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embeddings/oleObject1.bin" ContentType="application/vnd.openxmlformats-officedocument.oleObject"/>
  <Override PartName="/xl/drawings/drawing57.xml" ContentType="application/vnd.openxmlformats-officedocument.drawing+xml"/>
  <Override PartName="/xl/embeddings/oleObject2.bin" ContentType="application/vnd.openxmlformats-officedocument.oleObject"/>
  <Override PartName="/xl/drawings/drawing58.xml" ContentType="application/vnd.openxmlformats-officedocument.drawing+xml"/>
  <Override PartName="/xl/embeddings/oleObject3.bin" ContentType="application/vnd.openxmlformats-officedocument.oleObject"/>
  <Override PartName="/xl/drawings/drawing59.xml" ContentType="application/vnd.openxmlformats-officedocument.drawing+xml"/>
  <Override PartName="/xl/embeddings/oleObject4.bin" ContentType="application/vnd.openxmlformats-officedocument.oleObject"/>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71.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7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7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drawings/drawing246.xml" ContentType="application/vnd.openxmlformats-officedocument.drawing+xml"/>
  <Override PartName="/xl/drawings/drawing24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BuÇalışmaKitabı" defaultThemeVersion="124226"/>
  <bookViews>
    <workbookView xWindow="0" yWindow="-15" windowWidth="17295" windowHeight="9420" tabRatio="946"/>
  </bookViews>
  <sheets>
    <sheet name="KAPAK" sheetId="28" r:id="rId1"/>
    <sheet name="KAPAK (2)" sheetId="550" r:id="rId2"/>
    <sheet name="ÖNSÖZ" sheetId="549" r:id="rId3"/>
    <sheet name="İÇİNDEKİLER" sheetId="580" r:id="rId4"/>
    <sheet name="TABLO LİSTESİ" sheetId="553" r:id="rId5"/>
    <sheet name="GİRİŞ" sheetId="552" r:id="rId6"/>
    <sheet name="I BÖLÜM İÇİNDEKİLER" sheetId="557" r:id="rId7"/>
    <sheet name="TABLO 1.1" sheetId="51" r:id="rId8"/>
    <sheet name="TABLO 1.2" sheetId="55" r:id="rId9"/>
    <sheet name="TABLO 1.3" sheetId="56" r:id="rId10"/>
    <sheet name="TABLO 1.4" sheetId="57" r:id="rId11"/>
    <sheet name="TABLO 1.5" sheetId="58" r:id="rId12"/>
    <sheet name="TABLO 1.6" sheetId="59" r:id="rId13"/>
    <sheet name="II BÖLÜM İÇİNDEKİLER" sheetId="558" r:id="rId14"/>
    <sheet name="TABLO 2.1" sheetId="60" r:id="rId15"/>
    <sheet name="TABLO 2.2" sheetId="61" r:id="rId16"/>
    <sheet name="TABLO 2.3" sheetId="62" r:id="rId17"/>
    <sheet name="TABLO 2.4 2009.1" sheetId="87" r:id="rId18"/>
    <sheet name="TABLO 2.4 2009.2" sheetId="88" r:id="rId19"/>
    <sheet name="TABLO 2.4 2010.1" sheetId="64" r:id="rId20"/>
    <sheet name="TABLO 2.4 2010.2" sheetId="86" r:id="rId21"/>
    <sheet name="TABLO 2.4 2011.1" sheetId="90" r:id="rId22"/>
    <sheet name="TABLO 2.4 2011.2" sheetId="91" r:id="rId23"/>
    <sheet name="TABLO 2.4 2012.1" sheetId="92" r:id="rId24"/>
    <sheet name="TABLO 2.4 2012.2" sheetId="93" r:id="rId25"/>
    <sheet name="TABLO 2.4 2013.1" sheetId="94" r:id="rId26"/>
    <sheet name="TABLO 2.4 2013.2" sheetId="95" r:id="rId27"/>
    <sheet name="TABLO 2.5" sheetId="68" r:id="rId28"/>
    <sheet name="TABLO 2.6" sheetId="69" r:id="rId29"/>
    <sheet name="TABLO 2.7" sheetId="70" r:id="rId30"/>
    <sheet name="TABLO 2.8 " sheetId="71" r:id="rId31"/>
    <sheet name="TABLO 2.8 (devamı1)" sheetId="72" r:id="rId32"/>
    <sheet name="TABLO 2.8 (devamı2)" sheetId="73" r:id="rId33"/>
    <sheet name="TABLO 2.8 (devamı3)" sheetId="74" r:id="rId34"/>
    <sheet name="TABLO 2.8 (devamı4)" sheetId="75" r:id="rId35"/>
    <sheet name="TABLO 2.9" sheetId="76" r:id="rId36"/>
    <sheet name="TABLO 2.10" sheetId="77" r:id="rId37"/>
    <sheet name="TABLO 2.11" sheetId="78" r:id="rId38"/>
    <sheet name="TABLO 2.12" sheetId="79" r:id="rId39"/>
    <sheet name="TABLO 2.13" sheetId="81" r:id="rId40"/>
    <sheet name="TABLO 2.14" sheetId="83" r:id="rId41"/>
    <sheet name="III BÖLÜM İÇİNDEKİLER" sheetId="559" r:id="rId42"/>
    <sheet name="TABLO 3.1" sheetId="98" r:id="rId43"/>
    <sheet name="TABLO 3.2" sheetId="99" r:id="rId44"/>
    <sheet name="TABLO 3.3" sheetId="100" r:id="rId45"/>
    <sheet name="TABLO 3.4" sheetId="101" r:id="rId46"/>
    <sheet name="TABLO 3.5(2005)" sheetId="102" r:id="rId47"/>
    <sheet name="TABLO 3.5(2006)" sheetId="103" r:id="rId48"/>
    <sheet name="TABLO 3.5(2007)" sheetId="104" r:id="rId49"/>
    <sheet name="TABLO 3.5(2008)" sheetId="105" r:id="rId50"/>
    <sheet name="TABLO 3.5(2009)" sheetId="140" r:id="rId51"/>
    <sheet name="TABLO 3.5(2010)" sheetId="141" r:id="rId52"/>
    <sheet name="TABLO 3.5(2011)" sheetId="142" r:id="rId53"/>
    <sheet name="TABLO 3.5(2012)" sheetId="143" r:id="rId54"/>
    <sheet name="TABLO 3.6 (2005)" sheetId="110" r:id="rId55"/>
    <sheet name="TABLO 3.6 (2006)" sheetId="111" r:id="rId56"/>
    <sheet name="TABLO 3.6 (2007)" sheetId="144" r:id="rId57"/>
    <sheet name="TABLO 3.6 (2008)" sheetId="145" r:id="rId58"/>
    <sheet name="TABLO 3.6 (2009)" sheetId="146" r:id="rId59"/>
    <sheet name="TABLO 3.6(2010)" sheetId="147" r:id="rId60"/>
    <sheet name="TABLO 3.6 (2011)" sheetId="148" r:id="rId61"/>
    <sheet name="TABLO 3.6(2012)" sheetId="149" r:id="rId62"/>
    <sheet name="TABLO 3.7" sheetId="150" r:id="rId63"/>
    <sheet name="TABLO 3.8" sheetId="151" r:id="rId64"/>
    <sheet name="TABLO 3.9" sheetId="153" r:id="rId65"/>
    <sheet name="TABLO 3.10" sheetId="154" r:id="rId66"/>
    <sheet name="TABLO 3.11" sheetId="155" r:id="rId67"/>
    <sheet name="TABLO 3.12(2003-2008)" sheetId="156" r:id="rId68"/>
    <sheet name="TABLO 3.12(2009-2013)" sheetId="157" r:id="rId69"/>
    <sheet name="TABLO 3.13" sheetId="158" r:id="rId70"/>
    <sheet name="TABLO 3.14" sheetId="159" r:id="rId71"/>
    <sheet name="TABLO 3.15" sheetId="160" r:id="rId72"/>
    <sheet name="TABLO 3.16" sheetId="161" r:id="rId73"/>
    <sheet name="TABLO 3.17" sheetId="162" r:id="rId74"/>
    <sheet name="TABLO 3.18" sheetId="163" r:id="rId75"/>
    <sheet name="TABLO 3.19(2009)" sheetId="164" r:id="rId76"/>
    <sheet name="TABLO 3.19(2010)" sheetId="165" r:id="rId77"/>
    <sheet name="TABLO 3.19(2011)" sheetId="166" r:id="rId78"/>
    <sheet name="TABLO 3.19(2012)" sheetId="167" r:id="rId79"/>
    <sheet name="TABLO 3.19(2013)" sheetId="168" r:id="rId80"/>
    <sheet name="TABLO 3.20" sheetId="169" r:id="rId81"/>
    <sheet name="TABLO 3.21" sheetId="170" r:id="rId82"/>
    <sheet name="TABLO 3.22" sheetId="171" r:id="rId83"/>
    <sheet name="TABLO 3.23" sheetId="172" r:id="rId84"/>
    <sheet name="TABLO 3.24" sheetId="186" r:id="rId85"/>
    <sheet name="TABLO 3.25" sheetId="187" r:id="rId86"/>
    <sheet name="TABLO 3.26" sheetId="195" r:id="rId87"/>
    <sheet name="TABLO 3.27" sheetId="196" r:id="rId88"/>
    <sheet name="TABLO 3.28" sheetId="197" r:id="rId89"/>
    <sheet name="TABLO 3.29" sheetId="198" r:id="rId90"/>
    <sheet name="TABLO 3.30" sheetId="199" r:id="rId91"/>
    <sheet name="IV BÖLÜM İÇİNDEKİLER" sheetId="560" r:id="rId92"/>
    <sheet name="TABLO 4.1" sheetId="200" r:id="rId93"/>
    <sheet name="TABLO 4.2" sheetId="201" r:id="rId94"/>
    <sheet name="TABLO 4.3" sheetId="202" r:id="rId95"/>
    <sheet name="TABLO 4.4" sheetId="203" r:id="rId96"/>
    <sheet name="TABLO 4.5" sheetId="204" r:id="rId97"/>
    <sheet name="TABLO 4.6" sheetId="205" r:id="rId98"/>
    <sheet name="TABLO 4.7" sheetId="206" r:id="rId99"/>
    <sheet name="TABLO 4.8" sheetId="207" r:id="rId100"/>
    <sheet name="TABLO 4.8 (2012-2013)" sheetId="237" r:id="rId101"/>
    <sheet name="TABLO 4.9" sheetId="208" r:id="rId102"/>
    <sheet name="TABLO 4.10" sheetId="209" r:id="rId103"/>
    <sheet name="TABLO 4.11" sheetId="210" r:id="rId104"/>
    <sheet name="TABLO 4.12" sheetId="211" r:id="rId105"/>
    <sheet name="TABLO 4.13" sheetId="212" r:id="rId106"/>
    <sheet name="TABLO 4.14" sheetId="213" r:id="rId107"/>
    <sheet name="TABLO 4.15" sheetId="214" r:id="rId108"/>
    <sheet name="TABLO 4.16" sheetId="215" r:id="rId109"/>
    <sheet name="TABLO 4.17(2009)" sheetId="216" r:id="rId110"/>
    <sheet name="TABLO 4.17(2010)" sheetId="217" r:id="rId111"/>
    <sheet name="TABLO 4.17(2011)" sheetId="218" r:id="rId112"/>
    <sheet name="TABLO 4.17(2012)" sheetId="219" r:id="rId113"/>
    <sheet name="TABLO 4.17(2013)" sheetId="220" r:id="rId114"/>
    <sheet name="TABLO 4.18" sheetId="221" r:id="rId115"/>
    <sheet name="TABLO 4.18 (2012-2013)" sheetId="236" r:id="rId116"/>
    <sheet name="TABLO 4.19" sheetId="222" r:id="rId117"/>
    <sheet name="TABLO 4.20" sheetId="223" r:id="rId118"/>
    <sheet name="TABLO 4.21" sheetId="224" r:id="rId119"/>
    <sheet name="TABLO 4.22(2010)" sheetId="226" r:id="rId120"/>
    <sheet name="TABLO 4.22(2011)" sheetId="227" r:id="rId121"/>
    <sheet name="TABLO 4.22(2012)" sheetId="228" r:id="rId122"/>
    <sheet name="TABLO 4.22(2013)" sheetId="229" r:id="rId123"/>
    <sheet name="TABLO 4.23" sheetId="230" r:id="rId124"/>
    <sheet name="TABLO 4.24" sheetId="231" r:id="rId125"/>
    <sheet name="TABLO 4.25" sheetId="232" r:id="rId126"/>
    <sheet name="TABLO 4.26" sheetId="233" r:id="rId127"/>
    <sheet name="TABLO 4.27" sheetId="234" r:id="rId128"/>
    <sheet name="TABLO 4.28" sheetId="235" r:id="rId129"/>
    <sheet name="V BÖLÜM İÇİNDEKİLER" sheetId="561" r:id="rId130"/>
    <sheet name="TABLO 5.1" sheetId="238" r:id="rId131"/>
    <sheet name="TABLO 5.2" sheetId="239" r:id="rId132"/>
    <sheet name="TABLO 5.3" sheetId="240" r:id="rId133"/>
    <sheet name="TABLO 5.4" sheetId="241" r:id="rId134"/>
    <sheet name="VI BÖLÜM İÇİNDEKİLER" sheetId="562" r:id="rId135"/>
    <sheet name="TABLO 6.1" sheetId="242" r:id="rId136"/>
    <sheet name="TABLO 6.2" sheetId="243" r:id="rId137"/>
    <sheet name="TABLO 6.3" sheetId="244" r:id="rId138"/>
    <sheet name="VII BÖLÜM İÇİNDEKİLER" sheetId="563" r:id="rId139"/>
    <sheet name="TABLO 7.1" sheetId="300" r:id="rId140"/>
    <sheet name="TABLO 7.1 (2011-2013)" sheetId="307" r:id="rId141"/>
    <sheet name="TABLO 7.2" sheetId="301" r:id="rId142"/>
    <sheet name="TABLO 7.2 (2011-2013)" sheetId="308" r:id="rId143"/>
    <sheet name="TABLO 7.3" sheetId="302" r:id="rId144"/>
    <sheet name="TABLO 7.4" sheetId="303" r:id="rId145"/>
    <sheet name="TABLO 7.5" sheetId="304" r:id="rId146"/>
    <sheet name="TABLO 7.6" sheetId="305" r:id="rId147"/>
    <sheet name="TABLO 7.7" sheetId="306" r:id="rId148"/>
    <sheet name="VIII BÖLÜM İÇİNDEKİLER" sheetId="564" r:id="rId149"/>
    <sheet name="TABLO 8.1" sheetId="309" r:id="rId150"/>
    <sheet name="TABLO 8.1 (2011)" sheetId="310" r:id="rId151"/>
    <sheet name="TABLO 8.1 (2012)" sheetId="311" r:id="rId152"/>
    <sheet name="TABLO 8.1 (2013)" sheetId="312" r:id="rId153"/>
    <sheet name="TABLO 8.2" sheetId="313" r:id="rId154"/>
    <sheet name="TABLO 8.2 (2010)" sheetId="314" r:id="rId155"/>
    <sheet name="TABLO 8.2 (2011)" sheetId="315" r:id="rId156"/>
    <sheet name="TABLO 8.2 (2012)" sheetId="316" r:id="rId157"/>
    <sheet name="TABLO 8.2 (2013)" sheetId="317" r:id="rId158"/>
    <sheet name="TABLO 8.3" sheetId="318" r:id="rId159"/>
    <sheet name="TABLO 8.4" sheetId="319" r:id="rId160"/>
    <sheet name="TABLO 8.5" sheetId="320" r:id="rId161"/>
    <sheet name="TABLO 8.6" sheetId="321" r:id="rId162"/>
    <sheet name="TABLO 8.7" sheetId="322" r:id="rId163"/>
    <sheet name="TABLO 8.8" sheetId="323" r:id="rId164"/>
    <sheet name="TABLO 8.9" sheetId="324" r:id="rId165"/>
    <sheet name="IX BÖLÜM İÇİNDEKİLER" sheetId="565" r:id="rId166"/>
    <sheet name="TABLO 9.1" sheetId="325" r:id="rId167"/>
    <sheet name="TABLO 9.1 (2011-2013)" sheetId="344" r:id="rId168"/>
    <sheet name="TABLO 9.2" sheetId="326" r:id="rId169"/>
    <sheet name="TABLO 9.3" sheetId="327" r:id="rId170"/>
    <sheet name="TABLO 9.4" sheetId="328" r:id="rId171"/>
    <sheet name="TABLO 9.5" sheetId="329" r:id="rId172"/>
    <sheet name="TABLO 9.6" sheetId="330" r:id="rId173"/>
    <sheet name="TABLO 9.7" sheetId="331" r:id="rId174"/>
    <sheet name="TABLO 9.8" sheetId="332" r:id="rId175"/>
    <sheet name="TABLO 9.9" sheetId="333" r:id="rId176"/>
    <sheet name="TABLO 9.10" sheetId="334" r:id="rId177"/>
    <sheet name="TABLO 9.10 (2009)" sheetId="335" r:id="rId178"/>
    <sheet name="TABLO 9.10 (2010)" sheetId="336" r:id="rId179"/>
    <sheet name="TABLO 9.10 (2011)" sheetId="337" r:id="rId180"/>
    <sheet name="TABLO 9.10 (2012)" sheetId="338" r:id="rId181"/>
    <sheet name="TABLO 9.11" sheetId="340" r:id="rId182"/>
    <sheet name="TABLO 9.12" sheetId="341" r:id="rId183"/>
    <sheet name="TABLO 9.13" sheetId="342" r:id="rId184"/>
    <sheet name="TABLO 9.14" sheetId="343" r:id="rId185"/>
    <sheet name="X BÖLÜM İÇİNDEKİLER" sheetId="566" r:id="rId186"/>
    <sheet name="TABLO 10.1" sheetId="345" r:id="rId187"/>
    <sheet name="TABLO 10.1 (2009-2013)" sheetId="346" r:id="rId188"/>
    <sheet name="TABLO 10.2" sheetId="347" r:id="rId189"/>
    <sheet name="TABLO 10.3" sheetId="348" r:id="rId190"/>
    <sheet name="XI BÖLÜM İÇİNDEKİLER" sheetId="567" r:id="rId191"/>
    <sheet name="TABLO 11.1" sheetId="349" r:id="rId192"/>
    <sheet name="TABLO 11.2" sheetId="350" r:id="rId193"/>
    <sheet name="TABLO 11.3" sheetId="351" r:id="rId194"/>
    <sheet name="TABLO 11.4" sheetId="352" r:id="rId195"/>
    <sheet name="TABLO 11.5" sheetId="353" r:id="rId196"/>
    <sheet name="TABLO 11.6" sheetId="354" r:id="rId197"/>
    <sheet name="TABLO 11.7" sheetId="355" r:id="rId198"/>
    <sheet name="TABLO 11.8" sheetId="356" r:id="rId199"/>
    <sheet name="TABLO 11.9" sheetId="357" r:id="rId200"/>
    <sheet name="TABLO 11.10" sheetId="358" r:id="rId201"/>
    <sheet name="TABLO 11.11" sheetId="359" r:id="rId202"/>
    <sheet name="TABLO 11.12" sheetId="360" r:id="rId203"/>
    <sheet name="TABLO 11.13" sheetId="361" r:id="rId204"/>
    <sheet name="TABLO 11.14" sheetId="362" r:id="rId205"/>
    <sheet name="TABLO 11.15" sheetId="363" r:id="rId206"/>
    <sheet name="TABLO 11.16" sheetId="364" r:id="rId207"/>
    <sheet name="TABLO 11.17" sheetId="365" r:id="rId208"/>
    <sheet name="TABLO 11.18" sheetId="366" r:id="rId209"/>
    <sheet name="TABLO 11.19" sheetId="367" r:id="rId210"/>
    <sheet name="TABLO 11.20" sheetId="368" r:id="rId211"/>
    <sheet name="TABLO 11.21" sheetId="370" r:id="rId212"/>
    <sheet name="TABLO 11.22" sheetId="371" r:id="rId213"/>
    <sheet name="TABLO 11.22 (2009)" sheetId="372" r:id="rId214"/>
    <sheet name="TABLO 11.22 (2010)" sheetId="373" r:id="rId215"/>
    <sheet name="TABLO 11.22 (2011)" sheetId="374" r:id="rId216"/>
    <sheet name="TABLO 11.22 (2012)" sheetId="375" r:id="rId217"/>
    <sheet name="TABLO 11.23" sheetId="376" r:id="rId218"/>
    <sheet name="TABLO 11.24" sheetId="382" r:id="rId219"/>
    <sheet name="TABLO 11.25" sheetId="383" r:id="rId220"/>
    <sheet name="TABLO 11.26" sheetId="384" r:id="rId221"/>
    <sheet name="TABLO 11.27" sheetId="385" r:id="rId222"/>
    <sheet name="TABLO 11.28" sheetId="386" r:id="rId223"/>
    <sheet name="TABLO 11.28(2011-2013)" sheetId="387" r:id="rId224"/>
    <sheet name="XII BÖLÜM İÇİNDEKİLER" sheetId="568" r:id="rId225"/>
    <sheet name="TABLO 12.1" sheetId="388" r:id="rId226"/>
    <sheet name="TABLO 12.2" sheetId="389" r:id="rId227"/>
    <sheet name="TABLO 12.3" sheetId="390" r:id="rId228"/>
    <sheet name="TABLO 12.4" sheetId="391" r:id="rId229"/>
    <sheet name="TABLO 12.5" sheetId="392" r:id="rId230"/>
    <sheet name="TABLO 12.6" sheetId="393" r:id="rId231"/>
    <sheet name="TABLO 12.7" sheetId="394" r:id="rId232"/>
    <sheet name="TABLO 12.8" sheetId="395" r:id="rId233"/>
    <sheet name="TABLO 12.9" sheetId="396" r:id="rId234"/>
    <sheet name="TABLO 12.10" sheetId="397" r:id="rId235"/>
    <sheet name="TABLO 12.11" sheetId="398" r:id="rId236"/>
    <sheet name="TABLO 12.12" sheetId="399" r:id="rId237"/>
    <sheet name="TABLO 12.13" sheetId="400" r:id="rId238"/>
    <sheet name="TABLO 12.14" sheetId="401" r:id="rId239"/>
    <sheet name="TABLO 12.15" sheetId="402" r:id="rId240"/>
    <sheet name="TABLO 12.16" sheetId="403" r:id="rId241"/>
    <sheet name="TABLO 12.16 (08-10)" sheetId="420" r:id="rId242"/>
    <sheet name="TABLO 12.16 (11-13)" sheetId="404" r:id="rId243"/>
    <sheet name="TABLO 12.17 (2004,1)" sheetId="405" r:id="rId244"/>
    <sheet name="TABLO 12.17 (2004,2)" sheetId="421" r:id="rId245"/>
    <sheet name="TABLO 12.17 (2005,1)" sheetId="406" r:id="rId246"/>
    <sheet name="TABLO 12.17 (2005,2)" sheetId="422" r:id="rId247"/>
    <sheet name="TABLO 12.17 (2006,1)" sheetId="407" r:id="rId248"/>
    <sheet name="TABLO 12.17 (2006,2)" sheetId="423" r:id="rId249"/>
    <sheet name="TABLO 12.17 (2007,1)" sheetId="408" r:id="rId250"/>
    <sheet name="TABLO 12.17 (2007,2)" sheetId="424" r:id="rId251"/>
    <sheet name="TABLO 12.17 (2008,1)" sheetId="409" r:id="rId252"/>
    <sheet name="TABLO 12.17 (2008,2)" sheetId="425" r:id="rId253"/>
    <sheet name="TABLO 12.17 (2009,1)" sheetId="410" r:id="rId254"/>
    <sheet name="TABLO 12.17 (2009,2)" sheetId="426" r:id="rId255"/>
    <sheet name="TABLO 12.17 (2010,1)" sheetId="411" r:id="rId256"/>
    <sheet name="TABLO 12.17 (2010,2)" sheetId="427" r:id="rId257"/>
    <sheet name="TABLO 12.17 (2011,1)" sheetId="412" r:id="rId258"/>
    <sheet name="TABLO 12.17 (2011,2)" sheetId="428" r:id="rId259"/>
    <sheet name="TABLO 12.17 (2012,1)" sheetId="413" r:id="rId260"/>
    <sheet name="TABLO 12.17 (2012,2)" sheetId="429" r:id="rId261"/>
    <sheet name="TABLO 12.17 (2013,1)" sheetId="414" r:id="rId262"/>
    <sheet name="TABLO 12.17 (2013,2)" sheetId="430" r:id="rId263"/>
    <sheet name="TABLO 12.18,1" sheetId="415" r:id="rId264"/>
    <sheet name="TABLO 12.18,2)" sheetId="431" r:id="rId265"/>
    <sheet name="TABLO 12.19" sheetId="416" r:id="rId266"/>
    <sheet name="TABLO 12.20" sheetId="417" r:id="rId267"/>
    <sheet name="TABLO 12.21" sheetId="418" r:id="rId268"/>
    <sheet name="TABLO 12.22" sheetId="419" r:id="rId269"/>
    <sheet name="TABLO 12.23" sheetId="432" r:id="rId270"/>
    <sheet name="TABLO 12.24" sheetId="433" r:id="rId271"/>
    <sheet name="TABLO 12.25" sheetId="434" r:id="rId272"/>
    <sheet name="TABLO 12.26" sheetId="435" r:id="rId273"/>
    <sheet name="XIII BÖLÜM İÇİNDEKİLER" sheetId="569" r:id="rId274"/>
    <sheet name="TABLO 13.1" sheetId="436" r:id="rId275"/>
    <sheet name="TABLO 13.1(devamı)" sheetId="437" r:id="rId276"/>
    <sheet name="XIV BÖLÜM İÇİNDEKİLER" sheetId="570" r:id="rId277"/>
    <sheet name="TABLO 14.1" sheetId="438" r:id="rId278"/>
    <sheet name="TABLO 14.2" sheetId="439" r:id="rId279"/>
    <sheet name="TABLO 14.3" sheetId="440" r:id="rId280"/>
    <sheet name="TABLO 14.4" sheetId="441" r:id="rId281"/>
    <sheet name="TABLO 14.5" sheetId="442" r:id="rId282"/>
    <sheet name="TABLO 14.6" sheetId="443" r:id="rId283"/>
    <sheet name="TABLO 14.7" sheetId="444" r:id="rId284"/>
    <sheet name="TABLO 14.8" sheetId="445" r:id="rId285"/>
    <sheet name="TABLO 14.9" sheetId="446" r:id="rId286"/>
    <sheet name="TABLO 14.10" sheetId="447" r:id="rId287"/>
    <sheet name="TABLO 14.11" sheetId="448" r:id="rId288"/>
    <sheet name="TABLO 14.12" sheetId="449" r:id="rId289"/>
    <sheet name="TABLO 14.13" sheetId="450" r:id="rId290"/>
    <sheet name="TABLO 14.14" sheetId="451" r:id="rId291"/>
    <sheet name="TABLO 14.15" sheetId="452" r:id="rId292"/>
    <sheet name="TABLO 14.16" sheetId="453" r:id="rId293"/>
    <sheet name="TABLO 14.17" sheetId="454" r:id="rId294"/>
    <sheet name="TABLO 14.18" sheetId="455" r:id="rId295"/>
    <sheet name="XV BÖLÜM İÇİNDEKİLER" sheetId="571" r:id="rId296"/>
    <sheet name="TABLO 15.1" sheetId="457" r:id="rId297"/>
    <sheet name="TABLO 15.2" sheetId="458" r:id="rId298"/>
    <sheet name="TABLO 15.3" sheetId="459" r:id="rId299"/>
    <sheet name="TABLO 15.4" sheetId="460" r:id="rId300"/>
    <sheet name="TABLO 15.5" sheetId="461" r:id="rId301"/>
    <sheet name="TABLO 15.6" sheetId="462" r:id="rId302"/>
    <sheet name="TABLO 15.6(2007)" sheetId="463" r:id="rId303"/>
    <sheet name="TABLO 15.6(2008)" sheetId="464" r:id="rId304"/>
    <sheet name="TABLO 15.6(2009)" sheetId="465" r:id="rId305"/>
    <sheet name="TABLO 15.6(2010)" sheetId="466" r:id="rId306"/>
    <sheet name="TABLO 15.6(2011)" sheetId="467" r:id="rId307"/>
    <sheet name="TABLO 15.6(2012)" sheetId="468" r:id="rId308"/>
    <sheet name="TABLO 15.6(2013)" sheetId="469" r:id="rId309"/>
    <sheet name="TABLO 15.7" sheetId="470" r:id="rId310"/>
    <sheet name="TABLO 15.8" sheetId="471" r:id="rId311"/>
    <sheet name="TABLO 15.9" sheetId="472" r:id="rId312"/>
    <sheet name="TABLO 15.10" sheetId="473" r:id="rId313"/>
    <sheet name="TABLO 15.11" sheetId="474" r:id="rId314"/>
    <sheet name="TABLO 15.12" sheetId="475" r:id="rId315"/>
    <sheet name="XVI BÖLÜM İÇİNDEKİLER" sheetId="572" r:id="rId316"/>
    <sheet name="TABLO 16.1" sheetId="477" r:id="rId317"/>
    <sheet name="TABLO 16.2" sheetId="478" r:id="rId318"/>
    <sheet name="TABLO 16.2 (2010)" sheetId="479" r:id="rId319"/>
    <sheet name="TABLO 16.2 (2011)" sheetId="480" r:id="rId320"/>
    <sheet name="TABLO 16.2 (2012)" sheetId="481" r:id="rId321"/>
    <sheet name="TABLO 16.2 (2013)" sheetId="482" r:id="rId322"/>
    <sheet name="TABLO 16.3" sheetId="483" r:id="rId323"/>
    <sheet name="TABLO 16.4" sheetId="484" r:id="rId324"/>
    <sheet name="TABLO 16.5" sheetId="485" r:id="rId325"/>
    <sheet name="TABLO 16.6" sheetId="486" r:id="rId326"/>
    <sheet name="TABLO 16.7" sheetId="487" r:id="rId327"/>
    <sheet name="TABLO 16.8" sheetId="488" r:id="rId328"/>
    <sheet name="TABLO 16.8 (2011)" sheetId="489" r:id="rId329"/>
    <sheet name="TABLO 16.8 (2012)" sheetId="490" r:id="rId330"/>
    <sheet name="TABLO 16.8 (2013)" sheetId="491" r:id="rId331"/>
    <sheet name="TABLO 16.9" sheetId="492" r:id="rId332"/>
    <sheet name="XVII BÖLÜM İÇİNDEKİLER" sheetId="573" r:id="rId333"/>
    <sheet name="TABLO 17.1" sheetId="493" r:id="rId334"/>
    <sheet name="TABLO 17.2" sheetId="494" r:id="rId335"/>
    <sheet name="TABLO 17.3" sheetId="495" r:id="rId336"/>
    <sheet name="TABLO 17.4" sheetId="496" r:id="rId337"/>
    <sheet name="TABLO 17.5" sheetId="497" r:id="rId338"/>
    <sheet name="TABLO 17.6" sheetId="498" r:id="rId339"/>
    <sheet name="TABLO 17.7" sheetId="499" r:id="rId340"/>
    <sheet name="TABLO 17.7(99-2003)" sheetId="500" r:id="rId341"/>
    <sheet name="TABLO 17.7 (2004-2008)" sheetId="501" r:id="rId342"/>
    <sheet name="TABLO 17.7 (2009-2012)" sheetId="502" r:id="rId343"/>
    <sheet name="TABLO 17.8" sheetId="503" r:id="rId344"/>
    <sheet name="XVIII BÖLÜM İÇİNDEKİLER" sheetId="574" r:id="rId345"/>
    <sheet name="TABLO 18.1" sheetId="504" r:id="rId346"/>
    <sheet name="TABLO 18.2" sheetId="505" r:id="rId347"/>
    <sheet name="TABLO 18.3" sheetId="507" r:id="rId348"/>
    <sheet name="TABLO 18.4" sheetId="511" r:id="rId349"/>
    <sheet name="TABLO 18.5" sheetId="512" r:id="rId350"/>
    <sheet name="TABLO 18.6" sheetId="513" r:id="rId351"/>
    <sheet name="TABLO 18.7" sheetId="515" r:id="rId352"/>
    <sheet name="TABLO 18.8" sheetId="521" r:id="rId353"/>
    <sheet name="XIX BÖLÜM İÇİNDEKİLER" sheetId="575" r:id="rId354"/>
    <sheet name="TABLO 19.1" sheetId="522" r:id="rId355"/>
    <sheet name="TABLO 19.2" sheetId="523" r:id="rId356"/>
    <sheet name="XX BÖLÜM İÇİNDEKİLER" sheetId="576" r:id="rId357"/>
    <sheet name="TABLO 20.1" sheetId="524" r:id="rId358"/>
    <sheet name="EKLER" sheetId="579" r:id="rId359"/>
    <sheet name="EK-1 DİĞER TABLO LİSTESİ" sheetId="551" r:id="rId360"/>
    <sheet name="EK-2 DİĞER GRAFİK LİSTESİ" sheetId="555" r:id="rId361"/>
  </sheets>
  <externalReferences>
    <externalReference r:id="rId362"/>
  </externalReferences>
  <definedNames>
    <definedName name="OLE_LINK8" localSheetId="5">GİRİŞ!$A$2</definedName>
    <definedName name="_xlnm.Print_Area" localSheetId="5">GİRİŞ!$A$1:$A$30</definedName>
    <definedName name="_xlnm.Print_Area" localSheetId="6">'I BÖLÜM İÇİNDEKİLER'!$A$1:$N$11</definedName>
    <definedName name="_xlnm.Print_Area" localSheetId="13">'II BÖLÜM İÇİNDEKİLER'!$A$1:$N$19</definedName>
    <definedName name="_xlnm.Print_Area" localSheetId="41">'III BÖLÜM İÇİNDEKİLER'!$A$1:$N$33</definedName>
    <definedName name="_xlnm.Print_Area" localSheetId="91">'IV BÖLÜM İÇİNDEKİLER'!$A$1:$N$31</definedName>
    <definedName name="_xlnm.Print_Area" localSheetId="165">'IX BÖLÜM İÇİNDEKİLER'!$A$1:$N$15</definedName>
    <definedName name="_xlnm.Print_Area" localSheetId="3">İÇİNDEKİLER!$A$1:$B$57</definedName>
    <definedName name="_xlnm.Print_Area" localSheetId="0">KAPAK!$A$1:$H$23</definedName>
    <definedName name="_xlnm.Print_Area" localSheetId="1">'KAPAK (2)'!$A$1:$H$24</definedName>
    <definedName name="_xlnm.Print_Area" localSheetId="2">ÖNSÖZ!$B$3:$M$29</definedName>
    <definedName name="_xlnm.Print_Area" localSheetId="7">'TABLO 1.1'!$A$1:$L$20</definedName>
    <definedName name="_xlnm.Print_Area" localSheetId="8">'TABLO 1.2'!$A$1:$C$26</definedName>
    <definedName name="_xlnm.Print_Area" localSheetId="9">'TABLO 1.3'!$A$1:$E$24</definedName>
    <definedName name="_xlnm.Print_Area" localSheetId="10">'TABLO 1.4'!$A$1:$I$24</definedName>
    <definedName name="_xlnm.Print_Area" localSheetId="186">'TABLO 10.1'!$A$1:$P$17</definedName>
    <definedName name="_xlnm.Print_Area" localSheetId="187">'TABLO 10.1 (2009-2013)'!$A$1:$Z$13</definedName>
    <definedName name="_xlnm.Print_Area" localSheetId="188">'TABLO 10.2'!$A$1:$F$14</definedName>
    <definedName name="_xlnm.Print_Area" localSheetId="189">'TABLO 10.3'!$A$1:$G$25</definedName>
    <definedName name="_xlnm.Print_Area" localSheetId="191">'TABLO 11.1'!$A$1:$Y$29</definedName>
    <definedName name="_xlnm.Print_Area" localSheetId="200">'TABLO 11.10'!$A$1:$E$70</definedName>
    <definedName name="_xlnm.Print_Area" localSheetId="201">'TABLO 11.11'!$A$1:$F$14</definedName>
    <definedName name="_xlnm.Print_Area" localSheetId="202">'TABLO 11.12'!$A$1:$F$15</definedName>
    <definedName name="_xlnm.Print_Area" localSheetId="203">'TABLO 11.13'!$A$1:$F$15</definedName>
    <definedName name="_xlnm.Print_Area" localSheetId="204">'TABLO 11.14'!$A$1:$F$17</definedName>
    <definedName name="_xlnm.Print_Area" localSheetId="205">'TABLO 11.15'!$A$1:$F$14</definedName>
    <definedName name="_xlnm.Print_Area" localSheetId="206">'TABLO 11.16'!$A$1:$F$24</definedName>
    <definedName name="_xlnm.Print_Area" localSheetId="207">'TABLO 11.17'!$A$1:$F$22</definedName>
    <definedName name="_xlnm.Print_Area" localSheetId="208">'TABLO 11.18'!$A$1:$F$19</definedName>
    <definedName name="_xlnm.Print_Area" localSheetId="209">'TABLO 11.19'!$A$1:$F$22</definedName>
    <definedName name="_xlnm.Print_Area" localSheetId="192">'TABLO 11.2'!$A$1:$AC$29</definedName>
    <definedName name="_xlnm.Print_Area" localSheetId="210">'TABLO 11.20'!$A$1:$F$18</definedName>
    <definedName name="_xlnm.Print_Area" localSheetId="211">'TABLO 11.21'!$A$1:$F$19</definedName>
    <definedName name="_xlnm.Print_Area" localSheetId="212">'TABLO 11.22'!$A$1:$F$38</definedName>
    <definedName name="_xlnm.Print_Area" localSheetId="213">'TABLO 11.22 (2009)'!$A$1:$F$39</definedName>
    <definedName name="_xlnm.Print_Area" localSheetId="214">'TABLO 11.22 (2010)'!$A$1:$F$38</definedName>
    <definedName name="_xlnm.Print_Area" localSheetId="215">'TABLO 11.22 (2011)'!$A$1:$F$38</definedName>
    <definedName name="_xlnm.Print_Area" localSheetId="216">'TABLO 11.22 (2012)'!$A$1:$D$45</definedName>
    <definedName name="_xlnm.Print_Area" localSheetId="217">'TABLO 11.23'!$A$1:$E$28</definedName>
    <definedName name="_xlnm.Print_Area" localSheetId="218">'TABLO 11.24'!$A$1:$F$18</definedName>
    <definedName name="_xlnm.Print_Area" localSheetId="219">'TABLO 11.25'!$A$1:$F$14</definedName>
    <definedName name="_xlnm.Print_Area" localSheetId="220">'TABLO 11.26'!$A$1:$D$19</definedName>
    <definedName name="_xlnm.Print_Area" localSheetId="221">'TABLO 11.27'!$A$1:$F$19</definedName>
    <definedName name="_xlnm.Print_Area" localSheetId="222">'TABLO 11.28'!$A$1:$J$17</definedName>
    <definedName name="_xlnm.Print_Area" localSheetId="223">'TABLO 11.28(2011-2013)'!$A$1:$G$24</definedName>
    <definedName name="_xlnm.Print_Area" localSheetId="193">'TABLO 11.3'!$A$1:$U$29</definedName>
    <definedName name="_xlnm.Print_Area" localSheetId="194">'TABLO 11.4'!$A$1:$Q$14</definedName>
    <definedName name="_xlnm.Print_Area" localSheetId="195">'TABLO 11.5'!$A$1:$O$15</definedName>
    <definedName name="_xlnm.Print_Area" localSheetId="196">'TABLO 11.6'!$A$1:$K$36</definedName>
    <definedName name="_xlnm.Print_Area" localSheetId="197">'TABLO 11.7'!$A$1:$K$26</definedName>
    <definedName name="_xlnm.Print_Area" localSheetId="198">'TABLO 11.8'!$A$1:$K$22</definedName>
    <definedName name="_xlnm.Print_Area" localSheetId="199">'TABLO 11.9'!$A$1:$G$25</definedName>
    <definedName name="_xlnm.Print_Area" localSheetId="225">'TABLO 12.1'!$A$1:$I$19</definedName>
    <definedName name="_xlnm.Print_Area" localSheetId="234">'TABLO 12.10'!$A$1:$F$13</definedName>
    <definedName name="_xlnm.Print_Area" localSheetId="235">'TABLO 12.11'!$A$1:$G$14</definedName>
    <definedName name="_xlnm.Print_Area" localSheetId="236">'TABLO 12.12'!$A$1:$C$15</definedName>
    <definedName name="_xlnm.Print_Area" localSheetId="237">'TABLO 12.13'!$A$1:$M$32</definedName>
    <definedName name="_xlnm.Print_Area" localSheetId="238">'TABLO 12.14'!$A$1:$L$39</definedName>
    <definedName name="_xlnm.Print_Area" localSheetId="239">'TABLO 12.15'!$A$1:$AC$23</definedName>
    <definedName name="_xlnm.Print_Area" localSheetId="240">'TABLO 12.16'!$A$1:$O$136</definedName>
    <definedName name="_xlnm.Print_Area" localSheetId="241">'TABLO 12.16 (08-10)'!$A$1:$O$106</definedName>
    <definedName name="_xlnm.Print_Area" localSheetId="242">'TABLO 12.16 (11-13)'!$A$1:$O$111</definedName>
    <definedName name="_xlnm.Print_Area" localSheetId="243">'TABLO 12.17 (2004,1)'!$A$1:$N$83</definedName>
    <definedName name="_xlnm.Print_Area" localSheetId="244">'TABLO 12.17 (2004,2)'!$A$1:$N$89</definedName>
    <definedName name="_xlnm.Print_Area" localSheetId="245">'TABLO 12.17 (2005,1)'!$A$1:$N$76</definedName>
    <definedName name="_xlnm.Print_Area" localSheetId="246">'TABLO 12.17 (2005,2)'!$A$1:$N$89</definedName>
    <definedName name="_xlnm.Print_Area" localSheetId="247">'TABLO 12.17 (2006,1)'!$A$1:$N$78</definedName>
    <definedName name="_xlnm.Print_Area" localSheetId="248">'TABLO 12.17 (2006,2)'!$A$1:$N$94</definedName>
    <definedName name="_xlnm.Print_Area" localSheetId="249">'TABLO 12.17 (2007,1)'!$A$1:$N$76</definedName>
    <definedName name="_xlnm.Print_Area" localSheetId="250">'TABLO 12.17 (2007,2)'!$A$1:$N$89</definedName>
    <definedName name="_xlnm.Print_Area" localSheetId="251">'TABLO 12.17 (2008,1)'!$A$1:$N$79</definedName>
    <definedName name="_xlnm.Print_Area" localSheetId="252">'TABLO 12.17 (2008,2)'!$A$1:$N$90</definedName>
    <definedName name="_xlnm.Print_Area" localSheetId="253">'TABLO 12.17 (2009,1)'!$A$1:$N$79</definedName>
    <definedName name="_xlnm.Print_Area" localSheetId="254">'TABLO 12.17 (2009,2)'!$A$1:$N$92</definedName>
    <definedName name="_xlnm.Print_Area" localSheetId="255">'TABLO 12.17 (2010,1)'!$A$1:$N$84</definedName>
    <definedName name="_xlnm.Print_Area" localSheetId="256">'TABLO 12.17 (2010,2)'!$A$1:$N$94</definedName>
    <definedName name="_xlnm.Print_Area" localSheetId="257">'TABLO 12.17 (2011,1)'!$A$1:$N$98</definedName>
    <definedName name="_xlnm.Print_Area" localSheetId="258">'TABLO 12.17 (2011,2)'!$A$1:$N$108</definedName>
    <definedName name="_xlnm.Print_Area" localSheetId="259">'TABLO 12.17 (2012,1)'!$A$1:$N$94</definedName>
    <definedName name="_xlnm.Print_Area" localSheetId="260">'TABLO 12.17 (2012,2)'!$A$1:$N$107</definedName>
    <definedName name="_xlnm.Print_Area" localSheetId="261">'TABLO 12.17 (2013,1)'!$A$1:$N$94</definedName>
    <definedName name="_xlnm.Print_Area" localSheetId="262">'TABLO 12.17 (2013,2)'!$A$1:$N$107</definedName>
    <definedName name="_xlnm.Print_Area" localSheetId="263">'TABLO 12.18,1'!$A$1:$M$23</definedName>
    <definedName name="_xlnm.Print_Area" localSheetId="264">'TABLO 12.18,2)'!$A$1:$M$23</definedName>
    <definedName name="_xlnm.Print_Area" localSheetId="265">'TABLO 12.19'!$A$1:$Q$23</definedName>
    <definedName name="_xlnm.Print_Area" localSheetId="226">'TABLO 12.2'!$A$1:$Q$15</definedName>
    <definedName name="_xlnm.Print_Area" localSheetId="266">'TABLO 12.20'!$A$1:$Q$23</definedName>
    <definedName name="_xlnm.Print_Area" localSheetId="267">'TABLO 12.21'!$A$1:$Q$23</definedName>
    <definedName name="_xlnm.Print_Area" localSheetId="268">'TABLO 12.22'!$A$1:$F$24</definedName>
    <definedName name="_xlnm.Print_Area" localSheetId="269">'TABLO 12.23'!$A$1:$K$23</definedName>
    <definedName name="_xlnm.Print_Area" localSheetId="270">'TABLO 12.24'!$A$1:$C$23</definedName>
    <definedName name="_xlnm.Print_Area" localSheetId="271">'TABLO 12.25'!$A$1:$C$23</definedName>
    <definedName name="_xlnm.Print_Area" localSheetId="272">'TABLO 12.26'!$A$1:$O$26</definedName>
    <definedName name="_xlnm.Print_Area" localSheetId="227">'TABLO 12.3'!$A$1:$E$19</definedName>
    <definedName name="_xlnm.Print_Area" localSheetId="228">'TABLO 12.4'!$A$1:$E$23</definedName>
    <definedName name="_xlnm.Print_Area" localSheetId="229">'TABLO 12.5'!$A$1:$P$34</definedName>
    <definedName name="_xlnm.Print_Area" localSheetId="230">'TABLO 12.6'!$A$1:$C$10</definedName>
    <definedName name="_xlnm.Print_Area" localSheetId="231">'TABLO 12.7'!$A$1:$F$12</definedName>
    <definedName name="_xlnm.Print_Area" localSheetId="232">'TABLO 12.8'!$A$1:$G$22</definedName>
    <definedName name="_xlnm.Print_Area" localSheetId="233">'TABLO 12.9'!$A$1:$M$22</definedName>
    <definedName name="_xlnm.Print_Area" localSheetId="274">'TABLO 13.1'!$A$1:$R$81</definedName>
    <definedName name="_xlnm.Print_Area" localSheetId="275">'TABLO 13.1(devamı)'!$A$1:$M$58</definedName>
    <definedName name="_xlnm.Print_Area" localSheetId="277">'TABLO 14.1'!$A$1:$H$25</definedName>
    <definedName name="_xlnm.Print_Area" localSheetId="286">'TABLO 14.10'!$A$1:$K$26</definedName>
    <definedName name="_xlnm.Print_Area" localSheetId="287">'TABLO 14.11'!$A$1:$U$106</definedName>
    <definedName name="_xlnm.Print_Area" localSheetId="288">'TABLO 14.12'!$A$1:$E$49</definedName>
    <definedName name="_xlnm.Print_Area" localSheetId="289">'TABLO 14.13'!$A$1:$X$23</definedName>
    <definedName name="_xlnm.Print_Area" localSheetId="290">'TABLO 14.14'!$A$1:$X$23</definedName>
    <definedName name="_xlnm.Print_Area" localSheetId="291">'TABLO 14.15'!$A$1:$X$23</definedName>
    <definedName name="_xlnm.Print_Area" localSheetId="292">'TABLO 14.16'!$A$1:$X$23</definedName>
    <definedName name="_xlnm.Print_Area" localSheetId="293">'TABLO 14.17'!$A$1:$X$23</definedName>
    <definedName name="_xlnm.Print_Area" localSheetId="294">'TABLO 14.18'!$A$1:$X$23</definedName>
    <definedName name="_xlnm.Print_Area" localSheetId="278">'TABLO 14.2'!$A$1:$P$16</definedName>
    <definedName name="_xlnm.Print_Area" localSheetId="279">'TABLO 14.3'!$A$1:$L$100</definedName>
    <definedName name="_xlnm.Print_Area" localSheetId="280">'TABLO 14.4'!$A$1:$P$127</definedName>
    <definedName name="_xlnm.Print_Area" localSheetId="281">'TABLO 14.5'!$A$1:$G$105</definedName>
    <definedName name="_xlnm.Print_Area" localSheetId="282">'TABLO 14.6'!$A$1:$F$26</definedName>
    <definedName name="_xlnm.Print_Area" localSheetId="283">'TABLO 14.7'!$A$1:$I$105</definedName>
    <definedName name="_xlnm.Print_Area" localSheetId="284">'TABLO 14.8'!$A$1:$H$23</definedName>
    <definedName name="_xlnm.Print_Area" localSheetId="285">'TABLO 14.9'!$A$1:$J$93</definedName>
    <definedName name="_xlnm.Print_Area" localSheetId="296">'TABLO 15.1'!$A$1:$D$30</definedName>
    <definedName name="_xlnm.Print_Area" localSheetId="312">'TABLO 15.10'!$A$1:$D$14</definedName>
    <definedName name="_xlnm.Print_Area" localSheetId="313">'TABLO 15.11'!$A$1:$E$19</definedName>
    <definedName name="_xlnm.Print_Area" localSheetId="314">'TABLO 15.12'!$A$1:$P$132</definedName>
    <definedName name="_xlnm.Print_Area" localSheetId="297">'TABLO 15.2'!$A$1:$K$41</definedName>
    <definedName name="_xlnm.Print_Area" localSheetId="298">'TABLO 15.3'!$A$1:$J$27</definedName>
    <definedName name="_xlnm.Print_Area" localSheetId="299">'TABLO 15.4'!$A$1:$I$26</definedName>
    <definedName name="_xlnm.Print_Area" localSheetId="300">'TABLO 15.5'!$A$1:$C$27</definedName>
    <definedName name="_xlnm.Print_Area" localSheetId="301">'TABLO 15.6'!$A$1:$P$55</definedName>
    <definedName name="_xlnm.Print_Area" localSheetId="302">'TABLO 15.6(2007)'!$A$1:$S$55</definedName>
    <definedName name="_xlnm.Print_Area" localSheetId="303">'TABLO 15.6(2008)'!$A$1:$S$54</definedName>
    <definedName name="_xlnm.Print_Area" localSheetId="304">'TABLO 15.6(2009)'!$A$1:$S$54</definedName>
    <definedName name="_xlnm.Print_Area" localSheetId="305">'TABLO 15.6(2010)'!$A$1:$S$54</definedName>
    <definedName name="_xlnm.Print_Area" localSheetId="306">'TABLO 15.6(2011)'!$A$1:$S$53</definedName>
    <definedName name="_xlnm.Print_Area" localSheetId="307">'TABLO 15.6(2012)'!$A$1:$S$55</definedName>
    <definedName name="_xlnm.Print_Area" localSheetId="308">'TABLO 15.6(2013)'!$A$1:$S$55</definedName>
    <definedName name="_xlnm.Print_Area" localSheetId="309">'TABLO 15.7'!$A$1:$K$26</definedName>
    <definedName name="_xlnm.Print_Area" localSheetId="310">'TABLO 15.8'!$A$1:$G$24</definedName>
    <definedName name="_xlnm.Print_Area" localSheetId="311">'TABLO 15.9'!$A$1:$D$19</definedName>
    <definedName name="_xlnm.Print_Area" localSheetId="316">'TABLO 16.1'!$A$1:$P$17</definedName>
    <definedName name="_xlnm.Print_Area" localSheetId="317">'TABLO 16.2'!$A$1:$D$22</definedName>
    <definedName name="_xlnm.Print_Area" localSheetId="318">'TABLO 16.2 (2010)'!$A$1:$D$28</definedName>
    <definedName name="_xlnm.Print_Area" localSheetId="319">'TABLO 16.2 (2011)'!$A$1:$D$29</definedName>
    <definedName name="_xlnm.Print_Area" localSheetId="320">'TABLO 16.2 (2012)'!$A$1:$D$28</definedName>
    <definedName name="_xlnm.Print_Area" localSheetId="321">'TABLO 16.2 (2013)'!$A$1:$D$29</definedName>
    <definedName name="_xlnm.Print_Area" localSheetId="322">'TABLO 16.3'!$A$1:$L$33</definedName>
    <definedName name="_xlnm.Print_Area" localSheetId="323">'TABLO 16.4'!$A$1:$K$15</definedName>
    <definedName name="_xlnm.Print_Area" localSheetId="324">'TABLO 16.5'!$A$1:$G$12</definedName>
    <definedName name="_xlnm.Print_Area" localSheetId="325">'TABLO 16.6'!$A$1:$K$16</definedName>
    <definedName name="_xlnm.Print_Area" localSheetId="326">'TABLO 16.7'!$A$1:$J$17</definedName>
    <definedName name="_xlnm.Print_Area" localSheetId="327">'TABLO 16.8'!$A$1:$G$15</definedName>
    <definedName name="_xlnm.Print_Area" localSheetId="328">'TABLO 16.8 (2011)'!$A$1:$D$19</definedName>
    <definedName name="_xlnm.Print_Area" localSheetId="329">'TABLO 16.8 (2012)'!$A$1:$D$20</definedName>
    <definedName name="_xlnm.Print_Area" localSheetId="330">'TABLO 16.8 (2013)'!$A$1:$D$20</definedName>
    <definedName name="_xlnm.Print_Area" localSheetId="331">'TABLO 16.9'!$A$1:$K$21</definedName>
    <definedName name="_xlnm.Print_Area" localSheetId="333">'TABLO 17.1'!$A$1:$J$22</definedName>
    <definedName name="_xlnm.Print_Area" localSheetId="334">'TABLO 17.2'!$A$1:$I$21</definedName>
    <definedName name="_xlnm.Print_Area" localSheetId="335">'TABLO 17.3'!$A$1:$D$21</definedName>
    <definedName name="_xlnm.Print_Area" localSheetId="336">'TABLO 17.4'!$A$1:$C$11</definedName>
    <definedName name="_xlnm.Print_Area" localSheetId="337">'TABLO 17.5'!$A$1:$G$18</definedName>
    <definedName name="_xlnm.Print_Area" localSheetId="338">'TABLO 17.6'!$A$1:$M$25</definedName>
    <definedName name="_xlnm.Print_Area" localSheetId="339">'TABLO 17.7'!$A$1:$L$62</definedName>
    <definedName name="_xlnm.Print_Area" localSheetId="341">'TABLO 17.7 (2004-2008)'!$A$1:$L$68</definedName>
    <definedName name="_xlnm.Print_Area" localSheetId="342">'TABLO 17.7 (2009-2012)'!$A$1:$L$56</definedName>
    <definedName name="_xlnm.Print_Area" localSheetId="340">'TABLO 17.7(99-2003)'!$A$1:$L$68</definedName>
    <definedName name="_xlnm.Print_Area" localSheetId="343">'TABLO 17.8'!$A$1:$E$21</definedName>
    <definedName name="_xlnm.Print_Area" localSheetId="345">'TABLO 18.1'!$A$1:$E$55</definedName>
    <definedName name="_xlnm.Print_Area" localSheetId="346">'TABLO 18.2'!$A$1:$E$55</definedName>
    <definedName name="_xlnm.Print_Area" localSheetId="347">'TABLO 18.3'!$A$1:$E$34</definedName>
    <definedName name="_xlnm.Print_Area" localSheetId="348">'TABLO 18.4'!$A$1:$P$56</definedName>
    <definedName name="_xlnm.Print_Area" localSheetId="349">'TABLO 18.5'!$A$1:$X$15</definedName>
    <definedName name="_xlnm.Print_Area" localSheetId="350">'TABLO 18.6'!$A$1:$I$55</definedName>
    <definedName name="_xlnm.Print_Area" localSheetId="351">'TABLO 18.7'!$A$1:$G$54</definedName>
    <definedName name="_xlnm.Print_Area" localSheetId="352">'TABLO 18.8'!$A$1:$F$23</definedName>
    <definedName name="_xlnm.Print_Area" localSheetId="354">'TABLO 19.1'!$A$1:$C$12</definedName>
    <definedName name="_xlnm.Print_Area" localSheetId="355">'TABLO 19.2'!$A$1:$E$42</definedName>
    <definedName name="_xlnm.Print_Area" localSheetId="14">'TABLO 2.1'!$A$1:$Q$26</definedName>
    <definedName name="_xlnm.Print_Area" localSheetId="36">'TABLO 2.10'!$A$1:$H$39</definedName>
    <definedName name="_xlnm.Print_Area" localSheetId="37">'TABLO 2.11'!$A$1:$P$48</definedName>
    <definedName name="_xlnm.Print_Area" localSheetId="15">'TABLO 2.2'!$A$1:$F$27</definedName>
    <definedName name="_xlnm.Print_Area" localSheetId="16">'TABLO 2.3'!$A$1:$AE$32</definedName>
    <definedName name="_xlnm.Print_Area" localSheetId="17">'TABLO 2.4 2009.1'!$A$1:$AO$29</definedName>
    <definedName name="_xlnm.Print_Area" localSheetId="22">'TABLO 2.4 2011.2'!$A$1:$AQ$29</definedName>
    <definedName name="_xlnm.Print_Area" localSheetId="24">'TABLO 2.4 2012.2'!$A$1:$AO$29</definedName>
    <definedName name="_xlnm.Print_Area" localSheetId="26">'TABLO 2.4 2013.2'!$A$1:$AQ$29</definedName>
    <definedName name="_xlnm.Print_Area" localSheetId="30">'TABLO 2.8 '!$A$1:$F$33</definedName>
    <definedName name="_xlnm.Print_Area" localSheetId="31">'TABLO 2.8 (devamı1)'!$A$1:$F$33</definedName>
    <definedName name="_xlnm.Print_Area" localSheetId="32">'TABLO 2.8 (devamı2)'!$A$1:$F$33</definedName>
    <definedName name="_xlnm.Print_Area" localSheetId="33">'TABLO 2.8 (devamı3)'!$A$1:$H$29</definedName>
    <definedName name="_xlnm.Print_Area" localSheetId="34">'TABLO 2.8 (devamı4)'!$A$1:$H$32</definedName>
    <definedName name="_xlnm.Print_Area" localSheetId="35">'TABLO 2.9'!$A$1:$G$46</definedName>
    <definedName name="_xlnm.Print_Area" localSheetId="357">'TABLO 20.1'!$A$1:$B$20</definedName>
    <definedName name="_xlnm.Print_Area" localSheetId="42">'TABLO 3.1'!$A$1:$C$32</definedName>
    <definedName name="_xlnm.Print_Area" localSheetId="65">'TABLO 3.10'!$A$1:$AL$48</definedName>
    <definedName name="_xlnm.Print_Area" localSheetId="66">'TABLO 3.11'!$A$1:$M$31</definedName>
    <definedName name="_xlnm.Print_Area" localSheetId="67">'TABLO 3.12(2003-2008)'!$A$1:$H$20</definedName>
    <definedName name="_xlnm.Print_Area" localSheetId="68">'TABLO 3.12(2009-2013)'!$A$1:$G$22</definedName>
    <definedName name="_xlnm.Print_Area" localSheetId="69">'TABLO 3.13'!$A$1:$K$21</definedName>
    <definedName name="_xlnm.Print_Area" localSheetId="70">'TABLO 3.14'!$A$1:$K$24</definedName>
    <definedName name="_xlnm.Print_Area" localSheetId="71">'TABLO 3.15'!$A$1:$K$25</definedName>
    <definedName name="_xlnm.Print_Area" localSheetId="72">'TABLO 3.16'!$A$1:$K$15</definedName>
    <definedName name="_xlnm.Print_Area" localSheetId="73">'TABLO 3.17'!$A$1:$G$16</definedName>
    <definedName name="_xlnm.Print_Area" localSheetId="75">'TABLO 3.19(2009)'!$A$1:$AA$41</definedName>
    <definedName name="_xlnm.Print_Area" localSheetId="76">'TABLO 3.19(2010)'!$A$1:$AB$40</definedName>
    <definedName name="_xlnm.Print_Area" localSheetId="77">'TABLO 3.19(2011)'!$A$1:$O$42</definedName>
    <definedName name="_xlnm.Print_Area" localSheetId="78">'TABLO 3.19(2012)'!$A$1:$O$44</definedName>
    <definedName name="_xlnm.Print_Area" localSheetId="79">'TABLO 3.19(2013)'!$A$1:$R$44</definedName>
    <definedName name="_xlnm.Print_Area" localSheetId="43">'TABLO 3.2'!$A$1:$I$25</definedName>
    <definedName name="_xlnm.Print_Area" localSheetId="80">'TABLO 3.20'!$A$1:$F$46</definedName>
    <definedName name="_xlnm.Print_Area" localSheetId="81">'TABLO 3.21'!$A$1:$K$25</definedName>
    <definedName name="_xlnm.Print_Area" localSheetId="82">'TABLO 3.22'!$A$1:$K$33</definedName>
    <definedName name="_xlnm.Print_Area" localSheetId="83">'TABLO 3.23'!$A$1:$F$24</definedName>
    <definedName name="_xlnm.Print_Area" localSheetId="84">'TABLO 3.24'!$A$1:$AG$22</definedName>
    <definedName name="_xlnm.Print_Area" localSheetId="85">'TABLO 3.25'!$A$1:$Q$29</definedName>
    <definedName name="_xlnm.Print_Area" localSheetId="88">'TABLO 3.28'!$A$1:$I$36</definedName>
    <definedName name="_xlnm.Print_Area" localSheetId="44">'TABLO 3.3'!$A$1:$G$27</definedName>
    <definedName name="_xlnm.Print_Area" localSheetId="45">'TABLO 3.4'!$A$1:$H$29</definedName>
    <definedName name="_xlnm.Print_Area" localSheetId="46">'TABLO 3.5(2005)'!$A$1:$F$34</definedName>
    <definedName name="_xlnm.Print_Area" localSheetId="47">'TABLO 3.5(2006)'!$A$1:$F$33</definedName>
    <definedName name="_xlnm.Print_Area" localSheetId="48">'TABLO 3.5(2007)'!$A$1:$F$35</definedName>
    <definedName name="_xlnm.Print_Area" localSheetId="49">'TABLO 3.5(2008)'!$A$1:$F$35</definedName>
    <definedName name="_xlnm.Print_Area" localSheetId="50">'TABLO 3.5(2009)'!$A$1:$G$32</definedName>
    <definedName name="_xlnm.Print_Area" localSheetId="51">'TABLO 3.5(2010)'!$A$1:$G$34</definedName>
    <definedName name="_xlnm.Print_Area" localSheetId="52">'TABLO 3.5(2011)'!$A$1:$H$32</definedName>
    <definedName name="_xlnm.Print_Area" localSheetId="53">'TABLO 3.5(2012)'!$A$1:$H$32</definedName>
    <definedName name="_xlnm.Print_Area" localSheetId="54">'TABLO 3.6 (2005)'!$A$1:$K$37</definedName>
    <definedName name="_xlnm.Print_Area" localSheetId="55">'TABLO 3.6 (2006)'!$A$1:$K$38</definedName>
    <definedName name="_xlnm.Print_Area" localSheetId="56">'TABLO 3.6 (2007)'!$A$1:$K$37</definedName>
    <definedName name="_xlnm.Print_Area" localSheetId="57">'TABLO 3.6 (2008)'!$A$1:$K$38</definedName>
    <definedName name="_xlnm.Print_Area" localSheetId="58">'TABLO 3.6 (2009)'!$A$1:$K$48</definedName>
    <definedName name="_xlnm.Print_Area" localSheetId="60">'TABLO 3.6 (2011)'!$A$1:$K$45</definedName>
    <definedName name="_xlnm.Print_Area" localSheetId="59">'TABLO 3.6(2010)'!$A$1:$K$47</definedName>
    <definedName name="_xlnm.Print_Area" localSheetId="61">'TABLO 3.6(2012)'!$A$1:$K$45</definedName>
    <definedName name="_xlnm.Print_Area" localSheetId="62">'TABLO 3.7'!$A$1:$K$35</definedName>
    <definedName name="_xlnm.Print_Area" localSheetId="63">'TABLO 3.8'!$A$1:$O$24</definedName>
    <definedName name="_xlnm.Print_Area" localSheetId="64">'TABLO 3.9'!$A$1:$E$24</definedName>
    <definedName name="_xlnm.Print_Area" localSheetId="92">'TABLO 4.1'!$A$1:$AI$22</definedName>
    <definedName name="_xlnm.Print_Area" localSheetId="102">'TABLO 4.10'!$A$1:$G$15</definedName>
    <definedName name="_xlnm.Print_Area" localSheetId="104">'TABLO 4.12'!$A$1:$E$15</definedName>
    <definedName name="_xlnm.Print_Area" localSheetId="109">'TABLO 4.17(2009)'!$A$1:$P$38</definedName>
    <definedName name="_xlnm.Print_Area" localSheetId="112">'TABLO 4.17(2012)'!$A$1:$R$41</definedName>
    <definedName name="_xlnm.Print_Area" localSheetId="115">'TABLO 4.18 (2012-2013)'!$A$1:$O$19</definedName>
    <definedName name="_xlnm.Print_Area" localSheetId="116">'TABLO 4.19'!$A$1:$F$20</definedName>
    <definedName name="_xlnm.Print_Area" localSheetId="93">'TABLO 4.2'!$A$1:$AP$27</definedName>
    <definedName name="_xlnm.Print_Area" localSheetId="126">'TABLO 4.26'!$A$1:$D$21</definedName>
    <definedName name="_xlnm.Print_Area" localSheetId="94">'TABLO 4.3'!$A$1:$AP$39</definedName>
    <definedName name="_xlnm.Print_Area" localSheetId="95">'TABLO 4.4'!$A$1:$Y$40</definedName>
    <definedName name="_xlnm.Print_Area" localSheetId="98">'TABLO 4.7'!$A$1:$AQ$40</definedName>
    <definedName name="_xlnm.Print_Area" localSheetId="99">'TABLO 4.8'!$A$1:$AB$21</definedName>
    <definedName name="_xlnm.Print_Area" localSheetId="100">'TABLO 4.8 (2012-2013)'!$A$1:$V$22</definedName>
    <definedName name="_xlnm.Print_Area" localSheetId="130">'TABLO 5.1'!$A$1:$K$23</definedName>
    <definedName name="_xlnm.Print_Area" localSheetId="131">'TABLO 5.2'!$A$1:$M$14</definedName>
    <definedName name="_xlnm.Print_Area" localSheetId="132">'TABLO 5.3'!$A$1:$K$36</definedName>
    <definedName name="_xlnm.Print_Area" localSheetId="133">'TABLO 5.4'!$A$1:$B$11</definedName>
    <definedName name="_xlnm.Print_Area" localSheetId="135">'TABLO 6.1'!$A$1:$I$19</definedName>
    <definedName name="_xlnm.Print_Area" localSheetId="136">'TABLO 6.2'!$A$1:$G$18</definedName>
    <definedName name="_xlnm.Print_Area" localSheetId="137">'TABLO 6.3'!$A$1:$Z$25</definedName>
    <definedName name="_xlnm.Print_Area" localSheetId="139">'TABLO 7.1'!$A$1:$H$60</definedName>
    <definedName name="_xlnm.Print_Area" localSheetId="140">'TABLO 7.1 (2011-2013)'!$A$1:$H$48</definedName>
    <definedName name="_xlnm.Print_Area" localSheetId="141">'TABLO 7.2'!$A$1:$H$60</definedName>
    <definedName name="_xlnm.Print_Area" localSheetId="142">'TABLO 7.2 (2011-2013)'!$A$1:$H$47</definedName>
    <definedName name="_xlnm.Print_Area" localSheetId="143">'TABLO 7.3'!$A$1:$Z$42</definedName>
    <definedName name="_xlnm.Print_Area" localSheetId="144">'TABLO 7.4'!$A$1:$K$42</definedName>
    <definedName name="_xlnm.Print_Area" localSheetId="145">'TABLO 7.5'!$A$1:$U$41</definedName>
    <definedName name="_xlnm.Print_Area" localSheetId="146">'TABLO 7.6'!$A$1:$U$40</definedName>
    <definedName name="_xlnm.Print_Area" localSheetId="147">'TABLO 7.7'!$A$1:$I$39</definedName>
    <definedName name="_xlnm.Print_Area" localSheetId="149">'TABLO 8.1'!$A$1:$F$41</definedName>
    <definedName name="_xlnm.Print_Area" localSheetId="154">'TABLO 8.2 (2010)'!$A$1:$B$25</definedName>
    <definedName name="_xlnm.Print_Area" localSheetId="155">'TABLO 8.2 (2011)'!$A$1:$B$31</definedName>
    <definedName name="_xlnm.Print_Area" localSheetId="157">'TABLO 8.2 (2013)'!$A$1:$B$38</definedName>
    <definedName name="_xlnm.Print_Area" localSheetId="158">'TABLO 8.3'!$A$1:$F$26</definedName>
    <definedName name="_xlnm.Print_Area" localSheetId="159">'TABLO 8.4'!$A$1:$C$26</definedName>
    <definedName name="_xlnm.Print_Area" localSheetId="160">'TABLO 8.5'!$A$1:$C$30</definedName>
    <definedName name="_xlnm.Print_Area" localSheetId="161">'TABLO 8.6'!$A$1:$C$23</definedName>
    <definedName name="_xlnm.Print_Area" localSheetId="162">'TABLO 8.7'!$A$1:$C$26</definedName>
    <definedName name="_xlnm.Print_Area" localSheetId="163">'TABLO 8.8'!$A$1:$F$16</definedName>
    <definedName name="_xlnm.Print_Area" localSheetId="164">'TABLO 8.9'!$A$1:$F$13</definedName>
    <definedName name="_xlnm.Print_Area" localSheetId="166">'TABLO 9.1'!$A$1:$O$45</definedName>
    <definedName name="_xlnm.Print_Area" localSheetId="167">'TABLO 9.1 (2011-2013)'!$A$1:$O$49</definedName>
    <definedName name="_xlnm.Print_Area" localSheetId="176">'TABLO 9.10'!$A$1:$H$98</definedName>
    <definedName name="_xlnm.Print_Area" localSheetId="177">'TABLO 9.10 (2009)'!$A$1:$H$98</definedName>
    <definedName name="_xlnm.Print_Area" localSheetId="178">'TABLO 9.10 (2010)'!$A$1:$H$98</definedName>
    <definedName name="_xlnm.Print_Area" localSheetId="179">'TABLO 9.10 (2011)'!$A$1:$H$98</definedName>
    <definedName name="_xlnm.Print_Area" localSheetId="180">'TABLO 9.10 (2012)'!$A$1:$H$98</definedName>
    <definedName name="_xlnm.Print_Area" localSheetId="181">'TABLO 9.11'!$A$1:$O$20</definedName>
    <definedName name="_xlnm.Print_Area" localSheetId="182">'TABLO 9.12'!$A$1:$J$37</definedName>
    <definedName name="_xlnm.Print_Area" localSheetId="183">'TABLO 9.13'!$A$1:$H$37</definedName>
    <definedName name="_xlnm.Print_Area" localSheetId="184">'TABLO 9.14'!$A$1:$G$22</definedName>
    <definedName name="_xlnm.Print_Area" localSheetId="168">'TABLO 9.2'!$A$1:$G$79</definedName>
    <definedName name="_xlnm.Print_Area" localSheetId="169">'TABLO 9.3'!$A$1:$G$78</definedName>
    <definedName name="_xlnm.Print_Area" localSheetId="170">'TABLO 9.4'!$A$1:$I$78</definedName>
    <definedName name="_xlnm.Print_Area" localSheetId="171">'TABLO 9.5'!$A$1:$Q$69</definedName>
    <definedName name="_xlnm.Print_Area" localSheetId="172">'TABLO 9.6'!$A$1:$N$78</definedName>
    <definedName name="_xlnm.Print_Area" localSheetId="173">'TABLO 9.7'!$A$1:$M$79</definedName>
    <definedName name="_xlnm.Print_Area" localSheetId="174">'TABLO 9.8'!$A$1:$M$79</definedName>
    <definedName name="_xlnm.Print_Area" localSheetId="175">'TABLO 9.9'!$A$1:$Q$94</definedName>
    <definedName name="_xlnm.Print_Area" localSheetId="129">'V BÖLÜM İÇİNDEKİLER'!$A$1:$I$5</definedName>
    <definedName name="_xlnm.Print_Area" localSheetId="134">'VI BÖLÜM İÇİNDEKİLER'!$A$1:$L$4</definedName>
    <definedName name="_xlnm.Print_Area" localSheetId="138">'VII BÖLÜM İÇİNDEKİLER'!$A$1:$M$8</definedName>
    <definedName name="_xlnm.Print_Area" localSheetId="148">'VIII BÖLÜM İÇİNDEKİLER'!$A$1:$N$10</definedName>
    <definedName name="_xlnm.Print_Area" localSheetId="185">'X BÖLÜM İÇİNDEKİLER'!$A$1:$N$4</definedName>
    <definedName name="_xlnm.Print_Area" localSheetId="190">'XI BÖLÜM İÇİNDEKİLER'!$A$1:$N$36</definedName>
    <definedName name="_xlnm.Print_Area" localSheetId="224">'XII BÖLÜM İÇİNDEKİLER'!$A$1:$J$35</definedName>
    <definedName name="_xlnm.Print_Area" localSheetId="273">'XIII BÖLÜM İÇİNDEKİLER'!$A$1:$N$2</definedName>
    <definedName name="_xlnm.Print_Area" localSheetId="276">'XIV BÖLÜM İÇİNDEKİLER'!$A$1:$N$19</definedName>
    <definedName name="_xlnm.Print_Area" localSheetId="353">'XIX BÖLÜM İÇİNDEKİLER'!$A$1:$G$3</definedName>
    <definedName name="_xlnm.Print_Area" localSheetId="295">'XV BÖLÜM İÇİNDEKİLER'!$A$1:$L$13</definedName>
    <definedName name="_xlnm.Print_Area" localSheetId="315">'XVI BÖLÜM İÇİNDEKİLER'!$A$1:$M$10</definedName>
    <definedName name="_xlnm.Print_Area" localSheetId="332">'XVII BÖLÜM İÇİNDEKİLER'!$A$1:$K$12</definedName>
    <definedName name="_xlnm.Print_Area" localSheetId="344">'XVIII BÖLÜM İÇİNDEKİLER'!$A$1:$J$9</definedName>
    <definedName name="_xlnm.Print_Area" localSheetId="356">'XX BÖLÜM İÇİNDEKİLER'!$A$1:$L$2</definedName>
    <definedName name="_xlnm.Print_Titles" localSheetId="8">'TABLO 1.2'!$5:$5</definedName>
    <definedName name="_xlnm.Print_Titles" localSheetId="29">'TABLO 2.7'!$6:$6</definedName>
  </definedNames>
  <calcPr calcId="144525"/>
</workbook>
</file>

<file path=xl/calcChain.xml><?xml version="1.0" encoding="utf-8"?>
<calcChain xmlns="http://schemas.openxmlformats.org/spreadsheetml/2006/main">
  <c r="O36" i="404" l="1"/>
  <c r="N36" i="404"/>
  <c r="M36" i="404"/>
  <c r="L36" i="404"/>
  <c r="K36" i="404"/>
  <c r="J36" i="404"/>
  <c r="I36" i="404"/>
  <c r="H36" i="404"/>
  <c r="G36" i="404"/>
  <c r="F36" i="404"/>
  <c r="E36" i="404"/>
  <c r="D36" i="404"/>
  <c r="O19" i="404"/>
  <c r="N19" i="404"/>
  <c r="M19" i="404"/>
  <c r="L19" i="404"/>
  <c r="K19" i="404"/>
  <c r="J19" i="404"/>
  <c r="I19" i="404"/>
  <c r="H19" i="404"/>
  <c r="G19" i="404"/>
  <c r="F19" i="404"/>
  <c r="E19" i="404"/>
  <c r="D19" i="404"/>
  <c r="Q8" i="68" l="1"/>
  <c r="T8" i="68"/>
  <c r="V8" i="68"/>
  <c r="Q9" i="68"/>
  <c r="T9" i="68"/>
  <c r="V9" i="68"/>
  <c r="Q10" i="68"/>
  <c r="T10" i="68"/>
  <c r="V10" i="68"/>
  <c r="Q11" i="68"/>
  <c r="T11" i="68"/>
  <c r="V11" i="68"/>
  <c r="Q12" i="68"/>
  <c r="T12" i="68"/>
  <c r="V12" i="68"/>
  <c r="Q13" i="68"/>
  <c r="T13" i="68"/>
  <c r="V13" i="68"/>
  <c r="Q14" i="68"/>
  <c r="T14" i="68"/>
  <c r="V14" i="68"/>
  <c r="Q15" i="68"/>
  <c r="T15" i="68"/>
  <c r="V15" i="68"/>
  <c r="Q16" i="68"/>
  <c r="T16" i="68"/>
  <c r="V16" i="68"/>
  <c r="Q17" i="68"/>
  <c r="T17" i="68"/>
  <c r="V17" i="68"/>
  <c r="Q18" i="68"/>
  <c r="T18" i="68"/>
  <c r="V18" i="68"/>
  <c r="Q19" i="68"/>
  <c r="T19" i="68"/>
  <c r="V19" i="68"/>
  <c r="Q20" i="68"/>
  <c r="T20" i="68"/>
  <c r="V20" i="68"/>
  <c r="Q21" i="68"/>
  <c r="T21" i="68"/>
  <c r="V21" i="68"/>
  <c r="Q22" i="68"/>
  <c r="T22" i="68"/>
  <c r="V22" i="68"/>
  <c r="Q23" i="68"/>
  <c r="T23" i="68"/>
  <c r="V23" i="68"/>
  <c r="Q24" i="68"/>
  <c r="T24" i="68"/>
  <c r="V24" i="68"/>
  <c r="Q25" i="68"/>
  <c r="T25" i="68"/>
  <c r="V25" i="68"/>
  <c r="Q26" i="68"/>
  <c r="T26" i="68"/>
  <c r="V26" i="68"/>
  <c r="Q27" i="68"/>
  <c r="T27" i="68"/>
  <c r="V27" i="68"/>
  <c r="Q28" i="68"/>
  <c r="T28" i="68"/>
  <c r="V28" i="68"/>
  <c r="Q29" i="68"/>
  <c r="T29" i="68"/>
  <c r="V29" i="68"/>
  <c r="Q30" i="68"/>
  <c r="T30" i="68"/>
  <c r="V30" i="68"/>
  <c r="Q31" i="68"/>
  <c r="T31" i="68"/>
  <c r="V31" i="68"/>
  <c r="Q32" i="68"/>
  <c r="T32" i="68"/>
  <c r="V32" i="68"/>
  <c r="Q33" i="68"/>
  <c r="T33" i="68"/>
  <c r="V33" i="68"/>
  <c r="Q34" i="68"/>
  <c r="T34" i="68"/>
  <c r="V34" i="68"/>
  <c r="Q35" i="68"/>
  <c r="T35" i="68"/>
  <c r="V35" i="68"/>
  <c r="Q36" i="68"/>
  <c r="T36" i="68"/>
  <c r="V36" i="68"/>
  <c r="Q37" i="68"/>
  <c r="T37" i="68"/>
  <c r="V37" i="68"/>
  <c r="Q38" i="68"/>
  <c r="T38" i="68"/>
  <c r="V38" i="68"/>
  <c r="Q39" i="68"/>
  <c r="T39" i="68"/>
  <c r="V39" i="68"/>
  <c r="Q40" i="68"/>
  <c r="T40" i="68"/>
  <c r="V40" i="68"/>
  <c r="Q41" i="68"/>
  <c r="T41" i="68"/>
  <c r="V41" i="68"/>
  <c r="Q42" i="68"/>
  <c r="T42" i="68"/>
  <c r="V42" i="68"/>
  <c r="Q43" i="68"/>
  <c r="T43" i="68"/>
  <c r="V43" i="68"/>
  <c r="Q44" i="68"/>
  <c r="T44" i="68"/>
  <c r="V44" i="68"/>
  <c r="Q45" i="68"/>
  <c r="T45" i="68"/>
  <c r="V45" i="68"/>
  <c r="Q46" i="68"/>
  <c r="T46" i="68"/>
  <c r="V46" i="68"/>
  <c r="Q47" i="68"/>
  <c r="T47" i="68"/>
  <c r="V47" i="68"/>
  <c r="Q48" i="68"/>
  <c r="T48" i="68"/>
  <c r="V48" i="68"/>
  <c r="Q49" i="68"/>
  <c r="T49" i="68"/>
  <c r="V49" i="68"/>
  <c r="Q50" i="68"/>
  <c r="T50" i="68"/>
  <c r="V50" i="68"/>
  <c r="Q51" i="68"/>
  <c r="T51" i="68"/>
  <c r="V51" i="68"/>
  <c r="Q52" i="68"/>
  <c r="T52" i="68"/>
  <c r="V52" i="68"/>
  <c r="Q53" i="68"/>
  <c r="T53" i="68"/>
  <c r="V53" i="68"/>
  <c r="Q54" i="68"/>
  <c r="T54" i="68"/>
  <c r="V54" i="68"/>
  <c r="Q55" i="68"/>
  <c r="T55" i="68"/>
  <c r="V55" i="68"/>
  <c r="R6" i="95"/>
  <c r="U6" i="95"/>
  <c r="W6" i="95"/>
  <c r="R7" i="95"/>
  <c r="U7" i="95"/>
  <c r="W7" i="95"/>
  <c r="R8" i="95"/>
  <c r="U8" i="95"/>
  <c r="W8" i="95"/>
  <c r="R9" i="95"/>
  <c r="U9" i="95"/>
  <c r="W9" i="95"/>
  <c r="R10" i="95"/>
  <c r="U10" i="95"/>
  <c r="W10" i="95"/>
  <c r="R11" i="95"/>
  <c r="U11" i="95"/>
  <c r="W11" i="95"/>
  <c r="R12" i="95"/>
  <c r="U12" i="95"/>
  <c r="W12" i="95"/>
  <c r="R13" i="95"/>
  <c r="U13" i="95"/>
  <c r="W13" i="95"/>
  <c r="R14" i="95"/>
  <c r="U14" i="95"/>
  <c r="W14" i="95"/>
  <c r="R15" i="95"/>
  <c r="U15" i="95"/>
  <c r="W15" i="95"/>
  <c r="R16" i="95"/>
  <c r="U16" i="95"/>
  <c r="W16" i="95"/>
  <c r="R17" i="95"/>
  <c r="U17" i="95"/>
  <c r="W17" i="95"/>
  <c r="R18" i="95"/>
  <c r="U18" i="95"/>
  <c r="W18" i="95"/>
  <c r="R19" i="95"/>
  <c r="U19" i="95"/>
  <c r="W19" i="95"/>
  <c r="R20" i="95"/>
  <c r="U20" i="95"/>
  <c r="W20" i="95"/>
  <c r="R21" i="95"/>
  <c r="U21" i="95"/>
  <c r="W21" i="95"/>
  <c r="R22" i="95"/>
  <c r="U22" i="95"/>
  <c r="W22" i="95"/>
  <c r="R23" i="95"/>
  <c r="U23" i="95"/>
  <c r="W23" i="95"/>
  <c r="R24" i="95"/>
  <c r="U24" i="95"/>
  <c r="W24" i="95"/>
  <c r="R25" i="95"/>
  <c r="U25" i="95"/>
  <c r="W25" i="95"/>
  <c r="S6" i="94"/>
  <c r="U6" i="94"/>
  <c r="X6" i="94"/>
  <c r="S7" i="94"/>
  <c r="U7" i="94"/>
  <c r="X7" i="94"/>
  <c r="S8" i="94"/>
  <c r="U8" i="94"/>
  <c r="X8" i="94"/>
  <c r="S9" i="94"/>
  <c r="U9" i="94"/>
  <c r="X9" i="94"/>
  <c r="S10" i="94"/>
  <c r="U10" i="94"/>
  <c r="X10" i="94"/>
  <c r="S11" i="94"/>
  <c r="U11" i="94"/>
  <c r="X11" i="94"/>
  <c r="S12" i="94"/>
  <c r="U12" i="94"/>
  <c r="X12" i="94"/>
  <c r="S13" i="94"/>
  <c r="U13" i="94"/>
  <c r="X13" i="94"/>
  <c r="S14" i="94"/>
  <c r="U14" i="94"/>
  <c r="X14" i="94"/>
  <c r="S15" i="94"/>
  <c r="U15" i="94"/>
  <c r="X15" i="94"/>
  <c r="S16" i="94"/>
  <c r="U16" i="94"/>
  <c r="X16" i="94"/>
  <c r="S17" i="94"/>
  <c r="U17" i="94"/>
  <c r="X17" i="94"/>
  <c r="S18" i="94"/>
  <c r="U18" i="94"/>
  <c r="X18" i="94"/>
  <c r="S19" i="94"/>
  <c r="U19" i="94"/>
  <c r="X19" i="94"/>
  <c r="S20" i="94"/>
  <c r="U20" i="94"/>
  <c r="X20" i="94"/>
  <c r="S21" i="94"/>
  <c r="U21" i="94"/>
  <c r="X21" i="94"/>
  <c r="S22" i="94"/>
  <c r="U22" i="94"/>
  <c r="X22" i="94"/>
  <c r="S23" i="94"/>
  <c r="U23" i="94"/>
  <c r="X23" i="94"/>
  <c r="S24" i="94"/>
  <c r="U24" i="94"/>
  <c r="X24" i="94"/>
  <c r="S25" i="94"/>
  <c r="U25" i="94"/>
  <c r="X25" i="94"/>
  <c r="S6" i="93"/>
  <c r="U6" i="93"/>
  <c r="X6" i="93"/>
  <c r="S7" i="93"/>
  <c r="U7" i="93"/>
  <c r="X7" i="93"/>
  <c r="S8" i="93"/>
  <c r="U8" i="93"/>
  <c r="X8" i="93"/>
  <c r="S9" i="93"/>
  <c r="U9" i="93"/>
  <c r="X9" i="93"/>
  <c r="S10" i="93"/>
  <c r="U10" i="93"/>
  <c r="X10" i="93"/>
  <c r="S11" i="93"/>
  <c r="U11" i="93"/>
  <c r="X11" i="93"/>
  <c r="S12" i="93"/>
  <c r="U12" i="93"/>
  <c r="X12" i="93"/>
  <c r="S13" i="93"/>
  <c r="U13" i="93"/>
  <c r="X13" i="93"/>
  <c r="S14" i="93"/>
  <c r="U14" i="93"/>
  <c r="X14" i="93"/>
  <c r="S15" i="93"/>
  <c r="U15" i="93"/>
  <c r="X15" i="93"/>
  <c r="S16" i="93"/>
  <c r="U16" i="93"/>
  <c r="X16" i="93"/>
  <c r="S17" i="93"/>
  <c r="U17" i="93"/>
  <c r="X17" i="93"/>
  <c r="S18" i="93"/>
  <c r="U18" i="93"/>
  <c r="X18" i="93"/>
  <c r="S19" i="93"/>
  <c r="U19" i="93"/>
  <c r="X19" i="93"/>
  <c r="S20" i="93"/>
  <c r="U20" i="93"/>
  <c r="X20" i="93"/>
  <c r="S21" i="93"/>
  <c r="U21" i="93"/>
  <c r="X21" i="93"/>
  <c r="S22" i="93"/>
  <c r="U22" i="93"/>
  <c r="X22" i="93"/>
  <c r="S23" i="93"/>
  <c r="U23" i="93"/>
  <c r="X23" i="93"/>
  <c r="S24" i="93"/>
  <c r="U24" i="93"/>
  <c r="X24" i="93"/>
  <c r="S25" i="93"/>
  <c r="U25" i="93"/>
  <c r="X25" i="93"/>
  <c r="S6" i="92"/>
  <c r="U6" i="92"/>
  <c r="X6" i="92"/>
  <c r="S7" i="92"/>
  <c r="U7" i="92"/>
  <c r="X7" i="92"/>
  <c r="S8" i="92"/>
  <c r="U8" i="92"/>
  <c r="X8" i="92"/>
  <c r="S9" i="92"/>
  <c r="U9" i="92"/>
  <c r="X9" i="92"/>
  <c r="S10" i="92"/>
  <c r="U10" i="92"/>
  <c r="X10" i="92"/>
  <c r="S11" i="92"/>
  <c r="U11" i="92"/>
  <c r="X11" i="92"/>
  <c r="S12" i="92"/>
  <c r="U12" i="92"/>
  <c r="X12" i="92"/>
  <c r="S13" i="92"/>
  <c r="U13" i="92"/>
  <c r="X13" i="92"/>
  <c r="S14" i="92"/>
  <c r="U14" i="92"/>
  <c r="X14" i="92"/>
  <c r="S15" i="92"/>
  <c r="U15" i="92"/>
  <c r="X15" i="92"/>
  <c r="S16" i="92"/>
  <c r="U16" i="92"/>
  <c r="X16" i="92"/>
  <c r="S17" i="92"/>
  <c r="U17" i="92"/>
  <c r="X17" i="92"/>
  <c r="S18" i="92"/>
  <c r="U18" i="92"/>
  <c r="X18" i="92"/>
  <c r="S19" i="92"/>
  <c r="U19" i="92"/>
  <c r="X19" i="92"/>
  <c r="S20" i="92"/>
  <c r="U20" i="92"/>
  <c r="X20" i="92"/>
  <c r="S21" i="92"/>
  <c r="U21" i="92"/>
  <c r="X21" i="92"/>
  <c r="S22" i="92"/>
  <c r="U22" i="92"/>
  <c r="X22" i="92"/>
  <c r="S23" i="92"/>
  <c r="U23" i="92"/>
  <c r="X23" i="92"/>
  <c r="S24" i="92"/>
  <c r="U24" i="92"/>
  <c r="X24" i="92"/>
  <c r="S25" i="92"/>
  <c r="U25" i="92"/>
  <c r="X25" i="92"/>
  <c r="E16" i="521" l="1"/>
  <c r="D16" i="521"/>
  <c r="E15" i="521"/>
  <c r="D15" i="521"/>
  <c r="E14" i="521"/>
  <c r="D14" i="521"/>
  <c r="E13" i="521"/>
  <c r="D13" i="521"/>
  <c r="E12" i="521"/>
  <c r="D12" i="521"/>
  <c r="E11" i="521"/>
  <c r="D11" i="521"/>
  <c r="E10" i="521"/>
  <c r="D10" i="521"/>
  <c r="E9" i="521"/>
  <c r="D9" i="521"/>
  <c r="E8" i="521"/>
  <c r="D8" i="521"/>
  <c r="E7" i="521"/>
  <c r="D7" i="521"/>
  <c r="E6" i="521"/>
  <c r="D6" i="521"/>
  <c r="E5" i="521"/>
  <c r="G30" i="515"/>
  <c r="F30" i="515"/>
  <c r="C30" i="515"/>
  <c r="G26" i="515"/>
  <c r="F26" i="515"/>
  <c r="C26" i="515"/>
  <c r="G22" i="515"/>
  <c r="F22" i="515"/>
  <c r="C22" i="515"/>
  <c r="G18" i="515"/>
  <c r="F18" i="515"/>
  <c r="C18" i="515"/>
  <c r="G14" i="515"/>
  <c r="F14" i="515"/>
  <c r="C14" i="515"/>
  <c r="G10" i="515"/>
  <c r="F10" i="515"/>
  <c r="C10" i="515"/>
  <c r="G6" i="515"/>
  <c r="C6" i="515"/>
  <c r="I15" i="513"/>
  <c r="G15" i="513"/>
  <c r="F15" i="513"/>
  <c r="E15" i="513"/>
  <c r="D15" i="513"/>
  <c r="C15" i="513"/>
  <c r="G11" i="513"/>
  <c r="E11" i="513"/>
  <c r="D11" i="513"/>
  <c r="C11" i="513"/>
  <c r="I7" i="513"/>
  <c r="G7" i="513"/>
  <c r="E7" i="513"/>
  <c r="D7" i="513"/>
  <c r="C7" i="513"/>
  <c r="X9" i="512"/>
  <c r="V9" i="512"/>
  <c r="T9" i="512"/>
  <c r="R9" i="512"/>
  <c r="P9" i="512"/>
  <c r="N9" i="512"/>
  <c r="L9" i="512"/>
  <c r="J9" i="512"/>
  <c r="H9" i="512"/>
  <c r="F9" i="512"/>
  <c r="D9" i="512"/>
  <c r="X8" i="512"/>
  <c r="V8" i="512"/>
  <c r="T8" i="512"/>
  <c r="R8" i="512"/>
  <c r="P8" i="512"/>
  <c r="N8" i="512"/>
  <c r="L8" i="512"/>
  <c r="J8" i="512"/>
  <c r="H8" i="512"/>
  <c r="F8" i="512"/>
  <c r="D8" i="512"/>
  <c r="X7" i="512"/>
  <c r="V7" i="512"/>
  <c r="T7" i="512"/>
  <c r="R7" i="512"/>
  <c r="P7" i="512"/>
  <c r="N7" i="512"/>
  <c r="L7" i="512"/>
  <c r="J7" i="512"/>
  <c r="H7" i="512"/>
  <c r="C7" i="512"/>
  <c r="B7" i="512"/>
  <c r="P15" i="511"/>
  <c r="O15" i="511"/>
  <c r="N15" i="511"/>
  <c r="M15" i="511"/>
  <c r="L15" i="511"/>
  <c r="K15" i="511"/>
  <c r="J15" i="511"/>
  <c r="I15" i="511"/>
  <c r="G15" i="511"/>
  <c r="E15" i="511"/>
  <c r="O13" i="511"/>
  <c r="O12" i="511"/>
  <c r="O11" i="511"/>
  <c r="O10" i="511"/>
  <c r="K10" i="511"/>
  <c r="O9" i="511"/>
  <c r="K9" i="511"/>
  <c r="O8" i="511"/>
  <c r="K8" i="511"/>
  <c r="N7" i="511"/>
  <c r="M7" i="511"/>
  <c r="L7" i="511"/>
  <c r="J7" i="511"/>
  <c r="I7" i="511"/>
  <c r="G7" i="511"/>
  <c r="E7" i="511"/>
  <c r="E14" i="507"/>
  <c r="D14" i="507"/>
  <c r="C14" i="507"/>
  <c r="B14" i="507"/>
  <c r="E14" i="504"/>
  <c r="E13" i="504"/>
  <c r="E12" i="504"/>
  <c r="E11" i="504"/>
  <c r="E10" i="504"/>
  <c r="E9" i="504"/>
  <c r="E8" i="504"/>
  <c r="E7" i="504"/>
  <c r="M20" i="498"/>
  <c r="J20" i="498"/>
  <c r="F20" i="498"/>
  <c r="E20" i="498"/>
  <c r="C20" i="498"/>
  <c r="B20" i="498"/>
  <c r="M19" i="498"/>
  <c r="J19" i="498"/>
  <c r="G19" i="498"/>
  <c r="D19" i="498"/>
  <c r="M18" i="498"/>
  <c r="J18" i="498"/>
  <c r="G18" i="498"/>
  <c r="D18" i="498"/>
  <c r="M17" i="498"/>
  <c r="J17" i="498"/>
  <c r="G17" i="498"/>
  <c r="D17" i="498"/>
  <c r="M16" i="498"/>
  <c r="J16" i="498"/>
  <c r="G16" i="498"/>
  <c r="D16" i="498"/>
  <c r="M15" i="498"/>
  <c r="J15" i="498"/>
  <c r="G15" i="498"/>
  <c r="D15" i="498"/>
  <c r="M14" i="498"/>
  <c r="J14" i="498"/>
  <c r="G14" i="498"/>
  <c r="D14" i="498"/>
  <c r="M13" i="498"/>
  <c r="J13" i="498"/>
  <c r="G13" i="498"/>
  <c r="D13" i="498"/>
  <c r="M12" i="498"/>
  <c r="J12" i="498"/>
  <c r="G12" i="498"/>
  <c r="D12" i="498"/>
  <c r="M11" i="498"/>
  <c r="J11" i="498"/>
  <c r="G11" i="498"/>
  <c r="D11" i="498"/>
  <c r="M10" i="498"/>
  <c r="J10" i="498"/>
  <c r="G10" i="498"/>
  <c r="D10" i="498"/>
  <c r="M9" i="498"/>
  <c r="J9" i="498"/>
  <c r="G9" i="498"/>
  <c r="D9" i="498"/>
  <c r="M8" i="498"/>
  <c r="J8" i="498"/>
  <c r="G8" i="498"/>
  <c r="D8" i="498"/>
  <c r="M7" i="498"/>
  <c r="J7" i="498"/>
  <c r="G7" i="498"/>
  <c r="D7" i="498"/>
  <c r="F13" i="497"/>
  <c r="C13" i="497"/>
  <c r="F12" i="497"/>
  <c r="C12" i="497"/>
  <c r="F11" i="497"/>
  <c r="C11" i="497"/>
  <c r="F10" i="497"/>
  <c r="C10" i="497"/>
  <c r="F9" i="497"/>
  <c r="C9" i="497"/>
  <c r="F8" i="497"/>
  <c r="C8" i="497"/>
  <c r="I18" i="493"/>
  <c r="E18" i="493"/>
  <c r="I17" i="493"/>
  <c r="E17" i="493"/>
  <c r="I16" i="493"/>
  <c r="E16" i="493"/>
  <c r="I15" i="493"/>
  <c r="E15" i="493"/>
  <c r="I14" i="493"/>
  <c r="E14" i="493"/>
  <c r="I13" i="493"/>
  <c r="E13" i="493"/>
  <c r="I12" i="493"/>
  <c r="E12" i="493"/>
  <c r="I11" i="493"/>
  <c r="E11" i="493"/>
  <c r="I10" i="493"/>
  <c r="E10" i="493"/>
  <c r="I9" i="493"/>
  <c r="E9" i="493"/>
  <c r="I8" i="493"/>
  <c r="E8" i="493"/>
  <c r="I7" i="493"/>
  <c r="E7" i="493"/>
  <c r="E6" i="493"/>
  <c r="P8" i="511" l="1"/>
  <c r="P9" i="511"/>
  <c r="P10" i="511"/>
  <c r="D7" i="512"/>
  <c r="D20" i="498"/>
  <c r="G20" i="498"/>
  <c r="O7" i="511"/>
  <c r="P7" i="511" s="1"/>
  <c r="J7" i="493"/>
  <c r="J8" i="493"/>
  <c r="J9" i="493"/>
  <c r="J10" i="493"/>
  <c r="J11" i="493"/>
  <c r="J12" i="493"/>
  <c r="J13" i="493"/>
  <c r="J14" i="493"/>
  <c r="J15" i="493"/>
  <c r="J16" i="493"/>
  <c r="J17" i="493"/>
  <c r="F7" i="512"/>
  <c r="J18" i="493"/>
  <c r="P126" i="475"/>
  <c r="O126" i="475"/>
  <c r="N126" i="475"/>
  <c r="M126" i="475"/>
  <c r="L126" i="475"/>
  <c r="K126" i="475"/>
  <c r="J126" i="475"/>
  <c r="I126" i="475"/>
  <c r="H126" i="475"/>
  <c r="G126" i="475"/>
  <c r="F126" i="475"/>
  <c r="E126" i="475"/>
  <c r="D126" i="475"/>
  <c r="C126" i="475"/>
  <c r="L119" i="475"/>
  <c r="K119" i="475"/>
  <c r="J119" i="475"/>
  <c r="I119" i="475"/>
  <c r="H119" i="475"/>
  <c r="G119" i="475"/>
  <c r="F119" i="475"/>
  <c r="E119" i="475"/>
  <c r="D119" i="475"/>
  <c r="C119" i="475"/>
  <c r="L105" i="475"/>
  <c r="K105" i="475"/>
  <c r="J105" i="475"/>
  <c r="I105" i="475"/>
  <c r="H105" i="475"/>
  <c r="G105" i="475"/>
  <c r="F105" i="475"/>
  <c r="E105" i="475"/>
  <c r="D105" i="475"/>
  <c r="C105" i="475"/>
  <c r="L99" i="475"/>
  <c r="K99" i="475"/>
  <c r="J99" i="475"/>
  <c r="I99" i="475"/>
  <c r="H99" i="475"/>
  <c r="G99" i="475"/>
  <c r="F99" i="475"/>
  <c r="E99" i="475"/>
  <c r="D99" i="475"/>
  <c r="C99" i="475"/>
  <c r="P83" i="475"/>
  <c r="O83" i="475"/>
  <c r="N83" i="475"/>
  <c r="M83" i="475"/>
  <c r="L83" i="475"/>
  <c r="K83" i="475"/>
  <c r="J83" i="475"/>
  <c r="I83" i="475"/>
  <c r="H83" i="475"/>
  <c r="G83" i="475"/>
  <c r="F83" i="475"/>
  <c r="E83" i="475"/>
  <c r="D83" i="475"/>
  <c r="C83" i="475"/>
  <c r="L61" i="475"/>
  <c r="K61" i="475"/>
  <c r="J61" i="475"/>
  <c r="I61" i="475"/>
  <c r="H61" i="475"/>
  <c r="G61" i="475"/>
  <c r="F61" i="475"/>
  <c r="E61" i="475"/>
  <c r="D61" i="475"/>
  <c r="C61" i="475"/>
  <c r="P41" i="475"/>
  <c r="O41" i="475"/>
  <c r="N41" i="475"/>
  <c r="M41" i="475"/>
  <c r="L41" i="475"/>
  <c r="K41" i="475"/>
  <c r="J41" i="475"/>
  <c r="I41" i="475"/>
  <c r="H41" i="475"/>
  <c r="G41" i="475"/>
  <c r="F41" i="475"/>
  <c r="E41" i="475"/>
  <c r="D41" i="475"/>
  <c r="C41" i="475"/>
  <c r="P10" i="475"/>
  <c r="P127" i="475" s="1"/>
  <c r="O10" i="475"/>
  <c r="O127" i="475" s="1"/>
  <c r="N10" i="475"/>
  <c r="N127" i="475" s="1"/>
  <c r="M10" i="475"/>
  <c r="M127" i="475" s="1"/>
  <c r="L10" i="475"/>
  <c r="L127" i="475" s="1"/>
  <c r="K10" i="475"/>
  <c r="K127" i="475" s="1"/>
  <c r="J10" i="475"/>
  <c r="J127" i="475" s="1"/>
  <c r="I10" i="475"/>
  <c r="I127" i="475" s="1"/>
  <c r="H10" i="475"/>
  <c r="H127" i="475" s="1"/>
  <c r="G10" i="475"/>
  <c r="G127" i="475" s="1"/>
  <c r="F10" i="475"/>
  <c r="F127" i="475" s="1"/>
  <c r="E10" i="475"/>
  <c r="E127" i="475" s="1"/>
  <c r="D10" i="475"/>
  <c r="D127" i="475" s="1"/>
  <c r="C10" i="475"/>
  <c r="C127" i="475" s="1"/>
  <c r="E19" i="471"/>
  <c r="C19" i="471"/>
  <c r="F19" i="471" s="1"/>
  <c r="E18" i="471"/>
  <c r="C18" i="471"/>
  <c r="F18" i="471" s="1"/>
  <c r="E17" i="471"/>
  <c r="C17" i="471"/>
  <c r="F17" i="471" s="1"/>
  <c r="E16" i="471"/>
  <c r="C16" i="471"/>
  <c r="F16" i="471" s="1"/>
  <c r="E15" i="471"/>
  <c r="C15" i="471"/>
  <c r="F15" i="471" s="1"/>
  <c r="E14" i="471"/>
  <c r="C14" i="471"/>
  <c r="F14" i="471" s="1"/>
  <c r="E13" i="471"/>
  <c r="C13" i="471"/>
  <c r="F13" i="471" s="1"/>
  <c r="E12" i="471"/>
  <c r="C12" i="471"/>
  <c r="F12" i="471" s="1"/>
  <c r="E11" i="471"/>
  <c r="C11" i="471"/>
  <c r="F11" i="471" s="1"/>
  <c r="E10" i="471"/>
  <c r="C10" i="471"/>
  <c r="F10" i="471" s="1"/>
  <c r="E9" i="471"/>
  <c r="C9" i="471"/>
  <c r="F9" i="471" s="1"/>
  <c r="E8" i="471"/>
  <c r="C8" i="471"/>
  <c r="F8" i="471" s="1"/>
  <c r="E7" i="471"/>
  <c r="C7" i="471"/>
  <c r="F7" i="471" s="1"/>
  <c r="F6" i="471"/>
  <c r="K21" i="470"/>
  <c r="J21" i="470"/>
  <c r="I21" i="470"/>
  <c r="H21" i="470"/>
  <c r="G21" i="470"/>
  <c r="F21" i="470"/>
  <c r="E21" i="470"/>
  <c r="D21" i="470"/>
  <c r="C21" i="470"/>
  <c r="B21" i="470"/>
  <c r="R50" i="469"/>
  <c r="Q50" i="469"/>
  <c r="P50" i="469"/>
  <c r="O50" i="469"/>
  <c r="N50" i="469"/>
  <c r="M50" i="469"/>
  <c r="L50" i="469"/>
  <c r="K50" i="469"/>
  <c r="J50" i="469"/>
  <c r="I50" i="469"/>
  <c r="H50" i="469"/>
  <c r="G50" i="469"/>
  <c r="F50" i="469"/>
  <c r="E50" i="469"/>
  <c r="D50" i="469"/>
  <c r="C50" i="469"/>
  <c r="B50" i="469"/>
  <c r="S49" i="469"/>
  <c r="S48" i="469"/>
  <c r="S47" i="469"/>
  <c r="S46" i="469"/>
  <c r="S45" i="469"/>
  <c r="S44" i="469"/>
  <c r="S43" i="469"/>
  <c r="S42" i="469"/>
  <c r="S41" i="469"/>
  <c r="S40" i="469"/>
  <c r="S39" i="469"/>
  <c r="S38" i="469"/>
  <c r="S37" i="469"/>
  <c r="S36" i="469"/>
  <c r="S35" i="469"/>
  <c r="S34" i="469"/>
  <c r="S33" i="469"/>
  <c r="S32" i="469"/>
  <c r="S31" i="469"/>
  <c r="S30" i="469"/>
  <c r="S29" i="469"/>
  <c r="S28" i="469"/>
  <c r="S27" i="469"/>
  <c r="S26" i="469"/>
  <c r="S25" i="469"/>
  <c r="S24" i="469"/>
  <c r="S23" i="469"/>
  <c r="S22" i="469"/>
  <c r="S21" i="469"/>
  <c r="S20" i="469"/>
  <c r="S19" i="469"/>
  <c r="S18" i="469"/>
  <c r="S17" i="469"/>
  <c r="S16" i="469"/>
  <c r="S15" i="469"/>
  <c r="S14" i="469"/>
  <c r="S13" i="469"/>
  <c r="S12" i="469"/>
  <c r="S11" i="469"/>
  <c r="S10" i="469"/>
  <c r="S9" i="469"/>
  <c r="S8" i="469"/>
  <c r="S7" i="469"/>
  <c r="S6" i="469"/>
  <c r="S5" i="469"/>
  <c r="R50" i="468"/>
  <c r="Q50" i="468"/>
  <c r="P50" i="468"/>
  <c r="O50" i="468"/>
  <c r="N50" i="468"/>
  <c r="M50" i="468"/>
  <c r="L50" i="468"/>
  <c r="K50" i="468"/>
  <c r="J50" i="468"/>
  <c r="I50" i="468"/>
  <c r="H50" i="468"/>
  <c r="G50" i="468"/>
  <c r="F50" i="468"/>
  <c r="E50" i="468"/>
  <c r="D50" i="468"/>
  <c r="C50" i="468"/>
  <c r="B50" i="468"/>
  <c r="S49" i="468"/>
  <c r="S48" i="468"/>
  <c r="S47" i="468"/>
  <c r="S46" i="468"/>
  <c r="S45" i="468"/>
  <c r="S44" i="468"/>
  <c r="S43" i="468"/>
  <c r="S42" i="468"/>
  <c r="S41" i="468"/>
  <c r="S40" i="468"/>
  <c r="S39" i="468"/>
  <c r="S38" i="468"/>
  <c r="S37" i="468"/>
  <c r="S36" i="468"/>
  <c r="S35" i="468"/>
  <c r="S34" i="468"/>
  <c r="S33" i="468"/>
  <c r="S32" i="468"/>
  <c r="S30" i="468"/>
  <c r="S29" i="468"/>
  <c r="S28" i="468"/>
  <c r="S27" i="468"/>
  <c r="S26" i="468"/>
  <c r="S25" i="468"/>
  <c r="S24" i="468"/>
  <c r="S23" i="468"/>
  <c r="S22" i="468"/>
  <c r="S21" i="468"/>
  <c r="S20" i="468"/>
  <c r="S19" i="468"/>
  <c r="S18" i="468"/>
  <c r="S17" i="468"/>
  <c r="S16" i="468"/>
  <c r="S15" i="468"/>
  <c r="S14" i="468"/>
  <c r="S13" i="468"/>
  <c r="S12" i="468"/>
  <c r="S11" i="468"/>
  <c r="S10" i="468"/>
  <c r="S9" i="468"/>
  <c r="S8" i="468"/>
  <c r="S7" i="468"/>
  <c r="S6" i="468"/>
  <c r="S5" i="468"/>
  <c r="R49" i="467"/>
  <c r="Q49" i="467"/>
  <c r="P49" i="467"/>
  <c r="O49" i="467"/>
  <c r="N49" i="467"/>
  <c r="M49" i="467"/>
  <c r="L49" i="467"/>
  <c r="K49" i="467"/>
  <c r="J49" i="467"/>
  <c r="I49" i="467"/>
  <c r="H49" i="467"/>
  <c r="G49" i="467"/>
  <c r="F49" i="467"/>
  <c r="E49" i="467"/>
  <c r="D49" i="467"/>
  <c r="C49" i="467"/>
  <c r="B49" i="467"/>
  <c r="S48" i="467"/>
  <c r="S47" i="467"/>
  <c r="S46" i="467"/>
  <c r="S45" i="467"/>
  <c r="S44" i="467"/>
  <c r="S43" i="467"/>
  <c r="S42" i="467"/>
  <c r="S41" i="467"/>
  <c r="S40" i="467"/>
  <c r="S39" i="467"/>
  <c r="S38" i="467"/>
  <c r="S37" i="467"/>
  <c r="S36" i="467"/>
  <c r="S35" i="467"/>
  <c r="S34" i="467"/>
  <c r="S33" i="467"/>
  <c r="S32" i="467"/>
  <c r="S31" i="467"/>
  <c r="S30" i="467"/>
  <c r="S29" i="467"/>
  <c r="S28" i="467"/>
  <c r="S26" i="467"/>
  <c r="S25" i="467"/>
  <c r="S24" i="467"/>
  <c r="S23" i="467"/>
  <c r="S22" i="467"/>
  <c r="S21" i="467"/>
  <c r="S19" i="467"/>
  <c r="S18" i="467"/>
  <c r="S17" i="467"/>
  <c r="S16" i="467"/>
  <c r="S15" i="467"/>
  <c r="S14" i="467"/>
  <c r="S13" i="467"/>
  <c r="S12" i="467"/>
  <c r="S11" i="467"/>
  <c r="S10" i="467"/>
  <c r="S9" i="467"/>
  <c r="S7" i="467"/>
  <c r="S6" i="467"/>
  <c r="S5" i="467"/>
  <c r="R50" i="466"/>
  <c r="Q50" i="466"/>
  <c r="P50" i="466"/>
  <c r="O50" i="466"/>
  <c r="N50" i="466"/>
  <c r="M50" i="466"/>
  <c r="L50" i="466"/>
  <c r="K50" i="466"/>
  <c r="J50" i="466"/>
  <c r="I50" i="466"/>
  <c r="H50" i="466"/>
  <c r="G50" i="466"/>
  <c r="F50" i="466"/>
  <c r="E50" i="466"/>
  <c r="D50" i="466"/>
  <c r="C50" i="466"/>
  <c r="B50" i="466"/>
  <c r="S49" i="466"/>
  <c r="S48" i="466"/>
  <c r="S47" i="466"/>
  <c r="S46" i="466"/>
  <c r="S45" i="466"/>
  <c r="S44" i="466"/>
  <c r="S43" i="466"/>
  <c r="S42" i="466"/>
  <c r="S41" i="466"/>
  <c r="S40" i="466"/>
  <c r="S39" i="466"/>
  <c r="S38" i="466"/>
  <c r="S37" i="466"/>
  <c r="S36" i="466"/>
  <c r="S35" i="466"/>
  <c r="S34" i="466"/>
  <c r="S33" i="466"/>
  <c r="S32" i="466"/>
  <c r="S31" i="466"/>
  <c r="S30" i="466"/>
  <c r="S29" i="466"/>
  <c r="S28" i="466"/>
  <c r="S27" i="466"/>
  <c r="S26" i="466"/>
  <c r="S25" i="466"/>
  <c r="S24" i="466"/>
  <c r="S23" i="466"/>
  <c r="S22" i="466"/>
  <c r="S21" i="466"/>
  <c r="S20" i="466"/>
  <c r="S19" i="466"/>
  <c r="S18" i="466"/>
  <c r="S17" i="466"/>
  <c r="S16" i="466"/>
  <c r="S15" i="466"/>
  <c r="S14" i="466"/>
  <c r="S13" i="466"/>
  <c r="S12" i="466"/>
  <c r="S11" i="466"/>
  <c r="S10" i="466"/>
  <c r="S9" i="466"/>
  <c r="S8" i="466"/>
  <c r="S7" i="466"/>
  <c r="S6" i="466"/>
  <c r="S5" i="466"/>
  <c r="R50" i="465"/>
  <c r="Q50" i="465"/>
  <c r="P50" i="465"/>
  <c r="O50" i="465"/>
  <c r="N50" i="465"/>
  <c r="M50" i="465"/>
  <c r="L50" i="465"/>
  <c r="K50" i="465"/>
  <c r="J50" i="465"/>
  <c r="I50" i="465"/>
  <c r="H50" i="465"/>
  <c r="G50" i="465"/>
  <c r="F50" i="465"/>
  <c r="E50" i="465"/>
  <c r="D50" i="465"/>
  <c r="C50" i="465"/>
  <c r="B50" i="465"/>
  <c r="S49" i="465"/>
  <c r="S48" i="465"/>
  <c r="S47" i="465"/>
  <c r="S46" i="465"/>
  <c r="S45" i="465"/>
  <c r="S44" i="465"/>
  <c r="S43" i="465"/>
  <c r="S42" i="465"/>
  <c r="S41" i="465"/>
  <c r="S40" i="465"/>
  <c r="S39" i="465"/>
  <c r="S38" i="465"/>
  <c r="S37" i="465"/>
  <c r="S36" i="465"/>
  <c r="S35" i="465"/>
  <c r="S34" i="465"/>
  <c r="S33" i="465"/>
  <c r="S32" i="465"/>
  <c r="S31" i="465"/>
  <c r="S30" i="465"/>
  <c r="S29" i="465"/>
  <c r="S28" i="465"/>
  <c r="S26" i="465"/>
  <c r="S25" i="465"/>
  <c r="S24" i="465"/>
  <c r="S23" i="465"/>
  <c r="S22" i="465"/>
  <c r="S21" i="465"/>
  <c r="S20" i="465"/>
  <c r="S19" i="465"/>
  <c r="S18" i="465"/>
  <c r="S17" i="465"/>
  <c r="S16" i="465"/>
  <c r="S15" i="465"/>
  <c r="S14" i="465"/>
  <c r="S13" i="465"/>
  <c r="S12" i="465"/>
  <c r="S11" i="465"/>
  <c r="S10" i="465"/>
  <c r="S9" i="465"/>
  <c r="S7" i="465"/>
  <c r="S6" i="465"/>
  <c r="S5" i="465"/>
  <c r="R50" i="464"/>
  <c r="Q50" i="464"/>
  <c r="P50" i="464"/>
  <c r="O50" i="464"/>
  <c r="N50" i="464"/>
  <c r="M50" i="464"/>
  <c r="L50" i="464"/>
  <c r="K50" i="464"/>
  <c r="J50" i="464"/>
  <c r="I50" i="464"/>
  <c r="H50" i="464"/>
  <c r="G50" i="464"/>
  <c r="F50" i="464"/>
  <c r="E50" i="464"/>
  <c r="D50" i="464"/>
  <c r="C50" i="464"/>
  <c r="B50" i="464"/>
  <c r="S49" i="464"/>
  <c r="S48" i="464"/>
  <c r="S47" i="464"/>
  <c r="S46" i="464"/>
  <c r="S45" i="464"/>
  <c r="S44" i="464"/>
  <c r="S43" i="464"/>
  <c r="S42" i="464"/>
  <c r="S41" i="464"/>
  <c r="S40" i="464"/>
  <c r="S39" i="464"/>
  <c r="S38" i="464"/>
  <c r="S37" i="464"/>
  <c r="S36" i="464"/>
  <c r="S35" i="464"/>
  <c r="S34" i="464"/>
  <c r="S33" i="464"/>
  <c r="S32" i="464"/>
  <c r="S31" i="464"/>
  <c r="S30" i="464"/>
  <c r="S29" i="464"/>
  <c r="S28" i="464"/>
  <c r="S26" i="464"/>
  <c r="S25" i="464"/>
  <c r="S24" i="464"/>
  <c r="S23" i="464"/>
  <c r="S22" i="464"/>
  <c r="S21" i="464"/>
  <c r="S20" i="464"/>
  <c r="S19" i="464"/>
  <c r="S18" i="464"/>
  <c r="S17" i="464"/>
  <c r="S16" i="464"/>
  <c r="S15" i="464"/>
  <c r="S14" i="464"/>
  <c r="S13" i="464"/>
  <c r="S12" i="464"/>
  <c r="S11" i="464"/>
  <c r="S10" i="464"/>
  <c r="S9" i="464"/>
  <c r="S7" i="464"/>
  <c r="S6" i="464"/>
  <c r="S5" i="464"/>
  <c r="R51" i="463"/>
  <c r="Q51" i="463"/>
  <c r="P51" i="463"/>
  <c r="O51" i="463"/>
  <c r="N51" i="463"/>
  <c r="M51" i="463"/>
  <c r="L51" i="463"/>
  <c r="K51" i="463"/>
  <c r="J51" i="463"/>
  <c r="I51" i="463"/>
  <c r="H51" i="463"/>
  <c r="G51" i="463"/>
  <c r="F51" i="463"/>
  <c r="E51" i="463"/>
  <c r="D51" i="463"/>
  <c r="C51" i="463"/>
  <c r="B51" i="463"/>
  <c r="S50" i="463"/>
  <c r="S49" i="463"/>
  <c r="S48" i="463"/>
  <c r="S47" i="463"/>
  <c r="S46" i="463"/>
  <c r="S45" i="463"/>
  <c r="S44" i="463"/>
  <c r="S43" i="463"/>
  <c r="S42" i="463"/>
  <c r="S41" i="463"/>
  <c r="S40" i="463"/>
  <c r="S39" i="463"/>
  <c r="S38" i="463"/>
  <c r="S37" i="463"/>
  <c r="S36" i="463"/>
  <c r="S35" i="463"/>
  <c r="S34" i="463"/>
  <c r="S33" i="463"/>
  <c r="S32" i="463"/>
  <c r="S31" i="463"/>
  <c r="S30" i="463"/>
  <c r="S29" i="463"/>
  <c r="S28" i="463"/>
  <c r="S27" i="463"/>
  <c r="S26" i="463"/>
  <c r="S25" i="463"/>
  <c r="S24" i="463"/>
  <c r="S23" i="463"/>
  <c r="S22" i="463"/>
  <c r="S21" i="463"/>
  <c r="S20" i="463"/>
  <c r="S19" i="463"/>
  <c r="S18" i="463"/>
  <c r="S17" i="463"/>
  <c r="S16" i="463"/>
  <c r="S15" i="463"/>
  <c r="S14" i="463"/>
  <c r="S13" i="463"/>
  <c r="S12" i="463"/>
  <c r="S11" i="463"/>
  <c r="S10" i="463"/>
  <c r="S9" i="463"/>
  <c r="S8" i="463"/>
  <c r="S7" i="463"/>
  <c r="S6" i="463"/>
  <c r="S5" i="463"/>
  <c r="O51" i="462"/>
  <c r="N51" i="462"/>
  <c r="M51" i="462"/>
  <c r="L51" i="462"/>
  <c r="K51" i="462"/>
  <c r="J51" i="462"/>
  <c r="I51" i="462"/>
  <c r="H51" i="462"/>
  <c r="G51" i="462"/>
  <c r="F51" i="462"/>
  <c r="E51" i="462"/>
  <c r="D51" i="462"/>
  <c r="C51" i="462"/>
  <c r="B51" i="462"/>
  <c r="P50" i="462"/>
  <c r="P49" i="462"/>
  <c r="P48" i="462"/>
  <c r="P47" i="462"/>
  <c r="P46" i="462"/>
  <c r="P45" i="462"/>
  <c r="P44" i="462"/>
  <c r="P43" i="462"/>
  <c r="P42" i="462"/>
  <c r="P41" i="462"/>
  <c r="P40" i="462"/>
  <c r="P39" i="462"/>
  <c r="P38" i="462"/>
  <c r="P37" i="462"/>
  <c r="P36" i="462"/>
  <c r="P35" i="462"/>
  <c r="P34" i="462"/>
  <c r="P33" i="462"/>
  <c r="P32" i="462"/>
  <c r="P31" i="462"/>
  <c r="P30" i="462"/>
  <c r="P29" i="462"/>
  <c r="P28" i="462"/>
  <c r="P27" i="462"/>
  <c r="P26" i="462"/>
  <c r="P25" i="462"/>
  <c r="P24" i="462"/>
  <c r="P23" i="462"/>
  <c r="P22" i="462"/>
  <c r="P21" i="462"/>
  <c r="P20" i="462"/>
  <c r="P19" i="462"/>
  <c r="P18" i="462"/>
  <c r="P17" i="462"/>
  <c r="P16" i="462"/>
  <c r="P15" i="462"/>
  <c r="P14" i="462"/>
  <c r="P13" i="462"/>
  <c r="P12" i="462"/>
  <c r="P11" i="462"/>
  <c r="P10" i="462"/>
  <c r="P9" i="462"/>
  <c r="P8" i="462"/>
  <c r="P7" i="462"/>
  <c r="P6" i="462"/>
  <c r="P5" i="462"/>
  <c r="I20" i="460"/>
  <c r="E20" i="460"/>
  <c r="I19" i="460"/>
  <c r="E19" i="460"/>
  <c r="H17" i="460"/>
  <c r="D17" i="460"/>
  <c r="E18" i="460" s="1"/>
  <c r="H16" i="460"/>
  <c r="D16" i="460"/>
  <c r="H15" i="460"/>
  <c r="D15" i="460"/>
  <c r="H14" i="460"/>
  <c r="D14" i="460"/>
  <c r="H13" i="460"/>
  <c r="D13" i="460"/>
  <c r="H12" i="460"/>
  <c r="D12" i="460"/>
  <c r="H11" i="460"/>
  <c r="D11" i="460"/>
  <c r="H10" i="460"/>
  <c r="D10" i="460"/>
  <c r="H9" i="460"/>
  <c r="D9" i="460"/>
  <c r="H8" i="460"/>
  <c r="D8" i="460"/>
  <c r="H7" i="460"/>
  <c r="D7" i="460"/>
  <c r="J22" i="459"/>
  <c r="J21" i="459"/>
  <c r="J20" i="459"/>
  <c r="J19" i="459"/>
  <c r="I17" i="459"/>
  <c r="I16" i="459"/>
  <c r="I15" i="459"/>
  <c r="I14" i="459"/>
  <c r="I13" i="459"/>
  <c r="I12" i="459"/>
  <c r="I11" i="459"/>
  <c r="I10" i="459"/>
  <c r="I9" i="459"/>
  <c r="I8" i="459"/>
  <c r="I7" i="459"/>
  <c r="I6" i="459"/>
  <c r="K36" i="458"/>
  <c r="H36" i="458"/>
  <c r="K35" i="458"/>
  <c r="H35" i="458"/>
  <c r="K34" i="458"/>
  <c r="H34" i="458"/>
  <c r="K33" i="458"/>
  <c r="H33" i="458"/>
  <c r="K32" i="458"/>
  <c r="H32" i="458"/>
  <c r="K31" i="458"/>
  <c r="H31" i="458"/>
  <c r="K30" i="458"/>
  <c r="H30" i="458"/>
  <c r="K29" i="458"/>
  <c r="H29" i="458"/>
  <c r="K28" i="458"/>
  <c r="H28" i="458"/>
  <c r="K27" i="458"/>
  <c r="H27" i="458"/>
  <c r="K26" i="458"/>
  <c r="H26" i="458"/>
  <c r="K25" i="458"/>
  <c r="H25" i="458"/>
  <c r="K24" i="458"/>
  <c r="H24" i="458"/>
  <c r="K23" i="458"/>
  <c r="H23" i="458"/>
  <c r="K22" i="458"/>
  <c r="H22" i="458"/>
  <c r="K21" i="458"/>
  <c r="H21" i="458"/>
  <c r="K20" i="458"/>
  <c r="H20" i="458"/>
  <c r="K19" i="458"/>
  <c r="H19" i="458"/>
  <c r="K18" i="458"/>
  <c r="H18" i="458"/>
  <c r="K17" i="458"/>
  <c r="H17" i="458"/>
  <c r="K16" i="458"/>
  <c r="H16" i="458"/>
  <c r="K15" i="458"/>
  <c r="H15" i="458"/>
  <c r="K14" i="458"/>
  <c r="H14" i="458"/>
  <c r="K13" i="458"/>
  <c r="H13" i="458"/>
  <c r="K12" i="458"/>
  <c r="H12" i="458"/>
  <c r="K11" i="458"/>
  <c r="H11" i="458"/>
  <c r="K10" i="458"/>
  <c r="H10" i="458"/>
  <c r="K9" i="458"/>
  <c r="H9" i="458"/>
  <c r="K8" i="458"/>
  <c r="H8" i="458"/>
  <c r="H7" i="458"/>
  <c r="G7" i="471" l="1"/>
  <c r="S50" i="469"/>
  <c r="S50" i="468"/>
  <c r="E8" i="460"/>
  <c r="J7" i="459"/>
  <c r="J9" i="459"/>
  <c r="J11" i="459"/>
  <c r="J13" i="459"/>
  <c r="J15" i="459"/>
  <c r="J17" i="459"/>
  <c r="I8" i="460"/>
  <c r="E9" i="460"/>
  <c r="I9" i="460"/>
  <c r="I10" i="460"/>
  <c r="I11" i="460"/>
  <c r="I12" i="460"/>
  <c r="I13" i="460"/>
  <c r="I14" i="460"/>
  <c r="I15" i="460"/>
  <c r="I16" i="460"/>
  <c r="I17" i="460"/>
  <c r="E10" i="460"/>
  <c r="E11" i="460"/>
  <c r="E12" i="460"/>
  <c r="E13" i="460"/>
  <c r="E14" i="460"/>
  <c r="E15" i="460"/>
  <c r="E16" i="460"/>
  <c r="I18" i="460"/>
  <c r="J8" i="459"/>
  <c r="J10" i="459"/>
  <c r="J12" i="459"/>
  <c r="J14" i="459"/>
  <c r="J16" i="459"/>
  <c r="E17" i="460"/>
  <c r="P51" i="462"/>
  <c r="S51" i="463"/>
  <c r="S50" i="464"/>
  <c r="S50" i="465"/>
  <c r="S50" i="466"/>
  <c r="S49" i="467"/>
  <c r="G8" i="471"/>
  <c r="G9" i="471"/>
  <c r="G10" i="471"/>
  <c r="G11" i="471"/>
  <c r="G12" i="471"/>
  <c r="G13" i="471"/>
  <c r="G14" i="471"/>
  <c r="G15" i="471"/>
  <c r="G16" i="471"/>
  <c r="G17" i="471"/>
  <c r="G18" i="471"/>
  <c r="G19" i="471"/>
  <c r="J18" i="459"/>
  <c r="W18" i="455"/>
  <c r="U18" i="455"/>
  <c r="S18" i="455"/>
  <c r="Q18" i="455"/>
  <c r="O18" i="455"/>
  <c r="M18" i="455"/>
  <c r="K18" i="455"/>
  <c r="I18" i="455"/>
  <c r="G18" i="455"/>
  <c r="E18" i="455"/>
  <c r="C18" i="455"/>
  <c r="B18" i="455"/>
  <c r="T17" i="455"/>
  <c r="R17" i="455"/>
  <c r="P17" i="455"/>
  <c r="N17" i="455"/>
  <c r="L17" i="455"/>
  <c r="J17" i="455"/>
  <c r="H17" i="455"/>
  <c r="F17" i="455"/>
  <c r="D17" i="455"/>
  <c r="X16" i="455"/>
  <c r="V16" i="455"/>
  <c r="T16" i="455"/>
  <c r="R16" i="455"/>
  <c r="P16" i="455"/>
  <c r="N16" i="455"/>
  <c r="L16" i="455"/>
  <c r="J16" i="455"/>
  <c r="H16" i="455"/>
  <c r="F16" i="455"/>
  <c r="D16" i="455"/>
  <c r="X15" i="455"/>
  <c r="V15" i="455"/>
  <c r="T15" i="455"/>
  <c r="R15" i="455"/>
  <c r="P15" i="455"/>
  <c r="N15" i="455"/>
  <c r="L15" i="455"/>
  <c r="J15" i="455"/>
  <c r="H15" i="455"/>
  <c r="F15" i="455"/>
  <c r="D15" i="455"/>
  <c r="X14" i="455"/>
  <c r="V14" i="455"/>
  <c r="T14" i="455"/>
  <c r="R14" i="455"/>
  <c r="P14" i="455"/>
  <c r="N14" i="455"/>
  <c r="L14" i="455"/>
  <c r="J14" i="455"/>
  <c r="H14" i="455"/>
  <c r="F14" i="455"/>
  <c r="D14" i="455"/>
  <c r="X13" i="455"/>
  <c r="V13" i="455"/>
  <c r="T13" i="455"/>
  <c r="R13" i="455"/>
  <c r="P13" i="455"/>
  <c r="N13" i="455"/>
  <c r="L13" i="455"/>
  <c r="J13" i="455"/>
  <c r="H13" i="455"/>
  <c r="F13" i="455"/>
  <c r="D13" i="455"/>
  <c r="X12" i="455"/>
  <c r="V12" i="455"/>
  <c r="T12" i="455"/>
  <c r="R12" i="455"/>
  <c r="P12" i="455"/>
  <c r="N12" i="455"/>
  <c r="L12" i="455"/>
  <c r="J12" i="455"/>
  <c r="H12" i="455"/>
  <c r="F12" i="455"/>
  <c r="D12" i="455"/>
  <c r="X11" i="455"/>
  <c r="V11" i="455"/>
  <c r="T11" i="455"/>
  <c r="R11" i="455"/>
  <c r="P11" i="455"/>
  <c r="N11" i="455"/>
  <c r="L11" i="455"/>
  <c r="J11" i="455"/>
  <c r="H11" i="455"/>
  <c r="F11" i="455"/>
  <c r="D11" i="455"/>
  <c r="X10" i="455"/>
  <c r="V10" i="455"/>
  <c r="T10" i="455"/>
  <c r="R10" i="455"/>
  <c r="P10" i="455"/>
  <c r="N10" i="455"/>
  <c r="L10" i="455"/>
  <c r="J10" i="455"/>
  <c r="H10" i="455"/>
  <c r="F10" i="455"/>
  <c r="D10" i="455"/>
  <c r="X9" i="455"/>
  <c r="V9" i="455"/>
  <c r="T9" i="455"/>
  <c r="R9" i="455"/>
  <c r="P9" i="455"/>
  <c r="N9" i="455"/>
  <c r="L9" i="455"/>
  <c r="J9" i="455"/>
  <c r="H9" i="455"/>
  <c r="F9" i="455"/>
  <c r="D9" i="455"/>
  <c r="X8" i="455"/>
  <c r="V8" i="455"/>
  <c r="T8" i="455"/>
  <c r="R8" i="455"/>
  <c r="P8" i="455"/>
  <c r="N8" i="455"/>
  <c r="L8" i="455"/>
  <c r="J8" i="455"/>
  <c r="H8" i="455"/>
  <c r="F8" i="455"/>
  <c r="D8" i="455"/>
  <c r="X7" i="455"/>
  <c r="V7" i="455"/>
  <c r="T7" i="455"/>
  <c r="R7" i="455"/>
  <c r="P7" i="455"/>
  <c r="N7" i="455"/>
  <c r="L7" i="455"/>
  <c r="J7" i="455"/>
  <c r="H7" i="455"/>
  <c r="F7" i="455"/>
  <c r="D7" i="455"/>
  <c r="X6" i="455"/>
  <c r="V6" i="455"/>
  <c r="T6" i="455"/>
  <c r="R6" i="455"/>
  <c r="P6" i="455"/>
  <c r="N6" i="455"/>
  <c r="L6" i="455"/>
  <c r="J6" i="455"/>
  <c r="H6" i="455"/>
  <c r="F6" i="455"/>
  <c r="D6" i="455"/>
  <c r="W18" i="454"/>
  <c r="U18" i="454"/>
  <c r="S18" i="454"/>
  <c r="Q18" i="454"/>
  <c r="O18" i="454"/>
  <c r="M18" i="454"/>
  <c r="K18" i="454"/>
  <c r="I18" i="454"/>
  <c r="G18" i="454"/>
  <c r="E18" i="454"/>
  <c r="C18" i="454"/>
  <c r="B18" i="454"/>
  <c r="T17" i="454"/>
  <c r="R17" i="454"/>
  <c r="P17" i="454"/>
  <c r="N17" i="454"/>
  <c r="L17" i="454"/>
  <c r="J17" i="454"/>
  <c r="H17" i="454"/>
  <c r="F17" i="454"/>
  <c r="D17" i="454"/>
  <c r="X16" i="454"/>
  <c r="V16" i="454"/>
  <c r="T16" i="454"/>
  <c r="R16" i="454"/>
  <c r="P16" i="454"/>
  <c r="N16" i="454"/>
  <c r="L16" i="454"/>
  <c r="J16" i="454"/>
  <c r="H16" i="454"/>
  <c r="F16" i="454"/>
  <c r="D16" i="454"/>
  <c r="X15" i="454"/>
  <c r="V15" i="454"/>
  <c r="T15" i="454"/>
  <c r="R15" i="454"/>
  <c r="P15" i="454"/>
  <c r="N15" i="454"/>
  <c r="L15" i="454"/>
  <c r="J15" i="454"/>
  <c r="H15" i="454"/>
  <c r="F15" i="454"/>
  <c r="D15" i="454"/>
  <c r="X14" i="454"/>
  <c r="V14" i="454"/>
  <c r="T14" i="454"/>
  <c r="R14" i="454"/>
  <c r="P14" i="454"/>
  <c r="N14" i="454"/>
  <c r="L14" i="454"/>
  <c r="J14" i="454"/>
  <c r="H14" i="454"/>
  <c r="F14" i="454"/>
  <c r="D14" i="454"/>
  <c r="X13" i="454"/>
  <c r="V13" i="454"/>
  <c r="T13" i="454"/>
  <c r="R13" i="454"/>
  <c r="P13" i="454"/>
  <c r="N13" i="454"/>
  <c r="L13" i="454"/>
  <c r="J13" i="454"/>
  <c r="H13" i="454"/>
  <c r="F13" i="454"/>
  <c r="D13" i="454"/>
  <c r="X12" i="454"/>
  <c r="V12" i="454"/>
  <c r="T12" i="454"/>
  <c r="R12" i="454"/>
  <c r="P12" i="454"/>
  <c r="N12" i="454"/>
  <c r="L12" i="454"/>
  <c r="J12" i="454"/>
  <c r="H12" i="454"/>
  <c r="F12" i="454"/>
  <c r="D12" i="454"/>
  <c r="X11" i="454"/>
  <c r="V11" i="454"/>
  <c r="T11" i="454"/>
  <c r="R11" i="454"/>
  <c r="P11" i="454"/>
  <c r="N11" i="454"/>
  <c r="L11" i="454"/>
  <c r="J11" i="454"/>
  <c r="H11" i="454"/>
  <c r="F11" i="454"/>
  <c r="D11" i="454"/>
  <c r="X10" i="454"/>
  <c r="V10" i="454"/>
  <c r="T10" i="454"/>
  <c r="R10" i="454"/>
  <c r="P10" i="454"/>
  <c r="N10" i="454"/>
  <c r="L10" i="454"/>
  <c r="J10" i="454"/>
  <c r="H10" i="454"/>
  <c r="F10" i="454"/>
  <c r="D10" i="454"/>
  <c r="X9" i="454"/>
  <c r="V9" i="454"/>
  <c r="T9" i="454"/>
  <c r="R9" i="454"/>
  <c r="P9" i="454"/>
  <c r="N9" i="454"/>
  <c r="L9" i="454"/>
  <c r="J9" i="454"/>
  <c r="H9" i="454"/>
  <c r="F9" i="454"/>
  <c r="D9" i="454"/>
  <c r="X8" i="454"/>
  <c r="V8" i="454"/>
  <c r="T8" i="454"/>
  <c r="R8" i="454"/>
  <c r="P8" i="454"/>
  <c r="N8" i="454"/>
  <c r="L8" i="454"/>
  <c r="J8" i="454"/>
  <c r="H8" i="454"/>
  <c r="F8" i="454"/>
  <c r="D8" i="454"/>
  <c r="X7" i="454"/>
  <c r="V7" i="454"/>
  <c r="T7" i="454"/>
  <c r="R7" i="454"/>
  <c r="P7" i="454"/>
  <c r="N7" i="454"/>
  <c r="L7" i="454"/>
  <c r="J7" i="454"/>
  <c r="H7" i="454"/>
  <c r="F7" i="454"/>
  <c r="D7" i="454"/>
  <c r="X6" i="454"/>
  <c r="V6" i="454"/>
  <c r="T6" i="454"/>
  <c r="R6" i="454"/>
  <c r="P6" i="454"/>
  <c r="N6" i="454"/>
  <c r="L6" i="454"/>
  <c r="J6" i="454"/>
  <c r="H6" i="454"/>
  <c r="F6" i="454"/>
  <c r="D6" i="454"/>
  <c r="W18" i="453"/>
  <c r="U18" i="453"/>
  <c r="S18" i="453"/>
  <c r="Q18" i="453"/>
  <c r="O18" i="453"/>
  <c r="M18" i="453"/>
  <c r="K18" i="453"/>
  <c r="I18" i="453"/>
  <c r="G18" i="453"/>
  <c r="E18" i="453"/>
  <c r="C18" i="453"/>
  <c r="B18" i="453"/>
  <c r="T17" i="453"/>
  <c r="R17" i="453"/>
  <c r="P17" i="453"/>
  <c r="N17" i="453"/>
  <c r="L17" i="453"/>
  <c r="J17" i="453"/>
  <c r="H17" i="453"/>
  <c r="F17" i="453"/>
  <c r="D17" i="453"/>
  <c r="X16" i="453"/>
  <c r="V16" i="453"/>
  <c r="T16" i="453"/>
  <c r="R16" i="453"/>
  <c r="P16" i="453"/>
  <c r="N16" i="453"/>
  <c r="L16" i="453"/>
  <c r="J16" i="453"/>
  <c r="H16" i="453"/>
  <c r="F16" i="453"/>
  <c r="D16" i="453"/>
  <c r="X15" i="453"/>
  <c r="V15" i="453"/>
  <c r="T15" i="453"/>
  <c r="R15" i="453"/>
  <c r="P15" i="453"/>
  <c r="N15" i="453"/>
  <c r="L15" i="453"/>
  <c r="J15" i="453"/>
  <c r="H15" i="453"/>
  <c r="F15" i="453"/>
  <c r="D15" i="453"/>
  <c r="X14" i="453"/>
  <c r="V14" i="453"/>
  <c r="T14" i="453"/>
  <c r="R14" i="453"/>
  <c r="P14" i="453"/>
  <c r="N14" i="453"/>
  <c r="L14" i="453"/>
  <c r="J14" i="453"/>
  <c r="H14" i="453"/>
  <c r="F14" i="453"/>
  <c r="D14" i="453"/>
  <c r="X13" i="453"/>
  <c r="V13" i="453"/>
  <c r="T13" i="453"/>
  <c r="R13" i="453"/>
  <c r="P13" i="453"/>
  <c r="N13" i="453"/>
  <c r="L13" i="453"/>
  <c r="J13" i="453"/>
  <c r="H13" i="453"/>
  <c r="F13" i="453"/>
  <c r="D13" i="453"/>
  <c r="X12" i="453"/>
  <c r="V12" i="453"/>
  <c r="T12" i="453"/>
  <c r="R12" i="453"/>
  <c r="P12" i="453"/>
  <c r="N12" i="453"/>
  <c r="L12" i="453"/>
  <c r="J12" i="453"/>
  <c r="H12" i="453"/>
  <c r="F12" i="453"/>
  <c r="D12" i="453"/>
  <c r="X11" i="453"/>
  <c r="V11" i="453"/>
  <c r="T11" i="453"/>
  <c r="R11" i="453"/>
  <c r="P11" i="453"/>
  <c r="N11" i="453"/>
  <c r="L11" i="453"/>
  <c r="J11" i="453"/>
  <c r="H11" i="453"/>
  <c r="F11" i="453"/>
  <c r="D11" i="453"/>
  <c r="X10" i="453"/>
  <c r="V10" i="453"/>
  <c r="T10" i="453"/>
  <c r="R10" i="453"/>
  <c r="P10" i="453"/>
  <c r="N10" i="453"/>
  <c r="L10" i="453"/>
  <c r="J10" i="453"/>
  <c r="H10" i="453"/>
  <c r="F10" i="453"/>
  <c r="D10" i="453"/>
  <c r="X9" i="453"/>
  <c r="V9" i="453"/>
  <c r="T9" i="453"/>
  <c r="R9" i="453"/>
  <c r="P9" i="453"/>
  <c r="N9" i="453"/>
  <c r="L9" i="453"/>
  <c r="J9" i="453"/>
  <c r="H9" i="453"/>
  <c r="F9" i="453"/>
  <c r="D9" i="453"/>
  <c r="X8" i="453"/>
  <c r="V8" i="453"/>
  <c r="T8" i="453"/>
  <c r="R8" i="453"/>
  <c r="P8" i="453"/>
  <c r="N8" i="453"/>
  <c r="L8" i="453"/>
  <c r="J8" i="453"/>
  <c r="H8" i="453"/>
  <c r="F8" i="453"/>
  <c r="D8" i="453"/>
  <c r="X7" i="453"/>
  <c r="V7" i="453"/>
  <c r="T7" i="453"/>
  <c r="R7" i="453"/>
  <c r="P7" i="453"/>
  <c r="N7" i="453"/>
  <c r="L7" i="453"/>
  <c r="J7" i="453"/>
  <c r="H7" i="453"/>
  <c r="F7" i="453"/>
  <c r="D7" i="453"/>
  <c r="X6" i="453"/>
  <c r="V6" i="453"/>
  <c r="T6" i="453"/>
  <c r="R6" i="453"/>
  <c r="P6" i="453"/>
  <c r="N6" i="453"/>
  <c r="L6" i="453"/>
  <c r="J6" i="453"/>
  <c r="H6" i="453"/>
  <c r="F6" i="453"/>
  <c r="D6" i="453"/>
  <c r="X18" i="452"/>
  <c r="V18" i="452"/>
  <c r="T18" i="452"/>
  <c r="R18" i="452"/>
  <c r="P18" i="452"/>
  <c r="N18" i="452"/>
  <c r="L18" i="452"/>
  <c r="J18" i="452"/>
  <c r="H18" i="452"/>
  <c r="F18" i="452"/>
  <c r="D18" i="452"/>
  <c r="X17" i="452"/>
  <c r="V17" i="452"/>
  <c r="T17" i="452"/>
  <c r="R17" i="452"/>
  <c r="P17" i="452"/>
  <c r="N17" i="452"/>
  <c r="L17" i="452"/>
  <c r="J17" i="452"/>
  <c r="H17" i="452"/>
  <c r="F17" i="452"/>
  <c r="D17" i="452"/>
  <c r="X16" i="452"/>
  <c r="V16" i="452"/>
  <c r="T16" i="452"/>
  <c r="R16" i="452"/>
  <c r="P16" i="452"/>
  <c r="N16" i="452"/>
  <c r="L16" i="452"/>
  <c r="J16" i="452"/>
  <c r="H16" i="452"/>
  <c r="F16" i="452"/>
  <c r="D16" i="452"/>
  <c r="X15" i="452"/>
  <c r="V15" i="452"/>
  <c r="T15" i="452"/>
  <c r="R15" i="452"/>
  <c r="P15" i="452"/>
  <c r="N15" i="452"/>
  <c r="L15" i="452"/>
  <c r="J15" i="452"/>
  <c r="H15" i="452"/>
  <c r="F15" i="452"/>
  <c r="D15" i="452"/>
  <c r="X14" i="452"/>
  <c r="V14" i="452"/>
  <c r="T14" i="452"/>
  <c r="R14" i="452"/>
  <c r="P14" i="452"/>
  <c r="N14" i="452"/>
  <c r="L14" i="452"/>
  <c r="J14" i="452"/>
  <c r="H14" i="452"/>
  <c r="F14" i="452"/>
  <c r="D14" i="452"/>
  <c r="X13" i="452"/>
  <c r="V13" i="452"/>
  <c r="T13" i="452"/>
  <c r="R13" i="452"/>
  <c r="P13" i="452"/>
  <c r="N13" i="452"/>
  <c r="L13" i="452"/>
  <c r="J13" i="452"/>
  <c r="H13" i="452"/>
  <c r="F13" i="452"/>
  <c r="D13" i="452"/>
  <c r="X12" i="452"/>
  <c r="V12" i="452"/>
  <c r="T12" i="452"/>
  <c r="R12" i="452"/>
  <c r="P12" i="452"/>
  <c r="N12" i="452"/>
  <c r="L12" i="452"/>
  <c r="J12" i="452"/>
  <c r="H12" i="452"/>
  <c r="F12" i="452"/>
  <c r="D12" i="452"/>
  <c r="X11" i="452"/>
  <c r="V11" i="452"/>
  <c r="T11" i="452"/>
  <c r="R11" i="452"/>
  <c r="P11" i="452"/>
  <c r="N11" i="452"/>
  <c r="L11" i="452"/>
  <c r="J11" i="452"/>
  <c r="H11" i="452"/>
  <c r="F11" i="452"/>
  <c r="D11" i="452"/>
  <c r="X10" i="452"/>
  <c r="V10" i="452"/>
  <c r="T10" i="452"/>
  <c r="R10" i="452"/>
  <c r="P10" i="452"/>
  <c r="N10" i="452"/>
  <c r="L10" i="452"/>
  <c r="J10" i="452"/>
  <c r="H10" i="452"/>
  <c r="F10" i="452"/>
  <c r="D10" i="452"/>
  <c r="X9" i="452"/>
  <c r="V9" i="452"/>
  <c r="T9" i="452"/>
  <c r="R9" i="452"/>
  <c r="P9" i="452"/>
  <c r="N9" i="452"/>
  <c r="L9" i="452"/>
  <c r="J9" i="452"/>
  <c r="H9" i="452"/>
  <c r="F9" i="452"/>
  <c r="D9" i="452"/>
  <c r="X8" i="452"/>
  <c r="V8" i="452"/>
  <c r="T8" i="452"/>
  <c r="R8" i="452"/>
  <c r="P8" i="452"/>
  <c r="N8" i="452"/>
  <c r="L8" i="452"/>
  <c r="J8" i="452"/>
  <c r="H8" i="452"/>
  <c r="F8" i="452"/>
  <c r="D8" i="452"/>
  <c r="X7" i="452"/>
  <c r="V7" i="452"/>
  <c r="T7" i="452"/>
  <c r="R7" i="452"/>
  <c r="P7" i="452"/>
  <c r="N7" i="452"/>
  <c r="L7" i="452"/>
  <c r="J7" i="452"/>
  <c r="H7" i="452"/>
  <c r="F7" i="452"/>
  <c r="D7" i="452"/>
  <c r="X6" i="452"/>
  <c r="V6" i="452"/>
  <c r="T6" i="452"/>
  <c r="R6" i="452"/>
  <c r="P6" i="452"/>
  <c r="N6" i="452"/>
  <c r="L6" i="452"/>
  <c r="J6" i="452"/>
  <c r="H6" i="452"/>
  <c r="F6" i="452"/>
  <c r="D6" i="452"/>
  <c r="W18" i="451"/>
  <c r="U18" i="451"/>
  <c r="S18" i="451"/>
  <c r="Q18" i="451"/>
  <c r="O18" i="451"/>
  <c r="M18" i="451"/>
  <c r="K18" i="451"/>
  <c r="I18" i="451"/>
  <c r="G18" i="451"/>
  <c r="E18" i="451"/>
  <c r="C18" i="451"/>
  <c r="B18" i="451"/>
  <c r="T17" i="451"/>
  <c r="R17" i="451"/>
  <c r="P17" i="451"/>
  <c r="N17" i="451"/>
  <c r="L17" i="451"/>
  <c r="J17" i="451"/>
  <c r="H17" i="451"/>
  <c r="F17" i="451"/>
  <c r="D17" i="451"/>
  <c r="X16" i="451"/>
  <c r="V16" i="451"/>
  <c r="T16" i="451"/>
  <c r="R16" i="451"/>
  <c r="P16" i="451"/>
  <c r="N16" i="451"/>
  <c r="L16" i="451"/>
  <c r="J16" i="451"/>
  <c r="H16" i="451"/>
  <c r="F16" i="451"/>
  <c r="D16" i="451"/>
  <c r="X15" i="451"/>
  <c r="V15" i="451"/>
  <c r="T15" i="451"/>
  <c r="R15" i="451"/>
  <c r="P15" i="451"/>
  <c r="N15" i="451"/>
  <c r="L15" i="451"/>
  <c r="J15" i="451"/>
  <c r="H15" i="451"/>
  <c r="F15" i="451"/>
  <c r="D15" i="451"/>
  <c r="X14" i="451"/>
  <c r="V14" i="451"/>
  <c r="T14" i="451"/>
  <c r="R14" i="451"/>
  <c r="P14" i="451"/>
  <c r="N14" i="451"/>
  <c r="L14" i="451"/>
  <c r="J14" i="451"/>
  <c r="H14" i="451"/>
  <c r="F14" i="451"/>
  <c r="D14" i="451"/>
  <c r="X13" i="451"/>
  <c r="V13" i="451"/>
  <c r="T13" i="451"/>
  <c r="R13" i="451"/>
  <c r="P13" i="451"/>
  <c r="N13" i="451"/>
  <c r="L13" i="451"/>
  <c r="J13" i="451"/>
  <c r="H13" i="451"/>
  <c r="F13" i="451"/>
  <c r="D13" i="451"/>
  <c r="X12" i="451"/>
  <c r="V12" i="451"/>
  <c r="T12" i="451"/>
  <c r="R12" i="451"/>
  <c r="P12" i="451"/>
  <c r="N12" i="451"/>
  <c r="L12" i="451"/>
  <c r="J12" i="451"/>
  <c r="H12" i="451"/>
  <c r="F12" i="451"/>
  <c r="D12" i="451"/>
  <c r="X11" i="451"/>
  <c r="V11" i="451"/>
  <c r="T11" i="451"/>
  <c r="R11" i="451"/>
  <c r="P11" i="451"/>
  <c r="N11" i="451"/>
  <c r="L11" i="451"/>
  <c r="J11" i="451"/>
  <c r="H11" i="451"/>
  <c r="F11" i="451"/>
  <c r="D11" i="451"/>
  <c r="X10" i="451"/>
  <c r="V10" i="451"/>
  <c r="T10" i="451"/>
  <c r="R10" i="451"/>
  <c r="P10" i="451"/>
  <c r="N10" i="451"/>
  <c r="L10" i="451"/>
  <c r="J10" i="451"/>
  <c r="H10" i="451"/>
  <c r="F10" i="451"/>
  <c r="D10" i="451"/>
  <c r="X9" i="451"/>
  <c r="V9" i="451"/>
  <c r="T9" i="451"/>
  <c r="R9" i="451"/>
  <c r="P9" i="451"/>
  <c r="N9" i="451"/>
  <c r="L9" i="451"/>
  <c r="J9" i="451"/>
  <c r="H9" i="451"/>
  <c r="F9" i="451"/>
  <c r="D9" i="451"/>
  <c r="X8" i="451"/>
  <c r="V8" i="451"/>
  <c r="T8" i="451"/>
  <c r="R8" i="451"/>
  <c r="P8" i="451"/>
  <c r="N8" i="451"/>
  <c r="L8" i="451"/>
  <c r="J8" i="451"/>
  <c r="H8" i="451"/>
  <c r="F8" i="451"/>
  <c r="D8" i="451"/>
  <c r="X7" i="451"/>
  <c r="V7" i="451"/>
  <c r="T7" i="451"/>
  <c r="R7" i="451"/>
  <c r="P7" i="451"/>
  <c r="N7" i="451"/>
  <c r="L7" i="451"/>
  <c r="J7" i="451"/>
  <c r="H7" i="451"/>
  <c r="F7" i="451"/>
  <c r="D7" i="451"/>
  <c r="X6" i="451"/>
  <c r="V6" i="451"/>
  <c r="T6" i="451"/>
  <c r="R6" i="451"/>
  <c r="P6" i="451"/>
  <c r="N6" i="451"/>
  <c r="L6" i="451"/>
  <c r="J6" i="451"/>
  <c r="H6" i="451"/>
  <c r="F6" i="451"/>
  <c r="D6" i="451"/>
  <c r="W18" i="450"/>
  <c r="U18" i="450"/>
  <c r="S18" i="450"/>
  <c r="Q18" i="450"/>
  <c r="O18" i="450"/>
  <c r="M18" i="450"/>
  <c r="K18" i="450"/>
  <c r="I18" i="450"/>
  <c r="G18" i="450"/>
  <c r="E18" i="450"/>
  <c r="C18" i="450"/>
  <c r="B18" i="450"/>
  <c r="X17" i="450"/>
  <c r="V17" i="450"/>
  <c r="T17" i="450"/>
  <c r="R17" i="450"/>
  <c r="P17" i="450"/>
  <c r="N17" i="450"/>
  <c r="L17" i="450"/>
  <c r="J17" i="450"/>
  <c r="H17" i="450"/>
  <c r="F17" i="450"/>
  <c r="D17" i="450"/>
  <c r="X16" i="450"/>
  <c r="V16" i="450"/>
  <c r="T16" i="450"/>
  <c r="R16" i="450"/>
  <c r="P16" i="450"/>
  <c r="N16" i="450"/>
  <c r="L16" i="450"/>
  <c r="J16" i="450"/>
  <c r="H16" i="450"/>
  <c r="F16" i="450"/>
  <c r="D16" i="450"/>
  <c r="X15" i="450"/>
  <c r="V15" i="450"/>
  <c r="T15" i="450"/>
  <c r="R15" i="450"/>
  <c r="P15" i="450"/>
  <c r="N15" i="450"/>
  <c r="L15" i="450"/>
  <c r="J15" i="450"/>
  <c r="H15" i="450"/>
  <c r="F15" i="450"/>
  <c r="D15" i="450"/>
  <c r="X14" i="450"/>
  <c r="V14" i="450"/>
  <c r="T14" i="450"/>
  <c r="R14" i="450"/>
  <c r="P14" i="450"/>
  <c r="N14" i="450"/>
  <c r="L14" i="450"/>
  <c r="J14" i="450"/>
  <c r="H14" i="450"/>
  <c r="F14" i="450"/>
  <c r="D14" i="450"/>
  <c r="X13" i="450"/>
  <c r="V13" i="450"/>
  <c r="T13" i="450"/>
  <c r="R13" i="450"/>
  <c r="P13" i="450"/>
  <c r="N13" i="450"/>
  <c r="L13" i="450"/>
  <c r="J13" i="450"/>
  <c r="H13" i="450"/>
  <c r="F13" i="450"/>
  <c r="D13" i="450"/>
  <c r="X12" i="450"/>
  <c r="V12" i="450"/>
  <c r="T12" i="450"/>
  <c r="R12" i="450"/>
  <c r="P12" i="450"/>
  <c r="N12" i="450"/>
  <c r="L12" i="450"/>
  <c r="J12" i="450"/>
  <c r="H12" i="450"/>
  <c r="F12" i="450"/>
  <c r="D12" i="450"/>
  <c r="X11" i="450"/>
  <c r="V11" i="450"/>
  <c r="T11" i="450"/>
  <c r="R11" i="450"/>
  <c r="P11" i="450"/>
  <c r="N11" i="450"/>
  <c r="L11" i="450"/>
  <c r="J11" i="450"/>
  <c r="H11" i="450"/>
  <c r="F11" i="450"/>
  <c r="D11" i="450"/>
  <c r="X10" i="450"/>
  <c r="V10" i="450"/>
  <c r="T10" i="450"/>
  <c r="R10" i="450"/>
  <c r="P10" i="450"/>
  <c r="N10" i="450"/>
  <c r="L10" i="450"/>
  <c r="J10" i="450"/>
  <c r="H10" i="450"/>
  <c r="F10" i="450"/>
  <c r="D10" i="450"/>
  <c r="X9" i="450"/>
  <c r="V9" i="450"/>
  <c r="T9" i="450"/>
  <c r="R9" i="450"/>
  <c r="P9" i="450"/>
  <c r="N9" i="450"/>
  <c r="L9" i="450"/>
  <c r="J9" i="450"/>
  <c r="H9" i="450"/>
  <c r="F9" i="450"/>
  <c r="D9" i="450"/>
  <c r="X8" i="450"/>
  <c r="V8" i="450"/>
  <c r="T8" i="450"/>
  <c r="R8" i="450"/>
  <c r="P8" i="450"/>
  <c r="N8" i="450"/>
  <c r="L8" i="450"/>
  <c r="J8" i="450"/>
  <c r="H8" i="450"/>
  <c r="F8" i="450"/>
  <c r="D8" i="450"/>
  <c r="X7" i="450"/>
  <c r="V7" i="450"/>
  <c r="T7" i="450"/>
  <c r="R7" i="450"/>
  <c r="P7" i="450"/>
  <c r="N7" i="450"/>
  <c r="L7" i="450"/>
  <c r="J7" i="450"/>
  <c r="H7" i="450"/>
  <c r="F7" i="450"/>
  <c r="D7" i="450"/>
  <c r="X6" i="450"/>
  <c r="V6" i="450"/>
  <c r="T6" i="450"/>
  <c r="R6" i="450"/>
  <c r="P6" i="450"/>
  <c r="N6" i="450"/>
  <c r="L6" i="450"/>
  <c r="J6" i="450"/>
  <c r="H6" i="450"/>
  <c r="F6" i="450"/>
  <c r="D6" i="450"/>
  <c r="E43" i="449"/>
  <c r="E42" i="449"/>
  <c r="E41" i="449"/>
  <c r="E39" i="449"/>
  <c r="E38" i="449"/>
  <c r="E37" i="449"/>
  <c r="E35" i="449"/>
  <c r="E34" i="449"/>
  <c r="E33" i="449"/>
  <c r="E31" i="449"/>
  <c r="E30" i="449"/>
  <c r="E29" i="449"/>
  <c r="E27" i="449"/>
  <c r="E26" i="449"/>
  <c r="E25" i="449"/>
  <c r="E23" i="449"/>
  <c r="E22" i="449"/>
  <c r="E21" i="449"/>
  <c r="E19" i="449"/>
  <c r="E18" i="449"/>
  <c r="E17" i="449"/>
  <c r="E15" i="449"/>
  <c r="E14" i="449"/>
  <c r="E13" i="449"/>
  <c r="E11" i="449"/>
  <c r="E10" i="449"/>
  <c r="E9" i="449"/>
  <c r="E7" i="449"/>
  <c r="E6" i="449"/>
  <c r="E5" i="449"/>
  <c r="U101" i="448"/>
  <c r="J101" i="448"/>
  <c r="U100" i="448"/>
  <c r="J100" i="448"/>
  <c r="U99" i="448"/>
  <c r="J99" i="448"/>
  <c r="U98" i="448"/>
  <c r="J98" i="448"/>
  <c r="U97" i="448"/>
  <c r="J97" i="448"/>
  <c r="U96" i="448"/>
  <c r="J96" i="448"/>
  <c r="U95" i="448"/>
  <c r="J95" i="448"/>
  <c r="U94" i="448"/>
  <c r="J94" i="448"/>
  <c r="U93" i="448"/>
  <c r="J93" i="448"/>
  <c r="U92" i="448"/>
  <c r="J92" i="448"/>
  <c r="U91" i="448"/>
  <c r="J91" i="448"/>
  <c r="U90" i="448"/>
  <c r="J90" i="448"/>
  <c r="U89" i="448"/>
  <c r="J89" i="448"/>
  <c r="U88" i="448"/>
  <c r="J88" i="448"/>
  <c r="U87" i="448"/>
  <c r="J87" i="448"/>
  <c r="U86" i="448"/>
  <c r="J86" i="448"/>
  <c r="U85" i="448"/>
  <c r="J85" i="448"/>
  <c r="U84" i="448"/>
  <c r="J84" i="448"/>
  <c r="U83" i="448"/>
  <c r="J83" i="448"/>
  <c r="U82" i="448"/>
  <c r="J82" i="448"/>
  <c r="U81" i="448"/>
  <c r="J81" i="448"/>
  <c r="U80" i="448"/>
  <c r="J80" i="448"/>
  <c r="U79" i="448"/>
  <c r="J79" i="448"/>
  <c r="U78" i="448"/>
  <c r="J78" i="448"/>
  <c r="U77" i="448"/>
  <c r="J77" i="448"/>
  <c r="U76" i="448"/>
  <c r="J76" i="448"/>
  <c r="U75" i="448"/>
  <c r="J75" i="448"/>
  <c r="U74" i="448"/>
  <c r="J74" i="448"/>
  <c r="U73" i="448"/>
  <c r="J73" i="448"/>
  <c r="U72" i="448"/>
  <c r="J72" i="448"/>
  <c r="U71" i="448"/>
  <c r="J71" i="448"/>
  <c r="U70" i="448"/>
  <c r="J70" i="448"/>
  <c r="U69" i="448"/>
  <c r="J69" i="448"/>
  <c r="U68" i="448"/>
  <c r="J68" i="448"/>
  <c r="U67" i="448"/>
  <c r="J67" i="448"/>
  <c r="U66" i="448"/>
  <c r="J66" i="448"/>
  <c r="U65" i="448"/>
  <c r="J65" i="448"/>
  <c r="U64" i="448"/>
  <c r="J64" i="448"/>
  <c r="U63" i="448"/>
  <c r="J63" i="448"/>
  <c r="U62" i="448"/>
  <c r="J62" i="448"/>
  <c r="U61" i="448"/>
  <c r="J61" i="448"/>
  <c r="U60" i="448"/>
  <c r="J60" i="448"/>
  <c r="U59" i="448"/>
  <c r="J59" i="448"/>
  <c r="U58" i="448"/>
  <c r="J58" i="448"/>
  <c r="U57" i="448"/>
  <c r="J57" i="448"/>
  <c r="U56" i="448"/>
  <c r="J56" i="448"/>
  <c r="U55" i="448"/>
  <c r="J55" i="448"/>
  <c r="U54" i="448"/>
  <c r="J54" i="448"/>
  <c r="U53" i="448"/>
  <c r="J53" i="448"/>
  <c r="U52" i="448"/>
  <c r="J52" i="448"/>
  <c r="U51" i="448"/>
  <c r="J51" i="448"/>
  <c r="U50" i="448"/>
  <c r="J50" i="448"/>
  <c r="U49" i="448"/>
  <c r="J49" i="448"/>
  <c r="U48" i="448"/>
  <c r="J48" i="448"/>
  <c r="U47" i="448"/>
  <c r="J47" i="448"/>
  <c r="U46" i="448"/>
  <c r="J46" i="448"/>
  <c r="U45" i="448"/>
  <c r="J45" i="448"/>
  <c r="U44" i="448"/>
  <c r="J44" i="448"/>
  <c r="U43" i="448"/>
  <c r="J43" i="448"/>
  <c r="U42" i="448"/>
  <c r="J42" i="448"/>
  <c r="J41" i="448"/>
  <c r="J40" i="448"/>
  <c r="J39" i="448"/>
  <c r="J38" i="448"/>
  <c r="J37" i="448"/>
  <c r="J36" i="448"/>
  <c r="J35" i="448"/>
  <c r="J34" i="448"/>
  <c r="J33" i="448"/>
  <c r="J32" i="448"/>
  <c r="J31" i="448"/>
  <c r="J30" i="448"/>
  <c r="J29" i="448"/>
  <c r="J28" i="448"/>
  <c r="J27" i="448"/>
  <c r="J26" i="448"/>
  <c r="J25" i="448"/>
  <c r="J24" i="448"/>
  <c r="J23" i="448"/>
  <c r="J22" i="448"/>
  <c r="J21" i="448"/>
  <c r="J20" i="448"/>
  <c r="J19" i="448"/>
  <c r="J18" i="448"/>
  <c r="J17" i="448"/>
  <c r="J16" i="448"/>
  <c r="J15" i="448"/>
  <c r="J14" i="448"/>
  <c r="J13" i="448"/>
  <c r="J12" i="448"/>
  <c r="J11" i="448"/>
  <c r="J10" i="448"/>
  <c r="J9" i="448"/>
  <c r="J8" i="448"/>
  <c r="J7" i="448"/>
  <c r="J6" i="448"/>
  <c r="H18" i="445"/>
  <c r="G18" i="445"/>
  <c r="E18" i="445"/>
  <c r="C18" i="445"/>
  <c r="H17" i="445"/>
  <c r="G17" i="445"/>
  <c r="E17" i="445"/>
  <c r="C17" i="445"/>
  <c r="H16" i="445"/>
  <c r="G16" i="445"/>
  <c r="E16" i="445"/>
  <c r="C16" i="445"/>
  <c r="H15" i="445"/>
  <c r="G15" i="445"/>
  <c r="E15" i="445"/>
  <c r="C15" i="445"/>
  <c r="H14" i="445"/>
  <c r="G14" i="445"/>
  <c r="E14" i="445"/>
  <c r="C14" i="445"/>
  <c r="H13" i="445"/>
  <c r="G13" i="445"/>
  <c r="E13" i="445"/>
  <c r="C13" i="445"/>
  <c r="H12" i="445"/>
  <c r="G12" i="445"/>
  <c r="E12" i="445"/>
  <c r="C12" i="445"/>
  <c r="H11" i="445"/>
  <c r="G11" i="445"/>
  <c r="E11" i="445"/>
  <c r="C11" i="445"/>
  <c r="H10" i="445"/>
  <c r="G10" i="445"/>
  <c r="E10" i="445"/>
  <c r="C10" i="445"/>
  <c r="H9" i="445"/>
  <c r="G9" i="445"/>
  <c r="E9" i="445"/>
  <c r="C9" i="445"/>
  <c r="H8" i="445"/>
  <c r="G8" i="445"/>
  <c r="E8" i="445"/>
  <c r="C8" i="445"/>
  <c r="H7" i="445"/>
  <c r="G7" i="445"/>
  <c r="E7" i="445"/>
  <c r="C7" i="445"/>
  <c r="H6" i="445"/>
  <c r="G6" i="445"/>
  <c r="E6" i="445"/>
  <c r="C6" i="445"/>
  <c r="H5" i="445"/>
  <c r="I100" i="444"/>
  <c r="H100" i="444"/>
  <c r="F100" i="444"/>
  <c r="D100" i="444"/>
  <c r="I99" i="444"/>
  <c r="H99" i="444"/>
  <c r="F99" i="444"/>
  <c r="D99" i="444"/>
  <c r="I98" i="444"/>
  <c r="H98" i="444"/>
  <c r="F98" i="444"/>
  <c r="D98" i="444"/>
  <c r="I97" i="444"/>
  <c r="H97" i="444"/>
  <c r="F97" i="444"/>
  <c r="D97" i="444"/>
  <c r="I96" i="444"/>
  <c r="H96" i="444"/>
  <c r="F96" i="444"/>
  <c r="D96" i="444"/>
  <c r="I95" i="444"/>
  <c r="H95" i="444"/>
  <c r="F95" i="444"/>
  <c r="D95" i="444"/>
  <c r="I94" i="444"/>
  <c r="H94" i="444"/>
  <c r="F94" i="444"/>
  <c r="D94" i="444"/>
  <c r="I93" i="444"/>
  <c r="H93" i="444"/>
  <c r="F93" i="444"/>
  <c r="D93" i="444"/>
  <c r="I92" i="444"/>
  <c r="H92" i="444"/>
  <c r="F92" i="444"/>
  <c r="D92" i="444"/>
  <c r="I91" i="444"/>
  <c r="H91" i="444"/>
  <c r="F91" i="444"/>
  <c r="D91" i="444"/>
  <c r="I90" i="444"/>
  <c r="H90" i="444"/>
  <c r="F90" i="444"/>
  <c r="D90" i="444"/>
  <c r="I89" i="444"/>
  <c r="I88" i="444"/>
  <c r="H88" i="444"/>
  <c r="F88" i="444"/>
  <c r="D88" i="444"/>
  <c r="I87" i="444"/>
  <c r="H87" i="444"/>
  <c r="F87" i="444"/>
  <c r="D87" i="444"/>
  <c r="I86" i="444"/>
  <c r="H86" i="444"/>
  <c r="F86" i="444"/>
  <c r="D86" i="444"/>
  <c r="I85" i="444"/>
  <c r="H85" i="444"/>
  <c r="F85" i="444"/>
  <c r="D85" i="444"/>
  <c r="I84" i="444"/>
  <c r="H84" i="444"/>
  <c r="F84" i="444"/>
  <c r="D84" i="444"/>
  <c r="I83" i="444"/>
  <c r="H83" i="444"/>
  <c r="F83" i="444"/>
  <c r="D83" i="444"/>
  <c r="I82" i="444"/>
  <c r="H82" i="444"/>
  <c r="F82" i="444"/>
  <c r="D82" i="444"/>
  <c r="I81" i="444"/>
  <c r="H81" i="444"/>
  <c r="F81" i="444"/>
  <c r="D81" i="444"/>
  <c r="I80" i="444"/>
  <c r="H80" i="444"/>
  <c r="F80" i="444"/>
  <c r="D80" i="444"/>
  <c r="I79" i="444"/>
  <c r="H79" i="444"/>
  <c r="F79" i="444"/>
  <c r="D79" i="444"/>
  <c r="I78" i="444"/>
  <c r="H78" i="444"/>
  <c r="F78" i="444"/>
  <c r="D78" i="444"/>
  <c r="I77" i="444"/>
  <c r="I76" i="444"/>
  <c r="H76" i="444"/>
  <c r="F76" i="444"/>
  <c r="D76" i="444"/>
  <c r="I75" i="444"/>
  <c r="H75" i="444"/>
  <c r="F75" i="444"/>
  <c r="D75" i="444"/>
  <c r="I74" i="444"/>
  <c r="H74" i="444"/>
  <c r="F74" i="444"/>
  <c r="D74" i="444"/>
  <c r="I73" i="444"/>
  <c r="H73" i="444"/>
  <c r="F73" i="444"/>
  <c r="D73" i="444"/>
  <c r="I72" i="444"/>
  <c r="H72" i="444"/>
  <c r="F72" i="444"/>
  <c r="D72" i="444"/>
  <c r="I71" i="444"/>
  <c r="H71" i="444"/>
  <c r="F71" i="444"/>
  <c r="D71" i="444"/>
  <c r="I70" i="444"/>
  <c r="H70" i="444"/>
  <c r="F70" i="444"/>
  <c r="D70" i="444"/>
  <c r="I69" i="444"/>
  <c r="H69" i="444"/>
  <c r="F69" i="444"/>
  <c r="D69" i="444"/>
  <c r="I68" i="444"/>
  <c r="H68" i="444"/>
  <c r="F68" i="444"/>
  <c r="D68" i="444"/>
  <c r="I67" i="444"/>
  <c r="H67" i="444"/>
  <c r="F67" i="444"/>
  <c r="D67" i="444"/>
  <c r="I66" i="444"/>
  <c r="H66" i="444"/>
  <c r="F66" i="444"/>
  <c r="D66" i="444"/>
  <c r="I65" i="444"/>
  <c r="I64" i="444"/>
  <c r="H64" i="444"/>
  <c r="F64" i="444"/>
  <c r="D64" i="444"/>
  <c r="I63" i="444"/>
  <c r="H63" i="444"/>
  <c r="F63" i="444"/>
  <c r="D63" i="444"/>
  <c r="I62" i="444"/>
  <c r="H62" i="444"/>
  <c r="F62" i="444"/>
  <c r="D62" i="444"/>
  <c r="I61" i="444"/>
  <c r="H61" i="444"/>
  <c r="F61" i="444"/>
  <c r="D61" i="444"/>
  <c r="I60" i="444"/>
  <c r="H60" i="444"/>
  <c r="F60" i="444"/>
  <c r="D60" i="444"/>
  <c r="I59" i="444"/>
  <c r="H59" i="444"/>
  <c r="F59" i="444"/>
  <c r="D59" i="444"/>
  <c r="I58" i="444"/>
  <c r="H58" i="444"/>
  <c r="F58" i="444"/>
  <c r="D58" i="444"/>
  <c r="I57" i="444"/>
  <c r="H57" i="444"/>
  <c r="F57" i="444"/>
  <c r="D57" i="444"/>
  <c r="I56" i="444"/>
  <c r="H56" i="444"/>
  <c r="F56" i="444"/>
  <c r="D56" i="444"/>
  <c r="I55" i="444"/>
  <c r="H55" i="444"/>
  <c r="F55" i="444"/>
  <c r="D55" i="444"/>
  <c r="I54" i="444"/>
  <c r="H54" i="444"/>
  <c r="F54" i="444"/>
  <c r="D54" i="444"/>
  <c r="I53" i="444"/>
  <c r="I52" i="444"/>
  <c r="H52" i="444"/>
  <c r="F52" i="444"/>
  <c r="D52" i="444"/>
  <c r="I51" i="444"/>
  <c r="H51" i="444"/>
  <c r="F51" i="444"/>
  <c r="D51" i="444"/>
  <c r="I50" i="444"/>
  <c r="H50" i="444"/>
  <c r="F50" i="444"/>
  <c r="D50" i="444"/>
  <c r="I49" i="444"/>
  <c r="H49" i="444"/>
  <c r="F49" i="444"/>
  <c r="D49" i="444"/>
  <c r="I48" i="444"/>
  <c r="H48" i="444"/>
  <c r="F48" i="444"/>
  <c r="D48" i="444"/>
  <c r="I47" i="444"/>
  <c r="H47" i="444"/>
  <c r="F47" i="444"/>
  <c r="D47" i="444"/>
  <c r="I46" i="444"/>
  <c r="H46" i="444"/>
  <c r="F46" i="444"/>
  <c r="D46" i="444"/>
  <c r="I45" i="444"/>
  <c r="H45" i="444"/>
  <c r="F45" i="444"/>
  <c r="D45" i="444"/>
  <c r="I44" i="444"/>
  <c r="H44" i="444"/>
  <c r="F44" i="444"/>
  <c r="D44" i="444"/>
  <c r="I43" i="444"/>
  <c r="H43" i="444"/>
  <c r="F43" i="444"/>
  <c r="D43" i="444"/>
  <c r="I42" i="444"/>
  <c r="H42" i="444"/>
  <c r="F42" i="444"/>
  <c r="D42" i="444"/>
  <c r="I41" i="444"/>
  <c r="I40" i="444"/>
  <c r="H40" i="444"/>
  <c r="F40" i="444"/>
  <c r="D40" i="444"/>
  <c r="I39" i="444"/>
  <c r="H39" i="444"/>
  <c r="F39" i="444"/>
  <c r="D39" i="444"/>
  <c r="I38" i="444"/>
  <c r="H38" i="444"/>
  <c r="F38" i="444"/>
  <c r="D38" i="444"/>
  <c r="I37" i="444"/>
  <c r="H37" i="444"/>
  <c r="F37" i="444"/>
  <c r="D37" i="444"/>
  <c r="I36" i="444"/>
  <c r="H36" i="444"/>
  <c r="F36" i="444"/>
  <c r="D36" i="444"/>
  <c r="I35" i="444"/>
  <c r="H35" i="444"/>
  <c r="F35" i="444"/>
  <c r="D35" i="444"/>
  <c r="I34" i="444"/>
  <c r="H34" i="444"/>
  <c r="F34" i="444"/>
  <c r="D34" i="444"/>
  <c r="I33" i="444"/>
  <c r="H33" i="444"/>
  <c r="F33" i="444"/>
  <c r="D33" i="444"/>
  <c r="I32" i="444"/>
  <c r="H32" i="444"/>
  <c r="F32" i="444"/>
  <c r="D32" i="444"/>
  <c r="I31" i="444"/>
  <c r="H31" i="444"/>
  <c r="F31" i="444"/>
  <c r="D31" i="444"/>
  <c r="I30" i="444"/>
  <c r="H30" i="444"/>
  <c r="F30" i="444"/>
  <c r="D30" i="444"/>
  <c r="I29" i="444"/>
  <c r="I28" i="444"/>
  <c r="H28" i="444"/>
  <c r="F28" i="444"/>
  <c r="D28" i="444"/>
  <c r="I27" i="444"/>
  <c r="H27" i="444"/>
  <c r="F27" i="444"/>
  <c r="D27" i="444"/>
  <c r="I26" i="444"/>
  <c r="H26" i="444"/>
  <c r="F26" i="444"/>
  <c r="D26" i="444"/>
  <c r="I25" i="444"/>
  <c r="H25" i="444"/>
  <c r="F25" i="444"/>
  <c r="D25" i="444"/>
  <c r="I24" i="444"/>
  <c r="H24" i="444"/>
  <c r="F24" i="444"/>
  <c r="D24" i="444"/>
  <c r="I23" i="444"/>
  <c r="H23" i="444"/>
  <c r="F23" i="444"/>
  <c r="D23" i="444"/>
  <c r="I22" i="444"/>
  <c r="H22" i="444"/>
  <c r="F22" i="444"/>
  <c r="D22" i="444"/>
  <c r="I21" i="444"/>
  <c r="H21" i="444"/>
  <c r="F21" i="444"/>
  <c r="D21" i="444"/>
  <c r="I20" i="444"/>
  <c r="H20" i="444"/>
  <c r="F20" i="444"/>
  <c r="D20" i="444"/>
  <c r="I19" i="444"/>
  <c r="H19" i="444"/>
  <c r="F19" i="444"/>
  <c r="D19" i="444"/>
  <c r="I18" i="444"/>
  <c r="H18" i="444"/>
  <c r="F18" i="444"/>
  <c r="D18" i="444"/>
  <c r="I17" i="444"/>
  <c r="I16" i="444"/>
  <c r="H16" i="444"/>
  <c r="F16" i="444"/>
  <c r="D16" i="444"/>
  <c r="I15" i="444"/>
  <c r="H15" i="444"/>
  <c r="F15" i="444"/>
  <c r="D15" i="444"/>
  <c r="I14" i="444"/>
  <c r="H14" i="444"/>
  <c r="F14" i="444"/>
  <c r="D14" i="444"/>
  <c r="I13" i="444"/>
  <c r="H13" i="444"/>
  <c r="F13" i="444"/>
  <c r="D13" i="444"/>
  <c r="I12" i="444"/>
  <c r="H12" i="444"/>
  <c r="F12" i="444"/>
  <c r="D12" i="444"/>
  <c r="I11" i="444"/>
  <c r="H11" i="444"/>
  <c r="F11" i="444"/>
  <c r="D11" i="444"/>
  <c r="I10" i="444"/>
  <c r="H10" i="444"/>
  <c r="F10" i="444"/>
  <c r="D10" i="444"/>
  <c r="I9" i="444"/>
  <c r="H9" i="444"/>
  <c r="F9" i="444"/>
  <c r="D9" i="444"/>
  <c r="I8" i="444"/>
  <c r="H8" i="444"/>
  <c r="F8" i="444"/>
  <c r="D8" i="444"/>
  <c r="I7" i="444"/>
  <c r="H7" i="444"/>
  <c r="F7" i="444"/>
  <c r="D7" i="444"/>
  <c r="I6" i="444"/>
  <c r="H6" i="444"/>
  <c r="F6" i="444"/>
  <c r="D6" i="444"/>
  <c r="I5" i="444"/>
  <c r="F21" i="443"/>
  <c r="E21" i="443"/>
  <c r="C21" i="443"/>
  <c r="F20" i="443"/>
  <c r="E20" i="443"/>
  <c r="C20" i="443"/>
  <c r="F19" i="443"/>
  <c r="E19" i="443"/>
  <c r="C19" i="443"/>
  <c r="F18" i="443"/>
  <c r="E18" i="443"/>
  <c r="C18" i="443"/>
  <c r="F17" i="443"/>
  <c r="E17" i="443"/>
  <c r="C17" i="443"/>
  <c r="F16" i="443"/>
  <c r="E16" i="443"/>
  <c r="C16" i="443"/>
  <c r="F15" i="443"/>
  <c r="E15" i="443"/>
  <c r="C15" i="443"/>
  <c r="F14" i="443"/>
  <c r="E14" i="443"/>
  <c r="C14" i="443"/>
  <c r="F13" i="443"/>
  <c r="E13" i="443"/>
  <c r="C13" i="443"/>
  <c r="F12" i="443"/>
  <c r="E12" i="443"/>
  <c r="C12" i="443"/>
  <c r="F11" i="443"/>
  <c r="E11" i="443"/>
  <c r="C11" i="443"/>
  <c r="F10" i="443"/>
  <c r="E10" i="443"/>
  <c r="C10" i="443"/>
  <c r="F9" i="443"/>
  <c r="E9" i="443"/>
  <c r="C9" i="443"/>
  <c r="F8" i="443"/>
  <c r="E8" i="443"/>
  <c r="C8" i="443"/>
  <c r="F7" i="443"/>
  <c r="E7" i="443"/>
  <c r="C7" i="443"/>
  <c r="F6" i="443"/>
  <c r="E6" i="443"/>
  <c r="C6" i="443"/>
  <c r="F5" i="443"/>
  <c r="G100" i="442"/>
  <c r="F100" i="442"/>
  <c r="D100" i="442"/>
  <c r="G99" i="442"/>
  <c r="F99" i="442"/>
  <c r="D99" i="442"/>
  <c r="G98" i="442"/>
  <c r="F98" i="442"/>
  <c r="D98" i="442"/>
  <c r="G97" i="442"/>
  <c r="F97" i="442"/>
  <c r="D97" i="442"/>
  <c r="G96" i="442"/>
  <c r="F96" i="442"/>
  <c r="D96" i="442"/>
  <c r="G95" i="442"/>
  <c r="F95" i="442"/>
  <c r="D95" i="442"/>
  <c r="G94" i="442"/>
  <c r="F94" i="442"/>
  <c r="D94" i="442"/>
  <c r="G93" i="442"/>
  <c r="F93" i="442"/>
  <c r="D93" i="442"/>
  <c r="G92" i="442"/>
  <c r="F92" i="442"/>
  <c r="D92" i="442"/>
  <c r="G91" i="442"/>
  <c r="F91" i="442"/>
  <c r="D91" i="442"/>
  <c r="G90" i="442"/>
  <c r="F90" i="442"/>
  <c r="D90" i="442"/>
  <c r="G89" i="442"/>
  <c r="G88" i="442"/>
  <c r="F88" i="442"/>
  <c r="D88" i="442"/>
  <c r="G87" i="442"/>
  <c r="F87" i="442"/>
  <c r="D87" i="442"/>
  <c r="G86" i="442"/>
  <c r="F86" i="442"/>
  <c r="D86" i="442"/>
  <c r="G85" i="442"/>
  <c r="F85" i="442"/>
  <c r="D85" i="442"/>
  <c r="G84" i="442"/>
  <c r="F84" i="442"/>
  <c r="D84" i="442"/>
  <c r="G83" i="442"/>
  <c r="F83" i="442"/>
  <c r="D83" i="442"/>
  <c r="G82" i="442"/>
  <c r="F82" i="442"/>
  <c r="D82" i="442"/>
  <c r="G81" i="442"/>
  <c r="F81" i="442"/>
  <c r="D81" i="442"/>
  <c r="G80" i="442"/>
  <c r="F80" i="442"/>
  <c r="D80" i="442"/>
  <c r="G79" i="442"/>
  <c r="F79" i="442"/>
  <c r="D79" i="442"/>
  <c r="G78" i="442"/>
  <c r="F78" i="442"/>
  <c r="D78" i="442"/>
  <c r="G77" i="442"/>
  <c r="G76" i="442"/>
  <c r="F76" i="442"/>
  <c r="D76" i="442"/>
  <c r="G75" i="442"/>
  <c r="F75" i="442"/>
  <c r="D75" i="442"/>
  <c r="G74" i="442"/>
  <c r="F74" i="442"/>
  <c r="D74" i="442"/>
  <c r="G73" i="442"/>
  <c r="F73" i="442"/>
  <c r="D73" i="442"/>
  <c r="G72" i="442"/>
  <c r="F72" i="442"/>
  <c r="D72" i="442"/>
  <c r="G71" i="442"/>
  <c r="F71" i="442"/>
  <c r="D71" i="442"/>
  <c r="G70" i="442"/>
  <c r="F70" i="442"/>
  <c r="D70" i="442"/>
  <c r="G69" i="442"/>
  <c r="F69" i="442"/>
  <c r="D69" i="442"/>
  <c r="G68" i="442"/>
  <c r="F68" i="442"/>
  <c r="D68" i="442"/>
  <c r="G67" i="442"/>
  <c r="F67" i="442"/>
  <c r="D67" i="442"/>
  <c r="G66" i="442"/>
  <c r="F66" i="442"/>
  <c r="D66" i="442"/>
  <c r="G65" i="442"/>
  <c r="G64" i="442"/>
  <c r="F64" i="442"/>
  <c r="D64" i="442"/>
  <c r="G63" i="442"/>
  <c r="F63" i="442"/>
  <c r="D63" i="442"/>
  <c r="G62" i="442"/>
  <c r="F62" i="442"/>
  <c r="D62" i="442"/>
  <c r="G61" i="442"/>
  <c r="F61" i="442"/>
  <c r="D61" i="442"/>
  <c r="G60" i="442"/>
  <c r="F60" i="442"/>
  <c r="D60" i="442"/>
  <c r="G59" i="442"/>
  <c r="F59" i="442"/>
  <c r="D59" i="442"/>
  <c r="G58" i="442"/>
  <c r="F58" i="442"/>
  <c r="D58" i="442"/>
  <c r="G57" i="442"/>
  <c r="F57" i="442"/>
  <c r="D57" i="442"/>
  <c r="G56" i="442"/>
  <c r="F56" i="442"/>
  <c r="D56" i="442"/>
  <c r="G55" i="442"/>
  <c r="F55" i="442"/>
  <c r="D55" i="442"/>
  <c r="G54" i="442"/>
  <c r="F54" i="442"/>
  <c r="D54" i="442"/>
  <c r="G53" i="442"/>
  <c r="G52" i="442"/>
  <c r="F52" i="442"/>
  <c r="D52" i="442"/>
  <c r="G51" i="442"/>
  <c r="F51" i="442"/>
  <c r="D51" i="442"/>
  <c r="G50" i="442"/>
  <c r="F50" i="442"/>
  <c r="D50" i="442"/>
  <c r="G49" i="442"/>
  <c r="F49" i="442"/>
  <c r="D49" i="442"/>
  <c r="G48" i="442"/>
  <c r="F48" i="442"/>
  <c r="D48" i="442"/>
  <c r="G47" i="442"/>
  <c r="F47" i="442"/>
  <c r="D47" i="442"/>
  <c r="G46" i="442"/>
  <c r="F46" i="442"/>
  <c r="D46" i="442"/>
  <c r="G45" i="442"/>
  <c r="F45" i="442"/>
  <c r="D45" i="442"/>
  <c r="G44" i="442"/>
  <c r="F44" i="442"/>
  <c r="D44" i="442"/>
  <c r="G43" i="442"/>
  <c r="F43" i="442"/>
  <c r="D43" i="442"/>
  <c r="G42" i="442"/>
  <c r="F42" i="442"/>
  <c r="D42" i="442"/>
  <c r="G41" i="442"/>
  <c r="G40" i="442"/>
  <c r="F40" i="442"/>
  <c r="D40" i="442"/>
  <c r="G39" i="442"/>
  <c r="F39" i="442"/>
  <c r="D39" i="442"/>
  <c r="G38" i="442"/>
  <c r="F38" i="442"/>
  <c r="D38" i="442"/>
  <c r="G37" i="442"/>
  <c r="F37" i="442"/>
  <c r="D37" i="442"/>
  <c r="G36" i="442"/>
  <c r="F36" i="442"/>
  <c r="D36" i="442"/>
  <c r="G35" i="442"/>
  <c r="F35" i="442"/>
  <c r="D35" i="442"/>
  <c r="G34" i="442"/>
  <c r="F34" i="442"/>
  <c r="D34" i="442"/>
  <c r="G33" i="442"/>
  <c r="F33" i="442"/>
  <c r="D33" i="442"/>
  <c r="G32" i="442"/>
  <c r="F32" i="442"/>
  <c r="D32" i="442"/>
  <c r="G31" i="442"/>
  <c r="F31" i="442"/>
  <c r="D31" i="442"/>
  <c r="G30" i="442"/>
  <c r="F30" i="442"/>
  <c r="D30" i="442"/>
  <c r="G29" i="442"/>
  <c r="G28" i="442"/>
  <c r="F28" i="442"/>
  <c r="D28" i="442"/>
  <c r="G27" i="442"/>
  <c r="F27" i="442"/>
  <c r="D27" i="442"/>
  <c r="G26" i="442"/>
  <c r="F26" i="442"/>
  <c r="D26" i="442"/>
  <c r="G25" i="442"/>
  <c r="F25" i="442"/>
  <c r="D25" i="442"/>
  <c r="G24" i="442"/>
  <c r="F24" i="442"/>
  <c r="D24" i="442"/>
  <c r="G23" i="442"/>
  <c r="F23" i="442"/>
  <c r="D23" i="442"/>
  <c r="G22" i="442"/>
  <c r="F22" i="442"/>
  <c r="D22" i="442"/>
  <c r="G21" i="442"/>
  <c r="F21" i="442"/>
  <c r="D21" i="442"/>
  <c r="G20" i="442"/>
  <c r="F20" i="442"/>
  <c r="D20" i="442"/>
  <c r="G19" i="442"/>
  <c r="F19" i="442"/>
  <c r="D19" i="442"/>
  <c r="G18" i="442"/>
  <c r="F18" i="442"/>
  <c r="D18" i="442"/>
  <c r="G17" i="442"/>
  <c r="G16" i="442"/>
  <c r="F16" i="442"/>
  <c r="D16" i="442"/>
  <c r="G15" i="442"/>
  <c r="F15" i="442"/>
  <c r="D15" i="442"/>
  <c r="G14" i="442"/>
  <c r="F14" i="442"/>
  <c r="D14" i="442"/>
  <c r="G13" i="442"/>
  <c r="F13" i="442"/>
  <c r="D13" i="442"/>
  <c r="G12" i="442"/>
  <c r="F12" i="442"/>
  <c r="D12" i="442"/>
  <c r="G11" i="442"/>
  <c r="F11" i="442"/>
  <c r="D11" i="442"/>
  <c r="G10" i="442"/>
  <c r="F10" i="442"/>
  <c r="D10" i="442"/>
  <c r="G9" i="442"/>
  <c r="F9" i="442"/>
  <c r="D9" i="442"/>
  <c r="G8" i="442"/>
  <c r="F8" i="442"/>
  <c r="D8" i="442"/>
  <c r="G7" i="442"/>
  <c r="F7" i="442"/>
  <c r="D7" i="442"/>
  <c r="G6" i="442"/>
  <c r="F6" i="442"/>
  <c r="D6" i="442"/>
  <c r="G5" i="442"/>
  <c r="P118" i="441"/>
  <c r="O118" i="441"/>
  <c r="N118" i="441"/>
  <c r="M118" i="441"/>
  <c r="L118" i="441"/>
  <c r="K118" i="441"/>
  <c r="J118" i="441"/>
  <c r="I118" i="441"/>
  <c r="H118" i="441"/>
  <c r="G118" i="441"/>
  <c r="F118" i="441"/>
  <c r="E118" i="441"/>
  <c r="D118" i="441"/>
  <c r="C118" i="441"/>
  <c r="B118" i="441"/>
  <c r="P62" i="441"/>
  <c r="O62" i="441"/>
  <c r="N62" i="441"/>
  <c r="M62" i="441"/>
  <c r="L62" i="441"/>
  <c r="K62" i="441"/>
  <c r="J62" i="441"/>
  <c r="I62" i="441"/>
  <c r="H62" i="441"/>
  <c r="G62" i="441"/>
  <c r="F62" i="441"/>
  <c r="E62" i="441"/>
  <c r="D62" i="441"/>
  <c r="C62" i="441"/>
  <c r="B62" i="441"/>
  <c r="P49" i="441"/>
  <c r="O49" i="441"/>
  <c r="N49" i="441"/>
  <c r="M49" i="441"/>
  <c r="L49" i="441"/>
  <c r="K49" i="441"/>
  <c r="J49" i="441"/>
  <c r="I49" i="441"/>
  <c r="H49" i="441"/>
  <c r="G49" i="441"/>
  <c r="F49" i="441"/>
  <c r="E49" i="441"/>
  <c r="D49" i="441"/>
  <c r="C49" i="441"/>
  <c r="B49" i="441"/>
  <c r="K95" i="440"/>
  <c r="J95" i="440"/>
  <c r="I95" i="440"/>
  <c r="H95" i="440"/>
  <c r="G95" i="440"/>
  <c r="F95" i="440"/>
  <c r="E95" i="440"/>
  <c r="D95" i="440"/>
  <c r="C95" i="440"/>
  <c r="L94" i="440"/>
  <c r="L93" i="440"/>
  <c r="L92" i="440"/>
  <c r="L91" i="440"/>
  <c r="L90" i="440"/>
  <c r="L89" i="440"/>
  <c r="L88" i="440"/>
  <c r="L87" i="440"/>
  <c r="L86" i="440"/>
  <c r="L85" i="440"/>
  <c r="L84" i="440"/>
  <c r="L83" i="440"/>
  <c r="L82" i="440"/>
  <c r="L81" i="440"/>
  <c r="L80" i="440"/>
  <c r="L79" i="440"/>
  <c r="L78" i="440"/>
  <c r="K59" i="440"/>
  <c r="J59" i="440"/>
  <c r="I59" i="440"/>
  <c r="H59" i="440"/>
  <c r="G59" i="440"/>
  <c r="F59" i="440"/>
  <c r="D59" i="440"/>
  <c r="C59" i="440"/>
  <c r="E58" i="440"/>
  <c r="L58" i="440" s="1"/>
  <c r="E57" i="440"/>
  <c r="L57" i="440" s="1"/>
  <c r="E56" i="440"/>
  <c r="L56" i="440" s="1"/>
  <c r="E55" i="440"/>
  <c r="L55" i="440" s="1"/>
  <c r="E54" i="440"/>
  <c r="L54" i="440" s="1"/>
  <c r="E53" i="440"/>
  <c r="L53" i="440" s="1"/>
  <c r="E52" i="440"/>
  <c r="L52" i="440" s="1"/>
  <c r="E51" i="440"/>
  <c r="L51" i="440" s="1"/>
  <c r="E50" i="440"/>
  <c r="L50" i="440" s="1"/>
  <c r="E49" i="440"/>
  <c r="L49" i="440" s="1"/>
  <c r="E48" i="440"/>
  <c r="L48" i="440" s="1"/>
  <c r="E47" i="440"/>
  <c r="L47" i="440" s="1"/>
  <c r="E46" i="440"/>
  <c r="L46" i="440" s="1"/>
  <c r="E45" i="440"/>
  <c r="L45" i="440" s="1"/>
  <c r="E44" i="440"/>
  <c r="L44" i="440" s="1"/>
  <c r="E43" i="440"/>
  <c r="L43" i="440" s="1"/>
  <c r="E42" i="440"/>
  <c r="K41" i="440"/>
  <c r="J41" i="440"/>
  <c r="I41" i="440"/>
  <c r="H41" i="440"/>
  <c r="G41" i="440"/>
  <c r="F41" i="440"/>
  <c r="D41" i="440"/>
  <c r="C41" i="440"/>
  <c r="E40" i="440"/>
  <c r="L40" i="440" s="1"/>
  <c r="E39" i="440"/>
  <c r="L39" i="440" s="1"/>
  <c r="E38" i="440"/>
  <c r="L38" i="440" s="1"/>
  <c r="E37" i="440"/>
  <c r="L37" i="440" s="1"/>
  <c r="E36" i="440"/>
  <c r="L36" i="440" s="1"/>
  <c r="E35" i="440"/>
  <c r="L35" i="440" s="1"/>
  <c r="E34" i="440"/>
  <c r="L34" i="440" s="1"/>
  <c r="E33" i="440"/>
  <c r="L33" i="440" s="1"/>
  <c r="E32" i="440"/>
  <c r="L32" i="440" s="1"/>
  <c r="E31" i="440"/>
  <c r="L31" i="440" s="1"/>
  <c r="E30" i="440"/>
  <c r="L30" i="440" s="1"/>
  <c r="E29" i="440"/>
  <c r="L29" i="440" s="1"/>
  <c r="E28" i="440"/>
  <c r="L28" i="440" s="1"/>
  <c r="E27" i="440"/>
  <c r="L27" i="440" s="1"/>
  <c r="E26" i="440"/>
  <c r="L26" i="440" s="1"/>
  <c r="E25" i="440"/>
  <c r="L25" i="440" s="1"/>
  <c r="E24" i="440"/>
  <c r="K23" i="440"/>
  <c r="J23" i="440"/>
  <c r="I23" i="440"/>
  <c r="H23" i="440"/>
  <c r="G23" i="440"/>
  <c r="F23" i="440"/>
  <c r="D23" i="440"/>
  <c r="C23" i="440"/>
  <c r="E22" i="440"/>
  <c r="L22" i="440" s="1"/>
  <c r="E21" i="440"/>
  <c r="L21" i="440" s="1"/>
  <c r="E20" i="440"/>
  <c r="L20" i="440" s="1"/>
  <c r="E19" i="440"/>
  <c r="L19" i="440" s="1"/>
  <c r="E18" i="440"/>
  <c r="L18" i="440" s="1"/>
  <c r="E17" i="440"/>
  <c r="L17" i="440" s="1"/>
  <c r="E16" i="440"/>
  <c r="L16" i="440" s="1"/>
  <c r="E15" i="440"/>
  <c r="L15" i="440" s="1"/>
  <c r="E14" i="440"/>
  <c r="L14" i="440" s="1"/>
  <c r="E13" i="440"/>
  <c r="L13" i="440" s="1"/>
  <c r="E12" i="440"/>
  <c r="L12" i="440" s="1"/>
  <c r="E11" i="440"/>
  <c r="L11" i="440" s="1"/>
  <c r="E10" i="440"/>
  <c r="L10" i="440" s="1"/>
  <c r="E9" i="440"/>
  <c r="L9" i="440" s="1"/>
  <c r="E8" i="440"/>
  <c r="L8" i="440" s="1"/>
  <c r="E7" i="440"/>
  <c r="L7" i="440" s="1"/>
  <c r="E6" i="440"/>
  <c r="P10" i="439"/>
  <c r="M10" i="439"/>
  <c r="J10" i="439"/>
  <c r="F10" i="439"/>
  <c r="E10" i="439"/>
  <c r="D10" i="439"/>
  <c r="P9" i="439"/>
  <c r="M9" i="439"/>
  <c r="J9" i="439"/>
  <c r="G9" i="439"/>
  <c r="C9" i="439"/>
  <c r="B9" i="439"/>
  <c r="P8" i="439"/>
  <c r="M8" i="439"/>
  <c r="J8" i="439"/>
  <c r="G8" i="439"/>
  <c r="D8" i="439"/>
  <c r="P7" i="439"/>
  <c r="M7" i="439"/>
  <c r="J7" i="439"/>
  <c r="G7" i="439"/>
  <c r="D7" i="439"/>
  <c r="P6" i="439"/>
  <c r="M6" i="439"/>
  <c r="J6" i="439"/>
  <c r="G6" i="439"/>
  <c r="D6" i="439"/>
  <c r="F20" i="438"/>
  <c r="F19" i="438"/>
  <c r="F18" i="438"/>
  <c r="F17" i="438"/>
  <c r="F16" i="438"/>
  <c r="F15" i="438"/>
  <c r="F14" i="438"/>
  <c r="H14" i="438" s="1"/>
  <c r="F13" i="438"/>
  <c r="H13" i="438" s="1"/>
  <c r="F12" i="438"/>
  <c r="H12" i="438" s="1"/>
  <c r="F11" i="438"/>
  <c r="H11" i="438" s="1"/>
  <c r="F10" i="438"/>
  <c r="H10" i="438" s="1"/>
  <c r="F9" i="438"/>
  <c r="H9" i="438" s="1"/>
  <c r="F8" i="438"/>
  <c r="H8" i="438" s="1"/>
  <c r="F7" i="438"/>
  <c r="H7" i="438" s="1"/>
  <c r="M53" i="437"/>
  <c r="I53" i="437"/>
  <c r="F53" i="437"/>
  <c r="M52" i="437"/>
  <c r="I52" i="437"/>
  <c r="F52" i="437"/>
  <c r="M51" i="437"/>
  <c r="I51" i="437"/>
  <c r="F51" i="437"/>
  <c r="M50" i="437"/>
  <c r="I50" i="437"/>
  <c r="F50" i="437"/>
  <c r="M49" i="437"/>
  <c r="I49" i="437"/>
  <c r="F49" i="437"/>
  <c r="M48" i="437"/>
  <c r="I48" i="437"/>
  <c r="F48" i="437"/>
  <c r="M47" i="437"/>
  <c r="I47" i="437"/>
  <c r="F47" i="437"/>
  <c r="M46" i="437"/>
  <c r="I46" i="437"/>
  <c r="F46" i="437"/>
  <c r="M45" i="437"/>
  <c r="I45" i="437"/>
  <c r="F45" i="437"/>
  <c r="M44" i="437"/>
  <c r="I44" i="437"/>
  <c r="F44" i="437"/>
  <c r="M43" i="437"/>
  <c r="I43" i="437"/>
  <c r="F43" i="437"/>
  <c r="M42" i="437"/>
  <c r="I42" i="437"/>
  <c r="F42" i="437"/>
  <c r="M41" i="437"/>
  <c r="I41" i="437"/>
  <c r="F41" i="437"/>
  <c r="M40" i="437"/>
  <c r="I40" i="437"/>
  <c r="F40" i="437"/>
  <c r="M39" i="437"/>
  <c r="I39" i="437"/>
  <c r="F39" i="437"/>
  <c r="M38" i="437"/>
  <c r="I38" i="437"/>
  <c r="F38" i="437"/>
  <c r="M37" i="437"/>
  <c r="I37" i="437"/>
  <c r="F37" i="437"/>
  <c r="M36" i="437"/>
  <c r="I36" i="437"/>
  <c r="F36" i="437"/>
  <c r="M35" i="437"/>
  <c r="I35" i="437"/>
  <c r="F35" i="437"/>
  <c r="M34" i="437"/>
  <c r="I34" i="437"/>
  <c r="F34" i="437"/>
  <c r="M33" i="437"/>
  <c r="I33" i="437"/>
  <c r="F33" i="437"/>
  <c r="M32" i="437"/>
  <c r="I32" i="437"/>
  <c r="F32" i="437"/>
  <c r="M31" i="437"/>
  <c r="I31" i="437"/>
  <c r="F31" i="437"/>
  <c r="M30" i="437"/>
  <c r="I30" i="437"/>
  <c r="F30" i="437"/>
  <c r="M29" i="437"/>
  <c r="I29" i="437"/>
  <c r="F29" i="437"/>
  <c r="M28" i="437"/>
  <c r="I28" i="437"/>
  <c r="F28" i="437"/>
  <c r="M27" i="437"/>
  <c r="I27" i="437"/>
  <c r="F27" i="437"/>
  <c r="M26" i="437"/>
  <c r="I26" i="437"/>
  <c r="F26" i="437"/>
  <c r="M25" i="437"/>
  <c r="I25" i="437"/>
  <c r="F25" i="437"/>
  <c r="M24" i="437"/>
  <c r="I24" i="437"/>
  <c r="F24" i="437"/>
  <c r="M23" i="437"/>
  <c r="I23" i="437"/>
  <c r="F23" i="437"/>
  <c r="M22" i="437"/>
  <c r="I22" i="437"/>
  <c r="F22" i="437"/>
  <c r="M21" i="437"/>
  <c r="I21" i="437"/>
  <c r="F21" i="437"/>
  <c r="M20" i="437"/>
  <c r="I20" i="437"/>
  <c r="F20" i="437"/>
  <c r="M19" i="437"/>
  <c r="I19" i="437"/>
  <c r="F19" i="437"/>
  <c r="M18" i="437"/>
  <c r="I18" i="437"/>
  <c r="F18" i="437"/>
  <c r="M17" i="437"/>
  <c r="I17" i="437"/>
  <c r="F17" i="437"/>
  <c r="M16" i="437"/>
  <c r="I16" i="437"/>
  <c r="F16" i="437"/>
  <c r="M15" i="437"/>
  <c r="I15" i="437"/>
  <c r="F15" i="437"/>
  <c r="M14" i="437"/>
  <c r="I14" i="437"/>
  <c r="F14" i="437"/>
  <c r="M13" i="437"/>
  <c r="I13" i="437"/>
  <c r="F13" i="437"/>
  <c r="M12" i="437"/>
  <c r="I12" i="437"/>
  <c r="F12" i="437"/>
  <c r="M11" i="437"/>
  <c r="I11" i="437"/>
  <c r="F11" i="437"/>
  <c r="M10" i="437"/>
  <c r="I10" i="437"/>
  <c r="F10" i="437"/>
  <c r="M9" i="437"/>
  <c r="I9" i="437"/>
  <c r="F9" i="437"/>
  <c r="M8" i="437"/>
  <c r="I8" i="437"/>
  <c r="F8" i="437"/>
  <c r="M7" i="437"/>
  <c r="I7" i="437"/>
  <c r="F7" i="437"/>
  <c r="M6" i="437"/>
  <c r="I6" i="437"/>
  <c r="F6" i="437"/>
  <c r="R77" i="436"/>
  <c r="J77" i="436"/>
  <c r="R76" i="436"/>
  <c r="J76" i="436"/>
  <c r="R75" i="436"/>
  <c r="J75" i="436"/>
  <c r="R74" i="436"/>
  <c r="J74" i="436"/>
  <c r="R73" i="436"/>
  <c r="J73" i="436"/>
  <c r="R72" i="436"/>
  <c r="J72" i="436"/>
  <c r="R71" i="436"/>
  <c r="J71" i="436"/>
  <c r="R70" i="436"/>
  <c r="J70" i="436"/>
  <c r="R69" i="436"/>
  <c r="J69" i="436"/>
  <c r="R68" i="436"/>
  <c r="J68" i="436"/>
  <c r="R67" i="436"/>
  <c r="J67" i="436"/>
  <c r="R66" i="436"/>
  <c r="J66" i="436"/>
  <c r="R65" i="436"/>
  <c r="J65" i="436"/>
  <c r="R64" i="436"/>
  <c r="J64" i="436"/>
  <c r="R63" i="436"/>
  <c r="J63" i="436"/>
  <c r="R62" i="436"/>
  <c r="J62" i="436"/>
  <c r="R61" i="436"/>
  <c r="J61" i="436"/>
  <c r="R60" i="436"/>
  <c r="J60" i="436"/>
  <c r="R59" i="436"/>
  <c r="J59" i="436"/>
  <c r="R58" i="436"/>
  <c r="J58" i="436"/>
  <c r="R57" i="436"/>
  <c r="J57" i="436"/>
  <c r="R56" i="436"/>
  <c r="J56" i="436"/>
  <c r="R55" i="436"/>
  <c r="J55" i="436"/>
  <c r="R54" i="436"/>
  <c r="J54" i="436"/>
  <c r="R53" i="436"/>
  <c r="J53" i="436"/>
  <c r="R52" i="436"/>
  <c r="J52" i="436"/>
  <c r="R51" i="436"/>
  <c r="J51" i="436"/>
  <c r="R50" i="436"/>
  <c r="J50" i="436"/>
  <c r="R49" i="436"/>
  <c r="J49" i="436"/>
  <c r="R48" i="436"/>
  <c r="J48" i="436"/>
  <c r="R47" i="436"/>
  <c r="J47" i="436"/>
  <c r="R46" i="436"/>
  <c r="J46" i="436"/>
  <c r="R45" i="436"/>
  <c r="J45" i="436"/>
  <c r="R44" i="436"/>
  <c r="J44" i="436"/>
  <c r="R43" i="436"/>
  <c r="J43" i="436"/>
  <c r="R42" i="436"/>
  <c r="J42" i="436"/>
  <c r="R41" i="436"/>
  <c r="J41" i="436"/>
  <c r="R40" i="436"/>
  <c r="J40" i="436"/>
  <c r="R39" i="436"/>
  <c r="J39" i="436"/>
  <c r="R38" i="436"/>
  <c r="J38" i="436"/>
  <c r="R37" i="436"/>
  <c r="J37" i="436"/>
  <c r="R36" i="436"/>
  <c r="J36" i="436"/>
  <c r="R35" i="436"/>
  <c r="J35" i="436"/>
  <c r="R34" i="436"/>
  <c r="J34" i="436"/>
  <c r="R33" i="436"/>
  <c r="J33" i="436"/>
  <c r="R32" i="436"/>
  <c r="J32" i="436"/>
  <c r="R31" i="436"/>
  <c r="J31" i="436"/>
  <c r="R30" i="436"/>
  <c r="J30" i="436"/>
  <c r="R29" i="436"/>
  <c r="J29" i="436"/>
  <c r="R28" i="436"/>
  <c r="J28" i="436"/>
  <c r="R27" i="436"/>
  <c r="J27" i="436"/>
  <c r="R26" i="436"/>
  <c r="J26" i="436"/>
  <c r="R25" i="436"/>
  <c r="J25" i="436"/>
  <c r="R24" i="436"/>
  <c r="J24" i="436"/>
  <c r="R23" i="436"/>
  <c r="J23" i="436"/>
  <c r="R22" i="436"/>
  <c r="J22" i="436"/>
  <c r="R21" i="436"/>
  <c r="J21" i="436"/>
  <c r="R20" i="436"/>
  <c r="J20" i="436"/>
  <c r="R19" i="436"/>
  <c r="J19" i="436"/>
  <c r="R18" i="436"/>
  <c r="J18" i="436"/>
  <c r="R17" i="436"/>
  <c r="J17" i="436"/>
  <c r="R16" i="436"/>
  <c r="J16" i="436"/>
  <c r="R15" i="436"/>
  <c r="J15" i="436"/>
  <c r="R14" i="436"/>
  <c r="J14" i="436"/>
  <c r="R13" i="436"/>
  <c r="J13" i="436"/>
  <c r="R12" i="436"/>
  <c r="J12" i="436"/>
  <c r="R11" i="436"/>
  <c r="J11" i="436"/>
  <c r="R10" i="436"/>
  <c r="J10" i="436"/>
  <c r="R9" i="436"/>
  <c r="J9" i="436"/>
  <c r="R8" i="436"/>
  <c r="J8" i="436"/>
  <c r="R7" i="436"/>
  <c r="J7" i="436"/>
  <c r="E41" i="440" l="1"/>
  <c r="L41" i="440" s="1"/>
  <c r="B119" i="441"/>
  <c r="D119" i="441"/>
  <c r="F119" i="441"/>
  <c r="H119" i="441"/>
  <c r="J119" i="441"/>
  <c r="L119" i="441"/>
  <c r="N119" i="441"/>
  <c r="P119" i="441"/>
  <c r="H18" i="450"/>
  <c r="L18" i="450"/>
  <c r="P18" i="450"/>
  <c r="X18" i="450"/>
  <c r="H18" i="454"/>
  <c r="L18" i="454"/>
  <c r="P18" i="454"/>
  <c r="D18" i="455"/>
  <c r="H18" i="455"/>
  <c r="L18" i="455"/>
  <c r="P18" i="455"/>
  <c r="T18" i="455"/>
  <c r="T18" i="450"/>
  <c r="X18" i="455"/>
  <c r="G10" i="439"/>
  <c r="E23" i="440"/>
  <c r="L23" i="440" s="1"/>
  <c r="E59" i="440"/>
  <c r="L59" i="440" s="1"/>
  <c r="C119" i="441"/>
  <c r="E119" i="441"/>
  <c r="G119" i="441"/>
  <c r="I119" i="441"/>
  <c r="K119" i="441"/>
  <c r="D18" i="450"/>
  <c r="F18" i="450"/>
  <c r="J18" i="450"/>
  <c r="N18" i="450"/>
  <c r="R18" i="450"/>
  <c r="V18" i="450"/>
  <c r="F18" i="451"/>
  <c r="J18" i="451"/>
  <c r="N18" i="451"/>
  <c r="R18" i="451"/>
  <c r="V18" i="451"/>
  <c r="D18" i="453"/>
  <c r="H18" i="453"/>
  <c r="L18" i="453"/>
  <c r="P18" i="453"/>
  <c r="T18" i="453"/>
  <c r="X18" i="453"/>
  <c r="T18" i="454"/>
  <c r="X18" i="454"/>
  <c r="D18" i="451"/>
  <c r="H18" i="451"/>
  <c r="L18" i="451"/>
  <c r="P18" i="451"/>
  <c r="T18" i="451"/>
  <c r="X18" i="451"/>
  <c r="D18" i="454"/>
  <c r="F18" i="454"/>
  <c r="J18" i="454"/>
  <c r="N18" i="454"/>
  <c r="R18" i="454"/>
  <c r="V18" i="454"/>
  <c r="D9" i="439"/>
  <c r="L6" i="440"/>
  <c r="L24" i="440"/>
  <c r="L42" i="440"/>
  <c r="L95" i="440"/>
  <c r="M119" i="441"/>
  <c r="O119" i="441"/>
  <c r="F18" i="455"/>
  <c r="J18" i="455"/>
  <c r="N18" i="455"/>
  <c r="R18" i="455"/>
  <c r="V18" i="455"/>
  <c r="F18" i="453"/>
  <c r="J18" i="453"/>
  <c r="N18" i="453"/>
  <c r="R18" i="453"/>
  <c r="V18" i="453"/>
  <c r="C19" i="434"/>
  <c r="C19" i="433"/>
  <c r="J15" i="432"/>
  <c r="K17" i="432" s="1"/>
  <c r="J14" i="432"/>
  <c r="J13" i="432"/>
  <c r="J12" i="432"/>
  <c r="J11" i="432"/>
  <c r="J10" i="432"/>
  <c r="J9" i="432"/>
  <c r="J8" i="432"/>
  <c r="J7" i="432"/>
  <c r="C18" i="431"/>
  <c r="B18" i="431"/>
  <c r="D18" i="431"/>
  <c r="E18" i="431"/>
  <c r="H18" i="431"/>
  <c r="I18" i="431"/>
  <c r="J18" i="431"/>
  <c r="K18" i="431"/>
  <c r="L18" i="431"/>
  <c r="M18" i="431"/>
  <c r="N103" i="430"/>
  <c r="N102" i="430"/>
  <c r="N101" i="430"/>
  <c r="N100" i="430"/>
  <c r="N99" i="430"/>
  <c r="N98" i="430"/>
  <c r="N97" i="430"/>
  <c r="N96" i="430"/>
  <c r="N95" i="430"/>
  <c r="N94" i="430"/>
  <c r="N93" i="430"/>
  <c r="N92" i="430"/>
  <c r="N91" i="430"/>
  <c r="N90" i="430"/>
  <c r="N89" i="430"/>
  <c r="N88" i="430"/>
  <c r="N87" i="430"/>
  <c r="N86" i="430"/>
  <c r="N85" i="430"/>
  <c r="N84" i="430"/>
  <c r="N83" i="430"/>
  <c r="N82" i="430"/>
  <c r="N81" i="430"/>
  <c r="N80" i="430"/>
  <c r="N79" i="430"/>
  <c r="N78" i="430"/>
  <c r="N77" i="430"/>
  <c r="N76" i="430"/>
  <c r="N75" i="430"/>
  <c r="N74" i="430"/>
  <c r="N73" i="430"/>
  <c r="N72" i="430"/>
  <c r="N71" i="430"/>
  <c r="N70" i="430"/>
  <c r="N69" i="430"/>
  <c r="N68" i="430"/>
  <c r="N67" i="430"/>
  <c r="N66" i="430"/>
  <c r="N65" i="430"/>
  <c r="N64" i="430"/>
  <c r="N63" i="430"/>
  <c r="N62" i="430"/>
  <c r="N61" i="430"/>
  <c r="N60" i="430"/>
  <c r="N59" i="430"/>
  <c r="N58" i="430"/>
  <c r="N57" i="430"/>
  <c r="N56" i="430"/>
  <c r="N55" i="430"/>
  <c r="N54" i="430"/>
  <c r="N53" i="430"/>
  <c r="N52" i="430"/>
  <c r="N51" i="430"/>
  <c r="N50" i="430"/>
  <c r="N49" i="430"/>
  <c r="N48" i="430"/>
  <c r="N47" i="430"/>
  <c r="N46" i="430"/>
  <c r="N45" i="430"/>
  <c r="N44" i="430"/>
  <c r="N43" i="430"/>
  <c r="N42" i="430"/>
  <c r="N41" i="430"/>
  <c r="N40" i="430"/>
  <c r="N39" i="430"/>
  <c r="N38" i="430"/>
  <c r="N37" i="430"/>
  <c r="N36" i="430"/>
  <c r="N35" i="430"/>
  <c r="N34" i="430"/>
  <c r="N33" i="430"/>
  <c r="N32" i="430"/>
  <c r="N31" i="430"/>
  <c r="N30" i="430"/>
  <c r="N29" i="430"/>
  <c r="N28" i="430"/>
  <c r="N27" i="430"/>
  <c r="N26" i="430"/>
  <c r="N25" i="430"/>
  <c r="N24" i="430"/>
  <c r="N23" i="430"/>
  <c r="N22" i="430"/>
  <c r="N21" i="430"/>
  <c r="N20" i="430"/>
  <c r="N19" i="430"/>
  <c r="N18" i="430"/>
  <c r="N17" i="430"/>
  <c r="N16" i="430"/>
  <c r="N15" i="430"/>
  <c r="N14" i="430"/>
  <c r="N13" i="430"/>
  <c r="N12" i="430"/>
  <c r="N11" i="430"/>
  <c r="N10" i="430"/>
  <c r="N9" i="430"/>
  <c r="N8" i="430"/>
  <c r="N7" i="430"/>
  <c r="N6" i="430"/>
  <c r="N103" i="429"/>
  <c r="N102" i="429"/>
  <c r="N101" i="429"/>
  <c r="N100" i="429"/>
  <c r="N99" i="429"/>
  <c r="N98" i="429"/>
  <c r="N97" i="429"/>
  <c r="N96" i="429"/>
  <c r="N95" i="429"/>
  <c r="N94" i="429"/>
  <c r="N93" i="429"/>
  <c r="N92" i="429"/>
  <c r="N91" i="429"/>
  <c r="N90" i="429"/>
  <c r="N89" i="429"/>
  <c r="N88" i="429"/>
  <c r="N87" i="429"/>
  <c r="N86" i="429"/>
  <c r="N85" i="429"/>
  <c r="N84" i="429"/>
  <c r="N83" i="429"/>
  <c r="N82" i="429"/>
  <c r="N81" i="429"/>
  <c r="N80" i="429"/>
  <c r="N79" i="429"/>
  <c r="N78" i="429"/>
  <c r="N77" i="429"/>
  <c r="N76" i="429"/>
  <c r="N75" i="429"/>
  <c r="N74" i="429"/>
  <c r="N73" i="429"/>
  <c r="N72" i="429"/>
  <c r="N71" i="429"/>
  <c r="N70" i="429"/>
  <c r="N69" i="429"/>
  <c r="N68" i="429"/>
  <c r="N67" i="429"/>
  <c r="N66" i="429"/>
  <c r="N65" i="429"/>
  <c r="N64" i="429"/>
  <c r="N63" i="429"/>
  <c r="N62" i="429"/>
  <c r="N61" i="429"/>
  <c r="N60" i="429"/>
  <c r="N59" i="429"/>
  <c r="N58" i="429"/>
  <c r="N57" i="429"/>
  <c r="N56" i="429"/>
  <c r="N55" i="429"/>
  <c r="N54" i="429"/>
  <c r="N53" i="429"/>
  <c r="N52" i="429"/>
  <c r="N51" i="429"/>
  <c r="N50" i="429"/>
  <c r="N49" i="429"/>
  <c r="N48" i="429"/>
  <c r="N47" i="429"/>
  <c r="N46" i="429"/>
  <c r="N45" i="429"/>
  <c r="N44" i="429"/>
  <c r="N43" i="429"/>
  <c r="N42" i="429"/>
  <c r="N41" i="429"/>
  <c r="N40" i="429"/>
  <c r="N39" i="429"/>
  <c r="N38" i="429"/>
  <c r="N37" i="429"/>
  <c r="N36" i="429"/>
  <c r="N35" i="429"/>
  <c r="N34" i="429"/>
  <c r="N33" i="429"/>
  <c r="N32" i="429"/>
  <c r="N31" i="429"/>
  <c r="N30" i="429"/>
  <c r="N29" i="429"/>
  <c r="N28" i="429"/>
  <c r="N27" i="429"/>
  <c r="N26" i="429"/>
  <c r="N25" i="429"/>
  <c r="N24" i="429"/>
  <c r="N23" i="429"/>
  <c r="N22" i="429"/>
  <c r="N21" i="429"/>
  <c r="N20" i="429"/>
  <c r="N19" i="429"/>
  <c r="N18" i="429"/>
  <c r="N17" i="429"/>
  <c r="N16" i="429"/>
  <c r="N15" i="429"/>
  <c r="N14" i="429"/>
  <c r="N13" i="429"/>
  <c r="N12" i="429"/>
  <c r="N11" i="429"/>
  <c r="N10" i="429"/>
  <c r="N9" i="429"/>
  <c r="N8" i="429"/>
  <c r="N7" i="429"/>
  <c r="N6" i="429"/>
  <c r="N103" i="428"/>
  <c r="N102" i="428"/>
  <c r="N101" i="428"/>
  <c r="N100" i="428"/>
  <c r="N99" i="428"/>
  <c r="N98" i="428"/>
  <c r="N97" i="428"/>
  <c r="N96" i="428"/>
  <c r="N95" i="428"/>
  <c r="N94" i="428"/>
  <c r="N93" i="428"/>
  <c r="N92" i="428"/>
  <c r="N91" i="428"/>
  <c r="N90" i="428"/>
  <c r="N89" i="428"/>
  <c r="N88" i="428"/>
  <c r="N87" i="428"/>
  <c r="N86" i="428"/>
  <c r="N85" i="428"/>
  <c r="N84" i="428"/>
  <c r="N83" i="428"/>
  <c r="N82" i="428"/>
  <c r="N81" i="428"/>
  <c r="N80" i="428"/>
  <c r="N79" i="428"/>
  <c r="N78" i="428"/>
  <c r="N77" i="428"/>
  <c r="N76" i="428"/>
  <c r="N75" i="428"/>
  <c r="N74" i="428"/>
  <c r="N73" i="428"/>
  <c r="N72" i="428"/>
  <c r="N71" i="428"/>
  <c r="N70" i="428"/>
  <c r="N69" i="428"/>
  <c r="N68" i="428"/>
  <c r="N67" i="428"/>
  <c r="N66" i="428"/>
  <c r="N65" i="428"/>
  <c r="N64" i="428"/>
  <c r="N63" i="428"/>
  <c r="N62" i="428"/>
  <c r="N61" i="428"/>
  <c r="N60" i="428"/>
  <c r="N59" i="428"/>
  <c r="N58" i="428"/>
  <c r="N57" i="428"/>
  <c r="N56" i="428"/>
  <c r="N55" i="428"/>
  <c r="N54" i="428"/>
  <c r="N53" i="428"/>
  <c r="N52" i="428"/>
  <c r="N51" i="428"/>
  <c r="N50" i="428"/>
  <c r="N49" i="428"/>
  <c r="N48" i="428"/>
  <c r="N47" i="428"/>
  <c r="N46" i="428"/>
  <c r="N45" i="428"/>
  <c r="N44" i="428"/>
  <c r="N43" i="428"/>
  <c r="N42" i="428"/>
  <c r="N41" i="428"/>
  <c r="N40" i="428"/>
  <c r="N39" i="428"/>
  <c r="N38" i="428"/>
  <c r="N37" i="428"/>
  <c r="N36" i="428"/>
  <c r="N35" i="428"/>
  <c r="N34" i="428"/>
  <c r="N33" i="428"/>
  <c r="N32" i="428"/>
  <c r="N31" i="428"/>
  <c r="N30" i="428"/>
  <c r="N29" i="428"/>
  <c r="N28" i="428"/>
  <c r="N27" i="428"/>
  <c r="N26" i="428"/>
  <c r="N25" i="428"/>
  <c r="N24" i="428"/>
  <c r="N23" i="428"/>
  <c r="N22" i="428"/>
  <c r="N21" i="428"/>
  <c r="N20" i="428"/>
  <c r="N19" i="428"/>
  <c r="N18" i="428"/>
  <c r="N17" i="428"/>
  <c r="N16" i="428"/>
  <c r="N15" i="428"/>
  <c r="N14" i="428"/>
  <c r="N13" i="428"/>
  <c r="N12" i="428"/>
  <c r="N11" i="428"/>
  <c r="N10" i="428"/>
  <c r="N9" i="428"/>
  <c r="N8" i="428"/>
  <c r="N7" i="428"/>
  <c r="N6" i="428"/>
  <c r="N90" i="427"/>
  <c r="N89" i="427"/>
  <c r="N88" i="427"/>
  <c r="N87" i="427"/>
  <c r="N86" i="427"/>
  <c r="N85" i="427"/>
  <c r="N84" i="427"/>
  <c r="N83" i="427"/>
  <c r="N82" i="427"/>
  <c r="N81" i="427"/>
  <c r="N80" i="427"/>
  <c r="N79" i="427"/>
  <c r="N78" i="427"/>
  <c r="N77" i="427"/>
  <c r="N76" i="427"/>
  <c r="N75" i="427"/>
  <c r="N74" i="427"/>
  <c r="N73" i="427"/>
  <c r="N72" i="427"/>
  <c r="N71" i="427"/>
  <c r="N70" i="427"/>
  <c r="N69" i="427"/>
  <c r="N68" i="427"/>
  <c r="N67" i="427"/>
  <c r="N66" i="427"/>
  <c r="N65" i="427"/>
  <c r="N64" i="427"/>
  <c r="N63" i="427"/>
  <c r="N62" i="427"/>
  <c r="N61" i="427"/>
  <c r="N60" i="427"/>
  <c r="N59" i="427"/>
  <c r="N58" i="427"/>
  <c r="N57" i="427"/>
  <c r="N56" i="427"/>
  <c r="N55" i="427"/>
  <c r="N54" i="427"/>
  <c r="N53" i="427"/>
  <c r="N52" i="427"/>
  <c r="N51" i="427"/>
  <c r="N50" i="427"/>
  <c r="N49" i="427"/>
  <c r="N48" i="427"/>
  <c r="N47" i="427"/>
  <c r="N46" i="427"/>
  <c r="N45" i="427"/>
  <c r="N44" i="427"/>
  <c r="N43" i="427"/>
  <c r="N42" i="427"/>
  <c r="N41" i="427"/>
  <c r="N40" i="427"/>
  <c r="N39" i="427"/>
  <c r="N38" i="427"/>
  <c r="N37" i="427"/>
  <c r="N36" i="427"/>
  <c r="N35" i="427"/>
  <c r="N34" i="427"/>
  <c r="N33" i="427"/>
  <c r="N32" i="427"/>
  <c r="N31" i="427"/>
  <c r="N30" i="427"/>
  <c r="N29" i="427"/>
  <c r="N28" i="427"/>
  <c r="N27" i="427"/>
  <c r="N26" i="427"/>
  <c r="N25" i="427"/>
  <c r="N24" i="427"/>
  <c r="N23" i="427"/>
  <c r="N22" i="427"/>
  <c r="N21" i="427"/>
  <c r="N20" i="427"/>
  <c r="N19" i="427"/>
  <c r="N18" i="427"/>
  <c r="N17" i="427"/>
  <c r="N16" i="427"/>
  <c r="N15" i="427"/>
  <c r="N14" i="427"/>
  <c r="N13" i="427"/>
  <c r="N12" i="427"/>
  <c r="N11" i="427"/>
  <c r="N10" i="427"/>
  <c r="N9" i="427"/>
  <c r="N8" i="427"/>
  <c r="N7" i="427"/>
  <c r="N6" i="427"/>
  <c r="N88" i="426"/>
  <c r="N87" i="426"/>
  <c r="N86" i="426"/>
  <c r="N85" i="426"/>
  <c r="N84" i="426"/>
  <c r="N83" i="426"/>
  <c r="N82" i="426"/>
  <c r="N81" i="426"/>
  <c r="N80" i="426"/>
  <c r="N79" i="426"/>
  <c r="N78" i="426"/>
  <c r="N77" i="426"/>
  <c r="N76" i="426"/>
  <c r="N75" i="426"/>
  <c r="N74" i="426"/>
  <c r="N73" i="426"/>
  <c r="N72" i="426"/>
  <c r="N71" i="426"/>
  <c r="N70" i="426"/>
  <c r="N69" i="426"/>
  <c r="N68" i="426"/>
  <c r="N67" i="426"/>
  <c r="N66" i="426"/>
  <c r="N65" i="426"/>
  <c r="N64" i="426"/>
  <c r="N63" i="426"/>
  <c r="N62" i="426"/>
  <c r="N61" i="426"/>
  <c r="N60" i="426"/>
  <c r="N59" i="426"/>
  <c r="N58" i="426"/>
  <c r="N57" i="426"/>
  <c r="N56" i="426"/>
  <c r="N55" i="426"/>
  <c r="N54" i="426"/>
  <c r="N53" i="426"/>
  <c r="N52" i="426"/>
  <c r="N51" i="426"/>
  <c r="N50" i="426"/>
  <c r="N49" i="426"/>
  <c r="N48" i="426"/>
  <c r="N47" i="426"/>
  <c r="N46" i="426"/>
  <c r="N45" i="426"/>
  <c r="N44" i="426"/>
  <c r="N43" i="426"/>
  <c r="N42" i="426"/>
  <c r="N41" i="426"/>
  <c r="N40" i="426"/>
  <c r="N39" i="426"/>
  <c r="N38" i="426"/>
  <c r="N37" i="426"/>
  <c r="N36" i="426"/>
  <c r="N35" i="426"/>
  <c r="N34" i="426"/>
  <c r="N33" i="426"/>
  <c r="N32" i="426"/>
  <c r="N31" i="426"/>
  <c r="N30" i="426"/>
  <c r="N29" i="426"/>
  <c r="N28" i="426"/>
  <c r="N27" i="426"/>
  <c r="N26" i="426"/>
  <c r="N25" i="426"/>
  <c r="N24" i="426"/>
  <c r="N23" i="426"/>
  <c r="N22" i="426"/>
  <c r="N21" i="426"/>
  <c r="N20" i="426"/>
  <c r="N19" i="426"/>
  <c r="N18" i="426"/>
  <c r="N17" i="426"/>
  <c r="N16" i="426"/>
  <c r="N15" i="426"/>
  <c r="N14" i="426"/>
  <c r="N13" i="426"/>
  <c r="N12" i="426"/>
  <c r="N11" i="426"/>
  <c r="N10" i="426"/>
  <c r="N9" i="426"/>
  <c r="N8" i="426"/>
  <c r="N7" i="426"/>
  <c r="N6" i="426"/>
  <c r="N86" i="425"/>
  <c r="N85" i="425"/>
  <c r="N84" i="425"/>
  <c r="N83" i="425"/>
  <c r="N82" i="425"/>
  <c r="N81" i="425"/>
  <c r="N80" i="425"/>
  <c r="N79" i="425"/>
  <c r="N78" i="425"/>
  <c r="N77" i="425"/>
  <c r="N76" i="425"/>
  <c r="N75" i="425"/>
  <c r="N74" i="425"/>
  <c r="N73" i="425"/>
  <c r="N72" i="425"/>
  <c r="N71" i="425"/>
  <c r="N70" i="425"/>
  <c r="N69" i="425"/>
  <c r="N68" i="425"/>
  <c r="N67" i="425"/>
  <c r="N66" i="425"/>
  <c r="N65" i="425"/>
  <c r="N64" i="425"/>
  <c r="N63" i="425"/>
  <c r="N62" i="425"/>
  <c r="N61" i="425"/>
  <c r="N60" i="425"/>
  <c r="N59" i="425"/>
  <c r="N58" i="425"/>
  <c r="N57" i="425"/>
  <c r="N56" i="425"/>
  <c r="N55" i="425"/>
  <c r="N54" i="425"/>
  <c r="N53" i="425"/>
  <c r="N52" i="425"/>
  <c r="N51" i="425"/>
  <c r="N50" i="425"/>
  <c r="N49" i="425"/>
  <c r="N48" i="425"/>
  <c r="N47" i="425"/>
  <c r="N46" i="425"/>
  <c r="N45" i="425"/>
  <c r="N44" i="425"/>
  <c r="N43" i="425"/>
  <c r="N42" i="425"/>
  <c r="N41" i="425"/>
  <c r="N40" i="425"/>
  <c r="N39" i="425"/>
  <c r="N38" i="425"/>
  <c r="N37" i="425"/>
  <c r="N36" i="425"/>
  <c r="N35" i="425"/>
  <c r="N34" i="425"/>
  <c r="N33" i="425"/>
  <c r="N32" i="425"/>
  <c r="N31" i="425"/>
  <c r="N30" i="425"/>
  <c r="N29" i="425"/>
  <c r="N28" i="425"/>
  <c r="N27" i="425"/>
  <c r="N26" i="425"/>
  <c r="N25" i="425"/>
  <c r="N24" i="425"/>
  <c r="N23" i="425"/>
  <c r="N22" i="425"/>
  <c r="N21" i="425"/>
  <c r="N20" i="425"/>
  <c r="N19" i="425"/>
  <c r="N18" i="425"/>
  <c r="N17" i="425"/>
  <c r="N16" i="425"/>
  <c r="N15" i="425"/>
  <c r="N14" i="425"/>
  <c r="N13" i="425"/>
  <c r="N12" i="425"/>
  <c r="N11" i="425"/>
  <c r="N10" i="425"/>
  <c r="N9" i="425"/>
  <c r="N8" i="425"/>
  <c r="N7" i="425"/>
  <c r="N6" i="425"/>
  <c r="N85" i="424"/>
  <c r="N84" i="424"/>
  <c r="N83" i="424"/>
  <c r="N82" i="424"/>
  <c r="N81" i="424"/>
  <c r="N80" i="424"/>
  <c r="N79" i="424"/>
  <c r="N78" i="424"/>
  <c r="N77" i="424"/>
  <c r="N76" i="424"/>
  <c r="N75" i="424"/>
  <c r="N74" i="424"/>
  <c r="N73" i="424"/>
  <c r="N72" i="424"/>
  <c r="N71" i="424"/>
  <c r="N70" i="424"/>
  <c r="N69" i="424"/>
  <c r="N68" i="424"/>
  <c r="N67" i="424"/>
  <c r="N66" i="424"/>
  <c r="N65" i="424"/>
  <c r="N64" i="424"/>
  <c r="N63" i="424"/>
  <c r="N62" i="424"/>
  <c r="N61" i="424"/>
  <c r="N60" i="424"/>
  <c r="N59" i="424"/>
  <c r="N58" i="424"/>
  <c r="N57" i="424"/>
  <c r="N56" i="424"/>
  <c r="N55" i="424"/>
  <c r="N54" i="424"/>
  <c r="N53" i="424"/>
  <c r="N52" i="424"/>
  <c r="N51" i="424"/>
  <c r="N50" i="424"/>
  <c r="N49" i="424"/>
  <c r="N48" i="424"/>
  <c r="N47" i="424"/>
  <c r="N46" i="424"/>
  <c r="N45" i="424"/>
  <c r="N44" i="424"/>
  <c r="N43" i="424"/>
  <c r="N42" i="424"/>
  <c r="N41" i="424"/>
  <c r="N40" i="424"/>
  <c r="N39" i="424"/>
  <c r="N38" i="424"/>
  <c r="N37" i="424"/>
  <c r="N36" i="424"/>
  <c r="N35" i="424"/>
  <c r="N34" i="424"/>
  <c r="N33" i="424"/>
  <c r="N32" i="424"/>
  <c r="N31" i="424"/>
  <c r="N30" i="424"/>
  <c r="N29" i="424"/>
  <c r="N28" i="424"/>
  <c r="N27" i="424"/>
  <c r="N26" i="424"/>
  <c r="N25" i="424"/>
  <c r="N24" i="424"/>
  <c r="N23" i="424"/>
  <c r="N22" i="424"/>
  <c r="N21" i="424"/>
  <c r="N20" i="424"/>
  <c r="N19" i="424"/>
  <c r="N18" i="424"/>
  <c r="N17" i="424"/>
  <c r="N16" i="424"/>
  <c r="N15" i="424"/>
  <c r="N14" i="424"/>
  <c r="N13" i="424"/>
  <c r="N12" i="424"/>
  <c r="N11" i="424"/>
  <c r="N10" i="424"/>
  <c r="N9" i="424"/>
  <c r="N8" i="424"/>
  <c r="N7" i="424"/>
  <c r="N6" i="424"/>
  <c r="N90" i="423"/>
  <c r="N89" i="423"/>
  <c r="N88" i="423"/>
  <c r="N87" i="423"/>
  <c r="N86" i="423"/>
  <c r="N85" i="423"/>
  <c r="N84" i="423"/>
  <c r="N83" i="423"/>
  <c r="N82" i="423"/>
  <c r="N81" i="423"/>
  <c r="N80" i="423"/>
  <c r="N79" i="423"/>
  <c r="N78" i="423"/>
  <c r="N77" i="423"/>
  <c r="N76" i="423"/>
  <c r="N75" i="423"/>
  <c r="N74" i="423"/>
  <c r="N73" i="423"/>
  <c r="N72" i="423"/>
  <c r="N71" i="423"/>
  <c r="N70" i="423"/>
  <c r="N69" i="423"/>
  <c r="N68" i="423"/>
  <c r="N67" i="423"/>
  <c r="N66" i="423"/>
  <c r="N65" i="423"/>
  <c r="N64" i="423"/>
  <c r="N63" i="423"/>
  <c r="N62" i="423"/>
  <c r="N61" i="423"/>
  <c r="N60" i="423"/>
  <c r="N59" i="423"/>
  <c r="N58" i="423"/>
  <c r="N57" i="423"/>
  <c r="N56" i="423"/>
  <c r="N55" i="423"/>
  <c r="N54" i="423"/>
  <c r="N53" i="423"/>
  <c r="N52" i="423"/>
  <c r="N51" i="423"/>
  <c r="N50" i="423"/>
  <c r="N49" i="423"/>
  <c r="N48" i="423"/>
  <c r="N47" i="423"/>
  <c r="N46" i="423"/>
  <c r="N45" i="423"/>
  <c r="N44" i="423"/>
  <c r="N43" i="423"/>
  <c r="N42" i="423"/>
  <c r="N41" i="423"/>
  <c r="N40" i="423"/>
  <c r="N39" i="423"/>
  <c r="N38" i="423"/>
  <c r="N37" i="423"/>
  <c r="N36" i="423"/>
  <c r="N35" i="423"/>
  <c r="N34" i="423"/>
  <c r="N33" i="423"/>
  <c r="N32" i="423"/>
  <c r="N31" i="423"/>
  <c r="N30" i="423"/>
  <c r="N29" i="423"/>
  <c r="N28" i="423"/>
  <c r="N27" i="423"/>
  <c r="N26" i="423"/>
  <c r="N25" i="423"/>
  <c r="N24" i="423"/>
  <c r="N23" i="423"/>
  <c r="N22" i="423"/>
  <c r="N21" i="423"/>
  <c r="N20" i="423"/>
  <c r="N19" i="423"/>
  <c r="N18" i="423"/>
  <c r="N17" i="423"/>
  <c r="N16" i="423"/>
  <c r="N15" i="423"/>
  <c r="N14" i="423"/>
  <c r="N13" i="423"/>
  <c r="N12" i="423"/>
  <c r="N11" i="423"/>
  <c r="N10" i="423"/>
  <c r="N9" i="423"/>
  <c r="N8" i="423"/>
  <c r="N7" i="423"/>
  <c r="N6" i="423"/>
  <c r="N85" i="422"/>
  <c r="N84" i="422"/>
  <c r="N83" i="422"/>
  <c r="N82" i="422"/>
  <c r="N81" i="422"/>
  <c r="N80" i="422"/>
  <c r="N79" i="422"/>
  <c r="N78" i="422"/>
  <c r="N77" i="422"/>
  <c r="N76" i="422"/>
  <c r="N75" i="422"/>
  <c r="N74" i="422"/>
  <c r="N73" i="422"/>
  <c r="N72" i="422"/>
  <c r="N71" i="422"/>
  <c r="N70" i="422"/>
  <c r="N69" i="422"/>
  <c r="N68" i="422"/>
  <c r="N67" i="422"/>
  <c r="N66" i="422"/>
  <c r="N65" i="422"/>
  <c r="N64" i="422"/>
  <c r="N63" i="422"/>
  <c r="N62" i="422"/>
  <c r="N61" i="422"/>
  <c r="N60" i="422"/>
  <c r="N59" i="422"/>
  <c r="N58" i="422"/>
  <c r="N57" i="422"/>
  <c r="N56" i="422"/>
  <c r="N55" i="422"/>
  <c r="N54" i="422"/>
  <c r="N53" i="422"/>
  <c r="N52" i="422"/>
  <c r="N51" i="422"/>
  <c r="N50" i="422"/>
  <c r="N49" i="422"/>
  <c r="N48" i="422"/>
  <c r="N47" i="422"/>
  <c r="N46" i="422"/>
  <c r="N45" i="422"/>
  <c r="N44" i="422"/>
  <c r="N43" i="422"/>
  <c r="N42" i="422"/>
  <c r="N41" i="422"/>
  <c r="N40" i="422"/>
  <c r="N39" i="422"/>
  <c r="N38" i="422"/>
  <c r="N37" i="422"/>
  <c r="N36" i="422"/>
  <c r="N35" i="422"/>
  <c r="N34" i="422"/>
  <c r="N33" i="422"/>
  <c r="N32" i="422"/>
  <c r="N31" i="422"/>
  <c r="N30" i="422"/>
  <c r="N29" i="422"/>
  <c r="N28" i="422"/>
  <c r="N27" i="422"/>
  <c r="N26" i="422"/>
  <c r="N25" i="422"/>
  <c r="N24" i="422"/>
  <c r="N23" i="422"/>
  <c r="N22" i="422"/>
  <c r="N21" i="422"/>
  <c r="N20" i="422"/>
  <c r="N19" i="422"/>
  <c r="N18" i="422"/>
  <c r="N17" i="422"/>
  <c r="N16" i="422"/>
  <c r="N15" i="422"/>
  <c r="N14" i="422"/>
  <c r="N13" i="422"/>
  <c r="N12" i="422"/>
  <c r="N11" i="422"/>
  <c r="N10" i="422"/>
  <c r="N9" i="422"/>
  <c r="N8" i="422"/>
  <c r="N7" i="422"/>
  <c r="N6" i="422"/>
  <c r="N85" i="421"/>
  <c r="N84" i="421"/>
  <c r="N83" i="421"/>
  <c r="N82" i="421"/>
  <c r="N81" i="421"/>
  <c r="N80" i="421"/>
  <c r="N79" i="421"/>
  <c r="N78" i="421"/>
  <c r="N77" i="421"/>
  <c r="N76" i="421"/>
  <c r="N75" i="421"/>
  <c r="N74" i="421"/>
  <c r="N73" i="421"/>
  <c r="N72" i="421"/>
  <c r="N71" i="421"/>
  <c r="N70" i="421"/>
  <c r="N69" i="421"/>
  <c r="N68" i="421"/>
  <c r="N67" i="421"/>
  <c r="N66" i="421"/>
  <c r="N65" i="421"/>
  <c r="N64" i="421"/>
  <c r="N63" i="421"/>
  <c r="N62" i="421"/>
  <c r="N61" i="421"/>
  <c r="N60" i="421"/>
  <c r="N59" i="421"/>
  <c r="N58" i="421"/>
  <c r="N57" i="421"/>
  <c r="N56" i="421"/>
  <c r="N55" i="421"/>
  <c r="N54" i="421"/>
  <c r="N53" i="421"/>
  <c r="N52" i="421"/>
  <c r="N51" i="421"/>
  <c r="N50" i="421"/>
  <c r="N49" i="421"/>
  <c r="N48" i="421"/>
  <c r="N47" i="421"/>
  <c r="N46" i="421"/>
  <c r="N45" i="421"/>
  <c r="N44" i="421"/>
  <c r="N43" i="421"/>
  <c r="N42" i="421"/>
  <c r="N41" i="421"/>
  <c r="N40" i="421"/>
  <c r="N39" i="421"/>
  <c r="N38" i="421"/>
  <c r="N37" i="421"/>
  <c r="N36" i="421"/>
  <c r="N35" i="421"/>
  <c r="N34" i="421"/>
  <c r="N33" i="421"/>
  <c r="N32" i="421"/>
  <c r="N31" i="421"/>
  <c r="N30" i="421"/>
  <c r="N29" i="421"/>
  <c r="N28" i="421"/>
  <c r="N27" i="421"/>
  <c r="N26" i="421"/>
  <c r="N25" i="421"/>
  <c r="N24" i="421"/>
  <c r="N23" i="421"/>
  <c r="N22" i="421"/>
  <c r="N21" i="421"/>
  <c r="N20" i="421"/>
  <c r="N19" i="421"/>
  <c r="N18" i="421"/>
  <c r="N17" i="421"/>
  <c r="N16" i="421"/>
  <c r="N15" i="421"/>
  <c r="N14" i="421"/>
  <c r="N13" i="421"/>
  <c r="N12" i="421"/>
  <c r="N11" i="421"/>
  <c r="N10" i="421"/>
  <c r="N9" i="421"/>
  <c r="N8" i="421"/>
  <c r="N7" i="421"/>
  <c r="N6" i="421"/>
  <c r="K9" i="432" l="1"/>
  <c r="K14" i="432"/>
  <c r="K8" i="432"/>
  <c r="K10" i="432"/>
  <c r="K12" i="432"/>
  <c r="K15" i="432"/>
  <c r="K11" i="432"/>
  <c r="K16" i="432"/>
  <c r="K13" i="432"/>
  <c r="O100" i="420"/>
  <c r="N100" i="420"/>
  <c r="M100" i="420"/>
  <c r="L100" i="420"/>
  <c r="K100" i="420"/>
  <c r="J100" i="420"/>
  <c r="I100" i="420"/>
  <c r="H100" i="420"/>
  <c r="G100" i="420"/>
  <c r="F100" i="420"/>
  <c r="E100" i="420"/>
  <c r="D100" i="420"/>
  <c r="O83" i="420"/>
  <c r="N83" i="420"/>
  <c r="M83" i="420"/>
  <c r="L83" i="420"/>
  <c r="K83" i="420"/>
  <c r="J83" i="420"/>
  <c r="I83" i="420"/>
  <c r="H83" i="420"/>
  <c r="G83" i="420"/>
  <c r="F83" i="420"/>
  <c r="E83" i="420"/>
  <c r="D83" i="420"/>
  <c r="O68" i="420"/>
  <c r="N68" i="420"/>
  <c r="M68" i="420"/>
  <c r="L68" i="420"/>
  <c r="K68" i="420"/>
  <c r="J68" i="420"/>
  <c r="I68" i="420"/>
  <c r="H68" i="420"/>
  <c r="G68" i="420"/>
  <c r="F68" i="420"/>
  <c r="E68" i="420"/>
  <c r="D68" i="420"/>
  <c r="O51" i="420"/>
  <c r="N51" i="420"/>
  <c r="M51" i="420"/>
  <c r="L51" i="420"/>
  <c r="K51" i="420"/>
  <c r="J51" i="420"/>
  <c r="I51" i="420"/>
  <c r="H51" i="420"/>
  <c r="G51" i="420"/>
  <c r="F51" i="420"/>
  <c r="E51" i="420"/>
  <c r="D51" i="420"/>
  <c r="O36" i="420"/>
  <c r="N36" i="420"/>
  <c r="M36" i="420"/>
  <c r="L36" i="420"/>
  <c r="K36" i="420"/>
  <c r="J36" i="420"/>
  <c r="I36" i="420"/>
  <c r="H36" i="420"/>
  <c r="G36" i="420"/>
  <c r="F36" i="420"/>
  <c r="E36" i="420"/>
  <c r="D36" i="420"/>
  <c r="O19" i="420"/>
  <c r="N19" i="420"/>
  <c r="M19" i="420"/>
  <c r="L19" i="420"/>
  <c r="K19" i="420"/>
  <c r="J19" i="420"/>
  <c r="I19" i="420"/>
  <c r="H19" i="420"/>
  <c r="G19" i="420"/>
  <c r="F19" i="420"/>
  <c r="E19" i="420"/>
  <c r="D19" i="420"/>
  <c r="Q18" i="418"/>
  <c r="P18" i="418"/>
  <c r="O18" i="418"/>
  <c r="N18" i="418"/>
  <c r="M18" i="418"/>
  <c r="L18" i="418"/>
  <c r="K18" i="418"/>
  <c r="J18" i="418"/>
  <c r="I18" i="418"/>
  <c r="H18" i="418"/>
  <c r="G18" i="418"/>
  <c r="F18" i="418"/>
  <c r="E18" i="418"/>
  <c r="D18" i="418"/>
  <c r="C18" i="418"/>
  <c r="B18" i="418"/>
  <c r="Q18" i="417"/>
  <c r="P18" i="417"/>
  <c r="O18" i="417"/>
  <c r="N18" i="417"/>
  <c r="M18" i="417"/>
  <c r="L18" i="417"/>
  <c r="K18" i="417"/>
  <c r="J18" i="417"/>
  <c r="I18" i="417"/>
  <c r="H18" i="417"/>
  <c r="G18" i="417"/>
  <c r="F18" i="417"/>
  <c r="E18" i="417"/>
  <c r="D18" i="417"/>
  <c r="C18" i="417"/>
  <c r="B18" i="417"/>
  <c r="Q18" i="416"/>
  <c r="P18" i="416"/>
  <c r="O18" i="416"/>
  <c r="N18" i="416"/>
  <c r="M18" i="416"/>
  <c r="L18" i="416"/>
  <c r="K18" i="416"/>
  <c r="J18" i="416"/>
  <c r="I18" i="416"/>
  <c r="H18" i="416"/>
  <c r="G18" i="416"/>
  <c r="F18" i="416"/>
  <c r="E18" i="416"/>
  <c r="D18" i="416"/>
  <c r="C18" i="416"/>
  <c r="B18" i="416"/>
  <c r="M18" i="415"/>
  <c r="L18" i="415"/>
  <c r="K18" i="415"/>
  <c r="J18" i="415"/>
  <c r="I18" i="415"/>
  <c r="H18" i="415"/>
  <c r="G18" i="415"/>
  <c r="F18" i="415"/>
  <c r="E18" i="415"/>
  <c r="D18" i="415"/>
  <c r="C18" i="415"/>
  <c r="B18" i="415"/>
  <c r="N90" i="414"/>
  <c r="N89" i="414"/>
  <c r="N88" i="414"/>
  <c r="N87" i="414"/>
  <c r="N86" i="414"/>
  <c r="N85" i="414"/>
  <c r="N84" i="414"/>
  <c r="N83" i="414"/>
  <c r="N82" i="414"/>
  <c r="N81" i="414"/>
  <c r="N80" i="414"/>
  <c r="N79" i="414"/>
  <c r="N78" i="414"/>
  <c r="N77" i="414"/>
  <c r="N76" i="414"/>
  <c r="N75" i="414"/>
  <c r="N74" i="414"/>
  <c r="N73" i="414"/>
  <c r="N72" i="414"/>
  <c r="N71" i="414"/>
  <c r="N70" i="414"/>
  <c r="N69" i="414"/>
  <c r="N68" i="414"/>
  <c r="N67" i="414"/>
  <c r="N66" i="414"/>
  <c r="N65" i="414"/>
  <c r="N64" i="414"/>
  <c r="N63" i="414"/>
  <c r="N62" i="414"/>
  <c r="N61" i="414"/>
  <c r="N60" i="414"/>
  <c r="N59" i="414"/>
  <c r="N58" i="414"/>
  <c r="N57" i="414"/>
  <c r="N56" i="414"/>
  <c r="N55" i="414"/>
  <c r="N54" i="414"/>
  <c r="N53" i="414"/>
  <c r="N52" i="414"/>
  <c r="N51" i="414"/>
  <c r="N50" i="414"/>
  <c r="N49" i="414"/>
  <c r="N48" i="414"/>
  <c r="N47" i="414"/>
  <c r="N46" i="414"/>
  <c r="N45" i="414"/>
  <c r="N44" i="414"/>
  <c r="N43" i="414"/>
  <c r="N42" i="414"/>
  <c r="N41" i="414"/>
  <c r="N40" i="414"/>
  <c r="N39" i="414"/>
  <c r="N38" i="414"/>
  <c r="N37" i="414"/>
  <c r="N36" i="414"/>
  <c r="N35" i="414"/>
  <c r="N34" i="414"/>
  <c r="N33" i="414"/>
  <c r="N32" i="414"/>
  <c r="N31" i="414"/>
  <c r="N30" i="414"/>
  <c r="N29" i="414"/>
  <c r="N28" i="414"/>
  <c r="N27" i="414"/>
  <c r="N26" i="414"/>
  <c r="N25" i="414"/>
  <c r="N24" i="414"/>
  <c r="N23" i="414"/>
  <c r="N22" i="414"/>
  <c r="N21" i="414"/>
  <c r="N20" i="414"/>
  <c r="N19" i="414"/>
  <c r="N18" i="414"/>
  <c r="N17" i="414"/>
  <c r="N16" i="414"/>
  <c r="N15" i="414"/>
  <c r="N14" i="414"/>
  <c r="N13" i="414"/>
  <c r="N12" i="414"/>
  <c r="N11" i="414"/>
  <c r="N10" i="414"/>
  <c r="N9" i="414"/>
  <c r="N8" i="414"/>
  <c r="N7" i="414"/>
  <c r="N6" i="414"/>
  <c r="N90" i="413"/>
  <c r="N89" i="413"/>
  <c r="N88" i="413"/>
  <c r="N87" i="413"/>
  <c r="N86" i="413"/>
  <c r="N85" i="413"/>
  <c r="N84" i="413"/>
  <c r="N83" i="413"/>
  <c r="N82" i="413"/>
  <c r="N81" i="413"/>
  <c r="N80" i="413"/>
  <c r="N79" i="413"/>
  <c r="N78" i="413"/>
  <c r="N77" i="413"/>
  <c r="N76" i="413"/>
  <c r="N75" i="413"/>
  <c r="N74" i="413"/>
  <c r="N73" i="413"/>
  <c r="N72" i="413"/>
  <c r="N71" i="413"/>
  <c r="N70" i="413"/>
  <c r="N69" i="413"/>
  <c r="N68" i="413"/>
  <c r="N67" i="413"/>
  <c r="N66" i="413"/>
  <c r="N65" i="413"/>
  <c r="N64" i="413"/>
  <c r="N63" i="413"/>
  <c r="N62" i="413"/>
  <c r="N61" i="413"/>
  <c r="N60" i="413"/>
  <c r="N59" i="413"/>
  <c r="N58" i="413"/>
  <c r="N57" i="413"/>
  <c r="N56" i="413"/>
  <c r="N55" i="413"/>
  <c r="N54" i="413"/>
  <c r="N53" i="413"/>
  <c r="N52" i="413"/>
  <c r="N51" i="413"/>
  <c r="N50" i="413"/>
  <c r="N49" i="413"/>
  <c r="N48" i="413"/>
  <c r="N47" i="413"/>
  <c r="N46" i="413"/>
  <c r="N45" i="413"/>
  <c r="N44" i="413"/>
  <c r="N43" i="413"/>
  <c r="N42" i="413"/>
  <c r="N41" i="413"/>
  <c r="N40" i="413"/>
  <c r="N39" i="413"/>
  <c r="N38" i="413"/>
  <c r="N37" i="413"/>
  <c r="N36" i="413"/>
  <c r="N35" i="413"/>
  <c r="N34" i="413"/>
  <c r="N33" i="413"/>
  <c r="N32" i="413"/>
  <c r="N31" i="413"/>
  <c r="N30" i="413"/>
  <c r="N29" i="413"/>
  <c r="N28" i="413"/>
  <c r="N27" i="413"/>
  <c r="N26" i="413"/>
  <c r="N25" i="413"/>
  <c r="N24" i="413"/>
  <c r="N23" i="413"/>
  <c r="N22" i="413"/>
  <c r="N21" i="413"/>
  <c r="N20" i="413"/>
  <c r="N19" i="413"/>
  <c r="N18" i="413"/>
  <c r="N17" i="413"/>
  <c r="N16" i="413"/>
  <c r="N15" i="413"/>
  <c r="N14" i="413"/>
  <c r="N13" i="413"/>
  <c r="N12" i="413"/>
  <c r="N11" i="413"/>
  <c r="N10" i="413"/>
  <c r="N9" i="413"/>
  <c r="N8" i="413"/>
  <c r="N7" i="413"/>
  <c r="N6" i="413"/>
  <c r="N93" i="412"/>
  <c r="N92" i="412"/>
  <c r="N91" i="412"/>
  <c r="N90" i="412"/>
  <c r="N89" i="412"/>
  <c r="N88" i="412"/>
  <c r="N87" i="412"/>
  <c r="N86" i="412"/>
  <c r="N85" i="412"/>
  <c r="N84" i="412"/>
  <c r="N83" i="412"/>
  <c r="N82" i="412"/>
  <c r="N81" i="412"/>
  <c r="N80" i="412"/>
  <c r="N79" i="412"/>
  <c r="N78" i="412"/>
  <c r="N77" i="412"/>
  <c r="N76" i="412"/>
  <c r="N75" i="412"/>
  <c r="N74" i="412"/>
  <c r="N73" i="412"/>
  <c r="N72" i="412"/>
  <c r="N71" i="412"/>
  <c r="N70" i="412"/>
  <c r="N69" i="412"/>
  <c r="N68" i="412"/>
  <c r="N67" i="412"/>
  <c r="N66" i="412"/>
  <c r="N65" i="412"/>
  <c r="N64" i="412"/>
  <c r="N63" i="412"/>
  <c r="N62" i="412"/>
  <c r="N61" i="412"/>
  <c r="N60" i="412"/>
  <c r="N59" i="412"/>
  <c r="N58" i="412"/>
  <c r="N57" i="412"/>
  <c r="N56" i="412"/>
  <c r="N55" i="412"/>
  <c r="N54" i="412"/>
  <c r="N53" i="412"/>
  <c r="N52" i="412"/>
  <c r="N51" i="412"/>
  <c r="N50" i="412"/>
  <c r="N49" i="412"/>
  <c r="N48" i="412"/>
  <c r="N47" i="412"/>
  <c r="N46" i="412"/>
  <c r="N45" i="412"/>
  <c r="N44" i="412"/>
  <c r="N43" i="412"/>
  <c r="N42" i="412"/>
  <c r="N41" i="412"/>
  <c r="N40" i="412"/>
  <c r="N39" i="412"/>
  <c r="N38" i="412"/>
  <c r="N37" i="412"/>
  <c r="N36" i="412"/>
  <c r="N35" i="412"/>
  <c r="N34" i="412"/>
  <c r="N33" i="412"/>
  <c r="N32" i="412"/>
  <c r="N31" i="412"/>
  <c r="N30" i="412"/>
  <c r="N29" i="412"/>
  <c r="N28" i="412"/>
  <c r="N27" i="412"/>
  <c r="N26" i="412"/>
  <c r="N25" i="412"/>
  <c r="N24" i="412"/>
  <c r="N23" i="412"/>
  <c r="N22" i="412"/>
  <c r="N21" i="412"/>
  <c r="N20" i="412"/>
  <c r="N19" i="412"/>
  <c r="N18" i="412"/>
  <c r="N17" i="412"/>
  <c r="N16" i="412"/>
  <c r="N15" i="412"/>
  <c r="N14" i="412"/>
  <c r="N13" i="412"/>
  <c r="N12" i="412"/>
  <c r="N11" i="412"/>
  <c r="N10" i="412"/>
  <c r="N9" i="412"/>
  <c r="N8" i="412"/>
  <c r="N7" i="412"/>
  <c r="N6" i="412"/>
  <c r="N80" i="411"/>
  <c r="N79" i="411"/>
  <c r="N78" i="411"/>
  <c r="N77" i="411"/>
  <c r="N76" i="411"/>
  <c r="N75" i="411"/>
  <c r="N74" i="411"/>
  <c r="N73" i="411"/>
  <c r="N72" i="411"/>
  <c r="N71" i="411"/>
  <c r="N70" i="411"/>
  <c r="N69" i="411"/>
  <c r="N68" i="411"/>
  <c r="N67" i="411"/>
  <c r="N66" i="411"/>
  <c r="N65" i="411"/>
  <c r="N64" i="411"/>
  <c r="N63" i="411"/>
  <c r="N62" i="411"/>
  <c r="N61" i="411"/>
  <c r="N60" i="411"/>
  <c r="N59" i="411"/>
  <c r="N58" i="411"/>
  <c r="N57" i="411"/>
  <c r="N56" i="411"/>
  <c r="N55" i="411"/>
  <c r="N54" i="411"/>
  <c r="N53" i="411"/>
  <c r="N52" i="411"/>
  <c r="N51" i="411"/>
  <c r="N50" i="411"/>
  <c r="N49" i="411"/>
  <c r="N48" i="411"/>
  <c r="N47" i="411"/>
  <c r="N46" i="411"/>
  <c r="N45" i="411"/>
  <c r="N44" i="411"/>
  <c r="N43" i="411"/>
  <c r="N42" i="411"/>
  <c r="N41" i="411"/>
  <c r="N40" i="411"/>
  <c r="N39" i="411"/>
  <c r="N38" i="411"/>
  <c r="N37" i="411"/>
  <c r="N36" i="411"/>
  <c r="N35" i="411"/>
  <c r="N34" i="411"/>
  <c r="N33" i="411"/>
  <c r="N32" i="411"/>
  <c r="N31" i="411"/>
  <c r="N30" i="411"/>
  <c r="N29" i="411"/>
  <c r="N28" i="411"/>
  <c r="N27" i="411"/>
  <c r="N26" i="411"/>
  <c r="N25" i="411"/>
  <c r="N24" i="411"/>
  <c r="N23" i="411"/>
  <c r="N22" i="411"/>
  <c r="N21" i="411"/>
  <c r="N20" i="411"/>
  <c r="N19" i="411"/>
  <c r="N18" i="411"/>
  <c r="N17" i="411"/>
  <c r="N16" i="411"/>
  <c r="N15" i="411"/>
  <c r="N14" i="411"/>
  <c r="N13" i="411"/>
  <c r="N12" i="411"/>
  <c r="N11" i="411"/>
  <c r="N10" i="411"/>
  <c r="N9" i="411"/>
  <c r="N8" i="411"/>
  <c r="N7" i="411"/>
  <c r="N6" i="411"/>
  <c r="N75" i="410"/>
  <c r="N74" i="410"/>
  <c r="N73" i="410"/>
  <c r="N72" i="410"/>
  <c r="N71" i="410"/>
  <c r="N70" i="410"/>
  <c r="N69" i="410"/>
  <c r="N68" i="410"/>
  <c r="N67" i="410"/>
  <c r="N66" i="410"/>
  <c r="N65" i="410"/>
  <c r="N64" i="410"/>
  <c r="N63" i="410"/>
  <c r="N62" i="410"/>
  <c r="N61" i="410"/>
  <c r="N60" i="410"/>
  <c r="N59" i="410"/>
  <c r="N58" i="410"/>
  <c r="N57" i="410"/>
  <c r="N56" i="410"/>
  <c r="N55" i="410"/>
  <c r="N54" i="410"/>
  <c r="N53" i="410"/>
  <c r="N52" i="410"/>
  <c r="N51" i="410"/>
  <c r="N50" i="410"/>
  <c r="N49" i="410"/>
  <c r="N48" i="410"/>
  <c r="N47" i="410"/>
  <c r="N46" i="410"/>
  <c r="N45" i="410"/>
  <c r="N44" i="410"/>
  <c r="N43" i="410"/>
  <c r="N42" i="410"/>
  <c r="N41" i="410"/>
  <c r="N40" i="410"/>
  <c r="N39" i="410"/>
  <c r="N38" i="410"/>
  <c r="N37" i="410"/>
  <c r="N36" i="410"/>
  <c r="N35" i="410"/>
  <c r="N34" i="410"/>
  <c r="N33" i="410"/>
  <c r="N32" i="410"/>
  <c r="N31" i="410"/>
  <c r="N30" i="410"/>
  <c r="N29" i="410"/>
  <c r="N28" i="410"/>
  <c r="N27" i="410"/>
  <c r="N26" i="410"/>
  <c r="N25" i="410"/>
  <c r="N24" i="410"/>
  <c r="N23" i="410"/>
  <c r="N22" i="410"/>
  <c r="N21" i="410"/>
  <c r="N20" i="410"/>
  <c r="N19" i="410"/>
  <c r="N18" i="410"/>
  <c r="N17" i="410"/>
  <c r="N16" i="410"/>
  <c r="N15" i="410"/>
  <c r="N14" i="410"/>
  <c r="N13" i="410"/>
  <c r="N12" i="410"/>
  <c r="N11" i="410"/>
  <c r="N10" i="410"/>
  <c r="N9" i="410"/>
  <c r="N8" i="410"/>
  <c r="N7" i="410"/>
  <c r="N6" i="410"/>
  <c r="N75" i="409"/>
  <c r="N74" i="409"/>
  <c r="N73" i="409"/>
  <c r="N72" i="409"/>
  <c r="N71" i="409"/>
  <c r="N70" i="409"/>
  <c r="N69" i="409"/>
  <c r="N68" i="409"/>
  <c r="N67" i="409"/>
  <c r="N66" i="409"/>
  <c r="N65" i="409"/>
  <c r="N64" i="409"/>
  <c r="N63" i="409"/>
  <c r="N62" i="409"/>
  <c r="N61" i="409"/>
  <c r="N60" i="409"/>
  <c r="N59" i="409"/>
  <c r="N58" i="409"/>
  <c r="N57" i="409"/>
  <c r="N56" i="409"/>
  <c r="N55" i="409"/>
  <c r="N54" i="409"/>
  <c r="N53" i="409"/>
  <c r="N52" i="409"/>
  <c r="N51" i="409"/>
  <c r="N50" i="409"/>
  <c r="N49" i="409"/>
  <c r="N48" i="409"/>
  <c r="N47" i="409"/>
  <c r="N46" i="409"/>
  <c r="N45" i="409"/>
  <c r="N44" i="409"/>
  <c r="N43" i="409"/>
  <c r="N42" i="409"/>
  <c r="N41" i="409"/>
  <c r="N40" i="409"/>
  <c r="N39" i="409"/>
  <c r="N38" i="409"/>
  <c r="N37" i="409"/>
  <c r="N36" i="409"/>
  <c r="N35" i="409"/>
  <c r="N34" i="409"/>
  <c r="N33" i="409"/>
  <c r="N32" i="409"/>
  <c r="N31" i="409"/>
  <c r="N30" i="409"/>
  <c r="N29" i="409"/>
  <c r="N28" i="409"/>
  <c r="N27" i="409"/>
  <c r="N26" i="409"/>
  <c r="N25" i="409"/>
  <c r="N24" i="409"/>
  <c r="N23" i="409"/>
  <c r="N22" i="409"/>
  <c r="N21" i="409"/>
  <c r="N20" i="409"/>
  <c r="N19" i="409"/>
  <c r="N18" i="409"/>
  <c r="N17" i="409"/>
  <c r="N16" i="409"/>
  <c r="N15" i="409"/>
  <c r="N14" i="409"/>
  <c r="N13" i="409"/>
  <c r="N12" i="409"/>
  <c r="N11" i="409"/>
  <c r="N10" i="409"/>
  <c r="N9" i="409"/>
  <c r="N8" i="409"/>
  <c r="N7" i="409"/>
  <c r="N6" i="409"/>
  <c r="N72" i="408"/>
  <c r="N71" i="408"/>
  <c r="N70" i="408"/>
  <c r="N69" i="408"/>
  <c r="N68" i="408"/>
  <c r="N67" i="408"/>
  <c r="N66" i="408"/>
  <c r="N65" i="408"/>
  <c r="N64" i="408"/>
  <c r="N63" i="408"/>
  <c r="N62" i="408"/>
  <c r="N61" i="408"/>
  <c r="N60" i="408"/>
  <c r="N59" i="408"/>
  <c r="N58" i="408"/>
  <c r="N57" i="408"/>
  <c r="N56" i="408"/>
  <c r="N55" i="408"/>
  <c r="N54" i="408"/>
  <c r="N53" i="408"/>
  <c r="N52" i="408"/>
  <c r="N51" i="408"/>
  <c r="N50" i="408"/>
  <c r="N49" i="408"/>
  <c r="N48" i="408"/>
  <c r="N47" i="408"/>
  <c r="N46" i="408"/>
  <c r="N45" i="408"/>
  <c r="N44" i="408"/>
  <c r="N43" i="408"/>
  <c r="N42" i="408"/>
  <c r="N41" i="408"/>
  <c r="N40" i="408"/>
  <c r="N39" i="408"/>
  <c r="N38" i="408"/>
  <c r="N37" i="408"/>
  <c r="N36" i="408"/>
  <c r="N35" i="408"/>
  <c r="N34" i="408"/>
  <c r="N33" i="408"/>
  <c r="N32" i="408"/>
  <c r="N31" i="408"/>
  <c r="N30" i="408"/>
  <c r="N29" i="408"/>
  <c r="N28" i="408"/>
  <c r="N27" i="408"/>
  <c r="N26" i="408"/>
  <c r="N25" i="408"/>
  <c r="N24" i="408"/>
  <c r="N23" i="408"/>
  <c r="N22" i="408"/>
  <c r="N21" i="408"/>
  <c r="N20" i="408"/>
  <c r="N19" i="408"/>
  <c r="N18" i="408"/>
  <c r="N17" i="408"/>
  <c r="N16" i="408"/>
  <c r="N15" i="408"/>
  <c r="N14" i="408"/>
  <c r="N13" i="408"/>
  <c r="N12" i="408"/>
  <c r="N11" i="408"/>
  <c r="N10" i="408"/>
  <c r="N9" i="408"/>
  <c r="N8" i="408"/>
  <c r="N7" i="408"/>
  <c r="N6" i="408"/>
  <c r="N74" i="407"/>
  <c r="N73" i="407"/>
  <c r="N72" i="407"/>
  <c r="N71" i="407"/>
  <c r="N70" i="407"/>
  <c r="N69" i="407"/>
  <c r="N68" i="407"/>
  <c r="N67" i="407"/>
  <c r="N66" i="407"/>
  <c r="N65" i="407"/>
  <c r="N64" i="407"/>
  <c r="N63" i="407"/>
  <c r="N62" i="407"/>
  <c r="N61" i="407"/>
  <c r="N60" i="407"/>
  <c r="N59" i="407"/>
  <c r="N58" i="407"/>
  <c r="N57" i="407"/>
  <c r="N56" i="407"/>
  <c r="N55" i="407"/>
  <c r="N54" i="407"/>
  <c r="N53" i="407"/>
  <c r="N52" i="407"/>
  <c r="N51" i="407"/>
  <c r="N50" i="407"/>
  <c r="N49" i="407"/>
  <c r="N48" i="407"/>
  <c r="N47" i="407"/>
  <c r="N46" i="407"/>
  <c r="N45" i="407"/>
  <c r="N44" i="407"/>
  <c r="N43" i="407"/>
  <c r="N42" i="407"/>
  <c r="N41" i="407"/>
  <c r="N40" i="407"/>
  <c r="N39" i="407"/>
  <c r="N38" i="407"/>
  <c r="N37" i="407"/>
  <c r="N36" i="407"/>
  <c r="N35" i="407"/>
  <c r="N34" i="407"/>
  <c r="N33" i="407"/>
  <c r="N32" i="407"/>
  <c r="N31" i="407"/>
  <c r="N30" i="407"/>
  <c r="N29" i="407"/>
  <c r="N28" i="407"/>
  <c r="N27" i="407"/>
  <c r="N26" i="407"/>
  <c r="N25" i="407"/>
  <c r="N24" i="407"/>
  <c r="N23" i="407"/>
  <c r="N22" i="407"/>
  <c r="N21" i="407"/>
  <c r="N20" i="407"/>
  <c r="N19" i="407"/>
  <c r="N18" i="407"/>
  <c r="N17" i="407"/>
  <c r="N16" i="407"/>
  <c r="N15" i="407"/>
  <c r="N14" i="407"/>
  <c r="N13" i="407"/>
  <c r="N12" i="407"/>
  <c r="N11" i="407"/>
  <c r="N10" i="407"/>
  <c r="N9" i="407"/>
  <c r="N8" i="407"/>
  <c r="N7" i="407"/>
  <c r="N6" i="407"/>
  <c r="N72" i="406"/>
  <c r="N71" i="406"/>
  <c r="N70" i="406"/>
  <c r="N69" i="406"/>
  <c r="N68" i="406"/>
  <c r="N67" i="406"/>
  <c r="N66" i="406"/>
  <c r="N65" i="406"/>
  <c r="N64" i="406"/>
  <c r="N63" i="406"/>
  <c r="N62" i="406"/>
  <c r="N61" i="406"/>
  <c r="N60" i="406"/>
  <c r="N59" i="406"/>
  <c r="N58" i="406"/>
  <c r="N57" i="406"/>
  <c r="N56" i="406"/>
  <c r="N55" i="406"/>
  <c r="N54" i="406"/>
  <c r="N53" i="406"/>
  <c r="N52" i="406"/>
  <c r="N51" i="406"/>
  <c r="N50" i="406"/>
  <c r="N49" i="406"/>
  <c r="N48" i="406"/>
  <c r="N47" i="406"/>
  <c r="N46" i="406"/>
  <c r="N45" i="406"/>
  <c r="N44" i="406"/>
  <c r="N43" i="406"/>
  <c r="N42" i="406"/>
  <c r="N41" i="406"/>
  <c r="N40" i="406"/>
  <c r="N39" i="406"/>
  <c r="N38" i="406"/>
  <c r="N37" i="406"/>
  <c r="N36" i="406"/>
  <c r="N35" i="406"/>
  <c r="N34" i="406"/>
  <c r="N33" i="406"/>
  <c r="N32" i="406"/>
  <c r="N31" i="406"/>
  <c r="N30" i="406"/>
  <c r="N29" i="406"/>
  <c r="N28" i="406"/>
  <c r="N27" i="406"/>
  <c r="N26" i="406"/>
  <c r="N25" i="406"/>
  <c r="N24" i="406"/>
  <c r="N23" i="406"/>
  <c r="N22" i="406"/>
  <c r="N21" i="406"/>
  <c r="N20" i="406"/>
  <c r="N19" i="406"/>
  <c r="N18" i="406"/>
  <c r="N17" i="406"/>
  <c r="N16" i="406"/>
  <c r="N15" i="406"/>
  <c r="N14" i="406"/>
  <c r="N13" i="406"/>
  <c r="N12" i="406"/>
  <c r="N11" i="406"/>
  <c r="N10" i="406"/>
  <c r="N9" i="406"/>
  <c r="N8" i="406"/>
  <c r="N7" i="406"/>
  <c r="N6" i="406"/>
  <c r="N79" i="405"/>
  <c r="N78" i="405"/>
  <c r="N77" i="405"/>
  <c r="N76" i="405"/>
  <c r="N75" i="405"/>
  <c r="N74" i="405"/>
  <c r="N73" i="405"/>
  <c r="N72" i="405"/>
  <c r="N71" i="405"/>
  <c r="N70" i="405"/>
  <c r="N69" i="405"/>
  <c r="N68" i="405"/>
  <c r="N67" i="405"/>
  <c r="N66" i="405"/>
  <c r="N65" i="405"/>
  <c r="N64" i="405"/>
  <c r="N63" i="405"/>
  <c r="N62" i="405"/>
  <c r="N61" i="405"/>
  <c r="N60" i="405"/>
  <c r="N59" i="405"/>
  <c r="N58" i="405"/>
  <c r="N57" i="405"/>
  <c r="N56" i="405"/>
  <c r="N55" i="405"/>
  <c r="N54" i="405"/>
  <c r="N53" i="405"/>
  <c r="N52" i="405"/>
  <c r="N51" i="405"/>
  <c r="N50" i="405"/>
  <c r="N49" i="405"/>
  <c r="N48" i="405"/>
  <c r="N47" i="405"/>
  <c r="N46" i="405"/>
  <c r="N45" i="405"/>
  <c r="N44" i="405"/>
  <c r="N43" i="405"/>
  <c r="N42" i="405"/>
  <c r="N41" i="405"/>
  <c r="N40" i="405"/>
  <c r="N39" i="405"/>
  <c r="N38" i="405"/>
  <c r="N37" i="405"/>
  <c r="N36" i="405"/>
  <c r="N35" i="405"/>
  <c r="N34" i="405"/>
  <c r="N33" i="405"/>
  <c r="N32" i="405"/>
  <c r="N31" i="405"/>
  <c r="N30" i="405"/>
  <c r="N29" i="405"/>
  <c r="N28" i="405"/>
  <c r="N27" i="405"/>
  <c r="N26" i="405"/>
  <c r="N25" i="405"/>
  <c r="N24" i="405"/>
  <c r="N23" i="405"/>
  <c r="N22" i="405"/>
  <c r="N21" i="405"/>
  <c r="N20" i="405"/>
  <c r="N19" i="405"/>
  <c r="N18" i="405"/>
  <c r="N17" i="405"/>
  <c r="N16" i="405"/>
  <c r="N15" i="405"/>
  <c r="N14" i="405"/>
  <c r="N13" i="405"/>
  <c r="N12" i="405"/>
  <c r="N11" i="405"/>
  <c r="N10" i="405"/>
  <c r="N9" i="405"/>
  <c r="N8" i="405"/>
  <c r="N7" i="405"/>
  <c r="N6" i="405"/>
  <c r="O104" i="404"/>
  <c r="N104" i="404"/>
  <c r="M104" i="404"/>
  <c r="L104" i="404"/>
  <c r="K104" i="404"/>
  <c r="J104" i="404"/>
  <c r="I104" i="404"/>
  <c r="H104" i="404"/>
  <c r="G104" i="404"/>
  <c r="F104" i="404"/>
  <c r="E104" i="404"/>
  <c r="D104" i="404"/>
  <c r="O85" i="404"/>
  <c r="N85" i="404"/>
  <c r="M85" i="404"/>
  <c r="L85" i="404"/>
  <c r="K85" i="404"/>
  <c r="J85" i="404"/>
  <c r="I85" i="404"/>
  <c r="H85" i="404"/>
  <c r="G85" i="404"/>
  <c r="F85" i="404"/>
  <c r="E85" i="404"/>
  <c r="D85" i="404"/>
  <c r="E70" i="404"/>
  <c r="D70" i="404"/>
  <c r="E51" i="404"/>
  <c r="D51" i="404"/>
  <c r="O130" i="403"/>
  <c r="N130" i="403"/>
  <c r="M130" i="403"/>
  <c r="L130" i="403"/>
  <c r="K130" i="403"/>
  <c r="J130" i="403"/>
  <c r="I130" i="403"/>
  <c r="H130" i="403"/>
  <c r="G130" i="403"/>
  <c r="F130" i="403"/>
  <c r="E130" i="403"/>
  <c r="D130" i="403"/>
  <c r="O113" i="403"/>
  <c r="N113" i="403"/>
  <c r="M113" i="403"/>
  <c r="L113" i="403"/>
  <c r="K113" i="403"/>
  <c r="J113" i="403"/>
  <c r="I113" i="403"/>
  <c r="H113" i="403"/>
  <c r="G113" i="403"/>
  <c r="F113" i="403"/>
  <c r="E113" i="403"/>
  <c r="D113" i="403"/>
  <c r="O98" i="403"/>
  <c r="N98" i="403"/>
  <c r="M98" i="403"/>
  <c r="L98" i="403"/>
  <c r="K98" i="403"/>
  <c r="J98" i="403"/>
  <c r="I98" i="403"/>
  <c r="H98" i="403"/>
  <c r="G98" i="403"/>
  <c r="F98" i="403"/>
  <c r="E98" i="403"/>
  <c r="D98" i="403"/>
  <c r="O81" i="403"/>
  <c r="N81" i="403"/>
  <c r="M81" i="403"/>
  <c r="L81" i="403"/>
  <c r="K81" i="403"/>
  <c r="J81" i="403"/>
  <c r="I81" i="403"/>
  <c r="H81" i="403"/>
  <c r="G81" i="403"/>
  <c r="F81" i="403"/>
  <c r="E81" i="403"/>
  <c r="D81" i="403"/>
  <c r="O66" i="403"/>
  <c r="N66" i="403"/>
  <c r="M66" i="403"/>
  <c r="L66" i="403"/>
  <c r="K66" i="403"/>
  <c r="J66" i="403"/>
  <c r="I66" i="403"/>
  <c r="H66" i="403"/>
  <c r="G66" i="403"/>
  <c r="F66" i="403"/>
  <c r="E66" i="403"/>
  <c r="D66" i="403"/>
  <c r="O50" i="403"/>
  <c r="N50" i="403"/>
  <c r="M50" i="403"/>
  <c r="L50" i="403"/>
  <c r="K50" i="403"/>
  <c r="J50" i="403"/>
  <c r="I50" i="403"/>
  <c r="H50" i="403"/>
  <c r="G50" i="403"/>
  <c r="F50" i="403"/>
  <c r="E50" i="403"/>
  <c r="D50" i="403"/>
  <c r="O35" i="403"/>
  <c r="N35" i="403"/>
  <c r="M35" i="403"/>
  <c r="L35" i="403"/>
  <c r="K35" i="403"/>
  <c r="J35" i="403"/>
  <c r="I35" i="403"/>
  <c r="H35" i="403"/>
  <c r="G35" i="403"/>
  <c r="F35" i="403"/>
  <c r="E35" i="403"/>
  <c r="D35" i="403"/>
  <c r="O19" i="403"/>
  <c r="N19" i="403"/>
  <c r="M19" i="403"/>
  <c r="L19" i="403"/>
  <c r="K19" i="403"/>
  <c r="J19" i="403"/>
  <c r="I19" i="403"/>
  <c r="H19" i="403"/>
  <c r="G19" i="403"/>
  <c r="F19" i="403"/>
  <c r="E19" i="403"/>
  <c r="D19" i="403"/>
  <c r="AC17" i="402"/>
  <c r="AB17" i="402"/>
  <c r="Z17" i="402"/>
  <c r="X17" i="402"/>
  <c r="W17" i="402"/>
  <c r="U17" i="402"/>
  <c r="T17" i="402"/>
  <c r="R17" i="402"/>
  <c r="Q17" i="402"/>
  <c r="O17" i="402"/>
  <c r="N17" i="402"/>
  <c r="L17" i="402"/>
  <c r="K17" i="402"/>
  <c r="I17" i="402"/>
  <c r="H17" i="402"/>
  <c r="F17" i="402"/>
  <c r="E17" i="402"/>
  <c r="C17" i="402"/>
  <c r="AC16" i="402"/>
  <c r="AB16" i="402"/>
  <c r="Z16" i="402"/>
  <c r="X16" i="402"/>
  <c r="W16" i="402"/>
  <c r="U16" i="402"/>
  <c r="T16" i="402"/>
  <c r="R16" i="402"/>
  <c r="Q16" i="402"/>
  <c r="O16" i="402"/>
  <c r="N16" i="402"/>
  <c r="L16" i="402"/>
  <c r="K16" i="402"/>
  <c r="I16" i="402"/>
  <c r="H16" i="402"/>
  <c r="F16" i="402"/>
  <c r="E16" i="402"/>
  <c r="C16" i="402"/>
  <c r="AC15" i="402"/>
  <c r="AB15" i="402"/>
  <c r="Z15" i="402"/>
  <c r="X15" i="402"/>
  <c r="W15" i="402"/>
  <c r="U15" i="402"/>
  <c r="T15" i="402"/>
  <c r="R15" i="402"/>
  <c r="Q15" i="402"/>
  <c r="O15" i="402"/>
  <c r="N15" i="402"/>
  <c r="L15" i="402"/>
  <c r="K15" i="402"/>
  <c r="I15" i="402"/>
  <c r="H15" i="402"/>
  <c r="F15" i="402"/>
  <c r="E15" i="402"/>
  <c r="C15" i="402"/>
  <c r="AC14" i="402"/>
  <c r="AB14" i="402"/>
  <c r="Z14" i="402"/>
  <c r="X14" i="402"/>
  <c r="W14" i="402"/>
  <c r="U14" i="402"/>
  <c r="T14" i="402"/>
  <c r="R14" i="402"/>
  <c r="Q14" i="402"/>
  <c r="O14" i="402"/>
  <c r="N14" i="402"/>
  <c r="L14" i="402"/>
  <c r="K14" i="402"/>
  <c r="I14" i="402"/>
  <c r="H14" i="402"/>
  <c r="F14" i="402"/>
  <c r="E14" i="402"/>
  <c r="C14" i="402"/>
  <c r="AC13" i="402"/>
  <c r="AB13" i="402"/>
  <c r="Z13" i="402"/>
  <c r="X13" i="402"/>
  <c r="W13" i="402"/>
  <c r="U13" i="402"/>
  <c r="T13" i="402"/>
  <c r="R13" i="402"/>
  <c r="Q13" i="402"/>
  <c r="O13" i="402"/>
  <c r="N13" i="402"/>
  <c r="L13" i="402"/>
  <c r="K13" i="402"/>
  <c r="I13" i="402"/>
  <c r="H13" i="402"/>
  <c r="F13" i="402"/>
  <c r="E13" i="402"/>
  <c r="C13" i="402"/>
  <c r="AC12" i="402"/>
  <c r="AB12" i="402"/>
  <c r="Z12" i="402"/>
  <c r="X12" i="402"/>
  <c r="W12" i="402"/>
  <c r="U12" i="402"/>
  <c r="T12" i="402"/>
  <c r="R12" i="402"/>
  <c r="Q12" i="402"/>
  <c r="O12" i="402"/>
  <c r="N12" i="402"/>
  <c r="L12" i="402"/>
  <c r="K12" i="402"/>
  <c r="I12" i="402"/>
  <c r="H12" i="402"/>
  <c r="F12" i="402"/>
  <c r="E12" i="402"/>
  <c r="C12" i="402"/>
  <c r="AC11" i="402"/>
  <c r="AB11" i="402"/>
  <c r="Z11" i="402"/>
  <c r="X11" i="402"/>
  <c r="W11" i="402"/>
  <c r="U11" i="402"/>
  <c r="T11" i="402"/>
  <c r="R11" i="402"/>
  <c r="Q11" i="402"/>
  <c r="O11" i="402"/>
  <c r="N11" i="402"/>
  <c r="L11" i="402"/>
  <c r="K11" i="402"/>
  <c r="I11" i="402"/>
  <c r="H11" i="402"/>
  <c r="F11" i="402"/>
  <c r="E11" i="402"/>
  <c r="C11" i="402"/>
  <c r="AC10" i="402"/>
  <c r="AB10" i="402"/>
  <c r="Z10" i="402"/>
  <c r="X10" i="402"/>
  <c r="W10" i="402"/>
  <c r="U10" i="402"/>
  <c r="T10" i="402"/>
  <c r="R10" i="402"/>
  <c r="Q10" i="402"/>
  <c r="O10" i="402"/>
  <c r="N10" i="402"/>
  <c r="L10" i="402"/>
  <c r="K10" i="402"/>
  <c r="I10" i="402"/>
  <c r="H10" i="402"/>
  <c r="F10" i="402"/>
  <c r="E10" i="402"/>
  <c r="C10" i="402"/>
  <c r="AC9" i="402"/>
  <c r="AB9" i="402"/>
  <c r="Z9" i="402"/>
  <c r="X9" i="402"/>
  <c r="W9" i="402"/>
  <c r="U9" i="402"/>
  <c r="T9" i="402"/>
  <c r="R9" i="402"/>
  <c r="Q9" i="402"/>
  <c r="O9" i="402"/>
  <c r="N9" i="402"/>
  <c r="L9" i="402"/>
  <c r="K9" i="402"/>
  <c r="I9" i="402"/>
  <c r="H9" i="402"/>
  <c r="F9" i="402"/>
  <c r="E9" i="402"/>
  <c r="C9" i="402"/>
  <c r="AC8" i="402"/>
  <c r="AB8" i="402"/>
  <c r="Z8" i="402"/>
  <c r="X8" i="402"/>
  <c r="W8" i="402"/>
  <c r="U8" i="402"/>
  <c r="T8" i="402"/>
  <c r="R8" i="402"/>
  <c r="Q8" i="402"/>
  <c r="O8" i="402"/>
  <c r="N8" i="402"/>
  <c r="L8" i="402"/>
  <c r="K8" i="402"/>
  <c r="I8" i="402"/>
  <c r="H8" i="402"/>
  <c r="F8" i="402"/>
  <c r="E8" i="402"/>
  <c r="C8" i="402"/>
  <c r="AC7" i="402"/>
  <c r="AB7" i="402"/>
  <c r="Z7" i="402"/>
  <c r="X7" i="402"/>
  <c r="W7" i="402"/>
  <c r="U7" i="402"/>
  <c r="T7" i="402"/>
  <c r="R7" i="402"/>
  <c r="Q7" i="402"/>
  <c r="O7" i="402"/>
  <c r="N7" i="402"/>
  <c r="L7" i="402"/>
  <c r="K7" i="402"/>
  <c r="I7" i="402"/>
  <c r="H7" i="402"/>
  <c r="F7" i="402"/>
  <c r="E7" i="402"/>
  <c r="C7" i="402"/>
  <c r="AC6" i="402"/>
  <c r="X6" i="402"/>
  <c r="U6" i="402"/>
  <c r="R6" i="402"/>
  <c r="O6" i="402"/>
  <c r="L6" i="402"/>
  <c r="I6" i="402"/>
  <c r="F6" i="402"/>
  <c r="G17" i="395" l="1"/>
  <c r="G16" i="395"/>
  <c r="G15" i="395"/>
  <c r="G14" i="395"/>
  <c r="G13" i="395"/>
  <c r="G12" i="395"/>
  <c r="G11" i="395"/>
  <c r="G10" i="395"/>
  <c r="G9" i="395"/>
  <c r="G8" i="395"/>
  <c r="G7" i="395"/>
  <c r="G6" i="395"/>
  <c r="G5" i="395"/>
  <c r="C18" i="391"/>
  <c r="B18" i="391"/>
  <c r="I10" i="389"/>
  <c r="I9" i="389"/>
  <c r="I8" i="389"/>
  <c r="I7" i="389"/>
  <c r="I6" i="389"/>
  <c r="D41" i="375" l="1"/>
  <c r="E34" i="374"/>
  <c r="D34" i="374"/>
  <c r="F33" i="374"/>
  <c r="F32" i="374"/>
  <c r="F31" i="374"/>
  <c r="F30" i="374"/>
  <c r="F29" i="374"/>
  <c r="F28" i="374"/>
  <c r="F27" i="374"/>
  <c r="F26" i="374"/>
  <c r="F25" i="374"/>
  <c r="F24" i="374"/>
  <c r="F23" i="374"/>
  <c r="F22" i="374"/>
  <c r="F21" i="374"/>
  <c r="F20" i="374"/>
  <c r="F19" i="374"/>
  <c r="F18" i="374"/>
  <c r="F17" i="374"/>
  <c r="F16" i="374"/>
  <c r="F15" i="374"/>
  <c r="F14" i="374"/>
  <c r="F13" i="374"/>
  <c r="F12" i="374"/>
  <c r="F11" i="374"/>
  <c r="F10" i="374"/>
  <c r="F9" i="374"/>
  <c r="F8" i="374"/>
  <c r="F7" i="374"/>
  <c r="F6" i="374"/>
  <c r="F5" i="374"/>
  <c r="E34" i="373"/>
  <c r="D34" i="373"/>
  <c r="F33" i="373"/>
  <c r="F32" i="373"/>
  <c r="F31" i="373"/>
  <c r="F30" i="373"/>
  <c r="F29" i="373"/>
  <c r="F28" i="373"/>
  <c r="F27" i="373"/>
  <c r="F26" i="373"/>
  <c r="F25" i="373"/>
  <c r="F24" i="373"/>
  <c r="F23" i="373"/>
  <c r="F22" i="373"/>
  <c r="F21" i="373"/>
  <c r="F20" i="373"/>
  <c r="F19" i="373"/>
  <c r="F18" i="373"/>
  <c r="F17" i="373"/>
  <c r="F16" i="373"/>
  <c r="F15" i="373"/>
  <c r="F14" i="373"/>
  <c r="F13" i="373"/>
  <c r="F12" i="373"/>
  <c r="F11" i="373"/>
  <c r="F10" i="373"/>
  <c r="F9" i="373"/>
  <c r="F8" i="373"/>
  <c r="F7" i="373"/>
  <c r="F6" i="373"/>
  <c r="F5" i="373"/>
  <c r="E35" i="372"/>
  <c r="D35" i="372"/>
  <c r="F34" i="372"/>
  <c r="F33" i="372"/>
  <c r="F32" i="372"/>
  <c r="F31" i="372"/>
  <c r="F30" i="372"/>
  <c r="F29" i="372"/>
  <c r="F28" i="372"/>
  <c r="F27" i="372"/>
  <c r="F26" i="372"/>
  <c r="F25" i="372"/>
  <c r="F24" i="372"/>
  <c r="F23" i="372"/>
  <c r="F22" i="372"/>
  <c r="F21" i="372"/>
  <c r="F20" i="372"/>
  <c r="F19" i="372"/>
  <c r="F18" i="372"/>
  <c r="F17" i="372"/>
  <c r="F16" i="372"/>
  <c r="F15" i="372"/>
  <c r="F14" i="372"/>
  <c r="F13" i="372"/>
  <c r="F12" i="372"/>
  <c r="F11" i="372"/>
  <c r="F10" i="372"/>
  <c r="F9" i="372"/>
  <c r="F8" i="372"/>
  <c r="F7" i="372"/>
  <c r="F6" i="372"/>
  <c r="F5" i="372"/>
  <c r="E34" i="371"/>
  <c r="D34" i="371"/>
  <c r="F33" i="371"/>
  <c r="F32" i="371"/>
  <c r="F31" i="371"/>
  <c r="F30" i="371"/>
  <c r="F29" i="371"/>
  <c r="F28" i="371"/>
  <c r="F27" i="371"/>
  <c r="F26" i="371"/>
  <c r="F25" i="371"/>
  <c r="F24" i="371"/>
  <c r="F23" i="371"/>
  <c r="F22" i="371"/>
  <c r="F21" i="371"/>
  <c r="F20" i="371"/>
  <c r="F19" i="371"/>
  <c r="F18" i="371"/>
  <c r="F17" i="371"/>
  <c r="F16" i="371"/>
  <c r="F15" i="371"/>
  <c r="F14" i="371"/>
  <c r="F13" i="371"/>
  <c r="F12" i="371"/>
  <c r="F11" i="371"/>
  <c r="F10" i="371"/>
  <c r="F9" i="371"/>
  <c r="F8" i="371"/>
  <c r="F7" i="371"/>
  <c r="F6" i="371"/>
  <c r="F5" i="371"/>
  <c r="F17" i="367"/>
  <c r="E17" i="367"/>
  <c r="D17" i="367"/>
  <c r="C17" i="367"/>
  <c r="B17" i="367"/>
  <c r="F14" i="366"/>
  <c r="E14" i="366"/>
  <c r="D14" i="366"/>
  <c r="B14" i="366"/>
  <c r="F17" i="365"/>
  <c r="E17" i="365"/>
  <c r="D17" i="365"/>
  <c r="B17" i="365"/>
  <c r="F19" i="364"/>
  <c r="E19" i="364"/>
  <c r="D19" i="364"/>
  <c r="B10" i="364"/>
  <c r="B19" i="364" s="1"/>
  <c r="F9" i="363"/>
  <c r="E9" i="363"/>
  <c r="D9" i="363"/>
  <c r="B9" i="363"/>
  <c r="F12" i="362"/>
  <c r="E12" i="362"/>
  <c r="D12" i="362"/>
  <c r="B12" i="362"/>
  <c r="F10" i="361"/>
  <c r="E10" i="361"/>
  <c r="D10" i="361"/>
  <c r="B10" i="361"/>
  <c r="F10" i="360"/>
  <c r="E10" i="360"/>
  <c r="D10" i="360"/>
  <c r="B10" i="360"/>
  <c r="F9" i="359"/>
  <c r="E9" i="359"/>
  <c r="D9" i="359"/>
  <c r="B9" i="359"/>
  <c r="K16" i="356"/>
  <c r="I16" i="356"/>
  <c r="G16" i="356"/>
  <c r="F16" i="356"/>
  <c r="C16" i="356"/>
  <c r="B16" i="356"/>
  <c r="K21" i="355"/>
  <c r="J21" i="355"/>
  <c r="I21" i="355"/>
  <c r="H21" i="355"/>
  <c r="G21" i="355"/>
  <c r="F21" i="355"/>
  <c r="E21" i="355"/>
  <c r="D21" i="355"/>
  <c r="C21" i="355"/>
  <c r="B21" i="355"/>
  <c r="E31" i="354"/>
  <c r="D31" i="354"/>
  <c r="C31" i="354"/>
  <c r="B31" i="354"/>
  <c r="Q9" i="352"/>
  <c r="M9" i="352"/>
  <c r="I9" i="352"/>
  <c r="E9" i="352"/>
  <c r="Q8" i="352"/>
  <c r="M8" i="352"/>
  <c r="I8" i="352"/>
  <c r="Q7" i="352"/>
  <c r="M7" i="352"/>
  <c r="I7" i="352"/>
  <c r="E7" i="352"/>
  <c r="U24" i="351"/>
  <c r="P24" i="351"/>
  <c r="J24" i="351"/>
  <c r="I24" i="351"/>
  <c r="H24" i="351"/>
  <c r="G24" i="351"/>
  <c r="D24" i="351"/>
  <c r="C24" i="351"/>
  <c r="U23" i="351"/>
  <c r="P23" i="351"/>
  <c r="K23" i="351"/>
  <c r="E23" i="351"/>
  <c r="F23" i="351" s="1"/>
  <c r="U22" i="351"/>
  <c r="P22" i="351"/>
  <c r="K22" i="351"/>
  <c r="E22" i="351"/>
  <c r="F22" i="351" s="1"/>
  <c r="U21" i="351"/>
  <c r="P21" i="351"/>
  <c r="K21" i="351"/>
  <c r="E21" i="351"/>
  <c r="F21" i="351" s="1"/>
  <c r="U20" i="351"/>
  <c r="P20" i="351"/>
  <c r="K20" i="351"/>
  <c r="E20" i="351"/>
  <c r="F20" i="351" s="1"/>
  <c r="U19" i="351"/>
  <c r="P19" i="351"/>
  <c r="K19" i="351"/>
  <c r="E19" i="351"/>
  <c r="F19" i="351" s="1"/>
  <c r="U18" i="351"/>
  <c r="P18" i="351"/>
  <c r="K18" i="351"/>
  <c r="E18" i="351"/>
  <c r="F18" i="351" s="1"/>
  <c r="U17" i="351"/>
  <c r="P17" i="351"/>
  <c r="K17" i="351"/>
  <c r="E17" i="351"/>
  <c r="F17" i="351" s="1"/>
  <c r="U16" i="351"/>
  <c r="P16" i="351"/>
  <c r="K16" i="351"/>
  <c r="E16" i="351"/>
  <c r="F16" i="351" s="1"/>
  <c r="U15" i="351"/>
  <c r="P15" i="351"/>
  <c r="K15" i="351"/>
  <c r="E15" i="351"/>
  <c r="F15" i="351" s="1"/>
  <c r="U14" i="351"/>
  <c r="P14" i="351"/>
  <c r="K14" i="351"/>
  <c r="E14" i="351"/>
  <c r="F14" i="351" s="1"/>
  <c r="U13" i="351"/>
  <c r="P13" i="351"/>
  <c r="K13" i="351"/>
  <c r="E13" i="351"/>
  <c r="F13" i="351" s="1"/>
  <c r="U12" i="351"/>
  <c r="P12" i="351"/>
  <c r="K12" i="351"/>
  <c r="E12" i="351"/>
  <c r="F12" i="351" s="1"/>
  <c r="U11" i="351"/>
  <c r="P11" i="351"/>
  <c r="K11" i="351"/>
  <c r="E11" i="351"/>
  <c r="F11" i="351" s="1"/>
  <c r="U10" i="351"/>
  <c r="P10" i="351"/>
  <c r="K10" i="351"/>
  <c r="E10" i="351"/>
  <c r="F10" i="351" s="1"/>
  <c r="U9" i="351"/>
  <c r="P9" i="351"/>
  <c r="K9" i="351"/>
  <c r="E9" i="351"/>
  <c r="F9" i="351" s="1"/>
  <c r="U8" i="351"/>
  <c r="P8" i="351"/>
  <c r="K8" i="351"/>
  <c r="E8" i="351"/>
  <c r="F8" i="351" s="1"/>
  <c r="R24" i="350"/>
  <c r="Q24" i="350"/>
  <c r="P24" i="350"/>
  <c r="O24" i="350"/>
  <c r="N24" i="350"/>
  <c r="L24" i="350"/>
  <c r="K24" i="350"/>
  <c r="J24" i="350"/>
  <c r="I24" i="350"/>
  <c r="H24" i="350"/>
  <c r="F24" i="350"/>
  <c r="E24" i="350"/>
  <c r="D24" i="350"/>
  <c r="C24" i="350"/>
  <c r="B24" i="350"/>
  <c r="S23" i="350"/>
  <c r="M23" i="350"/>
  <c r="G23" i="350"/>
  <c r="S22" i="350"/>
  <c r="M22" i="350"/>
  <c r="G22" i="350"/>
  <c r="S21" i="350"/>
  <c r="M21" i="350"/>
  <c r="G21" i="350"/>
  <c r="S20" i="350"/>
  <c r="M20" i="350"/>
  <c r="G20" i="350"/>
  <c r="S19" i="350"/>
  <c r="M19" i="350"/>
  <c r="G19" i="350"/>
  <c r="S18" i="350"/>
  <c r="M18" i="350"/>
  <c r="G18" i="350"/>
  <c r="S17" i="350"/>
  <c r="M17" i="350"/>
  <c r="G17" i="350"/>
  <c r="S16" i="350"/>
  <c r="M16" i="350"/>
  <c r="G16" i="350"/>
  <c r="S15" i="350"/>
  <c r="M15" i="350"/>
  <c r="G15" i="350"/>
  <c r="S14" i="350"/>
  <c r="M14" i="350"/>
  <c r="G14" i="350"/>
  <c r="S13" i="350"/>
  <c r="M13" i="350"/>
  <c r="G13" i="350"/>
  <c r="S12" i="350"/>
  <c r="M12" i="350"/>
  <c r="G12" i="350"/>
  <c r="S11" i="350"/>
  <c r="M11" i="350"/>
  <c r="G11" i="350"/>
  <c r="S10" i="350"/>
  <c r="M10" i="350"/>
  <c r="G10" i="350"/>
  <c r="S9" i="350"/>
  <c r="M9" i="350"/>
  <c r="G9" i="350"/>
  <c r="S8" i="350"/>
  <c r="M8" i="350"/>
  <c r="G8" i="350"/>
  <c r="X24" i="349"/>
  <c r="W24" i="349"/>
  <c r="V24" i="349"/>
  <c r="T24" i="349"/>
  <c r="S24" i="349"/>
  <c r="R24" i="349"/>
  <c r="Q24" i="349"/>
  <c r="O24" i="349"/>
  <c r="N24" i="349"/>
  <c r="M24" i="349"/>
  <c r="L24" i="349"/>
  <c r="J24" i="349"/>
  <c r="I24" i="349"/>
  <c r="H24" i="349"/>
  <c r="G24" i="349"/>
  <c r="E24" i="349"/>
  <c r="D24" i="349"/>
  <c r="C24" i="349"/>
  <c r="B24" i="349"/>
  <c r="Y23" i="349"/>
  <c r="U23" i="349"/>
  <c r="P23" i="349"/>
  <c r="K23" i="349"/>
  <c r="F23" i="349"/>
  <c r="Y22" i="349"/>
  <c r="U22" i="349"/>
  <c r="P22" i="349"/>
  <c r="K22" i="349"/>
  <c r="F22" i="349"/>
  <c r="Y21" i="349"/>
  <c r="U21" i="349"/>
  <c r="P21" i="349"/>
  <c r="K21" i="349"/>
  <c r="F21" i="349"/>
  <c r="Y20" i="349"/>
  <c r="U20" i="349"/>
  <c r="P20" i="349"/>
  <c r="K20" i="349"/>
  <c r="F20" i="349"/>
  <c r="Y19" i="349"/>
  <c r="U19" i="349"/>
  <c r="P19" i="349"/>
  <c r="K19" i="349"/>
  <c r="F19" i="349"/>
  <c r="Y18" i="349"/>
  <c r="U18" i="349"/>
  <c r="P18" i="349"/>
  <c r="K18" i="349"/>
  <c r="F18" i="349"/>
  <c r="Y17" i="349"/>
  <c r="U17" i="349"/>
  <c r="P17" i="349"/>
  <c r="K17" i="349"/>
  <c r="F17" i="349"/>
  <c r="Y16" i="349"/>
  <c r="U16" i="349"/>
  <c r="P16" i="349"/>
  <c r="K16" i="349"/>
  <c r="F16" i="349"/>
  <c r="Y15" i="349"/>
  <c r="U15" i="349"/>
  <c r="P15" i="349"/>
  <c r="K15" i="349"/>
  <c r="F15" i="349"/>
  <c r="Y14" i="349"/>
  <c r="U14" i="349"/>
  <c r="P14" i="349"/>
  <c r="K14" i="349"/>
  <c r="F14" i="349"/>
  <c r="Y13" i="349"/>
  <c r="U13" i="349"/>
  <c r="P13" i="349"/>
  <c r="K13" i="349"/>
  <c r="F13" i="349"/>
  <c r="Y12" i="349"/>
  <c r="U12" i="349"/>
  <c r="P12" i="349"/>
  <c r="K12" i="349"/>
  <c r="F12" i="349"/>
  <c r="Y11" i="349"/>
  <c r="U11" i="349"/>
  <c r="P11" i="349"/>
  <c r="K11" i="349"/>
  <c r="F11" i="349"/>
  <c r="Y10" i="349"/>
  <c r="U10" i="349"/>
  <c r="P10" i="349"/>
  <c r="K10" i="349"/>
  <c r="F10" i="349"/>
  <c r="Y9" i="349"/>
  <c r="U9" i="349"/>
  <c r="P9" i="349"/>
  <c r="K9" i="349"/>
  <c r="F9" i="349"/>
  <c r="Y8" i="349"/>
  <c r="U8" i="349"/>
  <c r="P8" i="349"/>
  <c r="K8" i="349"/>
  <c r="F8" i="349"/>
  <c r="M12" i="345"/>
  <c r="L12" i="345"/>
  <c r="H12" i="345"/>
  <c r="G12" i="345"/>
  <c r="N11" i="345"/>
  <c r="I11" i="345"/>
  <c r="E11" i="345"/>
  <c r="N10" i="345"/>
  <c r="I10" i="345"/>
  <c r="E10" i="345"/>
  <c r="N9" i="345"/>
  <c r="I9" i="345"/>
  <c r="E9" i="345"/>
  <c r="N8" i="345"/>
  <c r="I8" i="345"/>
  <c r="E8" i="345"/>
  <c r="N7" i="345"/>
  <c r="I7" i="345"/>
  <c r="E7" i="345"/>
  <c r="E24" i="351" l="1"/>
  <c r="F24" i="351" s="1"/>
  <c r="F35" i="372"/>
  <c r="N12" i="345"/>
  <c r="F34" i="374"/>
  <c r="I12" i="345"/>
  <c r="J12" i="345" s="1"/>
  <c r="E12" i="345"/>
  <c r="F24" i="349"/>
  <c r="K24" i="349"/>
  <c r="P24" i="349"/>
  <c r="U24" i="349"/>
  <c r="Y24" i="349"/>
  <c r="K24" i="351"/>
  <c r="F34" i="373"/>
  <c r="F34" i="371"/>
  <c r="M24" i="350"/>
  <c r="G24" i="350"/>
  <c r="S24" i="350"/>
  <c r="J8" i="345"/>
  <c r="J9" i="345"/>
  <c r="J11" i="345"/>
  <c r="O12" i="345"/>
  <c r="O10" i="345"/>
  <c r="O8" i="345"/>
  <c r="O9" i="345"/>
  <c r="O11" i="345"/>
  <c r="J7" i="345"/>
  <c r="O7" i="345"/>
  <c r="O41" i="344"/>
  <c r="I41" i="344"/>
  <c r="O40" i="344"/>
  <c r="I40" i="344"/>
  <c r="O39" i="344"/>
  <c r="I39" i="344"/>
  <c r="O38" i="344"/>
  <c r="I38" i="344"/>
  <c r="O37" i="344"/>
  <c r="I37" i="344"/>
  <c r="O36" i="344"/>
  <c r="I36" i="344"/>
  <c r="O35" i="344"/>
  <c r="I35" i="344"/>
  <c r="O34" i="344"/>
  <c r="I34" i="344"/>
  <c r="O33" i="344"/>
  <c r="I33" i="344"/>
  <c r="O32" i="344"/>
  <c r="I32" i="344"/>
  <c r="O31" i="344"/>
  <c r="I31" i="344"/>
  <c r="O30" i="344"/>
  <c r="I30" i="344"/>
  <c r="O29" i="344"/>
  <c r="I29" i="344"/>
  <c r="O28" i="344"/>
  <c r="I28" i="344"/>
  <c r="O27" i="344"/>
  <c r="I27" i="344"/>
  <c r="O26" i="344"/>
  <c r="I26" i="344"/>
  <c r="O25" i="344"/>
  <c r="I25" i="344"/>
  <c r="O24" i="344"/>
  <c r="I24" i="344"/>
  <c r="O23" i="344"/>
  <c r="I23" i="344"/>
  <c r="O22" i="344"/>
  <c r="I22" i="344"/>
  <c r="O21" i="344"/>
  <c r="I21" i="344"/>
  <c r="O20" i="344"/>
  <c r="I20" i="344"/>
  <c r="O19" i="344"/>
  <c r="I19" i="344"/>
  <c r="O18" i="344"/>
  <c r="I18" i="344"/>
  <c r="O17" i="344"/>
  <c r="I17" i="344"/>
  <c r="O16" i="344"/>
  <c r="I16" i="344"/>
  <c r="O15" i="344"/>
  <c r="I15" i="344"/>
  <c r="O14" i="344"/>
  <c r="I14" i="344"/>
  <c r="O13" i="344"/>
  <c r="I13" i="344"/>
  <c r="O12" i="344"/>
  <c r="I12" i="344"/>
  <c r="O10" i="344"/>
  <c r="I10" i="344"/>
  <c r="O9" i="344"/>
  <c r="I9" i="344"/>
  <c r="O8" i="344"/>
  <c r="I8" i="344"/>
  <c r="O7" i="344"/>
  <c r="I7" i="344"/>
  <c r="O6" i="344"/>
  <c r="I6" i="344"/>
  <c r="G16" i="343"/>
  <c r="D16" i="343"/>
  <c r="G15" i="343"/>
  <c r="D15" i="343"/>
  <c r="G14" i="343"/>
  <c r="D14" i="343"/>
  <c r="G13" i="343"/>
  <c r="D13" i="343"/>
  <c r="G12" i="343"/>
  <c r="D12" i="343"/>
  <c r="G11" i="343"/>
  <c r="D11" i="343"/>
  <c r="G10" i="343"/>
  <c r="D10" i="343"/>
  <c r="G9" i="343"/>
  <c r="D9" i="343"/>
  <c r="G8" i="343"/>
  <c r="D8" i="343"/>
  <c r="H32" i="342"/>
  <c r="G32" i="342"/>
  <c r="F32" i="342"/>
  <c r="E32" i="342"/>
  <c r="D32" i="342"/>
  <c r="C32" i="342"/>
  <c r="H29" i="342"/>
  <c r="G29" i="342"/>
  <c r="F29" i="342"/>
  <c r="E29" i="342"/>
  <c r="D29" i="342"/>
  <c r="C29" i="342"/>
  <c r="H26" i="342"/>
  <c r="G26" i="342"/>
  <c r="F26" i="342"/>
  <c r="E26" i="342"/>
  <c r="D26" i="342"/>
  <c r="C26" i="342"/>
  <c r="H23" i="342"/>
  <c r="G23" i="342"/>
  <c r="F23" i="342"/>
  <c r="E23" i="342"/>
  <c r="D23" i="342"/>
  <c r="C23" i="342"/>
  <c r="H20" i="342"/>
  <c r="G20" i="342"/>
  <c r="F20" i="342"/>
  <c r="E20" i="342"/>
  <c r="D20" i="342"/>
  <c r="C20" i="342"/>
  <c r="F17" i="342"/>
  <c r="E17" i="342"/>
  <c r="D17" i="342"/>
  <c r="H17" i="342" s="1"/>
  <c r="C17" i="342"/>
  <c r="G17" i="342" s="1"/>
  <c r="H16" i="342"/>
  <c r="G16" i="342"/>
  <c r="H15" i="342"/>
  <c r="G15" i="342"/>
  <c r="F14" i="342"/>
  <c r="E14" i="342"/>
  <c r="D14" i="342"/>
  <c r="H14" i="342" s="1"/>
  <c r="C14" i="342"/>
  <c r="G14" i="342" s="1"/>
  <c r="H13" i="342"/>
  <c r="G13" i="342"/>
  <c r="H12" i="342"/>
  <c r="G12" i="342"/>
  <c r="F11" i="342"/>
  <c r="E11" i="342"/>
  <c r="D11" i="342"/>
  <c r="H11" i="342" s="1"/>
  <c r="C11" i="342"/>
  <c r="G11" i="342" s="1"/>
  <c r="H10" i="342"/>
  <c r="G10" i="342"/>
  <c r="H9" i="342"/>
  <c r="G9" i="342"/>
  <c r="F8" i="342"/>
  <c r="E8" i="342"/>
  <c r="D8" i="342"/>
  <c r="H8" i="342" s="1"/>
  <c r="C8" i="342"/>
  <c r="G8" i="342" s="1"/>
  <c r="H7" i="342"/>
  <c r="G7" i="342"/>
  <c r="H6" i="342"/>
  <c r="G6" i="342"/>
  <c r="I32" i="341"/>
  <c r="H32" i="341"/>
  <c r="G32" i="341"/>
  <c r="F32" i="341"/>
  <c r="E32" i="341"/>
  <c r="D32" i="341"/>
  <c r="C32" i="341"/>
  <c r="I29" i="341"/>
  <c r="H29" i="341"/>
  <c r="F29" i="341"/>
  <c r="E29" i="341"/>
  <c r="D29" i="341"/>
  <c r="C29" i="341"/>
  <c r="J28" i="341"/>
  <c r="G28" i="341"/>
  <c r="J27" i="341"/>
  <c r="G27" i="341"/>
  <c r="G29" i="341" s="1"/>
  <c r="I26" i="341"/>
  <c r="H26" i="341"/>
  <c r="F26" i="341"/>
  <c r="E26" i="341"/>
  <c r="D26" i="341"/>
  <c r="C26" i="341"/>
  <c r="J25" i="341"/>
  <c r="G25" i="341"/>
  <c r="J24" i="341"/>
  <c r="G24" i="341"/>
  <c r="G26" i="341" s="1"/>
  <c r="I23" i="341"/>
  <c r="H23" i="341"/>
  <c r="F23" i="341"/>
  <c r="E23" i="341"/>
  <c r="D23" i="341"/>
  <c r="C23" i="341"/>
  <c r="J22" i="341"/>
  <c r="G22" i="341"/>
  <c r="J21" i="341"/>
  <c r="G21" i="341"/>
  <c r="G23" i="341" s="1"/>
  <c r="I20" i="341"/>
  <c r="H20" i="341"/>
  <c r="F20" i="341"/>
  <c r="E20" i="341"/>
  <c r="D20" i="341"/>
  <c r="C20" i="341"/>
  <c r="J19" i="341"/>
  <c r="G19" i="341"/>
  <c r="J18" i="341"/>
  <c r="G18" i="341"/>
  <c r="G20" i="341" s="1"/>
  <c r="I17" i="341"/>
  <c r="H17" i="341"/>
  <c r="F17" i="341"/>
  <c r="E17" i="341"/>
  <c r="D17" i="341"/>
  <c r="C17" i="341"/>
  <c r="J16" i="341"/>
  <c r="G16" i="341"/>
  <c r="J15" i="341"/>
  <c r="G15" i="341"/>
  <c r="F14" i="341"/>
  <c r="E14" i="341"/>
  <c r="D14" i="341"/>
  <c r="C14" i="341"/>
  <c r="H13" i="341"/>
  <c r="H14" i="341" s="1"/>
  <c r="J14" i="341" s="1"/>
  <c r="G13" i="341"/>
  <c r="J12" i="341"/>
  <c r="G12" i="341"/>
  <c r="H11" i="341"/>
  <c r="J11" i="341" s="1"/>
  <c r="F11" i="341"/>
  <c r="E11" i="341"/>
  <c r="D11" i="341"/>
  <c r="C11" i="341"/>
  <c r="J10" i="341"/>
  <c r="G10" i="341"/>
  <c r="J9" i="341"/>
  <c r="G9" i="341"/>
  <c r="F8" i="341"/>
  <c r="E8" i="341"/>
  <c r="D8" i="341"/>
  <c r="C8" i="341"/>
  <c r="J7" i="341"/>
  <c r="G7" i="341"/>
  <c r="J6" i="341"/>
  <c r="H8" i="341"/>
  <c r="J8" i="341" s="1"/>
  <c r="G6" i="341"/>
  <c r="N15" i="340"/>
  <c r="H15" i="340"/>
  <c r="N14" i="340"/>
  <c r="H14" i="340"/>
  <c r="N13" i="340"/>
  <c r="H13" i="340"/>
  <c r="N12" i="340"/>
  <c r="H12" i="340"/>
  <c r="N11" i="340"/>
  <c r="H11" i="340"/>
  <c r="A11" i="340"/>
  <c r="A12" i="340" s="1"/>
  <c r="A13" i="340" s="1"/>
  <c r="A14" i="340" s="1"/>
  <c r="A15" i="340" s="1"/>
  <c r="N10" i="340"/>
  <c r="H10" i="340"/>
  <c r="N9" i="340"/>
  <c r="H9" i="340"/>
  <c r="N8" i="340"/>
  <c r="H8" i="340"/>
  <c r="A8" i="340"/>
  <c r="A9" i="340" s="1"/>
  <c r="P7" i="340"/>
  <c r="P8" i="340" s="1"/>
  <c r="P9" i="340" s="1"/>
  <c r="N7" i="340"/>
  <c r="H7" i="340"/>
  <c r="H94" i="337"/>
  <c r="G94" i="337"/>
  <c r="F94" i="337"/>
  <c r="E94" i="337"/>
  <c r="D94" i="337"/>
  <c r="C94" i="337"/>
  <c r="H94" i="336"/>
  <c r="G94" i="336"/>
  <c r="F94" i="336"/>
  <c r="E94" i="336"/>
  <c r="D94" i="336"/>
  <c r="C94" i="336"/>
  <c r="H90" i="335"/>
  <c r="H94" i="335" s="1"/>
  <c r="D90" i="335"/>
  <c r="D89" i="335"/>
  <c r="D72" i="335"/>
  <c r="G63" i="335"/>
  <c r="E52" i="335"/>
  <c r="G49" i="335"/>
  <c r="G94" i="335" s="1"/>
  <c r="D47" i="335"/>
  <c r="C38" i="335"/>
  <c r="C94" i="335" s="1"/>
  <c r="F18" i="335"/>
  <c r="E18" i="335"/>
  <c r="F17" i="335"/>
  <c r="F94" i="335" s="1"/>
  <c r="E17" i="335"/>
  <c r="H94" i="334"/>
  <c r="G94" i="334"/>
  <c r="F94" i="334"/>
  <c r="E94" i="334"/>
  <c r="D94" i="334"/>
  <c r="C94" i="334"/>
  <c r="P87" i="333"/>
  <c r="O87" i="333"/>
  <c r="N87" i="333"/>
  <c r="M87" i="333"/>
  <c r="L87" i="333"/>
  <c r="J87" i="333"/>
  <c r="I87" i="333"/>
  <c r="H87" i="333"/>
  <c r="G87" i="333"/>
  <c r="F87" i="333"/>
  <c r="E87" i="333"/>
  <c r="D87" i="333"/>
  <c r="C87" i="333"/>
  <c r="A49" i="333"/>
  <c r="A50" i="333" s="1"/>
  <c r="A51" i="333" s="1"/>
  <c r="A52" i="333" s="1"/>
  <c r="A53" i="333" s="1"/>
  <c r="A54" i="333" s="1"/>
  <c r="A55" i="333" s="1"/>
  <c r="A56" i="333" s="1"/>
  <c r="A57" i="333" s="1"/>
  <c r="A58" i="333" s="1"/>
  <c r="A59" i="333" s="1"/>
  <c r="A60" i="333" s="1"/>
  <c r="A61" i="333" s="1"/>
  <c r="A62" i="333" s="1"/>
  <c r="A63" i="333" s="1"/>
  <c r="A64" i="333" s="1"/>
  <c r="A65" i="333" s="1"/>
  <c r="A66" i="333" s="1"/>
  <c r="A67" i="333" s="1"/>
  <c r="A68" i="333" s="1"/>
  <c r="A69" i="333" s="1"/>
  <c r="A70" i="333" s="1"/>
  <c r="A71" i="333" s="1"/>
  <c r="A72" i="333" s="1"/>
  <c r="A73" i="333" s="1"/>
  <c r="A74" i="333" s="1"/>
  <c r="A75" i="333" s="1"/>
  <c r="A76" i="333" s="1"/>
  <c r="A77" i="333" s="1"/>
  <c r="A78" i="333" s="1"/>
  <c r="A79" i="333" s="1"/>
  <c r="A80" i="333" s="1"/>
  <c r="A81" i="333" s="1"/>
  <c r="A82" i="333" s="1"/>
  <c r="A83" i="333" s="1"/>
  <c r="A84" i="333" s="1"/>
  <c r="A85" i="333" s="1"/>
  <c r="A86" i="333" s="1"/>
  <c r="K38" i="333"/>
  <c r="K36" i="333"/>
  <c r="A15" i="333"/>
  <c r="A16" i="333" s="1"/>
  <c r="A17" i="333" s="1"/>
  <c r="A18" i="333" s="1"/>
  <c r="A19" i="333" s="1"/>
  <c r="A20" i="333" s="1"/>
  <c r="A21" i="333" s="1"/>
  <c r="A22" i="333" s="1"/>
  <c r="A23" i="333" s="1"/>
  <c r="A24" i="333" s="1"/>
  <c r="A25" i="333" s="1"/>
  <c r="A26" i="333" s="1"/>
  <c r="A27" i="333" s="1"/>
  <c r="A28" i="333" s="1"/>
  <c r="A29" i="333" s="1"/>
  <c r="A30" i="333" s="1"/>
  <c r="A31" i="333" s="1"/>
  <c r="A32" i="333" s="1"/>
  <c r="A33" i="333" s="1"/>
  <c r="A34" i="333" s="1"/>
  <c r="A35" i="333" s="1"/>
  <c r="A36" i="333" s="1"/>
  <c r="A37" i="333" s="1"/>
  <c r="A38" i="333" s="1"/>
  <c r="A39" i="333" s="1"/>
  <c r="A40" i="333" s="1"/>
  <c r="A41" i="333" s="1"/>
  <c r="A42" i="333" s="1"/>
  <c r="A43" i="333" s="1"/>
  <c r="A44" i="333" s="1"/>
  <c r="A45" i="333" s="1"/>
  <c r="A46" i="333" s="1"/>
  <c r="A47" i="333" s="1"/>
  <c r="K11" i="333"/>
  <c r="M74" i="332"/>
  <c r="M73" i="332"/>
  <c r="M72" i="332"/>
  <c r="M71" i="332"/>
  <c r="M70" i="332"/>
  <c r="M69" i="332"/>
  <c r="M68" i="332"/>
  <c r="M67" i="332"/>
  <c r="M66" i="332"/>
  <c r="M65" i="332"/>
  <c r="M64" i="332"/>
  <c r="M63" i="332"/>
  <c r="M62" i="332"/>
  <c r="M61" i="332"/>
  <c r="M60" i="332"/>
  <c r="M59" i="332"/>
  <c r="M58" i="332"/>
  <c r="M57" i="332"/>
  <c r="M56" i="332"/>
  <c r="M55" i="332"/>
  <c r="M54" i="332"/>
  <c r="M53" i="332"/>
  <c r="M52" i="332"/>
  <c r="M51" i="332"/>
  <c r="M50" i="332"/>
  <c r="M49" i="332"/>
  <c r="M48" i="332"/>
  <c r="M47" i="332"/>
  <c r="M46" i="332"/>
  <c r="M45" i="332"/>
  <c r="M43" i="332"/>
  <c r="M42" i="332"/>
  <c r="M41" i="332"/>
  <c r="M40" i="332"/>
  <c r="M39" i="332"/>
  <c r="M38" i="332"/>
  <c r="M37" i="332"/>
  <c r="M36" i="332"/>
  <c r="M35" i="332"/>
  <c r="M34" i="332"/>
  <c r="M33" i="332"/>
  <c r="M32" i="332"/>
  <c r="M31" i="332"/>
  <c r="M30" i="332"/>
  <c r="M29" i="332"/>
  <c r="M28" i="332"/>
  <c r="M27" i="332"/>
  <c r="M26" i="332"/>
  <c r="M25" i="332"/>
  <c r="M24" i="332"/>
  <c r="M23" i="332"/>
  <c r="M22" i="332"/>
  <c r="M21" i="332"/>
  <c r="M20" i="332"/>
  <c r="M19" i="332"/>
  <c r="M18" i="332"/>
  <c r="M17" i="332"/>
  <c r="M16" i="332"/>
  <c r="M15" i="332"/>
  <c r="D14" i="332"/>
  <c r="M14" i="332" s="1"/>
  <c r="M13" i="332"/>
  <c r="J12" i="332"/>
  <c r="M12" i="332" s="1"/>
  <c r="M11" i="332"/>
  <c r="C10" i="332"/>
  <c r="M10" i="332" s="1"/>
  <c r="M9" i="332"/>
  <c r="M8" i="332"/>
  <c r="M7" i="332"/>
  <c r="M74" i="331"/>
  <c r="M73" i="331"/>
  <c r="M72" i="331"/>
  <c r="M71" i="331"/>
  <c r="M70" i="331"/>
  <c r="M69" i="331"/>
  <c r="M68" i="331"/>
  <c r="M67" i="331"/>
  <c r="M66" i="331"/>
  <c r="M65" i="331"/>
  <c r="M64" i="331"/>
  <c r="M63" i="331"/>
  <c r="M62" i="331"/>
  <c r="M61" i="331"/>
  <c r="M60" i="331"/>
  <c r="M59" i="331"/>
  <c r="M58" i="331"/>
  <c r="M57" i="331"/>
  <c r="M56" i="331"/>
  <c r="M55" i="331"/>
  <c r="M54" i="331"/>
  <c r="M53" i="331"/>
  <c r="M52" i="331"/>
  <c r="M51" i="331"/>
  <c r="M50" i="331"/>
  <c r="M49" i="331"/>
  <c r="M48" i="331"/>
  <c r="M47" i="331"/>
  <c r="M46" i="331"/>
  <c r="M45" i="331"/>
  <c r="M43" i="331"/>
  <c r="M42" i="331"/>
  <c r="M41" i="331"/>
  <c r="M40" i="331"/>
  <c r="M39" i="331"/>
  <c r="M38" i="331"/>
  <c r="M37" i="331"/>
  <c r="M36" i="331"/>
  <c r="M35" i="331"/>
  <c r="M34" i="331"/>
  <c r="M33" i="331"/>
  <c r="M32" i="331"/>
  <c r="M31" i="331"/>
  <c r="M30" i="331"/>
  <c r="M29" i="331"/>
  <c r="M28" i="331"/>
  <c r="M27" i="331"/>
  <c r="M26" i="331"/>
  <c r="M25" i="331"/>
  <c r="M24" i="331"/>
  <c r="M23" i="331"/>
  <c r="M22" i="331"/>
  <c r="M21" i="331"/>
  <c r="M20" i="331"/>
  <c r="M19" i="331"/>
  <c r="M18" i="331"/>
  <c r="M17" i="331"/>
  <c r="M16" i="331"/>
  <c r="M15" i="331"/>
  <c r="M14" i="331"/>
  <c r="M13" i="331"/>
  <c r="M12" i="331"/>
  <c r="C11" i="331"/>
  <c r="M11" i="331" s="1"/>
  <c r="C10" i="331"/>
  <c r="M10" i="331" s="1"/>
  <c r="M9" i="331"/>
  <c r="M8" i="331"/>
  <c r="M7" i="331"/>
  <c r="N73" i="330"/>
  <c r="G73" i="330"/>
  <c r="N72" i="330"/>
  <c r="G72" i="330"/>
  <c r="N71" i="330"/>
  <c r="G71" i="330"/>
  <c r="N70" i="330"/>
  <c r="G70" i="330"/>
  <c r="N69" i="330"/>
  <c r="G69" i="330"/>
  <c r="N68" i="330"/>
  <c r="G68" i="330"/>
  <c r="N67" i="330"/>
  <c r="G67" i="330"/>
  <c r="N66" i="330"/>
  <c r="G66" i="330"/>
  <c r="N65" i="330"/>
  <c r="G65" i="330"/>
  <c r="N64" i="330"/>
  <c r="G64" i="330"/>
  <c r="N63" i="330"/>
  <c r="G63" i="330"/>
  <c r="N62" i="330"/>
  <c r="G62" i="330"/>
  <c r="N61" i="330"/>
  <c r="G61" i="330"/>
  <c r="N60" i="330"/>
  <c r="G60" i="330"/>
  <c r="N59" i="330"/>
  <c r="G59" i="330"/>
  <c r="N58" i="330"/>
  <c r="G58" i="330"/>
  <c r="N57" i="330"/>
  <c r="G57" i="330"/>
  <c r="N56" i="330"/>
  <c r="G56" i="330"/>
  <c r="N55" i="330"/>
  <c r="G55" i="330"/>
  <c r="N54" i="330"/>
  <c r="G54" i="330"/>
  <c r="N53" i="330"/>
  <c r="G53" i="330"/>
  <c r="N52" i="330"/>
  <c r="G52" i="330"/>
  <c r="N51" i="330"/>
  <c r="G51" i="330"/>
  <c r="N50" i="330"/>
  <c r="G50" i="330"/>
  <c r="N49" i="330"/>
  <c r="G49" i="330"/>
  <c r="N48" i="330"/>
  <c r="G48" i="330"/>
  <c r="N47" i="330"/>
  <c r="G47" i="330"/>
  <c r="N46" i="330"/>
  <c r="G46" i="330"/>
  <c r="N45" i="330"/>
  <c r="G45" i="330"/>
  <c r="N44" i="330"/>
  <c r="G44" i="330"/>
  <c r="N42" i="330"/>
  <c r="G42" i="330"/>
  <c r="N41" i="330"/>
  <c r="G41" i="330"/>
  <c r="N40" i="330"/>
  <c r="G40" i="330"/>
  <c r="N39" i="330"/>
  <c r="G39" i="330"/>
  <c r="N38" i="330"/>
  <c r="G38" i="330"/>
  <c r="N37" i="330"/>
  <c r="G37" i="330"/>
  <c r="N36" i="330"/>
  <c r="G36" i="330"/>
  <c r="N35" i="330"/>
  <c r="G35" i="330"/>
  <c r="N34" i="330"/>
  <c r="G34" i="330"/>
  <c r="N33" i="330"/>
  <c r="G33" i="330"/>
  <c r="N32" i="330"/>
  <c r="G32" i="330"/>
  <c r="N31" i="330"/>
  <c r="G31" i="330"/>
  <c r="N30" i="330"/>
  <c r="G30" i="330"/>
  <c r="N29" i="330"/>
  <c r="G29" i="330"/>
  <c r="N28" i="330"/>
  <c r="G28" i="330"/>
  <c r="N27" i="330"/>
  <c r="G27" i="330"/>
  <c r="N26" i="330"/>
  <c r="G26" i="330"/>
  <c r="N25" i="330"/>
  <c r="G25" i="330"/>
  <c r="N24" i="330"/>
  <c r="G24" i="330"/>
  <c r="N23" i="330"/>
  <c r="G23" i="330"/>
  <c r="N22" i="330"/>
  <c r="G22" i="330"/>
  <c r="N21" i="330"/>
  <c r="G21" i="330"/>
  <c r="N20" i="330"/>
  <c r="G20" i="330"/>
  <c r="N19" i="330"/>
  <c r="G19" i="330"/>
  <c r="N18" i="330"/>
  <c r="G18" i="330"/>
  <c r="N17" i="330"/>
  <c r="G17" i="330"/>
  <c r="N16" i="330"/>
  <c r="G16" i="330"/>
  <c r="N15" i="330"/>
  <c r="G15" i="330"/>
  <c r="N14" i="330"/>
  <c r="G14" i="330"/>
  <c r="N13" i="330"/>
  <c r="G13" i="330"/>
  <c r="N12" i="330"/>
  <c r="G12" i="330"/>
  <c r="N11" i="330"/>
  <c r="G11" i="330"/>
  <c r="N10" i="330"/>
  <c r="G10" i="330"/>
  <c r="N9" i="330"/>
  <c r="G9" i="330"/>
  <c r="N8" i="330"/>
  <c r="G8" i="330"/>
  <c r="N7" i="330"/>
  <c r="G7" i="330"/>
  <c r="N6" i="330"/>
  <c r="G6" i="330"/>
  <c r="O59" i="329"/>
  <c r="L59" i="329"/>
  <c r="I59" i="329"/>
  <c r="F59" i="329"/>
  <c r="P58" i="329"/>
  <c r="P57" i="329"/>
  <c r="P56" i="329"/>
  <c r="P55" i="329"/>
  <c r="O54" i="329"/>
  <c r="L54" i="329"/>
  <c r="I54" i="329"/>
  <c r="F54" i="329"/>
  <c r="O53" i="329"/>
  <c r="L53" i="329"/>
  <c r="I53" i="329"/>
  <c r="F53" i="329"/>
  <c r="O52" i="329"/>
  <c r="L52" i="329"/>
  <c r="I52" i="329"/>
  <c r="F52" i="329"/>
  <c r="O51" i="329"/>
  <c r="L51" i="329"/>
  <c r="I51" i="329"/>
  <c r="F51" i="329"/>
  <c r="P50" i="329"/>
  <c r="P49" i="329"/>
  <c r="P48" i="329"/>
  <c r="P47" i="329"/>
  <c r="P46" i="329"/>
  <c r="P45" i="329"/>
  <c r="P44" i="329"/>
  <c r="P43" i="329"/>
  <c r="O42" i="329"/>
  <c r="L42" i="329"/>
  <c r="I42" i="329"/>
  <c r="F42" i="329"/>
  <c r="O41" i="329"/>
  <c r="L41" i="329"/>
  <c r="I41" i="329"/>
  <c r="F41" i="329"/>
  <c r="O40" i="329"/>
  <c r="L40" i="329"/>
  <c r="I40" i="329"/>
  <c r="F40" i="329"/>
  <c r="O39" i="329"/>
  <c r="L39" i="329"/>
  <c r="I39" i="329"/>
  <c r="F39" i="329"/>
  <c r="P38" i="329"/>
  <c r="P37" i="329"/>
  <c r="P28" i="329"/>
  <c r="P27" i="329"/>
  <c r="O26" i="329"/>
  <c r="L26" i="329"/>
  <c r="I26" i="329"/>
  <c r="F26" i="329"/>
  <c r="O25" i="329"/>
  <c r="L25" i="329"/>
  <c r="I25" i="329"/>
  <c r="F25" i="329"/>
  <c r="O24" i="329"/>
  <c r="L24" i="329"/>
  <c r="I24" i="329"/>
  <c r="F24" i="329"/>
  <c r="O23" i="329"/>
  <c r="L23" i="329"/>
  <c r="I23" i="329"/>
  <c r="F23" i="329"/>
  <c r="O22" i="329"/>
  <c r="L22" i="329"/>
  <c r="I22" i="329"/>
  <c r="F22" i="329"/>
  <c r="O21" i="329"/>
  <c r="L21" i="329"/>
  <c r="I21" i="329"/>
  <c r="F21" i="329"/>
  <c r="O20" i="329"/>
  <c r="L20" i="329"/>
  <c r="I20" i="329"/>
  <c r="F20" i="329"/>
  <c r="O19" i="329"/>
  <c r="L19" i="329"/>
  <c r="I19" i="329"/>
  <c r="F19" i="329"/>
  <c r="O18" i="329"/>
  <c r="L18" i="329"/>
  <c r="I18" i="329"/>
  <c r="F18" i="329"/>
  <c r="O17" i="329"/>
  <c r="L17" i="329"/>
  <c r="I17" i="329"/>
  <c r="F17" i="329"/>
  <c r="O16" i="329"/>
  <c r="L16" i="329"/>
  <c r="I16" i="329"/>
  <c r="F16" i="329"/>
  <c r="O15" i="329"/>
  <c r="L15" i="329"/>
  <c r="I15" i="329"/>
  <c r="F15" i="329"/>
  <c r="O14" i="329"/>
  <c r="L14" i="329"/>
  <c r="I14" i="329"/>
  <c r="F14" i="329"/>
  <c r="O13" i="329"/>
  <c r="L13" i="329"/>
  <c r="I13" i="329"/>
  <c r="F13" i="329"/>
  <c r="O12" i="329"/>
  <c r="L12" i="329"/>
  <c r="I12" i="329"/>
  <c r="F12" i="329"/>
  <c r="O11" i="329"/>
  <c r="L11" i="329"/>
  <c r="I11" i="329"/>
  <c r="F11" i="329"/>
  <c r="O10" i="329"/>
  <c r="L10" i="329"/>
  <c r="I10" i="329"/>
  <c r="F10" i="329"/>
  <c r="O9" i="329"/>
  <c r="L9" i="329"/>
  <c r="I9" i="329"/>
  <c r="F9" i="329"/>
  <c r="O8" i="329"/>
  <c r="L8" i="329"/>
  <c r="I8" i="329"/>
  <c r="F8" i="329"/>
  <c r="O7" i="329"/>
  <c r="L7" i="329"/>
  <c r="I7" i="329"/>
  <c r="F7" i="329"/>
  <c r="I59" i="328"/>
  <c r="I58" i="328"/>
  <c r="I57" i="328"/>
  <c r="I56" i="328"/>
  <c r="I55" i="328"/>
  <c r="I54" i="328"/>
  <c r="I53" i="328"/>
  <c r="I52" i="328"/>
  <c r="I51" i="328"/>
  <c r="I50" i="328"/>
  <c r="I49" i="328"/>
  <c r="I48" i="328"/>
  <c r="I47" i="328"/>
  <c r="I46" i="328"/>
  <c r="I45" i="328"/>
  <c r="I44" i="328"/>
  <c r="I43" i="328"/>
  <c r="I42" i="328"/>
  <c r="I41" i="328"/>
  <c r="I40" i="328"/>
  <c r="I39" i="328"/>
  <c r="I38" i="328"/>
  <c r="I37" i="328"/>
  <c r="I36" i="328"/>
  <c r="I35" i="328"/>
  <c r="I34" i="328"/>
  <c r="I33" i="328"/>
  <c r="I32" i="328"/>
  <c r="I31" i="328"/>
  <c r="I30" i="328"/>
  <c r="I29" i="328"/>
  <c r="I28" i="328"/>
  <c r="I27" i="328"/>
  <c r="I26" i="328"/>
  <c r="I25" i="328"/>
  <c r="I24" i="328"/>
  <c r="I23" i="328"/>
  <c r="I22" i="328"/>
  <c r="I21" i="328"/>
  <c r="I20" i="328"/>
  <c r="I19" i="328"/>
  <c r="I18" i="328"/>
  <c r="I17" i="328"/>
  <c r="I16" i="328"/>
  <c r="I15" i="328"/>
  <c r="I14" i="328"/>
  <c r="I13" i="328"/>
  <c r="I12" i="328"/>
  <c r="I11" i="328"/>
  <c r="I10" i="328"/>
  <c r="I9" i="328"/>
  <c r="I8" i="328"/>
  <c r="I7" i="328"/>
  <c r="G30" i="327"/>
  <c r="G29" i="327"/>
  <c r="G28" i="327"/>
  <c r="G27" i="327"/>
  <c r="G26" i="327"/>
  <c r="G25" i="327"/>
  <c r="G24" i="327"/>
  <c r="G23" i="327"/>
  <c r="G22" i="327"/>
  <c r="G21" i="327"/>
  <c r="G20" i="327"/>
  <c r="G19" i="327"/>
  <c r="G18" i="327"/>
  <c r="G17" i="327"/>
  <c r="G16" i="327"/>
  <c r="G15" i="327"/>
  <c r="G14" i="327"/>
  <c r="G13" i="327"/>
  <c r="G12" i="327"/>
  <c r="G11" i="327"/>
  <c r="G10" i="327"/>
  <c r="G9" i="327"/>
  <c r="G8" i="327"/>
  <c r="G7" i="327"/>
  <c r="G49" i="326"/>
  <c r="G48" i="326"/>
  <c r="G47" i="326"/>
  <c r="G46" i="326"/>
  <c r="G45" i="326"/>
  <c r="G44" i="326"/>
  <c r="G43" i="326"/>
  <c r="G42" i="326"/>
  <c r="G41" i="326"/>
  <c r="G40" i="326"/>
  <c r="G39" i="326"/>
  <c r="G38" i="326"/>
  <c r="G37" i="326"/>
  <c r="G36" i="326"/>
  <c r="G35" i="326"/>
  <c r="G34" i="326"/>
  <c r="G33" i="326"/>
  <c r="G32" i="326"/>
  <c r="G31" i="326"/>
  <c r="G30" i="326"/>
  <c r="G29" i="326"/>
  <c r="G28" i="326"/>
  <c r="G27" i="326"/>
  <c r="G26" i="326"/>
  <c r="G25" i="326"/>
  <c r="G24" i="326"/>
  <c r="G23" i="326"/>
  <c r="G22" i="326"/>
  <c r="G21" i="326"/>
  <c r="G20" i="326"/>
  <c r="G19" i="326"/>
  <c r="G18" i="326"/>
  <c r="G17" i="326"/>
  <c r="G16" i="326"/>
  <c r="G15" i="326"/>
  <c r="G14" i="326"/>
  <c r="G13" i="326"/>
  <c r="G12" i="326"/>
  <c r="G11" i="326"/>
  <c r="G10" i="326"/>
  <c r="G9" i="326"/>
  <c r="G8" i="326"/>
  <c r="G7" i="326"/>
  <c r="O37" i="325"/>
  <c r="I37" i="325"/>
  <c r="O36" i="325"/>
  <c r="I36" i="325"/>
  <c r="O35" i="325"/>
  <c r="I35" i="325"/>
  <c r="O34" i="325"/>
  <c r="I34" i="325"/>
  <c r="O33" i="325"/>
  <c r="I33" i="325"/>
  <c r="O32" i="325"/>
  <c r="I32" i="325"/>
  <c r="O31" i="325"/>
  <c r="I31" i="325"/>
  <c r="O30" i="325"/>
  <c r="I30" i="325"/>
  <c r="O29" i="325"/>
  <c r="I29" i="325"/>
  <c r="O28" i="325"/>
  <c r="I28" i="325"/>
  <c r="O27" i="325"/>
  <c r="I27" i="325"/>
  <c r="O26" i="325"/>
  <c r="I26" i="325"/>
  <c r="O25" i="325"/>
  <c r="I25" i="325"/>
  <c r="O24" i="325"/>
  <c r="I24" i="325"/>
  <c r="O23" i="325"/>
  <c r="I23" i="325"/>
  <c r="O22" i="325"/>
  <c r="I22" i="325"/>
  <c r="O21" i="325"/>
  <c r="I21" i="325"/>
  <c r="O20" i="325"/>
  <c r="I20" i="325"/>
  <c r="O19" i="325"/>
  <c r="I19" i="325"/>
  <c r="O18" i="325"/>
  <c r="I18" i="325"/>
  <c r="O17" i="325"/>
  <c r="I17" i="325"/>
  <c r="O16" i="325"/>
  <c r="I16" i="325"/>
  <c r="L15" i="325"/>
  <c r="O15" i="325" s="1"/>
  <c r="I15" i="325"/>
  <c r="L14" i="325"/>
  <c r="K14" i="325"/>
  <c r="I14" i="325"/>
  <c r="O13" i="325"/>
  <c r="I13" i="325"/>
  <c r="O12" i="325"/>
  <c r="I12" i="325"/>
  <c r="O11" i="325"/>
  <c r="I11" i="325"/>
  <c r="O10" i="325"/>
  <c r="I10" i="325"/>
  <c r="O9" i="325"/>
  <c r="I9" i="325"/>
  <c r="O8" i="325"/>
  <c r="I8" i="325"/>
  <c r="O7" i="325"/>
  <c r="I7" i="325"/>
  <c r="AJ6" i="325"/>
  <c r="AB6" i="325"/>
  <c r="AA6" i="325"/>
  <c r="Z6" i="325"/>
  <c r="Y6" i="325"/>
  <c r="X6" i="325"/>
  <c r="Q6" i="325"/>
  <c r="O6" i="325"/>
  <c r="I6" i="325"/>
  <c r="J10" i="345" l="1"/>
  <c r="K87" i="333"/>
  <c r="E94" i="335"/>
  <c r="O7" i="340"/>
  <c r="O8" i="340"/>
  <c r="G8" i="341"/>
  <c r="J32" i="341"/>
  <c r="D94" i="335"/>
  <c r="O11" i="340"/>
  <c r="O12" i="340"/>
  <c r="O13" i="340"/>
  <c r="G14" i="341"/>
  <c r="G17" i="341"/>
  <c r="J17" i="341"/>
  <c r="J20" i="341"/>
  <c r="J23" i="341"/>
  <c r="P7" i="329"/>
  <c r="P9" i="329"/>
  <c r="P11" i="329"/>
  <c r="P13" i="329"/>
  <c r="P15" i="329"/>
  <c r="P17" i="329"/>
  <c r="P19" i="329"/>
  <c r="P21" i="329"/>
  <c r="P23" i="329"/>
  <c r="P25" i="329"/>
  <c r="G11" i="341"/>
  <c r="P8" i="329"/>
  <c r="P10" i="329"/>
  <c r="P12" i="329"/>
  <c r="P14" i="329"/>
  <c r="P16" i="329"/>
  <c r="P18" i="329"/>
  <c r="P20" i="329"/>
  <c r="P22" i="329"/>
  <c r="P24" i="329"/>
  <c r="P26" i="329"/>
  <c r="P39" i="329"/>
  <c r="P40" i="329"/>
  <c r="P41" i="329"/>
  <c r="P42" i="329"/>
  <c r="P51" i="329"/>
  <c r="P52" i="329"/>
  <c r="P53" i="329"/>
  <c r="P54" i="329"/>
  <c r="P59" i="329"/>
  <c r="O14" i="340"/>
  <c r="O15" i="340"/>
  <c r="O9" i="340"/>
  <c r="O10" i="340"/>
  <c r="J26" i="341"/>
  <c r="J29" i="341"/>
  <c r="AC6" i="325"/>
  <c r="O14" i="325"/>
  <c r="J13" i="341"/>
  <c r="F21" i="318"/>
  <c r="E21" i="318"/>
  <c r="D21" i="318"/>
  <c r="B21" i="318"/>
  <c r="H35" i="306"/>
  <c r="E35" i="306"/>
  <c r="H34" i="306"/>
  <c r="E34" i="306"/>
  <c r="H33" i="306"/>
  <c r="E33" i="306"/>
  <c r="H32" i="306"/>
  <c r="E32" i="306"/>
  <c r="H31" i="306"/>
  <c r="E31" i="306"/>
  <c r="H30" i="306"/>
  <c r="E30" i="306"/>
  <c r="H29" i="306"/>
  <c r="E29" i="306"/>
  <c r="H28" i="306"/>
  <c r="E28" i="306"/>
  <c r="H27" i="306"/>
  <c r="E27" i="306"/>
  <c r="H26" i="306"/>
  <c r="E26" i="306"/>
  <c r="H25" i="306"/>
  <c r="E25" i="306"/>
  <c r="H24" i="306"/>
  <c r="E24" i="306"/>
  <c r="H23" i="306"/>
  <c r="E23" i="306"/>
  <c r="H22" i="306"/>
  <c r="E22" i="306"/>
  <c r="H21" i="306"/>
  <c r="E21" i="306"/>
  <c r="H20" i="306"/>
  <c r="E20" i="306"/>
  <c r="H19" i="306"/>
  <c r="E19" i="306"/>
  <c r="H18" i="306"/>
  <c r="E18" i="306"/>
  <c r="H17" i="306"/>
  <c r="E17" i="306"/>
  <c r="H16" i="306"/>
  <c r="E16" i="306"/>
  <c r="H15" i="306"/>
  <c r="E15" i="306"/>
  <c r="H14" i="306"/>
  <c r="E14" i="306"/>
  <c r="H13" i="306"/>
  <c r="E13" i="306"/>
  <c r="H12" i="306"/>
  <c r="E12" i="306"/>
  <c r="H11" i="306"/>
  <c r="E11" i="306"/>
  <c r="H10" i="306"/>
  <c r="E10" i="306"/>
  <c r="H9" i="306"/>
  <c r="E9" i="306"/>
  <c r="H8" i="306"/>
  <c r="E8" i="306"/>
  <c r="H7" i="306"/>
  <c r="E7" i="306"/>
  <c r="H6" i="306"/>
  <c r="E6" i="306"/>
  <c r="U36" i="305"/>
  <c r="T36" i="305"/>
  <c r="S36" i="305"/>
  <c r="U35" i="305"/>
  <c r="T35" i="305"/>
  <c r="S35" i="305"/>
  <c r="U34" i="305"/>
  <c r="T34" i="305"/>
  <c r="S34" i="305"/>
  <c r="U33" i="305"/>
  <c r="T33" i="305"/>
  <c r="S33" i="305"/>
  <c r="U32" i="305"/>
  <c r="T32" i="305"/>
  <c r="S32" i="305"/>
  <c r="U31" i="305"/>
  <c r="T31" i="305"/>
  <c r="S31" i="305"/>
  <c r="U30" i="305"/>
  <c r="T30" i="305"/>
  <c r="S30" i="305"/>
  <c r="U29" i="305"/>
  <c r="T29" i="305"/>
  <c r="S29" i="305"/>
  <c r="U28" i="305"/>
  <c r="T28" i="305"/>
  <c r="S28" i="305"/>
  <c r="U27" i="305"/>
  <c r="T27" i="305"/>
  <c r="S27" i="305"/>
  <c r="U26" i="305"/>
  <c r="T26" i="305"/>
  <c r="S26" i="305"/>
  <c r="U25" i="305"/>
  <c r="T25" i="305"/>
  <c r="S25" i="305"/>
  <c r="P24" i="305"/>
  <c r="T24" i="305" s="1"/>
  <c r="O24" i="305"/>
  <c r="P23" i="305"/>
  <c r="T23" i="305" s="1"/>
  <c r="O23" i="305"/>
  <c r="P22" i="305"/>
  <c r="T22" i="305" s="1"/>
  <c r="O22" i="305"/>
  <c r="U21" i="305"/>
  <c r="T21" i="305"/>
  <c r="S21" i="305"/>
  <c r="U20" i="305"/>
  <c r="T20" i="305"/>
  <c r="S20" i="305"/>
  <c r="U19" i="305"/>
  <c r="T19" i="305"/>
  <c r="S19" i="305"/>
  <c r="U18" i="305"/>
  <c r="T18" i="305"/>
  <c r="S18" i="305"/>
  <c r="U17" i="305"/>
  <c r="T17" i="305"/>
  <c r="S17" i="305"/>
  <c r="U16" i="305"/>
  <c r="T16" i="305"/>
  <c r="S16" i="305"/>
  <c r="U15" i="305"/>
  <c r="T15" i="305"/>
  <c r="S15" i="305"/>
  <c r="U14" i="305"/>
  <c r="T14" i="305"/>
  <c r="S14" i="305"/>
  <c r="U13" i="305"/>
  <c r="T13" i="305"/>
  <c r="S13" i="305"/>
  <c r="U12" i="305"/>
  <c r="T12" i="305"/>
  <c r="S12" i="305"/>
  <c r="U11" i="305"/>
  <c r="T11" i="305"/>
  <c r="S11" i="305"/>
  <c r="U10" i="305"/>
  <c r="T10" i="305"/>
  <c r="S10" i="305"/>
  <c r="U9" i="305"/>
  <c r="T9" i="305"/>
  <c r="S9" i="305"/>
  <c r="U8" i="305"/>
  <c r="T8" i="305"/>
  <c r="S8" i="305"/>
  <c r="U7" i="305"/>
  <c r="T7" i="305"/>
  <c r="S7" i="305"/>
  <c r="U36" i="304"/>
  <c r="T36" i="304"/>
  <c r="S36" i="304"/>
  <c r="U35" i="304"/>
  <c r="T35" i="304"/>
  <c r="S35" i="304"/>
  <c r="U34" i="304"/>
  <c r="T34" i="304"/>
  <c r="S34" i="304"/>
  <c r="U33" i="304"/>
  <c r="T33" i="304"/>
  <c r="S33" i="304"/>
  <c r="U32" i="304"/>
  <c r="T32" i="304"/>
  <c r="S32" i="304"/>
  <c r="U31" i="304"/>
  <c r="T31" i="304"/>
  <c r="S31" i="304"/>
  <c r="U30" i="304"/>
  <c r="T30" i="304"/>
  <c r="S30" i="304"/>
  <c r="U29" i="304"/>
  <c r="T29" i="304"/>
  <c r="S29" i="304"/>
  <c r="U28" i="304"/>
  <c r="T28" i="304"/>
  <c r="S28" i="304"/>
  <c r="U27" i="304"/>
  <c r="T27" i="304"/>
  <c r="S27" i="304"/>
  <c r="U26" i="304"/>
  <c r="T26" i="304"/>
  <c r="S26" i="304"/>
  <c r="U25" i="304"/>
  <c r="T25" i="304"/>
  <c r="S25" i="304"/>
  <c r="P24" i="304"/>
  <c r="T24" i="304" s="1"/>
  <c r="O24" i="304"/>
  <c r="P23" i="304"/>
  <c r="T23" i="304" s="1"/>
  <c r="O23" i="304"/>
  <c r="P22" i="304"/>
  <c r="T22" i="304" s="1"/>
  <c r="O22" i="304"/>
  <c r="U21" i="304"/>
  <c r="T21" i="304"/>
  <c r="S21" i="304"/>
  <c r="U20" i="304"/>
  <c r="T20" i="304"/>
  <c r="S20" i="304"/>
  <c r="U19" i="304"/>
  <c r="T19" i="304"/>
  <c r="S19" i="304"/>
  <c r="U18" i="304"/>
  <c r="T18" i="304"/>
  <c r="S18" i="304"/>
  <c r="U17" i="304"/>
  <c r="T17" i="304"/>
  <c r="S17" i="304"/>
  <c r="U16" i="304"/>
  <c r="T16" i="304"/>
  <c r="S16" i="304"/>
  <c r="U15" i="304"/>
  <c r="T15" i="304"/>
  <c r="S15" i="304"/>
  <c r="U14" i="304"/>
  <c r="T14" i="304"/>
  <c r="S14" i="304"/>
  <c r="U13" i="304"/>
  <c r="T13" i="304"/>
  <c r="S13" i="304"/>
  <c r="U12" i="304"/>
  <c r="T12" i="304"/>
  <c r="S12" i="304"/>
  <c r="U11" i="304"/>
  <c r="T11" i="304"/>
  <c r="S11" i="304"/>
  <c r="U10" i="304"/>
  <c r="T10" i="304"/>
  <c r="S10" i="304"/>
  <c r="U9" i="304"/>
  <c r="T9" i="304"/>
  <c r="S9" i="304"/>
  <c r="U8" i="304"/>
  <c r="T8" i="304"/>
  <c r="S8" i="304"/>
  <c r="U7" i="304"/>
  <c r="T7" i="304"/>
  <c r="S7" i="304"/>
  <c r="K36" i="303"/>
  <c r="K35" i="303"/>
  <c r="K34" i="303"/>
  <c r="K33" i="303"/>
  <c r="K32" i="303"/>
  <c r="K31" i="303"/>
  <c r="K30" i="303"/>
  <c r="K29" i="303"/>
  <c r="K28" i="303"/>
  <c r="K27" i="303"/>
  <c r="K26" i="303"/>
  <c r="K25" i="303"/>
  <c r="K24" i="303"/>
  <c r="K23" i="303"/>
  <c r="K22" i="303"/>
  <c r="K21" i="303"/>
  <c r="K20" i="303"/>
  <c r="K19" i="303"/>
  <c r="K18" i="303"/>
  <c r="K17" i="303"/>
  <c r="K16" i="303"/>
  <c r="K15" i="303"/>
  <c r="K14" i="303"/>
  <c r="K13" i="303"/>
  <c r="J12" i="303"/>
  <c r="I12" i="303"/>
  <c r="H12" i="303"/>
  <c r="E12" i="303"/>
  <c r="J11" i="303"/>
  <c r="I11" i="303"/>
  <c r="H11" i="303"/>
  <c r="E11" i="303"/>
  <c r="J10" i="303"/>
  <c r="I10" i="303"/>
  <c r="H10" i="303"/>
  <c r="E10" i="303"/>
  <c r="J9" i="303"/>
  <c r="I9" i="303"/>
  <c r="H9" i="303"/>
  <c r="E9" i="303"/>
  <c r="J8" i="303"/>
  <c r="I8" i="303"/>
  <c r="H8" i="303"/>
  <c r="E8" i="303"/>
  <c r="J7" i="303"/>
  <c r="I7" i="303"/>
  <c r="H7" i="303"/>
  <c r="E7" i="303"/>
  <c r="Z29" i="302"/>
  <c r="W29" i="302"/>
  <c r="N29" i="302"/>
  <c r="K29" i="302"/>
  <c r="E29" i="302"/>
  <c r="Z28" i="302"/>
  <c r="W28" i="302"/>
  <c r="N28" i="302"/>
  <c r="K28" i="302"/>
  <c r="E28" i="302"/>
  <c r="Z27" i="302"/>
  <c r="W27" i="302"/>
  <c r="N27" i="302"/>
  <c r="K27" i="302"/>
  <c r="E27" i="302"/>
  <c r="Z26" i="302"/>
  <c r="W26" i="302"/>
  <c r="N26" i="302"/>
  <c r="K26" i="302"/>
  <c r="E26" i="302"/>
  <c r="Z25" i="302"/>
  <c r="W25" i="302"/>
  <c r="N25" i="302"/>
  <c r="K25" i="302"/>
  <c r="E25" i="302"/>
  <c r="Z24" i="302"/>
  <c r="W24" i="302"/>
  <c r="N24" i="302"/>
  <c r="K24" i="302"/>
  <c r="E24" i="302"/>
  <c r="Z23" i="302"/>
  <c r="W23" i="302"/>
  <c r="N23" i="302"/>
  <c r="K23" i="302"/>
  <c r="E23" i="302"/>
  <c r="Z22" i="302"/>
  <c r="W22" i="302"/>
  <c r="N22" i="302"/>
  <c r="K22" i="302"/>
  <c r="E22" i="302"/>
  <c r="Z21" i="302"/>
  <c r="W21" i="302"/>
  <c r="N21" i="302"/>
  <c r="K21" i="302"/>
  <c r="E21" i="302"/>
  <c r="T20" i="302"/>
  <c r="Q20" i="302"/>
  <c r="N20" i="302"/>
  <c r="K20" i="302"/>
  <c r="E20" i="302"/>
  <c r="T19" i="302"/>
  <c r="Q19" i="302"/>
  <c r="N19" i="302"/>
  <c r="K19" i="302"/>
  <c r="E19" i="302"/>
  <c r="T18" i="302"/>
  <c r="Q18" i="302"/>
  <c r="N18" i="302"/>
  <c r="K18" i="302"/>
  <c r="E18" i="302"/>
  <c r="T17" i="302"/>
  <c r="Q17" i="302"/>
  <c r="N17" i="302"/>
  <c r="K17" i="302"/>
  <c r="E17" i="302"/>
  <c r="T16" i="302"/>
  <c r="Q16" i="302"/>
  <c r="N16" i="302"/>
  <c r="K16" i="302"/>
  <c r="E16" i="302"/>
  <c r="T15" i="302"/>
  <c r="Q15" i="302"/>
  <c r="N15" i="302"/>
  <c r="K15" i="302"/>
  <c r="E15" i="302"/>
  <c r="T14" i="302"/>
  <c r="Q14" i="302"/>
  <c r="N14" i="302"/>
  <c r="K14" i="302"/>
  <c r="E14" i="302"/>
  <c r="T13" i="302"/>
  <c r="Q13" i="302"/>
  <c r="N13" i="302"/>
  <c r="K13" i="302"/>
  <c r="E13" i="302"/>
  <c r="T12" i="302"/>
  <c r="Q12" i="302"/>
  <c r="N12" i="302"/>
  <c r="K12" i="302"/>
  <c r="E12" i="302"/>
  <c r="T11" i="302"/>
  <c r="Q11" i="302"/>
  <c r="N11" i="302"/>
  <c r="K11" i="302"/>
  <c r="H11" i="302"/>
  <c r="E11" i="302"/>
  <c r="T10" i="302"/>
  <c r="Q10" i="302"/>
  <c r="N10" i="302"/>
  <c r="K10" i="302"/>
  <c r="H10" i="302"/>
  <c r="E10" i="302"/>
  <c r="T9" i="302"/>
  <c r="Q9" i="302"/>
  <c r="N9" i="302"/>
  <c r="K9" i="302"/>
  <c r="H9" i="302"/>
  <c r="E9" i="302"/>
  <c r="T8" i="302"/>
  <c r="Q8" i="302"/>
  <c r="N8" i="302"/>
  <c r="K8" i="302"/>
  <c r="H8" i="302"/>
  <c r="E8" i="302"/>
  <c r="T7" i="302"/>
  <c r="Q7" i="302"/>
  <c r="N7" i="302"/>
  <c r="K7" i="302"/>
  <c r="H7" i="302"/>
  <c r="E7" i="302"/>
  <c r="T6" i="302"/>
  <c r="Q6" i="302"/>
  <c r="N6" i="302"/>
  <c r="K6" i="302"/>
  <c r="H6" i="302"/>
  <c r="E6" i="302"/>
  <c r="U22" i="305" l="1"/>
  <c r="U23" i="305"/>
  <c r="U24" i="305"/>
  <c r="I6" i="306"/>
  <c r="I7" i="306"/>
  <c r="I8" i="306"/>
  <c r="I9" i="306"/>
  <c r="I10" i="306"/>
  <c r="I11" i="306"/>
  <c r="I12" i="306"/>
  <c r="I13" i="306"/>
  <c r="I14" i="306"/>
  <c r="I15" i="306"/>
  <c r="I16" i="306"/>
  <c r="I17" i="306"/>
  <c r="I18" i="306"/>
  <c r="I19" i="306"/>
  <c r="I20" i="306"/>
  <c r="I21" i="306"/>
  <c r="I22" i="306"/>
  <c r="I23" i="306"/>
  <c r="I24" i="306"/>
  <c r="K7" i="303"/>
  <c r="K8" i="303"/>
  <c r="K9" i="303"/>
  <c r="K10" i="303"/>
  <c r="K11" i="303"/>
  <c r="K12" i="303"/>
  <c r="I25" i="306"/>
  <c r="I26" i="306"/>
  <c r="I27" i="306"/>
  <c r="I28" i="306"/>
  <c r="I29" i="306"/>
  <c r="I30" i="306"/>
  <c r="I31" i="306"/>
  <c r="I32" i="306"/>
  <c r="I33" i="306"/>
  <c r="U22" i="304"/>
  <c r="U23" i="304"/>
  <c r="U24" i="304"/>
  <c r="I34" i="306"/>
  <c r="I35" i="306"/>
  <c r="S23" i="304"/>
  <c r="S23" i="305"/>
  <c r="S22" i="304"/>
  <c r="S24" i="304"/>
  <c r="S22" i="305"/>
  <c r="S24" i="305"/>
  <c r="Y20" i="244"/>
  <c r="X20" i="244"/>
  <c r="W20" i="244"/>
  <c r="V20" i="244"/>
  <c r="U20" i="244"/>
  <c r="T20" i="244"/>
  <c r="S20" i="244"/>
  <c r="R20" i="244"/>
  <c r="Q20" i="244"/>
  <c r="P20" i="244"/>
  <c r="O20" i="244"/>
  <c r="N20" i="244"/>
  <c r="M20" i="244"/>
  <c r="L20" i="244"/>
  <c r="K20" i="244"/>
  <c r="J20" i="244"/>
  <c r="I20" i="244"/>
  <c r="H20" i="244"/>
  <c r="G20" i="244"/>
  <c r="F20" i="244"/>
  <c r="E20" i="244"/>
  <c r="D20" i="244"/>
  <c r="C20" i="244"/>
  <c r="Y17" i="244"/>
  <c r="X17" i="244"/>
  <c r="W17" i="244"/>
  <c r="V17" i="244"/>
  <c r="U17" i="244"/>
  <c r="T17" i="244"/>
  <c r="S17" i="244"/>
  <c r="R17" i="244"/>
  <c r="Q17" i="244"/>
  <c r="P17" i="244"/>
  <c r="O17" i="244"/>
  <c r="N17" i="244"/>
  <c r="M17" i="244"/>
  <c r="L17" i="244"/>
  <c r="K17" i="244"/>
  <c r="J17" i="244"/>
  <c r="I17" i="244"/>
  <c r="H17" i="244"/>
  <c r="G17" i="244"/>
  <c r="F17" i="244"/>
  <c r="E17" i="244"/>
  <c r="D17" i="244"/>
  <c r="C17" i="244"/>
  <c r="Z14" i="244"/>
  <c r="Y14" i="244"/>
  <c r="X14" i="244"/>
  <c r="W14" i="244"/>
  <c r="V14" i="244"/>
  <c r="U14" i="244"/>
  <c r="T14" i="244"/>
  <c r="S14" i="244"/>
  <c r="R14" i="244"/>
  <c r="Q14" i="244"/>
  <c r="P14" i="244"/>
  <c r="O14" i="244"/>
  <c r="N14" i="244"/>
  <c r="M14" i="244"/>
  <c r="L14" i="244"/>
  <c r="K14" i="244"/>
  <c r="J14" i="244"/>
  <c r="I14" i="244"/>
  <c r="H14" i="244"/>
  <c r="G14" i="244"/>
  <c r="F14" i="244"/>
  <c r="E14" i="244"/>
  <c r="D14" i="244"/>
  <c r="C14" i="244"/>
  <c r="Y11" i="244"/>
  <c r="X11" i="244"/>
  <c r="W11" i="244"/>
  <c r="V11" i="244"/>
  <c r="U11" i="244"/>
  <c r="T11" i="244"/>
  <c r="S11" i="244"/>
  <c r="R11" i="244"/>
  <c r="Q11" i="244"/>
  <c r="P11" i="244"/>
  <c r="O11" i="244"/>
  <c r="N11" i="244"/>
  <c r="M11" i="244"/>
  <c r="L11" i="244"/>
  <c r="K11" i="244"/>
  <c r="J11" i="244"/>
  <c r="I11" i="244"/>
  <c r="H11" i="244"/>
  <c r="G11" i="244"/>
  <c r="F11" i="244"/>
  <c r="E11" i="244"/>
  <c r="D11" i="244"/>
  <c r="C11" i="244"/>
  <c r="Y8" i="244"/>
  <c r="X8" i="244"/>
  <c r="W8" i="244"/>
  <c r="V8" i="244"/>
  <c r="U8" i="244"/>
  <c r="T8" i="244"/>
  <c r="S8" i="244"/>
  <c r="R8" i="244"/>
  <c r="Q8" i="244"/>
  <c r="P8" i="244"/>
  <c r="O8" i="244"/>
  <c r="N8" i="244"/>
  <c r="M8" i="244"/>
  <c r="L8" i="244"/>
  <c r="K8" i="244"/>
  <c r="J8" i="244"/>
  <c r="I8" i="244"/>
  <c r="H8" i="244"/>
  <c r="G8" i="244"/>
  <c r="F8" i="244"/>
  <c r="E8" i="244"/>
  <c r="D8" i="244"/>
  <c r="C8" i="244"/>
  <c r="G29" i="240"/>
  <c r="F29" i="240"/>
  <c r="C29" i="240"/>
  <c r="B29" i="240"/>
  <c r="B9" i="239"/>
  <c r="B8" i="239"/>
  <c r="V17" i="237"/>
  <c r="J17" i="237"/>
  <c r="V16" i="237"/>
  <c r="J16" i="237"/>
  <c r="V15" i="237"/>
  <c r="J15" i="237"/>
  <c r="V14" i="237"/>
  <c r="J14" i="237"/>
  <c r="J13" i="237"/>
  <c r="V12" i="237"/>
  <c r="J12" i="237"/>
  <c r="V11" i="237"/>
  <c r="J11" i="237"/>
  <c r="V9" i="237"/>
  <c r="J9" i="237"/>
  <c r="V8" i="237"/>
  <c r="J8" i="237"/>
  <c r="V7" i="237"/>
  <c r="J7" i="237"/>
  <c r="G14" i="236"/>
  <c r="F14" i="236"/>
  <c r="D14" i="236"/>
  <c r="C14" i="236"/>
  <c r="H13" i="236"/>
  <c r="E13" i="236"/>
  <c r="H11" i="236"/>
  <c r="E11" i="236"/>
  <c r="H9" i="236"/>
  <c r="E9" i="236"/>
  <c r="H8" i="236"/>
  <c r="E8" i="236"/>
  <c r="H7" i="236"/>
  <c r="E7" i="236"/>
  <c r="C24" i="228"/>
  <c r="L24" i="227"/>
  <c r="K24" i="227"/>
  <c r="L23" i="226"/>
  <c r="K23" i="226"/>
  <c r="I23" i="226"/>
  <c r="H23" i="226"/>
  <c r="E23" i="226"/>
  <c r="D23" i="226"/>
  <c r="C23" i="226"/>
  <c r="Y28" i="224"/>
  <c r="X28" i="224"/>
  <c r="W28" i="224"/>
  <c r="V28" i="224"/>
  <c r="T28" i="224"/>
  <c r="S28" i="224"/>
  <c r="Q28" i="224"/>
  <c r="Z25" i="224"/>
  <c r="U25" i="224"/>
  <c r="P25" i="224"/>
  <c r="K25" i="224"/>
  <c r="F25" i="224"/>
  <c r="U24" i="224"/>
  <c r="U23" i="224"/>
  <c r="Z22" i="224"/>
  <c r="U22" i="224"/>
  <c r="P22" i="224"/>
  <c r="Z21" i="224"/>
  <c r="U21" i="224"/>
  <c r="P21" i="224"/>
  <c r="Z20" i="224"/>
  <c r="U20" i="224"/>
  <c r="Z19" i="224"/>
  <c r="U19" i="224"/>
  <c r="P19" i="224"/>
  <c r="Z18" i="224"/>
  <c r="U18" i="224"/>
  <c r="P18" i="224"/>
  <c r="Z17" i="224"/>
  <c r="U17" i="224"/>
  <c r="Z16" i="224"/>
  <c r="U16" i="224"/>
  <c r="U15" i="224"/>
  <c r="P15" i="224"/>
  <c r="K15" i="224"/>
  <c r="F15" i="224"/>
  <c r="Z14" i="224"/>
  <c r="U14" i="224"/>
  <c r="P14" i="224"/>
  <c r="K14" i="224"/>
  <c r="F14" i="224"/>
  <c r="Z13" i="224"/>
  <c r="U13" i="224"/>
  <c r="P13" i="224"/>
  <c r="K13" i="224"/>
  <c r="F13" i="224"/>
  <c r="Z12" i="224"/>
  <c r="U12" i="224"/>
  <c r="P12" i="224"/>
  <c r="K12" i="224"/>
  <c r="F12" i="224"/>
  <c r="Z11" i="224"/>
  <c r="U11" i="224"/>
  <c r="P11" i="224"/>
  <c r="K11" i="224"/>
  <c r="F11" i="224"/>
  <c r="Z10" i="224"/>
  <c r="U10" i="224"/>
  <c r="P10" i="224"/>
  <c r="K10" i="224"/>
  <c r="F10" i="224"/>
  <c r="Z9" i="224"/>
  <c r="U9" i="224"/>
  <c r="U8" i="224"/>
  <c r="U7" i="224"/>
  <c r="P7" i="224"/>
  <c r="K7" i="224"/>
  <c r="F7" i="224"/>
  <c r="F15" i="222"/>
  <c r="E15" i="222"/>
  <c r="D15" i="222"/>
  <c r="C15" i="222"/>
  <c r="B15" i="222"/>
  <c r="O14" i="221"/>
  <c r="N14" i="221"/>
  <c r="M14" i="221"/>
  <c r="L14" i="221"/>
  <c r="K14" i="221"/>
  <c r="J14" i="221"/>
  <c r="V13" i="221"/>
  <c r="S13" i="221"/>
  <c r="V11" i="221"/>
  <c r="S11" i="221"/>
  <c r="H11" i="221"/>
  <c r="E11" i="221"/>
  <c r="V9" i="221"/>
  <c r="S9" i="221"/>
  <c r="H9" i="221"/>
  <c r="E9" i="221"/>
  <c r="V8" i="221"/>
  <c r="S8" i="221"/>
  <c r="H8" i="221"/>
  <c r="E8" i="221"/>
  <c r="V7" i="221"/>
  <c r="S7" i="221"/>
  <c r="H7" i="221"/>
  <c r="E7" i="221"/>
  <c r="R39" i="220"/>
  <c r="Q39" i="220"/>
  <c r="P39" i="220"/>
  <c r="O39" i="220"/>
  <c r="N39" i="220"/>
  <c r="M39" i="220"/>
  <c r="L39" i="220"/>
  <c r="K39" i="220"/>
  <c r="J39" i="220"/>
  <c r="I39" i="220"/>
  <c r="H39" i="220"/>
  <c r="G39" i="220"/>
  <c r="F39" i="220"/>
  <c r="E39" i="220"/>
  <c r="D39" i="220"/>
  <c r="Q37" i="219"/>
  <c r="P37" i="219"/>
  <c r="N37" i="219"/>
  <c r="M37" i="219"/>
  <c r="J37" i="219"/>
  <c r="I37" i="219"/>
  <c r="H37" i="219"/>
  <c r="G37" i="219"/>
  <c r="F37" i="219"/>
  <c r="E37" i="219"/>
  <c r="R35" i="219"/>
  <c r="O35" i="219"/>
  <c r="R33" i="219"/>
  <c r="O33" i="219"/>
  <c r="R32" i="219"/>
  <c r="O32" i="219"/>
  <c r="R31" i="219"/>
  <c r="O31" i="219"/>
  <c r="R30" i="219"/>
  <c r="O30" i="219"/>
  <c r="R29" i="219"/>
  <c r="O29" i="219"/>
  <c r="R28" i="219"/>
  <c r="O28" i="219"/>
  <c r="R27" i="219"/>
  <c r="O27" i="219"/>
  <c r="O25" i="219"/>
  <c r="R23" i="219"/>
  <c r="O23" i="219"/>
  <c r="R22" i="219"/>
  <c r="O22" i="219"/>
  <c r="R21" i="219"/>
  <c r="O21" i="219"/>
  <c r="R20" i="219"/>
  <c r="O20" i="219"/>
  <c r="R19" i="219"/>
  <c r="O19" i="219"/>
  <c r="R18" i="219"/>
  <c r="O18" i="219"/>
  <c r="R17" i="219"/>
  <c r="O17" i="219"/>
  <c r="R16" i="219"/>
  <c r="O16" i="219"/>
  <c r="R15" i="219"/>
  <c r="O15" i="219"/>
  <c r="R14" i="219"/>
  <c r="O14" i="219"/>
  <c r="R13" i="219"/>
  <c r="O13" i="219"/>
  <c r="R12" i="219"/>
  <c r="O12" i="219"/>
  <c r="R11" i="219"/>
  <c r="O11" i="219"/>
  <c r="R10" i="219"/>
  <c r="O10" i="219"/>
  <c r="R9" i="219"/>
  <c r="O9" i="219"/>
  <c r="R8" i="219"/>
  <c r="O8" i="219"/>
  <c r="R7" i="219"/>
  <c r="O7" i="219"/>
  <c r="M34" i="218"/>
  <c r="M33" i="218"/>
  <c r="P33" i="218" s="1"/>
  <c r="M32" i="218"/>
  <c r="P32" i="218" s="1"/>
  <c r="M31" i="218"/>
  <c r="P31" i="218" s="1"/>
  <c r="M30" i="218"/>
  <c r="P30" i="218" s="1"/>
  <c r="M29" i="218"/>
  <c r="P29" i="218" s="1"/>
  <c r="M28" i="218"/>
  <c r="P28" i="218" s="1"/>
  <c r="M27" i="218"/>
  <c r="P27" i="218" s="1"/>
  <c r="M25" i="218"/>
  <c r="P25" i="218" s="1"/>
  <c r="M23" i="218"/>
  <c r="P23" i="218" s="1"/>
  <c r="M22" i="218"/>
  <c r="P22" i="218" s="1"/>
  <c r="M21" i="218"/>
  <c r="M20" i="218"/>
  <c r="P20" i="218" s="1"/>
  <c r="M19" i="218"/>
  <c r="P19" i="218" s="1"/>
  <c r="M18" i="218"/>
  <c r="P18" i="218" s="1"/>
  <c r="M17" i="218"/>
  <c r="P17" i="218" s="1"/>
  <c r="M16" i="218"/>
  <c r="P16" i="218" s="1"/>
  <c r="M15" i="218"/>
  <c r="P15" i="218" s="1"/>
  <c r="M14" i="218"/>
  <c r="P14" i="218" s="1"/>
  <c r="M13" i="218"/>
  <c r="P13" i="218" s="1"/>
  <c r="M12" i="218"/>
  <c r="P12" i="218" s="1"/>
  <c r="M11" i="218"/>
  <c r="P11" i="218" s="1"/>
  <c r="M10" i="218"/>
  <c r="P10" i="218" s="1"/>
  <c r="M9" i="218"/>
  <c r="P9" i="218" s="1"/>
  <c r="M8" i="218"/>
  <c r="P8" i="218" s="1"/>
  <c r="M7" i="218"/>
  <c r="P7" i="218" s="1"/>
  <c r="P35" i="217"/>
  <c r="O35" i="217"/>
  <c r="N35" i="217"/>
  <c r="M35" i="217"/>
  <c r="L35" i="217"/>
  <c r="K35" i="217"/>
  <c r="J35" i="217"/>
  <c r="I35" i="217"/>
  <c r="H35" i="217"/>
  <c r="G35" i="217"/>
  <c r="F35" i="217"/>
  <c r="E35" i="217"/>
  <c r="D35" i="217"/>
  <c r="M32" i="216"/>
  <c r="P32" i="216" s="1"/>
  <c r="M31" i="216"/>
  <c r="M30" i="216"/>
  <c r="P30" i="216" s="1"/>
  <c r="M29" i="216"/>
  <c r="P29" i="216" s="1"/>
  <c r="M28" i="216"/>
  <c r="P28" i="216" s="1"/>
  <c r="M27" i="216"/>
  <c r="P27" i="216" s="1"/>
  <c r="M26" i="216"/>
  <c r="P26" i="216" s="1"/>
  <c r="M24" i="216"/>
  <c r="P24" i="216" s="1"/>
  <c r="M22" i="216"/>
  <c r="P22" i="216" s="1"/>
  <c r="M21" i="216"/>
  <c r="P21" i="216" s="1"/>
  <c r="M20" i="216"/>
  <c r="P20" i="216" s="1"/>
  <c r="M19" i="216"/>
  <c r="M18" i="216"/>
  <c r="M17" i="216"/>
  <c r="M16" i="216"/>
  <c r="P16" i="216" s="1"/>
  <c r="M15" i="216"/>
  <c r="P15" i="216" s="1"/>
  <c r="M14" i="216"/>
  <c r="P14" i="216" s="1"/>
  <c r="M13" i="216"/>
  <c r="P13" i="216" s="1"/>
  <c r="M12" i="216"/>
  <c r="P12" i="216" s="1"/>
  <c r="M11" i="216"/>
  <c r="P11" i="216" s="1"/>
  <c r="M10" i="216"/>
  <c r="P10" i="216" s="1"/>
  <c r="M9" i="216"/>
  <c r="P9" i="216" s="1"/>
  <c r="M8" i="216"/>
  <c r="P8" i="216" s="1"/>
  <c r="M7" i="216"/>
  <c r="P7" i="216" s="1"/>
  <c r="G12" i="210"/>
  <c r="F12" i="210"/>
  <c r="E12" i="210"/>
  <c r="D12" i="210"/>
  <c r="C12" i="210"/>
  <c r="B12" i="210"/>
  <c r="G11" i="210"/>
  <c r="F11" i="210"/>
  <c r="E11" i="210"/>
  <c r="D11" i="210"/>
  <c r="C11" i="210"/>
  <c r="B11" i="210"/>
  <c r="G10" i="210"/>
  <c r="F10" i="210"/>
  <c r="E10" i="210"/>
  <c r="D10" i="210"/>
  <c r="C10" i="210"/>
  <c r="B10" i="210"/>
  <c r="AB17" i="207"/>
  <c r="AB16" i="207"/>
  <c r="AB15" i="207"/>
  <c r="AB14" i="207"/>
  <c r="AB13" i="207"/>
  <c r="AB12" i="207"/>
  <c r="AB11" i="207"/>
  <c r="AB9" i="207"/>
  <c r="AB8" i="207"/>
  <c r="AB7" i="207"/>
  <c r="H14" i="236"/>
  <c r="E30" i="197"/>
  <c r="D30" i="197"/>
  <c r="C30" i="197"/>
  <c r="B30" i="197"/>
  <c r="P24" i="187"/>
  <c r="Q24" i="187" s="1"/>
  <c r="O24" i="187"/>
  <c r="N24" i="187"/>
  <c r="L24" i="187"/>
  <c r="M23" i="187" s="1"/>
  <c r="H24" i="187"/>
  <c r="I23" i="187" s="1"/>
  <c r="D24" i="187"/>
  <c r="E13" i="187" s="1"/>
  <c r="C24" i="187"/>
  <c r="B24" i="187"/>
  <c r="Q13" i="187"/>
  <c r="AE16" i="186"/>
  <c r="AD16" i="186"/>
  <c r="AA16" i="186"/>
  <c r="Z16" i="186"/>
  <c r="W16" i="186"/>
  <c r="V16" i="186"/>
  <c r="T16" i="186"/>
  <c r="O16" i="186"/>
  <c r="N16" i="186"/>
  <c r="L16" i="186"/>
  <c r="H16" i="186"/>
  <c r="C16" i="186"/>
  <c r="B16" i="186"/>
  <c r="AF15" i="186"/>
  <c r="AB15" i="186"/>
  <c r="X15" i="186"/>
  <c r="T15" i="186"/>
  <c r="U15" i="186" s="1"/>
  <c r="P15" i="186"/>
  <c r="L15" i="186"/>
  <c r="H15" i="186"/>
  <c r="D15" i="186"/>
  <c r="AF14" i="186"/>
  <c r="AB14" i="186"/>
  <c r="X14" i="186"/>
  <c r="T14" i="186"/>
  <c r="U14" i="186" s="1"/>
  <c r="P14" i="186"/>
  <c r="L14" i="186"/>
  <c r="H14" i="186"/>
  <c r="D14" i="186"/>
  <c r="AF13" i="186"/>
  <c r="AB13" i="186"/>
  <c r="X13" i="186"/>
  <c r="T13" i="186"/>
  <c r="U13" i="186" s="1"/>
  <c r="P13" i="186"/>
  <c r="L13" i="186"/>
  <c r="H13" i="186"/>
  <c r="D13" i="186"/>
  <c r="AF12" i="186"/>
  <c r="AB12" i="186"/>
  <c r="X12" i="186"/>
  <c r="T12" i="186"/>
  <c r="U12" i="186" s="1"/>
  <c r="P12" i="186"/>
  <c r="L12" i="186"/>
  <c r="H12" i="186"/>
  <c r="D12" i="186"/>
  <c r="AF11" i="186"/>
  <c r="AB11" i="186"/>
  <c r="X11" i="186"/>
  <c r="T11" i="186"/>
  <c r="U11" i="186" s="1"/>
  <c r="P11" i="186"/>
  <c r="L11" i="186"/>
  <c r="H11" i="186"/>
  <c r="D11" i="186"/>
  <c r="AF10" i="186"/>
  <c r="AB10" i="186"/>
  <c r="X10" i="186"/>
  <c r="T10" i="186"/>
  <c r="U10" i="186" s="1"/>
  <c r="P10" i="186"/>
  <c r="L10" i="186"/>
  <c r="H10" i="186"/>
  <c r="D10" i="186"/>
  <c r="AF9" i="186"/>
  <c r="AB9" i="186"/>
  <c r="X9" i="186"/>
  <c r="T9" i="186"/>
  <c r="U9" i="186" s="1"/>
  <c r="P9" i="186"/>
  <c r="L9" i="186"/>
  <c r="H9" i="186"/>
  <c r="D9" i="186"/>
  <c r="AF8" i="186"/>
  <c r="AB8" i="186"/>
  <c r="X8" i="186"/>
  <c r="T8" i="186"/>
  <c r="U8" i="186" s="1"/>
  <c r="P8" i="186"/>
  <c r="L8" i="186"/>
  <c r="H8" i="186"/>
  <c r="D8" i="186"/>
  <c r="D18" i="172"/>
  <c r="C18" i="172"/>
  <c r="J20" i="170"/>
  <c r="H20" i="170"/>
  <c r="F20" i="170"/>
  <c r="B20" i="170"/>
  <c r="N38" i="168"/>
  <c r="M38" i="168"/>
  <c r="L38" i="168"/>
  <c r="J38" i="168"/>
  <c r="I38" i="168"/>
  <c r="H38" i="168"/>
  <c r="G38" i="168"/>
  <c r="F38" i="168"/>
  <c r="E38" i="168"/>
  <c r="C38" i="168"/>
  <c r="R37" i="168"/>
  <c r="Q37" i="168"/>
  <c r="P37" i="168"/>
  <c r="R36" i="168"/>
  <c r="Q36" i="168"/>
  <c r="P36" i="168"/>
  <c r="Q35" i="168"/>
  <c r="R34" i="168"/>
  <c r="Q34" i="168"/>
  <c r="P34" i="168"/>
  <c r="R33" i="168"/>
  <c r="Q33" i="168"/>
  <c r="P33" i="168"/>
  <c r="R32" i="168"/>
  <c r="Q32" i="168"/>
  <c r="P32" i="168"/>
  <c r="R31" i="168"/>
  <c r="Q31" i="168"/>
  <c r="P31" i="168"/>
  <c r="R30" i="168"/>
  <c r="Q30" i="168"/>
  <c r="P30" i="168"/>
  <c r="R29" i="168"/>
  <c r="Q29" i="168"/>
  <c r="P29" i="168"/>
  <c r="R28" i="168"/>
  <c r="Q28" i="168"/>
  <c r="P28" i="168"/>
  <c r="R27" i="168"/>
  <c r="Q27" i="168"/>
  <c r="P27" i="168"/>
  <c r="R26" i="168"/>
  <c r="Q26" i="168"/>
  <c r="P26" i="168"/>
  <c r="R25" i="168"/>
  <c r="Q25" i="168"/>
  <c r="P25" i="168"/>
  <c r="R24" i="168"/>
  <c r="Q24" i="168"/>
  <c r="P24" i="168"/>
  <c r="R23" i="168"/>
  <c r="Q23" i="168"/>
  <c r="P23" i="168"/>
  <c r="R22" i="168"/>
  <c r="Q22" i="168"/>
  <c r="P22" i="168"/>
  <c r="R21" i="168"/>
  <c r="Q21" i="168"/>
  <c r="P21" i="168"/>
  <c r="R20" i="168"/>
  <c r="Q20" i="168"/>
  <c r="P20" i="168"/>
  <c r="N19" i="168"/>
  <c r="N39" i="168" s="1"/>
  <c r="M19" i="168"/>
  <c r="M39" i="168" s="1"/>
  <c r="L19" i="168"/>
  <c r="L39" i="168" s="1"/>
  <c r="J19" i="168"/>
  <c r="J39" i="168" s="1"/>
  <c r="I19" i="168"/>
  <c r="I39" i="168" s="1"/>
  <c r="H19" i="168"/>
  <c r="H39" i="168" s="1"/>
  <c r="G19" i="168"/>
  <c r="G39" i="168" s="1"/>
  <c r="F19" i="168"/>
  <c r="F39" i="168" s="1"/>
  <c r="E19" i="168"/>
  <c r="E39" i="168" s="1"/>
  <c r="C19" i="168"/>
  <c r="C39" i="168" s="1"/>
  <c r="Q18" i="168"/>
  <c r="Q17" i="168"/>
  <c r="R16" i="168"/>
  <c r="Q16" i="168"/>
  <c r="P16" i="168"/>
  <c r="R15" i="168"/>
  <c r="Q15" i="168"/>
  <c r="P15" i="168"/>
  <c r="Q14" i="168"/>
  <c r="R13" i="168"/>
  <c r="Q13" i="168"/>
  <c r="P13" i="168"/>
  <c r="R12" i="168"/>
  <c r="Q12" i="168"/>
  <c r="P12" i="168"/>
  <c r="Q11" i="168"/>
  <c r="R10" i="168"/>
  <c r="Q10" i="168"/>
  <c r="P10" i="168"/>
  <c r="R9" i="168"/>
  <c r="Q9" i="168"/>
  <c r="P9" i="168"/>
  <c r="R8" i="168"/>
  <c r="Q8" i="168"/>
  <c r="P8" i="168"/>
  <c r="R7" i="168"/>
  <c r="Q7" i="168"/>
  <c r="P7" i="168"/>
  <c r="L38" i="167"/>
  <c r="K38" i="167"/>
  <c r="J38" i="167"/>
  <c r="I38" i="167"/>
  <c r="H38" i="167"/>
  <c r="G38" i="167"/>
  <c r="F38" i="167"/>
  <c r="E38" i="167"/>
  <c r="D38" i="167"/>
  <c r="C38" i="167"/>
  <c r="O37" i="167"/>
  <c r="N37" i="167"/>
  <c r="M37" i="167"/>
  <c r="N36" i="167"/>
  <c r="O35" i="167"/>
  <c r="N35" i="167"/>
  <c r="M35" i="167"/>
  <c r="O34" i="167"/>
  <c r="N34" i="167"/>
  <c r="M34" i="167"/>
  <c r="O33" i="167"/>
  <c r="N33" i="167"/>
  <c r="M33" i="167"/>
  <c r="O32" i="167"/>
  <c r="N32" i="167"/>
  <c r="M32" i="167"/>
  <c r="O31" i="167"/>
  <c r="N31" i="167"/>
  <c r="M31" i="167"/>
  <c r="O30" i="167"/>
  <c r="N30" i="167"/>
  <c r="M30" i="167"/>
  <c r="O29" i="167"/>
  <c r="N29" i="167"/>
  <c r="M29" i="167"/>
  <c r="O28" i="167"/>
  <c r="N28" i="167"/>
  <c r="M28" i="167"/>
  <c r="O27" i="167"/>
  <c r="N27" i="167"/>
  <c r="M27" i="167"/>
  <c r="O26" i="167"/>
  <c r="N26" i="167"/>
  <c r="M26" i="167"/>
  <c r="O25" i="167"/>
  <c r="N25" i="167"/>
  <c r="M25" i="167"/>
  <c r="O24" i="167"/>
  <c r="N24" i="167"/>
  <c r="M24" i="167"/>
  <c r="O23" i="167"/>
  <c r="N23" i="167"/>
  <c r="M23" i="167"/>
  <c r="O22" i="167"/>
  <c r="N22" i="167"/>
  <c r="M22" i="167"/>
  <c r="O21" i="167"/>
  <c r="N21" i="167"/>
  <c r="M21" i="167"/>
  <c r="O20" i="167"/>
  <c r="N20" i="167"/>
  <c r="M20" i="167"/>
  <c r="L19" i="167"/>
  <c r="L39" i="167" s="1"/>
  <c r="K19" i="167"/>
  <c r="K39" i="167" s="1"/>
  <c r="J19" i="167"/>
  <c r="J39" i="167" s="1"/>
  <c r="I19" i="167"/>
  <c r="I39" i="167" s="1"/>
  <c r="H19" i="167"/>
  <c r="G19" i="167"/>
  <c r="G39" i="167" s="1"/>
  <c r="F19" i="167"/>
  <c r="F39" i="167" s="1"/>
  <c r="E19" i="167"/>
  <c r="E39" i="167" s="1"/>
  <c r="D19" i="167"/>
  <c r="D39" i="167" s="1"/>
  <c r="C19" i="167"/>
  <c r="C39" i="167" s="1"/>
  <c r="N18" i="167"/>
  <c r="N17" i="167"/>
  <c r="O16" i="167"/>
  <c r="N16" i="167"/>
  <c r="M16" i="167"/>
  <c r="O15" i="167"/>
  <c r="N15" i="167"/>
  <c r="M15" i="167"/>
  <c r="N14" i="167"/>
  <c r="O13" i="167"/>
  <c r="N13" i="167"/>
  <c r="M13" i="167"/>
  <c r="O12" i="167"/>
  <c r="N12" i="167"/>
  <c r="M12" i="167"/>
  <c r="N11" i="167"/>
  <c r="O10" i="167"/>
  <c r="N10" i="167"/>
  <c r="M10" i="167"/>
  <c r="O9" i="167"/>
  <c r="N9" i="167"/>
  <c r="M9" i="167"/>
  <c r="O8" i="167"/>
  <c r="N8" i="167"/>
  <c r="M8" i="167"/>
  <c r="O7" i="167"/>
  <c r="N7" i="167"/>
  <c r="M7" i="167"/>
  <c r="L37" i="166"/>
  <c r="K37" i="166"/>
  <c r="J37" i="166"/>
  <c r="I37" i="166"/>
  <c r="H37" i="166"/>
  <c r="G37" i="166"/>
  <c r="F37" i="166"/>
  <c r="E37" i="166"/>
  <c r="D37" i="166"/>
  <c r="C37" i="166"/>
  <c r="N36" i="166"/>
  <c r="O35" i="166"/>
  <c r="N35" i="166"/>
  <c r="M35" i="166"/>
  <c r="O34" i="166"/>
  <c r="N34" i="166"/>
  <c r="M34" i="166"/>
  <c r="O33" i="166"/>
  <c r="N33" i="166"/>
  <c r="M33" i="166"/>
  <c r="O32" i="166"/>
  <c r="N32" i="166"/>
  <c r="M32" i="166"/>
  <c r="O31" i="166"/>
  <c r="N31" i="166"/>
  <c r="M31" i="166"/>
  <c r="O30" i="166"/>
  <c r="N30" i="166"/>
  <c r="M30" i="166"/>
  <c r="O29" i="166"/>
  <c r="N29" i="166"/>
  <c r="M29" i="166"/>
  <c r="O28" i="166"/>
  <c r="N28" i="166"/>
  <c r="M28" i="166"/>
  <c r="O27" i="166"/>
  <c r="N27" i="166"/>
  <c r="M27" i="166"/>
  <c r="O26" i="166"/>
  <c r="N26" i="166"/>
  <c r="M26" i="166"/>
  <c r="O25" i="166"/>
  <c r="N25" i="166"/>
  <c r="M25" i="166"/>
  <c r="O24" i="166"/>
  <c r="N24" i="166"/>
  <c r="M24" i="166"/>
  <c r="O23" i="166"/>
  <c r="N23" i="166"/>
  <c r="M23" i="166"/>
  <c r="O22" i="166"/>
  <c r="N22" i="166"/>
  <c r="M22" i="166"/>
  <c r="O21" i="166"/>
  <c r="N21" i="166"/>
  <c r="O20" i="166"/>
  <c r="N20" i="166"/>
  <c r="L19" i="166"/>
  <c r="K19" i="166"/>
  <c r="J19" i="166"/>
  <c r="I19" i="166"/>
  <c r="H19" i="166"/>
  <c r="G19" i="166"/>
  <c r="F19" i="166"/>
  <c r="E19" i="166"/>
  <c r="D19" i="166"/>
  <c r="C19" i="166"/>
  <c r="N18" i="166"/>
  <c r="N17" i="166"/>
  <c r="O16" i="166"/>
  <c r="N16" i="166"/>
  <c r="M16" i="166"/>
  <c r="O15" i="166"/>
  <c r="N15" i="166"/>
  <c r="M15" i="166"/>
  <c r="N14" i="166"/>
  <c r="O13" i="166"/>
  <c r="N13" i="166"/>
  <c r="M13" i="166"/>
  <c r="O12" i="166"/>
  <c r="N12" i="166"/>
  <c r="M12" i="166"/>
  <c r="N11" i="166"/>
  <c r="O10" i="166"/>
  <c r="N10" i="166"/>
  <c r="M10" i="166"/>
  <c r="O9" i="166"/>
  <c r="N9" i="166"/>
  <c r="M9" i="166"/>
  <c r="O8" i="166"/>
  <c r="N8" i="166"/>
  <c r="M8" i="166"/>
  <c r="O7" i="166"/>
  <c r="N7" i="166"/>
  <c r="M7" i="166"/>
  <c r="AB35" i="165"/>
  <c r="AA35" i="165"/>
  <c r="Z35" i="165"/>
  <c r="Y35" i="165"/>
  <c r="X35" i="165"/>
  <c r="W35" i="165"/>
  <c r="V35" i="165"/>
  <c r="U35" i="165"/>
  <c r="L35" i="165"/>
  <c r="K35" i="165"/>
  <c r="J35" i="165"/>
  <c r="I35" i="165"/>
  <c r="H35" i="165"/>
  <c r="G35" i="165"/>
  <c r="F35" i="165"/>
  <c r="E35" i="165"/>
  <c r="D35" i="165"/>
  <c r="C35" i="165"/>
  <c r="P35" i="165" s="1"/>
  <c r="T34" i="165"/>
  <c r="R34" i="165"/>
  <c r="Q34" i="165"/>
  <c r="P34" i="165"/>
  <c r="O34" i="165"/>
  <c r="N34" i="165"/>
  <c r="M34" i="165"/>
  <c r="T33" i="165"/>
  <c r="R33" i="165"/>
  <c r="Q33" i="165"/>
  <c r="P33" i="165"/>
  <c r="O33" i="165"/>
  <c r="N33" i="165"/>
  <c r="M33" i="165"/>
  <c r="T32" i="165"/>
  <c r="R32" i="165"/>
  <c r="Q32" i="165"/>
  <c r="P32" i="165"/>
  <c r="O32" i="165"/>
  <c r="N32" i="165"/>
  <c r="M32" i="165"/>
  <c r="T31" i="165"/>
  <c r="R31" i="165"/>
  <c r="Q31" i="165"/>
  <c r="P31" i="165"/>
  <c r="O31" i="165"/>
  <c r="N31" i="165"/>
  <c r="M31" i="165"/>
  <c r="T30" i="165"/>
  <c r="R30" i="165"/>
  <c r="Q30" i="165"/>
  <c r="P30" i="165"/>
  <c r="O30" i="165"/>
  <c r="N30" i="165"/>
  <c r="M30" i="165"/>
  <c r="T29" i="165"/>
  <c r="R29" i="165"/>
  <c r="Q29" i="165"/>
  <c r="P29" i="165"/>
  <c r="O29" i="165"/>
  <c r="N29" i="165"/>
  <c r="M29" i="165"/>
  <c r="T28" i="165"/>
  <c r="R28" i="165"/>
  <c r="Q28" i="165"/>
  <c r="P28" i="165"/>
  <c r="O28" i="165"/>
  <c r="N28" i="165"/>
  <c r="M28" i="165"/>
  <c r="T27" i="165"/>
  <c r="R27" i="165"/>
  <c r="Q27" i="165"/>
  <c r="P27" i="165"/>
  <c r="O27" i="165"/>
  <c r="N27" i="165"/>
  <c r="M27" i="165"/>
  <c r="T26" i="165"/>
  <c r="R26" i="165"/>
  <c r="Q26" i="165"/>
  <c r="P26" i="165"/>
  <c r="O26" i="165"/>
  <c r="N26" i="165"/>
  <c r="M26" i="165"/>
  <c r="T25" i="165"/>
  <c r="R25" i="165"/>
  <c r="Q25" i="165"/>
  <c r="P25" i="165"/>
  <c r="O25" i="165"/>
  <c r="N25" i="165"/>
  <c r="M25" i="165"/>
  <c r="T24" i="165"/>
  <c r="R24" i="165"/>
  <c r="Q24" i="165"/>
  <c r="P24" i="165"/>
  <c r="O24" i="165"/>
  <c r="N24" i="165"/>
  <c r="M24" i="165"/>
  <c r="T23" i="165"/>
  <c r="R23" i="165"/>
  <c r="Q23" i="165"/>
  <c r="P23" i="165"/>
  <c r="O23" i="165"/>
  <c r="N23" i="165"/>
  <c r="M23" i="165"/>
  <c r="T22" i="165"/>
  <c r="R22" i="165"/>
  <c r="Q22" i="165"/>
  <c r="P22" i="165"/>
  <c r="O22" i="165"/>
  <c r="N22" i="165"/>
  <c r="T21" i="165"/>
  <c r="R21" i="165"/>
  <c r="Q21" i="165"/>
  <c r="P21" i="165"/>
  <c r="O21" i="165"/>
  <c r="N21" i="165"/>
  <c r="AB20" i="165"/>
  <c r="AB36" i="165" s="1"/>
  <c r="AA20" i="165"/>
  <c r="Z20" i="165"/>
  <c r="Z36" i="165" s="1"/>
  <c r="Y20" i="165"/>
  <c r="X20" i="165"/>
  <c r="X36" i="165" s="1"/>
  <c r="W20" i="165"/>
  <c r="V20" i="165"/>
  <c r="V36" i="165" s="1"/>
  <c r="U20" i="165"/>
  <c r="L20" i="165"/>
  <c r="K20" i="165"/>
  <c r="J20" i="165"/>
  <c r="I20" i="165"/>
  <c r="H20" i="165"/>
  <c r="G20" i="165"/>
  <c r="F20" i="165"/>
  <c r="E20" i="165"/>
  <c r="D20" i="165"/>
  <c r="C20" i="165"/>
  <c r="P20" i="165" s="1"/>
  <c r="T19" i="165"/>
  <c r="R19" i="165"/>
  <c r="Q19" i="165"/>
  <c r="P19" i="165"/>
  <c r="T18" i="165"/>
  <c r="R18" i="165"/>
  <c r="Q18" i="165"/>
  <c r="P18" i="165"/>
  <c r="O18" i="165"/>
  <c r="N18" i="165"/>
  <c r="M18" i="165"/>
  <c r="T17" i="165"/>
  <c r="R17" i="165"/>
  <c r="Q17" i="165"/>
  <c r="P17" i="165"/>
  <c r="O17" i="165"/>
  <c r="N17" i="165"/>
  <c r="M17" i="165"/>
  <c r="T16" i="165"/>
  <c r="R16" i="165"/>
  <c r="Q16" i="165"/>
  <c r="P16" i="165"/>
  <c r="T15" i="165"/>
  <c r="R15" i="165"/>
  <c r="Q15" i="165"/>
  <c r="P15" i="165"/>
  <c r="O15" i="165"/>
  <c r="N15" i="165"/>
  <c r="M15" i="165"/>
  <c r="T14" i="165"/>
  <c r="R14" i="165"/>
  <c r="Q14" i="165"/>
  <c r="P14" i="165"/>
  <c r="O14" i="165"/>
  <c r="N14" i="165"/>
  <c r="M14" i="165"/>
  <c r="T13" i="165"/>
  <c r="R13" i="165"/>
  <c r="Q13" i="165"/>
  <c r="P13" i="165"/>
  <c r="N13" i="165"/>
  <c r="T12" i="165"/>
  <c r="R12" i="165"/>
  <c r="Q12" i="165"/>
  <c r="P12" i="165"/>
  <c r="O12" i="165"/>
  <c r="N12" i="165"/>
  <c r="M12" i="165"/>
  <c r="T11" i="165"/>
  <c r="R11" i="165"/>
  <c r="Q11" i="165"/>
  <c r="P11" i="165"/>
  <c r="O11" i="165"/>
  <c r="N11" i="165"/>
  <c r="M11" i="165"/>
  <c r="T10" i="165"/>
  <c r="R10" i="165"/>
  <c r="Q10" i="165"/>
  <c r="P10" i="165"/>
  <c r="O10" i="165"/>
  <c r="N10" i="165"/>
  <c r="M10" i="165"/>
  <c r="T9" i="165"/>
  <c r="R9" i="165"/>
  <c r="Q9" i="165"/>
  <c r="P9" i="165"/>
  <c r="O9" i="165"/>
  <c r="N9" i="165"/>
  <c r="M9" i="165"/>
  <c r="T8" i="165"/>
  <c r="R8" i="165"/>
  <c r="Q8" i="165"/>
  <c r="P8" i="165"/>
  <c r="O8" i="165"/>
  <c r="N8" i="165"/>
  <c r="M8" i="165"/>
  <c r="T7" i="165"/>
  <c r="R7" i="165"/>
  <c r="Q7" i="165"/>
  <c r="P7" i="165"/>
  <c r="O7" i="165"/>
  <c r="N7" i="165"/>
  <c r="M7" i="165"/>
  <c r="AA36" i="164"/>
  <c r="Z36" i="164"/>
  <c r="Y36" i="164"/>
  <c r="X36" i="164"/>
  <c r="W36" i="164"/>
  <c r="V36" i="164"/>
  <c r="U36" i="164"/>
  <c r="T36" i="164"/>
  <c r="K36" i="164"/>
  <c r="J36" i="164"/>
  <c r="I36" i="164"/>
  <c r="H36" i="164"/>
  <c r="G36" i="164"/>
  <c r="F36" i="164"/>
  <c r="E36" i="164"/>
  <c r="D36" i="164"/>
  <c r="C36" i="164"/>
  <c r="O36" i="164" s="1"/>
  <c r="S35" i="164"/>
  <c r="Q35" i="164"/>
  <c r="P35" i="164"/>
  <c r="O35" i="164"/>
  <c r="N35" i="164"/>
  <c r="M35" i="164"/>
  <c r="L35" i="164"/>
  <c r="N34" i="164"/>
  <c r="M34" i="164"/>
  <c r="L34" i="164"/>
  <c r="S33" i="164"/>
  <c r="Q33" i="164"/>
  <c r="P33" i="164"/>
  <c r="O33" i="164"/>
  <c r="N33" i="164"/>
  <c r="M33" i="164"/>
  <c r="L33" i="164"/>
  <c r="S32" i="164"/>
  <c r="Q32" i="164"/>
  <c r="P32" i="164"/>
  <c r="O32" i="164"/>
  <c r="N32" i="164"/>
  <c r="M32" i="164"/>
  <c r="L32" i="164"/>
  <c r="S31" i="164"/>
  <c r="Q31" i="164"/>
  <c r="P31" i="164"/>
  <c r="O31" i="164"/>
  <c r="N31" i="164"/>
  <c r="M31" i="164"/>
  <c r="L31" i="164"/>
  <c r="S30" i="164"/>
  <c r="Q30" i="164"/>
  <c r="P30" i="164"/>
  <c r="O30" i="164"/>
  <c r="N30" i="164"/>
  <c r="M30" i="164"/>
  <c r="L30" i="164"/>
  <c r="S29" i="164"/>
  <c r="Q29" i="164"/>
  <c r="P29" i="164"/>
  <c r="O29" i="164"/>
  <c r="N29" i="164"/>
  <c r="M29" i="164"/>
  <c r="L29" i="164"/>
  <c r="S28" i="164"/>
  <c r="Q28" i="164"/>
  <c r="P28" i="164"/>
  <c r="O28" i="164"/>
  <c r="N28" i="164"/>
  <c r="M28" i="164"/>
  <c r="L28" i="164"/>
  <c r="S27" i="164"/>
  <c r="Q27" i="164"/>
  <c r="P27" i="164"/>
  <c r="O27" i="164"/>
  <c r="N27" i="164"/>
  <c r="M27" i="164"/>
  <c r="L27" i="164"/>
  <c r="S26" i="164"/>
  <c r="Q26" i="164"/>
  <c r="P26" i="164"/>
  <c r="O26" i="164"/>
  <c r="N26" i="164"/>
  <c r="M26" i="164"/>
  <c r="L26" i="164"/>
  <c r="S25" i="164"/>
  <c r="Q25" i="164"/>
  <c r="P25" i="164"/>
  <c r="O25" i="164"/>
  <c r="N25" i="164"/>
  <c r="M25" i="164"/>
  <c r="L25" i="164"/>
  <c r="S24" i="164"/>
  <c r="Q24" i="164"/>
  <c r="P24" i="164"/>
  <c r="O24" i="164"/>
  <c r="N24" i="164"/>
  <c r="M24" i="164"/>
  <c r="L24" i="164"/>
  <c r="S23" i="164"/>
  <c r="Q23" i="164"/>
  <c r="P23" i="164"/>
  <c r="O23" i="164"/>
  <c r="N23" i="164"/>
  <c r="M23" i="164"/>
  <c r="L23" i="164"/>
  <c r="S22" i="164"/>
  <c r="Q22" i="164"/>
  <c r="P22" i="164"/>
  <c r="O22" i="164"/>
  <c r="N22" i="164"/>
  <c r="M22" i="164"/>
  <c r="S21" i="164"/>
  <c r="Q21" i="164"/>
  <c r="P21" i="164"/>
  <c r="O21" i="164"/>
  <c r="N21" i="164"/>
  <c r="M21" i="164"/>
  <c r="AA20" i="164"/>
  <c r="AA37" i="164" s="1"/>
  <c r="Z20" i="164"/>
  <c r="Z37" i="164" s="1"/>
  <c r="Y20" i="164"/>
  <c r="Y37" i="164" s="1"/>
  <c r="X20" i="164"/>
  <c r="X37" i="164" s="1"/>
  <c r="W20" i="164"/>
  <c r="W37" i="164" s="1"/>
  <c r="V20" i="164"/>
  <c r="V37" i="164" s="1"/>
  <c r="U20" i="164"/>
  <c r="U37" i="164" s="1"/>
  <c r="T20" i="164"/>
  <c r="T37" i="164" s="1"/>
  <c r="K20" i="164"/>
  <c r="K37" i="164" s="1"/>
  <c r="J20" i="164"/>
  <c r="J37" i="164" s="1"/>
  <c r="I20" i="164"/>
  <c r="I37" i="164" s="1"/>
  <c r="H20" i="164"/>
  <c r="H37" i="164" s="1"/>
  <c r="G20" i="164"/>
  <c r="G37" i="164" s="1"/>
  <c r="F20" i="164"/>
  <c r="F37" i="164" s="1"/>
  <c r="E20" i="164"/>
  <c r="E37" i="164" s="1"/>
  <c r="D20" i="164"/>
  <c r="D37" i="164" s="1"/>
  <c r="C20" i="164"/>
  <c r="C37" i="164" s="1"/>
  <c r="O37" i="164" s="1"/>
  <c r="S19" i="164"/>
  <c r="P19" i="164" s="1"/>
  <c r="O19" i="164"/>
  <c r="S18" i="164"/>
  <c r="Q18" i="164"/>
  <c r="P18" i="164"/>
  <c r="O18" i="164"/>
  <c r="N18" i="164"/>
  <c r="M18" i="164"/>
  <c r="L18" i="164"/>
  <c r="S17" i="164"/>
  <c r="Q17" i="164"/>
  <c r="P17" i="164"/>
  <c r="O17" i="164"/>
  <c r="N17" i="164"/>
  <c r="M17" i="164"/>
  <c r="L17" i="164"/>
  <c r="S16" i="164"/>
  <c r="P16" i="164" s="1"/>
  <c r="O16" i="164"/>
  <c r="S15" i="164"/>
  <c r="P15" i="164" s="1"/>
  <c r="O15" i="164"/>
  <c r="N15" i="164"/>
  <c r="M15" i="164"/>
  <c r="L15" i="164"/>
  <c r="S14" i="164"/>
  <c r="Q14" i="164"/>
  <c r="P14" i="164"/>
  <c r="O14" i="164"/>
  <c r="N14" i="164"/>
  <c r="M14" i="164"/>
  <c r="L14" i="164"/>
  <c r="S13" i="164"/>
  <c r="P13" i="164" s="1"/>
  <c r="O13" i="164"/>
  <c r="M13" i="164"/>
  <c r="S12" i="164"/>
  <c r="Q12" i="164"/>
  <c r="P12" i="164"/>
  <c r="O12" i="164"/>
  <c r="N12" i="164"/>
  <c r="M12" i="164"/>
  <c r="L12" i="164"/>
  <c r="S11" i="164"/>
  <c r="Q11" i="164"/>
  <c r="P11" i="164"/>
  <c r="O11" i="164"/>
  <c r="N11" i="164"/>
  <c r="M11" i="164"/>
  <c r="L11" i="164"/>
  <c r="S10" i="164"/>
  <c r="Q10" i="164"/>
  <c r="P10" i="164"/>
  <c r="O10" i="164"/>
  <c r="N10" i="164"/>
  <c r="M10" i="164"/>
  <c r="L10" i="164"/>
  <c r="S9" i="164"/>
  <c r="Q9" i="164"/>
  <c r="P9" i="164"/>
  <c r="O9" i="164"/>
  <c r="N9" i="164"/>
  <c r="M9" i="164"/>
  <c r="L9" i="164"/>
  <c r="S8" i="164"/>
  <c r="Q8" i="164"/>
  <c r="P8" i="164"/>
  <c r="O8" i="164"/>
  <c r="N8" i="164"/>
  <c r="M8" i="164"/>
  <c r="L8" i="164"/>
  <c r="S7" i="164"/>
  <c r="Q7" i="164"/>
  <c r="P7" i="164"/>
  <c r="O7" i="164"/>
  <c r="N7" i="164"/>
  <c r="M7" i="164"/>
  <c r="L7" i="164"/>
  <c r="D11" i="162"/>
  <c r="E8" i="162" s="1"/>
  <c r="C11" i="162"/>
  <c r="E10" i="162"/>
  <c r="D10" i="161"/>
  <c r="D20" i="160"/>
  <c r="E17" i="160" s="1"/>
  <c r="K19" i="160"/>
  <c r="I19" i="160"/>
  <c r="G19" i="160"/>
  <c r="E19" i="160"/>
  <c r="C19" i="160"/>
  <c r="K18" i="160"/>
  <c r="I18" i="160"/>
  <c r="G18" i="160"/>
  <c r="C18" i="160"/>
  <c r="K17" i="160"/>
  <c r="I17" i="160"/>
  <c r="G17" i="160"/>
  <c r="C17" i="160"/>
  <c r="K16" i="160"/>
  <c r="I16" i="160"/>
  <c r="G16" i="160"/>
  <c r="C16" i="160"/>
  <c r="K15" i="160"/>
  <c r="I15" i="160"/>
  <c r="G15" i="160"/>
  <c r="C15" i="160"/>
  <c r="K14" i="160"/>
  <c r="I14" i="160"/>
  <c r="G14" i="160"/>
  <c r="C14" i="160"/>
  <c r="K13" i="160"/>
  <c r="I13" i="160"/>
  <c r="G13" i="160"/>
  <c r="C13" i="160"/>
  <c r="K12" i="160"/>
  <c r="I12" i="160"/>
  <c r="G12" i="160"/>
  <c r="C12" i="160"/>
  <c r="K11" i="160"/>
  <c r="I11" i="160"/>
  <c r="G11" i="160"/>
  <c r="C11" i="160"/>
  <c r="K10" i="160"/>
  <c r="I10" i="160"/>
  <c r="G10" i="160"/>
  <c r="C10" i="160"/>
  <c r="K9" i="160"/>
  <c r="I9" i="160"/>
  <c r="G9" i="160"/>
  <c r="C9" i="160"/>
  <c r="K8" i="160"/>
  <c r="I8" i="160"/>
  <c r="G8" i="160"/>
  <c r="C8" i="160"/>
  <c r="K7" i="160"/>
  <c r="I7" i="160"/>
  <c r="G7" i="160"/>
  <c r="C7" i="160"/>
  <c r="K6" i="160"/>
  <c r="I6" i="160"/>
  <c r="G6" i="160"/>
  <c r="C6" i="160"/>
  <c r="D19" i="159"/>
  <c r="K18" i="159"/>
  <c r="G18" i="159"/>
  <c r="C18" i="159"/>
  <c r="K17" i="159"/>
  <c r="G17" i="159"/>
  <c r="C17" i="159"/>
  <c r="K16" i="159"/>
  <c r="G16" i="159"/>
  <c r="C16" i="159"/>
  <c r="K15" i="159"/>
  <c r="G15" i="159"/>
  <c r="C15" i="159"/>
  <c r="K14" i="159"/>
  <c r="G14" i="159"/>
  <c r="C14" i="159"/>
  <c r="K13" i="159"/>
  <c r="G13" i="159"/>
  <c r="C13" i="159"/>
  <c r="K12" i="159"/>
  <c r="G12" i="159"/>
  <c r="C12" i="159"/>
  <c r="K11" i="159"/>
  <c r="G11" i="159"/>
  <c r="C11" i="159"/>
  <c r="K10" i="159"/>
  <c r="G10" i="159"/>
  <c r="C10" i="159"/>
  <c r="K9" i="159"/>
  <c r="G9" i="159"/>
  <c r="C9" i="159"/>
  <c r="K8" i="159"/>
  <c r="G8" i="159"/>
  <c r="C8" i="159"/>
  <c r="K7" i="159"/>
  <c r="G7" i="159"/>
  <c r="C7" i="159"/>
  <c r="K6" i="159"/>
  <c r="G6" i="159"/>
  <c r="C6" i="159"/>
  <c r="K16" i="158"/>
  <c r="I16" i="158"/>
  <c r="D16" i="158"/>
  <c r="K15" i="158"/>
  <c r="I15" i="158"/>
  <c r="K14" i="158"/>
  <c r="I14" i="158"/>
  <c r="K13" i="158"/>
  <c r="I13" i="158"/>
  <c r="K12" i="158"/>
  <c r="I12" i="158"/>
  <c r="K11" i="158"/>
  <c r="I11" i="158"/>
  <c r="K10" i="158"/>
  <c r="I10" i="158"/>
  <c r="K9" i="158"/>
  <c r="I9" i="158"/>
  <c r="K8" i="158"/>
  <c r="I8" i="158"/>
  <c r="K7" i="158"/>
  <c r="I7" i="158"/>
  <c r="K6" i="158"/>
  <c r="I6" i="158"/>
  <c r="H15" i="156"/>
  <c r="G15" i="156"/>
  <c r="F15" i="156"/>
  <c r="E15" i="156"/>
  <c r="D15" i="156"/>
  <c r="C15" i="156"/>
  <c r="H10" i="156"/>
  <c r="G10" i="156"/>
  <c r="F10" i="156"/>
  <c r="E10" i="156"/>
  <c r="D10" i="156"/>
  <c r="C10" i="156"/>
  <c r="AJ43" i="154"/>
  <c r="AK38" i="154" s="1"/>
  <c r="AG43" i="154"/>
  <c r="AH25" i="154" s="1"/>
  <c r="AD43" i="154"/>
  <c r="AE32" i="154" s="1"/>
  <c r="AA43" i="154"/>
  <c r="AB30" i="154" s="1"/>
  <c r="X43" i="154"/>
  <c r="Y9" i="154" s="1"/>
  <c r="U43" i="154"/>
  <c r="V24" i="154" s="1"/>
  <c r="R43" i="154"/>
  <c r="Q43" i="154"/>
  <c r="O43" i="154"/>
  <c r="P23" i="154" s="1"/>
  <c r="N43" i="154"/>
  <c r="L43" i="154"/>
  <c r="M43" i="154" s="1"/>
  <c r="K43" i="154"/>
  <c r="I43" i="154"/>
  <c r="J34" i="154" s="1"/>
  <c r="H43" i="154"/>
  <c r="F43" i="154"/>
  <c r="G41" i="154" s="1"/>
  <c r="E43" i="154"/>
  <c r="C43" i="154"/>
  <c r="D26" i="154" s="1"/>
  <c r="AB41" i="154"/>
  <c r="D41" i="154"/>
  <c r="AB27" i="154"/>
  <c r="D14" i="153"/>
  <c r="D13" i="153"/>
  <c r="D12" i="153"/>
  <c r="D11" i="153"/>
  <c r="D10" i="153"/>
  <c r="D9" i="153"/>
  <c r="D8" i="153"/>
  <c r="D7" i="153"/>
  <c r="O19" i="151"/>
  <c r="O18" i="151"/>
  <c r="M18" i="151"/>
  <c r="K18" i="151"/>
  <c r="C18" i="151"/>
  <c r="O17" i="151"/>
  <c r="M17" i="151"/>
  <c r="K17" i="151"/>
  <c r="C17" i="151"/>
  <c r="M16" i="151"/>
  <c r="K16" i="151"/>
  <c r="C16" i="151"/>
  <c r="N15" i="151"/>
  <c r="N14" i="151"/>
  <c r="I14" i="151" s="1"/>
  <c r="N13" i="151"/>
  <c r="E13" i="151" s="1"/>
  <c r="N12" i="151"/>
  <c r="N11" i="151"/>
  <c r="E11" i="151" s="1"/>
  <c r="N10" i="151"/>
  <c r="N9" i="151"/>
  <c r="E9" i="151" s="1"/>
  <c r="N8" i="151"/>
  <c r="N7" i="151"/>
  <c r="E7" i="151" s="1"/>
  <c r="E30" i="150"/>
  <c r="D30" i="150"/>
  <c r="C30" i="150"/>
  <c r="B30" i="150"/>
  <c r="E28" i="150"/>
  <c r="D28" i="150"/>
  <c r="C28" i="150"/>
  <c r="B28" i="150"/>
  <c r="E26" i="150"/>
  <c r="D26" i="150"/>
  <c r="C26" i="150"/>
  <c r="B26" i="150"/>
  <c r="E24" i="150"/>
  <c r="D24" i="150"/>
  <c r="C24" i="150"/>
  <c r="B24" i="150"/>
  <c r="K22" i="150"/>
  <c r="J22" i="150"/>
  <c r="I22" i="150"/>
  <c r="H22" i="150"/>
  <c r="G22" i="150"/>
  <c r="F22" i="150"/>
  <c r="E22" i="150"/>
  <c r="D22" i="150"/>
  <c r="C22" i="150"/>
  <c r="B22" i="150"/>
  <c r="K20" i="150"/>
  <c r="J20" i="150"/>
  <c r="I20" i="150"/>
  <c r="H20" i="150"/>
  <c r="G20" i="150"/>
  <c r="F20" i="150"/>
  <c r="E20" i="150"/>
  <c r="D20" i="150"/>
  <c r="C20" i="150"/>
  <c r="B20" i="150"/>
  <c r="K18" i="150"/>
  <c r="J18" i="150"/>
  <c r="I18" i="150"/>
  <c r="H18" i="150"/>
  <c r="G18" i="150"/>
  <c r="F18" i="150"/>
  <c r="E18" i="150"/>
  <c r="D18" i="150"/>
  <c r="C18" i="150"/>
  <c r="B18" i="150"/>
  <c r="K16" i="150"/>
  <c r="J16" i="150"/>
  <c r="I16" i="150"/>
  <c r="H16" i="150"/>
  <c r="G16" i="150"/>
  <c r="F16" i="150"/>
  <c r="E16" i="150"/>
  <c r="D16" i="150"/>
  <c r="C16" i="150"/>
  <c r="B16" i="150"/>
  <c r="K14" i="150"/>
  <c r="J14" i="150"/>
  <c r="I14" i="150"/>
  <c r="H14" i="150"/>
  <c r="G14" i="150"/>
  <c r="F14" i="150"/>
  <c r="E14" i="150"/>
  <c r="D14" i="150"/>
  <c r="C14" i="150"/>
  <c r="B14" i="150"/>
  <c r="K12" i="150"/>
  <c r="J12" i="150"/>
  <c r="I12" i="150"/>
  <c r="H12" i="150"/>
  <c r="G12" i="150"/>
  <c r="F12" i="150"/>
  <c r="E12" i="150"/>
  <c r="D12" i="150"/>
  <c r="C12" i="150"/>
  <c r="B12" i="150"/>
  <c r="K10" i="150"/>
  <c r="J10" i="150"/>
  <c r="I10" i="150"/>
  <c r="H10" i="150"/>
  <c r="G10" i="150"/>
  <c r="F10" i="150"/>
  <c r="E10" i="150"/>
  <c r="D10" i="150"/>
  <c r="C10" i="150"/>
  <c r="B10" i="150"/>
  <c r="K8" i="150"/>
  <c r="J8" i="150"/>
  <c r="I8" i="150"/>
  <c r="H8" i="150"/>
  <c r="G8" i="150"/>
  <c r="F8" i="150"/>
  <c r="E8" i="150"/>
  <c r="D8" i="150"/>
  <c r="C8" i="150"/>
  <c r="B8" i="150"/>
  <c r="G41" i="149"/>
  <c r="F41" i="149"/>
  <c r="C41" i="149"/>
  <c r="B41" i="149"/>
  <c r="H40" i="149"/>
  <c r="D40" i="149"/>
  <c r="H39" i="149"/>
  <c r="D39" i="149"/>
  <c r="H38" i="149"/>
  <c r="D38" i="149"/>
  <c r="H37" i="149"/>
  <c r="D37" i="149"/>
  <c r="H36" i="149"/>
  <c r="D36" i="149"/>
  <c r="H35" i="149"/>
  <c r="D35" i="149"/>
  <c r="H34" i="149"/>
  <c r="D34" i="149"/>
  <c r="H33" i="149"/>
  <c r="D33" i="149"/>
  <c r="H32" i="149"/>
  <c r="D32" i="149"/>
  <c r="H31" i="149"/>
  <c r="D31" i="149"/>
  <c r="H30" i="149"/>
  <c r="D30" i="149"/>
  <c r="H29" i="149"/>
  <c r="D29" i="149"/>
  <c r="H28" i="149"/>
  <c r="D28" i="149"/>
  <c r="H27" i="149"/>
  <c r="D27" i="149"/>
  <c r="H26" i="149"/>
  <c r="D26" i="149"/>
  <c r="H25" i="149"/>
  <c r="D25" i="149"/>
  <c r="H24" i="149"/>
  <c r="D24" i="149"/>
  <c r="H23" i="149"/>
  <c r="D23" i="149"/>
  <c r="H22" i="149"/>
  <c r="D22" i="149"/>
  <c r="H21" i="149"/>
  <c r="D21" i="149"/>
  <c r="H20" i="149"/>
  <c r="D20" i="149"/>
  <c r="H19" i="149"/>
  <c r="D19" i="149"/>
  <c r="H18" i="149"/>
  <c r="D18" i="149"/>
  <c r="H17" i="149"/>
  <c r="D17" i="149"/>
  <c r="H16" i="149"/>
  <c r="D16" i="149"/>
  <c r="H15" i="149"/>
  <c r="D15" i="149"/>
  <c r="H14" i="149"/>
  <c r="D14" i="149"/>
  <c r="H13" i="149"/>
  <c r="D13" i="149"/>
  <c r="H12" i="149"/>
  <c r="D12" i="149"/>
  <c r="H11" i="149"/>
  <c r="D11" i="149"/>
  <c r="H10" i="149"/>
  <c r="D10" i="149"/>
  <c r="H9" i="149"/>
  <c r="D9" i="149"/>
  <c r="H8" i="149"/>
  <c r="D8" i="149"/>
  <c r="H7" i="149"/>
  <c r="D7" i="149"/>
  <c r="G41" i="148"/>
  <c r="F41" i="148"/>
  <c r="C41" i="148"/>
  <c r="B41" i="148"/>
  <c r="H40" i="148"/>
  <c r="D40" i="148"/>
  <c r="H39" i="148"/>
  <c r="D39" i="148"/>
  <c r="H38" i="148"/>
  <c r="D38" i="148"/>
  <c r="H37" i="148"/>
  <c r="D37" i="148"/>
  <c r="H36" i="148"/>
  <c r="D36" i="148"/>
  <c r="H35" i="148"/>
  <c r="D35" i="148"/>
  <c r="H34" i="148"/>
  <c r="D34" i="148"/>
  <c r="H33" i="148"/>
  <c r="D33" i="148"/>
  <c r="H32" i="148"/>
  <c r="D32" i="148"/>
  <c r="H31" i="148"/>
  <c r="D31" i="148"/>
  <c r="H30" i="148"/>
  <c r="D30" i="148"/>
  <c r="H29" i="148"/>
  <c r="D29" i="148"/>
  <c r="H28" i="148"/>
  <c r="D28" i="148"/>
  <c r="H27" i="148"/>
  <c r="D27" i="148"/>
  <c r="H26" i="148"/>
  <c r="D26" i="148"/>
  <c r="H25" i="148"/>
  <c r="D25" i="148"/>
  <c r="H24" i="148"/>
  <c r="D24" i="148"/>
  <c r="H23" i="148"/>
  <c r="D23" i="148"/>
  <c r="H22" i="148"/>
  <c r="D22" i="148"/>
  <c r="H21" i="148"/>
  <c r="D21" i="148"/>
  <c r="H20" i="148"/>
  <c r="D20" i="148"/>
  <c r="H19" i="148"/>
  <c r="D19" i="148"/>
  <c r="H18" i="148"/>
  <c r="D18" i="148"/>
  <c r="H17" i="148"/>
  <c r="D17" i="148"/>
  <c r="H16" i="148"/>
  <c r="D16" i="148"/>
  <c r="H15" i="148"/>
  <c r="D15" i="148"/>
  <c r="H14" i="148"/>
  <c r="D14" i="148"/>
  <c r="H13" i="148"/>
  <c r="D13" i="148"/>
  <c r="H12" i="148"/>
  <c r="D12" i="148"/>
  <c r="H11" i="148"/>
  <c r="D11" i="148"/>
  <c r="H10" i="148"/>
  <c r="D10" i="148"/>
  <c r="H9" i="148"/>
  <c r="D9" i="148"/>
  <c r="H8" i="148"/>
  <c r="D8" i="148"/>
  <c r="H7" i="148"/>
  <c r="D7" i="148"/>
  <c r="G43" i="147"/>
  <c r="F43" i="147"/>
  <c r="C43" i="147"/>
  <c r="B43" i="147"/>
  <c r="H42" i="147"/>
  <c r="D42" i="147"/>
  <c r="H41" i="147"/>
  <c r="D41" i="147"/>
  <c r="H40" i="147"/>
  <c r="D40" i="147"/>
  <c r="H39" i="147"/>
  <c r="D39" i="147"/>
  <c r="H38" i="147"/>
  <c r="D38" i="147"/>
  <c r="H37" i="147"/>
  <c r="D37" i="147"/>
  <c r="H36" i="147"/>
  <c r="D36" i="147"/>
  <c r="H35" i="147"/>
  <c r="D35" i="147"/>
  <c r="H34" i="147"/>
  <c r="D34" i="147"/>
  <c r="H33" i="147"/>
  <c r="D33" i="147"/>
  <c r="H32" i="147"/>
  <c r="D32" i="147"/>
  <c r="H31" i="147"/>
  <c r="D31" i="147"/>
  <c r="H30" i="147"/>
  <c r="D30" i="147"/>
  <c r="H29" i="147"/>
  <c r="D29" i="147"/>
  <c r="H28" i="147"/>
  <c r="D28" i="147"/>
  <c r="H27" i="147"/>
  <c r="D27" i="147"/>
  <c r="H26" i="147"/>
  <c r="D26" i="147"/>
  <c r="H25" i="147"/>
  <c r="D25" i="147"/>
  <c r="H24" i="147"/>
  <c r="D24" i="147"/>
  <c r="H23" i="147"/>
  <c r="D23" i="147"/>
  <c r="H22" i="147"/>
  <c r="D22" i="147"/>
  <c r="H21" i="147"/>
  <c r="D21" i="147"/>
  <c r="H20" i="147"/>
  <c r="D20" i="147"/>
  <c r="H19" i="147"/>
  <c r="D19" i="147"/>
  <c r="H18" i="147"/>
  <c r="D18" i="147"/>
  <c r="H17" i="147"/>
  <c r="D17" i="147"/>
  <c r="H16" i="147"/>
  <c r="D16" i="147"/>
  <c r="H15" i="147"/>
  <c r="D15" i="147"/>
  <c r="H14" i="147"/>
  <c r="D14" i="147"/>
  <c r="H13" i="147"/>
  <c r="D13" i="147"/>
  <c r="H12" i="147"/>
  <c r="D12" i="147"/>
  <c r="H11" i="147"/>
  <c r="D11" i="147"/>
  <c r="H10" i="147"/>
  <c r="D10" i="147"/>
  <c r="H9" i="147"/>
  <c r="D9" i="147"/>
  <c r="H8" i="147"/>
  <c r="D8" i="147"/>
  <c r="H7" i="147"/>
  <c r="D7" i="147"/>
  <c r="G43" i="146"/>
  <c r="F43" i="146"/>
  <c r="C43" i="146"/>
  <c r="B43" i="146"/>
  <c r="H42" i="146"/>
  <c r="D42" i="146"/>
  <c r="H41" i="146"/>
  <c r="D41" i="146"/>
  <c r="H40" i="146"/>
  <c r="D40" i="146"/>
  <c r="H39" i="146"/>
  <c r="D39" i="146"/>
  <c r="H38" i="146"/>
  <c r="D38" i="146"/>
  <c r="H37" i="146"/>
  <c r="D37" i="146"/>
  <c r="H36" i="146"/>
  <c r="D36" i="146"/>
  <c r="H35" i="146"/>
  <c r="D35" i="146"/>
  <c r="H34" i="146"/>
  <c r="D34" i="146"/>
  <c r="H33" i="146"/>
  <c r="D33" i="146"/>
  <c r="H32" i="146"/>
  <c r="D32" i="146"/>
  <c r="H31" i="146"/>
  <c r="D31" i="146"/>
  <c r="H30" i="146"/>
  <c r="D30" i="146"/>
  <c r="H29" i="146"/>
  <c r="D29" i="146"/>
  <c r="H28" i="146"/>
  <c r="D28" i="146"/>
  <c r="H27" i="146"/>
  <c r="D27" i="146"/>
  <c r="H26" i="146"/>
  <c r="D26" i="146"/>
  <c r="H25" i="146"/>
  <c r="D25" i="146"/>
  <c r="H24" i="146"/>
  <c r="D24" i="146"/>
  <c r="H23" i="146"/>
  <c r="D23" i="146"/>
  <c r="H22" i="146"/>
  <c r="D22" i="146"/>
  <c r="H21" i="146"/>
  <c r="D21" i="146"/>
  <c r="H20" i="146"/>
  <c r="D20" i="146"/>
  <c r="H19" i="146"/>
  <c r="D19" i="146"/>
  <c r="H18" i="146"/>
  <c r="D18" i="146"/>
  <c r="H17" i="146"/>
  <c r="D17" i="146"/>
  <c r="H16" i="146"/>
  <c r="D16" i="146"/>
  <c r="H15" i="146"/>
  <c r="D15" i="146"/>
  <c r="H14" i="146"/>
  <c r="D14" i="146"/>
  <c r="H13" i="146"/>
  <c r="D13" i="146"/>
  <c r="H12" i="146"/>
  <c r="D12" i="146"/>
  <c r="H11" i="146"/>
  <c r="D11" i="146"/>
  <c r="H10" i="146"/>
  <c r="D10" i="146"/>
  <c r="H9" i="146"/>
  <c r="D9" i="146"/>
  <c r="H8" i="146"/>
  <c r="D8" i="146"/>
  <c r="H7" i="146"/>
  <c r="D7" i="146"/>
  <c r="G33" i="145"/>
  <c r="F33" i="145"/>
  <c r="C33" i="145"/>
  <c r="B33" i="145"/>
  <c r="H32" i="145"/>
  <c r="D32" i="145"/>
  <c r="H31" i="145"/>
  <c r="D31" i="145"/>
  <c r="H30" i="145"/>
  <c r="D30" i="145"/>
  <c r="H29" i="145"/>
  <c r="D29" i="145"/>
  <c r="H28" i="145"/>
  <c r="D28" i="145"/>
  <c r="H27" i="145"/>
  <c r="D27" i="145"/>
  <c r="H26" i="145"/>
  <c r="D26" i="145"/>
  <c r="H25" i="145"/>
  <c r="D25" i="145"/>
  <c r="H24" i="145"/>
  <c r="D24" i="145"/>
  <c r="H23" i="145"/>
  <c r="D23" i="145"/>
  <c r="H22" i="145"/>
  <c r="D22" i="145"/>
  <c r="H21" i="145"/>
  <c r="D21" i="145"/>
  <c r="H20" i="145"/>
  <c r="D20" i="145"/>
  <c r="H19" i="145"/>
  <c r="D19" i="145"/>
  <c r="H18" i="145"/>
  <c r="D18" i="145"/>
  <c r="H17" i="145"/>
  <c r="D17" i="145"/>
  <c r="H16" i="145"/>
  <c r="D16" i="145"/>
  <c r="H15" i="145"/>
  <c r="D15" i="145"/>
  <c r="H14" i="145"/>
  <c r="D14" i="145"/>
  <c r="H13" i="145"/>
  <c r="D13" i="145"/>
  <c r="H12" i="145"/>
  <c r="D12" i="145"/>
  <c r="H11" i="145"/>
  <c r="D11" i="145"/>
  <c r="H10" i="145"/>
  <c r="D10" i="145"/>
  <c r="H9" i="145"/>
  <c r="D9" i="145"/>
  <c r="H8" i="145"/>
  <c r="D8" i="145"/>
  <c r="H7" i="145"/>
  <c r="D7" i="145"/>
  <c r="G33" i="144"/>
  <c r="F33" i="144"/>
  <c r="C33" i="144"/>
  <c r="B33" i="144"/>
  <c r="H32" i="144"/>
  <c r="D32" i="144"/>
  <c r="H31" i="144"/>
  <c r="D31" i="144"/>
  <c r="H30" i="144"/>
  <c r="D30" i="144"/>
  <c r="H29" i="144"/>
  <c r="D29" i="144"/>
  <c r="H28" i="144"/>
  <c r="D28" i="144"/>
  <c r="H27" i="144"/>
  <c r="D27" i="144"/>
  <c r="H26" i="144"/>
  <c r="D26" i="144"/>
  <c r="H25" i="144"/>
  <c r="D25" i="144"/>
  <c r="H24" i="144"/>
  <c r="D24" i="144"/>
  <c r="H23" i="144"/>
  <c r="D23" i="144"/>
  <c r="H22" i="144"/>
  <c r="D22" i="144"/>
  <c r="H21" i="144"/>
  <c r="D21" i="144"/>
  <c r="H20" i="144"/>
  <c r="D20" i="144"/>
  <c r="H19" i="144"/>
  <c r="D19" i="144"/>
  <c r="H18" i="144"/>
  <c r="D18" i="144"/>
  <c r="H17" i="144"/>
  <c r="D17" i="144"/>
  <c r="H16" i="144"/>
  <c r="D16" i="144"/>
  <c r="H15" i="144"/>
  <c r="D15" i="144"/>
  <c r="H14" i="144"/>
  <c r="D14" i="144"/>
  <c r="H13" i="144"/>
  <c r="D13" i="144"/>
  <c r="H12" i="144"/>
  <c r="D12" i="144"/>
  <c r="H11" i="144"/>
  <c r="D11" i="144"/>
  <c r="H10" i="144"/>
  <c r="D10" i="144"/>
  <c r="H9" i="144"/>
  <c r="D9" i="144"/>
  <c r="H8" i="144"/>
  <c r="D8" i="144"/>
  <c r="H7" i="144"/>
  <c r="D7" i="144"/>
  <c r="D28" i="143"/>
  <c r="H28" i="143" s="1"/>
  <c r="D27" i="143"/>
  <c r="H27" i="143" s="1"/>
  <c r="D26" i="143"/>
  <c r="H26" i="143" s="1"/>
  <c r="D25" i="143"/>
  <c r="H25" i="143" s="1"/>
  <c r="D24" i="143"/>
  <c r="H24" i="143" s="1"/>
  <c r="D23" i="143"/>
  <c r="H23" i="143" s="1"/>
  <c r="D22" i="143"/>
  <c r="H22" i="143" s="1"/>
  <c r="D21" i="143"/>
  <c r="H21" i="143" s="1"/>
  <c r="D20" i="143"/>
  <c r="H20" i="143" s="1"/>
  <c r="D19" i="143"/>
  <c r="H19" i="143" s="1"/>
  <c r="D18" i="143"/>
  <c r="H18" i="143" s="1"/>
  <c r="D17" i="143"/>
  <c r="H17" i="143" s="1"/>
  <c r="D16" i="143"/>
  <c r="H16" i="143" s="1"/>
  <c r="D15" i="143"/>
  <c r="H15" i="143" s="1"/>
  <c r="D14" i="143"/>
  <c r="H14" i="143" s="1"/>
  <c r="D13" i="143"/>
  <c r="H13" i="143" s="1"/>
  <c r="D12" i="143"/>
  <c r="H12" i="143" s="1"/>
  <c r="D11" i="143"/>
  <c r="H11" i="143" s="1"/>
  <c r="D10" i="143"/>
  <c r="H10" i="143" s="1"/>
  <c r="H9" i="143"/>
  <c r="D8" i="143"/>
  <c r="H8" i="143" s="1"/>
  <c r="D7" i="143"/>
  <c r="H7" i="143" s="1"/>
  <c r="D6" i="143"/>
  <c r="H6" i="143" s="1"/>
  <c r="D28" i="142"/>
  <c r="H28" i="142" s="1"/>
  <c r="D27" i="142"/>
  <c r="H27" i="142" s="1"/>
  <c r="D26" i="142"/>
  <c r="H26" i="142" s="1"/>
  <c r="D25" i="142"/>
  <c r="H25" i="142" s="1"/>
  <c r="D24" i="142"/>
  <c r="H24" i="142" s="1"/>
  <c r="D23" i="142"/>
  <c r="H23" i="142" s="1"/>
  <c r="D22" i="142"/>
  <c r="H22" i="142" s="1"/>
  <c r="D21" i="142"/>
  <c r="H21" i="142" s="1"/>
  <c r="D20" i="142"/>
  <c r="H20" i="142" s="1"/>
  <c r="D19" i="142"/>
  <c r="H19" i="142" s="1"/>
  <c r="D18" i="142"/>
  <c r="H18" i="142" s="1"/>
  <c r="D17" i="142"/>
  <c r="H17" i="142" s="1"/>
  <c r="D16" i="142"/>
  <c r="H16" i="142" s="1"/>
  <c r="D15" i="142"/>
  <c r="H15" i="142" s="1"/>
  <c r="D14" i="142"/>
  <c r="H14" i="142" s="1"/>
  <c r="D13" i="142"/>
  <c r="H13" i="142" s="1"/>
  <c r="D12" i="142"/>
  <c r="H12" i="142" s="1"/>
  <c r="D11" i="142"/>
  <c r="H11" i="142" s="1"/>
  <c r="D10" i="142"/>
  <c r="H10" i="142" s="1"/>
  <c r="D9" i="142"/>
  <c r="H9" i="142" s="1"/>
  <c r="D8" i="142"/>
  <c r="H8" i="142" s="1"/>
  <c r="D7" i="142"/>
  <c r="H7" i="142" s="1"/>
  <c r="D6" i="142"/>
  <c r="H6" i="142" s="1"/>
  <c r="D30" i="141"/>
  <c r="G30" i="141" s="1"/>
  <c r="D29" i="141"/>
  <c r="G29" i="141" s="1"/>
  <c r="D28" i="141"/>
  <c r="G28" i="141" s="1"/>
  <c r="D27" i="141"/>
  <c r="G27" i="141" s="1"/>
  <c r="D26" i="141"/>
  <c r="G26" i="141" s="1"/>
  <c r="D25" i="141"/>
  <c r="G25" i="141" s="1"/>
  <c r="D24" i="141"/>
  <c r="G24" i="141" s="1"/>
  <c r="D23" i="141"/>
  <c r="G23" i="141" s="1"/>
  <c r="D22" i="141"/>
  <c r="G22" i="141" s="1"/>
  <c r="D21" i="141"/>
  <c r="G21" i="141" s="1"/>
  <c r="D20" i="141"/>
  <c r="G20" i="141" s="1"/>
  <c r="D19" i="141"/>
  <c r="G19" i="141" s="1"/>
  <c r="F18" i="141"/>
  <c r="E18" i="141"/>
  <c r="D18" i="141"/>
  <c r="D17" i="141"/>
  <c r="G17" i="141" s="1"/>
  <c r="D16" i="141"/>
  <c r="G16" i="141" s="1"/>
  <c r="D15" i="141"/>
  <c r="G15" i="141" s="1"/>
  <c r="D14" i="141"/>
  <c r="G14" i="141" s="1"/>
  <c r="D13" i="141"/>
  <c r="G13" i="141" s="1"/>
  <c r="D12" i="141"/>
  <c r="G12" i="141" s="1"/>
  <c r="D11" i="141"/>
  <c r="G11" i="141" s="1"/>
  <c r="D10" i="141"/>
  <c r="G10" i="141" s="1"/>
  <c r="D9" i="141"/>
  <c r="G9" i="141" s="1"/>
  <c r="D8" i="141"/>
  <c r="G8" i="141" s="1"/>
  <c r="D7" i="141"/>
  <c r="G7" i="141" s="1"/>
  <c r="D6" i="141"/>
  <c r="G6" i="141" s="1"/>
  <c r="D28" i="140"/>
  <c r="G28" i="140" s="1"/>
  <c r="D27" i="140"/>
  <c r="G27" i="140" s="1"/>
  <c r="D26" i="140"/>
  <c r="G26" i="140" s="1"/>
  <c r="D25" i="140"/>
  <c r="G25" i="140" s="1"/>
  <c r="D24" i="140"/>
  <c r="G24" i="140" s="1"/>
  <c r="D23" i="140"/>
  <c r="G23" i="140" s="1"/>
  <c r="D22" i="140"/>
  <c r="G22" i="140" s="1"/>
  <c r="D21" i="140"/>
  <c r="G21" i="140" s="1"/>
  <c r="D20" i="140"/>
  <c r="G20" i="140" s="1"/>
  <c r="D19" i="140"/>
  <c r="G19" i="140" s="1"/>
  <c r="D18" i="140"/>
  <c r="G18" i="140" s="1"/>
  <c r="D17" i="140"/>
  <c r="G17" i="140" s="1"/>
  <c r="D16" i="140"/>
  <c r="G16" i="140" s="1"/>
  <c r="D15" i="140"/>
  <c r="G15" i="140" s="1"/>
  <c r="D14" i="140"/>
  <c r="G14" i="140" s="1"/>
  <c r="D13" i="140"/>
  <c r="G13" i="140" s="1"/>
  <c r="D12" i="140"/>
  <c r="G12" i="140" s="1"/>
  <c r="D11" i="140"/>
  <c r="G11" i="140" s="1"/>
  <c r="D10" i="140"/>
  <c r="G10" i="140" s="1"/>
  <c r="D9" i="140"/>
  <c r="G9" i="140" s="1"/>
  <c r="D8" i="140"/>
  <c r="G8" i="140" s="1"/>
  <c r="D7" i="140"/>
  <c r="G7" i="140" s="1"/>
  <c r="D6" i="140"/>
  <c r="G6" i="140" s="1"/>
  <c r="G33" i="111"/>
  <c r="F33" i="111"/>
  <c r="C33" i="111"/>
  <c r="B33" i="111"/>
  <c r="H32" i="111"/>
  <c r="D32" i="111"/>
  <c r="H31" i="111"/>
  <c r="D31" i="111"/>
  <c r="H30" i="111"/>
  <c r="D30" i="111"/>
  <c r="H29" i="111"/>
  <c r="D29" i="111"/>
  <c r="H28" i="111"/>
  <c r="D28" i="111"/>
  <c r="H27" i="111"/>
  <c r="D27" i="111"/>
  <c r="H26" i="111"/>
  <c r="D26" i="111"/>
  <c r="H25" i="111"/>
  <c r="D25" i="111"/>
  <c r="H24" i="111"/>
  <c r="D24" i="111"/>
  <c r="H23" i="111"/>
  <c r="D23" i="111"/>
  <c r="H22" i="111"/>
  <c r="D22" i="111"/>
  <c r="H21" i="111"/>
  <c r="D21" i="111"/>
  <c r="H20" i="111"/>
  <c r="D20" i="111"/>
  <c r="H19" i="111"/>
  <c r="D19" i="111"/>
  <c r="H18" i="111"/>
  <c r="D18" i="111"/>
  <c r="H17" i="111"/>
  <c r="D17" i="111"/>
  <c r="H16" i="111"/>
  <c r="D16" i="111"/>
  <c r="H15" i="111"/>
  <c r="D15" i="111"/>
  <c r="H14" i="111"/>
  <c r="D14" i="111"/>
  <c r="H13" i="111"/>
  <c r="D13" i="111"/>
  <c r="H12" i="111"/>
  <c r="D12" i="111"/>
  <c r="H11" i="111"/>
  <c r="D11" i="111"/>
  <c r="H10" i="111"/>
  <c r="D10" i="111"/>
  <c r="H9" i="111"/>
  <c r="D9" i="111"/>
  <c r="H8" i="111"/>
  <c r="D8" i="111"/>
  <c r="H7" i="111"/>
  <c r="D7" i="111"/>
  <c r="G33" i="110"/>
  <c r="F33" i="110"/>
  <c r="C33" i="110"/>
  <c r="B33" i="110"/>
  <c r="H32" i="110"/>
  <c r="D32" i="110"/>
  <c r="H31" i="110"/>
  <c r="D31" i="110"/>
  <c r="H30" i="110"/>
  <c r="D30" i="110"/>
  <c r="H29" i="110"/>
  <c r="D29" i="110"/>
  <c r="H28" i="110"/>
  <c r="D28" i="110"/>
  <c r="H27" i="110"/>
  <c r="D27" i="110"/>
  <c r="H26" i="110"/>
  <c r="D26" i="110"/>
  <c r="H25" i="110"/>
  <c r="D25" i="110"/>
  <c r="H24" i="110"/>
  <c r="D24" i="110"/>
  <c r="H23" i="110"/>
  <c r="D23" i="110"/>
  <c r="H22" i="110"/>
  <c r="D22" i="110"/>
  <c r="H21" i="110"/>
  <c r="D21" i="110"/>
  <c r="H20" i="110"/>
  <c r="D20" i="110"/>
  <c r="H19" i="110"/>
  <c r="D19" i="110"/>
  <c r="H18" i="110"/>
  <c r="D18" i="110"/>
  <c r="H17" i="110"/>
  <c r="D17" i="110"/>
  <c r="H16" i="110"/>
  <c r="D16" i="110"/>
  <c r="H15" i="110"/>
  <c r="D15" i="110"/>
  <c r="H14" i="110"/>
  <c r="D14" i="110"/>
  <c r="H13" i="110"/>
  <c r="D13" i="110"/>
  <c r="H12" i="110"/>
  <c r="D12" i="110"/>
  <c r="H11" i="110"/>
  <c r="D11" i="110"/>
  <c r="H10" i="110"/>
  <c r="D10" i="110"/>
  <c r="H9" i="110"/>
  <c r="D9" i="110"/>
  <c r="H8" i="110"/>
  <c r="D8" i="110"/>
  <c r="H7" i="110"/>
  <c r="D7" i="110"/>
  <c r="F31" i="105"/>
  <c r="F30" i="105"/>
  <c r="F29" i="105"/>
  <c r="F28" i="105"/>
  <c r="F27" i="105"/>
  <c r="F26" i="105"/>
  <c r="F25" i="105"/>
  <c r="F24" i="105"/>
  <c r="F23" i="105"/>
  <c r="F22" i="105"/>
  <c r="F21" i="105"/>
  <c r="F20" i="105"/>
  <c r="F19" i="105"/>
  <c r="F18" i="105"/>
  <c r="F17" i="105"/>
  <c r="F16" i="105"/>
  <c r="F15" i="105"/>
  <c r="F14" i="105"/>
  <c r="F13" i="105"/>
  <c r="F12" i="105"/>
  <c r="F11" i="105"/>
  <c r="F10" i="105"/>
  <c r="F8" i="105"/>
  <c r="F6" i="105"/>
  <c r="F31" i="104"/>
  <c r="F30" i="104"/>
  <c r="F29" i="104"/>
  <c r="F28" i="104"/>
  <c r="F27" i="104"/>
  <c r="F26" i="104"/>
  <c r="F25" i="104"/>
  <c r="F24" i="104"/>
  <c r="F23" i="104"/>
  <c r="F22" i="104"/>
  <c r="F21" i="104"/>
  <c r="F20" i="104"/>
  <c r="F19" i="104"/>
  <c r="F18" i="104"/>
  <c r="F17" i="104"/>
  <c r="F16" i="104"/>
  <c r="F15" i="104"/>
  <c r="F14" i="104"/>
  <c r="F13" i="104"/>
  <c r="F12" i="104"/>
  <c r="F11" i="104"/>
  <c r="F10" i="104"/>
  <c r="F8" i="104"/>
  <c r="F6" i="104"/>
  <c r="F29" i="103"/>
  <c r="F28" i="103"/>
  <c r="F27" i="103"/>
  <c r="F26" i="103"/>
  <c r="F25" i="103"/>
  <c r="F24" i="103"/>
  <c r="F23" i="103"/>
  <c r="F22" i="103"/>
  <c r="F21" i="103"/>
  <c r="F20" i="103"/>
  <c r="F19" i="103"/>
  <c r="F18" i="103"/>
  <c r="F17" i="103"/>
  <c r="F16" i="103"/>
  <c r="F15" i="103"/>
  <c r="F14" i="103"/>
  <c r="F13" i="103"/>
  <c r="F12" i="103"/>
  <c r="F11" i="103"/>
  <c r="F10" i="103"/>
  <c r="F9" i="103"/>
  <c r="F8" i="103"/>
  <c r="F7" i="103"/>
  <c r="F6" i="103"/>
  <c r="F29" i="102"/>
  <c r="F28" i="102"/>
  <c r="F27" i="102"/>
  <c r="F26" i="102"/>
  <c r="F25" i="102"/>
  <c r="F24" i="102"/>
  <c r="F23" i="102"/>
  <c r="F22" i="102"/>
  <c r="F21" i="102"/>
  <c r="F20" i="102"/>
  <c r="F19" i="102"/>
  <c r="F18" i="102"/>
  <c r="F17" i="102"/>
  <c r="F16" i="102"/>
  <c r="F15" i="102"/>
  <c r="F14" i="102"/>
  <c r="F13" i="102"/>
  <c r="F12" i="102"/>
  <c r="F11" i="102"/>
  <c r="F10" i="102"/>
  <c r="F9" i="102"/>
  <c r="F8" i="102"/>
  <c r="F7" i="102"/>
  <c r="F6" i="102"/>
  <c r="H21" i="101"/>
  <c r="H20" i="101"/>
  <c r="H19" i="101"/>
  <c r="G17" i="101"/>
  <c r="H17" i="101" s="1"/>
  <c r="H16" i="101"/>
  <c r="G14" i="101"/>
  <c r="G13" i="101"/>
  <c r="G12" i="101"/>
  <c r="G11" i="101"/>
  <c r="G10" i="101"/>
  <c r="G9" i="101"/>
  <c r="G8" i="101"/>
  <c r="H20" i="99"/>
  <c r="D20" i="99"/>
  <c r="H19" i="99"/>
  <c r="D19" i="99"/>
  <c r="H18" i="99"/>
  <c r="D18" i="99"/>
  <c r="H17" i="99"/>
  <c r="D17" i="99"/>
  <c r="H16" i="99"/>
  <c r="D16" i="99"/>
  <c r="H15" i="99"/>
  <c r="D15" i="99"/>
  <c r="H14" i="99"/>
  <c r="D14" i="99"/>
  <c r="H13" i="99"/>
  <c r="D13" i="99"/>
  <c r="H12" i="99"/>
  <c r="D12" i="99"/>
  <c r="H11" i="99"/>
  <c r="D11" i="99"/>
  <c r="H10" i="99"/>
  <c r="D10" i="99"/>
  <c r="H9" i="99"/>
  <c r="D9" i="99"/>
  <c r="E10" i="99" s="1"/>
  <c r="H8" i="99"/>
  <c r="I9" i="99" s="1"/>
  <c r="D8" i="99"/>
  <c r="E9" i="99" s="1"/>
  <c r="H7" i="99"/>
  <c r="I8" i="99" s="1"/>
  <c r="D7" i="99"/>
  <c r="E8" i="99" s="1"/>
  <c r="C27" i="98"/>
  <c r="C26" i="98"/>
  <c r="C25" i="98"/>
  <c r="C24" i="98"/>
  <c r="C23" i="98"/>
  <c r="C22" i="98"/>
  <c r="C21" i="98"/>
  <c r="C20" i="98"/>
  <c r="C19" i="98"/>
  <c r="C18" i="98"/>
  <c r="C17" i="98"/>
  <c r="C16" i="98"/>
  <c r="C15" i="98"/>
  <c r="C14" i="98"/>
  <c r="C13" i="98"/>
  <c r="C12" i="98"/>
  <c r="C11" i="98"/>
  <c r="C10" i="98"/>
  <c r="C9" i="98"/>
  <c r="C8" i="98"/>
  <c r="C7" i="98"/>
  <c r="AQ25" i="95"/>
  <c r="AO25" i="95"/>
  <c r="AL25" i="95"/>
  <c r="AJ25" i="95"/>
  <c r="AG25" i="95"/>
  <c r="AE25" i="95"/>
  <c r="AB25" i="95"/>
  <c r="Z25" i="95"/>
  <c r="P25" i="95"/>
  <c r="M25" i="95"/>
  <c r="K25" i="95"/>
  <c r="H25" i="95"/>
  <c r="F25" i="95"/>
  <c r="AQ24" i="95"/>
  <c r="AO24" i="95"/>
  <c r="AL24" i="95"/>
  <c r="AJ24" i="95"/>
  <c r="AG24" i="95"/>
  <c r="AE24" i="95"/>
  <c r="AB24" i="95"/>
  <c r="Z24" i="95"/>
  <c r="P24" i="95"/>
  <c r="M24" i="95"/>
  <c r="K24" i="95"/>
  <c r="H24" i="95"/>
  <c r="F24" i="95"/>
  <c r="AQ23" i="95"/>
  <c r="AO23" i="95"/>
  <c r="AL23" i="95"/>
  <c r="AJ23" i="95"/>
  <c r="AG23" i="95"/>
  <c r="AE23" i="95"/>
  <c r="AB23" i="95"/>
  <c r="Z23" i="95"/>
  <c r="P23" i="95"/>
  <c r="M23" i="95"/>
  <c r="K23" i="95"/>
  <c r="H23" i="95"/>
  <c r="F23" i="95"/>
  <c r="AQ22" i="95"/>
  <c r="AO22" i="95"/>
  <c r="AL22" i="95"/>
  <c r="AJ22" i="95"/>
  <c r="AG22" i="95"/>
  <c r="AE22" i="95"/>
  <c r="AB22" i="95"/>
  <c r="Z22" i="95"/>
  <c r="P22" i="95"/>
  <c r="M22" i="95"/>
  <c r="K22" i="95"/>
  <c r="H22" i="95"/>
  <c r="F22" i="95"/>
  <c r="AQ21" i="95"/>
  <c r="AO21" i="95"/>
  <c r="AL21" i="95"/>
  <c r="AJ21" i="95"/>
  <c r="AG21" i="95"/>
  <c r="AE21" i="95"/>
  <c r="AB21" i="95"/>
  <c r="Z21" i="95"/>
  <c r="P21" i="95"/>
  <c r="M21" i="95"/>
  <c r="K21" i="95"/>
  <c r="H21" i="95"/>
  <c r="F21" i="95"/>
  <c r="AQ20" i="95"/>
  <c r="AO20" i="95"/>
  <c r="AL20" i="95"/>
  <c r="AJ20" i="95"/>
  <c r="AG20" i="95"/>
  <c r="AE20" i="95"/>
  <c r="AB20" i="95"/>
  <c r="Z20" i="95"/>
  <c r="P20" i="95"/>
  <c r="M20" i="95"/>
  <c r="K20" i="95"/>
  <c r="H20" i="95"/>
  <c r="F20" i="95"/>
  <c r="AQ19" i="95"/>
  <c r="AO19" i="95"/>
  <c r="AL19" i="95"/>
  <c r="AJ19" i="95"/>
  <c r="AG19" i="95"/>
  <c r="AE19" i="95"/>
  <c r="AB19" i="95"/>
  <c r="Z19" i="95"/>
  <c r="P19" i="95"/>
  <c r="M19" i="95"/>
  <c r="K19" i="95"/>
  <c r="H19" i="95"/>
  <c r="F19" i="95"/>
  <c r="AQ18" i="95"/>
  <c r="AO18" i="95"/>
  <c r="AL18" i="95"/>
  <c r="AJ18" i="95"/>
  <c r="AG18" i="95"/>
  <c r="AE18" i="95"/>
  <c r="AB18" i="95"/>
  <c r="Z18" i="95"/>
  <c r="P18" i="95"/>
  <c r="M18" i="95"/>
  <c r="K18" i="95"/>
  <c r="H18" i="95"/>
  <c r="F18" i="95"/>
  <c r="AQ17" i="95"/>
  <c r="AO17" i="95"/>
  <c r="AL17" i="95"/>
  <c r="AJ17" i="95"/>
  <c r="AG17" i="95"/>
  <c r="AE17" i="95"/>
  <c r="AB17" i="95"/>
  <c r="Z17" i="95"/>
  <c r="P17" i="95"/>
  <c r="M17" i="95"/>
  <c r="K17" i="95"/>
  <c r="H17" i="95"/>
  <c r="F17" i="95"/>
  <c r="AQ16" i="95"/>
  <c r="AO16" i="95"/>
  <c r="AL16" i="95"/>
  <c r="AJ16" i="95"/>
  <c r="AG16" i="95"/>
  <c r="AE16" i="95"/>
  <c r="AB16" i="95"/>
  <c r="Z16" i="95"/>
  <c r="P16" i="95"/>
  <c r="M16" i="95"/>
  <c r="K16" i="95"/>
  <c r="H16" i="95"/>
  <c r="F16" i="95"/>
  <c r="AQ15" i="95"/>
  <c r="AO15" i="95"/>
  <c r="AL15" i="95"/>
  <c r="AJ15" i="95"/>
  <c r="AG15" i="95"/>
  <c r="AE15" i="95"/>
  <c r="AB15" i="95"/>
  <c r="Z15" i="95"/>
  <c r="P15" i="95"/>
  <c r="M15" i="95"/>
  <c r="K15" i="95"/>
  <c r="H15" i="95"/>
  <c r="F15" i="95"/>
  <c r="AQ14" i="95"/>
  <c r="AO14" i="95"/>
  <c r="AL14" i="95"/>
  <c r="AJ14" i="95"/>
  <c r="AG14" i="95"/>
  <c r="AE14" i="95"/>
  <c r="AB14" i="95"/>
  <c r="Z14" i="95"/>
  <c r="P14" i="95"/>
  <c r="M14" i="95"/>
  <c r="K14" i="95"/>
  <c r="H14" i="95"/>
  <c r="F14" i="95"/>
  <c r="AQ13" i="95"/>
  <c r="AO13" i="95"/>
  <c r="AL13" i="95"/>
  <c r="AJ13" i="95"/>
  <c r="AG13" i="95"/>
  <c r="AE13" i="95"/>
  <c r="AB13" i="95"/>
  <c r="Z13" i="95"/>
  <c r="P13" i="95"/>
  <c r="M13" i="95"/>
  <c r="K13" i="95"/>
  <c r="H13" i="95"/>
  <c r="F13" i="95"/>
  <c r="AQ12" i="95"/>
  <c r="AO12" i="95"/>
  <c r="AL12" i="95"/>
  <c r="AJ12" i="95"/>
  <c r="AG12" i="95"/>
  <c r="AE12" i="95"/>
  <c r="AB12" i="95"/>
  <c r="Z12" i="95"/>
  <c r="P12" i="95"/>
  <c r="M12" i="95"/>
  <c r="K12" i="95"/>
  <c r="H12" i="95"/>
  <c r="F12" i="95"/>
  <c r="AQ11" i="95"/>
  <c r="AO11" i="95"/>
  <c r="AL11" i="95"/>
  <c r="AJ11" i="95"/>
  <c r="AG11" i="95"/>
  <c r="AE11" i="95"/>
  <c r="AB11" i="95"/>
  <c r="Z11" i="95"/>
  <c r="P11" i="95"/>
  <c r="M11" i="95"/>
  <c r="K11" i="95"/>
  <c r="H11" i="95"/>
  <c r="F11" i="95"/>
  <c r="AQ10" i="95"/>
  <c r="AO10" i="95"/>
  <c r="AL10" i="95"/>
  <c r="AJ10" i="95"/>
  <c r="AG10" i="95"/>
  <c r="AE10" i="95"/>
  <c r="AB10" i="95"/>
  <c r="Z10" i="95"/>
  <c r="P10" i="95"/>
  <c r="M10" i="95"/>
  <c r="K10" i="95"/>
  <c r="H10" i="95"/>
  <c r="F10" i="95"/>
  <c r="AQ9" i="95"/>
  <c r="AO9" i="95"/>
  <c r="AL9" i="95"/>
  <c r="AJ9" i="95"/>
  <c r="AG9" i="95"/>
  <c r="AE9" i="95"/>
  <c r="AB9" i="95"/>
  <c r="Z9" i="95"/>
  <c r="P9" i="95"/>
  <c r="M9" i="95"/>
  <c r="K9" i="95"/>
  <c r="H9" i="95"/>
  <c r="F9" i="95"/>
  <c r="AQ8" i="95"/>
  <c r="AO8" i="95"/>
  <c r="AL8" i="95"/>
  <c r="AJ8" i="95"/>
  <c r="AG8" i="95"/>
  <c r="AE8" i="95"/>
  <c r="AB8" i="95"/>
  <c r="Z8" i="95"/>
  <c r="P8" i="95"/>
  <c r="M8" i="95"/>
  <c r="K8" i="95"/>
  <c r="H8" i="95"/>
  <c r="F8" i="95"/>
  <c r="AQ7" i="95"/>
  <c r="AO7" i="95"/>
  <c r="AL7" i="95"/>
  <c r="AJ7" i="95"/>
  <c r="AG7" i="95"/>
  <c r="AE7" i="95"/>
  <c r="AB7" i="95"/>
  <c r="Z7" i="95"/>
  <c r="P7" i="95"/>
  <c r="M7" i="95"/>
  <c r="K7" i="95"/>
  <c r="H7" i="95"/>
  <c r="F7" i="95"/>
  <c r="AQ6" i="95"/>
  <c r="AO6" i="95"/>
  <c r="AL6" i="95"/>
  <c r="AJ6" i="95"/>
  <c r="AG6" i="95"/>
  <c r="AE6" i="95"/>
  <c r="AB6" i="95"/>
  <c r="Z6" i="95"/>
  <c r="P6" i="95"/>
  <c r="M6" i="95"/>
  <c r="K6" i="95"/>
  <c r="H6" i="95"/>
  <c r="F6" i="95"/>
  <c r="AO25" i="94"/>
  <c r="AM25" i="94"/>
  <c r="AJ25" i="94"/>
  <c r="AH25" i="94"/>
  <c r="AE25" i="94"/>
  <c r="AC25" i="94"/>
  <c r="Z25" i="94"/>
  <c r="P25" i="94"/>
  <c r="N25" i="94"/>
  <c r="K25" i="94"/>
  <c r="I25" i="94"/>
  <c r="F25" i="94"/>
  <c r="D25" i="94"/>
  <c r="AO24" i="94"/>
  <c r="AM24" i="94"/>
  <c r="AJ24" i="94"/>
  <c r="AH24" i="94"/>
  <c r="AE24" i="94"/>
  <c r="AC24" i="94"/>
  <c r="Z24" i="94"/>
  <c r="P24" i="94"/>
  <c r="N24" i="94"/>
  <c r="K24" i="94"/>
  <c r="I24" i="94"/>
  <c r="F24" i="94"/>
  <c r="D24" i="94"/>
  <c r="AO23" i="94"/>
  <c r="AM23" i="94"/>
  <c r="AJ23" i="94"/>
  <c r="AH23" i="94"/>
  <c r="AE23" i="94"/>
  <c r="AC23" i="94"/>
  <c r="Z23" i="94"/>
  <c r="P23" i="94"/>
  <c r="N23" i="94"/>
  <c r="K23" i="94"/>
  <c r="I23" i="94"/>
  <c r="F23" i="94"/>
  <c r="D23" i="94"/>
  <c r="AO22" i="94"/>
  <c r="AM22" i="94"/>
  <c r="AJ22" i="94"/>
  <c r="AH22" i="94"/>
  <c r="AE22" i="94"/>
  <c r="AC22" i="94"/>
  <c r="Z22" i="94"/>
  <c r="P22" i="94"/>
  <c r="N22" i="94"/>
  <c r="K22" i="94"/>
  <c r="I22" i="94"/>
  <c r="F22" i="94"/>
  <c r="D22" i="94"/>
  <c r="AO21" i="94"/>
  <c r="AM21" i="94"/>
  <c r="AJ21" i="94"/>
  <c r="AH21" i="94"/>
  <c r="AE21" i="94"/>
  <c r="AC21" i="94"/>
  <c r="Z21" i="94"/>
  <c r="P21" i="94"/>
  <c r="N21" i="94"/>
  <c r="K21" i="94"/>
  <c r="I21" i="94"/>
  <c r="F21" i="94"/>
  <c r="D21" i="94"/>
  <c r="AO20" i="94"/>
  <c r="AM20" i="94"/>
  <c r="AJ20" i="94"/>
  <c r="AH20" i="94"/>
  <c r="AE20" i="94"/>
  <c r="AC20" i="94"/>
  <c r="Z20" i="94"/>
  <c r="P20" i="94"/>
  <c r="N20" i="94"/>
  <c r="K20" i="94"/>
  <c r="I20" i="94"/>
  <c r="F20" i="94"/>
  <c r="D20" i="94"/>
  <c r="AO19" i="94"/>
  <c r="AM19" i="94"/>
  <c r="AJ19" i="94"/>
  <c r="AH19" i="94"/>
  <c r="AE19" i="94"/>
  <c r="AC19" i="94"/>
  <c r="Z19" i="94"/>
  <c r="P19" i="94"/>
  <c r="N19" i="94"/>
  <c r="K19" i="94"/>
  <c r="I19" i="94"/>
  <c r="F19" i="94"/>
  <c r="D19" i="94"/>
  <c r="AO18" i="94"/>
  <c r="AM18" i="94"/>
  <c r="AJ18" i="94"/>
  <c r="AH18" i="94"/>
  <c r="AE18" i="94"/>
  <c r="AC18" i="94"/>
  <c r="Z18" i="94"/>
  <c r="P18" i="94"/>
  <c r="N18" i="94"/>
  <c r="K18" i="94"/>
  <c r="I18" i="94"/>
  <c r="F18" i="94"/>
  <c r="D18" i="94"/>
  <c r="AO17" i="94"/>
  <c r="AM17" i="94"/>
  <c r="AJ17" i="94"/>
  <c r="AH17" i="94"/>
  <c r="AE17" i="94"/>
  <c r="AC17" i="94"/>
  <c r="Z17" i="94"/>
  <c r="P17" i="94"/>
  <c r="N17" i="94"/>
  <c r="K17" i="94"/>
  <c r="I17" i="94"/>
  <c r="F17" i="94"/>
  <c r="D17" i="94"/>
  <c r="AO16" i="94"/>
  <c r="AM16" i="94"/>
  <c r="AJ16" i="94"/>
  <c r="AH16" i="94"/>
  <c r="AE16" i="94"/>
  <c r="AC16" i="94"/>
  <c r="Z16" i="94"/>
  <c r="P16" i="94"/>
  <c r="N16" i="94"/>
  <c r="K16" i="94"/>
  <c r="I16" i="94"/>
  <c r="F16" i="94"/>
  <c r="D16" i="94"/>
  <c r="AO15" i="94"/>
  <c r="AM15" i="94"/>
  <c r="AJ15" i="94"/>
  <c r="AH15" i="94"/>
  <c r="AE15" i="94"/>
  <c r="AC15" i="94"/>
  <c r="Z15" i="94"/>
  <c r="P15" i="94"/>
  <c r="N15" i="94"/>
  <c r="K15" i="94"/>
  <c r="I15" i="94"/>
  <c r="F15" i="94"/>
  <c r="D15" i="94"/>
  <c r="AO14" i="94"/>
  <c r="AM14" i="94"/>
  <c r="AJ14" i="94"/>
  <c r="AH14" i="94"/>
  <c r="AE14" i="94"/>
  <c r="AC14" i="94"/>
  <c r="Z14" i="94"/>
  <c r="P14" i="94"/>
  <c r="N14" i="94"/>
  <c r="K14" i="94"/>
  <c r="I14" i="94"/>
  <c r="F14" i="94"/>
  <c r="D14" i="94"/>
  <c r="AO13" i="94"/>
  <c r="AM13" i="94"/>
  <c r="AJ13" i="94"/>
  <c r="AH13" i="94"/>
  <c r="AE13" i="94"/>
  <c r="AC13" i="94"/>
  <c r="Z13" i="94"/>
  <c r="P13" i="94"/>
  <c r="N13" i="94"/>
  <c r="K13" i="94"/>
  <c r="I13" i="94"/>
  <c r="F13" i="94"/>
  <c r="D13" i="94"/>
  <c r="AO12" i="94"/>
  <c r="AM12" i="94"/>
  <c r="AJ12" i="94"/>
  <c r="AH12" i="94"/>
  <c r="AE12" i="94"/>
  <c r="AC12" i="94"/>
  <c r="Z12" i="94"/>
  <c r="P12" i="94"/>
  <c r="N12" i="94"/>
  <c r="K12" i="94"/>
  <c r="I12" i="94"/>
  <c r="F12" i="94"/>
  <c r="D12" i="94"/>
  <c r="AO11" i="94"/>
  <c r="AM11" i="94"/>
  <c r="AJ11" i="94"/>
  <c r="AH11" i="94"/>
  <c r="AE11" i="94"/>
  <c r="AC11" i="94"/>
  <c r="Z11" i="94"/>
  <c r="P11" i="94"/>
  <c r="N11" i="94"/>
  <c r="K11" i="94"/>
  <c r="I11" i="94"/>
  <c r="F11" i="94"/>
  <c r="D11" i="94"/>
  <c r="AO10" i="94"/>
  <c r="AM10" i="94"/>
  <c r="AJ10" i="94"/>
  <c r="AH10" i="94"/>
  <c r="AE10" i="94"/>
  <c r="AC10" i="94"/>
  <c r="Z10" i="94"/>
  <c r="P10" i="94"/>
  <c r="N10" i="94"/>
  <c r="K10" i="94"/>
  <c r="I10" i="94"/>
  <c r="F10" i="94"/>
  <c r="D10" i="94"/>
  <c r="AO9" i="94"/>
  <c r="AM9" i="94"/>
  <c r="AJ9" i="94"/>
  <c r="AH9" i="94"/>
  <c r="AE9" i="94"/>
  <c r="AC9" i="94"/>
  <c r="Z9" i="94"/>
  <c r="P9" i="94"/>
  <c r="N9" i="94"/>
  <c r="K9" i="94"/>
  <c r="I9" i="94"/>
  <c r="F9" i="94"/>
  <c r="D9" i="94"/>
  <c r="AO8" i="94"/>
  <c r="AM8" i="94"/>
  <c r="AJ8" i="94"/>
  <c r="AH8" i="94"/>
  <c r="AE8" i="94"/>
  <c r="AC8" i="94"/>
  <c r="Z8" i="94"/>
  <c r="P8" i="94"/>
  <c r="N8" i="94"/>
  <c r="K8" i="94"/>
  <c r="I8" i="94"/>
  <c r="F8" i="94"/>
  <c r="D8" i="94"/>
  <c r="AO7" i="94"/>
  <c r="AM7" i="94"/>
  <c r="AJ7" i="94"/>
  <c r="AH7" i="94"/>
  <c r="AE7" i="94"/>
  <c r="AC7" i="94"/>
  <c r="Z7" i="94"/>
  <c r="P7" i="94"/>
  <c r="N7" i="94"/>
  <c r="K7" i="94"/>
  <c r="I7" i="94"/>
  <c r="F7" i="94"/>
  <c r="D7" i="94"/>
  <c r="AO6" i="94"/>
  <c r="AM6" i="94"/>
  <c r="AJ6" i="94"/>
  <c r="AH6" i="94"/>
  <c r="AE6" i="94"/>
  <c r="AC6" i="94"/>
  <c r="Z6" i="94"/>
  <c r="P6" i="94"/>
  <c r="N6" i="94"/>
  <c r="K6" i="94"/>
  <c r="I6" i="94"/>
  <c r="F6" i="94"/>
  <c r="D6" i="94"/>
  <c r="AO25" i="93"/>
  <c r="AM25" i="93"/>
  <c r="AJ25" i="93"/>
  <c r="AH25" i="93"/>
  <c r="AE25" i="93"/>
  <c r="AC25" i="93"/>
  <c r="Z25" i="93"/>
  <c r="P25" i="93"/>
  <c r="N25" i="93"/>
  <c r="K25" i="93"/>
  <c r="I25" i="93"/>
  <c r="F25" i="93"/>
  <c r="D25" i="93"/>
  <c r="AO24" i="93"/>
  <c r="AM24" i="93"/>
  <c r="AJ24" i="93"/>
  <c r="AH24" i="93"/>
  <c r="AE24" i="93"/>
  <c r="AC24" i="93"/>
  <c r="Z24" i="93"/>
  <c r="P24" i="93"/>
  <c r="N24" i="93"/>
  <c r="K24" i="93"/>
  <c r="I24" i="93"/>
  <c r="F24" i="93"/>
  <c r="D24" i="93"/>
  <c r="AO23" i="93"/>
  <c r="AM23" i="93"/>
  <c r="AJ23" i="93"/>
  <c r="AH23" i="93"/>
  <c r="AE23" i="93"/>
  <c r="AC23" i="93"/>
  <c r="Z23" i="93"/>
  <c r="P23" i="93"/>
  <c r="N23" i="93"/>
  <c r="K23" i="93"/>
  <c r="I23" i="93"/>
  <c r="F23" i="93"/>
  <c r="D23" i="93"/>
  <c r="AO22" i="93"/>
  <c r="AM22" i="93"/>
  <c r="AJ22" i="93"/>
  <c r="AH22" i="93"/>
  <c r="AE22" i="93"/>
  <c r="AC22" i="93"/>
  <c r="Z22" i="93"/>
  <c r="P22" i="93"/>
  <c r="N22" i="93"/>
  <c r="K22" i="93"/>
  <c r="I22" i="93"/>
  <c r="F22" i="93"/>
  <c r="D22" i="93"/>
  <c r="AO21" i="93"/>
  <c r="AM21" i="93"/>
  <c r="AJ21" i="93"/>
  <c r="AH21" i="93"/>
  <c r="AE21" i="93"/>
  <c r="AC21" i="93"/>
  <c r="Z21" i="93"/>
  <c r="P21" i="93"/>
  <c r="N21" i="93"/>
  <c r="K21" i="93"/>
  <c r="I21" i="93"/>
  <c r="F21" i="93"/>
  <c r="D21" i="93"/>
  <c r="AO20" i="93"/>
  <c r="AM20" i="93"/>
  <c r="AJ20" i="93"/>
  <c r="AH20" i="93"/>
  <c r="AE20" i="93"/>
  <c r="AC20" i="93"/>
  <c r="Z20" i="93"/>
  <c r="P20" i="93"/>
  <c r="N20" i="93"/>
  <c r="K20" i="93"/>
  <c r="I20" i="93"/>
  <c r="F20" i="93"/>
  <c r="D20" i="93"/>
  <c r="AO19" i="93"/>
  <c r="AM19" i="93"/>
  <c r="AJ19" i="93"/>
  <c r="AH19" i="93"/>
  <c r="AE19" i="93"/>
  <c r="AC19" i="93"/>
  <c r="Z19" i="93"/>
  <c r="P19" i="93"/>
  <c r="N19" i="93"/>
  <c r="K19" i="93"/>
  <c r="I19" i="93"/>
  <c r="F19" i="93"/>
  <c r="D19" i="93"/>
  <c r="AO18" i="93"/>
  <c r="AM18" i="93"/>
  <c r="AJ18" i="93"/>
  <c r="AH18" i="93"/>
  <c r="AE18" i="93"/>
  <c r="AC18" i="93"/>
  <c r="Z18" i="93"/>
  <c r="P18" i="93"/>
  <c r="N18" i="93"/>
  <c r="K18" i="93"/>
  <c r="I18" i="93"/>
  <c r="F18" i="93"/>
  <c r="D18" i="93"/>
  <c r="AO17" i="93"/>
  <c r="AM17" i="93"/>
  <c r="AJ17" i="93"/>
  <c r="AH17" i="93"/>
  <c r="AE17" i="93"/>
  <c r="AC17" i="93"/>
  <c r="Z17" i="93"/>
  <c r="P17" i="93"/>
  <c r="N17" i="93"/>
  <c r="K17" i="93"/>
  <c r="I17" i="93"/>
  <c r="F17" i="93"/>
  <c r="D17" i="93"/>
  <c r="AO16" i="93"/>
  <c r="AM16" i="93"/>
  <c r="AJ16" i="93"/>
  <c r="AH16" i="93"/>
  <c r="AE16" i="93"/>
  <c r="AC16" i="93"/>
  <c r="Z16" i="93"/>
  <c r="P16" i="93"/>
  <c r="N16" i="93"/>
  <c r="K16" i="93"/>
  <c r="I16" i="93"/>
  <c r="F16" i="93"/>
  <c r="D16" i="93"/>
  <c r="AO15" i="93"/>
  <c r="AM15" i="93"/>
  <c r="AJ15" i="93"/>
  <c r="AH15" i="93"/>
  <c r="AE15" i="93"/>
  <c r="AC15" i="93"/>
  <c r="Z15" i="93"/>
  <c r="P15" i="93"/>
  <c r="N15" i="93"/>
  <c r="K15" i="93"/>
  <c r="I15" i="93"/>
  <c r="F15" i="93"/>
  <c r="D15" i="93"/>
  <c r="AO14" i="93"/>
  <c r="AM14" i="93"/>
  <c r="AJ14" i="93"/>
  <c r="AH14" i="93"/>
  <c r="AE14" i="93"/>
  <c r="AC14" i="93"/>
  <c r="Z14" i="93"/>
  <c r="P14" i="93"/>
  <c r="N14" i="93"/>
  <c r="K14" i="93"/>
  <c r="I14" i="93"/>
  <c r="F14" i="93"/>
  <c r="D14" i="93"/>
  <c r="AO13" i="93"/>
  <c r="AM13" i="93"/>
  <c r="AJ13" i="93"/>
  <c r="AH13" i="93"/>
  <c r="AE13" i="93"/>
  <c r="AC13" i="93"/>
  <c r="Z13" i="93"/>
  <c r="P13" i="93"/>
  <c r="N13" i="93"/>
  <c r="K13" i="93"/>
  <c r="I13" i="93"/>
  <c r="F13" i="93"/>
  <c r="D13" i="93"/>
  <c r="AO12" i="93"/>
  <c r="AM12" i="93"/>
  <c r="AJ12" i="93"/>
  <c r="AH12" i="93"/>
  <c r="AE12" i="93"/>
  <c r="AC12" i="93"/>
  <c r="Z12" i="93"/>
  <c r="P12" i="93"/>
  <c r="N12" i="93"/>
  <c r="K12" i="93"/>
  <c r="I12" i="93"/>
  <c r="F12" i="93"/>
  <c r="D12" i="93"/>
  <c r="AO11" i="93"/>
  <c r="AM11" i="93"/>
  <c r="AJ11" i="93"/>
  <c r="AH11" i="93"/>
  <c r="AE11" i="93"/>
  <c r="AC11" i="93"/>
  <c r="Z11" i="93"/>
  <c r="P11" i="93"/>
  <c r="N11" i="93"/>
  <c r="K11" i="93"/>
  <c r="I11" i="93"/>
  <c r="F11" i="93"/>
  <c r="D11" i="93"/>
  <c r="AO10" i="93"/>
  <c r="AM10" i="93"/>
  <c r="AJ10" i="93"/>
  <c r="AH10" i="93"/>
  <c r="AE10" i="93"/>
  <c r="AC10" i="93"/>
  <c r="Z10" i="93"/>
  <c r="P10" i="93"/>
  <c r="N10" i="93"/>
  <c r="K10" i="93"/>
  <c r="I10" i="93"/>
  <c r="F10" i="93"/>
  <c r="D10" i="93"/>
  <c r="AO9" i="93"/>
  <c r="AM9" i="93"/>
  <c r="AJ9" i="93"/>
  <c r="AH9" i="93"/>
  <c r="AE9" i="93"/>
  <c r="AC9" i="93"/>
  <c r="Z9" i="93"/>
  <c r="P9" i="93"/>
  <c r="N9" i="93"/>
  <c r="K9" i="93"/>
  <c r="I9" i="93"/>
  <c r="F9" i="93"/>
  <c r="D9" i="93"/>
  <c r="AO8" i="93"/>
  <c r="AM8" i="93"/>
  <c r="AJ8" i="93"/>
  <c r="AH8" i="93"/>
  <c r="AE8" i="93"/>
  <c r="AC8" i="93"/>
  <c r="Z8" i="93"/>
  <c r="P8" i="93"/>
  <c r="N8" i="93"/>
  <c r="K8" i="93"/>
  <c r="I8" i="93"/>
  <c r="F8" i="93"/>
  <c r="D8" i="93"/>
  <c r="AO7" i="93"/>
  <c r="AM7" i="93"/>
  <c r="AJ7" i="93"/>
  <c r="AH7" i="93"/>
  <c r="AE7" i="93"/>
  <c r="AC7" i="93"/>
  <c r="Z7" i="93"/>
  <c r="P7" i="93"/>
  <c r="N7" i="93"/>
  <c r="K7" i="93"/>
  <c r="I7" i="93"/>
  <c r="F7" i="93"/>
  <c r="D7" i="93"/>
  <c r="AO6" i="93"/>
  <c r="AM6" i="93"/>
  <c r="AJ6" i="93"/>
  <c r="AH6" i="93"/>
  <c r="AE6" i="93"/>
  <c r="AC6" i="93"/>
  <c r="Z6" i="93"/>
  <c r="P6" i="93"/>
  <c r="N6" i="93"/>
  <c r="K6" i="93"/>
  <c r="I6" i="93"/>
  <c r="F6" i="93"/>
  <c r="D6" i="93"/>
  <c r="AO25" i="92"/>
  <c r="AM25" i="92"/>
  <c r="AJ25" i="92"/>
  <c r="AH25" i="92"/>
  <c r="AE25" i="92"/>
  <c r="AC25" i="92"/>
  <c r="Z25" i="92"/>
  <c r="P25" i="92"/>
  <c r="N25" i="92"/>
  <c r="K25" i="92"/>
  <c r="I25" i="92"/>
  <c r="F25" i="92"/>
  <c r="D25" i="92"/>
  <c r="AO24" i="92"/>
  <c r="AM24" i="92"/>
  <c r="AJ24" i="92"/>
  <c r="AH24" i="92"/>
  <c r="AE24" i="92"/>
  <c r="AC24" i="92"/>
  <c r="Z24" i="92"/>
  <c r="P24" i="92"/>
  <c r="N24" i="92"/>
  <c r="K24" i="92"/>
  <c r="I24" i="92"/>
  <c r="F24" i="92"/>
  <c r="D24" i="92"/>
  <c r="AO23" i="92"/>
  <c r="AM23" i="92"/>
  <c r="AJ23" i="92"/>
  <c r="AH23" i="92"/>
  <c r="AE23" i="92"/>
  <c r="AC23" i="92"/>
  <c r="Z23" i="92"/>
  <c r="P23" i="92"/>
  <c r="N23" i="92"/>
  <c r="K23" i="92"/>
  <c r="I23" i="92"/>
  <c r="F23" i="92"/>
  <c r="D23" i="92"/>
  <c r="AO22" i="92"/>
  <c r="AM22" i="92"/>
  <c r="AJ22" i="92"/>
  <c r="AH22" i="92"/>
  <c r="AE22" i="92"/>
  <c r="AC22" i="92"/>
  <c r="Z22" i="92"/>
  <c r="P22" i="92"/>
  <c r="N22" i="92"/>
  <c r="K22" i="92"/>
  <c r="I22" i="92"/>
  <c r="F22" i="92"/>
  <c r="D22" i="92"/>
  <c r="AO21" i="92"/>
  <c r="AM21" i="92"/>
  <c r="AJ21" i="92"/>
  <c r="AH21" i="92"/>
  <c r="AE21" i="92"/>
  <c r="AC21" i="92"/>
  <c r="Z21" i="92"/>
  <c r="P21" i="92"/>
  <c r="N21" i="92"/>
  <c r="K21" i="92"/>
  <c r="I21" i="92"/>
  <c r="F21" i="92"/>
  <c r="D21" i="92"/>
  <c r="AO20" i="92"/>
  <c r="AM20" i="92"/>
  <c r="AJ20" i="92"/>
  <c r="AH20" i="92"/>
  <c r="AE20" i="92"/>
  <c r="AC20" i="92"/>
  <c r="Z20" i="92"/>
  <c r="P20" i="92"/>
  <c r="N20" i="92"/>
  <c r="K20" i="92"/>
  <c r="I20" i="92"/>
  <c r="F20" i="92"/>
  <c r="D20" i="92"/>
  <c r="AO19" i="92"/>
  <c r="AM19" i="92"/>
  <c r="AJ19" i="92"/>
  <c r="AH19" i="92"/>
  <c r="AE19" i="92"/>
  <c r="AC19" i="92"/>
  <c r="Z19" i="92"/>
  <c r="P19" i="92"/>
  <c r="N19" i="92"/>
  <c r="K19" i="92"/>
  <c r="I19" i="92"/>
  <c r="F19" i="92"/>
  <c r="D19" i="92"/>
  <c r="AO18" i="92"/>
  <c r="AM18" i="92"/>
  <c r="AJ18" i="92"/>
  <c r="AH18" i="92"/>
  <c r="AE18" i="92"/>
  <c r="AC18" i="92"/>
  <c r="Z18" i="92"/>
  <c r="P18" i="92"/>
  <c r="N18" i="92"/>
  <c r="K18" i="92"/>
  <c r="I18" i="92"/>
  <c r="F18" i="92"/>
  <c r="D18" i="92"/>
  <c r="AO17" i="92"/>
  <c r="AM17" i="92"/>
  <c r="AJ17" i="92"/>
  <c r="AH17" i="92"/>
  <c r="AE17" i="92"/>
  <c r="AC17" i="92"/>
  <c r="Z17" i="92"/>
  <c r="P17" i="92"/>
  <c r="N17" i="92"/>
  <c r="K17" i="92"/>
  <c r="I17" i="92"/>
  <c r="F17" i="92"/>
  <c r="D17" i="92"/>
  <c r="AO16" i="92"/>
  <c r="AM16" i="92"/>
  <c r="AJ16" i="92"/>
  <c r="AH16" i="92"/>
  <c r="AE16" i="92"/>
  <c r="AC16" i="92"/>
  <c r="Z16" i="92"/>
  <c r="P16" i="92"/>
  <c r="N16" i="92"/>
  <c r="K16" i="92"/>
  <c r="I16" i="92"/>
  <c r="F16" i="92"/>
  <c r="D16" i="92"/>
  <c r="AO15" i="92"/>
  <c r="AM15" i="92"/>
  <c r="AJ15" i="92"/>
  <c r="AH15" i="92"/>
  <c r="AE15" i="92"/>
  <c r="AC15" i="92"/>
  <c r="Z15" i="92"/>
  <c r="P15" i="92"/>
  <c r="N15" i="92"/>
  <c r="K15" i="92"/>
  <c r="I15" i="92"/>
  <c r="F15" i="92"/>
  <c r="D15" i="92"/>
  <c r="AO14" i="92"/>
  <c r="AM14" i="92"/>
  <c r="AJ14" i="92"/>
  <c r="AH14" i="92"/>
  <c r="AE14" i="92"/>
  <c r="AC14" i="92"/>
  <c r="Z14" i="92"/>
  <c r="P14" i="92"/>
  <c r="N14" i="92"/>
  <c r="K14" i="92"/>
  <c r="I14" i="92"/>
  <c r="F14" i="92"/>
  <c r="D14" i="92"/>
  <c r="AO13" i="92"/>
  <c r="AM13" i="92"/>
  <c r="AJ13" i="92"/>
  <c r="AH13" i="92"/>
  <c r="AE13" i="92"/>
  <c r="AC13" i="92"/>
  <c r="Z13" i="92"/>
  <c r="P13" i="92"/>
  <c r="N13" i="92"/>
  <c r="K13" i="92"/>
  <c r="I13" i="92"/>
  <c r="F13" i="92"/>
  <c r="D13" i="92"/>
  <c r="AO12" i="92"/>
  <c r="AM12" i="92"/>
  <c r="AJ12" i="92"/>
  <c r="AH12" i="92"/>
  <c r="AE12" i="92"/>
  <c r="AC12" i="92"/>
  <c r="Z12" i="92"/>
  <c r="P12" i="92"/>
  <c r="N12" i="92"/>
  <c r="K12" i="92"/>
  <c r="I12" i="92"/>
  <c r="F12" i="92"/>
  <c r="D12" i="92"/>
  <c r="AO11" i="92"/>
  <c r="AM11" i="92"/>
  <c r="AJ11" i="92"/>
  <c r="AH11" i="92"/>
  <c r="AE11" i="92"/>
  <c r="AC11" i="92"/>
  <c r="Z11" i="92"/>
  <c r="P11" i="92"/>
  <c r="N11" i="92"/>
  <c r="K11" i="92"/>
  <c r="I11" i="92"/>
  <c r="F11" i="92"/>
  <c r="D11" i="92"/>
  <c r="AO10" i="92"/>
  <c r="AM10" i="92"/>
  <c r="AJ10" i="92"/>
  <c r="AH10" i="92"/>
  <c r="AE10" i="92"/>
  <c r="AC10" i="92"/>
  <c r="Z10" i="92"/>
  <c r="P10" i="92"/>
  <c r="N10" i="92"/>
  <c r="K10" i="92"/>
  <c r="I10" i="92"/>
  <c r="F10" i="92"/>
  <c r="D10" i="92"/>
  <c r="AO9" i="92"/>
  <c r="AM9" i="92"/>
  <c r="AJ9" i="92"/>
  <c r="AH9" i="92"/>
  <c r="AE9" i="92"/>
  <c r="AC9" i="92"/>
  <c r="Z9" i="92"/>
  <c r="P9" i="92"/>
  <c r="N9" i="92"/>
  <c r="K9" i="92"/>
  <c r="I9" i="92"/>
  <c r="F9" i="92"/>
  <c r="D9" i="92"/>
  <c r="AO8" i="92"/>
  <c r="AM8" i="92"/>
  <c r="AJ8" i="92"/>
  <c r="AH8" i="92"/>
  <c r="AE8" i="92"/>
  <c r="AC8" i="92"/>
  <c r="Z8" i="92"/>
  <c r="P8" i="92"/>
  <c r="N8" i="92"/>
  <c r="K8" i="92"/>
  <c r="I8" i="92"/>
  <c r="F8" i="92"/>
  <c r="D8" i="92"/>
  <c r="AO7" i="92"/>
  <c r="AM7" i="92"/>
  <c r="AJ7" i="92"/>
  <c r="AH7" i="92"/>
  <c r="AE7" i="92"/>
  <c r="AC7" i="92"/>
  <c r="Z7" i="92"/>
  <c r="P7" i="92"/>
  <c r="N7" i="92"/>
  <c r="K7" i="92"/>
  <c r="I7" i="92"/>
  <c r="F7" i="92"/>
  <c r="D7" i="92"/>
  <c r="AO6" i="92"/>
  <c r="AM6" i="92"/>
  <c r="AJ6" i="92"/>
  <c r="AH6" i="92"/>
  <c r="AE6" i="92"/>
  <c r="AC6" i="92"/>
  <c r="Z6" i="92"/>
  <c r="P6" i="92"/>
  <c r="N6" i="92"/>
  <c r="K6" i="92"/>
  <c r="I6" i="92"/>
  <c r="F6" i="92"/>
  <c r="D6" i="92"/>
  <c r="AQ25" i="91"/>
  <c r="AO25" i="91"/>
  <c r="AL25" i="91"/>
  <c r="AJ25" i="91"/>
  <c r="AG25" i="91"/>
  <c r="AE25" i="91"/>
  <c r="AB25" i="91"/>
  <c r="Z25" i="91"/>
  <c r="W25" i="91"/>
  <c r="U25" i="91"/>
  <c r="R25" i="91"/>
  <c r="P25" i="91"/>
  <c r="M25" i="91"/>
  <c r="K25" i="91"/>
  <c r="H25" i="91"/>
  <c r="F25" i="91"/>
  <c r="AQ24" i="91"/>
  <c r="AO24" i="91"/>
  <c r="AL24" i="91"/>
  <c r="AJ24" i="91"/>
  <c r="AG24" i="91"/>
  <c r="AE24" i="91"/>
  <c r="AB24" i="91"/>
  <c r="Z24" i="91"/>
  <c r="W24" i="91"/>
  <c r="U24" i="91"/>
  <c r="R24" i="91"/>
  <c r="P24" i="91"/>
  <c r="M24" i="91"/>
  <c r="K24" i="91"/>
  <c r="H24" i="91"/>
  <c r="F24" i="91"/>
  <c r="AQ23" i="91"/>
  <c r="AO23" i="91"/>
  <c r="AL23" i="91"/>
  <c r="AJ23" i="91"/>
  <c r="AG23" i="91"/>
  <c r="AE23" i="91"/>
  <c r="AB23" i="91"/>
  <c r="Z23" i="91"/>
  <c r="W23" i="91"/>
  <c r="U23" i="91"/>
  <c r="R23" i="91"/>
  <c r="P23" i="91"/>
  <c r="M23" i="91"/>
  <c r="K23" i="91"/>
  <c r="H23" i="91"/>
  <c r="F23" i="91"/>
  <c r="AQ22" i="91"/>
  <c r="AO22" i="91"/>
  <c r="AL22" i="91"/>
  <c r="AJ22" i="91"/>
  <c r="AG22" i="91"/>
  <c r="AE22" i="91"/>
  <c r="AB22" i="91"/>
  <c r="Z22" i="91"/>
  <c r="W22" i="91"/>
  <c r="U22" i="91"/>
  <c r="R22" i="91"/>
  <c r="P22" i="91"/>
  <c r="M22" i="91"/>
  <c r="K22" i="91"/>
  <c r="H22" i="91"/>
  <c r="F22" i="91"/>
  <c r="AQ21" i="91"/>
  <c r="AO21" i="91"/>
  <c r="AL21" i="91"/>
  <c r="AJ21" i="91"/>
  <c r="AG21" i="91"/>
  <c r="AE21" i="91"/>
  <c r="AB21" i="91"/>
  <c r="Z21" i="91"/>
  <c r="W21" i="91"/>
  <c r="U21" i="91"/>
  <c r="R21" i="91"/>
  <c r="P21" i="91"/>
  <c r="M21" i="91"/>
  <c r="K21" i="91"/>
  <c r="H21" i="91"/>
  <c r="F21" i="91"/>
  <c r="AQ20" i="91"/>
  <c r="AO20" i="91"/>
  <c r="AL20" i="91"/>
  <c r="AJ20" i="91"/>
  <c r="AG20" i="91"/>
  <c r="AE20" i="91"/>
  <c r="AB20" i="91"/>
  <c r="Z20" i="91"/>
  <c r="W20" i="91"/>
  <c r="U20" i="91"/>
  <c r="R20" i="91"/>
  <c r="P20" i="91"/>
  <c r="M20" i="91"/>
  <c r="K20" i="91"/>
  <c r="H20" i="91"/>
  <c r="F20" i="91"/>
  <c r="AQ19" i="91"/>
  <c r="AO19" i="91"/>
  <c r="AL19" i="91"/>
  <c r="AJ19" i="91"/>
  <c r="AG19" i="91"/>
  <c r="AE19" i="91"/>
  <c r="AB19" i="91"/>
  <c r="Z19" i="91"/>
  <c r="W19" i="91"/>
  <c r="U19" i="91"/>
  <c r="R19" i="91"/>
  <c r="P19" i="91"/>
  <c r="M19" i="91"/>
  <c r="K19" i="91"/>
  <c r="H19" i="91"/>
  <c r="F19" i="91"/>
  <c r="AQ18" i="91"/>
  <c r="AO18" i="91"/>
  <c r="AL18" i="91"/>
  <c r="AJ18" i="91"/>
  <c r="AG18" i="91"/>
  <c r="AE18" i="91"/>
  <c r="AB18" i="91"/>
  <c r="Z18" i="91"/>
  <c r="W18" i="91"/>
  <c r="U18" i="91"/>
  <c r="R18" i="91"/>
  <c r="P18" i="91"/>
  <c r="M18" i="91"/>
  <c r="K18" i="91"/>
  <c r="H18" i="91"/>
  <c r="F18" i="91"/>
  <c r="AQ17" i="91"/>
  <c r="AO17" i="91"/>
  <c r="AL17" i="91"/>
  <c r="AJ17" i="91"/>
  <c r="AG17" i="91"/>
  <c r="AE17" i="91"/>
  <c r="AB17" i="91"/>
  <c r="Z17" i="91"/>
  <c r="W17" i="91"/>
  <c r="U17" i="91"/>
  <c r="R17" i="91"/>
  <c r="P17" i="91"/>
  <c r="M17" i="91"/>
  <c r="K17" i="91"/>
  <c r="H17" i="91"/>
  <c r="F17" i="91"/>
  <c r="AQ16" i="91"/>
  <c r="AO16" i="91"/>
  <c r="AL16" i="91"/>
  <c r="AJ16" i="91"/>
  <c r="AG16" i="91"/>
  <c r="AE16" i="91"/>
  <c r="AB16" i="91"/>
  <c r="Z16" i="91"/>
  <c r="W16" i="91"/>
  <c r="U16" i="91"/>
  <c r="R16" i="91"/>
  <c r="P16" i="91"/>
  <c r="M16" i="91"/>
  <c r="K16" i="91"/>
  <c r="H16" i="91"/>
  <c r="F16" i="91"/>
  <c r="AQ15" i="91"/>
  <c r="AO15" i="91"/>
  <c r="AL15" i="91"/>
  <c r="AJ15" i="91"/>
  <c r="AG15" i="91"/>
  <c r="AE15" i="91"/>
  <c r="AB15" i="91"/>
  <c r="Z15" i="91"/>
  <c r="W15" i="91"/>
  <c r="U15" i="91"/>
  <c r="R15" i="91"/>
  <c r="P15" i="91"/>
  <c r="M15" i="91"/>
  <c r="K15" i="91"/>
  <c r="H15" i="91"/>
  <c r="F15" i="91"/>
  <c r="AQ14" i="91"/>
  <c r="AO14" i="91"/>
  <c r="AL14" i="91"/>
  <c r="AJ14" i="91"/>
  <c r="AG14" i="91"/>
  <c r="AE14" i="91"/>
  <c r="AB14" i="91"/>
  <c r="Z14" i="91"/>
  <c r="W14" i="91"/>
  <c r="U14" i="91"/>
  <c r="R14" i="91"/>
  <c r="P14" i="91"/>
  <c r="M14" i="91"/>
  <c r="K14" i="91"/>
  <c r="H14" i="91"/>
  <c r="F14" i="91"/>
  <c r="AQ13" i="91"/>
  <c r="AO13" i="91"/>
  <c r="AL13" i="91"/>
  <c r="AJ13" i="91"/>
  <c r="AG13" i="91"/>
  <c r="AE13" i="91"/>
  <c r="AB13" i="91"/>
  <c r="Z13" i="91"/>
  <c r="W13" i="91"/>
  <c r="U13" i="91"/>
  <c r="R13" i="91"/>
  <c r="P13" i="91"/>
  <c r="M13" i="91"/>
  <c r="K13" i="91"/>
  <c r="H13" i="91"/>
  <c r="F13" i="91"/>
  <c r="AQ12" i="91"/>
  <c r="AO12" i="91"/>
  <c r="AL12" i="91"/>
  <c r="AJ12" i="91"/>
  <c r="AG12" i="91"/>
  <c r="AE12" i="91"/>
  <c r="AB12" i="91"/>
  <c r="Z12" i="91"/>
  <c r="W12" i="91"/>
  <c r="U12" i="91"/>
  <c r="R12" i="91"/>
  <c r="P12" i="91"/>
  <c r="M12" i="91"/>
  <c r="K12" i="91"/>
  <c r="H12" i="91"/>
  <c r="F12" i="91"/>
  <c r="AQ11" i="91"/>
  <c r="AO11" i="91"/>
  <c r="AL11" i="91"/>
  <c r="AJ11" i="91"/>
  <c r="AG11" i="91"/>
  <c r="AE11" i="91"/>
  <c r="AB11" i="91"/>
  <c r="Z11" i="91"/>
  <c r="W11" i="91"/>
  <c r="U11" i="91"/>
  <c r="R11" i="91"/>
  <c r="P11" i="91"/>
  <c r="M11" i="91"/>
  <c r="K11" i="91"/>
  <c r="H11" i="91"/>
  <c r="F11" i="91"/>
  <c r="AQ10" i="91"/>
  <c r="AO10" i="91"/>
  <c r="AL10" i="91"/>
  <c r="AJ10" i="91"/>
  <c r="AG10" i="91"/>
  <c r="AE10" i="91"/>
  <c r="AB10" i="91"/>
  <c r="Z10" i="91"/>
  <c r="W10" i="91"/>
  <c r="U10" i="91"/>
  <c r="R10" i="91"/>
  <c r="P10" i="91"/>
  <c r="M10" i="91"/>
  <c r="K10" i="91"/>
  <c r="H10" i="91"/>
  <c r="F10" i="91"/>
  <c r="AQ9" i="91"/>
  <c r="AO9" i="91"/>
  <c r="AL9" i="91"/>
  <c r="AJ9" i="91"/>
  <c r="AG9" i="91"/>
  <c r="AE9" i="91"/>
  <c r="AB9" i="91"/>
  <c r="Z9" i="91"/>
  <c r="W9" i="91"/>
  <c r="U9" i="91"/>
  <c r="R9" i="91"/>
  <c r="P9" i="91"/>
  <c r="M9" i="91"/>
  <c r="K9" i="91"/>
  <c r="H9" i="91"/>
  <c r="F9" i="91"/>
  <c r="AQ8" i="91"/>
  <c r="AO8" i="91"/>
  <c r="AL8" i="91"/>
  <c r="AJ8" i="91"/>
  <c r="AG8" i="91"/>
  <c r="AE8" i="91"/>
  <c r="AB8" i="91"/>
  <c r="Z8" i="91"/>
  <c r="W8" i="91"/>
  <c r="U8" i="91"/>
  <c r="R8" i="91"/>
  <c r="P8" i="91"/>
  <c r="M8" i="91"/>
  <c r="K8" i="91"/>
  <c r="H8" i="91"/>
  <c r="F8" i="91"/>
  <c r="AQ7" i="91"/>
  <c r="AO7" i="91"/>
  <c r="AL7" i="91"/>
  <c r="AJ7" i="91"/>
  <c r="AG7" i="91"/>
  <c r="AE7" i="91"/>
  <c r="AB7" i="91"/>
  <c r="Z7" i="91"/>
  <c r="W7" i="91"/>
  <c r="U7" i="91"/>
  <c r="R7" i="91"/>
  <c r="P7" i="91"/>
  <c r="M7" i="91"/>
  <c r="K7" i="91"/>
  <c r="H7" i="91"/>
  <c r="F7" i="91"/>
  <c r="AQ6" i="91"/>
  <c r="AO6" i="91"/>
  <c r="AL6" i="91"/>
  <c r="AJ6" i="91"/>
  <c r="AG6" i="91"/>
  <c r="AE6" i="91"/>
  <c r="AB6" i="91"/>
  <c r="Z6" i="91"/>
  <c r="W6" i="91"/>
  <c r="U6" i="91"/>
  <c r="R6" i="91"/>
  <c r="P6" i="91"/>
  <c r="M6" i="91"/>
  <c r="K6" i="91"/>
  <c r="H6" i="91"/>
  <c r="F6" i="91"/>
  <c r="AO25" i="90"/>
  <c r="AM25" i="90"/>
  <c r="AJ25" i="90"/>
  <c r="AH25" i="90"/>
  <c r="AE25" i="90"/>
  <c r="AC25" i="90"/>
  <c r="Z25" i="90"/>
  <c r="X25" i="90"/>
  <c r="U25" i="90"/>
  <c r="S25" i="90"/>
  <c r="P25" i="90"/>
  <c r="N25" i="90"/>
  <c r="K25" i="90"/>
  <c r="I25" i="90"/>
  <c r="F25" i="90"/>
  <c r="D25" i="90"/>
  <c r="AO24" i="90"/>
  <c r="AM24" i="90"/>
  <c r="AJ24" i="90"/>
  <c r="AH24" i="90"/>
  <c r="AE24" i="90"/>
  <c r="AC24" i="90"/>
  <c r="Z24" i="90"/>
  <c r="X24" i="90"/>
  <c r="U24" i="90"/>
  <c r="S24" i="90"/>
  <c r="P24" i="90"/>
  <c r="N24" i="90"/>
  <c r="K24" i="90"/>
  <c r="I24" i="90"/>
  <c r="F24" i="90"/>
  <c r="D24" i="90"/>
  <c r="AO23" i="90"/>
  <c r="AM23" i="90"/>
  <c r="AJ23" i="90"/>
  <c r="AH23" i="90"/>
  <c r="AE23" i="90"/>
  <c r="AC23" i="90"/>
  <c r="Z23" i="90"/>
  <c r="X23" i="90"/>
  <c r="U23" i="90"/>
  <c r="S23" i="90"/>
  <c r="P23" i="90"/>
  <c r="N23" i="90"/>
  <c r="K23" i="90"/>
  <c r="I23" i="90"/>
  <c r="F23" i="90"/>
  <c r="D23" i="90"/>
  <c r="AO22" i="90"/>
  <c r="AM22" i="90"/>
  <c r="AJ22" i="90"/>
  <c r="AH22" i="90"/>
  <c r="AE22" i="90"/>
  <c r="AC22" i="90"/>
  <c r="Z22" i="90"/>
  <c r="X22" i="90"/>
  <c r="U22" i="90"/>
  <c r="S22" i="90"/>
  <c r="P22" i="90"/>
  <c r="N22" i="90"/>
  <c r="K22" i="90"/>
  <c r="I22" i="90"/>
  <c r="F22" i="90"/>
  <c r="D22" i="90"/>
  <c r="AO21" i="90"/>
  <c r="AM21" i="90"/>
  <c r="AJ21" i="90"/>
  <c r="AH21" i="90"/>
  <c r="AE21" i="90"/>
  <c r="AC21" i="90"/>
  <c r="Z21" i="90"/>
  <c r="X21" i="90"/>
  <c r="U21" i="90"/>
  <c r="S21" i="90"/>
  <c r="P21" i="90"/>
  <c r="N21" i="90"/>
  <c r="K21" i="90"/>
  <c r="I21" i="90"/>
  <c r="F21" i="90"/>
  <c r="D21" i="90"/>
  <c r="AO20" i="90"/>
  <c r="AM20" i="90"/>
  <c r="AJ20" i="90"/>
  <c r="AH20" i="90"/>
  <c r="AE20" i="90"/>
  <c r="AC20" i="90"/>
  <c r="Z20" i="90"/>
  <c r="X20" i="90"/>
  <c r="U20" i="90"/>
  <c r="S20" i="90"/>
  <c r="P20" i="90"/>
  <c r="N20" i="90"/>
  <c r="K20" i="90"/>
  <c r="I20" i="90"/>
  <c r="F20" i="90"/>
  <c r="D20" i="90"/>
  <c r="AO19" i="90"/>
  <c r="AM19" i="90"/>
  <c r="AJ19" i="90"/>
  <c r="AH19" i="90"/>
  <c r="AE19" i="90"/>
  <c r="AC19" i="90"/>
  <c r="Z19" i="90"/>
  <c r="X19" i="90"/>
  <c r="U19" i="90"/>
  <c r="S19" i="90"/>
  <c r="P19" i="90"/>
  <c r="N19" i="90"/>
  <c r="K19" i="90"/>
  <c r="I19" i="90"/>
  <c r="F19" i="90"/>
  <c r="D19" i="90"/>
  <c r="AO18" i="90"/>
  <c r="AM18" i="90"/>
  <c r="AJ18" i="90"/>
  <c r="AH18" i="90"/>
  <c r="AE18" i="90"/>
  <c r="AC18" i="90"/>
  <c r="Z18" i="90"/>
  <c r="X18" i="90"/>
  <c r="U18" i="90"/>
  <c r="S18" i="90"/>
  <c r="P18" i="90"/>
  <c r="N18" i="90"/>
  <c r="K18" i="90"/>
  <c r="I18" i="90"/>
  <c r="F18" i="90"/>
  <c r="D18" i="90"/>
  <c r="AO17" i="90"/>
  <c r="AM17" i="90"/>
  <c r="AJ17" i="90"/>
  <c r="AH17" i="90"/>
  <c r="AE17" i="90"/>
  <c r="AC17" i="90"/>
  <c r="Z17" i="90"/>
  <c r="X17" i="90"/>
  <c r="U17" i="90"/>
  <c r="S17" i="90"/>
  <c r="P17" i="90"/>
  <c r="N17" i="90"/>
  <c r="K17" i="90"/>
  <c r="I17" i="90"/>
  <c r="F17" i="90"/>
  <c r="D17" i="90"/>
  <c r="AO16" i="90"/>
  <c r="AM16" i="90"/>
  <c r="AJ16" i="90"/>
  <c r="AH16" i="90"/>
  <c r="AE16" i="90"/>
  <c r="AC16" i="90"/>
  <c r="Z16" i="90"/>
  <c r="X16" i="90"/>
  <c r="U16" i="90"/>
  <c r="S16" i="90"/>
  <c r="P16" i="90"/>
  <c r="N16" i="90"/>
  <c r="K16" i="90"/>
  <c r="I16" i="90"/>
  <c r="F16" i="90"/>
  <c r="D16" i="90"/>
  <c r="AO15" i="90"/>
  <c r="AM15" i="90"/>
  <c r="AJ15" i="90"/>
  <c r="AH15" i="90"/>
  <c r="AE15" i="90"/>
  <c r="AC15" i="90"/>
  <c r="Z15" i="90"/>
  <c r="X15" i="90"/>
  <c r="U15" i="90"/>
  <c r="S15" i="90"/>
  <c r="P15" i="90"/>
  <c r="N15" i="90"/>
  <c r="K15" i="90"/>
  <c r="I15" i="90"/>
  <c r="F15" i="90"/>
  <c r="D15" i="90"/>
  <c r="AO14" i="90"/>
  <c r="AM14" i="90"/>
  <c r="AJ14" i="90"/>
  <c r="AH14" i="90"/>
  <c r="AE14" i="90"/>
  <c r="AC14" i="90"/>
  <c r="Z14" i="90"/>
  <c r="X14" i="90"/>
  <c r="U14" i="90"/>
  <c r="S14" i="90"/>
  <c r="P14" i="90"/>
  <c r="N14" i="90"/>
  <c r="K14" i="90"/>
  <c r="I14" i="90"/>
  <c r="F14" i="90"/>
  <c r="D14" i="90"/>
  <c r="AO13" i="90"/>
  <c r="AM13" i="90"/>
  <c r="AJ13" i="90"/>
  <c r="AH13" i="90"/>
  <c r="AE13" i="90"/>
  <c r="AC13" i="90"/>
  <c r="Z13" i="90"/>
  <c r="X13" i="90"/>
  <c r="U13" i="90"/>
  <c r="S13" i="90"/>
  <c r="P13" i="90"/>
  <c r="N13" i="90"/>
  <c r="K13" i="90"/>
  <c r="I13" i="90"/>
  <c r="F13" i="90"/>
  <c r="D13" i="90"/>
  <c r="AO12" i="90"/>
  <c r="AM12" i="90"/>
  <c r="AJ12" i="90"/>
  <c r="AH12" i="90"/>
  <c r="AE12" i="90"/>
  <c r="AC12" i="90"/>
  <c r="Z12" i="90"/>
  <c r="X12" i="90"/>
  <c r="U12" i="90"/>
  <c r="S12" i="90"/>
  <c r="P12" i="90"/>
  <c r="N12" i="90"/>
  <c r="K12" i="90"/>
  <c r="I12" i="90"/>
  <c r="F12" i="90"/>
  <c r="D12" i="90"/>
  <c r="AO11" i="90"/>
  <c r="AM11" i="90"/>
  <c r="AJ11" i="90"/>
  <c r="AH11" i="90"/>
  <c r="AE11" i="90"/>
  <c r="AC11" i="90"/>
  <c r="Z11" i="90"/>
  <c r="X11" i="90"/>
  <c r="U11" i="90"/>
  <c r="S11" i="90"/>
  <c r="P11" i="90"/>
  <c r="N11" i="90"/>
  <c r="K11" i="90"/>
  <c r="I11" i="90"/>
  <c r="F11" i="90"/>
  <c r="D11" i="90"/>
  <c r="AO10" i="90"/>
  <c r="AM10" i="90"/>
  <c r="AJ10" i="90"/>
  <c r="AH10" i="90"/>
  <c r="AE10" i="90"/>
  <c r="AC10" i="90"/>
  <c r="Z10" i="90"/>
  <c r="X10" i="90"/>
  <c r="U10" i="90"/>
  <c r="S10" i="90"/>
  <c r="P10" i="90"/>
  <c r="N10" i="90"/>
  <c r="K10" i="90"/>
  <c r="I10" i="90"/>
  <c r="F10" i="90"/>
  <c r="D10" i="90"/>
  <c r="AO9" i="90"/>
  <c r="AM9" i="90"/>
  <c r="AJ9" i="90"/>
  <c r="AH9" i="90"/>
  <c r="AE9" i="90"/>
  <c r="AC9" i="90"/>
  <c r="Z9" i="90"/>
  <c r="X9" i="90"/>
  <c r="U9" i="90"/>
  <c r="S9" i="90"/>
  <c r="P9" i="90"/>
  <c r="N9" i="90"/>
  <c r="K9" i="90"/>
  <c r="I9" i="90"/>
  <c r="F9" i="90"/>
  <c r="D9" i="90"/>
  <c r="AO8" i="90"/>
  <c r="AM8" i="90"/>
  <c r="AJ8" i="90"/>
  <c r="AH8" i="90"/>
  <c r="AE8" i="90"/>
  <c r="AC8" i="90"/>
  <c r="Z8" i="90"/>
  <c r="X8" i="90"/>
  <c r="U8" i="90"/>
  <c r="S8" i="90"/>
  <c r="P8" i="90"/>
  <c r="N8" i="90"/>
  <c r="K8" i="90"/>
  <c r="I8" i="90"/>
  <c r="F8" i="90"/>
  <c r="D8" i="90"/>
  <c r="AO7" i="90"/>
  <c r="AM7" i="90"/>
  <c r="AJ7" i="90"/>
  <c r="AH7" i="90"/>
  <c r="AE7" i="90"/>
  <c r="AC7" i="90"/>
  <c r="Z7" i="90"/>
  <c r="X7" i="90"/>
  <c r="U7" i="90"/>
  <c r="S7" i="90"/>
  <c r="P7" i="90"/>
  <c r="N7" i="90"/>
  <c r="K7" i="90"/>
  <c r="I7" i="90"/>
  <c r="F7" i="90"/>
  <c r="D7" i="90"/>
  <c r="AO6" i="90"/>
  <c r="AM6" i="90"/>
  <c r="AJ6" i="90"/>
  <c r="AH6" i="90"/>
  <c r="AE6" i="90"/>
  <c r="AC6" i="90"/>
  <c r="Z6" i="90"/>
  <c r="X6" i="90"/>
  <c r="U6" i="90"/>
  <c r="S6" i="90"/>
  <c r="P6" i="90"/>
  <c r="N6" i="90"/>
  <c r="K6" i="90"/>
  <c r="I6" i="90"/>
  <c r="F6" i="90"/>
  <c r="D6" i="90"/>
  <c r="AO25" i="88"/>
  <c r="AM25" i="88"/>
  <c r="AJ25" i="88"/>
  <c r="AH25" i="88"/>
  <c r="AE25" i="88"/>
  <c r="AC25" i="88"/>
  <c r="Z25" i="88"/>
  <c r="X25" i="88"/>
  <c r="U25" i="88"/>
  <c r="S25" i="88"/>
  <c r="P25" i="88"/>
  <c r="N25" i="88"/>
  <c r="K25" i="88"/>
  <c r="I25" i="88"/>
  <c r="F25" i="88"/>
  <c r="D25" i="88"/>
  <c r="AO24" i="88"/>
  <c r="AM24" i="88"/>
  <c r="AJ24" i="88"/>
  <c r="AH24" i="88"/>
  <c r="AE24" i="88"/>
  <c r="AC24" i="88"/>
  <c r="Z24" i="88"/>
  <c r="X24" i="88"/>
  <c r="U24" i="88"/>
  <c r="S24" i="88"/>
  <c r="P24" i="88"/>
  <c r="N24" i="88"/>
  <c r="K24" i="88"/>
  <c r="I24" i="88"/>
  <c r="F24" i="88"/>
  <c r="D24" i="88"/>
  <c r="AO23" i="88"/>
  <c r="AM23" i="88"/>
  <c r="AJ23" i="88"/>
  <c r="AH23" i="88"/>
  <c r="AE23" i="88"/>
  <c r="AC23" i="88"/>
  <c r="Z23" i="88"/>
  <c r="X23" i="88"/>
  <c r="U23" i="88"/>
  <c r="S23" i="88"/>
  <c r="P23" i="88"/>
  <c r="N23" i="88"/>
  <c r="K23" i="88"/>
  <c r="I23" i="88"/>
  <c r="F23" i="88"/>
  <c r="D23" i="88"/>
  <c r="AO22" i="88"/>
  <c r="AM22" i="88"/>
  <c r="AJ22" i="88"/>
  <c r="AH22" i="88"/>
  <c r="AE22" i="88"/>
  <c r="AC22" i="88"/>
  <c r="Z22" i="88"/>
  <c r="X22" i="88"/>
  <c r="U22" i="88"/>
  <c r="S22" i="88"/>
  <c r="P22" i="88"/>
  <c r="N22" i="88"/>
  <c r="K22" i="88"/>
  <c r="I22" i="88"/>
  <c r="F22" i="88"/>
  <c r="D22" i="88"/>
  <c r="AO21" i="88"/>
  <c r="AM21" i="88"/>
  <c r="AJ21" i="88"/>
  <c r="AH21" i="88"/>
  <c r="AE21" i="88"/>
  <c r="AC21" i="88"/>
  <c r="Z21" i="88"/>
  <c r="X21" i="88"/>
  <c r="U21" i="88"/>
  <c r="S21" i="88"/>
  <c r="P21" i="88"/>
  <c r="N21" i="88"/>
  <c r="K21" i="88"/>
  <c r="I21" i="88"/>
  <c r="F21" i="88"/>
  <c r="D21" i="88"/>
  <c r="AO20" i="88"/>
  <c r="AM20" i="88"/>
  <c r="AJ20" i="88"/>
  <c r="AH20" i="88"/>
  <c r="AE20" i="88"/>
  <c r="AC20" i="88"/>
  <c r="Z20" i="88"/>
  <c r="X20" i="88"/>
  <c r="U20" i="88"/>
  <c r="S20" i="88"/>
  <c r="P20" i="88"/>
  <c r="N20" i="88"/>
  <c r="K20" i="88"/>
  <c r="I20" i="88"/>
  <c r="F20" i="88"/>
  <c r="D20" i="88"/>
  <c r="AO19" i="88"/>
  <c r="AM19" i="88"/>
  <c r="AJ19" i="88"/>
  <c r="AH19" i="88"/>
  <c r="AE19" i="88"/>
  <c r="AC19" i="88"/>
  <c r="Z19" i="88"/>
  <c r="X19" i="88"/>
  <c r="U19" i="88"/>
  <c r="S19" i="88"/>
  <c r="P19" i="88"/>
  <c r="N19" i="88"/>
  <c r="K19" i="88"/>
  <c r="I19" i="88"/>
  <c r="F19" i="88"/>
  <c r="D19" i="88"/>
  <c r="AO18" i="88"/>
  <c r="AM18" i="88"/>
  <c r="AJ18" i="88"/>
  <c r="AH18" i="88"/>
  <c r="AE18" i="88"/>
  <c r="AC18" i="88"/>
  <c r="Z18" i="88"/>
  <c r="X18" i="88"/>
  <c r="U18" i="88"/>
  <c r="S18" i="88"/>
  <c r="P18" i="88"/>
  <c r="N18" i="88"/>
  <c r="K18" i="88"/>
  <c r="I18" i="88"/>
  <c r="F18" i="88"/>
  <c r="D18" i="88"/>
  <c r="AO17" i="88"/>
  <c r="AM17" i="88"/>
  <c r="AJ17" i="88"/>
  <c r="AH17" i="88"/>
  <c r="AE17" i="88"/>
  <c r="AC17" i="88"/>
  <c r="Z17" i="88"/>
  <c r="X17" i="88"/>
  <c r="U17" i="88"/>
  <c r="S17" i="88"/>
  <c r="P17" i="88"/>
  <c r="N17" i="88"/>
  <c r="K17" i="88"/>
  <c r="I17" i="88"/>
  <c r="F17" i="88"/>
  <c r="D17" i="88"/>
  <c r="AO16" i="88"/>
  <c r="AM16" i="88"/>
  <c r="AJ16" i="88"/>
  <c r="AH16" i="88"/>
  <c r="AE16" i="88"/>
  <c r="AC16" i="88"/>
  <c r="Z16" i="88"/>
  <c r="X16" i="88"/>
  <c r="U16" i="88"/>
  <c r="S16" i="88"/>
  <c r="P16" i="88"/>
  <c r="N16" i="88"/>
  <c r="K16" i="88"/>
  <c r="I16" i="88"/>
  <c r="F16" i="88"/>
  <c r="D16" i="88"/>
  <c r="AO15" i="88"/>
  <c r="AM15" i="88"/>
  <c r="AJ15" i="88"/>
  <c r="AH15" i="88"/>
  <c r="AE15" i="88"/>
  <c r="AC15" i="88"/>
  <c r="Z15" i="88"/>
  <c r="X15" i="88"/>
  <c r="U15" i="88"/>
  <c r="S15" i="88"/>
  <c r="P15" i="88"/>
  <c r="N15" i="88"/>
  <c r="K15" i="88"/>
  <c r="I15" i="88"/>
  <c r="F15" i="88"/>
  <c r="D15" i="88"/>
  <c r="AO14" i="88"/>
  <c r="AM14" i="88"/>
  <c r="AJ14" i="88"/>
  <c r="AH14" i="88"/>
  <c r="AE14" i="88"/>
  <c r="AC14" i="88"/>
  <c r="Z14" i="88"/>
  <c r="X14" i="88"/>
  <c r="U14" i="88"/>
  <c r="S14" i="88"/>
  <c r="P14" i="88"/>
  <c r="N14" i="88"/>
  <c r="K14" i="88"/>
  <c r="I14" i="88"/>
  <c r="F14" i="88"/>
  <c r="D14" i="88"/>
  <c r="AO13" i="88"/>
  <c r="AM13" i="88"/>
  <c r="AJ13" i="88"/>
  <c r="AH13" i="88"/>
  <c r="AE13" i="88"/>
  <c r="AC13" i="88"/>
  <c r="Z13" i="88"/>
  <c r="X13" i="88"/>
  <c r="U13" i="88"/>
  <c r="S13" i="88"/>
  <c r="P13" i="88"/>
  <c r="N13" i="88"/>
  <c r="K13" i="88"/>
  <c r="I13" i="88"/>
  <c r="F13" i="88"/>
  <c r="D13" i="88"/>
  <c r="AO12" i="88"/>
  <c r="AM12" i="88"/>
  <c r="AJ12" i="88"/>
  <c r="AH12" i="88"/>
  <c r="AE12" i="88"/>
  <c r="AC12" i="88"/>
  <c r="Z12" i="88"/>
  <c r="X12" i="88"/>
  <c r="U12" i="88"/>
  <c r="S12" i="88"/>
  <c r="P12" i="88"/>
  <c r="N12" i="88"/>
  <c r="K12" i="88"/>
  <c r="I12" i="88"/>
  <c r="F12" i="88"/>
  <c r="D12" i="88"/>
  <c r="AO11" i="88"/>
  <c r="AM11" i="88"/>
  <c r="AJ11" i="88"/>
  <c r="AH11" i="88"/>
  <c r="AE11" i="88"/>
  <c r="AC11" i="88"/>
  <c r="Z11" i="88"/>
  <c r="X11" i="88"/>
  <c r="U11" i="88"/>
  <c r="S11" i="88"/>
  <c r="P11" i="88"/>
  <c r="N11" i="88"/>
  <c r="K11" i="88"/>
  <c r="I11" i="88"/>
  <c r="F11" i="88"/>
  <c r="D11" i="88"/>
  <c r="AO10" i="88"/>
  <c r="AM10" i="88"/>
  <c r="AJ10" i="88"/>
  <c r="AH10" i="88"/>
  <c r="AE10" i="88"/>
  <c r="AC10" i="88"/>
  <c r="Z10" i="88"/>
  <c r="X10" i="88"/>
  <c r="U10" i="88"/>
  <c r="S10" i="88"/>
  <c r="P10" i="88"/>
  <c r="N10" i="88"/>
  <c r="K10" i="88"/>
  <c r="I10" i="88"/>
  <c r="F10" i="88"/>
  <c r="D10" i="88"/>
  <c r="AO9" i="88"/>
  <c r="AM9" i="88"/>
  <c r="AJ9" i="88"/>
  <c r="AH9" i="88"/>
  <c r="AE9" i="88"/>
  <c r="AC9" i="88"/>
  <c r="Z9" i="88"/>
  <c r="X9" i="88"/>
  <c r="U9" i="88"/>
  <c r="S9" i="88"/>
  <c r="P9" i="88"/>
  <c r="N9" i="88"/>
  <c r="K9" i="88"/>
  <c r="I9" i="88"/>
  <c r="F9" i="88"/>
  <c r="D9" i="88"/>
  <c r="AO8" i="88"/>
  <c r="AM8" i="88"/>
  <c r="AJ8" i="88"/>
  <c r="AH8" i="88"/>
  <c r="AE8" i="88"/>
  <c r="AC8" i="88"/>
  <c r="Z8" i="88"/>
  <c r="X8" i="88"/>
  <c r="U8" i="88"/>
  <c r="S8" i="88"/>
  <c r="P8" i="88"/>
  <c r="N8" i="88"/>
  <c r="K8" i="88"/>
  <c r="I8" i="88"/>
  <c r="F8" i="88"/>
  <c r="D8" i="88"/>
  <c r="AO7" i="88"/>
  <c r="AM7" i="88"/>
  <c r="AJ7" i="88"/>
  <c r="AH7" i="88"/>
  <c r="AE7" i="88"/>
  <c r="AC7" i="88"/>
  <c r="Z7" i="88"/>
  <c r="X7" i="88"/>
  <c r="U7" i="88"/>
  <c r="S7" i="88"/>
  <c r="P7" i="88"/>
  <c r="N7" i="88"/>
  <c r="K7" i="88"/>
  <c r="I7" i="88"/>
  <c r="F7" i="88"/>
  <c r="D7" i="88"/>
  <c r="AO6" i="88"/>
  <c r="AM6" i="88"/>
  <c r="AJ6" i="88"/>
  <c r="AH6" i="88"/>
  <c r="AE6" i="88"/>
  <c r="AC6" i="88"/>
  <c r="Z6" i="88"/>
  <c r="X6" i="88"/>
  <c r="U6" i="88"/>
  <c r="S6" i="88"/>
  <c r="P6" i="88"/>
  <c r="N6" i="88"/>
  <c r="K6" i="88"/>
  <c r="I6" i="88"/>
  <c r="F6" i="88"/>
  <c r="D6" i="88"/>
  <c r="AO25" i="87"/>
  <c r="AM25" i="87"/>
  <c r="AJ25" i="87"/>
  <c r="AH25" i="87"/>
  <c r="AE25" i="87"/>
  <c r="AC25" i="87"/>
  <c r="Z25" i="87"/>
  <c r="X25" i="87"/>
  <c r="U25" i="87"/>
  <c r="S25" i="87"/>
  <c r="P25" i="87"/>
  <c r="N25" i="87"/>
  <c r="K25" i="87"/>
  <c r="I25" i="87"/>
  <c r="F25" i="87"/>
  <c r="D25" i="87"/>
  <c r="AO24" i="87"/>
  <c r="AM24" i="87"/>
  <c r="AJ24" i="87"/>
  <c r="AH24" i="87"/>
  <c r="AE24" i="87"/>
  <c r="AC24" i="87"/>
  <c r="Z24" i="87"/>
  <c r="X24" i="87"/>
  <c r="U24" i="87"/>
  <c r="S24" i="87"/>
  <c r="P24" i="87"/>
  <c r="N24" i="87"/>
  <c r="K24" i="87"/>
  <c r="I24" i="87"/>
  <c r="F24" i="87"/>
  <c r="D24" i="87"/>
  <c r="AO23" i="87"/>
  <c r="AM23" i="87"/>
  <c r="AJ23" i="87"/>
  <c r="AH23" i="87"/>
  <c r="AE23" i="87"/>
  <c r="AC23" i="87"/>
  <c r="Z23" i="87"/>
  <c r="X23" i="87"/>
  <c r="U23" i="87"/>
  <c r="S23" i="87"/>
  <c r="P23" i="87"/>
  <c r="N23" i="87"/>
  <c r="K23" i="87"/>
  <c r="I23" i="87"/>
  <c r="F23" i="87"/>
  <c r="D23" i="87"/>
  <c r="AO22" i="87"/>
  <c r="AM22" i="87"/>
  <c r="AJ22" i="87"/>
  <c r="AH22" i="87"/>
  <c r="AE22" i="87"/>
  <c r="AC22" i="87"/>
  <c r="Z22" i="87"/>
  <c r="X22" i="87"/>
  <c r="U22" i="87"/>
  <c r="S22" i="87"/>
  <c r="P22" i="87"/>
  <c r="N22" i="87"/>
  <c r="K22" i="87"/>
  <c r="I22" i="87"/>
  <c r="F22" i="87"/>
  <c r="D22" i="87"/>
  <c r="AO21" i="87"/>
  <c r="AM21" i="87"/>
  <c r="AJ21" i="87"/>
  <c r="AH21" i="87"/>
  <c r="AE21" i="87"/>
  <c r="AC21" i="87"/>
  <c r="Z21" i="87"/>
  <c r="X21" i="87"/>
  <c r="U21" i="87"/>
  <c r="S21" i="87"/>
  <c r="P21" i="87"/>
  <c r="N21" i="87"/>
  <c r="K21" i="87"/>
  <c r="I21" i="87"/>
  <c r="F21" i="87"/>
  <c r="D21" i="87"/>
  <c r="AO20" i="87"/>
  <c r="AM20" i="87"/>
  <c r="AJ20" i="87"/>
  <c r="AH20" i="87"/>
  <c r="AE20" i="87"/>
  <c r="AC20" i="87"/>
  <c r="Z20" i="87"/>
  <c r="X20" i="87"/>
  <c r="U20" i="87"/>
  <c r="S20" i="87"/>
  <c r="P20" i="87"/>
  <c r="N20" i="87"/>
  <c r="K20" i="87"/>
  <c r="I20" i="87"/>
  <c r="F20" i="87"/>
  <c r="D20" i="87"/>
  <c r="AO19" i="87"/>
  <c r="AM19" i="87"/>
  <c r="AJ19" i="87"/>
  <c r="AH19" i="87"/>
  <c r="AE19" i="87"/>
  <c r="AC19" i="87"/>
  <c r="Z19" i="87"/>
  <c r="X19" i="87"/>
  <c r="U19" i="87"/>
  <c r="S19" i="87"/>
  <c r="P19" i="87"/>
  <c r="N19" i="87"/>
  <c r="K19" i="87"/>
  <c r="I19" i="87"/>
  <c r="F19" i="87"/>
  <c r="D19" i="87"/>
  <c r="AO18" i="87"/>
  <c r="AM18" i="87"/>
  <c r="AJ18" i="87"/>
  <c r="AH18" i="87"/>
  <c r="AE18" i="87"/>
  <c r="AC18" i="87"/>
  <c r="Z18" i="87"/>
  <c r="X18" i="87"/>
  <c r="U18" i="87"/>
  <c r="S18" i="87"/>
  <c r="P18" i="87"/>
  <c r="N18" i="87"/>
  <c r="K18" i="87"/>
  <c r="I18" i="87"/>
  <c r="F18" i="87"/>
  <c r="D18" i="87"/>
  <c r="AO17" i="87"/>
  <c r="AM17" i="87"/>
  <c r="AJ17" i="87"/>
  <c r="AH17" i="87"/>
  <c r="AE17" i="87"/>
  <c r="AC17" i="87"/>
  <c r="Z17" i="87"/>
  <c r="X17" i="87"/>
  <c r="U17" i="87"/>
  <c r="S17" i="87"/>
  <c r="P17" i="87"/>
  <c r="N17" i="87"/>
  <c r="K17" i="87"/>
  <c r="I17" i="87"/>
  <c r="F17" i="87"/>
  <c r="D17" i="87"/>
  <c r="AO16" i="87"/>
  <c r="AM16" i="87"/>
  <c r="AJ16" i="87"/>
  <c r="AH16" i="87"/>
  <c r="AE16" i="87"/>
  <c r="AC16" i="87"/>
  <c r="Z16" i="87"/>
  <c r="X16" i="87"/>
  <c r="U16" i="87"/>
  <c r="S16" i="87"/>
  <c r="P16" i="87"/>
  <c r="N16" i="87"/>
  <c r="K16" i="87"/>
  <c r="I16" i="87"/>
  <c r="F16" i="87"/>
  <c r="D16" i="87"/>
  <c r="AO15" i="87"/>
  <c r="AM15" i="87"/>
  <c r="AJ15" i="87"/>
  <c r="AH15" i="87"/>
  <c r="AE15" i="87"/>
  <c r="AC15" i="87"/>
  <c r="Z15" i="87"/>
  <c r="X15" i="87"/>
  <c r="U15" i="87"/>
  <c r="S15" i="87"/>
  <c r="P15" i="87"/>
  <c r="N15" i="87"/>
  <c r="K15" i="87"/>
  <c r="I15" i="87"/>
  <c r="F15" i="87"/>
  <c r="D15" i="87"/>
  <c r="AO14" i="87"/>
  <c r="AM14" i="87"/>
  <c r="AJ14" i="87"/>
  <c r="AH14" i="87"/>
  <c r="AE14" i="87"/>
  <c r="AC14" i="87"/>
  <c r="Z14" i="87"/>
  <c r="X14" i="87"/>
  <c r="U14" i="87"/>
  <c r="S14" i="87"/>
  <c r="P14" i="87"/>
  <c r="N14" i="87"/>
  <c r="K14" i="87"/>
  <c r="I14" i="87"/>
  <c r="F14" i="87"/>
  <c r="D14" i="87"/>
  <c r="AO13" i="87"/>
  <c r="AM13" i="87"/>
  <c r="AJ13" i="87"/>
  <c r="AH13" i="87"/>
  <c r="AE13" i="87"/>
  <c r="AC13" i="87"/>
  <c r="Z13" i="87"/>
  <c r="X13" i="87"/>
  <c r="U13" i="87"/>
  <c r="S13" i="87"/>
  <c r="P13" i="87"/>
  <c r="N13" i="87"/>
  <c r="K13" i="87"/>
  <c r="I13" i="87"/>
  <c r="F13" i="87"/>
  <c r="D13" i="87"/>
  <c r="AO12" i="87"/>
  <c r="AM12" i="87"/>
  <c r="AJ12" i="87"/>
  <c r="AH12" i="87"/>
  <c r="AE12" i="87"/>
  <c r="AC12" i="87"/>
  <c r="Z12" i="87"/>
  <c r="X12" i="87"/>
  <c r="U12" i="87"/>
  <c r="S12" i="87"/>
  <c r="P12" i="87"/>
  <c r="N12" i="87"/>
  <c r="K12" i="87"/>
  <c r="I12" i="87"/>
  <c r="F12" i="87"/>
  <c r="D12" i="87"/>
  <c r="AO11" i="87"/>
  <c r="AM11" i="87"/>
  <c r="AJ11" i="87"/>
  <c r="AH11" i="87"/>
  <c r="AE11" i="87"/>
  <c r="AC11" i="87"/>
  <c r="Z11" i="87"/>
  <c r="X11" i="87"/>
  <c r="U11" i="87"/>
  <c r="S11" i="87"/>
  <c r="P11" i="87"/>
  <c r="N11" i="87"/>
  <c r="K11" i="87"/>
  <c r="I11" i="87"/>
  <c r="F11" i="87"/>
  <c r="D11" i="87"/>
  <c r="AO10" i="87"/>
  <c r="AM10" i="87"/>
  <c r="AJ10" i="87"/>
  <c r="AH10" i="87"/>
  <c r="AE10" i="87"/>
  <c r="AC10" i="87"/>
  <c r="Z10" i="87"/>
  <c r="X10" i="87"/>
  <c r="U10" i="87"/>
  <c r="S10" i="87"/>
  <c r="P10" i="87"/>
  <c r="N10" i="87"/>
  <c r="K10" i="87"/>
  <c r="I10" i="87"/>
  <c r="F10" i="87"/>
  <c r="D10" i="87"/>
  <c r="AO9" i="87"/>
  <c r="AM9" i="87"/>
  <c r="AJ9" i="87"/>
  <c r="AH9" i="87"/>
  <c r="AE9" i="87"/>
  <c r="AC9" i="87"/>
  <c r="Z9" i="87"/>
  <c r="X9" i="87"/>
  <c r="U9" i="87"/>
  <c r="S9" i="87"/>
  <c r="P9" i="87"/>
  <c r="N9" i="87"/>
  <c r="K9" i="87"/>
  <c r="I9" i="87"/>
  <c r="F9" i="87"/>
  <c r="D9" i="87"/>
  <c r="AO8" i="87"/>
  <c r="AM8" i="87"/>
  <c r="AJ8" i="87"/>
  <c r="AH8" i="87"/>
  <c r="AE8" i="87"/>
  <c r="AC8" i="87"/>
  <c r="Z8" i="87"/>
  <c r="X8" i="87"/>
  <c r="U8" i="87"/>
  <c r="S8" i="87"/>
  <c r="P8" i="87"/>
  <c r="N8" i="87"/>
  <c r="K8" i="87"/>
  <c r="I8" i="87"/>
  <c r="F8" i="87"/>
  <c r="D8" i="87"/>
  <c r="AO7" i="87"/>
  <c r="AM7" i="87"/>
  <c r="AJ7" i="87"/>
  <c r="AH7" i="87"/>
  <c r="AE7" i="87"/>
  <c r="AC7" i="87"/>
  <c r="Z7" i="87"/>
  <c r="X7" i="87"/>
  <c r="U7" i="87"/>
  <c r="S7" i="87"/>
  <c r="P7" i="87"/>
  <c r="N7" i="87"/>
  <c r="K7" i="87"/>
  <c r="I7" i="87"/>
  <c r="F7" i="87"/>
  <c r="D7" i="87"/>
  <c r="AO6" i="87"/>
  <c r="AM6" i="87"/>
  <c r="AJ6" i="87"/>
  <c r="AH6" i="87"/>
  <c r="AE6" i="87"/>
  <c r="AC6" i="87"/>
  <c r="Z6" i="87"/>
  <c r="X6" i="87"/>
  <c r="U6" i="87"/>
  <c r="S6" i="87"/>
  <c r="P6" i="87"/>
  <c r="N6" i="87"/>
  <c r="K6" i="87"/>
  <c r="I6" i="87"/>
  <c r="F6" i="87"/>
  <c r="D6" i="87"/>
  <c r="AQ25" i="86"/>
  <c r="AO25" i="86"/>
  <c r="AL25" i="86"/>
  <c r="AJ25" i="86"/>
  <c r="AG25" i="86"/>
  <c r="AE25" i="86"/>
  <c r="AB25" i="86"/>
  <c r="Z25" i="86"/>
  <c r="W25" i="86"/>
  <c r="U25" i="86"/>
  <c r="R25" i="86"/>
  <c r="P25" i="86"/>
  <c r="M25" i="86"/>
  <c r="K25" i="86"/>
  <c r="H25" i="86"/>
  <c r="F25" i="86"/>
  <c r="AQ24" i="86"/>
  <c r="AO24" i="86"/>
  <c r="AL24" i="86"/>
  <c r="AJ24" i="86"/>
  <c r="AG24" i="86"/>
  <c r="AE24" i="86"/>
  <c r="AB24" i="86"/>
  <c r="Z24" i="86"/>
  <c r="W24" i="86"/>
  <c r="U24" i="86"/>
  <c r="R24" i="86"/>
  <c r="P24" i="86"/>
  <c r="M24" i="86"/>
  <c r="K24" i="86"/>
  <c r="H24" i="86"/>
  <c r="F24" i="86"/>
  <c r="AQ23" i="86"/>
  <c r="AO23" i="86"/>
  <c r="AL23" i="86"/>
  <c r="AJ23" i="86"/>
  <c r="AG23" i="86"/>
  <c r="AE23" i="86"/>
  <c r="AB23" i="86"/>
  <c r="Z23" i="86"/>
  <c r="W23" i="86"/>
  <c r="U23" i="86"/>
  <c r="R23" i="86"/>
  <c r="P23" i="86"/>
  <c r="M23" i="86"/>
  <c r="K23" i="86"/>
  <c r="H23" i="86"/>
  <c r="F23" i="86"/>
  <c r="AQ22" i="86"/>
  <c r="AO22" i="86"/>
  <c r="AL22" i="86"/>
  <c r="AJ22" i="86"/>
  <c r="AG22" i="86"/>
  <c r="AE22" i="86"/>
  <c r="AB22" i="86"/>
  <c r="Z22" i="86"/>
  <c r="W22" i="86"/>
  <c r="U22" i="86"/>
  <c r="R22" i="86"/>
  <c r="P22" i="86"/>
  <c r="M22" i="86"/>
  <c r="K22" i="86"/>
  <c r="H22" i="86"/>
  <c r="F22" i="86"/>
  <c r="AQ21" i="86"/>
  <c r="AO21" i="86"/>
  <c r="AL21" i="86"/>
  <c r="AJ21" i="86"/>
  <c r="AG21" i="86"/>
  <c r="AE21" i="86"/>
  <c r="AB21" i="86"/>
  <c r="Z21" i="86"/>
  <c r="W21" i="86"/>
  <c r="U21" i="86"/>
  <c r="R21" i="86"/>
  <c r="P21" i="86"/>
  <c r="M21" i="86"/>
  <c r="K21" i="86"/>
  <c r="H21" i="86"/>
  <c r="F21" i="86"/>
  <c r="AQ20" i="86"/>
  <c r="AO20" i="86"/>
  <c r="AL20" i="86"/>
  <c r="AJ20" i="86"/>
  <c r="AG20" i="86"/>
  <c r="AE20" i="86"/>
  <c r="AB20" i="86"/>
  <c r="Z20" i="86"/>
  <c r="W20" i="86"/>
  <c r="U20" i="86"/>
  <c r="R20" i="86"/>
  <c r="P20" i="86"/>
  <c r="M20" i="86"/>
  <c r="K20" i="86"/>
  <c r="H20" i="86"/>
  <c r="F20" i="86"/>
  <c r="AQ19" i="86"/>
  <c r="AO19" i="86"/>
  <c r="AL19" i="86"/>
  <c r="AJ19" i="86"/>
  <c r="AG19" i="86"/>
  <c r="AE19" i="86"/>
  <c r="AB19" i="86"/>
  <c r="Z19" i="86"/>
  <c r="W19" i="86"/>
  <c r="U19" i="86"/>
  <c r="R19" i="86"/>
  <c r="P19" i="86"/>
  <c r="M19" i="86"/>
  <c r="K19" i="86"/>
  <c r="H19" i="86"/>
  <c r="F19" i="86"/>
  <c r="AQ18" i="86"/>
  <c r="AO18" i="86"/>
  <c r="AL18" i="86"/>
  <c r="AJ18" i="86"/>
  <c r="AG18" i="86"/>
  <c r="AE18" i="86"/>
  <c r="AB18" i="86"/>
  <c r="Z18" i="86"/>
  <c r="W18" i="86"/>
  <c r="U18" i="86"/>
  <c r="R18" i="86"/>
  <c r="P18" i="86"/>
  <c r="M18" i="86"/>
  <c r="K18" i="86"/>
  <c r="H18" i="86"/>
  <c r="F18" i="86"/>
  <c r="AQ17" i="86"/>
  <c r="AO17" i="86"/>
  <c r="AL17" i="86"/>
  <c r="AJ17" i="86"/>
  <c r="AG17" i="86"/>
  <c r="AE17" i="86"/>
  <c r="AB17" i="86"/>
  <c r="Z17" i="86"/>
  <c r="W17" i="86"/>
  <c r="U17" i="86"/>
  <c r="R17" i="86"/>
  <c r="P17" i="86"/>
  <c r="M17" i="86"/>
  <c r="K17" i="86"/>
  <c r="H17" i="86"/>
  <c r="F17" i="86"/>
  <c r="AQ16" i="86"/>
  <c r="AO16" i="86"/>
  <c r="AL16" i="86"/>
  <c r="AJ16" i="86"/>
  <c r="AG16" i="86"/>
  <c r="AE16" i="86"/>
  <c r="AB16" i="86"/>
  <c r="Z16" i="86"/>
  <c r="W16" i="86"/>
  <c r="U16" i="86"/>
  <c r="R16" i="86"/>
  <c r="P16" i="86"/>
  <c r="M16" i="86"/>
  <c r="K16" i="86"/>
  <c r="H16" i="86"/>
  <c r="F16" i="86"/>
  <c r="AQ15" i="86"/>
  <c r="AO15" i="86"/>
  <c r="AL15" i="86"/>
  <c r="AJ15" i="86"/>
  <c r="AG15" i="86"/>
  <c r="AE15" i="86"/>
  <c r="AB15" i="86"/>
  <c r="Z15" i="86"/>
  <c r="W15" i="86"/>
  <c r="U15" i="86"/>
  <c r="R15" i="86"/>
  <c r="P15" i="86"/>
  <c r="M15" i="86"/>
  <c r="K15" i="86"/>
  <c r="H15" i="86"/>
  <c r="F15" i="86"/>
  <c r="AQ14" i="86"/>
  <c r="AO14" i="86"/>
  <c r="AL14" i="86"/>
  <c r="AJ14" i="86"/>
  <c r="AG14" i="86"/>
  <c r="AE14" i="86"/>
  <c r="AB14" i="86"/>
  <c r="Z14" i="86"/>
  <c r="W14" i="86"/>
  <c r="U14" i="86"/>
  <c r="R14" i="86"/>
  <c r="P14" i="86"/>
  <c r="M14" i="86"/>
  <c r="K14" i="86"/>
  <c r="H14" i="86"/>
  <c r="F14" i="86"/>
  <c r="AQ13" i="86"/>
  <c r="AO13" i="86"/>
  <c r="AL13" i="86"/>
  <c r="AJ13" i="86"/>
  <c r="AG13" i="86"/>
  <c r="AE13" i="86"/>
  <c r="AB13" i="86"/>
  <c r="Z13" i="86"/>
  <c r="W13" i="86"/>
  <c r="U13" i="86"/>
  <c r="R13" i="86"/>
  <c r="P13" i="86"/>
  <c r="M13" i="86"/>
  <c r="K13" i="86"/>
  <c r="H13" i="86"/>
  <c r="F13" i="86"/>
  <c r="AQ12" i="86"/>
  <c r="AO12" i="86"/>
  <c r="AL12" i="86"/>
  <c r="AJ12" i="86"/>
  <c r="AG12" i="86"/>
  <c r="AE12" i="86"/>
  <c r="AB12" i="86"/>
  <c r="Z12" i="86"/>
  <c r="W12" i="86"/>
  <c r="U12" i="86"/>
  <c r="R12" i="86"/>
  <c r="P12" i="86"/>
  <c r="M12" i="86"/>
  <c r="K12" i="86"/>
  <c r="H12" i="86"/>
  <c r="F12" i="86"/>
  <c r="AQ11" i="86"/>
  <c r="AO11" i="86"/>
  <c r="AL11" i="86"/>
  <c r="AJ11" i="86"/>
  <c r="AG11" i="86"/>
  <c r="AE11" i="86"/>
  <c r="AB11" i="86"/>
  <c r="Z11" i="86"/>
  <c r="W11" i="86"/>
  <c r="U11" i="86"/>
  <c r="R11" i="86"/>
  <c r="P11" i="86"/>
  <c r="M11" i="86"/>
  <c r="K11" i="86"/>
  <c r="H11" i="86"/>
  <c r="F11" i="86"/>
  <c r="AQ10" i="86"/>
  <c r="AO10" i="86"/>
  <c r="AL10" i="86"/>
  <c r="AJ10" i="86"/>
  <c r="AG10" i="86"/>
  <c r="AE10" i="86"/>
  <c r="AB10" i="86"/>
  <c r="Z10" i="86"/>
  <c r="W10" i="86"/>
  <c r="U10" i="86"/>
  <c r="R10" i="86"/>
  <c r="P10" i="86"/>
  <c r="M10" i="86"/>
  <c r="K10" i="86"/>
  <c r="H10" i="86"/>
  <c r="F10" i="86"/>
  <c r="AQ9" i="86"/>
  <c r="AO9" i="86"/>
  <c r="AL9" i="86"/>
  <c r="AJ9" i="86"/>
  <c r="AG9" i="86"/>
  <c r="AE9" i="86"/>
  <c r="AB9" i="86"/>
  <c r="Z9" i="86"/>
  <c r="W9" i="86"/>
  <c r="U9" i="86"/>
  <c r="R9" i="86"/>
  <c r="P9" i="86"/>
  <c r="M9" i="86"/>
  <c r="K9" i="86"/>
  <c r="H9" i="86"/>
  <c r="F9" i="86"/>
  <c r="AQ8" i="86"/>
  <c r="AO8" i="86"/>
  <c r="AL8" i="86"/>
  <c r="AJ8" i="86"/>
  <c r="AG8" i="86"/>
  <c r="AE8" i="86"/>
  <c r="AB8" i="86"/>
  <c r="Z8" i="86"/>
  <c r="W8" i="86"/>
  <c r="U8" i="86"/>
  <c r="R8" i="86"/>
  <c r="P8" i="86"/>
  <c r="M8" i="86"/>
  <c r="K8" i="86"/>
  <c r="H8" i="86"/>
  <c r="F8" i="86"/>
  <c r="AQ7" i="86"/>
  <c r="AO7" i="86"/>
  <c r="AL7" i="86"/>
  <c r="AJ7" i="86"/>
  <c r="AG7" i="86"/>
  <c r="AE7" i="86"/>
  <c r="AB7" i="86"/>
  <c r="Z7" i="86"/>
  <c r="W7" i="86"/>
  <c r="U7" i="86"/>
  <c r="R7" i="86"/>
  <c r="P7" i="86"/>
  <c r="M7" i="86"/>
  <c r="K7" i="86"/>
  <c r="H7" i="86"/>
  <c r="F7" i="86"/>
  <c r="AQ6" i="86"/>
  <c r="AO6" i="86"/>
  <c r="AL6" i="86"/>
  <c r="AJ6" i="86"/>
  <c r="AG6" i="86"/>
  <c r="AE6" i="86"/>
  <c r="AB6" i="86"/>
  <c r="Z6" i="86"/>
  <c r="W6" i="86"/>
  <c r="U6" i="86"/>
  <c r="R6" i="86"/>
  <c r="P6" i="86"/>
  <c r="M6" i="86"/>
  <c r="K6" i="86"/>
  <c r="H6" i="86"/>
  <c r="F6" i="86"/>
  <c r="O23" i="81"/>
  <c r="N23" i="81"/>
  <c r="L23" i="81"/>
  <c r="K23" i="81"/>
  <c r="I23" i="81"/>
  <c r="H23" i="81"/>
  <c r="C23" i="81"/>
  <c r="D23" i="81" s="1"/>
  <c r="P22" i="81"/>
  <c r="M22" i="81"/>
  <c r="J22" i="81"/>
  <c r="D22" i="81"/>
  <c r="P21" i="81"/>
  <c r="M21" i="81"/>
  <c r="J21" i="81"/>
  <c r="D21" i="81"/>
  <c r="P20" i="81"/>
  <c r="M20" i="81"/>
  <c r="J20" i="81"/>
  <c r="D20" i="81"/>
  <c r="P19" i="81"/>
  <c r="M19" i="81"/>
  <c r="J19" i="81"/>
  <c r="D19" i="81"/>
  <c r="P18" i="81"/>
  <c r="M18" i="81"/>
  <c r="J18" i="81"/>
  <c r="D18" i="81"/>
  <c r="P17" i="81"/>
  <c r="M17" i="81"/>
  <c r="J17" i="81"/>
  <c r="D17" i="81"/>
  <c r="P16" i="81"/>
  <c r="M16" i="81"/>
  <c r="J16" i="81"/>
  <c r="D16" i="81"/>
  <c r="P15" i="81"/>
  <c r="M15" i="81"/>
  <c r="J15" i="81"/>
  <c r="D15" i="81"/>
  <c r="P14" i="81"/>
  <c r="M14" i="81"/>
  <c r="J14" i="81"/>
  <c r="D14" i="81"/>
  <c r="P13" i="81"/>
  <c r="M13" i="81"/>
  <c r="J13" i="81"/>
  <c r="D13" i="81"/>
  <c r="P12" i="81"/>
  <c r="M12" i="81"/>
  <c r="J12" i="81"/>
  <c r="D12" i="81"/>
  <c r="P11" i="81"/>
  <c r="M11" i="81"/>
  <c r="J11" i="81"/>
  <c r="D11" i="81"/>
  <c r="P10" i="81"/>
  <c r="M10" i="81"/>
  <c r="J10" i="81"/>
  <c r="D10" i="81"/>
  <c r="P9" i="81"/>
  <c r="M9" i="81"/>
  <c r="J9" i="81"/>
  <c r="D9" i="81"/>
  <c r="J8" i="81"/>
  <c r="D8" i="81"/>
  <c r="P7" i="81"/>
  <c r="M7" i="81"/>
  <c r="J7" i="81"/>
  <c r="D7" i="81"/>
  <c r="F11" i="79"/>
  <c r="E11" i="79"/>
  <c r="D11" i="79"/>
  <c r="B42" i="78"/>
  <c r="AA55" i="68"/>
  <c r="Y55" i="68"/>
  <c r="O55" i="68"/>
  <c r="L55" i="68"/>
  <c r="J55" i="68"/>
  <c r="G55" i="68"/>
  <c r="E55" i="68"/>
  <c r="O54" i="68"/>
  <c r="L54" i="68"/>
  <c r="J54" i="68"/>
  <c r="G54" i="68"/>
  <c r="E54" i="68"/>
  <c r="AA53" i="68"/>
  <c r="Y53" i="68"/>
  <c r="O53" i="68"/>
  <c r="L53" i="68"/>
  <c r="J53" i="68"/>
  <c r="G53" i="68"/>
  <c r="E53" i="68"/>
  <c r="O52" i="68"/>
  <c r="L52" i="68"/>
  <c r="J52" i="68"/>
  <c r="G52" i="68"/>
  <c r="E52" i="68"/>
  <c r="O51" i="68"/>
  <c r="L51" i="68"/>
  <c r="J51" i="68"/>
  <c r="G51" i="68"/>
  <c r="E51" i="68"/>
  <c r="O50" i="68"/>
  <c r="L50" i="68"/>
  <c r="J50" i="68"/>
  <c r="G50" i="68"/>
  <c r="E50" i="68"/>
  <c r="AA49" i="68"/>
  <c r="Y49" i="68"/>
  <c r="O49" i="68"/>
  <c r="L49" i="68"/>
  <c r="J49" i="68"/>
  <c r="G49" i="68"/>
  <c r="E49" i="68"/>
  <c r="O48" i="68"/>
  <c r="L48" i="68"/>
  <c r="J48" i="68"/>
  <c r="G48" i="68"/>
  <c r="E48" i="68"/>
  <c r="AA47" i="68"/>
  <c r="Y47" i="68"/>
  <c r="O47" i="68"/>
  <c r="L47" i="68"/>
  <c r="J47" i="68"/>
  <c r="G47" i="68"/>
  <c r="E47" i="68"/>
  <c r="O46" i="68"/>
  <c r="L46" i="68"/>
  <c r="J46" i="68"/>
  <c r="G46" i="68"/>
  <c r="E46" i="68"/>
  <c r="O45" i="68"/>
  <c r="L45" i="68"/>
  <c r="J45" i="68"/>
  <c r="G45" i="68"/>
  <c r="E45" i="68"/>
  <c r="O44" i="68"/>
  <c r="L44" i="68"/>
  <c r="J44" i="68"/>
  <c r="G44" i="68"/>
  <c r="E44" i="68"/>
  <c r="O43" i="68"/>
  <c r="L43" i="68"/>
  <c r="J43" i="68"/>
  <c r="G43" i="68"/>
  <c r="E43" i="68"/>
  <c r="O42" i="68"/>
  <c r="L42" i="68"/>
  <c r="J42" i="68"/>
  <c r="G42" i="68"/>
  <c r="E42" i="68"/>
  <c r="AA41" i="68"/>
  <c r="Y41" i="68"/>
  <c r="O41" i="68"/>
  <c r="L41" i="68"/>
  <c r="J41" i="68"/>
  <c r="G41" i="68"/>
  <c r="E41" i="68"/>
  <c r="O40" i="68"/>
  <c r="L40" i="68"/>
  <c r="J40" i="68"/>
  <c r="G40" i="68"/>
  <c r="E40" i="68"/>
  <c r="O39" i="68"/>
  <c r="L39" i="68"/>
  <c r="J39" i="68"/>
  <c r="G39" i="68"/>
  <c r="E39" i="68"/>
  <c r="AA38" i="68"/>
  <c r="Y38" i="68"/>
  <c r="O38" i="68"/>
  <c r="L38" i="68"/>
  <c r="J38" i="68"/>
  <c r="G38" i="68"/>
  <c r="E38" i="68"/>
  <c r="O37" i="68"/>
  <c r="L37" i="68"/>
  <c r="J37" i="68"/>
  <c r="G37" i="68"/>
  <c r="E37" i="68"/>
  <c r="AA36" i="68"/>
  <c r="Y36" i="68"/>
  <c r="O36" i="68"/>
  <c r="L36" i="68"/>
  <c r="J36" i="68"/>
  <c r="G36" i="68"/>
  <c r="E36" i="68"/>
  <c r="AA35" i="68"/>
  <c r="Y35" i="68"/>
  <c r="O35" i="68"/>
  <c r="L35" i="68"/>
  <c r="J35" i="68"/>
  <c r="G35" i="68"/>
  <c r="E35" i="68"/>
  <c r="AA34" i="68"/>
  <c r="Y34" i="68"/>
  <c r="O34" i="68"/>
  <c r="L34" i="68"/>
  <c r="J34" i="68"/>
  <c r="G34" i="68"/>
  <c r="E34" i="68"/>
  <c r="O33" i="68"/>
  <c r="L33" i="68"/>
  <c r="J33" i="68"/>
  <c r="G33" i="68"/>
  <c r="E33" i="68"/>
  <c r="O32" i="68"/>
  <c r="L32" i="68"/>
  <c r="J32" i="68"/>
  <c r="G32" i="68"/>
  <c r="E32" i="68"/>
  <c r="AA31" i="68"/>
  <c r="Y31" i="68"/>
  <c r="O31" i="68"/>
  <c r="L31" i="68"/>
  <c r="J31" i="68"/>
  <c r="G31" i="68"/>
  <c r="E31" i="68"/>
  <c r="O30" i="68"/>
  <c r="L30" i="68"/>
  <c r="J30" i="68"/>
  <c r="G30" i="68"/>
  <c r="E30" i="68"/>
  <c r="O29" i="68"/>
  <c r="L29" i="68"/>
  <c r="J29" i="68"/>
  <c r="G29" i="68"/>
  <c r="E29" i="68"/>
  <c r="O28" i="68"/>
  <c r="L28" i="68"/>
  <c r="J28" i="68"/>
  <c r="G28" i="68"/>
  <c r="E28" i="68"/>
  <c r="O27" i="68"/>
  <c r="L27" i="68"/>
  <c r="J27" i="68"/>
  <c r="G27" i="68"/>
  <c r="E27" i="68"/>
  <c r="AA26" i="68"/>
  <c r="Y26" i="68"/>
  <c r="O26" i="68"/>
  <c r="L26" i="68"/>
  <c r="J26" i="68"/>
  <c r="G26" i="68"/>
  <c r="E26" i="68"/>
  <c r="O25" i="68"/>
  <c r="L25" i="68"/>
  <c r="J25" i="68"/>
  <c r="G25" i="68"/>
  <c r="E25" i="68"/>
  <c r="O24" i="68"/>
  <c r="L24" i="68"/>
  <c r="J24" i="68"/>
  <c r="G24" i="68"/>
  <c r="E24" i="68"/>
  <c r="O23" i="68"/>
  <c r="L23" i="68"/>
  <c r="J23" i="68"/>
  <c r="G23" i="68"/>
  <c r="E23" i="68"/>
  <c r="O22" i="68"/>
  <c r="L22" i="68"/>
  <c r="J22" i="68"/>
  <c r="G22" i="68"/>
  <c r="E22" i="68"/>
  <c r="O21" i="68"/>
  <c r="L21" i="68"/>
  <c r="J21" i="68"/>
  <c r="G21" i="68"/>
  <c r="E21" i="68"/>
  <c r="O20" i="68"/>
  <c r="L20" i="68"/>
  <c r="J20" i="68"/>
  <c r="G20" i="68"/>
  <c r="E20" i="68"/>
  <c r="O19" i="68"/>
  <c r="L19" i="68"/>
  <c r="J19" i="68"/>
  <c r="G19" i="68"/>
  <c r="E19" i="68"/>
  <c r="AA18" i="68"/>
  <c r="Y18" i="68"/>
  <c r="O18" i="68"/>
  <c r="L18" i="68"/>
  <c r="J18" i="68"/>
  <c r="G18" i="68"/>
  <c r="E18" i="68"/>
  <c r="O17" i="68"/>
  <c r="L17" i="68"/>
  <c r="J17" i="68"/>
  <c r="G17" i="68"/>
  <c r="E17" i="68"/>
  <c r="O16" i="68"/>
  <c r="L16" i="68"/>
  <c r="J16" i="68"/>
  <c r="G16" i="68"/>
  <c r="E16" i="68"/>
  <c r="AA15" i="68"/>
  <c r="Y15" i="68"/>
  <c r="O15" i="68"/>
  <c r="L15" i="68"/>
  <c r="J15" i="68"/>
  <c r="G15" i="68"/>
  <c r="E15" i="68"/>
  <c r="O14" i="68"/>
  <c r="L14" i="68"/>
  <c r="J14" i="68"/>
  <c r="G14" i="68"/>
  <c r="E14" i="68"/>
  <c r="AA13" i="68"/>
  <c r="Y13" i="68"/>
  <c r="O13" i="68"/>
  <c r="L13" i="68"/>
  <c r="J13" i="68"/>
  <c r="G13" i="68"/>
  <c r="E13" i="68"/>
  <c r="O12" i="68"/>
  <c r="L12" i="68"/>
  <c r="J12" i="68"/>
  <c r="G12" i="68"/>
  <c r="E12" i="68"/>
  <c r="O11" i="68"/>
  <c r="L11" i="68"/>
  <c r="J11" i="68"/>
  <c r="G11" i="68"/>
  <c r="E11" i="68"/>
  <c r="O10" i="68"/>
  <c r="L10" i="68"/>
  <c r="J10" i="68"/>
  <c r="G10" i="68"/>
  <c r="E10" i="68"/>
  <c r="O9" i="68"/>
  <c r="L9" i="68"/>
  <c r="J9" i="68"/>
  <c r="G9" i="68"/>
  <c r="E9" i="68"/>
  <c r="AA8" i="68"/>
  <c r="Y8" i="68"/>
  <c r="O8" i="68"/>
  <c r="L8" i="68"/>
  <c r="J8" i="68"/>
  <c r="G8" i="68"/>
  <c r="E8" i="68"/>
  <c r="AO25" i="64"/>
  <c r="AM25" i="64"/>
  <c r="AJ25" i="64"/>
  <c r="AH25" i="64"/>
  <c r="AE25" i="64"/>
  <c r="AC25" i="64"/>
  <c r="Z25" i="64"/>
  <c r="X25" i="64"/>
  <c r="U25" i="64"/>
  <c r="S25" i="64"/>
  <c r="P25" i="64"/>
  <c r="N25" i="64"/>
  <c r="K25" i="64"/>
  <c r="I25" i="64"/>
  <c r="F25" i="64"/>
  <c r="D25" i="64"/>
  <c r="AO24" i="64"/>
  <c r="AM24" i="64"/>
  <c r="AJ24" i="64"/>
  <c r="AH24" i="64"/>
  <c r="AE24" i="64"/>
  <c r="AC24" i="64"/>
  <c r="Z24" i="64"/>
  <c r="X24" i="64"/>
  <c r="U24" i="64"/>
  <c r="S24" i="64"/>
  <c r="P24" i="64"/>
  <c r="N24" i="64"/>
  <c r="K24" i="64"/>
  <c r="I24" i="64"/>
  <c r="F24" i="64"/>
  <c r="D24" i="64"/>
  <c r="AO23" i="64"/>
  <c r="AM23" i="64"/>
  <c r="AJ23" i="64"/>
  <c r="AH23" i="64"/>
  <c r="AE23" i="64"/>
  <c r="AC23" i="64"/>
  <c r="Z23" i="64"/>
  <c r="X23" i="64"/>
  <c r="U23" i="64"/>
  <c r="S23" i="64"/>
  <c r="P23" i="64"/>
  <c r="N23" i="64"/>
  <c r="K23" i="64"/>
  <c r="I23" i="64"/>
  <c r="F23" i="64"/>
  <c r="D23" i="64"/>
  <c r="AO22" i="64"/>
  <c r="AM22" i="64"/>
  <c r="AJ22" i="64"/>
  <c r="AH22" i="64"/>
  <c r="AE22" i="64"/>
  <c r="AC22" i="64"/>
  <c r="Z22" i="64"/>
  <c r="X22" i="64"/>
  <c r="U22" i="64"/>
  <c r="S22" i="64"/>
  <c r="P22" i="64"/>
  <c r="N22" i="64"/>
  <c r="K22" i="64"/>
  <c r="I22" i="64"/>
  <c r="F22" i="64"/>
  <c r="D22" i="64"/>
  <c r="AO21" i="64"/>
  <c r="AM21" i="64"/>
  <c r="AJ21" i="64"/>
  <c r="AH21" i="64"/>
  <c r="AE21" i="64"/>
  <c r="AC21" i="64"/>
  <c r="Z21" i="64"/>
  <c r="X21" i="64"/>
  <c r="U21" i="64"/>
  <c r="S21" i="64"/>
  <c r="P21" i="64"/>
  <c r="N21" i="64"/>
  <c r="K21" i="64"/>
  <c r="I21" i="64"/>
  <c r="F21" i="64"/>
  <c r="D21" i="64"/>
  <c r="AO20" i="64"/>
  <c r="AM20" i="64"/>
  <c r="AJ20" i="64"/>
  <c r="AH20" i="64"/>
  <c r="AE20" i="64"/>
  <c r="AC20" i="64"/>
  <c r="Z20" i="64"/>
  <c r="X20" i="64"/>
  <c r="U20" i="64"/>
  <c r="S20" i="64"/>
  <c r="P20" i="64"/>
  <c r="N20" i="64"/>
  <c r="K20" i="64"/>
  <c r="I20" i="64"/>
  <c r="F20" i="64"/>
  <c r="D20" i="64"/>
  <c r="AO19" i="64"/>
  <c r="AM19" i="64"/>
  <c r="AJ19" i="64"/>
  <c r="AH19" i="64"/>
  <c r="AE19" i="64"/>
  <c r="AC19" i="64"/>
  <c r="Z19" i="64"/>
  <c r="X19" i="64"/>
  <c r="U19" i="64"/>
  <c r="S19" i="64"/>
  <c r="P19" i="64"/>
  <c r="N19" i="64"/>
  <c r="K19" i="64"/>
  <c r="I19" i="64"/>
  <c r="F19" i="64"/>
  <c r="D19" i="64"/>
  <c r="AO18" i="64"/>
  <c r="AM18" i="64"/>
  <c r="AJ18" i="64"/>
  <c r="AH18" i="64"/>
  <c r="AE18" i="64"/>
  <c r="AC18" i="64"/>
  <c r="Z18" i="64"/>
  <c r="X18" i="64"/>
  <c r="U18" i="64"/>
  <c r="S18" i="64"/>
  <c r="P18" i="64"/>
  <c r="N18" i="64"/>
  <c r="K18" i="64"/>
  <c r="I18" i="64"/>
  <c r="F18" i="64"/>
  <c r="D18" i="64"/>
  <c r="AO17" i="64"/>
  <c r="AM17" i="64"/>
  <c r="AJ17" i="64"/>
  <c r="AH17" i="64"/>
  <c r="AE17" i="64"/>
  <c r="AC17" i="64"/>
  <c r="Z17" i="64"/>
  <c r="X17" i="64"/>
  <c r="U17" i="64"/>
  <c r="S17" i="64"/>
  <c r="P17" i="64"/>
  <c r="N17" i="64"/>
  <c r="K17" i="64"/>
  <c r="I17" i="64"/>
  <c r="F17" i="64"/>
  <c r="D17" i="64"/>
  <c r="AO16" i="64"/>
  <c r="AM16" i="64"/>
  <c r="AJ16" i="64"/>
  <c r="AH16" i="64"/>
  <c r="AE16" i="64"/>
  <c r="AC16" i="64"/>
  <c r="Z16" i="64"/>
  <c r="X16" i="64"/>
  <c r="U16" i="64"/>
  <c r="S16" i="64"/>
  <c r="P16" i="64"/>
  <c r="N16" i="64"/>
  <c r="K16" i="64"/>
  <c r="I16" i="64"/>
  <c r="F16" i="64"/>
  <c r="D16" i="64"/>
  <c r="AO15" i="64"/>
  <c r="AM15" i="64"/>
  <c r="AJ15" i="64"/>
  <c r="AH15" i="64"/>
  <c r="AE15" i="64"/>
  <c r="AC15" i="64"/>
  <c r="Z15" i="64"/>
  <c r="X15" i="64"/>
  <c r="U15" i="64"/>
  <c r="S15" i="64"/>
  <c r="P15" i="64"/>
  <c r="N15" i="64"/>
  <c r="K15" i="64"/>
  <c r="I15" i="64"/>
  <c r="F15" i="64"/>
  <c r="D15" i="64"/>
  <c r="AO14" i="64"/>
  <c r="AM14" i="64"/>
  <c r="AJ14" i="64"/>
  <c r="AH14" i="64"/>
  <c r="AE14" i="64"/>
  <c r="AC14" i="64"/>
  <c r="Z14" i="64"/>
  <c r="X14" i="64"/>
  <c r="U14" i="64"/>
  <c r="S14" i="64"/>
  <c r="P14" i="64"/>
  <c r="N14" i="64"/>
  <c r="K14" i="64"/>
  <c r="I14" i="64"/>
  <c r="F14" i="64"/>
  <c r="D14" i="64"/>
  <c r="AO13" i="64"/>
  <c r="AM13" i="64"/>
  <c r="AJ13" i="64"/>
  <c r="AH13" i="64"/>
  <c r="AE13" i="64"/>
  <c r="AC13" i="64"/>
  <c r="Z13" i="64"/>
  <c r="X13" i="64"/>
  <c r="U13" i="64"/>
  <c r="S13" i="64"/>
  <c r="P13" i="64"/>
  <c r="N13" i="64"/>
  <c r="K13" i="64"/>
  <c r="I13" i="64"/>
  <c r="F13" i="64"/>
  <c r="D13" i="64"/>
  <c r="AO12" i="64"/>
  <c r="AM12" i="64"/>
  <c r="AJ12" i="64"/>
  <c r="AH12" i="64"/>
  <c r="AE12" i="64"/>
  <c r="AC12" i="64"/>
  <c r="Z12" i="64"/>
  <c r="X12" i="64"/>
  <c r="U12" i="64"/>
  <c r="S12" i="64"/>
  <c r="P12" i="64"/>
  <c r="N12" i="64"/>
  <c r="K12" i="64"/>
  <c r="I12" i="64"/>
  <c r="F12" i="64"/>
  <c r="D12" i="64"/>
  <c r="AO11" i="64"/>
  <c r="AM11" i="64"/>
  <c r="AJ11" i="64"/>
  <c r="AH11" i="64"/>
  <c r="AE11" i="64"/>
  <c r="AC11" i="64"/>
  <c r="Z11" i="64"/>
  <c r="X11" i="64"/>
  <c r="U11" i="64"/>
  <c r="S11" i="64"/>
  <c r="P11" i="64"/>
  <c r="N11" i="64"/>
  <c r="K11" i="64"/>
  <c r="I11" i="64"/>
  <c r="F11" i="64"/>
  <c r="D11" i="64"/>
  <c r="AO10" i="64"/>
  <c r="AM10" i="64"/>
  <c r="AJ10" i="64"/>
  <c r="AH10" i="64"/>
  <c r="AE10" i="64"/>
  <c r="AC10" i="64"/>
  <c r="Z10" i="64"/>
  <c r="X10" i="64"/>
  <c r="U10" i="64"/>
  <c r="S10" i="64"/>
  <c r="P10" i="64"/>
  <c r="N10" i="64"/>
  <c r="K10" i="64"/>
  <c r="I10" i="64"/>
  <c r="F10" i="64"/>
  <c r="D10" i="64"/>
  <c r="AO9" i="64"/>
  <c r="AM9" i="64"/>
  <c r="AJ9" i="64"/>
  <c r="AH9" i="64"/>
  <c r="AE9" i="64"/>
  <c r="AC9" i="64"/>
  <c r="Z9" i="64"/>
  <c r="X9" i="64"/>
  <c r="U9" i="64"/>
  <c r="S9" i="64"/>
  <c r="P9" i="64"/>
  <c r="N9" i="64"/>
  <c r="K9" i="64"/>
  <c r="I9" i="64"/>
  <c r="F9" i="64"/>
  <c r="D9" i="64"/>
  <c r="AO8" i="64"/>
  <c r="AM8" i="64"/>
  <c r="AJ8" i="64"/>
  <c r="AH8" i="64"/>
  <c r="AE8" i="64"/>
  <c r="AC8" i="64"/>
  <c r="Z8" i="64"/>
  <c r="X8" i="64"/>
  <c r="U8" i="64"/>
  <c r="S8" i="64"/>
  <c r="P8" i="64"/>
  <c r="N8" i="64"/>
  <c r="K8" i="64"/>
  <c r="I8" i="64"/>
  <c r="F8" i="64"/>
  <c r="D8" i="64"/>
  <c r="AO7" i="64"/>
  <c r="AM7" i="64"/>
  <c r="AJ7" i="64"/>
  <c r="AH7" i="64"/>
  <c r="AE7" i="64"/>
  <c r="AC7" i="64"/>
  <c r="Z7" i="64"/>
  <c r="X7" i="64"/>
  <c r="U7" i="64"/>
  <c r="S7" i="64"/>
  <c r="P7" i="64"/>
  <c r="N7" i="64"/>
  <c r="K7" i="64"/>
  <c r="I7" i="64"/>
  <c r="F7" i="64"/>
  <c r="D7" i="64"/>
  <c r="AO6" i="64"/>
  <c r="AM6" i="64"/>
  <c r="AJ6" i="64"/>
  <c r="AH6" i="64"/>
  <c r="AE6" i="64"/>
  <c r="AC6" i="64"/>
  <c r="Z6" i="64"/>
  <c r="X6" i="64"/>
  <c r="U6" i="64"/>
  <c r="S6" i="64"/>
  <c r="P6" i="64"/>
  <c r="N6" i="64"/>
  <c r="K6" i="64"/>
  <c r="I6" i="64"/>
  <c r="F6" i="64"/>
  <c r="D6" i="64"/>
  <c r="AE27" i="62"/>
  <c r="AD27" i="62"/>
  <c r="AB27" i="62"/>
  <c r="Y27" i="62"/>
  <c r="X27" i="62"/>
  <c r="V27" i="62"/>
  <c r="S27" i="62"/>
  <c r="R27" i="62"/>
  <c r="P27" i="62"/>
  <c r="M27" i="62"/>
  <c r="L27" i="62"/>
  <c r="J27" i="62"/>
  <c r="G27" i="62"/>
  <c r="F27" i="62"/>
  <c r="D27" i="62"/>
  <c r="AE26" i="62"/>
  <c r="AD26" i="62"/>
  <c r="AB26" i="62"/>
  <c r="Y26" i="62"/>
  <c r="X26" i="62"/>
  <c r="V26" i="62"/>
  <c r="S26" i="62"/>
  <c r="R26" i="62"/>
  <c r="P26" i="62"/>
  <c r="M26" i="62"/>
  <c r="L26" i="62"/>
  <c r="J26" i="62"/>
  <c r="G26" i="62"/>
  <c r="F26" i="62"/>
  <c r="D26" i="62"/>
  <c r="AE25" i="62"/>
  <c r="AD25" i="62"/>
  <c r="AB25" i="62"/>
  <c r="Y25" i="62"/>
  <c r="X25" i="62"/>
  <c r="V25" i="62"/>
  <c r="S25" i="62"/>
  <c r="R25" i="62"/>
  <c r="P25" i="62"/>
  <c r="M25" i="62"/>
  <c r="L25" i="62"/>
  <c r="J25" i="62"/>
  <c r="G25" i="62"/>
  <c r="F25" i="62"/>
  <c r="D25" i="62"/>
  <c r="AE24" i="62"/>
  <c r="AD24" i="62"/>
  <c r="AB24" i="62"/>
  <c r="Y24" i="62"/>
  <c r="X24" i="62"/>
  <c r="V24" i="62"/>
  <c r="S24" i="62"/>
  <c r="R24" i="62"/>
  <c r="P24" i="62"/>
  <c r="M24" i="62"/>
  <c r="L24" i="62"/>
  <c r="J24" i="62"/>
  <c r="G24" i="62"/>
  <c r="F24" i="62"/>
  <c r="D24" i="62"/>
  <c r="AE23" i="62"/>
  <c r="AD23" i="62"/>
  <c r="AB23" i="62"/>
  <c r="Y23" i="62"/>
  <c r="X23" i="62"/>
  <c r="V23" i="62"/>
  <c r="S23" i="62"/>
  <c r="R23" i="62"/>
  <c r="P23" i="62"/>
  <c r="M23" i="62"/>
  <c r="L23" i="62"/>
  <c r="J23" i="62"/>
  <c r="G23" i="62"/>
  <c r="F23" i="62"/>
  <c r="D23" i="62"/>
  <c r="AE22" i="62"/>
  <c r="AD22" i="62"/>
  <c r="AB22" i="62"/>
  <c r="Y22" i="62"/>
  <c r="X22" i="62"/>
  <c r="V22" i="62"/>
  <c r="S22" i="62"/>
  <c r="R22" i="62"/>
  <c r="P22" i="62"/>
  <c r="M22" i="62"/>
  <c r="L22" i="62"/>
  <c r="J22" i="62"/>
  <c r="G22" i="62"/>
  <c r="F22" i="62"/>
  <c r="D22" i="62"/>
  <c r="AE21" i="62"/>
  <c r="AD21" i="62"/>
  <c r="AB21" i="62"/>
  <c r="Y21" i="62"/>
  <c r="X21" i="62"/>
  <c r="V21" i="62"/>
  <c r="S21" i="62"/>
  <c r="R21" i="62"/>
  <c r="P21" i="62"/>
  <c r="M21" i="62"/>
  <c r="L21" i="62"/>
  <c r="J21" i="62"/>
  <c r="G21" i="62"/>
  <c r="F21" i="62"/>
  <c r="D21" i="62"/>
  <c r="AE20" i="62"/>
  <c r="AD20" i="62"/>
  <c r="AB20" i="62"/>
  <c r="Y20" i="62"/>
  <c r="X20" i="62"/>
  <c r="V20" i="62"/>
  <c r="S20" i="62"/>
  <c r="R20" i="62"/>
  <c r="P20" i="62"/>
  <c r="M20" i="62"/>
  <c r="L20" i="62"/>
  <c r="J20" i="62"/>
  <c r="G20" i="62"/>
  <c r="F20" i="62"/>
  <c r="D20" i="62"/>
  <c r="AE19" i="62"/>
  <c r="AD19" i="62"/>
  <c r="AB19" i="62"/>
  <c r="Y19" i="62"/>
  <c r="X19" i="62"/>
  <c r="V19" i="62"/>
  <c r="S19" i="62"/>
  <c r="R19" i="62"/>
  <c r="P19" i="62"/>
  <c r="M19" i="62"/>
  <c r="L19" i="62"/>
  <c r="J19" i="62"/>
  <c r="G19" i="62"/>
  <c r="F19" i="62"/>
  <c r="D19" i="62"/>
  <c r="AE18" i="62"/>
  <c r="AD18" i="62"/>
  <c r="AB18" i="62"/>
  <c r="Y18" i="62"/>
  <c r="X18" i="62"/>
  <c r="V18" i="62"/>
  <c r="S18" i="62"/>
  <c r="R18" i="62"/>
  <c r="P18" i="62"/>
  <c r="M18" i="62"/>
  <c r="L18" i="62"/>
  <c r="J18" i="62"/>
  <c r="G18" i="62"/>
  <c r="F18" i="62"/>
  <c r="D18" i="62"/>
  <c r="AE17" i="62"/>
  <c r="AD17" i="62"/>
  <c r="AB17" i="62"/>
  <c r="Y17" i="62"/>
  <c r="X17" i="62"/>
  <c r="V17" i="62"/>
  <c r="S17" i="62"/>
  <c r="R17" i="62"/>
  <c r="P17" i="62"/>
  <c r="M17" i="62"/>
  <c r="L17" i="62"/>
  <c r="J17" i="62"/>
  <c r="G17" i="62"/>
  <c r="F17" i="62"/>
  <c r="D17" i="62"/>
  <c r="AE16" i="62"/>
  <c r="AD16" i="62"/>
  <c r="AB16" i="62"/>
  <c r="Y16" i="62"/>
  <c r="X16" i="62"/>
  <c r="V16" i="62"/>
  <c r="S16" i="62"/>
  <c r="R16" i="62"/>
  <c r="P16" i="62"/>
  <c r="M16" i="62"/>
  <c r="L16" i="62"/>
  <c r="J16" i="62"/>
  <c r="G16" i="62"/>
  <c r="F16" i="62"/>
  <c r="D16" i="62"/>
  <c r="AE15" i="62"/>
  <c r="AD15" i="62"/>
  <c r="AB15" i="62"/>
  <c r="Y15" i="62"/>
  <c r="X15" i="62"/>
  <c r="V15" i="62"/>
  <c r="S15" i="62"/>
  <c r="R15" i="62"/>
  <c r="P15" i="62"/>
  <c r="M15" i="62"/>
  <c r="L15" i="62"/>
  <c r="J15" i="62"/>
  <c r="G15" i="62"/>
  <c r="F15" i="62"/>
  <c r="D15" i="62"/>
  <c r="AE14" i="62"/>
  <c r="AD14" i="62"/>
  <c r="AB14" i="62"/>
  <c r="Y14" i="62"/>
  <c r="X14" i="62"/>
  <c r="V14" i="62"/>
  <c r="S14" i="62"/>
  <c r="R14" i="62"/>
  <c r="P14" i="62"/>
  <c r="M14" i="62"/>
  <c r="L14" i="62"/>
  <c r="J14" i="62"/>
  <c r="G14" i="62"/>
  <c r="F14" i="62"/>
  <c r="D14" i="62"/>
  <c r="AE13" i="62"/>
  <c r="AD13" i="62"/>
  <c r="AB13" i="62"/>
  <c r="Y13" i="62"/>
  <c r="X13" i="62"/>
  <c r="V13" i="62"/>
  <c r="S13" i="62"/>
  <c r="R13" i="62"/>
  <c r="P13" i="62"/>
  <c r="M13" i="62"/>
  <c r="L13" i="62"/>
  <c r="J13" i="62"/>
  <c r="G13" i="62"/>
  <c r="F13" i="62"/>
  <c r="D13" i="62"/>
  <c r="AE12" i="62"/>
  <c r="AD12" i="62"/>
  <c r="AB12" i="62"/>
  <c r="Y12" i="62"/>
  <c r="X12" i="62"/>
  <c r="V12" i="62"/>
  <c r="S12" i="62"/>
  <c r="R12" i="62"/>
  <c r="P12" i="62"/>
  <c r="M12" i="62"/>
  <c r="L12" i="62"/>
  <c r="J12" i="62"/>
  <c r="G12" i="62"/>
  <c r="F12" i="62"/>
  <c r="D12" i="62"/>
  <c r="AE11" i="62"/>
  <c r="AD11" i="62"/>
  <c r="AB11" i="62"/>
  <c r="Y11" i="62"/>
  <c r="X11" i="62"/>
  <c r="V11" i="62"/>
  <c r="S11" i="62"/>
  <c r="R11" i="62"/>
  <c r="P11" i="62"/>
  <c r="M11" i="62"/>
  <c r="L11" i="62"/>
  <c r="J11" i="62"/>
  <c r="G11" i="62"/>
  <c r="F11" i="62"/>
  <c r="D11" i="62"/>
  <c r="AE10" i="62"/>
  <c r="AD10" i="62"/>
  <c r="AB10" i="62"/>
  <c r="Y10" i="62"/>
  <c r="X10" i="62"/>
  <c r="V10" i="62"/>
  <c r="S10" i="62"/>
  <c r="R10" i="62"/>
  <c r="P10" i="62"/>
  <c r="M10" i="62"/>
  <c r="L10" i="62"/>
  <c r="J10" i="62"/>
  <c r="G10" i="62"/>
  <c r="F10" i="62"/>
  <c r="D10" i="62"/>
  <c r="AE9" i="62"/>
  <c r="AD9" i="62"/>
  <c r="AB9" i="62"/>
  <c r="Y9" i="62"/>
  <c r="X9" i="62"/>
  <c r="V9" i="62"/>
  <c r="S9" i="62"/>
  <c r="R9" i="62"/>
  <c r="P9" i="62"/>
  <c r="M9" i="62"/>
  <c r="L9" i="62"/>
  <c r="J9" i="62"/>
  <c r="G9" i="62"/>
  <c r="F9" i="62"/>
  <c r="D9" i="62"/>
  <c r="AE8" i="62"/>
  <c r="AD8" i="62"/>
  <c r="AB8" i="62"/>
  <c r="Y8" i="62"/>
  <c r="X8" i="62"/>
  <c r="V8" i="62"/>
  <c r="S8" i="62"/>
  <c r="R8" i="62"/>
  <c r="P8" i="62"/>
  <c r="M8" i="62"/>
  <c r="L8" i="62"/>
  <c r="J8" i="62"/>
  <c r="G8" i="62"/>
  <c r="F8" i="62"/>
  <c r="D8" i="62"/>
  <c r="B22" i="55"/>
  <c r="C12" i="55" s="1"/>
  <c r="J7" i="149"/>
  <c r="J9" i="149"/>
  <c r="J11" i="149"/>
  <c r="J13" i="149"/>
  <c r="J17" i="149"/>
  <c r="J21" i="149"/>
  <c r="J25" i="149"/>
  <c r="J29" i="149"/>
  <c r="J33" i="149"/>
  <c r="J37" i="149"/>
  <c r="J14" i="149"/>
  <c r="J18" i="149"/>
  <c r="J22" i="149"/>
  <c r="J26" i="149"/>
  <c r="J30" i="149"/>
  <c r="J34" i="149"/>
  <c r="J38" i="149"/>
  <c r="H41" i="148"/>
  <c r="I12" i="148" s="1"/>
  <c r="J14" i="148"/>
  <c r="J18" i="148"/>
  <c r="J22" i="148"/>
  <c r="J26" i="148"/>
  <c r="J15" i="148"/>
  <c r="J19" i="148"/>
  <c r="J23" i="148"/>
  <c r="J27" i="148"/>
  <c r="J30" i="148"/>
  <c r="J32" i="148"/>
  <c r="J34" i="148"/>
  <c r="J36" i="148"/>
  <c r="J38" i="148"/>
  <c r="J40" i="148"/>
  <c r="J16" i="147"/>
  <c r="J20" i="147"/>
  <c r="J24" i="147"/>
  <c r="J28" i="147"/>
  <c r="J32" i="147"/>
  <c r="J17" i="147"/>
  <c r="J21" i="147"/>
  <c r="J23" i="147"/>
  <c r="J25" i="147"/>
  <c r="J27" i="147"/>
  <c r="J29" i="147"/>
  <c r="J31" i="147"/>
  <c r="J33" i="147"/>
  <c r="J35" i="147"/>
  <c r="J36" i="147"/>
  <c r="J37" i="147"/>
  <c r="J38" i="147"/>
  <c r="J39" i="147"/>
  <c r="J40" i="147"/>
  <c r="J41" i="147"/>
  <c r="J42" i="147"/>
  <c r="J18" i="146"/>
  <c r="J22" i="146"/>
  <c r="J26" i="146"/>
  <c r="J30" i="146"/>
  <c r="J36" i="146"/>
  <c r="J17" i="146"/>
  <c r="J21" i="146"/>
  <c r="J25" i="146"/>
  <c r="J29" i="146"/>
  <c r="J33" i="146"/>
  <c r="J35" i="146"/>
  <c r="J37" i="146"/>
  <c r="J38" i="146"/>
  <c r="J39" i="146"/>
  <c r="J40" i="146"/>
  <c r="J41" i="146"/>
  <c r="J42" i="146"/>
  <c r="J7" i="145"/>
  <c r="J9" i="145"/>
  <c r="J11" i="145"/>
  <c r="J13" i="145"/>
  <c r="J15" i="145"/>
  <c r="J17" i="145"/>
  <c r="J19" i="145"/>
  <c r="J21" i="145"/>
  <c r="J23" i="145"/>
  <c r="J25" i="145"/>
  <c r="J27" i="145"/>
  <c r="J29" i="145"/>
  <c r="J31" i="145"/>
  <c r="D33" i="145"/>
  <c r="E8" i="145" s="1"/>
  <c r="H33" i="145"/>
  <c r="I33" i="145" s="1"/>
  <c r="J7" i="144"/>
  <c r="J9" i="144"/>
  <c r="J11" i="144"/>
  <c r="J13" i="144"/>
  <c r="J15" i="144"/>
  <c r="J17" i="144"/>
  <c r="J19" i="144"/>
  <c r="J21" i="144"/>
  <c r="J23" i="144"/>
  <c r="J25" i="144"/>
  <c r="J27" i="144"/>
  <c r="J29" i="144"/>
  <c r="J31" i="144"/>
  <c r="D33" i="144"/>
  <c r="E8" i="144" s="1"/>
  <c r="H33" i="144"/>
  <c r="I33" i="144" s="1"/>
  <c r="J7" i="110"/>
  <c r="J9" i="110"/>
  <c r="J11" i="110"/>
  <c r="J29" i="110"/>
  <c r="D33" i="110"/>
  <c r="E30" i="110" s="1"/>
  <c r="J28" i="110"/>
  <c r="J32" i="110"/>
  <c r="J18" i="111"/>
  <c r="J22" i="111"/>
  <c r="J26" i="111"/>
  <c r="J30" i="111"/>
  <c r="J7" i="111"/>
  <c r="J17" i="111"/>
  <c r="J21" i="111"/>
  <c r="J25" i="111"/>
  <c r="J29" i="111"/>
  <c r="M15" i="186"/>
  <c r="O19" i="166"/>
  <c r="M37" i="166"/>
  <c r="O37" i="166"/>
  <c r="Q20" i="164"/>
  <c r="M36" i="164"/>
  <c r="S37" i="164"/>
  <c r="L36" i="164"/>
  <c r="O9" i="151"/>
  <c r="O11" i="151"/>
  <c r="O13" i="151"/>
  <c r="O15" i="151"/>
  <c r="M37" i="164"/>
  <c r="L37" i="164"/>
  <c r="M20" i="164"/>
  <c r="O20" i="164"/>
  <c r="Q36" i="164"/>
  <c r="N36" i="164"/>
  <c r="Q39" i="168"/>
  <c r="P39" i="168"/>
  <c r="E8" i="151"/>
  <c r="E10" i="151"/>
  <c r="E12" i="151"/>
  <c r="C14" i="151"/>
  <c r="G14" i="151"/>
  <c r="M14" i="151"/>
  <c r="V8" i="154"/>
  <c r="AB8" i="154"/>
  <c r="AH8" i="154"/>
  <c r="V9" i="154"/>
  <c r="AB9" i="154"/>
  <c r="Y12" i="154"/>
  <c r="S13" i="154"/>
  <c r="AB13" i="154"/>
  <c r="V14" i="154"/>
  <c r="G15" i="154"/>
  <c r="Y15" i="154"/>
  <c r="S18" i="154"/>
  <c r="Y18" i="154"/>
  <c r="AE18" i="154"/>
  <c r="AK18" i="154"/>
  <c r="G19" i="154"/>
  <c r="M19" i="154"/>
  <c r="V20" i="154"/>
  <c r="AB20" i="154"/>
  <c r="G21" i="154"/>
  <c r="M21" i="154"/>
  <c r="Y21" i="154"/>
  <c r="G22" i="154"/>
  <c r="Y22" i="154"/>
  <c r="G23" i="154"/>
  <c r="M23" i="154"/>
  <c r="S23" i="154"/>
  <c r="Y23" i="154"/>
  <c r="G24" i="154"/>
  <c r="M24" i="154"/>
  <c r="S24" i="154"/>
  <c r="Y24" i="154"/>
  <c r="G25" i="154"/>
  <c r="M25" i="154"/>
  <c r="S25" i="154"/>
  <c r="Y25" i="154"/>
  <c r="AE25" i="154"/>
  <c r="AK25" i="154"/>
  <c r="G26" i="154"/>
  <c r="M26" i="154"/>
  <c r="S26" i="154"/>
  <c r="Y26" i="154"/>
  <c r="AE26" i="154"/>
  <c r="AK26" i="154"/>
  <c r="S27" i="154"/>
  <c r="Y27" i="154"/>
  <c r="AE27" i="154"/>
  <c r="AK27" i="154"/>
  <c r="G28" i="154"/>
  <c r="M28" i="154"/>
  <c r="S28" i="154"/>
  <c r="Y28" i="154"/>
  <c r="AE28" i="154"/>
  <c r="AK28" i="154"/>
  <c r="G29" i="154"/>
  <c r="M29" i="154"/>
  <c r="V29" i="154"/>
  <c r="Y30" i="154"/>
  <c r="V32" i="154"/>
  <c r="AB32" i="154"/>
  <c r="AH32" i="154"/>
  <c r="V33" i="154"/>
  <c r="AB33" i="154"/>
  <c r="AH33" i="154"/>
  <c r="V35" i="154"/>
  <c r="AB35" i="154"/>
  <c r="G36" i="154"/>
  <c r="M36" i="154"/>
  <c r="S36" i="154"/>
  <c r="Y36" i="154"/>
  <c r="AK36" i="154"/>
  <c r="S37" i="154"/>
  <c r="V38" i="154"/>
  <c r="AB38" i="154"/>
  <c r="AH38" i="154"/>
  <c r="V39" i="154"/>
  <c r="AH39" i="154"/>
  <c r="V40" i="154"/>
  <c r="M41" i="154"/>
  <c r="S41" i="154"/>
  <c r="Y41" i="154"/>
  <c r="Q37" i="164"/>
  <c r="P37" i="164"/>
  <c r="N37" i="164"/>
  <c r="L20" i="164"/>
  <c r="N20" i="164"/>
  <c r="S20" i="164"/>
  <c r="P20" i="164" s="1"/>
  <c r="O39" i="167"/>
  <c r="R39" i="168"/>
  <c r="M20" i="165"/>
  <c r="O20" i="165"/>
  <c r="N35" i="165"/>
  <c r="R35" i="165"/>
  <c r="C36" i="165"/>
  <c r="P36" i="165" s="1"/>
  <c r="N19" i="166"/>
  <c r="N37" i="166"/>
  <c r="I38" i="166"/>
  <c r="N19" i="167"/>
  <c r="M38" i="167"/>
  <c r="H39" i="167"/>
  <c r="M39" i="167" s="1"/>
  <c r="P19" i="168"/>
  <c r="R19" i="168"/>
  <c r="D16" i="186"/>
  <c r="E8" i="186" s="1"/>
  <c r="N20" i="165"/>
  <c r="R20" i="165"/>
  <c r="M19" i="166"/>
  <c r="O19" i="167"/>
  <c r="Q19" i="168"/>
  <c r="P16" i="186"/>
  <c r="Q8" i="186" s="1"/>
  <c r="X16" i="186"/>
  <c r="Y9" i="186" s="1"/>
  <c r="I11" i="187"/>
  <c r="I12" i="187"/>
  <c r="I13" i="187"/>
  <c r="I14" i="187"/>
  <c r="Q14" i="187"/>
  <c r="I15" i="187"/>
  <c r="Q15" i="187"/>
  <c r="I16" i="187"/>
  <c r="Q16" i="187"/>
  <c r="I17" i="187"/>
  <c r="Q17" i="187"/>
  <c r="I18" i="187"/>
  <c r="Q18" i="187"/>
  <c r="I19" i="187"/>
  <c r="Q19" i="187"/>
  <c r="I20" i="187"/>
  <c r="Q20" i="187"/>
  <c r="I21" i="187"/>
  <c r="Q21" i="187"/>
  <c r="I22" i="187"/>
  <c r="Q22" i="187"/>
  <c r="Q23" i="187"/>
  <c r="J8" i="110" l="1"/>
  <c r="J10" i="110"/>
  <c r="J26" i="110"/>
  <c r="J27" i="110"/>
  <c r="J30" i="110"/>
  <c r="J31" i="110"/>
  <c r="J15" i="111"/>
  <c r="J16" i="111"/>
  <c r="J19" i="111"/>
  <c r="J20" i="111"/>
  <c r="J23" i="111"/>
  <c r="J24" i="111"/>
  <c r="J27" i="111"/>
  <c r="J28" i="111"/>
  <c r="J31" i="111"/>
  <c r="J32" i="111"/>
  <c r="J8" i="144"/>
  <c r="J10" i="144"/>
  <c r="J12" i="144"/>
  <c r="J14" i="144"/>
  <c r="J16" i="144"/>
  <c r="J18" i="144"/>
  <c r="J20" i="144"/>
  <c r="J22" i="144"/>
  <c r="J24" i="144"/>
  <c r="J26" i="144"/>
  <c r="J28" i="144"/>
  <c r="J30" i="144"/>
  <c r="J32" i="144"/>
  <c r="J8" i="145"/>
  <c r="J10" i="145"/>
  <c r="J12" i="145"/>
  <c r="J14" i="145"/>
  <c r="J16" i="145"/>
  <c r="J18" i="145"/>
  <c r="J20" i="145"/>
  <c r="J22" i="145"/>
  <c r="J24" i="145"/>
  <c r="J26" i="145"/>
  <c r="J28" i="145"/>
  <c r="J30" i="145"/>
  <c r="J32" i="145"/>
  <c r="J16" i="146"/>
  <c r="J19" i="146"/>
  <c r="J20" i="146"/>
  <c r="J23" i="146"/>
  <c r="J24" i="146"/>
  <c r="J27" i="146"/>
  <c r="J28" i="146"/>
  <c r="J31" i="146"/>
  <c r="J32" i="146"/>
  <c r="J34" i="146"/>
  <c r="Z28" i="224"/>
  <c r="M8" i="187"/>
  <c r="M15" i="187"/>
  <c r="I11" i="148"/>
  <c r="M19" i="187"/>
  <c r="I19" i="148"/>
  <c r="C17" i="55"/>
  <c r="I7" i="148"/>
  <c r="I15" i="148"/>
  <c r="I37" i="148"/>
  <c r="C10" i="55"/>
  <c r="C9" i="55"/>
  <c r="I9" i="145"/>
  <c r="I29" i="148"/>
  <c r="C18" i="55"/>
  <c r="C13" i="55"/>
  <c r="E16" i="110"/>
  <c r="Q12" i="187"/>
  <c r="E12" i="187"/>
  <c r="M17" i="187"/>
  <c r="M21" i="187"/>
  <c r="E20" i="144"/>
  <c r="I20" i="148"/>
  <c r="I18" i="145"/>
  <c r="I9" i="148"/>
  <c r="I13" i="148"/>
  <c r="I17" i="148"/>
  <c r="I21" i="148"/>
  <c r="I33" i="148"/>
  <c r="I25" i="148"/>
  <c r="C14" i="55"/>
  <c r="C6" i="55"/>
  <c r="C19" i="55"/>
  <c r="C15" i="55"/>
  <c r="C11" i="55"/>
  <c r="C7" i="55"/>
  <c r="M8" i="186"/>
  <c r="M9" i="186"/>
  <c r="M10" i="187"/>
  <c r="M14" i="187"/>
  <c r="M16" i="187"/>
  <c r="M18" i="187"/>
  <c r="M20" i="187"/>
  <c r="M22" i="187"/>
  <c r="Q9" i="186"/>
  <c r="E11" i="186"/>
  <c r="E15" i="144"/>
  <c r="E23" i="145"/>
  <c r="E12" i="145"/>
  <c r="AB15" i="154"/>
  <c r="AB26" i="154"/>
  <c r="E8" i="187"/>
  <c r="M9" i="187"/>
  <c r="M11" i="187"/>
  <c r="M12" i="187"/>
  <c r="M13" i="187"/>
  <c r="E14" i="187"/>
  <c r="E15" i="187"/>
  <c r="E16" i="187"/>
  <c r="E17" i="187"/>
  <c r="E18" i="187"/>
  <c r="E19" i="187"/>
  <c r="E20" i="187"/>
  <c r="E21" i="187"/>
  <c r="E22" i="187"/>
  <c r="E23" i="187"/>
  <c r="O37" i="219"/>
  <c r="K28" i="224"/>
  <c r="U28" i="224"/>
  <c r="E24" i="110"/>
  <c r="E31" i="144"/>
  <c r="E7" i="145"/>
  <c r="E28" i="145"/>
  <c r="H43" i="147"/>
  <c r="I43" i="147" s="1"/>
  <c r="I21" i="144"/>
  <c r="I18" i="144"/>
  <c r="I25" i="145"/>
  <c r="I10" i="99"/>
  <c r="P23" i="81"/>
  <c r="J15" i="110"/>
  <c r="J14" i="111"/>
  <c r="J11" i="146"/>
  <c r="J15" i="146"/>
  <c r="J8" i="147"/>
  <c r="J10" i="147"/>
  <c r="J12" i="147"/>
  <c r="J14" i="147"/>
  <c r="D43" i="147"/>
  <c r="E16" i="147" s="1"/>
  <c r="J17" i="148"/>
  <c r="J20" i="148"/>
  <c r="J21" i="148"/>
  <c r="J24" i="148"/>
  <c r="J25" i="148"/>
  <c r="J28" i="148"/>
  <c r="J29" i="148"/>
  <c r="J33" i="148"/>
  <c r="J37" i="148"/>
  <c r="J8" i="149"/>
  <c r="J10" i="149"/>
  <c r="J12" i="149"/>
  <c r="J15" i="149"/>
  <c r="J16" i="149"/>
  <c r="J19" i="149"/>
  <c r="J20" i="149"/>
  <c r="J23" i="149"/>
  <c r="J24" i="149"/>
  <c r="J27" i="149"/>
  <c r="J28" i="149"/>
  <c r="J31" i="149"/>
  <c r="J32" i="149"/>
  <c r="J35" i="149"/>
  <c r="J36" i="149"/>
  <c r="J39" i="149"/>
  <c r="J40" i="149"/>
  <c r="E13" i="153"/>
  <c r="Y8" i="154"/>
  <c r="I13" i="144"/>
  <c r="I29" i="144"/>
  <c r="I10" i="144"/>
  <c r="I26" i="144"/>
  <c r="I17" i="145"/>
  <c r="I10" i="145"/>
  <c r="I26" i="145"/>
  <c r="I11" i="99"/>
  <c r="I12" i="99"/>
  <c r="I13" i="99"/>
  <c r="I14" i="99"/>
  <c r="I15" i="99"/>
  <c r="E11" i="99"/>
  <c r="E12" i="99"/>
  <c r="E13" i="99"/>
  <c r="E14" i="99"/>
  <c r="E15" i="99"/>
  <c r="J7" i="147"/>
  <c r="J9" i="147"/>
  <c r="J11" i="147"/>
  <c r="J13" i="147"/>
  <c r="J15" i="147"/>
  <c r="E18" i="147"/>
  <c r="J18" i="147"/>
  <c r="E19" i="147"/>
  <c r="J19" i="147"/>
  <c r="E22" i="147"/>
  <c r="J22" i="147"/>
  <c r="E26" i="147"/>
  <c r="J26" i="147"/>
  <c r="E30" i="147"/>
  <c r="J30" i="147"/>
  <c r="E34" i="147"/>
  <c r="J34" i="147"/>
  <c r="I8" i="148"/>
  <c r="I16" i="148"/>
  <c r="J16" i="148"/>
  <c r="I23" i="148"/>
  <c r="I27" i="148"/>
  <c r="I31" i="148"/>
  <c r="J31" i="148"/>
  <c r="I35" i="148"/>
  <c r="J35" i="148"/>
  <c r="I39" i="148"/>
  <c r="J39" i="148"/>
  <c r="D36" i="154"/>
  <c r="D21" i="154"/>
  <c r="J41" i="154"/>
  <c r="J36" i="154"/>
  <c r="P40" i="154"/>
  <c r="P9" i="154"/>
  <c r="S8" i="154"/>
  <c r="S29" i="154"/>
  <c r="E16" i="99"/>
  <c r="H9" i="101"/>
  <c r="H11" i="101"/>
  <c r="H12" i="101"/>
  <c r="J13" i="110"/>
  <c r="J14" i="110"/>
  <c r="T20" i="165"/>
  <c r="I9" i="144"/>
  <c r="I17" i="144"/>
  <c r="I25" i="144"/>
  <c r="I14" i="144"/>
  <c r="I22" i="144"/>
  <c r="I30" i="144"/>
  <c r="I13" i="145"/>
  <c r="I21" i="145"/>
  <c r="I29" i="145"/>
  <c r="I14" i="145"/>
  <c r="I22" i="145"/>
  <c r="I30" i="145"/>
  <c r="J23" i="110"/>
  <c r="J10" i="111"/>
  <c r="J12" i="111"/>
  <c r="J13" i="111"/>
  <c r="E11" i="153"/>
  <c r="E12" i="153"/>
  <c r="E14" i="153"/>
  <c r="D9" i="154"/>
  <c r="P11" i="154"/>
  <c r="J19" i="154"/>
  <c r="D22" i="154"/>
  <c r="P24" i="154"/>
  <c r="D25" i="154"/>
  <c r="P28" i="154"/>
  <c r="M31" i="154"/>
  <c r="S35" i="154"/>
  <c r="G39" i="154"/>
  <c r="E6" i="162"/>
  <c r="E36" i="165"/>
  <c r="G36" i="165"/>
  <c r="I36" i="165"/>
  <c r="K36" i="165"/>
  <c r="D38" i="166"/>
  <c r="F38" i="166"/>
  <c r="H38" i="166"/>
  <c r="Q38" i="168"/>
  <c r="I8" i="186"/>
  <c r="I9" i="186"/>
  <c r="AB16" i="186"/>
  <c r="AC8" i="186" s="1"/>
  <c r="AF16" i="186"/>
  <c r="Q8" i="187"/>
  <c r="Q9" i="187"/>
  <c r="Q10" i="187"/>
  <c r="Q11" i="187"/>
  <c r="Y16" i="186"/>
  <c r="Y15" i="186"/>
  <c r="Y11" i="186"/>
  <c r="Y13" i="186"/>
  <c r="E12" i="110"/>
  <c r="E20" i="110"/>
  <c r="E7" i="144"/>
  <c r="E23" i="144"/>
  <c r="E12" i="144"/>
  <c r="E28" i="144"/>
  <c r="E15" i="145"/>
  <c r="E31" i="145"/>
  <c r="E20" i="145"/>
  <c r="C21" i="55"/>
  <c r="C20" i="55"/>
  <c r="J19" i="110"/>
  <c r="J21" i="110"/>
  <c r="J22" i="110"/>
  <c r="H33" i="111"/>
  <c r="J7" i="146"/>
  <c r="J9" i="146"/>
  <c r="J10" i="148"/>
  <c r="J12" i="148"/>
  <c r="J13" i="148"/>
  <c r="D41" i="148"/>
  <c r="J41" i="148" s="1"/>
  <c r="H41" i="149"/>
  <c r="I41" i="149" s="1"/>
  <c r="AK8" i="154"/>
  <c r="G9" i="154"/>
  <c r="AE9" i="154"/>
  <c r="P14" i="154"/>
  <c r="D19" i="154"/>
  <c r="Y20" i="154"/>
  <c r="J21" i="154"/>
  <c r="D23" i="154"/>
  <c r="D24" i="154"/>
  <c r="P25" i="154"/>
  <c r="P26" i="154"/>
  <c r="P27" i="154"/>
  <c r="D28" i="154"/>
  <c r="D29" i="154"/>
  <c r="G31" i="154"/>
  <c r="Y33" i="154"/>
  <c r="G35" i="154"/>
  <c r="P38" i="154"/>
  <c r="S39" i="154"/>
  <c r="E9" i="160"/>
  <c r="C38" i="166"/>
  <c r="N38" i="166" s="1"/>
  <c r="E38" i="166"/>
  <c r="G38" i="166"/>
  <c r="N39" i="167"/>
  <c r="E15" i="186"/>
  <c r="Q13" i="186"/>
  <c r="E9" i="110"/>
  <c r="E29" i="110"/>
  <c r="E14" i="110"/>
  <c r="E18" i="110"/>
  <c r="E22" i="110"/>
  <c r="E33" i="110"/>
  <c r="E27" i="110"/>
  <c r="E11" i="144"/>
  <c r="E19" i="144"/>
  <c r="E27" i="144"/>
  <c r="E33" i="144"/>
  <c r="E16" i="144"/>
  <c r="E24" i="144"/>
  <c r="E32" i="144"/>
  <c r="E11" i="145"/>
  <c r="E19" i="145"/>
  <c r="E27" i="145"/>
  <c r="E33" i="145"/>
  <c r="E16" i="145"/>
  <c r="E24" i="145"/>
  <c r="E32" i="145"/>
  <c r="M23" i="81"/>
  <c r="H13" i="101"/>
  <c r="H33" i="110"/>
  <c r="I10" i="110" s="1"/>
  <c r="J17" i="110"/>
  <c r="J18" i="110"/>
  <c r="J25" i="110"/>
  <c r="J8" i="111"/>
  <c r="J9" i="111"/>
  <c r="J13" i="146"/>
  <c r="I7" i="147"/>
  <c r="I9" i="147"/>
  <c r="I11" i="147"/>
  <c r="I13" i="147"/>
  <c r="I15" i="147"/>
  <c r="I17" i="147"/>
  <c r="I19" i="147"/>
  <c r="I21" i="147"/>
  <c r="I23" i="147"/>
  <c r="I25" i="147"/>
  <c r="I27" i="147"/>
  <c r="I29" i="147"/>
  <c r="I31" i="147"/>
  <c r="I33" i="147"/>
  <c r="I35" i="147"/>
  <c r="I37" i="147"/>
  <c r="I39" i="147"/>
  <c r="I41" i="147"/>
  <c r="J8" i="148"/>
  <c r="J9" i="148"/>
  <c r="I12" i="149"/>
  <c r="M13" i="151"/>
  <c r="I13" i="151"/>
  <c r="M15" i="151"/>
  <c r="E15" i="151"/>
  <c r="AB18" i="154"/>
  <c r="AB25" i="154"/>
  <c r="G18" i="141"/>
  <c r="V25" i="154"/>
  <c r="V23" i="154"/>
  <c r="V21" i="154"/>
  <c r="V18" i="154"/>
  <c r="V15" i="154"/>
  <c r="AB39" i="154"/>
  <c r="AB36" i="154"/>
  <c r="AB28" i="154"/>
  <c r="D41" i="149"/>
  <c r="E7" i="149" s="1"/>
  <c r="O8" i="151"/>
  <c r="O10" i="151"/>
  <c r="O12" i="151"/>
  <c r="E8" i="153"/>
  <c r="E10" i="153"/>
  <c r="AH18" i="154"/>
  <c r="E13" i="160"/>
  <c r="T35" i="165"/>
  <c r="K38" i="166"/>
  <c r="M19" i="167"/>
  <c r="N38" i="167"/>
  <c r="P38" i="168"/>
  <c r="AG9" i="186"/>
  <c r="I10" i="186"/>
  <c r="AG10" i="186"/>
  <c r="I11" i="186"/>
  <c r="AG11" i="186"/>
  <c r="I12" i="186"/>
  <c r="I13" i="186"/>
  <c r="I14" i="186"/>
  <c r="I15" i="186"/>
  <c r="I9" i="187"/>
  <c r="F28" i="224"/>
  <c r="P28" i="224"/>
  <c r="E14" i="236"/>
  <c r="E13" i="186"/>
  <c r="E9" i="186"/>
  <c r="Q15" i="186"/>
  <c r="Q11" i="186"/>
  <c r="E8" i="110"/>
  <c r="E26" i="110"/>
  <c r="I41" i="148"/>
  <c r="I10" i="148"/>
  <c r="I14" i="148"/>
  <c r="I18" i="148"/>
  <c r="I22" i="148"/>
  <c r="I24" i="148"/>
  <c r="I26" i="148"/>
  <c r="I28" i="148"/>
  <c r="I30" i="148"/>
  <c r="I32" i="148"/>
  <c r="I34" i="148"/>
  <c r="I36" i="148"/>
  <c r="I38" i="148"/>
  <c r="I40" i="148"/>
  <c r="J23" i="81"/>
  <c r="I16" i="99"/>
  <c r="I17" i="99"/>
  <c r="I18" i="99"/>
  <c r="I19" i="99"/>
  <c r="I20" i="99"/>
  <c r="E17" i="99"/>
  <c r="E18" i="99"/>
  <c r="E19" i="99"/>
  <c r="E20" i="99"/>
  <c r="D33" i="111"/>
  <c r="H10" i="101"/>
  <c r="H14" i="101"/>
  <c r="J12" i="110"/>
  <c r="J16" i="110"/>
  <c r="J20" i="110"/>
  <c r="J24" i="110"/>
  <c r="J11" i="111"/>
  <c r="D43" i="146"/>
  <c r="E17" i="146" s="1"/>
  <c r="H43" i="146"/>
  <c r="I42" i="146" s="1"/>
  <c r="J7" i="148"/>
  <c r="J11" i="148"/>
  <c r="I13" i="149"/>
  <c r="I14" i="149"/>
  <c r="I15" i="149"/>
  <c r="I16" i="149"/>
  <c r="I40" i="149"/>
  <c r="I17" i="149"/>
  <c r="I18" i="149"/>
  <c r="I19" i="149"/>
  <c r="I20" i="149"/>
  <c r="I21" i="149"/>
  <c r="I22" i="149"/>
  <c r="I23" i="149"/>
  <c r="I24" i="149"/>
  <c r="I25" i="149"/>
  <c r="I26" i="149"/>
  <c r="I27" i="149"/>
  <c r="I28" i="149"/>
  <c r="I29" i="149"/>
  <c r="I30" i="149"/>
  <c r="I31" i="149"/>
  <c r="I32" i="149"/>
  <c r="I33" i="149"/>
  <c r="I34" i="149"/>
  <c r="I35" i="149"/>
  <c r="I36" i="149"/>
  <c r="I37" i="149"/>
  <c r="I38" i="149"/>
  <c r="I39" i="149"/>
  <c r="O14" i="151"/>
  <c r="I15" i="151"/>
  <c r="E9" i="153"/>
  <c r="AE8" i="154"/>
  <c r="J9" i="154"/>
  <c r="P10" i="154"/>
  <c r="P13" i="154"/>
  <c r="P16" i="154"/>
  <c r="P20" i="154"/>
  <c r="J22" i="154"/>
  <c r="J23" i="154"/>
  <c r="J24" i="154"/>
  <c r="J25" i="154"/>
  <c r="J26" i="154"/>
  <c r="J28" i="154"/>
  <c r="J29" i="154"/>
  <c r="J31" i="154"/>
  <c r="G34" i="154"/>
  <c r="M34" i="154"/>
  <c r="J35" i="154"/>
  <c r="J39" i="154"/>
  <c r="E7" i="160"/>
  <c r="E11" i="160"/>
  <c r="E15" i="160"/>
  <c r="S36" i="164"/>
  <c r="P36" i="164" s="1"/>
  <c r="Q20" i="165"/>
  <c r="F36" i="165"/>
  <c r="O36" i="165" s="1"/>
  <c r="H36" i="165"/>
  <c r="J36" i="165"/>
  <c r="L36" i="165"/>
  <c r="Q35" i="165"/>
  <c r="AG12" i="186"/>
  <c r="AG13" i="186"/>
  <c r="AG14" i="186"/>
  <c r="M35" i="165"/>
  <c r="R38" i="168"/>
  <c r="U16" i="186"/>
  <c r="AG8" i="186"/>
  <c r="U36" i="165"/>
  <c r="W36" i="165"/>
  <c r="Y36" i="165"/>
  <c r="AA36" i="165"/>
  <c r="O35" i="165"/>
  <c r="J38" i="166"/>
  <c r="L38" i="166"/>
  <c r="O38" i="167"/>
  <c r="M10" i="186"/>
  <c r="M11" i="186"/>
  <c r="M12" i="186"/>
  <c r="M13" i="186"/>
  <c r="M14" i="186"/>
  <c r="I10" i="187"/>
  <c r="R37" i="219"/>
  <c r="I8" i="110"/>
  <c r="I9" i="110"/>
  <c r="E10" i="186"/>
  <c r="E12" i="186"/>
  <c r="E14" i="186"/>
  <c r="Y8" i="186"/>
  <c r="Y10" i="186"/>
  <c r="Y12" i="186"/>
  <c r="Y14" i="186"/>
  <c r="Q14" i="186"/>
  <c r="Q12" i="186"/>
  <c r="Q10" i="186"/>
  <c r="E7" i="110"/>
  <c r="E11" i="110"/>
  <c r="E13" i="110"/>
  <c r="E15" i="110"/>
  <c r="E17" i="110"/>
  <c r="E19" i="110"/>
  <c r="E21" i="110"/>
  <c r="E23" i="110"/>
  <c r="E25" i="110"/>
  <c r="E10" i="110"/>
  <c r="E31" i="110"/>
  <c r="E9" i="144"/>
  <c r="E13" i="144"/>
  <c r="E17" i="144"/>
  <c r="E21" i="144"/>
  <c r="E25" i="144"/>
  <c r="E29" i="144"/>
  <c r="I7" i="144"/>
  <c r="I11" i="144"/>
  <c r="I15" i="144"/>
  <c r="I19" i="144"/>
  <c r="I23" i="144"/>
  <c r="I27" i="144"/>
  <c r="I31" i="144"/>
  <c r="J33" i="144"/>
  <c r="E10" i="144"/>
  <c r="E14" i="144"/>
  <c r="E18" i="144"/>
  <c r="E22" i="144"/>
  <c r="E26" i="144"/>
  <c r="E30" i="144"/>
  <c r="I8" i="144"/>
  <c r="I12" i="144"/>
  <c r="I16" i="144"/>
  <c r="I20" i="144"/>
  <c r="I24" i="144"/>
  <c r="I28" i="144"/>
  <c r="I32" i="144"/>
  <c r="E9" i="145"/>
  <c r="E13" i="145"/>
  <c r="E17" i="145"/>
  <c r="E21" i="145"/>
  <c r="E25" i="145"/>
  <c r="E29" i="145"/>
  <c r="I7" i="145"/>
  <c r="I11" i="145"/>
  <c r="I15" i="145"/>
  <c r="I19" i="145"/>
  <c r="I23" i="145"/>
  <c r="I27" i="145"/>
  <c r="I31" i="145"/>
  <c r="J33" i="145"/>
  <c r="K13" i="145" s="1"/>
  <c r="E10" i="145"/>
  <c r="E14" i="145"/>
  <c r="E18" i="145"/>
  <c r="E22" i="145"/>
  <c r="E26" i="145"/>
  <c r="E30" i="145"/>
  <c r="I8" i="145"/>
  <c r="I12" i="145"/>
  <c r="I16" i="145"/>
  <c r="I20" i="145"/>
  <c r="I24" i="145"/>
  <c r="I28" i="145"/>
  <c r="I32" i="145"/>
  <c r="E32" i="110"/>
  <c r="E28" i="110"/>
  <c r="E15" i="146"/>
  <c r="O16" i="151"/>
  <c r="P43" i="154"/>
  <c r="P39" i="154"/>
  <c r="P35" i="154"/>
  <c r="P32" i="154"/>
  <c r="S43" i="154"/>
  <c r="S40" i="154"/>
  <c r="S38" i="154"/>
  <c r="S33" i="154"/>
  <c r="Y43" i="154"/>
  <c r="Y39" i="154"/>
  <c r="Y35" i="154"/>
  <c r="Y32" i="154"/>
  <c r="Y29" i="154"/>
  <c r="AE36" i="154"/>
  <c r="AE38" i="154"/>
  <c r="AE33" i="154"/>
  <c r="AK43" i="154"/>
  <c r="AK42" i="154"/>
  <c r="AK39" i="154"/>
  <c r="AK32" i="154"/>
  <c r="C8" i="55"/>
  <c r="C16" i="55"/>
  <c r="H15" i="101"/>
  <c r="H18" i="101"/>
  <c r="J8" i="146"/>
  <c r="J10" i="146"/>
  <c r="J12" i="146"/>
  <c r="J14" i="146"/>
  <c r="C13" i="151"/>
  <c r="G13" i="151"/>
  <c r="E14" i="151"/>
  <c r="C15" i="151"/>
  <c r="G15" i="151"/>
  <c r="P8" i="154"/>
  <c r="M9" i="154"/>
  <c r="S9" i="154"/>
  <c r="Y10" i="154"/>
  <c r="Y11" i="154"/>
  <c r="Y13" i="154"/>
  <c r="Y14" i="154"/>
  <c r="P18" i="154"/>
  <c r="P19" i="154"/>
  <c r="S20" i="154"/>
  <c r="S32" i="154"/>
  <c r="P33" i="154"/>
  <c r="AK33" i="154"/>
  <c r="M35" i="154"/>
  <c r="P36" i="154"/>
  <c r="P37" i="154"/>
  <c r="Y38" i="154"/>
  <c r="M39" i="154"/>
  <c r="AE39" i="154"/>
  <c r="P41" i="154"/>
  <c r="D39" i="154"/>
  <c r="D35" i="154"/>
  <c r="D34" i="154"/>
  <c r="D31" i="154"/>
  <c r="V43" i="154"/>
  <c r="V41" i="154"/>
  <c r="V37" i="154"/>
  <c r="V36" i="154"/>
  <c r="V28" i="154"/>
  <c r="V27" i="154"/>
  <c r="V26" i="154"/>
  <c r="AH41" i="154"/>
  <c r="AH36" i="154"/>
  <c r="AH28" i="154"/>
  <c r="AH27" i="154"/>
  <c r="AH26" i="154"/>
  <c r="E18" i="160"/>
  <c r="E16" i="160"/>
  <c r="E14" i="160"/>
  <c r="E12" i="160"/>
  <c r="E10" i="160"/>
  <c r="E8" i="160"/>
  <c r="E6" i="160"/>
  <c r="E11" i="162"/>
  <c r="E9" i="162"/>
  <c r="E7" i="162"/>
  <c r="D36" i="165"/>
  <c r="I8" i="187"/>
  <c r="E9" i="187"/>
  <c r="E10" i="187"/>
  <c r="E11" i="187"/>
  <c r="I7" i="146" l="1"/>
  <c r="I10" i="149"/>
  <c r="E7" i="146"/>
  <c r="E42" i="146"/>
  <c r="I11" i="110"/>
  <c r="I33" i="110"/>
  <c r="M24" i="187"/>
  <c r="I41" i="146"/>
  <c r="I8" i="149"/>
  <c r="I16" i="186"/>
  <c r="I15" i="146"/>
  <c r="E27" i="148"/>
  <c r="E25" i="148"/>
  <c r="E26" i="148"/>
  <c r="I11" i="149"/>
  <c r="I9" i="149"/>
  <c r="I7" i="149"/>
  <c r="I11" i="146"/>
  <c r="I37" i="146"/>
  <c r="G43" i="154"/>
  <c r="E36" i="148"/>
  <c r="E19" i="148"/>
  <c r="E34" i="148"/>
  <c r="E17" i="148"/>
  <c r="E18" i="148"/>
  <c r="E35" i="148"/>
  <c r="AC9" i="186"/>
  <c r="M38" i="166"/>
  <c r="I39" i="146"/>
  <c r="I19" i="146"/>
  <c r="E11" i="146"/>
  <c r="E38" i="146"/>
  <c r="E40" i="146"/>
  <c r="K40" i="148"/>
  <c r="K12" i="148"/>
  <c r="K38" i="148"/>
  <c r="K18" i="148"/>
  <c r="K13" i="148"/>
  <c r="I9" i="146"/>
  <c r="I13" i="146"/>
  <c r="I36" i="146"/>
  <c r="I38" i="146"/>
  <c r="I40" i="146"/>
  <c r="I43" i="146"/>
  <c r="I35" i="146"/>
  <c r="E40" i="148"/>
  <c r="E32" i="148"/>
  <c r="E23" i="148"/>
  <c r="E15" i="148"/>
  <c r="K7" i="148"/>
  <c r="E38" i="148"/>
  <c r="E30" i="148"/>
  <c r="E21" i="148"/>
  <c r="E14" i="148"/>
  <c r="E22" i="148"/>
  <c r="E31" i="148"/>
  <c r="E39" i="148"/>
  <c r="I42" i="147"/>
  <c r="I40" i="147"/>
  <c r="I38" i="147"/>
  <c r="I36" i="147"/>
  <c r="I34" i="147"/>
  <c r="I32" i="147"/>
  <c r="I30" i="147"/>
  <c r="I28" i="147"/>
  <c r="I26" i="147"/>
  <c r="I24" i="147"/>
  <c r="I22" i="147"/>
  <c r="I20" i="147"/>
  <c r="I18" i="147"/>
  <c r="I16" i="147"/>
  <c r="I14" i="147"/>
  <c r="I12" i="147"/>
  <c r="I10" i="147"/>
  <c r="I8" i="147"/>
  <c r="E15" i="147"/>
  <c r="E13" i="147"/>
  <c r="E11" i="147"/>
  <c r="E9" i="147"/>
  <c r="E7" i="147"/>
  <c r="I27" i="146"/>
  <c r="I31" i="146"/>
  <c r="I23" i="146"/>
  <c r="I12" i="146"/>
  <c r="I24" i="187"/>
  <c r="E9" i="146"/>
  <c r="E13" i="146"/>
  <c r="E37" i="146"/>
  <c r="E39" i="146"/>
  <c r="E41" i="146"/>
  <c r="K20" i="148"/>
  <c r="K8" i="148"/>
  <c r="K9" i="148"/>
  <c r="I33" i="146"/>
  <c r="I29" i="146"/>
  <c r="I25" i="146"/>
  <c r="I21" i="146"/>
  <c r="I17" i="146"/>
  <c r="I34" i="146"/>
  <c r="I32" i="146"/>
  <c r="I30" i="146"/>
  <c r="I28" i="146"/>
  <c r="I26" i="146"/>
  <c r="I24" i="146"/>
  <c r="I22" i="146"/>
  <c r="I20" i="146"/>
  <c r="I18" i="146"/>
  <c r="I16" i="146"/>
  <c r="I8" i="146"/>
  <c r="E42" i="147"/>
  <c r="E40" i="147"/>
  <c r="E36" i="147"/>
  <c r="E31" i="147"/>
  <c r="E25" i="147"/>
  <c r="E20" i="147"/>
  <c r="E38" i="147"/>
  <c r="E33" i="147"/>
  <c r="E28" i="147"/>
  <c r="E23" i="147"/>
  <c r="J43" i="147"/>
  <c r="K7" i="147" s="1"/>
  <c r="E10" i="147"/>
  <c r="E14" i="147"/>
  <c r="E43" i="147"/>
  <c r="E8" i="147"/>
  <c r="E12" i="147"/>
  <c r="E41" i="147"/>
  <c r="E39" i="147"/>
  <c r="E37" i="147"/>
  <c r="E35" i="147"/>
  <c r="E32" i="147"/>
  <c r="E29" i="147"/>
  <c r="E27" i="147"/>
  <c r="E24" i="147"/>
  <c r="E21" i="147"/>
  <c r="E17" i="147"/>
  <c r="K10" i="147"/>
  <c r="AB43" i="154"/>
  <c r="AG16" i="186"/>
  <c r="AG15" i="186"/>
  <c r="K11" i="148"/>
  <c r="K34" i="148"/>
  <c r="K15" i="148"/>
  <c r="AC16" i="186"/>
  <c r="AC11" i="186"/>
  <c r="AC13" i="186"/>
  <c r="AC15" i="186"/>
  <c r="AC12" i="186"/>
  <c r="AC10" i="186"/>
  <c r="AC14" i="186"/>
  <c r="E37" i="149"/>
  <c r="E33" i="149"/>
  <c r="E29" i="149"/>
  <c r="E25" i="149"/>
  <c r="E21" i="149"/>
  <c r="E17" i="149"/>
  <c r="E13" i="149"/>
  <c r="E9" i="149"/>
  <c r="E8" i="148"/>
  <c r="E10" i="148"/>
  <c r="E12" i="148"/>
  <c r="E7" i="148"/>
  <c r="E9" i="148"/>
  <c r="E11" i="148"/>
  <c r="E13" i="148"/>
  <c r="E28" i="148"/>
  <c r="E41" i="148"/>
  <c r="E33" i="148"/>
  <c r="E24" i="148"/>
  <c r="E16" i="148"/>
  <c r="I33" i="111"/>
  <c r="I9" i="111"/>
  <c r="I11" i="111"/>
  <c r="I13" i="111"/>
  <c r="I7" i="111"/>
  <c r="I8" i="111"/>
  <c r="I10" i="111"/>
  <c r="I12" i="111"/>
  <c r="I14" i="111"/>
  <c r="I15" i="111"/>
  <c r="I17" i="111"/>
  <c r="I19" i="111"/>
  <c r="I21" i="111"/>
  <c r="I23" i="111"/>
  <c r="I25" i="111"/>
  <c r="I27" i="111"/>
  <c r="I29" i="111"/>
  <c r="I31" i="111"/>
  <c r="I16" i="111"/>
  <c r="I18" i="111"/>
  <c r="I20" i="111"/>
  <c r="I22" i="111"/>
  <c r="I24" i="111"/>
  <c r="I26" i="111"/>
  <c r="I28" i="111"/>
  <c r="I30" i="111"/>
  <c r="I32" i="111"/>
  <c r="O38" i="166"/>
  <c r="E14" i="146"/>
  <c r="E10" i="146"/>
  <c r="K23" i="148"/>
  <c r="K25" i="148"/>
  <c r="E39" i="149"/>
  <c r="E35" i="149"/>
  <c r="E31" i="149"/>
  <c r="E27" i="149"/>
  <c r="E23" i="149"/>
  <c r="E19" i="149"/>
  <c r="E15" i="149"/>
  <c r="E11" i="149"/>
  <c r="E37" i="148"/>
  <c r="E29" i="148"/>
  <c r="E20" i="148"/>
  <c r="I26" i="110"/>
  <c r="I28" i="110"/>
  <c r="I30" i="110"/>
  <c r="I32" i="110"/>
  <c r="I12" i="110"/>
  <c r="I14" i="110"/>
  <c r="I16" i="110"/>
  <c r="I18" i="110"/>
  <c r="I20" i="110"/>
  <c r="I22" i="110"/>
  <c r="I24" i="110"/>
  <c r="I31" i="110"/>
  <c r="I13" i="110"/>
  <c r="I15" i="110"/>
  <c r="I17" i="110"/>
  <c r="I19" i="110"/>
  <c r="I23" i="110"/>
  <c r="I25" i="110"/>
  <c r="I29" i="110"/>
  <c r="J33" i="110"/>
  <c r="K16" i="110" s="1"/>
  <c r="I7" i="110"/>
  <c r="I21" i="110"/>
  <c r="I27" i="110"/>
  <c r="AH43" i="154"/>
  <c r="D43" i="154"/>
  <c r="K24" i="110"/>
  <c r="K26" i="148"/>
  <c r="K29" i="148"/>
  <c r="K21" i="148"/>
  <c r="K36" i="148"/>
  <c r="J41" i="149"/>
  <c r="E40" i="149"/>
  <c r="E41" i="149"/>
  <c r="E38" i="149"/>
  <c r="E36" i="149"/>
  <c r="E34" i="149"/>
  <c r="E32" i="149"/>
  <c r="E30" i="149"/>
  <c r="E28" i="149"/>
  <c r="E26" i="149"/>
  <c r="E24" i="149"/>
  <c r="E22" i="149"/>
  <c r="E20" i="149"/>
  <c r="E18" i="149"/>
  <c r="E16" i="149"/>
  <c r="E14" i="149"/>
  <c r="E12" i="149"/>
  <c r="E10" i="149"/>
  <c r="E8" i="149"/>
  <c r="C22" i="55"/>
  <c r="AE43" i="154"/>
  <c r="Q16" i="186"/>
  <c r="M16" i="186"/>
  <c r="T36" i="165"/>
  <c r="Q36" i="165" s="1"/>
  <c r="J43" i="154"/>
  <c r="E35" i="146"/>
  <c r="E33" i="146"/>
  <c r="E31" i="146"/>
  <c r="E29" i="146"/>
  <c r="E27" i="146"/>
  <c r="E25" i="146"/>
  <c r="E23" i="146"/>
  <c r="E21" i="146"/>
  <c r="E19" i="146"/>
  <c r="I14" i="146"/>
  <c r="I10" i="146"/>
  <c r="K41" i="148"/>
  <c r="K17" i="148"/>
  <c r="K27" i="148"/>
  <c r="K24" i="148"/>
  <c r="K10" i="148"/>
  <c r="K22" i="148"/>
  <c r="K31" i="148"/>
  <c r="K32" i="148"/>
  <c r="K19" i="148"/>
  <c r="K16" i="148"/>
  <c r="K28" i="148"/>
  <c r="K14" i="148"/>
  <c r="K33" i="148"/>
  <c r="K37" i="148"/>
  <c r="E24" i="187"/>
  <c r="E16" i="186"/>
  <c r="M36" i="165"/>
  <c r="N36" i="165"/>
  <c r="J43" i="146"/>
  <c r="K8" i="146" s="1"/>
  <c r="E36" i="146"/>
  <c r="E43" i="146"/>
  <c r="E34" i="146"/>
  <c r="E32" i="146"/>
  <c r="E30" i="146"/>
  <c r="E28" i="146"/>
  <c r="E26" i="146"/>
  <c r="E24" i="146"/>
  <c r="E22" i="146"/>
  <c r="E20" i="146"/>
  <c r="E18" i="146"/>
  <c r="E16" i="146"/>
  <c r="E12" i="146"/>
  <c r="E8" i="146"/>
  <c r="J33" i="111"/>
  <c r="E9" i="111"/>
  <c r="E11" i="111"/>
  <c r="E13" i="111"/>
  <c r="E18" i="111"/>
  <c r="E22" i="111"/>
  <c r="E26" i="111"/>
  <c r="E30" i="111"/>
  <c r="E15" i="111"/>
  <c r="E17" i="111"/>
  <c r="E19" i="111"/>
  <c r="E33" i="111"/>
  <c r="E10" i="111"/>
  <c r="E14" i="111"/>
  <c r="E16" i="111"/>
  <c r="E24" i="111"/>
  <c r="E32" i="111"/>
  <c r="E7" i="111"/>
  <c r="E8" i="111"/>
  <c r="E12" i="111"/>
  <c r="E20" i="111"/>
  <c r="E28" i="111"/>
  <c r="E21" i="111"/>
  <c r="E23" i="111"/>
  <c r="E25" i="111"/>
  <c r="E27" i="111"/>
  <c r="E29" i="111"/>
  <c r="E31" i="111"/>
  <c r="K30" i="148"/>
  <c r="K35" i="148"/>
  <c r="K39" i="148"/>
  <c r="K14" i="144"/>
  <c r="K22" i="144"/>
  <c r="K30" i="144"/>
  <c r="K8" i="144"/>
  <c r="K16" i="144"/>
  <c r="K24" i="144"/>
  <c r="K32" i="144"/>
  <c r="K17" i="144"/>
  <c r="K9" i="144"/>
  <c r="K18" i="144"/>
  <c r="K7" i="144"/>
  <c r="K23" i="144"/>
  <c r="K12" i="144"/>
  <c r="K28" i="144"/>
  <c r="K33" i="144"/>
  <c r="K25" i="144"/>
  <c r="K10" i="144"/>
  <c r="K26" i="144"/>
  <c r="K15" i="144"/>
  <c r="K31" i="144"/>
  <c r="K20" i="144"/>
  <c r="K17" i="145"/>
  <c r="K29" i="145"/>
  <c r="K29" i="144"/>
  <c r="K11" i="144"/>
  <c r="K21" i="144"/>
  <c r="R36" i="165"/>
  <c r="K14" i="145"/>
  <c r="K22" i="145"/>
  <c r="K30" i="145"/>
  <c r="K8" i="145"/>
  <c r="K16" i="145"/>
  <c r="K24" i="145"/>
  <c r="K32" i="145"/>
  <c r="K25" i="145"/>
  <c r="K10" i="145"/>
  <c r="K26" i="145"/>
  <c r="K7" i="145"/>
  <c r="K23" i="145"/>
  <c r="K12" i="145"/>
  <c r="K20" i="145"/>
  <c r="K28" i="145"/>
  <c r="K33" i="145"/>
  <c r="K9" i="145"/>
  <c r="K21" i="145"/>
  <c r="K18" i="145"/>
  <c r="K15" i="145"/>
  <c r="K31" i="145"/>
  <c r="K11" i="145"/>
  <c r="K19" i="145"/>
  <c r="K19" i="144"/>
  <c r="K27" i="145"/>
  <c r="K13" i="144"/>
  <c r="K27" i="144"/>
  <c r="K22" i="147" l="1"/>
  <c r="K19" i="147"/>
  <c r="K30" i="147"/>
  <c r="K43" i="147"/>
  <c r="K37" i="147"/>
  <c r="K39" i="147"/>
  <c r="K31" i="147"/>
  <c r="K28" i="147"/>
  <c r="K20" i="147"/>
  <c r="K34" i="147"/>
  <c r="K40" i="147"/>
  <c r="K36" i="147"/>
  <c r="K29" i="147"/>
  <c r="K21" i="147"/>
  <c r="K32" i="147"/>
  <c r="K16" i="147"/>
  <c r="K9" i="147"/>
  <c r="K8" i="147"/>
  <c r="K18" i="147"/>
  <c r="K23" i="147"/>
  <c r="K41" i="147"/>
  <c r="K35" i="147"/>
  <c r="K27" i="147"/>
  <c r="K11" i="147"/>
  <c r="K14" i="147"/>
  <c r="K42" i="147"/>
  <c r="K38" i="147"/>
  <c r="K33" i="147"/>
  <c r="K25" i="147"/>
  <c r="K17" i="147"/>
  <c r="K24" i="147"/>
  <c r="K13" i="147"/>
  <c r="K12" i="147"/>
  <c r="K26" i="147"/>
  <c r="K15" i="147"/>
  <c r="K41" i="149"/>
  <c r="K39" i="149"/>
  <c r="K31" i="149"/>
  <c r="K23" i="149"/>
  <c r="K15" i="149"/>
  <c r="K10" i="149"/>
  <c r="K27" i="149"/>
  <c r="K12" i="149"/>
  <c r="K13" i="149"/>
  <c r="K35" i="149"/>
  <c r="K19" i="149"/>
  <c r="K8" i="149"/>
  <c r="K25" i="149"/>
  <c r="K9" i="149"/>
  <c r="K33" i="149"/>
  <c r="K11" i="149"/>
  <c r="K38" i="149"/>
  <c r="K22" i="149"/>
  <c r="K40" i="149"/>
  <c r="K26" i="149"/>
  <c r="K36" i="149"/>
  <c r="K28" i="149"/>
  <c r="K20" i="149"/>
  <c r="K37" i="149"/>
  <c r="K21" i="149"/>
  <c r="K17" i="149"/>
  <c r="K7" i="149"/>
  <c r="K30" i="149"/>
  <c r="K14" i="149"/>
  <c r="K34" i="149"/>
  <c r="K18" i="149"/>
  <c r="K32" i="149"/>
  <c r="K24" i="149"/>
  <c r="K16" i="149"/>
  <c r="K29" i="149"/>
  <c r="K13" i="110"/>
  <c r="K15" i="110"/>
  <c r="K23" i="110"/>
  <c r="K30" i="110"/>
  <c r="K19" i="110"/>
  <c r="K8" i="110"/>
  <c r="K33" i="110"/>
  <c r="K32" i="110"/>
  <c r="K11" i="110"/>
  <c r="K28" i="110"/>
  <c r="K29" i="110"/>
  <c r="K9" i="110"/>
  <c r="K10" i="110"/>
  <c r="K18" i="110"/>
  <c r="K25" i="110"/>
  <c r="K17" i="110"/>
  <c r="K26" i="110"/>
  <c r="K31" i="110"/>
  <c r="K27" i="110"/>
  <c r="K7" i="110"/>
  <c r="K22" i="110"/>
  <c r="K14" i="110"/>
  <c r="K21" i="110"/>
  <c r="K12" i="110"/>
  <c r="K10" i="146"/>
  <c r="K20" i="110"/>
  <c r="K33" i="111"/>
  <c r="K10" i="111"/>
  <c r="K14" i="111"/>
  <c r="K12" i="111"/>
  <c r="K8" i="111"/>
  <c r="K29" i="111"/>
  <c r="K21" i="111"/>
  <c r="K27" i="111"/>
  <c r="K17" i="111"/>
  <c r="K26" i="111"/>
  <c r="K7" i="111"/>
  <c r="K22" i="111"/>
  <c r="K28" i="111"/>
  <c r="K20" i="111"/>
  <c r="K11" i="111"/>
  <c r="K25" i="111"/>
  <c r="K31" i="111"/>
  <c r="K23" i="111"/>
  <c r="K19" i="111"/>
  <c r="K15" i="111"/>
  <c r="K18" i="111"/>
  <c r="K30" i="111"/>
  <c r="K32" i="111"/>
  <c r="K24" i="111"/>
  <c r="K16" i="111"/>
  <c r="K13" i="111"/>
  <c r="K9" i="111"/>
  <c r="K43" i="146"/>
  <c r="K17" i="146"/>
  <c r="K19" i="146"/>
  <c r="K21" i="146"/>
  <c r="K23" i="146"/>
  <c r="K25" i="146"/>
  <c r="K27" i="146"/>
  <c r="K29" i="146"/>
  <c r="K31" i="146"/>
  <c r="K33" i="146"/>
  <c r="K35" i="146"/>
  <c r="K34" i="146"/>
  <c r="K26" i="146"/>
  <c r="K18" i="146"/>
  <c r="K13" i="146"/>
  <c r="K9" i="146"/>
  <c r="K28" i="146"/>
  <c r="K36" i="146"/>
  <c r="K30" i="146"/>
  <c r="K22" i="146"/>
  <c r="K15" i="146"/>
  <c r="K11" i="146"/>
  <c r="K7" i="146"/>
  <c r="K20" i="146"/>
  <c r="K39" i="146"/>
  <c r="K32" i="146"/>
  <c r="K16" i="146"/>
  <c r="K42" i="146"/>
  <c r="K38" i="146"/>
  <c r="K41" i="146"/>
  <c r="K37" i="146"/>
  <c r="K24" i="146"/>
  <c r="K40" i="146"/>
  <c r="K14" i="146"/>
  <c r="K12" i="146"/>
</calcChain>
</file>

<file path=xl/comments1.xml><?xml version="1.0" encoding="utf-8"?>
<comments xmlns="http://schemas.openxmlformats.org/spreadsheetml/2006/main">
  <authors>
    <author>kayham</author>
  </authors>
  <commentList>
    <comment ref="B30" authorId="0">
      <text>
        <r>
          <rPr>
            <b/>
            <sz val="8"/>
            <color indexed="81"/>
            <rFont val="Tahoma"/>
            <family val="2"/>
            <charset val="162"/>
          </rPr>
          <t>kayham:</t>
        </r>
        <r>
          <rPr>
            <sz val="8"/>
            <color indexed="81"/>
            <rFont val="Tahoma"/>
            <family val="2"/>
            <charset val="162"/>
          </rPr>
          <t xml:space="preserve">
2010 YILINA KADAAR MEMUR-SEN'E BAĞLI BİR SENDİKADIR
</t>
        </r>
      </text>
    </comment>
  </commentList>
</comments>
</file>

<file path=xl/sharedStrings.xml><?xml version="1.0" encoding="utf-8"?>
<sst xmlns="http://schemas.openxmlformats.org/spreadsheetml/2006/main" count="25871" uniqueCount="5548">
  <si>
    <t>http://kayham.erciyes.edu.tr/</t>
  </si>
  <si>
    <t>KAYHAM</t>
  </si>
  <si>
    <t>TOPLAM</t>
  </si>
  <si>
    <t>TABLO LİSTESİ</t>
  </si>
  <si>
    <t>BAŞA DÖN</t>
  </si>
  <si>
    <t>KAYSERİ</t>
  </si>
  <si>
    <t>Sayısı</t>
  </si>
  <si>
    <t>Yıllar</t>
  </si>
  <si>
    <t>Kayseri</t>
  </si>
  <si>
    <t>-</t>
  </si>
  <si>
    <t>DENİZLİ</t>
  </si>
  <si>
    <t>TOPLAM:</t>
  </si>
  <si>
    <t>YILLAR</t>
  </si>
  <si>
    <t>KONYA</t>
  </si>
  <si>
    <t>Ocak</t>
  </si>
  <si>
    <t>Şubat</t>
  </si>
  <si>
    <t>Mart</t>
  </si>
  <si>
    <t>Nisan</t>
  </si>
  <si>
    <t>Mayıs</t>
  </si>
  <si>
    <t>Haziran</t>
  </si>
  <si>
    <t>Temmuz</t>
  </si>
  <si>
    <t>Ağustos</t>
  </si>
  <si>
    <t>Eylül</t>
  </si>
  <si>
    <t>Ekim</t>
  </si>
  <si>
    <t>Kasım</t>
  </si>
  <si>
    <t>Aralık</t>
  </si>
  <si>
    <t>Genel Toplam</t>
  </si>
  <si>
    <t>Tablo 1.1</t>
  </si>
  <si>
    <t>Tablo 1.3</t>
  </si>
  <si>
    <t>Tablo 1.4</t>
  </si>
  <si>
    <t>Tablo 2.2</t>
  </si>
  <si>
    <t>Tablo 2.3</t>
  </si>
  <si>
    <t>Tablo 3.1</t>
  </si>
  <si>
    <t>İLÇELER</t>
  </si>
  <si>
    <t>GELİR VERGİSİ</t>
  </si>
  <si>
    <t>KURUMLAR VERGİSİ</t>
  </si>
  <si>
    <t>AKKIŞLA</t>
  </si>
  <si>
    <t>BÜNYAN</t>
  </si>
  <si>
    <t>BAŞ DÖN</t>
  </si>
  <si>
    <t>DEVELİ</t>
  </si>
  <si>
    <t>FELAHİYE</t>
  </si>
  <si>
    <t>HACILAR</t>
  </si>
  <si>
    <t>İNCESU</t>
  </si>
  <si>
    <t>KOCASİNAN</t>
  </si>
  <si>
    <t>MELİKGAZİ</t>
  </si>
  <si>
    <t>ÖZVATAN</t>
  </si>
  <si>
    <t>PINARBAŞI</t>
  </si>
  <si>
    <t>SARIOĞLAN</t>
  </si>
  <si>
    <t>SARIZ</t>
  </si>
  <si>
    <t>TOMARZA</t>
  </si>
  <si>
    <t>YAHYALI</t>
  </si>
  <si>
    <t>YEŞİLHİSAR</t>
  </si>
  <si>
    <t>Tablo 3.2</t>
  </si>
  <si>
    <t>Tablo 3.3</t>
  </si>
  <si>
    <t>Üye Sayısı</t>
  </si>
  <si>
    <t>TOPLAM :</t>
  </si>
  <si>
    <t>Tablo 4.4</t>
  </si>
  <si>
    <t>Tablo 5.1</t>
  </si>
  <si>
    <t>Tablo 5.2</t>
  </si>
  <si>
    <r>
      <t>Artış-Azalış Oranı (%)</t>
    </r>
    <r>
      <rPr>
        <b/>
        <i/>
        <vertAlign val="superscript"/>
        <sz val="10"/>
        <rFont val="Arial Tur"/>
        <charset val="162"/>
      </rPr>
      <t>(7)</t>
    </r>
  </si>
  <si>
    <t>Kocasinan</t>
  </si>
  <si>
    <t>Melikgazi</t>
  </si>
  <si>
    <t>Akkışla</t>
  </si>
  <si>
    <t>Bünyan</t>
  </si>
  <si>
    <t>Develi</t>
  </si>
  <si>
    <t>Felahiye</t>
  </si>
  <si>
    <t>Hacılar</t>
  </si>
  <si>
    <t>İncesu</t>
  </si>
  <si>
    <t>Özvatan</t>
  </si>
  <si>
    <t>Pınarbaşı</t>
  </si>
  <si>
    <t>Sarıoğlan</t>
  </si>
  <si>
    <t>Talas</t>
  </si>
  <si>
    <t>Tomarza</t>
  </si>
  <si>
    <t>Yahyalı</t>
  </si>
  <si>
    <t>Yeşilhisar</t>
  </si>
  <si>
    <t>Tablo 5.3</t>
  </si>
  <si>
    <t>Tarım</t>
  </si>
  <si>
    <t>Sanayi</t>
  </si>
  <si>
    <t>Toplam</t>
  </si>
  <si>
    <t>Tablo 5.4</t>
  </si>
  <si>
    <r>
      <t>Kaynak:</t>
    </r>
    <r>
      <rPr>
        <sz val="10"/>
        <rFont val="Arial"/>
        <family val="2"/>
        <charset val="162"/>
      </rPr>
      <t xml:space="preserve"> TÜİK</t>
    </r>
  </si>
  <si>
    <r>
      <t xml:space="preserve">Kaynak: </t>
    </r>
    <r>
      <rPr>
        <sz val="10"/>
        <rFont val="Arial"/>
        <family val="2"/>
        <charset val="162"/>
      </rPr>
      <t>TÜİK</t>
    </r>
  </si>
  <si>
    <t>Tablo 1.2</t>
  </si>
  <si>
    <t>T.C.
ERCİYES ÜNİVERSİTESİ
KAYSERİ HAFIZA MERKEZİ (KAYHAM)</t>
  </si>
  <si>
    <t>PAYDAŞLARIMIZ</t>
  </si>
  <si>
    <t xml:space="preserve">KAYSERİ İLİ UÇ NOKTALAR </t>
  </si>
  <si>
    <t>Enlem (Kuzey)</t>
  </si>
  <si>
    <t>Boylam (Doğu)</t>
  </si>
  <si>
    <t>Enlem (Kuzey) °</t>
  </si>
  <si>
    <t>Boylam (Doğu) °</t>
  </si>
  <si>
    <t xml:space="preserve">Uç Noktalar </t>
  </si>
  <si>
    <t>Dakika '</t>
  </si>
  <si>
    <t>Derece °</t>
  </si>
  <si>
    <t>Kuzey</t>
  </si>
  <si>
    <t>Alamettin-Sarıoğlan</t>
  </si>
  <si>
    <t>Güney</t>
  </si>
  <si>
    <t>Büyükçakır-Yahyalı</t>
  </si>
  <si>
    <t>Doğu</t>
  </si>
  <si>
    <t>Uzunpınar-Pınarbaşı</t>
  </si>
  <si>
    <t>Batı</t>
  </si>
  <si>
    <t>Derbentbaşı-Yeşilhisar</t>
  </si>
  <si>
    <t>* Bilgiler yıldan bağımsızdır.</t>
  </si>
  <si>
    <r>
      <rPr>
        <b/>
        <sz val="10"/>
        <rFont val="Arial Tur"/>
        <charset val="162"/>
      </rPr>
      <t>Kayıt Tarihi:</t>
    </r>
    <r>
      <rPr>
        <sz val="10"/>
        <rFont val="Arial"/>
        <family val="2"/>
        <charset val="162"/>
      </rPr>
      <t xml:space="preserve"> 03.08.2011</t>
    </r>
  </si>
  <si>
    <r>
      <rPr>
        <b/>
        <sz val="10"/>
        <rFont val="Arial Tur"/>
        <charset val="162"/>
      </rPr>
      <t>Kayıt Yeri:</t>
    </r>
    <r>
      <rPr>
        <sz val="10"/>
        <rFont val="Arial"/>
        <family val="2"/>
        <charset val="162"/>
      </rPr>
      <t xml:space="preserve"> Kayseri Valiliği İl Brifingi</t>
    </r>
  </si>
  <si>
    <r>
      <rPr>
        <b/>
        <sz val="10"/>
        <rFont val="Arial Tur"/>
        <charset val="162"/>
      </rPr>
      <t>Kaynak:</t>
    </r>
    <r>
      <rPr>
        <sz val="10"/>
        <rFont val="Arial"/>
        <family val="2"/>
        <charset val="162"/>
      </rPr>
      <t xml:space="preserve"> Kayseri Valiliği</t>
    </r>
  </si>
  <si>
    <t>KAYSERİ İLİ UÇ NOKTALARI</t>
  </si>
  <si>
    <t>İLÇELERE GÖRE YÜZÖLÇÜMÜ VE DAĞILIMI</t>
  </si>
  <si>
    <t xml:space="preserve"> İLÇELERE GÖRE YÜZÖLÇÜMÜ VE DAĞILIMI </t>
  </si>
  <si>
    <t>Yüzölçümü (km2)</t>
  </si>
  <si>
    <t>TALAS</t>
  </si>
  <si>
    <r>
      <t xml:space="preserve">Kayıt Yeri: </t>
    </r>
    <r>
      <rPr>
        <sz val="10"/>
        <rFont val="Arial"/>
        <family val="2"/>
        <charset val="162"/>
      </rPr>
      <t>Kayseri Valiliği İl Brifingi</t>
    </r>
  </si>
  <si>
    <t>YILLAR İTİBARİYLE METEROLOJİK ELEMANLAR(2009-2012)</t>
  </si>
  <si>
    <t>YILLAR İTİBARİYLE HAVA KİRLİLİĞİ ÖLÇÜM SONUÇLARI AYLIK ORTALAMALARI (mg/m^3)(2009-2012)</t>
  </si>
  <si>
    <t>YILLAR İTİBARİYLE METEOROLOJİK ELEMANLAR (2009-2012)</t>
  </si>
  <si>
    <t>Ortalama Sıcaklık</t>
  </si>
  <si>
    <t>En Yüksek Sıcaklık</t>
  </si>
  <si>
    <t>En Düşük Sıcaklık</t>
  </si>
  <si>
    <t>Ortalama Donlu Gün</t>
  </si>
  <si>
    <t>Ortalama Açık Gün</t>
  </si>
  <si>
    <t>Ortalama Kapalı Gün</t>
  </si>
  <si>
    <t>Ortalama Yağışlı Gün</t>
  </si>
  <si>
    <t>Ortalama Karlı Gün</t>
  </si>
  <si>
    <t>Ortalama Nispi Nem  (%)</t>
  </si>
  <si>
    <t>Günlük Ençok Yağış Miktarı (mm)</t>
  </si>
  <si>
    <t>En Yüksek Kar Kalınlığı (cm)</t>
  </si>
  <si>
    <t>Ortalama Güneşlenme (saat/dakika)</t>
  </si>
  <si>
    <t>Hakim Rüzgar Yönü</t>
  </si>
  <si>
    <t>Rakım (m)</t>
  </si>
  <si>
    <r>
      <t>Kayıt Tarihi:</t>
    </r>
    <r>
      <rPr>
        <sz val="10"/>
        <rFont val="Arial"/>
        <family val="2"/>
        <charset val="162"/>
      </rPr>
      <t xml:space="preserve"> 03.08.2011</t>
    </r>
  </si>
  <si>
    <r>
      <t xml:space="preserve">Güncelleme Tarihi: </t>
    </r>
    <r>
      <rPr>
        <sz val="10"/>
        <rFont val="Arial"/>
        <family val="2"/>
        <charset val="162"/>
      </rPr>
      <t>26</t>
    </r>
    <r>
      <rPr>
        <sz val="10"/>
        <rFont val="Arial Tur"/>
        <charset val="162"/>
      </rPr>
      <t>.03.2014</t>
    </r>
  </si>
  <si>
    <r>
      <t>Kayıt Yeri:</t>
    </r>
    <r>
      <rPr>
        <sz val="10"/>
        <rFont val="Arial"/>
        <family val="2"/>
        <charset val="162"/>
      </rPr>
      <t xml:space="preserve"> Kayseri Valiliği 2009, 2010, 2011 ve 2012 Yılı İl Brifingleri</t>
    </r>
  </si>
  <si>
    <r>
      <t xml:space="preserve">Kaynak: </t>
    </r>
    <r>
      <rPr>
        <sz val="10"/>
        <rFont val="Arial"/>
        <family val="2"/>
        <charset val="162"/>
      </rPr>
      <t xml:space="preserve"> Kayseri Valiliği</t>
    </r>
  </si>
  <si>
    <r>
      <rPr>
        <b/>
        <sz val="10"/>
        <rFont val="Arial Tur"/>
        <charset val="162"/>
      </rPr>
      <t>Not:</t>
    </r>
    <r>
      <rPr>
        <sz val="10"/>
        <rFont val="Arial"/>
        <family val="2"/>
        <charset val="162"/>
      </rPr>
      <t xml:space="preserve"> 2013 yılına ait veriler söz konusu brifingde yer almamaktadır.</t>
    </r>
  </si>
  <si>
    <t>YILLAR İTİBARİYLE HAVA KİRLİLİĞİ ÖLÇÜM SONUÇLARI AYLIK ORTALAMALARI (mg/m^3) (2009-2012)</t>
  </si>
  <si>
    <r>
      <t>SO</t>
    </r>
    <r>
      <rPr>
        <b/>
        <vertAlign val="subscript"/>
        <sz val="10"/>
        <rFont val="Arial"/>
        <family val="2"/>
        <charset val="162"/>
      </rPr>
      <t>2</t>
    </r>
  </si>
  <si>
    <t>PM</t>
  </si>
  <si>
    <t>Ölçüm yapılmadı</t>
  </si>
  <si>
    <t>125 </t>
  </si>
  <si>
    <r>
      <t>SO</t>
    </r>
    <r>
      <rPr>
        <b/>
        <sz val="8"/>
        <rFont val="Arial"/>
        <family val="2"/>
        <charset val="162"/>
      </rPr>
      <t>2</t>
    </r>
    <r>
      <rPr>
        <b/>
        <sz val="10"/>
        <rFont val="Arial"/>
        <family val="2"/>
        <charset val="162"/>
      </rPr>
      <t>=</t>
    </r>
    <r>
      <rPr>
        <sz val="10"/>
        <rFont val="Arial"/>
        <family val="2"/>
        <charset val="162"/>
      </rPr>
      <t xml:space="preserve">Kükürt Dioksit, </t>
    </r>
    <r>
      <rPr>
        <b/>
        <sz val="10"/>
        <rFont val="Arial"/>
        <family val="2"/>
        <charset val="162"/>
      </rPr>
      <t>PM</t>
    </r>
    <r>
      <rPr>
        <sz val="10"/>
        <rFont val="Arial"/>
        <family val="2"/>
        <charset val="162"/>
      </rPr>
      <t>=Partikül Madde</t>
    </r>
  </si>
  <si>
    <r>
      <t>Kayıt Yeri:</t>
    </r>
    <r>
      <rPr>
        <sz val="10"/>
        <rFont val="Arial"/>
        <family val="2"/>
        <charset val="162"/>
      </rPr>
      <t xml:space="preserve"> İl Çevre ve Orman Müdürlüğü 2009, 2010, 2011 ve 2012 Yılı Birifingleri</t>
    </r>
  </si>
  <si>
    <r>
      <t>Kaynak:</t>
    </r>
    <r>
      <rPr>
        <sz val="10"/>
        <rFont val="Arial"/>
        <family val="2"/>
        <charset val="162"/>
      </rPr>
      <t xml:space="preserve"> Kayseri Valiliği</t>
    </r>
  </si>
  <si>
    <r>
      <t xml:space="preserve">Not: </t>
    </r>
    <r>
      <rPr>
        <sz val="10"/>
        <rFont val="Arial"/>
        <family val="2"/>
        <charset val="162"/>
      </rPr>
      <t>2013 yılına ait veriler söz konusu brifingde yer almamaktadır.</t>
    </r>
  </si>
  <si>
    <t>KAYSERİ İLİ SULAMADA KULLANILAN BARAJLAR</t>
  </si>
  <si>
    <t xml:space="preserve"> KAYSERİ İLİ SULAMADA KULLANILAN GÖLETLER</t>
  </si>
  <si>
    <t>BARAJ İSİMLERİ</t>
  </si>
  <si>
    <t>AĞCAŞAR BARAJI</t>
  </si>
  <si>
    <t>AKKÖY BARAJI</t>
  </si>
  <si>
    <t>KOVALI BARAJI</t>
  </si>
  <si>
    <t>SARIMSAKLI BARAJI</t>
  </si>
  <si>
    <t>SARIOĞLAN BARAJI</t>
  </si>
  <si>
    <t>BAHÇELİK BARAJI</t>
  </si>
  <si>
    <t>Barajın Yeri</t>
  </si>
  <si>
    <t>Kayseri – Yahyalı</t>
  </si>
  <si>
    <t>Kayseri – Yeşilhisar</t>
  </si>
  <si>
    <t>Kayseri-Sarıoğlan</t>
  </si>
  <si>
    <t>Kayseri-Pınarbaşı</t>
  </si>
  <si>
    <t>Akarsuyu</t>
  </si>
  <si>
    <t>Yahyalı Deresi</t>
  </si>
  <si>
    <t>Asarcık Deresi</t>
  </si>
  <si>
    <t>Dündarlı Çayı</t>
  </si>
  <si>
    <t>Sarımsaklı Çayı</t>
  </si>
  <si>
    <t>Kestuvan ve
 Düzencik Çayları</t>
  </si>
  <si>
    <t>Zamantı nehri</t>
  </si>
  <si>
    <t>Amacı</t>
  </si>
  <si>
    <t>Sulama</t>
  </si>
  <si>
    <t>Sulama + Taşkın</t>
  </si>
  <si>
    <t>Sulama + Enerji 
+ Taşkın</t>
  </si>
  <si>
    <t>İnşaatın Başlama-Bitiş Yılı</t>
  </si>
  <si>
    <t>1979 – 1987</t>
  </si>
  <si>
    <t>1964-1967</t>
  </si>
  <si>
    <t>1983-1987</t>
  </si>
  <si>
    <t>1962 – 1968</t>
  </si>
  <si>
    <t>1990 – 2007</t>
  </si>
  <si>
    <t>1996 – 2005</t>
  </si>
  <si>
    <t>Gövde Dolgu Tipi</t>
  </si>
  <si>
    <t>Zonlu Toprak Dolgu</t>
  </si>
  <si>
    <t>Toprak + Kaya Dolgu</t>
  </si>
  <si>
    <t>Toprak Dolgu</t>
  </si>
  <si>
    <t>Kaya Dolgu</t>
  </si>
  <si>
    <t>Gövde Dolgu Hacmi</t>
  </si>
  <si>
    <t>1,7 hm³</t>
  </si>
  <si>
    <t>0,430 hm³</t>
  </si>
  <si>
    <t>2,994 hm³</t>
  </si>
  <si>
    <t>1,5 hm³</t>
  </si>
  <si>
    <t>3,225 hm³</t>
  </si>
  <si>
    <t>1,634 hm³</t>
  </si>
  <si>
    <t>Yükseklik (Talveg)</t>
  </si>
  <si>
    <t>24 m</t>
  </si>
  <si>
    <t>41,50 m</t>
  </si>
  <si>
    <t>42 m</t>
  </si>
  <si>
    <t>38 m</t>
  </si>
  <si>
    <t>31,2 m</t>
  </si>
  <si>
    <t>53 m</t>
  </si>
  <si>
    <t>Normal Su Kotunda Göl Hacmi</t>
  </si>
  <si>
    <t>61,7 hm³</t>
  </si>
  <si>
    <t>7,543 hm³</t>
  </si>
  <si>
    <t>25,1 hm³</t>
  </si>
  <si>
    <t>38,834 hm³</t>
  </si>
  <si>
    <t>25,6 hm³</t>
  </si>
  <si>
    <t>216,140 hm³</t>
  </si>
  <si>
    <t>Normal Su Kotunda Göl Alanı</t>
  </si>
  <si>
    <t>4,118 km²</t>
  </si>
  <si>
    <t>0,783 km²</t>
  </si>
  <si>
    <t>1,67 km²</t>
  </si>
  <si>
    <t>2,8 km²</t>
  </si>
  <si>
    <t>2,77 km²</t>
  </si>
  <si>
    <t>12,13 km²</t>
  </si>
  <si>
    <t>Sulama Alanı</t>
  </si>
  <si>
    <t>15 035 ha</t>
  </si>
  <si>
    <t>946 ha</t>
  </si>
  <si>
    <t>3 380 ha</t>
  </si>
  <si>
    <t>6 501 ha</t>
  </si>
  <si>
    <t>6 123 ha</t>
  </si>
  <si>
    <t>49 033 ha</t>
  </si>
  <si>
    <t>Güç</t>
  </si>
  <si>
    <t xml:space="preserve">- </t>
  </si>
  <si>
    <t>4,71 MW</t>
  </si>
  <si>
    <t>Yıllık Üretim</t>
  </si>
  <si>
    <t xml:space="preserve">27,84 GWh </t>
  </si>
  <si>
    <r>
      <t>Kayıt Tarihi:</t>
    </r>
    <r>
      <rPr>
        <sz val="10"/>
        <rFont val="Arial"/>
        <family val="2"/>
        <charset val="162"/>
      </rPr>
      <t xml:space="preserve"> 11.04.2011</t>
    </r>
  </si>
  <si>
    <r>
      <t xml:space="preserve">Günceleme Tarihi: </t>
    </r>
    <r>
      <rPr>
        <sz val="10"/>
        <rFont val="Arial"/>
        <family val="2"/>
        <charset val="162"/>
      </rPr>
      <t>20.01.2012</t>
    </r>
  </si>
  <si>
    <r>
      <rPr>
        <b/>
        <sz val="10"/>
        <rFont val="Arial"/>
        <family val="2"/>
        <charset val="162"/>
      </rPr>
      <t xml:space="preserve">Kayıt Yeri: </t>
    </r>
    <r>
      <rPr>
        <sz val="10"/>
        <rFont val="Arial"/>
        <family val="2"/>
        <charset val="162"/>
      </rPr>
      <t>Devlet Su İşleri Brifingi</t>
    </r>
  </si>
  <si>
    <r>
      <rPr>
        <b/>
        <sz val="10"/>
        <rFont val="Arial"/>
        <family val="2"/>
        <charset val="162"/>
      </rPr>
      <t xml:space="preserve">Kaynak: </t>
    </r>
    <r>
      <rPr>
        <sz val="10"/>
        <rFont val="Arial"/>
        <family val="2"/>
        <charset val="162"/>
      </rPr>
      <t>Kayseri Valiliği</t>
    </r>
  </si>
  <si>
    <t>GÖLET İSİMLERİ</t>
  </si>
  <si>
    <t>ZİNCİRDERE GÖLETİ</t>
  </si>
  <si>
    <t>EFKERE GÖLETİ</t>
  </si>
  <si>
    <t>İNCESU SEL KAPANI</t>
  </si>
  <si>
    <t>KARAKUYU GÖLETİ</t>
  </si>
  <si>
    <t>ŞEYHLİ GÖLETİ</t>
  </si>
  <si>
    <t>TEKİR GÖLETİ</t>
  </si>
  <si>
    <t>KARAMANLI GÖLETİ</t>
  </si>
  <si>
    <t>Kayseri – Talas</t>
  </si>
  <si>
    <t>Kayseri – Melikgazi</t>
  </si>
  <si>
    <t>Kayseri – İncesu</t>
  </si>
  <si>
    <t>Kayseri – Pınarbaşı</t>
  </si>
  <si>
    <t>Kayseri-Develi</t>
  </si>
  <si>
    <t>Gümüşlüce Deresi</t>
  </si>
  <si>
    <t>Efkere Deresi</t>
  </si>
  <si>
    <t>Kışla Deresi</t>
  </si>
  <si>
    <t>Karakuyu Deresi</t>
  </si>
  <si>
    <t>Deliçay Deresi</t>
  </si>
  <si>
    <t xml:space="preserve">Sulama </t>
  </si>
  <si>
    <t>Sulama+
Taşkın Koruma</t>
  </si>
  <si>
    <t>1986– 1991</t>
  </si>
  <si>
    <t>1986-1989</t>
  </si>
  <si>
    <t>1968 – 1975</t>
  </si>
  <si>
    <t xml:space="preserve"> – 1965</t>
  </si>
  <si>
    <t>1990 – 1992</t>
  </si>
  <si>
    <t>1988 – 1990</t>
  </si>
  <si>
    <t xml:space="preserve"> – 2012</t>
  </si>
  <si>
    <t>Kil Çekirdekli 
Kaya Dolgu</t>
  </si>
  <si>
    <t>Kargir</t>
  </si>
  <si>
    <t>Homojen Toprak 
Dolgu</t>
  </si>
  <si>
    <t>Depolama Hacmi</t>
  </si>
  <si>
    <t>0,175 hm³</t>
  </si>
  <si>
    <t>0,035 hm³</t>
  </si>
  <si>
    <t>2,808 hm³</t>
  </si>
  <si>
    <t>0,128 hm³</t>
  </si>
  <si>
    <t>1,467 hm³</t>
  </si>
  <si>
    <t>2,750 hm³</t>
  </si>
  <si>
    <t>2,828 hm³</t>
  </si>
  <si>
    <t>Aktif Hacim</t>
  </si>
  <si>
    <t>0,087 hm³</t>
  </si>
  <si>
    <t>0,0317 hm³</t>
  </si>
  <si>
    <t>1,808 hm³</t>
  </si>
  <si>
    <t>0,100 hm³</t>
  </si>
  <si>
    <t>1,292 hm³</t>
  </si>
  <si>
    <t>2,405 hm³</t>
  </si>
  <si>
    <t>Ölü Hacim</t>
  </si>
  <si>
    <t>0,088 hm³</t>
  </si>
  <si>
    <t>0,0033 hm³</t>
  </si>
  <si>
    <t>0,280 hm³</t>
  </si>
  <si>
    <t>0,028 hm³</t>
  </si>
  <si>
    <t>0,345 hm³</t>
  </si>
  <si>
    <t>Yüksekliği(talvegten)</t>
  </si>
  <si>
    <t>14,6 m</t>
  </si>
  <si>
    <t>11 m</t>
  </si>
  <si>
    <t>18 m</t>
  </si>
  <si>
    <t>8 m</t>
  </si>
  <si>
    <t>19 m</t>
  </si>
  <si>
    <t>16 m</t>
  </si>
  <si>
    <t>Yüksekliği(temelden)</t>
  </si>
  <si>
    <t>13 m</t>
  </si>
  <si>
    <t>20,3 m</t>
  </si>
  <si>
    <t>9,5 m</t>
  </si>
  <si>
    <t>21,3 m</t>
  </si>
  <si>
    <t>14,9 ha</t>
  </si>
  <si>
    <t>8 ha</t>
  </si>
  <si>
    <t>104 ha</t>
  </si>
  <si>
    <t>220 ha</t>
  </si>
  <si>
    <t>372 ha</t>
  </si>
  <si>
    <t>642 ha</t>
  </si>
  <si>
    <t>Rantabilitesi</t>
  </si>
  <si>
    <r>
      <t xml:space="preserve">Günceleme Tarihi: </t>
    </r>
    <r>
      <rPr>
        <sz val="10"/>
        <rFont val="Arial"/>
        <family val="2"/>
        <charset val="162"/>
      </rPr>
      <t>26.03.2014</t>
    </r>
  </si>
  <si>
    <r>
      <t>Kayıt Yeri:</t>
    </r>
    <r>
      <rPr>
        <sz val="10"/>
        <rFont val="Arial"/>
        <family val="2"/>
        <charset val="162"/>
      </rPr>
      <t>Devlet Su İşleri Brifingi</t>
    </r>
  </si>
  <si>
    <r>
      <t>Kaynak:</t>
    </r>
    <r>
      <rPr>
        <sz val="10"/>
        <rFont val="Arial"/>
        <family val="2"/>
        <charset val="162"/>
      </rPr>
      <t xml:space="preserve">  Kayseri Valiliği</t>
    </r>
  </si>
  <si>
    <t>YILLAR İTİBARİYLE NÜFUS İŞLEMLERİ SAYILARI (2009-2012)</t>
  </si>
  <si>
    <t>YILLAR İTİBARİYLE NÜFUSUN İLÇELERE GÖRE DAĞILIMI (2009-2013)</t>
  </si>
  <si>
    <t>YILLAR İTİBARİYLE KAYSERİ İLİ YAŞ GRUBU VE CİNSİYETE GÖRE NÜFUS DAĞILIMI (2009-2013)</t>
  </si>
  <si>
    <t>YILLAR İTİBARİYLE BELEDİYE TEŞKİLATI OLAN YERLEŞİM YERLERİNİN NÜFUSU(2009-2013)</t>
  </si>
  <si>
    <t>YILLAR İTİBARİYLE CİNSİYETE GÖRE İL/İLÇE VE BELDE/KÖY NÜFUS DAĞILIMI (2007-2013)</t>
  </si>
  <si>
    <t>I. BÖLÜM: COĞRAFİ DURUM</t>
  </si>
  <si>
    <t>TABLO 1.1:</t>
  </si>
  <si>
    <t>TABLO 1.2:</t>
  </si>
  <si>
    <t>TABLO 1.3:</t>
  </si>
  <si>
    <t>TABLO 1.4:</t>
  </si>
  <si>
    <t>TABLO 1.5:</t>
  </si>
  <si>
    <t>TABLO 1.6:</t>
  </si>
  <si>
    <t>TABLO 2.1:</t>
  </si>
  <si>
    <t>II. BÖLÜM: NÜFUS VE İDARİ YAPI</t>
  </si>
  <si>
    <t>TABLO 2.2:</t>
  </si>
  <si>
    <t>TABLO 2.3:</t>
  </si>
  <si>
    <t>TABLO 2.4:</t>
  </si>
  <si>
    <t>İLÇE, YAŞ GRUBU VE CİNSİYETE GÖRE NÜFUS DAĞILIMI (2009-2013)</t>
  </si>
  <si>
    <t>TABLO 2.5:</t>
  </si>
  <si>
    <t>TABLO 2.6:</t>
  </si>
  <si>
    <t xml:space="preserve"> YILLAR İTİBARİYLE NÜFUS İŞLEMLERİ SAYILARI (2009-2012)</t>
  </si>
  <si>
    <t>OLAYLAR</t>
  </si>
  <si>
    <t xml:space="preserve">DOĞUM </t>
  </si>
  <si>
    <t>ÖLÜM</t>
  </si>
  <si>
    <t>EVLENME</t>
  </si>
  <si>
    <t>BOŞANMA</t>
  </si>
  <si>
    <t>KAYIT DÜZELTME</t>
  </si>
  <si>
    <t>VASİYET</t>
  </si>
  <si>
    <t>DİĞER OLAYLAR</t>
  </si>
  <si>
    <t>GELEN EVRAK</t>
  </si>
  <si>
    <t xml:space="preserve">GİDEN EVRAK </t>
  </si>
  <si>
    <t>MAVİ KART</t>
  </si>
  <si>
    <t>NÜFUS KAYIT ÖRNEKLERİ</t>
  </si>
  <si>
    <t>VERİLEN NÜFUS VE AİLE CÜZDANLARI</t>
  </si>
  <si>
    <t>ERKEK</t>
  </si>
  <si>
    <t>KADIN</t>
  </si>
  <si>
    <t>AİLE</t>
  </si>
  <si>
    <t xml:space="preserve">VATANDAŞLIK İŞLEMLERİ   </t>
  </si>
  <si>
    <t>MÜRACAT</t>
  </si>
  <si>
    <t>KABUL</t>
  </si>
  <si>
    <t>DEVAM EDEN</t>
  </si>
  <si>
    <t>RED</t>
  </si>
  <si>
    <r>
      <t>Kayıt tarihi:</t>
    </r>
    <r>
      <rPr>
        <sz val="10"/>
        <rFont val="Arial"/>
        <family val="2"/>
        <charset val="162"/>
      </rPr>
      <t xml:space="preserve"> 01.06.2011</t>
    </r>
  </si>
  <si>
    <r>
      <t xml:space="preserve">Günceleme tarihi: </t>
    </r>
    <r>
      <rPr>
        <sz val="10"/>
        <rFont val="Arial"/>
        <family val="2"/>
        <charset val="162"/>
      </rPr>
      <t>12</t>
    </r>
    <r>
      <rPr>
        <sz val="10"/>
        <rFont val="Arial Tur"/>
        <charset val="162"/>
      </rPr>
      <t>.02.2013</t>
    </r>
  </si>
  <si>
    <r>
      <t xml:space="preserve">Kayıt Yeri: </t>
    </r>
    <r>
      <rPr>
        <sz val="10"/>
        <rFont val="Arial"/>
        <family val="2"/>
        <charset val="162"/>
      </rPr>
      <t>İl Nüfus ve Vatandaşlık Müdürlüğü 2009, 2010, 2011, 2012 Yılı Brifingleri</t>
    </r>
  </si>
  <si>
    <r>
      <t>Kaynak</t>
    </r>
    <r>
      <rPr>
        <sz val="10"/>
        <rFont val="Arial"/>
        <family val="2"/>
        <charset val="162"/>
      </rPr>
      <t>:Kayseri Valiliği</t>
    </r>
  </si>
  <si>
    <t xml:space="preserve"> YILLAR İTİBARİYLE NÜFUSUN İLÇELERE GÖRE DAĞILIMI (2009-2013)</t>
  </si>
  <si>
    <t xml:space="preserve">Melikgazi  </t>
  </si>
  <si>
    <t xml:space="preserve">Kocasinan  </t>
  </si>
  <si>
    <t>119.81</t>
  </si>
  <si>
    <t xml:space="preserve">İncesu  </t>
  </si>
  <si>
    <t xml:space="preserve">Felahiye </t>
  </si>
  <si>
    <t xml:space="preserve">Yahyalı  </t>
  </si>
  <si>
    <t xml:space="preserve">Yeşilhisar  </t>
  </si>
  <si>
    <t xml:space="preserve">Hacılar   </t>
  </si>
  <si>
    <t xml:space="preserve">Develi  </t>
  </si>
  <si>
    <t xml:space="preserve">Tomarza  </t>
  </si>
  <si>
    <t xml:space="preserve">Sarız  </t>
  </si>
  <si>
    <t xml:space="preserve">Bünyan </t>
  </si>
  <si>
    <t xml:space="preserve">Pınarbaşı  </t>
  </si>
  <si>
    <t xml:space="preserve">Akkışla  </t>
  </si>
  <si>
    <t xml:space="preserve">Sarıoğlan  </t>
  </si>
  <si>
    <t xml:space="preserve">Özvatan </t>
  </si>
  <si>
    <r>
      <t>Günceleme tarihi:</t>
    </r>
    <r>
      <rPr>
        <sz val="10"/>
        <rFont val="Arial"/>
        <family val="2"/>
        <charset val="162"/>
      </rPr>
      <t xml:space="preserve"> 18.02.2014</t>
    </r>
  </si>
  <si>
    <r>
      <t xml:space="preserve">Kayıt Yeri: </t>
    </r>
    <r>
      <rPr>
        <sz val="10"/>
        <rFont val="Arial"/>
        <family val="2"/>
        <charset val="162"/>
      </rPr>
      <t>Kayseri Valiliği İl Brifingi ve http://tuikapp.tuik.gov.tr/adnksdagitapp/adnks.zul</t>
    </r>
  </si>
  <si>
    <r>
      <t xml:space="preserve">Kaynak: </t>
    </r>
    <r>
      <rPr>
        <sz val="10"/>
        <rFont val="Arial"/>
        <family val="2"/>
        <charset val="162"/>
      </rPr>
      <t>Kayseri Valiliği ve TÜİK</t>
    </r>
  </si>
  <si>
    <r>
      <t xml:space="preserve">YILLAR İTİBARİYLE KAYSERİ İLİ YAŞ GRUBU VE CİNSİYETE GÖRE NÜFUS DAĞILIMI (2009-2013)
</t>
    </r>
    <r>
      <rPr>
        <sz val="9"/>
        <rFont val="Arial Tur"/>
        <charset val="162"/>
      </rPr>
      <t>(ADRESE DAYALI NÜFUS KAYIT SİSTEMİ)</t>
    </r>
  </si>
  <si>
    <t>Yaş Grupları</t>
  </si>
  <si>
    <t>Erkek</t>
  </si>
  <si>
    <t>Erkek
Oranı
(%)</t>
  </si>
  <si>
    <t>Kadın</t>
  </si>
  <si>
    <t>Kadın
Oranı
(%)</t>
  </si>
  <si>
    <t>Yaş Grubu 
Payı
(%)</t>
  </si>
  <si>
    <t>0-4</t>
  </si>
  <si>
    <t>5-9</t>
  </si>
  <si>
    <t>10-14</t>
  </si>
  <si>
    <t>15-19</t>
  </si>
  <si>
    <t>20-24</t>
  </si>
  <si>
    <t>25-29</t>
  </si>
  <si>
    <t>30-34</t>
  </si>
  <si>
    <t>35-39</t>
  </si>
  <si>
    <t>40-44</t>
  </si>
  <si>
    <t>45-49</t>
  </si>
  <si>
    <t>50-54</t>
  </si>
  <si>
    <t>55-59</t>
  </si>
  <si>
    <t>60-64</t>
  </si>
  <si>
    <t>65-69</t>
  </si>
  <si>
    <t>70-74</t>
  </si>
  <si>
    <t>75-79</t>
  </si>
  <si>
    <t>80-84</t>
  </si>
  <si>
    <t>85-89</t>
  </si>
  <si>
    <t>90+</t>
  </si>
  <si>
    <r>
      <t xml:space="preserve">Kayıt Yeri: </t>
    </r>
    <r>
      <rPr>
        <sz val="10"/>
        <rFont val="Arial"/>
        <family val="2"/>
        <charset val="162"/>
      </rPr>
      <t>http://tuikapp.tuik.gov.tr/adnksdagitapp/adnks.zul</t>
    </r>
  </si>
  <si>
    <t>Yaş grubu</t>
  </si>
  <si>
    <t>Akkişla</t>
  </si>
  <si>
    <t>Hacilar</t>
  </si>
  <si>
    <t>Pinarbaşi</t>
  </si>
  <si>
    <t>Sarioğlan</t>
  </si>
  <si>
    <t>Sariz</t>
  </si>
  <si>
    <t>Yahyali</t>
  </si>
  <si>
    <t>Erkek Oranı (%)</t>
  </si>
  <si>
    <t>Kadın Oranı (%)</t>
  </si>
  <si>
    <r>
      <t xml:space="preserve">Kaynak : </t>
    </r>
    <r>
      <rPr>
        <sz val="10"/>
        <rFont val="Arial"/>
        <family val="2"/>
        <charset val="162"/>
      </rPr>
      <t>TÜİK</t>
    </r>
  </si>
  <si>
    <r>
      <t xml:space="preserve"> İLÇE, YAŞ GRUBU VE CİNSİYETE GÖRE NÜFUS DAĞILIMI (2010)
</t>
    </r>
    <r>
      <rPr>
        <sz val="10"/>
        <rFont val="Arial Tur"/>
        <charset val="162"/>
      </rPr>
      <t>(ADRESE DAYALI NÜFUS KAYIT SİSTEMİ)</t>
    </r>
  </si>
  <si>
    <r>
      <t xml:space="preserve">Kayıt Tarihi : </t>
    </r>
    <r>
      <rPr>
        <sz val="10"/>
        <rFont val="Arial"/>
        <family val="2"/>
        <charset val="162"/>
      </rPr>
      <t>27.01.2012</t>
    </r>
  </si>
  <si>
    <r>
      <t xml:space="preserve">YILLAR İTİBARİYLE BELEDİYE TEŞKİLATI OLAN YERLEŞİM YERLERİNİN NÜFUSU (2009-2013)
</t>
    </r>
    <r>
      <rPr>
        <sz val="10"/>
        <rFont val="Arial Tur"/>
        <charset val="162"/>
      </rPr>
      <t xml:space="preserve"> ( ADRESE DAYALI NÜFUS KAYIT SİSTEMİ)</t>
    </r>
  </si>
  <si>
    <t>İlçe</t>
  </si>
  <si>
    <t>Belediye</t>
  </si>
  <si>
    <t>Kocasinan Belediyesi</t>
  </si>
  <si>
    <t>Himmetdede Belediyesi</t>
  </si>
  <si>
    <t>Düver Belediyesi</t>
  </si>
  <si>
    <t>Yemliha Belediyesi</t>
  </si>
  <si>
    <t>Amarat Belediyesi</t>
  </si>
  <si>
    <t>Melikgazi Belediyesi</t>
  </si>
  <si>
    <t>Ağirnas Belediyesi</t>
  </si>
  <si>
    <t>Akkişla Belediyesi</t>
  </si>
  <si>
    <t>Gömürgen Belediyesi</t>
  </si>
  <si>
    <t>Kululu Belediyesi</t>
  </si>
  <si>
    <t>Bünyan Belediyesi</t>
  </si>
  <si>
    <t>Elbaşi Belediyesi</t>
  </si>
  <si>
    <t>Akmescit Belediyesi</t>
  </si>
  <si>
    <t>Yeni Süksün Belediyesi</t>
  </si>
  <si>
    <t>Koyunabdal Belediyesi</t>
  </si>
  <si>
    <t>Büyüktuzhisar Belediyesi</t>
  </si>
  <si>
    <t>Güllüce Belediyesi</t>
  </si>
  <si>
    <t>Karakaya Belediyesi</t>
  </si>
  <si>
    <t>Develi Belediyesi</t>
  </si>
  <si>
    <t>Şihli Belediyesi</t>
  </si>
  <si>
    <t>Zile Belediyesi</t>
  </si>
  <si>
    <t>Sindelhöyük Belediyesi</t>
  </si>
  <si>
    <t>Gazi Belediyesi</t>
  </si>
  <si>
    <t>Felahiye Belediyesi</t>
  </si>
  <si>
    <t>Kayapinar Belediyesi</t>
  </si>
  <si>
    <t>Büyük Toraman Belediyesi</t>
  </si>
  <si>
    <t>Hacilar Belediyesi</t>
  </si>
  <si>
    <t>İncesu Belediyesi</t>
  </si>
  <si>
    <t>Özvatan Belediyesi</t>
  </si>
  <si>
    <t>Küpeli Belediyesi</t>
  </si>
  <si>
    <t>Pinarbaşi Belediyesi</t>
  </si>
  <si>
    <t>Pazarören Belediyesi</t>
  </si>
  <si>
    <t>Kaynar Belediyesi</t>
  </si>
  <si>
    <t>Sarioğlan Belediyesi</t>
  </si>
  <si>
    <t>Karaözü Belediyesi</t>
  </si>
  <si>
    <t>Palas Belediyesi</t>
  </si>
  <si>
    <t>Gaziler Belediyesi</t>
  </si>
  <si>
    <t>Çiftlik Belediyesi</t>
  </si>
  <si>
    <t>Alamettin Belediyesi</t>
  </si>
  <si>
    <t>Sariz Belediyesi</t>
  </si>
  <si>
    <t>Yeşilkent Belediyesi</t>
  </si>
  <si>
    <t>Talas Belediyesi</t>
  </si>
  <si>
    <t>Tomarza Belediyesi</t>
  </si>
  <si>
    <t>Dadaloğlu Belediyesi</t>
  </si>
  <si>
    <t>Emiruşaği Belediyesi</t>
  </si>
  <si>
    <t>Yahyali Belediyesi</t>
  </si>
  <si>
    <t>Derebağ Belediyesi</t>
  </si>
  <si>
    <t>Yeşilhisar Belediyesi</t>
  </si>
  <si>
    <r>
      <t>Kayıt Tarihi :</t>
    </r>
    <r>
      <rPr>
        <sz val="10"/>
        <rFont val="Arial"/>
        <family val="2"/>
        <charset val="162"/>
      </rPr>
      <t xml:space="preserve"> 07.09.2011</t>
    </r>
  </si>
  <si>
    <r>
      <t>Güncelleme Tarihi:</t>
    </r>
    <r>
      <rPr>
        <sz val="10"/>
        <rFont val="Arial"/>
        <family val="2"/>
        <charset val="162"/>
      </rPr>
      <t xml:space="preserve"> 18.02.2014</t>
    </r>
  </si>
  <si>
    <r>
      <t xml:space="preserve">YILLAR İTİBARİYLE CİNSİYETE GÖRE İL/İLÇE VE BELDE/KÖY NÜFUS DAĞILIMI (2007-2013)
</t>
    </r>
    <r>
      <rPr>
        <sz val="9"/>
        <rFont val="Arial Tur"/>
        <charset val="162"/>
      </rPr>
      <t>(ADRESE DAYALI NÜFUS KAYIT SİSTEMİ)</t>
    </r>
  </si>
  <si>
    <t>İL VE İLÇE MERKEZLERİ</t>
  </si>
  <si>
    <t>BELDE VE KÖYLER</t>
  </si>
  <si>
    <t>598.85</t>
  </si>
  <si>
    <t>528.03</t>
  </si>
  <si>
    <t>548.19</t>
  </si>
  <si>
    <t>542.34</t>
  </si>
  <si>
    <t>YILLAR İTİBARİYLE BELEDİYE VE KÖYLERİN İLÇELERE GÖRE DAĞILIMI(2009-2013)</t>
  </si>
  <si>
    <t>TABLO 2.7:</t>
  </si>
  <si>
    <t>BELEDİYE</t>
  </si>
  <si>
    <t>MAHALLE</t>
  </si>
  <si>
    <t>KÖY</t>
  </si>
  <si>
    <t>BÜYÜKŞEHİR</t>
  </si>
  <si>
    <t xml:space="preserve">KOCASİNAN </t>
  </si>
  <si>
    <r>
      <t>Kayıt tarihi:</t>
    </r>
    <r>
      <rPr>
        <sz val="10"/>
        <rFont val="Arial"/>
        <family val="2"/>
        <charset val="162"/>
      </rPr>
      <t xml:space="preserve"> 03.08.2011</t>
    </r>
  </si>
  <si>
    <r>
      <t>Güncelleme tarihi:</t>
    </r>
    <r>
      <rPr>
        <sz val="10"/>
        <rFont val="Arial"/>
        <family val="2"/>
        <charset val="162"/>
      </rPr>
      <t xml:space="preserve"> 18.02.2014</t>
    </r>
  </si>
  <si>
    <r>
      <t xml:space="preserve">Kayıt Yeri: </t>
    </r>
    <r>
      <rPr>
        <sz val="10"/>
        <rFont val="Arial"/>
        <family val="2"/>
        <charset val="162"/>
      </rPr>
      <t>Kayseri Valiliği 2009, 2010, 2011, 2012, 2013 Yılı İl Brifingleri</t>
    </r>
  </si>
  <si>
    <t>SİYASİ PARTİ TEŞKİLATLARININ DAĞILIMI (2009)</t>
  </si>
  <si>
    <t>SİYASİ PARTİ TEŞKİLATLARININ DAĞILIMI (2010)</t>
  </si>
  <si>
    <t>SİYASİ PARTİ TEŞKİLATLARININ DAĞILIMI (2011)</t>
  </si>
  <si>
    <t>SİYASİ PARTİ TEŞKİLATLARININ DAĞILIMI (2012)</t>
  </si>
  <si>
    <t>SİYASİ PARTİ TEŞKİLATLARININ DAĞILIMI (2013)</t>
  </si>
  <si>
    <t>YILLAR İTİBARİYLE İŞÇİ SENDİKALARI TEŞKİLAT VE ÜYE SAYILARI (2009-2013)</t>
  </si>
  <si>
    <t>YILLAR İTİBARİYLE MEMUR SENDİKALARI TEŞKİLAT VE ÜYE SAYILARI (2009-2013)</t>
  </si>
  <si>
    <t>TABLO 2.8:</t>
  </si>
  <si>
    <t>SİYASİ PARTİ TEŞKİLATLARININ DAĞILIMI (2009-2013)</t>
  </si>
  <si>
    <t>TABLO 2.9:</t>
  </si>
  <si>
    <t>TABLO 2.10:</t>
  </si>
  <si>
    <t>SİYASİ PARTİNİN ADI</t>
  </si>
  <si>
    <t>TEŞKİLATLARI</t>
  </si>
  <si>
    <t>İL</t>
  </si>
  <si>
    <t>MERKEZ İLÇE</t>
  </si>
  <si>
    <t>DİĞER İLÇELER</t>
  </si>
  <si>
    <t>BELDELER</t>
  </si>
  <si>
    <t>ADALET VE KALKINMA PARTİSİ</t>
  </si>
  <si>
    <t>EŞİTLİK VE DEMOKRASİ PARTİSİ</t>
  </si>
  <si>
    <t>BAĞIMSIZ TÜRKİYE PARTİSİ</t>
  </si>
  <si>
    <t>BÜYÜK BİRLİK PARTİSİ</t>
  </si>
  <si>
    <t>CUMHURİYET HALK PARTİSİ</t>
  </si>
  <si>
    <t>DEMOKRAT PARTİ</t>
  </si>
  <si>
    <t>DEMOKRATİK SOL PARTİ</t>
  </si>
  <si>
    <t>DOĞRU YOL PARTİSİ</t>
  </si>
  <si>
    <t>EMEK PARTİSİ</t>
  </si>
  <si>
    <t>GENÇ PARTİ</t>
  </si>
  <si>
    <t>HALKIN YÜKSELİŞ PARTİSİ</t>
  </si>
  <si>
    <t>HAK VE EŞİTLİK PARTİSİ</t>
  </si>
  <si>
    <t>HAK VE HAKİKAT PARTİSİ</t>
  </si>
  <si>
    <t>HAS PARTİ</t>
  </si>
  <si>
    <t>İŞÇİ PARTİSİ</t>
  </si>
  <si>
    <t>MİLLET PARTİSİ</t>
  </si>
  <si>
    <t>MİLLİYETÇİ HAREKET PARTİSİ</t>
  </si>
  <si>
    <t>MİLLİYETÇİ VE MUHAFAZAKAR PARTİ</t>
  </si>
  <si>
    <t>SAADET PARTİSİ</t>
  </si>
  <si>
    <t>TÜRKİYE KOMÜNİST PARTİSİ</t>
  </si>
  <si>
    <t>YENİ PARTİ</t>
  </si>
  <si>
    <t>TÜRKİYE PARTİSİ</t>
  </si>
  <si>
    <t>YURT PARTİSİ</t>
  </si>
  <si>
    <r>
      <t>Kayıt Tarihi:</t>
    </r>
    <r>
      <rPr>
        <sz val="10"/>
        <rFont val="Arial"/>
        <family val="2"/>
        <charset val="162"/>
      </rPr>
      <t xml:space="preserve"> 01.06.2011</t>
    </r>
  </si>
  <si>
    <r>
      <t xml:space="preserve">Kayıt Yeri: </t>
    </r>
    <r>
      <rPr>
        <sz val="10"/>
        <rFont val="Arial"/>
        <family val="2"/>
        <charset val="162"/>
      </rPr>
      <t>Kayseri Valiliği 2009 Yılı İl Brifingi</t>
    </r>
  </si>
  <si>
    <r>
      <t xml:space="preserve">Kayıt Yeri: </t>
    </r>
    <r>
      <rPr>
        <sz val="10"/>
        <rFont val="Arial"/>
        <family val="2"/>
        <charset val="162"/>
      </rPr>
      <t>Kayseri Valiliği 2010 Yılı İl Brifingi</t>
    </r>
  </si>
  <si>
    <t>ALTERNATİF PARTİ</t>
  </si>
  <si>
    <t>HALKIN SESİ PARTİSİ</t>
  </si>
  <si>
    <r>
      <t>Kayıt Tarihi:</t>
    </r>
    <r>
      <rPr>
        <sz val="10"/>
        <rFont val="Arial"/>
        <family val="2"/>
        <charset val="162"/>
      </rPr>
      <t xml:space="preserve"> 20.01.2012</t>
    </r>
  </si>
  <si>
    <r>
      <t xml:space="preserve">Kayıt Yeri: </t>
    </r>
    <r>
      <rPr>
        <sz val="10"/>
        <rFont val="Arial"/>
        <family val="2"/>
        <charset val="162"/>
      </rPr>
      <t>Kayseri Valiliği 2011 Yılı İl Brifingi</t>
    </r>
  </si>
  <si>
    <t>KADIN KOLLARI</t>
  </si>
  <si>
    <t>GENÇLİK KOLLARI</t>
  </si>
  <si>
    <t>SOSYALİST DEMOKRASİ PARTİSİ İL TEMSİLCİLİĞİ</t>
  </si>
  <si>
    <r>
      <t>Kayıt Tarihi:</t>
    </r>
    <r>
      <rPr>
        <sz val="10"/>
        <rFont val="Arial"/>
        <family val="2"/>
        <charset val="162"/>
      </rPr>
      <t xml:space="preserve"> 12.02.2013</t>
    </r>
  </si>
  <si>
    <r>
      <t xml:space="preserve">Kayıt Yeri: </t>
    </r>
    <r>
      <rPr>
        <sz val="10"/>
        <rFont val="Arial"/>
        <family val="2"/>
        <charset val="162"/>
      </rPr>
      <t>Kayseri Valiliği 2012 Yılı İl Brifingi</t>
    </r>
  </si>
  <si>
    <t>Tablo 1.5</t>
  </si>
  <si>
    <t>HALKLARIN DEMOKRATİK PARTİSİ</t>
  </si>
  <si>
    <t>HÜR DAVA PARTİSİ</t>
  </si>
  <si>
    <t>MUHAFAZAKAR YÜKSELİŞ PARTİSİ</t>
  </si>
  <si>
    <t>YEŞİLLER VE SOL GELECEK PARTİSİ</t>
  </si>
  <si>
    <r>
      <t>Kayıt Tarihi:</t>
    </r>
    <r>
      <rPr>
        <sz val="10"/>
        <rFont val="Arial"/>
        <family val="2"/>
        <charset val="162"/>
      </rPr>
      <t xml:space="preserve"> 26.03.2014</t>
    </r>
  </si>
  <si>
    <r>
      <t xml:space="preserve">Kayıt Yeri: </t>
    </r>
    <r>
      <rPr>
        <sz val="10"/>
        <rFont val="Arial"/>
        <family val="2"/>
        <charset val="162"/>
      </rPr>
      <t>Kayseri Valiliği 2013 Yılı İl Brifingi</t>
    </r>
  </si>
  <si>
    <t xml:space="preserve"> YILLAR İTİBARİYLE İŞÇİ SENDİKALARI TEŞKİLAT VE ÜYE SAYILARI (2009-2013)</t>
  </si>
  <si>
    <t xml:space="preserve">SENDİKANIN ADI </t>
  </si>
  <si>
    <t>2009
ÜYE SAYISI</t>
  </si>
  <si>
    <t>2010
ÜYE SAYISI</t>
  </si>
  <si>
    <t>2011
ÜYE SAYISI</t>
  </si>
  <si>
    <t>2012
ÜYE SAYISI</t>
  </si>
  <si>
    <t>2013
ÜYE SAYISI</t>
  </si>
  <si>
    <t>TÜRK İŞ</t>
  </si>
  <si>
    <t xml:space="preserve">YOL-İŞ KAYSERİ 1 NOLU ŞUBESİ </t>
  </si>
  <si>
    <t xml:space="preserve">YOL-İŞ KAYSERİ 2 NOLU ŞUBESİ </t>
  </si>
  <si>
    <t>TÜRK HARB-İŞ KAYSERİ ŞUBESİ</t>
  </si>
  <si>
    <t>DEMİRYOL-İŞ KAYSERİ ŞUBESİ</t>
  </si>
  <si>
    <t>TEKSİF KAYSERİ ŞUBESİ</t>
  </si>
  <si>
    <t>TEKSİF ORGNANİZE KAYSERİ ŞUBESİ</t>
  </si>
  <si>
    <t>TEKSİF DEVELİ ŞUBESİ</t>
  </si>
  <si>
    <t>ŞEKER-İŞ KAYSERİ ŞUBESİ</t>
  </si>
  <si>
    <t>TES-İŞ KAYSERİ ŞUBESİ</t>
  </si>
  <si>
    <t>KOOP-İŞ KAYSERİ ŞUBESİ</t>
  </si>
  <si>
    <t>TÜRK METAL İŞ  KAYSERİ ŞUBESİ</t>
  </si>
  <si>
    <t>TÜRK HABER-İŞ KAYSERİ ŞUBESİ</t>
  </si>
  <si>
    <t>BAĞLI SENDİKA SAYISI</t>
  </si>
  <si>
    <t>HAK-İŞ</t>
  </si>
  <si>
    <t>ÖZ ÇELİK-İŞ KAYSERİ ŞUBESİ</t>
  </si>
  <si>
    <t>ÖZ İPLİK-İŞ KAYSERİ ŞUBESİ</t>
  </si>
  <si>
    <t>HİZMET-İŞ KAYSERİ ŞUBESİ</t>
  </si>
  <si>
    <t>ÖZ-AĞAÇ-İŞ KAYSERİ 1 NOLU ŞUBESİ</t>
  </si>
  <si>
    <t>ÖZ-AĞAÇ-İŞ KAYSERİ 2 NOLU ŞUBESİ</t>
  </si>
  <si>
    <t>DİSK</t>
  </si>
  <si>
    <t>GENEL-İŞ KAYSERİ  ŞUBESİ</t>
  </si>
  <si>
    <t>BAĞIMSIZ</t>
  </si>
  <si>
    <t>TÜM ENERJİ İŞ GENEL MERKEZİ</t>
  </si>
  <si>
    <t>TÜM AĞAÇ İŞ GENEL MERKEZİ</t>
  </si>
  <si>
    <t>TÜM GIDA İŞ GENEL MERKEZİ</t>
  </si>
  <si>
    <t>TÜM CEVHER İŞ GENEL MERKEZİ</t>
  </si>
  <si>
    <t>İŞVEREN SENDİKALARI</t>
  </si>
  <si>
    <t>PETROL ÜRÜNLERİ İŞVERENLERİ SENDİKASI (PUİS) KAYSERİ ŞUBESİ</t>
  </si>
  <si>
    <t>TOPLAM SENDİKA SAYISI</t>
  </si>
  <si>
    <t>TOPLAM SENDİKA SAYISI: 17</t>
  </si>
  <si>
    <r>
      <t>Kayıt Tarihi:</t>
    </r>
    <r>
      <rPr>
        <sz val="10"/>
        <rFont val="Arial"/>
        <family val="2"/>
        <charset val="162"/>
      </rPr>
      <t xml:space="preserve"> 02.06.2011</t>
    </r>
  </si>
  <si>
    <r>
      <t xml:space="preserve">Günceleme Tarihi: </t>
    </r>
    <r>
      <rPr>
        <sz val="10"/>
        <rFont val="Arial Tur"/>
        <charset val="162"/>
      </rPr>
      <t>26.03.2014</t>
    </r>
  </si>
  <si>
    <r>
      <t xml:space="preserve">Kayıt Yeri: </t>
    </r>
    <r>
      <rPr>
        <sz val="10"/>
        <rFont val="Arial"/>
        <family val="2"/>
        <charset val="162"/>
      </rPr>
      <t xml:space="preserve">Kayseri Valiliği 2009, 2010, 2011, 2012, 2013 Yılı Brifingleri </t>
    </r>
  </si>
  <si>
    <r>
      <t>Kaynak:</t>
    </r>
    <r>
      <rPr>
        <sz val="10"/>
        <rFont val="Arial"/>
        <family val="2"/>
        <charset val="162"/>
      </rPr>
      <t xml:space="preserve"> Kayseri Valiliği </t>
    </r>
  </si>
  <si>
    <t xml:space="preserve"> YILLAR İTİBARİYLE MEMUR SENDİKALARI TEŞKİLAT VE ÜYE SAYILARI(2009-2013)</t>
  </si>
  <si>
    <t>SENDİKA ADI / BAĞLI ŞUBELER</t>
  </si>
  <si>
    <t>ÜYE SAYISI/ YILLAR</t>
  </si>
  <si>
    <t>FAALİYET ALANI</t>
  </si>
  <si>
    <t>TÜRK İŞ/ TÜRK KAMU SEN</t>
  </si>
  <si>
    <t>TÜRK TARIM ORMAN SEN KAYSERİ ŞB.</t>
  </si>
  <si>
    <t>TARIM MÜDÜRLÜĞÜ</t>
  </si>
  <si>
    <t>TÜRK HABER SEN KAYSERİ ŞB.</t>
  </si>
  <si>
    <t xml:space="preserve">PTT </t>
  </si>
  <si>
    <t>TÜRK SAĞLIK SEN KAYSERİ ŞB.</t>
  </si>
  <si>
    <t>SAĞLIK KURULUŞLAR</t>
  </si>
  <si>
    <t>TÜRK SAĞLIK SEN 2 NOLU KAYSERİ ŞB.</t>
  </si>
  <si>
    <t>TÜRK BÜRO BANKA SEN KAYSERİ ŞB.</t>
  </si>
  <si>
    <t>KAMU İŞ YERLERİ</t>
  </si>
  <si>
    <t>TÜRK EĞİTİM SEN KAYSERİ 1. ŞB.</t>
  </si>
  <si>
    <t>MİLLİ EĞİTİM MÜDÜRLÜĞÜ</t>
  </si>
  <si>
    <t>TÜRK EĞİTİM SEN KAYSERİ 2. ŞB.</t>
  </si>
  <si>
    <t>TÜRK ULAŞIM SEN KAYSERİ ŞB.</t>
  </si>
  <si>
    <t xml:space="preserve">TCDD </t>
  </si>
  <si>
    <t>TÜRK ENERJİ SEN KAYSERİ ŞB.</t>
  </si>
  <si>
    <t>DSİ</t>
  </si>
  <si>
    <t>TÜRK DİYANET VE VAKIF HİZ. KOLU KAMU GÖREVLİLERİ SENDİKASI KAYSERİ ŞB.</t>
  </si>
  <si>
    <t>DİYANET-MÜFTÜLÜK</t>
  </si>
  <si>
    <t>BAĞLI SENDİKA SAYISI: 10</t>
  </si>
  <si>
    <t>KESK</t>
  </si>
  <si>
    <t>EĞİTİM SEN KAYSERİ ŞB.</t>
  </si>
  <si>
    <t>(BES) KAYSERİ ŞB.</t>
  </si>
  <si>
    <t>MALİYE</t>
  </si>
  <si>
    <t>(SES) KAYSERİ ŞB.</t>
  </si>
  <si>
    <t>SAĞLIK KURULUŞLARI</t>
  </si>
  <si>
    <t>BAĞLI SENDİKA SAYISI: 3</t>
  </si>
  <si>
    <t>MEMUR SEN</t>
  </si>
  <si>
    <t>EĞİTİM BİR KAYSERİ ŞB.</t>
  </si>
  <si>
    <t>SAĞLIK SEN KAYSERİ ŞB.</t>
  </si>
  <si>
    <t>SAĞLIK MÜDÜRLÜĞÜ</t>
  </si>
  <si>
    <t>BEM-BİR SEN KAYSERİ ŞB.</t>
  </si>
  <si>
    <t>TÜRKİYE DİYANET VE VAKIF GÖREVLİLERİ SENDİKASI KAYSERİ ŞB.</t>
  </si>
  <si>
    <t>DİYANET</t>
  </si>
  <si>
    <t>BÜRO MEMURLARI SENDİKASI KAYSERİ ŞB.</t>
  </si>
  <si>
    <t>ENERJİ BİR-SEN</t>
  </si>
  <si>
    <t>ENERJİ</t>
  </si>
  <si>
    <t xml:space="preserve">TOÇ BİR SEN </t>
  </si>
  <si>
    <t>TARIM VE ÇEVRE MÜD.</t>
  </si>
  <si>
    <t>BAĞLI SENDİKA SAYISI: 7</t>
  </si>
  <si>
    <t>BAKS</t>
  </si>
  <si>
    <t>BAĞIMSIZ KAMU ÇALIŞANLARI SENDİKASI</t>
  </si>
  <si>
    <t>KAMU KURUMLARI</t>
  </si>
  <si>
    <t>TÜM EĞİTİM ÇALIŞANLARI SEN. KAYSERİ ŞB.</t>
  </si>
  <si>
    <t>AKTİF EĞİTİM SEN</t>
  </si>
  <si>
    <t>TOPLAM SENDİKALI MEMUR SAYISI</t>
  </si>
  <si>
    <t>YILLAR İTİBARİYLE MÜFTÜLÜK KADRO VE PERSONEL DURUMU (2009-2013)</t>
  </si>
  <si>
    <t>YILLAR İTİBARİYLE DİNİ GÖREVLİ DURUMU (2009-2013)</t>
  </si>
  <si>
    <t>YILLAR İTİBARİYLE CAMİ DURUMU (2009-2013)</t>
  </si>
  <si>
    <t>YILLAR İTİBARİYLE İLÇELERE GÖRE KADROLU VE KADROSUZ CAMİLERİN DAĞILIMI (2009-2013)</t>
  </si>
  <si>
    <t>YILLAR İTİBARİYLE İLÇELERE GÖRE MÜNHAL CAMİLERİN DAĞILIMI (2009-2013)</t>
  </si>
  <si>
    <t>YILLAR İTİBARİYLE KURAN KURSLARI MEVCUT DURUMU (2009-2013)</t>
  </si>
  <si>
    <t>TABLO 2.11:</t>
  </si>
  <si>
    <t>TABLO 2.12:</t>
  </si>
  <si>
    <t>TABLO 2.13:</t>
  </si>
  <si>
    <t>TABLO 2.14:</t>
  </si>
  <si>
    <t>KADRO ÜNVANI</t>
  </si>
  <si>
    <t>KADRO SAYISI</t>
  </si>
  <si>
    <t>MEVCUT SAYISI</t>
  </si>
  <si>
    <t>MÜNHAL SAYISI</t>
  </si>
  <si>
    <t>İL MÜFTÜSÜ</t>
  </si>
  <si>
    <t>İL MÜFTÜ YARDIMCISI</t>
  </si>
  <si>
    <t>İLÇE MÜFTÜSÜ</t>
  </si>
  <si>
    <t>ŞUBE MÜDÜRÜ</t>
  </si>
  <si>
    <t>DİN HİZ. VE DİN EĞT. ŞB.MÜD.</t>
  </si>
  <si>
    <t>İDARİ MALİ İŞ.ŞUBE MÜD.</t>
  </si>
  <si>
    <t>HAC VE UMRE ŞUBE MÜD.</t>
  </si>
  <si>
    <t>BAŞ VAİZ</t>
  </si>
  <si>
    <t>UZMAN VAİZ</t>
  </si>
  <si>
    <t>VAİZ</t>
  </si>
  <si>
    <t>CEZAEVİ VAİZİ</t>
  </si>
  <si>
    <t>VAİZE</t>
  </si>
  <si>
    <t>MURAKIP</t>
  </si>
  <si>
    <t>DİN HİZMETLERİ UZMANI</t>
  </si>
  <si>
    <t>EĞİTİM UZMANI</t>
  </si>
  <si>
    <t>ÖĞRETMEN</t>
  </si>
  <si>
    <t>ŞEF</t>
  </si>
  <si>
    <t>TEBERRUKAT SAYMANI</t>
  </si>
  <si>
    <t>VERİ HAZ.KONT.İŞLETMENİ</t>
  </si>
  <si>
    <t>MEMUR</t>
  </si>
  <si>
    <t>HİZMETLİ</t>
  </si>
  <si>
    <t>BEKÇİ</t>
  </si>
  <si>
    <t>ŞOFÖR</t>
  </si>
  <si>
    <t>AŞÇI</t>
  </si>
  <si>
    <t>TEKNİSYEN</t>
  </si>
  <si>
    <t>KUR’AN KURSU ÖĞRETİCİSİ</t>
  </si>
  <si>
    <t>İMAM-HATİP</t>
  </si>
  <si>
    <t>MÜEZZİN-KAYYIM</t>
  </si>
  <si>
    <t>CAMİ REHBERİ</t>
  </si>
  <si>
    <t>SÖZLEŞMELİ K.K.ÖĞRT.</t>
  </si>
  <si>
    <t>SÖZLEŞMELİ VAİZ</t>
  </si>
  <si>
    <t>SÖZLEŞMELİ İMAM-HATİP</t>
  </si>
  <si>
    <t>SÖZLEŞMELİ MÜEZZİN-KAYYIM</t>
  </si>
  <si>
    <t>VEKİL İMAM-HATİP</t>
  </si>
  <si>
    <t>VEKİL MÜEZZİN-KAYYIM</t>
  </si>
  <si>
    <t>TOPLAM*</t>
  </si>
  <si>
    <r>
      <t>Güncelleme Tarihi:</t>
    </r>
    <r>
      <rPr>
        <sz val="10"/>
        <rFont val="Arial"/>
        <family val="2"/>
        <charset val="162"/>
      </rPr>
      <t xml:space="preserve"> 26.03.2014</t>
    </r>
  </si>
  <si>
    <r>
      <t xml:space="preserve">Kayıt Yeri: </t>
    </r>
    <r>
      <rPr>
        <sz val="10"/>
        <rFont val="Arial"/>
        <family val="2"/>
        <charset val="162"/>
      </rPr>
      <t>Kayseri İl Müftülüğü 2009, 2010, 2011, 2012, 2013 Yılı Brifingleri</t>
    </r>
  </si>
  <si>
    <t>İMAM-HATİP KADROLU</t>
  </si>
  <si>
    <t>SÖZLEŞMELİ    İ.H</t>
  </si>
  <si>
    <t>SÖZLEŞMELİ M.K.</t>
  </si>
  <si>
    <t>K.KURSU ÖĞRT. KADROLU</t>
  </si>
  <si>
    <t>K.KURSU ÖĞRT.SÖZLEŞMELİ</t>
  </si>
  <si>
    <r>
      <t xml:space="preserve">Güncelleme Tarihi: </t>
    </r>
    <r>
      <rPr>
        <sz val="10"/>
        <rFont val="Arial"/>
        <family val="2"/>
        <charset val="162"/>
      </rPr>
      <t>26.03.2014</t>
    </r>
  </si>
  <si>
    <t>GENEL TOPLAM</t>
  </si>
  <si>
    <t>KADROLU</t>
  </si>
  <si>
    <t>KADROSUZ</t>
  </si>
  <si>
    <t>--</t>
  </si>
  <si>
    <t>2012*</t>
  </si>
  <si>
    <t>YILLAR İTİBARİYLE KURAN KURSLARI MEVCUT PERSONEL DURUMU (2009-2013)</t>
  </si>
  <si>
    <t>2013*</t>
  </si>
  <si>
    <t>FAAL KURAN KURSU SAYISI</t>
  </si>
  <si>
    <t>ÖĞRETİCİ SAYILARI</t>
  </si>
  <si>
    <t>ÖĞRETİCİ SAYISI</t>
  </si>
  <si>
    <t>İLÇE ADI</t>
  </si>
  <si>
    <t>SÖZLEŞMELİ</t>
  </si>
  <si>
    <t>FAHRİ</t>
  </si>
  <si>
    <t>35**</t>
  </si>
  <si>
    <t>80***</t>
  </si>
  <si>
    <t>36****</t>
  </si>
  <si>
    <r>
      <t xml:space="preserve">Kayıt Yeri: </t>
    </r>
    <r>
      <rPr>
        <sz val="10"/>
        <rFont val="Arial"/>
        <family val="2"/>
        <charset val="162"/>
      </rPr>
      <t>Kayseri İl Müftülüğü 2009, 2010, 2011,  2012, 2013 Yılı Brifingleri</t>
    </r>
  </si>
  <si>
    <r>
      <t xml:space="preserve">(*): </t>
    </r>
    <r>
      <rPr>
        <sz val="10"/>
        <rFont val="Arial"/>
        <family val="2"/>
        <charset val="162"/>
      </rPr>
      <t>2012 ve 2013 Kayseri İl Müftülüğü Brifinginde öğretici sayılarıyla ilgili bilgi bulunmamaktadır.</t>
    </r>
  </si>
  <si>
    <r>
      <t xml:space="preserve">(**): </t>
    </r>
    <r>
      <rPr>
        <sz val="10"/>
        <rFont val="Arial"/>
        <family val="2"/>
        <charset val="162"/>
      </rPr>
      <t>2 tanesi yatılı hizmet vermektedir.</t>
    </r>
  </si>
  <si>
    <r>
      <t xml:space="preserve">(***): </t>
    </r>
    <r>
      <rPr>
        <sz val="10"/>
        <rFont val="Arial"/>
        <family val="2"/>
        <charset val="162"/>
      </rPr>
      <t>4 tanesi yatılı hizmet vermektedir.</t>
    </r>
  </si>
  <si>
    <r>
      <t xml:space="preserve">(****): </t>
    </r>
    <r>
      <rPr>
        <sz val="10"/>
        <rFont val="Arial"/>
        <family val="2"/>
        <charset val="162"/>
      </rPr>
      <t>2 tanesi yatılı hizmet vermektedir.</t>
    </r>
  </si>
  <si>
    <t>A. KONUM</t>
  </si>
  <si>
    <t>B. YÜZÖLÇÜMÜ VE ARAZİ</t>
  </si>
  <si>
    <t>C. İKLİM VE METEOROLOJİ</t>
  </si>
  <si>
    <t>D. YERYÜZÜ ŞEKİLLERİ</t>
  </si>
  <si>
    <t>A. NÜFUS</t>
  </si>
  <si>
    <t>B. YEREL YÖNETİMLER</t>
  </si>
  <si>
    <t>C. SİVİL TOPLUM KURULUŞLARI</t>
  </si>
  <si>
    <t>D. DİN</t>
  </si>
  <si>
    <t>Tablo 1.6</t>
  </si>
  <si>
    <t>Tablo 2.1</t>
  </si>
  <si>
    <t>Tablo 2.4 (devamı)</t>
  </si>
  <si>
    <t>Tablo 2.5</t>
  </si>
  <si>
    <t>Tablo 2.6</t>
  </si>
  <si>
    <t>Tablo 2.7</t>
  </si>
  <si>
    <t>Tablo 2.8</t>
  </si>
  <si>
    <t>Tablo 2.8 (devamı)</t>
  </si>
  <si>
    <t>Tablo 2.9</t>
  </si>
  <si>
    <t>Tablo 2.10</t>
  </si>
  <si>
    <t>Tablo 2.11</t>
  </si>
  <si>
    <t>Tablo 2.12</t>
  </si>
  <si>
    <t>Tablo 2.14</t>
  </si>
  <si>
    <r>
      <rPr>
        <b/>
        <sz val="10"/>
        <rFont val="Arial Tur"/>
        <charset val="162"/>
      </rPr>
      <t>Kayıt Tarihi :</t>
    </r>
    <r>
      <rPr>
        <sz val="10"/>
        <rFont val="Arial Tur"/>
        <charset val="162"/>
      </rPr>
      <t xml:space="preserve"> 07.09.2011</t>
    </r>
  </si>
  <si>
    <r>
      <rPr>
        <b/>
        <sz val="10"/>
        <rFont val="Arial Tur"/>
        <charset val="162"/>
      </rPr>
      <t xml:space="preserve">Kayıt Yeri: </t>
    </r>
    <r>
      <rPr>
        <sz val="10"/>
        <rFont val="Arial Tur"/>
        <charset val="162"/>
      </rPr>
      <t>http://tuikapp.tuik.gov.tr/adnksdagitapp/adnks.zul</t>
    </r>
  </si>
  <si>
    <r>
      <rPr>
        <b/>
        <sz val="10"/>
        <rFont val="Arial Tur"/>
        <charset val="162"/>
      </rPr>
      <t>Günceleme Tarihi:</t>
    </r>
    <r>
      <rPr>
        <sz val="10"/>
        <rFont val="Arial Tur"/>
        <charset val="162"/>
      </rPr>
      <t xml:space="preserve"> 18.02.2014</t>
    </r>
  </si>
  <si>
    <r>
      <rPr>
        <b/>
        <sz val="10"/>
        <rFont val="Arial Tur"/>
        <charset val="162"/>
      </rPr>
      <t>Kaynak:</t>
    </r>
    <r>
      <rPr>
        <sz val="10"/>
        <rFont val="Arial Tur"/>
        <charset val="162"/>
      </rPr>
      <t xml:space="preserve"> TÜİK</t>
    </r>
  </si>
  <si>
    <r>
      <t xml:space="preserve">Kayıt Yeri: </t>
    </r>
    <r>
      <rPr>
        <sz val="10"/>
        <rFont val="Arial"/>
        <family val="2"/>
        <charset val="162"/>
      </rPr>
      <t>http://tuikapp.tuik.gov.tr/adnksdagitapp/adnks.zul</t>
    </r>
  </si>
  <si>
    <r>
      <t xml:space="preserve"> İLÇE, YAŞ GRUBU VE CİNSİYETE GÖRE NÜFUS DAĞILIMI (2011)
</t>
    </r>
    <r>
      <rPr>
        <sz val="10"/>
        <rFont val="Arial Tur"/>
        <charset val="162"/>
      </rPr>
      <t>(ADRESE DAYALI NÜFUS KAYIT SİSTEMİ)</t>
    </r>
  </si>
  <si>
    <r>
      <t xml:space="preserve"> İLÇE, YAŞ GRUBU VE CİNSİYETE GÖRE NÜFUS DAĞILIMI (2009)
</t>
    </r>
    <r>
      <rPr>
        <sz val="10"/>
        <rFont val="Arial Tur"/>
        <charset val="162"/>
      </rPr>
      <t>(ADRESE DAYALI NÜFUS KAYIT SİSTEMİ)</t>
    </r>
  </si>
  <si>
    <r>
      <t xml:space="preserve"> İLÇE, YAŞ GRUBU VE CİNSİYETE GÖRE NÜFUS DAĞILIMI (2012)
</t>
    </r>
    <r>
      <rPr>
        <sz val="10"/>
        <rFont val="Arial Tur"/>
        <charset val="162"/>
      </rPr>
      <t>(ADRESE DAYALI NÜFUS KAYIT SİSTEMİ)</t>
    </r>
  </si>
  <si>
    <r>
      <t xml:space="preserve"> İLÇE, YAŞ GRUBU VE CİNSİYETE GÖRE NÜFUS DAĞILIMI (2013)
</t>
    </r>
    <r>
      <rPr>
        <sz val="10"/>
        <rFont val="Arial Tur"/>
        <charset val="162"/>
      </rPr>
      <t>(ADRESE DAYALI NÜFUS KAYIT SİSTEMİ)</t>
    </r>
  </si>
  <si>
    <r>
      <t>Kayıt Tarihi :</t>
    </r>
    <r>
      <rPr>
        <sz val="10"/>
        <rFont val="Arial"/>
        <family val="2"/>
        <charset val="162"/>
      </rPr>
      <t xml:space="preserve"> 18.02.2014</t>
    </r>
  </si>
  <si>
    <r>
      <t xml:space="preserve">Kaynak: </t>
    </r>
    <r>
      <rPr>
        <sz val="10"/>
        <rFont val="Arial"/>
        <family val="2"/>
        <charset val="162"/>
      </rPr>
      <t>TÜİK</t>
    </r>
  </si>
  <si>
    <r>
      <rPr>
        <b/>
        <sz val="10"/>
        <rFont val="Arial Tur"/>
        <charset val="162"/>
      </rPr>
      <t xml:space="preserve">(*): </t>
    </r>
    <r>
      <rPr>
        <sz val="10"/>
        <rFont val="Arial"/>
        <family val="2"/>
        <charset val="162"/>
      </rPr>
      <t>Toplam kadro sayısına sözleşmeli personel dahil edilmemiştir.     
Toplam mevcut sayısına sözleşmeli ve vekil personel dahil edilmemiştir.</t>
    </r>
  </si>
  <si>
    <t>YILLAR İTİRABİYLE ERCİYES ÜNİVERSİTESİ TIP FAKÜLTESİ HASTANELERİ AMELİYAT SAYILARI VE ARTIŞ ORANLARI (1992-2013)</t>
  </si>
  <si>
    <t>GRAFİK 1:</t>
  </si>
  <si>
    <t>ERCİYES ÜNİVERSİTESİ TIP FAKÜLTESİ HASTANELERİ YILLARA GÖRE AMELİYAT SAYILARI (1992-2013)</t>
  </si>
  <si>
    <t>GRAFİK 2:</t>
  </si>
  <si>
    <t>AYAKTA TEDAVİ GÖREN RESMİ VE ÖZEL HASTALARIN YILLARA GÖRE DAĞILIMI (2000-2013)</t>
  </si>
  <si>
    <t>GRAFİK 3:</t>
  </si>
  <si>
    <t>YATARAK TEDAVİ GÖREN RESMİ VE ÖZEL HASTALARIN YILLARA GÖRE DAĞILIMI (2000-2013)</t>
  </si>
  <si>
    <t>YILLAR İTİBARİYLE ERCİYES ÜNİVERSİTESİ TIP FAKÜLTESİ HASTANELERİNİN  FİZİKİ KAPASİTELERİ (2000-2013)</t>
  </si>
  <si>
    <t>YILLAR İTİBARİYLE ERCİYES ÜNİVERSİTESİ TIP FAKÜLTESİ HASTANELERİ AMELİYAT VE GİRİŞİMSEL İŞLEM DAĞILIMI VE ARTIŞ ORANLARI (2000-2013)</t>
  </si>
  <si>
    <t>ERCİYES ÜNİVERSİTESİ TIP FAKÜLTESİ HASTANELERİ BÖLÜMLER BAZINDA YATAK KAPASİTELERİ, 2005</t>
  </si>
  <si>
    <t>ERCİYES ÜNİVERSİTESİ TIP FAKÜLTESİ HASTANELERİ BÖLÜMLER BAZINDA YATAK KAPASİTELERİ, 2006</t>
  </si>
  <si>
    <t>ERCİYES ÜNİVERSİTESİ TIP FAKÜLTESİ HASTANELERİ BÖLÜMLER BAZINDA YATAK KAPASİTELERİ, 2007</t>
  </si>
  <si>
    <t>ERCİYES ÜNİVERSİTESİ TIP FAKÜLTESİ HASTANELERİ BÖLÜMLER BAZINDA YATAK KAPASİTELERİ, 2008</t>
  </si>
  <si>
    <t>ERCİYES ÜNİVERSİTESİ TIP FAKÜLTESİ HASTANELERİ BÖLÜMLER BAZINDA YATAK KAPASİTELERİ, 2009</t>
  </si>
  <si>
    <t>ERCİYES ÜNİVERSİTESİ TIP FAKÜLTESİ HASTANELERİ BÖLÜMLER BAZINDA YATAK KAPASİTELERİ, 2010</t>
  </si>
  <si>
    <t>ERCİYES ÜNİVERSİTESİ TIP FAKÜLTESİ HASTANELERİ BÖLÜMLER BAZINDA YATAK KAPASİTELERİ, 2011</t>
  </si>
  <si>
    <t>ERCİYES ÜNİVERSİTESİ TIP FAKÜLTESİ HASTANELERİ BÖLÜMLER BAZINDA YATAK KAPASİTELERİ, 2012</t>
  </si>
  <si>
    <t>ERCİYES ÜNİVERSİTESİ TIP FAKÜLTESİ HASTANELERİ BÖLÜMLER BAZINDA HASTA SAYILARI, 2005</t>
  </si>
  <si>
    <t>ERCİYES ÜNİVERSİTESİ TIP FAKÜLTESİ HASTANELERİ BÖLÜMLER BAZINDA HASTA SAYILARI, 2006</t>
  </si>
  <si>
    <t>ERCİYES ÜNİVERSİTESİ TIP FAKÜLTESİ HASTANELERİ BÖLÜMLER BAZINDA HASTA SAYILARI, 2007</t>
  </si>
  <si>
    <t>ERCİYES ÜNİVERSİTESİ TIP FAKÜLTESİ HASTANELERİ BÖLÜMLER BAZINDA HASTA SAYILARI, 2008</t>
  </si>
  <si>
    <t>ERCİYES ÜNİVERSİTESİ TIP FAKÜLTESİ HASTANELERİ BÖLÜMLER BAZINDA HASTA SAYILARI, 2009</t>
  </si>
  <si>
    <t>ERCİYES ÜNİVERSİTESİ TIP FAKÜLTESİ HASTANELERİ BÖLÜMLER BAZINDA HASTA SAYILARI, 2010</t>
  </si>
  <si>
    <t>ERCİYES ÜNİVERSİTESİ TIP FAKÜLTESİ HASTANELERİ BÖLÜMLER BAZINDA HASTA SAYILARI, 2011</t>
  </si>
  <si>
    <t>ERCİYES ÜNİVERSİTESİ TIP FAKÜLTESİ HASTANELERİ BÖLÜMLER BAZINDA HASTA SAYILARI, 2012</t>
  </si>
  <si>
    <t>III. BÖLÜM: SAĞLIK</t>
  </si>
  <si>
    <t>A. ERCİYES ÜNİVERSİTESİ</t>
  </si>
  <si>
    <t>TABLO 3.1:</t>
  </si>
  <si>
    <t>GRAFİK 4:</t>
  </si>
  <si>
    <t>GRAFİK 5:</t>
  </si>
  <si>
    <t>GRAFİK 6:</t>
  </si>
  <si>
    <t>GRAFİK 7:</t>
  </si>
  <si>
    <t>GRAFİK 8:</t>
  </si>
  <si>
    <t>GRAFİK 14:</t>
  </si>
  <si>
    <t>GRAFİK 15:</t>
  </si>
  <si>
    <t>TABLO 3.2:</t>
  </si>
  <si>
    <t>TABLO 3.3:</t>
  </si>
  <si>
    <t>TABLO 3.4:</t>
  </si>
  <si>
    <t>TABLO 3.5:</t>
  </si>
  <si>
    <t>TABLO 3.6:</t>
  </si>
  <si>
    <t>ERCİYES ÜNİVERSİTESİ TIP FAKÜLTESİ HASTANELERİ BÖLÜMLER BAZINDA YATAK KAPASİTELERİ (2005-2012)</t>
  </si>
  <si>
    <t>ERCİYES ÜNİVERSİTESİ TIP FAKÜLTESİ HASTANELERİ BÖLÜMLER BAZINDA HASTA SAYILARI (2005-2012)</t>
  </si>
  <si>
    <t>YILLAR İTİBARİYLE ERCİYES ÜNİVERSİTESİ TIP FAKÜLTESİ HASTANELERİNDEKİ HASTA DAĞILIMI VE ARTIŞ-AZALIŞ ORANLARI (2000-2013)</t>
  </si>
  <si>
    <t>YILLAR İTİBARİYLE ERCİYES ÜNİVERSİTESİ TIP FAKÜLTESİ HASTANELERİ AMELİYAT SAYILARI VE ARTIŞ ORANLARI (1992-2013)</t>
  </si>
  <si>
    <t>YILI</t>
  </si>
  <si>
    <t>AMELİYAT SAYISI</t>
  </si>
  <si>
    <t>ARTIŞ ORANI (%)</t>
  </si>
  <si>
    <r>
      <rPr>
        <b/>
        <sz val="10"/>
        <rFont val="Arial Tur"/>
        <charset val="162"/>
      </rPr>
      <t>Kayıt Tarihi:</t>
    </r>
    <r>
      <rPr>
        <sz val="10"/>
        <rFont val="Arial Tur"/>
        <charset val="162"/>
      </rPr>
      <t xml:space="preserve"> 23.02.2007</t>
    </r>
  </si>
  <si>
    <r>
      <rPr>
        <b/>
        <sz val="10"/>
        <rFont val="Arial Tur"/>
        <charset val="162"/>
      </rPr>
      <t>Güncelleme Tarihi:</t>
    </r>
    <r>
      <rPr>
        <sz val="10"/>
        <rFont val="Arial Tur"/>
        <charset val="162"/>
      </rPr>
      <t xml:space="preserve"> 27.04.2014</t>
    </r>
  </si>
  <si>
    <r>
      <rPr>
        <b/>
        <sz val="10"/>
        <rFont val="Arial Tur"/>
        <charset val="162"/>
      </rPr>
      <t>Kayıt Yeri:</t>
    </r>
    <r>
      <rPr>
        <sz val="10"/>
        <rFont val="Arial Tur"/>
        <charset val="162"/>
      </rPr>
      <t xml:space="preserve"> Erciyes Üniversitesi Döner Sermaye İşletmesi 2000, 2001, 2002, 2003, 2004, 2005, 2006, 2007-2008, 2009-2010 ve ERÜ Tıp Fakültesi Hastaneleri 2011-2012 Faaliyet Raporu ve http://hastaneler.erciyes.edu.tr/anasayfa.htm</t>
    </r>
  </si>
  <si>
    <r>
      <t xml:space="preserve">Kaynak: </t>
    </r>
    <r>
      <rPr>
        <sz val="10"/>
        <rFont val="Arial"/>
        <family val="2"/>
        <charset val="162"/>
      </rPr>
      <t>Erciyes Üniversitesi Döner Sermaye İşletmesi, Hastaneler Bilgi İşlem Merkezi</t>
    </r>
  </si>
  <si>
    <t>YILLAR İTİBARİYLE ERCİYES ÜNİVERSİTESİ TIP FAKÜLTESİ HASTANELERİ HASTA DAĞILIMI VE ARTIŞ- AZALIŞ ORANLARI(2000-2013)</t>
  </si>
  <si>
    <r>
      <t xml:space="preserve">POLİKLİNİK </t>
    </r>
    <r>
      <rPr>
        <sz val="9"/>
        <rFont val="Arial Tur"/>
        <charset val="162"/>
      </rPr>
      <t>(AYAKTA TEDAVİ GÖREN HASTA)</t>
    </r>
  </si>
  <si>
    <r>
      <t xml:space="preserve">KLİNİK </t>
    </r>
    <r>
      <rPr>
        <sz val="9"/>
        <rFont val="Arial Tur"/>
        <charset val="162"/>
      </rPr>
      <t>(YATARAK TEDAVİ GÖREN HASTA)</t>
    </r>
  </si>
  <si>
    <t>Resmi Hasta Sayısı</t>
  </si>
  <si>
    <t>Özel Hasta Sayısı</t>
  </si>
  <si>
    <t>Toplam
Poliklinik
Hasta Sayısı</t>
  </si>
  <si>
    <t xml:space="preserve"> Toplam Klinik Hasta Sayısı</t>
  </si>
  <si>
    <t>YILLAR İTİBARİYLE ERCİYES ÜNİVERSİTESİ TIP FAKÜLTESİ HASTANELERİNİN FİZİKİ KAPASİTELERİ(2000-2013)</t>
  </si>
  <si>
    <t>YATAK SAYISI</t>
  </si>
  <si>
    <t>FİİLİ YATAK SAYISI</t>
  </si>
  <si>
    <t>YATAK KAPASİTESİ</t>
  </si>
  <si>
    <t>KULLANILAN KAPASİTE</t>
  </si>
  <si>
    <t>YATIŞ İŞGAL ORANI (%)</t>
  </si>
  <si>
    <t>ORTALAMA HASTA YATIŞ(GÜN)</t>
  </si>
  <si>
    <r>
      <t>Yatak Kapasitesi :</t>
    </r>
    <r>
      <rPr>
        <i/>
        <sz val="10"/>
        <rFont val="Arial Tur"/>
        <charset val="162"/>
      </rPr>
      <t>Anabilim dalının fiili yatak sayısı x gün sayısını belirtmektedir.</t>
    </r>
  </si>
  <si>
    <r>
      <t>Kullanım Kapasitesi :</t>
    </r>
    <r>
      <rPr>
        <i/>
        <sz val="10"/>
        <rFont val="Arial Tur"/>
        <charset val="162"/>
      </rPr>
      <t xml:space="preserve"> Anabilim dalında yatarak tedavi alan hasta sayısı / gün sayısını göstermektedir.</t>
    </r>
  </si>
  <si>
    <r>
      <t>Yatak İşgal Oranı (%):</t>
    </r>
    <r>
      <rPr>
        <i/>
        <sz val="10"/>
        <rFont val="Arial Tur"/>
        <charset val="162"/>
      </rPr>
      <t xml:space="preserve"> Kullanılan kapasite / yatak kapasitesi x 100</t>
    </r>
  </si>
  <si>
    <t>AMELİYAT VE GİRİŞİM TANIMLARI</t>
  </si>
  <si>
    <t>A</t>
  </si>
  <si>
    <t>B</t>
  </si>
  <si>
    <t>C</t>
  </si>
  <si>
    <t>D</t>
  </si>
  <si>
    <t>E</t>
  </si>
  <si>
    <r>
      <rPr>
        <b/>
        <sz val="10"/>
        <rFont val="Arial Tur"/>
        <charset val="162"/>
      </rPr>
      <t>A:</t>
    </r>
    <r>
      <rPr>
        <sz val="10"/>
        <rFont val="Arial"/>
        <family val="2"/>
        <charset val="162"/>
      </rPr>
      <t>Özellikli Ameliyatlar ve Girişimler</t>
    </r>
  </si>
  <si>
    <r>
      <rPr>
        <b/>
        <sz val="10"/>
        <rFont val="Arial Tur"/>
        <charset val="162"/>
      </rPr>
      <t>D:</t>
    </r>
    <r>
      <rPr>
        <sz val="10"/>
        <rFont val="Arial"/>
        <family val="2"/>
        <charset val="162"/>
      </rPr>
      <t>Orta Ameliyatlar ve Girişimler</t>
    </r>
  </si>
  <si>
    <r>
      <rPr>
        <b/>
        <sz val="10"/>
        <rFont val="Arial Tur"/>
        <charset val="162"/>
      </rPr>
      <t>B:</t>
    </r>
    <r>
      <rPr>
        <sz val="10"/>
        <rFont val="Arial"/>
        <family val="2"/>
        <charset val="162"/>
      </rPr>
      <t>Özel Ameliyatlar ve Girişimler</t>
    </r>
  </si>
  <si>
    <r>
      <rPr>
        <b/>
        <sz val="10"/>
        <rFont val="Arial Tur"/>
        <charset val="162"/>
      </rPr>
      <t>E:</t>
    </r>
    <r>
      <rPr>
        <sz val="10"/>
        <rFont val="Arial"/>
        <family val="2"/>
        <charset val="162"/>
      </rPr>
      <t>Küçük Ameliyatlar ve Girişimler</t>
    </r>
  </si>
  <si>
    <r>
      <rPr>
        <b/>
        <sz val="10"/>
        <rFont val="Arial Tur"/>
        <charset val="162"/>
      </rPr>
      <t>C:</t>
    </r>
    <r>
      <rPr>
        <sz val="10"/>
        <rFont val="Arial"/>
        <family val="2"/>
        <charset val="162"/>
      </rPr>
      <t>Büyük Ameliyatlar ve Girişimler</t>
    </r>
  </si>
  <si>
    <r>
      <t xml:space="preserve">NOT: </t>
    </r>
    <r>
      <rPr>
        <sz val="10"/>
        <rFont val="Arial Tur"/>
        <charset val="162"/>
      </rPr>
      <t>Polikliniklerde yapılan ameliyatlar dahil edilmemiştir.</t>
    </r>
  </si>
  <si>
    <t>Bölümler</t>
  </si>
  <si>
    <t>Yatak Sayısı</t>
  </si>
  <si>
    <t>Ortalama Yatış Gün Sayısı</t>
  </si>
  <si>
    <t>Yatak Kapasitesi (Gün/Hasta)</t>
  </si>
  <si>
    <t>Kullanılan Yatak Kapasitesi (Gün/ Hasta)</t>
  </si>
  <si>
    <t>*Yatak Kullanım Oranı (%)</t>
  </si>
  <si>
    <t>Nöroşirurji Anabilim Dalı</t>
  </si>
  <si>
    <t>Üroloji Anabilim Dalı</t>
  </si>
  <si>
    <t>Genel Cerrahi Anabilim Dalı</t>
  </si>
  <si>
    <t>Çocuk Sağlığı ve Hastalıkları Anabilim Dalı</t>
  </si>
  <si>
    <t>Psikiyatri Anabilim Dalı</t>
  </si>
  <si>
    <t>Kulak Burun Boğaz Anabilim Dalı</t>
  </si>
  <si>
    <t>Göğüs Hastalıkları ve Tüberküloz Anabilim Dalı</t>
  </si>
  <si>
    <t>Ortopedi ve Travmatoloji Anabilim Dalı</t>
  </si>
  <si>
    <t>İç Hastalıkları Anabilim Dalı</t>
  </si>
  <si>
    <t>Radyasyon Onkolojisi Anabilim Dalı</t>
  </si>
  <si>
    <t>Göz Hastalıkları Anabilim Dalı</t>
  </si>
  <si>
    <t>Fiziksel Tıp ve Rehabilitasyon Anabilim Dalı</t>
  </si>
  <si>
    <t>Nöroloji Anabilim Dalı</t>
  </si>
  <si>
    <t>Yanık Ünitesi</t>
  </si>
  <si>
    <t>Dermatoloji Anabilim Dalı</t>
  </si>
  <si>
    <t>Kalp ve Damar Cerrahisi Anabilim Dalı</t>
  </si>
  <si>
    <t>Göğüs Cerrahisi Anabilim Dalı</t>
  </si>
  <si>
    <t>Kardiyoloji Anabilim Dalı</t>
  </si>
  <si>
    <t>Klinik Mikrobiyoloji ve İnfeksiyon Hastalıkları Anabilim Dalı</t>
  </si>
  <si>
    <t>Hemodiyaliz Ünitesi</t>
  </si>
  <si>
    <t>Plastik ve Rekonstrüksif Cerrahisi Anabilim Dalı</t>
  </si>
  <si>
    <t>Kadın Hastalıkları ve Doğum Anabilim Dalı</t>
  </si>
  <si>
    <t>Çocuk Cerrahisi Anabilim Dalı</t>
  </si>
  <si>
    <t>Acil Tıp Anabilim Dalı</t>
  </si>
  <si>
    <r>
      <t>* Yatak kullanım oranı (%)=Kullanılan Yatak Kapasitesi / Yatak Kapasitesi*100</t>
    </r>
    <r>
      <rPr>
        <sz val="10"/>
        <rFont val="Arial"/>
        <family val="2"/>
        <charset val="162"/>
      </rPr>
      <t xml:space="preserve"> </t>
    </r>
  </si>
  <si>
    <r>
      <rPr>
        <b/>
        <sz val="10"/>
        <rFont val="Arial Tur"/>
        <charset val="162"/>
      </rPr>
      <t>Kayıt Yeri:</t>
    </r>
    <r>
      <rPr>
        <sz val="10"/>
        <rFont val="Arial Tur"/>
        <charset val="162"/>
      </rPr>
      <t xml:space="preserve"> Erciyes Üniversitesi Döner Sermaye İşletmesi 2005 Faaliyet Raporu</t>
    </r>
  </si>
  <si>
    <r>
      <t xml:space="preserve">Kaynak: </t>
    </r>
    <r>
      <rPr>
        <sz val="10"/>
        <rFont val="Arial"/>
        <family val="2"/>
        <charset val="162"/>
      </rPr>
      <t>Erciyes Üniversitesi Döner Sermaye İşletmesi</t>
    </r>
  </si>
  <si>
    <r>
      <rPr>
        <b/>
        <sz val="10"/>
        <rFont val="Arial Tur"/>
        <charset val="162"/>
      </rPr>
      <t>Kayıt Yeri:</t>
    </r>
    <r>
      <rPr>
        <sz val="10"/>
        <rFont val="Arial Tur"/>
        <charset val="162"/>
      </rPr>
      <t xml:space="preserve"> Erciyes Üniversitesi Döner Sermaye İşletmesi 2006 Faaliyet Raporu</t>
    </r>
  </si>
  <si>
    <t>Aile Hekimliği Anabilim Dalı</t>
  </si>
  <si>
    <t>Çocuk Ruh Sağlığı ve Hastalıkları Anabilim Dalı</t>
  </si>
  <si>
    <t>Enfeksiyon Hast. Ve Klinik Mikr. Anabilim Dalı</t>
  </si>
  <si>
    <t>Fiziksel Tedavi Rehabilitasyon Anabilim Dalı</t>
  </si>
  <si>
    <t>Göğüs Hastalıkları Anabilim Dalı</t>
  </si>
  <si>
    <r>
      <rPr>
        <b/>
        <sz val="10"/>
        <rFont val="Arial Tur"/>
        <charset val="162"/>
      </rPr>
      <t xml:space="preserve">Kayıt Tarihi: </t>
    </r>
    <r>
      <rPr>
        <sz val="10"/>
        <rFont val="Arial Tur"/>
        <charset val="162"/>
      </rPr>
      <t>25.09.2009</t>
    </r>
  </si>
  <si>
    <r>
      <rPr>
        <b/>
        <sz val="10"/>
        <rFont val="Arial Tur"/>
        <charset val="162"/>
      </rPr>
      <t>Kayıt Yeri:</t>
    </r>
    <r>
      <rPr>
        <sz val="10"/>
        <rFont val="Arial Tur"/>
        <charset val="162"/>
      </rPr>
      <t xml:space="preserve"> Erciyes Üniversitesi Döner Sermaye İşletmesi 2007 Faaliyet Raporu</t>
    </r>
  </si>
  <si>
    <r>
      <rPr>
        <b/>
        <sz val="10"/>
        <rFont val="Arial Tur"/>
        <charset val="162"/>
      </rPr>
      <t>Kayıt Yeri:</t>
    </r>
    <r>
      <rPr>
        <sz val="10"/>
        <rFont val="Arial Tur"/>
        <charset val="162"/>
      </rPr>
      <t xml:space="preserve"> Erciyes Üniversitesi Döner Sermaye İşletmesi 2008 Faaliyet Raporu</t>
    </r>
  </si>
  <si>
    <t>Hasta 
Sayısı</t>
  </si>
  <si>
    <t>Anesteziyoloji ve Reanimasyon</t>
  </si>
  <si>
    <r>
      <rPr>
        <b/>
        <sz val="10"/>
        <rFont val="Arial Tur"/>
        <charset val="162"/>
      </rPr>
      <t>Kayıt Tarihi:</t>
    </r>
    <r>
      <rPr>
        <sz val="10"/>
        <rFont val="Arial Tur"/>
        <charset val="162"/>
      </rPr>
      <t xml:space="preserve"> 20.06.2011</t>
    </r>
  </si>
  <si>
    <r>
      <rPr>
        <b/>
        <sz val="10"/>
        <rFont val="Arial Tur"/>
        <charset val="162"/>
      </rPr>
      <t>Kayıt Yeri:</t>
    </r>
    <r>
      <rPr>
        <sz val="10"/>
        <rFont val="Arial Tur"/>
        <charset val="162"/>
      </rPr>
      <t xml:space="preserve"> Erciyes Üniversitesi Döner Sermaye İşletmesi 2009 Faaliyet Raporu</t>
    </r>
  </si>
  <si>
    <t>Yanık Ünitesi Yoğun Bakım</t>
  </si>
  <si>
    <t>Plastik Cerrahi</t>
  </si>
  <si>
    <r>
      <rPr>
        <b/>
        <sz val="10"/>
        <rFont val="Arial Tur"/>
        <charset val="162"/>
      </rPr>
      <t>Kayıt Yeri:</t>
    </r>
    <r>
      <rPr>
        <sz val="10"/>
        <rFont val="Arial Tur"/>
        <charset val="162"/>
      </rPr>
      <t xml:space="preserve"> Erciyes Üniversitesi Döner Sermaye İşletmesi 2010 Faaliyet Raporu</t>
    </r>
  </si>
  <si>
    <t>Poliklinik Hasta Sayısı</t>
  </si>
  <si>
    <t>Klinik Hasta 
Sayısı</t>
  </si>
  <si>
    <t>Fizik Tedavi Rehabilitasyon Anabilim Dalı</t>
  </si>
  <si>
    <r>
      <rPr>
        <b/>
        <sz val="10"/>
        <rFont val="Arial Tur"/>
        <charset val="162"/>
      </rPr>
      <t>Kayıt Tarihi:</t>
    </r>
    <r>
      <rPr>
        <sz val="10"/>
        <rFont val="Arial Tur"/>
        <charset val="162"/>
      </rPr>
      <t xml:space="preserve"> 27.04.2014</t>
    </r>
  </si>
  <si>
    <r>
      <rPr>
        <b/>
        <sz val="10"/>
        <rFont val="Arial Tur"/>
        <charset val="162"/>
      </rPr>
      <t>Kayıt Yeri:</t>
    </r>
    <r>
      <rPr>
        <sz val="10"/>
        <rFont val="Arial Tur"/>
        <charset val="162"/>
      </rPr>
      <t xml:space="preserve"> Erciyes Üniversitesi Tıp Fakültesi Hastaneleri  2011-2012 Faaliyet Raporu</t>
    </r>
  </si>
  <si>
    <r>
      <t xml:space="preserve">Kaynak: </t>
    </r>
    <r>
      <rPr>
        <sz val="10"/>
        <rFont val="Arial"/>
        <family val="2"/>
        <charset val="162"/>
      </rPr>
      <t>Hastaneler Blgi İşlem Merkezi</t>
    </r>
  </si>
  <si>
    <r>
      <rPr>
        <b/>
        <sz val="10"/>
        <rFont val="Arial Tur"/>
        <charset val="162"/>
      </rPr>
      <t xml:space="preserve">Not: </t>
    </r>
    <r>
      <rPr>
        <sz val="10"/>
        <rFont val="Arial"/>
        <family val="2"/>
        <charset val="162"/>
      </rPr>
      <t>2013 ve 2014 yıllarına ait verilerin yer alacağı 2013-2014 yılı Faaliyet Raporu ERÜ Hastaneler Bilgi İşlem Merkezi tarafından 2015 yılında yayınlanacaktır.</t>
    </r>
  </si>
  <si>
    <t>BÖLÜMLER</t>
  </si>
  <si>
    <t xml:space="preserve">
GENEL
TOPLAM</t>
  </si>
  <si>
    <t xml:space="preserve">Ortopedi ve Travmatoloji Anabilim Dalı </t>
  </si>
  <si>
    <t>Çocuk Psikiyatri Anabilim Dalı</t>
  </si>
  <si>
    <t>Diğer</t>
  </si>
  <si>
    <t>Patoloji Laboratuvarı</t>
  </si>
  <si>
    <t>Radyodiagnostik</t>
  </si>
  <si>
    <t>Adli Tıp</t>
  </si>
  <si>
    <t>Genetik</t>
  </si>
  <si>
    <t>Mikrobiyoloji Anabilim Dalı</t>
  </si>
  <si>
    <t>Nükleer Tıp</t>
  </si>
  <si>
    <t>Spor Hekimliği</t>
  </si>
  <si>
    <t>Dekam</t>
  </si>
  <si>
    <t>Hemodiyaliz</t>
  </si>
  <si>
    <r>
      <rPr>
        <b/>
        <sz val="10"/>
        <rFont val="Arial Tur"/>
        <charset val="162"/>
      </rPr>
      <t>Kayıt Tarihi:</t>
    </r>
    <r>
      <rPr>
        <sz val="10"/>
        <rFont val="Arial Tur"/>
        <charset val="162"/>
      </rPr>
      <t xml:space="preserve"> 20.03.2012</t>
    </r>
  </si>
  <si>
    <r>
      <rPr>
        <b/>
        <sz val="10"/>
        <rFont val="Arial Tur"/>
        <charset val="162"/>
      </rPr>
      <t>Kayıt Tarihi:</t>
    </r>
    <r>
      <rPr>
        <sz val="10"/>
        <rFont val="Arial Tur"/>
        <charset val="162"/>
      </rPr>
      <t xml:space="preserve"> 28.04.2014</t>
    </r>
  </si>
  <si>
    <r>
      <t xml:space="preserve">Kaynak: </t>
    </r>
    <r>
      <rPr>
        <sz val="10"/>
        <rFont val="Arial"/>
        <family val="2"/>
        <charset val="162"/>
      </rPr>
      <t>Erciyes Üniversitesi Hastaneler Bilgi İşlem Merkezi</t>
    </r>
  </si>
  <si>
    <t>Tablo 3.4</t>
  </si>
  <si>
    <t>Tablo 3.5</t>
  </si>
  <si>
    <t>Tablo 3.5 (devamı)</t>
  </si>
  <si>
    <t>Tablo 3.6</t>
  </si>
  <si>
    <t>Tablo 3.6 (devamı)</t>
  </si>
  <si>
    <t>YILLAR İTİBARİYLE GEBE-BEBEK-ÇOCUK-LOHUSA-VE 15-49 YAŞ KADIN İZLEMLERİ (2001-2013)</t>
  </si>
  <si>
    <t>YILLAR İTİBARİYLE DOĞUMLARIN YILLARA VE YAPTIRANLARA GÖRE DAĞILIMI (2001-2013)</t>
  </si>
  <si>
    <t>DOĞUMLARIN YILLARA VE YAPTIRANLARA GÖRE DAĞILIMI (2001-2009)</t>
  </si>
  <si>
    <t>YILLAR İTİBARİYLE ZÜHREVİ HASTALIKLAR DİSPANSERİNDE YATAN HASTALARIN UYRUĞU/SAYILARI VE ARTIŞ-AZALIŞ ORANLARI (2001-2013)</t>
  </si>
  <si>
    <t>YILLAR İTİBARİYLE  BİLDİRİMİ ZORUNLU HASTALIKLARIN SAYILARI (2001-2013)</t>
  </si>
  <si>
    <t>YILLAR İTİBARİYLE GEZİCİ MOBİL SAĞLIK OCAĞI ÇALIŞMALARININ SAYILARI (2002-2013)</t>
  </si>
  <si>
    <t>YILLAR İTİBARİYLE AMBULANS ÇIKIŞLARININ ÇAĞRI NEDENLERİNE GÖRE DAĞILIMI (2009-2013)</t>
  </si>
  <si>
    <t>YILLAR İTİBARİYLE GÖRÜLEN VAKALARIN ÖN TANILARINA GÖRE DAĞILIMI (2009-2013)</t>
  </si>
  <si>
    <t>YILLAR İTİBARİYLE AMBULANS ÇIKIŞLARININ SONUÇLARINA GÖRE DAĞILIMI (2009-2013)</t>
  </si>
  <si>
    <t>YILLAR İTİBARİYLE VAKALARIN NAKLEDİLDİKLERİ HASTANELERE GÖRE DAĞILIMI(2009-2013)</t>
  </si>
  <si>
    <t>YILLAR İTİBARİYLE VAKAYA ULAŞIM SÜRESİ (2009-2011)</t>
  </si>
  <si>
    <t>YILLAR İTİBARİYLE 112 ACİL SAĞLIK HİZMETLERİ AMBULANS VAKA SAYILARI VE VAKAYA ULAŞIM SÜRELERİ (2008-2013)</t>
  </si>
  <si>
    <t>YILLAR İTİBARİYLE MEVCUT SAĞLIK KURUM VE KURULUŞLARI (2009-2013)</t>
  </si>
  <si>
    <t>YILLAR İTİBARİYLE SAĞLIK BAKANLIĞINA BAĞLI HASTANELER (2009-2013)</t>
  </si>
  <si>
    <t>YILLAR İTİBARİYLE ÖZEL HASTANELER (2009-2013)</t>
  </si>
  <si>
    <t>YILLAR İTİBARİYLE ÖZEL SAĞLIK KURULUŞLARI (2009-2013)</t>
  </si>
  <si>
    <t>SAĞLIK OCAKLARINDA 150 BAŞLIKLI A LİSTESİNE GÖRE GÖRÜLEN HASTALIKLARIN YAŞ GRUBUNA GÖRE DAĞILIMI (2006 YILI)</t>
  </si>
  <si>
    <t>YILLAR İTİBARİYLE ÖLÜMLERİN YAŞ GRUBU VE CİNSİYETE GÖRE DAĞILIMI (2002-2009)</t>
  </si>
  <si>
    <t>YILLAR İTİBARİYLE ÖLÜMLERİN CİNSİYET VE İLÇELERE GÖRE DAĞILIMI (2009-2012)</t>
  </si>
  <si>
    <t>ÖLÜMLERİN YAŞ GRUPLARINA GÖRE DAĞILIMI (2007-2008)</t>
  </si>
  <si>
    <t>YILLAR İTİBARİYLE VİTAL İSTATİSTİKLER (2006-2013)</t>
  </si>
  <si>
    <t>YILLAR İTİBARİYLE DÜŞÜK DOĞUM AĞIRLIKLI VE PREMATÜRE BEBEKLERİN SAYILARI VE ORANLARI (2009-2013)</t>
  </si>
  <si>
    <t>YILLAR İTİBARİYLE YAPILAN HİZMET İÇİ EĞİTİMLER (2010-2013)</t>
  </si>
  <si>
    <t>TABLO 3.7:</t>
  </si>
  <si>
    <t>TABLO 3.8:</t>
  </si>
  <si>
    <t>TABLO 3.9:</t>
  </si>
  <si>
    <t>TABLO 3.10:</t>
  </si>
  <si>
    <t>TABLO 3.11:</t>
  </si>
  <si>
    <t>TABLO 3.12:</t>
  </si>
  <si>
    <t>YILLAR İTİBARİYLE  AİLE PLANLAMASI ÇALIŞMALARI (2003-2013)</t>
  </si>
  <si>
    <t>TABLO 3.13:</t>
  </si>
  <si>
    <t>TABLO 3.14:</t>
  </si>
  <si>
    <t>TABLO 3.15:</t>
  </si>
  <si>
    <t>TABLO 3.16:</t>
  </si>
  <si>
    <t>TABLO 3.17:</t>
  </si>
  <si>
    <t>TABLO 3.18:</t>
  </si>
  <si>
    <t>TABLO 3.19:</t>
  </si>
  <si>
    <t>SAĞLIK BAKANLIĞINA BAĞLI OLAN VE OLMAYAN YATAKLI TEDAVİ KURUMLARININ ÇALIŞMALARI (2009-2013)</t>
  </si>
  <si>
    <t>TABLO 3.20:</t>
  </si>
  <si>
    <t>TABLO 3.21:</t>
  </si>
  <si>
    <t>TABLO 3.22:</t>
  </si>
  <si>
    <t>TABLO 3.23:</t>
  </si>
  <si>
    <t>TABLO 3.27:</t>
  </si>
  <si>
    <t>TABLO 3.28:</t>
  </si>
  <si>
    <t>YILLAR İTİBARİYLE SAĞLIK BAKANLIĞINA BAĞLI PERSONEL DURUMU (2013)</t>
  </si>
  <si>
    <t>YILLAR İTİBARİYLE SAĞLIK BAKANLIĞINA BAĞLI PERSONELİN KADRO DURUMU (2009-2012)</t>
  </si>
  <si>
    <t>YILLARA İTİBARİYLE GEBE-BEBEK-ÇOCUK-LOĞUSA VE 15-49 YAŞ KADIN İZLEMLERİ (2001-2013)</t>
  </si>
  <si>
    <t>Gebe İzlem Sayısı</t>
  </si>
  <si>
    <t>Gebe Başına Düşen İzlem Ortalaması</t>
  </si>
  <si>
    <t>Bebek İzlem Sayısı</t>
  </si>
  <si>
    <t>Bebek Başına Düşen İzlem Ortalaması</t>
  </si>
  <si>
    <t>Çocuk İzlem Sayısı</t>
  </si>
  <si>
    <t>Çocuk Başına Düşen İzlem Ortalaması</t>
  </si>
  <si>
    <t>Lohusa İzlem Sayısı</t>
  </si>
  <si>
    <t>Lohusa Başına Düşen İzlem Ortalaması</t>
  </si>
  <si>
    <t>15-49 Yaş Kadın İzlem Sayısı</t>
  </si>
  <si>
    <t>15-49 Yaş Kadın Başına Düşen İzlm. Ort.</t>
  </si>
  <si>
    <r>
      <rPr>
        <b/>
        <sz val="10"/>
        <rFont val="Arial Tur"/>
        <charset val="162"/>
      </rPr>
      <t>Kayıt Tarihi:</t>
    </r>
    <r>
      <rPr>
        <sz val="10"/>
        <rFont val="Arial Tur"/>
        <charset val="162"/>
      </rPr>
      <t xml:space="preserve"> 02.03.2007</t>
    </r>
  </si>
  <si>
    <r>
      <rPr>
        <b/>
        <sz val="10"/>
        <rFont val="Arial Tur"/>
        <charset val="162"/>
      </rPr>
      <t xml:space="preserve">Güncelleme Tarihi: </t>
    </r>
    <r>
      <rPr>
        <sz val="10"/>
        <rFont val="Arial"/>
        <family val="2"/>
        <charset val="162"/>
      </rPr>
      <t>26.04.2014</t>
    </r>
  </si>
  <si>
    <r>
      <rPr>
        <b/>
        <sz val="10"/>
        <rFont val="Arial Tur"/>
        <charset val="162"/>
      </rPr>
      <t xml:space="preserve">Kayıt Yeri: </t>
    </r>
    <r>
      <rPr>
        <sz val="10"/>
        <rFont val="Arial Tur"/>
        <charset val="162"/>
      </rPr>
      <t>Kayseri Sağlık Müdürlüğü İstatistik Yıllığı, 2005, 2006, 2007, 2008, 2009, 2010, 2011, 2012 ve 2013 Yılı İl Sağlık Müd. Brifingleri</t>
    </r>
  </si>
  <si>
    <r>
      <t>Kaynak:</t>
    </r>
    <r>
      <rPr>
        <sz val="10"/>
        <rFont val="Arial"/>
        <family val="2"/>
        <charset val="162"/>
      </rPr>
      <t xml:space="preserve"> Kayseri Sağlık Müdürlüğü ve Kayseri Valiliği</t>
    </r>
  </si>
  <si>
    <t>YILLAR İTİBARİYLE DOĞUMLARIN YAPTIRANLARA GÖRE DAĞILIMI (2001-2013)</t>
  </si>
  <si>
    <t>HASTANE</t>
  </si>
  <si>
    <t>HEKİM YARDIMI İLE YAPTIRILAN</t>
  </si>
  <si>
    <t>EBE</t>
  </si>
  <si>
    <t>DİĞER SAĞLIK PERSONELİ</t>
  </si>
  <si>
    <t>SAĞLIK PERSONELİ YARDIMI İLE</t>
  </si>
  <si>
    <t>SAĞLIK PERSONELİ YARDIMI OLMADAN</t>
  </si>
  <si>
    <t>TOPLAM DOĞUM SAYISI</t>
  </si>
  <si>
    <r>
      <t>ARTIŞ-AZALIŞ ORANI (%)</t>
    </r>
    <r>
      <rPr>
        <b/>
        <i/>
        <vertAlign val="superscript"/>
        <sz val="10"/>
        <rFont val="Arial Tur"/>
        <charset val="162"/>
      </rPr>
      <t>(7)</t>
    </r>
  </si>
  <si>
    <t>Doğum Sayısı</t>
  </si>
  <si>
    <t xml:space="preserve"> Payı (%)</t>
  </si>
  <si>
    <t>Payı (%)</t>
  </si>
  <si>
    <r>
      <rPr>
        <b/>
        <sz val="10"/>
        <rFont val="Arial Tur"/>
        <charset val="162"/>
      </rPr>
      <t xml:space="preserve">Kayıt Yeri: </t>
    </r>
    <r>
      <rPr>
        <sz val="10"/>
        <rFont val="Arial Tur"/>
        <charset val="162"/>
      </rPr>
      <t>Kayseri Sağlık Müdürlüğü İstatistik Yıllığı, 2005, 2006, 2007, 2008, 2009,2010,2011, 2012 ve 2013 Yılı İl Sağlık Müd. Brifingi</t>
    </r>
  </si>
  <si>
    <t>UYRUĞU</t>
  </si>
  <si>
    <r>
      <t>ARTIŞ - AZALIŞ ORANI (%)</t>
    </r>
    <r>
      <rPr>
        <b/>
        <i/>
        <vertAlign val="superscript"/>
        <sz val="10"/>
        <rFont val="Arial Tur"/>
        <charset val="162"/>
      </rPr>
      <t>(7)</t>
    </r>
  </si>
  <si>
    <t>T.C</t>
  </si>
  <si>
    <t>YABANCI</t>
  </si>
  <si>
    <t>YILLAR İTİBARİYLE BİLDİRİMİ ZORUNLU HASTALIKLARIN SAYILARI (2001-2012)</t>
  </si>
  <si>
    <t>HASTALIK ADI</t>
  </si>
  <si>
    <t>VAKA SINIFLAMASI</t>
  </si>
  <si>
    <t>Vaka Sayısı</t>
  </si>
  <si>
    <t>Ölüm Sayısı</t>
  </si>
  <si>
    <t>AKUT KANLI İSHAL</t>
  </si>
  <si>
    <t>BOĞMACA</t>
  </si>
  <si>
    <t>OLASI</t>
  </si>
  <si>
    <t>KESİN</t>
  </si>
  <si>
    <t>DİFTERİ</t>
  </si>
  <si>
    <t>GONORE</t>
  </si>
  <si>
    <t>TETANOZ</t>
  </si>
  <si>
    <t>N.TETANOZ</t>
  </si>
  <si>
    <t>KIZAMIK</t>
  </si>
  <si>
    <t>KIZAMIKÇIK</t>
  </si>
  <si>
    <t>TİFO</t>
  </si>
  <si>
    <t>PARATİFO AB</t>
  </si>
  <si>
    <t>B DİZANTERİ</t>
  </si>
  <si>
    <t>A DİZANTERİ</t>
  </si>
  <si>
    <t>HEPATİT A</t>
  </si>
  <si>
    <t>HEPATİT B</t>
  </si>
  <si>
    <t>HEPATİT C</t>
  </si>
  <si>
    <t>K.R.TEMAS</t>
  </si>
  <si>
    <t>MENENJİT</t>
  </si>
  <si>
    <t>KIZIL</t>
  </si>
  <si>
    <t>KABAKULAK</t>
  </si>
  <si>
    <t>STREP ANJINI</t>
  </si>
  <si>
    <t>ŞARK ÇIBANI</t>
  </si>
  <si>
    <t>TUBERKULOZ</t>
  </si>
  <si>
    <t>SITMA</t>
  </si>
  <si>
    <t>BRUCELLA</t>
  </si>
  <si>
    <t>ŞARBON</t>
  </si>
  <si>
    <t>TULAREMİ</t>
  </si>
  <si>
    <r>
      <rPr>
        <b/>
        <sz val="10"/>
        <rFont val="Arial Tur"/>
        <charset val="162"/>
      </rPr>
      <t xml:space="preserve">Güncelleme Tarihi: </t>
    </r>
    <r>
      <rPr>
        <sz val="10"/>
        <rFont val="Arial"/>
        <family val="2"/>
        <charset val="162"/>
      </rPr>
      <t>20.03.2013</t>
    </r>
  </si>
  <si>
    <r>
      <rPr>
        <b/>
        <sz val="10"/>
        <rFont val="Arial Tur"/>
        <charset val="162"/>
      </rPr>
      <t xml:space="preserve">Kayıt Yeri: </t>
    </r>
    <r>
      <rPr>
        <sz val="10"/>
        <rFont val="Arial Tur"/>
        <charset val="162"/>
      </rPr>
      <t>Kayseri Sağlık Müdürlüğü İstatistik Yıllığı, 2005, 2006, 2007, 2008, 2009,2010,2011 ve 2012 Yılı İl Sağlık Müd. Brifingi</t>
    </r>
  </si>
  <si>
    <t>YILLARA GÖRE GEZİCİ MOBİL SAĞLIK OCAĞI ÇALIŞMALARININ SAYILARI (2002-2013)</t>
  </si>
  <si>
    <t>ELDE EDİLEN VERİLER</t>
  </si>
  <si>
    <t>Hasta Muayene Sayısı</t>
  </si>
  <si>
    <t>Sağlık Kuruluşuna Sevk Sayısı</t>
  </si>
  <si>
    <t>Küçük Cerrahi Müdahale Sayısı</t>
  </si>
  <si>
    <t>Enjeksiyon Sayısı</t>
  </si>
  <si>
    <t>Fenilketonüri İçin Alınan Kan Sayısı</t>
  </si>
  <si>
    <t>İZLEM SAYILARI</t>
  </si>
  <si>
    <t>Gebe</t>
  </si>
  <si>
    <t>Lohusa</t>
  </si>
  <si>
    <t>Bebek</t>
  </si>
  <si>
    <t>Çocuk</t>
  </si>
  <si>
    <t>15-49 Yaş Kadın</t>
  </si>
  <si>
    <t>ÇEVRE SAĞLIĞI HİZMETLERİ</t>
  </si>
  <si>
    <t>Gıda Maddeleri Kontrolü Muayene Sayısı</t>
  </si>
  <si>
    <t>Denetlenen İşyeri Sayısı</t>
  </si>
  <si>
    <t>DİĞER HİZMETLER</t>
  </si>
  <si>
    <t>Aşılanan Bebek-Çocuk Sayısı</t>
  </si>
  <si>
    <t>Laboratuvar Tetkik Sayısı</t>
  </si>
  <si>
    <t>Yapılan Halk Eğitim Sayısı</t>
  </si>
  <si>
    <t>Gezici Mobil Sağlık Ocağı Çalışmaları Yılın Son 4 Ayını Kapsamaktadır.</t>
  </si>
  <si>
    <r>
      <rPr>
        <b/>
        <sz val="10"/>
        <rFont val="Arial Tur"/>
        <charset val="162"/>
      </rPr>
      <t xml:space="preserve">Kayıt Yeri: </t>
    </r>
    <r>
      <rPr>
        <sz val="10"/>
        <rFont val="Arial Tur"/>
        <charset val="162"/>
      </rPr>
      <t>Kayseri Sağlık Müdürlüğü İstatistik Yıllığı, 2005, 2006, 2007, 2008, 2009,2010,2011, 2012 ve 2013 Yılı İl Sağlık Müd. Brifingleri</t>
    </r>
  </si>
  <si>
    <r>
      <rPr>
        <b/>
        <sz val="10"/>
        <rFont val="Arial Tur"/>
        <charset val="162"/>
      </rPr>
      <t xml:space="preserve">Not: </t>
    </r>
    <r>
      <rPr>
        <sz val="10"/>
        <rFont val="Arial"/>
        <family val="2"/>
        <charset val="162"/>
      </rPr>
      <t>2012 ve 2013 yılına ait veriler 2012 ve 2013 yılı kurum brifinglerinde bulunmamaktadır.</t>
    </r>
  </si>
  <si>
    <t>YILLAR İTİBARİYLE AİLE PLANLAMASI ÇALIŞMALARI (2003-2008)</t>
  </si>
  <si>
    <t>YARARLANAN KİŞİ SAYISI *</t>
  </si>
  <si>
    <t>RİA</t>
  </si>
  <si>
    <t>HAP</t>
  </si>
  <si>
    <t>KONDOM</t>
  </si>
  <si>
    <t>ENJEKSİYON</t>
  </si>
  <si>
    <t>TÜKETİLEN MALZEME</t>
  </si>
  <si>
    <t>*Yararlanan kişi sayısı = Eski kullanıcı + Yeni kullanıcı</t>
  </si>
  <si>
    <r>
      <t xml:space="preserve">Kaynak: </t>
    </r>
    <r>
      <rPr>
        <sz val="10"/>
        <rFont val="Arial Tur"/>
        <charset val="162"/>
      </rPr>
      <t>Kayseri Sağlık Müdürlüğü</t>
    </r>
  </si>
  <si>
    <t>YILLAR İTİBARİYLE AİLE PLANLAMASI ÇALIŞMALARI (2009-2013)</t>
  </si>
  <si>
    <t>YÖNTEM KULLANMA DURUMU</t>
  </si>
  <si>
    <t>HERHANGİ BİR YÖNTEM KULLANAN</t>
  </si>
  <si>
    <t xml:space="preserve">ETKİLİ YÖNTEM KULLANAN </t>
  </si>
  <si>
    <t>DİĞER</t>
  </si>
  <si>
    <t>ETKİSİZ YÖNTEM</t>
  </si>
  <si>
    <t xml:space="preserve">İZLENMEMİŞ </t>
  </si>
  <si>
    <t>YÖNTEM KULLANMAYAN</t>
  </si>
  <si>
    <t>14-49 Yaş Kadın Sayısı</t>
  </si>
  <si>
    <t>14-49 Yaş Evli Kadın Sayısı</t>
  </si>
  <si>
    <r>
      <t>Kayıt Tarihi:</t>
    </r>
    <r>
      <rPr>
        <sz val="10"/>
        <rFont val="Arial Tur"/>
        <charset val="162"/>
      </rPr>
      <t xml:space="preserve"> 28.12.2012</t>
    </r>
  </si>
  <si>
    <r>
      <t xml:space="preserve">Güncelleme Tarihi: </t>
    </r>
    <r>
      <rPr>
        <sz val="10"/>
        <rFont val="Arial"/>
        <family val="2"/>
        <charset val="162"/>
      </rPr>
      <t>26.04.2014</t>
    </r>
  </si>
  <si>
    <r>
      <rPr>
        <b/>
        <sz val="10"/>
        <rFont val="Arial Tur"/>
        <charset val="162"/>
      </rPr>
      <t xml:space="preserve">Kayıt Yeri: </t>
    </r>
    <r>
      <rPr>
        <sz val="10"/>
        <rFont val="Arial Tur"/>
        <charset val="162"/>
      </rPr>
      <t>Kayseri Sağlık Müdürlüğü İstatistik Yıllığı 2009,2010,2011, 2012 ve 2013 Yılı İl Sağlık Müd. Brifingleri</t>
    </r>
  </si>
  <si>
    <t>YILLAR İTİBARİYLE AMBULANS ÇIKIŞLARININ ÇAĞRI NEDENLERİNE GÖRE DAĞILIMI(2009-2013)</t>
  </si>
  <si>
    <t>SAYI</t>
  </si>
  <si>
    <t>%</t>
  </si>
  <si>
    <t>Medikal</t>
  </si>
  <si>
    <t>Trafik Kazası</t>
  </si>
  <si>
    <t>İş Kazası</t>
  </si>
  <si>
    <t>Yaralanma</t>
  </si>
  <si>
    <t>İntihar</t>
  </si>
  <si>
    <t>Protokol</t>
  </si>
  <si>
    <t>Diğer Kazalar</t>
  </si>
  <si>
    <t>Yangın</t>
  </si>
  <si>
    <r>
      <t>Kayıt Tarihi:</t>
    </r>
    <r>
      <rPr>
        <sz val="10"/>
        <rFont val="Arial Tur"/>
        <charset val="162"/>
      </rPr>
      <t xml:space="preserve"> 24.08.2011</t>
    </r>
  </si>
  <si>
    <r>
      <t>Güncelleme Tarihi:</t>
    </r>
    <r>
      <rPr>
        <sz val="10"/>
        <rFont val="Arial"/>
        <family val="2"/>
        <charset val="162"/>
      </rPr>
      <t xml:space="preserve"> 26.04.2014</t>
    </r>
  </si>
  <si>
    <t>YILLAR İTİBARİYLE GÖRÜLEN VAKALARIN ÖN TANILARINA GÖRE DAĞILIMI(2009-2013)</t>
  </si>
  <si>
    <t>Zehirlenmeler</t>
  </si>
  <si>
    <t>Travma</t>
  </si>
  <si>
    <t>Kardiyovasküler</t>
  </si>
  <si>
    <t>Solunum Sist. Hast.</t>
  </si>
  <si>
    <t>Nörolojik Hastalıklar</t>
  </si>
  <si>
    <t>G.İ.S. Hastalıklar</t>
  </si>
  <si>
    <t>Psikiyatri Hastalıklar</t>
  </si>
  <si>
    <t>Üriner Sist. Hast.</t>
  </si>
  <si>
    <t>Jinekolojik ve Obst. Hast.</t>
  </si>
  <si>
    <t>Metabolik ve End. Hast.</t>
  </si>
  <si>
    <t xml:space="preserve">İnfeksiyon Hast. </t>
  </si>
  <si>
    <t>Yenidoğan Hastalıkları</t>
  </si>
  <si>
    <t>YILLAR İTİBARİYLE AMBULANS ÇIKIŞLARININ SONUÇLARINA GÖRE DAĞILIMI(2009-2013)</t>
  </si>
  <si>
    <t>Hastaneye Nakil</t>
  </si>
  <si>
    <t>Hastanelerarası Nakil</t>
  </si>
  <si>
    <t>Yerinde Müdahale</t>
  </si>
  <si>
    <t>Diğer Ulaşılanlar</t>
  </si>
  <si>
    <t>Olay Yerinde Bekleme</t>
  </si>
  <si>
    <t>Asılsız İhbar</t>
  </si>
  <si>
    <t>Başka Araçla Nakil</t>
  </si>
  <si>
    <t>Görev İptali</t>
  </si>
  <si>
    <t>Nakil Reddi</t>
  </si>
  <si>
    <t>Ex Morga Nakil</t>
  </si>
  <si>
    <t>Ex Yerinde Bırakılan</t>
  </si>
  <si>
    <t>Tıbbi Tetkik İçin Nakil</t>
  </si>
  <si>
    <t>Eve Nakil</t>
  </si>
  <si>
    <t xml:space="preserve">Diğer </t>
  </si>
  <si>
    <r>
      <rPr>
        <b/>
        <sz val="10"/>
        <rFont val="Arial Tur"/>
        <charset val="162"/>
      </rPr>
      <t xml:space="preserve">Kayıt Yeri: </t>
    </r>
    <r>
      <rPr>
        <sz val="10"/>
        <rFont val="Arial Tur"/>
        <charset val="162"/>
      </rPr>
      <t>Kayseri Sağlık Müdürlüğü İstatistik Yıllığı 2009, 2010, 2011, 2012 ve 2013 Yılı İl Sağlık Müd. Brifingleri</t>
    </r>
  </si>
  <si>
    <t>Sağlık Bakanlığı Hastaneleri</t>
  </si>
  <si>
    <t>Üniversite Hastaneleri</t>
  </si>
  <si>
    <t>Diğer Kamu Hastaneleri</t>
  </si>
  <si>
    <t>Özel Hastaneler</t>
  </si>
  <si>
    <r>
      <t>Güncelleme Tarihi:</t>
    </r>
    <r>
      <rPr>
        <sz val="10"/>
        <rFont val="Arial"/>
        <family val="2"/>
        <charset val="162"/>
      </rPr>
      <t xml:space="preserve"> 27.04.2014</t>
    </r>
  </si>
  <si>
    <t>YILLAR İTİBARİYLE VAKAYA ULAŞIM SÜRESİ(2009-2011)</t>
  </si>
  <si>
    <t>00-10 Dakika</t>
  </si>
  <si>
    <t>10:01-20:00 Dakika</t>
  </si>
  <si>
    <t>20:01-30:00 dakika</t>
  </si>
  <si>
    <t>30:01-60:00 Dakika</t>
  </si>
  <si>
    <t>60:00 Dakika Üzeri</t>
  </si>
  <si>
    <r>
      <t>Güncelleme Tarihi:</t>
    </r>
    <r>
      <rPr>
        <sz val="10"/>
        <rFont val="Arial"/>
        <family val="2"/>
        <charset val="162"/>
      </rPr>
      <t xml:space="preserve"> 28.12.2012</t>
    </r>
  </si>
  <si>
    <r>
      <t>Kayıt Yeri:</t>
    </r>
    <r>
      <rPr>
        <sz val="10"/>
        <rFont val="Arial"/>
        <family val="2"/>
        <charset val="162"/>
      </rPr>
      <t xml:space="preserve"> Kayseri Sağlık Müdürlüğü 2009, 2010, 2011 İstatistik Yıllığı </t>
    </r>
  </si>
  <si>
    <r>
      <t xml:space="preserve">Kaynak: </t>
    </r>
    <r>
      <rPr>
        <sz val="10"/>
        <rFont val="Arial"/>
        <family val="2"/>
        <charset val="162"/>
      </rPr>
      <t>Kayseri</t>
    </r>
    <r>
      <rPr>
        <b/>
        <sz val="10"/>
        <rFont val="Arial Tur"/>
        <charset val="162"/>
      </rPr>
      <t xml:space="preserve"> </t>
    </r>
    <r>
      <rPr>
        <sz val="10"/>
        <rFont val="Arial Tur"/>
        <charset val="162"/>
      </rPr>
      <t>Valiliği</t>
    </r>
  </si>
  <si>
    <r>
      <t>Not:</t>
    </r>
    <r>
      <rPr>
        <sz val="10"/>
        <rFont val="Arial"/>
        <family val="2"/>
        <charset val="162"/>
      </rPr>
      <t xml:space="preserve"> Bu tablonun farklı versiyonu Tablo 11.2'de verilmiştir.</t>
    </r>
  </si>
  <si>
    <t>ULAŞIM SÜRESİ (%)</t>
  </si>
  <si>
    <t>İlk 10 dakikada kentsel vakaya ulaşım oranı (%)</t>
  </si>
  <si>
    <t>90.9</t>
  </si>
  <si>
    <t>89.9</t>
  </si>
  <si>
    <t>85.2</t>
  </si>
  <si>
    <t>86.6</t>
  </si>
  <si>
    <t>89.5</t>
  </si>
  <si>
    <t>91.89</t>
  </si>
  <si>
    <t>İlk 30 dakikada kırsal vakaya ulaşım oranı (%)</t>
  </si>
  <si>
    <t>91.0</t>
  </si>
  <si>
    <t>88.0</t>
  </si>
  <si>
    <t>79.0</t>
  </si>
  <si>
    <t>85.0</t>
  </si>
  <si>
    <t>94.4</t>
  </si>
  <si>
    <t>96.92</t>
  </si>
  <si>
    <t>VAKA SAYILARI</t>
  </si>
  <si>
    <r>
      <t>Kayıt Tarihi:</t>
    </r>
    <r>
      <rPr>
        <sz val="10"/>
        <rFont val="Arial Tur"/>
        <charset val="162"/>
      </rPr>
      <t xml:space="preserve"> 28.04.2014</t>
    </r>
  </si>
  <si>
    <r>
      <t>Kayıt Yeri:</t>
    </r>
    <r>
      <rPr>
        <sz val="10"/>
        <rFont val="Arial"/>
        <family val="2"/>
        <charset val="162"/>
      </rPr>
      <t xml:space="preserve"> Kayseri Sağlık Müdürlüğü 2013 yılı İstatistik Yıllığı </t>
    </r>
  </si>
  <si>
    <t>SAĞLIK BAKANLIĞINA BAĞLI OLAN VE OLMAYAN YATAKLI TEDAVİ KURUMLARININ ÇALIŞMALARI (2009)</t>
  </si>
  <si>
    <t xml:space="preserve"> HASTANELER</t>
  </si>
  <si>
    <t>Fiili Yatak Sayısı</t>
  </si>
  <si>
    <t>Poliklinik (Ayakta Tedavi Gören) Hasta Sayısı</t>
  </si>
  <si>
    <t>Taburcu Olan Hasta Sayısı</t>
  </si>
  <si>
    <t>Ölen Hasta Sayısı</t>
  </si>
  <si>
    <t>Hastanede Yatılan Gün Sayısı</t>
  </si>
  <si>
    <t>Yapılan Ameliyatlar</t>
  </si>
  <si>
    <t>Yapılan Doğumlar</t>
  </si>
  <si>
    <t>Hastanede Ortalama Kalınan Gün Sayısı</t>
  </si>
  <si>
    <t>Yatak İşgal Oranı %</t>
  </si>
  <si>
    <t>Yatan Has. Ameliyat Oranı %</t>
  </si>
  <si>
    <t>Onbin Kişiye Düşen Yatak Sayısı</t>
  </si>
  <si>
    <t>Hekim Başına Düşen Poliklinik Sayısı</t>
  </si>
  <si>
    <t>Uzman Hekim Başına Düşen Poliklinik Sayısı</t>
  </si>
  <si>
    <t>Nüfus 2010</t>
  </si>
  <si>
    <t>Toplam Hekim</t>
  </si>
  <si>
    <t>Uzman
 Hekim</t>
  </si>
  <si>
    <t xml:space="preserve">Diş Hekimi </t>
  </si>
  <si>
    <t>Asistan+
Pratisyen</t>
  </si>
  <si>
    <t>Eczacı</t>
  </si>
  <si>
    <t>Hemşire</t>
  </si>
  <si>
    <t>Sağlık Memuru</t>
  </si>
  <si>
    <t>Sağlık Teknisyeni</t>
  </si>
  <si>
    <t>Ebe</t>
  </si>
  <si>
    <t>Normal</t>
  </si>
  <si>
    <t>Müdahaleli</t>
  </si>
  <si>
    <t>Sezeryan</t>
  </si>
  <si>
    <t>DEVLET
 HASTANESİ</t>
  </si>
  <si>
    <t>KAYSERİ  EĞİTİM VE ARAŞTIRMA  HASTANESİ</t>
  </si>
  <si>
    <t>KAYSERİ KADIN DOĞUM VE ÇOCUK HASTALIKLARI HASTANESİ</t>
  </si>
  <si>
    <t>NUH NACİ YAZGAN GÖĞÜS HASTALIKLARI HASTANESİ</t>
  </si>
  <si>
    <t>BÜNYAN DEVLET HASTANESİ</t>
  </si>
  <si>
    <t>DEVELİ DEVLET HASTANESİ</t>
  </si>
  <si>
    <t>PINARBAŞI ENTEGRE İLÇE HASTANESİ</t>
  </si>
  <si>
    <t>SARIZ ENTEGRE İLÇE HASTANESİ</t>
  </si>
  <si>
    <t>YAHYALI DEVLET HASTANESİ</t>
  </si>
  <si>
    <t>YEŞİLHİSAR DEVLET HASTANESİ</t>
  </si>
  <si>
    <t>FELAHİYE ENTEGRE İLÇE HASTANESİ</t>
  </si>
  <si>
    <t>TOMARZA DEVLET HASTANESİ</t>
  </si>
  <si>
    <t>İNCESU ENTEGRE İLÇE HASTANESİ</t>
  </si>
  <si>
    <t>ÖZVATAN ENTEGRE İLÇE HASTANESİ</t>
  </si>
  <si>
    <t>E. Ü. TIP FAKÜLTESİ HASTANESİ</t>
  </si>
  <si>
    <t>ASKER HASTANESİ</t>
  </si>
  <si>
    <t>ÖZEL HASTANE</t>
  </si>
  <si>
    <t>ÖZEL ÖMÜR HASTANESİ</t>
  </si>
  <si>
    <t>ÖZEL MELİKGAZİ HASTANESİ</t>
  </si>
  <si>
    <t>ÖZEL GÜNEŞ HASTANESİ</t>
  </si>
  <si>
    <t>ÖZEL SEVGİ HASTANESİ</t>
  </si>
  <si>
    <t>ÖZEL ERCİYES HASTANESİ</t>
  </si>
  <si>
    <t>ÖZEL HÜMA HASTANESİ</t>
  </si>
  <si>
    <t>ÖZEL TEKDEN HASTANESİ</t>
  </si>
  <si>
    <t>ÖZEL KIZILAY HASTANESİ</t>
  </si>
  <si>
    <t>ÖZEL İBNİ SİNA HASTANESİ</t>
  </si>
  <si>
    <t>ÖZEL ANA KALP HASTANESİ</t>
  </si>
  <si>
    <t>ÖZEL AVRUPA HASTANESİ</t>
  </si>
  <si>
    <t>ÖZEL HAYAT HASTANESİ</t>
  </si>
  <si>
    <t>ÖZEL ACIBADEM HASTANESİ</t>
  </si>
  <si>
    <t xml:space="preserve"> GENEL TOPLAM</t>
  </si>
  <si>
    <r>
      <t>Kayıt Tarihi:</t>
    </r>
    <r>
      <rPr>
        <sz val="10"/>
        <rFont val="Arial Tur"/>
        <charset val="162"/>
      </rPr>
      <t xml:space="preserve"> 23.08.2011</t>
    </r>
  </si>
  <si>
    <r>
      <t>Kayıt Yeri:</t>
    </r>
    <r>
      <rPr>
        <sz val="10"/>
        <rFont val="Arial"/>
        <family val="2"/>
        <charset val="162"/>
      </rPr>
      <t xml:space="preserve"> Kayseri Sağlık Müdürlüğü 2009 İstatistik Yıllığı </t>
    </r>
  </si>
  <si>
    <r>
      <t xml:space="preserve">Kaynak: </t>
    </r>
    <r>
      <rPr>
        <sz val="10"/>
        <rFont val="Arial"/>
        <family val="2"/>
        <charset val="162"/>
      </rPr>
      <t xml:space="preserve">Kayseri </t>
    </r>
    <r>
      <rPr>
        <sz val="10"/>
        <rFont val="Arial Tur"/>
        <charset val="162"/>
      </rPr>
      <t>Valiliği</t>
    </r>
  </si>
  <si>
    <t>SAĞLIK BAKANLIĞINA BAĞLI OLAN VE OLMAYAN YATAKLI TEDAVİ KURUMLARININ ÇALIŞMALARI (2010)</t>
  </si>
  <si>
    <t>Günübirlik 
Tedavi</t>
  </si>
  <si>
    <t>Nüfus 2009</t>
  </si>
  <si>
    <t xml:space="preserve"> </t>
  </si>
  <si>
    <r>
      <t>Kayıt Yeri:</t>
    </r>
    <r>
      <rPr>
        <sz val="10"/>
        <rFont val="Arial"/>
        <family val="2"/>
        <charset val="162"/>
      </rPr>
      <t xml:space="preserve"> Kayseri Sağlık Müdürlüğü 2010 İstatistik Yıllığı </t>
    </r>
  </si>
  <si>
    <t>SAĞLIK BAKANLIĞINA BAĞLI OLAN VE OLMAYAN YATAKLI TEDAVİ KURUMLARININ ÇALIŞMALARI (2011)</t>
  </si>
  <si>
    <t>SARIOĞLAN ENTEGRE İLÇE HASTANESİ</t>
  </si>
  <si>
    <t>ÖZEL ERCİYES KARTAL HASTANESİ</t>
  </si>
  <si>
    <t>ÖZEL MODERN DÜNYA HASTANESİ</t>
  </si>
  <si>
    <t>ÖZEL KAYSERİ GÖZ HASTANESİ</t>
  </si>
  <si>
    <r>
      <t>Kayıt Yeri:</t>
    </r>
    <r>
      <rPr>
        <sz val="10"/>
        <rFont val="Arial"/>
        <family val="2"/>
        <charset val="162"/>
      </rPr>
      <t xml:space="preserve"> Kayseri Sağlık Müdürlüğü 2011 İstatistik Yıllığı </t>
    </r>
  </si>
  <si>
    <t>SAĞLIK BAKANLIĞINA BAĞLI OLAN VE OLMAYAN YATAKLI TEDAVİ KURUMLARININ ÇALIŞMALARI (2012)</t>
  </si>
  <si>
    <t>ÖZEL MAYA KAYSERİ GÖZ HASTANESİ*</t>
  </si>
  <si>
    <r>
      <t>Kayıt Tarihi:</t>
    </r>
    <r>
      <rPr>
        <sz val="10"/>
        <rFont val="Arial Tur"/>
        <charset val="162"/>
      </rPr>
      <t xml:space="preserve"> 20.03.2013</t>
    </r>
  </si>
  <si>
    <r>
      <t>Kayıt Yeri:</t>
    </r>
    <r>
      <rPr>
        <sz val="10"/>
        <rFont val="Arial"/>
        <family val="2"/>
        <charset val="162"/>
      </rPr>
      <t xml:space="preserve"> Kayseri Sağlık Müdürlüğü 2012 İstatistik Yıllığı </t>
    </r>
  </si>
  <si>
    <r>
      <t xml:space="preserve">(*): </t>
    </r>
    <r>
      <rPr>
        <sz val="10"/>
        <rFont val="Arial"/>
        <family val="2"/>
        <charset val="162"/>
      </rPr>
      <t>17.07.2012 tarihinde hastane olmuştur.</t>
    </r>
  </si>
  <si>
    <t>SAĞLIK BAKANLIĞINA BAĞLI OLAN VE OLMAYAN YATAKLI TEDAVİ KURUMLARININ ÇALIŞMALARI (2013)</t>
  </si>
  <si>
    <t>Yatan Hasta Sayısı</t>
  </si>
  <si>
    <t>Toplam Doğum Sayısı</t>
  </si>
  <si>
    <t>Primer 
Sezeyan*</t>
  </si>
  <si>
    <t>ÖZEL MAYA KAYSERİ GÖZ HASTANESİ</t>
  </si>
  <si>
    <t>ÖZEL MEMORİAL HASTANESİ</t>
  </si>
  <si>
    <r>
      <t>Kayıt Tarihi:</t>
    </r>
    <r>
      <rPr>
        <sz val="10"/>
        <rFont val="Arial Tur"/>
        <charset val="162"/>
      </rPr>
      <t xml:space="preserve"> 27.04.2014</t>
    </r>
  </si>
  <si>
    <r>
      <t>Kayıt Yeri:</t>
    </r>
    <r>
      <rPr>
        <sz val="10"/>
        <rFont val="Arial"/>
        <family val="2"/>
        <charset val="162"/>
      </rPr>
      <t xml:space="preserve"> Kayseri Sağlık Müdürlüğü 2013 İstatistik Yıllığı </t>
    </r>
  </si>
  <si>
    <t>YILLAR İTİBARİYLE MEVCUT SAĞLIK KURUM VE KURULUŞLARI(2009-2013)</t>
  </si>
  <si>
    <t>BAKANLIĞIMIZA BAĞLI OLANLAR</t>
  </si>
  <si>
    <t>Sağlık Müdürlüğü</t>
  </si>
  <si>
    <t>Eğitim ve Araştırma Hastanesi</t>
  </si>
  <si>
    <t>Devlet Hastanesi</t>
  </si>
  <si>
    <t>Branş Hastanesi</t>
  </si>
  <si>
    <t>İlçe Entegre Hastanesi</t>
  </si>
  <si>
    <t>Sağlık Bakanlığına Bağlı Toplam Hastane Sayısı</t>
  </si>
  <si>
    <t>Ağız Diş Sağlığı Merkezi (Sağlık Bak. Bağlı)</t>
  </si>
  <si>
    <t>İlçe Sağlık Müdürlüğü</t>
  </si>
  <si>
    <t>İl Halk Sağlığı Laboratuvarı</t>
  </si>
  <si>
    <t>Kayseri Verem Savaş Dispanseri</t>
  </si>
  <si>
    <t xml:space="preserve">AÇS-AP Merkezi </t>
  </si>
  <si>
    <t>Toplum Sağlığı Merkezi</t>
  </si>
  <si>
    <t>Aile Sağlığı Merkezi</t>
  </si>
  <si>
    <t>Aile Hekimliği Birimi</t>
  </si>
  <si>
    <t>361+2*</t>
  </si>
  <si>
    <t>377+2*</t>
  </si>
  <si>
    <t>Köy Sağlık Evi</t>
  </si>
  <si>
    <t>BAKANLIĞIMIZA BAĞLI OLMAYANLAR</t>
  </si>
  <si>
    <t>Üniversite Hastanesi</t>
  </si>
  <si>
    <t>Askeri Hastane</t>
  </si>
  <si>
    <t>Özel Tıp Merkezleri</t>
  </si>
  <si>
    <t>Özel Poliklinikler</t>
  </si>
  <si>
    <t>Özel Dal Merkezi</t>
  </si>
  <si>
    <t>Ecza Deposu</t>
  </si>
  <si>
    <t>Eczane</t>
  </si>
  <si>
    <t>Özel Tıbbi Tahlil Lab.</t>
  </si>
  <si>
    <t>Rontgen Teşhis lab.+ FTR+Patoloji</t>
  </si>
  <si>
    <t>Özel Muayenehane</t>
  </si>
  <si>
    <t>Özel Akupunktur Muayenehanesi</t>
  </si>
  <si>
    <t>Optisyenlik Müessesesi</t>
  </si>
  <si>
    <t>Özel İşitme Cihazı Satış ve Uygulama Merkezi</t>
  </si>
  <si>
    <t>Ortez ve Protez Merkezi</t>
  </si>
  <si>
    <t>Akapunktur Ünitesi</t>
  </si>
  <si>
    <t>Özel Ağız ve Diş Polikliniği</t>
  </si>
  <si>
    <t>Özel Ağız ve Diş Merkezi</t>
  </si>
  <si>
    <t>Özel Diyaliz Merkezleri</t>
  </si>
  <si>
    <t>Özel Genetik Merkezi</t>
  </si>
  <si>
    <t>Özel Tüp Bebek Merkezi</t>
  </si>
  <si>
    <r>
      <t>Kayıt Yeri:</t>
    </r>
    <r>
      <rPr>
        <sz val="10"/>
        <rFont val="Arial"/>
        <family val="2"/>
        <charset val="162"/>
      </rPr>
      <t xml:space="preserve"> Kayseri Sağlık Müdürlüğü 2009, 2010, 2011,2012 ve 2013 yılı İstatistik Yıllığı </t>
    </r>
  </si>
  <si>
    <r>
      <t xml:space="preserve">(*): </t>
    </r>
    <r>
      <rPr>
        <sz val="10"/>
        <rFont val="Arial"/>
        <family val="2"/>
        <charset val="162"/>
      </rPr>
      <t>İl Emniyet Müdürlüğü ve Kayseri Büyükşehir Belediyesi bünyesinde yetkilendirilmiş toplam iki adet aile hekimi dahil edilmiştir.</t>
    </r>
  </si>
  <si>
    <t>YILLAR İTİBARİYLE SAĞLIK BAKANLIĞINA BAĞLI HASTANELER(2009-2013)</t>
  </si>
  <si>
    <t>Hastane Adı
İl Geneli(Sağlık Bakanlığı)</t>
  </si>
  <si>
    <t>Kayseri Eğitim ve Araştırma Hastanesi</t>
  </si>
  <si>
    <t>Kayseri Kadın Doğum ve Çocuk Hastalıkları Hastanesi</t>
  </si>
  <si>
    <t>Bünyan Devlet Hastanesi</t>
  </si>
  <si>
    <t>Develi Devlet Hastanesi</t>
  </si>
  <si>
    <t>Pınarbaşı Entegre İlçe Hastanesi</t>
  </si>
  <si>
    <t>Sarız Entegre İlçe Hastanesi</t>
  </si>
  <si>
    <t xml:space="preserve">Yahyalı Devlet Hastanesi </t>
  </si>
  <si>
    <t xml:space="preserve">Yeşilhisar Entegre İlçe Hastanesi </t>
  </si>
  <si>
    <t>Felahiye Entegre İlçe Hastanesi</t>
  </si>
  <si>
    <t xml:space="preserve">Tomarza Entegre İlçe Hastanesi </t>
  </si>
  <si>
    <t>İncesu Entegre İlçe Hastanesi</t>
  </si>
  <si>
    <t>Özvatan Entegre İlçe Hastanesi</t>
  </si>
  <si>
    <t>Sarıoğlan Entegre İlçe Hastanesi</t>
  </si>
  <si>
    <t>YILLAR İTİBARİYLE ÖZEL HASTANELER(2009-2013)</t>
  </si>
  <si>
    <t>E.Ü.Tıp. Fak.Gevher Nesibe Hast.*</t>
  </si>
  <si>
    <t>Askeri HAST.*</t>
  </si>
  <si>
    <t>Özel Ömür Hast.</t>
  </si>
  <si>
    <t>Özel  Melikgazi  Hast.</t>
  </si>
  <si>
    <t>Özel Güneş Hastanesi</t>
  </si>
  <si>
    <t>Özel Sevgi Hastanesi</t>
  </si>
  <si>
    <t>Özel Erciyes Hastanesi</t>
  </si>
  <si>
    <t>Özel Hüma Hastanesi</t>
  </si>
  <si>
    <t>Özel Tekden Hastanesi</t>
  </si>
  <si>
    <t>Özel Kızılay Hastanesi</t>
  </si>
  <si>
    <t>Özel İbni Sina Hastanesi</t>
  </si>
  <si>
    <t>Özel Ana Kalp  Hastanesi</t>
  </si>
  <si>
    <t>Özel Avrupa Hastanesi</t>
  </si>
  <si>
    <t>Özel Hayat Hastanesi</t>
  </si>
  <si>
    <t>Özel Acı Badem Hastanesi</t>
  </si>
  <si>
    <t>Özel Erciyes Kartal Hastanesi</t>
  </si>
  <si>
    <t>Özel Modern Dünya Hastanesi</t>
  </si>
  <si>
    <t>Özel Kayseri Göz Hastanesi</t>
  </si>
  <si>
    <t>Özel Maya Kayseri Göz Hastanesi**</t>
  </si>
  <si>
    <t>Özel Memorial Hastanesi</t>
  </si>
  <si>
    <r>
      <t>Güncelleme Tarihi:</t>
    </r>
    <r>
      <rPr>
        <sz val="10"/>
        <rFont val="Arial"/>
        <family val="2"/>
        <charset val="162"/>
      </rPr>
      <t xml:space="preserve"> 28.04.2014</t>
    </r>
  </si>
  <si>
    <r>
      <t>Kayıt Yeri:</t>
    </r>
    <r>
      <rPr>
        <sz val="10"/>
        <rFont val="Arial"/>
        <family val="2"/>
        <charset val="162"/>
      </rPr>
      <t xml:space="preserve"> Kayseri Sağlık Müdürlüğü 2009, 2010, 2011, 2012 ve 2013 yılı İstatistik Yıllığı </t>
    </r>
  </si>
  <si>
    <r>
      <rPr>
        <b/>
        <sz val="10"/>
        <rFont val="Arial Tur"/>
        <charset val="162"/>
      </rPr>
      <t>(*):</t>
    </r>
    <r>
      <rPr>
        <sz val="10"/>
        <rFont val="Arial"/>
        <family val="2"/>
        <charset val="162"/>
      </rPr>
      <t xml:space="preserve"> E.Ü.T.F.Hastanesi ve Asker Hastanesi Bakanlığımıza bağlı olmadığı için Özel Hastaneler kısmında gösterilmiştir.</t>
    </r>
  </si>
  <si>
    <r>
      <t xml:space="preserve">(**): </t>
    </r>
    <r>
      <rPr>
        <sz val="10"/>
        <rFont val="Arial"/>
        <family val="2"/>
        <charset val="162"/>
      </rPr>
      <t>17.07.2012 tarihinde hastane olmuştur.</t>
    </r>
  </si>
  <si>
    <t xml:space="preserve">YILLAR İTİBARİYLE ÖZEL SAĞLIK KURULUŞLARI(2009-2013) </t>
  </si>
  <si>
    <t>ÖZEL SAĞLIK KURULUŞUNUN ADI</t>
  </si>
  <si>
    <t>POLİKLİNİK SAYISI</t>
  </si>
  <si>
    <t>Özel İbni Sina Tıp Merkezi (Düvenönü)</t>
  </si>
  <si>
    <t>Özel Kayseri Göz Merkezi</t>
  </si>
  <si>
    <t>Özel Hacettepe Rom.Hast.ve FTR.Dal. Mrk.</t>
  </si>
  <si>
    <t>Özel Dr. Seyfi Şahin KBB Dal Merkezi</t>
  </si>
  <si>
    <t>Özel Kalp Merkezi</t>
  </si>
  <si>
    <t>Özel Kayseri Maya  Göz Merkezi</t>
  </si>
  <si>
    <t>27.122*</t>
  </si>
  <si>
    <t>Özel Kayseri Polikliniği</t>
  </si>
  <si>
    <t>Özel Şiva Polikliniği</t>
  </si>
  <si>
    <t>Özel Mavi Işık Polikliniği</t>
  </si>
  <si>
    <t>Özel Dermis Polikliniği</t>
  </si>
  <si>
    <t>Özel So-Ep Polikliniği</t>
  </si>
  <si>
    <t>Özel Dr. Nilay Öztürk Polikliniği</t>
  </si>
  <si>
    <r>
      <t xml:space="preserve">(*): </t>
    </r>
    <r>
      <rPr>
        <sz val="10"/>
        <rFont val="Arial"/>
        <family val="2"/>
        <charset val="162"/>
      </rPr>
      <t>17.07.2012 tarihinde hastane olunduğu için veriler bu tarihe kadar olan döneme aittir.</t>
    </r>
  </si>
  <si>
    <t>SIRA NO</t>
  </si>
  <si>
    <t>YAŞ GRUPLARI</t>
  </si>
  <si>
    <r>
      <t>YGÖO (%)</t>
    </r>
    <r>
      <rPr>
        <b/>
        <i/>
        <vertAlign val="superscript"/>
        <sz val="9"/>
        <rFont val="Arial Tur"/>
        <charset val="162"/>
      </rPr>
      <t>(3)</t>
    </r>
  </si>
  <si>
    <t>1_4</t>
  </si>
  <si>
    <t>5_9</t>
  </si>
  <si>
    <t>10_14</t>
  </si>
  <si>
    <t>15_24</t>
  </si>
  <si>
    <t>25_44</t>
  </si>
  <si>
    <t>45_64</t>
  </si>
  <si>
    <t>65+</t>
  </si>
  <si>
    <r>
      <rPr>
        <b/>
        <sz val="10"/>
        <rFont val="Arial Tur"/>
        <charset val="162"/>
      </rPr>
      <t xml:space="preserve">Güncelleme Tarihi: </t>
    </r>
    <r>
      <rPr>
        <sz val="10"/>
        <rFont val="Arial"/>
        <family val="2"/>
        <charset val="162"/>
      </rPr>
      <t>09.06.2011</t>
    </r>
  </si>
  <si>
    <r>
      <rPr>
        <b/>
        <sz val="10"/>
        <rFont val="Arial Tur"/>
        <charset val="162"/>
      </rPr>
      <t xml:space="preserve">Kayıt Yeri: </t>
    </r>
    <r>
      <rPr>
        <sz val="10"/>
        <rFont val="Arial Tur"/>
        <charset val="162"/>
      </rPr>
      <t>Kayseri Sağlık Müdürlüğü İstatistik Yıllığı, 2005, 2006, 2007, 2008, 2009</t>
    </r>
  </si>
  <si>
    <r>
      <t>YGÖO(%)</t>
    </r>
    <r>
      <rPr>
        <b/>
        <vertAlign val="superscript"/>
        <sz val="9"/>
        <rFont val="Arial Tur"/>
        <charset val="162"/>
      </rPr>
      <t>(3)</t>
    </r>
    <r>
      <rPr>
        <b/>
        <vertAlign val="superscript"/>
        <sz val="10"/>
        <rFont val="Arial Tur"/>
        <charset val="162"/>
      </rPr>
      <t xml:space="preserve"> </t>
    </r>
    <r>
      <rPr>
        <b/>
        <sz val="10"/>
        <rFont val="Arial Tur"/>
        <charset val="162"/>
      </rPr>
      <t>:</t>
    </r>
    <r>
      <rPr>
        <sz val="10"/>
        <rFont val="Arial"/>
        <family val="2"/>
        <charset val="162"/>
      </rPr>
      <t xml:space="preserve"> Yaş grubuna göre ölüm oranı (erkek, kadın toplamına göre elde edilmiştir.)</t>
    </r>
  </si>
  <si>
    <t>Bunyan</t>
  </si>
  <si>
    <t>Develı</t>
  </si>
  <si>
    <t>Felahıye</t>
  </si>
  <si>
    <t>Incesu</t>
  </si>
  <si>
    <t>Pınarbası</t>
  </si>
  <si>
    <t>Sarıoglan</t>
  </si>
  <si>
    <t>Sarız</t>
  </si>
  <si>
    <t>Yesılhısar</t>
  </si>
  <si>
    <t>Akkısla</t>
  </si>
  <si>
    <t>Kocasınan</t>
  </si>
  <si>
    <t>Melıkgazı</t>
  </si>
  <si>
    <t>Ozvatan</t>
  </si>
  <si>
    <r>
      <rPr>
        <b/>
        <sz val="10"/>
        <rFont val="Arial Tur"/>
        <charset val="162"/>
      </rPr>
      <t>Kayıt Tarihi:</t>
    </r>
    <r>
      <rPr>
        <sz val="10"/>
        <rFont val="Arial Tur"/>
        <charset val="162"/>
      </rPr>
      <t xml:space="preserve"> 20.03.2013</t>
    </r>
  </si>
  <si>
    <r>
      <rPr>
        <b/>
        <sz val="10"/>
        <rFont val="Arial Tur"/>
        <charset val="162"/>
      </rPr>
      <t xml:space="preserve">Kayıt Yeri: </t>
    </r>
    <r>
      <rPr>
        <sz val="10"/>
        <rFont val="Arial Tur"/>
        <charset val="162"/>
      </rPr>
      <t>http://tuikapp.tuik.gov.tr/demografiapp/olum.zul</t>
    </r>
  </si>
  <si>
    <r>
      <t>Kaynak:</t>
    </r>
    <r>
      <rPr>
        <sz val="10"/>
        <rFont val="Arial"/>
        <family val="2"/>
        <charset val="162"/>
      </rPr>
      <t xml:space="preserve"> Türkiye İstatistik Kurumu</t>
    </r>
  </si>
  <si>
    <r>
      <t xml:space="preserve">Not: </t>
    </r>
    <r>
      <rPr>
        <sz val="10"/>
        <rFont val="Arial"/>
        <family val="2"/>
        <charset val="162"/>
      </rPr>
      <t>2013 yılına ait veriler TÜİK'te yayınlanmamıştır.</t>
    </r>
  </si>
  <si>
    <t>Yıl Ortası Nüfus</t>
  </si>
  <si>
    <t>Nüfus Yoğunluğu</t>
  </si>
  <si>
    <t>Kaba Doğum Hızı ( %o )</t>
  </si>
  <si>
    <t>Genel Doğurganlık Hızı ( %o )</t>
  </si>
  <si>
    <t>Kaba Ölüm Hızı ( %o )</t>
  </si>
  <si>
    <t>Bebek Ölüm Hızı ( %o )</t>
  </si>
  <si>
    <t>Erken Neonatal  Ölüm Hızı ( %o )</t>
  </si>
  <si>
    <t>Geç Neonatal  Ölüm Hızı ( %o )</t>
  </si>
  <si>
    <t>Neonatal Ölüm Hızı ( %o )</t>
  </si>
  <si>
    <t>Post Neonatal Ölüm Hızı ( %o )</t>
  </si>
  <si>
    <t>Ana Ölüm Hızı ( %ooo )</t>
  </si>
  <si>
    <t>Ölü Doğum Hızı ( %o )</t>
  </si>
  <si>
    <t>Doğal Nüfus Artış Hızı ( %o )</t>
  </si>
  <si>
    <t>Yıllık Canlı Doğum Sayısı</t>
  </si>
  <si>
    <t>Yıllık Ölüm Sayısı</t>
  </si>
  <si>
    <r>
      <t xml:space="preserve">Güncelleme Tarihi: </t>
    </r>
    <r>
      <rPr>
        <sz val="10"/>
        <rFont val="Arial"/>
        <family val="2"/>
        <charset val="162"/>
      </rPr>
      <t>27.04.2014</t>
    </r>
  </si>
  <si>
    <r>
      <rPr>
        <b/>
        <sz val="10"/>
        <rFont val="Arial Tur"/>
        <charset val="162"/>
      </rPr>
      <t xml:space="preserve">Kayıt Yeri: </t>
    </r>
    <r>
      <rPr>
        <sz val="10"/>
        <rFont val="Arial Tur"/>
        <charset val="162"/>
      </rPr>
      <t>Kayseri Sağlık Müdürlüğü 2011, 2012 ve 2013 yılı İstatistik Yıllığı</t>
    </r>
  </si>
  <si>
    <t>DOĞUM TÜRÜ</t>
  </si>
  <si>
    <t>Oranı (%)</t>
  </si>
  <si>
    <t>Düşük Doğum Ağırlıklı Bebek</t>
  </si>
  <si>
    <t>Prematüre Bebek</t>
  </si>
  <si>
    <t>YILLAR İTİBARİYLE SAĞLIK BAKANLIĞINA BAĞLI PERSONEL DURUMU (2009-2012)</t>
  </si>
  <si>
    <t>ÜNVANI</t>
  </si>
  <si>
    <t xml:space="preserve">STANDART KADRO </t>
  </si>
  <si>
    <t>MEVCUT</t>
  </si>
  <si>
    <t>UZMAN TABİP *</t>
  </si>
  <si>
    <t>P.TABİP *</t>
  </si>
  <si>
    <t>DİŞ TABİBİ</t>
  </si>
  <si>
    <t>ECZACI</t>
  </si>
  <si>
    <t>EBE **</t>
  </si>
  <si>
    <t>HEMŞİRE **</t>
  </si>
  <si>
    <t>SAĞLIK MEMURU ***</t>
  </si>
  <si>
    <t>LABORATUVAR TEKNİSYENİ</t>
  </si>
  <si>
    <t>RÖNTGEN TEKNİSYENİ</t>
  </si>
  <si>
    <t>ANESTEZİ TEKNİSYENİ</t>
  </si>
  <si>
    <t>ÇEVRE.SAĞ.TEKNİSYENİ</t>
  </si>
  <si>
    <t>ACİL TIP TEKNİSYENİ</t>
  </si>
  <si>
    <t>DİŞ TEKNİSYENİ</t>
  </si>
  <si>
    <t>TIBBİ SEKRETER ****</t>
  </si>
  <si>
    <t>ANESTEZİ TEKNİKERİ</t>
  </si>
  <si>
    <t>DİŞ PROTEZ</t>
  </si>
  <si>
    <t>DİYALİZ TEKNİKERİ</t>
  </si>
  <si>
    <t>ODYOMETRİ SAĞLIK TEKNİKERİ</t>
  </si>
  <si>
    <t>RADYOTERAPİ SAĞLIK TEKNİKERİ</t>
  </si>
  <si>
    <t xml:space="preserve">MEMUR </t>
  </si>
  <si>
    <t>DAKTİLOGRAF</t>
  </si>
  <si>
    <t>ŞOFÖR **</t>
  </si>
  <si>
    <t>DİĞER PERSONEL *****</t>
  </si>
  <si>
    <r>
      <rPr>
        <b/>
        <sz val="10"/>
        <rFont val="Arial Tur"/>
        <charset val="162"/>
      </rPr>
      <t xml:space="preserve">Kayıt Yeri: </t>
    </r>
    <r>
      <rPr>
        <sz val="10"/>
        <rFont val="Arial Tur"/>
        <charset val="162"/>
      </rPr>
      <t>Kayseri Sağlık Müdürlüğü  2009,2010,2011,2012 yılı İstatistik Yıllığı</t>
    </r>
  </si>
  <si>
    <t>UNVAN/BRANŞ</t>
  </si>
  <si>
    <t>İL SAĞLIK MÜDÜRLÜĞÜ</t>
  </si>
  <si>
    <t>HALK SAĞLIĞI</t>
  </si>
  <si>
    <t>KAMU HASTANELERİ</t>
  </si>
  <si>
    <t>AİLE HEKİMLİĞİ</t>
  </si>
  <si>
    <t>İL MEVCUDU</t>
  </si>
  <si>
    <t>İL PDC TOPLAMI*</t>
  </si>
  <si>
    <t>İL İHTİYAÇ TOPLAMI</t>
  </si>
  <si>
    <t>Eğitim Görevlisi</t>
  </si>
  <si>
    <t>Başasistan</t>
  </si>
  <si>
    <t>Uzman Tabip</t>
  </si>
  <si>
    <t>Tabip</t>
  </si>
  <si>
    <t>Asistan</t>
  </si>
  <si>
    <t>Diş Tabibi</t>
  </si>
  <si>
    <t>Sağlık Memuru (Toplum Sağlığı)</t>
  </si>
  <si>
    <t>Laboratuvar Teknikeri/Teknisyeni</t>
  </si>
  <si>
    <t>Röntgen Teknikeri/Teknisyeni</t>
  </si>
  <si>
    <t>Anestezi Teknikeri/Teknisyeni</t>
  </si>
  <si>
    <t>Çevre Sağlığı Teknikeri/Teknisyeni</t>
  </si>
  <si>
    <t>Acil Tıp Teknikeri</t>
  </si>
  <si>
    <t>Acil Tıp Teknisyeni</t>
  </si>
  <si>
    <t>Diş Teknikeri/Teknisyeni</t>
  </si>
  <si>
    <t>Tıbbi Sekreter</t>
  </si>
  <si>
    <t>Diyaliz Teknikeri Teknisyeni</t>
  </si>
  <si>
    <t>Odyometri Teknikeri/Teknisyeni</t>
  </si>
  <si>
    <t>Radyoterapi Teknikeri/Teknisyeni</t>
  </si>
  <si>
    <t>Psikolog</t>
  </si>
  <si>
    <t>Sosyal Çalışmacı</t>
  </si>
  <si>
    <t>Diyetisyen</t>
  </si>
  <si>
    <t>Teknik Hizmetler Sınıfı</t>
  </si>
  <si>
    <t>Memur/VHKİ</t>
  </si>
  <si>
    <t>Şoför</t>
  </si>
  <si>
    <t>Hizmetli</t>
  </si>
  <si>
    <r>
      <rPr>
        <b/>
        <sz val="10"/>
        <rFont val="Arial Tur"/>
        <charset val="162"/>
      </rPr>
      <t xml:space="preserve">Kayıt Yeri: </t>
    </r>
    <r>
      <rPr>
        <sz val="10"/>
        <rFont val="Arial Tur"/>
        <charset val="162"/>
      </rPr>
      <t>Kayseri Sağlık Müdürlüğü 2013 yılı İstatistik Yıllığı</t>
    </r>
  </si>
  <si>
    <t>EĞİTİM KONUSU</t>
  </si>
  <si>
    <t>EĞİTİM SÜRESİ</t>
  </si>
  <si>
    <t>Güvenli Annelik</t>
  </si>
  <si>
    <t>5 Gün</t>
  </si>
  <si>
    <t>Üreme Sağlığına Giriş</t>
  </si>
  <si>
    <t>2 Gün</t>
  </si>
  <si>
    <t>Cinsel Yolla Bulaşan Hastalıklar</t>
  </si>
  <si>
    <t>3 Gün</t>
  </si>
  <si>
    <t>Gençlere Yönelik Üreme Sağ. Hizm.</t>
  </si>
  <si>
    <t>Aile Planlaması Eğitimi</t>
  </si>
  <si>
    <t>Gelişimsel Kalça Displazisi</t>
  </si>
  <si>
    <t>1 Gün</t>
  </si>
  <si>
    <t>Acil Obstetrik Bakım Eğitimi</t>
  </si>
  <si>
    <t>NRP Eğitimi</t>
  </si>
  <si>
    <t>RİA Kursu</t>
  </si>
  <si>
    <t>DR:3 Hft. Ebe:4 Hft.</t>
  </si>
  <si>
    <t>TABLO 3.30:</t>
  </si>
  <si>
    <t>Tablo 3.7</t>
  </si>
  <si>
    <t>Tablo 3.8</t>
  </si>
  <si>
    <t>Tablo 3.9</t>
  </si>
  <si>
    <t>Tablo 3.10</t>
  </si>
  <si>
    <t>Tablo 3.11</t>
  </si>
  <si>
    <t>Tablo 3.12</t>
  </si>
  <si>
    <t>Tablo 3.12 (devamı)</t>
  </si>
  <si>
    <t>Tablo 3.13</t>
  </si>
  <si>
    <t>Tablo 3.14</t>
  </si>
  <si>
    <t>Tablo 3.15</t>
  </si>
  <si>
    <t>Tablo 3.16</t>
  </si>
  <si>
    <t>Tablo 3.17</t>
  </si>
  <si>
    <t>Tablo 3.18</t>
  </si>
  <si>
    <t>Tablo 3.19</t>
  </si>
  <si>
    <t>Tablo 3.19 (devamı)</t>
  </si>
  <si>
    <t>Tablo 3.20</t>
  </si>
  <si>
    <t>Tablo 3.21</t>
  </si>
  <si>
    <t>Tablo 3.22</t>
  </si>
  <si>
    <t>Tablo 3.23</t>
  </si>
  <si>
    <t>Tablo 3.24</t>
  </si>
  <si>
    <t>Tablo 3.25</t>
  </si>
  <si>
    <t>Tablo 3.26</t>
  </si>
  <si>
    <r>
      <t>Kayıt Tarihi:</t>
    </r>
    <r>
      <rPr>
        <sz val="10"/>
        <rFont val="Arial Tur"/>
        <charset val="162"/>
      </rPr>
      <t xml:space="preserve"> 09.07.2008</t>
    </r>
  </si>
  <si>
    <r>
      <t>Kayıt Yeri:</t>
    </r>
    <r>
      <rPr>
        <sz val="10"/>
        <rFont val="Arial"/>
        <family val="2"/>
        <charset val="162"/>
      </rPr>
      <t xml:space="preserve"> Kayseri Sağlık Müdürlüğü 2007, 2008 İstatistik Yıllığı </t>
    </r>
  </si>
  <si>
    <t>Sağlıklı Yaşam'da devamını okuyun http://www.saglikal.com/dogum-cesitleri.html#ixzz30GQPZlic</t>
  </si>
  <si>
    <r>
      <t xml:space="preserve">(*): </t>
    </r>
    <r>
      <rPr>
        <sz val="10"/>
        <rFont val="Arial"/>
        <family val="2"/>
        <charset val="162"/>
      </rPr>
      <t xml:space="preserve">Bir kişide ilk kez uygulanan sezaryene primer sezaryen daha sonraki uygulamalara mükerrer sezaryen adı verilir. </t>
    </r>
  </si>
  <si>
    <r>
      <t xml:space="preserve">(*): </t>
    </r>
    <r>
      <rPr>
        <sz val="10"/>
        <rFont val="Arial"/>
        <family val="2"/>
        <charset val="162"/>
      </rPr>
      <t>Dış Kurum Personeli Dahildir. (**): Vekil, 657 ve 4B Dahildir. (***): Toplum Sağlığı. (****): Sağlık Teknikeri, Sağlık Teknisyeni, Sağlık Memuru. (*****): Bu listede unvan ve branşı belirtilmeyen diğer personel</t>
    </r>
  </si>
  <si>
    <t>IV. BÖLÜM: EĞİTİM</t>
  </si>
  <si>
    <t>YILLAR İTİBARİYLE KAYSERİ YERLEŞİM YERİNE GÖRE OKUL ÖNCESİ EĞİTİMDE KURUM DERSLİK ÖĞRENCİ VE ÖĞRETMEN SAYILARI(2010-2013)</t>
  </si>
  <si>
    <t>YILLAR İTİBARİYLE KAYSERİ İLÇELERİNE GÖRE ANAOKULU DERSLİK ÖĞRENCİ VE ÖĞRETMEN SAYILARI(2009-2013)</t>
  </si>
  <si>
    <t>YILLAR İTİBARİYLE KAYSERİ İLÇELERİNE GÖRE ANASINIFI DERSLİK ÖĞRENCİ VE ÖĞRETMEN SAYILARI(2009-2013)</t>
  </si>
  <si>
    <t>YILLAR İTİBARİYLE KAYSERİ İLÇELERİNE GÖRE İLKÖĞRETİM DERSLİK ÖĞRENCİ VE ÖĞRETMEN SAYILARI (2009-2011)</t>
  </si>
  <si>
    <t>YILLAR İTİBARİYLE KAYSERİ İLÇELERİNE GÖRE İLKOKUL DERSLİK ÖĞRENCİ VE ÖĞRETMEN SAYILARI (2012-2013)</t>
  </si>
  <si>
    <t>YILLAR İTİBARİYLE KAYSERİ İLÇELERİNE GÖRE ORTAOKUL DERSLİK ÖĞRENCİ VE ÖĞRETMEN SAYILARI (2012-2013)</t>
  </si>
  <si>
    <t>YILLAR İTİBARİYLE KAYSERİ İLÇELERİNE GÖRE ORTAÖĞRETİM DERSLİK ÖĞRENCİ VE ÖĞRETMEN SAYILARI (2009-2013)</t>
  </si>
  <si>
    <t>YILLAR İTİBARİYLE YATILI İLKÖĞRETİM BÖLGE OKULLARI BİLGİLERİ(2009-2013)</t>
  </si>
  <si>
    <t>YILLAR İTİBARİYLE  ÖZEL EĞİTİM OKULLARI ÖĞRENCİ ÖĞRETMEN SAYILARI (2009-2013)</t>
  </si>
  <si>
    <t>YILLAR İTİBARİYLE  ORTAÖĞRETİM KAPSAMINDA MESLEKİ TEKNİK EĞİTİM ORANLARI (2009-2013)</t>
  </si>
  <si>
    <t>YILLAR İTİBARİYLE NÜFUSUN OKUMA YAZMA DURUMU (2008-2013)</t>
  </si>
  <si>
    <t>YILLAR İTİBARİYLE OKULLAŞMA ORANLARI (2009-2012)</t>
  </si>
  <si>
    <t>YILLAR İTİBARİYLE MESLEKİ EĞİTİM MERKEZLERİNDEKİ MESLEK KURS VE ÇIRAK SAYISI (2009-2013)</t>
  </si>
  <si>
    <t>YILLAR İTİBARİYLE İLKÖĞRETİM DÜZEYİ TAŞIMALI EĞİTİM DURUMU (2007-2013)</t>
  </si>
  <si>
    <t>YILLAR İTİBARİYLE ORTAÖĞRETİM DÜZEYİ TAŞIMALI EĞİTİM DURUMU (2010-2013)</t>
  </si>
  <si>
    <t>YILLAR İTİBARİYLE  MEZUN OLAN ÖĞRENCİLERİN İSTİHDAM DURUMU (2010-2013)</t>
  </si>
  <si>
    <t>A. İLK VE ORTA ÖĞRETİM</t>
  </si>
  <si>
    <t>KURUM ADI</t>
  </si>
  <si>
    <t>BÜNYESİNDE ANASINIFI 
BULUNAN KURUM 
SAYISI+ANAOKULU</t>
  </si>
  <si>
    <t>DERSLİK</t>
  </si>
  <si>
    <t>ÖĞRENCİ SAYISI</t>
  </si>
  <si>
    <t>ÖĞRETMEN SAYISI
(SÖZLEŞMELİ+KADROLU)</t>
  </si>
  <si>
    <t>OKUL SAYISI</t>
  </si>
  <si>
    <t>ŞUBE SAYISI</t>
  </si>
  <si>
    <t>KIZ</t>
  </si>
  <si>
    <t>BAYAN</t>
  </si>
  <si>
    <t>TOPLAM OKULÖNCESİ</t>
  </si>
  <si>
    <t>ANASINIFI (RESMİ)</t>
  </si>
  <si>
    <t>ANASINIFI (ÖZEL)</t>
  </si>
  <si>
    <t>TOPLAM ANASINIFI</t>
  </si>
  <si>
    <t>ANAOKULU (RESMİ)</t>
  </si>
  <si>
    <t>ANAOKULU (ÖZEL)</t>
  </si>
  <si>
    <t>TOPLAM ANAOKULU</t>
  </si>
  <si>
    <t>SHÇEK (ÖZEL KREŞLER)</t>
  </si>
  <si>
    <r>
      <rPr>
        <b/>
        <sz val="10"/>
        <rFont val="Arial Tur"/>
        <charset val="162"/>
      </rPr>
      <t xml:space="preserve">Kayıt Tarihi: </t>
    </r>
    <r>
      <rPr>
        <sz val="10"/>
        <rFont val="Arial"/>
        <family val="2"/>
        <charset val="162"/>
      </rPr>
      <t>17.08.2011</t>
    </r>
  </si>
  <si>
    <r>
      <t xml:space="preserve">Kayıt Yeri: </t>
    </r>
    <r>
      <rPr>
        <sz val="10"/>
        <rFont val="Arial"/>
        <family val="2"/>
        <charset val="162"/>
      </rPr>
      <t>Kayseri İl Milli Eğitim Müdürlüğü 2010, 2011, 2012, 2013 Yılı Brifingleri</t>
    </r>
  </si>
  <si>
    <r>
      <rPr>
        <b/>
        <sz val="10"/>
        <rFont val="Arial Tur"/>
        <charset val="162"/>
      </rPr>
      <t>(*):</t>
    </r>
    <r>
      <rPr>
        <sz val="10"/>
        <rFont val="Arial"/>
        <family val="2"/>
        <charset val="162"/>
      </rPr>
      <t xml:space="preserve"> 2013 yılına ait Toplam Okul Öncesi verilerine Özel Kreşler de dahil edilmiştir.</t>
    </r>
  </si>
  <si>
    <t xml:space="preserve">OKUL/KURUMSAYISI </t>
  </si>
  <si>
    <t>ŞUBE</t>
  </si>
  <si>
    <t>MELİKGAZİ (Özel)</t>
  </si>
  <si>
    <r>
      <t xml:space="preserve">Kayıt Yeri: </t>
    </r>
    <r>
      <rPr>
        <sz val="10"/>
        <rFont val="Arial"/>
        <family val="2"/>
        <charset val="162"/>
      </rPr>
      <t>Kayseri İl Milli Eğitim Müdürlüğü 2009, 2010, 2011, 2012, 2013 Yılı Brifingleri</t>
    </r>
  </si>
  <si>
    <t>KAYSERİ İLÇELERİNE GÖRE ANASINIFI DERSLİK ÖĞRENCİ VE ÖĞRETMEN SAYILARI(2009-2013)</t>
  </si>
  <si>
    <t xml:space="preserve">RESMİ  </t>
  </si>
  <si>
    <t>ÖZEL</t>
  </si>
  <si>
    <t>RESMİ</t>
  </si>
  <si>
    <t>FELÂHİYE</t>
  </si>
  <si>
    <t>SHÇEK</t>
  </si>
  <si>
    <t>RESMİ TOPLAM</t>
  </si>
  <si>
    <t>ÖZEL TOPLAM</t>
  </si>
  <si>
    <t>RESMİ+ÖZEL TOPLAM</t>
  </si>
  <si>
    <t>RESMİ+ÖZEL+SHÇEK</t>
  </si>
  <si>
    <t>YILLAR İTİBARİYLE KAYSERİ İLÇELERİNE GÖRE İLKÖĞRETİM DERSLİK ÖĞRENCİ VE ÖĞRETMEN SAYILARI(2009-2011)</t>
  </si>
  <si>
    <t>AÇIKİLKÖĞRETİM</t>
  </si>
  <si>
    <t>ÖZELTOPLAM</t>
  </si>
  <si>
    <t>RESMİ+ ÖZEL TOPLAM</t>
  </si>
  <si>
    <t xml:space="preserve">
RESMİ+ÖZEL+
AÇIK ILKÖĞRETİM</t>
  </si>
  <si>
    <r>
      <t xml:space="preserve">Güncelleme Tarihi: </t>
    </r>
    <r>
      <rPr>
        <sz val="10"/>
        <rFont val="Arial"/>
        <family val="2"/>
        <charset val="162"/>
      </rPr>
      <t>22.03.2013</t>
    </r>
  </si>
  <si>
    <r>
      <t xml:space="preserve">Kayıt Yeri: </t>
    </r>
    <r>
      <rPr>
        <sz val="10"/>
        <rFont val="Arial"/>
        <family val="2"/>
        <charset val="162"/>
      </rPr>
      <t>Kayseri İl Milli Eğitim Müdürlüğü 2009, 2010, 2011, 2012 Yılı Brifingleri</t>
    </r>
  </si>
  <si>
    <t>YILLAR İTİBARİYLE KAYSERİ İLÇELERİNE GÖRE İLKOKUL DERSLİK ÖĞRENCİ VE ÖĞRETMEN SAYILARI(2012-2013)</t>
  </si>
  <si>
    <r>
      <t xml:space="preserve">Kayıt Yeri: </t>
    </r>
    <r>
      <rPr>
        <sz val="10"/>
        <rFont val="Arial"/>
        <family val="2"/>
        <charset val="162"/>
      </rPr>
      <t>Kayseri İl Milli Eğitim Müdürlüğü 2012, 2013 Yılı Brifingleri</t>
    </r>
  </si>
  <si>
    <t>YILLAR İTİBARİYLE KAYSERİ İLÇELERİNE GÖRE ORTAOKUL DERSLİK ÖĞRENCİ VE ÖĞRETMEN SAYILARI(2012-2013)</t>
  </si>
  <si>
    <t>YILLAR İTİBARİYLE KAYSERİ İLÇELERİNE GÖRE ORTAÖĞRETİM DERSLİK ÖĞRENCİ VE ÖĞRETMEN SAYILARI(2009-2013)</t>
  </si>
  <si>
    <t>OKUL/KURUMSAYISI
 (Ana Tür)</t>
  </si>
  <si>
    <t>OKUL/KURUMSAYISI 
(Alt Tür)</t>
  </si>
  <si>
    <t>AÇIK LİSE (MESLEKİ)</t>
  </si>
  <si>
    <r>
      <t xml:space="preserve">(*): </t>
    </r>
    <r>
      <rPr>
        <sz val="10"/>
        <rFont val="Arial"/>
        <family val="2"/>
        <charset val="162"/>
      </rPr>
      <t>2013 yılındaki Açık Lise (Genel) de yer alan veriler Açık Lise Toplam verileridir.</t>
    </r>
  </si>
  <si>
    <t>OKUL ADI</t>
  </si>
  <si>
    <t>KIZ/ERKEK/KARMA</t>
  </si>
  <si>
    <t>HANGİ SINIFLAR KAYIT YAPTIRABİLİR</t>
  </si>
  <si>
    <t>KAPASİTESİ</t>
  </si>
  <si>
    <t>BOŞ KAPASİTE</t>
  </si>
  <si>
    <t>KAPASİTE ÜSTÜ</t>
  </si>
  <si>
    <t>DOLULUK ORANI (%)</t>
  </si>
  <si>
    <t>GÜNDÜZLÜ ÖĞRENCİ</t>
  </si>
  <si>
    <t>DEVELİ İMKB YİBO</t>
  </si>
  <si>
    <t>Karma</t>
  </si>
  <si>
    <t>1,2,3,4,5,6,7,8</t>
  </si>
  <si>
    <t>DEVELİ NECMİYE - MUSTAFA MAŞLAK YİBO</t>
  </si>
  <si>
    <t>6,7,8</t>
  </si>
  <si>
    <t>KOCASİNAN YİBO</t>
  </si>
  <si>
    <t>MELİKGAZİ GESİ AHMET BALDÖKTÜ YİBO</t>
  </si>
  <si>
    <t>PINARBAŞI YİBO</t>
  </si>
  <si>
    <t>SARIZ TÜRK TELEKOM YİBO</t>
  </si>
  <si>
    <t>TOMARZA DADALOĞLU YİBO</t>
  </si>
  <si>
    <t>TOMARZA YİBO</t>
  </si>
  <si>
    <t>YAHYALI H.İZZET KURMEL YİBO</t>
  </si>
  <si>
    <t>Kız</t>
  </si>
  <si>
    <t>YAHYALI YİBO</t>
  </si>
  <si>
    <t>İL GENELİ</t>
  </si>
  <si>
    <r>
      <t xml:space="preserve">Kayıt Yeri: </t>
    </r>
    <r>
      <rPr>
        <sz val="10"/>
        <rFont val="Arial"/>
        <family val="2"/>
        <charset val="162"/>
      </rPr>
      <t>Kayseri İl Milli Eğitim Müdürlüğü 2009, 2010, 2011, 2012 ve 2013 Yılı Brifingleri</t>
    </r>
  </si>
  <si>
    <t>YILLAR İTİBARİYLE KAYSERİ İLİ ÖZEL EĞİTİM OKULLARI ÖĞRENCİ, ÖĞRETMEN SAYILARI(2009-2013)</t>
  </si>
  <si>
    <t>KURUM TÜRÜ</t>
  </si>
  <si>
    <t>KURUM SAYISI</t>
  </si>
  <si>
    <t>ÖĞRETMEN SAYISI</t>
  </si>
  <si>
    <r>
      <t xml:space="preserve">ÖZEL, ÖZEL EĞİTİM OKULU </t>
    </r>
    <r>
      <rPr>
        <b/>
        <u/>
        <sz val="10"/>
        <rFont val="Arial"/>
        <family val="2"/>
        <charset val="162"/>
      </rPr>
      <t>Okul Bölümü</t>
    </r>
    <r>
      <rPr>
        <b/>
        <sz val="10"/>
        <rFont val="Arial"/>
        <family val="2"/>
        <charset val="162"/>
      </rPr>
      <t xml:space="preserve"> Öğrenci Sayısı</t>
    </r>
  </si>
  <si>
    <r>
      <t xml:space="preserve">ÖZEL, ÖZEL EĞİTİM OKULU Bünyesinde yer alan </t>
    </r>
    <r>
      <rPr>
        <b/>
        <u/>
        <sz val="10"/>
        <rFont val="Arial"/>
        <family val="2"/>
        <charset val="162"/>
      </rPr>
      <t>Rehabilitasyon Bölümü</t>
    </r>
    <r>
      <rPr>
        <b/>
        <sz val="10"/>
        <rFont val="Arial"/>
        <family val="2"/>
        <charset val="162"/>
      </rPr>
      <t xml:space="preserve"> Öğrenci Sayısı</t>
    </r>
  </si>
  <si>
    <t>ÖZEL, ÖZEL EĞİTİM TOPLAMI</t>
  </si>
  <si>
    <t>ÖZEL İLKÖĞRETİM OKULU</t>
  </si>
  <si>
    <t>ÖZEL ORTAOKULU</t>
  </si>
  <si>
    <t>ÖZEL ORTAÖĞRETİM</t>
  </si>
  <si>
    <t>ÖZEL ANADOLU LİSESİ</t>
  </si>
  <si>
    <t>ÖZEL GENEL LİSE</t>
  </si>
  <si>
    <t>ÖZEL FEN LİSESİ</t>
  </si>
  <si>
    <t>ÖZEL ANADOLU MESLEK LİSESİ</t>
  </si>
  <si>
    <t>ÖZEL ANADOLU ÖĞRETMEN LİSESİ</t>
  </si>
  <si>
    <t>ÖZEL ANADOLU SAĞLIK MESLEK LİSESİ</t>
  </si>
  <si>
    <t>ÖZEL ANAOKULU</t>
  </si>
  <si>
    <t>ÖZEL OKULLAR TOPLAMI</t>
  </si>
  <si>
    <t>ÖZEL OKULLAR VE ÖZEL EĞİTİM OKULLARI TOPLAM</t>
  </si>
  <si>
    <r>
      <t xml:space="preserve">ÖZEL REHABİLİTASYON MERKEZLERİ </t>
    </r>
    <r>
      <rPr>
        <b/>
        <u/>
        <sz val="10"/>
        <rFont val="Arial"/>
        <family val="2"/>
        <charset val="162"/>
      </rPr>
      <t>(BAĞIMSIZ)</t>
    </r>
  </si>
  <si>
    <t>ÖZEL DERSHANE</t>
  </si>
  <si>
    <t>ÖZEL ETÜT EĞİTİM MERKEZİ</t>
  </si>
  <si>
    <t>ÖZEL MUHASEBE –İKTİSAT KURSU</t>
  </si>
  <si>
    <t>ÖZEL İNGİLİZCE KURSU</t>
  </si>
  <si>
    <t>ÖZEL BİLGİSAYAR KURSU</t>
  </si>
  <si>
    <t>ÖZEL İNGİLİZCE VE BİLGİSAYAR KURSU</t>
  </si>
  <si>
    <t xml:space="preserve">ÖZEL MUHTELİF KURS (Resim, TUS) </t>
  </si>
  <si>
    <t>ÖZEL İŞ MAKİNELERİ KULLANMA KURSU</t>
  </si>
  <si>
    <t>ÖZEL MTSK</t>
  </si>
  <si>
    <t>ÖZEL ÖĞRETİM KURUMLARI GENEL TOPLAMI</t>
  </si>
  <si>
    <t>ÖZEL ÖĞRENCİ YURTLARI</t>
  </si>
  <si>
    <t>ÖZEL ÖĞRETİM KURUMLARI ve ÖZEL ÖĞRENCİ YURTLARI 
GENEL TOPLAMI</t>
  </si>
  <si>
    <t>Öğretim Yılı</t>
  </si>
  <si>
    <t>Önceki Yıl İlköğretim Mezun Öğrenci Sayısı</t>
  </si>
  <si>
    <t>Ortaöğretime Devam Eden Öğrenci Sayısı</t>
  </si>
  <si>
    <t>Genel Ortaöğretime Yeni Kayıt</t>
  </si>
  <si>
    <t>Öğrenci
Sayısı</t>
  </si>
  <si>
    <t>Yüzdelik
Oranı</t>
  </si>
  <si>
    <t>2009-2010</t>
  </si>
  <si>
    <t>55.88</t>
  </si>
  <si>
    <t>44.12</t>
  </si>
  <si>
    <t>2010-2011</t>
  </si>
  <si>
    <t>57.36</t>
  </si>
  <si>
    <t>42.64</t>
  </si>
  <si>
    <t>2011-2012</t>
  </si>
  <si>
    <t>50.29</t>
  </si>
  <si>
    <t>49.71</t>
  </si>
  <si>
    <t>2012-2013</t>
  </si>
  <si>
    <t>49.64</t>
  </si>
  <si>
    <t>50.36</t>
  </si>
  <si>
    <t>2013-2014</t>
  </si>
  <si>
    <r>
      <rPr>
        <b/>
        <sz val="10"/>
        <rFont val="Arial Tur"/>
        <charset val="162"/>
      </rPr>
      <t xml:space="preserve">Kayıt Tarihi: </t>
    </r>
    <r>
      <rPr>
        <sz val="10"/>
        <rFont val="Arial"/>
        <family val="2"/>
        <charset val="162"/>
      </rPr>
      <t>22.03.2013</t>
    </r>
  </si>
  <si>
    <r>
      <t xml:space="preserve">Not: </t>
    </r>
    <r>
      <rPr>
        <sz val="10"/>
        <rFont val="Arial"/>
        <family val="2"/>
        <charset val="162"/>
      </rPr>
      <t>2009,2010,2011,2012 yıllarına ait veriler 2012 yılı Milli Eğitim Müd. Brifingi'nden tablo olarak alınmıştır. 2013 yılına ait veriler ise 2013 yılı brifinginden alınmıştır.</t>
    </r>
  </si>
  <si>
    <t>EĞİTİM DÜZEYİ</t>
  </si>
  <si>
    <t>OKUMA YAZMA BİLMEYENLERİN TOPLAMI</t>
  </si>
  <si>
    <t>OKUMA YAZMA BİLENLERİN TOPLAMI</t>
  </si>
  <si>
    <t>BİLİNMEYEN</t>
  </si>
  <si>
    <t>TOPLAM NÜFUS</t>
  </si>
  <si>
    <t>OKUMA YAZMA BİLMEYENLERİN ORANI (%)</t>
  </si>
  <si>
    <t>OKUMA YAZMA BİLENLERİN ORANI (%)</t>
  </si>
  <si>
    <t>BİLİNMEYEN ORANI (%)</t>
  </si>
  <si>
    <t>TOPLAM ORAN (%)</t>
  </si>
  <si>
    <r>
      <rPr>
        <b/>
        <sz val="10"/>
        <rFont val="Arial Tur"/>
        <charset val="162"/>
      </rPr>
      <t>Kayıt Yeri:</t>
    </r>
    <r>
      <rPr>
        <sz val="10"/>
        <rFont val="Arial"/>
        <family val="2"/>
        <charset val="162"/>
      </rPr>
      <t xml:space="preserve"> Kayseri İl Milli Eğitim Müdürlüğü 2009, 2010, 2011, 2012, 2013 Yılı Brifingleri ve TÜİK (http://tuikapp.tuik.gov.tr/adnksdagitapp/adnks.zul?kod=2)</t>
    </r>
  </si>
  <si>
    <r>
      <t xml:space="preserve">Kaynak: </t>
    </r>
    <r>
      <rPr>
        <sz val="10"/>
        <rFont val="Arial"/>
        <family val="2"/>
        <charset val="162"/>
      </rPr>
      <t>Kayseri Valiliği VE TÜİK</t>
    </r>
  </si>
  <si>
    <r>
      <t>NOT:</t>
    </r>
    <r>
      <rPr>
        <sz val="10"/>
        <rFont val="Arial"/>
        <family val="2"/>
        <charset val="162"/>
      </rPr>
      <t xml:space="preserve">   2009 yılı il genelinde 94 adet II. Kademe okuma yazma kursu açılmıştır. Bu kurslara 753 kursiyer katılmıştır.
           2010 yılı il genelinde 52 adet II. Kademe okuma yazma kursu açılmıştır. Bu kurslara 222 kursiyer katılmıştır.
           2011 yılı il genelinde 23 adet II. Kademe okuma yazma kursu açılmıştır. Bu kurslara 139 kursiyer katılmıştır.
           2012 yılı il genelinde 56 adet II. Kademe okuma yazma kursu açılmıştır. Bu kurslara 334 kursiyer katılmıştır.
           2013 yılı il genelinde 51 adet I. ve II. Kademe okuma yazma kursu açılmıştır.  
           Bu kurslara 494 kursiyer katılmış olup, bu kurslardan 74 kursiyer belge almıştır.
</t>
    </r>
  </si>
  <si>
    <t>YILLAR İTİBARİYLE OKULLAŞMA ORANLARI(2009-2012)</t>
  </si>
  <si>
    <t>2009 
(%)</t>
  </si>
  <si>
    <t>2010
(%)</t>
  </si>
  <si>
    <t>2011
(%)</t>
  </si>
  <si>
    <t>2012
(%)</t>
  </si>
  <si>
    <t>OKUL ÖNCESİ OKULLAŞMA ORANI</t>
  </si>
  <si>
    <t>30.63</t>
  </si>
  <si>
    <t>33.91</t>
  </si>
  <si>
    <t>37.39</t>
  </si>
  <si>
    <t>İLKÖĞRETİM OKULLAŞMA ORANI</t>
  </si>
  <si>
    <t>98.44</t>
  </si>
  <si>
    <t>98.99</t>
  </si>
  <si>
    <t>99.00</t>
  </si>
  <si>
    <t>ORTAÖĞRETİM OKULLAŞMA ORANI</t>
  </si>
  <si>
    <t>66.52</t>
  </si>
  <si>
    <t>77.58</t>
  </si>
  <si>
    <t>74.24</t>
  </si>
  <si>
    <t>GENEL ORTAÖĞRETİM OKULLAŞMA ORANI</t>
  </si>
  <si>
    <t>41.06</t>
  </si>
  <si>
    <t>OKUR-YAZAR OKULLAŞMA ORANI</t>
  </si>
  <si>
    <t>94.57</t>
  </si>
  <si>
    <t>94.16</t>
  </si>
  <si>
    <t>94.25</t>
  </si>
  <si>
    <t>96.7</t>
  </si>
  <si>
    <r>
      <t xml:space="preserve">Güncelleme Tarihi: </t>
    </r>
    <r>
      <rPr>
        <sz val="10"/>
        <rFont val="Arial"/>
        <family val="2"/>
        <charset val="162"/>
      </rPr>
      <t>20.03.2013</t>
    </r>
  </si>
  <si>
    <r>
      <t xml:space="preserve">Kayıt Yeri: </t>
    </r>
    <r>
      <rPr>
        <sz val="10"/>
        <rFont val="Arial"/>
        <family val="2"/>
        <charset val="162"/>
      </rPr>
      <t>Kayseri İl Milli Eğitim Müdürlüğü 2009,2010, 2011, 2012 Yılı Brifingleri</t>
    </r>
  </si>
  <si>
    <r>
      <rPr>
        <b/>
        <sz val="10"/>
        <rFont val="Arial Tur"/>
        <charset val="162"/>
      </rPr>
      <t xml:space="preserve">Not: </t>
    </r>
    <r>
      <rPr>
        <sz val="10"/>
        <rFont val="Arial"/>
        <family val="2"/>
        <charset val="162"/>
      </rPr>
      <t>2013 yılına ait veri bulunmamaktadır.</t>
    </r>
  </si>
  <si>
    <t>YILLAR İTİBARİYLE MESLEKİ EĞİTİM MERKEZLERİNDEKİ MESLEK KURS VE ÇIRAK SAYILARI(2009-2013)</t>
  </si>
  <si>
    <t>EĞİTİM GÖRÜLEN MESLEK SAYISI</t>
  </si>
  <si>
    <t>AÇILAN KURS SAYISI</t>
  </si>
  <si>
    <t>KATILAN KURSİYER SAYISI</t>
  </si>
  <si>
    <t>YATILI ÇIRAK SAYISI</t>
  </si>
  <si>
    <t>GÜNDÜZLÜ ÇIRAK VE KALFA SAYISI</t>
  </si>
  <si>
    <r>
      <t xml:space="preserve">Kayıt Yeri: </t>
    </r>
    <r>
      <rPr>
        <sz val="10"/>
        <rFont val="Arial"/>
        <family val="2"/>
        <charset val="162"/>
      </rPr>
      <t>Kayseri İl Milli Eğitim Müdürlüğü 2011, 2012, 2013 Yılı Brifingleri</t>
    </r>
  </si>
  <si>
    <r>
      <rPr>
        <b/>
        <sz val="10"/>
        <rFont val="Arial Tur"/>
        <charset val="162"/>
      </rPr>
      <t xml:space="preserve">(*): </t>
    </r>
    <r>
      <rPr>
        <sz val="10"/>
        <rFont val="Arial"/>
        <family val="2"/>
        <charset val="162"/>
      </rPr>
      <t>2013 yılının verileri 01/01/2013-30/06/2013 tarihleri arasında yer almaktadır.</t>
    </r>
  </si>
  <si>
    <t>ÖĞRETİM YILI</t>
  </si>
  <si>
    <t>TAŞIMA MERKEZİ SAYISI</t>
  </si>
  <si>
    <t>TAŞINAN YERLEŞİM BİRİMİ SAYISI</t>
  </si>
  <si>
    <t>TAŞINAN ÖĞRENCİ SAYISI</t>
  </si>
  <si>
    <t>2007-2008</t>
  </si>
  <si>
    <t>2008-2009</t>
  </si>
  <si>
    <t>2010-2011
(Kasım-Aralık)</t>
  </si>
  <si>
    <t>2010-2011
(Ocak-Haziran)</t>
  </si>
  <si>
    <t>YILLAR İTİBARİYLE  MEZUN OLAN ÖĞRENCİLERİN İSTİHDAM DURUMU (2009-2013)</t>
  </si>
  <si>
    <t>Mezun Öğrenci Sayısı</t>
  </si>
  <si>
    <t>Yükseköğretime Katılan Öğrenci Sayısı</t>
  </si>
  <si>
    <t>İstihdam Edilen Mezun Sayısı</t>
  </si>
  <si>
    <t>Mezun Olduğu Alanda</t>
  </si>
  <si>
    <t>Mezun Olduğu Alan Dışında</t>
  </si>
  <si>
    <t>Toplam İstihdam Edilen Öğrenci Sayısı</t>
  </si>
  <si>
    <t>TABLO 4.1 :</t>
  </si>
  <si>
    <t>TABLO 4.2 :</t>
  </si>
  <si>
    <t>TABLO 4.3 :</t>
  </si>
  <si>
    <t>TABLO 4.4 :</t>
  </si>
  <si>
    <t>TABLO 4.5 :</t>
  </si>
  <si>
    <t>TABLO 4.6 :</t>
  </si>
  <si>
    <t>TABLO 4.7 :</t>
  </si>
  <si>
    <t>TABLO 4.8 :</t>
  </si>
  <si>
    <t>TABLO 4.9 :</t>
  </si>
  <si>
    <t>TABLO 4.10 :</t>
  </si>
  <si>
    <t>TABLO 4.11 :</t>
  </si>
  <si>
    <t>TABLO 4.12 :</t>
  </si>
  <si>
    <t>TABLO 4.13 :</t>
  </si>
  <si>
    <t>TABLO 4.14 :</t>
  </si>
  <si>
    <t>TABLO 4.15 :</t>
  </si>
  <si>
    <t>TABLO 4.16 :</t>
  </si>
  <si>
    <t>YILLAR İTİBARİYLE ERCİYES ÜNİVERSİTESİ ENSTİTÜLERİ'NDEKİ ARAŞTIRMA GÖREVLİSİ, ÖĞRENCİ VE MEZUN SAYILARI(2009-2013)</t>
  </si>
  <si>
    <t>YILLAR İTİBARİYLE ERCİYES ÜNİVERSİTESİ'NDEKİ ÖĞRETİM ELEMANI SAYISI(2009-2013)</t>
  </si>
  <si>
    <t>YILLAR İTİBARİYLE ERCİYES ÜNİVERSİTESİ İDARİ VE DÖNER İŞLETMESİ PERSONEL SAYILARI(2009-2013)</t>
  </si>
  <si>
    <t>YILLAR İTİBARİYLE ERCİYES ÜNİVERSİTESİ'NDEKİ YABANCI UYRUKLU ÖĞRETİM ELEMANI SAYISI(2009-2013)</t>
  </si>
  <si>
    <t>MELİKŞAH ÜNİVERSİTESİ'NDE FAKÜLTELERE GÖRE KADRO VE PERSONEL DURUMU(2010)</t>
  </si>
  <si>
    <t>MELİKŞAH ÜNİVERSİTESİ'NDE FAKÜLTELERE GÖRE KADRO VE PERSONEL DURUMU(2011)</t>
  </si>
  <si>
    <t>MELİKŞAH ÜNİVERSİTESİ'NDE FAKÜLTELERE GÖRE KADRO VE PERSONEL DURUMU(2012)</t>
  </si>
  <si>
    <t>MELİKŞAH ÜNİVERSİTESİ'NDE FAKÜLTELERE GÖRE KADRO VE PERSONEL DURUMU(2013)</t>
  </si>
  <si>
    <t>YILLAR İTİBARİYLE MELİKŞAH ÜNİVERSİTESİ'NDE TOPLAM DERSLİK SAYISI(2010-2013)</t>
  </si>
  <si>
    <t>YILLAR İTİBARİYLE MELİKŞAH ÜNİVERSİTESİ'NDE TOPLAM ÖĞRENCİ SAYISI(2010-2013)</t>
  </si>
  <si>
    <t>ABDULLAH GÜL ÜNİVERSİTESİ BİRİMLERİNE GÖRE  AKADEMİK PERSONEL DURUMU(2012-2013)</t>
  </si>
  <si>
    <t>ABDULLAH GÜL ÜNİVERSİTESİ'NDEKİ ÖĞRENCİ DURUMU(2012-2013)</t>
  </si>
  <si>
    <t>ABDULLAH GÜL ÜNİVERSİTESİ İDARİ PERSONEL SAYILARI(2012-2013)</t>
  </si>
  <si>
    <t>NUH NACİ YAZGAN ÜNİVERSİTESİ'NDE FAKÜLTELERE GÖRE KADRO VE PERSONEL DURUMU(2012-2013)</t>
  </si>
  <si>
    <t>MELİKŞAH ÜNİVERSİTESİ'NDE FAKÜLTELERE GÖRE KADRO VE PERSONEL DURUMU(2010-2013)</t>
  </si>
  <si>
    <t>TABLO 4.17 :</t>
  </si>
  <si>
    <t>TABLO 4.18 :</t>
  </si>
  <si>
    <t>TABLO 4.19 :</t>
  </si>
  <si>
    <t>TABLO 4.20 :</t>
  </si>
  <si>
    <t>TABLO 4.21 :</t>
  </si>
  <si>
    <t>TABLO 4.23 :</t>
  </si>
  <si>
    <t>TABLO 4.24 :</t>
  </si>
  <si>
    <t>TABLO 4.25 :</t>
  </si>
  <si>
    <t>TABLO 4.26 :</t>
  </si>
  <si>
    <t>TABLO 4.27 :</t>
  </si>
  <si>
    <t>TABLO 4.28 :</t>
  </si>
  <si>
    <t>ERCİYES ÜNİVERSİTESİ FAKÜLTE VE YÜKSEKOKULLARA GÖRE DERS VEREN ÖĞRETİM ELEMANI, ÖĞRENCİ VE MEZUN SAYILARI(2009)</t>
  </si>
  <si>
    <t>ERCİYES ÜNİVERSİTESİ</t>
  </si>
  <si>
    <t>ÖĞRETİM ÜYESİ</t>
  </si>
  <si>
    <t>ÖĞRETİM YARDIMCILARI</t>
  </si>
  <si>
    <t xml:space="preserve">ÖĞRENCİ </t>
  </si>
  <si>
    <t>MEZUN OLAN</t>
  </si>
  <si>
    <t>Fakülte ve Yüksekokul
 Adı</t>
  </si>
  <si>
    <t>ÖĞRETİM KURUMU</t>
  </si>
  <si>
    <t>PROF</t>
  </si>
  <si>
    <t>DOÇENT</t>
  </si>
  <si>
    <t>YARD. DOÇENT</t>
  </si>
  <si>
    <t>ÖĞRETİM GÖREVLİSİ</t>
  </si>
  <si>
    <t>OKUTMAN</t>
  </si>
  <si>
    <t>ARAŞTIRMA GÖREVLİSİ</t>
  </si>
  <si>
    <t>UZMAN</t>
  </si>
  <si>
    <t>FAKÜLTELER</t>
  </si>
  <si>
    <t>Hukuk Fakültesi</t>
  </si>
  <si>
    <t>Üniversite</t>
  </si>
  <si>
    <t>Eğitim Fakültesi</t>
  </si>
  <si>
    <t>Fen-Edebiyat Fakültesi</t>
  </si>
  <si>
    <t>İ.İ.B. Fakültesi</t>
  </si>
  <si>
    <t>İlahiyat Fakültesi</t>
  </si>
  <si>
    <t>İletişim Fakültesi</t>
  </si>
  <si>
    <t>Mimarlık Fakültesi</t>
  </si>
  <si>
    <t>Mühendislik Fak.</t>
  </si>
  <si>
    <t>Tıp Fakültesi</t>
  </si>
  <si>
    <t>Güzel Sanatlar Fak.</t>
  </si>
  <si>
    <t>Eczacılık Fak.</t>
  </si>
  <si>
    <t>Diş Hekimliği Fak.</t>
  </si>
  <si>
    <t>Seyrani Ziraat Fak.</t>
  </si>
  <si>
    <t>Veteriner Fakültesi</t>
  </si>
  <si>
    <t>YÜKSEKOKULLAR</t>
  </si>
  <si>
    <t>Atatürk Sağlık Y.O.</t>
  </si>
  <si>
    <t>Beden Eğt. Ve Spor Y.O.</t>
  </si>
  <si>
    <t>Yabancı Diller Y.O</t>
  </si>
  <si>
    <t>Sivil Havacılık Y.O</t>
  </si>
  <si>
    <t>Sivil Havacılık M.Y.O</t>
  </si>
  <si>
    <t>Halil Bayraktar SHMYO</t>
  </si>
  <si>
    <t>Kayseri Meslek Y.O.</t>
  </si>
  <si>
    <t>Mustafa ÇıkrıkcıoğluMYO</t>
  </si>
  <si>
    <t>Safiye Çıkrıkçıoğlu MYO</t>
  </si>
  <si>
    <t>Sosyal Bil.M.Y.O</t>
  </si>
  <si>
    <t>Turizm İşl.Otl. Y.O</t>
  </si>
  <si>
    <t>Develi Hüseyin Şahin M Y.O</t>
  </si>
  <si>
    <t>Rektörlük</t>
  </si>
  <si>
    <r>
      <t xml:space="preserve">Kayıt Tarihi: </t>
    </r>
    <r>
      <rPr>
        <sz val="10"/>
        <rFont val="Arial"/>
        <family val="2"/>
        <charset val="162"/>
      </rPr>
      <t>20.03.2012</t>
    </r>
  </si>
  <si>
    <r>
      <rPr>
        <b/>
        <sz val="10"/>
        <rFont val="Arial"/>
        <family val="2"/>
        <charset val="162"/>
      </rPr>
      <t>Kayıt Yeri:</t>
    </r>
    <r>
      <rPr>
        <sz val="10"/>
        <rFont val="Arial"/>
        <family val="2"/>
        <charset val="162"/>
      </rPr>
      <t xml:space="preserve"> Erciyes Üniversitesi 2009 Brifingi</t>
    </r>
  </si>
  <si>
    <r>
      <rPr>
        <b/>
        <sz val="10"/>
        <rFont val="Arial"/>
        <family val="2"/>
        <charset val="162"/>
      </rPr>
      <t>Kaynak:</t>
    </r>
    <r>
      <rPr>
        <sz val="10"/>
        <rFont val="Arial"/>
        <family val="2"/>
        <charset val="162"/>
      </rPr>
      <t xml:space="preserve"> Kayseri Valiliği</t>
    </r>
  </si>
  <si>
    <t>ERCİYES ÜNİVERSİTESİ FAKÜLTE VE YÜKSEKOKULLARA GÖRE DERS VEREN ÖĞRETİM ELEMANI, ÖĞRENCİ VE MEZUN SAYILARI(2010)</t>
  </si>
  <si>
    <t>Edebiyat Fakültesi</t>
  </si>
  <si>
    <t>Fen Fakültesi</t>
  </si>
  <si>
    <t>MESLEK YÜKSEKOKUL VE YÜKSEKOKULLAR</t>
  </si>
  <si>
    <t>Sağlık Bilimleri Fak.</t>
  </si>
  <si>
    <r>
      <t xml:space="preserve">Güncelleme Tarihi: </t>
    </r>
    <r>
      <rPr>
        <sz val="10"/>
        <rFont val="Arial"/>
        <family val="2"/>
        <charset val="162"/>
      </rPr>
      <t>20.03.2012</t>
    </r>
  </si>
  <si>
    <r>
      <rPr>
        <b/>
        <sz val="10"/>
        <rFont val="Arial"/>
        <family val="2"/>
        <charset val="162"/>
      </rPr>
      <t>Kayıt Yeri:</t>
    </r>
    <r>
      <rPr>
        <sz val="10"/>
        <rFont val="Arial"/>
        <family val="2"/>
        <charset val="162"/>
      </rPr>
      <t xml:space="preserve"> Erciyes Üniversitesi 2010 Brifingi</t>
    </r>
  </si>
  <si>
    <t>ERCİYES ÜNİVERSİTESİ FAKÜLTE VE YÜKSEKOKULLARA GÖRE DERS VEREN ÖĞRETİM ELEMANI, ÖĞRENCİ VE MEZUN SAYILARI(2011)</t>
  </si>
  <si>
    <t>Sağlık Bilimleri Fakültesi*</t>
  </si>
  <si>
    <t>Adalet M.Y.O.</t>
  </si>
  <si>
    <r>
      <rPr>
        <b/>
        <sz val="10"/>
        <rFont val="Arial"/>
        <family val="2"/>
        <charset val="162"/>
      </rPr>
      <t>Kayıt Yeri:</t>
    </r>
    <r>
      <rPr>
        <sz val="10"/>
        <rFont val="Arial"/>
        <family val="2"/>
        <charset val="162"/>
      </rPr>
      <t xml:space="preserve"> Erciyes Üniversitesi 2011 Brifingi</t>
    </r>
  </si>
  <si>
    <r>
      <rPr>
        <b/>
        <sz val="10"/>
        <rFont val="Arial"/>
        <family val="2"/>
        <charset val="162"/>
      </rPr>
      <t>(*):</t>
    </r>
    <r>
      <rPr>
        <sz val="10"/>
        <rFont val="Arial"/>
        <family val="2"/>
        <charset val="162"/>
      </rPr>
      <t xml:space="preserve">Fakültemiz,28.03.1983 tarihli ve 2809 sayılı kanunun ek 30 uncu maddesine göre Atatürk Sağlık Yüksekokulunun kapatılması ile ilgili Bakanlar Kurulu’nun 05.02. 2010 tarih ve 2010/131 sayılı kararının Resmi Gazetenin 04.03.2010 tarih ve 27511 sayısında yayınlanması ile kurulmuştur.
</t>
    </r>
    <r>
      <rPr>
        <b/>
        <sz val="10"/>
        <rFont val="Arial"/>
        <family val="2"/>
        <charset val="162"/>
      </rPr>
      <t xml:space="preserve">(http://www.erciyes.edu.tr/tr/index.asp?menu=Akademik&amp;eru_sayfa=fakulteler)
</t>
    </r>
  </si>
  <si>
    <t>ERCİYES ÜNİVERSİTESİ FAKÜLTE VE YÜKSEKOKULLARA GÖRE DERS VEREN ÖĞRETİM ELEMANI, ÖĞRENCİ VE MEZUN SAYILARI(2012)</t>
  </si>
  <si>
    <t>ÇEVİRİCİ</t>
  </si>
  <si>
    <t>EĞİT.ÖĞR.  PLAN.</t>
  </si>
  <si>
    <t>Sağlık Bilimleri Fakültesi</t>
  </si>
  <si>
    <t>1</t>
  </si>
  <si>
    <t>Tomarza M.Y.O.</t>
  </si>
  <si>
    <t>2</t>
  </si>
  <si>
    <t>329</t>
  </si>
  <si>
    <r>
      <t xml:space="preserve">Kayıt Tarihi: </t>
    </r>
    <r>
      <rPr>
        <sz val="10"/>
        <rFont val="Arial"/>
        <family val="2"/>
        <charset val="162"/>
      </rPr>
      <t>18.03.2013</t>
    </r>
  </si>
  <si>
    <r>
      <rPr>
        <b/>
        <sz val="10"/>
        <rFont val="Arial"/>
        <family val="2"/>
        <charset val="162"/>
      </rPr>
      <t>Kayıt Yeri:</t>
    </r>
    <r>
      <rPr>
        <sz val="10"/>
        <rFont val="Arial"/>
        <family val="2"/>
        <charset val="162"/>
      </rPr>
      <t xml:space="preserve"> Erciyes Üniversitesi 2012 Brifingi</t>
    </r>
  </si>
  <si>
    <t>ERCİYES ÜNİVERSİTESİ FAKÜLTE VE YÜKSEKOKULLARA GÖRE DERS VEREN ÖĞRETİM ELEMANI, ÖĞRENCİ VE MEZUN SAYILARI(2013)</t>
  </si>
  <si>
    <t>Turizm Fakültesi*</t>
  </si>
  <si>
    <t>Mustafa Çıkrıkcıoğlu MYO</t>
  </si>
  <si>
    <t>Tomarza M.A. M.Y.O.**</t>
  </si>
  <si>
    <t>Uygulamalı Bilimler Y.O.***</t>
  </si>
  <si>
    <r>
      <rPr>
        <b/>
        <sz val="9"/>
        <color indexed="8"/>
        <rFont val="Ariel"/>
        <charset val="162"/>
      </rPr>
      <t>(*):</t>
    </r>
    <r>
      <rPr>
        <sz val="9"/>
        <color indexed="8"/>
        <rFont val="Ariel"/>
      </rPr>
      <t xml:space="preserve"> 25 Nisan 2013 tarih ve 28628 sayılı Resmi Gazete’de yayınlanan 2013/4459 sayılı Bakanlar Kurulu Kararı ile 21 Haziran 2005 tarih 
ve 25852 sayılı Resmi Gazete’de yayınlanan 2005/8983 sayılı Bakanlar Kurulu Kararı ile kurulan Turizm İşletmeciliği ve Otelcilik Yüksekokulu kapatılmış, yerine Turizm Fakültesi kurulmuştur. </t>
    </r>
  </si>
  <si>
    <r>
      <t>(**):</t>
    </r>
    <r>
      <rPr>
        <sz val="10"/>
        <rFont val="Arial"/>
        <family val="2"/>
        <charset val="162"/>
      </rPr>
      <t>Yüksekokulumuz 2013-2014 eğitim-öğretim yılı başında hayırsever iş adamı Mustafa AKINCIOĞLU tarafından tefriş edilmiş ve adı Tomarza Mustafa Akıncıoğlu Meslek Yüksekokulu olarak değiştirilmiştir.2013-2014 eğitim-öğretim yılında, Yapı Yalıtım Teknolojisi Programı’na öğrenci alarak öğretime başlamıştır.</t>
    </r>
  </si>
  <si>
    <r>
      <t xml:space="preserve"> (***): </t>
    </r>
    <r>
      <rPr>
        <sz val="10"/>
        <rFont val="Arial"/>
        <family val="2"/>
        <charset val="162"/>
      </rPr>
      <t>Erciyes Üniversitesi Rektörlüğüne bağlı olarak Uygulamalı Bilimler Yüksekokulu Kurulması; Millî Eğitim Bakanlığının 9/3/2012 tarihli ve 6512 sayılı yazısı üzerine, 
28/3/1983 tarihli ve 2809 sayılı Kanunun ek 30 uncu maddesine göre, Bakanlar Kurulu’nca 29/3/2012 tarihinde kararlaştırılmıştır.</t>
    </r>
  </si>
  <si>
    <r>
      <t xml:space="preserve">Kayıt Tarihi: </t>
    </r>
    <r>
      <rPr>
        <sz val="10"/>
        <rFont val="Arial"/>
        <family val="2"/>
        <charset val="162"/>
      </rPr>
      <t>26.03.2014</t>
    </r>
  </si>
  <si>
    <r>
      <rPr>
        <b/>
        <sz val="10"/>
        <rFont val="Arial"/>
        <family val="2"/>
        <charset val="162"/>
      </rPr>
      <t>Kayıt Yeri:</t>
    </r>
    <r>
      <rPr>
        <sz val="10"/>
        <rFont val="Arial"/>
        <family val="2"/>
        <charset val="162"/>
      </rPr>
      <t xml:space="preserve"> Erciyes Üniversitesi 2013 Brifingi</t>
    </r>
  </si>
  <si>
    <t>ENSTİTÜ ADI</t>
  </si>
  <si>
    <t>FEN BİLİMLERİ ENSTİTÜSÜ</t>
  </si>
  <si>
    <t>SAĞLIK BİLİMLERİ ENSTİTÜSÜ</t>
  </si>
  <si>
    <t>SOSYAL BİLİMLER ENSTİTÜSÜ</t>
  </si>
  <si>
    <t>GEVHER NESİBE TIP TARİHİ ENSTİTÜSÜ</t>
  </si>
  <si>
    <t>GÜZEL SANATLAR  ENSTİTÜSÜ</t>
  </si>
  <si>
    <t>ATATÜRK İLKE VE İNK.TARİHİ</t>
  </si>
  <si>
    <t>EĞİTİM  BİLİMLERİ</t>
  </si>
  <si>
    <r>
      <rPr>
        <b/>
        <sz val="10"/>
        <rFont val="Arial"/>
        <family val="2"/>
        <charset val="162"/>
      </rPr>
      <t>Kayıt Tarihi:</t>
    </r>
    <r>
      <rPr>
        <sz val="10"/>
        <rFont val="Arial"/>
        <family val="2"/>
        <charset val="162"/>
      </rPr>
      <t xml:space="preserve"> 17.08.2011</t>
    </r>
  </si>
  <si>
    <r>
      <t xml:space="preserve">Güncelleme Tarihi: </t>
    </r>
    <r>
      <rPr>
        <sz val="10"/>
        <rFont val="Arial"/>
        <family val="2"/>
        <charset val="162"/>
      </rPr>
      <t>26.03.2014</t>
    </r>
  </si>
  <si>
    <r>
      <rPr>
        <b/>
        <sz val="10"/>
        <rFont val="Arial"/>
        <family val="2"/>
        <charset val="162"/>
      </rPr>
      <t>Kayıt Yeri:</t>
    </r>
    <r>
      <rPr>
        <sz val="10"/>
        <rFont val="Arial"/>
        <family val="2"/>
        <charset val="162"/>
      </rPr>
      <t xml:space="preserve"> Erciyes Üniversitesi 2009,2010,2011,2012, 2013 Yılı Brifingleri</t>
    </r>
  </si>
  <si>
    <t>ÜNVAN</t>
  </si>
  <si>
    <t>Prof. Dr.</t>
  </si>
  <si>
    <t>Doç.Dr.</t>
  </si>
  <si>
    <t>Yrd.Doç.Dr.</t>
  </si>
  <si>
    <t>Öğr.Gör.</t>
  </si>
  <si>
    <t>Okutman</t>
  </si>
  <si>
    <t>Arş.Gör.</t>
  </si>
  <si>
    <t>Uzman</t>
  </si>
  <si>
    <t>Yabancı Uyruklu Öğr. Elemanı</t>
  </si>
  <si>
    <t>Çevirici</t>
  </si>
  <si>
    <t>Eğitim Öğretim Planlamacısı</t>
  </si>
  <si>
    <r>
      <rPr>
        <b/>
        <sz val="10"/>
        <rFont val="Arial"/>
        <family val="2"/>
        <charset val="162"/>
      </rPr>
      <t>Kayıt Yeri:</t>
    </r>
    <r>
      <rPr>
        <sz val="10"/>
        <rFont val="Arial"/>
        <family val="2"/>
        <charset val="162"/>
      </rPr>
      <t xml:space="preserve"> Erciyes Üniversitesi 2009, 2010, 2011, 2012, 2013 Yılı Brifingleri</t>
    </r>
  </si>
  <si>
    <t>YILLAR İTİBARİYLE ERCİYES ÜNİVERSİTESİ İDARİ VE DÖNER SERMAYE İŞLETMESİ PERSONEL SAYILARI(2009-2013)</t>
  </si>
  <si>
    <t>İDARİ PERSONEL SAYILARI</t>
  </si>
  <si>
    <t>Genel İdare Hizmetleri Sınıfı</t>
  </si>
  <si>
    <t>Sağlık Hizmetleri Sınıfı</t>
  </si>
  <si>
    <t>Avukat Hizmetleri Sınıfı</t>
  </si>
  <si>
    <t>Din Hizmetleri Sınıfı</t>
  </si>
  <si>
    <t>Yardımcı Hizmetler Sınıfı</t>
  </si>
  <si>
    <t>DÖNER SERMAYE İŞLETMESİ PERSONEL SAYILARI</t>
  </si>
  <si>
    <t>YILLAR İTİBARİYLE ERCİYES ÜNİVERSİTESİ'NDEKİ YABANCI UYRUKLU ÖĞRETİM ELEMANI SAYISI(2009-2012)</t>
  </si>
  <si>
    <t>ÜNVANLARI</t>
  </si>
  <si>
    <t>DOÇ. DR.</t>
  </si>
  <si>
    <t>YARD. DOÇ.</t>
  </si>
  <si>
    <t>Azerbeycan</t>
  </si>
  <si>
    <t>Kanada</t>
  </si>
  <si>
    <t>Fransa</t>
  </si>
  <si>
    <t>Beyaz Rusya</t>
  </si>
  <si>
    <t>Kore</t>
  </si>
  <si>
    <t>Çin Halk Cum.</t>
  </si>
  <si>
    <t>A.B.D.</t>
  </si>
  <si>
    <t>Japonya</t>
  </si>
  <si>
    <t>Kazakistan</t>
  </si>
  <si>
    <t>Irak</t>
  </si>
  <si>
    <t>İran</t>
  </si>
  <si>
    <t>Libya</t>
  </si>
  <si>
    <t>Hindistan</t>
  </si>
  <si>
    <t>Estonya</t>
  </si>
  <si>
    <t>Gürcistan</t>
  </si>
  <si>
    <t>Suriye</t>
  </si>
  <si>
    <t>Britanya</t>
  </si>
  <si>
    <t>Filistin</t>
  </si>
  <si>
    <t>Kırgızistan</t>
  </si>
  <si>
    <t>İngiltere</t>
  </si>
  <si>
    <t>Romanya</t>
  </si>
  <si>
    <r>
      <t xml:space="preserve">Güncelleme Tarihi: </t>
    </r>
    <r>
      <rPr>
        <sz val="10"/>
        <rFont val="Arial"/>
        <family val="2"/>
        <charset val="162"/>
      </rPr>
      <t>26.04.2014</t>
    </r>
  </si>
  <si>
    <t>FAKÜLTE ADI</t>
  </si>
  <si>
    <t>Bölüm/Program Adı</t>
  </si>
  <si>
    <t>Doç. Dr.</t>
  </si>
  <si>
    <t>Yard. Doç. Dr.</t>
  </si>
  <si>
    <t>Öğr. Gör. Dr.</t>
  </si>
  <si>
    <t>Öğr. Gör.</t>
  </si>
  <si>
    <t>Arş. Gör.</t>
  </si>
  <si>
    <t>ÖĞRETİM ÜYESİ 
TOPLAM</t>
  </si>
  <si>
    <t>GENEL
TOPLAM</t>
  </si>
  <si>
    <t>İktisadi ve İdari 
Bilimler Fakültesi</t>
  </si>
  <si>
    <t> 1</t>
  </si>
  <si>
    <t>1 </t>
  </si>
  <si>
    <t>Fen Edebiyat 
Fakültesi</t>
  </si>
  <si>
    <t>Mühendislik-Mimarlık 
Fakültesi</t>
  </si>
  <si>
    <t>Fen Bilimleri Enstitüsü</t>
  </si>
  <si>
    <t>Fen Bilimleri</t>
  </si>
  <si>
    <t>Yabancı Dil Eğitim Merkezi</t>
  </si>
  <si>
    <t>Sürekli Eğitim Uygulama ve Araştırma Merkezi</t>
  </si>
  <si>
    <r>
      <rPr>
        <b/>
        <sz val="10"/>
        <rFont val="Arial"/>
        <family val="2"/>
        <charset val="162"/>
      </rPr>
      <t>Kayıt Yeri:</t>
    </r>
    <r>
      <rPr>
        <sz val="10"/>
        <rFont val="Arial"/>
        <family val="2"/>
        <charset val="162"/>
      </rPr>
      <t xml:space="preserve"> Melikşah Üniversitesi 2010 Yılı Brifingi</t>
    </r>
  </si>
  <si>
    <r>
      <rPr>
        <b/>
        <sz val="10"/>
        <rFont val="Arial"/>
        <family val="2"/>
        <charset val="162"/>
      </rPr>
      <t>Kayıt Yeri:</t>
    </r>
    <r>
      <rPr>
        <sz val="10"/>
        <rFont val="Arial"/>
        <family val="2"/>
        <charset val="162"/>
      </rPr>
      <t xml:space="preserve"> Melikşah Üniversitesi 2011 Yılı Brifingi</t>
    </r>
  </si>
  <si>
    <r>
      <rPr>
        <b/>
        <sz val="10"/>
        <rFont val="Arial"/>
        <family val="2"/>
        <charset val="162"/>
      </rPr>
      <t>Kayıt Tarihi:</t>
    </r>
    <r>
      <rPr>
        <sz val="10"/>
        <rFont val="Arial"/>
        <family val="2"/>
        <charset val="162"/>
      </rPr>
      <t xml:space="preserve"> 18.03.2013</t>
    </r>
  </si>
  <si>
    <r>
      <rPr>
        <b/>
        <sz val="10"/>
        <rFont val="Arial"/>
        <family val="2"/>
        <charset val="162"/>
      </rPr>
      <t>Kayıt Yeri:</t>
    </r>
    <r>
      <rPr>
        <sz val="10"/>
        <rFont val="Arial"/>
        <family val="2"/>
        <charset val="162"/>
      </rPr>
      <t xml:space="preserve"> Melikşah Üniversitesi 2012 Yılı Brifingi</t>
    </r>
  </si>
  <si>
    <t>Hemşirelik</t>
  </si>
  <si>
    <r>
      <rPr>
        <b/>
        <sz val="10"/>
        <rFont val="Arial"/>
        <family val="2"/>
        <charset val="162"/>
      </rPr>
      <t>Kayıt Tarihi:</t>
    </r>
    <r>
      <rPr>
        <sz val="10"/>
        <rFont val="Arial"/>
        <family val="2"/>
        <charset val="162"/>
      </rPr>
      <t xml:space="preserve"> 26.04.2014</t>
    </r>
  </si>
  <si>
    <r>
      <rPr>
        <b/>
        <sz val="10"/>
        <rFont val="Arial"/>
        <family val="2"/>
        <charset val="162"/>
      </rPr>
      <t>Kayıt Yeri:</t>
    </r>
    <r>
      <rPr>
        <sz val="10"/>
        <rFont val="Arial"/>
        <family val="2"/>
        <charset val="162"/>
      </rPr>
      <t xml:space="preserve"> Melikşah Üniversitesi 2013 Yılı Brifingi</t>
    </r>
  </si>
  <si>
    <t>YILLAR İTİBARİYLE MELİKŞAH ÜNİVERSİTESİ'NDE TOPLAM DERSLİK SAYISI (2010-2013)</t>
  </si>
  <si>
    <t>FAKÜLTE</t>
  </si>
  <si>
    <t>FEN EDEBİYAT FAKÜLTESİ</t>
  </si>
  <si>
    <t>İİBF</t>
  </si>
  <si>
    <t>MÜHENDİSLİK-MİMARLIK FAKÜLTESİ</t>
  </si>
  <si>
    <t>YABANCI DİLLER YÜKSEK OKULU</t>
  </si>
  <si>
    <r>
      <rPr>
        <b/>
        <sz val="10"/>
        <rFont val="Arial"/>
        <family val="2"/>
        <charset val="162"/>
      </rPr>
      <t>Kayıt Yeri:</t>
    </r>
    <r>
      <rPr>
        <sz val="10"/>
        <rFont val="Arial"/>
        <family val="2"/>
        <charset val="162"/>
      </rPr>
      <t xml:space="preserve"> Melikşah Üniversitesi 2010, 2011, 2012, 2013 Yılı Brifingleri</t>
    </r>
  </si>
  <si>
    <t xml:space="preserve">KIZ ÖĞRENCİ </t>
  </si>
  <si>
    <t>ERKEK ÖĞRENCİ</t>
  </si>
  <si>
    <t>YABANCI KIZ ÖĞRENCİ</t>
  </si>
  <si>
    <t>YABANCI ERKEK ÖĞRENCİ</t>
  </si>
  <si>
    <t>FEN BİLİMLER ENSTİTÜSÜ</t>
  </si>
  <si>
    <t>FEN BİLİMLER ENSTİTÜSÜ 
YABANCI ÖĞRENCİ</t>
  </si>
  <si>
    <t>BİRİMLER</t>
  </si>
  <si>
    <t>Mühendislik ve Doğa Bilimleri Fakültesi</t>
  </si>
  <si>
    <t>Bilgisayar Bilimleri Fakültesi</t>
  </si>
  <si>
    <t>İktisadi ve İdari Bilimler Fakültesi</t>
  </si>
  <si>
    <t>Eğitim Bilimleri Fakültesi</t>
  </si>
  <si>
    <t>Yabancı Diller Yüksekokulu</t>
  </si>
  <si>
    <t>Beden Eğitimi ve Spor Yüksekokulu</t>
  </si>
  <si>
    <t>Sosyal Bilimler Enstitüsü</t>
  </si>
  <si>
    <t>Eğitim Bilimleri Enstitüsü</t>
  </si>
  <si>
    <r>
      <rPr>
        <b/>
        <sz val="10"/>
        <rFont val="Arial"/>
        <family val="2"/>
        <charset val="162"/>
      </rPr>
      <t xml:space="preserve">Güncelleme Tarihi: </t>
    </r>
    <r>
      <rPr>
        <sz val="10"/>
        <rFont val="Arial"/>
        <family val="2"/>
        <charset val="162"/>
      </rPr>
      <t>26.04.2014</t>
    </r>
  </si>
  <si>
    <r>
      <rPr>
        <b/>
        <sz val="10"/>
        <rFont val="Arial"/>
        <family val="2"/>
        <charset val="162"/>
      </rPr>
      <t>Kayıt Yeri:</t>
    </r>
    <r>
      <rPr>
        <sz val="10"/>
        <rFont val="Arial"/>
        <family val="2"/>
        <charset val="162"/>
      </rPr>
      <t xml:space="preserve"> Abdullah Gül Üniversitesi 2012, 2013 Yılı Brifingleri</t>
    </r>
  </si>
  <si>
    <t>Mühendislik ve Doğa Bilimleri 
Fakültesi</t>
  </si>
  <si>
    <t>Makine Mühendisliği</t>
  </si>
  <si>
    <t>Endüstri Mühendisliği</t>
  </si>
  <si>
    <t>İnşaat Mühendisliği</t>
  </si>
  <si>
    <t xml:space="preserve">Elektrik-Elektronik Müh. </t>
  </si>
  <si>
    <t>Mimarlık</t>
  </si>
  <si>
    <t>Bilgisayar Mühendisliği</t>
  </si>
  <si>
    <t>İşletme</t>
  </si>
  <si>
    <t>İngilizce</t>
  </si>
  <si>
    <t>PERSONEL SINIFI</t>
  </si>
  <si>
    <t>Genel İdare Hizmetleri</t>
  </si>
  <si>
    <t>Teknik Hizmetler</t>
  </si>
  <si>
    <t>Sağlık Hizmetleri</t>
  </si>
  <si>
    <t>Avukat Hizmetleri</t>
  </si>
  <si>
    <t>Din Hizmetleri</t>
  </si>
  <si>
    <t>Eğitim Öğretim Hizmetleri</t>
  </si>
  <si>
    <t>Yardımcı Hizmetler</t>
  </si>
  <si>
    <t xml:space="preserve">
TOPLAM</t>
  </si>
  <si>
    <t>İktisat</t>
  </si>
  <si>
    <t>Siyaset Bilimi ve Kamu Yönetimi</t>
  </si>
  <si>
    <t>Mühendislik 
Fakültesi</t>
  </si>
  <si>
    <t xml:space="preserve">İnşaat Mühendisliği </t>
  </si>
  <si>
    <t xml:space="preserve">Elektrik Elektronik Mühendisliği </t>
  </si>
  <si>
    <t>Güzel Sanatlar ve
 Tasarım Fakültesi</t>
  </si>
  <si>
    <t>Beslenme ve Diyetetik</t>
  </si>
  <si>
    <t>Hemşirelik ve Sağlık Hizmetleri</t>
  </si>
  <si>
    <r>
      <rPr>
        <b/>
        <sz val="10"/>
        <rFont val="Arial"/>
        <family val="2"/>
        <charset val="162"/>
      </rPr>
      <t>Kayıt Yeri:</t>
    </r>
    <r>
      <rPr>
        <sz val="10"/>
        <rFont val="Arial"/>
        <family val="2"/>
        <charset val="162"/>
      </rPr>
      <t xml:space="preserve"> Nuh Naci Yazgan Üniversitesi 2012, 2013 Yılı Brifingleri</t>
    </r>
  </si>
  <si>
    <t>YILLAR İTİBARİYLE ERCİYES ÜNİVERSİTESİ FAKÜLTE VE YÜKSEKOKULLARA GÖRE DERS VEREN ÖĞRETİM ELEMANI, ÖĞRENCİ VE MEZUN SAYILARI(2009-2013)</t>
  </si>
  <si>
    <t>Tablo 4.28</t>
  </si>
  <si>
    <t>Tablo 4.27</t>
  </si>
  <si>
    <t>Tablo 4.26</t>
  </si>
  <si>
    <t>Tablo 4.25</t>
  </si>
  <si>
    <t>Tablo 4.24</t>
  </si>
  <si>
    <t>Uluslararası Ticaret ve İşletmecilik</t>
  </si>
  <si>
    <t>İşletme /İngilizce</t>
  </si>
  <si>
    <t xml:space="preserve">Siyaset Bilimi ve Uluslararası İlişkiler 
</t>
  </si>
  <si>
    <t>Bilgisayar Mühendisliği /İngilizce</t>
  </si>
  <si>
    <t>Matematik</t>
  </si>
  <si>
    <t>Psikoloji</t>
  </si>
  <si>
    <t>İngiliz Dili ve Edebiyatı</t>
  </si>
  <si>
    <t>Elektrik Elektronik Mühendisliği /İngilizce</t>
  </si>
  <si>
    <t>Endüstri Ürünleri Tasarımı</t>
  </si>
  <si>
    <t>Makine Mühendisliği /(İngilizce)</t>
  </si>
  <si>
    <t>Hukuk</t>
  </si>
  <si>
    <t>Siyaset Bilimi ve Uluslararası İlişkiler</t>
  </si>
  <si>
    <t xml:space="preserve">İngiliz Dili ve Edebiyatı </t>
  </si>
  <si>
    <t>Elektrik Elektronik Mühendisliği</t>
  </si>
  <si>
    <t xml:space="preserve">Uluslararası Ticaret ve İşletmecilik </t>
  </si>
  <si>
    <t>Tablo 4.23</t>
  </si>
  <si>
    <t xml:space="preserve">Psikoloji </t>
  </si>
  <si>
    <t xml:space="preserve">Bilgisayar Mühendisliği </t>
  </si>
  <si>
    <r>
      <rPr>
        <b/>
        <sz val="10"/>
        <rFont val="Arial"/>
        <family val="2"/>
        <charset val="162"/>
      </rPr>
      <t>Kayıt Yeri:</t>
    </r>
    <r>
      <rPr>
        <sz val="10"/>
        <rFont val="Arial"/>
        <family val="2"/>
        <charset val="162"/>
      </rPr>
      <t xml:space="preserve"> Erciyes Üniversitesi 2009, 2010, 2011 Yılı Brifingleri</t>
    </r>
  </si>
  <si>
    <t>Tablo 4.21</t>
  </si>
  <si>
    <t>Tablo 4.20</t>
  </si>
  <si>
    <t>Tablo 4.19</t>
  </si>
  <si>
    <t>Tablo 4.18</t>
  </si>
  <si>
    <t>Tablo 4.18 (devamı)</t>
  </si>
  <si>
    <r>
      <rPr>
        <b/>
        <sz val="10"/>
        <rFont val="Arial"/>
        <family val="2"/>
        <charset val="162"/>
      </rPr>
      <t>Kayıt Yeri:</t>
    </r>
    <r>
      <rPr>
        <sz val="10"/>
        <rFont val="Arial"/>
        <family val="2"/>
        <charset val="162"/>
      </rPr>
      <t xml:space="preserve"> Erciyes Üniversitesi 2012, 2013 Yılı Brifingleri</t>
    </r>
  </si>
  <si>
    <t>YILLAR İTİBARİYLE ERCİYES ÜNİVERSİTESİ ENSTİTÜLERİ'NDEKİ ARAŞTIRMA GÖREVLİSİ, ÖĞRENCİ VE MEZUN SAYILARI(2012-2013)</t>
  </si>
  <si>
    <t>YILLAR İTİBARİYLE ERCİYES ÜNİVERSİTESİ ENSTİTÜLERİ'NDEKİ ARAŞTIRMA GÖREVLİSİ, ÖĞRENCİ VE MEZUN SAYILARI(2009-2011)</t>
  </si>
  <si>
    <t>Tablo 4.17 (devamı)</t>
  </si>
  <si>
    <t>Tablo 4.17</t>
  </si>
  <si>
    <t>TABLO 4.16</t>
  </si>
  <si>
    <t>TABLO 4.15</t>
  </si>
  <si>
    <t>TABLO 4.14</t>
  </si>
  <si>
    <t>TABLO 4.13</t>
  </si>
  <si>
    <t>TABLO 4.12</t>
  </si>
  <si>
    <t>TABLO 4.11</t>
  </si>
  <si>
    <t>TABLO 4.10</t>
  </si>
  <si>
    <t>Tablo 4.9</t>
  </si>
  <si>
    <t>Tablo 4.8</t>
  </si>
  <si>
    <t>Tablo 4.8 (devamı)</t>
  </si>
  <si>
    <r>
      <t xml:space="preserve">Kayıt Yeri: </t>
    </r>
    <r>
      <rPr>
        <sz val="10"/>
        <rFont val="Arial"/>
        <family val="2"/>
        <charset val="162"/>
      </rPr>
      <t>Kayseri İl Milli Eğitim Müdürlüğü 2009, 2010 ve 2011 Yılı Brifingleri</t>
    </r>
  </si>
  <si>
    <r>
      <t xml:space="preserve">Kayıt Yeri: </t>
    </r>
    <r>
      <rPr>
        <sz val="10"/>
        <rFont val="Arial"/>
        <family val="2"/>
        <charset val="162"/>
      </rPr>
      <t>Kayseri İl Milli Eğitim Müdürlüğü 2012 ve 2013 Yılı Brifingleri</t>
    </r>
  </si>
  <si>
    <t>YILLAR İTİBARİYLE KAYSERİ İLİ YATILI BÖLGE OKULLARI BİLGİLERİ(2012-2013)</t>
  </si>
  <si>
    <t>YILLAR İTİBARİYLE KAYSERİ İLİ YATILI BÖLGE OKULLARI BİLGİLERİ(2009-2011)</t>
  </si>
  <si>
    <t>Tablo 4.7</t>
  </si>
  <si>
    <t>Tablo 4.6</t>
  </si>
  <si>
    <t>Tablo 4.5</t>
  </si>
  <si>
    <t>Tablo 4.3</t>
  </si>
  <si>
    <t>Tablo 4.2</t>
  </si>
  <si>
    <t>Tablo 4.1</t>
  </si>
  <si>
    <t>YILLAR İTİBARİYLE KAYSERİ MÜZELERİNDEKİ ESER VE KİTAP DURUMLARI (2009-2013)</t>
  </si>
  <si>
    <t>YILLAR İTİBARİYLE KAYSERİ İLİNDEKİ TESCİLLİ KÜLTÜR VE TABİAT VARLIKLARI (2009-2012)</t>
  </si>
  <si>
    <t>YILLAR İTİBARİYLE KAYSERİ İLİNDEKİ KÜTÜPHANELERDEKİ KİTAP VE OKUYUCU SAYISI (2009-2013)</t>
  </si>
  <si>
    <t>MÜZELER VE KÜLTÜR MÜDÜRLÜĞÜNE BAĞLI KAYSERİ'DEKİ MÜZE VE ÖREN YERLERİ</t>
  </si>
  <si>
    <t>V. BÖLÜM: KÜLTÜR</t>
  </si>
  <si>
    <t>TABLO 5.1:</t>
  </si>
  <si>
    <t>TABLO 5.2:</t>
  </si>
  <si>
    <t>TABLO 5.3:</t>
  </si>
  <si>
    <t>TABLO 5.4:</t>
  </si>
  <si>
    <t>VI. BÖLÜM: ADALET</t>
  </si>
  <si>
    <t>ENVANTER DURUMU</t>
  </si>
  <si>
    <t>Arkeolojik</t>
  </si>
  <si>
    <t>Etnografik</t>
  </si>
  <si>
    <t>Sikke</t>
  </si>
  <si>
    <t>Tablet</t>
  </si>
  <si>
    <t>Mühür    ve   Mühür Baskısı</t>
  </si>
  <si>
    <t>Arşiv Vesikası</t>
  </si>
  <si>
    <t>Şer’i mahkeme sicilleri</t>
  </si>
  <si>
    <t>El yazması Kitap</t>
  </si>
  <si>
    <t>Fosil</t>
  </si>
  <si>
    <t>Envanteri yapılmış (2009)</t>
  </si>
  <si>
    <t>Envanteri yapılmış (2010)</t>
  </si>
  <si>
    <t>Envanteri yapılmış (2011)</t>
  </si>
  <si>
    <t>Envanteri yapılmış (2012)</t>
  </si>
  <si>
    <t>Envanteri yapılmış (2013)</t>
  </si>
  <si>
    <r>
      <t xml:space="preserve">Kayıt Tarihi: </t>
    </r>
    <r>
      <rPr>
        <sz val="10"/>
        <rFont val="Arial"/>
        <family val="2"/>
        <charset val="162"/>
      </rPr>
      <t>06.09.2011</t>
    </r>
  </si>
  <si>
    <r>
      <t xml:space="preserve">Güncelleme Tarihi: </t>
    </r>
    <r>
      <rPr>
        <sz val="10"/>
        <rFont val="Arial"/>
        <family val="2"/>
        <charset val="162"/>
      </rPr>
      <t>28</t>
    </r>
    <r>
      <rPr>
        <sz val="10"/>
        <rFont val="Arial Tur"/>
        <charset val="162"/>
      </rPr>
      <t>.04.2014</t>
    </r>
  </si>
  <si>
    <r>
      <t xml:space="preserve">Kayıt Yeri: </t>
    </r>
    <r>
      <rPr>
        <sz val="10"/>
        <rFont val="Arial"/>
        <family val="2"/>
        <charset val="162"/>
      </rPr>
      <t>Kayseri Kültür ve Turizm Müdürlüğü 2009, 2010, 2011, 2012, 2013 Yılı Brifingleri</t>
    </r>
  </si>
  <si>
    <r>
      <t>Kaynak:</t>
    </r>
    <r>
      <rPr>
        <sz val="10"/>
        <rFont val="Arial"/>
        <family val="2"/>
        <charset val="162"/>
      </rPr>
      <t>Kayseri Valiliği</t>
    </r>
  </si>
  <si>
    <t>KİTAP DURUMU</t>
  </si>
  <si>
    <r>
      <t xml:space="preserve"> 01.01.2009-31.12.2009  tarihi itibariyle Müze Müdürlüğü Kütüphanesi’nde  toplam </t>
    </r>
    <r>
      <rPr>
        <b/>
        <sz val="10"/>
        <rFont val="Arial"/>
        <family val="2"/>
        <charset val="162"/>
      </rPr>
      <t>3.387 adet</t>
    </r>
    <r>
      <rPr>
        <sz val="10"/>
        <rFont val="Arial"/>
        <family val="2"/>
        <charset val="162"/>
      </rPr>
      <t xml:space="preserve"> matbaa baskısı kitap mevcuttur.</t>
    </r>
  </si>
  <si>
    <r>
      <t xml:space="preserve"> 01.01.2010-31.12.2010  tarihi itibariyle Müze Müdürlüğü Kütüphanesi’nde  toplam </t>
    </r>
    <r>
      <rPr>
        <b/>
        <sz val="10"/>
        <rFont val="Arial"/>
        <family val="2"/>
        <charset val="162"/>
      </rPr>
      <t>3.151 adet</t>
    </r>
    <r>
      <rPr>
        <sz val="10"/>
        <rFont val="Arial"/>
        <family val="2"/>
        <charset val="162"/>
      </rPr>
      <t xml:space="preserve"> matbaa baskısı kitap mevcuttur.</t>
    </r>
  </si>
  <si>
    <r>
      <t xml:space="preserve"> 01.01.2011-30.06.2011  tarihi itibariyle Müze Müdürlüğü Kütüphanesi’nde  toplam </t>
    </r>
    <r>
      <rPr>
        <b/>
        <sz val="10"/>
        <rFont val="Arial"/>
        <family val="2"/>
        <charset val="162"/>
      </rPr>
      <t>3.151 adet</t>
    </r>
    <r>
      <rPr>
        <sz val="10"/>
        <rFont val="Arial"/>
        <family val="2"/>
        <charset val="162"/>
      </rPr>
      <t xml:space="preserve"> matbaa baskısı kitap mevcuttur.</t>
    </r>
  </si>
  <si>
    <t>MEVCUT DURUM</t>
  </si>
  <si>
    <t>TEK YAPILAR</t>
  </si>
  <si>
    <t>SİT ALANLARI</t>
  </si>
  <si>
    <t>KENTSEL SİT</t>
  </si>
  <si>
    <t>TARİHİ SİT</t>
  </si>
  <si>
    <t>DOĞAL SİT</t>
  </si>
  <si>
    <r>
      <t xml:space="preserve">Güncelleme Tarihi: </t>
    </r>
    <r>
      <rPr>
        <sz val="10"/>
        <rFont val="Arial Tur"/>
        <charset val="162"/>
      </rPr>
      <t>01.03.2013</t>
    </r>
  </si>
  <si>
    <r>
      <t xml:space="preserve">Kayıt Yeri: </t>
    </r>
    <r>
      <rPr>
        <sz val="10"/>
        <rFont val="Arial"/>
        <family val="2"/>
        <charset val="162"/>
      </rPr>
      <t>Kayseri Kültür ve Turizm Müdürlüğü 2009, 2010, 2011, 2012 Yılı Brifingleri</t>
    </r>
  </si>
  <si>
    <r>
      <rPr>
        <b/>
        <sz val="10"/>
        <rFont val="Arial Tur"/>
        <charset val="162"/>
      </rPr>
      <t xml:space="preserve">Not: </t>
    </r>
    <r>
      <rPr>
        <sz val="10"/>
        <rFont val="Arial"/>
        <family val="2"/>
        <charset val="162"/>
      </rPr>
      <t>2013 yılı verilerine Kayseri Kültür ve Turizm Müd. 2013 yılı brifinginde yer verilmemiştir.</t>
    </r>
  </si>
  <si>
    <t>KÜTÜPHANELERİMİZ</t>
  </si>
  <si>
    <t>KİTAP SAYISI</t>
  </si>
  <si>
    <t>OKUYUCU SAYISI</t>
  </si>
  <si>
    <t>İl Halk Kütüphanesi Müdürlüğü</t>
  </si>
  <si>
    <t>360*</t>
  </si>
  <si>
    <t>15903**</t>
  </si>
  <si>
    <t>Ağırnas Kasabası Mimarsinan Halk Kütüp.</t>
  </si>
  <si>
    <t>Erkilet Kas. Erkiletli Mehmet Paşa Halk Ktp.</t>
  </si>
  <si>
    <t>Hisarcık Kasabası Halk Kütüphanesi</t>
  </si>
  <si>
    <t>Merkez Hikmet Taş Çocuk Kütüphanesi</t>
  </si>
  <si>
    <t>Geçici Kapalı</t>
  </si>
  <si>
    <t>Mimarsinan Kasbası Selçuklu Halk Kütüp.</t>
  </si>
  <si>
    <t>Necmettin Feyzioğlu Halk Kütüphanesi</t>
  </si>
  <si>
    <t>Raşid Efendi Eski Eserler Kütüphanesi</t>
  </si>
  <si>
    <t>Bünyan İlçe Halk Kütüphanesi</t>
  </si>
  <si>
    <t>Develi İlçe Seyrani Halk Kütüphanesi</t>
  </si>
  <si>
    <t>Felahiye İlçe Halk Kütüphanesi</t>
  </si>
  <si>
    <t>Hacılar İlçe Halk Kütüphanesi</t>
  </si>
  <si>
    <t>İncesu İlçe Halk Kütüphanesi</t>
  </si>
  <si>
    <t>Özvatan İlçe Halk Kütüphanesi</t>
  </si>
  <si>
    <t>Geçici.Kapalı</t>
  </si>
  <si>
    <t>Pınarbaşı İlçe Halk Kütüphanesi</t>
  </si>
  <si>
    <t>Pınarbaşı-Pazarören Kasabası Halk Kütüp.</t>
  </si>
  <si>
    <t>Sarıoğlan 80. Yıl İlçe Halk Kütüphanesi</t>
  </si>
  <si>
    <t>Sarız İlçe Halk Kütüphanesi</t>
  </si>
  <si>
    <t>Kapalı</t>
  </si>
  <si>
    <t>Talas Fatma-Kemal Timuçin İlçe Halk Ktp.</t>
  </si>
  <si>
    <t>Tomarza İlçe Halk Kütüphanesi</t>
  </si>
  <si>
    <t>Yahyalı İlçe Halk Kütüphanesi</t>
  </si>
  <si>
    <t>Yeşilhisar İlçe Halk Kütüphanesi</t>
  </si>
  <si>
    <r>
      <t>Kayıt Tarihi:</t>
    </r>
    <r>
      <rPr>
        <sz val="10"/>
        <rFont val="Arial"/>
        <family val="2"/>
        <charset val="162"/>
      </rPr>
      <t xml:space="preserve"> 06.09.2011</t>
    </r>
  </si>
  <si>
    <r>
      <t xml:space="preserve">Güncelleme Tarihi: </t>
    </r>
    <r>
      <rPr>
        <sz val="10"/>
        <rFont val="Arial"/>
        <family val="2"/>
        <charset val="162"/>
      </rPr>
      <t>28.</t>
    </r>
    <r>
      <rPr>
        <sz val="10"/>
        <rFont val="Arial Tur"/>
        <charset val="162"/>
      </rPr>
      <t>04.2014</t>
    </r>
  </si>
  <si>
    <r>
      <rPr>
        <b/>
        <sz val="10"/>
        <rFont val="Arial Tur"/>
        <charset val="162"/>
      </rPr>
      <t xml:space="preserve">(*): </t>
    </r>
    <r>
      <rPr>
        <sz val="10"/>
        <rFont val="Arial"/>
        <family val="2"/>
        <charset val="162"/>
      </rPr>
      <t>"Depreme Güçlendirme Tadilatı" nedeniyle sadece gezici kütüphane hizmet vermiştir.</t>
    </r>
  </si>
  <si>
    <r>
      <rPr>
        <b/>
        <sz val="10"/>
        <rFont val="Arial Tur"/>
        <charset val="162"/>
      </rPr>
      <t xml:space="preserve">(**): </t>
    </r>
    <r>
      <rPr>
        <sz val="10"/>
        <rFont val="Arial"/>
        <family val="2"/>
        <charset val="162"/>
      </rPr>
      <t xml:space="preserve">Büyük Onarım ve Tadilatı tamamlanan 75.Yıl İl Halk Kütüphanesi Müdürlüğü Kayseri Valiliği’nin 30/09/2013 tarih ve 389 sayılı 
  Onayı ile 30/09/2013 tarihinden itibaren okuyucu hizmeti vermeye başlamış olup, yukarıdaki bilgiler 30/09/2013 – 31/12/2013
  Dönemini kapsamaktadır.
</t>
    </r>
  </si>
  <si>
    <t>MÜZELER VE KÜLTÜR MÜDÜRLÜĞÜNE BAĞLI KAYSERİDEKİ MÜZELER VE ÖREN YERLERİ</t>
  </si>
  <si>
    <t>MÜZELER</t>
  </si>
  <si>
    <t>ÖREN YERLERİ</t>
  </si>
  <si>
    <t xml:space="preserve">Arkeoloji Müzesi   </t>
  </si>
  <si>
    <t>Kültepe Örenyeri</t>
  </si>
  <si>
    <t xml:space="preserve">Etnografya Müzesi </t>
  </si>
  <si>
    <t>Soğanlı Örenyeri</t>
  </si>
  <si>
    <t xml:space="preserve">Atatürk Evi Müzesi </t>
  </si>
  <si>
    <r>
      <t xml:space="preserve">Kayıt Tarihi: </t>
    </r>
    <r>
      <rPr>
        <sz val="10"/>
        <rFont val="Arial"/>
        <family val="2"/>
        <charset val="162"/>
      </rPr>
      <t>01.03.2012</t>
    </r>
  </si>
  <si>
    <r>
      <t>Kayıt Yeri:</t>
    </r>
    <r>
      <rPr>
        <sz val="10"/>
        <rFont val="Arial"/>
        <family val="2"/>
        <charset val="162"/>
      </rPr>
      <t>Kayseri Kültür ve Turizm Müdürlüğü Brifingi</t>
    </r>
  </si>
  <si>
    <t>YILLAR İTİBARİYLE CUMHURİYET BAŞSAVCILIKLARINDA FAİLİ MEÇHUL OLUP DA ZAMAN AŞIMI SONUNA KADAR DAİMİ ARAMAYA ALINAN DOSYALAR (2005-2012)</t>
  </si>
  <si>
    <t>YILLAR İTİBARİYLE CUMHURİYET BAŞSAVCILIKLARI SORUŞTURMA EVRESİ İŞ DURUMU (2006-2012)</t>
  </si>
  <si>
    <t>YILLAR İTİBARİYLE SUÇ TÜRÜNE GÖRE CEZA İNFAZ KURUMUNA GİREN HÜKÜMLÜ SAYISI  (2007-2011)</t>
  </si>
  <si>
    <t xml:space="preserve">TABLO 6.1: </t>
  </si>
  <si>
    <t xml:space="preserve">TABLO 6.2: </t>
  </si>
  <si>
    <t xml:space="preserve">TABLO 6.3: </t>
  </si>
  <si>
    <t>VII. BÖLÜM: ÇALIŞMA VE İŞSİZLİK</t>
  </si>
  <si>
    <t>YILLAR İTİBARİYLE CUMHURİYET BAŞSAVCILIKLARINDA FAİLİ MEÇHUL OLUPTA ZAMANAŞIMI SONUNA KADAR DAİMİ ARAMAYA ALINAN DOSYALAR (2005-2012)</t>
  </si>
  <si>
    <t>GELEN</t>
  </si>
  <si>
    <t>ÇIKAN</t>
  </si>
  <si>
    <t>GEÇEN YILDAN DEVİR</t>
  </si>
  <si>
    <t>YIL İÇİNDE GELEN</t>
  </si>
  <si>
    <t>YIL İÇİNDE FAİLİ BULUNUP DAVASI AÇILAN</t>
  </si>
  <si>
    <t>YIL İÇİNDE ZAMANAŞIMI DOLDUĞU İÇİN ORTADAN KALDIRILAN</t>
  </si>
  <si>
    <t>DİĞER NEDENLER</t>
  </si>
  <si>
    <t>GELECEK YILA DEVİR</t>
  </si>
  <si>
    <r>
      <rPr>
        <b/>
        <sz val="10"/>
        <rFont val="Arial Tur"/>
        <charset val="162"/>
      </rPr>
      <t>Kayıt Tarihi:</t>
    </r>
    <r>
      <rPr>
        <sz val="10"/>
        <rFont val="Arial"/>
        <family val="2"/>
        <charset val="162"/>
      </rPr>
      <t xml:space="preserve"> 07.02.2013</t>
    </r>
  </si>
  <si>
    <r>
      <rPr>
        <b/>
        <sz val="10"/>
        <rFont val="Arial Tur"/>
        <charset val="162"/>
      </rPr>
      <t xml:space="preserve">Güncelleme Tarihi: </t>
    </r>
    <r>
      <rPr>
        <sz val="10"/>
        <rFont val="Arial"/>
        <family val="2"/>
        <charset val="162"/>
      </rPr>
      <t>26.03.2014</t>
    </r>
  </si>
  <si>
    <r>
      <t>Kayıt Yeri:</t>
    </r>
    <r>
      <rPr>
        <sz val="10"/>
        <rFont val="Arial"/>
        <family val="2"/>
        <charset val="162"/>
      </rPr>
      <t xml:space="preserve"> http://www.tuik.gov.tr/VeriBilgi.do?alt_id=1</t>
    </r>
  </si>
  <si>
    <r>
      <rPr>
        <b/>
        <sz val="10"/>
        <rFont val="Arial Tur"/>
        <charset val="162"/>
      </rPr>
      <t>Not:</t>
    </r>
    <r>
      <rPr>
        <sz val="10"/>
        <rFont val="Arial"/>
        <family val="2"/>
        <charset val="162"/>
      </rPr>
      <t xml:space="preserve"> 2013 yılına ait veri bulunmamaktadır.</t>
    </r>
  </si>
  <si>
    <t>YILLAR İTİBARİYLE CUMHURİYET BAŞSAVCILIKLARI
SORUŞTURMA EVRESİ İŞ DURUMU (2006-2012)</t>
  </si>
  <si>
    <t xml:space="preserve">YILLAR  </t>
  </si>
  <si>
    <t>KARARA 
BAĞLANAN</t>
  </si>
  <si>
    <t>GELECEK YILA 
DEVİR</t>
  </si>
  <si>
    <t>CMK 174. MADDE UYARINCA 
İADE EDİLEN İDDİANAME</t>
  </si>
  <si>
    <t>ÖLDÜRME</t>
  </si>
  <si>
    <t>YARALAMA</t>
  </si>
  <si>
    <t>CİNSEL SUÇLAR</t>
  </si>
  <si>
    <t>KİŞİYİ HÜRRİYETİNDEN YOKSUN KILMA</t>
  </si>
  <si>
    <t>HAKARET</t>
  </si>
  <si>
    <t>HIRSIZLIK</t>
  </si>
  <si>
    <t>YAĞMA</t>
  </si>
  <si>
    <t>ÇEK KANUNLARINA MUHALEFET</t>
  </si>
  <si>
    <t>DOLANDIRICILIK</t>
  </si>
  <si>
    <t>UYUŞTURUCU VEYA UYARICI MADDE İMAL VE TİCARETİ</t>
  </si>
  <si>
    <t>SAHTECİLİK</t>
  </si>
  <si>
    <t>KÖTÜ MUAMELE</t>
  </si>
  <si>
    <t>ZİMMET</t>
  </si>
  <si>
    <t>RÜŞVET</t>
  </si>
  <si>
    <t>KAÇAKÇILIK</t>
  </si>
  <si>
    <t>TRAFİK SUÇLARI</t>
  </si>
  <si>
    <t>ORMAN SUÇLARI</t>
  </si>
  <si>
    <t>ATEŞLİ SİLAHLAR VE BIÇAKLAR İLE İLGİLİ SUÇLAR</t>
  </si>
  <si>
    <t>İCRA İFLAS KANUNU'NA MUHALEFET</t>
  </si>
  <si>
    <t>ASKERİ CEZA KANUNU'NA MUHALEFET</t>
  </si>
  <si>
    <t>DİĞER SUÇLAR</t>
  </si>
  <si>
    <r>
      <rPr>
        <b/>
        <sz val="10"/>
        <rFont val="Arial Tur"/>
        <charset val="162"/>
      </rPr>
      <t>Not:</t>
    </r>
    <r>
      <rPr>
        <sz val="10"/>
        <rFont val="Arial"/>
        <family val="2"/>
        <charset val="162"/>
      </rPr>
      <t xml:space="preserve"> 2012 ve 2013 yılına ait veri bulunmamaktadır.</t>
    </r>
  </si>
  <si>
    <t>Tablo 6.1</t>
  </si>
  <si>
    <t>Tablo 6.2</t>
  </si>
  <si>
    <t>Tablo 6.3</t>
  </si>
  <si>
    <t>KAYSERİ, DENİZLİ VE KONYA İLLERİNDEKİ İŞ BAŞVURULARI VE İŞE YERLEŞTİRMELER (2006-2013)</t>
  </si>
  <si>
    <t>KAYSERİ, DENİZLİ VE KONYA İLLERİNDEKİ AÇIK İŞLER VE İŞE YERLEŞTİRMELER (2006-2013)</t>
  </si>
  <si>
    <t>TÜRKİYE İŞ KURUMU GENEL ÇALIŞMALARI (KAYSERİ, DENİZLİ VE KONYA İLLERİ KARŞILAŞTIRMASI) (2004-2013)</t>
  </si>
  <si>
    <t>YILLAR İTİBARİYLE YIL İÇİNDE ALINAN AÇIK İŞ SAYILARI (KAYSERİ, DENİZLİ VE KONYA İLLERİ KARŞILAŞTIRMASI) (2004-2013)</t>
  </si>
  <si>
    <t>YILLAR İTİBARİYLE YAŞ GRUPLARINA GÖRE KAYITLI İŞSİZ SAYILARI (KAYSERİ, DENİZLİ VE KONYA İLLERİ KARŞILAŞTIRMASI) (2004-2013)</t>
  </si>
  <si>
    <t>YILLAR İTİBARİYLE İŞ KURUMUNA YAPILAN İŞ BAŞVURULARININ YAŞ GRUPLARINA GÖRE DAĞILIMI (KAYSERİ, DENİZLİ VE KONYA İLLERİ KARŞILAŞTIRMASI) (2004-2013)</t>
  </si>
  <si>
    <t>YILLAR İTİBARİYLE YIL İÇİNDE TARIM DIŞI VE TARIM İÇİ SEKTÖRDEN ALINAN AÇIK İŞLER (KAYSERİ, DENİZLİ VE KONYA İLLERİ KARŞILAŞTIRMASI) (2004-2013)</t>
  </si>
  <si>
    <t>TABLO 7.1:</t>
  </si>
  <si>
    <t>TABLO 7.2:</t>
  </si>
  <si>
    <t>TABLO 7.3:</t>
  </si>
  <si>
    <t>TABLO 7.4:</t>
  </si>
  <si>
    <t>TABLO 7.5:</t>
  </si>
  <si>
    <t>TABLO 7.6:</t>
  </si>
  <si>
    <t>TABLO 7.7:</t>
  </si>
  <si>
    <t>AYLAR</t>
  </si>
  <si>
    <t>BAŞVURULAR</t>
  </si>
  <si>
    <t>İŞE YERLEŞTİRME</t>
  </si>
  <si>
    <r>
      <t xml:space="preserve">Açık İş: </t>
    </r>
    <r>
      <rPr>
        <i/>
        <sz val="10"/>
        <rFont val="Arial Tur"/>
        <charset val="162"/>
      </rPr>
      <t>Türkiye İş Kurumuna işverenlerden intikal eden işçi istemi</t>
    </r>
  </si>
  <si>
    <r>
      <t xml:space="preserve">Kayıt Tarihi: </t>
    </r>
    <r>
      <rPr>
        <sz val="10"/>
        <rFont val="Arial Tur"/>
        <charset val="162"/>
      </rPr>
      <t>06.01.2009</t>
    </r>
  </si>
  <si>
    <r>
      <t>Güncellleme Tarihi:</t>
    </r>
    <r>
      <rPr>
        <sz val="10"/>
        <rFont val="Arial Tur"/>
        <charset val="162"/>
      </rPr>
      <t xml:space="preserve"> 28.04.2014</t>
    </r>
  </si>
  <si>
    <r>
      <t xml:space="preserve">Kaynak: </t>
    </r>
    <r>
      <rPr>
        <sz val="10"/>
        <rFont val="Arial"/>
        <family val="2"/>
        <charset val="162"/>
      </rPr>
      <t>Türkiye İş Kurumu</t>
    </r>
  </si>
  <si>
    <t>AY İÇİNDE ALINAN AÇIK İŞLER</t>
  </si>
  <si>
    <r>
      <t xml:space="preserve">TÜRKİYE İŞ KURUMU GENEL ÇALIŞMALARI (2004-2011)
</t>
    </r>
    <r>
      <rPr>
        <sz val="10"/>
        <rFont val="Arial"/>
        <family val="2"/>
        <charset val="162"/>
      </rPr>
      <t>(KAYSERİ, DENİZLİ VE KONYA İLLERİ KARŞILAŞTIRMASI)</t>
    </r>
  </si>
  <si>
    <t>İller</t>
  </si>
  <si>
    <t>Yıl İçinde
Yapılan Başvuru</t>
  </si>
  <si>
    <t>Yıl İçinde *
Alınan Açık İş</t>
  </si>
  <si>
    <t>Yıl İçinde İşverene
Yapılan Takdim</t>
  </si>
  <si>
    <t>Yıl İçinde
İşe Yerleştirme</t>
  </si>
  <si>
    <t>Sonraki Yıla **
Devreden İşgücü</t>
  </si>
  <si>
    <t>Devreden İşgücünden **
İşsizler</t>
  </si>
  <si>
    <t>Kayıtlı İş Gücü ***</t>
  </si>
  <si>
    <t>Kayıtlı İşsizler ***</t>
  </si>
  <si>
    <t>Denizli</t>
  </si>
  <si>
    <t xml:space="preserve">Kayseri </t>
  </si>
  <si>
    <t>Konya</t>
  </si>
  <si>
    <t>* 2006 yılından itibaren alınan açık iş verilerinde cinsiyet ayrımı yapılmadan, sadece toplam açık iş sayısı verilmiştir.</t>
  </si>
  <si>
    <t>** 2009 yılından itibaren sonraki yıla devreden işgücü ve devreden işgücünden işsizler verileri yayınlanmamaktadır.</t>
  </si>
  <si>
    <t>*** 2009 yılından itibaren kayıtlı işgücü ve kayıtlı işsizler verileri yayınlanmaya başlanmıştır.</t>
  </si>
  <si>
    <r>
      <t xml:space="preserve">Kayıt Tarihi: </t>
    </r>
    <r>
      <rPr>
        <sz val="10"/>
        <rFont val="Arial"/>
        <family val="2"/>
        <charset val="162"/>
      </rPr>
      <t xml:space="preserve">07.01.2009 </t>
    </r>
  </si>
  <si>
    <r>
      <t xml:space="preserve">Güncellleme Tarihi: </t>
    </r>
    <r>
      <rPr>
        <sz val="10"/>
        <rFont val="Arial"/>
        <family val="2"/>
        <charset val="162"/>
      </rPr>
      <t>28.04.2014</t>
    </r>
  </si>
  <si>
    <r>
      <t xml:space="preserve">Kayıt Yeri: </t>
    </r>
    <r>
      <rPr>
        <sz val="10"/>
        <rFont val="Arial"/>
        <family val="2"/>
        <charset val="162"/>
      </rPr>
      <t>Türkiye İş Kurumu Genel Müdürlüğü  İstatistik Yıllıkları 2004, 2005, 2006, 2007, 2008 , 2009, 2010, 2011, 2012, 2013</t>
    </r>
  </si>
  <si>
    <r>
      <rPr>
        <b/>
        <sz val="10"/>
        <rFont val="Arial Tur"/>
        <charset val="162"/>
      </rPr>
      <t>Kaynak:</t>
    </r>
    <r>
      <rPr>
        <sz val="10"/>
        <rFont val="Arial Tur"/>
        <charset val="162"/>
      </rPr>
      <t xml:space="preserve"> Türkiye İş Kurumu</t>
    </r>
  </si>
  <si>
    <r>
      <t xml:space="preserve">YILLAR İTİBARİYLE YIL İÇİNDE ALINAN AÇIK İŞ SAYILARI (2004-2013)
</t>
    </r>
    <r>
      <rPr>
        <sz val="9"/>
        <rFont val="Arial"/>
        <family val="2"/>
        <charset val="162"/>
      </rPr>
      <t>(KAYSERİ, DENİZLİ VE KONYA İLLERİ KARŞILAŞTIRMASI)</t>
    </r>
  </si>
  <si>
    <t>Yıl İçinde Alınan Açık İş *</t>
  </si>
  <si>
    <t>Kamu</t>
  </si>
  <si>
    <t>Özel</t>
  </si>
  <si>
    <r>
      <t xml:space="preserve">Kayıt Tarihi: </t>
    </r>
    <r>
      <rPr>
        <sz val="10"/>
        <rFont val="Arial"/>
        <family val="2"/>
        <charset val="162"/>
      </rPr>
      <t xml:space="preserve">14.01.2009 </t>
    </r>
  </si>
  <si>
    <r>
      <t>Güncellleme Tarihi:</t>
    </r>
    <r>
      <rPr>
        <sz val="10"/>
        <rFont val="Arial"/>
        <family val="2"/>
        <charset val="162"/>
      </rPr>
      <t xml:space="preserve"> 28.04.2014</t>
    </r>
  </si>
  <si>
    <r>
      <t xml:space="preserve">YILLAR İTİBARİYLE YAŞ GRUPLARINA GÖRE KAYITLI İŞSİZ SAYILARI (2004-2013)
</t>
    </r>
    <r>
      <rPr>
        <sz val="9"/>
        <rFont val="Arial"/>
        <family val="2"/>
        <charset val="162"/>
      </rPr>
      <t>(KAYSERİ, DENİZLİ VE KONYA İLLERİ KARŞILAŞTIRMASI)</t>
    </r>
  </si>
  <si>
    <t>45-64</t>
  </si>
  <si>
    <t>65 +</t>
  </si>
  <si>
    <r>
      <t xml:space="preserve">Kayıt Tarihi: </t>
    </r>
    <r>
      <rPr>
        <sz val="10"/>
        <rFont val="Arial"/>
        <family val="2"/>
        <charset val="162"/>
      </rPr>
      <t xml:space="preserve">21.01.2009 </t>
    </r>
  </si>
  <si>
    <r>
      <t xml:space="preserve">YILLAR İTİBARİYLE İŞ KURUMUNA YAPILAN İŞ BAŞVURULARININ YAŞ GRUPLARINA GÖRE DAĞILIMI (2004-2013)
</t>
    </r>
    <r>
      <rPr>
        <sz val="9"/>
        <rFont val="Arial"/>
        <family val="2"/>
        <charset val="162"/>
      </rPr>
      <t>(KAYSERİ, DENİZLİ VE KONYA İLLERİ KARŞILAŞTIRMASI)</t>
    </r>
  </si>
  <si>
    <r>
      <t xml:space="preserve">YILLAR İTİBARİYLE YIL İÇİNDE TARIM DIŞI VE TARIM İÇİ SEKTÖRDEN ALINAN AÇIK İŞLER (2004-2013)
</t>
    </r>
    <r>
      <rPr>
        <sz val="9"/>
        <rFont val="Arial"/>
        <family val="2"/>
        <charset val="162"/>
      </rPr>
      <t>(KAYSERİ, DENİZLİ VE KONYA İLLERİ KARŞILAŞTIRMASI)</t>
    </r>
  </si>
  <si>
    <t>Tarım Dışı</t>
  </si>
  <si>
    <t>Tarım İçi</t>
  </si>
  <si>
    <t>Genel
Toplam</t>
  </si>
  <si>
    <t>Tablo 7.1</t>
  </si>
  <si>
    <t>Tablo 7.2</t>
  </si>
  <si>
    <t>Tablo 7.3</t>
  </si>
  <si>
    <t>Tablo 7.4</t>
  </si>
  <si>
    <t>Tablo 7.5</t>
  </si>
  <si>
    <t>Tablo 7.6</t>
  </si>
  <si>
    <t>Tablo 7.7</t>
  </si>
  <si>
    <t>Tablo 7.1 (devamı)</t>
  </si>
  <si>
    <t>Tablo 7.2 (devamı)</t>
  </si>
  <si>
    <t>YILLAR İTİBARİYLE AMATÖR FUTBOL TAKIMLARI VE SAYILARI(2009-2013)</t>
  </si>
  <si>
    <t>YILLAR İTİBARİYLE BASKETBOL KULÜBÜ TAKIMLARI VE SAYISI(2009-2011)</t>
  </si>
  <si>
    <t>YILLAR İTİBARİYLE VOLEYBOL KULÜP İSİMLERİ VE SAYISI(2009-2011)</t>
  </si>
  <si>
    <t>YILLAR İTİBARİYLE HENTBOL KULÜBÜ TAKIMLARI VE SAYISI(2009-2011)</t>
  </si>
  <si>
    <t>YILLAR İTİBARİYLE KAYAK KULÜBÜ İSİMLERİ VE SAYISI(2009-2011)</t>
  </si>
  <si>
    <t>YILAR İTİBARİYLE KAYSERİ'DE LİSANSLI SPORCU SAYISI(2009-2013)</t>
  </si>
  <si>
    <t>YILLAR İTİBARİYLE KAYSERİ'DE SPOR MERKEZLERİNDEKİ SPORCU SAYILARI(2009-2013)</t>
  </si>
  <si>
    <t>VIII. BÖLÜM: GENÇLİK VE SPOR</t>
  </si>
  <si>
    <t>TABLO 8.1:</t>
  </si>
  <si>
    <t>TABLO 8.2:</t>
  </si>
  <si>
    <t>TABLO 8.3:</t>
  </si>
  <si>
    <t>TABLO 8.4:</t>
  </si>
  <si>
    <t>TABLO 8.5:</t>
  </si>
  <si>
    <t>TABLO 8.6:</t>
  </si>
  <si>
    <t>TABLO 8.7:</t>
  </si>
  <si>
    <t>TABLO 8.8:</t>
  </si>
  <si>
    <t>TABLO 8.9:</t>
  </si>
  <si>
    <t>SPOR TESİSLERİ HAKKINDA BİLGİLER(2009-2013)</t>
  </si>
  <si>
    <t>PROFESYONEL VE LİGLERDE MÜCADELE EDEN TÜM BRANŞLARDAKİ KAYSERİ KULÜPLERİNİN İSİMLERİ(2009-2013)</t>
  </si>
  <si>
    <t>İLÇE VE BELDE ADI</t>
  </si>
  <si>
    <t>TESİSİN ADI</t>
  </si>
  <si>
    <t>TESİS SAHİBİ</t>
  </si>
  <si>
    <t>KULLANIM DURUMU</t>
  </si>
  <si>
    <t>TESİSİN DURUMU</t>
  </si>
  <si>
    <t>AKKIŞLA İLÇESİ</t>
  </si>
  <si>
    <t>FUTBOL SAHASI TOPRAK</t>
  </si>
  <si>
    <t>250 SEYİRCİLİ</t>
  </si>
  <si>
    <t>GSGM</t>
  </si>
  <si>
    <t>HALKA AÇIK</t>
  </si>
  <si>
    <t>FAAL</t>
  </si>
  <si>
    <t>BÜNYAN İLÇESİ</t>
  </si>
  <si>
    <t>FUTBOL SAHASI ÇİM</t>
  </si>
  <si>
    <t>500 SEYİRCİLİ</t>
  </si>
  <si>
    <t>SPOR SALONU</t>
  </si>
  <si>
    <t>1000 SEYİRCİ</t>
  </si>
  <si>
    <t>DEVELİ İLÇESİ</t>
  </si>
  <si>
    <t>FELAHİYE İLÇESİ</t>
  </si>
  <si>
    <t>HACILAR İLÇESİ</t>
  </si>
  <si>
    <t>İNCESU İLÇESİ</t>
  </si>
  <si>
    <t>KOCASİNAN İLÇESİ</t>
  </si>
  <si>
    <t>ARGINCIK FUTBOL SENTETİK ÇİM YÜZEYLİ</t>
  </si>
  <si>
    <t>İNŞA</t>
  </si>
  <si>
    <t>ERKİLET FUTBOL SAHASI TOPRAK</t>
  </si>
  <si>
    <t>YAMULA FUTBOL SAHASI TOPRAK</t>
  </si>
  <si>
    <t xml:space="preserve">KOCASİNAN İLÇESİ </t>
  </si>
  <si>
    <t>7800 SEYİRCİLİ</t>
  </si>
  <si>
    <t>MELİKGAZİ İLÇESİ</t>
  </si>
  <si>
    <t>ATATÜRK STADYUMU ÇİM</t>
  </si>
  <si>
    <t>33.000 SEYİRCİLİ</t>
  </si>
  <si>
    <t>ATATÜRK SPOR SALONU</t>
  </si>
  <si>
    <t>OLİMPİK YÜZME HAVUZU</t>
  </si>
  <si>
    <t>MÜSAKİL ATLETİZM PİSTİ</t>
  </si>
  <si>
    <t>GESİ FUTBOL SAHASI TOPRAK</t>
  </si>
  <si>
    <t>ATIL</t>
  </si>
  <si>
    <t>ANTRENMAN SALONU KİÇİKAPI</t>
  </si>
  <si>
    <t>TELESKİ</t>
  </si>
  <si>
    <t>TELESİYEJ</t>
  </si>
  <si>
    <t>KAYAKEVİ</t>
  </si>
  <si>
    <t>180 KAPASİTELİ</t>
  </si>
  <si>
    <t>TENİS KORTU</t>
  </si>
  <si>
    <t>ÖZVATAN İLÇESİ</t>
  </si>
  <si>
    <t>PINARBAŞI İLÇESİ</t>
  </si>
  <si>
    <t>PAZARÖREN FUTBOL SAHASI TOPRAK</t>
  </si>
  <si>
    <t>SARIOĞLAN İLÇESİ</t>
  </si>
  <si>
    <t>SARIZ İLÇESİ</t>
  </si>
  <si>
    <t>TALAS İLÇESİ</t>
  </si>
  <si>
    <t>SPOR SALONU, KONGRE MERKEZİ</t>
  </si>
  <si>
    <t>KAMP EĞİTİM MERKEZİ</t>
  </si>
  <si>
    <t>TOMARZA İLÇESİ</t>
  </si>
  <si>
    <t>YAHYALI İLÇESİ</t>
  </si>
  <si>
    <t>YEŞİLHİSAR İLÇESİ</t>
  </si>
  <si>
    <r>
      <t>Kayıt tarihi:</t>
    </r>
    <r>
      <rPr>
        <sz val="10"/>
        <rFont val="Arial Tur"/>
        <charset val="162"/>
      </rPr>
      <t xml:space="preserve"> 24.08.2011</t>
    </r>
  </si>
  <si>
    <r>
      <rPr>
        <b/>
        <sz val="10"/>
        <rFont val="Arial"/>
        <family val="2"/>
        <charset val="162"/>
      </rPr>
      <t>(*):</t>
    </r>
    <r>
      <rPr>
        <sz val="10"/>
        <rFont val="Arial"/>
        <family val="2"/>
        <charset val="162"/>
      </rPr>
      <t xml:space="preserve"> 2009 ve 2010 yılına ait veriler aynıdır.</t>
    </r>
  </si>
  <si>
    <t xml:space="preserve"> SPOR TESİSLERİ HAKKINDA BİLGİLER (2011)</t>
  </si>
  <si>
    <t>SPOR TESİSLERİ HAKKINDA BİLGİLER (2012)</t>
  </si>
  <si>
    <r>
      <t>Kayıt tarihi:</t>
    </r>
    <r>
      <rPr>
        <sz val="10"/>
        <rFont val="Arial Tur"/>
        <charset val="162"/>
      </rPr>
      <t xml:space="preserve"> 12.02.2013</t>
    </r>
  </si>
  <si>
    <t>SPOR TESİSLERİ HAKKINDA BİLGİLER (2013)</t>
  </si>
  <si>
    <t>MERKEZ</t>
  </si>
  <si>
    <t>KADİR HAS STADYUMU</t>
  </si>
  <si>
    <t>SGM</t>
  </si>
  <si>
    <t>KADİR HAS SPOR SALONU</t>
  </si>
  <si>
    <t>YEMLİHA FUTBOL SAHASI TOPRAK</t>
  </si>
  <si>
    <t>180 KİŞİ KAPASİTELİ</t>
  </si>
  <si>
    <t>PROFESYONEL VE LİGLERDE MÜCADELE EDEN TÜM BRANŞLARDAKİ KAYSERİ KLÜPLERİNİN İSİMLERİ (2009)</t>
  </si>
  <si>
    <t>KULÜP ADI</t>
  </si>
  <si>
    <t>BRANŞI</t>
  </si>
  <si>
    <t>KAYSERİSPOR</t>
  </si>
  <si>
    <t>Türkiye Profesyonel Süper Ligi</t>
  </si>
  <si>
    <t>ERCİYESSPOR</t>
  </si>
  <si>
    <t>Türkiye 1. Futbol Ligi</t>
  </si>
  <si>
    <t xml:space="preserve">TED KOLEJİ </t>
  </si>
  <si>
    <t>Deplasmanlı Bayanlar Basketbol 1. ligi</t>
  </si>
  <si>
    <t>Deplasmanlı Satranç 3. Ligi</t>
  </si>
  <si>
    <t>KARSUMOLUSPOR</t>
  </si>
  <si>
    <t xml:space="preserve">Deplasmanlı Bayanlar Voleybol  </t>
  </si>
  <si>
    <t>Kulüpler arası Kros Ligi</t>
  </si>
  <si>
    <t>MELİKGAZİ BELEDİYESPOR KULÜBÜ</t>
  </si>
  <si>
    <t>Deplasmanlı Bölgesel Basketbol Erkekler Ligi</t>
  </si>
  <si>
    <t xml:space="preserve">Deplasmanlı Voleybol Erkekler 3.Ligi </t>
  </si>
  <si>
    <t>Satranç 3.Ligi</t>
  </si>
  <si>
    <t>Erkekler Basketbol Bölgesel Ligi</t>
  </si>
  <si>
    <t>Deplasmanlı Bölgesel Erkekler Voleybol 3. Ligi</t>
  </si>
  <si>
    <t>Hentbol Erkekler ve Bayanlar 1. Ligi</t>
  </si>
  <si>
    <t>KAYSERİ SAĞIR SPOR KULÜBÜ</t>
  </si>
  <si>
    <t>İşitme Engelliler Deplasmanlı 2. Futbol Ligi</t>
  </si>
  <si>
    <t>ERCİYES SAĞIR SPOR KULÜBÜ</t>
  </si>
  <si>
    <r>
      <t xml:space="preserve">Kayıt Tarihi: </t>
    </r>
    <r>
      <rPr>
        <sz val="10"/>
        <rFont val="Arial"/>
        <family val="2"/>
        <charset val="162"/>
      </rPr>
      <t>24.08.2011</t>
    </r>
  </si>
  <si>
    <r>
      <t>Kayıt Yeri:</t>
    </r>
    <r>
      <rPr>
        <sz val="10"/>
        <rFont val="Arial"/>
        <family val="2"/>
        <charset val="162"/>
      </rPr>
      <t xml:space="preserve"> Kayseri Gençlik ve Spor Müdürlüğü 2009 Brifingi</t>
    </r>
  </si>
  <si>
    <t>PROFESYONEL VE LİGLERDE MÜCADELE EDEN TÜM BRANŞLARDAKİ KAYSERİ KLÜPLERİNİN İSİMLERİ (2010)</t>
  </si>
  <si>
    <t xml:space="preserve">PANKÜP ŞEKERSPOR </t>
  </si>
  <si>
    <t>Kulüpler arası Kros liginde</t>
  </si>
  <si>
    <t xml:space="preserve">Deplasmanlı Bölgesel Basketbol Erkekler Ligi </t>
  </si>
  <si>
    <t>Deplasmanlı Voleybol Erkekler 3.Ligi</t>
  </si>
  <si>
    <t>İşitme Engelliler Deplasmanlı 2. futbol liginde</t>
  </si>
  <si>
    <t xml:space="preserve">KAYSERİ BEDENSEL ENG. SPOR </t>
  </si>
  <si>
    <t>Tekerlekli Sandalye Basketbol 2. Liginde</t>
  </si>
  <si>
    <t>Ampute Futbol Süper Liginde</t>
  </si>
  <si>
    <t xml:space="preserve">YAVRUASLAN GENÇLİK SPOR KULÜBÜ </t>
  </si>
  <si>
    <t>Bayanlar 1. Lig işitme Engelliler</t>
  </si>
  <si>
    <t>PROFESYONEL VE LİGLERDE MÜCADELE EDEN TÜM BRANŞLARDAKİ KAYSERİ KLÜPLERİNİN İSİMLERİ (2011)</t>
  </si>
  <si>
    <t xml:space="preserve">KASKİ SPOR </t>
  </si>
  <si>
    <t>Deplasmanlı Bayan Basketbol 1.Ligi</t>
  </si>
  <si>
    <t xml:space="preserve">KARSU MOLU SPOR </t>
  </si>
  <si>
    <t xml:space="preserve">MELİKGAZİ BELEDİYE SPOR KULÜBÜ </t>
  </si>
  <si>
    <t>Deplasmanlı Bölgesel Erkek Basketbol Ligi</t>
  </si>
  <si>
    <t>Deplasmanlı Bölgesel Erkek Voleybol Ligi</t>
  </si>
  <si>
    <t>ÜNİVERSİTELİLER SPOR KULÜBÜ</t>
  </si>
  <si>
    <t xml:space="preserve">İL ÖZEL İDARE  SPOR KULÜBÜ </t>
  </si>
  <si>
    <t>Deplasmanlı Bölgesel Bayanlar Voleybol Ligi</t>
  </si>
  <si>
    <t>TALAS GÜCÜ BELEDİYE SPOR KULÜBÜ</t>
  </si>
  <si>
    <t>BASIN GENÇLİK SPOR KULÜBÜ</t>
  </si>
  <si>
    <t>Deplasmanlı Bölgesel Voleybol Ligi</t>
  </si>
  <si>
    <t>İL ÖZEL İDARE SPOR KULÜBÜ</t>
  </si>
  <si>
    <t>Ampute Futbol 1.Ligi</t>
  </si>
  <si>
    <t xml:space="preserve">YUNUS İŞİTME ENGELLİLER SPOR KULÜBÜ </t>
  </si>
  <si>
    <t>İşitme Eng.Deplasmanlı Bölgesel Voleybol Ligi</t>
  </si>
  <si>
    <t xml:space="preserve">ERCİYES İŞİTME ENGELLİLER SPOR KULÜBÜ </t>
  </si>
  <si>
    <t xml:space="preserve">İşitme Engelli   Deplasmanlı  Futbol 2.Ligi </t>
  </si>
  <si>
    <t xml:space="preserve">KAYSERİ SAĞIR SPOR KULÜBÜ </t>
  </si>
  <si>
    <t>İşt.Eng.Deplasmanlı 2. Futbol Ligi</t>
  </si>
  <si>
    <t>YAVRU ASLAN SPOR KULÜBÜ</t>
  </si>
  <si>
    <t>İşt.Eng. Voleybol Bayanlar 1.Ligi,</t>
  </si>
  <si>
    <t>İşt Eng.Hentbol 1.Ligi</t>
  </si>
  <si>
    <t>KAYSERİ BED. ENG.SPOR KULÜBÜ</t>
  </si>
  <si>
    <t>Tekerlekli Sand. Basketbol 2. Ligi</t>
  </si>
  <si>
    <t>Ampute Futbol Süper Ligi</t>
  </si>
  <si>
    <t>KASKİ</t>
  </si>
  <si>
    <t>Masa Tenisi  Erkekler 1.Ligi</t>
  </si>
  <si>
    <r>
      <t xml:space="preserve">Kayıt Tarihi: </t>
    </r>
    <r>
      <rPr>
        <sz val="10"/>
        <rFont val="Arial"/>
        <family val="2"/>
        <charset val="162"/>
      </rPr>
      <t>29.02.2012</t>
    </r>
  </si>
  <si>
    <r>
      <t>Kayıt Yeri:</t>
    </r>
    <r>
      <rPr>
        <sz val="10"/>
        <rFont val="Arial"/>
        <family val="2"/>
        <charset val="162"/>
      </rPr>
      <t xml:space="preserve"> Kayseri Gençlik ve Spor Müdürlüğü 2011 Brifingi</t>
    </r>
  </si>
  <si>
    <t>PROFESYONEL VE LİGLERDE MÜCADELE EDEN TÜM BRANŞLARDAKİ KAYSERİ KLÜPLERİNİN İSİMLERİ (2012)</t>
  </si>
  <si>
    <t>ATLAS EĞT. KUR. SPOR KULÜBÜ</t>
  </si>
  <si>
    <t xml:space="preserve"> Erkekler Hentbol 1.Ligi</t>
  </si>
  <si>
    <r>
      <t xml:space="preserve">Kayıt Tarihi: </t>
    </r>
    <r>
      <rPr>
        <sz val="10"/>
        <rFont val="Arial"/>
        <family val="2"/>
        <charset val="162"/>
      </rPr>
      <t>12.02.2013</t>
    </r>
  </si>
  <si>
    <r>
      <t>Kayıt Yeri:</t>
    </r>
    <r>
      <rPr>
        <sz val="10"/>
        <rFont val="Arial"/>
        <family val="2"/>
        <charset val="162"/>
      </rPr>
      <t xml:space="preserve"> Kayseri Gençlik ve Spor Müdürlüğü 2012 Brifingi</t>
    </r>
  </si>
  <si>
    <t>PROFESYONEL VE LİGLERDE MÜCADELE EDEN TÜM BRANŞLARDAKİ KAYSERİ KLÜPLERİNİN İSİMLERİ (2013)</t>
  </si>
  <si>
    <t>Türkiye Profesyonel Süper Futbol Ligi</t>
  </si>
  <si>
    <t>KAYSERİ ŞEKERSPOR</t>
  </si>
  <si>
    <t>Türkiye Üçüncü Futbol Ligi</t>
  </si>
  <si>
    <t>Deplasmanlı Bölgesel Erkek Voleybol 2. Ligi</t>
  </si>
  <si>
    <t>Deplasmanlı Bölgesel Bayan Voleybol 2. Ligi</t>
  </si>
  <si>
    <t>Deplasmanlı Bölgesel Bayanlar Voleybol 3.Ligi</t>
  </si>
  <si>
    <t>Deplasmanlı Bayanlar Bölgesel Voleybol Ligi</t>
  </si>
  <si>
    <t>İşt.Eng. Voleybol Bayanlar 1.Ligi</t>
  </si>
  <si>
    <t>Barboros HAYRETTİN SP. K.</t>
  </si>
  <si>
    <t>Masa Tenisi  Erkekler Süper Lig</t>
  </si>
  <si>
    <t>Masa Tenisi  Bayanlar 1.Ligi</t>
  </si>
  <si>
    <t>Basketbol  Erkek Bölgesel Ligi</t>
  </si>
  <si>
    <t>KAYSERİ VOLEYBOL KLB</t>
  </si>
  <si>
    <t>Voleybol Bayan Bölgesel Ligi</t>
  </si>
  <si>
    <t>K. YOL SPOR KULÜBÜ</t>
  </si>
  <si>
    <t>Bölgesel Amatör Futbol Ligi</t>
  </si>
  <si>
    <t>TALASGÜCÜ BLD. SP. KLB.</t>
  </si>
  <si>
    <r>
      <t xml:space="preserve">Kayıt Tarihi: </t>
    </r>
    <r>
      <rPr>
        <sz val="10"/>
        <rFont val="Arial"/>
        <family val="2"/>
        <charset val="162"/>
      </rPr>
      <t>03.07.2014</t>
    </r>
  </si>
  <si>
    <r>
      <t>Kayıt Yeri:</t>
    </r>
    <r>
      <rPr>
        <sz val="10"/>
        <rFont val="Arial"/>
        <family val="2"/>
        <charset val="162"/>
      </rPr>
      <t xml:space="preserve"> Kayseri Gençlik ve Spor Müdürlüğü 2013 Brifingi</t>
    </r>
  </si>
  <si>
    <t>YILLAR İTİBARİYLE AMATÖR FUTBOL TAKIMLARI VE SAYILARI (2009-2013)</t>
  </si>
  <si>
    <t>TAKIM ADI</t>
  </si>
  <si>
    <t>BÜYÜKLER SÜPER AMATÖR</t>
  </si>
  <si>
    <t>BÜYÜKLER 1. AMATÖR KÜME</t>
  </si>
  <si>
    <t>BÜYÜKLER 2. AMATÖR KÜME</t>
  </si>
  <si>
    <t>U-19 1. AMATÖR - GENÇLER</t>
  </si>
  <si>
    <t>U-19 2. AMATÖR - GENÇLER</t>
  </si>
  <si>
    <t>U-18 DEPLASMANLI SÜPER GENÇLER</t>
  </si>
  <si>
    <t>U-17 LİGİ</t>
  </si>
  <si>
    <t>U-16 LİGİ</t>
  </si>
  <si>
    <t>U-15 LİGİ</t>
  </si>
  <si>
    <t>U-14 LİGİ</t>
  </si>
  <si>
    <t>U-13 LİGİ</t>
  </si>
  <si>
    <t>U-2 LİGİ</t>
  </si>
  <si>
    <t>BAL LİGİ</t>
  </si>
  <si>
    <r>
      <t>http://kayham.erciyes.edu.tr</t>
    </r>
    <r>
      <rPr>
        <sz val="10"/>
        <color indexed="12"/>
        <rFont val="Arial Tur"/>
        <charset val="162"/>
      </rPr>
      <t xml:space="preserve">                                                               </t>
    </r>
    <r>
      <rPr>
        <b/>
        <sz val="10"/>
        <rFont val="Arial Tur"/>
        <charset val="162"/>
      </rPr>
      <t>KAYHAM</t>
    </r>
  </si>
  <si>
    <t>YILLAR İTİBARİYLE BASKETBOL KULÜBÜ TAKIMLARI VE SAYISI (2009-2011)</t>
  </si>
  <si>
    <t>BESİME ÖZDERİCİ SPOR KULÜBÜ</t>
  </si>
  <si>
    <t>TED KOLEJİ SPOR KULÜBÜ</t>
  </si>
  <si>
    <t>GENÇLİKSPOR KULÜBÜ</t>
  </si>
  <si>
    <t>BATTAL GAZİ EĞİTİM KURUMLARI SPOR KULÜBÜ</t>
  </si>
  <si>
    <t>HÜRRİYET END. MESLEK LİSESİ SPOR KULÜBÜ</t>
  </si>
  <si>
    <t>TEKDEN KOLEJİ</t>
  </si>
  <si>
    <t>ERCİYES ÜNİVERSİTESİ SPOR KULÜBÜ</t>
  </si>
  <si>
    <t>AYDINLIKEVLER SPOR KULÜBÜ</t>
  </si>
  <si>
    <t>KADİR HAS İLKÖĞRETİM OKULU</t>
  </si>
  <si>
    <t>BUĞDAYLISPOR KULÜBÜ</t>
  </si>
  <si>
    <t>YÜZME TENİS KAYAK KULÜBÜ</t>
  </si>
  <si>
    <t>SAHABİYE SPOR KULÜBÜ</t>
  </si>
  <si>
    <t>YAVRUASLAN GENÇLİK SPOR KULÜBÜ</t>
  </si>
  <si>
    <t xml:space="preserve">TOPLAM: 14 ADET BASKETBOL KULÜBÜ </t>
  </si>
  <si>
    <r>
      <t>Güncelleme Tarihi:</t>
    </r>
    <r>
      <rPr>
        <sz val="10"/>
        <rFont val="Arial Tur"/>
        <charset val="162"/>
      </rPr>
      <t>01.03.2012</t>
    </r>
  </si>
  <si>
    <t xml:space="preserve"> YILLAR İTİBARİYLE VOLEYBOL KULÜP İSİMLERİ VE SAYISI (2009-2011)</t>
  </si>
  <si>
    <t>DEMİR SPOR KULÜBÜ</t>
  </si>
  <si>
    <t>GENÇLİK SPOR KULÜBÜ</t>
  </si>
  <si>
    <t>ACIRLI KURŞUNLU SPOR KULÜBÜ</t>
  </si>
  <si>
    <t>MELİKGAZİ BELEDİYE SPOR KULÜBÜ</t>
  </si>
  <si>
    <t>HİSARCIK BELEDİYE SPOR KULÜBÜ</t>
  </si>
  <si>
    <t>BATTALGAZİ EĞİTİM KURUMLARI</t>
  </si>
  <si>
    <t>BÜNYAN BELEDİYE SPOR KULÜBÜ</t>
  </si>
  <si>
    <t>SAĞLIK SPOR KULÜBÜ</t>
  </si>
  <si>
    <t>KARSU MOLU SPOR KULÜBÜ</t>
  </si>
  <si>
    <t>TEKDEN KOLEJİ SPOR KULÜBÜ</t>
  </si>
  <si>
    <t>ATLAS EĞİTİM KURUMLARI</t>
  </si>
  <si>
    <t>YAHYALI BELEDİYE SPOR KULÜBÜ</t>
  </si>
  <si>
    <t>ATOM SPOR</t>
  </si>
  <si>
    <t>ALTINOK SPOR KULÜBÜ</t>
  </si>
  <si>
    <t>TOPLAM: 17 ADET VOLEYBOL TAKIMI BULUNMAKTADIR.</t>
  </si>
  <si>
    <t>TOPLAM: 18 ADET VOLEYBOL TAKIMI BULUNMAKTADIR.</t>
  </si>
  <si>
    <r>
      <t xml:space="preserve">Güncelleme Tarihi: </t>
    </r>
    <r>
      <rPr>
        <sz val="10"/>
        <rFont val="Arial Tur"/>
        <charset val="162"/>
      </rPr>
      <t>01.03.2012</t>
    </r>
  </si>
  <si>
    <t>YILLAR İTİBARİYLE HENTBOL KULÜP İSİMLERİ VE SAYISI (2009-2011)</t>
  </si>
  <si>
    <t xml:space="preserve">TED KOLEJİ SPOR KULÜBÜ </t>
  </si>
  <si>
    <t>SHÇEK SPOR KULÜBÜ</t>
  </si>
  <si>
    <t>60. YIL CUMHURİYET İLKÖĞRETİM SPOR KULÜBÜ</t>
  </si>
  <si>
    <t>HACI AYDINCI İLKÖĞRETİM SPOR KULÜBÜ</t>
  </si>
  <si>
    <t>GESİ YİBO</t>
  </si>
  <si>
    <t>SÜMER SPOR KULÜBÜ</t>
  </si>
  <si>
    <t>TOPLAM: 11 ADET HENTBOL KULÜBÜ BULUNMAKTADIR.</t>
  </si>
  <si>
    <t>YILLAR İTİBARİYLE KAYAK KULÜBÜ İSİMLERİ VE SAYISI (2009-2011)</t>
  </si>
  <si>
    <t>HACILAR DAĞCILIK VE KIŞ SPORLARI KULÜBÜ</t>
  </si>
  <si>
    <t>KAYSERİ KAYAK KULÜBÜ</t>
  </si>
  <si>
    <t>KIRANARDI BELEDİYE SPOR KULÜBÜ</t>
  </si>
  <si>
    <t>HACILAR BELEDİYE ESNAF SPOR KULÜBÜ</t>
  </si>
  <si>
    <t>ELEKTRİK SPOR KULÜBÜ</t>
  </si>
  <si>
    <t>BOLKAR SPOR KULÜBÜ</t>
  </si>
  <si>
    <t>BUĞDAYLI SPOR KULÜBÜ</t>
  </si>
  <si>
    <t>ZİNDESPOR KULÜBÜ</t>
  </si>
  <si>
    <t>HACILAR ERCİYES SPOR KULÜBÜ</t>
  </si>
  <si>
    <t>TENİS İHTİSAS SPOR KULÜBÜ</t>
  </si>
  <si>
    <t>TOPLAM: 13 ADET KAYAK KULÜBÜ BULUNMAKTADIR.</t>
  </si>
  <si>
    <t>TOPLAM: 14 ADET KAYAK KULÜBÜ BULUNMAKTADIR.</t>
  </si>
  <si>
    <r>
      <t xml:space="preserve">Gücelleme Tarihi: </t>
    </r>
    <r>
      <rPr>
        <sz val="10"/>
        <rFont val="Arial Tur"/>
        <charset val="162"/>
      </rPr>
      <t>01.03.2012</t>
    </r>
  </si>
  <si>
    <t>YILLAR İTİBARİYLE KAYSERİ'DE LİSANSLI SPORCU SAYISI (2009-2013)</t>
  </si>
  <si>
    <r>
      <t>36.563</t>
    </r>
    <r>
      <rPr>
        <vertAlign val="superscript"/>
        <sz val="10"/>
        <rFont val="Arial"/>
        <family val="2"/>
        <charset val="162"/>
      </rPr>
      <t>a</t>
    </r>
  </si>
  <si>
    <t>LİSANSLI FUTBOLCU SAYISI</t>
  </si>
  <si>
    <t>YILLAR İTİBARİYLE KAYSERİ'DE SPOR MERKEZLERİNDEKİ SPORCU SAYILARI (2009-2013)</t>
  </si>
  <si>
    <r>
      <t>Kayıt Tarihi:</t>
    </r>
    <r>
      <rPr>
        <sz val="10"/>
        <rFont val="Arial Tur"/>
        <charset val="162"/>
      </rPr>
      <t xml:space="preserve"> 01.03.2012</t>
    </r>
  </si>
  <si>
    <t>Tablo 8.1</t>
  </si>
  <si>
    <t>Tablo 8.1 (devamı)</t>
  </si>
  <si>
    <t>Tablo 8.2</t>
  </si>
  <si>
    <t>Tablo 8.2 (devamı)</t>
  </si>
  <si>
    <t>Tablo 8.3</t>
  </si>
  <si>
    <t>Tablo 8.4</t>
  </si>
  <si>
    <t>Tablo 8.5</t>
  </si>
  <si>
    <t>Tablo 8.6</t>
  </si>
  <si>
    <t>Tablo 8.7</t>
  </si>
  <si>
    <t>Tablo 8.8</t>
  </si>
  <si>
    <t>Tablo 8.9</t>
  </si>
  <si>
    <r>
      <t>Kayıt Yeri:</t>
    </r>
    <r>
      <rPr>
        <sz val="10"/>
        <rFont val="Arial Tur"/>
        <charset val="162"/>
      </rPr>
      <t xml:space="preserve"> Kayseri Gençlik ve Spor Müdürlüğü 2009, 2010, 2011, 2012 ve 2013 Yılı Brifingleri</t>
    </r>
  </si>
  <si>
    <t>KAYSERİ İLİ HİZMET AKDİ İLE ÇALIŞAN AKTİF VE PASİF SİGORTALILARIN AYLARA GÖRE DAĞILIMI (2008-2013)</t>
  </si>
  <si>
    <t>KAYSERİ İLİ BAĞIMSIZ ÇALIŞAN SİGORTALILARIN AYLARA GÖRE DAĞILIMI (1479 SAYILI KANUNA GÖRE) (2008-2013)</t>
  </si>
  <si>
    <t>KAYSERİ İLİ BAĞIMSIZ ÇALIŞAN SİGORTALILARIN AYLARA GÖRE DAĞILIMI (2926 SAYILI KANUNA GÖRE) (2008-2013)</t>
  </si>
  <si>
    <t>KAYSERİ İLİ KAMU ÇALIŞANI (4/c) AKTİF İŞTİRAKÇİLERİN VE EMEKLİLERİN AYLARA GÖRE DAĞILIMI (2008-2013)</t>
  </si>
  <si>
    <t>2022 SAYILI KANUNA GÖRE AYLIK ALANLARIN AYLARA GÖRE DAĞILIMI  (2008-2013)</t>
  </si>
  <si>
    <t>KAYSERİ İLİ İŞYERİ SAYILARI VE ZORUNLU SİGORTALI SAYILARININ AYLARA GÖRE DAĞILIMI (2008-2013)</t>
  </si>
  <si>
    <t>KAYSERİ İLİ BÜYÜKLÜKLÜKLERİNE GÖRE İŞYERİ SAYILARININ AYLARA GÖRE DAĞILIMI (2008-2013)</t>
  </si>
  <si>
    <t>KAYSERİ İLİ İŞYERİ BÜYÜKLÜKLÜĞÜNE GÖRE ZORUNLU SİGORTALI SAYILARININ AYLARA GÖRE DAĞILIMI (2008-2013)</t>
  </si>
  <si>
    <t>YILLAR İTİBARİYLE AYLIK BİLDİRGESİ ALINAN İŞYERLERİNİN İLLERE GÖRE SAYILARI (1999-2013)</t>
  </si>
  <si>
    <t>YILLAR İTİBARİYLE AYLIK VE GELİR ALANLARIN AYLIK TÜRÜNE GÖRE DAĞILIMI (2004-2012)</t>
  </si>
  <si>
    <t>YILLAR İTİBARİYLE İŞLEMİ TAMAMLANAN İŞ KAZALARI, MESLEK HASTALIKLARI, SÜREKLİ İŞ GÖREMEZLİK VE ÖLÜM (2004-2012)</t>
  </si>
  <si>
    <t>YILLAR İTİBARİYLE İŞLEMİ TAMAMLANAN İŞ KAZALARI VE MESLEK HASTALIKLARI VAK'ALARI SONUCU TOPLAM GEÇİCİ İŞ GÖREMEZLİK SÜRELERİ İLE HASTANEDE GEÇEN GÜNLERİN CİNSİYETE GÖRE DAĞILIMI(2004-2012)</t>
  </si>
  <si>
    <t>YILLAR İTİBARİYLE GEÇİCİ İŞGÖREMEZLİĞE NEDEN OLAN HASTALIK OLAYLARININ SAYILARI (2004-2012)</t>
  </si>
  <si>
    <t>IX. BÖLÜM: SOSYAL YARDIM VE GÜVENLİK</t>
  </si>
  <si>
    <t>YILLAR İTİBARİYLE KAYSERİ İLİ VE İLÇELERİNDE BULUNAN VAKIFLAR (2009-2013)</t>
  </si>
  <si>
    <t>YILLAR İTİBARİYLE SOSYAL YARDIMLAŞMA VE DAYANIŞMA VAKFI ÇALIŞMALARI (2011-2013)</t>
  </si>
  <si>
    <t>X. BÖLÜM: DERNEK VE VAKIFLAR</t>
  </si>
  <si>
    <t>TABLO 10.1:</t>
  </si>
  <si>
    <t>TABLO 10.2:</t>
  </si>
  <si>
    <t>TABLO 10.3:</t>
  </si>
  <si>
    <t>YILLAR İTİBARİYLE DERNEKLERİN TÜRLERİNE GÖRE DAĞILIMI VE ÜYE SAYILARI (2006-2013)</t>
  </si>
  <si>
    <t>YILLAR İTİBARİYLE TARIM ALANLARININ İLÇELERE GÖRE DAĞILIMI(2009-2013)</t>
  </si>
  <si>
    <t>YILLAR İTİBARİYLE İLÇELERDEKİ TARIM ALANLARININ KULLANIM AMAÇLARINA GÖRE DAĞILIMI (2009-2013)</t>
  </si>
  <si>
    <t>YILLAR İTİBARİYLE TARIM ALANLARININ İLÇELER BAZINDA SULAMA DURUMU(2009-2012)</t>
  </si>
  <si>
    <t>YILLAR İTİBARİYLE TARIM ALANLARININ GENEL SULAMA DURUMU(2009-2012)</t>
  </si>
  <si>
    <t>YILLAR İTİBARİYLE TOPRAK KORUMA ALANI VE KULLANIMA İZİN VERİLEN ALAN MİKTARI(2009-2012)</t>
  </si>
  <si>
    <t>A. TARIM ALANI</t>
  </si>
  <si>
    <t>TABLO 11.1:</t>
  </si>
  <si>
    <t>TABLO 11.2:</t>
  </si>
  <si>
    <t>TABLO 11.3:</t>
  </si>
  <si>
    <t>TABLO 11.4:</t>
  </si>
  <si>
    <t>TABLO 11.5:</t>
  </si>
  <si>
    <t>B. TARIM ÜRÜNLERİ</t>
  </si>
  <si>
    <t>DİNSEL VE 
KÜLTÜREL 
YAPILAR</t>
  </si>
  <si>
    <t>SİVİL MİMARİ 
ÖRNEKLERİ</t>
  </si>
  <si>
    <t>ENDÜSTRİYEL
 YAPILAR</t>
  </si>
  <si>
    <t>DOĞAL 
ANITLAR</t>
  </si>
  <si>
    <t>ARKEOLOJİK
SİT</t>
  </si>
  <si>
    <t>İDARİ 
YAPILAR</t>
  </si>
  <si>
    <t>ASKERİ
 YAPILAR</t>
  </si>
  <si>
    <t>UYUŞTURUCU VEYA UYARICI MADDE KULLANMA SATIN ALMA</t>
  </si>
  <si>
    <r>
      <t xml:space="preserve">Kayıt Yeri: </t>
    </r>
    <r>
      <rPr>
        <sz val="10"/>
        <rFont val="Arial Tur"/>
        <charset val="162"/>
      </rPr>
      <t>Türkiye İş Kurumu Aylık İstatistik Bültenleri 2006, 2007, 2008, 2009, 2010, 2011, 2012, 2013</t>
    </r>
  </si>
  <si>
    <r>
      <t xml:space="preserve">Kayıt Yeri: </t>
    </r>
    <r>
      <rPr>
        <sz val="10"/>
        <rFont val="Arial Tur"/>
        <charset val="162"/>
      </rPr>
      <t>Türkiye İş Kurumu Aylık İstatistik Bültenleri 2006, 2007, 2008, 2009, 2010, 2011, 2012,2013</t>
    </r>
  </si>
  <si>
    <r>
      <t>Kayıt yeri:</t>
    </r>
    <r>
      <rPr>
        <sz val="10"/>
        <rFont val="Arial"/>
        <family val="2"/>
        <charset val="162"/>
      </rPr>
      <t xml:space="preserve"> Kayseri Gençlik ve Spor Müdürlüğü 2009 ve 2010 Yılı Brifingleri</t>
    </r>
  </si>
  <si>
    <r>
      <t xml:space="preserve">Kaynak: </t>
    </r>
    <r>
      <rPr>
        <sz val="10"/>
        <rFont val="Arial"/>
        <family val="2"/>
        <charset val="162"/>
      </rPr>
      <t>Kayseri</t>
    </r>
    <r>
      <rPr>
        <b/>
        <sz val="10"/>
        <rFont val="Arial Tur"/>
        <charset val="162"/>
      </rPr>
      <t xml:space="preserve"> </t>
    </r>
    <r>
      <rPr>
        <sz val="10"/>
        <rFont val="Arial Tur"/>
        <charset val="162"/>
      </rPr>
      <t>Valiliği</t>
    </r>
  </si>
  <si>
    <r>
      <t>Kayıt tarihi:</t>
    </r>
    <r>
      <rPr>
        <sz val="10"/>
        <rFont val="Arial Tur"/>
        <charset val="162"/>
      </rPr>
      <t xml:space="preserve"> 22.09.2012</t>
    </r>
  </si>
  <si>
    <r>
      <t>Kayıt yeri:</t>
    </r>
    <r>
      <rPr>
        <sz val="10"/>
        <rFont val="Arial"/>
        <family val="2"/>
        <charset val="162"/>
      </rPr>
      <t xml:space="preserve"> Kayseri Gençlik ve Spor Müdürlüğü 2011 Yılı Brifingi</t>
    </r>
  </si>
  <si>
    <r>
      <t>Kayıt yeri:</t>
    </r>
    <r>
      <rPr>
        <sz val="10"/>
        <rFont val="Arial"/>
        <family val="2"/>
        <charset val="162"/>
      </rPr>
      <t xml:space="preserve"> Kayseri Gençlik ve Spor Müdürlüğü 2012 Yılı Brifingi</t>
    </r>
  </si>
  <si>
    <r>
      <t>Kayıt tarihi:</t>
    </r>
    <r>
      <rPr>
        <sz val="10"/>
        <rFont val="Arial Tur"/>
        <charset val="162"/>
      </rPr>
      <t xml:space="preserve"> 03.07.2014</t>
    </r>
  </si>
  <si>
    <r>
      <t>Kayıt yeri:</t>
    </r>
    <r>
      <rPr>
        <sz val="10"/>
        <rFont val="Arial"/>
        <family val="2"/>
        <charset val="162"/>
      </rPr>
      <t xml:space="preserve"> Kayseri Gençlik ve Spor Müdürlüğü 2013 Yılı Brifingi</t>
    </r>
  </si>
  <si>
    <r>
      <t>Kaynak:</t>
    </r>
    <r>
      <rPr>
        <sz val="10"/>
        <rFont val="Arial"/>
        <family val="2"/>
        <charset val="162"/>
      </rPr>
      <t xml:space="preserve"> Kayseri Valiliği</t>
    </r>
  </si>
  <si>
    <r>
      <t>Kayıt Yeri:</t>
    </r>
    <r>
      <rPr>
        <sz val="10"/>
        <rFont val="Arial"/>
        <family val="2"/>
        <charset val="162"/>
      </rPr>
      <t xml:space="preserve"> Kayseri Gençlik ve Spor Müdürlüğü 2010 Brifingi</t>
    </r>
  </si>
  <si>
    <r>
      <t xml:space="preserve">Kaynak: </t>
    </r>
    <r>
      <rPr>
        <sz val="10"/>
        <rFont val="Arial"/>
        <family val="2"/>
        <charset val="162"/>
      </rPr>
      <t xml:space="preserve">Kayseri </t>
    </r>
    <r>
      <rPr>
        <sz val="10"/>
        <rFont val="Arial Tur"/>
        <charset val="162"/>
      </rPr>
      <t>Valiliği</t>
    </r>
  </si>
  <si>
    <r>
      <t xml:space="preserve">Güncelleme Tarihi: </t>
    </r>
    <r>
      <rPr>
        <sz val="10"/>
        <rFont val="Arial"/>
        <family val="2"/>
        <charset val="162"/>
      </rPr>
      <t>02</t>
    </r>
    <r>
      <rPr>
        <sz val="10"/>
        <rFont val="Arial Tur"/>
        <charset val="162"/>
      </rPr>
      <t>.07.2014</t>
    </r>
  </si>
  <si>
    <r>
      <t>Kayıt yeri:</t>
    </r>
    <r>
      <rPr>
        <sz val="10"/>
        <rFont val="Arial"/>
        <family val="2"/>
        <charset val="162"/>
      </rPr>
      <t xml:space="preserve"> Kayseri Gençlik ve Spor Müdürlüğü 2009, 2010, 2011, 2012 ve 2013 Yılı Brifingleri</t>
    </r>
  </si>
  <si>
    <r>
      <t>Kayıt Yeri:</t>
    </r>
    <r>
      <rPr>
        <sz val="10"/>
        <rFont val="Arial"/>
        <family val="2"/>
        <charset val="162"/>
      </rPr>
      <t xml:space="preserve"> Kayseri Gençlik ve Spor Müdürlüğü 2009, 2010,2011 Yılı Brifingleri</t>
    </r>
  </si>
  <si>
    <r>
      <rPr>
        <b/>
        <sz val="10"/>
        <rFont val="Arial Tur"/>
        <charset val="162"/>
      </rPr>
      <t>Not:</t>
    </r>
    <r>
      <rPr>
        <sz val="10"/>
        <rFont val="Arial"/>
        <family val="2"/>
        <charset val="162"/>
      </rPr>
      <t xml:space="preserve"> 2012 ve 2013 yıllarına ait veriler bulunmamaktadır.</t>
    </r>
  </si>
  <si>
    <r>
      <t>Kayıt yeri:</t>
    </r>
    <r>
      <rPr>
        <sz val="10"/>
        <rFont val="Arial"/>
        <family val="2"/>
        <charset val="162"/>
      </rPr>
      <t xml:space="preserve"> Kayseri Gençlik ve Spor Müdürlüğü 2009, 2010, 2011 Yılı Brifingleri</t>
    </r>
  </si>
  <si>
    <r>
      <t>Kayıt Yeri:</t>
    </r>
    <r>
      <rPr>
        <sz val="10"/>
        <rFont val="Arial"/>
        <family val="2"/>
        <charset val="162"/>
      </rPr>
      <t xml:space="preserve"> Kayseri Gençlik ve Spor Müdürlüğü 2009, 2010, 2011 Yılı Brifingleri</t>
    </r>
  </si>
  <si>
    <r>
      <t xml:space="preserve">Kaynak: </t>
    </r>
    <r>
      <rPr>
        <sz val="10"/>
        <rFont val="Arial"/>
        <family val="2"/>
        <charset val="162"/>
      </rPr>
      <t>Kayseri</t>
    </r>
    <r>
      <rPr>
        <sz val="10"/>
        <rFont val="Arial Tur"/>
        <charset val="162"/>
      </rPr>
      <t>Valiliği</t>
    </r>
  </si>
  <si>
    <r>
      <t>Kaynak:</t>
    </r>
    <r>
      <rPr>
        <sz val="10"/>
        <rFont val="Arial"/>
        <family val="2"/>
        <charset val="162"/>
      </rPr>
      <t xml:space="preserve"> Kayseri </t>
    </r>
    <r>
      <rPr>
        <sz val="10"/>
        <rFont val="Arial Tur"/>
        <charset val="162"/>
      </rPr>
      <t>Valiliği</t>
    </r>
  </si>
  <si>
    <r>
      <t>a</t>
    </r>
    <r>
      <rPr>
        <sz val="10"/>
        <rFont val="Arial"/>
        <family val="2"/>
        <charset val="162"/>
      </rPr>
      <t xml:space="preserve"> 30.06.2009 tarihi itibariyle</t>
    </r>
  </si>
  <si>
    <r>
      <t xml:space="preserve">Güncelleme Tarihi: </t>
    </r>
    <r>
      <rPr>
        <sz val="10"/>
        <rFont val="Arial"/>
        <family val="2"/>
        <charset val="162"/>
      </rPr>
      <t>02.07.2014</t>
    </r>
  </si>
  <si>
    <t>KAYSERİ DENİZ İŞİTME ENGELLİLER SPOR KULÜBÜ</t>
  </si>
  <si>
    <r>
      <t xml:space="preserve">Kaynak: </t>
    </r>
    <r>
      <rPr>
        <sz val="10"/>
        <rFont val="Arial Tur"/>
        <charset val="162"/>
      </rPr>
      <t>Kayseri Valiliği</t>
    </r>
  </si>
  <si>
    <t xml:space="preserve">AKTİF SİGORTALILAR </t>
  </si>
  <si>
    <t>TOPLAM
AKTİF
SİGORTALI</t>
  </si>
  <si>
    <t xml:space="preserve">MALULLÜK-YAŞLILIK-ÖLÜM SİGORTASI                                                                                  </t>
  </si>
  <si>
    <t xml:space="preserve">İŞ.KAZ.İLE MESLEK HASTALIĞI SİGORTASI                                                                                  </t>
  </si>
  <si>
    <t xml:space="preserve">TOPLAM AYLIK VE GELİR ALANLAR </t>
  </si>
  <si>
    <t xml:space="preserve">ZORUNLU SİGORTALILAR </t>
  </si>
  <si>
    <t xml:space="preserve">ÇIRAKLAR </t>
  </si>
  <si>
    <t xml:space="preserve">TOPLULUK </t>
  </si>
  <si>
    <t xml:space="preserve">TARIM </t>
  </si>
  <si>
    <t xml:space="preserve">İSTEGE BAĞLI </t>
  </si>
  <si>
    <t>MALULLÜK AYLIĞI ALANLAR</t>
  </si>
  <si>
    <t xml:space="preserve">YAŞLILIK AYLIĞI ALANLAR </t>
  </si>
  <si>
    <r>
      <t>ÖLÜM AYLIĞI ALANLAR
(Haksahibi)</t>
    </r>
    <r>
      <rPr>
        <sz val="10"/>
        <color indexed="8"/>
        <rFont val="Arial"/>
        <family val="2"/>
        <charset val="162"/>
      </rPr>
      <t xml:space="preserve"> </t>
    </r>
  </si>
  <si>
    <t>SÜREKLİ İŞ GÖREMEZLİK GELİRİ ALANLAR</t>
  </si>
  <si>
    <t xml:space="preserve">ÖLÜM GELİRİ ALANLAR (Haksahibi) </t>
  </si>
  <si>
    <t>Kapsam</t>
  </si>
  <si>
    <t xml:space="preserve">Bağımlı </t>
  </si>
  <si>
    <t>MAYIS</t>
  </si>
  <si>
    <t>HAZİRAN</t>
  </si>
  <si>
    <t>TEMMUZ</t>
  </si>
  <si>
    <t>AĞUSTOS</t>
  </si>
  <si>
    <t>EYLÜL</t>
  </si>
  <si>
    <t>EKİM</t>
  </si>
  <si>
    <t>KASIM</t>
  </si>
  <si>
    <t>ARALIK</t>
  </si>
  <si>
    <t>OCAK</t>
  </si>
  <si>
    <t>ŞUBAT</t>
  </si>
  <si>
    <t>MART</t>
  </si>
  <si>
    <t>NİSAN</t>
  </si>
  <si>
    <t>Topluluk: Yurt Dışı, Avukatlar, Noterler…v.b.</t>
  </si>
  <si>
    <t>Çıraklar: Staj Öğrencilerini kapsamaktadır.</t>
  </si>
  <si>
    <t>Malullük-Yaşlılık-Ölüm-İş Kazası ile Meslek Hastalığı sigortalı sayıları 506 ve 2925 sayılı kanun kapsamına girenlerin toplamı olarak verilmiştir.</t>
  </si>
  <si>
    <r>
      <t>Kayıt Tarihi:</t>
    </r>
    <r>
      <rPr>
        <sz val="10"/>
        <rFont val="Arial"/>
        <family val="2"/>
        <charset val="162"/>
      </rPr>
      <t xml:space="preserve"> 13.11.2008</t>
    </r>
  </si>
  <si>
    <r>
      <t xml:space="preserve">Güncelleme Tarihi: </t>
    </r>
    <r>
      <rPr>
        <sz val="10"/>
        <rFont val="Arial"/>
        <family val="2"/>
        <charset val="162"/>
      </rPr>
      <t>05</t>
    </r>
    <r>
      <rPr>
        <sz val="10"/>
        <rFont val="Arial"/>
        <family val="2"/>
        <charset val="162"/>
      </rPr>
      <t>.05.2014</t>
    </r>
  </si>
  <si>
    <r>
      <t xml:space="preserve">Kayıt Yeri: </t>
    </r>
    <r>
      <rPr>
        <sz val="10"/>
        <rFont val="Arial"/>
        <family val="2"/>
        <charset val="162"/>
      </rPr>
      <t>http://www.sgk.gov.tr/wps/portal/Anasayfa/Istatistikler</t>
    </r>
  </si>
  <si>
    <r>
      <t xml:space="preserve">Kaynak: </t>
    </r>
    <r>
      <rPr>
        <sz val="10"/>
        <rFont val="Arial"/>
        <family val="2"/>
        <charset val="162"/>
      </rPr>
      <t xml:space="preserve">Sosyal Güvenlik Kurumu </t>
    </r>
    <r>
      <rPr>
        <sz val="10"/>
        <rFont val="Arial"/>
        <family val="2"/>
        <charset val="162"/>
      </rPr>
      <t/>
    </r>
  </si>
  <si>
    <t xml:space="preserve">
Toplam
Aktif Sigortalı</t>
  </si>
  <si>
    <t xml:space="preserve">Malullük-Yaşlılık-Ölüm Aylığı Alanlar                                                                                  </t>
  </si>
  <si>
    <t>Toplam Aylık Alanlar</t>
  </si>
  <si>
    <t xml:space="preserve">Malullük Aylığı Alanlar </t>
  </si>
  <si>
    <t xml:space="preserve">Yaşlılık Aylığı Alanlar </t>
  </si>
  <si>
    <t>Ölüm Aylığı Alanlar 
(Haksahibi)</t>
  </si>
  <si>
    <r>
      <t>1479 Sayılı Kanun,</t>
    </r>
    <r>
      <rPr>
        <i/>
        <sz val="10"/>
        <color indexed="8"/>
        <rFont val="Arial"/>
        <family val="2"/>
        <charset val="162"/>
      </rPr>
      <t>Esnaf ve Sanatkarlar ve Diğer Bağımsız Çalışanları (BAĞ-KUR) kapsamaktadır.</t>
    </r>
  </si>
  <si>
    <t>Aktif Sigortalı</t>
  </si>
  <si>
    <r>
      <t>2926 Sayılı Kanun,</t>
    </r>
    <r>
      <rPr>
        <i/>
        <sz val="10"/>
        <rFont val="Arial"/>
        <family val="2"/>
        <charset val="162"/>
      </rPr>
      <t>Tarımda Kendi Adına ve Hesabına Çalışanları kapsamaktadır</t>
    </r>
  </si>
  <si>
    <t>KAYSERİ İLİ KAMU ÇALIŞANI (4/c) AKTİF İŞTİRAKÇİLERİN VE EMEKLİLERİN AYLARA GÖRE DAĞILIMI 
(2008-2013)</t>
  </si>
  <si>
    <t xml:space="preserve">Aylık Alanlar                                                                                  </t>
  </si>
  <si>
    <t xml:space="preserve">Malüllük Aylığı Alanlar </t>
  </si>
  <si>
    <t xml:space="preserve">Vazife Malüllüğü Aylığı Alanlar </t>
  </si>
  <si>
    <t>Vataniler</t>
  </si>
  <si>
    <t>2022 SAYILI KANUNA GÖRE AYLIK ALANLARIN AYLARA GÖRE DAĞILIMI  (2008-2012)*</t>
  </si>
  <si>
    <t>Aylık Alanlar</t>
  </si>
  <si>
    <t xml:space="preserve">Toplam
Aylık
Alanlar
</t>
  </si>
  <si>
    <t>Yeşil Kartlı Sayısı
(3816 S.K.G )</t>
  </si>
  <si>
    <t>Malüllük Ayılığı Alanlar</t>
  </si>
  <si>
    <t>Sakatlık Aylığı Alanlar</t>
  </si>
  <si>
    <t>Yaşlılık (65+) Aylığı Alanlar</t>
  </si>
  <si>
    <t>18 Yaş Altı Sakatlık Aylığı Alanlar</t>
  </si>
  <si>
    <r>
      <t>Not 1:</t>
    </r>
    <r>
      <rPr>
        <i/>
        <sz val="10"/>
        <rFont val="Arial"/>
        <family val="2"/>
        <charset val="162"/>
      </rPr>
      <t xml:space="preserve"> 3 ayda bir aylık ödeme yapılmaktadır. Kişi sayıları sadece aktif işlem gören yeşilkartlıların sayılarıdır.</t>
    </r>
  </si>
  <si>
    <r>
      <t xml:space="preserve">Not 2: </t>
    </r>
    <r>
      <rPr>
        <i/>
        <sz val="10"/>
        <color indexed="8"/>
        <rFont val="Arial"/>
        <family val="2"/>
        <charset val="162"/>
      </rPr>
      <t>2022 Sayılı Kanun kapsamında; 65 Yaşını doldurmuş muhtaç, güçsüz ve kimsesiz Türk Vatandaşları ile özürlü ve muhtaç Türk Vatandaşları yer almaktadır. Ayrıca 3816 Sayılı Kanunda; Ödeme
gücü olmayan vatandaşların tedavi giderlerinin Yeşil Kart verilerek Devlet tarafından karşılanması hususunu kapsamaktadır.</t>
    </r>
  </si>
  <si>
    <r>
      <t xml:space="preserve">Güncelleme Tarihi: </t>
    </r>
    <r>
      <rPr>
        <sz val="10"/>
        <rFont val="Arial"/>
        <family val="2"/>
        <charset val="162"/>
      </rPr>
      <t>10</t>
    </r>
    <r>
      <rPr>
        <sz val="10"/>
        <rFont val="Arial"/>
        <family val="2"/>
        <charset val="162"/>
      </rPr>
      <t>.01.2013</t>
    </r>
  </si>
  <si>
    <r>
      <rPr>
        <b/>
        <sz val="10"/>
        <rFont val="Arial"/>
        <family val="2"/>
        <charset val="162"/>
      </rPr>
      <t>(*):</t>
    </r>
    <r>
      <rPr>
        <sz val="10"/>
        <rFont val="Arial"/>
        <family val="2"/>
        <charset val="162"/>
      </rPr>
      <t xml:space="preserve"> 2022 sayılı Kanuna göre aylık alanlar  01.11.2012 tarihi itibariyle Aile ve Sosyal Politikalar Bakanlığına devredildiğinden dolayı istatistiki bilgiler derlenmemektedir.</t>
    </r>
  </si>
  <si>
    <t xml:space="preserve">İŞYERİ SAYISI (506 S.K.G) </t>
  </si>
  <si>
    <t xml:space="preserve">ZORUNLU SİGORTALI SAYISI (506 S.K.G) </t>
  </si>
  <si>
    <t>Daimi</t>
  </si>
  <si>
    <t>Mevsimlik</t>
  </si>
  <si>
    <t>KAYSERİ İLİ (4/a) KAPSAMINDAKİ BÜYÜKLÜKLÜKLERİNE GÖRE İŞYERİ SAYILARININ AYLARA GÖRE DAĞILIMI (2008-2013)</t>
  </si>
  <si>
    <t>İŞYERİ SAYISI (506 S.K.G)</t>
  </si>
  <si>
    <t xml:space="preserve">Genel
Toplam </t>
  </si>
  <si>
    <r>
      <t xml:space="preserve">   İŞ YERİ BÜYÜKLÜĞÜ
</t>
    </r>
    <r>
      <rPr>
        <sz val="10"/>
        <rFont val="Arial"/>
        <family val="2"/>
        <charset val="162"/>
      </rPr>
      <t>(İşyerinde Çalıştırılan Sigortalı Sayısı)</t>
    </r>
  </si>
  <si>
    <t>1-3
Kişi</t>
  </si>
  <si>
    <t>4-6
Kişi</t>
  </si>
  <si>
    <t>7-9
Kişi</t>
  </si>
  <si>
    <t>10-19
Kişi</t>
  </si>
  <si>
    <t>20-29
Kişi</t>
  </si>
  <si>
    <t>30-49
Kişi</t>
  </si>
  <si>
    <t>50-99
Kişi</t>
  </si>
  <si>
    <t>100-499
Kişi</t>
  </si>
  <si>
    <t>500-999
Kişi</t>
  </si>
  <si>
    <t>1000+
Kişi</t>
  </si>
  <si>
    <t>ZORUNLU SİGORTALI SAYISI (506 S.K.G)</t>
  </si>
  <si>
    <t>İL KODU</t>
  </si>
  <si>
    <t>İLLER</t>
  </si>
  <si>
    <t>01</t>
  </si>
  <si>
    <t xml:space="preserve">  ADANA</t>
  </si>
  <si>
    <t>02</t>
  </si>
  <si>
    <t xml:space="preserve">  ADIYAMAN</t>
  </si>
  <si>
    <t>03</t>
  </si>
  <si>
    <t xml:space="preserve">  AFYON</t>
  </si>
  <si>
    <t>04</t>
  </si>
  <si>
    <t xml:space="preserve">  AĞRI </t>
  </si>
  <si>
    <t>05</t>
  </si>
  <si>
    <t xml:space="preserve">  AMASYA</t>
  </si>
  <si>
    <t>06</t>
  </si>
  <si>
    <t xml:space="preserve">  ANKARA</t>
  </si>
  <si>
    <t>07</t>
  </si>
  <si>
    <t xml:space="preserve">  ANTALYA</t>
  </si>
  <si>
    <t>08</t>
  </si>
  <si>
    <t xml:space="preserve">  ARTVİN</t>
  </si>
  <si>
    <t>09</t>
  </si>
  <si>
    <t xml:space="preserve">  AYDIN</t>
  </si>
  <si>
    <t xml:space="preserve">  BALIKESİR</t>
  </si>
  <si>
    <t xml:space="preserve">  BİLECİK</t>
  </si>
  <si>
    <t xml:space="preserve">  BİNGÖL</t>
  </si>
  <si>
    <t xml:space="preserve">  BİTLİS</t>
  </si>
  <si>
    <t xml:space="preserve">  BOLU</t>
  </si>
  <si>
    <t xml:space="preserve">  BURDUR</t>
  </si>
  <si>
    <t xml:space="preserve">  BURSA</t>
  </si>
  <si>
    <t xml:space="preserve">  ÇANAKKALE</t>
  </si>
  <si>
    <t xml:space="preserve">  ÇANKIRI</t>
  </si>
  <si>
    <t xml:space="preserve">  ÇORUM</t>
  </si>
  <si>
    <t xml:space="preserve">  DENİZLİ </t>
  </si>
  <si>
    <t xml:space="preserve">  DİYARBAKIR</t>
  </si>
  <si>
    <t xml:space="preserve">  EDİRNE</t>
  </si>
  <si>
    <t xml:space="preserve">  ELAZIĞ</t>
  </si>
  <si>
    <t xml:space="preserve">  ERZİNCAN</t>
  </si>
  <si>
    <t xml:space="preserve">  ERZURUM</t>
  </si>
  <si>
    <t xml:space="preserve">  ESKİŞEHİR</t>
  </si>
  <si>
    <t xml:space="preserve">  GAZİANTEP</t>
  </si>
  <si>
    <t xml:space="preserve">  GİRESUN</t>
  </si>
  <si>
    <t xml:space="preserve">  GÜMÜŞHANE</t>
  </si>
  <si>
    <t xml:space="preserve">  HAKKARİ</t>
  </si>
  <si>
    <t xml:space="preserve">  HATAY</t>
  </si>
  <si>
    <t xml:space="preserve">  ISPARTA</t>
  </si>
  <si>
    <t xml:space="preserve">  MERSİN</t>
  </si>
  <si>
    <t xml:space="preserve">  İSTANBUL</t>
  </si>
  <si>
    <t xml:space="preserve">  İZMİR</t>
  </si>
  <si>
    <t xml:space="preserve">  KARS</t>
  </si>
  <si>
    <t xml:space="preserve">  KASTAMONU</t>
  </si>
  <si>
    <t xml:space="preserve">  KAYSERİ</t>
  </si>
  <si>
    <t xml:space="preserve">  KIRKLARELİ</t>
  </si>
  <si>
    <t xml:space="preserve">  KIRŞEHİR</t>
  </si>
  <si>
    <t xml:space="preserve">  KOCAELİ</t>
  </si>
  <si>
    <t xml:space="preserve">  KONYA</t>
  </si>
  <si>
    <t xml:space="preserve">  KÜTAHYA</t>
  </si>
  <si>
    <t xml:space="preserve">  MALATYA</t>
  </si>
  <si>
    <t xml:space="preserve">  MANİSA</t>
  </si>
  <si>
    <t xml:space="preserve"> K.MARAŞ</t>
  </si>
  <si>
    <t xml:space="preserve"> MARDİN</t>
  </si>
  <si>
    <t xml:space="preserve"> MUĞLA</t>
  </si>
  <si>
    <t xml:space="preserve"> MUŞ</t>
  </si>
  <si>
    <t xml:space="preserve"> NEVŞEHİR</t>
  </si>
  <si>
    <t xml:space="preserve"> NİĞDE</t>
  </si>
  <si>
    <t xml:space="preserve"> ORDU</t>
  </si>
  <si>
    <t xml:space="preserve"> RİZE</t>
  </si>
  <si>
    <t xml:space="preserve"> SAKARYA</t>
  </si>
  <si>
    <t xml:space="preserve"> SAMSUN</t>
  </si>
  <si>
    <t xml:space="preserve"> SİİRT</t>
  </si>
  <si>
    <t xml:space="preserve"> SİNOP</t>
  </si>
  <si>
    <t xml:space="preserve"> SİVAS</t>
  </si>
  <si>
    <t xml:space="preserve"> TEKİRDAĞ</t>
  </si>
  <si>
    <t xml:space="preserve"> TOKAT</t>
  </si>
  <si>
    <t xml:space="preserve"> TRABZON</t>
  </si>
  <si>
    <t xml:space="preserve"> TUNCELİ</t>
  </si>
  <si>
    <t xml:space="preserve"> Ş.URFA</t>
  </si>
  <si>
    <t xml:space="preserve"> UŞAK</t>
  </si>
  <si>
    <t xml:space="preserve"> VAN</t>
  </si>
  <si>
    <t xml:space="preserve"> YOZGAT</t>
  </si>
  <si>
    <t xml:space="preserve"> ZONGULDAK</t>
  </si>
  <si>
    <t xml:space="preserve"> AKSARAY</t>
  </si>
  <si>
    <t xml:space="preserve"> BAYBURT</t>
  </si>
  <si>
    <t xml:space="preserve"> KARAMAN</t>
  </si>
  <si>
    <t xml:space="preserve"> KIRIKKALE</t>
  </si>
  <si>
    <t xml:space="preserve"> BATMAN</t>
  </si>
  <si>
    <t xml:space="preserve"> ŞIRNAK</t>
  </si>
  <si>
    <t xml:space="preserve"> BARTIN</t>
  </si>
  <si>
    <t xml:space="preserve"> ARDAHAN</t>
  </si>
  <si>
    <t xml:space="preserve"> IĞDIR</t>
  </si>
  <si>
    <t xml:space="preserve"> YALOVA</t>
  </si>
  <si>
    <t xml:space="preserve"> KARABÜK</t>
  </si>
  <si>
    <t xml:space="preserve"> KİLİS</t>
  </si>
  <si>
    <t>OSMANİYE</t>
  </si>
  <si>
    <t>DÜZCE</t>
  </si>
  <si>
    <t>1999-2006 Yıllarına ait İşyeri sayıları; aktif sigortalı sayısının esas alındığı Eylül ayına ait aylık prim ve hizmet belgeleri ile dört aylık dönem bordroları esas alınmıştır.</t>
  </si>
  <si>
    <t>(*) 2007-2008 yılı İşyeri sayıları; aktif sigortalı sayısının esas alındığı Aralık ayında aylık prim ve hizmet belgesi esas alınmıştır.</t>
  </si>
  <si>
    <r>
      <t xml:space="preserve">Kayıt Tarihi: </t>
    </r>
    <r>
      <rPr>
        <sz val="10"/>
        <rFont val="Arial"/>
        <family val="2"/>
        <charset val="162"/>
      </rPr>
      <t>17.12.2008</t>
    </r>
  </si>
  <si>
    <r>
      <t xml:space="preserve">Güncelleme Tarihi: </t>
    </r>
    <r>
      <rPr>
        <sz val="10"/>
        <rFont val="Arial"/>
        <family val="2"/>
        <charset val="162"/>
      </rPr>
      <t>05.</t>
    </r>
    <r>
      <rPr>
        <sz val="10"/>
        <rFont val="Arial"/>
        <family val="2"/>
        <charset val="162"/>
      </rPr>
      <t>05.2014</t>
    </r>
  </si>
  <si>
    <r>
      <t>Kayıt Yeri:</t>
    </r>
    <r>
      <rPr>
        <sz val="10"/>
        <rFont val="Arial"/>
        <family val="2"/>
        <charset val="162"/>
      </rPr>
      <t xml:space="preserve"> Sosyal Güvenlik Kurumu 2004, 2005, 2006, 2007, 2008, 2009, 2010, 2011, 2012 ve 2013  İstatistik Yıllıkları</t>
    </r>
  </si>
  <si>
    <r>
      <t xml:space="preserve">Kaynak: </t>
    </r>
    <r>
      <rPr>
        <sz val="10"/>
        <rFont val="Arial"/>
        <family val="2"/>
        <charset val="162"/>
      </rPr>
      <t xml:space="preserve">Sosyal Güvenlik Kurumu </t>
    </r>
  </si>
  <si>
    <t>YILLAR İTİBARİYLE KAYSERİ, DENİZLİ VE KONYA İLLERİ AYLIK PRİM VE HİZMET BELGESİ ALINAN İŞYERLERİNİN VE SİGORTALILARIN FAALİYET GRUPLARINA GÖRE DAĞILIMI, 2008</t>
  </si>
  <si>
    <t>KOD NO</t>
  </si>
  <si>
    <t>FAALİYET GRUPLARI</t>
  </si>
  <si>
    <t xml:space="preserve">BİTKİSEL VE HAYVANSAL ÜRETİM        </t>
  </si>
  <si>
    <t xml:space="preserve">ORMANCILIK VE TOMRUKÇULUK           </t>
  </si>
  <si>
    <t xml:space="preserve">BALIKÇILIK VE SU ÜRÜNLERİ YETİŞ.    </t>
  </si>
  <si>
    <t xml:space="preserve">KÖMÜR VE LİNYİT ÇIKARTILMASI        </t>
  </si>
  <si>
    <t xml:space="preserve">HAM PETROL VE DOĞALGAZ ÇIKARIMI     </t>
  </si>
  <si>
    <t xml:space="preserve">METAL CEVHERİ MADENCİLİĞİ           </t>
  </si>
  <si>
    <t xml:space="preserve">DİĞER MADENCİLİK VE TAŞ OCAK.  </t>
  </si>
  <si>
    <t xml:space="preserve">MADENCİLİĞİ DESTEKLEYİCİ HİZMET     </t>
  </si>
  <si>
    <t xml:space="preserve">GIDA ÜRÜNLERİ İMALATI               </t>
  </si>
  <si>
    <t xml:space="preserve">İÇECEK İMALATI                      </t>
  </si>
  <si>
    <t xml:space="preserve">TÜTÜN ÜRÜNLERİ İMALATI              </t>
  </si>
  <si>
    <t xml:space="preserve">TEKSTİL ÜRÜNLERİ İMALATI            </t>
  </si>
  <si>
    <t xml:space="preserve">GİYİM EŞYALARI İMALATI              </t>
  </si>
  <si>
    <t xml:space="preserve">DERİ VE İLGİLİ ÜRÜNLER İMALATI      </t>
  </si>
  <si>
    <t xml:space="preserve">AĞAÇ,AĞAÇ ÜRÜNLERİ VE MANTAR ÜR.  </t>
  </si>
  <si>
    <t xml:space="preserve">KAĞIT VE KAĞIT ÜRÜNLERİ İMALATI     </t>
  </si>
  <si>
    <t>KAYITLI MEDYANIN BASILMASI VE ÇOĞ.</t>
  </si>
  <si>
    <t xml:space="preserve">KOK KÖMÜRÜ VE PETROL ÜRÜN. İM. </t>
  </si>
  <si>
    <t xml:space="preserve">KİMYASAL ÜRÜNLERİ İMALATI           </t>
  </si>
  <si>
    <t xml:space="preserve">ECZACILIK VE ECZ.İLİŞKİN MAL.İM.. </t>
  </si>
  <si>
    <t xml:space="preserve">KAUÇUK VE PLASTİK ÜRÜNLER İM.  </t>
  </si>
  <si>
    <t xml:space="preserve">METALİK OLMAYAN ÜRÜNLER İMA.   </t>
  </si>
  <si>
    <t xml:space="preserve">ANA METAL SANAYİ                    </t>
  </si>
  <si>
    <t>FABRİK.METAL ÜRÜN.(MAK.TEC.HAR)</t>
  </si>
  <si>
    <t>BİLGİSAYAR, ELEKRONİK VE OPTİK ÜR.</t>
  </si>
  <si>
    <t xml:space="preserve">ELEKTRİKLİ TECHİZAT İMALATI         </t>
  </si>
  <si>
    <t xml:space="preserve">MAKİNE VE EKİPMAN İMALATI           </t>
  </si>
  <si>
    <t xml:space="preserve">MOTORLU KARA TAŞITI VE RÖMORK İM. </t>
  </si>
  <si>
    <t xml:space="preserve">DİĞER ULAŞIM ARAÇLARI İMALATI       </t>
  </si>
  <si>
    <t xml:space="preserve">MOBİLYA İMALATI                     </t>
  </si>
  <si>
    <t xml:space="preserve">DİĞER İMALATLAR                     </t>
  </si>
  <si>
    <t xml:space="preserve">MAKİNE VE EKİPMAN.KURULUMU VE ON. </t>
  </si>
  <si>
    <t>ELK.GAZ,BUHAR VE HAVA.SİS.ÜRET.DA.</t>
  </si>
  <si>
    <t>SUYUN TOPLANMASI ARITILMASI VE DAĞT.</t>
  </si>
  <si>
    <t xml:space="preserve">KANALİZASYON                        </t>
  </si>
  <si>
    <t xml:space="preserve">ATIK MADDELERİN DEĞERLENDİRİLMESİ   </t>
  </si>
  <si>
    <t xml:space="preserve">İYİLEŞTİRME VE DİĞER ATIK YÖN.HİZ.  </t>
  </si>
  <si>
    <t xml:space="preserve">BİNA İNŞAATI                        </t>
  </si>
  <si>
    <t xml:space="preserve">BİNA DIŞI YAPILARIN İNŞAATI         </t>
  </si>
  <si>
    <t xml:space="preserve">ÖZEL İNŞAAT FAALİYETLERİ            </t>
  </si>
  <si>
    <t>TOPTAN VE PER.TİC.VE MOT.TAŞIT.ON.</t>
  </si>
  <si>
    <t xml:space="preserve">TOPTAN TİC.(MOT.TAŞIT.ONAR.HARİÇ)   </t>
  </si>
  <si>
    <t>PERAKENDE TİC.(MOT.TAŞIT.ONAR.HAR)</t>
  </si>
  <si>
    <t xml:space="preserve">KARA TAŞIMA.VE BORU HATTI TAŞIMA.   </t>
  </si>
  <si>
    <t xml:space="preserve">SU YOLU TAŞIMACILIĞI                </t>
  </si>
  <si>
    <t xml:space="preserve">HAVAYOLU TAŞIMACILIĞI               </t>
  </si>
  <si>
    <t>TAŞIMA.İÇİN DEPOLAMA VE DESTEK.FA.</t>
  </si>
  <si>
    <t xml:space="preserve">POSTA VE KURYE FAALİYETLERİ         </t>
  </si>
  <si>
    <t xml:space="preserve">KONAKLAMA                           </t>
  </si>
  <si>
    <t xml:space="preserve">YİYECEK VE İÇECEK HİZMETİ FAAL.     </t>
  </si>
  <si>
    <t xml:space="preserve">YAYIMCILIK FAALİYETLERİ             </t>
  </si>
  <si>
    <t>SİNEMA FİLMİ VE SES KAYDI YAYIMCILI.</t>
  </si>
  <si>
    <t xml:space="preserve">PROGRAMCILIK VE YAYINCILIK FAAL.    </t>
  </si>
  <si>
    <t xml:space="preserve">TELEKOMİNİKASYON                    </t>
  </si>
  <si>
    <t xml:space="preserve">BİLGİSAYAR PROGRAMLAMA VE DANIŞ.    </t>
  </si>
  <si>
    <t xml:space="preserve">BİLGİ HİZMET FAALİYETLERİ           </t>
  </si>
  <si>
    <t xml:space="preserve">FİNANSAL HİZMET.(SİG.VE EMEK.HAR.) </t>
  </si>
  <si>
    <t>SİGOTA REAS.EMEK.FONL(ZOR.S.G.HARİÇ)</t>
  </si>
  <si>
    <t xml:space="preserve">FİNANS.VE SİG.HİZ.İÇİN YARD.FAAL.   </t>
  </si>
  <si>
    <t xml:space="preserve">GAYRİMENKUL FAALİYETLERİ            </t>
  </si>
  <si>
    <t xml:space="preserve">HUKUKİ VE MUHASEBE FAALİYETLERİ     </t>
  </si>
  <si>
    <t xml:space="preserve">İDARİ DANIŞMANLIK FAALİYETLERİ      </t>
  </si>
  <si>
    <t xml:space="preserve">MİMARLIK VE MÜHENDİSLİK FAALİYETİ   </t>
  </si>
  <si>
    <t xml:space="preserve">BİLİMSEL ARAŞTIRMA VE GELİŞ.FAAL.   </t>
  </si>
  <si>
    <t xml:space="preserve">REKLAMCILIK VE PAZAR ARAŞTIRMASI    </t>
  </si>
  <si>
    <t xml:space="preserve">DİĞER MESLEKİ,BİLİM.VE TEK.FAAL.    </t>
  </si>
  <si>
    <t xml:space="preserve">VETERİNERLİK HİZMETLERİ             </t>
  </si>
  <si>
    <t xml:space="preserve">KİRALAMA VE LEASING FAALİYETLERİ    </t>
  </si>
  <si>
    <t xml:space="preserve">İSTİHDAM FAALİYETLERİ               </t>
  </si>
  <si>
    <t xml:space="preserve">SEYAHAT ACENTESİ,TUR OPER.REZ.HİZ   </t>
  </si>
  <si>
    <t xml:space="preserve">GÜVENLİK VE SORUŞTURMA FAALİYET.    </t>
  </si>
  <si>
    <t xml:space="preserve">BİNA VE ÇEVRE DÜZENLEME FAALİYET.   </t>
  </si>
  <si>
    <t xml:space="preserve">BÜRO YÖNETİMİ,BÜRO DESTEĞİ FAAL.    </t>
  </si>
  <si>
    <t xml:space="preserve">KAMU YÖN.VE SAVUNMA,ZOR.SOS.GÜV.    </t>
  </si>
  <si>
    <t xml:space="preserve">EĞİTİM                              </t>
  </si>
  <si>
    <t xml:space="preserve">İNSAN SAĞLIĞI HİZMETLERİ            </t>
  </si>
  <si>
    <t xml:space="preserve">YATILI BAKIM FAALİYETLERİ           </t>
  </si>
  <si>
    <t xml:space="preserve">SOSYAL HİZMETLER                    </t>
  </si>
  <si>
    <t xml:space="preserve">YARATICI SANATLAR,EĞLENCE FAAL.     </t>
  </si>
  <si>
    <t xml:space="preserve">KÜTÜPHANE,ARŞİV VE MÜZELER          </t>
  </si>
  <si>
    <t xml:space="preserve">KUMAR VE MÜŞTEREK BAHİS FAAL        </t>
  </si>
  <si>
    <t xml:space="preserve">SPOR, EĞLENCE VE DİNLENCE FAAL.     </t>
  </si>
  <si>
    <t xml:space="preserve">ÜYE OLUNAN KURULUŞ FAALİYETLERİ     </t>
  </si>
  <si>
    <t xml:space="preserve">BİLGİSAYAR VE KİŞİSEL EV EŞYA.ONAR. </t>
  </si>
  <si>
    <t xml:space="preserve">DİĞER HİZMET FAALİYETLERİ           </t>
  </si>
  <si>
    <t xml:space="preserve">EV İÇİ ÇALIŞANLARIN FAALİYETLERİ    </t>
  </si>
  <si>
    <t xml:space="preserve">HANEHALKLARI TAR.KENDİ İHT.FAAL.    </t>
  </si>
  <si>
    <t xml:space="preserve">ULUSLARARASI ÖRGÜT VE TEMS.FAAL.    </t>
  </si>
  <si>
    <r>
      <t>Kayıt Tarihi:</t>
    </r>
    <r>
      <rPr>
        <sz val="10"/>
        <rFont val="Arial"/>
        <family val="2"/>
        <charset val="162"/>
      </rPr>
      <t xml:space="preserve"> 15.01.2010</t>
    </r>
  </si>
  <si>
    <r>
      <t>Kayıt Yeri:</t>
    </r>
    <r>
      <rPr>
        <sz val="10"/>
        <rFont val="Arial"/>
        <family val="2"/>
        <charset val="162"/>
      </rPr>
      <t xml:space="preserve"> Sosyal Güvenlik Kurumu 2008 İstatistik Yıllığı</t>
    </r>
  </si>
  <si>
    <r>
      <t>Kaynak:</t>
    </r>
    <r>
      <rPr>
        <sz val="10"/>
        <rFont val="Arial"/>
        <family val="2"/>
        <charset val="162"/>
      </rPr>
      <t xml:space="preserve"> Sosyal Güvenlik Kurumu</t>
    </r>
  </si>
  <si>
    <t>YILLAR İTİBARİYLE KAYSERİ, DENİZLİ VE KONYA İLLERİ AYLIK PRİM VE HİZMET BELGESİ ALINAN İŞYERLERİNİN VE SİGORTALILARIN FAALİYET GRUPLARINA GÖRE DAĞILIMI, 2009</t>
  </si>
  <si>
    <r>
      <t>Kayıt Tarihi:</t>
    </r>
    <r>
      <rPr>
        <sz val="10"/>
        <rFont val="Arial"/>
        <family val="2"/>
        <charset val="162"/>
      </rPr>
      <t xml:space="preserve"> 13.01.2011</t>
    </r>
  </si>
  <si>
    <r>
      <t>Kayıt Yeri:</t>
    </r>
    <r>
      <rPr>
        <sz val="10"/>
        <rFont val="Arial"/>
        <family val="2"/>
        <charset val="162"/>
      </rPr>
      <t xml:space="preserve"> Sosyal Güvenlik Kurumu 2009 İstatistik Yıllığı</t>
    </r>
  </si>
  <si>
    <t>YILLAR İTİBARİYLE KAYSERİ, DENİZLİ VE KONYA İLLERİ AYLIK PRİM VE HİZMET BELGESİ ALINAN İŞYERLERİNİN VE SİGORTALILARIN FAALİYET GRUPLARINA GÖRE DAĞILIMI, 2010</t>
  </si>
  <si>
    <r>
      <t>Kayıt Tarihi:</t>
    </r>
    <r>
      <rPr>
        <sz val="10"/>
        <rFont val="Arial"/>
        <family val="2"/>
        <charset val="162"/>
      </rPr>
      <t xml:space="preserve"> 20.03.2012</t>
    </r>
  </si>
  <si>
    <r>
      <t>Kayıt Yeri:</t>
    </r>
    <r>
      <rPr>
        <sz val="10"/>
        <rFont val="Arial"/>
        <family val="2"/>
        <charset val="162"/>
      </rPr>
      <t xml:space="preserve"> Sosyal Güvenlik Kurumu 2010 İstatistik Yıllığı</t>
    </r>
  </si>
  <si>
    <r>
      <t>Kaynak:</t>
    </r>
    <r>
      <rPr>
        <sz val="10"/>
        <rFont val="Arial"/>
        <family val="2"/>
        <charset val="162"/>
      </rPr>
      <t xml:space="preserve"> Sosyal Güvenlik Kurumu </t>
    </r>
  </si>
  <si>
    <t>YILLAR İTİBARİYLE KAYSERİ, DENİZLİ VE KONYA İLLERİ AYLIK PRİM VE HİZMET BELGESİ ALINAN İŞYERLERİNİN VE SİGORTALILARIN FAALİYET GRUPLARINA GÖRE DAĞILIMI, 2011</t>
  </si>
  <si>
    <r>
      <t>Kayıt Tarihi:</t>
    </r>
    <r>
      <rPr>
        <sz val="10"/>
        <rFont val="Arial"/>
        <family val="2"/>
        <charset val="162"/>
      </rPr>
      <t xml:space="preserve"> 20.01.2013</t>
    </r>
  </si>
  <si>
    <r>
      <t>Kayıt Yeri:</t>
    </r>
    <r>
      <rPr>
        <sz val="10"/>
        <rFont val="Arial"/>
        <family val="2"/>
        <charset val="162"/>
      </rPr>
      <t xml:space="preserve"> Sosyal Güvenlik Kurumu 2011 İstatistik Yıllığı</t>
    </r>
  </si>
  <si>
    <t>YILLAR İTİBARİYLE KAYSERİ, DENİZLİ VE KONYA İLLERİ AYLIK PRİM VE HİZMET BELGESİ ALINAN İŞYERLERİNİN VE SİGORTALILARIN FAALİYET GRUPLARINA GÖRE DAĞILIMI, 2012</t>
  </si>
  <si>
    <r>
      <t>Kayıt Tarihi:</t>
    </r>
    <r>
      <rPr>
        <sz val="10"/>
        <rFont val="Arial"/>
        <family val="2"/>
        <charset val="162"/>
      </rPr>
      <t xml:space="preserve"> 05.05.2014</t>
    </r>
  </si>
  <si>
    <r>
      <t>Kayıt Yeri:</t>
    </r>
    <r>
      <rPr>
        <sz val="10"/>
        <rFont val="Arial"/>
        <family val="2"/>
        <charset val="162"/>
      </rPr>
      <t xml:space="preserve"> Sosyal Güvenlik Kurumu 2012 İstatistik Yıllığı</t>
    </r>
  </si>
  <si>
    <t xml:space="preserve">YILLAR İTİBARİYLE AYLIK VE GELİR ALANLARIN AYLIK TÜRÜNE GÖRE DAĞILIMI (2004-2012)
(5510 SAYILI KANUNUN 4-1/a MADDESİ KAPSAMINDA) </t>
  </si>
  <si>
    <t xml:space="preserve">İŞ KAZASI İLE MESLEK HASTALIĞI SİGORTASI                                                                                  </t>
  </si>
  <si>
    <t>AYLIK VE GELİR ANLANLAR GENEL TOPLAMI</t>
  </si>
  <si>
    <t>MALULLÜK
AYLIĞI ALANLAR</t>
  </si>
  <si>
    <t>YAŞLILIK
AYLIĞI ALANLAR</t>
  </si>
  <si>
    <t xml:space="preserve">ÖLÜM AYLIĞI ALANLAR </t>
  </si>
  <si>
    <t>ÖLÜM GELİRİ ALANLAR</t>
  </si>
  <si>
    <t>EŞLER</t>
  </si>
  <si>
    <t>ÇOCUKLAR</t>
  </si>
  <si>
    <t>ANA</t>
  </si>
  <si>
    <t>BABA</t>
  </si>
  <si>
    <r>
      <t xml:space="preserve">Kayıt Tarihi: </t>
    </r>
    <r>
      <rPr>
        <sz val="10"/>
        <color indexed="8"/>
        <rFont val="Arial"/>
        <family val="2"/>
        <charset val="162"/>
      </rPr>
      <t>30.12.2008</t>
    </r>
  </si>
  <si>
    <r>
      <t xml:space="preserve">Kayıt Yeri: </t>
    </r>
    <r>
      <rPr>
        <sz val="10"/>
        <color indexed="8"/>
        <rFont val="Arial"/>
        <family val="2"/>
        <charset val="162"/>
      </rPr>
      <t>Sosyal Güvenlik Kurumu 2004, 2005, 2006,2007, 2008, 2009, 2010, 2011, 2012 İstatistik Yıllıkları</t>
    </r>
  </si>
  <si>
    <r>
      <t xml:space="preserve">Kaynak: </t>
    </r>
    <r>
      <rPr>
        <sz val="10"/>
        <color indexed="8"/>
        <rFont val="Arial"/>
        <family val="2"/>
        <charset val="162"/>
      </rPr>
      <t xml:space="preserve">Sosyal Güvenlik Kurumu </t>
    </r>
  </si>
  <si>
    <r>
      <rPr>
        <b/>
        <sz val="10"/>
        <rFont val="Arial"/>
        <family val="2"/>
        <charset val="162"/>
      </rPr>
      <t xml:space="preserve">(*):  </t>
    </r>
    <r>
      <rPr>
        <sz val="10"/>
        <rFont val="Arial"/>
        <family val="2"/>
        <charset val="162"/>
      </rPr>
      <t>Tablo 11'in 2013 yılına ait verilerin güncellenmesi Sosyal Güvenlik Kurumu web sayfasında 2013 yılına ait İstatistik Yıllığı yayınlandığında yapılacaktır.</t>
    </r>
  </si>
  <si>
    <t>YILLAR İTİBARİYLE İŞLEMİ TAMAMLANAN İŞ KAZALARI, MESLEK HASTALIKLARI, SÜREKLİ İŞ GÖREMEZLİK VE ÖLÜM VAK'ALARININ 
CİNSİYETE GÖRE DAĞILIMI (2004-2012)</t>
  </si>
  <si>
    <t>CİNSİYET</t>
  </si>
  <si>
    <t>İŞ  KAZASI SAYISI</t>
  </si>
  <si>
    <t xml:space="preserve"> MESLEK HASTALIĞI SAYISI</t>
  </si>
  <si>
    <t>SÜREKLİ İŞ GÖREMEZLİK SAYISI</t>
  </si>
  <si>
    <t xml:space="preserve">ÖLÜM SAYISI  </t>
  </si>
  <si>
    <t>İŞ  KAZASI</t>
  </si>
  <si>
    <t>MESLEK HASTALIĞI</t>
  </si>
  <si>
    <t>MESLEK
HASTALIĞI</t>
  </si>
  <si>
    <t xml:space="preserve">TOPLAM </t>
  </si>
  <si>
    <r>
      <t xml:space="preserve">Kayıt Tarihi: </t>
    </r>
    <r>
      <rPr>
        <sz val="10"/>
        <rFont val="Arial"/>
        <family val="2"/>
        <charset val="162"/>
      </rPr>
      <t>26.12.2008</t>
    </r>
  </si>
  <si>
    <r>
      <t>Kayıt Yeri:</t>
    </r>
    <r>
      <rPr>
        <sz val="10"/>
        <rFont val="Arial"/>
        <family val="2"/>
        <charset val="162"/>
      </rPr>
      <t xml:space="preserve"> Sosyal Güvenlik Kurumu 2004, 2005, 2006, 2007, 2008, 2009, 2010, 2011, 2012 İstatistik Yıllıkları</t>
    </r>
  </si>
  <si>
    <r>
      <rPr>
        <b/>
        <sz val="10"/>
        <rFont val="Arial"/>
        <family val="2"/>
        <charset val="162"/>
      </rPr>
      <t xml:space="preserve">(*):  </t>
    </r>
    <r>
      <rPr>
        <sz val="10"/>
        <rFont val="Arial"/>
        <family val="2"/>
        <charset val="162"/>
      </rPr>
      <t>Tablo 12'de yer alan 2013 yılına ait verilerin güncellenmesi Sosyal Güvenlik Kurumu web sayfasında 2013 yılına ait İstatistik Yıllığı yayınlandığında yapılacaktır.</t>
    </r>
  </si>
  <si>
    <t>YILLAR İTİBARİYLE İŞLEMİ TAMAMLANAN İŞ KAZALARI VE MESLEK HASTALIKLARI VAK'ALARI SONUCU TOPLAM GEÇİCİ İŞ GÖREMEZLİK SÜRELERİ İLE HASTANEDE GEÇEN GÜNLERİN CİNSİYETE GÖRE DAĞILIMI (2004-2012)</t>
  </si>
  <si>
    <t>TOPLAM GEÇİCİ İŞGÖREMEZLİK  SÜRESİ (GÜN)</t>
  </si>
  <si>
    <t xml:space="preserve">HASTANEDE 
GEÇİRİLEN GÜN SAYISI </t>
  </si>
  <si>
    <r>
      <rPr>
        <b/>
        <sz val="10"/>
        <rFont val="Arial"/>
        <family val="2"/>
        <charset val="162"/>
      </rPr>
      <t xml:space="preserve">(*):  </t>
    </r>
    <r>
      <rPr>
        <sz val="10"/>
        <rFont val="Arial"/>
        <family val="2"/>
        <charset val="162"/>
      </rPr>
      <t>Tablo 13'de yer alan 2013 yılına ait verilerin güncellenmesi Sosyal Güvenlik Kurumu web sayfasında 2013 yılına ait İstatistik Yıllığı yayınlandığında yapılacaktır.</t>
    </r>
  </si>
  <si>
    <t>GEÇİCİ İŞGÖREMEZLİĞE NEDEN OLAN HASTALIK OLAYLARININ SAYILARI (2004-2012)</t>
  </si>
  <si>
    <t>HASTALIK OLAY SAYISI</t>
  </si>
  <si>
    <t xml:space="preserve">KADIN </t>
  </si>
  <si>
    <t xml:space="preserve">ERKEK </t>
  </si>
  <si>
    <t xml:space="preserve">GEÇİCİ İŞ GÖREMEZLİK SÜRESİ
 (GÜN ) </t>
  </si>
  <si>
    <t>Hastalık sigortasında geçici işgöremezliğin 3. gününden itibaren ödenek ödenir.</t>
  </si>
  <si>
    <r>
      <t xml:space="preserve">Kayıt Tarihi: </t>
    </r>
    <r>
      <rPr>
        <sz val="10"/>
        <rFont val="Arial"/>
        <family val="2"/>
        <charset val="162"/>
      </rPr>
      <t>30.12.2008</t>
    </r>
  </si>
  <si>
    <t>Tablo 9.1</t>
  </si>
  <si>
    <t>Tablo 9.2</t>
  </si>
  <si>
    <t>Tablo 9.4</t>
  </si>
  <si>
    <t>Tablo 9.5</t>
  </si>
  <si>
    <t>Tablo 9.6</t>
  </si>
  <si>
    <t>Tablo 9.7</t>
  </si>
  <si>
    <t>Tablo 9.8</t>
  </si>
  <si>
    <t>Tablo 9.9</t>
  </si>
  <si>
    <t>Tablo 9.10</t>
  </si>
  <si>
    <t>Tablo 9.10 (devamı)</t>
  </si>
  <si>
    <t>Tablo 9.11</t>
  </si>
  <si>
    <t>Tablo 9.12</t>
  </si>
  <si>
    <t>Tablo 9.13</t>
  </si>
  <si>
    <t>Tablo 9.14</t>
  </si>
  <si>
    <t>Tablo 9.1 (devamı)</t>
  </si>
  <si>
    <t>Tablo 9.3</t>
  </si>
  <si>
    <r>
      <rPr>
        <b/>
        <sz val="10"/>
        <rFont val="Arial"/>
        <family val="2"/>
        <charset val="162"/>
      </rPr>
      <t xml:space="preserve">(*):  </t>
    </r>
    <r>
      <rPr>
        <sz val="10"/>
        <rFont val="Arial"/>
        <family val="2"/>
        <charset val="162"/>
      </rPr>
      <t>Tablo 14'de yer alan 2013 yılına ait verilerin güncellenmesi Sosyal Güvenlik Kurumu web sayfasında 2013 yılına ait İstatistik Yıllığı yayınlandığında
 yapılacaktır.</t>
    </r>
  </si>
  <si>
    <t>YILLAR İTİBARİYLE DERNEKLERİN TÜRLERİNE GÖRE DAĞILIMI VE ÜYE SAYILARI (2006-2008)</t>
  </si>
  <si>
    <t>YILLAR İTİBARİYLE DERNEKLERİN TÜRLERİNE GÖRE DAĞILIMI (2009-2013)</t>
  </si>
  <si>
    <t>XI. BÖLÜM: TARIM</t>
  </si>
  <si>
    <t>Derneğin Türü</t>
  </si>
  <si>
    <t>İl</t>
  </si>
  <si>
    <t>Sosyal ve Kültürel</t>
  </si>
  <si>
    <t>Sportif</t>
  </si>
  <si>
    <t>Dini</t>
  </si>
  <si>
    <t>Eğitim</t>
  </si>
  <si>
    <t>Öğrenci</t>
  </si>
  <si>
    <r>
      <rPr>
        <b/>
        <sz val="10"/>
        <rFont val="Arial Tur"/>
        <charset val="162"/>
      </rPr>
      <t>Kayıt Tarihi:</t>
    </r>
    <r>
      <rPr>
        <sz val="10"/>
        <rFont val="Arial"/>
        <family val="2"/>
        <charset val="162"/>
      </rPr>
      <t xml:space="preserve"> 01.08.2007</t>
    </r>
  </si>
  <si>
    <r>
      <t xml:space="preserve">Güncelleme Tarihi: </t>
    </r>
    <r>
      <rPr>
        <sz val="10"/>
        <rFont val="Arial"/>
        <family val="2"/>
        <charset val="162"/>
      </rPr>
      <t>09.10.2009</t>
    </r>
  </si>
  <si>
    <r>
      <rPr>
        <b/>
        <sz val="10"/>
        <rFont val="Arial Tur"/>
        <charset val="162"/>
      </rPr>
      <t>Kayıt Yeri:</t>
    </r>
    <r>
      <rPr>
        <sz val="10"/>
        <rFont val="Arial"/>
        <family val="2"/>
        <charset val="162"/>
      </rPr>
      <t xml:space="preserve"> http://www.kayseri.gov.tr/scripts/script.asp?fx=dernekler&amp;basx=Kayseri'de%20Dernekler</t>
    </r>
  </si>
  <si>
    <r>
      <rPr>
        <b/>
        <sz val="10"/>
        <rFont val="Arial Tur"/>
        <charset val="162"/>
      </rPr>
      <t>Kaynak:</t>
    </r>
    <r>
      <rPr>
        <sz val="10"/>
        <rFont val="Arial"/>
        <family val="2"/>
        <charset val="162"/>
      </rPr>
      <t xml:space="preserve"> Kayseri Valiliği</t>
    </r>
  </si>
  <si>
    <t>SOSYAL VE KÜLTÜREL</t>
  </si>
  <si>
    <t>SPORTİF</t>
  </si>
  <si>
    <t>DİNİ</t>
  </si>
  <si>
    <t>EĞİTİM</t>
  </si>
  <si>
    <t>ÖĞRENCİ DERNEĞİ</t>
  </si>
  <si>
    <r>
      <t>Kayıt Tarihi:</t>
    </r>
    <r>
      <rPr>
        <sz val="10"/>
        <rFont val="Arial"/>
        <family val="2"/>
        <charset val="162"/>
      </rPr>
      <t xml:space="preserve"> 01.06.2011</t>
    </r>
  </si>
  <si>
    <r>
      <t xml:space="preserve">Günceleme Tarihi: </t>
    </r>
    <r>
      <rPr>
        <sz val="10"/>
        <rFont val="Arial"/>
        <family val="2"/>
        <charset val="162"/>
      </rPr>
      <t>13</t>
    </r>
    <r>
      <rPr>
        <sz val="10"/>
        <rFont val="Arial Tur"/>
        <charset val="162"/>
      </rPr>
      <t>.06.2014</t>
    </r>
  </si>
  <si>
    <r>
      <t xml:space="preserve">Kayıt Yeri: </t>
    </r>
    <r>
      <rPr>
        <sz val="10"/>
        <rFont val="Arial"/>
        <family val="2"/>
        <charset val="162"/>
      </rPr>
      <t>Kayseri Valiliği 2009, 2010, 2011, 2012, 2013 Yılı İl Brifingleri</t>
    </r>
  </si>
  <si>
    <r>
      <t>Kaynak:</t>
    </r>
    <r>
      <rPr>
        <sz val="10"/>
        <rFont val="Arial"/>
        <family val="2"/>
        <charset val="162"/>
      </rPr>
      <t xml:space="preserve"> Kayseri Valiliği</t>
    </r>
  </si>
  <si>
    <t xml:space="preserve">YILLAR İTİBARİYLE KAYSERİ İLİ VE İLÇELERİNDE BULUNAN VAKIFLAR (2009-2013)
</t>
  </si>
  <si>
    <t>MÜLHAK VAKIFLAR</t>
  </si>
  <si>
    <t>CEMAAT VAKIFLAR</t>
  </si>
  <si>
    <t>YENİ VAKIFLAR</t>
  </si>
  <si>
    <t>SYDV</t>
  </si>
  <si>
    <r>
      <t>Kayıt Tarihi:</t>
    </r>
    <r>
      <rPr>
        <sz val="10"/>
        <rFont val="Arial"/>
        <family val="2"/>
        <charset val="162"/>
      </rPr>
      <t xml:space="preserve"> 11.02.2013</t>
    </r>
  </si>
  <si>
    <r>
      <t xml:space="preserve">Güncelleme Tarihi: </t>
    </r>
    <r>
      <rPr>
        <sz val="10"/>
        <rFont val="Arial"/>
        <family val="2"/>
        <charset val="162"/>
      </rPr>
      <t>10.06.2014</t>
    </r>
  </si>
  <si>
    <r>
      <t xml:space="preserve">Kayıt Yeri: </t>
    </r>
    <r>
      <rPr>
        <sz val="10"/>
        <rFont val="Arial"/>
        <family val="2"/>
        <charset val="162"/>
      </rPr>
      <t>Vakıflar Bölge Müdürlüğü 2009, 2010, 2011, 2012, 2013 Yılı Brifingleri</t>
    </r>
  </si>
  <si>
    <t>YARDIMIN TÜRÜ</t>
  </si>
  <si>
    <t>YARDIM YAPILAN KİŞİ</t>
  </si>
  <si>
    <t>TUTARI (TL)</t>
  </si>
  <si>
    <t>Gıda Yardımı</t>
  </si>
  <si>
    <t>Aile Yardımı</t>
  </si>
  <si>
    <t>Barınma Yardımı</t>
  </si>
  <si>
    <t>Engelli Yakınlarına Yapılan Yardım</t>
  </si>
  <si>
    <t>Engellilere Yapılan Yardım</t>
  </si>
  <si>
    <t>649.46</t>
  </si>
  <si>
    <t>Sağlık Yardımı</t>
  </si>
  <si>
    <t>Para Yardımı</t>
  </si>
  <si>
    <t>Yaşlılara Yardım</t>
  </si>
  <si>
    <t>Eşi Vefat Etmiş Kadınlara Yardım</t>
  </si>
  <si>
    <t>Tek Seferlik Yardım</t>
  </si>
  <si>
    <t>Proje Destekleri</t>
  </si>
  <si>
    <t>Giyim Yardımı</t>
  </si>
  <si>
    <t>75.9</t>
  </si>
  <si>
    <t>Isınma Yardımı</t>
  </si>
  <si>
    <t xml:space="preserve">1.049.044+6.600 Ton </t>
  </si>
  <si>
    <t>2.726.636 + 6314 Ton</t>
  </si>
  <si>
    <r>
      <t xml:space="preserve">Güncelleme Tarihi: </t>
    </r>
    <r>
      <rPr>
        <sz val="10"/>
        <rFont val="Arial"/>
        <family val="2"/>
        <charset val="162"/>
      </rPr>
      <t>13.06.2014</t>
    </r>
  </si>
  <si>
    <r>
      <t xml:space="preserve">Kayıt Yeri: </t>
    </r>
    <r>
      <rPr>
        <sz val="10"/>
        <rFont val="Arial"/>
        <family val="2"/>
        <charset val="162"/>
      </rPr>
      <t>Vakıflar Bölge Müdürlüğü 2011, 2012, 2013 Yılı Brifingleri</t>
    </r>
  </si>
  <si>
    <t>Tablo 10.1</t>
  </si>
  <si>
    <t>Tablo 10.1 (devamı)</t>
  </si>
  <si>
    <t>Tablo 11.2</t>
  </si>
  <si>
    <t>Tablo 11.3</t>
  </si>
  <si>
    <t>Tablo 10.2</t>
  </si>
  <si>
    <t>Tablo 10.3</t>
  </si>
  <si>
    <t>Tarım Alanı (ha)</t>
  </si>
  <si>
    <t>Orman ve Fundalık (ha)</t>
  </si>
  <si>
    <t>Çayır ve Mera (ha)</t>
  </si>
  <si>
    <t>Tarım Dışı Arazi (ha)</t>
  </si>
  <si>
    <t>Toplam (ha)</t>
  </si>
  <si>
    <r>
      <t>Kayıt Tarihi:</t>
    </r>
    <r>
      <rPr>
        <sz val="10"/>
        <rFont val="Arial"/>
        <family val="2"/>
        <charset val="162"/>
      </rPr>
      <t xml:space="preserve"> 08.04.2011</t>
    </r>
  </si>
  <si>
    <r>
      <t>Güncelleme Tarihi:</t>
    </r>
    <r>
      <rPr>
        <sz val="10"/>
        <rFont val="Arial Tur"/>
        <charset val="162"/>
      </rPr>
      <t xml:space="preserve"> 13.05.2014</t>
    </r>
  </si>
  <si>
    <r>
      <t xml:space="preserve">Kayıt Yeri: </t>
    </r>
    <r>
      <rPr>
        <sz val="10"/>
        <rFont val="Arial"/>
        <family val="2"/>
        <charset val="162"/>
      </rPr>
      <t>Kayseri Tarım İl Müdürlüğü 2009, 2010, 2011, 2012 ve 2013 Yılı Brifingleri</t>
    </r>
  </si>
  <si>
    <t>YILLAR İTİBARİYLE İLÇELERDEKİ TARIM ALANLARININ 
KULLANIM AMAÇLARINA GÖRE DAĞILIMI(2009-2013)</t>
  </si>
  <si>
    <t xml:space="preserve"> İlçeler</t>
  </si>
  <si>
    <t>Sebzelikler (Da)</t>
  </si>
  <si>
    <t>Meyvelikler (Da)</t>
  </si>
  <si>
    <t>Bağlar (Da)</t>
  </si>
  <si>
    <t>Tarla Alanı</t>
  </si>
  <si>
    <t>Toplam Tarım Alanı (Da)</t>
  </si>
  <si>
    <t>Meyvelik ve Bağlar (Da)</t>
  </si>
  <si>
    <t>Ekilen 
(Da)</t>
  </si>
  <si>
    <t>Nadas 
(Da)</t>
  </si>
  <si>
    <t>49.00</t>
  </si>
  <si>
    <t>Ekilen</t>
  </si>
  <si>
    <t>Nadas</t>
  </si>
  <si>
    <t>Toplam Tarım Alanı</t>
  </si>
  <si>
    <t>Toplam Sulanabilir Tarım Alanı (ha)</t>
  </si>
  <si>
    <t>Devlet Sulamaları (ha)</t>
  </si>
  <si>
    <t>Halk Sulamaları (ha)</t>
  </si>
  <si>
    <t>Toplam Sulanan Alan (ha)</t>
  </si>
  <si>
    <t>Toplam Sulama Oranı (%)</t>
  </si>
  <si>
    <t xml:space="preserve"> Akkışla</t>
  </si>
  <si>
    <t xml:space="preserve"> Bünyan</t>
  </si>
  <si>
    <t xml:space="preserve"> Develi</t>
  </si>
  <si>
    <t xml:space="preserve"> Felahiye</t>
  </si>
  <si>
    <t xml:space="preserve"> Hacılar</t>
  </si>
  <si>
    <t xml:space="preserve"> İncesu</t>
  </si>
  <si>
    <t xml:space="preserve"> Kocasinan</t>
  </si>
  <si>
    <t xml:space="preserve"> Melikgazi</t>
  </si>
  <si>
    <t xml:space="preserve"> Özvatan</t>
  </si>
  <si>
    <t xml:space="preserve"> Pınarbaşı</t>
  </si>
  <si>
    <t xml:space="preserve"> Sarıoğlan</t>
  </si>
  <si>
    <t xml:space="preserve"> Sarız</t>
  </si>
  <si>
    <t xml:space="preserve"> Talas</t>
  </si>
  <si>
    <t xml:space="preserve"> Tomarza</t>
  </si>
  <si>
    <t xml:space="preserve"> Yahyalı</t>
  </si>
  <si>
    <t xml:space="preserve"> Yeşilhisar</t>
  </si>
  <si>
    <t xml:space="preserve"> Toplam</t>
  </si>
  <si>
    <r>
      <t>Güncelleme Tarihi:</t>
    </r>
    <r>
      <rPr>
        <sz val="10"/>
        <rFont val="Arial Tur"/>
        <charset val="162"/>
      </rPr>
      <t xml:space="preserve"> 12.02.2013</t>
    </r>
  </si>
  <si>
    <r>
      <t xml:space="preserve">Kayıt Yeri: </t>
    </r>
    <r>
      <rPr>
        <sz val="10"/>
        <rFont val="Arial"/>
        <family val="2"/>
        <charset val="162"/>
      </rPr>
      <t>Kayseri Tarım İl Müdürlüğü 2009, 2010, 2011, 2012 Yılı Brifingleri</t>
    </r>
  </si>
  <si>
    <r>
      <rPr>
        <b/>
        <sz val="10"/>
        <rFont val="Arial Tur"/>
        <charset val="162"/>
      </rPr>
      <t xml:space="preserve">(*): </t>
    </r>
    <r>
      <rPr>
        <sz val="10"/>
        <rFont val="Arial"/>
        <family val="2"/>
        <charset val="162"/>
      </rPr>
      <t>2013 yılına ait veriler 2013 yılı Kayseri Tarım İl Müd. yer almamaktadır.</t>
    </r>
  </si>
  <si>
    <t>Sulanan Tarım Alanı (ha)</t>
  </si>
  <si>
    <t>Sulanmayan Tarım Alanı (ha)</t>
  </si>
  <si>
    <t>Sulama Oranı %</t>
  </si>
  <si>
    <t>Mevcut Durum</t>
  </si>
  <si>
    <t>Gerçekleşecek</t>
  </si>
  <si>
    <r>
      <t xml:space="preserve">Kayıt Yeri: </t>
    </r>
    <r>
      <rPr>
        <sz val="10"/>
        <rFont val="Arial"/>
        <family val="2"/>
        <charset val="162"/>
      </rPr>
      <t>Kayseri Tarım İl Müdürlüğü 2009, 2010, 2011 ve 2012 Yılı Brifingleri</t>
    </r>
  </si>
  <si>
    <t>YILLAR İTİBARİYLE TOPRAK KORUMA ALANI VE KULLANIMA İZİN VERİLEN ALAN MİKTARI(2009-2011)</t>
  </si>
  <si>
    <t>BAŞVURU
SAYISI</t>
  </si>
  <si>
    <t>İzin Verilen Alan (ha)</t>
  </si>
  <si>
    <t>İZİN 
VERİLMEYEN (ha)</t>
  </si>
  <si>
    <t>İRTİFA HAKKI</t>
  </si>
  <si>
    <t>KANUN 
KAPSAMI DIŞI
(ha)</t>
  </si>
  <si>
    <t>MT</t>
  </si>
  <si>
    <t>TA</t>
  </si>
  <si>
    <t>OT</t>
  </si>
  <si>
    <t>DT</t>
  </si>
  <si>
    <t>SMT</t>
  </si>
  <si>
    <t>KMT</t>
  </si>
  <si>
    <t>KTA</t>
  </si>
  <si>
    <t>STA</t>
  </si>
  <si>
    <t>SOT</t>
  </si>
  <si>
    <t>KOT</t>
  </si>
  <si>
    <r>
      <t xml:space="preserve">NOT: </t>
    </r>
    <r>
      <rPr>
        <sz val="10"/>
        <rFont val="Arial"/>
        <family val="2"/>
        <charset val="162"/>
      </rPr>
      <t>2012 verileri mevcut olmadığı için eklenmemiştir.</t>
    </r>
  </si>
  <si>
    <t>Toplam sulanabilir arazilerin ancak %13 ü sulanmaktadır.</t>
  </si>
  <si>
    <t>YILLAR İTİBARİYLE TARLA ÜRÜNLERİ EKİM ALANI VE ÜRETİM MİKTARI(2008-2012)</t>
  </si>
  <si>
    <t xml:space="preserve">YILLAR </t>
  </si>
  <si>
    <t>ÜRÜN ADI</t>
  </si>
  <si>
    <t>EKİM ALANI (Da.)</t>
  </si>
  <si>
    <t>ÜRETİM MİKTARI
(ton)</t>
  </si>
  <si>
    <t>BUĞDAY</t>
  </si>
  <si>
    <t>ARPA</t>
  </si>
  <si>
    <t>ASPİR</t>
  </si>
  <si>
    <t>ŞEKER PANCARI</t>
  </si>
  <si>
    <t>ÇAVDAR</t>
  </si>
  <si>
    <t>YONCA ( Yeşil Ot )</t>
  </si>
  <si>
    <t>PATATES</t>
  </si>
  <si>
    <t>NOHUT</t>
  </si>
  <si>
    <t>AYÇİÇEĞİ (Çerezlik)</t>
  </si>
  <si>
    <t>MISIR (Silaj,Hasıl)</t>
  </si>
  <si>
    <t>KORUNGA ( Yeşil  Ot )</t>
  </si>
  <si>
    <t>FİĞ (Yeşil Ot )</t>
  </si>
  <si>
    <t>K.FASÜLYE</t>
  </si>
  <si>
    <t>YULAF (Y.Ot )</t>
  </si>
  <si>
    <t>YULAF (Dane)</t>
  </si>
  <si>
    <t>FİĞ ( Dane )</t>
  </si>
  <si>
    <t>MISIR ( Dane )</t>
  </si>
  <si>
    <t>TRİTİKALE</t>
  </si>
  <si>
    <t>Y.MERCİMEK</t>
  </si>
  <si>
    <t>SOĞAN (Kuru)</t>
  </si>
  <si>
    <t>SARIMSAK (Kuru)</t>
  </si>
  <si>
    <t>KANOLA</t>
  </si>
  <si>
    <t>AYÇİÇEĞİ (Yağlık)</t>
  </si>
  <si>
    <t>SORGUM (Y.ot )</t>
  </si>
  <si>
    <r>
      <t>Kayıt Tarihi:</t>
    </r>
    <r>
      <rPr>
        <sz val="10"/>
        <rFont val="Arial"/>
        <family val="2"/>
        <charset val="162"/>
      </rPr>
      <t xml:space="preserve"> 11.04.2011</t>
    </r>
  </si>
  <si>
    <r>
      <t xml:space="preserve">Güncelleme Tarihi: </t>
    </r>
    <r>
      <rPr>
        <sz val="10"/>
        <rFont val="Arial"/>
        <family val="2"/>
        <charset val="162"/>
      </rPr>
      <t>13</t>
    </r>
    <r>
      <rPr>
        <sz val="10"/>
        <rFont val="Arial Tur"/>
        <charset val="162"/>
      </rPr>
      <t>.05.2014</t>
    </r>
  </si>
  <si>
    <r>
      <rPr>
        <b/>
        <sz val="10"/>
        <rFont val="Arial Tur"/>
        <charset val="162"/>
      </rPr>
      <t>Not:</t>
    </r>
    <r>
      <rPr>
        <sz val="10"/>
        <rFont val="Arial"/>
        <family val="2"/>
        <charset val="162"/>
      </rPr>
      <t xml:space="preserve"> 2013 yılına ait veriler 2014 yılı sonunda elde edilecektir.</t>
    </r>
  </si>
  <si>
    <t>YILLAR İTİBARİYLE MEYVECİLİK ÜRÜN SAYISI VE ÜRETİM MİKTARI(2008-2012)</t>
  </si>
  <si>
    <t>MEYVE VEREN AĞAÇ VE ASMA SAYISI (Adet)</t>
  </si>
  <si>
    <t>ELMA</t>
  </si>
  <si>
    <t>KAYISI</t>
  </si>
  <si>
    <t>ARMUT</t>
  </si>
  <si>
    <t>AYVA</t>
  </si>
  <si>
    <t>CEVİZ</t>
  </si>
  <si>
    <t>KİRAZ</t>
  </si>
  <si>
    <t>ERİK</t>
  </si>
  <si>
    <t>VİŞNE</t>
  </si>
  <si>
    <t>ŞEFTALİ</t>
  </si>
  <si>
    <t>DUT</t>
  </si>
  <si>
    <t>BADEM</t>
  </si>
  <si>
    <t>İĞDE</t>
  </si>
  <si>
    <t>BAĞ</t>
  </si>
  <si>
    <t>ÜZÜM</t>
  </si>
  <si>
    <r>
      <t xml:space="preserve">Kayıt Tarihi: </t>
    </r>
    <r>
      <rPr>
        <sz val="10"/>
        <rFont val="Arial"/>
        <family val="2"/>
        <charset val="162"/>
      </rPr>
      <t>11.04.2011</t>
    </r>
  </si>
  <si>
    <r>
      <t xml:space="preserve">Kayıt Yeri: </t>
    </r>
    <r>
      <rPr>
        <sz val="10"/>
        <rFont val="Arial"/>
        <family val="2"/>
        <charset val="162"/>
      </rPr>
      <t>Kayseri Tarım İl Müdürlüğü 2009, 2010, 2011, 2012, 2013 Yılı Brifingleri</t>
    </r>
  </si>
  <si>
    <t>YILLAR İTİBARİYLE SEBZECİLİK EKİM ALANI VE ÜRETİM MİKTARI(2008-2012)</t>
  </si>
  <si>
    <t>EKİM ALANI (Da.)*</t>
  </si>
  <si>
    <t xml:space="preserve"> KABAK ( ÇEREZLİK )</t>
  </si>
  <si>
    <t xml:space="preserve"> DOMATES </t>
  </si>
  <si>
    <t xml:space="preserve"> KARPUZ</t>
  </si>
  <si>
    <t xml:space="preserve"> TAZE FASÜLYE</t>
  </si>
  <si>
    <t xml:space="preserve"> KAVUN</t>
  </si>
  <si>
    <t xml:space="preserve"> PATLICAN</t>
  </si>
  <si>
    <t xml:space="preserve"> HIYAR</t>
  </si>
  <si>
    <t xml:space="preserve"> BİBER</t>
  </si>
  <si>
    <t xml:space="preserve"> DİĞER</t>
  </si>
  <si>
    <t xml:space="preserve"> TOPLAM</t>
  </si>
  <si>
    <r>
      <t xml:space="preserve">Güncelleme Tarihi: </t>
    </r>
    <r>
      <rPr>
        <sz val="10"/>
        <rFont val="Arial"/>
        <family val="2"/>
        <charset val="162"/>
      </rPr>
      <t>13.05.2014</t>
    </r>
  </si>
  <si>
    <r>
      <rPr>
        <b/>
        <sz val="10"/>
        <rFont val="Arial"/>
        <family val="2"/>
        <charset val="162"/>
      </rPr>
      <t>(*):</t>
    </r>
    <r>
      <rPr>
        <sz val="10"/>
        <rFont val="Arial"/>
        <family val="2"/>
        <charset val="162"/>
      </rPr>
      <t xml:space="preserve"> Sebzelerde, birden fazla ekilişlerin yarattığı mükerrer alanlardan dolayı, ürün ekiliş alanları, verilememektedir.</t>
    </r>
  </si>
  <si>
    <r>
      <rPr>
        <b/>
        <sz val="10"/>
        <rFont val="Arial Tur"/>
        <charset val="162"/>
      </rPr>
      <t>Not:</t>
    </r>
    <r>
      <rPr>
        <sz val="10"/>
        <rFont val="Arial"/>
        <family val="2"/>
        <charset val="162"/>
      </rPr>
      <t xml:space="preserve"> 2012 yılına ait veriler 2013 yılı sonunda elde edilecektir.</t>
    </r>
  </si>
  <si>
    <t>YILLAR İTİBARİYLE MİKRO HAVZA PRJE KAPSAMINDA DAĞITILAN FİDAN TOHUMLUK VE GÜBRE MİKTARLARI(2006-2011)</t>
  </si>
  <si>
    <t>Y.Bodur Elma</t>
  </si>
  <si>
    <t>2500adet</t>
  </si>
  <si>
    <t>3250adet</t>
  </si>
  <si>
    <t>3750adet</t>
  </si>
  <si>
    <t>3000adet</t>
  </si>
  <si>
    <t>5000adet</t>
  </si>
  <si>
    <t>Kiraz</t>
  </si>
  <si>
    <t>2000adet</t>
  </si>
  <si>
    <t>1400adet</t>
  </si>
  <si>
    <t>Ceviz</t>
  </si>
  <si>
    <t>Asma</t>
  </si>
  <si>
    <t>10000adet</t>
  </si>
  <si>
    <t>Yonca</t>
  </si>
  <si>
    <t>2000kg.</t>
  </si>
  <si>
    <t>4000kg.</t>
  </si>
  <si>
    <t>2500kg</t>
  </si>
  <si>
    <t>1000kg</t>
  </si>
  <si>
    <t>500kg</t>
  </si>
  <si>
    <t>Korunga</t>
  </si>
  <si>
    <t>5000kg.</t>
  </si>
  <si>
    <t>12000kg.</t>
  </si>
  <si>
    <t>10500kg</t>
  </si>
  <si>
    <t>9000kg</t>
  </si>
  <si>
    <t>4000kg</t>
  </si>
  <si>
    <t>Tritikale</t>
  </si>
  <si>
    <t>7700kg</t>
  </si>
  <si>
    <t>7000kg</t>
  </si>
  <si>
    <t>Macar Fiği</t>
  </si>
  <si>
    <t>8000kg</t>
  </si>
  <si>
    <t>2000kg</t>
  </si>
  <si>
    <t>Nohut</t>
  </si>
  <si>
    <t>150kg.</t>
  </si>
  <si>
    <t>250kg.</t>
  </si>
  <si>
    <t>5000kg</t>
  </si>
  <si>
    <t>K.Fasülye</t>
  </si>
  <si>
    <t>50kg.</t>
  </si>
  <si>
    <t>Kompoze Gübre ve A.Sülfat</t>
  </si>
  <si>
    <t>2800kg.</t>
  </si>
  <si>
    <t>9750kg.</t>
  </si>
  <si>
    <t>Arılı Kovan</t>
  </si>
  <si>
    <t>150 adet</t>
  </si>
  <si>
    <t>150adet</t>
  </si>
  <si>
    <t>300adet</t>
  </si>
  <si>
    <t>Sıvat Yapımı</t>
  </si>
  <si>
    <t>12adet</t>
  </si>
  <si>
    <t>10adet</t>
  </si>
  <si>
    <t>35 adet</t>
  </si>
  <si>
    <t>Buğday</t>
  </si>
  <si>
    <t>10000kg</t>
  </si>
  <si>
    <t>35000kg</t>
  </si>
  <si>
    <t>Arpa</t>
  </si>
  <si>
    <t>25000kg</t>
  </si>
  <si>
    <t>Anıza Ekim Mak.</t>
  </si>
  <si>
    <t>2 adet</t>
  </si>
  <si>
    <r>
      <t xml:space="preserve">Güncelleme Tarihi: </t>
    </r>
    <r>
      <rPr>
        <sz val="10"/>
        <rFont val="Arial Tur"/>
        <charset val="162"/>
      </rPr>
      <t>19.12.2012</t>
    </r>
  </si>
  <si>
    <r>
      <t xml:space="preserve">Kayıt Yeri: </t>
    </r>
    <r>
      <rPr>
        <sz val="10"/>
        <rFont val="Arial"/>
        <family val="2"/>
        <charset val="162"/>
      </rPr>
      <t>Kayseri Tarım İl Müdürlüğü 2012 Brifingi</t>
    </r>
  </si>
  <si>
    <r>
      <rPr>
        <b/>
        <sz val="10"/>
        <rFont val="Arial Tur"/>
        <charset val="162"/>
      </rPr>
      <t>Not:</t>
    </r>
    <r>
      <rPr>
        <sz val="10"/>
        <rFont val="Arial"/>
        <family val="2"/>
        <charset val="162"/>
      </rPr>
      <t xml:space="preserve"> 2012 yılına ait veriler mevcut değildir.</t>
    </r>
  </si>
  <si>
    <t>TARIMDA KULLANILAN ARAÇ GEREÇ SAYISI (2009-2012)</t>
  </si>
  <si>
    <t>CİNSİ</t>
  </si>
  <si>
    <t>KARASABAN</t>
  </si>
  <si>
    <t>PULLUK</t>
  </si>
  <si>
    <t>HAYVAN PULLUĞU</t>
  </si>
  <si>
    <t>DİPKAZAN</t>
  </si>
  <si>
    <t>KÜLTÜVATÖR</t>
  </si>
  <si>
    <t>MERDANE</t>
  </si>
  <si>
    <t>TIRMIK</t>
  </si>
  <si>
    <t>TOPRAK FREZESİ</t>
  </si>
  <si>
    <t>TOPRAK TESVİYE MAKİNASI</t>
  </si>
  <si>
    <t>SET YAPMA MAKİNASI</t>
  </si>
  <si>
    <t>TOPRAK BURGUSU</t>
  </si>
  <si>
    <t>ÇAPA MAKİNASI</t>
  </si>
  <si>
    <t>TRAKTÖRLE ÇEKİLEN HUBUBAT EKİM MAKİNASI</t>
  </si>
  <si>
    <t>KOMBİNE HUBUBAT EKİM MAKİNASI</t>
  </si>
  <si>
    <t>PNÖMATİK EKİM MAKİNASI</t>
  </si>
  <si>
    <t>ÜNİVERSAL VE PANCAR EKİM MAKİNASI</t>
  </si>
  <si>
    <t>PATATES DİKİM MAKİNASI</t>
  </si>
  <si>
    <t>ÇİFTLİK GÜBRESİ DAĞITMA MAKİNASI</t>
  </si>
  <si>
    <t>KİMYEVİ GÜBRE DAĞITICISI</t>
  </si>
  <si>
    <t>ORAK MAKİNASI</t>
  </si>
  <si>
    <t>OT TIRMIĞI</t>
  </si>
  <si>
    <t>BİÇERBAĞLAR</t>
  </si>
  <si>
    <t>BALYA MAKİNASI</t>
  </si>
  <si>
    <t>SAP DÖVER VE HARMAN MAKİNASI (BATÖZ)</t>
  </si>
  <si>
    <t>SAP TOPLAMALI SAMAN YAPMA MAKİNASI</t>
  </si>
  <si>
    <t>SAMAN AKTARMA BOŞALTMA MAKİNASI</t>
  </si>
  <si>
    <t>TINAZ MAKİNASI</t>
  </si>
  <si>
    <t>BİÇERDÖVER</t>
  </si>
  <si>
    <t>PATATES SÖKME MAKİNASI</t>
  </si>
  <si>
    <t>PANCAR SÖKME MAKİNASI</t>
  </si>
  <si>
    <t>KOMBİNE PANCAR HASAT MAKİNASI</t>
  </si>
  <si>
    <t>TRAKTÖRLE ÇEKİLEN BİÇME MAKİNASI</t>
  </si>
  <si>
    <t>SİLAJ MAKİNASI</t>
  </si>
  <si>
    <t>SELEKTÖR</t>
  </si>
  <si>
    <t>SIRT PÜLVERİZATÖRÜ</t>
  </si>
  <si>
    <t>SEDYELİ MOTORLU PÜLVERİZATÖR KOMBİNE ATOMİZÖR</t>
  </si>
  <si>
    <t>KUYRUK MİL. HAR.PÜLVERİZATÖR</t>
  </si>
  <si>
    <t>TOZLAYICI</t>
  </si>
  <si>
    <t>ATOMİZÖR</t>
  </si>
  <si>
    <t>SANTRİFÜJLÜ POMPA</t>
  </si>
  <si>
    <t>ELEKTRO POMPA</t>
  </si>
  <si>
    <t>MOTOPOMP VE DERİNKUYU POMPA</t>
  </si>
  <si>
    <t>YAĞMURLAMA TESİSİ</t>
  </si>
  <si>
    <t>DAMLA SULAMA TESİSİ</t>
  </si>
  <si>
    <t>KREMA MAKİNASI</t>
  </si>
  <si>
    <t>KULUÇKA  MAKİNASI</t>
  </si>
  <si>
    <t>CİVCİV ANA MAKİNASI</t>
  </si>
  <si>
    <t>SÜT SAĞIM MAKİNASI</t>
  </si>
  <si>
    <t>RÖMORK</t>
  </si>
  <si>
    <t>SU TANKERİ</t>
  </si>
  <si>
    <t>KEPÇE</t>
  </si>
  <si>
    <t>TRAKTÖR</t>
  </si>
  <si>
    <t>MISIR DANELEME MAKİNASI</t>
  </si>
  <si>
    <t>YEM HAZIRLAMA MAKİNASI</t>
  </si>
  <si>
    <t>SAP PARÇALAMA MAKİNASI</t>
  </si>
  <si>
    <t>YAYIK</t>
  </si>
  <si>
    <t>MOTORLU TIRPAN</t>
  </si>
  <si>
    <t>MOTORLU PULVARİZATÖR</t>
  </si>
  <si>
    <t>ROTOTİLLER</t>
  </si>
  <si>
    <t>TAŞ TOPLAMA MAKİNASI</t>
  </si>
  <si>
    <r>
      <t xml:space="preserve">Güncelleme Tarihi: </t>
    </r>
    <r>
      <rPr>
        <sz val="10"/>
        <rFont val="Arial Tur"/>
        <charset val="162"/>
      </rPr>
      <t>20.05.2014</t>
    </r>
  </si>
  <si>
    <r>
      <t>Kayıt Yeri:</t>
    </r>
    <r>
      <rPr>
        <sz val="10"/>
        <rFont val="Arial"/>
        <family val="2"/>
        <charset val="162"/>
      </rPr>
      <t xml:space="preserve">  Tarım İl Müdürlüğü  2010, 2011, 2012, 2013 Yılı Brifingleri</t>
    </r>
  </si>
  <si>
    <r>
      <t xml:space="preserve">Kaynak: </t>
    </r>
    <r>
      <rPr>
        <sz val="10"/>
        <rFont val="Arial"/>
        <family val="2"/>
        <charset val="162"/>
      </rPr>
      <t>Kayseri Valiliği</t>
    </r>
  </si>
  <si>
    <r>
      <t>NOT:</t>
    </r>
    <r>
      <rPr>
        <sz val="10"/>
        <rFont val="Arial"/>
        <family val="2"/>
        <charset val="162"/>
      </rPr>
      <t xml:space="preserve"> 2013 yılına ait veriler 2014 yılında elde edilecektir.</t>
    </r>
  </si>
  <si>
    <t>YILLAR İTİBARİYLE KÜÇÜKBAŞ HAYVAN SAYISI (2008-2012)</t>
  </si>
  <si>
    <t>Küçükbaş Hayvan Varlığı</t>
  </si>
  <si>
    <t>Adet</t>
  </si>
  <si>
    <t>Koyun (Yerli)</t>
  </si>
  <si>
    <t>Keçi (Kıl)</t>
  </si>
  <si>
    <r>
      <t>Kayıt Yeri:</t>
    </r>
    <r>
      <rPr>
        <sz val="10"/>
        <rFont val="Arial"/>
        <family val="2"/>
        <charset val="162"/>
      </rPr>
      <t xml:space="preserve"> Kayseri Tarım İl Müdürlüğü 2009, 2010, 2011, 2012 ve 2013 Yılı Brifingleri</t>
    </r>
  </si>
  <si>
    <t>YILLAR İTİBARİYLE BÜYÜKBAŞ HAYVAN SAYISI (2008-2012)</t>
  </si>
  <si>
    <t>Büyükbaş Hayvan Varlığı</t>
  </si>
  <si>
    <t xml:space="preserve">Sığır </t>
  </si>
  <si>
    <t>Manda</t>
  </si>
  <si>
    <t>Buzağı</t>
  </si>
  <si>
    <r>
      <t>Kayıt Yeri:</t>
    </r>
    <r>
      <rPr>
        <sz val="10"/>
        <rFont val="Arial"/>
        <family val="2"/>
        <charset val="162"/>
      </rPr>
      <t xml:space="preserve"> Kayseri Tarım İl Müdürlüğü 2009, 2010, 2011,2012, 2013 Yılı Brifingleri</t>
    </r>
  </si>
  <si>
    <r>
      <t>NOT:</t>
    </r>
    <r>
      <rPr>
        <sz val="10"/>
        <rFont val="Arial"/>
        <family val="2"/>
        <charset val="162"/>
      </rPr>
      <t xml:space="preserve"> 2013 yılına ait veriler 2014 yılının sonunda elde edilecektir.</t>
    </r>
  </si>
  <si>
    <t>YILLAR İTİBARİYLE TEK TIRNAKLI HAYVAN SAYISI (2008-2012)</t>
  </si>
  <si>
    <t>Tek Tırnaklılar</t>
  </si>
  <si>
    <t>At</t>
  </si>
  <si>
    <t>Katır</t>
  </si>
  <si>
    <t>Eşek</t>
  </si>
  <si>
    <t>YILLAR İTİBARİYLE KÜMES HAYVANI SAYISI (2008-2012)</t>
  </si>
  <si>
    <t>Kümes Hayvanları Varlığı</t>
  </si>
  <si>
    <t>Yumurta Tavuğu</t>
  </si>
  <si>
    <t>Broiler</t>
  </si>
  <si>
    <t>Hindi</t>
  </si>
  <si>
    <t>Ördek</t>
  </si>
  <si>
    <t>Kaz</t>
  </si>
  <si>
    <t>YILLAR İTİBARİYLE ARICILIK KOVAN SAYISI (2008-2012)</t>
  </si>
  <si>
    <t>Arıcılık (Kovan)</t>
  </si>
  <si>
    <t>Karakovan Sayısı</t>
  </si>
  <si>
    <t>Fenni Kovan Sayısı</t>
  </si>
  <si>
    <t>YILLAR İTİBARİYLE KAYSERİ İLİNE GELEN HAYVAN VE HAYVANSAL ÜRÜNLER (2009-2013)</t>
  </si>
  <si>
    <t>ÜRÜNLER</t>
  </si>
  <si>
    <t>Yumurta Adet</t>
  </si>
  <si>
    <t>Gövde et (sığır)Kg</t>
  </si>
  <si>
    <t>Gövde et (Küçükbaş)Kg</t>
  </si>
  <si>
    <t>Büyükbaş derisi Kg</t>
  </si>
  <si>
    <t>Küçükbaş derisi Kg</t>
  </si>
  <si>
    <t>Kanatlı Eti Kg</t>
  </si>
  <si>
    <t xml:space="preserve"> Sakatat Kg</t>
  </si>
  <si>
    <t>Bal kg</t>
  </si>
  <si>
    <t>Yün-Yapağı Kg</t>
  </si>
  <si>
    <t>Diğer(Yukarıdaki hayvansal ürünlerin dışında olanlar)</t>
  </si>
  <si>
    <t>Balık Kg</t>
  </si>
  <si>
    <t>Bağırsak</t>
  </si>
  <si>
    <t>İthal Sığır Karkas Eti</t>
  </si>
  <si>
    <t>YILLAR İTİBARİYLE KAYSERİ İLİNDEN GİDEN HAYVAN VE HAYVANSAL ÜRÜNLER (2009-2013)</t>
  </si>
  <si>
    <t>860.5</t>
  </si>
  <si>
    <t>900.38</t>
  </si>
  <si>
    <t>Sakatat Kg</t>
  </si>
  <si>
    <t>Bal Kg</t>
  </si>
  <si>
    <t>Bağırsak Kg</t>
  </si>
  <si>
    <t>12.000 kg</t>
  </si>
  <si>
    <r>
      <t xml:space="preserve">Kayıt Yeri: </t>
    </r>
    <r>
      <rPr>
        <sz val="10"/>
        <rFont val="Arial"/>
        <family val="2"/>
        <charset val="162"/>
      </rPr>
      <t>Kayseri Tarım İl Müdürlüğü 2009, 2010,  2011, 2012, 2013 Yılı Brifingleri</t>
    </r>
  </si>
  <si>
    <t>KAYSERİ İLİNDEN SEVKEDİLEN CANLI HAYVAN MİKTARI(2009-2013)</t>
  </si>
  <si>
    <t>Sığır canlı</t>
  </si>
  <si>
    <t>Koyun –Keçi canlı</t>
  </si>
  <si>
    <t>Arı Kovanı</t>
  </si>
  <si>
    <t>Kanatlı</t>
  </si>
  <si>
    <t>Tek Tırnaklı</t>
  </si>
  <si>
    <t>Kedi -Köpek</t>
  </si>
  <si>
    <t xml:space="preserve">Balık </t>
  </si>
  <si>
    <t>YILLAR İTİBARİYLE DİĞER İLLERDEN KAYSERİ İLİNE GELEN CANLI HAYVAN MİKTARI (2009-2013)</t>
  </si>
  <si>
    <t>Balık</t>
  </si>
  <si>
    <t>Kedi-Köpek</t>
  </si>
  <si>
    <t>İthal gelen Besicilik Canlı Sığır(Adet)</t>
  </si>
  <si>
    <t>İthal gelen Damızlık Canlı Düve(Adet)</t>
  </si>
  <si>
    <t>İthal gelen Kasaplık K.Baş (Adet)</t>
  </si>
  <si>
    <t>YILLAR İTİBARİYLE HASTALIK TARAMASI (2009-2012)</t>
  </si>
  <si>
    <t>1-Tek Tırnaklı</t>
  </si>
  <si>
    <t>2-B.Baş</t>
  </si>
  <si>
    <t>3-K.Baş</t>
  </si>
  <si>
    <t>4-Kanatlı</t>
  </si>
  <si>
    <t>5-Kedi-Köpek</t>
  </si>
  <si>
    <t>6-Arı Kovanı</t>
  </si>
  <si>
    <t>Kuzu</t>
  </si>
  <si>
    <r>
      <t xml:space="preserve">Güncelleme Tarihi: </t>
    </r>
    <r>
      <rPr>
        <sz val="10"/>
        <rFont val="Arial"/>
        <family val="2"/>
        <charset val="162"/>
      </rPr>
      <t>20</t>
    </r>
    <r>
      <rPr>
        <sz val="10"/>
        <rFont val="Arial Tur"/>
        <charset val="162"/>
      </rPr>
      <t>.05.2014</t>
    </r>
  </si>
  <si>
    <r>
      <t xml:space="preserve">Kayıt Yeri: </t>
    </r>
    <r>
      <rPr>
        <sz val="10"/>
        <rFont val="Arial"/>
        <family val="2"/>
        <charset val="162"/>
      </rPr>
      <t>Kayseri Tarım İl Müdürlüğü 2009,2010, 2011, 2012, 2013 Yılı Brifingleri</t>
    </r>
  </si>
  <si>
    <r>
      <t>Kaynak:</t>
    </r>
    <r>
      <rPr>
        <sz val="10"/>
        <rFont val="Arial"/>
        <family val="2"/>
        <charset val="162"/>
      </rPr>
      <t xml:space="preserve">  Kayseri Valiliği</t>
    </r>
  </si>
  <si>
    <t>KAYSERİ İLİ DSİ 12. BÖLGE MÜDÜRLÜĞÜNCE İŞLETMEYE AÇILAN SULAMALARIN SULAMA ORANLARI(2008)</t>
  </si>
  <si>
    <t>KAYSERİ İLİ DSİ 12. BÖLGE MÜDÜRLÜĞÜNCE İŞLETMEYE AÇILAN SULAMALARIN SULAMA ORANLARI(2009)</t>
  </si>
  <si>
    <t>KAYSERİ İLİ DSİ 12. BÖLGE MÜDÜRLÜĞÜNCE İŞLETMEYE AÇILAN SULAMALARIN SULAMA ORANLARI(2010)</t>
  </si>
  <si>
    <t>KAYSERİ İLİ DSİ 12. BÖLGE MÜDÜRLÜĞÜNCE İŞLETMEYE AÇILAN SULAMALARIN SULAMA ORANLARI(2012)</t>
  </si>
  <si>
    <t>YILLAR İTİBARİYLE KAYSERİ İLİ SU ÜRÜNLERİ YETİŞTİRİCİLİK TESİSLERİ (2003-2013)</t>
  </si>
  <si>
    <t>İŞLETME SAYISI</t>
  </si>
  <si>
    <t>PROJE KAPASİTESİ
(ton/yıl)</t>
  </si>
  <si>
    <t>ÜRETİM MİKTARI
(ton/yıl)</t>
  </si>
  <si>
    <t>YAVRU PROJE 
KAPASİTESİ
(adet/yıl)</t>
  </si>
  <si>
    <t>YAVRU ÜRETİM 
MİKTARI
(adet/yıl)</t>
  </si>
  <si>
    <t> 7.933,96</t>
  </si>
  <si>
    <r>
      <rPr>
        <b/>
        <sz val="10"/>
        <rFont val="Arial Tur"/>
        <charset val="162"/>
      </rPr>
      <t>Kayıt Tarihi:</t>
    </r>
    <r>
      <rPr>
        <sz val="10"/>
        <rFont val="Arial"/>
        <family val="2"/>
        <charset val="162"/>
      </rPr>
      <t xml:space="preserve"> 20.05.2014</t>
    </r>
  </si>
  <si>
    <r>
      <t xml:space="preserve">Kayıt Yeri: </t>
    </r>
    <r>
      <rPr>
        <sz val="10"/>
        <rFont val="Arial"/>
        <family val="2"/>
        <charset val="162"/>
      </rPr>
      <t>Kayseri GıdaTarım ve Hayvancılık İl Müdürlüğü 2013  Yılı Brifingi</t>
    </r>
  </si>
  <si>
    <r>
      <rPr>
        <b/>
        <sz val="10"/>
        <rFont val="Arial Tur"/>
        <charset val="162"/>
      </rPr>
      <t xml:space="preserve">Kaynak: </t>
    </r>
    <r>
      <rPr>
        <sz val="10"/>
        <rFont val="Arial"/>
        <family val="2"/>
        <charset val="162"/>
      </rPr>
      <t>Kayseri Valiliği</t>
    </r>
  </si>
  <si>
    <t>SULAMANIN ADI</t>
  </si>
  <si>
    <t xml:space="preserve">İLÇESİ </t>
  </si>
  <si>
    <t>İŞLETMEYE AÇILDIĞI YIL</t>
  </si>
  <si>
    <t>SULAMA ALANI(ha)</t>
  </si>
  <si>
    <t>2008 YILI SULANAN ALAN(ha)</t>
  </si>
  <si>
    <t>SULAMA ORANI %</t>
  </si>
  <si>
    <t>Ağcaşar</t>
  </si>
  <si>
    <t>Akköy</t>
  </si>
  <si>
    <t>Altıkesek</t>
  </si>
  <si>
    <t>Ayşepınar</t>
  </si>
  <si>
    <t>Ayvacık</t>
  </si>
  <si>
    <t>Efkere</t>
  </si>
  <si>
    <t>Ekinciler</t>
  </si>
  <si>
    <t>Elmabahçeleri</t>
  </si>
  <si>
    <t>Hisarcık-Kıranardı</t>
  </si>
  <si>
    <t>İncesu Selkapanı</t>
  </si>
  <si>
    <t>Karakuyu</t>
  </si>
  <si>
    <t>Kaynar Pompaj</t>
  </si>
  <si>
    <t>Kazancık</t>
  </si>
  <si>
    <t>Deneme</t>
  </si>
  <si>
    <t>Kovalı+Tevliyat</t>
  </si>
  <si>
    <t>Müşker+Tekir</t>
  </si>
  <si>
    <t>Samağır</t>
  </si>
  <si>
    <t>Sarımsaklı Cazibe</t>
  </si>
  <si>
    <t>Sarımsaklı Pompaj</t>
  </si>
  <si>
    <t>Süksün</t>
  </si>
  <si>
    <t>Şeyhli</t>
  </si>
  <si>
    <t>Tacin</t>
  </si>
  <si>
    <t>Tahtaköprü</t>
  </si>
  <si>
    <t>Talas-Reşadiye</t>
  </si>
  <si>
    <t>Yemliha</t>
  </si>
  <si>
    <t>Zamantı</t>
  </si>
  <si>
    <t>Pınarbaşı-Tomarza</t>
  </si>
  <si>
    <t>Şeyhbarak+Melikviran</t>
  </si>
  <si>
    <t>Gümüşören</t>
  </si>
  <si>
    <t>Yahyabey</t>
  </si>
  <si>
    <r>
      <rPr>
        <b/>
        <sz val="10"/>
        <rFont val="Arial Tur"/>
        <charset val="162"/>
      </rPr>
      <t>Kayıt Tarihi:</t>
    </r>
    <r>
      <rPr>
        <sz val="10"/>
        <rFont val="Arial"/>
        <family val="2"/>
        <charset val="162"/>
      </rPr>
      <t xml:space="preserve"> 11.04.2011</t>
    </r>
  </si>
  <si>
    <r>
      <rPr>
        <b/>
        <sz val="10"/>
        <rFont val="Arial Tur"/>
        <charset val="162"/>
      </rPr>
      <t>Kayıt Yeri:</t>
    </r>
    <r>
      <rPr>
        <sz val="10"/>
        <rFont val="Arial"/>
        <family val="2"/>
        <charset val="162"/>
      </rPr>
      <t xml:space="preserve"> DSİ İl Müdürlüğü 2009 Yılı Brifingi </t>
    </r>
  </si>
  <si>
    <r>
      <rPr>
        <b/>
        <sz val="10"/>
        <rFont val="Arial Tur"/>
        <charset val="162"/>
      </rPr>
      <t xml:space="preserve">Kaynak: </t>
    </r>
    <r>
      <rPr>
        <sz val="10"/>
        <rFont val="Arial"/>
        <family val="2"/>
        <charset val="162"/>
      </rPr>
      <t xml:space="preserve">Kayseri Valiliği </t>
    </r>
  </si>
  <si>
    <t>2009 YILI SULANAN ALAN(ha)</t>
  </si>
  <si>
    <t>İnşaa</t>
  </si>
  <si>
    <r>
      <rPr>
        <b/>
        <sz val="10"/>
        <rFont val="Arial Tur"/>
        <charset val="162"/>
      </rPr>
      <t>Kayıt Yeri:</t>
    </r>
    <r>
      <rPr>
        <sz val="10"/>
        <rFont val="Arial"/>
        <family val="2"/>
        <charset val="162"/>
      </rPr>
      <t xml:space="preserve"> DSİ İl Müdürlüğü 2010 Yılı Brifingi </t>
    </r>
  </si>
  <si>
    <t>2010 YILI SULANAN ALAN(ha)</t>
  </si>
  <si>
    <r>
      <rPr>
        <b/>
        <sz val="10"/>
        <rFont val="Arial Tur"/>
        <charset val="162"/>
      </rPr>
      <t>Kayıt Tarihi:</t>
    </r>
    <r>
      <rPr>
        <sz val="10"/>
        <rFont val="Arial"/>
        <family val="2"/>
        <charset val="162"/>
      </rPr>
      <t xml:space="preserve"> 11.06.2012</t>
    </r>
  </si>
  <si>
    <r>
      <rPr>
        <b/>
        <sz val="10"/>
        <rFont val="Arial Tur"/>
        <charset val="162"/>
      </rPr>
      <t>Kayıt Yeri:</t>
    </r>
    <r>
      <rPr>
        <sz val="10"/>
        <rFont val="Arial"/>
        <family val="2"/>
        <charset val="162"/>
      </rPr>
      <t xml:space="preserve"> DSİ İl Müdürlüğü 2011 Yılı Brifingi </t>
    </r>
  </si>
  <si>
    <t>2011 YILI SULANAN ALAN(ha)</t>
  </si>
  <si>
    <r>
      <rPr>
        <b/>
        <sz val="10"/>
        <rFont val="Arial Tur"/>
        <charset val="162"/>
      </rPr>
      <t>Kayıt Tarihi:</t>
    </r>
    <r>
      <rPr>
        <sz val="10"/>
        <rFont val="Arial"/>
        <family val="2"/>
        <charset val="162"/>
      </rPr>
      <t xml:space="preserve"> 11.03.2013</t>
    </r>
  </si>
  <si>
    <r>
      <rPr>
        <b/>
        <sz val="10"/>
        <rFont val="Arial Tur"/>
        <charset val="162"/>
      </rPr>
      <t>Kayıt Yeri:</t>
    </r>
    <r>
      <rPr>
        <sz val="10"/>
        <rFont val="Arial"/>
        <family val="2"/>
        <charset val="162"/>
      </rPr>
      <t xml:space="preserve"> DSİ İl Müdürlüğü 2012 Yılı Brifingi </t>
    </r>
  </si>
  <si>
    <t>Mansap S. Dadağı Tüneli</t>
  </si>
  <si>
    <t>Karamanlı Göleti</t>
  </si>
  <si>
    <t>Kayapınar Göleti</t>
  </si>
  <si>
    <t>Hazerşah Göleti</t>
  </si>
  <si>
    <t>Sarız Sulaması Yenilemesi</t>
  </si>
  <si>
    <t>Altıkesek Sulaması İkmali 3. Kısım</t>
  </si>
  <si>
    <t>Dipsavak Su Alma Yapısı</t>
  </si>
  <si>
    <r>
      <rPr>
        <b/>
        <sz val="10"/>
        <rFont val="Arial Tur"/>
        <charset val="162"/>
      </rPr>
      <t>Kayıt Yeri:</t>
    </r>
    <r>
      <rPr>
        <sz val="10"/>
        <rFont val="Arial"/>
        <family val="2"/>
        <charset val="162"/>
      </rPr>
      <t xml:space="preserve"> DSİ İl Müdürlüğü 2013 Yılı Brifingi </t>
    </r>
  </si>
  <si>
    <t>ORMAN VE KÖY İLİŞKİLERİ BÖLGE MÜDÜRLÜĞÜ'NÜN YAPTIĞI ÇALIŞMALARIN SAYISI
(1986-2009, 2012, 2013)</t>
  </si>
  <si>
    <t>İLÇESİ</t>
  </si>
  <si>
    <t>KREDİ TÜRÜ</t>
  </si>
  <si>
    <t>1986-2009</t>
  </si>
  <si>
    <t>Süt Koyunculuğu</t>
  </si>
  <si>
    <t>Fenni Arıcılık</t>
  </si>
  <si>
    <t>Halıcılık</t>
  </si>
  <si>
    <t>Süt Sığırcılığı</t>
  </si>
  <si>
    <t>94*</t>
  </si>
  <si>
    <t>Güneş Enerjisi</t>
  </si>
  <si>
    <t>289*</t>
  </si>
  <si>
    <t>56*</t>
  </si>
  <si>
    <t>1399 ÜNİTE (AİLE)</t>
  </si>
  <si>
    <r>
      <t>Kayıt Yeri:</t>
    </r>
    <r>
      <rPr>
        <sz val="10"/>
        <rFont val="Arial"/>
        <family val="2"/>
        <charset val="162"/>
      </rPr>
      <t xml:space="preserve"> Kayseri Orman-Köy İlişkileri Şube Müdürlüğü 2010, 2012, 2013 Yılı Brifingleri</t>
    </r>
  </si>
  <si>
    <r>
      <rPr>
        <b/>
        <sz val="10"/>
        <rFont val="Arial Tur"/>
        <charset val="162"/>
      </rPr>
      <t>Not:</t>
    </r>
    <r>
      <rPr>
        <sz val="10"/>
        <rFont val="Arial"/>
        <family val="2"/>
        <charset val="162"/>
      </rPr>
      <t xml:space="preserve"> 2010 ve 2011 yıllarına ait veri bulunmamaktadır.</t>
    </r>
  </si>
  <si>
    <r>
      <rPr>
        <b/>
        <sz val="10"/>
        <rFont val="Arial Tur"/>
        <charset val="162"/>
      </rPr>
      <t xml:space="preserve">(*): </t>
    </r>
    <r>
      <rPr>
        <sz val="10"/>
        <rFont val="Arial"/>
        <family val="2"/>
        <charset val="162"/>
      </rPr>
      <t>Bu veriler ilçelerden bağımsızdır.</t>
    </r>
  </si>
  <si>
    <r>
      <t>Kayıt Yeri:</t>
    </r>
    <r>
      <rPr>
        <sz val="10"/>
        <rFont val="Arial"/>
        <family val="2"/>
        <charset val="162"/>
      </rPr>
      <t xml:space="preserve"> Kayseri Orman-Köy İlişkileri Şube Müdürlüğü 2010, 2011 Yılı Brifingleri</t>
    </r>
  </si>
  <si>
    <r>
      <t xml:space="preserve">Güncelleme Tarihi: </t>
    </r>
    <r>
      <rPr>
        <sz val="10"/>
        <rFont val="Arial Tur"/>
        <charset val="162"/>
      </rPr>
      <t>06.02.2012</t>
    </r>
  </si>
  <si>
    <r>
      <t>Kayıt Tarihi</t>
    </r>
    <r>
      <rPr>
        <sz val="10"/>
        <rFont val="Arial"/>
        <family val="2"/>
        <charset val="162"/>
      </rPr>
      <t>: 11.04.2011</t>
    </r>
  </si>
  <si>
    <t>Burhaniye</t>
  </si>
  <si>
    <r>
      <t>Güncelleme Tarihi:</t>
    </r>
    <r>
      <rPr>
        <sz val="10"/>
        <rFont val="Arial"/>
        <family val="2"/>
        <charset val="162"/>
      </rPr>
      <t xml:space="preserve"> 05.04.2012</t>
    </r>
  </si>
  <si>
    <r>
      <t>Kayıt Yeri:</t>
    </r>
    <r>
      <rPr>
        <sz val="10"/>
        <rFont val="Arial"/>
        <family val="2"/>
        <charset val="162"/>
      </rPr>
      <t xml:space="preserve"> Kayseri Orman-Köy İlişkileri Şube Müdürlüğü 2011 Yılı Brifingi</t>
    </r>
  </si>
  <si>
    <t>BÖLGE</t>
  </si>
  <si>
    <t>ORMANLIK SAHA (HA)</t>
  </si>
  <si>
    <t>ORMANSIZ SAHA (HA)</t>
  </si>
  <si>
    <t>GENEL SAHA (HA)</t>
  </si>
  <si>
    <t xml:space="preserve">VERİMLİ </t>
  </si>
  <si>
    <t>BOZUK</t>
  </si>
  <si>
    <t>TOPLAM (HA)</t>
  </si>
  <si>
    <r>
      <rPr>
        <b/>
        <sz val="10"/>
        <rFont val="Arial Tur"/>
        <charset val="162"/>
      </rPr>
      <t xml:space="preserve">(*): </t>
    </r>
    <r>
      <rPr>
        <sz val="10"/>
        <rFont val="Arial"/>
        <family val="2"/>
        <charset val="162"/>
      </rPr>
      <t>Veriler, 2009, 2010 yılları için aynı değerlerdir.</t>
    </r>
  </si>
  <si>
    <t>YILLAR İTİBARİYLE KAYSERİ İLİNDEKİ ORMANLIK ALANLARIN DAĞILIMI (2011-2013)</t>
  </si>
  <si>
    <t>ORMANLIK ALAN (HA)</t>
  </si>
  <si>
    <t>ORMANSIZ ALAN (HA)</t>
  </si>
  <si>
    <t>TOPLAM ALAN (HA)</t>
  </si>
  <si>
    <t>(HA)</t>
  </si>
  <si>
    <r>
      <t>Kayıt Tarihi:</t>
    </r>
    <r>
      <rPr>
        <sz val="10"/>
        <rFont val="Arial"/>
        <family val="2"/>
        <charset val="162"/>
      </rPr>
      <t xml:space="preserve"> 20.05.2014</t>
    </r>
  </si>
  <si>
    <r>
      <t>Kayıt Yeri:</t>
    </r>
    <r>
      <rPr>
        <sz val="10"/>
        <rFont val="Arial"/>
        <family val="2"/>
        <charset val="162"/>
      </rPr>
      <t xml:space="preserve"> Kayseri Orman-Köy İlişkileri Şube Müdürlüğü 2011,2012,2013 Yılı Brifingleri</t>
    </r>
  </si>
  <si>
    <t>ÇEVRE ETKİ DEĞERLENDİRME YÖNETMELİĞİNCE GERÇEKLEŞTİRİLEN FAALİYETLERİN SEKTÖREL DAĞILIMI (2009-2011)</t>
  </si>
  <si>
    <t xml:space="preserve">SEKTÖRLER </t>
  </si>
  <si>
    <t>MADEN</t>
  </si>
  <si>
    <t>TARIM</t>
  </si>
  <si>
    <t>SANAYİ</t>
  </si>
  <si>
    <t>KONUT-TURİZM-SPOR</t>
  </si>
  <si>
    <t>ULAŞIM-KIYI-ALTYAPI</t>
  </si>
  <si>
    <t>KİMYA ATIK</t>
  </si>
  <si>
    <r>
      <t>Kayıt Tarihi:</t>
    </r>
    <r>
      <rPr>
        <sz val="10"/>
        <rFont val="Arial"/>
        <family val="2"/>
        <charset val="162"/>
      </rPr>
      <t xml:space="preserve"> 05.04.2012</t>
    </r>
  </si>
  <si>
    <r>
      <t>Kayıt Yeri:</t>
    </r>
    <r>
      <rPr>
        <sz val="10"/>
        <rFont val="Arial"/>
        <family val="2"/>
        <charset val="162"/>
      </rPr>
      <t xml:space="preserve"> Kayseri Orman-Köy İlişkileri Şube Müdürlüğü 2010,2011,2012 Yılı Brifingleri</t>
    </r>
  </si>
  <si>
    <r>
      <rPr>
        <b/>
        <sz val="10"/>
        <rFont val="Arial Tur"/>
        <charset val="162"/>
      </rPr>
      <t xml:space="preserve">Not: </t>
    </r>
    <r>
      <rPr>
        <sz val="10"/>
        <rFont val="Arial"/>
        <family val="2"/>
        <charset val="162"/>
      </rPr>
      <t>2012 ve 2013 yıllarına ait veri bulunmamaktadır.</t>
    </r>
  </si>
  <si>
    <t>YILLAR İTİBARİYLE KARA AVCILIĞI İLE İLGİLİ ÇEŞİTLİ İSTATİSTİKLER (2005-2011)</t>
  </si>
  <si>
    <t>Açılan Avcı Eğitimi Kursu Sayısı (Adet)</t>
  </si>
  <si>
    <t>Kursa Katılan Avcı sayısı (Adet)</t>
  </si>
  <si>
    <t>Verilen Avcılık Belgesi Sayısı (Adet)</t>
  </si>
  <si>
    <t>Verilen Avlanma İzin Kartı Sayısı (Adet)</t>
  </si>
  <si>
    <t>Kontrol Edilen Avcı Sayısı (Adet)</t>
  </si>
  <si>
    <t>2005 ve Öncesi</t>
  </si>
  <si>
    <r>
      <t>Kayıt Yeri:</t>
    </r>
    <r>
      <rPr>
        <sz val="10"/>
        <rFont val="Arial"/>
        <family val="2"/>
        <charset val="162"/>
      </rPr>
      <t xml:space="preserve"> Kayseri Orman-Köy İlişkileri Şube Müdürlüğü 2012 Yılı Brifingi</t>
    </r>
  </si>
  <si>
    <t>YILLAR İTİBARİYLE AGM* ŞUBE MÜDÜRLÜĞÜ ÇALIŞMALARI  (2002-2010)</t>
  </si>
  <si>
    <t>YAPILAN ÇALIMANIN TÜRÜ</t>
  </si>
  <si>
    <t>Ağaçlandırma</t>
  </si>
  <si>
    <t>Erozyon Kontrolü</t>
  </si>
  <si>
    <t>Rehabilitasyon</t>
  </si>
  <si>
    <t>Mera Islahı</t>
  </si>
  <si>
    <r>
      <t xml:space="preserve">(*): </t>
    </r>
    <r>
      <rPr>
        <sz val="10"/>
        <rFont val="Arial"/>
        <family val="2"/>
        <charset val="162"/>
      </rPr>
      <t>Ağaçlandırma ve Erozyon Kontrolü Şube Müdürlüğü</t>
    </r>
  </si>
  <si>
    <t>YILLAR İTİBARİYLE ORMAN BÖLGE MÜDÜRLÜĞÜNÜN AĞAÇLANDIRMA-SİLVİKÜLTÜR ÇALIŞMALARI  (2011-2013)</t>
  </si>
  <si>
    <t>PROGRAM (ha)</t>
  </si>
  <si>
    <t>GERÇEKLEŞME (ha)</t>
  </si>
  <si>
    <t>Tabi Gençleştirme</t>
  </si>
  <si>
    <t>Gençlik Bakımı</t>
  </si>
  <si>
    <t>Sıklık Bakımı</t>
  </si>
  <si>
    <t>Toprak Muhafaza Tesis</t>
  </si>
  <si>
    <t>Toprak Muhafaza Bakım</t>
  </si>
  <si>
    <t>Ağaçlandırma Tesis</t>
  </si>
  <si>
    <t>Ağaçlandırma ve Kültür Bakımı</t>
  </si>
  <si>
    <t>Etüt-Proje</t>
  </si>
  <si>
    <t>Köy Tüz.Kiş.Koruma (Ad.)</t>
  </si>
  <si>
    <t>Fidan Üretimi (1000 Adet)</t>
  </si>
  <si>
    <r>
      <t>Kayıt Yeri:</t>
    </r>
    <r>
      <rPr>
        <sz val="10"/>
        <rFont val="Arial"/>
        <family val="2"/>
        <charset val="162"/>
      </rPr>
      <t xml:space="preserve"> Kayseri Orman Bölge Müdürlüğü 2011, 2012, 2013 Yılı Brifingleri</t>
    </r>
  </si>
  <si>
    <t>Tablo 11.1</t>
  </si>
  <si>
    <t>Tablo 11.4</t>
  </si>
  <si>
    <t>Tablo 11.5</t>
  </si>
  <si>
    <t>Tablo 11.6</t>
  </si>
  <si>
    <t>Tablo 11.7</t>
  </si>
  <si>
    <t>Tablo 11.8</t>
  </si>
  <si>
    <t>Tablo 11.9</t>
  </si>
  <si>
    <t>Tablo 11.10</t>
  </si>
  <si>
    <t>Tablo 11.11</t>
  </si>
  <si>
    <t>Tablo 11.12</t>
  </si>
  <si>
    <t>Tablo 11.13</t>
  </si>
  <si>
    <t>Tablo 11.14</t>
  </si>
  <si>
    <t>Tablo 11.15</t>
  </si>
  <si>
    <t>Tablo 11.16</t>
  </si>
  <si>
    <t>Tablo 11.17</t>
  </si>
  <si>
    <t>Tablo 11.18</t>
  </si>
  <si>
    <t>Tablo 11.19</t>
  </si>
  <si>
    <t>Tablo 11.20</t>
  </si>
  <si>
    <t>Tablo 11.21</t>
  </si>
  <si>
    <t>Tablo 11.22</t>
  </si>
  <si>
    <t>Tablo 11.22 (devamı)</t>
  </si>
  <si>
    <t>Tablo 11.23</t>
  </si>
  <si>
    <t>Tablo 11.27</t>
  </si>
  <si>
    <t>Tablo 11.28</t>
  </si>
  <si>
    <t>Sulama 
Projesine Alınan</t>
  </si>
  <si>
    <t>GENEL TOPLAM (ha)</t>
  </si>
  <si>
    <t>TARIMSAL 
YAPI 
(ha)</t>
  </si>
  <si>
    <t>YILLAR İTİBARİYLE KAYSERİ ORGANİZE SANAYİ BÖLGESİ ARAZİ KULLANIM TABLOSU (2009-2012)</t>
  </si>
  <si>
    <t>KULLANIMLAR</t>
  </si>
  <si>
    <t>ALAN
(Ha)</t>
  </si>
  <si>
    <t>TOPLAM ALANA ORANI
(%)</t>
  </si>
  <si>
    <t>Sanayi Alanları</t>
  </si>
  <si>
    <t>Diğer Çalışma Alanları
(Ticaret,K.D.K.Ç.A.,Bakım ve Akaryakıt ist.)</t>
  </si>
  <si>
    <t>Sosyal Altyapı Alanları
(İdari Merkez,Resmi Kurum,Sağlık,Dini Tesisi)</t>
  </si>
  <si>
    <t>Aktif Yeşil Alanlar
(Parklar,Oyun Alanları,Spor Tesisleri)</t>
  </si>
  <si>
    <t>Pasif Yeşil Alanlar
(Ağaçlandırılacak Alan,Orman Alanı)</t>
  </si>
  <si>
    <t>Teknik Hizmet Alanları
(Teknik Hizmet Alanları,Kaptaj,Su Deposu,Kanal)</t>
  </si>
  <si>
    <t>ARITMA TESİSİ</t>
  </si>
  <si>
    <t>SAĞLIK KORUMA BANDI</t>
  </si>
  <si>
    <t>YOL + OTOPARK</t>
  </si>
  <si>
    <r>
      <t xml:space="preserve">Kayıt Tarihi: </t>
    </r>
    <r>
      <rPr>
        <sz val="10"/>
        <rFont val="Arial"/>
        <family val="2"/>
        <charset val="162"/>
      </rPr>
      <t>06.05.2011</t>
    </r>
  </si>
  <si>
    <r>
      <t xml:space="preserve">Güncelleme Tarihi: </t>
    </r>
    <r>
      <rPr>
        <sz val="10"/>
        <rFont val="Arial"/>
        <family val="2"/>
        <charset val="162"/>
      </rPr>
      <t>20.03.2013</t>
    </r>
  </si>
  <si>
    <r>
      <rPr>
        <b/>
        <sz val="10"/>
        <rFont val="Arial Tur"/>
        <charset val="162"/>
      </rPr>
      <t xml:space="preserve">Kaynak: </t>
    </r>
    <r>
      <rPr>
        <sz val="10"/>
        <rFont val="Arial"/>
        <family val="2"/>
        <charset val="162"/>
      </rPr>
      <t>Kayseri Valiliği</t>
    </r>
  </si>
  <si>
    <t>YILLAR İTİBARİYLE KAYSERİ ORGANİZE SANAYİ BÖLGESİ FİZİBİLİTE DURUMU (2009-2012)</t>
  </si>
  <si>
    <t>FABRİKALARIN DURUMU</t>
  </si>
  <si>
    <t>ESKİ BÖLGE</t>
  </si>
  <si>
    <t>HACILAR BÖLGESİ</t>
  </si>
  <si>
    <t>4 NOLU GEN. BÖLGESİ</t>
  </si>
  <si>
    <t>ÜRETİM</t>
  </si>
  <si>
    <t>İNŞAAT</t>
  </si>
  <si>
    <t>BOŞ</t>
  </si>
  <si>
    <r>
      <t>Kayıt Yeri:</t>
    </r>
    <r>
      <rPr>
        <sz val="10"/>
        <rFont val="Arial"/>
        <family val="2"/>
        <charset val="162"/>
      </rPr>
      <t xml:space="preserve"> Kayseri OSB  2009, 2010, 2011, 2012 Yılı Brifingleri</t>
    </r>
  </si>
  <si>
    <r>
      <t>Kaynak:</t>
    </r>
    <r>
      <rPr>
        <sz val="10"/>
        <rFont val="Arial"/>
        <family val="2"/>
        <charset val="162"/>
      </rPr>
      <t xml:space="preserve"> Kayseri Valiliği</t>
    </r>
  </si>
  <si>
    <t>YILLAR İTİBARİYLE KOSB' DE FABRİKALARIN SEKTÖREL DAĞILIMI (2009-2012)</t>
  </si>
  <si>
    <t>SEKTÖR</t>
  </si>
  <si>
    <t>FABRİKA SAYISI</t>
  </si>
  <si>
    <t>Mobilya</t>
  </si>
  <si>
    <t>Tekstil</t>
  </si>
  <si>
    <t>Gıda</t>
  </si>
  <si>
    <t>Makine</t>
  </si>
  <si>
    <t>Plastik / Kağıt / Ambalaj</t>
  </si>
  <si>
    <t>Kimya</t>
  </si>
  <si>
    <t>Metal Eşya</t>
  </si>
  <si>
    <t>YILLAR İTİBARİYLE KOSB'LERDE ELEKTRİK TÜKETİMİ (KWA) (2009-2012)</t>
  </si>
  <si>
    <t>AYLIK ORT.</t>
  </si>
  <si>
    <t>YILLAR İTİBARİYLE ELEKTRİK DAĞITIM MÜESSELERİNE VE KAYSERİ VE CİV. ELEKTRİK T. A. Ş.'NE AYLARA GÖRE VERİLEN ENERJİ (2009-2013)</t>
  </si>
  <si>
    <t>OSB'LER</t>
  </si>
  <si>
    <t>MİMARSİNAN 
OSB</t>
  </si>
  <si>
    <t>Aktif</t>
  </si>
  <si>
    <t>Reaktif</t>
  </si>
  <si>
    <t>Kapasitif</t>
  </si>
  <si>
    <t>KAYSERİ 
OSB</t>
  </si>
  <si>
    <r>
      <t>Kayıt Tarihi:</t>
    </r>
    <r>
      <rPr>
        <sz val="10"/>
        <rFont val="Arial"/>
        <family val="2"/>
        <charset val="162"/>
      </rPr>
      <t xml:space="preserve"> 21.01.2013</t>
    </r>
  </si>
  <si>
    <r>
      <t xml:space="preserve">Güncelleme Tarihi: </t>
    </r>
    <r>
      <rPr>
        <sz val="10"/>
        <rFont val="Arial"/>
        <family val="2"/>
        <charset val="162"/>
      </rPr>
      <t>20.05.2014</t>
    </r>
  </si>
  <si>
    <r>
      <t>Kayıt Yeri:</t>
    </r>
    <r>
      <rPr>
        <sz val="10"/>
        <rFont val="Arial"/>
        <family val="2"/>
        <charset val="162"/>
      </rPr>
      <t xml:space="preserve"> T E İ A Ş 11. İletim Tesis ve  İşletme Grup Müdürlüğü 2010, 2011, 2012, 2013 Yılı Brifingleri</t>
    </r>
  </si>
  <si>
    <r>
      <t xml:space="preserve">Kaynak: </t>
    </r>
    <r>
      <rPr>
        <sz val="10"/>
        <rFont val="Arial"/>
        <family val="2"/>
        <charset val="162"/>
      </rPr>
      <t xml:space="preserve">Kayseri Valiliği </t>
    </r>
  </si>
  <si>
    <t>Tablo 12.1</t>
  </si>
  <si>
    <t>Tablo 12.2</t>
  </si>
  <si>
    <t>Tablo 12.3</t>
  </si>
  <si>
    <t>Tablo 12.4</t>
  </si>
  <si>
    <t>Tablo 12.5</t>
  </si>
  <si>
    <t>PROJE 
SAFHASINDA</t>
  </si>
  <si>
    <t>MEVCUT ALAN,PARSEL SAYISI İLE İLGİLİ GENEL BİLGİLER</t>
  </si>
  <si>
    <t xml:space="preserve">MEVCUT ALAN </t>
  </si>
  <si>
    <t>PARSEL SAYISI</t>
  </si>
  <si>
    <t>İNCESU OSB</t>
  </si>
  <si>
    <t>610 (ha)</t>
  </si>
  <si>
    <t>MİMSİN OSB</t>
  </si>
  <si>
    <t>6.044.000 (m2)</t>
  </si>
  <si>
    <r>
      <rPr>
        <b/>
        <sz val="10"/>
        <rFont val="Arial Tur"/>
        <charset val="162"/>
      </rPr>
      <t>Kayıt Tarihi:</t>
    </r>
    <r>
      <rPr>
        <sz val="10"/>
        <rFont val="Arial"/>
        <family val="2"/>
        <charset val="162"/>
      </rPr>
      <t xml:space="preserve"> 06.05.2011</t>
    </r>
  </si>
  <si>
    <r>
      <rPr>
        <b/>
        <sz val="10"/>
        <rFont val="Arial Tur"/>
        <charset val="162"/>
      </rPr>
      <t>Kayıt Yeri:</t>
    </r>
    <r>
      <rPr>
        <sz val="10"/>
        <rFont val="Arial"/>
        <family val="2"/>
        <charset val="162"/>
      </rPr>
      <t xml:space="preserve"> İncesu ve Mimsin OSB 2011 Yılı Brifingi </t>
    </r>
  </si>
  <si>
    <r>
      <rPr>
        <b/>
        <sz val="10"/>
        <rFont val="Arial Tur"/>
        <charset val="162"/>
      </rPr>
      <t>Kaynak:</t>
    </r>
    <r>
      <rPr>
        <sz val="10"/>
        <rFont val="Arial"/>
        <family val="2"/>
        <charset val="162"/>
      </rPr>
      <t xml:space="preserve"> Kayseri Valiliği</t>
    </r>
  </si>
  <si>
    <t>YILLAR İTİBARİYLE MİMSİN OSB'DEKİ SANAYİ PARSELİ DAĞILIMI (2009-2013)</t>
  </si>
  <si>
    <t>PARSEL DURUMU</t>
  </si>
  <si>
    <t>Üretime Geçen</t>
  </si>
  <si>
    <t>İnşaat Halinde</t>
  </si>
  <si>
    <t>Proje Halinde</t>
  </si>
  <si>
    <r>
      <t xml:space="preserve">Güncelleme Tarihi: </t>
    </r>
    <r>
      <rPr>
        <sz val="10"/>
        <rFont val="Arial"/>
        <family val="2"/>
        <charset val="162"/>
      </rPr>
      <t>20.05.2014</t>
    </r>
  </si>
  <si>
    <r>
      <rPr>
        <b/>
        <sz val="10"/>
        <rFont val="Arial Tur"/>
        <charset val="162"/>
      </rPr>
      <t>Kayıt Yeri:</t>
    </r>
    <r>
      <rPr>
        <sz val="10"/>
        <rFont val="Arial"/>
        <family val="2"/>
        <charset val="162"/>
      </rPr>
      <t xml:space="preserve"> Mimsin OSB  2009, 2010, 2011, 2012 Yılı Brifingleri ve Bilim, Sanayi ve Teknoloji Müd. 2013 Yılı Brifingi</t>
    </r>
  </si>
  <si>
    <t>Tablo 12.6</t>
  </si>
  <si>
    <t>Tablo 12.7</t>
  </si>
  <si>
    <t>YILLAR İTİBARİYLE ÜRETİM ALANLARINA GÖRE TESİS SAYILARI (2009-2013)</t>
  </si>
  <si>
    <t>ÜRETİM KONUSU</t>
  </si>
  <si>
    <t xml:space="preserve">Mobilya ve Ev Tekstili </t>
  </si>
  <si>
    <t>İnşaat Yapı Malzemeleri</t>
  </si>
  <si>
    <t>Ambalaj</t>
  </si>
  <si>
    <t xml:space="preserve">Gıda </t>
  </si>
  <si>
    <t xml:space="preserve">Plastik </t>
  </si>
  <si>
    <t>Maden</t>
  </si>
  <si>
    <t>Makine Tarım</t>
  </si>
  <si>
    <t>Kimya Sanayi</t>
  </si>
  <si>
    <t>Elektrik ve Elektrikli Eşya</t>
  </si>
  <si>
    <r>
      <t>Kayıt Tarihi:</t>
    </r>
    <r>
      <rPr>
        <sz val="10"/>
        <rFont val="Arial"/>
        <family val="2"/>
        <charset val="162"/>
      </rPr>
      <t xml:space="preserve"> 19.04.2011</t>
    </r>
  </si>
  <si>
    <r>
      <t xml:space="preserve">Kayıt Yeri: </t>
    </r>
    <r>
      <rPr>
        <sz val="10"/>
        <rFont val="Arial"/>
        <family val="2"/>
        <charset val="162"/>
      </rPr>
      <t>Gümrük  Müdürlüğü 2009, 2010, 2011, 2012 Yılı Brifingleri ve Kayseri Valiliği 2013 Yılı Brifingi</t>
    </r>
  </si>
  <si>
    <r>
      <rPr>
        <b/>
        <sz val="10"/>
        <rFont val="Arial Tur"/>
        <charset val="162"/>
      </rPr>
      <t>Not:</t>
    </r>
    <r>
      <rPr>
        <sz val="10"/>
        <rFont val="Arial"/>
        <family val="2"/>
        <charset val="162"/>
      </rPr>
      <t xml:space="preserve"> 2013 Yılında en fazla artış gösteren alan Ambalaj, ardından sırasıyla Metal Eşya, Tekstil, Mobilya ve Ev Tekstili alanlarında artış olmuştur.</t>
    </r>
  </si>
  <si>
    <t>YILLAR İTİBARİYLE KÜÇÜK SANAYİ SİTELERİNDEKİ İŞYERİ VE ÇALIŞAN DURUMU (2009-2013)</t>
  </si>
  <si>
    <t xml:space="preserve">ÜNVANI </t>
  </si>
  <si>
    <t>FAALİYETE GEÇİŞ DÖNEMİ</t>
  </si>
  <si>
    <t>İŞYERİ SAYISI</t>
  </si>
  <si>
    <t xml:space="preserve">ÇALIŞAN İŞÇİ </t>
  </si>
  <si>
    <t>Eski Sanayi Sitesi</t>
  </si>
  <si>
    <t xml:space="preserve">Kocasinan </t>
  </si>
  <si>
    <t xml:space="preserve">Yeni Sanayi Sitesi </t>
  </si>
  <si>
    <t>Orta Sanayi Bölgesi</t>
  </si>
  <si>
    <t>Doğu Sanayi Sitesi</t>
  </si>
  <si>
    <t>İmalatçılar Pazar.San.Sitesi</t>
  </si>
  <si>
    <t>Osman Kavuncu  San. Sitesi</t>
  </si>
  <si>
    <t>Argıncık Küçük  San. Sitesi</t>
  </si>
  <si>
    <t>Pınarbaşı Küçük San. Sitesi</t>
  </si>
  <si>
    <t xml:space="preserve">Develi Küçük Sanayi Sitesi </t>
  </si>
  <si>
    <t xml:space="preserve">Kayseri Demirciler KSS </t>
  </si>
  <si>
    <r>
      <rPr>
        <b/>
        <sz val="10"/>
        <rFont val="Arial Tur"/>
        <charset val="162"/>
      </rPr>
      <t xml:space="preserve">Kayıt Yeri: </t>
    </r>
    <r>
      <rPr>
        <sz val="10"/>
        <rFont val="Arial"/>
        <family val="2"/>
        <charset val="162"/>
      </rPr>
      <t>Gümrük  Müdürlüğü 2009, 2010, 2011, 2012 Yılı Brifingleri ve Kayseri Valiliği 2013 Yılı Brifingi</t>
    </r>
  </si>
  <si>
    <t>YILLAR İTİBARİYLE ŞİRKETLERİN TÜRLERİNE GÖRE DAĞILIMI (2009-2013)</t>
  </si>
  <si>
    <t>ŞİRKET TÜRLERİ</t>
  </si>
  <si>
    <t>Anonim Şirket</t>
  </si>
  <si>
    <t>Limitet Şirket</t>
  </si>
  <si>
    <r>
      <t>Kayıt Yeri:</t>
    </r>
    <r>
      <rPr>
        <sz val="10"/>
        <rFont val="Arial"/>
        <family val="2"/>
        <charset val="162"/>
      </rPr>
      <t xml:space="preserve"> Gümrük  Müdürlüğü 2009, 2010, 2011, 2012, 2013 Yılı Brifingleri</t>
    </r>
  </si>
  <si>
    <t>YILLAR İTİBARİYLE KOOPERATİFLERDE MEVCUT DURUMU (2009-2011)</t>
  </si>
  <si>
    <t>KOOPERATİFİN TÜRÜ</t>
  </si>
  <si>
    <t>KOOPERATİF 
SAYISI</t>
  </si>
  <si>
    <t>TOPLAM ORTAK SAYISI</t>
  </si>
  <si>
    <t>Faal  Kooperatifler</t>
  </si>
  <si>
    <t>Faal  Olmayan Kooperatifler</t>
  </si>
  <si>
    <t>Terkin  Kooperatifler</t>
  </si>
  <si>
    <r>
      <t xml:space="preserve">Güncelleme Tarihi: </t>
    </r>
    <r>
      <rPr>
        <sz val="10"/>
        <rFont val="Arial"/>
        <family val="2"/>
        <charset val="162"/>
      </rPr>
      <t>20.01.2013</t>
    </r>
  </si>
  <si>
    <r>
      <t>Kayıt Yeri:</t>
    </r>
    <r>
      <rPr>
        <sz val="10"/>
        <rFont val="Arial"/>
        <family val="2"/>
        <charset val="162"/>
      </rPr>
      <t xml:space="preserve"> Gümrük  Müdürlüğü 2009, 2010 ve 2011 Yılı Brifingleri</t>
    </r>
  </si>
  <si>
    <r>
      <rPr>
        <b/>
        <sz val="10"/>
        <rFont val="Arial Tur"/>
        <charset val="162"/>
      </rPr>
      <t xml:space="preserve">Not: </t>
    </r>
    <r>
      <rPr>
        <sz val="10"/>
        <rFont val="Arial"/>
        <family val="2"/>
        <charset val="162"/>
      </rPr>
      <t>2012 yılına ait veri bulunmamaktadır. 2013 yılına ait veriler ise farklı formatta Tablo 4.2'de yer almaktadır.</t>
    </r>
  </si>
  <si>
    <t xml:space="preserve"> KOOPERATİF VE ORTAK SAYILARI (2013)</t>
  </si>
  <si>
    <t>Esnaf ve Sanatkarlar Kredi ve Kefalet Koop.</t>
  </si>
  <si>
    <t>Esnaf ve Sanatkarlar Kredi ve Kefalet Koop. Birliği</t>
  </si>
  <si>
    <t>Motorlu Taşıyıcılar Koop.</t>
  </si>
  <si>
    <t>Turizm Geliştirme Koop.</t>
  </si>
  <si>
    <t>Eğitim ve Kültür Koop.</t>
  </si>
  <si>
    <r>
      <t xml:space="preserve">Kayıt Tarihi: </t>
    </r>
    <r>
      <rPr>
        <sz val="10"/>
        <rFont val="Arial"/>
        <family val="2"/>
        <charset val="162"/>
      </rPr>
      <t>20.05.2014</t>
    </r>
  </si>
  <si>
    <r>
      <t>Kayıt Yeri:</t>
    </r>
    <r>
      <rPr>
        <sz val="10"/>
        <rFont val="Arial"/>
        <family val="2"/>
        <charset val="162"/>
      </rPr>
      <t xml:space="preserve"> Ticaret İl Müdürlüğü 2013 Yılı Brifingi</t>
    </r>
  </si>
  <si>
    <t>Tablo 12.8</t>
  </si>
  <si>
    <t>Tablo 12.9</t>
  </si>
  <si>
    <t>Tablo 12.10</t>
  </si>
  <si>
    <t>Tablo 12.11</t>
  </si>
  <si>
    <t xml:space="preserve">Tomarza Küçük Sanayi Sitesi </t>
  </si>
  <si>
    <t>KOOPERATİF SAYISI</t>
  </si>
  <si>
    <t>YILLAR İTİBARİYLE İSO İLK 500 FİRMA İÇİNDE YER ALAN KAYSERİ FİRMALARI VE ÜRETİMDEN SATIŞLARI (2008-2013)</t>
  </si>
  <si>
    <t>FİRMALAR</t>
  </si>
  <si>
    <t>Üretimden Satışlar TL
(2008)</t>
  </si>
  <si>
    <t>Üretimden Satışlar TL
(2009)</t>
  </si>
  <si>
    <t>Üretimden Satışlar TL
(2010)</t>
  </si>
  <si>
    <t>Üretimden Satışlar TL
(2011)</t>
  </si>
  <si>
    <t>Üretimden Satışlar TL
(2012)</t>
  </si>
  <si>
    <t>Üretimden Satışlar TL
(2013)</t>
  </si>
  <si>
    <t>HES KABLO</t>
  </si>
  <si>
    <t> 1.142.948.125</t>
  </si>
  <si>
    <t>BOYTAŞ</t>
  </si>
  <si>
    <t>KAYSERİ ŞEKER</t>
  </si>
  <si>
    <t>MERKEZ ÇELİK</t>
  </si>
  <si>
    <t>ORTA ANADOLU</t>
  </si>
  <si>
    <t>İSTİKBAL</t>
  </si>
  <si>
    <t> 302.905.144</t>
  </si>
  <si>
    <t>KESKİNKILIÇ</t>
  </si>
  <si>
    <t>BOYTEKS</t>
  </si>
  <si>
    <t>BOYÇELİK</t>
  </si>
  <si>
    <t>HAS ÇELİK</t>
  </si>
  <si>
    <t>KUMTEL</t>
  </si>
  <si>
    <t>SARAY HALI</t>
  </si>
  <si>
    <t>ERBOSAN</t>
  </si>
  <si>
    <t>YATAŞ</t>
  </si>
  <si>
    <t>ÇETİNKAYA</t>
  </si>
  <si>
    <t>KARSU TEKSTİL</t>
  </si>
  <si>
    <t>FORM SÜNGER</t>
  </si>
  <si>
    <t>MEGA METAL</t>
  </si>
  <si>
    <t>MODERN AMBALAJ</t>
  </si>
  <si>
    <t>SARAY TARIM VE HAYVANCILIK</t>
  </si>
  <si>
    <t>*</t>
  </si>
  <si>
    <t>Toplam Firma Sayısı</t>
  </si>
  <si>
    <r>
      <rPr>
        <b/>
        <sz val="10"/>
        <rFont val="Arial Tur"/>
        <charset val="162"/>
      </rPr>
      <t xml:space="preserve">Kayıt Tarihi: </t>
    </r>
    <r>
      <rPr>
        <sz val="10"/>
        <rFont val="Arial"/>
        <family val="2"/>
        <charset val="162"/>
      </rPr>
      <t>30.11.2011</t>
    </r>
  </si>
  <si>
    <r>
      <t xml:space="preserve">Güncelleme Tarihi: </t>
    </r>
    <r>
      <rPr>
        <sz val="10"/>
        <rFont val="Arial"/>
        <family val="2"/>
        <charset val="162"/>
      </rPr>
      <t>01.09.2014</t>
    </r>
  </si>
  <si>
    <r>
      <t xml:space="preserve">Kayıt Yeri: </t>
    </r>
    <r>
      <rPr>
        <sz val="10"/>
        <rFont val="Arial"/>
        <family val="2"/>
        <charset val="162"/>
      </rPr>
      <t>Kayseri Valiliği 2010, 2011, 2013 İl Brifingleri, www.kayserito.org.tr/, www.osbuk.org/ ve http://www.iso.org.tr/</t>
    </r>
  </si>
  <si>
    <r>
      <t xml:space="preserve">Kaynak: </t>
    </r>
    <r>
      <rPr>
        <sz val="10"/>
        <rFont val="Arial"/>
        <family val="2"/>
        <charset val="162"/>
      </rPr>
      <t>Kayseri Ticaret Odası, Kayseri Valiliği ve OSB Üst Kuruluşu ve İstanbul Sanayi Odası</t>
    </r>
  </si>
  <si>
    <r>
      <t xml:space="preserve">(*): </t>
    </r>
    <r>
      <rPr>
        <sz val="10"/>
        <rFont val="Arial"/>
        <family val="2"/>
        <charset val="162"/>
      </rPr>
      <t>İsmini ve Üretimden Satışlarını Açıklamak İstemeyen Firma</t>
    </r>
  </si>
  <si>
    <t>ERBOSAN Erciyas Boru San. ve Tic. A.Ş.</t>
  </si>
  <si>
    <t>Form Sünger ve Yatak San. Tic. A.Ş.</t>
  </si>
  <si>
    <t>Saray Halı A.Ş.</t>
  </si>
  <si>
    <t>YATAŞ Yatak ve Yorgan San. Tic. A.Ş</t>
  </si>
  <si>
    <t>Karsu Tekstil San. ve Tic. A.Ş.</t>
  </si>
  <si>
    <t>Özkoyuncu Mad. Metalurji İnşaat San. ve Tic. A.Ş.</t>
  </si>
  <si>
    <t>Kilim Mobilya Kanepe San. ve Tic. A.Ş.</t>
  </si>
  <si>
    <t>Saray Tarım ve Hayvancılık A.Ş.</t>
  </si>
  <si>
    <t>Mondi Yatak Yorgan San. ve Tic. A.Ş.</t>
  </si>
  <si>
    <t>Çinkom Çinko-Kurşun-Metal ve Mad. San. Tic. A.Ş.</t>
  </si>
  <si>
    <t>Milkay Teknik Tekstil San. A.Ş.</t>
  </si>
  <si>
    <t>Dedeman Madencilik San. ve Tic. A.Ş.</t>
  </si>
  <si>
    <t>Gülsan Gıda San. Tic. A.Ş.</t>
  </si>
  <si>
    <t>Başyazıcıoğlu Tekstil San. ve Tic. A.Ş.</t>
  </si>
  <si>
    <t>Coreal Alüminyum Kablo San. ve Tic. A.Ş.</t>
  </si>
  <si>
    <t>Metal Matris San. ve Tic. A.Ş.</t>
  </si>
  <si>
    <t>Beşler Tekstil San. ve Tic. A.Ş.</t>
  </si>
  <si>
    <t>Gürkan Ofis Mobilyaları San. ve Tic. Ltd. Şti.</t>
  </si>
  <si>
    <t>Serko Teks. Gıd.Orman Ür. Dem. Çel. San. Tic. Ltd. Şti.</t>
  </si>
  <si>
    <t>Kayseri Elektrik Üretim San. ve Tic. A.Ş.</t>
  </si>
  <si>
    <t>His Tekstil San. ve Tic. Ltd. Şti.</t>
  </si>
  <si>
    <t>Ceha Büro Mobilyaları Ltd. Şti.</t>
  </si>
  <si>
    <t>Çetinkaya Mensucat</t>
  </si>
  <si>
    <t>Ser Dayanıklı Tüketim</t>
  </si>
  <si>
    <t>Şahin Melek Et</t>
  </si>
  <si>
    <t>Femaş Metal San. Ve Tic. A.Ş.</t>
  </si>
  <si>
    <t>Yemsel Tavukçuluk Hayvancılık Yem Hammaddeleri 
San. Ve Tic. A.Ş.</t>
  </si>
  <si>
    <r>
      <t>Güncelleme Tarihi:</t>
    </r>
    <r>
      <rPr>
        <sz val="10"/>
        <rFont val="Arial"/>
        <family val="2"/>
        <charset val="162"/>
      </rPr>
      <t xml:space="preserve"> 01.09.2014</t>
    </r>
  </si>
  <si>
    <r>
      <t xml:space="preserve">Kayıt Yeri: </t>
    </r>
    <r>
      <rPr>
        <sz val="10"/>
        <rFont val="Arial"/>
        <family val="2"/>
        <charset val="162"/>
      </rPr>
      <t xml:space="preserve">Kayseri Valiliği 2009, 2010, 2011, 2013 Yılı İl Brifingleri, www.iso.org.tr/ </t>
    </r>
  </si>
  <si>
    <r>
      <t xml:space="preserve">Kaynak: </t>
    </r>
    <r>
      <rPr>
        <sz val="10"/>
        <rFont val="Arial"/>
        <family val="2"/>
        <charset val="162"/>
      </rPr>
      <t>Kayseri Valiliği, İstanbul Sanayi Odası</t>
    </r>
  </si>
  <si>
    <t>(*): İsmini ve Üretimden Satışlarını Açıklamak İstemeyen Firma</t>
  </si>
  <si>
    <t>Tablo 12.12</t>
  </si>
  <si>
    <t>Tablo 12.13</t>
  </si>
  <si>
    <t>YILLAR İTİBARİYLE KAYSERİ İLİ AYLIK İHRACAT RAKAMLARI VE ARTIŞ AZALIŞ ORANLARI (2004-2013)</t>
  </si>
  <si>
    <t>Aylar</t>
  </si>
  <si>
    <t>Ocak Ayına
Göre İndeks</t>
  </si>
  <si>
    <t>2004-2005
Artış Azalış Oranı %</t>
  </si>
  <si>
    <t>2005-2006
Artış Azalış Oranı %</t>
  </si>
  <si>
    <t>2006-2007
Artış Azalış Oranı %</t>
  </si>
  <si>
    <t>2007-2008
Artış Azalış Oranı %</t>
  </si>
  <si>
    <t>2008-2009
Artış Azalış Oranı %</t>
  </si>
  <si>
    <t>2009-2010
Artış Azalış Oranı %</t>
  </si>
  <si>
    <t>2010-2011
Artış Azalış Oranı %</t>
  </si>
  <si>
    <t>2012*
(1000 USD)</t>
  </si>
  <si>
    <t>2013
(1000 USD)</t>
  </si>
  <si>
    <t>2012-2013
Artış Azalış Oranı %</t>
  </si>
  <si>
    <r>
      <t xml:space="preserve">Kayıt Tarihi: </t>
    </r>
    <r>
      <rPr>
        <sz val="10"/>
        <rFont val="Arial"/>
        <family val="2"/>
        <charset val="162"/>
      </rPr>
      <t>14.08.2009</t>
    </r>
  </si>
  <si>
    <r>
      <t>Güncelleme Tarihi:</t>
    </r>
    <r>
      <rPr>
        <sz val="10"/>
        <rFont val="Arial"/>
        <family val="2"/>
        <charset val="162"/>
      </rPr>
      <t xml:space="preserve"> 09.07.2014</t>
    </r>
  </si>
  <si>
    <r>
      <t xml:space="preserve">Kaynak: </t>
    </r>
    <r>
      <rPr>
        <sz val="10"/>
        <rFont val="Arial"/>
        <family val="2"/>
        <charset val="162"/>
      </rPr>
      <t>Türkiye İhracatçılar Meclisi</t>
    </r>
  </si>
  <si>
    <r>
      <t xml:space="preserve">Kayıt Yeri: </t>
    </r>
    <r>
      <rPr>
        <sz val="10"/>
        <rFont val="Arial"/>
        <family val="2"/>
        <charset val="162"/>
      </rPr>
      <t>http://www.tim.org.tr/index.php?option=com_content&amp;view=article&amp;id=625&amp;Itemid=135</t>
    </r>
  </si>
  <si>
    <t>SEKTÖRLER</t>
  </si>
  <si>
    <t>ALT SEKTÖRLER</t>
  </si>
  <si>
    <t>I.TARIM</t>
  </si>
  <si>
    <t>A.BİTKİSEL ÜRÜNLER</t>
  </si>
  <si>
    <t>Hububat,Bakliyat,Yağlı Tohumlar ve Mamulleri</t>
  </si>
  <si>
    <t>Yaş Meyve ve Sebze</t>
  </si>
  <si>
    <t>Meyve Sebze Mamulleri</t>
  </si>
  <si>
    <t>Kuru Meyve ve Mamulleri</t>
  </si>
  <si>
    <t>Fındık ve Mamulleri</t>
  </si>
  <si>
    <t>Zeytin ve Zeytinyağı</t>
  </si>
  <si>
    <t>Tütün</t>
  </si>
  <si>
    <t>Kesme Çiçek</t>
  </si>
  <si>
    <t>B.HAYVANSAL ÜRÜNLER</t>
  </si>
  <si>
    <t>Canlı Hayvan,Su Ürünleri ve Mamulleri</t>
  </si>
  <si>
    <t>C.AĞAÇ VE ORMAN ÜRÜNLERİ</t>
  </si>
  <si>
    <t>Ağaç Mamulleri ve Orman Ürünleri</t>
  </si>
  <si>
    <t>II.SANAYİ</t>
  </si>
  <si>
    <t>A.TARIMA DAYALI İŞLENMİŞ ÜRÜNLER</t>
  </si>
  <si>
    <t>Tekstil ve Hammaddeleri</t>
  </si>
  <si>
    <t>Deri ve Deri Mamulleri</t>
  </si>
  <si>
    <t>Halı</t>
  </si>
  <si>
    <t>B.İŞLENMİŞ PETROL ÜRÜNLERİ</t>
  </si>
  <si>
    <t>Kimyevi Maddeler ve Mamulleri</t>
  </si>
  <si>
    <t>C.SANAYİ MAMULLERİ</t>
  </si>
  <si>
    <t>Hazırgiyim ve Konfeksiyon</t>
  </si>
  <si>
    <t>Taşıt Araçları ve Yan Sanayi</t>
  </si>
  <si>
    <t>Elektrik-Elektronik</t>
  </si>
  <si>
    <t>Makine ve Aksamları</t>
  </si>
  <si>
    <t>Demir ve Demir Dışı Metaller</t>
  </si>
  <si>
    <t>Çimento ve Toprak Ürünleri</t>
  </si>
  <si>
    <t>Diğer Sanayi Ürünleri</t>
  </si>
  <si>
    <t>Değerli Maden ve Mücevherat</t>
  </si>
  <si>
    <t>III.MADENCİLİK</t>
  </si>
  <si>
    <t>Madencilik Ürünleri</t>
  </si>
  <si>
    <t>Demir Çelik Ürünleri</t>
  </si>
  <si>
    <t>Su Ürünleri ve Hayvansal Mamuller</t>
  </si>
  <si>
    <t>B.KİMYEVİ MADDELER VE MAMÜLLERİ</t>
  </si>
  <si>
    <t>Elektrik-Elektronik,Makine ve Bilişim</t>
  </si>
  <si>
    <r>
      <t xml:space="preserve">Kayıt Tarihi: </t>
    </r>
    <r>
      <rPr>
        <sz val="10"/>
        <rFont val="Arial"/>
        <family val="2"/>
        <charset val="162"/>
      </rPr>
      <t>18.08.2009</t>
    </r>
  </si>
  <si>
    <r>
      <t>Güncelleme Tarihi:</t>
    </r>
    <r>
      <rPr>
        <sz val="10"/>
        <rFont val="Arial"/>
        <family val="2"/>
        <charset val="162"/>
      </rPr>
      <t xml:space="preserve"> 24.08.2012</t>
    </r>
  </si>
  <si>
    <t>Çelik</t>
  </si>
  <si>
    <t>İklimlendirme Sanayii</t>
  </si>
  <si>
    <t>Savunma ve Havacılık Sanayii</t>
  </si>
  <si>
    <r>
      <t xml:space="preserve">Kayıt Tarihi: </t>
    </r>
    <r>
      <rPr>
        <sz val="10"/>
        <rFont val="Arial"/>
        <family val="2"/>
        <charset val="162"/>
      </rPr>
      <t>09.04.2013</t>
    </r>
  </si>
  <si>
    <r>
      <t xml:space="preserve">Güncelleme Tarihi: </t>
    </r>
    <r>
      <rPr>
        <sz val="10"/>
        <rFont val="Arial"/>
        <family val="2"/>
        <charset val="162"/>
      </rPr>
      <t>09.07.2014</t>
    </r>
  </si>
  <si>
    <r>
      <rPr>
        <b/>
        <sz val="10"/>
        <rFont val="Arial"/>
        <family val="2"/>
        <charset val="162"/>
      </rPr>
      <t>Not:</t>
    </r>
    <r>
      <rPr>
        <sz val="10"/>
        <rFont val="Arial"/>
        <family val="2"/>
        <charset val="162"/>
      </rPr>
      <t xml:space="preserve"> 2012 yılından itibaren veriler 1000 USD olarak verilmektedir.</t>
    </r>
  </si>
  <si>
    <t>Ülkeler</t>
  </si>
  <si>
    <t>AFGANİSTAN</t>
  </si>
  <si>
    <t>AHL SERBEST BÖLGE</t>
  </si>
  <si>
    <t>ALMANYA</t>
  </si>
  <si>
    <t>AMERİKA BİRLEŞİK DEV</t>
  </si>
  <si>
    <t>ANGOLA</t>
  </si>
  <si>
    <t>ARJANTIN</t>
  </si>
  <si>
    <t>ARNAVUTLUK</t>
  </si>
  <si>
    <t>AVUSTRALYA</t>
  </si>
  <si>
    <t>AVUSTURYA</t>
  </si>
  <si>
    <t>AZERBEYCAN-NAHCIVAN</t>
  </si>
  <si>
    <t>BAHREYN</t>
  </si>
  <si>
    <t>BANGLADEŞ</t>
  </si>
  <si>
    <t>BELÇİKA</t>
  </si>
  <si>
    <t>BENIN</t>
  </si>
  <si>
    <t>BIRLESIK ARAP EMIRLI</t>
  </si>
  <si>
    <t>BİRLEŞİK KRALLIK</t>
  </si>
  <si>
    <t>BOLIVYA</t>
  </si>
  <si>
    <t>BOSNA-HERSEK</t>
  </si>
  <si>
    <t>BOTSVANA</t>
  </si>
  <si>
    <t>BREZILYA</t>
  </si>
  <si>
    <t>BULGARİSTAN</t>
  </si>
  <si>
    <t>BURKİNA FASO</t>
  </si>
  <si>
    <t>BURSA SERBEST BÖLG.</t>
  </si>
  <si>
    <t>CEZAYİR</t>
  </si>
  <si>
    <t>CIBUTI</t>
  </si>
  <si>
    <t>ÇEK CUMHURİYETİ</t>
  </si>
  <si>
    <t>ÇİN HALK CUMHURİYETİ</t>
  </si>
  <si>
    <t>DAĞISTAN CUMHURİYETİ</t>
  </si>
  <si>
    <t>DANİMARKA</t>
  </si>
  <si>
    <t>DOMINIK CUMHURIYETI</t>
  </si>
  <si>
    <t>DUBAİ</t>
  </si>
  <si>
    <t>EGE SERBEST BÖLGE</t>
  </si>
  <si>
    <t>EKVATOR</t>
  </si>
  <si>
    <t>EKVATOR GİNESİ</t>
  </si>
  <si>
    <t>EL SALVADOR</t>
  </si>
  <si>
    <t>ENDONEZYA</t>
  </si>
  <si>
    <t>ESTONYA</t>
  </si>
  <si>
    <t>ETİYOPYA</t>
  </si>
  <si>
    <t>FAS</t>
  </si>
  <si>
    <t>FILIPINLER</t>
  </si>
  <si>
    <t>FİLDİŞİ SAHİLİ</t>
  </si>
  <si>
    <t>FİNLANDİYA</t>
  </si>
  <si>
    <t>FRANSA</t>
  </si>
  <si>
    <t>FRANSIZ GUYANASI</t>
  </si>
  <si>
    <t>GABON</t>
  </si>
  <si>
    <t>GAMBIYA</t>
  </si>
  <si>
    <t>GANA</t>
  </si>
  <si>
    <t>GAZİANTEP SERB.BÖLG.</t>
  </si>
  <si>
    <t>GINE</t>
  </si>
  <si>
    <t>GUADELOUPE</t>
  </si>
  <si>
    <t>GUATEMALA</t>
  </si>
  <si>
    <t>GUNEY AFRIKA CUMHURİ</t>
  </si>
  <si>
    <t>GUNEY KORE CUMHURİYE</t>
  </si>
  <si>
    <t>GUYANA</t>
  </si>
  <si>
    <t>GÜRCİSTAN</t>
  </si>
  <si>
    <t>HINDISTAN</t>
  </si>
  <si>
    <t>HIRVATİSTAN</t>
  </si>
  <si>
    <t>HOLLANDA</t>
  </si>
  <si>
    <t>HOLLANDA ANTİLLERİ</t>
  </si>
  <si>
    <t>HONDURAS (SWAN ADALA</t>
  </si>
  <si>
    <t>HONG KONG</t>
  </si>
  <si>
    <t>IRAK</t>
  </si>
  <si>
    <t>IRAN</t>
  </si>
  <si>
    <t>ISRAIL</t>
  </si>
  <si>
    <t>İRLANDA</t>
  </si>
  <si>
    <t>İSPANYA</t>
  </si>
  <si>
    <t>İST.DERİ SERB.BÖLGE</t>
  </si>
  <si>
    <t>İSVEÇ</t>
  </si>
  <si>
    <t>İSVİÇRE</t>
  </si>
  <si>
    <t>İŞGAL ALT.FİLİSTİN T</t>
  </si>
  <si>
    <t>İTALYA</t>
  </si>
  <si>
    <t>İZLANDA</t>
  </si>
  <si>
    <t>JAMAIKA</t>
  </si>
  <si>
    <t>JAPONYA</t>
  </si>
  <si>
    <t>KAMERUN</t>
  </si>
  <si>
    <t>KANADA</t>
  </si>
  <si>
    <t>KATAR</t>
  </si>
  <si>
    <t>KAYSERİ SERBEST BLG.</t>
  </si>
  <si>
    <t>KAZAKİSTAN</t>
  </si>
  <si>
    <t>KENYA</t>
  </si>
  <si>
    <t>KIRGIZİSTAN</t>
  </si>
  <si>
    <t>KOLOMBIYA</t>
  </si>
  <si>
    <t>KONGO</t>
  </si>
  <si>
    <t>KOSTARIKA</t>
  </si>
  <si>
    <t>KUVEYT</t>
  </si>
  <si>
    <t>KUZEY KIBRIS TÜRK CU</t>
  </si>
  <si>
    <t>KUZEY KORE DEMOKRATİ</t>
  </si>
  <si>
    <t>KÜBA</t>
  </si>
  <si>
    <t>LETONYA</t>
  </si>
  <si>
    <t>LİBERYA</t>
  </si>
  <si>
    <t>LİBYA</t>
  </si>
  <si>
    <t>LİTVANYA</t>
  </si>
  <si>
    <t>LÜBNAN</t>
  </si>
  <si>
    <t>LÜKSEMBURG</t>
  </si>
  <si>
    <t>MACARİSTAN</t>
  </si>
  <si>
    <t>MADAGASKAR</t>
  </si>
  <si>
    <t>MAKEDONYA</t>
  </si>
  <si>
    <t>MALEZYA</t>
  </si>
  <si>
    <t>MALTA</t>
  </si>
  <si>
    <t>MARTİNİK</t>
  </si>
  <si>
    <t>MAURİTİUS</t>
  </si>
  <si>
    <t>MAYOTTE</t>
  </si>
  <si>
    <t>MEKSİKA</t>
  </si>
  <si>
    <t>MERSİN SERBEST BÖLGE</t>
  </si>
  <si>
    <t>MISIR</t>
  </si>
  <si>
    <t>MOGOLISTAN</t>
  </si>
  <si>
    <t>MOLDAVYA</t>
  </si>
  <si>
    <t>MORITANYA</t>
  </si>
  <si>
    <t>MOZAMBİK</t>
  </si>
  <si>
    <t>NAMİBYA</t>
  </si>
  <si>
    <t>NIJER</t>
  </si>
  <si>
    <t>NIJERYA</t>
  </si>
  <si>
    <t>NIKARAGUA</t>
  </si>
  <si>
    <t>NORVEÇ</t>
  </si>
  <si>
    <t>ÖZBEKİSTAN</t>
  </si>
  <si>
    <t>PAKISTAN</t>
  </si>
  <si>
    <t>PANAMA</t>
  </si>
  <si>
    <t>PAPUA YENI GINE</t>
  </si>
  <si>
    <t>POLONYA</t>
  </si>
  <si>
    <t>PORTEKİZ</t>
  </si>
  <si>
    <t>REUNİON</t>
  </si>
  <si>
    <t>ROMANYA</t>
  </si>
  <si>
    <t>RUSYA FEDERASYONU</t>
  </si>
  <si>
    <t>SENEGAL</t>
  </si>
  <si>
    <t>SIERRA LEONE</t>
  </si>
  <si>
    <t>SINGAPUR</t>
  </si>
  <si>
    <t>SLOVAKYA</t>
  </si>
  <si>
    <t>SLOVENYA</t>
  </si>
  <si>
    <t>SRI LANKA</t>
  </si>
  <si>
    <t>SUDAN</t>
  </si>
  <si>
    <t>SURINAM</t>
  </si>
  <si>
    <t>SURIYE</t>
  </si>
  <si>
    <t>SUUDI ARABISTAN</t>
  </si>
  <si>
    <t>TACİKİSTAN</t>
  </si>
  <si>
    <t>TANZANYA</t>
  </si>
  <si>
    <t>TAYLAND</t>
  </si>
  <si>
    <t>TAYVAN</t>
  </si>
  <si>
    <t>TOGO</t>
  </si>
  <si>
    <t>TRAKYA SERBEST BÖLGE</t>
  </si>
  <si>
    <t>TUNUS</t>
  </si>
  <si>
    <t>TÜRKMENİSTAN</t>
  </si>
  <si>
    <t>UGANDA</t>
  </si>
  <si>
    <t>UKRAYNA</t>
  </si>
  <si>
    <t>UMMAN</t>
  </si>
  <si>
    <t>URDUN</t>
  </si>
  <si>
    <t>VENEZUELLA</t>
  </si>
  <si>
    <t>VIETNAM</t>
  </si>
  <si>
    <t>YEMEN</t>
  </si>
  <si>
    <t>YENI KALODENYA VE BA</t>
  </si>
  <si>
    <t>YENI ZELANDA (ROSS S.)</t>
  </si>
  <si>
    <t>YUGOSL.(SIRB.-KARAD.)</t>
  </si>
  <si>
    <t>YUNANİSTAN</t>
  </si>
  <si>
    <t>ZAIRE</t>
  </si>
  <si>
    <t>ZAMBIA</t>
  </si>
  <si>
    <r>
      <t xml:space="preserve">Kayıt Tarihi: </t>
    </r>
    <r>
      <rPr>
        <sz val="10"/>
        <rFont val="Arial"/>
        <family val="2"/>
        <charset val="162"/>
      </rPr>
      <t>19.08.2009</t>
    </r>
  </si>
  <si>
    <t>ANTALYA SERBEST BÖL.</t>
  </si>
  <si>
    <t>AVRUPA SERBEST BÖLG.</t>
  </si>
  <si>
    <t>BİRLEŞİK DEVLETLER</t>
  </si>
  <si>
    <t>ERİTRE</t>
  </si>
  <si>
    <t>HONDURAS</t>
  </si>
  <si>
    <t>İRAN (İSLAM CUM.)</t>
  </si>
  <si>
    <t>K.KIBRIS TÜRK CUMH.</t>
  </si>
  <si>
    <t>LESOTHO</t>
  </si>
  <si>
    <t>ORTA AFRİKA CUMHURİY</t>
  </si>
  <si>
    <t>PERU</t>
  </si>
  <si>
    <t>RUANDA</t>
  </si>
  <si>
    <t>SEYŞEL ADALARI VE BA</t>
  </si>
  <si>
    <t>SIRBISTAN VE KARADAĞ</t>
  </si>
  <si>
    <t>SURIYE ARAP CUM.(SUR</t>
  </si>
  <si>
    <t>ŞİLİ</t>
  </si>
  <si>
    <t>TANZANYA(BİRLEŞ.CUM)</t>
  </si>
  <si>
    <t>YENI ZELANDA</t>
  </si>
  <si>
    <t>ABD VİRJİN ADALARI</t>
  </si>
  <si>
    <t>ARUBA</t>
  </si>
  <si>
    <t>BEYAZ RUSYA</t>
  </si>
  <si>
    <t>BİLİNMEYEN ÜLKE</t>
  </si>
  <si>
    <t>GRENADA</t>
  </si>
  <si>
    <t>HAITI</t>
  </si>
  <si>
    <t>INGILIZ VIRJIN ADALA</t>
  </si>
  <si>
    <t>KARADAĞ</t>
  </si>
  <si>
    <t>KIBRIS</t>
  </si>
  <si>
    <t>KOCAELİ SERBEST BLG.</t>
  </si>
  <si>
    <t>KOSOVA</t>
  </si>
  <si>
    <t>MALAVI</t>
  </si>
  <si>
    <t>MALDİV ADALARI</t>
  </si>
  <si>
    <t>MALİ</t>
  </si>
  <si>
    <t>PARAGUAY</t>
  </si>
  <si>
    <t>SIRBİSTAN</t>
  </si>
  <si>
    <t>ST.LUCIA</t>
  </si>
  <si>
    <t>TRINIDAD VE TOBAGO</t>
  </si>
  <si>
    <t>URUGUAY</t>
  </si>
  <si>
    <t>AZERBAYCAN-NAHCIVAN</t>
  </si>
  <si>
    <t>BİR.DEVLETLER(ABD)</t>
  </si>
  <si>
    <t>BOSTVANA</t>
  </si>
  <si>
    <t>BR.KRALLIK(İNGİLTERE</t>
  </si>
  <si>
    <t>BURUNDI</t>
  </si>
  <si>
    <t>FRANSIZ POLİNEZYASI</t>
  </si>
  <si>
    <t>MENEMEN DERİ SR.BLG.</t>
  </si>
  <si>
    <t>SAO TOME VE PRINCIPE</t>
  </si>
  <si>
    <r>
      <t xml:space="preserve">Kayıt Tarihi: </t>
    </r>
    <r>
      <rPr>
        <sz val="10"/>
        <rFont val="Arial"/>
        <family val="2"/>
        <charset val="162"/>
      </rPr>
      <t>20.08.2009</t>
    </r>
  </si>
  <si>
    <t>ADANA YUMURT.SER.BÖL</t>
  </si>
  <si>
    <t>BİR.DEV.MİNOR OUTLY.</t>
  </si>
  <si>
    <t>FİJİ</t>
  </si>
  <si>
    <t>KONGO(DEM.CM)E.ZAİRE</t>
  </si>
  <si>
    <t>ANTIGUA VE BERMUDA</t>
  </si>
  <si>
    <t>CAPE VERDE</t>
  </si>
  <si>
    <t>FAROE ADALARI</t>
  </si>
  <si>
    <t>GINE-BISSAU</t>
  </si>
  <si>
    <t>KAMBOÇYA</t>
  </si>
  <si>
    <t>BAHAMALAR</t>
  </si>
  <si>
    <t>DOMINIKA</t>
  </si>
  <si>
    <t>MYANMAR (BURMA)</t>
  </si>
  <si>
    <t>TONGA</t>
  </si>
  <si>
    <t>TÜRKİYE(GEMİ)</t>
  </si>
  <si>
    <t>ZIMBABVE</t>
  </si>
  <si>
    <t>ADANA YUMURT. SER. BÖL.</t>
  </si>
  <si>
    <t>BELİZE</t>
  </si>
  <si>
    <t>BOLİVYA</t>
  </si>
  <si>
    <t>BRUNEİ</t>
  </si>
  <si>
    <t>CAD</t>
  </si>
  <si>
    <t>CIBUTİ</t>
  </si>
  <si>
    <t>ÇEÇEN CUMHURİYETİ</t>
  </si>
  <si>
    <t>JAMAİKA</t>
  </si>
  <si>
    <t>KOCAELİ SERBEST BÖLGESİ</t>
  </si>
  <si>
    <t>KOSTORİKA</t>
  </si>
  <si>
    <t>KUZEY KORE DEMOKRATI</t>
  </si>
  <si>
    <t>MAKAO</t>
  </si>
  <si>
    <t>NEPAL</t>
  </si>
  <si>
    <t>NİJER</t>
  </si>
  <si>
    <t>SOMALİ</t>
  </si>
  <si>
    <r>
      <t xml:space="preserve">Kayıt Tarihi: </t>
    </r>
    <r>
      <rPr>
        <sz val="10"/>
        <rFont val="Arial"/>
        <family val="2"/>
        <charset val="162"/>
      </rPr>
      <t>15.02.2011</t>
    </r>
  </si>
  <si>
    <r>
      <t xml:space="preserve">Kayıt Yeri: </t>
    </r>
    <r>
      <rPr>
        <sz val="10"/>
        <rFont val="Arial"/>
        <family val="2"/>
        <charset val="162"/>
      </rPr>
      <t>http://www.tim.org.tr/index.php?option=com_content&amp;view=article&amp;id=1676&amp;Itemid=135</t>
    </r>
  </si>
  <si>
    <r>
      <rPr>
        <b/>
        <sz val="10"/>
        <rFont val="Arial"/>
        <family val="2"/>
        <charset val="162"/>
      </rPr>
      <t>Not:</t>
    </r>
    <r>
      <rPr>
        <sz val="10"/>
        <rFont val="Arial"/>
        <family val="2"/>
        <charset val="162"/>
      </rPr>
      <t xml:space="preserve"> 2011 yılı Nisan ayından itibaren veriler 1000 USD olarak verilmektedir.</t>
    </r>
  </si>
  <si>
    <t>ADANA YUMURT. SER.BÖL.</t>
  </si>
  <si>
    <t xml:space="preserve">ALMANYA </t>
  </si>
  <si>
    <t xml:space="preserve">AVUSTURYA </t>
  </si>
  <si>
    <t xml:space="preserve">AZERBEYCAN-NAHCIVAN </t>
  </si>
  <si>
    <t xml:space="preserve">BAHREYN </t>
  </si>
  <si>
    <t>BARBADOS</t>
  </si>
  <si>
    <t xml:space="preserve">BENIN </t>
  </si>
  <si>
    <t xml:space="preserve">BEYAZ RUSYA </t>
  </si>
  <si>
    <t xml:space="preserve">BOLIVYA </t>
  </si>
  <si>
    <t xml:space="preserve">BURSA SERBEST BÖLG. </t>
  </si>
  <si>
    <t xml:space="preserve">DOMINIK CUMHURIYETI </t>
  </si>
  <si>
    <t xml:space="preserve">EGE SERBEST BÖLGE </t>
  </si>
  <si>
    <t xml:space="preserve">EKVATOR </t>
  </si>
  <si>
    <t xml:space="preserve">EL SALVADOR </t>
  </si>
  <si>
    <t xml:space="preserve">ENDONEZYA </t>
  </si>
  <si>
    <t xml:space="preserve">ESTONYA </t>
  </si>
  <si>
    <t xml:space="preserve">FAS </t>
  </si>
  <si>
    <t xml:space="preserve">GABON </t>
  </si>
  <si>
    <t xml:space="preserve">GAMBIYA </t>
  </si>
  <si>
    <t xml:space="preserve">GUATEMALA </t>
  </si>
  <si>
    <t>GÜNEY AFRİKA CUMHURİ</t>
  </si>
  <si>
    <t>GÜNEY KORE CUMHURİYE</t>
  </si>
  <si>
    <t xml:space="preserve">HINDISTAN </t>
  </si>
  <si>
    <t xml:space="preserve">HONG KONG </t>
  </si>
  <si>
    <t>İNGİLİZ VİRJİN ADALARI</t>
  </si>
  <si>
    <t xml:space="preserve">JAPONYA </t>
  </si>
  <si>
    <t xml:space="preserve">KAMERUN </t>
  </si>
  <si>
    <t xml:space="preserve">KATAR </t>
  </si>
  <si>
    <t xml:space="preserve">KENYA </t>
  </si>
  <si>
    <t xml:space="preserve">KOLOMBIYA </t>
  </si>
  <si>
    <t xml:space="preserve">KONGO </t>
  </si>
  <si>
    <t>KOSTARİKA</t>
  </si>
  <si>
    <t xml:space="preserve">LETONYA </t>
  </si>
  <si>
    <t xml:space="preserve">MAKAO </t>
  </si>
  <si>
    <t xml:space="preserve">MAKEDONYA </t>
  </si>
  <si>
    <t xml:space="preserve">MALEZYA </t>
  </si>
  <si>
    <t xml:space="preserve">MALTA </t>
  </si>
  <si>
    <t xml:space="preserve">MAYOTTE </t>
  </si>
  <si>
    <t xml:space="preserve">MISIR </t>
  </si>
  <si>
    <t>MİKRONEZYA</t>
  </si>
  <si>
    <t>MOĞOLİSTAN</t>
  </si>
  <si>
    <t xml:space="preserve">MORITANYA </t>
  </si>
  <si>
    <t xml:space="preserve">MOZAMBİK </t>
  </si>
  <si>
    <t xml:space="preserve">MYANMAR (BURMA) </t>
  </si>
  <si>
    <t xml:space="preserve">NIJER </t>
  </si>
  <si>
    <t xml:space="preserve">NIJERYA </t>
  </si>
  <si>
    <t xml:space="preserve">POLONYA </t>
  </si>
  <si>
    <t xml:space="preserve">PORTEKİZ </t>
  </si>
  <si>
    <t xml:space="preserve">ROMANYA </t>
  </si>
  <si>
    <t xml:space="preserve">RUSYA FEDERASYONU </t>
  </si>
  <si>
    <t xml:space="preserve">SENEGAL </t>
  </si>
  <si>
    <t>SİERRA LEONE</t>
  </si>
  <si>
    <t>SOMALI</t>
  </si>
  <si>
    <t xml:space="preserve">SRI LANKA </t>
  </si>
  <si>
    <t xml:space="preserve">SUDAN </t>
  </si>
  <si>
    <t>SURİNAM</t>
  </si>
  <si>
    <t xml:space="preserve">SUUDI ARABISTAN </t>
  </si>
  <si>
    <t xml:space="preserve">TAYLAND </t>
  </si>
  <si>
    <t xml:space="preserve">TUNUS </t>
  </si>
  <si>
    <t>TÜBİTAK MAM TEKN. S. B.</t>
  </si>
  <si>
    <t xml:space="preserve">UKRAYNA </t>
  </si>
  <si>
    <t xml:space="preserve">UMMAN </t>
  </si>
  <si>
    <t xml:space="preserve">URDUN </t>
  </si>
  <si>
    <t xml:space="preserve">URUGUAY </t>
  </si>
  <si>
    <t xml:space="preserve">VIETNAM </t>
  </si>
  <si>
    <t xml:space="preserve">YEMEN </t>
  </si>
  <si>
    <r>
      <t xml:space="preserve">Kayıt Tarihi: </t>
    </r>
    <r>
      <rPr>
        <sz val="10"/>
        <rFont val="Arial"/>
        <family val="2"/>
        <charset val="162"/>
      </rPr>
      <t>09.07.2014</t>
    </r>
  </si>
  <si>
    <t>YILLAR İTİBARİYLE FİRMA VERGİ KİMLİK NUMARALARININ BAĞLI OLDUĞU KAYSERİ'YE AİT AYLIK  DIŞ TİCARET İSTATİSTİKLERİ (2002-2014)</t>
  </si>
  <si>
    <r>
      <rPr>
        <b/>
        <sz val="10"/>
        <rFont val="Arial Tur"/>
        <charset val="162"/>
      </rPr>
      <t>Kayıt Tarihi:</t>
    </r>
    <r>
      <rPr>
        <sz val="10"/>
        <rFont val="Arial"/>
        <family val="2"/>
        <charset val="162"/>
      </rPr>
      <t xml:space="preserve"> 20.01.2013</t>
    </r>
  </si>
  <si>
    <r>
      <rPr>
        <b/>
        <sz val="10"/>
        <rFont val="Arial Tur"/>
        <charset val="162"/>
      </rPr>
      <t>Güncelleme Tarihi:</t>
    </r>
    <r>
      <rPr>
        <sz val="10"/>
        <rFont val="Arial"/>
        <family val="2"/>
        <charset val="162"/>
      </rPr>
      <t xml:space="preserve"> 20.05.2014</t>
    </r>
  </si>
  <si>
    <r>
      <t xml:space="preserve">Kayıt Yeri: </t>
    </r>
    <r>
      <rPr>
        <sz val="10"/>
        <rFont val="Arial"/>
        <family val="2"/>
        <charset val="162"/>
      </rPr>
      <t>http://tuikapp.tuik.gov.tr/disticaretapp/disticaret.zul?param1=9&amp;param2=0&amp;sitcrev=0&amp;isicrev=0&amp;sayac=5811 ve http://www.tuik.gov.tr/PreTablo.do?alt_id=1046</t>
    </r>
  </si>
  <si>
    <r>
      <rPr>
        <b/>
        <sz val="10"/>
        <rFont val="Arial Tur"/>
        <charset val="162"/>
      </rPr>
      <t>Kaynak:</t>
    </r>
    <r>
      <rPr>
        <sz val="10"/>
        <rFont val="Arial"/>
        <family val="2"/>
        <charset val="162"/>
      </rPr>
      <t xml:space="preserve"> Türkiye İstatistik Kurumu</t>
    </r>
  </si>
  <si>
    <r>
      <rPr>
        <b/>
        <sz val="10"/>
        <rFont val="Arial Tur"/>
        <charset val="162"/>
      </rPr>
      <t>Kayıt Tarihi:</t>
    </r>
    <r>
      <rPr>
        <sz val="10"/>
        <rFont val="Arial"/>
        <family val="2"/>
        <charset val="162"/>
      </rPr>
      <t xml:space="preserve"> 19.04.2011</t>
    </r>
  </si>
  <si>
    <r>
      <rPr>
        <b/>
        <sz val="10"/>
        <rFont val="Arial Tur"/>
        <charset val="162"/>
      </rPr>
      <t xml:space="preserve">Güncelleme Tarihi: </t>
    </r>
    <r>
      <rPr>
        <sz val="10"/>
        <rFont val="Arial"/>
        <family val="2"/>
        <charset val="162"/>
      </rPr>
      <t>20.05.2014</t>
    </r>
  </si>
  <si>
    <r>
      <t xml:space="preserve">Kayıt Yeri:  </t>
    </r>
    <r>
      <rPr>
        <sz val="10"/>
        <rFont val="Arial"/>
        <family val="2"/>
        <charset val="162"/>
      </rPr>
      <t>Gümrük  Müdürlüğü 2010, 2011, 2012, 2013 Yılı Brifingleri</t>
    </r>
  </si>
  <si>
    <r>
      <rPr>
        <b/>
        <sz val="10"/>
        <rFont val="Arial Tur"/>
        <charset val="162"/>
      </rPr>
      <t>Kaynak:</t>
    </r>
    <r>
      <rPr>
        <sz val="10"/>
        <rFont val="Arial"/>
        <family val="2"/>
        <charset val="162"/>
      </rPr>
      <t xml:space="preserve"> Kayseri Valiliği</t>
    </r>
  </si>
  <si>
    <t>YILLAR İTİBARİYLE KAYSERİ GÜMRÜK MÜDÜRLÜĞÜNE AİT GİREN ÇIKAN TIR İSTATİSTİKLERİ (2010-2013)</t>
  </si>
  <si>
    <t>0.299</t>
  </si>
  <si>
    <t>0.357</t>
  </si>
  <si>
    <t>0.656</t>
  </si>
  <si>
    <t>148.42</t>
  </si>
  <si>
    <r>
      <t xml:space="preserve">Kayıt Yeri:  </t>
    </r>
    <r>
      <rPr>
        <sz val="10"/>
        <rFont val="Arial"/>
        <family val="2"/>
        <charset val="162"/>
      </rPr>
      <t>Serbest Bölge  Müdürlüğü 2011, 2012, 2013 Yılı Brifingleri</t>
    </r>
  </si>
  <si>
    <t>Tablo 12.14</t>
  </si>
  <si>
    <t>Tablo 12.15</t>
  </si>
  <si>
    <t>Tablo 12.16</t>
  </si>
  <si>
    <t>Tablo 12.17</t>
  </si>
  <si>
    <t>Tablo 12.17 (devamı)</t>
  </si>
  <si>
    <t xml:space="preserve"> 2011-2012 Artış Azalış Oranı birim farkı nedeniyle hesaplanmamıştır.</t>
  </si>
  <si>
    <r>
      <t xml:space="preserve">(*): </t>
    </r>
    <r>
      <rPr>
        <sz val="10"/>
        <rFont val="Arial"/>
        <family val="2"/>
        <charset val="162"/>
      </rPr>
      <t>2012 yılı verileri (1000 USD) birimiyle verilmektedir.KAYHAM tarafından söz konusu tablo için 2012 yılı itibariyle İndeks ve Oran hesaplamalarında (1000 USD) birimi kullanılmaya başlanmıştır.</t>
    </r>
  </si>
  <si>
    <r>
      <t xml:space="preserve">Kayıt Tarihi: </t>
    </r>
    <r>
      <rPr>
        <sz val="10"/>
        <rFont val="Arial"/>
        <family val="2"/>
        <charset val="162"/>
      </rPr>
      <t>10.12.2009</t>
    </r>
  </si>
  <si>
    <r>
      <t xml:space="preserve">Kayıt Tarihi: </t>
    </r>
    <r>
      <rPr>
        <sz val="10"/>
        <rFont val="Arial"/>
        <family val="2"/>
        <charset val="162"/>
      </rPr>
      <t>20.01.2011</t>
    </r>
  </si>
  <si>
    <t>Tablo 12.18</t>
  </si>
  <si>
    <t>Tablo 12.18 (devamı)</t>
  </si>
  <si>
    <t xml:space="preserve"> İHRACAT      </t>
  </si>
  <si>
    <t xml:space="preserve"> İTHALAT      </t>
  </si>
  <si>
    <t xml:space="preserve"> İHRACAT    </t>
  </si>
  <si>
    <t xml:space="preserve"> İTHALAT    </t>
  </si>
  <si>
    <t xml:space="preserve"> İHRACAT     </t>
  </si>
  <si>
    <t xml:space="preserve"> İTHALAT     </t>
  </si>
  <si>
    <t>YILLAR İTİBARİYLE FİRMA VERGİ KİMLİK NUMARALARININ BAĞLI OLDUĞU KAYSERİ'YE AİT AYLIK  DIŞ TİCARET İSTATİSTİKLERİ (2002-2014) (USD)</t>
  </si>
  <si>
    <t xml:space="preserve">BÖLGEYE YAPILAN İHRACAT      </t>
  </si>
  <si>
    <t xml:space="preserve">BÖLGEDEN YAPILAN İTHALAT    </t>
  </si>
  <si>
    <t>YURTDIŞINDAN BÖLGEYE GELEN</t>
  </si>
  <si>
    <t>BÖLGEDEN YURTDIŞINA GİDEN</t>
  </si>
  <si>
    <t>Tablo 12.19</t>
  </si>
  <si>
    <t>Tablo 12.20</t>
  </si>
  <si>
    <t>TRANSİT/
AKTARMA BEY.</t>
  </si>
  <si>
    <t>Tablo 12.21</t>
  </si>
  <si>
    <t>YILLAR İTİBARİYLE KAYSERİ GÜMRÜK MÜDÜRLÜĞÜNE AİT BELGE İSTATİSTİKLERİ (2010-2013) (USD)</t>
  </si>
  <si>
    <t>YILLAR İTİBARİYLE KAYSERİ SERBET BÖLGESİ' NE AİT AYLIK İSTATİSTİKLER (2010-2013) (USD)</t>
  </si>
  <si>
    <t>TÜRKİYE'DEN BÖLGEYE YAPILAN İHRACAT</t>
  </si>
  <si>
    <t>YILLAR İTİBARİYLE KAYSERİ SERBET BÖLGESİ' NE AİT İSTATİSTİKLER (1999-2013) (Bin USD)</t>
  </si>
  <si>
    <t xml:space="preserve">BÖLGEDEN TÜRKİYE'YE YAPILAN İTHALAT </t>
  </si>
  <si>
    <t xml:space="preserve">YURTDIŞINDAN BÖLGEYE GELEN </t>
  </si>
  <si>
    <t xml:space="preserve">BÖLGEDEN YURTDIŞINA GİDEN </t>
  </si>
  <si>
    <t>Tablo 12.22</t>
  </si>
  <si>
    <t>YILLAR İTİBARİYLE ABONE CİNSİNE GÖRE ENERJİ TÜKETİMİ (2002-2012)</t>
  </si>
  <si>
    <t>Abone Cinsine Göre Tüketim (Kwh)</t>
  </si>
  <si>
    <t>Meskenler</t>
  </si>
  <si>
    <t>Resmi Daire-Ticaret.</t>
  </si>
  <si>
    <t>İl, İlçe İçmesuyu</t>
  </si>
  <si>
    <t>Köyler + Diğer</t>
  </si>
  <si>
    <t>Genel Aydınlatma</t>
  </si>
  <si>
    <t>Tarımsal Sulama</t>
  </si>
  <si>
    <t>Diğer Tüketim</t>
  </si>
  <si>
    <r>
      <t>Artış- Azalış Oranı (%)</t>
    </r>
    <r>
      <rPr>
        <b/>
        <i/>
        <vertAlign val="superscript"/>
        <sz val="10"/>
        <rFont val="Arial Tur"/>
        <charset val="162"/>
      </rPr>
      <t>(7)</t>
    </r>
  </si>
  <si>
    <t>*2002</t>
  </si>
  <si>
    <t>*2003</t>
  </si>
  <si>
    <t>*2004</t>
  </si>
  <si>
    <t>*2005</t>
  </si>
  <si>
    <t>*2006</t>
  </si>
  <si>
    <r>
      <t>Kayıt Tarihi:</t>
    </r>
    <r>
      <rPr>
        <sz val="10"/>
        <rFont val="Arial"/>
        <family val="2"/>
        <charset val="162"/>
      </rPr>
      <t xml:space="preserve"> 03.08.2007</t>
    </r>
  </si>
  <si>
    <r>
      <rPr>
        <b/>
        <sz val="10"/>
        <rFont val="Arial Tur"/>
        <charset val="162"/>
      </rPr>
      <t xml:space="preserve">Güncelleme Tarihi: </t>
    </r>
    <r>
      <rPr>
        <sz val="10"/>
        <rFont val="Arial Tur"/>
        <charset val="162"/>
      </rPr>
      <t>21.03.2013</t>
    </r>
  </si>
  <si>
    <r>
      <t>Kayıt Yeri:</t>
    </r>
    <r>
      <rPr>
        <sz val="10"/>
        <rFont val="Arial"/>
        <family val="2"/>
        <charset val="162"/>
      </rPr>
      <t xml:space="preserve"> http://www.kayseri.gov.tr/ ve Kayseri Valiliği 2012 İl Brifingi</t>
    </r>
  </si>
  <si>
    <r>
      <t xml:space="preserve">Kaynak: </t>
    </r>
    <r>
      <rPr>
        <sz val="10"/>
        <rFont val="Arial"/>
        <family val="2"/>
        <charset val="162"/>
      </rPr>
      <t xml:space="preserve">Kayseri Valiliği </t>
    </r>
  </si>
  <si>
    <r>
      <t xml:space="preserve">(*): </t>
    </r>
    <r>
      <rPr>
        <sz val="10"/>
        <rFont val="Arial"/>
        <family val="2"/>
        <charset val="162"/>
      </rPr>
      <t>Bu veriler http://www.kayseri.gov.tr/icerix.asp?catxid=15&amp;ekrantip=true&amp;ayrica=listegetir&amp;menu=ekonomik&amp;fx=icerik&amp;dbx=icerik&amp;tx=
posix&amp;asx=T.C.%20Kayseri%20Valiliği%20&amp;basx=Kayseride%20Enerji adresinden elde edilmiştir.</t>
    </r>
  </si>
  <si>
    <r>
      <rPr>
        <b/>
        <sz val="10"/>
        <rFont val="Arial Tur"/>
        <charset val="162"/>
      </rPr>
      <t>Not:</t>
    </r>
    <r>
      <rPr>
        <sz val="10"/>
        <rFont val="Arial"/>
        <family val="2"/>
        <charset val="162"/>
      </rPr>
      <t xml:space="preserve"> 2013 yılına ait veriler yeni formatta Tablo 1.2' de verilmektedir.</t>
    </r>
  </si>
  <si>
    <t xml:space="preserve"> ABONE CİNSİNE GÖRE ENERJİ TÜKETİMİ (2013)</t>
  </si>
  <si>
    <t>ABONE GRUBU</t>
  </si>
  <si>
    <t>1 NOLU BAĞLANTI</t>
  </si>
  <si>
    <t>ÇİFT TERİM 1.NUMARALI BAĞLANTI</t>
  </si>
  <si>
    <t>2 NOLU BAĞLANTI</t>
  </si>
  <si>
    <t>ÇİFT TERİM 2.NUMARALI BAĞLANTI</t>
  </si>
  <si>
    <t>TEK TERİM 2.NUMARALI BAĞLANTI</t>
  </si>
  <si>
    <t>TİCARETHANE</t>
  </si>
  <si>
    <t>3 NOLU BAĞLANTI</t>
  </si>
  <si>
    <t>ÇİFT TERİM 3 NUMARALI BAĞ.</t>
  </si>
  <si>
    <t>4 NOLU BAĞLANTI</t>
  </si>
  <si>
    <t>ÇİFT TERİM SANAYİ 4 NUMARALI BAĞLANTI</t>
  </si>
  <si>
    <t>TEKTERİM OG 4 NUMARALI BAĞLANTI</t>
  </si>
  <si>
    <t>TEKTERİM AG 4 NUMARALI BAĞLANTI</t>
  </si>
  <si>
    <t>MESKEN</t>
  </si>
  <si>
    <t>ŞEHİT AİLELERİ MUHARİP GAZİLER</t>
  </si>
  <si>
    <t>TARIMSAL SULAMA</t>
  </si>
  <si>
    <t>AYDINLATMA</t>
  </si>
  <si>
    <r>
      <t>Kayıt Tarihi:</t>
    </r>
    <r>
      <rPr>
        <sz val="10"/>
        <rFont val="Arial"/>
        <family val="2"/>
        <charset val="162"/>
      </rPr>
      <t xml:space="preserve"> 21.05.2014</t>
    </r>
  </si>
  <si>
    <r>
      <t>Kayıt Yeri:</t>
    </r>
    <r>
      <rPr>
        <sz val="10"/>
        <rFont val="Arial"/>
        <family val="2"/>
        <charset val="162"/>
      </rPr>
      <t xml:space="preserve"> Kayseri Valiliği 2014 İl Brifingi</t>
    </r>
  </si>
  <si>
    <t xml:space="preserve"> ABONE CİNSİNE GÖRE ABONE SAYILARI (2013)</t>
  </si>
  <si>
    <t>Dağıtım şirketinden enerji alan iletim sistemi kullanıcısı tüketiciler (Abone Tipi:154)</t>
  </si>
  <si>
    <r>
      <t>Kayıt Tarihi:</t>
    </r>
    <r>
      <rPr>
        <sz val="10"/>
        <rFont val="Arial"/>
        <family val="2"/>
        <charset val="162"/>
      </rPr>
      <t xml:space="preserve"> 21.01.2013</t>
    </r>
  </si>
  <si>
    <r>
      <t xml:space="preserve">Güncelleme Tarihi: </t>
    </r>
    <r>
      <rPr>
        <sz val="10"/>
        <rFont val="Arial"/>
        <family val="2"/>
        <charset val="162"/>
      </rPr>
      <t>21.05.2014</t>
    </r>
  </si>
  <si>
    <r>
      <t>Kayıt Yeri:</t>
    </r>
    <r>
      <rPr>
        <sz val="10"/>
        <rFont val="Arial"/>
        <family val="2"/>
        <charset val="162"/>
      </rPr>
      <t xml:space="preserve"> T E İ A Ş 11. İletim Tesis ve  İşletme Grup Müdürlüğü 2009, 2010, 2011, 2012, 2013 Yılı Brifingleri</t>
    </r>
  </si>
  <si>
    <t>Tablo 12.23</t>
  </si>
  <si>
    <t>Tablo 12.24</t>
  </si>
  <si>
    <t>Tablo 12.25</t>
  </si>
  <si>
    <t>Tablo 12.26</t>
  </si>
  <si>
    <t xml:space="preserve">Yıllar
</t>
  </si>
  <si>
    <t xml:space="preserve">Aylar
</t>
  </si>
  <si>
    <t>Kurulan Firmalar</t>
  </si>
  <si>
    <t>Kapanan Firmalar</t>
  </si>
  <si>
    <t xml:space="preserve">  Anonim Şirket</t>
  </si>
  <si>
    <t xml:space="preserve">  Limited Şirket</t>
  </si>
  <si>
    <t xml:space="preserve">  Kollektif Şirket</t>
  </si>
  <si>
    <t xml:space="preserve">  Komandit Şirket</t>
  </si>
  <si>
    <t xml:space="preserve">  Kooperatif</t>
  </si>
  <si>
    <t xml:space="preserve">  Şahıs İşletmeleri</t>
  </si>
  <si>
    <t xml:space="preserve">  İktisadi İşletme</t>
  </si>
  <si>
    <t xml:space="preserve">  Toplam</t>
  </si>
  <si>
    <r>
      <t xml:space="preserve">Kayıt Tarihi: </t>
    </r>
    <r>
      <rPr>
        <sz val="10"/>
        <rFont val="Arial"/>
        <family val="2"/>
        <charset val="162"/>
      </rPr>
      <t>20.01.2010</t>
    </r>
  </si>
  <si>
    <r>
      <t xml:space="preserve">Kayıt Yeri: </t>
    </r>
    <r>
      <rPr>
        <sz val="10"/>
        <rFont val="Arial"/>
        <family val="2"/>
        <charset val="162"/>
      </rPr>
      <t>Kayseri Ticaret Odası 2005, 2006, 2007,2008, 2009 Yılları Aylık Basın Bültenleri</t>
    </r>
  </si>
  <si>
    <r>
      <t xml:space="preserve">Kaynak : </t>
    </r>
    <r>
      <rPr>
        <sz val="10"/>
        <rFont val="Arial"/>
        <family val="2"/>
        <charset val="162"/>
      </rPr>
      <t xml:space="preserve">Kayseri Ticaret Odası Aylık Basın Bültenleri </t>
    </r>
  </si>
  <si>
    <t>AYLAR İTİBARİYLE KAYSERİ İLİNDE KURULAN VE KAPANAN ŞİRKET SAYILARI (2010-2013)</t>
  </si>
  <si>
    <t>KURULAN</t>
  </si>
  <si>
    <t>TASFİYE</t>
  </si>
  <si>
    <t>KAPANAN</t>
  </si>
  <si>
    <t>ŞİRKET</t>
  </si>
  <si>
    <t>KOOPERATİF</t>
  </si>
  <si>
    <t>GER. KİŞİ TİC. İŞL.</t>
  </si>
  <si>
    <r>
      <t xml:space="preserve">Kayıt Tarihi: </t>
    </r>
    <r>
      <rPr>
        <sz val="10"/>
        <rFont val="Arial"/>
        <family val="2"/>
        <charset val="162"/>
      </rPr>
      <t>02.12.2010</t>
    </r>
  </si>
  <si>
    <r>
      <t xml:space="preserve">Kayıt Yeri: </t>
    </r>
    <r>
      <rPr>
        <sz val="10"/>
        <rFont val="Arial"/>
        <family val="2"/>
        <charset val="162"/>
      </rPr>
      <t>TOBB 2010, 2011, 2012, 2013 Yılı Açılan ve Kapanan Şirket İstatistikleri</t>
    </r>
  </si>
  <si>
    <r>
      <t>Kaynak :</t>
    </r>
    <r>
      <rPr>
        <sz val="10"/>
        <rFont val="Arial"/>
        <family val="2"/>
        <charset val="162"/>
      </rPr>
      <t xml:space="preserve"> TOBB </t>
    </r>
  </si>
  <si>
    <t>Tablo 13.1</t>
  </si>
  <si>
    <t>AYLAR İTİBARİYLE KAYSERİ İLİNDE KURULAN VE KAPANAN FİRMA SAYILARI (2004-2009)</t>
  </si>
  <si>
    <t>Tablo 13.1 (devamı)</t>
  </si>
  <si>
    <t>YILLARA GÖRE VERGİ GELİRLERİ VE KAMU GİDERLERİ DAĞILIMI(2000-2013)</t>
  </si>
  <si>
    <t>VERGİ GELİRLERİ TAHSİLATI (Milyon YTL) Cari Fiyarlarla</t>
  </si>
  <si>
    <t>KAMU GİDERLERİ (Milyon YTL.)</t>
  </si>
  <si>
    <t>GELİR -GİDER FARKI (Milyon YTL.)</t>
  </si>
  <si>
    <t>Gelir Vergisi</t>
  </si>
  <si>
    <t>Kurum Vergisi</t>
  </si>
  <si>
    <t>KDV</t>
  </si>
  <si>
    <t>Diğer Vergi</t>
  </si>
  <si>
    <r>
      <t>Kayıt Tarihi:</t>
    </r>
    <r>
      <rPr>
        <sz val="10"/>
        <rFont val="Arial"/>
        <family val="2"/>
        <charset val="162"/>
      </rPr>
      <t xml:space="preserve"> 05.05.2011</t>
    </r>
  </si>
  <si>
    <r>
      <t xml:space="preserve">Güncelleme Tarihi: </t>
    </r>
    <r>
      <rPr>
        <sz val="10"/>
        <rFont val="Arial Tur"/>
        <charset val="162"/>
      </rPr>
      <t>08.06.2014</t>
    </r>
  </si>
  <si>
    <r>
      <t>Kayıt yeri:</t>
    </r>
    <r>
      <rPr>
        <sz val="10"/>
        <rFont val="Arial"/>
        <family val="2"/>
        <charset val="162"/>
      </rPr>
      <t xml:space="preserve"> http://www.kayseri.gov.tr/scripts/script.asp?fx=ekonomik_kamu&amp;basx=Kamu%20Gelir-Giderleri ve 
Kayseri 2009, 2010, 2011, 2012, 2013 Yılı İl Brifingleri</t>
    </r>
  </si>
  <si>
    <t>YILLAR İTİBARİYLE KAYSERİ İLİNDE VERGİ GELİRLERİ DAĞILIMI  (TL) (2009-2013)</t>
  </si>
  <si>
    <t>VERGİ TÜRLERİ</t>
  </si>
  <si>
    <t>TAHAKKUK
TOPLAMI</t>
  </si>
  <si>
    <t>TAHSİLAT
TOPLAMI</t>
  </si>
  <si>
    <t>TAHSİLAT
ORANI</t>
  </si>
  <si>
    <t>KATMA DEĞER VERGİSİ</t>
  </si>
  <si>
    <t>DİĞER VERGİLER</t>
  </si>
  <si>
    <r>
      <t xml:space="preserve">Kayıt yeri: </t>
    </r>
    <r>
      <rPr>
        <sz val="10"/>
        <rFont val="Arial Tur"/>
        <charset val="162"/>
      </rPr>
      <t>Kayseri Vergi Dairesi 2009, 2010, 2011, 2012, 2013 Yılı Brifingleri</t>
    </r>
  </si>
  <si>
    <t>**Tahsil Edilme Oranı=(Tahsilat/Tahakkuk)*100</t>
  </si>
  <si>
    <t>YILLAR İTİBARİYLE KAYSERİ İLİ VERGİ DAİRELERİNİN GELİR VERGİSİ, KURUMLAR VERGİSİ VE DİĞER VERGİLER İTİBARİYLE MÜKELLEF SAYILARI(2009-2013)</t>
  </si>
  <si>
    <t>DAİRESİ</t>
  </si>
  <si>
    <t>KURUMLAR
VERGİSİ</t>
  </si>
  <si>
    <t>DİĞER
VERGİLER</t>
  </si>
  <si>
    <t>İŞE
BAŞLAYAN</t>
  </si>
  <si>
    <t>İŞİ 
BIRAKAN</t>
  </si>
  <si>
    <t>RES'EN
TESİS ET.</t>
  </si>
  <si>
    <t>GERÇEK  USUL</t>
  </si>
  <si>
    <t>BASİT USUL</t>
  </si>
  <si>
    <t>ERCİYES V.D.</t>
  </si>
  <si>
    <t>MİMARSİNAN V.D.</t>
  </si>
  <si>
    <t>GEVHER NESİBE V.D.</t>
  </si>
  <si>
    <t>KALEÖNÜ V.D.</t>
  </si>
  <si>
    <t>BÜNYAN V.D.</t>
  </si>
  <si>
    <t>DEVELİ V.D.</t>
  </si>
  <si>
    <t>PINARBAŞI V.D.</t>
  </si>
  <si>
    <t>AKKIŞLA MALMÜD.</t>
  </si>
  <si>
    <t>FELAHİYE MALMÜD.</t>
  </si>
  <si>
    <t>HACILAR MALMÜD.</t>
  </si>
  <si>
    <t>İNCESU MALMÜD.</t>
  </si>
  <si>
    <t>ÖZVATAN MALMÜD.</t>
  </si>
  <si>
    <t>SARIOĞLAN MALMÜD.</t>
  </si>
  <si>
    <t>SARIZ MALMÜD.</t>
  </si>
  <si>
    <t>TOMARZA MALMÜD.</t>
  </si>
  <si>
    <t>YAHYALI MALMÜD.</t>
  </si>
  <si>
    <t>YEŞİLHİSAR MALMÜD.</t>
  </si>
  <si>
    <r>
      <t xml:space="preserve">Kayıt Tarihi: </t>
    </r>
    <r>
      <rPr>
        <sz val="10"/>
        <rFont val="Arial"/>
        <family val="2"/>
        <charset val="162"/>
      </rPr>
      <t>05.05.2011</t>
    </r>
  </si>
  <si>
    <r>
      <t xml:space="preserve">Güncelleme Tarihi: </t>
    </r>
    <r>
      <rPr>
        <sz val="10"/>
        <rFont val="Arial"/>
        <family val="2"/>
        <charset val="162"/>
      </rPr>
      <t>08.06.2014</t>
    </r>
  </si>
  <si>
    <r>
      <t xml:space="preserve">Kayıt Yeri: </t>
    </r>
    <r>
      <rPr>
        <sz val="10"/>
        <rFont val="Arial"/>
        <family val="2"/>
        <charset val="162"/>
      </rPr>
      <t>Kayseri Vergi Dairesi 2009, 2010, 2011, 2012, 2013 Yılı Brifingleri</t>
    </r>
  </si>
  <si>
    <r>
      <t>Kaynak:</t>
    </r>
    <r>
      <rPr>
        <sz val="10"/>
        <rFont val="Arial"/>
        <family val="2"/>
        <charset val="162"/>
      </rPr>
      <t xml:space="preserve">  Kayseri Valiliği</t>
    </r>
  </si>
  <si>
    <t>TAHAKKUK</t>
  </si>
  <si>
    <t>TAHSİLAT</t>
  </si>
  <si>
    <t>RED-İADE</t>
  </si>
  <si>
    <t>Beyana Dayanan Gelir Vergisi</t>
  </si>
  <si>
    <t>Basit Usulde Gelir Vergisi</t>
  </si>
  <si>
    <t>Gelir Vergisi Tevkifatı</t>
  </si>
  <si>
    <t>Gelir Geçici Vergisi</t>
  </si>
  <si>
    <t>Beyana Dayanan Kurumlar Vergisi</t>
  </si>
  <si>
    <t>Kurumlar Vergisi Tevkifatı</t>
  </si>
  <si>
    <t>Kurumlar Geçici Vergisi</t>
  </si>
  <si>
    <t>Veraset ve İntikal Vergisi</t>
  </si>
  <si>
    <t>Motorlu Taşıtlar Vergisi</t>
  </si>
  <si>
    <t>Beyana Dayanan KDV</t>
  </si>
  <si>
    <t>Tevkif  Suretiyle Kesilen KDV</t>
  </si>
  <si>
    <t>Petrol ve Doğalgaz Ürünleri ÖTV</t>
  </si>
  <si>
    <t>Motorlu Taşıt Araçları ÖTV</t>
  </si>
  <si>
    <t>Alkollü İçkiler ÖTV</t>
  </si>
  <si>
    <t>Tütün Mamülleri ÖTV</t>
  </si>
  <si>
    <t>Kolalı Gazozlar ÖTV</t>
  </si>
  <si>
    <t>Dayanıklı Tüketim ve Diğer Mallar ÖTV</t>
  </si>
  <si>
    <t xml:space="preserve">6111 Sayılı Kanun Kapsamında Tahsil Olunan </t>
  </si>
  <si>
    <t>Banka ve Sigorta Muameleleri Vergisi</t>
  </si>
  <si>
    <t>Şans Oyunları Vergisi</t>
  </si>
  <si>
    <t>Özel İletişim Vergisi</t>
  </si>
  <si>
    <t>6113 Sayılı Kanun Kapsamında Alınan</t>
  </si>
  <si>
    <t>Damga Vergisi</t>
  </si>
  <si>
    <t xml:space="preserve">Eğitime Katkı Payı Ayrılması Gereken Damga </t>
  </si>
  <si>
    <t>Ticaret Sicil Harçları</t>
  </si>
  <si>
    <t>Esnaf  Sicil Harçları</t>
  </si>
  <si>
    <t>Diğer Yargı Harçları</t>
  </si>
  <si>
    <t>Noter Harçları</t>
  </si>
  <si>
    <t>Vergi Yargısı Harçları</t>
  </si>
  <si>
    <t>Tapu Harçları</t>
  </si>
  <si>
    <t>Pasaport ve Konsolosluk Harçları</t>
  </si>
  <si>
    <t>Gemi ve Liman Harçları</t>
  </si>
  <si>
    <t>Avcılık Belgesi Harçları</t>
  </si>
  <si>
    <t xml:space="preserve">Diğer İmtiyazname, Ruhsatname ve Diploma </t>
  </si>
  <si>
    <t>Trafik Harçları</t>
  </si>
  <si>
    <t>Yurtdışı Çıkış Harcı</t>
  </si>
  <si>
    <t>Eğitime Katkı Payı  Ayrılması Gereken Harçlar</t>
  </si>
  <si>
    <t>Özel Güvenlik Harçları</t>
  </si>
  <si>
    <t xml:space="preserve">Türk Uluslar Arası Gemi Sicil Kayıt Harcı ve Yıllık </t>
  </si>
  <si>
    <t>Diğer Harçlar</t>
  </si>
  <si>
    <t>Kaldırılan Vergi Artıkları</t>
  </si>
  <si>
    <t xml:space="preserve">Bazı Varlıkların Milli Ekonomiye Kazandırılması </t>
  </si>
  <si>
    <t>Başka Yerde Sınıflandırılmayan Diğer Vergiler</t>
  </si>
  <si>
    <t>VERGİ GELİRLERİ</t>
  </si>
  <si>
    <t>Banka Çekleri Değerli Kağıt Bedelleri</t>
  </si>
  <si>
    <t>Diğer Değerli Kağıt Bedelleri</t>
  </si>
  <si>
    <t>Noter Kağıtları Satış Bedeli</t>
  </si>
  <si>
    <t>Pasaport Satış Bedeli</t>
  </si>
  <si>
    <t>Motorlu Araç Trafik Belgesi Satış Bedeli</t>
  </si>
  <si>
    <t>Motorlu Araç Tescil Belgesi Bedeli</t>
  </si>
  <si>
    <t>Muayene Denetim ve Kontrol Ücretleri</t>
  </si>
  <si>
    <t>Kooperatifçiliği Tanıtım ve Eğitim Gelirleri</t>
  </si>
  <si>
    <t xml:space="preserve">Kimlik Adres Paylaşım Sisteminden Alınan Kayıt </t>
  </si>
  <si>
    <t>Diğer hizmet gelirleri</t>
  </si>
  <si>
    <t>Ecrimisil Gelirleri</t>
  </si>
  <si>
    <t>Diğer Taşınmaz Kira Gelirleri</t>
  </si>
  <si>
    <t>TEŞEBBÜS VE MÜLKİYET GELİRLERİ TOPLAMI</t>
  </si>
  <si>
    <t>Vergi, Resim ve Harç Gecikme Faizleri</t>
  </si>
  <si>
    <t xml:space="preserve">Hazine Alacağına Dönüşen Tohumluk </t>
  </si>
  <si>
    <t>6113 Sayılı Kanun Kapsamındaki Faiz</t>
  </si>
  <si>
    <t>Diğer Faizler</t>
  </si>
  <si>
    <t>Petrolden Devlet Hakkı</t>
  </si>
  <si>
    <t>Madenlerden  Devlet Hakkı</t>
  </si>
  <si>
    <t>Oyun Kağıtları Gelirleri</t>
  </si>
  <si>
    <t>Petrolden Devlet Hissesi</t>
  </si>
  <si>
    <t>Savunma Sanayi Destekleme Fonu Payları</t>
  </si>
  <si>
    <t>Mahalli İdarelerden Alınan Paylar</t>
  </si>
  <si>
    <t>Fonlardan Aktarmalar</t>
  </si>
  <si>
    <t>Tasfiye Edilen Fon Gelirleri</t>
  </si>
  <si>
    <t>RTÜK den Elde Edilen Eğitime Katkı Payı</t>
  </si>
  <si>
    <t xml:space="preserve">İthalatta Kaynak Kullanımı Destekleme Fonu </t>
  </si>
  <si>
    <t>Kaynak Kullanımı Destekleme Fonu Kesintisi</t>
  </si>
  <si>
    <t>Çevre Katkı Payı</t>
  </si>
  <si>
    <t xml:space="preserve">Şans Oyunları Hasılatından Ayrılan Kamu </t>
  </si>
  <si>
    <t>Trafik Muayene Ücreti Hazine Payı</t>
  </si>
  <si>
    <t>Mahalli İdare Gelirlerinden Ayrılan Paylar</t>
  </si>
  <si>
    <t>Yargı Para Cezaları</t>
  </si>
  <si>
    <t>Pay AyrılmayacakTrafik Para Cezaları</t>
  </si>
  <si>
    <t xml:space="preserve">Karayolu Taşıma Kanununa Göre Alınan İdari </t>
  </si>
  <si>
    <t>Karayolu Geçiş Ücretleri İdari Para Cezaları</t>
  </si>
  <si>
    <t>Çevre İdari Para Cezaları</t>
  </si>
  <si>
    <t xml:space="preserve">Doğalgaz Piyasası Kanunu Uyarınca Alınan İdari </t>
  </si>
  <si>
    <t xml:space="preserve">Petrol Piyasası Kanunu Uyarınca Alınan İdari </t>
  </si>
  <si>
    <t xml:space="preserve">Sıvılaştırılmış Petrol Gazları Piyasası Kanunu </t>
  </si>
  <si>
    <t xml:space="preserve">Suç Gelirlerinin Aklanmasının Önlenmesi </t>
  </si>
  <si>
    <t xml:space="preserve">Tütün Mamüllerinin Zararlarının Önlenmesine </t>
  </si>
  <si>
    <t xml:space="preserve">Deniz Araçları Bağlama Kütüğü Ruhsat ve İdari </t>
  </si>
  <si>
    <t>5996 Sayılı Kanuna Göre Verilen İPC</t>
  </si>
  <si>
    <t>Diğer İdari Para Cezaları</t>
  </si>
  <si>
    <t>Trafik Para Cezaları</t>
  </si>
  <si>
    <t>Şeker Kanununa Göre Alınan İdari Para Cezaları</t>
  </si>
  <si>
    <t xml:space="preserve">Elektrik Piyasası Kanunu Uyarınca Alınan İdari </t>
  </si>
  <si>
    <t xml:space="preserve">Vergi ve Diğer Amme Alacakları Gecikme </t>
  </si>
  <si>
    <t>Vergi Barışı TEFE Tutarı</t>
  </si>
  <si>
    <t>Vergi Barışı Geç Ödeme Zammı</t>
  </si>
  <si>
    <t xml:space="preserve">Vergi Barışı Kıymetli Maden ve Ziynet Eşyası </t>
  </si>
  <si>
    <t xml:space="preserve">6111 Sayılı Kanun Kapsamında Geç Ödeme </t>
  </si>
  <si>
    <t xml:space="preserve">6111 Sayılı Kanun Kapsamında TEFE/ÜFE </t>
  </si>
  <si>
    <t>6111 Sayılı Kanun Kapsamında Katsayı Tutarı</t>
  </si>
  <si>
    <t>Diğer Vergi Cezaları</t>
  </si>
  <si>
    <t>Düşük Olan Değerleme Tutarları</t>
  </si>
  <si>
    <t xml:space="preserve">Cezai Faiz (Kaynak Kullanımı Des.Fonu </t>
  </si>
  <si>
    <t>Trafik Muayenesi Para Cezaları</t>
  </si>
  <si>
    <t>İrat Kaydedilecek Nakdi Teminatlar</t>
  </si>
  <si>
    <t>İrat Kaydedilecek Hisse Senedi ve Tahviller</t>
  </si>
  <si>
    <t xml:space="preserve">Hazine Alacağına Dönüşen Tohumluk Kredi </t>
  </si>
  <si>
    <t>Orman Köylülerini Kalkındırma Gelirleri</t>
  </si>
  <si>
    <t>Ağaçlandırma ve Erozyon Kontrol Gelirleri</t>
  </si>
  <si>
    <t>Hak Kazanılmayan Devlet Katkısı</t>
  </si>
  <si>
    <t>Pay Ayrılmayan Kaldırılan Fon Artıkları</t>
  </si>
  <si>
    <t>Diğer Çeşitli Gelirler</t>
  </si>
  <si>
    <t>DİĞER GELİRLER TOPLAMI</t>
  </si>
  <si>
    <t>G E N E L  T O P L A M</t>
  </si>
  <si>
    <t>Vergi İadesi Kanununa Göre Yapılan Vergi İadesi Miktarı</t>
  </si>
  <si>
    <t>Özel Gider İndirim Tutarı</t>
  </si>
  <si>
    <t>İhracattan KDV İadesi</t>
  </si>
  <si>
    <t>Tahsilat Oranı</t>
  </si>
  <si>
    <r>
      <t xml:space="preserve">Kayıt Tarihi: </t>
    </r>
    <r>
      <rPr>
        <sz val="10"/>
        <rFont val="Arial"/>
        <family val="2"/>
        <charset val="162"/>
      </rPr>
      <t>18.02.2009</t>
    </r>
  </si>
  <si>
    <r>
      <t>Kayıt Yeri:</t>
    </r>
    <r>
      <rPr>
        <sz val="10"/>
        <rFont val="Arial"/>
        <family val="2"/>
        <charset val="162"/>
      </rPr>
      <t xml:space="preserve"> Muhasebat Genel Müdürlüğü Kamu Hesapları Bültenleri İller İtibariyle 2006, 2007, 2008, 2009, 2010, 2011, 2012, 2013 Yılı Bütçe İstatistikleri</t>
    </r>
  </si>
  <si>
    <r>
      <t>Kaynak:</t>
    </r>
    <r>
      <rPr>
        <sz val="10"/>
        <rFont val="Arial"/>
        <family val="2"/>
        <charset val="162"/>
      </rPr>
      <t xml:space="preserve">  Muhasebat Genel Müdürlüğü</t>
    </r>
  </si>
  <si>
    <t>YILLAR İTİBARİYLE KAYSERİ İLİ GENEL BÜTÇE VERGİ GELİRLERİNİN 
TAHAKKUK ve TAHSİLATI (1997-2013)</t>
  </si>
  <si>
    <t>Tahsilat Oranı
(%)</t>
  </si>
  <si>
    <r>
      <t xml:space="preserve">Kayıt Tarihi: </t>
    </r>
    <r>
      <rPr>
        <sz val="10"/>
        <rFont val="Arial"/>
        <family val="2"/>
        <charset val="162"/>
      </rPr>
      <t>19.02.2009</t>
    </r>
  </si>
  <si>
    <r>
      <t>Kayıt Yeri:</t>
    </r>
    <r>
      <rPr>
        <sz val="10"/>
        <rFont val="Arial"/>
        <family val="2"/>
        <charset val="162"/>
      </rPr>
      <t xml:space="preserve"> Muhasebat Genel Müdürlüğü Kamu Hesapları Bültenleri İller İtibariyle 1997-2013 Yılı Bütçe İstatistikleri</t>
    </r>
  </si>
  <si>
    <t>YILLAR İTİBARİYLE KAYSERİ İLİ AYLIK MERKEZİ YÖNETİM BÜTÇE GELİR ve GİDERLERİNİN KARŞILAŞTIRMASI (KÜMÜLATİF) (2006-2013)</t>
  </si>
  <si>
    <r>
      <t xml:space="preserve">Kayıt Tarihi: </t>
    </r>
    <r>
      <rPr>
        <sz val="10"/>
        <rFont val="Arial"/>
        <family val="2"/>
        <charset val="162"/>
      </rPr>
      <t>20.02.2009</t>
    </r>
  </si>
  <si>
    <t>YILLAR İTİBARİYLE KAYSERİ İLİ MERKEZİ YÖNETİM BÜTÇE GELİR ve GİDERLERİNİN KARŞILAŞTIRMASI (KÜMÜLATİF)(2000-2013)</t>
  </si>
  <si>
    <r>
      <t xml:space="preserve">Kayıt Tarihi: </t>
    </r>
    <r>
      <rPr>
        <sz val="10"/>
        <rFont val="Arial"/>
        <family val="2"/>
        <charset val="162"/>
      </rPr>
      <t>24.02.2009</t>
    </r>
  </si>
  <si>
    <r>
      <t>Kayıt Yeri:</t>
    </r>
    <r>
      <rPr>
        <sz val="10"/>
        <rFont val="Arial"/>
        <family val="2"/>
        <charset val="162"/>
      </rPr>
      <t xml:space="preserve"> Muhasebat Genel Müdürlüğü Kamu Hesapları Bültenleri İller İtibariyle 2000-2013 Yılı Bütçe İstatistikleri</t>
    </r>
  </si>
  <si>
    <t>YILLAR İTİBARİYLE KAYSERİ İLİ AYLIK MERKEZİ YÖNETİM BÜTÇE GELİRLERİNİN TAHSİLATI (KÜMÜLATİF) (2007-2013)</t>
  </si>
  <si>
    <r>
      <t xml:space="preserve">Kayıt Tarihi: </t>
    </r>
    <r>
      <rPr>
        <sz val="10"/>
        <rFont val="Arial"/>
        <family val="2"/>
        <charset val="162"/>
      </rPr>
      <t>26.02.2009</t>
    </r>
  </si>
  <si>
    <r>
      <t>Kayıt Yeri:</t>
    </r>
    <r>
      <rPr>
        <sz val="10"/>
        <rFont val="Arial"/>
        <family val="2"/>
        <charset val="162"/>
      </rPr>
      <t xml:space="preserve"> Muhasebat Genel Müdürlüğü Kamu Hesapları Bültenleri İller İtibariyle 2007, 2008, 2009, 2010, 2011, 2012, 2013 Yılı Bütçe İstatistikleri</t>
    </r>
  </si>
  <si>
    <t>YILLAR İTİBARİYLE KAYSERİ İLİ MERKEZİ YÖNETİM BÜTÇE GELİRİNİN TAHSİLATI (KÜMÜLATİF) (1997-2013)</t>
  </si>
  <si>
    <t>Konsolide/Merkezi
Bütçe</t>
  </si>
  <si>
    <t>Genel Bütçe</t>
  </si>
  <si>
    <t>Vergi
Gelirleri</t>
  </si>
  <si>
    <t>Vergi Dışı
Gelirler</t>
  </si>
  <si>
    <t>Teşebbüs ve Mülkiyet Gelirleri</t>
  </si>
  <si>
    <t>Özel Gelirler
ve Fonlar</t>
  </si>
  <si>
    <t>Faizler,Paylar ve Cezalar</t>
  </si>
  <si>
    <t>Sermaye
Gelirleri</t>
  </si>
  <si>
    <t>Alınan Bağış ve Yardımlar</t>
  </si>
  <si>
    <t>Katma Bütçe Öz Gelirleri</t>
  </si>
  <si>
    <r>
      <t>Kayıt Yeri:</t>
    </r>
    <r>
      <rPr>
        <sz val="10"/>
        <rFont val="Arial"/>
        <family val="2"/>
        <charset val="162"/>
      </rPr>
      <t xml:space="preserve"> Muhasebat Genel Müdürlüğü Kamu Hesapları Bültenleri İller İtibariyle 1997-2013 YılıBütçe İstatistikleri</t>
    </r>
  </si>
  <si>
    <t>YILLAR İTİBARİYLE KAYSERİ İLİ AYLIK MERKEZİ YÖNETİM BÜTÇE HARCAMALARI (KÜMÜLATİF) (2006-2013)</t>
  </si>
  <si>
    <t xml:space="preserve">EKONOMİK SINIFLANDIRMA  </t>
  </si>
  <si>
    <t xml:space="preserve">FONKSİYONEL SINIFLANDIRMA  </t>
  </si>
  <si>
    <r>
      <t xml:space="preserve">Sosyal Güvenlik Kurumu Prim Gideri
</t>
    </r>
    <r>
      <rPr>
        <sz val="10"/>
        <rFont val="Arial Tur"/>
        <charset val="162"/>
      </rPr>
      <t>(Bin YTL)</t>
    </r>
  </si>
  <si>
    <r>
      <t xml:space="preserve">Kamu Düzeni ve
Güvenlik Hizmetleri
</t>
    </r>
    <r>
      <rPr>
        <sz val="10"/>
        <rFont val="Arial Tur"/>
        <charset val="162"/>
      </rPr>
      <t>(Bin YTL)</t>
    </r>
  </si>
  <si>
    <r>
      <t>Sosyal Güvenlik ve
Sosyal Yardım
Hizmetleri</t>
    </r>
    <r>
      <rPr>
        <sz val="10"/>
        <rFont val="Arial Tur"/>
        <charset val="162"/>
      </rPr>
      <t xml:space="preserve">
(Bin YTL)</t>
    </r>
  </si>
  <si>
    <r>
      <t xml:space="preserve">YILLAR İTİBARİYLE GENEL BÜTÇE VERGİ GELİRLERİ (2004-2013)
</t>
    </r>
    <r>
      <rPr>
        <b/>
        <vertAlign val="subscript"/>
        <sz val="10"/>
        <rFont val="Arial"/>
        <family val="2"/>
        <charset val="162"/>
      </rPr>
      <t>(KAYSERİ, DENİZLİ VE KONYA İLLERİ KARŞILAŞTIRMASI)</t>
    </r>
  </si>
  <si>
    <t>Tahsilat
Oranı (%)</t>
  </si>
  <si>
    <r>
      <t xml:space="preserve">Not: </t>
    </r>
    <r>
      <rPr>
        <i/>
        <sz val="10"/>
        <rFont val="Arial Tur"/>
        <charset val="162"/>
      </rPr>
      <t>Veriler her yılın Aralık ayı sonu itibariyle verilmiştir. Rakamlar Brüt Olup, Mahalli İdare ve Fon Payları  Ayrılmamış Tutarlardır. (Red ve iadeler dahil).</t>
    </r>
  </si>
  <si>
    <r>
      <t xml:space="preserve">Kayıt Tarihi: </t>
    </r>
    <r>
      <rPr>
        <sz val="10"/>
        <rFont val="Arial Tur"/>
        <charset val="162"/>
      </rPr>
      <t>28.01.2009</t>
    </r>
  </si>
  <si>
    <r>
      <rPr>
        <b/>
        <sz val="10"/>
        <rFont val="Arial"/>
        <family val="2"/>
        <charset val="162"/>
      </rPr>
      <t>Güncelleme Tarihi:</t>
    </r>
    <r>
      <rPr>
        <sz val="10"/>
        <rFont val="Arial"/>
        <family val="2"/>
        <charset val="162"/>
      </rPr>
      <t xml:space="preserve"> 09.06.2014</t>
    </r>
  </si>
  <si>
    <r>
      <t xml:space="preserve">Kayıt Yeri: </t>
    </r>
    <r>
      <rPr>
        <sz val="10"/>
        <rFont val="Arial"/>
        <family val="2"/>
        <charset val="162"/>
      </rPr>
      <t>Gelir İdaresi Başkanlığı 2004-2013 Yılı Vergi İstatistikleri</t>
    </r>
  </si>
  <si>
    <r>
      <t>Kaynak:</t>
    </r>
    <r>
      <rPr>
        <sz val="10"/>
        <rFont val="Arial Tur"/>
        <charset val="162"/>
      </rPr>
      <t xml:space="preserve"> Gelir İdaresi Başkanlığı</t>
    </r>
  </si>
  <si>
    <t>YILLAR İTİBARİYLE KAYSERİ İLİ GELİR VERGİSİ FAAL MÜKELLEF SAYILARININ AYLARA GÖRE DAĞILIMI VE ARTIŞ ORANLARI (2002-2013)</t>
  </si>
  <si>
    <r>
      <t xml:space="preserve">Kayıt Yeri: </t>
    </r>
    <r>
      <rPr>
        <sz val="10"/>
        <rFont val="Arial"/>
        <family val="2"/>
        <charset val="162"/>
      </rPr>
      <t>Gelir İdaresi Başkanlığı 2002-2013 Yılı Vergi İstatistikleri</t>
    </r>
  </si>
  <si>
    <t>YILLAR İTİBARİYLE KAYSERİ İLİ GELİR STOPAJ VERGİSİ FAAL MÜKELLEF SAYILARININ AYLARA GÖRE DAĞILIMI VE ARTIŞ ORANLARI (2002-2013)</t>
  </si>
  <si>
    <r>
      <t xml:space="preserve">Kayıt Tarihi: </t>
    </r>
    <r>
      <rPr>
        <sz val="10"/>
        <rFont val="Arial Tur"/>
        <charset val="162"/>
      </rPr>
      <t>29.01.2009</t>
    </r>
  </si>
  <si>
    <r>
      <t xml:space="preserve">Güncelleme Tarihi: </t>
    </r>
    <r>
      <rPr>
        <sz val="10"/>
        <rFont val="Arial"/>
        <family val="2"/>
        <charset val="162"/>
      </rPr>
      <t>09.06.2014</t>
    </r>
  </si>
  <si>
    <t>YILLAR İTİBARİYLE KAYSERİ İLİ GAYRİMENKUL SERMAYE İRADI ELDE EDEN FAAL MÜKELLEF SAYILARININ AYLARA GÖRE DAĞILIMI VE ARTIŞ-AZALIŞ ORANLARI (2002-2013)</t>
  </si>
  <si>
    <t>YILLAR İTİBARİYLE KAYSERİ İLİ BASİT USULDE VERGİLENDİRİLEN GELİR VERGİSİ FAAL MÜKELLEF SAYILARININ AYLARA GÖRE DAĞILIMI VE ARTIŞ-AZALIŞ ORANLARI (2002-2013)</t>
  </si>
  <si>
    <t>YILLAR İTİBARİYLE KAYSERİ İLİ KURUMLAR VERGİSİ FAAL MÜKELLEF SAYILARININ AYLARA GÖRE DAĞILIMI VE ARTIŞ-AZALIŞ ORANLARI (2002-2013)</t>
  </si>
  <si>
    <t>YILLAR İTİBARİYLE KAYSERİ İLİ KATMA DEĞER VERGİSİ FAAL MÜKELLEF SAYILARININ AYLARA GÖRE DAĞILIMI VE ARTIŞ-AZALIŞ ORANLARI (2002-2013)</t>
  </si>
  <si>
    <t>2013</t>
  </si>
  <si>
    <t>Tablo 14.1</t>
  </si>
  <si>
    <t>Tablo 14.2</t>
  </si>
  <si>
    <t>Tablo 14.3</t>
  </si>
  <si>
    <t>Tablo 14.4</t>
  </si>
  <si>
    <t>Tablo 14.5</t>
  </si>
  <si>
    <t>Tablo 14.6</t>
  </si>
  <si>
    <t>Tablo 14.7</t>
  </si>
  <si>
    <t>Tablo 14.8</t>
  </si>
  <si>
    <t>Tablo 14.9</t>
  </si>
  <si>
    <t>Tablo 14.10</t>
  </si>
  <si>
    <t>Tablo 14.11</t>
  </si>
  <si>
    <t>Tablo 14.12</t>
  </si>
  <si>
    <t>Tablo 14.13</t>
  </si>
  <si>
    <t>Tablo 14.14</t>
  </si>
  <si>
    <t>Tablo 14.15</t>
  </si>
  <si>
    <t>Tablo 14.16</t>
  </si>
  <si>
    <t>Tablo 14.17</t>
  </si>
  <si>
    <t>Tablo 14.18</t>
  </si>
  <si>
    <r>
      <t xml:space="preserve">Tahakkuk
</t>
    </r>
    <r>
      <rPr>
        <sz val="10"/>
        <rFont val="Arial"/>
        <family val="2"/>
        <charset val="162"/>
      </rPr>
      <t>(Bin YTL)</t>
    </r>
  </si>
  <si>
    <r>
      <t xml:space="preserve">Aylık Artış
</t>
    </r>
    <r>
      <rPr>
        <sz val="10"/>
        <rFont val="Arial"/>
        <family val="2"/>
        <charset val="162"/>
      </rPr>
      <t>(Bin YTL)</t>
    </r>
  </si>
  <si>
    <r>
      <t xml:space="preserve">Tahsilat
</t>
    </r>
    <r>
      <rPr>
        <sz val="10"/>
        <rFont val="Arial"/>
        <family val="2"/>
        <charset val="162"/>
      </rPr>
      <t>(Bin YTL)</t>
    </r>
  </si>
  <si>
    <r>
      <t xml:space="preserve">* Tahakkuk
</t>
    </r>
    <r>
      <rPr>
        <sz val="10"/>
        <rFont val="Arial"/>
        <family val="2"/>
        <charset val="162"/>
      </rPr>
      <t>(TL/YTL)</t>
    </r>
  </si>
  <si>
    <r>
      <t xml:space="preserve">* Tahsilat
</t>
    </r>
    <r>
      <rPr>
        <sz val="10"/>
        <rFont val="Arial"/>
        <family val="2"/>
        <charset val="162"/>
      </rPr>
      <t>(TL/YTL)</t>
    </r>
  </si>
  <si>
    <t>Artış Oranı
(%)</t>
  </si>
  <si>
    <r>
      <t>Giderler</t>
    </r>
    <r>
      <rPr>
        <b/>
        <i/>
        <sz val="10"/>
        <rFont val="Arial"/>
        <family val="2"/>
        <charset val="162"/>
      </rPr>
      <t xml:space="preserve">
</t>
    </r>
    <r>
      <rPr>
        <sz val="10"/>
        <rFont val="Arial"/>
        <family val="2"/>
        <charset val="162"/>
      </rPr>
      <t>(Bin YTL)</t>
    </r>
  </si>
  <si>
    <r>
      <t xml:space="preserve">Giderler
</t>
    </r>
    <r>
      <rPr>
        <sz val="10"/>
        <rFont val="Arial"/>
        <family val="2"/>
        <charset val="162"/>
      </rPr>
      <t>(TL/YTL)</t>
    </r>
  </si>
  <si>
    <r>
      <t xml:space="preserve">Merkezi Bütçe
</t>
    </r>
    <r>
      <rPr>
        <sz val="10"/>
        <rFont val="Arial Tur"/>
        <charset val="162"/>
      </rPr>
      <t>(Bin YTL)</t>
    </r>
  </si>
  <si>
    <r>
      <t xml:space="preserve">Genel   Bütçe
</t>
    </r>
    <r>
      <rPr>
        <sz val="10"/>
        <rFont val="Arial Tur"/>
        <charset val="162"/>
      </rPr>
      <t>(Bin YTL)</t>
    </r>
  </si>
  <si>
    <r>
      <t xml:space="preserve">Vergi Gelirleri
</t>
    </r>
    <r>
      <rPr>
        <sz val="10"/>
        <rFont val="Arial Tur"/>
        <charset val="162"/>
      </rPr>
      <t>(Bin YTL)</t>
    </r>
  </si>
  <si>
    <r>
      <t xml:space="preserve">Teşebbüs ve Mülkiyet Gelirleri
</t>
    </r>
    <r>
      <rPr>
        <sz val="10"/>
        <rFont val="Arial Tur"/>
        <charset val="162"/>
      </rPr>
      <t>(Bin YTL)</t>
    </r>
  </si>
  <si>
    <r>
      <t xml:space="preserve">Alınan Bağış ve Yardımlar
</t>
    </r>
    <r>
      <rPr>
        <sz val="10"/>
        <rFont val="Arial Tur"/>
        <charset val="162"/>
      </rPr>
      <t>(Bin YTL)</t>
    </r>
  </si>
  <si>
    <r>
      <t xml:space="preserve">Faizler,Paylar ve Cezalar
</t>
    </r>
    <r>
      <rPr>
        <sz val="10"/>
        <rFont val="Arial Tur"/>
        <charset val="162"/>
      </rPr>
      <t>(Bin YTL)</t>
    </r>
  </si>
  <si>
    <r>
      <t xml:space="preserve">Sermaye Gelirleri
</t>
    </r>
    <r>
      <rPr>
        <sz val="10"/>
        <rFont val="Arial Tur"/>
        <charset val="162"/>
      </rPr>
      <t>(Bin YTL)</t>
    </r>
  </si>
  <si>
    <r>
      <t>Özel Bütçe</t>
    </r>
    <r>
      <rPr>
        <sz val="10"/>
        <rFont val="Arial Tur"/>
        <charset val="162"/>
      </rPr>
      <t xml:space="preserve">
(Bin YTL)</t>
    </r>
  </si>
  <si>
    <r>
      <t xml:space="preserve">Personel Giderleri
</t>
    </r>
    <r>
      <rPr>
        <sz val="10"/>
        <rFont val="Arial Tur"/>
        <charset val="162"/>
      </rPr>
      <t>(Bin YTL)</t>
    </r>
  </si>
  <si>
    <r>
      <t xml:space="preserve">Mal ve Hizmet Alımları
</t>
    </r>
    <r>
      <rPr>
        <sz val="10"/>
        <rFont val="Arial Tur"/>
        <charset val="162"/>
      </rPr>
      <t>(Bin YTL)</t>
    </r>
  </si>
  <si>
    <r>
      <t xml:space="preserve">Cari Transferler
</t>
    </r>
    <r>
      <rPr>
        <sz val="10"/>
        <rFont val="Arial Tur"/>
        <charset val="162"/>
      </rPr>
      <t>(Bin YTL)</t>
    </r>
  </si>
  <si>
    <r>
      <t xml:space="preserve">Sermaye Giderleri
</t>
    </r>
    <r>
      <rPr>
        <sz val="10"/>
        <rFont val="Arial Tur"/>
        <charset val="162"/>
      </rPr>
      <t>(Bin YTL)</t>
    </r>
  </si>
  <si>
    <r>
      <t xml:space="preserve">Sermaye
 Transferleri
</t>
    </r>
    <r>
      <rPr>
        <sz val="10"/>
        <rFont val="Arial Tur"/>
        <charset val="162"/>
      </rPr>
      <t>(Bin YTL)</t>
    </r>
  </si>
  <si>
    <r>
      <t xml:space="preserve">Borç Verme
</t>
    </r>
    <r>
      <rPr>
        <sz val="10"/>
        <rFont val="Arial Tur"/>
        <charset val="162"/>
      </rPr>
      <t>(Bin YTL)</t>
    </r>
  </si>
  <si>
    <t xml:space="preserve"> TOPLAM
(Bin YTL)</t>
  </si>
  <si>
    <r>
      <t xml:space="preserve">Genel Kamu
Hizmetleri
</t>
    </r>
    <r>
      <rPr>
        <sz val="10"/>
        <rFont val="Arial Tur"/>
        <charset val="162"/>
      </rPr>
      <t>(Bin YTL)</t>
    </r>
  </si>
  <si>
    <r>
      <t xml:space="preserve">Savunma
Hizmetleri
</t>
    </r>
    <r>
      <rPr>
        <sz val="10"/>
        <rFont val="Arial Tur"/>
        <charset val="162"/>
      </rPr>
      <t>(Bin YTL)</t>
    </r>
  </si>
  <si>
    <r>
      <t xml:space="preserve">Ekonomik İşler
ve Hizmetler
</t>
    </r>
    <r>
      <rPr>
        <sz val="10"/>
        <rFont val="Arial Tur"/>
        <charset val="162"/>
      </rPr>
      <t>(Bin YTL)</t>
    </r>
  </si>
  <si>
    <r>
      <t xml:space="preserve">Çevre Koruma
Hizmetleri
</t>
    </r>
    <r>
      <rPr>
        <sz val="10"/>
        <rFont val="Arial Tur"/>
        <charset val="162"/>
      </rPr>
      <t>(Bin YTL)</t>
    </r>
  </si>
  <si>
    <r>
      <t>İskan ve Toplum
Refahı Hizmetleri</t>
    </r>
    <r>
      <rPr>
        <sz val="10"/>
        <rFont val="Arial Tur"/>
        <charset val="162"/>
      </rPr>
      <t xml:space="preserve">
(Bin YTL)</t>
    </r>
  </si>
  <si>
    <r>
      <t xml:space="preserve">Sağlık
Hizmetleri
</t>
    </r>
    <r>
      <rPr>
        <sz val="10"/>
        <rFont val="Arial Tur"/>
        <charset val="162"/>
      </rPr>
      <t>(Bin YTL)</t>
    </r>
  </si>
  <si>
    <r>
      <t xml:space="preserve">Dinlenme, Kültür
ve Din Hizmetleri
</t>
    </r>
    <r>
      <rPr>
        <sz val="10"/>
        <rFont val="Arial Tur"/>
        <charset val="162"/>
      </rPr>
      <t>(Bin YTL)</t>
    </r>
  </si>
  <si>
    <r>
      <t>Eğitim
Hizmetleri</t>
    </r>
    <r>
      <rPr>
        <sz val="10"/>
        <rFont val="Arial Tur"/>
        <charset val="162"/>
      </rPr>
      <t xml:space="preserve">
(Bin YTL)</t>
    </r>
  </si>
  <si>
    <t>2003-2002
Artış Oranı (%)</t>
  </si>
  <si>
    <t>2004-2003
Artış Oranı (%)</t>
  </si>
  <si>
    <t>2005-2004
Artış Oranı (%)</t>
  </si>
  <si>
    <t>2006-2005
Artış Oranı (%)</t>
  </si>
  <si>
    <t>2007-2006
Artış Oranı (%)</t>
  </si>
  <si>
    <t>2008-2007
Artış Oranı (%)</t>
  </si>
  <si>
    <t>2009-2008
Artış Oranı (%)</t>
  </si>
  <si>
    <t>2010-2009
Artış Oranı (%)</t>
  </si>
  <si>
    <t>2011-2010
Artış Oranı (%)</t>
  </si>
  <si>
    <t>2012-2011
Artış Oranı (%)</t>
  </si>
  <si>
    <t>2013-2012
Artış Oranı (%)</t>
  </si>
  <si>
    <t>2003-2002
Artış-Azalış Oranı (%)</t>
  </si>
  <si>
    <t>2004-2003
Artış-Azalış Oranı (%)</t>
  </si>
  <si>
    <t>2005-2004
Artış-Azalış Oranı (%)</t>
  </si>
  <si>
    <t>2006-2005
Artış-Azalış Oranı (%)</t>
  </si>
  <si>
    <t>2007-2006
Artış-Azalış Oranı (%)</t>
  </si>
  <si>
    <t>2008-2007
Artış-Azalış Oranı (%)</t>
  </si>
  <si>
    <t>YILLAR İTİBARİYLE NAKDİ KREDİLERİN DAĞILIMI (1992-2012)</t>
  </si>
  <si>
    <t>YILLAR İTİBARİYLE  KREDİLERİN  DAĞILIMI (1984-2013)</t>
  </si>
  <si>
    <t>YILLAR İTİBARİYLE MEVDUATLARIN DAĞILIMI (1997-2013)</t>
  </si>
  <si>
    <t>YILLAR İTİBARİYLE MEVDUATLARIN TÜRK VE YABANCI PARA CİNSLERİNE GÖRE DAĞILIMI (Cari Fiyatlarla) (1999-2012)</t>
  </si>
  <si>
    <t>YILLAR İTİBARİYLE  KREDİ VE MEVDUAT DAĞILIMLARI (1997-2013)</t>
  </si>
  <si>
    <t>YILLAR İTİBARİYLE İLÇELERE GÖRE BANKALARIN ŞUBE SAYILARI (2004-2013)</t>
  </si>
  <si>
    <t>YILLAR İTİBARİYLE KAYSERİ İLİNDEKİ BANKALARIN ŞUBE BAŞINA DÜŞEN ORTALAMA KREDİ DAĞILIMLARI (Cari Fiyatlarla) (1999-2012)</t>
  </si>
  <si>
    <t>YILLAR İTİBARİYLE BANKA ÇALIŞANLARININ SAYISI (2005-2013)</t>
  </si>
  <si>
    <t>YILLAR İTİBARİYLE ATM POS VE ÜYE İŞYERİ SAYISI (2010-2013)</t>
  </si>
  <si>
    <t>YILLAR İTİBARİYLE ORTALAMA MEVDUAT VE KREDİ (2005-2013)</t>
  </si>
  <si>
    <t>YILLAR İTİBARİYLE KAYSERİ İLİNDEKİ BANKALARIN YILLAR İTİBARİYLE ŞUBE SAYILARI (2000-2013)</t>
  </si>
  <si>
    <t>KAMU BANKALARI
NAKDİ KREDİLER</t>
  </si>
  <si>
    <t>ÖZEL BANKALAR
NAKDİ KREDİLER</t>
  </si>
  <si>
    <t>TOPLAM 
NAKDİ KREDİLER</t>
  </si>
  <si>
    <r>
      <rPr>
        <b/>
        <sz val="10"/>
        <rFont val="Arial Tur"/>
        <charset val="162"/>
      </rPr>
      <t>Kayıt Tarihi:</t>
    </r>
    <r>
      <rPr>
        <sz val="10"/>
        <rFont val="Arial"/>
        <family val="2"/>
        <charset val="162"/>
      </rPr>
      <t xml:space="preserve"> 07.02.2013</t>
    </r>
  </si>
  <si>
    <r>
      <rPr>
        <b/>
        <sz val="10"/>
        <rFont val="Arial Tur"/>
        <charset val="162"/>
      </rPr>
      <t>Güncelleme Tarihi:</t>
    </r>
    <r>
      <rPr>
        <sz val="10"/>
        <rFont val="Arial"/>
        <family val="2"/>
        <charset val="162"/>
      </rPr>
      <t xml:space="preserve"> 01.07.2014</t>
    </r>
  </si>
  <si>
    <r>
      <t>Kayıt Yeri:</t>
    </r>
    <r>
      <rPr>
        <sz val="10"/>
        <rFont val="Arial"/>
        <family val="2"/>
        <charset val="162"/>
      </rPr>
      <t>http://www.tcmb.gov.tr/yeni/bgm/ink/ink_giris.html</t>
    </r>
  </si>
  <si>
    <r>
      <rPr>
        <b/>
        <sz val="10"/>
        <rFont val="Arial Tur"/>
        <charset val="162"/>
      </rPr>
      <t>Kaynak:</t>
    </r>
    <r>
      <rPr>
        <sz val="10"/>
        <rFont val="Arial"/>
        <family val="2"/>
        <charset val="162"/>
      </rPr>
      <t xml:space="preserve"> Merkez Bankası</t>
    </r>
  </si>
  <si>
    <r>
      <rPr>
        <b/>
        <sz val="10"/>
        <rFont val="Arial Tur"/>
        <charset val="162"/>
      </rPr>
      <t xml:space="preserve">Not: </t>
    </r>
    <r>
      <rPr>
        <sz val="10"/>
        <rFont val="Arial"/>
        <family val="2"/>
        <charset val="162"/>
      </rPr>
      <t>"Bankamız risk merkezi faaliyetleri 28 Haziran 2013 tarihinden itibaren sona erdiğinden, 
veriler TBB Risk Merkezi'nce derlenmekte ve web sitesinde yayınlanmaktadır." http://www.tcmb.gov.tr/yeni/bgm/ink/ink_giris.html</t>
    </r>
  </si>
  <si>
    <t>İhtisas Kredileri</t>
  </si>
  <si>
    <t>İhtisas Dışı Krediler</t>
  </si>
  <si>
    <r>
      <t>Zaman İndeksi (1984=100)</t>
    </r>
    <r>
      <rPr>
        <b/>
        <i/>
        <vertAlign val="superscript"/>
        <sz val="10"/>
        <rFont val="Arial Tur"/>
        <charset val="162"/>
      </rPr>
      <t>(1)</t>
    </r>
  </si>
  <si>
    <t>Gayrimenkul</t>
  </si>
  <si>
    <t>Mesleki</t>
  </si>
  <si>
    <t>Denizcilik</t>
  </si>
  <si>
    <t>Turizm</t>
  </si>
  <si>
    <t>101.29</t>
  </si>
  <si>
    <r>
      <rPr>
        <b/>
        <sz val="10"/>
        <rFont val="Arial Tur"/>
        <charset val="162"/>
      </rPr>
      <t>Kayıt Tarihi:</t>
    </r>
    <r>
      <rPr>
        <sz val="10"/>
        <rFont val="Arial"/>
        <family val="2"/>
        <charset val="162"/>
      </rPr>
      <t xml:space="preserve"> 26.06.2007</t>
    </r>
  </si>
  <si>
    <r>
      <rPr>
        <b/>
        <sz val="10"/>
        <rFont val="Arial Tur"/>
        <charset val="162"/>
      </rPr>
      <t>Kayıt Yeri:</t>
    </r>
    <r>
      <rPr>
        <sz val="10"/>
        <rFont val="Arial"/>
        <family val="2"/>
        <charset val="162"/>
      </rPr>
      <t xml:space="preserve"> http://www.tbb.org.tr/net/donemsel/default.aspx?dil=TR</t>
    </r>
  </si>
  <si>
    <r>
      <rPr>
        <b/>
        <sz val="10"/>
        <rFont val="Arial Tur"/>
        <charset val="162"/>
      </rPr>
      <t>Kaynak:</t>
    </r>
    <r>
      <rPr>
        <sz val="10"/>
        <rFont val="Arial"/>
        <family val="2"/>
        <charset val="162"/>
      </rPr>
      <t xml:space="preserve"> Türkiye Bankalar Birliği</t>
    </r>
  </si>
  <si>
    <t>Tasarruf Mevduatı</t>
  </si>
  <si>
    <t>Resmi Kuruluşlar Mevduatı</t>
  </si>
  <si>
    <t>Ticari Kuruluşlar Mevduatı</t>
  </si>
  <si>
    <t>Bankalararası Mevduat</t>
  </si>
  <si>
    <t>Döviz Tevdiat Hesabı</t>
  </si>
  <si>
    <t>Diğer Kuruluşlar Mevduatı</t>
  </si>
  <si>
    <t xml:space="preserve">Kıymetli Madenler /Altın Depo Hesapları </t>
  </si>
  <si>
    <t>0.814</t>
  </si>
  <si>
    <t>0.764</t>
  </si>
  <si>
    <t>2.774.39</t>
  </si>
  <si>
    <t>0.038</t>
  </si>
  <si>
    <t>187.62</t>
  </si>
  <si>
    <t>MEVDUAT (Bin YTL)</t>
  </si>
  <si>
    <t>MEVDUAT (Milyon ABD Doları)</t>
  </si>
  <si>
    <t>TP</t>
  </si>
  <si>
    <t>YP</t>
  </si>
  <si>
    <r>
      <rPr>
        <b/>
        <sz val="10"/>
        <rFont val="Arial Tur"/>
        <charset val="162"/>
      </rPr>
      <t xml:space="preserve">Not: </t>
    </r>
    <r>
      <rPr>
        <sz val="10"/>
        <rFont val="Arial"/>
        <family val="2"/>
        <charset val="162"/>
      </rPr>
      <t>2013 yılına ait söz konusu veri henüz yayınlanmamıştır.</t>
    </r>
  </si>
  <si>
    <t>KREDİ</t>
  </si>
  <si>
    <t>MEVDUAT</t>
  </si>
  <si>
    <t>Bankalar</t>
  </si>
  <si>
    <t>Merkez İlçe</t>
  </si>
  <si>
    <t>ABN AMRO Bank N.V.</t>
  </si>
  <si>
    <t>Adabank A.Ş.</t>
  </si>
  <si>
    <t>Akbank T.A.Ş.</t>
  </si>
  <si>
    <t>Alternatif Bank A.Ş.</t>
  </si>
  <si>
    <t>Anadolubank A.Ş.</t>
  </si>
  <si>
    <t>Arap Türk Bankası A.Ş.</t>
  </si>
  <si>
    <t>Banca di Roma S.P.A.</t>
  </si>
  <si>
    <t>Bank Mellat</t>
  </si>
  <si>
    <t>BankPozitif Kredi ve Kalkınma Bankası A.Ş.</t>
  </si>
  <si>
    <t>Birleşik Fon Bankası A.Ş.</t>
  </si>
  <si>
    <t>Calyon Bank Türk A.Ş.</t>
  </si>
  <si>
    <t>Citibank A.Ş.</t>
  </si>
  <si>
    <t>Çalık Yatırım Bankası A.Ş.</t>
  </si>
  <si>
    <t>Denizbank A.Ş.</t>
  </si>
  <si>
    <t>Deutsche Bank A.Ş.</t>
  </si>
  <si>
    <t>Diler Yatırım Bankası A.Ş.</t>
  </si>
  <si>
    <t>Finans Bank A.Ş.</t>
  </si>
  <si>
    <t>Fortis Bank A.Ş.</t>
  </si>
  <si>
    <t>GSD Yatırım Bankası A.Ş.</t>
  </si>
  <si>
    <t>Habib Bank Limited</t>
  </si>
  <si>
    <t>HSBC Bank A.Ş.</t>
  </si>
  <si>
    <t>İller Bankası</t>
  </si>
  <si>
    <t>İMKB Takas ve Saklama Bankası A.Ş.</t>
  </si>
  <si>
    <t>JPMorgan Chase Bank N.A.</t>
  </si>
  <si>
    <t>Merrill Lynch Yatırım Bank A.Ş.</t>
  </si>
  <si>
    <t>Millennium Bank A.Ş.</t>
  </si>
  <si>
    <t>Nurol Yatırım Bankası A.Ş.</t>
  </si>
  <si>
    <t>Oyak Bank A.Ş.</t>
  </si>
  <si>
    <t>Société Générale (SA)</t>
  </si>
  <si>
    <t>Şekerbank T.A.Ş.</t>
  </si>
  <si>
    <t>Taib Yatırım Bank A.Ş.</t>
  </si>
  <si>
    <t>Tekfenbank A.Ş.</t>
  </si>
  <si>
    <t>Tekstil Bankası A.Ş.</t>
  </si>
  <si>
    <t>Turkish Bank A.Ş.</t>
  </si>
  <si>
    <t>Turkland Bank A.Ş.</t>
  </si>
  <si>
    <t>Türk Ekonomi Bankası A.Ş.</t>
  </si>
  <si>
    <t>Türk Eximbank</t>
  </si>
  <si>
    <t>Türkiye Cumhuriyeti Ziraat Bankası A.Ş.</t>
  </si>
  <si>
    <t>Türkiye Garanti Bankası A.Ş.</t>
  </si>
  <si>
    <t>Türkiye Halk Bankası A.Ş.</t>
  </si>
  <si>
    <t>Türkiye İş Bankası A.Ş.</t>
  </si>
  <si>
    <t>Türkiye Kalkınma Bankası A.Ş.</t>
  </si>
  <si>
    <t>Türkiye Sınai Kalkınma Bankası A.Ş.</t>
  </si>
  <si>
    <t>Türkiye Vakıflar Bankası T.A.O.</t>
  </si>
  <si>
    <t>WestLB AG</t>
  </si>
  <si>
    <t>Yapı ve Kredi Bankası A.Ş.</t>
  </si>
  <si>
    <r>
      <rPr>
        <b/>
        <sz val="10"/>
        <rFont val="Arial Tur"/>
        <charset val="162"/>
      </rPr>
      <t>Kayıt Tarihi:</t>
    </r>
    <r>
      <rPr>
        <sz val="10"/>
        <rFont val="Arial"/>
        <family val="2"/>
        <charset val="162"/>
      </rPr>
      <t xml:space="preserve"> 29.06.2007</t>
    </r>
  </si>
  <si>
    <r>
      <rPr>
        <b/>
        <sz val="10"/>
        <rFont val="Arial Tur"/>
        <charset val="162"/>
      </rPr>
      <t>Kayıt Yeri:</t>
    </r>
    <r>
      <rPr>
        <sz val="10"/>
        <rFont val="Arial"/>
        <family val="2"/>
        <charset val="162"/>
      </rPr>
      <t xml:space="preserve">  http://www.tbb.org.tr/net/donemsel/default.aspx?dil=TR</t>
    </r>
  </si>
  <si>
    <r>
      <rPr>
        <b/>
        <sz val="10"/>
        <rFont val="Arial Tur"/>
        <charset val="162"/>
      </rPr>
      <t xml:space="preserve">Kaynak: </t>
    </r>
    <r>
      <rPr>
        <sz val="10"/>
        <rFont val="Arial"/>
        <family val="2"/>
        <charset val="162"/>
      </rPr>
      <t>Türkiye Bankalar Birliği</t>
    </r>
  </si>
  <si>
    <t xml:space="preserve">  Akkışla</t>
  </si>
  <si>
    <t xml:space="preserve">  Bünyan</t>
  </si>
  <si>
    <t xml:space="preserve">  Develi</t>
  </si>
  <si>
    <t xml:space="preserve">  Felahiye</t>
  </si>
  <si>
    <t xml:space="preserve">  Hacılar</t>
  </si>
  <si>
    <t xml:space="preserve">  İncesu</t>
  </si>
  <si>
    <t xml:space="preserve">  Kocasinan</t>
  </si>
  <si>
    <t xml:space="preserve">  Melikgazi</t>
  </si>
  <si>
    <t xml:space="preserve">  Merkez 
İlçe</t>
  </si>
  <si>
    <t xml:space="preserve">  Özvatan</t>
  </si>
  <si>
    <t xml:space="preserve">  Pınarbaşı</t>
  </si>
  <si>
    <t xml:space="preserve">  Sarıoğlan</t>
  </si>
  <si>
    <t xml:space="preserve">  Sarız</t>
  </si>
  <si>
    <t xml:space="preserve">  Talas</t>
  </si>
  <si>
    <t xml:space="preserve">  Tomarza</t>
  </si>
  <si>
    <t xml:space="preserve">  Yahyalı</t>
  </si>
  <si>
    <t xml:space="preserve">  Yeşilhisar</t>
  </si>
  <si>
    <t>Calyon Yatırım Bankası Türk A.Ş.</t>
  </si>
  <si>
    <t>Eurobank Tekfen A.Ş.</t>
  </si>
  <si>
    <t>Unicredit Banca di Roma S.p.A.</t>
  </si>
  <si>
    <r>
      <rPr>
        <b/>
        <sz val="10"/>
        <rFont val="Arial Tur"/>
        <charset val="162"/>
      </rPr>
      <t>Kayıt Tarihi:</t>
    </r>
    <r>
      <rPr>
        <sz val="10"/>
        <rFont val="Arial"/>
        <family val="2"/>
        <charset val="162"/>
      </rPr>
      <t xml:space="preserve"> 31.07.2008</t>
    </r>
  </si>
  <si>
    <t>Aktif Yatırım Bankası A.Ş.</t>
  </si>
  <si>
    <t>ING Bank A.Ş.</t>
  </si>
  <si>
    <r>
      <rPr>
        <b/>
        <sz val="10"/>
        <rFont val="Arial Tur"/>
        <charset val="162"/>
      </rPr>
      <t>Kayıt Tarihi:</t>
    </r>
    <r>
      <rPr>
        <sz val="10"/>
        <rFont val="Arial"/>
        <family val="2"/>
        <charset val="162"/>
      </rPr>
      <t xml:space="preserve"> 02.07.2009</t>
    </r>
  </si>
  <si>
    <t>Credit Agricole Yatırım Bankası Türk A.Ş.</t>
  </si>
  <si>
    <t>The Royal Bank of Scotland N.V.</t>
  </si>
  <si>
    <r>
      <rPr>
        <b/>
        <sz val="10"/>
        <rFont val="Arial Tur"/>
        <charset val="162"/>
      </rPr>
      <t>Kayıt Tarihi:</t>
    </r>
    <r>
      <rPr>
        <sz val="10"/>
        <rFont val="Arial"/>
        <family val="2"/>
        <charset val="162"/>
      </rPr>
      <t xml:space="preserve"> 23.09.2010</t>
    </r>
  </si>
  <si>
    <t xml:space="preserve">  Merkez İlçe</t>
  </si>
  <si>
    <r>
      <rPr>
        <b/>
        <sz val="10"/>
        <rFont val="Arial Tur"/>
        <charset val="162"/>
      </rPr>
      <t>Kayıt Tarihi:</t>
    </r>
    <r>
      <rPr>
        <sz val="10"/>
        <rFont val="Arial"/>
        <family val="2"/>
        <charset val="162"/>
      </rPr>
      <t xml:space="preserve"> 22.09.2011</t>
    </r>
  </si>
  <si>
    <t>Fibabanka A.Ş.</t>
  </si>
  <si>
    <r>
      <rPr>
        <b/>
        <sz val="10"/>
        <rFont val="Arial Tur"/>
        <charset val="162"/>
      </rPr>
      <t>Kayıt Tarihi:</t>
    </r>
    <r>
      <rPr>
        <sz val="10"/>
        <rFont val="Arial"/>
        <family val="2"/>
        <charset val="162"/>
      </rPr>
      <t xml:space="preserve"> 07.09.2012</t>
    </r>
  </si>
  <si>
    <t>Burgan Bank A.Ş.</t>
  </si>
  <si>
    <t>İstanbul Takas ve Saklama Bankası A.Ş.</t>
  </si>
  <si>
    <t>Odea Bank A.Ş.</t>
  </si>
  <si>
    <t>Portigon AG</t>
  </si>
  <si>
    <t>Standard Chartered Yatırım Bankası Türk A.Ş.</t>
  </si>
  <si>
    <r>
      <t xml:space="preserve">Güncelleme Tarihi: </t>
    </r>
    <r>
      <rPr>
        <sz val="10"/>
        <rFont val="Arial"/>
        <family val="2"/>
        <charset val="162"/>
      </rPr>
      <t>01.07.2014</t>
    </r>
  </si>
  <si>
    <t>Bank of Tokyo-Mitsubishi UFJ Turkey A. Ş.</t>
  </si>
  <si>
    <t xml:space="preserve"> Merkez İlçe</t>
  </si>
  <si>
    <r>
      <rPr>
        <b/>
        <sz val="10"/>
        <rFont val="Arial Tur"/>
        <charset val="162"/>
      </rPr>
      <t>Güncelleme Tarihi:</t>
    </r>
    <r>
      <rPr>
        <sz val="10"/>
        <rFont val="Arial"/>
        <family val="2"/>
        <charset val="162"/>
      </rPr>
      <t xml:space="preserve"> 02.07.2014</t>
    </r>
  </si>
  <si>
    <r>
      <rPr>
        <b/>
        <sz val="10"/>
        <rFont val="Arial Tur"/>
        <charset val="162"/>
      </rPr>
      <t>Not:</t>
    </r>
    <r>
      <rPr>
        <sz val="10"/>
        <rFont val="Arial"/>
        <family val="2"/>
        <charset val="162"/>
      </rPr>
      <t xml:space="preserve"> 2013 yılına ait szö konusu veri henüz yayınlanmamıştır.</t>
    </r>
  </si>
  <si>
    <t>BANKA SAYISI</t>
  </si>
  <si>
    <t>ÇALIŞAN SAYISI</t>
  </si>
  <si>
    <r>
      <rPr>
        <b/>
        <sz val="10"/>
        <rFont val="Arial Tur"/>
        <charset val="162"/>
      </rPr>
      <t>Kayıt Tarihi:</t>
    </r>
    <r>
      <rPr>
        <sz val="10"/>
        <rFont val="Arial"/>
        <family val="2"/>
        <charset val="162"/>
      </rPr>
      <t xml:space="preserve"> 11.02.2013</t>
    </r>
  </si>
  <si>
    <t>ATM SAYISI</t>
  </si>
  <si>
    <t>POS SAYISI</t>
  </si>
  <si>
    <t>ÜYE İŞYERİ SAYISI</t>
  </si>
  <si>
    <r>
      <rPr>
        <b/>
        <sz val="10"/>
        <rFont val="Arial Tur"/>
        <charset val="162"/>
      </rPr>
      <t xml:space="preserve">Güncelleme Tarihi: </t>
    </r>
    <r>
      <rPr>
        <sz val="10"/>
        <rFont val="Arial"/>
        <family val="2"/>
        <charset val="162"/>
      </rPr>
      <t>02.07.2014</t>
    </r>
  </si>
  <si>
    <t>ŞUBE BAŞINA MEVDUAT
(Bin TL)</t>
  </si>
  <si>
    <t>ŞUBE BAŞINA KREDİ
(Bin TL)</t>
  </si>
  <si>
    <t>NÜFUS BAŞINA MEVDUAT
(TL)</t>
  </si>
  <si>
    <t>NÜFUS BAŞINA KREDİ
(TL)</t>
  </si>
  <si>
    <t>Kamusal Sermayeli Bankalar</t>
  </si>
  <si>
    <t>Türkiye Emlak Bankası A.Ş.</t>
  </si>
  <si>
    <t>Özel Sermayeli Bankalar</t>
  </si>
  <si>
    <t>Bayındırbank A.Ş.</t>
  </si>
  <si>
    <t>Birleşik Türk Körfez Bankası A.Ş.</t>
  </si>
  <si>
    <t>Ege Giyim Sanayicileri Bankası A.Ş.</t>
  </si>
  <si>
    <t>Fiba Bank A.Ş.</t>
  </si>
  <si>
    <t>İktisat Bankası T.A.Ş.</t>
  </si>
  <si>
    <t>Kentbank A.Ş.</t>
  </si>
  <si>
    <t>Koçbank A.Ş.</t>
  </si>
  <si>
    <t>Milli Aydın Bankası T.A.Ş.</t>
  </si>
  <si>
    <t>MNG Bank A.Ş.</t>
  </si>
  <si>
    <t>Pamukbank T.A.Ş.</t>
  </si>
  <si>
    <t>Sitebank A.Ş.</t>
  </si>
  <si>
    <t>Sümerbank A.Ş.</t>
  </si>
  <si>
    <t>Toprakbank A.Ş.</t>
  </si>
  <si>
    <t>Türk Dış Ticaret Bankası A.Ş.</t>
  </si>
  <si>
    <t>Tas. Mevd. Sig. Fonuna Devr. Bankalar</t>
  </si>
  <si>
    <t>Bank Ekspres A.Ş.</t>
  </si>
  <si>
    <t>Bank Kapital Türk A.Ş.</t>
  </si>
  <si>
    <t>Demirbank T.A.Ş.</t>
  </si>
  <si>
    <t>Egebank A.Ş.</t>
  </si>
  <si>
    <t>Eskişehir Bankası T.A.Ş.</t>
  </si>
  <si>
    <t>Etibank A.Ş.</t>
  </si>
  <si>
    <t>Interbank A.Ş.</t>
  </si>
  <si>
    <t>Türk Ticaret Bankası A.Ş.</t>
  </si>
  <si>
    <t>Türkiye Tütüncüler Bankası Yaşarbank A.Ş.</t>
  </si>
  <si>
    <t>Yurt Ticaret ve Kredi Bankası A.Ş.</t>
  </si>
  <si>
    <t>Yabancı Bankalar</t>
  </si>
  <si>
    <t>Türkiye´de Kurulmuş Yabancı Bankalar</t>
  </si>
  <si>
    <t>Ak Uluslararası Bankası A.Ş.</t>
  </si>
  <si>
    <t>Bank of Tokyo-Mitsubishi UFJ Turkey A.Ş.</t>
  </si>
  <si>
    <t>BankEuropa Bankası A.Ş.</t>
  </si>
  <si>
    <t>Bnp-Ak Dresdner Bank A.Ş.</t>
  </si>
  <si>
    <t>Osmanlı Bankası A.Ş.</t>
  </si>
  <si>
    <t>Ulusal Bank T.A.Ş.</t>
  </si>
  <si>
    <t>Türkiye´de Şube Açan Yabancı Bankalar</t>
  </si>
  <si>
    <t>Credit Lyonnais Turkey</t>
  </si>
  <si>
    <t>Credit Suisse First Boston</t>
  </si>
  <si>
    <t>ING Bank N.V.</t>
  </si>
  <si>
    <t>Rabobank Nederland</t>
  </si>
  <si>
    <t>The Chase Manhattan Bank</t>
  </si>
  <si>
    <t>Kalkınma ve Yatırım Bankaları</t>
  </si>
  <si>
    <t>Mevduat Kabul Etmeyen Bankalar</t>
  </si>
  <si>
    <t>Atlas Yatırım Bankası A.Ş.</t>
  </si>
  <si>
    <t>C Kredi ve Kalkınma Bankası A.Ş.</t>
  </si>
  <si>
    <t>Sınai Yatırım Bankası A.Ş.</t>
  </si>
  <si>
    <t>Tat Yatırım Bankası A.Ş.</t>
  </si>
  <si>
    <t>Tekfen Yatırım ve Finansman Bankası A.Ş.</t>
  </si>
  <si>
    <t>Toprak Yatırım Bankası A.Ş.</t>
  </si>
  <si>
    <t>Crédit Agricole Indosuez Türk Bank A.Ş.</t>
  </si>
  <si>
    <t>Toplam Banka Sayısı</t>
  </si>
  <si>
    <t>Tablo 15.1</t>
  </si>
  <si>
    <t>Tablo 15.2</t>
  </si>
  <si>
    <t>Tablo 15.3</t>
  </si>
  <si>
    <t>Tablo 15.4</t>
  </si>
  <si>
    <t>Tablo 15.5</t>
  </si>
  <si>
    <t>Tablo 15.6</t>
  </si>
  <si>
    <t>Tablo 15.6 (devamı)</t>
  </si>
  <si>
    <t>Tablo 15.7</t>
  </si>
  <si>
    <t>Tablo 15.8</t>
  </si>
  <si>
    <t>Tablo 15.9</t>
  </si>
  <si>
    <t>Tablo 15.10</t>
  </si>
  <si>
    <t>Tablo 15.11</t>
  </si>
  <si>
    <t>Tablo 15.12</t>
  </si>
  <si>
    <r>
      <rPr>
        <b/>
        <sz val="10"/>
        <rFont val="Arial Tur"/>
        <charset val="162"/>
      </rPr>
      <t>TP:</t>
    </r>
    <r>
      <rPr>
        <sz val="10"/>
        <rFont val="Arial"/>
        <family val="2"/>
        <charset val="162"/>
      </rPr>
      <t xml:space="preserve"> Türk parası; </t>
    </r>
    <r>
      <rPr>
        <b/>
        <sz val="10"/>
        <rFont val="Arial"/>
        <family val="2"/>
        <charset val="162"/>
      </rPr>
      <t xml:space="preserve">YP: </t>
    </r>
    <r>
      <rPr>
        <sz val="10"/>
        <rFont val="Arial"/>
        <family val="2"/>
        <charset val="162"/>
      </rPr>
      <t>Yabancı para (döviz tevdiat hesabı)</t>
    </r>
  </si>
  <si>
    <t>İhtisas Kredi
 (Bin YTL)</t>
  </si>
  <si>
    <t>İhtisas Dışı Kredi 
(Bin YTL)</t>
  </si>
  <si>
    <t>Toplam 
(Bin YTL)</t>
  </si>
  <si>
    <t>YILLAR İTİBARİYLE KAYSERİ İLİNDE BULUNAN OTELLER VE MEVCUT DURUM (2009-2013)</t>
  </si>
  <si>
    <t>KAYSERİ İLİNDE BULUNAN İŞLETME BELGELİ OTELLER VE MEVCUT DURUM (2009)</t>
  </si>
  <si>
    <t>KAYSERİ İLİNDE BULUNAN İŞLETME BELGELİ OTELLER VE MEVCUT DURUM (2010)</t>
  </si>
  <si>
    <t>KAYSERİ İLİNDE BULUNAN İŞLETME BELGELİ OTELLER VE MEVCUT DURUM (2011)</t>
  </si>
  <si>
    <t>KAYSERİ İLİNDE BULUNAN İŞLETME BELGELİ OTELLER VE MEVCUT DURUM (2012)</t>
  </si>
  <si>
    <t>KAYSERİ İLİNDE BULUNAN İŞLETME BELGELİ OTELLER VE MEVCUT DURUM (2013)</t>
  </si>
  <si>
    <t>YILLAR İTİBARİYLE KAYSERİ İLİNDE BULUNAN YATIRIM BELGELİ OTELLER VE MEVCUT DURUM (2009-2013)</t>
  </si>
  <si>
    <t>YILLAR İTİBARİYLE ERCİYES KAYAK MERKEZİNDE BULUNAN KAMUYA AİT KONAKLAMA TESİSLERİ (2009-2013)</t>
  </si>
  <si>
    <t>YILLAR İTİBARİYLE KAYSERİ İLİNDE BULUNAN İŞLETME BELGELİ RESTORANLAR VE MEVCUT DURUM (2009-2013)</t>
  </si>
  <si>
    <t>YILLAR İTİBARİYLE BAKANLIKTAN BELGELİ SEYAHAT ACENTELERİ VE GRUBU (2009-2013)</t>
  </si>
  <si>
    <t>YILLAR İTİBARİYLE KAYSERİ İLİNDEKİ TURİSTİK MEKANLARA GELEN TURİST SAYISI (2009-2010)</t>
  </si>
  <si>
    <t xml:space="preserve"> KAYSERİ İLİNDEKİ TURİSTİK MEKANLARA GELEN TURİST SAYISI (2011)</t>
  </si>
  <si>
    <t>YILLAR İTİBARİYLE KÜLTÜR MERKEZLERİNDE GERÇEKLEŞTİRİLEN FAALİYETLER (2009-2013)</t>
  </si>
  <si>
    <t>İŞLETMELER</t>
  </si>
  <si>
    <t>ADETİ</t>
  </si>
  <si>
    <t>ODA SAYISI</t>
  </si>
  <si>
    <t>Turizm Yatırım Belgeli</t>
  </si>
  <si>
    <t>Erciyes’deki Kamu Tesisleri</t>
  </si>
  <si>
    <t>Belediye Belgeli</t>
  </si>
  <si>
    <r>
      <t>Kayıt Tarihi:</t>
    </r>
    <r>
      <rPr>
        <sz val="10"/>
        <rFont val="Arial"/>
        <family val="2"/>
        <charset val="162"/>
      </rPr>
      <t xml:space="preserve"> 10.05.2011</t>
    </r>
  </si>
  <si>
    <r>
      <t xml:space="preserve">Güncelleme Tarihi: </t>
    </r>
    <r>
      <rPr>
        <sz val="10"/>
        <rFont val="Arial"/>
        <family val="2"/>
        <charset val="162"/>
      </rPr>
      <t>08.06.2014</t>
    </r>
  </si>
  <si>
    <r>
      <t xml:space="preserve">Kayıt Yeri: </t>
    </r>
    <r>
      <rPr>
        <sz val="10"/>
        <rFont val="Arial"/>
        <family val="2"/>
        <charset val="162"/>
      </rPr>
      <t>Kayseri Kültür ve Turizm Müdürlüğü 2009, 2010, 2011, 2012, 2013 Yılı Brifingleri</t>
    </r>
  </si>
  <si>
    <r>
      <t>Kaynak:</t>
    </r>
    <r>
      <rPr>
        <sz val="10"/>
        <rFont val="Arial"/>
        <family val="2"/>
        <charset val="162"/>
      </rPr>
      <t xml:space="preserve"> Kayseri Valiliği</t>
    </r>
  </si>
  <si>
    <t>OTELİN ADI</t>
  </si>
  <si>
    <t>YILDIZ</t>
  </si>
  <si>
    <t>Hilton</t>
  </si>
  <si>
    <t>Grand Eras</t>
  </si>
  <si>
    <t>Erciyes Grand Eras</t>
  </si>
  <si>
    <t>Almer</t>
  </si>
  <si>
    <t>Çapari</t>
  </si>
  <si>
    <t>Lifos</t>
  </si>
  <si>
    <t>Bent</t>
  </si>
  <si>
    <t>Ayata</t>
  </si>
  <si>
    <t>Grand Ülger</t>
  </si>
  <si>
    <t>Altınsaray</t>
  </si>
  <si>
    <t>As Berlin</t>
  </si>
  <si>
    <t>A Klas</t>
  </si>
  <si>
    <r>
      <t>Kayıt Tarihi:</t>
    </r>
    <r>
      <rPr>
        <sz val="10"/>
        <rFont val="Arial"/>
        <family val="2"/>
        <charset val="162"/>
      </rPr>
      <t xml:space="preserve"> 04.02.2013</t>
    </r>
  </si>
  <si>
    <r>
      <t xml:space="preserve">Kayıt Yeri: </t>
    </r>
    <r>
      <rPr>
        <sz val="10"/>
        <rFont val="Arial"/>
        <family val="2"/>
        <charset val="162"/>
      </rPr>
      <t>Kayseri Kültür ve Turizm Müdürlüğü 2009 Yılı Brifingi</t>
    </r>
  </si>
  <si>
    <t>İbis Otel</t>
  </si>
  <si>
    <t>Novotel</t>
  </si>
  <si>
    <t>Can Otel</t>
  </si>
  <si>
    <t>Mirade Del Loğa</t>
  </si>
  <si>
    <t>Mirade Del Monte</t>
  </si>
  <si>
    <t>Nüzhet Otel</t>
  </si>
  <si>
    <r>
      <t xml:space="preserve">Kayıt Yeri: </t>
    </r>
    <r>
      <rPr>
        <sz val="10"/>
        <rFont val="Arial"/>
        <family val="2"/>
        <charset val="162"/>
      </rPr>
      <t>Kayseri Kültür ve Turizm Müdürlüğü 2010 Yılı Brifingi</t>
    </r>
  </si>
  <si>
    <t>City One Otel</t>
  </si>
  <si>
    <t xml:space="preserve">La Casa </t>
  </si>
  <si>
    <t>Butik</t>
  </si>
  <si>
    <r>
      <t xml:space="preserve">Kayıt Yeri: </t>
    </r>
    <r>
      <rPr>
        <sz val="10"/>
        <rFont val="Arial"/>
        <family val="2"/>
        <charset val="162"/>
      </rPr>
      <t>Kayseri Kültür ve Turizm Müdürlüğü 2011 Yılı Brifingi</t>
    </r>
  </si>
  <si>
    <t>İmamoğlu Paşa Otel</t>
  </si>
  <si>
    <r>
      <t>Kayıt Tarihi:</t>
    </r>
    <r>
      <rPr>
        <sz val="10"/>
        <rFont val="Arial"/>
        <family val="2"/>
        <charset val="162"/>
      </rPr>
      <t xml:space="preserve"> 04.03.2013</t>
    </r>
  </si>
  <si>
    <r>
      <t xml:space="preserve">Kayıt Yeri: </t>
    </r>
    <r>
      <rPr>
        <sz val="10"/>
        <rFont val="Arial"/>
        <family val="2"/>
        <charset val="162"/>
      </rPr>
      <t>Kayseri Kültür ve Turizm Müdürlüğü 2012 Yılı Brifingi</t>
    </r>
  </si>
  <si>
    <t>Mirade Del Lago</t>
  </si>
  <si>
    <r>
      <t>Kayıt Tarihi:</t>
    </r>
    <r>
      <rPr>
        <sz val="10"/>
        <rFont val="Arial"/>
        <family val="2"/>
        <charset val="162"/>
      </rPr>
      <t xml:space="preserve"> 08.06.2014</t>
    </r>
  </si>
  <si>
    <r>
      <t xml:space="preserve">Kayıt Yeri: </t>
    </r>
    <r>
      <rPr>
        <sz val="10"/>
        <rFont val="Arial"/>
        <family val="2"/>
        <charset val="162"/>
      </rPr>
      <t>Kayseri Kültür ve Turizm Müdürlüğü 2013 Yılı Brifingi</t>
    </r>
  </si>
  <si>
    <t>YILDIZ SAYISI</t>
  </si>
  <si>
    <t>Erkara Otel</t>
  </si>
  <si>
    <t>Mirada Del Nıeve</t>
  </si>
  <si>
    <t>Buz Otel</t>
  </si>
  <si>
    <t>BUTİK</t>
  </si>
  <si>
    <t>Kar Otel</t>
  </si>
  <si>
    <t>Byz  Otel</t>
  </si>
  <si>
    <t>İmamoğlu Otel</t>
  </si>
  <si>
    <t>Erciyes Prestij Otel</t>
  </si>
  <si>
    <t>Nüzhet Otelcilik</t>
  </si>
  <si>
    <t>Gevher Otel</t>
  </si>
  <si>
    <t>Sereçe Butik Otel</t>
  </si>
  <si>
    <t>Real House Otel</t>
  </si>
  <si>
    <t>Radisson Blue Hotel</t>
  </si>
  <si>
    <t>Taş Plas Otel</t>
  </si>
  <si>
    <t xml:space="preserve">ASR Marmara </t>
  </si>
  <si>
    <t>Grand Marmara</t>
  </si>
  <si>
    <t>Yayla Butik Otel</t>
  </si>
  <si>
    <t>Munakar Otel</t>
  </si>
  <si>
    <t>Kuloğlu Otel</t>
  </si>
  <si>
    <t>Arça Otel</t>
  </si>
  <si>
    <t>Fier Life Center</t>
  </si>
  <si>
    <t>Kayak Evi</t>
  </si>
  <si>
    <t>K.K.K</t>
  </si>
  <si>
    <t>Jandarma</t>
  </si>
  <si>
    <t>Erciyes Üniversitesi</t>
  </si>
  <si>
    <t>YILLAR İTİBARİYLE KAYSERİ İLİNDE BULUNAN YATIRIM BELGELİ LOKANTALAR VE MEVCUT DURUM (2009-2011)</t>
  </si>
  <si>
    <t>LOKANTANIN ADI</t>
  </si>
  <si>
    <t>Tufini Türk Mutfağı</t>
  </si>
  <si>
    <t>910 kişilik</t>
  </si>
  <si>
    <r>
      <t xml:space="preserve">Güncelleme Tarihi: </t>
    </r>
    <r>
      <rPr>
        <sz val="10"/>
        <rFont val="Arial"/>
        <family val="2"/>
        <charset val="162"/>
      </rPr>
      <t>04.02.2013</t>
    </r>
  </si>
  <si>
    <r>
      <t xml:space="preserve">Kayıt Yeri: </t>
    </r>
    <r>
      <rPr>
        <sz val="10"/>
        <rFont val="Arial"/>
        <family val="2"/>
        <charset val="162"/>
      </rPr>
      <t>Kayseri Kültür ve Turizm Müdürlüğü 2009, 2010, 2011 Yılı Brifingleri</t>
    </r>
  </si>
  <si>
    <r>
      <rPr>
        <b/>
        <sz val="10"/>
        <rFont val="Arial Tur"/>
        <charset val="162"/>
      </rPr>
      <t xml:space="preserve">Not: </t>
    </r>
    <r>
      <rPr>
        <sz val="10"/>
        <rFont val="Arial"/>
        <family val="2"/>
        <charset val="162"/>
      </rPr>
      <t>2011 ve 2012 Yılı Kurum Brifinginde Yatırım Belgeli Lokantalara İlişkin Bilgi Bulunmamaktadır.</t>
    </r>
  </si>
  <si>
    <t>SINIFI</t>
  </si>
  <si>
    <t>KaşıklaMantı Restaurant</t>
  </si>
  <si>
    <t>450 kişilik yemek salonu
100 kişilik özel yemek salonu</t>
  </si>
  <si>
    <t>Yıldız Restaurant</t>
  </si>
  <si>
    <t>80 kişilik</t>
  </si>
  <si>
    <t>175 kişilik</t>
  </si>
  <si>
    <t>Black Rose</t>
  </si>
  <si>
    <t>108 kişilik</t>
  </si>
  <si>
    <t>150 kişilik</t>
  </si>
  <si>
    <t>Mc Donald’s</t>
  </si>
  <si>
    <t>Kafeterya</t>
  </si>
  <si>
    <t>70 kişilik</t>
  </si>
  <si>
    <t>Altıntepe Dinçerler</t>
  </si>
  <si>
    <t>160 kişilik lokanta
230 kişilik özel yemek salonu</t>
  </si>
  <si>
    <t>Elmacıoğlu İskender</t>
  </si>
  <si>
    <t xml:space="preserve">1.130 kişilik </t>
  </si>
  <si>
    <t>ADEDİ</t>
  </si>
  <si>
    <t>GRUBU</t>
  </si>
  <si>
    <t>A-GEÇİCİ</t>
  </si>
  <si>
    <t>A-ŞUBE</t>
  </si>
  <si>
    <t>B-GRUBU</t>
  </si>
  <si>
    <t>B-ŞUBE</t>
  </si>
  <si>
    <t>C-GRUBU</t>
  </si>
  <si>
    <t xml:space="preserve">                             TOPLAM</t>
  </si>
  <si>
    <r>
      <t xml:space="preserve">Kayıt Yeri: </t>
    </r>
    <r>
      <rPr>
        <sz val="10"/>
        <rFont val="Arial"/>
        <family val="2"/>
        <charset val="162"/>
      </rPr>
      <t>Kayseri Kültür ve Turizm Müdürlüğü 2009, 2010,  2011, 2012, 2013 Yılı Brifingleri</t>
    </r>
  </si>
  <si>
    <t>MEKANLAR</t>
  </si>
  <si>
    <t>YERLİ</t>
  </si>
  <si>
    <t>Müzeler</t>
  </si>
  <si>
    <t>Enf. Bürosu</t>
  </si>
  <si>
    <t>Havaalanı</t>
  </si>
  <si>
    <t>Oteller</t>
  </si>
  <si>
    <r>
      <t xml:space="preserve">Kayıt Yeri: </t>
    </r>
    <r>
      <rPr>
        <sz val="10"/>
        <rFont val="Arial"/>
        <family val="2"/>
        <charset val="162"/>
      </rPr>
      <t>Kayseri Kültür ve Turizm Müdürlüğü 2009, 2010 Yılı Brifingleri</t>
    </r>
  </si>
  <si>
    <t>Konaklama Tesislerine GİRİŞ Yapan</t>
  </si>
  <si>
    <t>Konaklama Tesislerinde GECELEME Yapan</t>
  </si>
  <si>
    <t>Havaalanına Giriş Yapan</t>
  </si>
  <si>
    <t>Enf. Bürosu'na Müracat Eden</t>
  </si>
  <si>
    <t>Arkeoloji Müzesi'ni Ziyaret Eden</t>
  </si>
  <si>
    <t>Etnoğrafya Müzesi'ni Ziyaret Eden</t>
  </si>
  <si>
    <t>Atatürk Evi'ni Ziyaret Eden</t>
  </si>
  <si>
    <t>Kültepe Ören Yeri'ni Ziyaret Eden</t>
  </si>
  <si>
    <t>Soğanlı Ören Yeri'ni Ziyaret Eden</t>
  </si>
  <si>
    <r>
      <t xml:space="preserve">Kayıt  Tarihi: </t>
    </r>
    <r>
      <rPr>
        <sz val="10"/>
        <rFont val="Arial"/>
        <family val="2"/>
        <charset val="162"/>
      </rPr>
      <t>04.02.2013</t>
    </r>
  </si>
  <si>
    <r>
      <t xml:space="preserve">Kayıt Yeri: </t>
    </r>
    <r>
      <rPr>
        <sz val="10"/>
        <rFont val="Arial"/>
        <family val="2"/>
        <charset val="162"/>
      </rPr>
      <t>Kayseri Kültür ve Turizm Müdürlüğü  2011 Yılı Brifingi</t>
    </r>
  </si>
  <si>
    <t>YILLAR İTİBARİYLE KAYSERİ İLİNDEKİ TURİSTİK MEKANLARA GELEN TURİST SAYISI (2012)</t>
  </si>
  <si>
    <t>YILLAR İTİBARİYLE KAYSERİ İLİNDEKİ TURİSTİK MEKANLARA GELEN TURİST SAYISI (2013)</t>
  </si>
  <si>
    <t>FAALİYETİN TÜRÜ</t>
  </si>
  <si>
    <t>FAALİYET SAYISI</t>
  </si>
  <si>
    <t>İZLEYİCİ SAYISI</t>
  </si>
  <si>
    <t>Çeşitli Toplantılar</t>
  </si>
  <si>
    <t>Gösteri</t>
  </si>
  <si>
    <t>Konferans</t>
  </si>
  <si>
    <t>Kurs</t>
  </si>
  <si>
    <t>Panel</t>
  </si>
  <si>
    <t>Seminer</t>
  </si>
  <si>
    <t>Sergi</t>
  </si>
  <si>
    <t>Konser</t>
  </si>
  <si>
    <t>Tiyatro/Opera/Bale</t>
  </si>
  <si>
    <t>Yarışma</t>
  </si>
  <si>
    <t>58.35</t>
  </si>
  <si>
    <t>Tablo 16.1</t>
  </si>
  <si>
    <t>Tablo 16.2</t>
  </si>
  <si>
    <t>Tablo 16.2 (devamı)</t>
  </si>
  <si>
    <t>Tablo 16.3</t>
  </si>
  <si>
    <t>Tablo 16.4</t>
  </si>
  <si>
    <t>Tablo 16.5</t>
  </si>
  <si>
    <t>Tablo 16.6</t>
  </si>
  <si>
    <t>Tablo 16.7</t>
  </si>
  <si>
    <t>Tablo 16.8</t>
  </si>
  <si>
    <t>Tablo 16.8 (devamı)</t>
  </si>
  <si>
    <t>Tablo 16.9</t>
  </si>
  <si>
    <t>Turizm İşletme 
Belgeli</t>
  </si>
  <si>
    <t xml:space="preserve">        Butik</t>
  </si>
  <si>
    <r>
      <t>Kayıt Tarihi:</t>
    </r>
    <r>
      <rPr>
        <sz val="10"/>
        <rFont val="Arial"/>
        <family val="2"/>
        <charset val="162"/>
      </rPr>
      <t xml:space="preserve"> 04.02.2010</t>
    </r>
  </si>
  <si>
    <t xml:space="preserve">         Butik</t>
  </si>
  <si>
    <r>
      <t xml:space="preserve">Not: </t>
    </r>
    <r>
      <rPr>
        <sz val="10"/>
        <rFont val="Arial"/>
        <family val="2"/>
        <charset val="162"/>
      </rPr>
      <t>2011 yılından itibaren veriler farklı sistemle tablolaştırılmıştır.</t>
    </r>
  </si>
  <si>
    <t>YILLAR İTİBARİYLE KAYSERİ HAVAALANI İÇ/DIŞ HAT UÇAK VE YOLCU TRAFİĞİ (1999-2011)</t>
  </si>
  <si>
    <t>İÇ HAT UÇAK</t>
  </si>
  <si>
    <t>İÇ HAT YOLCU</t>
  </si>
  <si>
    <t>DIŞ HAT UÇAK</t>
  </si>
  <si>
    <t>DIŞ HAT YOLCU</t>
  </si>
  <si>
    <t>YILLIK GENEL YOLCU TOPLAMI</t>
  </si>
  <si>
    <t xml:space="preserve">GELEN </t>
  </si>
  <si>
    <t>GİDEN</t>
  </si>
  <si>
    <r>
      <rPr>
        <b/>
        <sz val="10"/>
        <rFont val="Arial Tur"/>
        <charset val="162"/>
      </rPr>
      <t>Kayıt Tarihi:</t>
    </r>
    <r>
      <rPr>
        <sz val="10"/>
        <rFont val="Arial"/>
        <family val="2"/>
        <charset val="162"/>
      </rPr>
      <t xml:space="preserve"> 04.01.2013</t>
    </r>
  </si>
  <si>
    <r>
      <t xml:space="preserve">Kayıt Yeri: </t>
    </r>
    <r>
      <rPr>
        <sz val="10"/>
        <rFont val="Arial"/>
        <family val="2"/>
        <charset val="162"/>
      </rPr>
      <t xml:space="preserve"> DHİM 2011 Yılı Brifingi</t>
    </r>
  </si>
  <si>
    <r>
      <rPr>
        <b/>
        <sz val="10"/>
        <rFont val="Arial Tur"/>
        <charset val="162"/>
      </rPr>
      <t>Kaynak:</t>
    </r>
    <r>
      <rPr>
        <sz val="10"/>
        <rFont val="Arial"/>
        <family val="2"/>
        <charset val="162"/>
      </rPr>
      <t xml:space="preserve"> Kayseri Valiliği</t>
    </r>
  </si>
  <si>
    <t>YILLAR İTİBARİYLE KAYSERİ HAVAALANI AYLIK UÇAK VE YOLCU TRAFİĞİ (2008-2011)</t>
  </si>
  <si>
    <t>UÇAK</t>
  </si>
  <si>
    <t>YOLCU</t>
  </si>
  <si>
    <r>
      <t xml:space="preserve">Kayıt Yeri: </t>
    </r>
    <r>
      <rPr>
        <sz val="10"/>
        <rFont val="Arial"/>
        <family val="2"/>
        <charset val="162"/>
      </rPr>
      <t xml:space="preserve"> DHİM 2009, 2010, 2011 Yılı Brifingleri</t>
    </r>
  </si>
  <si>
    <t>YILLAR İTİBARİYLE KAYSERİ HAVAALANI AYLIK YÜK TRAFİĞİ (2009-2011)</t>
  </si>
  <si>
    <t>YÜK</t>
  </si>
  <si>
    <r>
      <t xml:space="preserve">Kayıt Yeri: </t>
    </r>
    <r>
      <rPr>
        <sz val="10"/>
        <rFont val="Arial"/>
        <family val="2"/>
        <charset val="162"/>
      </rPr>
      <t xml:space="preserve"> DHİM  2010, 2011 Yılı Brifingleri</t>
    </r>
  </si>
  <si>
    <t>Tablo 17.2</t>
  </si>
  <si>
    <t>Tablo 17.3</t>
  </si>
  <si>
    <t>YILLAR İTİBARİYLE DEMİRYOLLARI YOLCU TRAFİĞİ (2009-2011)</t>
  </si>
  <si>
    <t>ULUSAL</t>
  </si>
  <si>
    <t>ULUSLARARASI</t>
  </si>
  <si>
    <r>
      <t xml:space="preserve">Kayıt Yeri: </t>
    </r>
    <r>
      <rPr>
        <sz val="10"/>
        <rFont val="Arial"/>
        <family val="2"/>
        <charset val="162"/>
      </rPr>
      <t xml:space="preserve"> TCDD 2009, 2010, 2011 Yılı Brifingleri</t>
    </r>
  </si>
  <si>
    <t>Tablo 17.4</t>
  </si>
  <si>
    <t>YILLAR İTİBARİYLE KAYSERİ'DE MOTORLU ARAÇ VE SÜRÜCÜ BELGELERİ SAYISI (2006-2012)</t>
  </si>
  <si>
    <t>MOTORLU ARAÇ DURUMU</t>
  </si>
  <si>
    <t>SÜRÜCÜ BELGELERİ DURUMU</t>
  </si>
  <si>
    <t>YENİ KAYIT</t>
  </si>
  <si>
    <t>YIL SONU TOPLAMI</t>
  </si>
  <si>
    <r>
      <t>Kayıt Tarihi:</t>
    </r>
    <r>
      <rPr>
        <sz val="10"/>
        <rFont val="Arial"/>
        <family val="2"/>
        <charset val="162"/>
      </rPr>
      <t xml:space="preserve"> 02.08.2008</t>
    </r>
  </si>
  <si>
    <r>
      <rPr>
        <b/>
        <sz val="10"/>
        <rFont val="Arial Tur"/>
        <charset val="162"/>
      </rPr>
      <t>Güncelleme Tarihi:</t>
    </r>
    <r>
      <rPr>
        <sz val="10"/>
        <rFont val="Arial"/>
        <family val="2"/>
        <charset val="162"/>
      </rPr>
      <t xml:space="preserve"> 05.02.2013</t>
    </r>
  </si>
  <si>
    <r>
      <t xml:space="preserve">Kayıt Yeri: </t>
    </r>
    <r>
      <rPr>
        <sz val="10"/>
        <rFont val="Arial"/>
        <family val="2"/>
        <charset val="162"/>
      </rPr>
      <t xml:space="preserve">http://www.kayseri.gov.tr/icerix.asp?catxid=11&amp;ekrantip=true&amp;ayrica=listegetir&amp;menu=genelbilgi&amp;fx=icerik&amp;dbx=
icerik&amp;tx=posix&amp;asx=T.C.%20Kayseri%20Valiliği%20&amp;basx=Karayolu </t>
    </r>
  </si>
  <si>
    <r>
      <t xml:space="preserve">Kaynak: </t>
    </r>
    <r>
      <rPr>
        <sz val="10"/>
        <rFont val="Arial"/>
        <family val="2"/>
        <charset val="162"/>
      </rPr>
      <t>Kayseri Valiliği</t>
    </r>
  </si>
  <si>
    <t>YILLAR İTİBARİYLE TRAFİĞE YENİ KAYIT OLAN ARAÇ SAYISI (2009-2012)</t>
  </si>
  <si>
    <t>ARAÇ CİNSİ</t>
  </si>
  <si>
    <t>2009 YILI</t>
  </si>
  <si>
    <t>2010 YILI</t>
  </si>
  <si>
    <t>İL MERKEZİ</t>
  </si>
  <si>
    <t>2011 YILI</t>
  </si>
  <si>
    <t>2012 YILI</t>
  </si>
  <si>
    <t>MOTOSİKLET</t>
  </si>
  <si>
    <t>OTOMOBİL</t>
  </si>
  <si>
    <t>MİNİBÜS</t>
  </si>
  <si>
    <t>OTOBÜS</t>
  </si>
  <si>
    <t>KAMYONET</t>
  </si>
  <si>
    <t>KAMYON</t>
  </si>
  <si>
    <t>ÇEKİCİ</t>
  </si>
  <si>
    <t>ÖZEL AMAÇLI TAŞITI</t>
  </si>
  <si>
    <t>TANKER</t>
  </si>
  <si>
    <t>JEEP - ARAZİ TAŞITI</t>
  </si>
  <si>
    <t>YARI RÖMORK</t>
  </si>
  <si>
    <r>
      <t>Kayıt Tarihi:</t>
    </r>
    <r>
      <rPr>
        <sz val="10"/>
        <rFont val="Arial"/>
        <family val="2"/>
        <charset val="162"/>
      </rPr>
      <t xml:space="preserve"> 22.03.2011</t>
    </r>
  </si>
  <si>
    <r>
      <t>Güncelleme Tarihi:</t>
    </r>
    <r>
      <rPr>
        <sz val="10"/>
        <rFont val="Arial"/>
        <family val="2"/>
        <charset val="162"/>
      </rPr>
      <t xml:space="preserve"> 05.02.2013</t>
    </r>
  </si>
  <si>
    <r>
      <t xml:space="preserve">Kayıt Yeri: </t>
    </r>
    <r>
      <rPr>
        <sz val="10"/>
        <rFont val="Arial"/>
        <family val="2"/>
        <charset val="162"/>
      </rPr>
      <t>Kayseri Valiliği 2010, 2011, 2012 Yılı Brifingleri</t>
    </r>
  </si>
  <si>
    <r>
      <t xml:space="preserve">Kaynak: </t>
    </r>
    <r>
      <rPr>
        <sz val="10"/>
        <rFont val="Arial Tur"/>
        <charset val="162"/>
      </rPr>
      <t xml:space="preserve">Kayseri Valiliği </t>
    </r>
  </si>
  <si>
    <t>YILLAR İTİBARİYLE KAYSERİ'DEKİ MOTORLU KARA TAŞITLARINA AİT AYLIK İSTATİSTİKLER (1994-1998)</t>
  </si>
  <si>
    <t>ÖZEL AMAÇLI TAŞITLAR</t>
  </si>
  <si>
    <t>YOL VE İŞ MAKİNALARI</t>
  </si>
  <si>
    <r>
      <rPr>
        <b/>
        <sz val="10"/>
        <rFont val="Arial Tur"/>
        <charset val="162"/>
      </rPr>
      <t>Kayıt Tarihi:</t>
    </r>
    <r>
      <rPr>
        <sz val="10"/>
        <rFont val="Arial"/>
        <family val="2"/>
        <charset val="162"/>
      </rPr>
      <t xml:space="preserve"> 05.02.2013</t>
    </r>
  </si>
  <si>
    <r>
      <t xml:space="preserve">Kayıt Yeri: </t>
    </r>
    <r>
      <rPr>
        <sz val="10"/>
        <rFont val="Arial"/>
        <family val="2"/>
        <charset val="162"/>
      </rPr>
      <t>http://tuikapp.tuik.gov.tr/ulastirmadagitimapp/ulastirma.zul</t>
    </r>
  </si>
  <si>
    <r>
      <rPr>
        <b/>
        <sz val="10"/>
        <rFont val="Arial Tur"/>
        <charset val="162"/>
      </rPr>
      <t>Kaynak:</t>
    </r>
    <r>
      <rPr>
        <sz val="10"/>
        <rFont val="Arial"/>
        <family val="2"/>
        <charset val="162"/>
      </rPr>
      <t xml:space="preserve"> TÜİK</t>
    </r>
  </si>
  <si>
    <t>YILLAR İTİBARİYLE KAYSERİ'DEKİ MOTORLU KARA TAŞITLARINA AİT AYLIK İSTATİSTİKLER (1999-2003)</t>
  </si>
  <si>
    <t>YILLAR İTİBARİYLE KAYSERİ'DEKİ MOTORLU KARA TAŞITLARINA AİT AYLIK İSTATİSTİKLER  (2004-2008)</t>
  </si>
  <si>
    <t>YILLAR İTİBARİYLE KAYSERİ'DEKİ MOTORLU KARA TAŞITLARININ AYLIK SAYISI  (2009-2012)</t>
  </si>
  <si>
    <t>YILLAR İTİBARİYLE KAYSERİ'DEKİ TRAFİK OLAYLARI (2009-2013)</t>
  </si>
  <si>
    <t>TRAFİK OLAYLARI</t>
  </si>
  <si>
    <t>ÖLÜMLÜ KAZA SAYISI</t>
  </si>
  <si>
    <t>ÖLÜ SAYISI</t>
  </si>
  <si>
    <t>YARALAMALI KAZA SAYISI</t>
  </si>
  <si>
    <t>YARALI SAYISI</t>
  </si>
  <si>
    <t>MADDİ HASARLI KAZA SAYISI</t>
  </si>
  <si>
    <t>MADDİ HASAR MİKTARI</t>
  </si>
  <si>
    <t>TOPLAM KAZA SAYISI</t>
  </si>
  <si>
    <t>KONTROL EDİLEN ARAÇ SAYISI</t>
  </si>
  <si>
    <t>488.3</t>
  </si>
  <si>
    <t>SÜRÜCÜYE YAZILAN CEZA SAYISI</t>
  </si>
  <si>
    <t>TOPLAM CEZA MİKTARI</t>
  </si>
  <si>
    <t>GERİ ALINAN SÜRÜCÜ BELGESİ</t>
  </si>
  <si>
    <t>TRAFİKTEN MEN EDİLEN ARAÇ</t>
  </si>
  <si>
    <r>
      <t>Kayıt Tarihi:</t>
    </r>
    <r>
      <rPr>
        <sz val="10"/>
        <rFont val="Arial"/>
        <family val="2"/>
        <charset val="162"/>
      </rPr>
      <t xml:space="preserve"> 05.02.2013</t>
    </r>
  </si>
  <si>
    <t>Tablo 17.5</t>
  </si>
  <si>
    <t>Tablo 17.6</t>
  </si>
  <si>
    <t>Tablo 17.8</t>
  </si>
  <si>
    <t>Tablo 17.7</t>
  </si>
  <si>
    <t>Tablo 17.7 (devamı)</t>
  </si>
  <si>
    <t>(2010-2009) FARK(%)</t>
  </si>
  <si>
    <t>(2012-2011) FARK(%)</t>
  </si>
  <si>
    <t>YILLAR İTİBARİYLE POSTA GELİR VE GİDERLERİ (2003-2013)</t>
  </si>
  <si>
    <t>ÜNİTELER</t>
  </si>
  <si>
    <r>
      <t>GELİR
(</t>
    </r>
    <r>
      <rPr>
        <sz val="10"/>
        <rFont val="Arial Tur"/>
        <charset val="162"/>
      </rPr>
      <t>MİLYON TL)</t>
    </r>
  </si>
  <si>
    <r>
      <t xml:space="preserve">GİDER
</t>
    </r>
    <r>
      <rPr>
        <sz val="10"/>
        <rFont val="Arial Tur"/>
        <charset val="162"/>
      </rPr>
      <t>(MİLYON TL)</t>
    </r>
  </si>
  <si>
    <r>
      <t xml:space="preserve">KAR/ZARAR
</t>
    </r>
    <r>
      <rPr>
        <sz val="10"/>
        <rFont val="Arial Tur"/>
        <charset val="162"/>
      </rPr>
      <t>(MİLYON TL)</t>
    </r>
  </si>
  <si>
    <t>TR72 KAYSERİ</t>
  </si>
  <si>
    <t>TR721 KAYSERİ</t>
  </si>
  <si>
    <t>TR722 SİVAS</t>
  </si>
  <si>
    <t>TR723 YOZGAT</t>
  </si>
  <si>
    <r>
      <t xml:space="preserve">Kayıt Tarihi: </t>
    </r>
    <r>
      <rPr>
        <sz val="10"/>
        <rFont val="Arial"/>
        <family val="2"/>
        <charset val="162"/>
      </rPr>
      <t>01.12.2010</t>
    </r>
  </si>
  <si>
    <r>
      <t>Güncelleme Tarihi:</t>
    </r>
    <r>
      <rPr>
        <sz val="10"/>
        <rFont val="Arial"/>
        <family val="2"/>
        <charset val="162"/>
      </rPr>
      <t xml:space="preserve"> 07.06.2014</t>
    </r>
  </si>
  <si>
    <r>
      <t>Kaynak:</t>
    </r>
    <r>
      <rPr>
        <sz val="10"/>
        <rFont val="Arial"/>
        <family val="2"/>
        <charset val="162"/>
      </rPr>
      <t xml:space="preserve"> PTT Genel Müdürlüğü</t>
    </r>
  </si>
  <si>
    <t>YILLAR İTİBARİYLE PTT PROJELERİNİN YATIRIM HARCAMALARI (2003-2013)</t>
  </si>
  <si>
    <t>HARCAMA TUTARI
(MİLYON TL)</t>
  </si>
  <si>
    <t>YILLAR İTİBARİYLE PTT KURUMUNDA ÇALIŞAN PERSONEL SAYILARI (2002-2013)</t>
  </si>
  <si>
    <t>2002-2003 FARK ADET</t>
  </si>
  <si>
    <t>2003-2004 FARK ADET</t>
  </si>
  <si>
    <t>2004-2005 FARK ADET</t>
  </si>
  <si>
    <t>2005-2006 FARK ADET</t>
  </si>
  <si>
    <t>2006-2007 FARK ADET</t>
  </si>
  <si>
    <t>2007-2008 FARK ADET</t>
  </si>
  <si>
    <t>2008-2009 FARK ADET</t>
  </si>
  <si>
    <t>2009-2010 FARK ADET</t>
  </si>
  <si>
    <t>2010-2011 FARK ADET</t>
  </si>
  <si>
    <t>2011-2012 FARK ADET</t>
  </si>
  <si>
    <t>2012-2013 FARK ADET</t>
  </si>
  <si>
    <t>2 YIL</t>
  </si>
  <si>
    <t>3 YIL</t>
  </si>
  <si>
    <t>4 YIL</t>
  </si>
  <si>
    <t>YILLAR İTİBARİYLE PTT PERSONELİNİN ÖGRENİM DURUMLARINA GÖRE DAĞILIMI (2003-2013)</t>
  </si>
  <si>
    <t>DOKTORA</t>
  </si>
  <si>
    <t>YÜKSEK LİSANS</t>
  </si>
  <si>
    <t>YÜKSEK OKUL</t>
  </si>
  <si>
    <t>A.Ö.F *</t>
  </si>
  <si>
    <t>YÜKSEK 
TOPLAM</t>
  </si>
  <si>
    <t>LİSE VE DENGİ</t>
  </si>
  <si>
    <t>İLK
ÖĞRETİM</t>
  </si>
  <si>
    <t xml:space="preserve">İLK
 OKUL </t>
  </si>
  <si>
    <t>ORTA
TOPLAM</t>
  </si>
  <si>
    <t xml:space="preserve">2 YIL </t>
  </si>
  <si>
    <t>4+</t>
  </si>
  <si>
    <t>5+</t>
  </si>
  <si>
    <r>
      <t xml:space="preserve">(*): </t>
    </r>
    <r>
      <rPr>
        <sz val="10"/>
        <rFont val="Arial"/>
        <family val="2"/>
        <charset val="162"/>
      </rPr>
      <t>2010 yılından itibaren  AÖF ayrımı yapılmamıştır.</t>
    </r>
  </si>
  <si>
    <t>YILLAR İTİBARİYLE PTT KURUMUNDA  ÇALIŞAN  İŞÇİ SAYISI (2002-2013)</t>
  </si>
  <si>
    <t>YILLAR İTİBARİYLE BAŞMÜDÜRLÜKLERE GÖRE KABUL EDİLEN VE DAĞITILAN POSTA GÖNDERİLERİ (2003-2013)</t>
  </si>
  <si>
    <t>BAŞMÜDÜRLÜK</t>
  </si>
  <si>
    <t>MEKTUP POSTA SAYISI</t>
  </si>
  <si>
    <t>ACELE POSTA GÖNDERİLERİ SAYISI</t>
  </si>
  <si>
    <t>KOLİ SAYISI</t>
  </si>
  <si>
    <t>DAĞITILAN POSTA
 GÖNDERİLERİ SAYISI</t>
  </si>
  <si>
    <t>YURTİÇİ</t>
  </si>
  <si>
    <t>YURTDIŞI</t>
  </si>
  <si>
    <t>BAŞMÜDÜRLÜKLER</t>
  </si>
  <si>
    <t>YILLAR İTİBARİYLE  PTT BAŞMÜDÜRLÜKLERİNCE KULLANILAN POSTA HATLARI (2003-2013)</t>
  </si>
  <si>
    <t>OTO</t>
  </si>
  <si>
    <t>MOTOR KAYIK</t>
  </si>
  <si>
    <t>EMANET</t>
  </si>
  <si>
    <t>UZUNLUK</t>
  </si>
  <si>
    <t xml:space="preserve"> YILLARA GÖRE TELEFON SANTRAL KAPASİTESİ VE ABONE SAYILARI (2000-2012)</t>
  </si>
  <si>
    <t>OTO. SANTRAL KAPASITESI</t>
  </si>
  <si>
    <t xml:space="preserve">MEVCUT ABONE </t>
  </si>
  <si>
    <t>KULLANILAN KAPASİTE ORANI (%)</t>
  </si>
  <si>
    <t>BEKLEYEN ABONE</t>
  </si>
  <si>
    <t>227.320    110.504                              
Telefon      İnternet</t>
  </si>
  <si>
    <r>
      <t>Kayıt Tarihi:</t>
    </r>
    <r>
      <rPr>
        <sz val="10"/>
        <rFont val="Arial"/>
        <family val="2"/>
        <charset val="162"/>
      </rPr>
      <t xml:space="preserve"> 02.08.2007</t>
    </r>
  </si>
  <si>
    <r>
      <t xml:space="preserve">Güncelleme Tarihi: </t>
    </r>
    <r>
      <rPr>
        <sz val="10"/>
        <rFont val="Arial"/>
        <family val="2"/>
        <charset val="162"/>
      </rPr>
      <t>05.02.2013</t>
    </r>
  </si>
  <si>
    <r>
      <t>Kayıt Yeri:</t>
    </r>
    <r>
      <rPr>
        <sz val="10"/>
        <rFont val="Arial"/>
        <family val="2"/>
        <charset val="162"/>
      </rPr>
      <t xml:space="preserve"> http://www.kayseri.gov.tr/scripts/script.asp?fx=haberlesme&amp;basx=Kayseri'de%20Haberleşme ve
 Kayseri Valiliği 2009, 2010, 2011 ve 2012 Yılı İl Brifingleri</t>
    </r>
  </si>
  <si>
    <r>
      <rPr>
        <b/>
        <sz val="10"/>
        <rFont val="Arial Tur"/>
        <charset val="162"/>
      </rPr>
      <t xml:space="preserve">Kaynak: </t>
    </r>
    <r>
      <rPr>
        <sz val="10"/>
        <rFont val="Arial"/>
        <family val="2"/>
        <charset val="162"/>
      </rPr>
      <t>Kayseri Valiliği</t>
    </r>
  </si>
  <si>
    <r>
      <rPr>
        <b/>
        <sz val="10"/>
        <rFont val="Arial"/>
        <family val="2"/>
        <charset val="162"/>
      </rPr>
      <t>(*):</t>
    </r>
    <r>
      <rPr>
        <sz val="10"/>
        <rFont val="Arial"/>
        <family val="2"/>
        <charset val="162"/>
      </rPr>
      <t xml:space="preserve"> 2013 yılına ait veri bulunmamaktadır.</t>
    </r>
  </si>
  <si>
    <t>Tablo 18.1</t>
  </si>
  <si>
    <t>Tablo 18.2</t>
  </si>
  <si>
    <t>Tablo 18.4</t>
  </si>
  <si>
    <r>
      <t>Kayıt Yeri:</t>
    </r>
    <r>
      <rPr>
        <sz val="10"/>
        <rFont val="Arial"/>
        <family val="2"/>
        <charset val="162"/>
      </rPr>
      <t xml:space="preserve"> PTT Genel Müdürlüğü, 2003-2013 Yılı İstatistikleri</t>
    </r>
  </si>
  <si>
    <r>
      <t>Kayıt Yeri:</t>
    </r>
    <r>
      <rPr>
        <sz val="10"/>
        <rFont val="Arial"/>
        <family val="2"/>
        <charset val="162"/>
      </rPr>
      <t>PTT Genel Müdürlüğü, 2003-2013 Yılı İstatistikleri</t>
    </r>
  </si>
  <si>
    <t>2002 YILI FİİLİ ADET</t>
  </si>
  <si>
    <t>2003 YILI FİİLİ ADET</t>
  </si>
  <si>
    <t>2004 YILI FİİLİ ADET</t>
  </si>
  <si>
    <t>2005 YILI FİİLİ ADET</t>
  </si>
  <si>
    <t>2006 YILI FİİLİ ADET</t>
  </si>
  <si>
    <t>2007 YILI FİİLİ ADET</t>
  </si>
  <si>
    <t>2008 YILI FİİLİ ADET</t>
  </si>
  <si>
    <t>2009 YILI FİİLİ ADET</t>
  </si>
  <si>
    <t>2010 YILI FİİLİ ADET</t>
  </si>
  <si>
    <t>2011 YILI FİİLİ ADET</t>
  </si>
  <si>
    <t>2013 YILI FİİLİ ADET</t>
  </si>
  <si>
    <t>Tablo 18.7</t>
  </si>
  <si>
    <t>Tablo 18.8</t>
  </si>
  <si>
    <t>2000-2010 YILI KONUT İHTİYAÇ DURUMU*</t>
  </si>
  <si>
    <r>
      <rPr>
        <b/>
        <sz val="10"/>
        <rFont val="Arial Tur"/>
        <charset val="162"/>
      </rPr>
      <t xml:space="preserve">Kayıt Tarihi: </t>
    </r>
    <r>
      <rPr>
        <sz val="10"/>
        <rFont val="Arial"/>
        <family val="2"/>
        <charset val="162"/>
      </rPr>
      <t>11.02.2013</t>
    </r>
  </si>
  <si>
    <r>
      <t xml:space="preserve">Kayıt Yeri: </t>
    </r>
    <r>
      <rPr>
        <sz val="10"/>
        <rFont val="Arial"/>
        <family val="2"/>
        <charset val="162"/>
      </rPr>
      <t>http://e-imo.imo.org.tr/Portal/Web/new/uploads/file/menu/KONUT_RAPORU.pdf</t>
    </r>
  </si>
  <si>
    <r>
      <rPr>
        <b/>
        <sz val="10"/>
        <rFont val="Arial Tur"/>
        <charset val="162"/>
      </rPr>
      <t xml:space="preserve">Kaynak: </t>
    </r>
    <r>
      <rPr>
        <sz val="10"/>
        <rFont val="Arial"/>
        <family val="2"/>
        <charset val="162"/>
      </rPr>
      <t>TMMOB İnşaat Mühendisleri Odası</t>
    </r>
  </si>
  <si>
    <r>
      <t xml:space="preserve">(*): </t>
    </r>
    <r>
      <rPr>
        <sz val="10"/>
        <rFont val="Arial"/>
        <family val="2"/>
        <charset val="162"/>
      </rPr>
      <t>Bosluk Oranı (Vacancy Rate) Dahil Edilmistir.</t>
    </r>
  </si>
  <si>
    <r>
      <rPr>
        <b/>
        <sz val="10"/>
        <rFont val="Arial Tur"/>
        <charset val="162"/>
      </rPr>
      <t xml:space="preserve">(**): </t>
    </r>
    <r>
      <rPr>
        <sz val="10"/>
        <rFont val="Arial"/>
        <family val="2"/>
        <charset val="162"/>
      </rPr>
      <t>Konut ihtiyacı=Nüfus / Hanehalkı * 1.04</t>
    </r>
  </si>
  <si>
    <t>KAYSERİ İLİ TOPLU KONUT UYGULAMALARI</t>
  </si>
  <si>
    <t>Proje Adı</t>
  </si>
  <si>
    <t>Proje Tipi</t>
  </si>
  <si>
    <t>Proje Durumu</t>
  </si>
  <si>
    <t>Konut Sayısı</t>
  </si>
  <si>
    <t>Seviye</t>
  </si>
  <si>
    <t>Kayseri - Merkez 4. Bölge (476 konut alt gelir)</t>
  </si>
  <si>
    <t>İdare konut uygulaması</t>
  </si>
  <si>
    <t>Tamamlandı</t>
  </si>
  <si>
    <t>476 </t>
  </si>
  <si>
    <t>Kayseri - Merkez 5. Bölge</t>
  </si>
  <si>
    <t>656 </t>
  </si>
  <si>
    <t>Kayseri - Pınarbaşı 3. Etap 280 konut</t>
  </si>
  <si>
    <t>280 </t>
  </si>
  <si>
    <t>Kayseri Erciyes Üniversitesi 1224 konut , sosyal tesis , cami, ilköğretim 32, kreş ve ticaret merkezi.</t>
  </si>
  <si>
    <t>Konut+Sosyal donatı</t>
  </si>
  <si>
    <t>1.224 </t>
  </si>
  <si>
    <t>Kayseri İncesu Bahçesaray Mah. 2.Etap Konut+ 2 Adet Ticaret merkezi</t>
  </si>
  <si>
    <t>580 </t>
  </si>
  <si>
    <t>Kayseri İncesu Konut + İlköğretim 16, Ticaret Merkezi, Cami</t>
  </si>
  <si>
    <t>432 </t>
  </si>
  <si>
    <t>Kayseri Merkez 1. Bölge (196 Konut Alt Gelir Grubu)</t>
  </si>
  <si>
    <t>Alt gelir grubu</t>
  </si>
  <si>
    <t>376 </t>
  </si>
  <si>
    <t>Kayseri Merkez 6. Bölge (264 alt gelir) Konut + Lise 40, Spor Salonu, Ticaret Merkezi</t>
  </si>
  <si>
    <t>744 </t>
  </si>
  <si>
    <t>Kayseri Merkez 7. Bölge (576 alt gelir) Konut + ilköğretim 40, cami, şadırvan, sağlık ocağı, spor salonu</t>
  </si>
  <si>
    <t>728 </t>
  </si>
  <si>
    <t>Kayseri Merkez Melikgazi 3. Bölge</t>
  </si>
  <si>
    <t>1.184 </t>
  </si>
  <si>
    <t>Kayseri Pınarbaşı Hürriyet</t>
  </si>
  <si>
    <t>192 </t>
  </si>
  <si>
    <t>Kayseri Yahyalı ( 144 Alt gelir) Konut + İlköğretim 16, Ticaret Merkezi, Cami</t>
  </si>
  <si>
    <t>344 </t>
  </si>
  <si>
    <t>Kayseri Yeşilhisar 128 Adet Konut, Adaiçi ve Genel Altyapı ile Çevre Düzenlemesi İnşaatı İşi</t>
  </si>
  <si>
    <t>128 </t>
  </si>
  <si>
    <t>Merkez Melikgazi Mimarsinan 2.Bölge</t>
  </si>
  <si>
    <t>944 </t>
  </si>
  <si>
    <t>Kayseri; Beyazşehir 3605 Ada 1 Parsel ilköğretim-32, Kocasinan 3045 Ada 1 Parsel ilköğretim-24, Mimarsinan Şirintepe mevkii 5559 Ada 7253 Parsel ilköğretim-24, Talas 1029 Ada 1 Parsel lise-16</t>
  </si>
  <si>
    <t>Altyapı ve sosyal donatı</t>
  </si>
  <si>
    <t>İnşaat aşamasında</t>
  </si>
  <si>
    <t>Kayseri Merkez 160 Adet HAİT 1 Adet Isı Merkezi, Melikgazi 280 Adet HAİT 1 Adet Isı Merkezi İle Altyapı ve Çevre Düzenlemesi İnşaatı İşi (Toplam 440 HAİT)</t>
  </si>
  <si>
    <t>Kayseri Tomarza (ilköğretim-16, ticaret merkezi, cami)</t>
  </si>
  <si>
    <t>304 </t>
  </si>
  <si>
    <t>Kayseri Bünyan Konut + Ticaret Merkezi, Cami, İlköğretim 16</t>
  </si>
  <si>
    <t>214 </t>
  </si>
  <si>
    <t>Kayseri Melikgazi 826 Adet Konut, 1 Adet Sosyal Tesis, 1 Adet Büfe, 1 Adet 24 Derslikli İlköğretim Okulu ve Kayseri Bahçesaray 1 Adet Cami İle Altyapı ve Çevre Düzenlemesi İnşaatı İşi</t>
  </si>
  <si>
    <t>826 </t>
  </si>
  <si>
    <t>Kayseri Pınarbaşı 2.Etap (144) (80 alt gelir)+ sosyal donatı (İlköğretim 14, ticaret merkezi, kreş, kütüphane ve camii )</t>
  </si>
  <si>
    <t>144 </t>
  </si>
  <si>
    <t>Kayseri İli Merkez İlçe Melikgazi 2 Etap 278 Adet Konut İnşaatı İle Altyapı Ve Çevre Düzenlemesi İnşaatı İşi</t>
  </si>
  <si>
    <t>278 </t>
  </si>
  <si>
    <t>Kayseri Sarıoğlan Çiftlik Belediyesi 140 Adet Tarımköy İle Altyapı Ve Çevre Düzenlemesi İnşaatı İşi</t>
  </si>
  <si>
    <t>Tarımköy</t>
  </si>
  <si>
    <t>140 </t>
  </si>
  <si>
    <t>Kayseri Develi 1767 Ada 1 Parsel 162 Konut İnşaatı İle Ada İçi, Genel Alt Yapı Ve Çevre Düzenlemesi İşi</t>
  </si>
  <si>
    <t>162 </t>
  </si>
  <si>
    <t>Kayseri İli Tomarza İlçesi 4. Mıntıka İnceyol Mevkii 1 Adet 16 Derslikli Endüstri Meslek Lisesi, Yozgat İli Çayıralan İlçesi Aşağıtekke Köyü 1 Adet Spor Salonu İnşaatları İle Altyapı Ve Çevre Düzenlemesi İnşaatı İşi</t>
  </si>
  <si>
    <t>Kayseri İli Melikgazi İlçesi 464 Adet Konut İle 1 Adet Cami, Altyapı ve Çevre Düzenlemesi İnşaatı İşi</t>
  </si>
  <si>
    <t>464 </t>
  </si>
  <si>
    <t>Kayseri İli Melikgazi İlçesi Mimar Sinan Mahallesi 794 Adet Konut, 1 Adet Ticaret Merkezi İle Altyapı ve Çevre Düzenlemesi İnşaatı İşi</t>
  </si>
  <si>
    <t>794 </t>
  </si>
  <si>
    <t>Kayseri İli İncesu İlçesi; Sultansakızı Mah. 480 Adet Konut,1’er Adet İlköğretim Okulu ve Cami, Süksün Mahallesi 260 Adet Konut,1 Adet Büfe, Bahçesaray Mahallesi 1 Adet 16 Derslikli İlköğretim Okulu İnşaatları ile Altyapı ve Çevre Düzenlemesi İşi</t>
  </si>
  <si>
    <t>740 </t>
  </si>
  <si>
    <t>Kayseri İli Bünyan İlçesi Büyüktuzhisar Belediyesi 100 Adet TVB-1 tipi Tarımköy Konutu,1 ‘er Adet T-4A tipi Ticaret Merkezi ile 100 Kişilik Cami ile Altyapı ve Çevre Düzenlemesi İnşaatı İşi</t>
  </si>
  <si>
    <t>100 </t>
  </si>
  <si>
    <t>Kayseri İli Kocasinan İlçesi Erkilet Mahallesi 9122, 6562/25 Parsellerde Üzerinde Kayseri Marangozlar, Mobilyacılar ve Döşemeciler Odasına ait 688 Adet İşyeri İki adet Camii İnşaatı Yapım İşi</t>
  </si>
  <si>
    <t>Kayseri İli Pınarbaşı İlçesi 250 Kişilik (260 Kişi Kapasiteli) Yurt Binası ve Sosyal Tesis İnşaatları İle Altyapı Ve Çevre Düzenlemesi İşi yapım işi</t>
  </si>
  <si>
    <t>İlanda</t>
  </si>
  <si>
    <t>Amasya, Bolu, Çankırı, Kastamonu, Kayseri, Kırşehir, Nevşehir, Niğde ve Zonguldak İlleri 3496 Konut, 30 Yataklı Hastane, 20 Yataklı Hastane, 15 Yataklı Hastane, Aile Sağlığı Merkezi, Engelsiz Yaşam Merkezi, Toplum Sağlığı Merkezi, Tarımköy Konutu, Eczane, Ticaret Merkezi, Sosyal Tesis, Büfe, Cami, Otogar, 200 Kişilik Pansiyon, 300 Kişilik Pansiyon, 16 Derslikli Lise, 24 Derslikli Lise, Atolye, 24 Derslikli İlköğretim Okulu, Yurt, İşyeri, Bina İnşaatları ile Adaiçi Altyapı, Genel Altyapı ile Çevre Düzenlemesi İnşaatı İşlerinin İnşaat Aşaması ve İnşaat Sonrası Danışmanlık Hizmetleri İşi</t>
  </si>
  <si>
    <t>Hizmet alımı</t>
  </si>
  <si>
    <t>Amasya, Bolu, Çankırı, Kastamonu, Kayseri, Kırşehir, Nevşehir, Niğde ve Zonguldak İlleri 3496 Konut, 30 Yataklı Hastane, 20 Yataklı Hastane, 15 Yataklı Hastane, Aile Sağlığı Merkezi, Engelsiz Yaşam Merkezi, Toplum Sağlığı Merkezi, Tarımköy Konutu, Eczane, Ticaret Merkezi, Sosyal Tesis, Büfe, Cami, Otogar, 200 Kişilik Pansiyon, 300 Kişilik Pansiyon, 16 Derslikli Lise, 24 Derslikli Lise, Atolye, 24 Derslikli İlköğretim Okulu, Yurt, İşyeri, Bina İnşaatları ile Adaiçi Altyapı, Genel Altyapı ile Çevre Düzenlemesi İnşaatı İşlerinin İnşaat Aşaması ve İnşaat Sonrası Danışmanlık Hizmetleri İşi 2.OTURUM</t>
  </si>
  <si>
    <t>Ankara,Aksry,Kysri,Krkkle,Krşhr,Nvşhr ve Nğde İlleri 5565Ad.Knt,Hstne,Englsz Yşm Brmi,Büfe,Tcrt Mrkzi,Ssyl Tss,Spr Slnu,Cmi,Mscd,Şdrvn,Okl,Pnsyn,Yrt,Bna,Prk ve Dere Isl.İnş.ileAdaiçi Alty.,Genel Alty.ile Çev.Düz.İnş.İşl.İnş.Aş.ve İnş.Son.Dnş.Hzm.İşi</t>
  </si>
  <si>
    <t>Müşavirlik hizmetleri</t>
  </si>
  <si>
    <t>Toplam (33) adet uygulama, Toplam (12.454) adet konut...</t>
  </si>
  <si>
    <r>
      <t xml:space="preserve">Kayıt Yeri: </t>
    </r>
    <r>
      <rPr>
        <sz val="10"/>
        <rFont val="Arial"/>
        <family val="2"/>
        <charset val="162"/>
      </rPr>
      <t>http://www.toki.gov.tr/programlar/ihale/c_illist.asp?x_ilkodu=38</t>
    </r>
  </si>
  <si>
    <r>
      <t xml:space="preserve">Kaynak: </t>
    </r>
    <r>
      <rPr>
        <sz val="10"/>
        <rFont val="Arial"/>
        <family val="2"/>
        <charset val="162"/>
      </rPr>
      <t>T. C. Başbakanlık Toplu Konut İdaresi Başkanlığı</t>
    </r>
  </si>
  <si>
    <t>2000 YILI KONUT İHTİYACI**</t>
  </si>
  <si>
    <t>2010 YILI KONUT İHTİYACI**</t>
  </si>
  <si>
    <t>KONUT İHTİYAÇ ARTIŞI (2000-2010)</t>
  </si>
  <si>
    <t>KAYSERİ'DE BULUNAN MADENLER</t>
  </si>
  <si>
    <t>MADEN CİNSİ</t>
  </si>
  <si>
    <t>YERİ</t>
  </si>
  <si>
    <t>Alüminyum</t>
  </si>
  <si>
    <t>Kurşun-Çinko</t>
  </si>
  <si>
    <t>Çinko</t>
  </si>
  <si>
    <t>Yahyalı (Celal Dağı)</t>
  </si>
  <si>
    <t>Demir</t>
  </si>
  <si>
    <t>Alçıtaşı</t>
  </si>
  <si>
    <t>Çimento Hammaddesi</t>
  </si>
  <si>
    <t>Kaolen</t>
  </si>
  <si>
    <t>Felahiye (Badanalık Mevkii)</t>
  </si>
  <si>
    <t>Pomza</t>
  </si>
  <si>
    <t>Develi, Talas, Tomarza</t>
  </si>
  <si>
    <t>Tuğla-Kiremit Hammaddesi</t>
  </si>
  <si>
    <t>Linyit</t>
  </si>
  <si>
    <t>Pınarbaşı,Sarıoğlan, Yeşilhisar</t>
  </si>
  <si>
    <t>Diyatomit</t>
  </si>
  <si>
    <t>Kocasinan (Hırka köy)</t>
  </si>
  <si>
    <t>Krom</t>
  </si>
  <si>
    <r>
      <rPr>
        <b/>
        <sz val="10"/>
        <rFont val="Arial Tur"/>
        <charset val="162"/>
      </rPr>
      <t>Kayıt Tarihi:</t>
    </r>
    <r>
      <rPr>
        <sz val="10"/>
        <rFont val="Arial"/>
        <family val="2"/>
        <charset val="162"/>
      </rPr>
      <t xml:space="preserve"> 07.02.2013</t>
    </r>
  </si>
  <si>
    <r>
      <t xml:space="preserve">Kayıt Yeri: </t>
    </r>
    <r>
      <rPr>
        <sz val="10"/>
        <rFont val="Arial"/>
        <family val="2"/>
        <charset val="162"/>
      </rPr>
      <t>Kayseri Valiliği İl Brifingi</t>
    </r>
  </si>
  <si>
    <t>Tablo 19.1</t>
  </si>
  <si>
    <t>YILLAR İTİBARİYLE MİKRO HAVZA PROJE KAPSAMINDA DAĞITILAN FİDAN TOHUMLUK VE GÜBRE MİKTARI (2006-2011)</t>
  </si>
  <si>
    <t>TABLO 11.6:</t>
  </si>
  <si>
    <t>TABLO 11.7:</t>
  </si>
  <si>
    <t>TABLO 11.8:</t>
  </si>
  <si>
    <t>TABLO 11.9:</t>
  </si>
  <si>
    <t>C. TARIM ARAÇ GEREÇLERİ</t>
  </si>
  <si>
    <t>YILLAR İTİBARİYLE TARIMDA KULLANILAN ARAÇ GEREÇ SAYISI (2009-2012)</t>
  </si>
  <si>
    <t>TABLO 11.10:</t>
  </si>
  <si>
    <t>YILLAR İTİBARİYLE KAYSERİ İLİNDEN SEVKEDİLEN CANLI HAYVAN MİKTARI (2009-2013)</t>
  </si>
  <si>
    <t>TABLO 11.11:</t>
  </si>
  <si>
    <t>TABLO 11.12:</t>
  </si>
  <si>
    <t>TABLO 11.13:</t>
  </si>
  <si>
    <t>TABLO 11.14:</t>
  </si>
  <si>
    <t>TABLO 11.15:</t>
  </si>
  <si>
    <t>TABLO 11.16:</t>
  </si>
  <si>
    <t>TABLO 11.17:</t>
  </si>
  <si>
    <t>TABLO 11.18:</t>
  </si>
  <si>
    <t>TABLO 11.19:</t>
  </si>
  <si>
    <t>D. HAYVANCILIK</t>
  </si>
  <si>
    <t>E. TOPRAK HAYVAN VE BİTKİ SAĞLIĞI</t>
  </si>
  <si>
    <t>YILLAR İTİBARİYLE HASTALIK TARAMASI (2009-2013)</t>
  </si>
  <si>
    <t>TABLO 11.20:</t>
  </si>
  <si>
    <t>F. SULAMA</t>
  </si>
  <si>
    <t>YILLAR İTİBARİYLE KAYSERİ İLİ  SU ÜRÜNLERİ YETİŞTİRİCİLİK TESİSLERİ (2003-2013)</t>
  </si>
  <si>
    <t>TABLO 11.21:</t>
  </si>
  <si>
    <t>TABLO 11.22:</t>
  </si>
  <si>
    <t>KAYSERİ İLİ DSİ 12. BÖLGE MÜDÜRLÜĞÜNCE İŞLETMEYE AÇILAN SULAMALARIN SULAMA ORANLARI(2008-2012)</t>
  </si>
  <si>
    <t>G: ORMANCILIK</t>
  </si>
  <si>
    <t>ORMAN VE KÖY İLİŞKİLERİ BÖLGE MÜDÜRLÜĞÜNÜN YAPTIĞI ÇALIŞMALARIN SAYISI(1986-2009,2012,2013)</t>
  </si>
  <si>
    <t>YILLAR İTİBARİYLE ÇEVRE ETKİ DEĞERLENDİRME YÖNETMELİĞİİNCE GERÇEKLEŞTİRİLEN FAALİYETLERİN SEKTÖREL DAĞILIMI (2009-2011)</t>
  </si>
  <si>
    <t>TABLO 11.23:</t>
  </si>
  <si>
    <t>TABLO 11.27:</t>
  </si>
  <si>
    <t>TABLO 11.28:</t>
  </si>
  <si>
    <t>YILLAR İTİBARİYLE AGM ŞUBE MÜDÜRLÜĞÜ ÇALIŞMALARI (2002-2013)</t>
  </si>
  <si>
    <t>XII. BÖLÜM: SANAYİ</t>
  </si>
  <si>
    <t>A. İMALAT SANAYİ</t>
  </si>
  <si>
    <t>1. ORGANİZE SANAYİ BÖLGELERİ (OSB)</t>
  </si>
  <si>
    <t>a. KAYSERİ OSB</t>
  </si>
  <si>
    <t>b. İNCESU VE MİMSİN OSB</t>
  </si>
  <si>
    <t>2. SANAYİ TESİSLERİ</t>
  </si>
  <si>
    <t>3. ÜRETİM SIRALAMASI</t>
  </si>
  <si>
    <t>B. DIŞ TİCARET</t>
  </si>
  <si>
    <t>C. ENERJİ</t>
  </si>
  <si>
    <t>YILLAR İTİBARİYLE KOSB' DE ELEKTRİK TÜKETİMİ (KWA) (2009-2012)</t>
  </si>
  <si>
    <t>YILLAR İTİBARİYLE ELEKTRİK DAĞITIM MÜESSELERİNE VE KAYSERİ VE CİV. ELEKTRİK T. A. Ş.'NE AYLARA GÖRE VERİLEN ENERJİ (2010-2013)</t>
  </si>
  <si>
    <t xml:space="preserve"> 2013 YILINA AİT KOOPERATİF VE ORTAK SAYILARI (2013)</t>
  </si>
  <si>
    <t>YILLAR İTİBARİYLE İSO İLK 500 FİRMA İÇİNDE YER ALAN KAYSERİ FİRMALARI VE ÜRETİMDEN SATIŞLAR (2008-2013)</t>
  </si>
  <si>
    <t>YILLAR İTİBARİYLE  İSO İKİNCİ 500 FİRMA İÇİNDE YER ALAN KAYSERİ FİRMALARI VE ÜRETİMDEN SATIŞLARI (2008-2013)</t>
  </si>
  <si>
    <t>YILLAR İTİBARİYLE KAYSERİ GÜMRÜK MÜDÜRLÜĞÜ'NE AİT AYLIK DIŞ TİCARET İSTATİSTİKLERİ (2002-2013)</t>
  </si>
  <si>
    <t>YILAR İTİBARİYLE KAYSERİ SERBET BÖLGESİ' NE AİT AYLIK İSTATİSTİKLER (2010-2013)</t>
  </si>
  <si>
    <t>KAYSERİ GÜMRÜK MÜDÜRLÜĞÜ'NE AİT BELGE İSTATİSTİKLERİ (2010-2013)</t>
  </si>
  <si>
    <t>KAYSERİ GÜMRÜK MÜDÜRLÜĞÜ'NE AİT GİREN ÇIKAN TIR İSTATİSTİKLERİ (2010-2013)</t>
  </si>
  <si>
    <t>YILAR İTİBARİYLE KAYSERİ SERBEST BÖLGESİ'NE AİT İSTATİSTİKLER (1999-2013)</t>
  </si>
  <si>
    <t>ABONE CİNSİNE GÖRE ABONE SAYILARI (2013)</t>
  </si>
  <si>
    <t>XIII. BÖLÜM: TİCARET</t>
  </si>
  <si>
    <t>XIV. BÖLÜM: KAMU GELİR VE GİDERLERİ</t>
  </si>
  <si>
    <t>XV. BÖLÜM: BANKACILIK VE SİGORTACILIK</t>
  </si>
  <si>
    <t>YILLAR İTİBARİYLE KAYSERİ İLİNDE BULUNAN YATIRIM BELGELİ LOKANTALAR VE MEVCUT DURUM (2009-2013)</t>
  </si>
  <si>
    <t>XVI. BÖLÜM: TURİZM</t>
  </si>
  <si>
    <t>XVII. BÖLÜM: ULAŞTIRMA</t>
  </si>
  <si>
    <t>A. HAVA YOLU</t>
  </si>
  <si>
    <t>B. DEMİR YOLU</t>
  </si>
  <si>
    <t>C. KARA YOLU</t>
  </si>
  <si>
    <t>YILLAR İTİBARİYLE KAYSERİ'DEKİ TRAFİK OLAYLARI (2009-2012)</t>
  </si>
  <si>
    <t>XVIII. BÖLÜM: HABERLEŞME</t>
  </si>
  <si>
    <t>YILLAR İTİBARİYLE PTT KURUMUNDA ÇALIŞAN İŞÇİ SAYISI (2002-2013)</t>
  </si>
  <si>
    <t>YILLAR İTİBARİYLE TELEFON SANTRAL KAPASİTESİ VE ABONE SAYILARI (2000-2012)</t>
  </si>
  <si>
    <t>XX. BÖLÜM: MADENCİLİK</t>
  </si>
  <si>
    <t>XIX. BÖLÜM: KONUT YAPI VE İNŞAAT</t>
  </si>
  <si>
    <t>Sağlık Tedbirleri</t>
  </si>
  <si>
    <t>Artış-Azalış Oranı
(2012-2013)</t>
  </si>
  <si>
    <t>TABLO 3.24:</t>
  </si>
  <si>
    <t>TABLO 3.25:</t>
  </si>
  <si>
    <t>TABLO 3.26:</t>
  </si>
  <si>
    <t>TABLO 3.29:</t>
  </si>
  <si>
    <t>TABLO 4.22 :</t>
  </si>
  <si>
    <t>KAYSERİ, DENİZLİ VE KONYA İLLERİ AYLIK PRİM VE HİZMET BELGESİ ALINAN İŞYERLERİNİN VE SİGORTALILARIN FAALİYET GRUPLARINA GÖRE DAĞILIMI (2008-2013)</t>
  </si>
  <si>
    <t xml:space="preserve">TABLO 9.1: </t>
  </si>
  <si>
    <t xml:space="preserve">TABLO 9.2: </t>
  </si>
  <si>
    <t xml:space="preserve">TABLO 9.3: </t>
  </si>
  <si>
    <t xml:space="preserve">TABLO 9.4: </t>
  </si>
  <si>
    <t xml:space="preserve">TABLO 9.5: </t>
  </si>
  <si>
    <t xml:space="preserve">TABLO 9.6: </t>
  </si>
  <si>
    <t xml:space="preserve">TABLO 9.7: </t>
  </si>
  <si>
    <t xml:space="preserve">TABLO 9.8: </t>
  </si>
  <si>
    <t xml:space="preserve">TABLO 9.9: </t>
  </si>
  <si>
    <t xml:space="preserve">TABLO 9.10: </t>
  </si>
  <si>
    <t xml:space="preserve">TABLO 9.11: </t>
  </si>
  <si>
    <t xml:space="preserve">TABLO 9.12: </t>
  </si>
  <si>
    <t xml:space="preserve">TABLO 9.13: </t>
  </si>
  <si>
    <t xml:space="preserve">TABLO 9.14: </t>
  </si>
  <si>
    <t>TABLO 11.24:</t>
  </si>
  <si>
    <t>TABLO 11.25:</t>
  </si>
  <si>
    <t>TABLO 11.26:</t>
  </si>
  <si>
    <t>TABLO 12.1:</t>
  </si>
  <si>
    <t>TABLO 12.2:</t>
  </si>
  <si>
    <t>TABLO 12.3:</t>
  </si>
  <si>
    <t>TABLO 12.4:</t>
  </si>
  <si>
    <t>TABLO 12.5:</t>
  </si>
  <si>
    <t>TABLO 12.6:</t>
  </si>
  <si>
    <t>TABLO 12.7:</t>
  </si>
  <si>
    <t>TABLO 12.8:</t>
  </si>
  <si>
    <t xml:space="preserve">TABLO 12.9: </t>
  </si>
  <si>
    <t xml:space="preserve">TABLO 12.10: </t>
  </si>
  <si>
    <t xml:space="preserve">TABLO 12.11: </t>
  </si>
  <si>
    <t xml:space="preserve">TABLO 12.12: </t>
  </si>
  <si>
    <t>TABLO 12.13:</t>
  </si>
  <si>
    <t>TABLO 12.14:</t>
  </si>
  <si>
    <t>TABLO 12.15:</t>
  </si>
  <si>
    <t>TABLO 12.16:</t>
  </si>
  <si>
    <t>YILLAR İTİBARİYLE KAYSERİ İLİ İHRACAT DEĞERLERİNİN SEKTÖREL BAZDA AYLIK DAĞILIMI (2004-2013)</t>
  </si>
  <si>
    <t>KAYSERİ İLİ 2004 YILI ÜLKELER BAZINDA AYLIK İHRACAT RAKAMLARI (2004-2013)</t>
  </si>
  <si>
    <t>TABLO 12.17:</t>
  </si>
  <si>
    <t>TABLO 12.18:</t>
  </si>
  <si>
    <t xml:space="preserve">TABLO 12.19: </t>
  </si>
  <si>
    <t xml:space="preserve">TABLO 12.20: </t>
  </si>
  <si>
    <t xml:space="preserve">TABLO 12.21: </t>
  </si>
  <si>
    <t xml:space="preserve">TABLO 12.22: </t>
  </si>
  <si>
    <t>TABLO 12.23:</t>
  </si>
  <si>
    <t>TABLO 12.24:</t>
  </si>
  <si>
    <t>TABLO 12.25:</t>
  </si>
  <si>
    <t>TABLO 12.26:</t>
  </si>
  <si>
    <t>TABLO 13.1:</t>
  </si>
  <si>
    <t>AYLAR İTİBARİYLE KAYSERİ İLİNDE KURULAN VE KAPANAN ŞİRKET SAYILARI (2004-2013)</t>
  </si>
  <si>
    <t>TABLO 14.1:</t>
  </si>
  <si>
    <t>TABLO 14.2:</t>
  </si>
  <si>
    <t>TABLO 14.3:</t>
  </si>
  <si>
    <t>TABLO 14.4:</t>
  </si>
  <si>
    <t>TABLO 14.5:</t>
  </si>
  <si>
    <t>TABLO 14.6:</t>
  </si>
  <si>
    <t>KAYSERİ İLİNDEKİ BANKALARIN İLÇELERE GÖRE SAYILARI (2006-2013)</t>
  </si>
  <si>
    <t>TABLO 14.7:</t>
  </si>
  <si>
    <t>TABLO 14.8:</t>
  </si>
  <si>
    <t>TABLO 14.9:</t>
  </si>
  <si>
    <t>TABLO 14.10:</t>
  </si>
  <si>
    <t>TABLO 14.11:</t>
  </si>
  <si>
    <t>TABLO 14.12:</t>
  </si>
  <si>
    <t>TABLO 15.1:</t>
  </si>
  <si>
    <t>TABLO 15.2:</t>
  </si>
  <si>
    <t>TABLO 15.3:</t>
  </si>
  <si>
    <t>TABLO 15.4:</t>
  </si>
  <si>
    <t>TABLO 15.5:</t>
  </si>
  <si>
    <t>TABLO 15.6:</t>
  </si>
  <si>
    <t>TABLO 15.7:</t>
  </si>
  <si>
    <t>TABLO 15.8:</t>
  </si>
  <si>
    <t>TABLO 15.9:</t>
  </si>
  <si>
    <t>TABLO 15.10:</t>
  </si>
  <si>
    <t>TABLO 15.11:</t>
  </si>
  <si>
    <t>TABLO 15.12:</t>
  </si>
  <si>
    <t>TABLO 16.1:</t>
  </si>
  <si>
    <t>TABLO 16.2:</t>
  </si>
  <si>
    <t>TABLO 16.3:</t>
  </si>
  <si>
    <t>KAYSERİ İLİNDE BULUNAN İŞLETME BELGELİ OTELLER VE MEVCUT DURUM (2009-2013)</t>
  </si>
  <si>
    <t>TABLO 16.4:</t>
  </si>
  <si>
    <t>TABLO 16.5:</t>
  </si>
  <si>
    <t>TABLO 16.6:</t>
  </si>
  <si>
    <t>TABLO 16.7:</t>
  </si>
  <si>
    <t>TABLO 16.8:</t>
  </si>
  <si>
    <t>YILLAR İTİBARİYLE KAYSERİ İLİNDEKİ TURİSTİK MEKANLARA GELEN TURİST SAYISI (2009-2013)</t>
  </si>
  <si>
    <t>TABLO 16.9:</t>
  </si>
  <si>
    <t>TABLO 17.1:</t>
  </si>
  <si>
    <t>TABLO 17.2:</t>
  </si>
  <si>
    <t>TABLO 17.3:</t>
  </si>
  <si>
    <t>TABLO 17.4:</t>
  </si>
  <si>
    <t>TABLO 17.5:</t>
  </si>
  <si>
    <t>TABLO 17.6:</t>
  </si>
  <si>
    <t>TABLO 17.8:</t>
  </si>
  <si>
    <t>YILLAR İTİBARİYLE KAYSERİ'DEKİ MOTORLU KARA TAŞITLARINA AİT AYLIK İSTATİSTİKLER (1994-2012)</t>
  </si>
  <si>
    <t xml:space="preserve">TABLO 18.1: </t>
  </si>
  <si>
    <t>TABLO 18.2:</t>
  </si>
  <si>
    <t>TABLO 18.3:</t>
  </si>
  <si>
    <t>TABLO 18.4:</t>
  </si>
  <si>
    <t>TABLO 18.5:</t>
  </si>
  <si>
    <t>TABLO 18.6:</t>
  </si>
  <si>
    <t>TABLO 18.7:</t>
  </si>
  <si>
    <t>TABLO 18.8:</t>
  </si>
  <si>
    <t>TABLO 19.1:</t>
  </si>
  <si>
    <t>TABLO 19.2:</t>
  </si>
  <si>
    <t>TABLO 20.1:</t>
  </si>
  <si>
    <t>Tablo 3.27</t>
  </si>
  <si>
    <t>Tablo 3.28</t>
  </si>
  <si>
    <t>Tablo 3.29</t>
  </si>
  <si>
    <t>Tablo 3.30</t>
  </si>
  <si>
    <t>Tablo 2.13</t>
  </si>
  <si>
    <t>Tablo 4.22</t>
  </si>
  <si>
    <t>Tablo 4.22 (devamı)</t>
  </si>
  <si>
    <t>Tablo 11.24</t>
  </si>
  <si>
    <t>Tablo 11.25</t>
  </si>
  <si>
    <t xml:space="preserve"> KAYSERİ İLİNDEKİ BÖLGELERE GÖRE ORMANLIK ALANLARIN DAĞILIMI (2009-2010)</t>
  </si>
  <si>
    <t xml:space="preserve"> YILLAR İTİBAİRYLE KAYSERİ İLİNDEKİ ORMANLIK ALANLARIN DAĞILIMI (2011-2013)</t>
  </si>
  <si>
    <t>Tablo 11.26</t>
  </si>
  <si>
    <t>Tablo 11.28 (devamı)</t>
  </si>
  <si>
    <t>YILLAR İTİBARİYLE KAYSERİ İLİ AYLIK GENEL BÜTÇE VERGİ GELİRLERİNİN TAHAKKUK ve TAHSİLATI (KÜMÜLATİF) (2006-2013)</t>
  </si>
  <si>
    <t>YILLAR İTİBARİYLE KAYSERİ İLİ GENEL BÜTÇE VERGİ GELİRLERİNİN TAHAKKUK VE TAHSİLATI (997-2013)</t>
  </si>
  <si>
    <t>YILLAR İTİBARİYLE GENEL BÜTÇE VERGİ GELİRLERİ (KAYSERİ DENİZLİ VE KONYA İLLERİ KARŞILAŞTIRMASI) (2004-2013)</t>
  </si>
  <si>
    <t>TABLO 14.13:</t>
  </si>
  <si>
    <t>TABLO 14.14:</t>
  </si>
  <si>
    <t>TABLO 14.15:</t>
  </si>
  <si>
    <t>TABLO 14.16:</t>
  </si>
  <si>
    <t>TABLO 14.17:</t>
  </si>
  <si>
    <t>TABLO 14.18:</t>
  </si>
  <si>
    <t>TABLO 17.7:</t>
  </si>
  <si>
    <t>ErkekOranı (%)</t>
  </si>
  <si>
    <t>KadınOranı (%)</t>
  </si>
  <si>
    <t>ERCİYES ÜNİVERSİTESİ TIP FAKÜLTESİ HASTANELERİ BÖLÜMLER BAZINDA YATAK DOLULUK ORANLARI (2005-2012)</t>
  </si>
  <si>
    <t>ERCİYES ÜNİVERSİTESİ TIP FAKÜLTESİ HASTANELERİ BÖLÜMLERE GÖRE HASTA DAĞILIMI (2005-2012)</t>
  </si>
  <si>
    <t>TABLO 1:</t>
  </si>
  <si>
    <t>TABLO 2:</t>
  </si>
  <si>
    <t>TABLO 3 :</t>
  </si>
  <si>
    <t>TABLO 4 :</t>
  </si>
  <si>
    <t>TABLO 5 :</t>
  </si>
  <si>
    <t>TABLO 6:</t>
  </si>
  <si>
    <t>SAĞLIK OCAKLARINDA GÖRÜLEN HASTALIKLARIN 150 BAŞLIKLI A LİSTESİNE GÖRE CİNSİYET DAĞILIMI (2005-2007)</t>
  </si>
  <si>
    <t>SAĞLIK OCAKLARINDA 150 BAŞLIKLI A LİSTESİNE GÖRE GÖRÜLEN HASTALIKLARIN YAŞ GRUBUNA GÖRE DAĞILIMI (2006)</t>
  </si>
  <si>
    <t>SAĞLIK OCAKLARINDA GÖRÜLEN ÖLÜM NEDENLERİNİN 150 BAŞLIKLI A LİSTESİNE GÖRE CİNSİYET DAĞILIMI (2006)</t>
  </si>
  <si>
    <t>SAĞLIK OCAKLARINDA GÖRÜLEN İLK 10 HASTALIĞIN ICD-10'A GÖRE CİNSİYET DAĞILIMI (2008-2009)</t>
  </si>
  <si>
    <t>SAĞLIK OCAKLARINDA GÖRÜLEN HASTALIKLARIN 150 BAŞLIKLI A LİSTESİNE GÖRE DAĞILIMI (2005-2007)</t>
  </si>
  <si>
    <t>SAĞLIK OCAKLARINDA GÖRÜLEN İLK 10 HASTALIĞIN CİNSİYET DAĞILIMI (2008-2009)</t>
  </si>
  <si>
    <t>SAĞLIK OCAKLARINDA GÖRÜLEN İLK 10 HASTALIĞIN DAĞILIMI (2008-2009)</t>
  </si>
  <si>
    <t>YILLAR İTİBARİYLE ERCİYES ÜNİVERSİTESİ'NDEKİ LOJMAN SAYISI VE DAİRE KAPASİTESİ(2009-2011)</t>
  </si>
  <si>
    <t>ORMAN VE KÖY İLİŞKİLERİ MÜDÜRLÜĞÜNCE ASHRP KAPSAMINDA VERİLEN HİBE KREDİLERİ(2006-2010)</t>
  </si>
  <si>
    <t>KAYSERİ İLİ İLÇELERİNİN KÖYLERİ İTİBARİYLE GÜNEŞ ENERJİSİ TUTARI(2009-2011)</t>
  </si>
  <si>
    <t>TABLO 7:</t>
  </si>
  <si>
    <t>TABLO 8:</t>
  </si>
  <si>
    <t>TABLO 9:</t>
  </si>
  <si>
    <t>TABLO 10:</t>
  </si>
  <si>
    <t>YILLAR İTİBARİYLE PTT İŞYERİ BİNALARININ SAYILARI (2003-2013)</t>
  </si>
  <si>
    <t>YILLAR İTİBARİYLE HİZMET SÜRELERİNE GÖRE PTT PERSONELİNİN SAYILARI (2003-2013)</t>
  </si>
  <si>
    <t>YILLAR İTİBARİYLE  PTT BAŞMÜDÜRLÜKLERİNCE KULLANILAN POSTA GEREÇLERİ (2003-2013)</t>
  </si>
  <si>
    <t>TABLO 12:</t>
  </si>
  <si>
    <t>YILLAR İTİBARİYLE  BAŞMÜDÜRLÜKLERE GÖRE PTT İŞYERLERİ (2003-2013)</t>
  </si>
  <si>
    <t>TABLO 13:</t>
  </si>
  <si>
    <t>YILLAR İTİBARİYLE SOSYAL HİZMETLER (2003-2013)</t>
  </si>
  <si>
    <t>TABLO 14:</t>
  </si>
  <si>
    <t>YILLAR İTİBARİYLE PTT KURUMUNA AİT KESİNTİSİZ GÜÇ KAYNAĞI (2003-2013)</t>
  </si>
  <si>
    <t>TABLO 15:</t>
  </si>
  <si>
    <t>YILLAR İTİBARİYLE PTT KURUMUNA AİT MOTORLU TAŞIT PARKI (2003-2013)</t>
  </si>
  <si>
    <t>TABLO 16:</t>
  </si>
  <si>
    <t>YILLAR İTİBARİYLE PTT BİLGİ İŞLEM DONANIMI (2003-2013)</t>
  </si>
  <si>
    <t>TABLO 11:</t>
  </si>
  <si>
    <t>YILLAR İTİBARİYLE  ÜNİTELER ,YAS GRUPLARI, MEDENI HAL VE CİNSİYETE GÖRE PTT KURUMUNDA ÇALIŞAN PERSONEL SAYILARI (2003-2013)</t>
  </si>
  <si>
    <t>TABLO 17:</t>
  </si>
  <si>
    <t>TABLO 18:</t>
  </si>
  <si>
    <t>TABLO 19:</t>
  </si>
  <si>
    <t>KAYSERİ İLİ MADEN HARİTASI</t>
  </si>
  <si>
    <t>TABLO 20:</t>
  </si>
  <si>
    <t>YILLAR İTİBARİYLE KAYSERİ İLİ İLÇELER İTİBARİYLE ORMAN KÖYLERİ (2010-2011)</t>
  </si>
  <si>
    <t>SAĞLIK OCAKLARINDA GÖRÜLEN İLK 10 HASTALIĞIN ICD-10'A GÖRE DAĞILIMI (2008-2009)</t>
  </si>
  <si>
    <t>SAĞLIK OCAKLARINDA GÖRÜLEN 150 BAŞLIKLI A LİSTELİ HASTALIKLARA GÖRE HASTA SAYISININ YAŞ GRUPLARINDAKİ DAĞILIMI (2006 YILI)</t>
  </si>
  <si>
    <t>YILLAR İTİBARİYLE TARIM ALANLARININ DAĞILIMI (2009-2013)</t>
  </si>
  <si>
    <t>TARIM ALANLARININ İLÇELERE GÖRE DAĞILIMI (2009)</t>
  </si>
  <si>
    <t>YILLAR İTİBARİYLE İTHALAT İHRACAT DAĞILIMI (2002-2012)</t>
  </si>
  <si>
    <t>KAYSERİ SERBEST BÖLGESİNE AİT İSTATİSTİKLERİN DAĞILIMI (2010-2013)</t>
  </si>
  <si>
    <t>KAYSERİ GÜMRÜK MÜDÜRLÜĞÜ'NE AİT BELGE İSTATİSTİKLERİNİN DAĞILIMI (2010-2013)</t>
  </si>
  <si>
    <t>KAYSERİ GÜMRÜK MÜDÜRLÜĞÜ'NE AİT GİREN-ÇIKAN TIR İSTATİSTİKLERİNİN DAĞILIMI (2010-2013)</t>
  </si>
  <si>
    <t>AYLAR İTİBARİYLE KAYSERİ'DE KURULAN ŞİRKET SAYILARI (2010-2013)</t>
  </si>
  <si>
    <t>YILLARA GÖRE TR72 ORTA ANADOLU BÖLGESİNİN POSTA GELİR VE GİDERLERİNİN DAĞILIMI (2003-2013)</t>
  </si>
  <si>
    <t>YILLARA GÖRE TR72 ORTA ANADOLU BÖLGESİNİN PTT PROJELERİNDEKİ HARCAMA TUTARININ DAĞILIMI (2003-2013)</t>
  </si>
  <si>
    <t>YILLARA GÖRE TR72 ORTA ANADOLU BÖLGESİNİN İŞYERİ BİNALARININ DAĞILIMI (2003-2013)</t>
  </si>
  <si>
    <t>YILLARA GÖRE YAŞ GRUPLARI İTİBARİYLE PTT' DE ÇALIŞAN PERSONEL SAYISI DAĞILIMI (2003-2013)</t>
  </si>
  <si>
    <t>KENTSEL İSTATİSTİKLER</t>
  </si>
  <si>
    <t>KİTABI</t>
  </si>
  <si>
    <t>HAZIRLAYAN: MERYEM ÇAVUŞOĞLU</t>
  </si>
  <si>
    <t>ÖNSÖZ</t>
  </si>
  <si>
    <r>
      <t xml:space="preserve">YILLAR İTİBARİYLE KAYSERİ İLİ AYLIK GENEL BÜTÇE VERGİ GELİRLERİNİN TAHAKKUK ve TAHSİLATI </t>
    </r>
    <r>
      <rPr>
        <b/>
        <sz val="10"/>
        <rFont val="Arial Tur"/>
        <charset val="162"/>
      </rPr>
      <t>(KÜMÜLATİF) (2006-2013)</t>
    </r>
  </si>
  <si>
    <r>
      <t xml:space="preserve">Brüt Tahakkuk
</t>
    </r>
    <r>
      <rPr>
        <sz val="8"/>
        <rFont val="Arial"/>
        <family val="2"/>
        <charset val="162"/>
      </rPr>
      <t>(YTL)</t>
    </r>
  </si>
  <si>
    <r>
      <t xml:space="preserve">Brüt Tahsilat
</t>
    </r>
    <r>
      <rPr>
        <sz val="8"/>
        <rFont val="Arial"/>
        <family val="2"/>
        <charset val="162"/>
      </rPr>
      <t>(YTL)</t>
    </r>
  </si>
  <si>
    <t>Tablo 18.3</t>
  </si>
  <si>
    <t>Tablo 18.5</t>
  </si>
  <si>
    <t>Tablo 18.6</t>
  </si>
  <si>
    <t>Tablo 19.2</t>
  </si>
  <si>
    <t>Tablo 20.1</t>
  </si>
  <si>
    <t>29 EKİM 2014</t>
  </si>
  <si>
    <t>GRAFİK 21:</t>
  </si>
  <si>
    <t>GRAFİK 22:</t>
  </si>
  <si>
    <t>GRAFİK 23:</t>
  </si>
  <si>
    <t>GRAFİK 24:</t>
  </si>
  <si>
    <t>GRAFİK 9 :</t>
  </si>
  <si>
    <t>GRAFİK 10 :</t>
  </si>
  <si>
    <t>GRAFİK 11:</t>
  </si>
  <si>
    <t>GRAFİK 12:</t>
  </si>
  <si>
    <t>GRAFİK 13:</t>
  </si>
  <si>
    <t xml:space="preserve">GRAFİK 16: </t>
  </si>
  <si>
    <t xml:space="preserve">GRAFİK 17: </t>
  </si>
  <si>
    <t xml:space="preserve">GRAFİK 18: </t>
  </si>
  <si>
    <t xml:space="preserve">GRAFİK 19: </t>
  </si>
  <si>
    <t xml:space="preserve">GRAFİK 20: </t>
  </si>
  <si>
    <t>2000-2010 YILI KONUT İHTİYAÇ DURUMU</t>
  </si>
  <si>
    <t>EKLER</t>
  </si>
  <si>
    <t>EK-2: DİĞER GRAFİK LİSTESİ</t>
  </si>
  <si>
    <t>EK-1: DİĞER TABLO LİSTESİ</t>
  </si>
  <si>
    <t>SYF NO</t>
  </si>
  <si>
    <t>PROFESYONEL VE LİGLERDE MÜCADELE EDEN TÜM BRANŞLARDAKİ KAYSERİ KULÜPLERİNİN İSİMLERİ (2009-2013)</t>
  </si>
  <si>
    <t>ABDULLAH GÜL ÜNİVERSİTESİ İDARİ PERSONEL SAYILARI (2012-2013)</t>
  </si>
  <si>
    <r>
      <rPr>
        <b/>
        <sz val="9"/>
        <rFont val="Arial Tur"/>
        <charset val="162"/>
      </rPr>
      <t>Kayıt Tarihi:</t>
    </r>
    <r>
      <rPr>
        <sz val="9"/>
        <rFont val="Arial Tur"/>
        <charset val="162"/>
      </rPr>
      <t xml:space="preserve"> 23.02.2007</t>
    </r>
  </si>
  <si>
    <r>
      <rPr>
        <b/>
        <sz val="9"/>
        <rFont val="Arial Tur"/>
        <charset val="162"/>
      </rPr>
      <t>Güncelleme Tarihi:</t>
    </r>
    <r>
      <rPr>
        <sz val="9"/>
        <rFont val="Arial Tur"/>
        <charset val="162"/>
      </rPr>
      <t xml:space="preserve"> 27.04.2014</t>
    </r>
  </si>
  <si>
    <r>
      <rPr>
        <b/>
        <sz val="9"/>
        <rFont val="Arial Tur"/>
        <charset val="162"/>
      </rPr>
      <t>Kayıt Yeri:</t>
    </r>
    <r>
      <rPr>
        <sz val="9"/>
        <rFont val="Arial Tur"/>
        <charset val="162"/>
      </rPr>
      <t xml:space="preserve"> Erciyes Üniversitesi Döner Sermaye İşletmesi 2000, 2001, 2002, 2003, 2004, 2005, 2006, 2007-2008, 2009-2010 ve ERÜ Tıp Fakültesi Hastaneleri 2011-2012 Faaliyet Raporu ve http://hastaneler.erciyes.edu.tr/anasayfa.htm</t>
    </r>
  </si>
  <si>
    <r>
      <t xml:space="preserve">Kaynak: </t>
    </r>
    <r>
      <rPr>
        <sz val="9"/>
        <rFont val="Arial"/>
        <family val="2"/>
        <charset val="162"/>
      </rPr>
      <t>Erciyes Üniversitesi Döner Sermaye İşletmesi, Hastaneler Bilgi İşlem Merkezi</t>
    </r>
  </si>
  <si>
    <t>Artış - Azalış Oranı (%)</t>
  </si>
  <si>
    <t>Poliklinik
Hasta Payı (%)</t>
  </si>
  <si>
    <t>Klinik
Hasta Payı (%)</t>
  </si>
  <si>
    <t xml:space="preserve">
GENEL HASTA PAYI (%)</t>
  </si>
  <si>
    <t>Vaka Payı (%)</t>
  </si>
  <si>
    <t>Günübirlik Tedavi</t>
  </si>
  <si>
    <t>Yatak İşgal Oranı
%</t>
  </si>
  <si>
    <t>Yatak İşgal 
Oranı</t>
  </si>
  <si>
    <t>Yatak 
Kapasitesi</t>
  </si>
  <si>
    <t>N.N.Yazgan Gögüs Hastalıkları 
 Hastanesi</t>
  </si>
  <si>
    <t>İGÖO (%)</t>
  </si>
  <si>
    <r>
      <t>İGÖO(%)</t>
    </r>
    <r>
      <rPr>
        <b/>
        <sz val="10"/>
        <rFont val="Arial Tur"/>
        <charset val="162"/>
      </rPr>
      <t>:</t>
    </r>
    <r>
      <rPr>
        <sz val="10"/>
        <rFont val="Arial"/>
        <family val="2"/>
        <charset val="162"/>
      </rPr>
      <t xml:space="preserve"> İlçelere göre ölüm oranı (erkek, kadın toplamına göre elde edilmiştir.)</t>
    </r>
  </si>
  <si>
    <t>OKUL ÖNCESİ TOPLAM (RESMİ)</t>
  </si>
  <si>
    <t>OKUL ÖNCESİ TOPLAM (ÖZEL)</t>
  </si>
  <si>
    <t>YAHYALI 
(Özel)</t>
  </si>
  <si>
    <t>ÖĞRETMEN SAYISI
(SÖZLEŞMELİ+
KADROLU)</t>
  </si>
  <si>
    <r>
      <rPr>
        <b/>
        <sz val="10"/>
        <rFont val="Arial Tur"/>
        <charset val="162"/>
      </rPr>
      <t>Not:</t>
    </r>
    <r>
      <rPr>
        <sz val="10"/>
        <rFont val="Arial"/>
        <family val="2"/>
        <charset val="162"/>
      </rPr>
      <t xml:space="preserve"> 2012-2013 Eğitim-Öğretim yılında 4+4+4 Sistemine geçilmiştir.
 Bu nedenle ilköğretim tabloları İlkokul ve Ortaokul olmak üzere Tablo 4.5 ve Tablo 4.6' da ayrı ayrı yer almaktadır.</t>
    </r>
  </si>
  <si>
    <t>AÇIK LİSE 
(GENEL)</t>
  </si>
  <si>
    <t>RESMİ+ÖZEL+ 
AÇIK LİSE TOPLAM</t>
  </si>
  <si>
    <t>ÖZEL 
TOPLAM</t>
  </si>
  <si>
    <t>RESMİ+ 
ÖZEL TOPLAM</t>
  </si>
  <si>
    <t>DEVELİ NECMİYE-MUSTAFA MAŞLAK YİBO</t>
  </si>
  <si>
    <t>Mesleki ve Teknik Ortaöğretime 
Yeni Kayıt</t>
  </si>
  <si>
    <t>Beden Eğitimi Ve Spor Yüksekokulu</t>
  </si>
  <si>
    <t>SPOR TESİSLERİ HAKKINDA BİLGİLER (2009-2010)</t>
  </si>
  <si>
    <t>SİGORTALI SAYISI</t>
  </si>
  <si>
    <t>KAYSERİ İLİNDEKİ BÖLGELERE GÖRE ORMANLIK ALANLARIN DAĞILIMI (2009-2010)*</t>
  </si>
  <si>
    <t>YILLAR İTİBARİYLE İSO İKİNCİ 500 FİRMA İÇİNDE YER ALAN KAYSERİ FİRMALARI VE ÜRETİMDEN SATIŞLARI (2008-2013)</t>
  </si>
  <si>
    <t>Tablo 12.16 (devamı)</t>
  </si>
  <si>
    <t>YILLAR İTİBARİYLE İSO İKİNCİ 500 FİRMA İÇİNDE YER ALAN KAYSERİ FİRMALARI VE ÜRETİMDEN SATIŞLAR (2008-2013)</t>
  </si>
  <si>
    <t>ÜLKELER BAZINDA KAYSERİ İLİ  AYLIK İHRACAT RAKAMLARI (2004)</t>
  </si>
  <si>
    <t>ÜLKELER BAZINDA KAYSERİ İLİ  AYLIK İHRACAT RAKAMLARI (2005)</t>
  </si>
  <si>
    <t>ÜLKELER BAZINDA KAYSERİ İLİ  AYLIK İHRACAT RAKAMLARI (2006)</t>
  </si>
  <si>
    <t>ÜLKELER BAZINDA KAYSERİ İLİ  AYLIK İHRACAT RAKAMLARI (2007)</t>
  </si>
  <si>
    <t>ÜLKELER BAZINDA KAYSERİ İLİ  AYLIK İHRACAT RAKAMLARI (2008)</t>
  </si>
  <si>
    <t>ÜLKELER BAZINDA KAYSERİ İLİ  AYLIK İHRACAT RAKAMLARI (2009)</t>
  </si>
  <si>
    <t>ÜLKELER BAZINDA KAYSERİ İLİ  AYLIK İHRACAT RAKAMLARI (2010)</t>
  </si>
  <si>
    <t>ÜLKELER BAZINDA KAYSERİ İLİ  AYLIK İHRACAT RAKAMLARI (2011)</t>
  </si>
  <si>
    <t>ÜLKELER BAZINDA KAYSERİ İLİ  AYLIK İHRACAT RAKAMLARI (2012)</t>
  </si>
  <si>
    <t>ÜLKELER BAZINDA KAYSERİ İLİ  AYLIK İHRACAT RAKAMLARI (2013)</t>
  </si>
  <si>
    <t>ANTREPO 
BEYANNAMESİ</t>
  </si>
  <si>
    <t>GİRİŞ 
BEYANNAMESİ</t>
  </si>
  <si>
    <t>ÇIKIŞ 
BEYANNAMESİ</t>
  </si>
  <si>
    <t xml:space="preserve">GİREN TIR
(VOLET-2)      </t>
  </si>
  <si>
    <t>GİREN TIR
(RL)</t>
  </si>
  <si>
    <t>ÇIKAN TIR
(VOLET-1)</t>
  </si>
  <si>
    <t>ÇIKAN TIR
(TR)</t>
  </si>
  <si>
    <t>2009-2008
Artış-Azalış Oranı (%)</t>
  </si>
  <si>
    <t>2010-2009
Artış-Azalış Oranı (%)</t>
  </si>
  <si>
    <t>2011-2010
Artış-Azalış Oranı (%)</t>
  </si>
  <si>
    <t>2012-2011
Artış-Azalış Oranı (%)</t>
  </si>
  <si>
    <t>2013-2012
Artış-Azalış Oranı (%)</t>
  </si>
  <si>
    <t>Zaman İndeksi (1997=100)</t>
  </si>
  <si>
    <t>Zaman İndeksi (1999=100)</t>
  </si>
  <si>
    <t>KAYSERİ İLİNDEKİ BANKALARIN İLÇELERE GÖRE SAYILARI (2006)</t>
  </si>
  <si>
    <t>KAYSERİ İLİNDEKİ BANKALARIN İLÇELERE GÖRE SAYILARI (2007)</t>
  </si>
  <si>
    <t>KAYSERİ İLİNDEKİ BANKALARIN İLÇELERE GÖRE SAYILARI (2008)</t>
  </si>
  <si>
    <t>KAYSERİ İLİNDEKİ BANKALARIN İLÇELERE GÖRE SAYILARI (2009)</t>
  </si>
  <si>
    <t>KAYSERİ İLİNDEKİ BANKALARIN İLÇELERE GÖRE SAYILARI (2010)</t>
  </si>
  <si>
    <t>KAYSERİ İLİNDEKİ BANKALARIN İLÇELERE GÖRE SAYILARI (2011)</t>
  </si>
  <si>
    <t>KAYSERİ İLİNDEKİ BANKALARIN İLÇELERE GÖRE SAYILARI (2012)</t>
  </si>
  <si>
    <t>KAYSERİ İLİNDEKİ BANKALARIN İLÇELERE GÖRE SAYILARI (2013)</t>
  </si>
  <si>
    <t>Artış-Azalış Oranı (%)</t>
  </si>
  <si>
    <t>ARTIŞ- AZALIŞ
 ORANI (%)</t>
  </si>
  <si>
    <t>2002-2003
Artış Azalış Oranı (%)</t>
  </si>
  <si>
    <t>2003-2004
Artış Azalış Oranı (%)</t>
  </si>
  <si>
    <t>2004-2005
Artış Azalış Oranı (%)</t>
  </si>
  <si>
    <t>2005-2006
Artış Azalış Oranı (%)</t>
  </si>
  <si>
    <t>2006-2007
Artış Azalış Oranı (%)</t>
  </si>
  <si>
    <t>2007-2008
Artış Azalış Oranı (%)</t>
  </si>
  <si>
    <t>2008-2009
Artış Azalış Oranı (%)</t>
  </si>
  <si>
    <t>2009-2010
Artış Azalış Oranı (%)</t>
  </si>
  <si>
    <t>2010-2011
Artış Azalış Oranı (%)</t>
  </si>
  <si>
    <t>2011-2012
Artış Azalış Oranı (%)</t>
  </si>
  <si>
    <t>2012-2013
Artış Azalış Oranı (%)</t>
  </si>
  <si>
    <t>ARTIŞ-AZALIŞ ORANI 
(%)</t>
  </si>
  <si>
    <t xml:space="preserve">EK-1: </t>
  </si>
  <si>
    <t>DİĞER TABLO LİSTESİ</t>
  </si>
  <si>
    <r>
      <rPr>
        <b/>
        <sz val="14"/>
        <rFont val="Arial"/>
        <family val="2"/>
        <charset val="162"/>
      </rPr>
      <t>EK-2:</t>
    </r>
    <r>
      <rPr>
        <sz val="14"/>
        <rFont val="Arial"/>
        <family val="2"/>
        <charset val="162"/>
      </rPr>
      <t xml:space="preserve"> </t>
    </r>
  </si>
  <si>
    <t>DİĞER GRAFİK LİSTESİ</t>
  </si>
  <si>
    <t>YILLAR İTİBARİYLE İŞLEMİ TAMAMLANAN İŞ KAZALARI VE MESLEK HASTALIKLARI VAK'ALARI SONUCU TOPLAM GEÇİCİ İŞGÖREMEZLİK SÜRELERİ İLE HASTANEDE GEÇEN GÜNLERİN CİNSİYETE GÖRE DAĞILIMI(2004-2012)</t>
  </si>
  <si>
    <t>İl Yüzölçümüne Oranı (%)</t>
  </si>
  <si>
    <t>ARTIŞ-AZALIŞ ORANI(%)</t>
  </si>
  <si>
    <t>YILLAR İTİBARİYLE ERCİYES ÜNİVERSİTESİ TIP FAKÜLTESİ HASTANELERİ  AMELİYAT VE GİRİŞİMSEL İŞLEM DAĞILIMI VE ARTIŞ-AZALIŞ ORANLARI (2000-2013)</t>
  </si>
  <si>
    <t>B. İL SAĞLIK MÜDÜRLÜĞÜ</t>
  </si>
  <si>
    <t>B. YÜKSEK ÖĞRETİM</t>
  </si>
  <si>
    <t>Dernek Payı (%)</t>
  </si>
  <si>
    <t>Tablo 17.1</t>
  </si>
  <si>
    <t>T.C.
ERCİYES ÜNİVERSİTESİ 
Kayseri Araştırma ve Ugulama 
Merkezi 
(KAYHAM)</t>
  </si>
  <si>
    <t>KENTSEL İSTATİSTİKLERİ</t>
  </si>
  <si>
    <t xml:space="preserve">Kurumlar belli zaman aralıklarında geçmişlerinin muhasebesine yönelik raporlar hazırlar ve ilgililerin hizmetine sunarlar. Raporun hazırlanma sürecinde kurum çalışanları ve yetkilileri aynı zamanda kendilerini de bir “özeleştiri” masasına yatırmış olurlar, çıkardıklarından paylarına düşeni alırlar. Rapor hazırlamadaki diğer önemli amaç ise, kurumun sunduğu hizmetlerden yararlanan hedef kitlenin eleştirisini almaktır. Bu eleştiriler sonucunda kurum çalışanları amaçlarına uygun hizmet sunup sunmadıklarını anlamış olurlar. Ayrıca alınan eleştirilerin kurumun daha verimli çalışmasında etkili olması beklenir.
Erciyes Üniversitesi’ne bağlı olarak faaliyetlerini yürüten KAYHAM’ın, birinci işlevi Kayseri İhtisas Kütüphanesi olarak hizmet sunmak, ikinci işlevi ise Kayseri İstatistiki Veri Tabanı oluşturmaktır. Bu ikinci işlevi çerçevesinde ve yukarıdaki gerçekler ışığında, KAYHAM’ın Kayseri Kentsel İstatistiklerini kitaplaştırmaktaki amacımız, elektronik olarak (www.kayham.erciyes.edu.tr)  tamamı ulaşılabilir olan Kayseri verilerinin fiziki olarak da Kayseri’deki Erciyes Üniversitesi, Nuh Naci Yazgan Üniversitesi ve Melikşah Üniversitesi; Kayseri Ticaret Odası, Kayseri Sanayi Odası ve Kayseri Valiliği kütüphanelerinin ve Kayseri il Halk Kütüphanesi’nin raflarında yer almasını sağlayarak araştırmacıların hizmetine sunmaktır.
Bu çalışmada katkılarını esirgemeyen çalışma arkadaşım KAYHAM Bilgi ve Belge Yönetim Uzmanı Pelin Gençoğlu’na teşekkür ederim. Bilerek veya bilmeyerek şüphesiz eksiklikler yapıp yanılgılara düşmüş olabilirim. Bu durumdan dolayı oluşabilecek tüm olumsuzlukların yükümlülüğü tarafıma aittir.
Bu çalışmanın tüm ilgilenenlere/araştırmacılara yararlı olması dileğiyle…
Saygılarımla…
</t>
  </si>
  <si>
    <t xml:space="preserve">KAYHAM İstatistik Uzmanı </t>
  </si>
  <si>
    <t>Meryem ÇAVUŞOĞLU</t>
  </si>
  <si>
    <t>İÇİNDEKİLER</t>
  </si>
  <si>
    <r>
      <t>ÖNSÖZ</t>
    </r>
    <r>
      <rPr>
        <sz val="10"/>
        <rFont val="Times New Roman"/>
        <family val="1"/>
        <charset val="162"/>
      </rPr>
      <t>……………………………………………………………………………………………………….</t>
    </r>
  </si>
  <si>
    <t>I</t>
  </si>
  <si>
    <r>
      <t>İÇİNDEKİLER</t>
    </r>
    <r>
      <rPr>
        <sz val="10"/>
        <rFont val="Times New Roman"/>
        <family val="1"/>
        <charset val="162"/>
      </rPr>
      <t>………………………………………………………………………………………………</t>
    </r>
  </si>
  <si>
    <t>II</t>
  </si>
  <si>
    <r>
      <t>TABLO LİSTESİ</t>
    </r>
    <r>
      <rPr>
        <sz val="10"/>
        <rFont val="Times New Roman"/>
        <family val="1"/>
        <charset val="162"/>
      </rPr>
      <t>……………………………………………………………………………………………</t>
    </r>
  </si>
  <si>
    <t>IV</t>
  </si>
  <si>
    <r>
      <t>GİRİŞ</t>
    </r>
    <r>
      <rPr>
        <sz val="10"/>
        <rFont val="Times New Roman"/>
        <family val="1"/>
        <charset val="162"/>
      </rPr>
      <t>…………………………………………………………………………………………………………</t>
    </r>
  </si>
  <si>
    <t>VIII</t>
  </si>
  <si>
    <r>
      <t>I.</t>
    </r>
    <r>
      <rPr>
        <b/>
        <sz val="7"/>
        <rFont val="Times New Roman"/>
        <family val="1"/>
        <charset val="162"/>
      </rPr>
      <t xml:space="preserve">      </t>
    </r>
    <r>
      <rPr>
        <b/>
        <sz val="10"/>
        <rFont val="Times New Roman"/>
        <family val="1"/>
        <charset val="162"/>
      </rPr>
      <t>BÖLÜM: COĞRAFİ DURUM</t>
    </r>
    <r>
      <rPr>
        <sz val="10"/>
        <rFont val="Times New Roman"/>
        <family val="1"/>
        <charset val="162"/>
      </rPr>
      <t>………………………………………………………………………….</t>
    </r>
  </si>
  <si>
    <r>
      <t>A.</t>
    </r>
    <r>
      <rPr>
        <sz val="7"/>
        <rFont val="Times New Roman"/>
        <family val="1"/>
        <charset val="162"/>
      </rPr>
      <t xml:space="preserve">    </t>
    </r>
    <r>
      <rPr>
        <sz val="10"/>
        <rFont val="Times New Roman"/>
        <family val="1"/>
        <charset val="162"/>
      </rPr>
      <t>Konum…………………………………………………………………………………………...</t>
    </r>
  </si>
  <si>
    <r>
      <t>B.</t>
    </r>
    <r>
      <rPr>
        <sz val="7"/>
        <rFont val="Times New Roman"/>
        <family val="1"/>
        <charset val="162"/>
      </rPr>
      <t xml:space="preserve">   </t>
    </r>
    <r>
      <rPr>
        <sz val="10"/>
        <rFont val="Times New Roman"/>
        <family val="1"/>
        <charset val="162"/>
      </rPr>
      <t>Yüzölçümü ve Arazi……………………………………………………………..........................</t>
    </r>
  </si>
  <si>
    <r>
      <t>C.</t>
    </r>
    <r>
      <rPr>
        <sz val="7"/>
        <rFont val="Times New Roman"/>
        <family val="1"/>
        <charset val="162"/>
      </rPr>
      <t xml:space="preserve">   </t>
    </r>
    <r>
      <rPr>
        <sz val="10"/>
        <rFont val="Times New Roman"/>
        <family val="1"/>
        <charset val="162"/>
      </rPr>
      <t>İklim ve Meteoroloji……………………………………………………………………………..</t>
    </r>
  </si>
  <si>
    <r>
      <t>D.</t>
    </r>
    <r>
      <rPr>
        <sz val="7"/>
        <rFont val="Times New Roman"/>
        <family val="1"/>
        <charset val="162"/>
      </rPr>
      <t xml:space="preserve">   </t>
    </r>
    <r>
      <rPr>
        <sz val="10"/>
        <rFont val="Times New Roman"/>
        <family val="1"/>
        <charset val="162"/>
      </rPr>
      <t>Yeryüzü Şekilleri………………………………………………………………………………...</t>
    </r>
  </si>
  <si>
    <r>
      <t>II.</t>
    </r>
    <r>
      <rPr>
        <b/>
        <sz val="7"/>
        <rFont val="Times New Roman"/>
        <family val="1"/>
        <charset val="162"/>
      </rPr>
      <t xml:space="preserve">    </t>
    </r>
    <r>
      <rPr>
        <b/>
        <sz val="10"/>
        <rFont val="Times New Roman"/>
        <family val="1"/>
        <charset val="162"/>
      </rPr>
      <t>BÖLÜM:</t>
    </r>
    <r>
      <rPr>
        <b/>
        <sz val="10"/>
        <color rgb="FF365F91"/>
        <rFont val="Times New Roman"/>
        <family val="1"/>
        <charset val="162"/>
      </rPr>
      <t xml:space="preserve"> </t>
    </r>
    <r>
      <rPr>
        <b/>
        <sz val="10"/>
        <rFont val="Times New Roman"/>
        <family val="1"/>
        <charset val="162"/>
      </rPr>
      <t>NÜFUS VE İDARİ YAPI</t>
    </r>
    <r>
      <rPr>
        <sz val="10"/>
        <rFont val="Times New Roman"/>
        <family val="1"/>
        <charset val="162"/>
      </rPr>
      <t>……………………………………………………………………</t>
    </r>
  </si>
  <si>
    <r>
      <t>A.</t>
    </r>
    <r>
      <rPr>
        <sz val="7"/>
        <rFont val="Times New Roman"/>
        <family val="1"/>
        <charset val="162"/>
      </rPr>
      <t xml:space="preserve">        </t>
    </r>
    <r>
      <rPr>
        <sz val="10"/>
        <rFont val="Times New Roman"/>
        <family val="1"/>
        <charset val="162"/>
      </rPr>
      <t>Nüfus…………………………………………………………………………………………..</t>
    </r>
  </si>
  <si>
    <r>
      <t>B.</t>
    </r>
    <r>
      <rPr>
        <sz val="7"/>
        <rFont val="Times New Roman"/>
        <family val="1"/>
        <charset val="162"/>
      </rPr>
      <t xml:space="preserve">        </t>
    </r>
    <r>
      <rPr>
        <sz val="10"/>
        <rFont val="Times New Roman"/>
        <family val="1"/>
        <charset val="162"/>
      </rPr>
      <t>Yerel Yönetimler………………………………………………………………………………</t>
    </r>
  </si>
  <si>
    <r>
      <t>C.</t>
    </r>
    <r>
      <rPr>
        <sz val="7"/>
        <rFont val="Times New Roman"/>
        <family val="1"/>
        <charset val="162"/>
      </rPr>
      <t xml:space="preserve">        </t>
    </r>
    <r>
      <rPr>
        <sz val="10"/>
        <rFont val="Times New Roman"/>
        <family val="1"/>
        <charset val="162"/>
      </rPr>
      <t>Sivil Toplum Kuruluşları………………………………………………………………………</t>
    </r>
  </si>
  <si>
    <r>
      <t>D.</t>
    </r>
    <r>
      <rPr>
        <sz val="7"/>
        <rFont val="Times New Roman"/>
        <family val="1"/>
        <charset val="162"/>
      </rPr>
      <t xml:space="preserve">        </t>
    </r>
    <r>
      <rPr>
        <sz val="10"/>
        <rFont val="Times New Roman"/>
        <family val="1"/>
        <charset val="162"/>
      </rPr>
      <t>Din……………………………………………………………………………………………..</t>
    </r>
  </si>
  <si>
    <r>
      <t>III.</t>
    </r>
    <r>
      <rPr>
        <b/>
        <sz val="7"/>
        <rFont val="Times New Roman"/>
        <family val="1"/>
        <charset val="162"/>
      </rPr>
      <t xml:space="preserve">     </t>
    </r>
    <r>
      <rPr>
        <b/>
        <sz val="10"/>
        <rFont val="Times New Roman"/>
        <family val="1"/>
        <charset val="162"/>
      </rPr>
      <t>BÖLÜM:</t>
    </r>
    <r>
      <rPr>
        <b/>
        <sz val="10"/>
        <color rgb="FF365F91"/>
        <rFont val="Times New Roman"/>
        <family val="1"/>
        <charset val="162"/>
      </rPr>
      <t xml:space="preserve"> </t>
    </r>
    <r>
      <rPr>
        <b/>
        <sz val="10"/>
        <rFont val="Times New Roman"/>
        <family val="1"/>
        <charset val="162"/>
      </rPr>
      <t>SAĞLIK</t>
    </r>
    <r>
      <rPr>
        <sz val="10"/>
        <rFont val="Times New Roman"/>
        <family val="1"/>
        <charset val="162"/>
      </rPr>
      <t>…………………………………………………………………….........................</t>
    </r>
  </si>
  <si>
    <r>
      <t>A.</t>
    </r>
    <r>
      <rPr>
        <sz val="7"/>
        <rFont val="Times New Roman"/>
        <family val="1"/>
        <charset val="162"/>
      </rPr>
      <t xml:space="preserve">        </t>
    </r>
    <r>
      <rPr>
        <sz val="10"/>
        <rFont val="Times New Roman"/>
        <family val="1"/>
        <charset val="162"/>
      </rPr>
      <t>Erciyes Üniversitesi Tıp Fakültesi Hastaneleri………………………………………………...</t>
    </r>
  </si>
  <si>
    <r>
      <t>B.</t>
    </r>
    <r>
      <rPr>
        <sz val="7"/>
        <rFont val="Times New Roman"/>
        <family val="1"/>
        <charset val="162"/>
      </rPr>
      <t xml:space="preserve">        </t>
    </r>
    <r>
      <rPr>
        <sz val="10"/>
        <rFont val="Times New Roman"/>
        <family val="1"/>
        <charset val="162"/>
      </rPr>
      <t>İl Sağlık Müdürlüğü……………………………………………………………………………</t>
    </r>
  </si>
  <si>
    <r>
      <t>IV.</t>
    </r>
    <r>
      <rPr>
        <b/>
        <sz val="7"/>
        <rFont val="Times New Roman"/>
        <family val="1"/>
        <charset val="162"/>
      </rPr>
      <t xml:space="preserve">      </t>
    </r>
    <r>
      <rPr>
        <b/>
        <sz val="10"/>
        <rFont val="Times New Roman"/>
        <family val="1"/>
        <charset val="162"/>
      </rPr>
      <t>BÖLÜM:</t>
    </r>
    <r>
      <rPr>
        <b/>
        <sz val="10"/>
        <color rgb="FF365F91"/>
        <rFont val="Times New Roman"/>
        <family val="1"/>
        <charset val="162"/>
      </rPr>
      <t xml:space="preserve"> </t>
    </r>
    <r>
      <rPr>
        <b/>
        <sz val="10"/>
        <rFont val="Times New Roman"/>
        <family val="1"/>
        <charset val="162"/>
      </rPr>
      <t>EĞİTİM</t>
    </r>
    <r>
      <rPr>
        <sz val="10"/>
        <rFont val="Times New Roman"/>
        <family val="1"/>
        <charset val="162"/>
      </rPr>
      <t>……………………………………………………………………..........................</t>
    </r>
  </si>
  <si>
    <r>
      <t>A.</t>
    </r>
    <r>
      <rPr>
        <sz val="7"/>
        <rFont val="Times New Roman"/>
        <family val="1"/>
        <charset val="162"/>
      </rPr>
      <t xml:space="preserve">        </t>
    </r>
    <r>
      <rPr>
        <sz val="10"/>
        <rFont val="Times New Roman"/>
        <family val="1"/>
        <charset val="162"/>
      </rPr>
      <t>İlk ve Ortaöğretim……………………………………………………………………………...</t>
    </r>
  </si>
  <si>
    <r>
      <t>B.</t>
    </r>
    <r>
      <rPr>
        <sz val="7"/>
        <rFont val="Times New Roman"/>
        <family val="1"/>
        <charset val="162"/>
      </rPr>
      <t xml:space="preserve">        </t>
    </r>
    <r>
      <rPr>
        <sz val="10"/>
        <rFont val="Times New Roman"/>
        <family val="1"/>
        <charset val="162"/>
      </rPr>
      <t>Yükseköğretim ………………………………………………………………………………...</t>
    </r>
  </si>
  <si>
    <r>
      <t>V.</t>
    </r>
    <r>
      <rPr>
        <b/>
        <sz val="7"/>
        <rFont val="Times New Roman"/>
        <family val="1"/>
        <charset val="162"/>
      </rPr>
      <t xml:space="preserve">        </t>
    </r>
    <r>
      <rPr>
        <b/>
        <sz val="10"/>
        <rFont val="Times New Roman"/>
        <family val="1"/>
        <charset val="162"/>
      </rPr>
      <t>BÖLÜM: KÜLTÜR</t>
    </r>
    <r>
      <rPr>
        <sz val="10"/>
        <rFont val="Times New Roman"/>
        <family val="1"/>
        <charset val="162"/>
      </rPr>
      <t>……………………………………………………………………………………</t>
    </r>
  </si>
  <si>
    <r>
      <t>VI.</t>
    </r>
    <r>
      <rPr>
        <b/>
        <sz val="7"/>
        <rFont val="Times New Roman"/>
        <family val="1"/>
        <charset val="162"/>
      </rPr>
      <t xml:space="preserve">      </t>
    </r>
    <r>
      <rPr>
        <b/>
        <sz val="10"/>
        <rFont val="Times New Roman"/>
        <family val="1"/>
        <charset val="162"/>
      </rPr>
      <t>BÖLÜM:</t>
    </r>
    <r>
      <rPr>
        <b/>
        <sz val="10"/>
        <color rgb="FF365F91"/>
        <rFont val="Times New Roman"/>
        <family val="1"/>
        <charset val="162"/>
      </rPr>
      <t xml:space="preserve"> </t>
    </r>
    <r>
      <rPr>
        <b/>
        <sz val="10"/>
        <rFont val="Times New Roman"/>
        <family val="1"/>
        <charset val="162"/>
      </rPr>
      <t>ADALET</t>
    </r>
    <r>
      <rPr>
        <sz val="10"/>
        <rFont val="Times New Roman"/>
        <family val="1"/>
        <charset val="162"/>
      </rPr>
      <t>……………………………………………………………………………………</t>
    </r>
  </si>
  <si>
    <r>
      <t>VII.</t>
    </r>
    <r>
      <rPr>
        <b/>
        <sz val="7"/>
        <rFont val="Times New Roman"/>
        <family val="1"/>
        <charset val="162"/>
      </rPr>
      <t xml:space="preserve">     </t>
    </r>
    <r>
      <rPr>
        <b/>
        <sz val="10"/>
        <rFont val="Times New Roman"/>
        <family val="1"/>
        <charset val="162"/>
      </rPr>
      <t>BÖLÜM:</t>
    </r>
    <r>
      <rPr>
        <b/>
        <sz val="10"/>
        <color rgb="FF365F91"/>
        <rFont val="Times New Roman"/>
        <family val="1"/>
        <charset val="162"/>
      </rPr>
      <t xml:space="preserve"> </t>
    </r>
    <r>
      <rPr>
        <b/>
        <sz val="10"/>
        <rFont val="Times New Roman"/>
        <family val="1"/>
        <charset val="162"/>
      </rPr>
      <t>ÇALIŞMA VE İŞSİZLİK</t>
    </r>
    <r>
      <rPr>
        <sz val="10"/>
        <rFont val="Times New Roman"/>
        <family val="1"/>
        <charset val="162"/>
      </rPr>
      <t>…………………………………………………………………</t>
    </r>
  </si>
  <si>
    <r>
      <t>VIII.</t>
    </r>
    <r>
      <rPr>
        <b/>
        <sz val="7"/>
        <rFont val="Times New Roman"/>
        <family val="1"/>
        <charset val="162"/>
      </rPr>
      <t xml:space="preserve">  </t>
    </r>
    <r>
      <rPr>
        <b/>
        <sz val="10"/>
        <rFont val="Times New Roman"/>
        <family val="1"/>
        <charset val="162"/>
      </rPr>
      <t>BÖLÜM: GENÇLİK VE SPOR</t>
    </r>
    <r>
      <rPr>
        <sz val="10"/>
        <rFont val="Times New Roman"/>
        <family val="1"/>
        <charset val="162"/>
      </rPr>
      <t>……………………………………………………………………</t>
    </r>
  </si>
  <si>
    <r>
      <t>IX.</t>
    </r>
    <r>
      <rPr>
        <b/>
        <sz val="7"/>
        <rFont val="Times New Roman"/>
        <family val="1"/>
        <charset val="162"/>
      </rPr>
      <t xml:space="preserve">     </t>
    </r>
    <r>
      <rPr>
        <b/>
        <sz val="10"/>
        <rFont val="Times New Roman"/>
        <family val="1"/>
        <charset val="162"/>
      </rPr>
      <t>BÖLÜM:</t>
    </r>
    <r>
      <rPr>
        <b/>
        <sz val="10"/>
        <color rgb="FF365F91"/>
        <rFont val="Times New Roman"/>
        <family val="1"/>
        <charset val="162"/>
      </rPr>
      <t xml:space="preserve"> </t>
    </r>
    <r>
      <rPr>
        <b/>
        <sz val="10"/>
        <rFont val="Times New Roman"/>
        <family val="1"/>
        <charset val="162"/>
      </rPr>
      <t>SOSYAL YARDIM VE GÜVENLİK</t>
    </r>
    <r>
      <rPr>
        <sz val="10"/>
        <rFont val="Times New Roman"/>
        <family val="1"/>
        <charset val="162"/>
      </rPr>
      <t>……………………………………..........................</t>
    </r>
  </si>
  <si>
    <r>
      <t>X.</t>
    </r>
    <r>
      <rPr>
        <b/>
        <sz val="7"/>
        <rFont val="Times New Roman"/>
        <family val="1"/>
        <charset val="162"/>
      </rPr>
      <t xml:space="preserve">        </t>
    </r>
    <r>
      <rPr>
        <b/>
        <sz val="10"/>
        <rFont val="Times New Roman"/>
        <family val="1"/>
        <charset val="162"/>
      </rPr>
      <t>BÖLÜM:</t>
    </r>
    <r>
      <rPr>
        <b/>
        <sz val="10"/>
        <color rgb="FF365F91"/>
        <rFont val="Times New Roman"/>
        <family val="1"/>
        <charset val="162"/>
      </rPr>
      <t xml:space="preserve"> </t>
    </r>
    <r>
      <rPr>
        <b/>
        <sz val="10"/>
        <rFont val="Times New Roman"/>
        <family val="1"/>
        <charset val="162"/>
      </rPr>
      <t>DERNEK VE VAKIFLAR</t>
    </r>
    <r>
      <rPr>
        <sz val="10"/>
        <rFont val="Times New Roman"/>
        <family val="1"/>
        <charset val="162"/>
      </rPr>
      <t>………………………………………………………………...</t>
    </r>
  </si>
  <si>
    <r>
      <t>XI.</t>
    </r>
    <r>
      <rPr>
        <b/>
        <sz val="7"/>
        <rFont val="Times New Roman"/>
        <family val="1"/>
        <charset val="162"/>
      </rPr>
      <t xml:space="preserve">     </t>
    </r>
    <r>
      <rPr>
        <b/>
        <sz val="10"/>
        <rFont val="Times New Roman"/>
        <family val="1"/>
        <charset val="162"/>
      </rPr>
      <t>BÖLÜM:</t>
    </r>
    <r>
      <rPr>
        <b/>
        <sz val="10"/>
        <color rgb="FF365F91"/>
        <rFont val="Times New Roman"/>
        <family val="1"/>
        <charset val="162"/>
      </rPr>
      <t xml:space="preserve"> </t>
    </r>
    <r>
      <rPr>
        <b/>
        <sz val="10"/>
        <rFont val="Times New Roman"/>
        <family val="1"/>
        <charset val="162"/>
      </rPr>
      <t>TARIM</t>
    </r>
    <r>
      <rPr>
        <sz val="10"/>
        <rFont val="Times New Roman"/>
        <family val="1"/>
        <charset val="162"/>
      </rPr>
      <t>……………………………………………………………………………………...</t>
    </r>
  </si>
  <si>
    <r>
      <t>A.</t>
    </r>
    <r>
      <rPr>
        <sz val="7"/>
        <rFont val="Times New Roman"/>
        <family val="1"/>
        <charset val="162"/>
      </rPr>
      <t xml:space="preserve">        </t>
    </r>
    <r>
      <rPr>
        <sz val="10"/>
        <rFont val="Times New Roman"/>
        <family val="1"/>
        <charset val="162"/>
      </rPr>
      <t>Tarım Alanı…………………………………………………………………………………….</t>
    </r>
  </si>
  <si>
    <r>
      <t>B.</t>
    </r>
    <r>
      <rPr>
        <sz val="7"/>
        <rFont val="Times New Roman"/>
        <family val="1"/>
        <charset val="162"/>
      </rPr>
      <t xml:space="preserve">        </t>
    </r>
    <r>
      <rPr>
        <sz val="10"/>
        <rFont val="Times New Roman"/>
        <family val="1"/>
        <charset val="162"/>
      </rPr>
      <t>Tarım Ürünleri…………………………………………………………………………………</t>
    </r>
  </si>
  <si>
    <r>
      <t>C.</t>
    </r>
    <r>
      <rPr>
        <sz val="7"/>
        <rFont val="Times New Roman"/>
        <family val="1"/>
        <charset val="162"/>
      </rPr>
      <t xml:space="preserve">        </t>
    </r>
    <r>
      <rPr>
        <sz val="10"/>
        <rFont val="Times New Roman"/>
        <family val="1"/>
        <charset val="162"/>
      </rPr>
      <t>Tarım Araç Gereçleri…………………………………………………………..........................</t>
    </r>
  </si>
  <si>
    <r>
      <t>D.</t>
    </r>
    <r>
      <rPr>
        <sz val="7"/>
        <rFont val="Times New Roman"/>
        <family val="1"/>
        <charset val="162"/>
      </rPr>
      <t xml:space="preserve">        </t>
    </r>
    <r>
      <rPr>
        <sz val="10"/>
        <rFont val="Times New Roman"/>
        <family val="1"/>
        <charset val="162"/>
      </rPr>
      <t>Hayvancılık…………………………………………………………………………………….</t>
    </r>
  </si>
  <si>
    <r>
      <t>E.</t>
    </r>
    <r>
      <rPr>
        <sz val="7"/>
        <rFont val="Times New Roman"/>
        <family val="1"/>
        <charset val="162"/>
      </rPr>
      <t xml:space="preserve">         </t>
    </r>
    <r>
      <rPr>
        <sz val="10"/>
        <rFont val="Times New Roman"/>
        <family val="1"/>
        <charset val="162"/>
      </rPr>
      <t>Toprak Hayvan ve Bitki Sağlığı……………………………………………………………….</t>
    </r>
  </si>
  <si>
    <r>
      <t>F.</t>
    </r>
    <r>
      <rPr>
        <sz val="7"/>
        <rFont val="Times New Roman"/>
        <family val="1"/>
        <charset val="162"/>
      </rPr>
      <t xml:space="preserve">         </t>
    </r>
    <r>
      <rPr>
        <sz val="10"/>
        <rFont val="Times New Roman"/>
        <family val="1"/>
        <charset val="162"/>
      </rPr>
      <t>Sulama…………………………………………………………………………………………</t>
    </r>
  </si>
  <si>
    <r>
      <t>G.</t>
    </r>
    <r>
      <rPr>
        <sz val="7"/>
        <rFont val="Times New Roman"/>
        <family val="1"/>
        <charset val="162"/>
      </rPr>
      <t xml:space="preserve">        </t>
    </r>
    <r>
      <rPr>
        <sz val="10"/>
        <rFont val="Times New Roman"/>
        <family val="1"/>
        <charset val="162"/>
      </rPr>
      <t>Ormancılık……………………………………………………………………..........................</t>
    </r>
  </si>
  <si>
    <r>
      <t>XII.</t>
    </r>
    <r>
      <rPr>
        <b/>
        <sz val="7"/>
        <rFont val="Times New Roman"/>
        <family val="1"/>
        <charset val="162"/>
      </rPr>
      <t xml:space="preserve">     </t>
    </r>
    <r>
      <rPr>
        <b/>
        <sz val="10"/>
        <rFont val="Times New Roman"/>
        <family val="1"/>
        <charset val="162"/>
      </rPr>
      <t>BÖLÜM: SANAYİ</t>
    </r>
    <r>
      <rPr>
        <sz val="10"/>
        <rFont val="Times New Roman"/>
        <family val="1"/>
        <charset val="162"/>
      </rPr>
      <t>……………………………………………………………………………………...</t>
    </r>
  </si>
  <si>
    <r>
      <t>A.</t>
    </r>
    <r>
      <rPr>
        <sz val="7"/>
        <rFont val="Times New Roman"/>
        <family val="1"/>
        <charset val="162"/>
      </rPr>
      <t xml:space="preserve">        </t>
    </r>
    <r>
      <rPr>
        <sz val="10"/>
        <rFont val="Times New Roman"/>
        <family val="1"/>
        <charset val="162"/>
      </rPr>
      <t xml:space="preserve"> İmalat Sanayi………………………………………………………………………………….</t>
    </r>
  </si>
  <si>
    <r>
      <t>1.</t>
    </r>
    <r>
      <rPr>
        <sz val="7"/>
        <rFont val="Times New Roman"/>
        <family val="1"/>
        <charset val="162"/>
      </rPr>
      <t xml:space="preserve">    </t>
    </r>
    <r>
      <rPr>
        <sz val="10"/>
        <rFont val="Times New Roman"/>
        <family val="1"/>
        <charset val="162"/>
      </rPr>
      <t>Organize Sanayi Bölgeleri (OSB</t>
    </r>
    <r>
      <rPr>
        <i/>
        <sz val="10"/>
        <rFont val="Times New Roman"/>
        <family val="1"/>
        <charset val="162"/>
      </rPr>
      <t xml:space="preserve">) </t>
    </r>
    <r>
      <rPr>
        <sz val="10"/>
        <rFont val="Times New Roman"/>
        <family val="1"/>
        <charset val="162"/>
      </rPr>
      <t>……………………………………..........................</t>
    </r>
  </si>
  <si>
    <r>
      <t>a)</t>
    </r>
    <r>
      <rPr>
        <sz val="7"/>
        <rFont val="Times New Roman"/>
        <family val="1"/>
        <charset val="162"/>
      </rPr>
      <t xml:space="preserve">   </t>
    </r>
    <r>
      <rPr>
        <sz val="10"/>
        <rFont val="Times New Roman"/>
        <family val="1"/>
        <charset val="162"/>
      </rPr>
      <t>Kayseri OSB……………………………………………………………….....</t>
    </r>
  </si>
  <si>
    <r>
      <t>b)</t>
    </r>
    <r>
      <rPr>
        <sz val="7"/>
        <rFont val="Times New Roman"/>
        <family val="1"/>
        <charset val="162"/>
      </rPr>
      <t xml:space="preserve">   </t>
    </r>
    <r>
      <rPr>
        <sz val="10"/>
        <rFont val="Times New Roman"/>
        <family val="1"/>
        <charset val="162"/>
      </rPr>
      <t>İncesu ve Mimsin OSB…………………………………………………….....</t>
    </r>
  </si>
  <si>
    <r>
      <t>2.</t>
    </r>
    <r>
      <rPr>
        <sz val="7"/>
        <rFont val="Times New Roman"/>
        <family val="1"/>
        <charset val="162"/>
      </rPr>
      <t xml:space="preserve">    </t>
    </r>
    <r>
      <rPr>
        <sz val="10"/>
        <rFont val="Times New Roman"/>
        <family val="1"/>
        <charset val="162"/>
      </rPr>
      <t>Sanayi Tesisleri………………………………………………………………………...</t>
    </r>
  </si>
  <si>
    <r>
      <t>3.</t>
    </r>
    <r>
      <rPr>
        <sz val="7"/>
        <rFont val="Times New Roman"/>
        <family val="1"/>
        <charset val="162"/>
      </rPr>
      <t xml:space="preserve">    </t>
    </r>
    <r>
      <rPr>
        <sz val="10"/>
        <rFont val="Times New Roman"/>
        <family val="1"/>
        <charset val="162"/>
      </rPr>
      <t>Üretim Sıralaması………………………………………………………………………</t>
    </r>
  </si>
  <si>
    <r>
      <t>B.</t>
    </r>
    <r>
      <rPr>
        <sz val="7"/>
        <rFont val="Times New Roman"/>
        <family val="1"/>
        <charset val="162"/>
      </rPr>
      <t xml:space="preserve">        </t>
    </r>
    <r>
      <rPr>
        <sz val="10"/>
        <rFont val="Times New Roman"/>
        <family val="1"/>
        <charset val="162"/>
      </rPr>
      <t xml:space="preserve"> Dış Ticaret…………………………………………………………………….........................</t>
    </r>
  </si>
  <si>
    <r>
      <t>C.</t>
    </r>
    <r>
      <rPr>
        <sz val="7"/>
        <rFont val="Times New Roman"/>
        <family val="1"/>
        <charset val="162"/>
      </rPr>
      <t xml:space="preserve">        </t>
    </r>
    <r>
      <rPr>
        <sz val="10"/>
        <rFont val="Times New Roman"/>
        <family val="1"/>
        <charset val="162"/>
      </rPr>
      <t>Enerji…………………………………………………………………………………………...</t>
    </r>
  </si>
  <si>
    <r>
      <t>XIII.</t>
    </r>
    <r>
      <rPr>
        <b/>
        <sz val="7"/>
        <rFont val="Times New Roman"/>
        <family val="1"/>
        <charset val="162"/>
      </rPr>
      <t xml:space="preserve">        </t>
    </r>
    <r>
      <rPr>
        <b/>
        <sz val="10"/>
        <rFont val="Times New Roman"/>
        <family val="1"/>
        <charset val="162"/>
      </rPr>
      <t>BÖLÜM: TİCARET</t>
    </r>
    <r>
      <rPr>
        <sz val="10"/>
        <rFont val="Times New Roman"/>
        <family val="1"/>
        <charset val="162"/>
      </rPr>
      <t>………………………………………………………………………………...</t>
    </r>
  </si>
  <si>
    <r>
      <t>XIV.</t>
    </r>
    <r>
      <rPr>
        <b/>
        <sz val="7"/>
        <rFont val="Times New Roman"/>
        <family val="1"/>
        <charset val="162"/>
      </rPr>
      <t xml:space="preserve">           </t>
    </r>
    <r>
      <rPr>
        <b/>
        <sz val="10"/>
        <rFont val="Times New Roman"/>
        <family val="1"/>
        <charset val="162"/>
      </rPr>
      <t>BÖLÜM:</t>
    </r>
    <r>
      <rPr>
        <b/>
        <sz val="10"/>
        <color rgb="FF365F91"/>
        <rFont val="Times New Roman"/>
        <family val="1"/>
        <charset val="162"/>
      </rPr>
      <t xml:space="preserve"> </t>
    </r>
    <r>
      <rPr>
        <b/>
        <sz val="10"/>
        <rFont val="Times New Roman"/>
        <family val="1"/>
        <charset val="162"/>
      </rPr>
      <t>KAMU GELİR VE GİDERLERİ</t>
    </r>
    <r>
      <rPr>
        <sz val="10"/>
        <rFont val="Times New Roman"/>
        <family val="1"/>
        <charset val="162"/>
      </rPr>
      <t>………………………………………………………</t>
    </r>
  </si>
  <si>
    <r>
      <t>XV.</t>
    </r>
    <r>
      <rPr>
        <b/>
        <sz val="7"/>
        <rFont val="Times New Roman"/>
        <family val="1"/>
        <charset val="162"/>
      </rPr>
      <t xml:space="preserve">            </t>
    </r>
    <r>
      <rPr>
        <b/>
        <sz val="10"/>
        <rFont val="Times New Roman"/>
        <family val="1"/>
        <charset val="162"/>
      </rPr>
      <t>BÖLÜM:</t>
    </r>
    <r>
      <rPr>
        <b/>
        <sz val="10"/>
        <color rgb="FF365F91"/>
        <rFont val="Times New Roman"/>
        <family val="1"/>
        <charset val="162"/>
      </rPr>
      <t xml:space="preserve"> </t>
    </r>
    <r>
      <rPr>
        <b/>
        <sz val="10"/>
        <rFont val="Times New Roman"/>
        <family val="1"/>
        <charset val="162"/>
      </rPr>
      <t>BANKACILIK VE SİGORTACILIK</t>
    </r>
    <r>
      <rPr>
        <sz val="10"/>
        <rFont val="Times New Roman"/>
        <family val="1"/>
        <charset val="162"/>
      </rPr>
      <t>………………………………….........................</t>
    </r>
  </si>
  <si>
    <r>
      <t>XVI.</t>
    </r>
    <r>
      <rPr>
        <b/>
        <sz val="7"/>
        <rFont val="Times New Roman"/>
        <family val="1"/>
        <charset val="162"/>
      </rPr>
      <t xml:space="preserve">              </t>
    </r>
    <r>
      <rPr>
        <b/>
        <sz val="10"/>
        <rFont val="Times New Roman"/>
        <family val="1"/>
        <charset val="162"/>
      </rPr>
      <t>BÖLÜM:</t>
    </r>
    <r>
      <rPr>
        <b/>
        <sz val="10"/>
        <color rgb="FF365F91"/>
        <rFont val="Times New Roman"/>
        <family val="1"/>
        <charset val="162"/>
      </rPr>
      <t xml:space="preserve"> </t>
    </r>
    <r>
      <rPr>
        <b/>
        <sz val="10"/>
        <rFont val="Times New Roman"/>
        <family val="1"/>
        <charset val="162"/>
      </rPr>
      <t>TURİZM</t>
    </r>
    <r>
      <rPr>
        <sz val="10"/>
        <rFont val="Times New Roman"/>
        <family val="1"/>
        <charset val="162"/>
      </rPr>
      <t>………………………………………………………………………………….</t>
    </r>
  </si>
  <si>
    <r>
      <t>XVII.</t>
    </r>
    <r>
      <rPr>
        <b/>
        <sz val="7"/>
        <rFont val="Times New Roman"/>
        <family val="1"/>
        <charset val="162"/>
      </rPr>
      <t xml:space="preserve">                 </t>
    </r>
    <r>
      <rPr>
        <b/>
        <sz val="10"/>
        <rFont val="Times New Roman"/>
        <family val="1"/>
        <charset val="162"/>
      </rPr>
      <t>BÖLÜM: ULAŞTIRMA</t>
    </r>
    <r>
      <rPr>
        <sz val="10"/>
        <rFont val="Times New Roman"/>
        <family val="1"/>
        <charset val="162"/>
      </rPr>
      <t>…………………………………………………………………………..</t>
    </r>
  </si>
  <si>
    <r>
      <t>A.</t>
    </r>
    <r>
      <rPr>
        <sz val="7"/>
        <rFont val="Times New Roman"/>
        <family val="1"/>
        <charset val="162"/>
      </rPr>
      <t xml:space="preserve">        </t>
    </r>
    <r>
      <rPr>
        <sz val="10"/>
        <rFont val="Times New Roman"/>
        <family val="1"/>
        <charset val="162"/>
      </rPr>
      <t xml:space="preserve"> Hava Yolu……………………………………………………………………..........................</t>
    </r>
  </si>
  <si>
    <r>
      <t>B.</t>
    </r>
    <r>
      <rPr>
        <sz val="7"/>
        <rFont val="Times New Roman"/>
        <family val="1"/>
        <charset val="162"/>
      </rPr>
      <t xml:space="preserve">        </t>
    </r>
    <r>
      <rPr>
        <sz val="10"/>
        <rFont val="Times New Roman"/>
        <family val="1"/>
        <charset val="162"/>
      </rPr>
      <t>Demir Yolu…………………………………………………………………………………….</t>
    </r>
  </si>
  <si>
    <r>
      <t>C.</t>
    </r>
    <r>
      <rPr>
        <sz val="7"/>
        <rFont val="Times New Roman"/>
        <family val="1"/>
        <charset val="162"/>
      </rPr>
      <t xml:space="preserve">        </t>
    </r>
    <r>
      <rPr>
        <sz val="10"/>
        <rFont val="Times New Roman"/>
        <family val="1"/>
        <charset val="162"/>
      </rPr>
      <t>Kara Yolu………………………………………………………………………………………</t>
    </r>
  </si>
  <si>
    <r>
      <t>XVIII.</t>
    </r>
    <r>
      <rPr>
        <b/>
        <sz val="7"/>
        <rFont val="Times New Roman"/>
        <family val="1"/>
        <charset val="162"/>
      </rPr>
      <t xml:space="preserve">              </t>
    </r>
    <r>
      <rPr>
        <b/>
        <sz val="10"/>
        <rFont val="Times New Roman"/>
        <family val="1"/>
        <charset val="162"/>
      </rPr>
      <t>BÖLÜM:</t>
    </r>
    <r>
      <rPr>
        <b/>
        <sz val="10"/>
        <color rgb="FF365F91"/>
        <rFont val="Times New Roman"/>
        <family val="1"/>
        <charset val="162"/>
      </rPr>
      <t xml:space="preserve"> </t>
    </r>
    <r>
      <rPr>
        <b/>
        <sz val="10"/>
        <rFont val="Times New Roman"/>
        <family val="1"/>
        <charset val="162"/>
      </rPr>
      <t>HABERLEŞME</t>
    </r>
    <r>
      <rPr>
        <sz val="10"/>
        <rFont val="Times New Roman"/>
        <family val="1"/>
        <charset val="162"/>
      </rPr>
      <t>………………………………………………………………………..</t>
    </r>
  </si>
  <si>
    <r>
      <t>XIX.</t>
    </r>
    <r>
      <rPr>
        <b/>
        <sz val="7"/>
        <rFont val="Times New Roman"/>
        <family val="1"/>
        <charset val="162"/>
      </rPr>
      <t xml:space="preserve">       </t>
    </r>
    <r>
      <rPr>
        <b/>
        <sz val="10"/>
        <rFont val="Times New Roman"/>
        <family val="1"/>
        <charset val="162"/>
      </rPr>
      <t>BÖLÜM: KONUT YAPI VE İNŞAAT</t>
    </r>
    <r>
      <rPr>
        <sz val="10"/>
        <rFont val="Times New Roman"/>
        <family val="1"/>
        <charset val="162"/>
      </rPr>
      <t>…………………………………………….........................</t>
    </r>
  </si>
  <si>
    <r>
      <t>XX.</t>
    </r>
    <r>
      <rPr>
        <b/>
        <sz val="7"/>
        <rFont val="Times New Roman"/>
        <family val="1"/>
        <charset val="162"/>
      </rPr>
      <t xml:space="preserve">       </t>
    </r>
    <r>
      <rPr>
        <b/>
        <sz val="10"/>
        <rFont val="Times New Roman"/>
        <family val="1"/>
        <charset val="162"/>
      </rPr>
      <t>BÖLÜM: MADENCİLİK</t>
    </r>
    <r>
      <rPr>
        <sz val="10"/>
        <rFont val="Times New Roman"/>
        <family val="1"/>
        <charset val="162"/>
      </rPr>
      <t>…………………………………………………………….........................</t>
    </r>
  </si>
  <si>
    <r>
      <t>EKLER</t>
    </r>
    <r>
      <rPr>
        <sz val="10"/>
        <rFont val="Times New Roman"/>
        <family val="1"/>
        <charset val="162"/>
      </rPr>
      <t>………………………………………………………………………………………………………</t>
    </r>
  </si>
  <si>
    <t>GİRİŞ</t>
  </si>
  <si>
    <t>Kayseri Hafıza Merkezi (KAYHAM), 2007 yılında Avrupa Birliği yerel kalkınma girişimleri hibe programından yararlanılarak kurulmuştur. Yönetmeliğinin Yükseköğretim Kurulu (YÖK) tarafından kabul edilmesiyle birlikte, Kayseri Araştırma ve Uygulama Merkezi adını almıştır.</t>
  </si>
  <si>
    <r>
      <t>KAYHAM; eğitim-öğretime, Kayseri konulu bilimsel araştırmalara ve Kayseri’de Üniversite- Sanayi İşbirliği Bilgi Sistemi alt yapısına doğrudan hizmet eden bir Kayseri İhtisas Kütüphanesi ve İstatistiki Veri Bankasıdır</t>
    </r>
    <r>
      <rPr>
        <sz val="12"/>
        <rFont val="Times New Roman"/>
        <family val="1"/>
        <charset val="162"/>
      </rPr>
      <t>.</t>
    </r>
  </si>
  <si>
    <t>Kayseri hakkında mevcut yazılı, görsel ve işitsel kaynakları toplayarak ve yenilerini tedarik ederek; Kayseri’nin sosyal, kültürel ve ekonomik temelini oluşturan sayısal verilerini sistemleştirerek ve veri bankasını kurarak araştırmacıların hizmetine sunma amacını taşımaktadır.  Faaliyetlerini, paydaşlık esasına dayanan yönetim şekliyle gerçekleştirmektedir. Yönetimde yer alan paydaşlar; Kayseri Ticaret Odası, Kayseri Sanayi Odası, Kayseri Valiliği’dir.</t>
  </si>
  <si>
    <t xml:space="preserve">KAYHAM’ın kütüphanecilik ve istatistikî veri tabanı oluşturmak şeklinde başlıca temel iki işlevi bulunmaktadır. </t>
  </si>
  <si>
    <t xml:space="preserve">Hazırlanmış olan Kentsel İstatistikler Kitabı,  20 bölümden oluşmaktadır ve KAYHAM’ın istatistiki veri tabanında (KİVT) yer alan tablolardan meydana gelmektedir. </t>
  </si>
  <si>
    <t>Kayseri İstatistiki Veri Tabanının (Kayseri Valiliği Kaynaklı)</t>
  </si>
  <si>
    <t xml:space="preserve">KAYHAM’ın temel veri kaynağı olan İllerde İl Envanterlerinin ve Kırsal Altyapı Hizmetlerinin Uygulama ve İzlenmesinde Modernizasyonu (İLEMOD) Projesi, 2007 yılında durdurulmuştur. Bu durum, KİVT’in sürekliliğinin sağlanmasında İLEMOD’ u ikame edecek yeni arayış içerisine girilmesine sebep olmuştur. Kayseri Valiliği’nin il müdürlüklerinden altı aylık periyotlarla talep ettiği “Kurum Brifingleri” aracılığıyla KİVT sisteminde yeniden oluşum süreci başlatıldı. Kurum Brifingleri 2011 yılından itibaren Valilik tarafından temin edilmeye başlanmıştır. Geriye dönük olarak 2009 ve 2010 yılları da sisteme dahil edilmiştir. </t>
  </si>
  <si>
    <t>Kurum Brifinglerinin yanı sıra SGK, TOBB, TİM, İŞKUR, PTT, TUİK, Türkiye Bankalar Birliği, Dış Ticaret Müsteşarlığı, Gelir İdaresi Başkanlığı ve Muhasebat Genel Müdürlüğü’nün web sayfalarından belirli periyotlarla toplanan veriler; KİVT sistemine uyarlanarak ilgili tablolara işlenmektedir.</t>
  </si>
  <si>
    <t>Veri tabanında yer alan tablolar şu şekilde sıralanmaktadır;</t>
  </si>
  <si>
    <t>Kentsel İstatistikler Kitabı’nda yer alan her bir bölümün girişine, okuyuculara kolaylık sağlaması amacıyla bölümde yer alan tabloların listesi eklenmiştir. Kitapta veri tabanında bulunan 250 adet tablonun 230 adeti yer almakta olup, KAYHAM web sitesinden ulaşılabilecek olan diğer tabloların ve grafiklerin listesi, ekler bölümü olarak dâhil edilmiştir.</t>
  </si>
  <si>
    <r>
      <t>1-</t>
    </r>
    <r>
      <rPr>
        <b/>
        <sz val="7"/>
        <rFont val="Times New Roman"/>
        <family val="1"/>
        <charset val="162"/>
      </rPr>
      <t xml:space="preserve">      </t>
    </r>
    <r>
      <rPr>
        <sz val="12"/>
        <rFont val="Times New Roman"/>
        <family val="1"/>
        <charset val="162"/>
      </rPr>
      <t xml:space="preserve">Coğrafi Durum………….6 tablo                   11-  Tarım…………………..31 tablo  </t>
    </r>
  </si>
  <si>
    <r>
      <t>2-</t>
    </r>
    <r>
      <rPr>
        <b/>
        <sz val="7"/>
        <rFont val="Times New Roman"/>
        <family val="1"/>
        <charset val="162"/>
      </rPr>
      <t xml:space="preserve">      </t>
    </r>
    <r>
      <rPr>
        <sz val="12"/>
        <rFont val="Times New Roman"/>
        <family val="1"/>
        <charset val="162"/>
      </rPr>
      <t xml:space="preserve">Nüfus ve İdari Yapı…….16 tablo                  12-  Sanayi………………….24 tablo                              </t>
    </r>
  </si>
  <si>
    <r>
      <t>3-</t>
    </r>
    <r>
      <rPr>
        <b/>
        <sz val="7"/>
        <rFont val="Times New Roman"/>
        <family val="1"/>
        <charset val="162"/>
      </rPr>
      <t xml:space="preserve">      </t>
    </r>
    <r>
      <rPr>
        <sz val="12"/>
        <rFont val="Times New Roman"/>
        <family val="1"/>
        <charset val="162"/>
      </rPr>
      <t>Adalet…………………..3 tablo                   13-  Ticaret………………….2 tablo</t>
    </r>
  </si>
  <si>
    <r>
      <t>4-</t>
    </r>
    <r>
      <rPr>
        <b/>
        <sz val="7"/>
        <rFont val="Times New Roman"/>
        <family val="1"/>
        <charset val="162"/>
      </rPr>
      <t xml:space="preserve">      </t>
    </r>
    <r>
      <rPr>
        <sz val="12"/>
        <rFont val="Times New Roman"/>
        <family val="1"/>
        <charset val="162"/>
      </rPr>
      <t>Eğitim……………...........25 tablo                 14-  Kamu Gelir ve Gider.….18 tablo</t>
    </r>
  </si>
  <si>
    <r>
      <t>5-</t>
    </r>
    <r>
      <rPr>
        <b/>
        <sz val="7"/>
        <rFont val="Times New Roman"/>
        <family val="1"/>
        <charset val="162"/>
      </rPr>
      <t xml:space="preserve">      </t>
    </r>
    <r>
      <rPr>
        <sz val="12"/>
        <rFont val="Times New Roman"/>
        <family val="1"/>
        <charset val="162"/>
      </rPr>
      <t>Sağlık………………........30 tablo                15-  Bankacılık ve Sigrt…….12 tablo</t>
    </r>
  </si>
  <si>
    <r>
      <t>6-</t>
    </r>
    <r>
      <rPr>
        <b/>
        <sz val="7"/>
        <rFont val="Times New Roman"/>
        <family val="1"/>
        <charset val="162"/>
      </rPr>
      <t xml:space="preserve">      </t>
    </r>
    <r>
      <rPr>
        <sz val="12"/>
        <rFont val="Times New Roman"/>
        <family val="1"/>
        <charset val="162"/>
      </rPr>
      <t>Gençlik ve Spor……........14 tablo                 16-  Turizm………………….9 tablo</t>
    </r>
  </si>
  <si>
    <r>
      <t>7-</t>
    </r>
    <r>
      <rPr>
        <b/>
        <sz val="7"/>
        <rFont val="Times New Roman"/>
        <family val="1"/>
        <charset val="162"/>
      </rPr>
      <t xml:space="preserve">      </t>
    </r>
    <r>
      <rPr>
        <sz val="12"/>
        <rFont val="Times New Roman"/>
        <family val="1"/>
        <charset val="162"/>
      </rPr>
      <t>Çalışma ve İşsizlik............7 tablo                    17-  Ulaştırma…………........8 tablo</t>
    </r>
  </si>
  <si>
    <r>
      <t>8-</t>
    </r>
    <r>
      <rPr>
        <b/>
        <sz val="7"/>
        <rFont val="Times New Roman"/>
        <family val="1"/>
        <charset val="162"/>
      </rPr>
      <t xml:space="preserve">      </t>
    </r>
    <r>
      <rPr>
        <sz val="12"/>
        <rFont val="Times New Roman"/>
        <family val="1"/>
        <charset val="162"/>
      </rPr>
      <t>Kültür………………........4 tablo                  18-  Haberleşme…………….17 tablo</t>
    </r>
  </si>
  <si>
    <r>
      <t>9-</t>
    </r>
    <r>
      <rPr>
        <b/>
        <sz val="7"/>
        <rFont val="Times New Roman"/>
        <family val="1"/>
        <charset val="162"/>
      </rPr>
      <t xml:space="preserve">      </t>
    </r>
    <r>
      <rPr>
        <sz val="12"/>
        <rFont val="Times New Roman"/>
        <family val="1"/>
        <charset val="162"/>
      </rPr>
      <t>Sosyal Yrd. ve Güv……..17 tablo                  19-  Konut Yapı ve İnş.…….2 tablo</t>
    </r>
  </si>
  <si>
    <r>
      <t>10-</t>
    </r>
    <r>
      <rPr>
        <b/>
        <sz val="7"/>
        <rFont val="Times New Roman"/>
        <family val="1"/>
        <charset val="162"/>
      </rPr>
      <t xml:space="preserve">  </t>
    </r>
    <r>
      <rPr>
        <sz val="12"/>
        <rFont val="Times New Roman"/>
        <family val="1"/>
        <charset val="162"/>
      </rPr>
      <t>Dernek ve Vakıflar………4 tablo                   20-  Madencilik……………..2 tablo</t>
    </r>
  </si>
  <si>
    <t xml:space="preserve">Söz konusu tablolar, KAYHAM’ın web sayfasında (http://kayham.erciyes.edu.tr) yer alan 
Kentsel İstatistikler (Valilik Kaynaklı) sayfasından araştırmacıların hizmetine sunulmaktadır.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</si>
</sst>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6" formatCode="#,##0\ &quot;TL&quot;;[Red]\-#,##0\ &quot;TL&quot;"/>
    <numFmt numFmtId="41" formatCode="_-* #,##0\ _T_L_-;\-* #,##0\ _T_L_-;_-* &quot;-&quot;\ _T_L_-;_-@_-"/>
    <numFmt numFmtId="44" formatCode="_-* #,##0.00\ &quot;TL&quot;_-;\-* #,##0.00\ &quot;TL&quot;_-;_-* &quot;-&quot;??\ &quot;TL&quot;_-;_-@_-"/>
    <numFmt numFmtId="43" formatCode="_-* #,##0.00\ _T_L_-;\-* #,##0.00\ _T_L_-;_-* &quot;-&quot;??\ _T_L_-;_-@_-"/>
    <numFmt numFmtId="164" formatCode="_-* #,##0.00_-;\-* #,##0.00_-;_-* &quot;-&quot;??_-;_-@_-"/>
    <numFmt numFmtId="165" formatCode="0.0"/>
    <numFmt numFmtId="166" formatCode="#,##0.0"/>
    <numFmt numFmtId="167" formatCode="#,##0;[Red]#,##0"/>
    <numFmt numFmtId="168" formatCode="0.0;[Red]0.0"/>
    <numFmt numFmtId="169" formatCode="_-* #,##0\ _T_L_-;\-* #,##0\ _T_L_-;_-* &quot;-&quot;??\ _T_L_-;_-@_-"/>
    <numFmt numFmtId="170" formatCode="#\ ##0\ \ "/>
    <numFmt numFmtId="171" formatCode="_-* #,##0.00\ _Y_T_L_-;\-* #,##0.00\ _Y_T_L_-;_-* &quot;-&quot;??\ _Y_T_L_-;_-@_-"/>
    <numFmt numFmtId="172" formatCode="_(* #,##0.00_);_(* \(#,##0.00\);_(* \-??_);_(@_)"/>
    <numFmt numFmtId="173" formatCode="_(* #,##0.00_);_(* \(#,##0.00\);_(* &quot;-&quot;??_);_(@_)"/>
    <numFmt numFmtId="174" formatCode="_(* #,##0_);_(* \(#,##0\);_(* &quot;-&quot;??_);_(@_)"/>
    <numFmt numFmtId="175" formatCode="_-* #,##0.00\ _T_L_-;\-* #,##0.00\ _T_L_-;_-* \-??\ _T_L_-;_-@_-"/>
    <numFmt numFmtId="176" formatCode="_(* #,##0_);_(* \(#,##0\);_(* &quot;-&quot;_);_(@_)"/>
  </numFmts>
  <fonts count="166">
    <font>
      <sz val="10"/>
      <name val="Arial"/>
      <charset val="162"/>
    </font>
    <font>
      <sz val="11"/>
      <name val="Arial Tur"/>
      <charset val="162"/>
    </font>
    <font>
      <sz val="11"/>
      <color theme="1"/>
      <name val="Calibri"/>
      <family val="2"/>
      <charset val="162"/>
      <scheme val="minor"/>
    </font>
    <font>
      <sz val="11"/>
      <color theme="1"/>
      <name val="Calibri"/>
      <family val="2"/>
      <charset val="162"/>
      <scheme val="minor"/>
    </font>
    <font>
      <sz val="10"/>
      <name val="Arial"/>
      <family val="2"/>
      <charset val="162"/>
    </font>
    <font>
      <u/>
      <sz val="10"/>
      <color indexed="12"/>
      <name val="Arial Tur"/>
      <charset val="162"/>
    </font>
    <font>
      <b/>
      <sz val="10"/>
      <name val="Arial Tur"/>
      <charset val="162"/>
    </font>
    <font>
      <b/>
      <sz val="10"/>
      <name val="Arial"/>
      <family val="2"/>
      <charset val="162"/>
    </font>
    <font>
      <b/>
      <i/>
      <sz val="10"/>
      <name val="Arial"/>
      <family val="2"/>
      <charset val="162"/>
    </font>
    <font>
      <sz val="10"/>
      <name val="Arial"/>
      <family val="2"/>
      <charset val="162"/>
    </font>
    <font>
      <i/>
      <sz val="10"/>
      <name val="Arial"/>
      <family val="2"/>
      <charset val="162"/>
    </font>
    <font>
      <b/>
      <i/>
      <sz val="10"/>
      <color indexed="8"/>
      <name val="Arial"/>
      <family val="2"/>
      <charset val="162"/>
    </font>
    <font>
      <b/>
      <i/>
      <sz val="10"/>
      <name val="Arial Tur"/>
      <charset val="162"/>
    </font>
    <font>
      <b/>
      <sz val="9"/>
      <name val="Arial Tur"/>
      <charset val="162"/>
    </font>
    <font>
      <b/>
      <sz val="12"/>
      <name val="Arial"/>
      <family val="2"/>
      <charset val="162"/>
    </font>
    <font>
      <u/>
      <sz val="10"/>
      <color indexed="12"/>
      <name val="Arial"/>
      <family val="2"/>
      <charset val="162"/>
    </font>
    <font>
      <vertAlign val="superscript"/>
      <sz val="10"/>
      <name val="Arial"/>
      <family val="2"/>
      <charset val="162"/>
    </font>
    <font>
      <b/>
      <sz val="10.5"/>
      <name val="Arial Tur"/>
      <charset val="162"/>
    </font>
    <font>
      <sz val="10"/>
      <name val="Arial Tur"/>
      <charset val="162"/>
    </font>
    <font>
      <i/>
      <sz val="10"/>
      <name val="Arial Tur"/>
      <charset val="162"/>
    </font>
    <font>
      <b/>
      <sz val="11"/>
      <name val="Arial Tur"/>
      <charset val="162"/>
    </font>
    <font>
      <b/>
      <i/>
      <vertAlign val="superscript"/>
      <sz val="10"/>
      <name val="Arial Tur"/>
      <charset val="162"/>
    </font>
    <font>
      <b/>
      <sz val="10"/>
      <color indexed="8"/>
      <name val="Arial"/>
      <family val="2"/>
      <charset val="162"/>
    </font>
    <font>
      <sz val="10"/>
      <color indexed="8"/>
      <name val="Arial TUR"/>
      <charset val="162"/>
    </font>
    <font>
      <b/>
      <sz val="8"/>
      <name val="Arial"/>
      <family val="2"/>
      <charset val="162"/>
    </font>
    <font>
      <sz val="10"/>
      <color indexed="8"/>
      <name val="Arial"/>
      <family val="2"/>
      <charset val="162"/>
    </font>
    <font>
      <i/>
      <sz val="10"/>
      <color indexed="8"/>
      <name val="Arial"/>
      <family val="2"/>
      <charset val="162"/>
    </font>
    <font>
      <sz val="12"/>
      <name val="Arial"/>
      <family val="2"/>
      <charset val="162"/>
    </font>
    <font>
      <sz val="8"/>
      <name val="Arial"/>
      <family val="2"/>
      <charset val="162"/>
    </font>
    <font>
      <b/>
      <sz val="12"/>
      <name val="Arial Tur"/>
      <charset val="162"/>
    </font>
    <font>
      <u/>
      <sz val="12"/>
      <color indexed="12"/>
      <name val="Arial Tur"/>
      <charset val="162"/>
    </font>
    <font>
      <sz val="12"/>
      <name val="Arial Tur"/>
      <charset val="162"/>
    </font>
    <font>
      <i/>
      <u/>
      <sz val="10"/>
      <name val="Arial Tur"/>
      <charset val="162"/>
    </font>
    <font>
      <b/>
      <vertAlign val="superscript"/>
      <sz val="10"/>
      <name val="Arial Tur"/>
      <charset val="162"/>
    </font>
    <font>
      <sz val="10"/>
      <name val="Arial"/>
      <family val="2"/>
    </font>
    <font>
      <b/>
      <i/>
      <vertAlign val="superscript"/>
      <sz val="9"/>
      <name val="Arial Tur"/>
      <charset val="162"/>
    </font>
    <font>
      <b/>
      <sz val="16"/>
      <name val="Times New Roman"/>
      <family val="1"/>
      <charset val="162"/>
    </font>
    <font>
      <b/>
      <sz val="22"/>
      <name val="Times New Roman"/>
      <family val="1"/>
      <charset val="162"/>
    </font>
    <font>
      <sz val="12"/>
      <name val="Arial"/>
      <family val="2"/>
      <charset val="162"/>
    </font>
    <font>
      <b/>
      <sz val="14"/>
      <name val="Times New Roman"/>
      <family val="1"/>
      <charset val="162"/>
    </font>
    <font>
      <sz val="11"/>
      <name val="Arial"/>
      <family val="2"/>
      <charset val="162"/>
    </font>
    <font>
      <sz val="10"/>
      <name val="Times New Roman"/>
      <family val="1"/>
      <charset val="162"/>
    </font>
    <font>
      <sz val="10"/>
      <name val="Arial"/>
      <family val="2"/>
      <charset val="162"/>
    </font>
    <font>
      <b/>
      <sz val="32"/>
      <name val="Times New Roman"/>
      <family val="1"/>
      <charset val="162"/>
    </font>
    <font>
      <sz val="10"/>
      <name val="Arial"/>
      <family val="2"/>
      <charset val="162"/>
    </font>
    <font>
      <u/>
      <sz val="12"/>
      <name val="Arial"/>
      <family val="2"/>
      <charset val="162"/>
    </font>
    <font>
      <b/>
      <u/>
      <sz val="14"/>
      <name val="Times New Roman"/>
      <family val="1"/>
      <charset val="162"/>
    </font>
    <font>
      <b/>
      <vertAlign val="superscript"/>
      <sz val="10"/>
      <name val="Arial"/>
      <family val="2"/>
      <charset val="162"/>
    </font>
    <font>
      <b/>
      <vertAlign val="subscript"/>
      <sz val="10"/>
      <name val="Arial"/>
      <family val="2"/>
      <charset val="162"/>
    </font>
    <font>
      <sz val="11"/>
      <color indexed="8"/>
      <name val="Times New Roman"/>
      <family val="1"/>
      <charset val="162"/>
    </font>
    <font>
      <sz val="9"/>
      <name val="Arial Tur"/>
      <charset val="162"/>
    </font>
    <font>
      <b/>
      <sz val="10"/>
      <name val="Arial TUR"/>
    </font>
    <font>
      <b/>
      <sz val="8"/>
      <color indexed="81"/>
      <name val="Tahoma"/>
      <family val="2"/>
      <charset val="162"/>
    </font>
    <font>
      <sz val="8"/>
      <color indexed="81"/>
      <name val="Tahoma"/>
      <family val="2"/>
      <charset val="162"/>
    </font>
    <font>
      <sz val="11"/>
      <color indexed="8"/>
      <name val="Calibri"/>
      <family val="2"/>
      <charset val="162"/>
    </font>
    <font>
      <u/>
      <sz val="10"/>
      <name val="Arial Tur"/>
      <charset val="162"/>
    </font>
    <font>
      <sz val="10"/>
      <color indexed="8"/>
      <name val="MS Sans Serif"/>
      <family val="2"/>
      <charset val="162"/>
    </font>
    <font>
      <sz val="10"/>
      <color indexed="8"/>
      <name val="Arial tr"/>
      <charset val="162"/>
    </font>
    <font>
      <sz val="10"/>
      <name val="Arial tr"/>
      <charset val="162"/>
    </font>
    <font>
      <i/>
      <sz val="10"/>
      <name val="Arial tr"/>
      <charset val="162"/>
    </font>
    <font>
      <b/>
      <sz val="10"/>
      <name val="Arial tr"/>
      <charset val="162"/>
    </font>
    <font>
      <b/>
      <i/>
      <sz val="10"/>
      <name val="Arial tr"/>
      <charset val="162"/>
    </font>
    <font>
      <i/>
      <u/>
      <sz val="9"/>
      <name val="Arial Tur"/>
      <charset val="162"/>
    </font>
    <font>
      <i/>
      <sz val="9"/>
      <name val="Arial"/>
      <family val="2"/>
      <charset val="162"/>
    </font>
    <font>
      <b/>
      <vertAlign val="superscript"/>
      <sz val="9"/>
      <name val="Arial Tur"/>
      <charset val="162"/>
    </font>
    <font>
      <sz val="12"/>
      <name val="Times New Roman"/>
      <family val="1"/>
      <charset val="162"/>
    </font>
    <font>
      <b/>
      <sz val="8"/>
      <color indexed="8"/>
      <name val="Arial"/>
      <family val="2"/>
      <charset val="162"/>
    </font>
    <font>
      <b/>
      <sz val="8"/>
      <color indexed="16"/>
      <name val="Arial"/>
      <family val="2"/>
      <charset val="162"/>
    </font>
    <font>
      <sz val="8"/>
      <color indexed="8"/>
      <name val="Arial"/>
      <family val="2"/>
      <charset val="162"/>
    </font>
    <font>
      <sz val="10"/>
      <color indexed="8"/>
      <name val="Arial"/>
      <family val="2"/>
      <charset val="162"/>
    </font>
    <font>
      <b/>
      <sz val="10"/>
      <color indexed="8"/>
      <name val="Arial"/>
      <family val="2"/>
      <charset val="162"/>
    </font>
    <font>
      <u/>
      <sz val="7.5"/>
      <color indexed="12"/>
      <name val="Arial Tur"/>
      <charset val="162"/>
    </font>
    <font>
      <b/>
      <u/>
      <sz val="10"/>
      <name val="Arial"/>
      <family val="2"/>
      <charset val="162"/>
    </font>
    <font>
      <b/>
      <sz val="10"/>
      <name val="Arial"/>
      <family val="2"/>
    </font>
    <font>
      <sz val="9"/>
      <color indexed="8"/>
      <name val="Ariel"/>
      <charset val="162"/>
    </font>
    <font>
      <b/>
      <sz val="9"/>
      <color indexed="8"/>
      <name val="Ariel"/>
      <charset val="162"/>
    </font>
    <font>
      <sz val="9"/>
      <color indexed="8"/>
      <name val="Ariel"/>
    </font>
    <font>
      <sz val="9"/>
      <color indexed="8"/>
      <name val="Ariel"/>
    </font>
    <font>
      <sz val="9"/>
      <name val="Arial"/>
      <family val="2"/>
      <charset val="162"/>
    </font>
    <font>
      <u/>
      <sz val="11"/>
      <color indexed="12"/>
      <name val="Arial"/>
      <family val="2"/>
      <charset val="162"/>
    </font>
    <font>
      <sz val="10"/>
      <color indexed="12"/>
      <name val="Arial Tur"/>
      <charset val="162"/>
    </font>
    <font>
      <sz val="11"/>
      <color theme="1"/>
      <name val="Calibri"/>
      <family val="2"/>
      <charset val="162"/>
      <scheme val="minor"/>
    </font>
    <font>
      <sz val="10"/>
      <name val="Arial TUR"/>
    </font>
    <font>
      <sz val="8"/>
      <name val="Arial Tur"/>
      <charset val="162"/>
    </font>
    <font>
      <b/>
      <sz val="8"/>
      <name val="Arial Tur"/>
      <charset val="162"/>
    </font>
    <font>
      <b/>
      <i/>
      <sz val="8"/>
      <name val="Arial Tur"/>
      <charset val="162"/>
    </font>
    <font>
      <b/>
      <sz val="10"/>
      <color indexed="8"/>
      <name val="Arial"/>
      <family val="2"/>
    </font>
    <font>
      <b/>
      <sz val="8"/>
      <color indexed="8"/>
      <name val="Arial"/>
      <family val="2"/>
    </font>
    <font>
      <sz val="8"/>
      <name val="Arial"/>
      <family val="2"/>
    </font>
    <font>
      <i/>
      <u/>
      <sz val="10"/>
      <name val="Arial"/>
      <family val="2"/>
      <charset val="162"/>
    </font>
    <font>
      <sz val="10"/>
      <color indexed="8"/>
      <name val="Arial"/>
      <family val="2"/>
    </font>
    <font>
      <sz val="11"/>
      <color indexed="8"/>
      <name val="Arial"/>
      <family val="2"/>
      <charset val="162"/>
    </font>
    <font>
      <b/>
      <sz val="9"/>
      <name val="Arial"/>
      <family val="2"/>
      <charset val="162"/>
    </font>
    <font>
      <b/>
      <sz val="11"/>
      <name val="Arial"/>
      <family val="2"/>
      <charset val="162"/>
    </font>
    <font>
      <sz val="9"/>
      <name val="Arial"/>
      <family val="2"/>
    </font>
    <font>
      <b/>
      <i/>
      <sz val="8"/>
      <name val="Arial"/>
      <family val="2"/>
      <charset val="162"/>
    </font>
    <font>
      <b/>
      <sz val="9"/>
      <name val="Arial"/>
      <family val="2"/>
    </font>
    <font>
      <i/>
      <u/>
      <sz val="10"/>
      <color indexed="8"/>
      <name val="Arial"/>
      <family val="2"/>
      <charset val="162"/>
    </font>
    <font>
      <sz val="10"/>
      <color indexed="10"/>
      <name val="Arial"/>
      <family val="2"/>
      <charset val="162"/>
    </font>
    <font>
      <b/>
      <shadow/>
      <sz val="10"/>
      <color indexed="8"/>
      <name val="Arial"/>
      <family val="2"/>
      <charset val="162"/>
    </font>
    <font>
      <shadow/>
      <sz val="10"/>
      <color indexed="8"/>
      <name val="Arial"/>
      <family val="2"/>
      <charset val="162"/>
    </font>
    <font>
      <sz val="12"/>
      <name val="Tahoma"/>
      <family val="2"/>
    </font>
    <font>
      <sz val="10"/>
      <color rgb="FF000000"/>
      <name val="Arial"/>
      <family val="2"/>
      <charset val="162"/>
    </font>
    <font>
      <b/>
      <sz val="10"/>
      <color rgb="FF000000"/>
      <name val="Arial"/>
      <family val="2"/>
      <charset val="162"/>
    </font>
    <font>
      <sz val="12"/>
      <name val="Arial TUR"/>
    </font>
    <font>
      <b/>
      <sz val="9"/>
      <name val="Times New Roman"/>
      <family val="1"/>
      <charset val="162"/>
    </font>
    <font>
      <sz val="9"/>
      <name val="Times New Roman"/>
      <family val="1"/>
      <charset val="162"/>
    </font>
    <font>
      <sz val="11"/>
      <color indexed="9"/>
      <name val="Calibri"/>
      <family val="2"/>
      <charset val="162"/>
    </font>
    <font>
      <sz val="11"/>
      <color indexed="20"/>
      <name val="Calibri"/>
      <family val="2"/>
      <charset val="162"/>
    </font>
    <font>
      <b/>
      <sz val="11"/>
      <color indexed="52"/>
      <name val="Calibri"/>
      <family val="2"/>
      <charset val="162"/>
    </font>
    <font>
      <b/>
      <sz val="11"/>
      <color indexed="9"/>
      <name val="Calibri"/>
      <family val="2"/>
      <charset val="162"/>
    </font>
    <font>
      <i/>
      <sz val="11"/>
      <color indexed="23"/>
      <name val="Calibri"/>
      <family val="2"/>
      <charset val="162"/>
    </font>
    <font>
      <sz val="11"/>
      <color indexed="17"/>
      <name val="Calibri"/>
      <family val="2"/>
      <charset val="162"/>
    </font>
    <font>
      <b/>
      <sz val="15"/>
      <color indexed="62"/>
      <name val="Calibri"/>
      <family val="2"/>
      <charset val="162"/>
    </font>
    <font>
      <b/>
      <sz val="13"/>
      <color indexed="62"/>
      <name val="Calibri"/>
      <family val="2"/>
      <charset val="162"/>
    </font>
    <font>
      <b/>
      <sz val="11"/>
      <color indexed="62"/>
      <name val="Calibri"/>
      <family val="2"/>
      <charset val="162"/>
    </font>
    <font>
      <sz val="11"/>
      <color indexed="62"/>
      <name val="Calibri"/>
      <family val="2"/>
      <charset val="162"/>
    </font>
    <font>
      <sz val="11"/>
      <color indexed="52"/>
      <name val="Calibri"/>
      <family val="2"/>
      <charset val="162"/>
    </font>
    <font>
      <sz val="11"/>
      <color indexed="60"/>
      <name val="Calibri"/>
      <family val="2"/>
      <charset val="162"/>
    </font>
    <font>
      <b/>
      <sz val="11"/>
      <color indexed="63"/>
      <name val="Calibri"/>
      <family val="2"/>
      <charset val="162"/>
    </font>
    <font>
      <b/>
      <sz val="18"/>
      <color indexed="62"/>
      <name val="Cambria"/>
      <family val="2"/>
      <charset val="162"/>
    </font>
    <font>
      <b/>
      <sz val="11"/>
      <color indexed="8"/>
      <name val="Calibri"/>
      <family val="2"/>
      <charset val="162"/>
    </font>
    <font>
      <sz val="11"/>
      <color indexed="10"/>
      <name val="Calibri"/>
      <family val="2"/>
      <charset val="162"/>
    </font>
    <font>
      <sz val="10"/>
      <color rgb="FF000000"/>
      <name val="Arial Tur"/>
      <charset val="162"/>
    </font>
    <font>
      <b/>
      <sz val="10"/>
      <color rgb="FF000000"/>
      <name val="Arial Tur"/>
      <charset val="162"/>
    </font>
    <font>
      <sz val="10"/>
      <color theme="1"/>
      <name val="Arial"/>
      <family val="2"/>
      <charset val="162"/>
    </font>
    <font>
      <u/>
      <sz val="10"/>
      <color indexed="12"/>
      <name val="MS Sans Serif"/>
      <family val="2"/>
      <charset val="162"/>
    </font>
    <font>
      <u/>
      <sz val="11"/>
      <color indexed="12"/>
      <name val="Arial Tur"/>
      <charset val="162"/>
    </font>
    <font>
      <sz val="11"/>
      <name val="Arial Tur"/>
      <charset val="162"/>
    </font>
    <font>
      <b/>
      <sz val="10"/>
      <name val="Arial TUR"/>
      <family val="2"/>
      <charset val="162"/>
    </font>
    <font>
      <sz val="10"/>
      <name val="MS Sans Serif"/>
      <family val="2"/>
      <charset val="162"/>
    </font>
    <font>
      <sz val="10"/>
      <name val="Arial TUR"/>
      <family val="2"/>
      <charset val="162"/>
    </font>
    <font>
      <b/>
      <i/>
      <sz val="10"/>
      <name val="Arial Tur"/>
      <family val="2"/>
      <charset val="162"/>
    </font>
    <font>
      <b/>
      <i/>
      <sz val="10"/>
      <name val="Arial Tur"/>
    </font>
    <font>
      <sz val="8"/>
      <color indexed="12"/>
      <name val="Arial Tur"/>
      <family val="2"/>
      <charset val="162"/>
    </font>
    <font>
      <sz val="9"/>
      <name val="Arial TUR"/>
      <family val="2"/>
      <charset val="162"/>
    </font>
    <font>
      <sz val="12"/>
      <name val="Times New Roman Tur"/>
      <charset val="162"/>
    </font>
    <font>
      <b/>
      <sz val="11"/>
      <color indexed="18"/>
      <name val="Arial"/>
      <family val="2"/>
      <charset val="162"/>
    </font>
    <font>
      <b/>
      <sz val="12"/>
      <color indexed="18"/>
      <name val="Arial"/>
      <family val="2"/>
    </font>
    <font>
      <b/>
      <sz val="18"/>
      <color indexed="56"/>
      <name val="Cambria"/>
      <family val="2"/>
      <charset val="162"/>
    </font>
    <font>
      <b/>
      <sz val="15"/>
      <color indexed="56"/>
      <name val="Calibri"/>
      <family val="2"/>
      <charset val="162"/>
    </font>
    <font>
      <b/>
      <sz val="13"/>
      <color indexed="56"/>
      <name val="Calibri"/>
      <family val="2"/>
      <charset val="162"/>
    </font>
    <font>
      <b/>
      <sz val="11"/>
      <color indexed="56"/>
      <name val="Calibri"/>
      <family val="2"/>
      <charset val="162"/>
    </font>
    <font>
      <sz val="10"/>
      <name val="Arial Tur"/>
      <family val="2"/>
    </font>
    <font>
      <i/>
      <sz val="10"/>
      <name val="Arial Tur"/>
      <family val="2"/>
    </font>
    <font>
      <sz val="9"/>
      <name val="Arial Tur"/>
      <family val="2"/>
    </font>
    <font>
      <sz val="10"/>
      <name val="Arial"/>
      <family val="2"/>
      <charset val="162"/>
    </font>
    <font>
      <sz val="11"/>
      <name val="Calibri"/>
      <family val="2"/>
      <charset val="162"/>
    </font>
    <font>
      <b/>
      <sz val="11"/>
      <name val="Calibri"/>
      <family val="2"/>
      <charset val="162"/>
    </font>
    <font>
      <b/>
      <sz val="12"/>
      <name val="Calibri"/>
      <family val="2"/>
      <charset val="162"/>
    </font>
    <font>
      <b/>
      <sz val="16"/>
      <name val="Arial"/>
      <family val="2"/>
      <charset val="162"/>
    </font>
    <font>
      <b/>
      <sz val="14"/>
      <name val="Arial Tur"/>
      <charset val="162"/>
    </font>
    <font>
      <sz val="14"/>
      <name val="Arial Tur"/>
      <charset val="162"/>
    </font>
    <font>
      <u/>
      <sz val="12"/>
      <name val="Arial Tur"/>
      <charset val="162"/>
    </font>
    <font>
      <b/>
      <sz val="14"/>
      <name val="Arial"/>
      <family val="2"/>
      <charset val="162"/>
    </font>
    <font>
      <sz val="14"/>
      <name val="Arial"/>
      <family val="2"/>
      <charset val="162"/>
    </font>
    <font>
      <sz val="12"/>
      <name val="Arial"/>
      <family val="2"/>
    </font>
    <font>
      <sz val="11"/>
      <color theme="1"/>
      <name val="Calibri"/>
      <family val="2"/>
      <scheme val="minor"/>
    </font>
    <font>
      <b/>
      <sz val="10"/>
      <color theme="1"/>
      <name val="Times New Roman"/>
      <family val="1"/>
      <charset val="162"/>
    </font>
    <font>
      <b/>
      <sz val="10"/>
      <name val="Times New Roman"/>
      <family val="1"/>
      <charset val="162"/>
    </font>
    <font>
      <b/>
      <sz val="7"/>
      <name val="Times New Roman"/>
      <family val="1"/>
      <charset val="162"/>
    </font>
    <font>
      <sz val="7"/>
      <name val="Times New Roman"/>
      <family val="1"/>
      <charset val="162"/>
    </font>
    <font>
      <b/>
      <sz val="10"/>
      <color rgb="FF365F91"/>
      <name val="Times New Roman"/>
      <family val="1"/>
      <charset val="162"/>
    </font>
    <font>
      <i/>
      <sz val="10"/>
      <name val="Times New Roman"/>
      <family val="1"/>
      <charset val="162"/>
    </font>
    <font>
      <sz val="10"/>
      <color theme="1"/>
      <name val="Times New Roman"/>
      <family val="1"/>
      <charset val="162"/>
    </font>
    <font>
      <b/>
      <sz val="12"/>
      <name val="Times New Roman"/>
      <family val="1"/>
      <charset val="162"/>
    </font>
  </fonts>
  <fills count="4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55"/>
        <bgColor indexed="64"/>
      </patternFill>
    </fill>
    <fill>
      <patternFill patternType="solid">
        <fgColor theme="0" tint="-0.249977111117893"/>
        <bgColor indexed="64"/>
      </patternFill>
    </fill>
    <fill>
      <patternFill patternType="solid">
        <fgColor indexed="13"/>
        <bgColor indexed="64"/>
      </patternFill>
    </fill>
    <fill>
      <patternFill patternType="solid">
        <fgColor indexed="45"/>
        <bgColor indexed="64"/>
      </patternFill>
    </fill>
    <fill>
      <patternFill patternType="solid">
        <fgColor indexed="44"/>
        <bgColor indexed="64"/>
      </patternFill>
    </fill>
    <fill>
      <patternFill patternType="solid">
        <fgColor indexed="9"/>
      </patternFill>
    </fill>
    <fill>
      <patternFill patternType="solid">
        <fgColor theme="0"/>
        <bgColor indexed="64"/>
      </patternFill>
    </fill>
    <fill>
      <patternFill patternType="solid">
        <fgColor rgb="FFFFFFFF"/>
        <bgColor indexed="64"/>
      </patternFill>
    </fill>
    <fill>
      <patternFill patternType="solid">
        <fgColor rgb="FFFFFFCC"/>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9"/>
        <bgColor indexed="26"/>
      </patternFill>
    </fill>
    <fill>
      <patternFill patternType="solid">
        <fgColor indexed="22"/>
        <bgColor indexed="26"/>
      </patternFill>
    </fill>
    <fill>
      <patternFill patternType="solid">
        <fgColor indexed="55"/>
        <bgColor indexed="26"/>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9"/>
        <bgColor indexed="8"/>
      </patternFill>
    </fill>
  </fills>
  <borders count="230">
    <border>
      <left/>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double">
        <color indexed="64"/>
      </left>
      <right/>
      <top/>
      <bottom/>
      <diagonal/>
    </border>
    <border>
      <left style="thin">
        <color indexed="64"/>
      </left>
      <right/>
      <top/>
      <bottom style="thin">
        <color indexed="64"/>
      </bottom>
      <diagonal/>
    </border>
    <border>
      <left style="thin">
        <color indexed="64"/>
      </left>
      <right/>
      <top/>
      <bottom/>
      <diagonal/>
    </border>
    <border>
      <left/>
      <right style="double">
        <color indexed="64"/>
      </right>
      <top/>
      <bottom/>
      <diagonal/>
    </border>
    <border>
      <left style="thin">
        <color indexed="64"/>
      </left>
      <right/>
      <top style="thin">
        <color indexed="64"/>
      </top>
      <bottom style="thin">
        <color indexed="64"/>
      </bottom>
      <diagonal/>
    </border>
    <border>
      <left/>
      <right/>
      <top style="double">
        <color indexed="64"/>
      </top>
      <bottom/>
      <diagonal/>
    </border>
    <border>
      <left/>
      <right style="thin">
        <color indexed="64"/>
      </right>
      <top style="thin">
        <color indexed="64"/>
      </top>
      <bottom/>
      <diagonal/>
    </border>
    <border>
      <left style="double">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bottom/>
      <diagonal/>
    </border>
    <border>
      <left style="medium">
        <color indexed="64"/>
      </left>
      <right/>
      <top/>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double">
        <color indexed="64"/>
      </left>
      <right style="medium">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double">
        <color indexed="64"/>
      </right>
      <top style="thin">
        <color indexed="64"/>
      </top>
      <bottom style="double">
        <color indexed="64"/>
      </bottom>
      <diagonal/>
    </border>
    <border>
      <left style="double">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double">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ouble">
        <color indexed="64"/>
      </left>
      <right/>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medium">
        <color indexed="64"/>
      </right>
      <top/>
      <bottom/>
      <diagonal/>
    </border>
    <border>
      <left style="double">
        <color indexed="64"/>
      </left>
      <right style="medium">
        <color indexed="64"/>
      </right>
      <top style="medium">
        <color indexed="64"/>
      </top>
      <bottom style="medium">
        <color indexed="64"/>
      </bottom>
      <diagonal/>
    </border>
    <border>
      <left style="double">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double">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bottom/>
      <diagonal/>
    </border>
    <border>
      <left style="medium">
        <color indexed="64"/>
      </left>
      <right style="thin">
        <color indexed="64"/>
      </right>
      <top style="thin">
        <color indexed="64"/>
      </top>
      <bottom/>
      <diagonal/>
    </border>
    <border>
      <left/>
      <right/>
      <top/>
      <bottom style="thin">
        <color indexed="64"/>
      </bottom>
      <diagonal/>
    </border>
    <border>
      <left style="double">
        <color indexed="64"/>
      </left>
      <right/>
      <top style="thin">
        <color indexed="64"/>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style="medium">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bottom style="double">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diagonal/>
    </border>
    <border>
      <left style="thin">
        <color indexed="64"/>
      </left>
      <right/>
      <top style="medium">
        <color indexed="64"/>
      </top>
      <bottom/>
      <diagonal/>
    </border>
    <border>
      <left/>
      <right/>
      <top style="thin">
        <color indexed="64"/>
      </top>
      <bottom style="thin">
        <color indexed="64"/>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medium">
        <color indexed="64"/>
      </bottom>
      <diagonal/>
    </border>
    <border>
      <left/>
      <right style="medium">
        <color indexed="64"/>
      </right>
      <top style="medium">
        <color indexed="64"/>
      </top>
      <bottom style="double">
        <color indexed="64"/>
      </bottom>
      <diagonal/>
    </border>
    <border>
      <left style="thin">
        <color indexed="64"/>
      </left>
      <right style="medium">
        <color indexed="64"/>
      </right>
      <top/>
      <bottom style="double">
        <color indexed="64"/>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64"/>
      </right>
      <top style="medium">
        <color indexed="64"/>
      </top>
      <bottom/>
      <diagonal/>
    </border>
    <border>
      <left style="medium">
        <color indexed="64"/>
      </left>
      <right style="medium">
        <color indexed="64"/>
      </right>
      <top/>
      <bottom style="medium">
        <color indexed="64"/>
      </bottom>
      <diagonal/>
    </border>
    <border>
      <left style="double">
        <color indexed="64"/>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right style="double">
        <color indexed="64"/>
      </right>
      <top/>
      <bottom style="medium">
        <color indexed="64"/>
      </bottom>
      <diagonal/>
    </border>
    <border>
      <left style="double">
        <color indexed="64"/>
      </left>
      <right/>
      <top/>
      <bottom style="thin">
        <color indexed="64"/>
      </bottom>
      <diagonal/>
    </border>
    <border>
      <left style="medium">
        <color indexed="64"/>
      </left>
      <right style="double">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double">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style="medium">
        <color indexed="64"/>
      </left>
      <right style="double">
        <color indexed="64"/>
      </right>
      <top/>
      <bottom style="medium">
        <color indexed="64"/>
      </bottom>
      <diagonal/>
    </border>
    <border>
      <left/>
      <right style="medium">
        <color indexed="64"/>
      </right>
      <top style="medium">
        <color indexed="64"/>
      </top>
      <bottom/>
      <diagonal/>
    </border>
    <border>
      <left style="double">
        <color indexed="64"/>
      </left>
      <right style="thin">
        <color indexed="64"/>
      </right>
      <top/>
      <bottom style="medium">
        <color indexed="64"/>
      </bottom>
      <diagonal/>
    </border>
    <border>
      <left style="medium">
        <color indexed="64"/>
      </left>
      <right style="medium">
        <color indexed="64"/>
      </right>
      <top/>
      <bottom style="double">
        <color indexed="64"/>
      </bottom>
      <diagonal/>
    </border>
    <border>
      <left style="medium">
        <color indexed="64"/>
      </left>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right style="double">
        <color indexed="64"/>
      </right>
      <top style="medium">
        <color indexed="64"/>
      </top>
      <bottom style="thin">
        <color indexed="64"/>
      </bottom>
      <diagonal/>
    </border>
    <border>
      <left/>
      <right style="double">
        <color indexed="64"/>
      </right>
      <top style="thin">
        <color indexed="64"/>
      </top>
      <bottom/>
      <diagonal/>
    </border>
    <border>
      <left style="double">
        <color indexed="64"/>
      </left>
      <right style="thin">
        <color indexed="64"/>
      </right>
      <top style="medium">
        <color indexed="64"/>
      </top>
      <bottom/>
      <diagonal/>
    </border>
    <border>
      <left/>
      <right style="double">
        <color indexed="64"/>
      </right>
      <top style="medium">
        <color indexed="64"/>
      </top>
      <bottom/>
      <diagonal/>
    </border>
    <border>
      <left/>
      <right style="double">
        <color indexed="64"/>
      </right>
      <top style="thin">
        <color indexed="64"/>
      </top>
      <bottom style="double">
        <color indexed="64"/>
      </bottom>
      <diagonal/>
    </border>
    <border>
      <left style="double">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double">
        <color indexed="64"/>
      </left>
      <right style="medium">
        <color indexed="64"/>
      </right>
      <top style="thin">
        <color indexed="64"/>
      </top>
      <bottom/>
      <diagonal/>
    </border>
    <border>
      <left/>
      <right style="double">
        <color indexed="64"/>
      </right>
      <top style="medium">
        <color indexed="64"/>
      </top>
      <bottom style="double">
        <color indexed="64"/>
      </bottom>
      <diagonal/>
    </border>
    <border>
      <left style="double">
        <color indexed="64"/>
      </left>
      <right style="thin">
        <color indexed="64"/>
      </right>
      <top style="medium">
        <color indexed="64"/>
      </top>
      <bottom style="medium">
        <color indexed="64"/>
      </bottom>
      <diagonal/>
    </border>
    <border>
      <left style="double">
        <color indexed="64"/>
      </left>
      <right style="thin">
        <color indexed="64"/>
      </right>
      <top/>
      <bottom style="thin">
        <color indexed="64"/>
      </bottom>
      <diagonal/>
    </border>
    <border>
      <left style="thin">
        <color indexed="64"/>
      </left>
      <right/>
      <top style="medium">
        <color indexed="64"/>
      </top>
      <bottom style="medium">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bottom/>
      <diagonal/>
    </border>
    <border>
      <left style="medium">
        <color indexed="64"/>
      </left>
      <right style="thin">
        <color indexed="64"/>
      </right>
      <top/>
      <bottom style="medium">
        <color indexed="8"/>
      </bottom>
      <diagonal/>
    </border>
    <border>
      <left style="thin">
        <color indexed="64"/>
      </left>
      <right style="thin">
        <color indexed="64"/>
      </right>
      <top/>
      <bottom style="medium">
        <color indexed="8"/>
      </bottom>
      <diagonal/>
    </border>
    <border>
      <left style="thin">
        <color indexed="64"/>
      </left>
      <right style="double">
        <color indexed="64"/>
      </right>
      <top style="thin">
        <color indexed="64"/>
      </top>
      <bottom style="medium">
        <color indexed="64"/>
      </bottom>
      <diagonal/>
    </border>
    <border>
      <left style="double">
        <color indexed="64"/>
      </left>
      <right style="medium">
        <color indexed="64"/>
      </right>
      <top/>
      <bottom style="double">
        <color indexed="64"/>
      </bottom>
      <diagonal/>
    </border>
    <border>
      <left style="medium">
        <color indexed="64"/>
      </left>
      <right/>
      <top/>
      <bottom style="double">
        <color indexed="64"/>
      </bottom>
      <diagonal/>
    </border>
    <border>
      <left style="thin">
        <color indexed="64"/>
      </left>
      <right style="double">
        <color indexed="64"/>
      </right>
      <top/>
      <bottom style="double">
        <color indexed="64"/>
      </bottom>
      <diagonal/>
    </border>
    <border>
      <left/>
      <right style="medium">
        <color indexed="64"/>
      </right>
      <top style="thin">
        <color indexed="64"/>
      </top>
      <bottom style="double">
        <color indexed="64"/>
      </bottom>
      <diagonal/>
    </border>
    <border>
      <left style="medium">
        <color indexed="64"/>
      </left>
      <right style="double">
        <color indexed="64"/>
      </right>
      <top/>
      <bottom/>
      <diagonal/>
    </border>
    <border>
      <left style="double">
        <color indexed="64"/>
      </left>
      <right/>
      <top style="thin">
        <color indexed="64"/>
      </top>
      <bottom/>
      <diagonal/>
    </border>
    <border>
      <left style="double">
        <color indexed="64"/>
      </left>
      <right style="thin">
        <color indexed="64"/>
      </right>
      <top style="thin">
        <color indexed="64"/>
      </top>
      <bottom style="medium">
        <color indexed="64"/>
      </bottom>
      <diagonal/>
    </border>
    <border>
      <left style="double">
        <color indexed="64"/>
      </left>
      <right/>
      <top style="medium">
        <color indexed="64"/>
      </top>
      <bottom style="medium">
        <color indexed="64"/>
      </bottom>
      <diagonal/>
    </border>
    <border>
      <left style="double">
        <color indexed="64"/>
      </left>
      <right style="medium">
        <color indexed="64"/>
      </right>
      <top/>
      <bottom style="thin">
        <color indexed="64"/>
      </bottom>
      <diagonal/>
    </border>
    <border>
      <left/>
      <right style="double">
        <color indexed="64"/>
      </right>
      <top style="medium">
        <color indexed="64"/>
      </top>
      <bottom style="medium">
        <color indexed="64"/>
      </bottom>
      <diagonal/>
    </border>
    <border>
      <left style="medium">
        <color indexed="64"/>
      </left>
      <right style="double">
        <color indexed="64"/>
      </right>
      <top style="thin">
        <color indexed="64"/>
      </top>
      <bottom/>
      <diagonal/>
    </border>
    <border>
      <left style="medium">
        <color indexed="64"/>
      </left>
      <right/>
      <top style="thin">
        <color indexed="64"/>
      </top>
      <bottom style="double">
        <color indexed="64"/>
      </bottom>
      <diagonal/>
    </border>
    <border>
      <left style="double">
        <color indexed="64"/>
      </left>
      <right/>
      <top style="medium">
        <color indexed="64"/>
      </top>
      <bottom/>
      <diagonal/>
    </border>
    <border>
      <left style="double">
        <color indexed="64"/>
      </left>
      <right style="thin">
        <color indexed="64"/>
      </right>
      <top/>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right style="medium">
        <color indexed="64"/>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medium">
        <color indexed="64"/>
      </bottom>
      <diagonal/>
    </border>
    <border>
      <left style="thin">
        <color indexed="64"/>
      </left>
      <right style="double">
        <color indexed="64"/>
      </right>
      <top/>
      <bottom style="medium">
        <color indexed="64"/>
      </bottom>
      <diagonal/>
    </border>
    <border>
      <left style="double">
        <color indexed="64"/>
      </left>
      <right/>
      <top style="medium">
        <color indexed="64"/>
      </top>
      <bottom style="double">
        <color indexed="64"/>
      </bottom>
      <diagonal/>
    </border>
    <border>
      <left style="double">
        <color indexed="64"/>
      </left>
      <right style="thin">
        <color indexed="64"/>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top style="double">
        <color indexed="64"/>
      </top>
      <bottom style="thin">
        <color indexed="64"/>
      </bottom>
      <diagonal/>
    </border>
    <border>
      <left/>
      <right/>
      <top style="thin">
        <color indexed="64"/>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right style="medium">
        <color indexed="64"/>
      </right>
      <top/>
      <bottom style="double">
        <color indexed="64"/>
      </bottom>
      <diagonal/>
    </border>
    <border>
      <left/>
      <right style="thin">
        <color indexed="64"/>
      </right>
      <top style="double">
        <color indexed="64"/>
      </top>
      <bottom style="thin">
        <color indexed="64"/>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right style="double">
        <color indexed="64"/>
      </right>
      <top/>
      <bottom style="double">
        <color indexed="64"/>
      </bottom>
      <diagonal/>
    </border>
    <border>
      <left style="double">
        <color indexed="64"/>
      </left>
      <right style="double">
        <color indexed="64"/>
      </right>
      <top/>
      <bottom style="thin">
        <color indexed="64"/>
      </bottom>
      <diagonal/>
    </border>
    <border>
      <left style="medium">
        <color indexed="64"/>
      </left>
      <right style="double">
        <color indexed="64"/>
      </right>
      <top/>
      <bottom style="double">
        <color indexed="64"/>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medium">
        <color indexed="64"/>
      </top>
      <bottom/>
      <diagonal/>
    </border>
    <border>
      <left style="thin">
        <color indexed="8"/>
      </left>
      <right style="thin">
        <color indexed="8"/>
      </right>
      <top style="medium">
        <color indexed="64"/>
      </top>
      <bottom/>
      <diagonal/>
    </border>
    <border>
      <left/>
      <right style="thin">
        <color indexed="23"/>
      </right>
      <top/>
      <bottom/>
      <diagonal/>
    </border>
    <border>
      <left style="thin">
        <color indexed="23"/>
      </left>
      <right style="thin">
        <color indexed="23"/>
      </right>
      <top/>
      <bottom/>
      <diagonal/>
    </border>
    <border>
      <left style="thin">
        <color indexed="23"/>
      </left>
      <right style="medium">
        <color indexed="64"/>
      </right>
      <top/>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indexed="64"/>
      </left>
      <right style="medium">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double">
        <color indexed="64"/>
      </right>
      <top style="double">
        <color indexed="64"/>
      </top>
      <bottom style="thin">
        <color indexed="64"/>
      </bottom>
      <diagonal/>
    </border>
  </borders>
  <cellStyleXfs count="211">
    <xf numFmtId="0" fontId="0" fillId="0" borderId="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8" fillId="0" borderId="0"/>
    <xf numFmtId="0" fontId="9" fillId="0" borderId="0"/>
    <xf numFmtId="0" fontId="9" fillId="0" borderId="0"/>
    <xf numFmtId="0" fontId="18" fillId="0" borderId="0"/>
    <xf numFmtId="0" fontId="54" fillId="0" borderId="0"/>
    <xf numFmtId="0" fontId="9" fillId="0" borderId="0"/>
    <xf numFmtId="0" fontId="9" fillId="0" borderId="0"/>
    <xf numFmtId="0" fontId="9" fillId="0" borderId="0"/>
    <xf numFmtId="0" fontId="9" fillId="0" borderId="0"/>
    <xf numFmtId="0" fontId="9" fillId="0" borderId="0"/>
    <xf numFmtId="0" fontId="54" fillId="0" borderId="0"/>
    <xf numFmtId="0" fontId="9" fillId="0" borderId="0"/>
    <xf numFmtId="0" fontId="81" fillId="0" borderId="0"/>
    <xf numFmtId="0" fontId="9" fillId="0" borderId="0"/>
    <xf numFmtId="0" fontId="9" fillId="0" borderId="0"/>
    <xf numFmtId="0" fontId="56" fillId="0" borderId="0"/>
    <xf numFmtId="0" fontId="56" fillId="0" borderId="0"/>
    <xf numFmtId="44" fontId="18"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3" fontId="4" fillId="0" borderId="0">
      <alignment vertical="center" wrapText="1"/>
    </xf>
    <xf numFmtId="0" fontId="18"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54" fillId="0" borderId="0"/>
    <xf numFmtId="0" fontId="4" fillId="0" borderId="0"/>
    <xf numFmtId="0" fontId="4" fillId="0" borderId="0"/>
    <xf numFmtId="0" fontId="18" fillId="0" borderId="0"/>
    <xf numFmtId="0" fontId="4" fillId="0" borderId="0"/>
    <xf numFmtId="0" fontId="4" fillId="0" borderId="0"/>
    <xf numFmtId="0" fontId="18" fillId="0" borderId="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4" fillId="0" borderId="0"/>
    <xf numFmtId="171" fontId="4" fillId="0" borderId="0" applyFont="0" applyFill="0" applyBorder="0" applyAlignment="0" applyProtection="0"/>
    <xf numFmtId="0" fontId="5" fillId="0" borderId="0" applyNumberFormat="0" applyFill="0" applyBorder="0" applyAlignment="0" applyProtection="0">
      <alignment vertical="top"/>
      <protection locked="0"/>
    </xf>
    <xf numFmtId="0" fontId="18" fillId="0" borderId="0"/>
    <xf numFmtId="0" fontId="54" fillId="13" borderId="0" applyNumberFormat="0" applyBorder="0" applyAlignment="0" applyProtection="0"/>
    <xf numFmtId="0" fontId="54" fillId="13"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107" fillId="20" borderId="0" applyNumberFormat="0" applyBorder="0" applyAlignment="0" applyProtection="0"/>
    <xf numFmtId="0" fontId="107" fillId="20"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20" borderId="0" applyNumberFormat="0" applyBorder="0" applyAlignment="0" applyProtection="0"/>
    <xf numFmtId="0" fontId="107" fillId="20"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20" borderId="0" applyNumberFormat="0" applyBorder="0" applyAlignment="0" applyProtection="0"/>
    <xf numFmtId="0" fontId="107" fillId="20" borderId="0" applyNumberFormat="0" applyBorder="0" applyAlignment="0" applyProtection="0"/>
    <xf numFmtId="0" fontId="107" fillId="21" borderId="0" applyNumberFormat="0" applyBorder="0" applyAlignment="0" applyProtection="0"/>
    <xf numFmtId="0" fontId="107" fillId="21"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0" borderId="0" applyNumberFormat="0" applyBorder="0" applyAlignment="0" applyProtection="0"/>
    <xf numFmtId="0" fontId="107" fillId="20" borderId="0" applyNumberFormat="0" applyBorder="0" applyAlignment="0" applyProtection="0"/>
    <xf numFmtId="0" fontId="107" fillId="24" borderId="0" applyNumberFormat="0" applyBorder="0" applyAlignment="0" applyProtection="0"/>
    <xf numFmtId="0" fontId="107" fillId="24" borderId="0" applyNumberFormat="0" applyBorder="0" applyAlignment="0" applyProtection="0"/>
    <xf numFmtId="0" fontId="108" fillId="25" borderId="0" applyNumberFormat="0" applyBorder="0" applyAlignment="0" applyProtection="0"/>
    <xf numFmtId="0" fontId="108" fillId="25" borderId="0" applyNumberFormat="0" applyBorder="0" applyAlignment="0" applyProtection="0"/>
    <xf numFmtId="0" fontId="109" fillId="9" borderId="207" applyNumberFormat="0" applyAlignment="0" applyProtection="0"/>
    <xf numFmtId="0" fontId="109" fillId="9" borderId="207" applyNumberFormat="0" applyAlignment="0" applyProtection="0"/>
    <xf numFmtId="0" fontId="110" fillId="26" borderId="208" applyNumberFormat="0" applyAlignment="0" applyProtection="0"/>
    <xf numFmtId="0" fontId="110" fillId="26" borderId="208" applyNumberFormat="0" applyAlignment="0" applyProtection="0"/>
    <xf numFmtId="171" fontId="4" fillId="0" borderId="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2" fillId="27" borderId="0" applyNumberFormat="0" applyBorder="0" applyAlignment="0" applyProtection="0"/>
    <xf numFmtId="0" fontId="112" fillId="27" borderId="0" applyNumberFormat="0" applyBorder="0" applyAlignment="0" applyProtection="0"/>
    <xf numFmtId="0" fontId="113" fillId="0" borderId="209" applyNumberFormat="0" applyFill="0" applyAlignment="0" applyProtection="0"/>
    <xf numFmtId="0" fontId="114" fillId="0" borderId="210" applyNumberFormat="0" applyFill="0" applyAlignment="0" applyProtection="0"/>
    <xf numFmtId="0" fontId="115" fillId="0" borderId="211" applyNumberFormat="0" applyFill="0" applyAlignment="0" applyProtection="0"/>
    <xf numFmtId="0" fontId="115" fillId="0" borderId="0" applyNumberFormat="0" applyFill="0" applyBorder="0" applyAlignment="0" applyProtection="0"/>
    <xf numFmtId="0" fontId="116" fillId="18" borderId="207" applyNumberFormat="0" applyAlignment="0" applyProtection="0"/>
    <xf numFmtId="0" fontId="116" fillId="18" borderId="207" applyNumberFormat="0" applyAlignment="0" applyProtection="0"/>
    <xf numFmtId="0" fontId="117" fillId="0" borderId="212" applyNumberFormat="0" applyFill="0" applyAlignment="0" applyProtection="0"/>
    <xf numFmtId="0" fontId="117" fillId="0" borderId="212" applyNumberFormat="0" applyFill="0" applyAlignment="0" applyProtection="0"/>
    <xf numFmtId="0" fontId="118" fillId="18" borderId="0" applyNumberFormat="0" applyBorder="0" applyAlignment="0" applyProtection="0"/>
    <xf numFmtId="0" fontId="118" fillId="18" borderId="0" applyNumberFormat="0" applyBorder="0" applyAlignment="0" applyProtection="0"/>
    <xf numFmtId="0" fontId="54" fillId="0" borderId="0"/>
    <xf numFmtId="0" fontId="54" fillId="0" borderId="0"/>
    <xf numFmtId="0" fontId="3" fillId="12" borderId="206" applyNumberFormat="0" applyFont="0" applyAlignment="0" applyProtection="0"/>
    <xf numFmtId="0" fontId="54" fillId="15" borderId="213" applyNumberFormat="0" applyFont="0" applyAlignment="0" applyProtection="0"/>
    <xf numFmtId="0" fontId="54" fillId="15" borderId="213" applyNumberFormat="0" applyFont="0" applyAlignment="0" applyProtection="0"/>
    <xf numFmtId="0" fontId="54" fillId="12" borderId="206" applyNumberFormat="0" applyFont="0" applyAlignment="0" applyProtection="0"/>
    <xf numFmtId="0" fontId="54" fillId="15" borderId="213" applyNumberFormat="0" applyFont="0" applyAlignment="0" applyProtection="0"/>
    <xf numFmtId="0" fontId="54" fillId="15" borderId="213" applyNumberFormat="0" applyFont="0" applyAlignment="0" applyProtection="0"/>
    <xf numFmtId="0" fontId="54" fillId="12" borderId="206" applyNumberFormat="0" applyFont="0" applyAlignment="0" applyProtection="0"/>
    <xf numFmtId="0" fontId="54" fillId="12" borderId="206" applyNumberFormat="0" applyFont="0" applyAlignment="0" applyProtection="0"/>
    <xf numFmtId="0" fontId="54" fillId="12" borderId="206" applyNumberFormat="0" applyFont="0" applyAlignment="0" applyProtection="0"/>
    <xf numFmtId="0" fontId="54" fillId="15" borderId="213" applyNumberFormat="0" applyFont="0" applyAlignment="0" applyProtection="0"/>
    <xf numFmtId="0" fontId="54" fillId="15" borderId="213" applyNumberFormat="0" applyFont="0" applyAlignment="0" applyProtection="0"/>
    <xf numFmtId="0" fontId="54" fillId="12" borderId="206" applyNumberFormat="0" applyFont="0" applyAlignment="0" applyProtection="0"/>
    <xf numFmtId="0" fontId="54" fillId="15" borderId="213" applyNumberFormat="0" applyFont="0" applyAlignment="0" applyProtection="0"/>
    <xf numFmtId="0" fontId="54" fillId="15" borderId="213" applyNumberFormat="0" applyFont="0" applyAlignment="0" applyProtection="0"/>
    <xf numFmtId="0" fontId="4" fillId="15" borderId="213" applyNumberFormat="0" applyFont="0" applyAlignment="0" applyProtection="0"/>
    <xf numFmtId="0" fontId="119" fillId="9" borderId="214" applyNumberFormat="0" applyAlignment="0" applyProtection="0"/>
    <xf numFmtId="0" fontId="119" fillId="9" borderId="214"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20" fillId="0" borderId="0" applyNumberFormat="0" applyFill="0" applyBorder="0" applyAlignment="0" applyProtection="0"/>
    <xf numFmtId="0" fontId="121" fillId="0" borderId="215" applyNumberFormat="0" applyFill="0" applyAlignment="0" applyProtection="0"/>
    <xf numFmtId="0" fontId="121" fillId="0" borderId="215" applyNumberFormat="0" applyFill="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 fillId="0" borderId="0"/>
    <xf numFmtId="0" fontId="126" fillId="0" borderId="0" applyNumberFormat="0" applyFill="0" applyBorder="0" applyAlignment="0" applyProtection="0">
      <alignment vertical="top"/>
      <protection locked="0"/>
    </xf>
    <xf numFmtId="0" fontId="18" fillId="0" borderId="0"/>
    <xf numFmtId="43" fontId="18" fillId="0" borderId="0" applyFont="0" applyFill="0" applyBorder="0" applyAlignment="0" applyProtection="0"/>
    <xf numFmtId="172" fontId="4" fillId="0" borderId="0" applyFill="0" applyBorder="0" applyAlignment="0" applyProtection="0"/>
    <xf numFmtId="173" fontId="4" fillId="0" borderId="0" applyFont="0" applyFill="0" applyBorder="0" applyAlignment="0" applyProtection="0"/>
    <xf numFmtId="0" fontId="130" fillId="0" borderId="0"/>
    <xf numFmtId="0" fontId="4" fillId="0" borderId="0"/>
    <xf numFmtId="0" fontId="41" fillId="0" borderId="0"/>
    <xf numFmtId="0" fontId="4" fillId="0" borderId="0"/>
    <xf numFmtId="0" fontId="31" fillId="0" borderId="0"/>
    <xf numFmtId="0" fontId="31" fillId="0" borderId="0"/>
    <xf numFmtId="0" fontId="136" fillId="0" borderId="0"/>
    <xf numFmtId="0" fontId="54" fillId="31" borderId="0" applyNumberFormat="0" applyBorder="0" applyAlignment="0" applyProtection="0"/>
    <xf numFmtId="0" fontId="54" fillId="25" borderId="0" applyNumberFormat="0" applyBorder="0" applyAlignment="0" applyProtection="0"/>
    <xf numFmtId="0" fontId="54" fillId="27" borderId="0" applyNumberFormat="0" applyBorder="0" applyAlignment="0" applyProtection="0"/>
    <xf numFmtId="0" fontId="54" fillId="32" borderId="0" applyNumberFormat="0" applyBorder="0" applyAlignment="0" applyProtection="0"/>
    <xf numFmtId="0" fontId="54" fillId="16" borderId="0" applyNumberFormat="0" applyBorder="0" applyAlignment="0" applyProtection="0"/>
    <xf numFmtId="0" fontId="54" fillId="13" borderId="0" applyNumberFormat="0" applyBorder="0" applyAlignment="0" applyProtection="0"/>
    <xf numFmtId="0" fontId="54" fillId="19" borderId="0" applyNumberFormat="0" applyBorder="0" applyAlignment="0" applyProtection="0"/>
    <xf numFmtId="0" fontId="54" fillId="14" borderId="0" applyNumberFormat="0" applyBorder="0" applyAlignment="0" applyProtection="0"/>
    <xf numFmtId="0" fontId="54" fillId="33" borderId="0" applyNumberFormat="0" applyBorder="0" applyAlignment="0" applyProtection="0"/>
    <xf numFmtId="0" fontId="54" fillId="32" borderId="0" applyNumberFormat="0" applyBorder="0" applyAlignment="0" applyProtection="0"/>
    <xf numFmtId="0" fontId="54" fillId="19" borderId="0" applyNumberFormat="0" applyBorder="0" applyAlignment="0" applyProtection="0"/>
    <xf numFmtId="0" fontId="54" fillId="34" borderId="0" applyNumberFormat="0" applyBorder="0" applyAlignment="0" applyProtection="0"/>
    <xf numFmtId="0" fontId="107" fillId="35" borderId="0" applyNumberFormat="0" applyBorder="0" applyAlignment="0" applyProtection="0"/>
    <xf numFmtId="0" fontId="107" fillId="14" borderId="0" applyNumberFormat="0" applyBorder="0" applyAlignment="0" applyProtection="0"/>
    <xf numFmtId="0" fontId="107" fillId="33" borderId="0" applyNumberFormat="0" applyBorder="0" applyAlignment="0" applyProtection="0"/>
    <xf numFmtId="0" fontId="107" fillId="36" borderId="0" applyNumberFormat="0" applyBorder="0" applyAlignment="0" applyProtection="0"/>
    <xf numFmtId="0" fontId="107" fillId="20" borderId="0" applyNumberFormat="0" applyBorder="0" applyAlignment="0" applyProtection="0"/>
    <xf numFmtId="0" fontId="107" fillId="37" borderId="0" applyNumberFormat="0" applyBorder="0" applyAlignment="0" applyProtection="0"/>
    <xf numFmtId="0" fontId="111" fillId="0" borderId="0" applyNumberFormat="0" applyFill="0" applyBorder="0" applyAlignment="0" applyProtection="0"/>
    <xf numFmtId="0" fontId="139" fillId="0" borderId="0" applyNumberFormat="0" applyFill="0" applyBorder="0" applyAlignment="0" applyProtection="0"/>
    <xf numFmtId="0" fontId="117" fillId="0" borderId="212" applyNumberFormat="0" applyFill="0" applyAlignment="0" applyProtection="0"/>
    <xf numFmtId="0" fontId="140" fillId="0" borderId="221" applyNumberFormat="0" applyFill="0" applyAlignment="0" applyProtection="0"/>
    <xf numFmtId="0" fontId="141" fillId="0" borderId="210" applyNumberFormat="0" applyFill="0" applyAlignment="0" applyProtection="0"/>
    <xf numFmtId="0" fontId="142" fillId="0" borderId="222" applyNumberFormat="0" applyFill="0" applyAlignment="0" applyProtection="0"/>
    <xf numFmtId="0" fontId="142" fillId="0" borderId="0" applyNumberFormat="0" applyFill="0" applyBorder="0" applyAlignment="0" applyProtection="0"/>
    <xf numFmtId="0" fontId="119" fillId="17" borderId="214" applyNumberFormat="0" applyAlignment="0" applyProtection="0"/>
    <xf numFmtId="175" fontId="131" fillId="0" borderId="0" applyFill="0" applyBorder="0" applyAlignment="0" applyProtection="0"/>
    <xf numFmtId="0" fontId="116" fillId="13" borderId="207" applyNumberFormat="0" applyAlignment="0" applyProtection="0"/>
    <xf numFmtId="0" fontId="109" fillId="17" borderId="207" applyNumberFormat="0" applyAlignment="0" applyProtection="0"/>
    <xf numFmtId="0" fontId="110" fillId="26" borderId="208" applyNumberFormat="0" applyAlignment="0" applyProtection="0"/>
    <xf numFmtId="0" fontId="112" fillId="27" borderId="0" applyNumberFormat="0" applyBorder="0" applyAlignment="0" applyProtection="0"/>
    <xf numFmtId="0" fontId="108" fillId="25" borderId="0" applyNumberFormat="0" applyBorder="0" applyAlignment="0" applyProtection="0"/>
    <xf numFmtId="0" fontId="54" fillId="15" borderId="213" applyNumberFormat="0" applyFont="0" applyAlignment="0" applyProtection="0"/>
    <xf numFmtId="0" fontId="118" fillId="18" borderId="0" applyNumberFormat="0" applyBorder="0" applyAlignment="0" applyProtection="0"/>
    <xf numFmtId="0" fontId="121" fillId="0" borderId="223" applyNumberFormat="0" applyFill="0" applyAlignment="0" applyProtection="0"/>
    <xf numFmtId="0" fontId="122" fillId="0" borderId="0" applyNumberFormat="0" applyFill="0" applyBorder="0" applyAlignment="0" applyProtection="0"/>
    <xf numFmtId="176" fontId="4" fillId="0" borderId="0" applyFont="0" applyFill="0" applyBorder="0" applyAlignment="0" applyProtection="0"/>
    <xf numFmtId="0" fontId="107" fillId="38" borderId="0" applyNumberFormat="0" applyBorder="0" applyAlignment="0" applyProtection="0"/>
    <xf numFmtId="0" fontId="107" fillId="21" borderId="0" applyNumberFormat="0" applyBorder="0" applyAlignment="0" applyProtection="0"/>
    <xf numFmtId="0" fontId="107" fillId="22" borderId="0" applyNumberFormat="0" applyBorder="0" applyAlignment="0" applyProtection="0"/>
    <xf numFmtId="0" fontId="107" fillId="36" borderId="0" applyNumberFormat="0" applyBorder="0" applyAlignment="0" applyProtection="0"/>
    <xf numFmtId="0" fontId="107" fillId="20" borderId="0" applyNumberFormat="0" applyBorder="0" applyAlignment="0" applyProtection="0"/>
    <xf numFmtId="0" fontId="107" fillId="2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57" fillId="0" borderId="0"/>
  </cellStyleXfs>
  <cellXfs count="8185">
    <xf numFmtId="0" fontId="0" fillId="0" borderId="0" xfId="0"/>
    <xf numFmtId="0" fontId="5" fillId="0" borderId="0" xfId="2" applyAlignment="1" applyProtection="1"/>
    <xf numFmtId="0" fontId="7" fillId="0" borderId="0" xfId="0" applyFont="1"/>
    <xf numFmtId="2" fontId="0" fillId="0" borderId="0" xfId="0" applyNumberFormat="1"/>
    <xf numFmtId="3" fontId="18" fillId="0" borderId="2" xfId="0" applyNumberFormat="1" applyFont="1" applyBorder="1" applyAlignment="1">
      <alignment horizontal="center"/>
    </xf>
    <xf numFmtId="0" fontId="0" fillId="0" borderId="2" xfId="0" applyBorder="1" applyAlignment="1">
      <alignment horizontal="center"/>
    </xf>
    <xf numFmtId="3" fontId="6" fillId="0" borderId="5" xfId="0" applyNumberFormat="1" applyFont="1" applyBorder="1" applyAlignment="1">
      <alignment horizontal="center"/>
    </xf>
    <xf numFmtId="2" fontId="10" fillId="0" borderId="7" xfId="0" applyNumberFormat="1" applyFont="1" applyBorder="1" applyAlignment="1">
      <alignment horizontal="center"/>
    </xf>
    <xf numFmtId="2" fontId="10" fillId="0" borderId="3" xfId="0" applyNumberFormat="1" applyFont="1" applyBorder="1" applyAlignment="1">
      <alignment horizontal="center"/>
    </xf>
    <xf numFmtId="0" fontId="7" fillId="0" borderId="0" xfId="0" applyFont="1" applyAlignment="1">
      <alignment horizontal="center"/>
    </xf>
    <xf numFmtId="0" fontId="0" fillId="0" borderId="0" xfId="0" applyAlignment="1">
      <alignment horizontal="left"/>
    </xf>
    <xf numFmtId="0" fontId="30" fillId="0" borderId="0" xfId="2" applyFont="1" applyAlignment="1" applyProtection="1"/>
    <xf numFmtId="0" fontId="31" fillId="0" borderId="0" xfId="0" applyFont="1"/>
    <xf numFmtId="3" fontId="0" fillId="0" borderId="2" xfId="0" applyNumberFormat="1" applyBorder="1" applyAlignment="1">
      <alignment horizontal="center"/>
    </xf>
    <xf numFmtId="3" fontId="0" fillId="0" borderId="3" xfId="0" applyNumberFormat="1" applyBorder="1" applyAlignment="1">
      <alignment horizontal="center"/>
    </xf>
    <xf numFmtId="0" fontId="0" fillId="0" borderId="0" xfId="0" applyAlignment="1"/>
    <xf numFmtId="0" fontId="13" fillId="0" borderId="0" xfId="0" applyFont="1" applyAlignment="1">
      <alignment vertical="center" wrapText="1"/>
    </xf>
    <xf numFmtId="3" fontId="0" fillId="0" borderId="5" xfId="0" applyNumberFormat="1" applyBorder="1" applyAlignment="1">
      <alignment horizontal="center"/>
    </xf>
    <xf numFmtId="3" fontId="0" fillId="0" borderId="6" xfId="0" applyNumberFormat="1" applyBorder="1" applyAlignment="1">
      <alignment horizontal="center"/>
    </xf>
    <xf numFmtId="4" fontId="0" fillId="0" borderId="2" xfId="0" applyNumberFormat="1" applyBorder="1" applyAlignment="1">
      <alignment horizontal="center"/>
    </xf>
    <xf numFmtId="3" fontId="0" fillId="0" borderId="0" xfId="0" applyNumberFormat="1" applyBorder="1" applyAlignment="1">
      <alignment horizontal="center"/>
    </xf>
    <xf numFmtId="4" fontId="12" fillId="0" borderId="6" xfId="0" applyNumberFormat="1" applyFont="1" applyBorder="1" applyAlignment="1">
      <alignment horizontal="center"/>
    </xf>
    <xf numFmtId="0" fontId="6" fillId="0" borderId="0" xfId="0" applyFont="1" applyAlignment="1"/>
    <xf numFmtId="0" fontId="38" fillId="0" borderId="0" xfId="0" applyFont="1"/>
    <xf numFmtId="0" fontId="37" fillId="0" borderId="0" xfId="0" applyFont="1" applyAlignment="1">
      <alignment horizontal="center"/>
    </xf>
    <xf numFmtId="0" fontId="36" fillId="0" borderId="0" xfId="0" applyFont="1" applyAlignment="1">
      <alignment horizontal="center"/>
    </xf>
    <xf numFmtId="0" fontId="42" fillId="0" borderId="0" xfId="0" applyFont="1"/>
    <xf numFmtId="0" fontId="43" fillId="0" borderId="0" xfId="0" applyFont="1" applyAlignment="1">
      <alignment horizontal="center"/>
    </xf>
    <xf numFmtId="0" fontId="44" fillId="0" borderId="0" xfId="0" applyFont="1"/>
    <xf numFmtId="0" fontId="45" fillId="0" borderId="0" xfId="2" applyFont="1" applyAlignment="1" applyProtection="1">
      <alignment horizontal="center"/>
    </xf>
    <xf numFmtId="0" fontId="41" fillId="0" borderId="0" xfId="0" applyFont="1"/>
    <xf numFmtId="0" fontId="5" fillId="0" borderId="0" xfId="2" applyAlignment="1" applyProtection="1">
      <alignment horizontal="left"/>
    </xf>
    <xf numFmtId="0" fontId="18" fillId="0" borderId="0" xfId="8"/>
    <xf numFmtId="0" fontId="6" fillId="0" borderId="0" xfId="8" applyFont="1" applyAlignment="1">
      <alignment horizontal="right"/>
    </xf>
    <xf numFmtId="0" fontId="7" fillId="3" borderId="2" xfId="8" applyFont="1" applyFill="1" applyBorder="1" applyAlignment="1">
      <alignment horizontal="center" vertical="center" wrapText="1"/>
    </xf>
    <xf numFmtId="0" fontId="7" fillId="3" borderId="1" xfId="8" applyFont="1" applyFill="1" applyBorder="1" applyAlignment="1">
      <alignment wrapText="1"/>
    </xf>
    <xf numFmtId="0" fontId="9" fillId="0" borderId="2" xfId="8" applyFont="1" applyBorder="1" applyAlignment="1">
      <alignment horizontal="center" wrapText="1"/>
    </xf>
    <xf numFmtId="0" fontId="9" fillId="0" borderId="3" xfId="8" applyFont="1" applyBorder="1" applyAlignment="1">
      <alignment horizontal="left" wrapText="1"/>
    </xf>
    <xf numFmtId="2" fontId="9" fillId="0" borderId="2" xfId="8" applyNumberFormat="1" applyFont="1" applyBorder="1" applyAlignment="1">
      <alignment horizontal="center" wrapText="1"/>
    </xf>
    <xf numFmtId="0" fontId="7" fillId="3" borderId="4" xfId="8" applyFont="1" applyFill="1" applyBorder="1" applyAlignment="1">
      <alignment wrapText="1"/>
    </xf>
    <xf numFmtId="0" fontId="9" fillId="0" borderId="5" xfId="8" applyFont="1" applyBorder="1" applyAlignment="1">
      <alignment horizontal="center" wrapText="1"/>
    </xf>
    <xf numFmtId="0" fontId="9" fillId="0" borderId="6" xfId="8" applyFont="1" applyBorder="1" applyAlignment="1">
      <alignment horizontal="left" wrapText="1"/>
    </xf>
    <xf numFmtId="0" fontId="18" fillId="0" borderId="0" xfId="8" applyAlignment="1">
      <alignment horizontal="left"/>
    </xf>
    <xf numFmtId="0" fontId="7" fillId="3" borderId="19" xfId="8" applyFont="1" applyFill="1" applyBorder="1" applyAlignment="1">
      <alignment horizontal="left" vertical="center" wrapText="1"/>
    </xf>
    <xf numFmtId="0" fontId="7" fillId="3" borderId="3" xfId="8" applyFont="1" applyFill="1" applyBorder="1" applyAlignment="1">
      <alignment horizontal="center" vertical="center" wrapText="1"/>
    </xf>
    <xf numFmtId="0" fontId="9" fillId="3" borderId="1" xfId="8" applyFont="1" applyFill="1" applyBorder="1" applyAlignment="1">
      <alignment horizontal="left" wrapText="1"/>
    </xf>
    <xf numFmtId="0" fontId="9" fillId="0" borderId="20" xfId="8" applyFont="1" applyFill="1" applyBorder="1" applyAlignment="1">
      <alignment horizontal="center" wrapText="1"/>
    </xf>
    <xf numFmtId="2" fontId="18" fillId="0" borderId="3" xfId="8" applyNumberFormat="1" applyBorder="1" applyAlignment="1">
      <alignment horizontal="center"/>
    </xf>
    <xf numFmtId="3" fontId="9" fillId="0" borderId="20" xfId="8" applyNumberFormat="1" applyFont="1" applyFill="1" applyBorder="1" applyAlignment="1">
      <alignment horizontal="center" wrapText="1"/>
    </xf>
    <xf numFmtId="2" fontId="6" fillId="0" borderId="3" xfId="8" applyNumberFormat="1" applyFont="1" applyBorder="1" applyAlignment="1">
      <alignment horizontal="center"/>
    </xf>
    <xf numFmtId="0" fontId="12" fillId="0" borderId="4" xfId="8" applyFont="1" applyBorder="1"/>
    <xf numFmtId="3" fontId="12" fillId="0" borderId="5" xfId="8" applyNumberFormat="1" applyFont="1" applyBorder="1" applyAlignment="1">
      <alignment horizontal="center"/>
    </xf>
    <xf numFmtId="3" fontId="12" fillId="0" borderId="6" xfId="8" applyNumberFormat="1" applyFont="1" applyBorder="1" applyAlignment="1">
      <alignment horizontal="center"/>
    </xf>
    <xf numFmtId="0" fontId="12" fillId="0" borderId="0" xfId="8" applyFont="1" applyBorder="1"/>
    <xf numFmtId="3" fontId="12" fillId="0" borderId="0" xfId="8" applyNumberFormat="1" applyFont="1" applyBorder="1" applyAlignment="1">
      <alignment horizontal="center"/>
    </xf>
    <xf numFmtId="0" fontId="6" fillId="0" borderId="0" xfId="8" applyFont="1" applyAlignment="1">
      <alignment horizontal="left"/>
    </xf>
    <xf numFmtId="0" fontId="6" fillId="0" borderId="0" xfId="8" applyFont="1" applyAlignment="1">
      <alignment horizontal="left" vertical="center" wrapText="1"/>
    </xf>
    <xf numFmtId="0" fontId="6" fillId="0" borderId="0" xfId="8" applyFont="1" applyAlignment="1">
      <alignment vertical="center" wrapText="1"/>
    </xf>
    <xf numFmtId="0" fontId="6" fillId="0" borderId="12" xfId="8" applyFont="1" applyBorder="1" applyAlignment="1">
      <alignment horizontal="center" vertical="center" wrapText="1"/>
    </xf>
    <xf numFmtId="0" fontId="6" fillId="0" borderId="21" xfId="8" applyFont="1" applyBorder="1" applyAlignment="1">
      <alignment horizontal="center" vertical="center" wrapText="1"/>
    </xf>
    <xf numFmtId="0" fontId="6" fillId="0" borderId="22" xfId="8" applyFont="1" applyBorder="1" applyAlignment="1">
      <alignment horizontal="center" vertical="center" wrapText="1"/>
    </xf>
    <xf numFmtId="0" fontId="6" fillId="0" borderId="23" xfId="8" applyFont="1" applyBorder="1" applyAlignment="1">
      <alignment horizontal="center" vertical="center" wrapText="1"/>
    </xf>
    <xf numFmtId="0" fontId="9" fillId="3" borderId="24" xfId="8" applyFont="1" applyFill="1" applyBorder="1" applyAlignment="1">
      <alignment horizontal="left" wrapText="1"/>
    </xf>
    <xf numFmtId="0" fontId="9" fillId="0" borderId="25" xfId="8" applyFont="1" applyBorder="1" applyAlignment="1">
      <alignment horizontal="center"/>
    </xf>
    <xf numFmtId="0" fontId="9" fillId="0" borderId="26" xfId="8" applyFont="1" applyBorder="1" applyAlignment="1">
      <alignment horizontal="center"/>
    </xf>
    <xf numFmtId="0" fontId="9" fillId="3" borderId="27" xfId="8" applyFont="1" applyFill="1" applyBorder="1" applyAlignment="1">
      <alignment horizontal="left" wrapText="1"/>
    </xf>
    <xf numFmtId="0" fontId="9" fillId="0" borderId="28" xfId="8" applyFont="1" applyBorder="1" applyAlignment="1">
      <alignment horizontal="center"/>
    </xf>
    <xf numFmtId="0" fontId="9" fillId="0" borderId="29" xfId="8" applyFont="1" applyBorder="1" applyAlignment="1">
      <alignment horizontal="center"/>
    </xf>
    <xf numFmtId="0" fontId="9" fillId="0" borderId="27" xfId="8" applyFont="1" applyBorder="1"/>
    <xf numFmtId="0" fontId="9" fillId="0" borderId="30" xfId="8" applyFont="1" applyBorder="1"/>
    <xf numFmtId="0" fontId="9" fillId="0" borderId="31" xfId="8" applyFont="1" applyBorder="1" applyAlignment="1">
      <alignment horizontal="center"/>
    </xf>
    <xf numFmtId="0" fontId="9" fillId="0" borderId="32" xfId="8" applyFont="1" applyBorder="1" applyAlignment="1">
      <alignment horizontal="center"/>
    </xf>
    <xf numFmtId="0" fontId="6" fillId="0" borderId="0" xfId="8" applyFont="1" applyAlignment="1"/>
    <xf numFmtId="0" fontId="6" fillId="0" borderId="33" xfId="8" applyFont="1" applyBorder="1" applyAlignment="1">
      <alignment horizontal="center" vertical="center" wrapText="1"/>
    </xf>
    <xf numFmtId="0" fontId="7" fillId="0" borderId="34" xfId="8" applyFont="1" applyBorder="1" applyAlignment="1">
      <alignment horizontal="center" wrapText="1"/>
    </xf>
    <xf numFmtId="0" fontId="7" fillId="0" borderId="35" xfId="8" applyFont="1" applyBorder="1" applyAlignment="1">
      <alignment horizontal="center" wrapText="1"/>
    </xf>
    <xf numFmtId="0" fontId="7" fillId="0" borderId="36" xfId="8" applyFont="1" applyBorder="1" applyAlignment="1">
      <alignment horizontal="center" wrapText="1"/>
    </xf>
    <xf numFmtId="0" fontId="7" fillId="0" borderId="37" xfId="8" applyFont="1" applyBorder="1" applyAlignment="1">
      <alignment horizontal="left" wrapText="1"/>
    </xf>
    <xf numFmtId="0" fontId="9" fillId="0" borderId="38" xfId="8" applyFont="1" applyBorder="1" applyAlignment="1">
      <alignment horizontal="center" wrapText="1"/>
    </xf>
    <xf numFmtId="0" fontId="9" fillId="0" borderId="13" xfId="8" applyFont="1" applyBorder="1" applyAlignment="1">
      <alignment horizontal="center" wrapText="1"/>
    </xf>
    <xf numFmtId="0" fontId="9" fillId="0" borderId="7" xfId="8" applyFont="1" applyBorder="1" applyAlignment="1">
      <alignment horizontal="center" wrapText="1"/>
    </xf>
    <xf numFmtId="0" fontId="7" fillId="0" borderId="39" xfId="8" applyFont="1" applyBorder="1" applyAlignment="1">
      <alignment horizontal="left" wrapText="1"/>
    </xf>
    <xf numFmtId="0" fontId="9" fillId="0" borderId="40" xfId="8" applyFont="1" applyBorder="1" applyAlignment="1">
      <alignment horizontal="center" wrapText="1"/>
    </xf>
    <xf numFmtId="0" fontId="9" fillId="0" borderId="16" xfId="8" applyFont="1" applyBorder="1" applyAlignment="1">
      <alignment horizontal="center" wrapText="1"/>
    </xf>
    <xf numFmtId="0" fontId="9" fillId="0" borderId="3" xfId="8" applyFont="1" applyBorder="1" applyAlignment="1">
      <alignment horizontal="center" wrapText="1"/>
    </xf>
    <xf numFmtId="0" fontId="7" fillId="0" borderId="41" xfId="8" applyFont="1" applyBorder="1" applyAlignment="1">
      <alignment horizontal="left" wrapText="1"/>
    </xf>
    <xf numFmtId="0" fontId="9" fillId="0" borderId="42" xfId="8" applyFont="1" applyBorder="1" applyAlignment="1">
      <alignment horizontal="center" wrapText="1"/>
    </xf>
    <xf numFmtId="0" fontId="9" fillId="0" borderId="43" xfId="8" applyFont="1" applyBorder="1" applyAlignment="1">
      <alignment horizontal="center" wrapText="1"/>
    </xf>
    <xf numFmtId="0" fontId="9" fillId="0" borderId="6" xfId="8" applyFont="1" applyBorder="1" applyAlignment="1">
      <alignment horizontal="center" wrapText="1"/>
    </xf>
    <xf numFmtId="0" fontId="18" fillId="0" borderId="0" xfId="8" applyAlignment="1"/>
    <xf numFmtId="0" fontId="18" fillId="0" borderId="0" xfId="8" applyBorder="1" applyAlignment="1"/>
    <xf numFmtId="0" fontId="6" fillId="0" borderId="0" xfId="8" applyFont="1" applyAlignment="1">
      <alignment wrapText="1"/>
    </xf>
    <xf numFmtId="0" fontId="6" fillId="0" borderId="0" xfId="12" applyFont="1" applyAlignment="1">
      <alignment horizontal="right"/>
    </xf>
    <xf numFmtId="0" fontId="31" fillId="0" borderId="0" xfId="12" applyFont="1"/>
    <xf numFmtId="0" fontId="9" fillId="0" borderId="0" xfId="12"/>
    <xf numFmtId="0" fontId="7" fillId="0" borderId="34" xfId="12" applyFont="1" applyBorder="1" applyAlignment="1">
      <alignment vertical="center" wrapText="1"/>
    </xf>
    <xf numFmtId="0" fontId="7" fillId="0" borderId="44" xfId="12" applyFont="1" applyBorder="1" applyAlignment="1">
      <alignment vertical="center" wrapText="1"/>
    </xf>
    <xf numFmtId="0" fontId="7" fillId="0" borderId="36" xfId="12" applyFont="1" applyBorder="1" applyAlignment="1">
      <alignment vertical="center" wrapText="1"/>
    </xf>
    <xf numFmtId="0" fontId="7" fillId="0" borderId="45" xfId="19" applyFont="1" applyBorder="1" applyAlignment="1">
      <alignment horizontal="left"/>
    </xf>
    <xf numFmtId="0" fontId="9" fillId="0" borderId="46" xfId="19" applyFont="1" applyBorder="1" applyAlignment="1">
      <alignment horizontal="center"/>
    </xf>
    <xf numFmtId="0" fontId="9" fillId="0" borderId="47" xfId="19" applyFont="1" applyBorder="1" applyAlignment="1">
      <alignment horizontal="center"/>
    </xf>
    <xf numFmtId="0" fontId="7" fillId="0" borderId="1" xfId="19" applyFont="1" applyBorder="1" applyAlignment="1">
      <alignment horizontal="left"/>
    </xf>
    <xf numFmtId="0" fontId="9" fillId="0" borderId="2" xfId="19" applyFont="1" applyBorder="1" applyAlignment="1">
      <alignment horizontal="center"/>
    </xf>
    <xf numFmtId="0" fontId="9" fillId="0" borderId="2" xfId="19" applyFont="1" applyBorder="1" applyAlignment="1">
      <alignment horizontal="center" wrapText="1"/>
    </xf>
    <xf numFmtId="0" fontId="9" fillId="0" borderId="3" xfId="19" applyFont="1" applyBorder="1" applyAlignment="1">
      <alignment horizontal="center"/>
    </xf>
    <xf numFmtId="0" fontId="9" fillId="0" borderId="3" xfId="19" applyFont="1" applyBorder="1" applyAlignment="1">
      <alignment horizontal="center" wrapText="1"/>
    </xf>
    <xf numFmtId="0" fontId="7" fillId="0" borderId="4" xfId="19" applyFont="1" applyBorder="1" applyAlignment="1">
      <alignment horizontal="left"/>
    </xf>
    <xf numFmtId="0" fontId="9" fillId="0" borderId="5" xfId="19" applyFont="1" applyBorder="1" applyAlignment="1">
      <alignment horizontal="center"/>
    </xf>
    <xf numFmtId="0" fontId="9" fillId="0" borderId="6" xfId="19" applyFont="1" applyBorder="1" applyAlignment="1">
      <alignment horizontal="center"/>
    </xf>
    <xf numFmtId="0" fontId="49" fillId="0" borderId="0" xfId="12" applyFont="1" applyBorder="1"/>
    <xf numFmtId="0" fontId="9" fillId="0" borderId="0" xfId="12" applyAlignment="1">
      <alignment horizontal="left"/>
    </xf>
    <xf numFmtId="0" fontId="12" fillId="0" borderId="0" xfId="12" applyFont="1" applyAlignment="1">
      <alignment horizontal="center"/>
    </xf>
    <xf numFmtId="164" fontId="7" fillId="0" borderId="34" xfId="23" applyFont="1" applyBorder="1" applyAlignment="1">
      <alignment vertical="center" wrapText="1"/>
    </xf>
    <xf numFmtId="0" fontId="7" fillId="0" borderId="44" xfId="12" applyFont="1" applyBorder="1" applyAlignment="1">
      <alignment wrapText="1"/>
    </xf>
    <xf numFmtId="0" fontId="7" fillId="0" borderId="36" xfId="12" applyFont="1" applyBorder="1" applyAlignment="1">
      <alignment wrapText="1"/>
    </xf>
    <xf numFmtId="0" fontId="9" fillId="0" borderId="10" xfId="19" applyFont="1" applyBorder="1" applyAlignment="1">
      <alignment horizontal="center"/>
    </xf>
    <xf numFmtId="0" fontId="9" fillId="0" borderId="7" xfId="19" applyFont="1" applyBorder="1" applyAlignment="1">
      <alignment horizontal="center"/>
    </xf>
    <xf numFmtId="0" fontId="6" fillId="0" borderId="0" xfId="8" applyFont="1"/>
    <xf numFmtId="0" fontId="6" fillId="0" borderId="48" xfId="8" applyFont="1" applyBorder="1" applyAlignment="1">
      <alignment horizontal="center" vertical="center" wrapText="1"/>
    </xf>
    <xf numFmtId="0" fontId="7" fillId="3" borderId="49" xfId="8" applyFont="1" applyFill="1" applyBorder="1" applyAlignment="1">
      <alignment horizontal="left" vertical="center" wrapText="1"/>
    </xf>
    <xf numFmtId="0" fontId="9" fillId="0" borderId="37" xfId="8" applyFont="1" applyBorder="1" applyAlignment="1">
      <alignment horizontal="justify" vertical="top" wrapText="1"/>
    </xf>
    <xf numFmtId="0" fontId="9" fillId="0" borderId="27" xfId="8" applyFont="1" applyBorder="1" applyAlignment="1">
      <alignment horizontal="justify" vertical="top" wrapText="1"/>
    </xf>
    <xf numFmtId="0" fontId="9" fillId="0" borderId="50" xfId="8" applyFont="1" applyBorder="1" applyAlignment="1">
      <alignment horizontal="justify" vertical="top" wrapText="1"/>
    </xf>
    <xf numFmtId="0" fontId="7" fillId="2" borderId="51" xfId="8" applyFont="1" applyFill="1" applyBorder="1" applyAlignment="1">
      <alignment horizontal="center" vertical="top" wrapText="1"/>
    </xf>
    <xf numFmtId="0" fontId="7" fillId="2" borderId="10" xfId="8" applyFont="1" applyFill="1" applyBorder="1" applyAlignment="1">
      <alignment horizontal="center" vertical="top" wrapText="1"/>
    </xf>
    <xf numFmtId="0" fontId="7" fillId="2" borderId="52" xfId="8" applyFont="1" applyFill="1" applyBorder="1" applyAlignment="1">
      <alignment horizontal="center" vertical="top" wrapText="1"/>
    </xf>
    <xf numFmtId="0" fontId="7" fillId="2" borderId="9" xfId="8" applyFont="1" applyFill="1" applyBorder="1" applyAlignment="1">
      <alignment horizontal="center" vertical="top" wrapText="1"/>
    </xf>
    <xf numFmtId="0" fontId="7" fillId="2" borderId="53" xfId="8" applyFont="1" applyFill="1" applyBorder="1" applyAlignment="1">
      <alignment horizontal="center" vertical="top" wrapText="1"/>
    </xf>
    <xf numFmtId="0" fontId="7" fillId="2" borderId="38" xfId="8" applyFont="1" applyFill="1" applyBorder="1" applyAlignment="1">
      <alignment horizontal="center" vertical="top" wrapText="1"/>
    </xf>
    <xf numFmtId="0" fontId="7" fillId="2" borderId="47" xfId="8" applyFont="1" applyFill="1" applyBorder="1" applyAlignment="1">
      <alignment horizontal="center" vertical="top" wrapText="1"/>
    </xf>
    <xf numFmtId="3" fontId="9" fillId="0" borderId="54" xfId="8" applyNumberFormat="1" applyFont="1" applyBorder="1" applyAlignment="1">
      <alignment horizontal="center"/>
    </xf>
    <xf numFmtId="3" fontId="9" fillId="0" borderId="55" xfId="8" applyNumberFormat="1" applyFont="1" applyBorder="1" applyAlignment="1">
      <alignment horizontal="center"/>
    </xf>
    <xf numFmtId="0" fontId="9" fillId="0" borderId="55" xfId="8" applyFont="1" applyBorder="1" applyAlignment="1">
      <alignment horizontal="center"/>
    </xf>
    <xf numFmtId="3" fontId="9" fillId="0" borderId="56" xfId="8" applyNumberFormat="1" applyFont="1" applyBorder="1" applyAlignment="1">
      <alignment horizontal="center"/>
    </xf>
    <xf numFmtId="3" fontId="9" fillId="0" borderId="18" xfId="8" applyNumberFormat="1" applyFont="1" applyBorder="1" applyAlignment="1">
      <alignment horizontal="center"/>
    </xf>
    <xf numFmtId="3" fontId="9" fillId="0" borderId="57" xfId="8" applyNumberFormat="1" applyFont="1" applyBorder="1" applyAlignment="1">
      <alignment horizontal="center"/>
    </xf>
    <xf numFmtId="0" fontId="9" fillId="0" borderId="57" xfId="8" applyFont="1" applyBorder="1" applyAlignment="1">
      <alignment horizontal="center"/>
    </xf>
    <xf numFmtId="3" fontId="9" fillId="0" borderId="58" xfId="8" applyNumberFormat="1" applyFont="1" applyBorder="1" applyAlignment="1">
      <alignment horizontal="center"/>
    </xf>
    <xf numFmtId="3" fontId="9" fillId="0" borderId="59" xfId="8" applyNumberFormat="1" applyFont="1" applyBorder="1" applyAlignment="1">
      <alignment horizontal="center"/>
    </xf>
    <xf numFmtId="3" fontId="9" fillId="0" borderId="8" xfId="8" applyNumberFormat="1" applyFont="1" applyBorder="1" applyAlignment="1">
      <alignment horizontal="center"/>
    </xf>
    <xf numFmtId="0" fontId="7" fillId="2" borderId="60" xfId="8" applyFont="1" applyFill="1" applyBorder="1" applyAlignment="1">
      <alignment horizontal="center" wrapText="1"/>
    </xf>
    <xf numFmtId="0" fontId="7" fillId="2" borderId="46" xfId="8" applyFont="1" applyFill="1" applyBorder="1" applyAlignment="1">
      <alignment horizontal="center" wrapText="1"/>
    </xf>
    <xf numFmtId="3" fontId="7" fillId="2" borderId="52" xfId="8" applyNumberFormat="1" applyFont="1" applyFill="1" applyBorder="1" applyAlignment="1">
      <alignment horizontal="center" wrapText="1"/>
    </xf>
    <xf numFmtId="3" fontId="7" fillId="2" borderId="53" xfId="8" applyNumberFormat="1" applyFont="1" applyFill="1" applyBorder="1" applyAlignment="1">
      <alignment horizontal="center" wrapText="1"/>
    </xf>
    <xf numFmtId="0" fontId="7" fillId="2" borderId="51" xfId="8" applyFont="1" applyFill="1" applyBorder="1" applyAlignment="1">
      <alignment horizontal="center" wrapText="1"/>
    </xf>
    <xf numFmtId="3" fontId="7" fillId="2" borderId="47" xfId="8" applyNumberFormat="1" applyFont="1" applyFill="1" applyBorder="1" applyAlignment="1">
      <alignment horizontal="center" wrapText="1"/>
    </xf>
    <xf numFmtId="0" fontId="9" fillId="0" borderId="61" xfId="8" applyFont="1" applyBorder="1" applyAlignment="1">
      <alignment horizontal="center" wrapText="1"/>
    </xf>
    <xf numFmtId="3" fontId="9" fillId="0" borderId="62" xfId="8" applyNumberFormat="1" applyFont="1" applyBorder="1" applyAlignment="1">
      <alignment horizontal="center" wrapText="1"/>
    </xf>
    <xf numFmtId="3" fontId="9" fillId="0" borderId="43" xfId="8" applyNumberFormat="1" applyFont="1" applyBorder="1" applyAlignment="1">
      <alignment horizontal="center" wrapText="1"/>
    </xf>
    <xf numFmtId="3" fontId="9" fillId="0" borderId="6" xfId="8" applyNumberFormat="1" applyFont="1" applyBorder="1" applyAlignment="1">
      <alignment horizontal="center" wrapText="1"/>
    </xf>
    <xf numFmtId="0" fontId="6" fillId="0" borderId="0" xfId="8" applyFont="1" applyBorder="1" applyAlignment="1">
      <alignment horizontal="left"/>
    </xf>
    <xf numFmtId="0" fontId="5" fillId="0" borderId="0" xfId="2" applyBorder="1" applyAlignment="1" applyProtection="1"/>
    <xf numFmtId="0" fontId="18" fillId="0" borderId="0" xfId="5"/>
    <xf numFmtId="0" fontId="18" fillId="0" borderId="0" xfId="5" applyBorder="1"/>
    <xf numFmtId="0" fontId="6" fillId="0" borderId="0" xfId="5" applyFont="1" applyBorder="1" applyAlignment="1">
      <alignment horizontal="right"/>
    </xf>
    <xf numFmtId="0" fontId="7" fillId="0" borderId="34" xfId="5" applyFont="1" applyFill="1" applyBorder="1" applyAlignment="1">
      <alignment horizontal="center" vertical="center" wrapText="1"/>
    </xf>
    <xf numFmtId="0" fontId="7" fillId="0" borderId="44" xfId="5" applyFont="1" applyFill="1" applyBorder="1" applyAlignment="1">
      <alignment horizontal="center" vertical="center" wrapText="1"/>
    </xf>
    <xf numFmtId="0" fontId="7" fillId="0" borderId="36" xfId="5" applyFont="1" applyFill="1" applyBorder="1" applyAlignment="1">
      <alignment horizontal="center" vertical="center" wrapText="1"/>
    </xf>
    <xf numFmtId="0" fontId="7" fillId="0" borderId="24" xfId="5" applyFont="1" applyFill="1" applyBorder="1" applyAlignment="1">
      <alignment horizontal="center" wrapText="1"/>
    </xf>
    <xf numFmtId="3" fontId="9" fillId="0" borderId="9" xfId="5" applyNumberFormat="1" applyFont="1" applyFill="1" applyBorder="1" applyAlignment="1">
      <alignment horizontal="center" vertical="center" wrapText="1"/>
    </xf>
    <xf numFmtId="3" fontId="9" fillId="0" borderId="10" xfId="5" applyNumberFormat="1" applyFont="1" applyFill="1" applyBorder="1" applyAlignment="1">
      <alignment horizontal="center" wrapText="1"/>
    </xf>
    <xf numFmtId="3" fontId="9" fillId="0" borderId="7" xfId="5" applyNumberFormat="1" applyFont="1" applyFill="1" applyBorder="1" applyAlignment="1">
      <alignment horizontal="center" wrapText="1"/>
    </xf>
    <xf numFmtId="0" fontId="7" fillId="0" borderId="27" xfId="5" applyFont="1" applyFill="1" applyBorder="1" applyAlignment="1">
      <alignment horizontal="center" wrapText="1"/>
    </xf>
    <xf numFmtId="3" fontId="9" fillId="0" borderId="11" xfId="5" applyNumberFormat="1" applyFont="1" applyFill="1" applyBorder="1" applyAlignment="1">
      <alignment horizontal="center" vertical="center" wrapText="1"/>
    </xf>
    <xf numFmtId="3" fontId="9" fillId="0" borderId="2" xfId="5" applyNumberFormat="1" applyFont="1" applyFill="1" applyBorder="1" applyAlignment="1">
      <alignment horizontal="center" wrapText="1"/>
    </xf>
    <xf numFmtId="3" fontId="9" fillId="0" borderId="3" xfId="5" applyNumberFormat="1" applyFont="1" applyFill="1" applyBorder="1" applyAlignment="1">
      <alignment horizontal="center" wrapText="1"/>
    </xf>
    <xf numFmtId="0" fontId="66" fillId="0" borderId="0" xfId="5" applyFont="1" applyAlignment="1">
      <alignment horizontal="left" wrapText="1" readingOrder="1"/>
    </xf>
    <xf numFmtId="3" fontId="9" fillId="0" borderId="11" xfId="5" applyNumberFormat="1" applyFont="1" applyBorder="1" applyAlignment="1">
      <alignment horizontal="center" vertical="center"/>
    </xf>
    <xf numFmtId="0" fontId="7" fillId="2" borderId="30" xfId="5" applyFont="1" applyFill="1" applyBorder="1" applyAlignment="1">
      <alignment horizontal="center" wrapText="1"/>
    </xf>
    <xf numFmtId="3" fontId="7" fillId="2" borderId="61" xfId="5" applyNumberFormat="1" applyFont="1" applyFill="1" applyBorder="1" applyAlignment="1">
      <alignment horizontal="center" vertical="center" wrapText="1"/>
    </xf>
    <xf numFmtId="3" fontId="7" fillId="2" borderId="5" xfId="5" applyNumberFormat="1" applyFont="1" applyFill="1" applyBorder="1" applyAlignment="1">
      <alignment horizontal="center" vertical="center" wrapText="1"/>
    </xf>
    <xf numFmtId="3" fontId="7" fillId="2" borderId="6" xfId="5" applyNumberFormat="1" applyFont="1" applyFill="1" applyBorder="1" applyAlignment="1">
      <alignment horizontal="center" vertical="center" wrapText="1"/>
    </xf>
    <xf numFmtId="0" fontId="7" fillId="0" borderId="0" xfId="5" applyFont="1" applyFill="1" applyBorder="1" applyAlignment="1">
      <alignment horizontal="center" wrapText="1"/>
    </xf>
    <xf numFmtId="0" fontId="18" fillId="0" borderId="0" xfId="5" applyFill="1"/>
    <xf numFmtId="3" fontId="9" fillId="0" borderId="0" xfId="5" applyNumberFormat="1" applyFont="1" applyFill="1" applyBorder="1" applyAlignment="1">
      <alignment horizontal="center" wrapText="1"/>
    </xf>
    <xf numFmtId="0" fontId="6" fillId="0" borderId="0" xfId="5" applyFont="1" applyAlignment="1">
      <alignment horizontal="left"/>
    </xf>
    <xf numFmtId="0" fontId="18" fillId="0" borderId="0" xfId="5" applyAlignment="1">
      <alignment horizontal="left"/>
    </xf>
    <xf numFmtId="0" fontId="12" fillId="0" borderId="0" xfId="5" applyFont="1" applyAlignment="1">
      <alignment horizontal="center"/>
    </xf>
    <xf numFmtId="0" fontId="7" fillId="0" borderId="0" xfId="5" applyFont="1" applyAlignment="1">
      <alignment horizontal="right"/>
    </xf>
    <xf numFmtId="0" fontId="6" fillId="0" borderId="63" xfId="5" applyFont="1" applyBorder="1" applyAlignment="1">
      <alignment horizontal="center" vertical="center" wrapText="1"/>
    </xf>
    <xf numFmtId="0" fontId="6" fillId="0" borderId="49" xfId="5" applyFont="1" applyBorder="1" applyAlignment="1">
      <alignment horizontal="center" vertical="center" wrapText="1"/>
    </xf>
    <xf numFmtId="0" fontId="7" fillId="0" borderId="64" xfId="5" applyFont="1" applyBorder="1" applyAlignment="1">
      <alignment horizontal="center" wrapText="1" readingOrder="1"/>
    </xf>
    <xf numFmtId="0" fontId="7" fillId="0" borderId="65" xfId="5" applyFont="1" applyBorder="1" applyAlignment="1">
      <alignment horizontal="center" wrapText="1" readingOrder="1"/>
    </xf>
    <xf numFmtId="0" fontId="67" fillId="0" borderId="0" xfId="5" applyFont="1" applyAlignment="1">
      <alignment horizontal="left" wrapText="1" readingOrder="1"/>
    </xf>
    <xf numFmtId="0" fontId="67" fillId="0" borderId="0" xfId="5" applyFont="1" applyAlignment="1">
      <alignment horizontal="right" wrapText="1" readingOrder="1"/>
    </xf>
    <xf numFmtId="0" fontId="68" fillId="0" borderId="0" xfId="5" applyFont="1" applyAlignment="1">
      <alignment horizontal="left" wrapText="1" readingOrder="1"/>
    </xf>
    <xf numFmtId="0" fontId="7" fillId="0" borderId="39" xfId="5" applyFont="1" applyBorder="1" applyAlignment="1">
      <alignment horizontal="center" wrapText="1" readingOrder="1"/>
    </xf>
    <xf numFmtId="3" fontId="9" fillId="0" borderId="40" xfId="5" applyNumberFormat="1" applyFont="1" applyBorder="1"/>
    <xf numFmtId="3" fontId="9" fillId="0" borderId="2" xfId="5" applyNumberFormat="1" applyFont="1" applyBorder="1"/>
    <xf numFmtId="4" fontId="10" fillId="0" borderId="2" xfId="5" applyNumberFormat="1" applyFont="1" applyBorder="1" applyAlignment="1">
      <alignment horizontal="center" wrapText="1" readingOrder="1"/>
    </xf>
    <xf numFmtId="2" fontId="10" fillId="0" borderId="57" xfId="5" applyNumberFormat="1" applyFont="1" applyBorder="1" applyAlignment="1">
      <alignment horizontal="center" readingOrder="1"/>
    </xf>
    <xf numFmtId="2" fontId="10" fillId="0" borderId="58" xfId="5" applyNumberFormat="1" applyFont="1" applyBorder="1" applyAlignment="1">
      <alignment horizontal="center" readingOrder="1"/>
    </xf>
    <xf numFmtId="3" fontId="25" fillId="0" borderId="11" xfId="5" applyNumberFormat="1" applyFont="1" applyBorder="1" applyAlignment="1">
      <alignment horizontal="center" wrapText="1" readingOrder="1"/>
    </xf>
    <xf numFmtId="3" fontId="25" fillId="0" borderId="2" xfId="5" applyNumberFormat="1" applyFont="1" applyBorder="1" applyAlignment="1">
      <alignment horizontal="center" wrapText="1" readingOrder="1"/>
    </xf>
    <xf numFmtId="2" fontId="10" fillId="0" borderId="2" xfId="5" applyNumberFormat="1" applyFont="1" applyBorder="1" applyAlignment="1">
      <alignment horizontal="center" readingOrder="1"/>
    </xf>
    <xf numFmtId="3" fontId="25" fillId="0" borderId="40" xfId="5" applyNumberFormat="1" applyFont="1" applyBorder="1" applyAlignment="1">
      <alignment horizontal="center" wrapText="1" readingOrder="1"/>
    </xf>
    <xf numFmtId="2" fontId="10" fillId="0" borderId="13" xfId="5" applyNumberFormat="1" applyFont="1" applyBorder="1" applyAlignment="1">
      <alignment horizontal="center" readingOrder="1"/>
    </xf>
    <xf numFmtId="2" fontId="10" fillId="0" borderId="16" xfId="5" applyNumberFormat="1" applyFont="1" applyBorder="1" applyAlignment="1">
      <alignment horizontal="center" readingOrder="1"/>
    </xf>
    <xf numFmtId="3" fontId="25" fillId="0" borderId="51" xfId="5" applyNumberFormat="1" applyFont="1" applyBorder="1" applyAlignment="1">
      <alignment horizontal="center" wrapText="1" readingOrder="1"/>
    </xf>
    <xf numFmtId="3" fontId="25" fillId="0" borderId="46" xfId="5" applyNumberFormat="1" applyFont="1" applyBorder="1" applyAlignment="1">
      <alignment horizontal="center" wrapText="1" readingOrder="1"/>
    </xf>
    <xf numFmtId="4" fontId="10" fillId="0" borderId="46" xfId="5" applyNumberFormat="1" applyFont="1" applyBorder="1" applyAlignment="1">
      <alignment horizontal="center" wrapText="1" readingOrder="1"/>
    </xf>
    <xf numFmtId="2" fontId="10" fillId="0" borderId="46" xfId="5" applyNumberFormat="1" applyFont="1" applyBorder="1" applyAlignment="1">
      <alignment horizontal="center" readingOrder="1"/>
    </xf>
    <xf numFmtId="2" fontId="10" fillId="0" borderId="52" xfId="5" applyNumberFormat="1" applyFont="1" applyBorder="1" applyAlignment="1">
      <alignment horizontal="center" readingOrder="1"/>
    </xf>
    <xf numFmtId="2" fontId="10" fillId="0" borderId="47" xfId="5" applyNumberFormat="1" applyFont="1" applyBorder="1" applyAlignment="1">
      <alignment horizontal="center" readingOrder="1"/>
    </xf>
    <xf numFmtId="49" fontId="7" fillId="0" borderId="39" xfId="5" applyNumberFormat="1" applyFont="1" applyBorder="1" applyAlignment="1">
      <alignment horizontal="center" wrapText="1" readingOrder="1"/>
    </xf>
    <xf numFmtId="3" fontId="9" fillId="0" borderId="0" xfId="5" applyNumberFormat="1" applyFont="1" applyBorder="1"/>
    <xf numFmtId="2" fontId="10" fillId="0" borderId="66" xfId="5" applyNumberFormat="1" applyFont="1" applyBorder="1" applyAlignment="1">
      <alignment horizontal="center" readingOrder="1"/>
    </xf>
    <xf numFmtId="2" fontId="10" fillId="0" borderId="3" xfId="5" applyNumberFormat="1" applyFont="1" applyBorder="1" applyAlignment="1">
      <alignment horizontal="center" readingOrder="1"/>
    </xf>
    <xf numFmtId="4" fontId="10" fillId="0" borderId="67" xfId="5" applyNumberFormat="1" applyFont="1" applyBorder="1" applyAlignment="1">
      <alignment horizontal="center" wrapText="1" readingOrder="1"/>
    </xf>
    <xf numFmtId="2" fontId="10" fillId="0" borderId="68" xfId="5" applyNumberFormat="1" applyFont="1" applyBorder="1" applyAlignment="1">
      <alignment horizontal="center" readingOrder="1"/>
    </xf>
    <xf numFmtId="3" fontId="25" fillId="0" borderId="9" xfId="5" applyNumberFormat="1" applyFont="1" applyBorder="1" applyAlignment="1">
      <alignment horizontal="center" wrapText="1" readingOrder="1"/>
    </xf>
    <xf numFmtId="3" fontId="25" fillId="0" borderId="0" xfId="5" applyNumberFormat="1" applyFont="1" applyBorder="1" applyAlignment="1">
      <alignment horizontal="center" wrapText="1" readingOrder="1"/>
    </xf>
    <xf numFmtId="4" fontId="10" fillId="0" borderId="57" xfId="5" applyNumberFormat="1" applyFont="1" applyBorder="1" applyAlignment="1">
      <alignment horizontal="center" wrapText="1" readingOrder="1"/>
    </xf>
    <xf numFmtId="3" fontId="9" fillId="0" borderId="57" xfId="5" applyNumberFormat="1" applyFont="1" applyBorder="1"/>
    <xf numFmtId="3" fontId="25" fillId="0" borderId="10" xfId="5" applyNumberFormat="1" applyFont="1" applyBorder="1" applyAlignment="1">
      <alignment horizontal="center" wrapText="1" readingOrder="1"/>
    </xf>
    <xf numFmtId="2" fontId="10" fillId="0" borderId="67" xfId="5" applyNumberFormat="1" applyFont="1" applyBorder="1" applyAlignment="1">
      <alignment horizontal="center" readingOrder="1"/>
    </xf>
    <xf numFmtId="3" fontId="25" fillId="0" borderId="18" xfId="5" applyNumberFormat="1" applyFont="1" applyBorder="1" applyAlignment="1">
      <alignment horizontal="center" wrapText="1" readingOrder="1"/>
    </xf>
    <xf numFmtId="3" fontId="25" fillId="0" borderId="69" xfId="5" applyNumberFormat="1" applyFont="1" applyBorder="1" applyAlignment="1">
      <alignment horizontal="center" wrapText="1" readingOrder="1"/>
    </xf>
    <xf numFmtId="2" fontId="10" fillId="0" borderId="10" xfId="5" applyNumberFormat="1" applyFont="1" applyBorder="1" applyAlignment="1">
      <alignment horizontal="center" readingOrder="1"/>
    </xf>
    <xf numFmtId="3" fontId="25" fillId="0" borderId="70" xfId="5" applyNumberFormat="1" applyFont="1" applyBorder="1" applyAlignment="1">
      <alignment horizontal="center" wrapText="1" readingOrder="1"/>
    </xf>
    <xf numFmtId="0" fontId="9" fillId="0" borderId="2" xfId="5" applyFont="1" applyBorder="1"/>
    <xf numFmtId="0" fontId="25" fillId="0" borderId="2" xfId="5" applyFont="1" applyBorder="1" applyAlignment="1">
      <alignment horizontal="center" wrapText="1" readingOrder="1"/>
    </xf>
    <xf numFmtId="0" fontId="9" fillId="0" borderId="40" xfId="5" applyFont="1" applyBorder="1"/>
    <xf numFmtId="0" fontId="9" fillId="0" borderId="2" xfId="5" applyFont="1" applyBorder="1" applyAlignment="1">
      <alignment vertical="top" wrapText="1"/>
    </xf>
    <xf numFmtId="0" fontId="25" fillId="0" borderId="11" xfId="5" applyFont="1" applyBorder="1" applyAlignment="1">
      <alignment horizontal="center" wrapText="1" readingOrder="1"/>
    </xf>
    <xf numFmtId="0" fontId="25" fillId="0" borderId="71" xfId="5" applyFont="1" applyBorder="1" applyAlignment="1">
      <alignment horizontal="center" wrapText="1" readingOrder="1"/>
    </xf>
    <xf numFmtId="0" fontId="25" fillId="0" borderId="16" xfId="5" applyFont="1" applyBorder="1" applyAlignment="1">
      <alignment horizontal="center" wrapText="1" readingOrder="1"/>
    </xf>
    <xf numFmtId="0" fontId="25" fillId="0" borderId="40" xfId="5" applyFont="1" applyBorder="1" applyAlignment="1">
      <alignment horizontal="center" wrapText="1" readingOrder="1"/>
    </xf>
    <xf numFmtId="0" fontId="7" fillId="2" borderId="72" xfId="5" applyFont="1" applyFill="1" applyBorder="1" applyAlignment="1">
      <alignment horizontal="center" wrapText="1" readingOrder="1"/>
    </xf>
    <xf numFmtId="3" fontId="22" fillId="2" borderId="42" xfId="5" applyNumberFormat="1" applyFont="1" applyFill="1" applyBorder="1" applyAlignment="1">
      <alignment horizontal="center" wrapText="1" readingOrder="1"/>
    </xf>
    <xf numFmtId="3" fontId="7" fillId="2" borderId="5" xfId="5" applyNumberFormat="1" applyFont="1" applyFill="1" applyBorder="1"/>
    <xf numFmtId="4" fontId="8" fillId="2" borderId="5" xfId="5" applyNumberFormat="1" applyFont="1" applyFill="1" applyBorder="1" applyAlignment="1">
      <alignment horizontal="center" wrapText="1" readingOrder="1"/>
    </xf>
    <xf numFmtId="3" fontId="7" fillId="2" borderId="73" xfId="5" applyNumberFormat="1" applyFont="1" applyFill="1" applyBorder="1"/>
    <xf numFmtId="2" fontId="8" fillId="2" borderId="5" xfId="5" applyNumberFormat="1" applyFont="1" applyFill="1" applyBorder="1" applyAlignment="1">
      <alignment horizontal="center" readingOrder="1"/>
    </xf>
    <xf numFmtId="2" fontId="8" fillId="2" borderId="62" xfId="5" applyNumberFormat="1" applyFont="1" applyFill="1" applyBorder="1" applyAlignment="1">
      <alignment horizontal="center" readingOrder="1"/>
    </xf>
    <xf numFmtId="3" fontId="22" fillId="2" borderId="61" xfId="5" applyNumberFormat="1" applyFont="1" applyFill="1" applyBorder="1" applyAlignment="1">
      <alignment horizontal="center" wrapText="1" readingOrder="1"/>
    </xf>
    <xf numFmtId="3" fontId="22" fillId="2" borderId="5" xfId="5" applyNumberFormat="1" applyFont="1" applyFill="1" applyBorder="1" applyAlignment="1">
      <alignment horizontal="center" wrapText="1" readingOrder="1"/>
    </xf>
    <xf numFmtId="3" fontId="22" fillId="2" borderId="74" xfId="5" applyNumberFormat="1" applyFont="1" applyFill="1" applyBorder="1" applyAlignment="1">
      <alignment horizontal="center" wrapText="1" readingOrder="1"/>
    </xf>
    <xf numFmtId="3" fontId="22" fillId="2" borderId="75" xfId="5" applyNumberFormat="1" applyFont="1" applyFill="1" applyBorder="1" applyAlignment="1">
      <alignment horizontal="center" wrapText="1" readingOrder="1"/>
    </xf>
    <xf numFmtId="2" fontId="8" fillId="2" borderId="76" xfId="5" applyNumberFormat="1" applyFont="1" applyFill="1" applyBorder="1" applyAlignment="1">
      <alignment horizontal="center" readingOrder="1"/>
    </xf>
    <xf numFmtId="2" fontId="8" fillId="2" borderId="43" xfId="5" applyNumberFormat="1" applyFont="1" applyFill="1" applyBorder="1" applyAlignment="1">
      <alignment horizontal="center" readingOrder="1"/>
    </xf>
    <xf numFmtId="2" fontId="8" fillId="2" borderId="6" xfId="5" applyNumberFormat="1" applyFont="1" applyFill="1" applyBorder="1" applyAlignment="1">
      <alignment horizontal="center" readingOrder="1"/>
    </xf>
    <xf numFmtId="49" fontId="18" fillId="0" borderId="0" xfId="5" applyNumberFormat="1"/>
    <xf numFmtId="0" fontId="19" fillId="0" borderId="0" xfId="5" applyFont="1"/>
    <xf numFmtId="0" fontId="7" fillId="0" borderId="0" xfId="5" applyFont="1"/>
    <xf numFmtId="0" fontId="18" fillId="0" borderId="0" xfId="5" applyAlignment="1">
      <alignment horizontal="center" vertical="center"/>
    </xf>
    <xf numFmtId="0" fontId="7" fillId="3" borderId="69" xfId="5" applyFont="1" applyFill="1" applyBorder="1" applyAlignment="1">
      <alignment horizontal="center" vertical="center" wrapText="1" readingOrder="1"/>
    </xf>
    <xf numFmtId="0" fontId="8" fillId="3" borderId="69" xfId="5" applyFont="1" applyFill="1" applyBorder="1" applyAlignment="1">
      <alignment horizontal="center" vertical="center" wrapText="1" readingOrder="1"/>
    </xf>
    <xf numFmtId="0" fontId="8" fillId="3" borderId="0" xfId="5" applyFont="1" applyFill="1" applyBorder="1" applyAlignment="1">
      <alignment horizontal="center" vertical="center" wrapText="1" readingOrder="1"/>
    </xf>
    <xf numFmtId="0" fontId="7" fillId="3" borderId="34" xfId="5" applyFont="1" applyFill="1" applyBorder="1" applyAlignment="1">
      <alignment horizontal="center" vertical="center" wrapText="1" readingOrder="1"/>
    </xf>
    <xf numFmtId="0" fontId="7" fillId="3" borderId="77" xfId="5" applyFont="1" applyFill="1" applyBorder="1" applyAlignment="1">
      <alignment horizontal="center" vertical="center" wrapText="1" readingOrder="1"/>
    </xf>
    <xf numFmtId="0" fontId="8" fillId="3" borderId="56" xfId="5" applyFont="1" applyFill="1" applyBorder="1" applyAlignment="1">
      <alignment horizontal="center" vertical="center" wrapText="1" readingOrder="1"/>
    </xf>
    <xf numFmtId="0" fontId="7" fillId="3" borderId="78" xfId="5" applyFont="1" applyFill="1" applyBorder="1" applyAlignment="1">
      <alignment horizontal="center" vertical="center" wrapText="1" readingOrder="1"/>
    </xf>
    <xf numFmtId="0" fontId="6" fillId="0" borderId="79" xfId="5" applyFont="1" applyBorder="1" applyAlignment="1">
      <alignment horizontal="center" vertical="center" wrapText="1"/>
    </xf>
    <xf numFmtId="2" fontId="26" fillId="3" borderId="53" xfId="5" applyNumberFormat="1" applyFont="1" applyFill="1" applyBorder="1" applyAlignment="1">
      <alignment horizontal="center" wrapText="1" readingOrder="1"/>
    </xf>
    <xf numFmtId="2" fontId="26" fillId="3" borderId="46" xfId="5" applyNumberFormat="1" applyFont="1" applyFill="1" applyBorder="1" applyAlignment="1">
      <alignment horizontal="center" wrapText="1" readingOrder="1"/>
    </xf>
    <xf numFmtId="0" fontId="25" fillId="0" borderId="46" xfId="5" applyFont="1" applyBorder="1" applyAlignment="1">
      <alignment horizontal="center" wrapText="1" readingOrder="1"/>
    </xf>
    <xf numFmtId="0" fontId="25" fillId="0" borderId="51" xfId="5" applyFont="1" applyBorder="1" applyAlignment="1">
      <alignment horizontal="center" wrapText="1" readingOrder="1"/>
    </xf>
    <xf numFmtId="4" fontId="26" fillId="3" borderId="46" xfId="5" applyNumberFormat="1" applyFont="1" applyFill="1" applyBorder="1" applyAlignment="1">
      <alignment horizontal="center" wrapText="1" readingOrder="1"/>
    </xf>
    <xf numFmtId="4" fontId="26" fillId="3" borderId="53" xfId="5" applyNumberFormat="1" applyFont="1" applyFill="1" applyBorder="1" applyAlignment="1">
      <alignment horizontal="center" wrapText="1" readingOrder="1"/>
    </xf>
    <xf numFmtId="0" fontId="25" fillId="0" borderId="51" xfId="5" applyFont="1" applyFill="1" applyBorder="1" applyAlignment="1">
      <alignment horizontal="center" wrapText="1" readingOrder="1"/>
    </xf>
    <xf numFmtId="0" fontId="25" fillId="0" borderId="46" xfId="5" applyFont="1" applyFill="1" applyBorder="1" applyAlignment="1">
      <alignment horizontal="center" wrapText="1" readingOrder="1"/>
    </xf>
    <xf numFmtId="2" fontId="26" fillId="0" borderId="46" xfId="5" applyNumberFormat="1" applyFont="1" applyFill="1" applyBorder="1" applyAlignment="1">
      <alignment horizontal="center" wrapText="1" readingOrder="1"/>
    </xf>
    <xf numFmtId="2" fontId="26" fillId="0" borderId="53" xfId="5" applyNumberFormat="1" applyFont="1" applyFill="1" applyBorder="1" applyAlignment="1">
      <alignment horizontal="center" wrapText="1" readingOrder="1"/>
    </xf>
    <xf numFmtId="3" fontId="9" fillId="0" borderId="2" xfId="5" applyNumberFormat="1" applyFont="1" applyBorder="1" applyAlignment="1">
      <alignment horizontal="center" vertical="center"/>
    </xf>
    <xf numFmtId="2" fontId="26" fillId="3" borderId="16" xfId="5" applyNumberFormat="1" applyFont="1" applyFill="1" applyBorder="1" applyAlignment="1">
      <alignment horizontal="center" wrapText="1" readingOrder="1"/>
    </xf>
    <xf numFmtId="2" fontId="26" fillId="3" borderId="2" xfId="5" applyNumberFormat="1" applyFont="1" applyFill="1" applyBorder="1" applyAlignment="1">
      <alignment horizontal="center" wrapText="1" readingOrder="1"/>
    </xf>
    <xf numFmtId="4" fontId="26" fillId="3" borderId="2" xfId="5" applyNumberFormat="1" applyFont="1" applyFill="1" applyBorder="1" applyAlignment="1">
      <alignment horizontal="center" wrapText="1" readingOrder="1"/>
    </xf>
    <xf numFmtId="4" fontId="26" fillId="3" borderId="16" xfId="5" applyNumberFormat="1" applyFont="1" applyFill="1" applyBorder="1" applyAlignment="1">
      <alignment horizontal="center" wrapText="1" readingOrder="1"/>
    </xf>
    <xf numFmtId="0" fontId="25" fillId="0" borderId="40" xfId="5" applyFont="1" applyFill="1" applyBorder="1" applyAlignment="1">
      <alignment horizontal="center" wrapText="1" readingOrder="1"/>
    </xf>
    <xf numFmtId="0" fontId="25" fillId="0" borderId="2" xfId="5" applyFont="1" applyFill="1" applyBorder="1" applyAlignment="1">
      <alignment horizontal="center" wrapText="1" readingOrder="1"/>
    </xf>
    <xf numFmtId="2" fontId="26" fillId="0" borderId="2" xfId="5" applyNumberFormat="1" applyFont="1" applyFill="1" applyBorder="1" applyAlignment="1">
      <alignment horizontal="center" wrapText="1" readingOrder="1"/>
    </xf>
    <xf numFmtId="2" fontId="26" fillId="0" borderId="16" xfId="5" applyNumberFormat="1" applyFont="1" applyFill="1" applyBorder="1" applyAlignment="1">
      <alignment horizontal="center" wrapText="1" readingOrder="1"/>
    </xf>
    <xf numFmtId="0" fontId="9" fillId="0" borderId="40" xfId="5" applyFont="1" applyBorder="1" applyAlignment="1">
      <alignment horizontal="center" vertical="center" wrapText="1"/>
    </xf>
    <xf numFmtId="0" fontId="25" fillId="0" borderId="38" xfId="5" applyFont="1" applyBorder="1" applyAlignment="1">
      <alignment horizontal="center" wrapText="1" readingOrder="1"/>
    </xf>
    <xf numFmtId="0" fontId="25" fillId="0" borderId="9" xfId="5" applyFont="1" applyBorder="1" applyAlignment="1">
      <alignment horizontal="center" wrapText="1" readingOrder="1"/>
    </xf>
    <xf numFmtId="0" fontId="25" fillId="0" borderId="10" xfId="5" applyFont="1" applyBorder="1" applyAlignment="1">
      <alignment horizontal="center" wrapText="1" readingOrder="1"/>
    </xf>
    <xf numFmtId="3" fontId="25" fillId="0" borderId="40" xfId="5" applyNumberFormat="1" applyFont="1" applyFill="1" applyBorder="1" applyAlignment="1">
      <alignment horizontal="center" wrapText="1" readingOrder="1"/>
    </xf>
    <xf numFmtId="0" fontId="9" fillId="0" borderId="2" xfId="5" applyFont="1" applyBorder="1" applyAlignment="1">
      <alignment horizontal="center" vertical="center"/>
    </xf>
    <xf numFmtId="0" fontId="9" fillId="0" borderId="10" xfId="5" applyFont="1" applyBorder="1" applyAlignment="1">
      <alignment horizontal="center" vertical="center" wrapText="1"/>
    </xf>
    <xf numFmtId="2" fontId="26" fillId="3" borderId="59" xfId="5" applyNumberFormat="1" applyFont="1" applyFill="1" applyBorder="1" applyAlignment="1">
      <alignment horizontal="center" wrapText="1" readingOrder="1"/>
    </xf>
    <xf numFmtId="0" fontId="25" fillId="0" borderId="54" xfId="5" applyNumberFormat="1" applyFont="1" applyBorder="1" applyAlignment="1">
      <alignment horizontal="center" wrapText="1" readingOrder="1"/>
    </xf>
    <xf numFmtId="0" fontId="25" fillId="0" borderId="80" xfId="5" applyNumberFormat="1" applyFont="1" applyBorder="1" applyAlignment="1">
      <alignment horizontal="center" wrapText="1" readingOrder="1"/>
    </xf>
    <xf numFmtId="0" fontId="25" fillId="0" borderId="57" xfId="5" applyFont="1" applyBorder="1" applyAlignment="1">
      <alignment horizontal="center" wrapText="1" readingOrder="1"/>
    </xf>
    <xf numFmtId="0" fontId="25" fillId="0" borderId="70" xfId="5" applyFont="1" applyBorder="1" applyAlignment="1">
      <alignment horizontal="center" wrapText="1" readingOrder="1"/>
    </xf>
    <xf numFmtId="2" fontId="26" fillId="3" borderId="57" xfId="5" applyNumberFormat="1" applyFont="1" applyFill="1" applyBorder="1" applyAlignment="1">
      <alignment horizontal="center" wrapText="1" readingOrder="1"/>
    </xf>
    <xf numFmtId="4" fontId="26" fillId="3" borderId="57" xfId="5" applyNumberFormat="1" applyFont="1" applyFill="1" applyBorder="1" applyAlignment="1">
      <alignment horizontal="center" wrapText="1" readingOrder="1"/>
    </xf>
    <xf numFmtId="4" fontId="26" fillId="3" borderId="59" xfId="5" applyNumberFormat="1" applyFont="1" applyFill="1" applyBorder="1" applyAlignment="1">
      <alignment horizontal="center" wrapText="1" readingOrder="1"/>
    </xf>
    <xf numFmtId="0" fontId="25" fillId="0" borderId="70" xfId="5" applyFont="1" applyFill="1" applyBorder="1" applyAlignment="1">
      <alignment horizontal="center" wrapText="1" readingOrder="1"/>
    </xf>
    <xf numFmtId="0" fontId="25" fillId="0" borderId="57" xfId="5" applyFont="1" applyFill="1" applyBorder="1" applyAlignment="1">
      <alignment horizontal="center" wrapText="1" readingOrder="1"/>
    </xf>
    <xf numFmtId="2" fontId="26" fillId="0" borderId="57" xfId="5" applyNumberFormat="1" applyFont="1" applyFill="1" applyBorder="1" applyAlignment="1">
      <alignment horizontal="center" wrapText="1" readingOrder="1"/>
    </xf>
    <xf numFmtId="2" fontId="26" fillId="0" borderId="59" xfId="5" applyNumberFormat="1" applyFont="1" applyFill="1" applyBorder="1" applyAlignment="1">
      <alignment horizontal="center" wrapText="1" readingOrder="1"/>
    </xf>
    <xf numFmtId="0" fontId="25" fillId="0" borderId="0" xfId="5" applyFont="1" applyBorder="1" applyAlignment="1">
      <alignment horizontal="center" wrapText="1" readingOrder="1"/>
    </xf>
    <xf numFmtId="0" fontId="6" fillId="0" borderId="0" xfId="5" applyFont="1" applyAlignment="1">
      <alignment wrapText="1"/>
    </xf>
    <xf numFmtId="0" fontId="18" fillId="0" borderId="0" xfId="5" applyAlignment="1">
      <alignment horizontal="left" wrapText="1"/>
    </xf>
    <xf numFmtId="0" fontId="8" fillId="3" borderId="78" xfId="5" applyFont="1" applyFill="1" applyBorder="1" applyAlignment="1">
      <alignment horizontal="center" vertical="center" wrapText="1" readingOrder="1"/>
    </xf>
    <xf numFmtId="0" fontId="8" fillId="3" borderId="86" xfId="5" applyFont="1" applyFill="1" applyBorder="1" applyAlignment="1">
      <alignment horizontal="center" vertical="center" wrapText="1" readingOrder="1"/>
    </xf>
    <xf numFmtId="4" fontId="26" fillId="3" borderId="10" xfId="5" applyNumberFormat="1" applyFont="1" applyFill="1" applyBorder="1" applyAlignment="1">
      <alignment horizontal="center" wrapText="1" readingOrder="1"/>
    </xf>
    <xf numFmtId="4" fontId="26" fillId="3" borderId="87" xfId="5" applyNumberFormat="1" applyFont="1" applyFill="1" applyBorder="1" applyAlignment="1">
      <alignment horizontal="center" wrapText="1" readingOrder="1"/>
    </xf>
    <xf numFmtId="3" fontId="25" fillId="0" borderId="60" xfId="5" applyNumberFormat="1" applyFont="1" applyBorder="1" applyAlignment="1">
      <alignment horizontal="center" wrapText="1" readingOrder="1"/>
    </xf>
    <xf numFmtId="0" fontId="25" fillId="0" borderId="60" xfId="5" applyFont="1" applyBorder="1" applyAlignment="1">
      <alignment horizontal="center" wrapText="1" readingOrder="1"/>
    </xf>
    <xf numFmtId="2" fontId="26" fillId="3" borderId="10" xfId="5" applyNumberFormat="1" applyFont="1" applyFill="1" applyBorder="1" applyAlignment="1">
      <alignment horizontal="center" wrapText="1" readingOrder="1"/>
    </xf>
    <xf numFmtId="3" fontId="25" fillId="0" borderId="88" xfId="5" applyNumberFormat="1" applyFont="1" applyBorder="1" applyAlignment="1">
      <alignment horizontal="center" wrapText="1" readingOrder="1"/>
    </xf>
    <xf numFmtId="4" fontId="26" fillId="3" borderId="52" xfId="5" applyNumberFormat="1" applyFont="1" applyFill="1" applyBorder="1" applyAlignment="1">
      <alignment horizontal="center" wrapText="1" readingOrder="1"/>
    </xf>
    <xf numFmtId="0" fontId="25" fillId="0" borderId="88" xfId="5" applyFont="1" applyBorder="1" applyAlignment="1">
      <alignment horizontal="center" wrapText="1" readingOrder="1"/>
    </xf>
    <xf numFmtId="0" fontId="25" fillId="0" borderId="53" xfId="5" applyFont="1" applyBorder="1" applyAlignment="1">
      <alignment horizontal="center" wrapText="1" readingOrder="1"/>
    </xf>
    <xf numFmtId="2" fontId="26" fillId="3" borderId="52" xfId="5" applyNumberFormat="1" applyFont="1" applyFill="1" applyBorder="1" applyAlignment="1">
      <alignment horizontal="center" wrapText="1" readingOrder="1"/>
    </xf>
    <xf numFmtId="2" fontId="26" fillId="3" borderId="87" xfId="5" applyNumberFormat="1" applyFont="1" applyFill="1" applyBorder="1" applyAlignment="1">
      <alignment horizontal="center" wrapText="1" readingOrder="1"/>
    </xf>
    <xf numFmtId="0" fontId="25" fillId="0" borderId="89" xfId="5" applyFont="1" applyBorder="1" applyAlignment="1">
      <alignment horizontal="center" wrapText="1" readingOrder="1"/>
    </xf>
    <xf numFmtId="2" fontId="26" fillId="0" borderId="52" xfId="5" applyNumberFormat="1" applyFont="1" applyFill="1" applyBorder="1" applyAlignment="1">
      <alignment horizontal="center" wrapText="1" readingOrder="1"/>
    </xf>
    <xf numFmtId="3" fontId="25" fillId="0" borderId="13" xfId="5" applyNumberFormat="1" applyFont="1" applyBorder="1" applyAlignment="1">
      <alignment horizontal="center" wrapText="1" readingOrder="1"/>
    </xf>
    <xf numFmtId="4" fontId="26" fillId="3" borderId="13" xfId="5" applyNumberFormat="1" applyFont="1" applyFill="1" applyBorder="1" applyAlignment="1">
      <alignment horizontal="center" wrapText="1" readingOrder="1"/>
    </xf>
    <xf numFmtId="3" fontId="25" fillId="0" borderId="90" xfId="5" applyNumberFormat="1" applyFont="1" applyBorder="1" applyAlignment="1">
      <alignment horizontal="center" wrapText="1" readingOrder="1"/>
    </xf>
    <xf numFmtId="4" fontId="26" fillId="3" borderId="91" xfId="5" applyNumberFormat="1" applyFont="1" applyFill="1" applyBorder="1" applyAlignment="1">
      <alignment horizontal="center" wrapText="1" readingOrder="1"/>
    </xf>
    <xf numFmtId="4" fontId="26" fillId="3" borderId="66" xfId="5" applyNumberFormat="1" applyFont="1" applyFill="1" applyBorder="1" applyAlignment="1">
      <alignment horizontal="center" wrapText="1" readingOrder="1"/>
    </xf>
    <xf numFmtId="3" fontId="25" fillId="0" borderId="38" xfId="5" applyNumberFormat="1" applyFont="1" applyBorder="1" applyAlignment="1">
      <alignment horizontal="center" wrapText="1" readingOrder="1"/>
    </xf>
    <xf numFmtId="3" fontId="25" fillId="0" borderId="71" xfId="5" applyNumberFormat="1" applyFont="1" applyBorder="1" applyAlignment="1">
      <alignment horizontal="center" wrapText="1" readingOrder="1"/>
    </xf>
    <xf numFmtId="3" fontId="25" fillId="0" borderId="92" xfId="5" applyNumberFormat="1" applyFont="1" applyBorder="1" applyAlignment="1">
      <alignment horizontal="center" wrapText="1" readingOrder="1"/>
    </xf>
    <xf numFmtId="4" fontId="26" fillId="3" borderId="67" xfId="5" applyNumberFormat="1" applyFont="1" applyFill="1" applyBorder="1" applyAlignment="1">
      <alignment horizontal="center" wrapText="1" readingOrder="1"/>
    </xf>
    <xf numFmtId="2" fontId="26" fillId="3" borderId="66" xfId="5" applyNumberFormat="1" applyFont="1" applyFill="1" applyBorder="1" applyAlignment="1">
      <alignment horizontal="center" wrapText="1" readingOrder="1"/>
    </xf>
    <xf numFmtId="3" fontId="25" fillId="0" borderId="16" xfId="5" applyNumberFormat="1" applyFont="1" applyBorder="1" applyAlignment="1">
      <alignment horizontal="center" wrapText="1" readingOrder="1"/>
    </xf>
    <xf numFmtId="0" fontId="25" fillId="0" borderId="18" xfId="5" applyFont="1" applyBorder="1" applyAlignment="1">
      <alignment horizontal="center" wrapText="1" readingOrder="1"/>
    </xf>
    <xf numFmtId="0" fontId="25" fillId="0" borderId="92" xfId="5" applyFont="1" applyBorder="1" applyAlignment="1">
      <alignment horizontal="center" wrapText="1" readingOrder="1"/>
    </xf>
    <xf numFmtId="2" fontId="26" fillId="0" borderId="66" xfId="5" applyNumberFormat="1" applyFont="1" applyFill="1" applyBorder="1" applyAlignment="1">
      <alignment horizontal="center" wrapText="1" readingOrder="1"/>
    </xf>
    <xf numFmtId="3" fontId="25" fillId="0" borderId="93" xfId="5" applyNumberFormat="1" applyFont="1" applyBorder="1" applyAlignment="1">
      <alignment horizontal="center" wrapText="1" readingOrder="1"/>
    </xf>
    <xf numFmtId="4" fontId="26" fillId="3" borderId="68" xfId="5" applyNumberFormat="1" applyFont="1" applyFill="1" applyBorder="1" applyAlignment="1">
      <alignment horizontal="center" wrapText="1" readingOrder="1"/>
    </xf>
    <xf numFmtId="2" fontId="26" fillId="0" borderId="67" xfId="5" applyNumberFormat="1" applyFont="1" applyFill="1" applyBorder="1" applyAlignment="1">
      <alignment horizontal="center" wrapText="1" readingOrder="1"/>
    </xf>
    <xf numFmtId="2" fontId="26" fillId="0" borderId="68" xfId="5" applyNumberFormat="1" applyFont="1" applyFill="1" applyBorder="1" applyAlignment="1">
      <alignment horizontal="center" wrapText="1" readingOrder="1"/>
    </xf>
    <xf numFmtId="3" fontId="25" fillId="0" borderId="77" xfId="5" applyNumberFormat="1" applyFont="1" applyBorder="1" applyAlignment="1">
      <alignment horizontal="center" wrapText="1" readingOrder="1"/>
    </xf>
    <xf numFmtId="3" fontId="25" fillId="0" borderId="14" xfId="5" applyNumberFormat="1" applyFont="1" applyBorder="1" applyAlignment="1">
      <alignment horizontal="center" wrapText="1" readingOrder="1"/>
    </xf>
    <xf numFmtId="0" fontId="25" fillId="0" borderId="69" xfId="5" applyFont="1" applyBorder="1" applyAlignment="1">
      <alignment horizontal="center" wrapText="1" readingOrder="1"/>
    </xf>
    <xf numFmtId="2" fontId="26" fillId="3" borderId="67" xfId="5" applyNumberFormat="1" applyFont="1" applyFill="1" applyBorder="1" applyAlignment="1">
      <alignment horizontal="center" wrapText="1" readingOrder="1"/>
    </xf>
    <xf numFmtId="0" fontId="25" fillId="0" borderId="77" xfId="5" applyFont="1" applyBorder="1" applyAlignment="1">
      <alignment horizontal="center" wrapText="1" readingOrder="1"/>
    </xf>
    <xf numFmtId="0" fontId="25" fillId="0" borderId="94" xfId="5" applyFont="1" applyBorder="1" applyAlignment="1">
      <alignment horizontal="center" wrapText="1" readingOrder="1"/>
    </xf>
    <xf numFmtId="2" fontId="26" fillId="0" borderId="10" xfId="5" applyNumberFormat="1" applyFont="1" applyFill="1" applyBorder="1" applyAlignment="1">
      <alignment horizontal="center" wrapText="1" readingOrder="1"/>
    </xf>
    <xf numFmtId="2" fontId="26" fillId="0" borderId="87" xfId="5" applyNumberFormat="1" applyFont="1" applyFill="1" applyBorder="1" applyAlignment="1">
      <alignment horizontal="center" wrapText="1" readingOrder="1"/>
    </xf>
    <xf numFmtId="2" fontId="26" fillId="3" borderId="58" xfId="5" applyNumberFormat="1" applyFont="1" applyFill="1" applyBorder="1" applyAlignment="1">
      <alignment horizontal="center" wrapText="1" readingOrder="1"/>
    </xf>
    <xf numFmtId="0" fontId="25" fillId="0" borderId="95" xfId="5" applyFont="1" applyBorder="1" applyAlignment="1">
      <alignment horizontal="center" wrapText="1" readingOrder="1"/>
    </xf>
    <xf numFmtId="3" fontId="25" fillId="0" borderId="57" xfId="5" applyNumberFormat="1" applyFont="1" applyBorder="1" applyAlignment="1">
      <alignment horizontal="center" wrapText="1" readingOrder="1"/>
    </xf>
    <xf numFmtId="4" fontId="26" fillId="3" borderId="14" xfId="5" applyNumberFormat="1" applyFont="1" applyFill="1" applyBorder="1" applyAlignment="1">
      <alignment horizontal="center" wrapText="1" readingOrder="1"/>
    </xf>
    <xf numFmtId="2" fontId="26" fillId="3" borderId="13" xfId="5" applyNumberFormat="1" applyFont="1" applyFill="1" applyBorder="1" applyAlignment="1">
      <alignment horizontal="center" wrapText="1" readingOrder="1"/>
    </xf>
    <xf numFmtId="4" fontId="26" fillId="3" borderId="80" xfId="5" applyNumberFormat="1" applyFont="1" applyFill="1" applyBorder="1" applyAlignment="1">
      <alignment horizontal="center" wrapText="1" readingOrder="1"/>
    </xf>
    <xf numFmtId="0" fontId="25" fillId="0" borderId="96" xfId="5" applyFont="1" applyBorder="1" applyAlignment="1">
      <alignment horizontal="center" wrapText="1" readingOrder="1"/>
    </xf>
    <xf numFmtId="4" fontId="26" fillId="3" borderId="97" xfId="5" applyNumberFormat="1" applyFont="1" applyFill="1" applyBorder="1" applyAlignment="1">
      <alignment horizontal="center" wrapText="1" readingOrder="1"/>
    </xf>
    <xf numFmtId="0" fontId="25" fillId="0" borderId="98" xfId="5" applyFont="1" applyBorder="1" applyAlignment="1">
      <alignment horizontal="center" wrapText="1" readingOrder="1"/>
    </xf>
    <xf numFmtId="2" fontId="26" fillId="3" borderId="80" xfId="5" applyNumberFormat="1" applyFont="1" applyFill="1" applyBorder="1" applyAlignment="1">
      <alignment horizontal="center" wrapText="1" readingOrder="1"/>
    </xf>
    <xf numFmtId="0" fontId="25" fillId="0" borderId="80" xfId="5" applyFont="1" applyBorder="1" applyAlignment="1">
      <alignment horizontal="center" wrapText="1" readingOrder="1"/>
    </xf>
    <xf numFmtId="2" fontId="26" fillId="3" borderId="99" xfId="5" applyNumberFormat="1" applyFont="1" applyFill="1" applyBorder="1" applyAlignment="1">
      <alignment horizontal="center" wrapText="1" readingOrder="1"/>
    </xf>
    <xf numFmtId="0" fontId="25" fillId="0" borderId="54" xfId="5" applyFont="1" applyBorder="1" applyAlignment="1">
      <alignment horizontal="center" wrapText="1" readingOrder="1"/>
    </xf>
    <xf numFmtId="0" fontId="25" fillId="0" borderId="55" xfId="5" applyFont="1" applyBorder="1" applyAlignment="1">
      <alignment horizontal="center" wrapText="1" readingOrder="1"/>
    </xf>
    <xf numFmtId="0" fontId="25" fillId="0" borderId="100" xfId="5" applyFont="1" applyBorder="1" applyAlignment="1">
      <alignment horizontal="center" wrapText="1" readingOrder="1"/>
    </xf>
    <xf numFmtId="0" fontId="25" fillId="0" borderId="101" xfId="5" applyFont="1" applyBorder="1" applyAlignment="1">
      <alignment horizontal="center" wrapText="1" readingOrder="1"/>
    </xf>
    <xf numFmtId="2" fontId="26" fillId="3" borderId="97" xfId="5" applyNumberFormat="1" applyFont="1" applyFill="1" applyBorder="1" applyAlignment="1">
      <alignment horizontal="center" wrapText="1" readingOrder="1"/>
    </xf>
    <xf numFmtId="2" fontId="26" fillId="0" borderId="80" xfId="5" applyNumberFormat="1" applyFont="1" applyFill="1" applyBorder="1" applyAlignment="1">
      <alignment horizontal="center" wrapText="1" readingOrder="1"/>
    </xf>
    <xf numFmtId="2" fontId="26" fillId="0" borderId="99" xfId="5" applyNumberFormat="1" applyFont="1" applyFill="1" applyBorder="1" applyAlignment="1">
      <alignment horizontal="center" wrapText="1" readingOrder="1"/>
    </xf>
    <xf numFmtId="4" fontId="26" fillId="3" borderId="99" xfId="5" applyNumberFormat="1" applyFont="1" applyFill="1" applyBorder="1" applyAlignment="1">
      <alignment horizontal="center" wrapText="1" readingOrder="1"/>
    </xf>
    <xf numFmtId="0" fontId="25" fillId="0" borderId="102" xfId="5" applyFont="1" applyBorder="1" applyAlignment="1">
      <alignment horizontal="center" wrapText="1" readingOrder="1"/>
    </xf>
    <xf numFmtId="4" fontId="26" fillId="3" borderId="101" xfId="5" applyNumberFormat="1" applyFont="1" applyFill="1" applyBorder="1" applyAlignment="1">
      <alignment horizontal="center" wrapText="1" readingOrder="1"/>
    </xf>
    <xf numFmtId="0" fontId="6" fillId="0" borderId="0" xfId="5" applyFont="1" applyAlignment="1"/>
    <xf numFmtId="3" fontId="69" fillId="0" borderId="51" xfId="5" applyNumberFormat="1" applyFont="1" applyBorder="1" applyAlignment="1">
      <alignment horizontal="center" wrapText="1" readingOrder="1"/>
    </xf>
    <xf numFmtId="3" fontId="69" fillId="0" borderId="46" xfId="5" applyNumberFormat="1" applyFont="1" applyBorder="1" applyAlignment="1">
      <alignment horizontal="center" wrapText="1" readingOrder="1"/>
    </xf>
    <xf numFmtId="0" fontId="69" fillId="0" borderId="51" xfId="5" applyFont="1" applyBorder="1" applyAlignment="1">
      <alignment horizontal="center" wrapText="1" readingOrder="1"/>
    </xf>
    <xf numFmtId="0" fontId="69" fillId="0" borderId="46" xfId="5" applyFont="1" applyBorder="1" applyAlignment="1">
      <alignment horizontal="center" wrapText="1" readingOrder="1"/>
    </xf>
    <xf numFmtId="3" fontId="69" fillId="0" borderId="40" xfId="5" applyNumberFormat="1" applyFont="1" applyBorder="1" applyAlignment="1">
      <alignment horizontal="center" wrapText="1" readingOrder="1"/>
    </xf>
    <xf numFmtId="3" fontId="69" fillId="0" borderId="2" xfId="5" applyNumberFormat="1" applyFont="1" applyBorder="1" applyAlignment="1">
      <alignment horizontal="center" wrapText="1" readingOrder="1"/>
    </xf>
    <xf numFmtId="0" fontId="69" fillId="0" borderId="40" xfId="5" applyFont="1" applyBorder="1" applyAlignment="1">
      <alignment horizontal="center" wrapText="1" readingOrder="1"/>
    </xf>
    <xf numFmtId="0" fontId="69" fillId="0" borderId="2" xfId="5" applyFont="1" applyBorder="1" applyAlignment="1">
      <alignment horizontal="center" wrapText="1" readingOrder="1"/>
    </xf>
    <xf numFmtId="0" fontId="9" fillId="0" borderId="0" xfId="5" applyFont="1"/>
    <xf numFmtId="0" fontId="22" fillId="3" borderId="25" xfId="5" applyFont="1" applyFill="1" applyBorder="1" applyAlignment="1">
      <alignment horizontal="left" wrapText="1" readingOrder="1"/>
    </xf>
    <xf numFmtId="3" fontId="25" fillId="0" borderId="64" xfId="5" applyNumberFormat="1" applyFont="1" applyBorder="1" applyAlignment="1">
      <alignment horizontal="center" wrapText="1" readingOrder="1"/>
    </xf>
    <xf numFmtId="2" fontId="10" fillId="3" borderId="67" xfId="5" applyNumberFormat="1" applyFont="1" applyFill="1" applyBorder="1" applyAlignment="1">
      <alignment horizontal="center" wrapText="1" readingOrder="1"/>
    </xf>
    <xf numFmtId="2" fontId="25" fillId="0" borderId="52" xfId="5" applyNumberFormat="1" applyFont="1" applyBorder="1" applyAlignment="1">
      <alignment horizontal="center" wrapText="1" readingOrder="1"/>
    </xf>
    <xf numFmtId="2" fontId="10" fillId="3" borderId="46" xfId="5" applyNumberFormat="1" applyFont="1" applyFill="1" applyBorder="1" applyAlignment="1">
      <alignment horizontal="center" wrapText="1" readingOrder="1"/>
    </xf>
    <xf numFmtId="2" fontId="25" fillId="0" borderId="105" xfId="5" applyNumberFormat="1" applyFont="1" applyBorder="1" applyAlignment="1">
      <alignment horizontal="center" wrapText="1" readingOrder="1"/>
    </xf>
    <xf numFmtId="2" fontId="25" fillId="0" borderId="9" xfId="5" applyNumberFormat="1" applyFont="1" applyBorder="1" applyAlignment="1">
      <alignment horizontal="center" wrapText="1" readingOrder="1"/>
    </xf>
    <xf numFmtId="2" fontId="10" fillId="3" borderId="91" xfId="5" applyNumberFormat="1" applyFont="1" applyFill="1" applyBorder="1" applyAlignment="1">
      <alignment horizontal="center" wrapText="1"/>
    </xf>
    <xf numFmtId="2" fontId="25" fillId="0" borderId="46" xfId="5" applyNumberFormat="1" applyFont="1" applyBorder="1" applyAlignment="1">
      <alignment horizontal="center" wrapText="1" readingOrder="1"/>
    </xf>
    <xf numFmtId="2" fontId="25" fillId="0" borderId="47" xfId="5" applyNumberFormat="1" applyFont="1" applyBorder="1" applyAlignment="1">
      <alignment horizontal="center" wrapText="1" readingOrder="1"/>
    </xf>
    <xf numFmtId="0" fontId="22" fillId="3" borderId="28" xfId="5" applyFont="1" applyFill="1" applyBorder="1" applyAlignment="1">
      <alignment horizontal="left" wrapText="1" readingOrder="1"/>
    </xf>
    <xf numFmtId="2" fontId="10" fillId="3" borderId="57" xfId="5" applyNumberFormat="1" applyFont="1" applyFill="1" applyBorder="1" applyAlignment="1">
      <alignment horizontal="center" wrapText="1" readingOrder="1"/>
    </xf>
    <xf numFmtId="2" fontId="25" fillId="0" borderId="68" xfId="5" applyNumberFormat="1" applyFont="1" applyBorder="1" applyAlignment="1">
      <alignment horizontal="center" wrapText="1" readingOrder="1"/>
    </xf>
    <xf numFmtId="2" fontId="10" fillId="3" borderId="2" xfId="5" applyNumberFormat="1" applyFont="1" applyFill="1" applyBorder="1" applyAlignment="1">
      <alignment horizontal="center" wrapText="1" readingOrder="1"/>
    </xf>
    <xf numFmtId="2" fontId="25" fillId="0" borderId="58" xfId="5" applyNumberFormat="1" applyFont="1" applyBorder="1" applyAlignment="1">
      <alignment horizontal="center" wrapText="1" readingOrder="1"/>
    </xf>
    <xf numFmtId="2" fontId="10" fillId="3" borderId="16" xfId="5" applyNumberFormat="1" applyFont="1" applyFill="1" applyBorder="1" applyAlignment="1">
      <alignment horizontal="center" wrapText="1"/>
    </xf>
    <xf numFmtId="2" fontId="25" fillId="0" borderId="2" xfId="5" applyNumberFormat="1" applyFont="1" applyBorder="1" applyAlignment="1">
      <alignment horizontal="center" wrapText="1" readingOrder="1"/>
    </xf>
    <xf numFmtId="2" fontId="10" fillId="3" borderId="3" xfId="5" applyNumberFormat="1" applyFont="1" applyFill="1" applyBorder="1" applyAlignment="1">
      <alignment horizontal="center" wrapText="1"/>
    </xf>
    <xf numFmtId="2" fontId="25" fillId="0" borderId="66" xfId="5" applyNumberFormat="1" applyFont="1" applyBorder="1" applyAlignment="1">
      <alignment horizontal="center" wrapText="1" readingOrder="1"/>
    </xf>
    <xf numFmtId="2" fontId="10" fillId="3" borderId="10" xfId="5" applyNumberFormat="1" applyFont="1" applyFill="1" applyBorder="1" applyAlignment="1">
      <alignment horizontal="center" wrapText="1" readingOrder="1"/>
    </xf>
    <xf numFmtId="0" fontId="22" fillId="3" borderId="106" xfId="5" applyFont="1" applyFill="1" applyBorder="1" applyAlignment="1">
      <alignment horizontal="left" wrapText="1" readingOrder="1"/>
    </xf>
    <xf numFmtId="2" fontId="10" fillId="3" borderId="80" xfId="5" applyNumberFormat="1" applyFont="1" applyFill="1" applyBorder="1" applyAlignment="1">
      <alignment horizontal="center" wrapText="1" readingOrder="1"/>
    </xf>
    <xf numFmtId="2" fontId="25" fillId="0" borderId="87" xfId="5" applyNumberFormat="1" applyFont="1" applyBorder="1" applyAlignment="1">
      <alignment horizontal="center" wrapText="1" readingOrder="1"/>
    </xf>
    <xf numFmtId="3" fontId="25" fillId="0" borderId="54" xfId="5" applyNumberFormat="1" applyFont="1" applyBorder="1" applyAlignment="1">
      <alignment horizontal="center" wrapText="1" readingOrder="1"/>
    </xf>
    <xf numFmtId="3" fontId="25" fillId="0" borderId="55" xfId="5" applyNumberFormat="1" applyFont="1" applyBorder="1" applyAlignment="1">
      <alignment horizontal="center" wrapText="1" readingOrder="1"/>
    </xf>
    <xf numFmtId="2" fontId="25" fillId="0" borderId="55" xfId="5" applyNumberFormat="1" applyFont="1" applyBorder="1" applyAlignment="1">
      <alignment horizontal="center" wrapText="1" readingOrder="1"/>
    </xf>
    <xf numFmtId="2" fontId="10" fillId="3" borderId="99" xfId="5" applyNumberFormat="1" applyFont="1" applyFill="1" applyBorder="1" applyAlignment="1">
      <alignment horizontal="center" wrapText="1"/>
    </xf>
    <xf numFmtId="2" fontId="25" fillId="0" borderId="57" xfId="5" applyNumberFormat="1" applyFont="1" applyBorder="1" applyAlignment="1">
      <alignment horizontal="center" wrapText="1" readingOrder="1"/>
    </xf>
    <xf numFmtId="2" fontId="10" fillId="3" borderId="8" xfId="5" applyNumberFormat="1" applyFont="1" applyFill="1" applyBorder="1" applyAlignment="1">
      <alignment horizontal="center" wrapText="1"/>
    </xf>
    <xf numFmtId="2" fontId="10" fillId="3" borderId="65" xfId="5" applyNumberFormat="1" applyFont="1" applyFill="1" applyBorder="1" applyAlignment="1">
      <alignment horizontal="center" wrapText="1" readingOrder="1"/>
    </xf>
    <xf numFmtId="3" fontId="25" fillId="0" borderId="107" xfId="5" applyNumberFormat="1" applyFont="1" applyBorder="1" applyAlignment="1">
      <alignment horizontal="center" wrapText="1" readingOrder="1"/>
    </xf>
    <xf numFmtId="2" fontId="25" fillId="0" borderId="60" xfId="5" applyNumberFormat="1" applyFont="1" applyBorder="1" applyAlignment="1">
      <alignment horizontal="center" wrapText="1" readingOrder="1"/>
    </xf>
    <xf numFmtId="3" fontId="25" fillId="0" borderId="98" xfId="5" applyNumberFormat="1" applyFont="1" applyBorder="1" applyAlignment="1">
      <alignment horizontal="center" wrapText="1" readingOrder="1"/>
    </xf>
    <xf numFmtId="3" fontId="25" fillId="0" borderId="96" xfId="5" applyNumberFormat="1" applyFont="1" applyBorder="1" applyAlignment="1">
      <alignment horizontal="center" wrapText="1" readingOrder="1"/>
    </xf>
    <xf numFmtId="3" fontId="25" fillId="0" borderId="100" xfId="5" applyNumberFormat="1" applyFont="1" applyBorder="1" applyAlignment="1">
      <alignment horizontal="center" wrapText="1" readingOrder="1"/>
    </xf>
    <xf numFmtId="2" fontId="25" fillId="0" borderId="108" xfId="5" applyNumberFormat="1" applyFont="1" applyBorder="1" applyAlignment="1">
      <alignment horizontal="center" wrapText="1" readingOrder="1"/>
    </xf>
    <xf numFmtId="3" fontId="25" fillId="0" borderId="80" xfId="5" applyNumberFormat="1" applyFont="1" applyBorder="1" applyAlignment="1">
      <alignment horizontal="center" wrapText="1" readingOrder="1"/>
    </xf>
    <xf numFmtId="2" fontId="25" fillId="0" borderId="97" xfId="5" applyNumberFormat="1" applyFont="1" applyBorder="1" applyAlignment="1">
      <alignment horizontal="center" wrapText="1" readingOrder="1"/>
    </xf>
    <xf numFmtId="0" fontId="22" fillId="3" borderId="109" xfId="5" applyFont="1" applyFill="1" applyBorder="1" applyAlignment="1">
      <alignment horizontal="left" wrapText="1" readingOrder="1"/>
    </xf>
    <xf numFmtId="2" fontId="10" fillId="3" borderId="13" xfId="5" applyNumberFormat="1" applyFont="1" applyFill="1" applyBorder="1" applyAlignment="1">
      <alignment horizontal="center" wrapText="1"/>
    </xf>
    <xf numFmtId="2" fontId="10" fillId="3" borderId="14" xfId="5" applyNumberFormat="1" applyFont="1" applyFill="1" applyBorder="1" applyAlignment="1">
      <alignment horizontal="center" wrapText="1"/>
    </xf>
    <xf numFmtId="0" fontId="25" fillId="0" borderId="107" xfId="5" applyFont="1" applyBorder="1" applyAlignment="1">
      <alignment horizontal="center" wrapText="1" readingOrder="1"/>
    </xf>
    <xf numFmtId="2" fontId="10" fillId="3" borderId="102" xfId="5" applyNumberFormat="1" applyFont="1" applyFill="1" applyBorder="1" applyAlignment="1">
      <alignment horizontal="center" wrapText="1" readingOrder="1"/>
    </xf>
    <xf numFmtId="2" fontId="25" fillId="0" borderId="3" xfId="5" applyNumberFormat="1" applyFont="1" applyBorder="1" applyAlignment="1">
      <alignment horizontal="center" wrapText="1" readingOrder="1"/>
    </xf>
    <xf numFmtId="2" fontId="25" fillId="0" borderId="69" xfId="5" applyNumberFormat="1" applyFont="1" applyBorder="1" applyAlignment="1">
      <alignment horizontal="center" wrapText="1" readingOrder="1"/>
    </xf>
    <xf numFmtId="0" fontId="22" fillId="3" borderId="49" xfId="5" applyFont="1" applyFill="1" applyBorder="1" applyAlignment="1">
      <alignment horizontal="center" vertical="center" wrapText="1" readingOrder="1"/>
    </xf>
    <xf numFmtId="0" fontId="22" fillId="3" borderId="110" xfId="5" applyFont="1" applyFill="1" applyBorder="1" applyAlignment="1">
      <alignment horizontal="left" wrapText="1" readingOrder="1"/>
    </xf>
    <xf numFmtId="3" fontId="25" fillId="0" borderId="34" xfId="5" applyNumberFormat="1" applyFont="1" applyBorder="1" applyAlignment="1">
      <alignment horizontal="center" wrapText="1" readingOrder="1"/>
    </xf>
    <xf numFmtId="3" fontId="25" fillId="0" borderId="111" xfId="5" applyNumberFormat="1" applyFont="1" applyBorder="1" applyAlignment="1">
      <alignment horizontal="center" wrapText="1" readingOrder="1"/>
    </xf>
    <xf numFmtId="2" fontId="10" fillId="3" borderId="112" xfId="5" applyNumberFormat="1" applyFont="1" applyFill="1" applyBorder="1" applyAlignment="1">
      <alignment horizontal="center" wrapText="1" readingOrder="1"/>
    </xf>
    <xf numFmtId="3" fontId="25" fillId="0" borderId="86" xfId="5" applyNumberFormat="1" applyFont="1" applyBorder="1" applyAlignment="1">
      <alignment horizontal="center" wrapText="1" readingOrder="1"/>
    </xf>
    <xf numFmtId="2" fontId="25" fillId="0" borderId="110" xfId="5" applyNumberFormat="1" applyFont="1" applyBorder="1" applyAlignment="1">
      <alignment horizontal="center" wrapText="1" readingOrder="1"/>
    </xf>
    <xf numFmtId="3" fontId="25" fillId="0" borderId="78" xfId="5" applyNumberFormat="1" applyFont="1" applyBorder="1" applyAlignment="1">
      <alignment horizontal="center" wrapText="1" readingOrder="1"/>
    </xf>
    <xf numFmtId="3" fontId="25" fillId="0" borderId="44" xfId="5" applyNumberFormat="1" applyFont="1" applyBorder="1" applyAlignment="1">
      <alignment horizontal="center" wrapText="1" readingOrder="1"/>
    </xf>
    <xf numFmtId="2" fontId="10" fillId="3" borderId="44" xfId="5" applyNumberFormat="1" applyFont="1" applyFill="1" applyBorder="1" applyAlignment="1">
      <alignment horizontal="center" wrapText="1" readingOrder="1"/>
    </xf>
    <xf numFmtId="2" fontId="25" fillId="0" borderId="111" xfId="5" applyNumberFormat="1" applyFont="1" applyBorder="1" applyAlignment="1">
      <alignment horizontal="center" wrapText="1" readingOrder="1"/>
    </xf>
    <xf numFmtId="2" fontId="10" fillId="3" borderId="53" xfId="5" applyNumberFormat="1" applyFont="1" applyFill="1" applyBorder="1" applyAlignment="1">
      <alignment horizontal="center" wrapText="1"/>
    </xf>
    <xf numFmtId="3" fontId="69" fillId="0" borderId="64" xfId="5" applyNumberFormat="1" applyFont="1" applyBorder="1" applyAlignment="1">
      <alignment horizontal="center" wrapText="1" readingOrder="1"/>
    </xf>
    <xf numFmtId="3" fontId="69" fillId="0" borderId="65" xfId="5" applyNumberFormat="1" applyFont="1" applyBorder="1" applyAlignment="1">
      <alignment horizontal="center" wrapText="1" readingOrder="1"/>
    </xf>
    <xf numFmtId="2" fontId="25" fillId="0" borderId="65" xfId="5" applyNumberFormat="1" applyFont="1" applyBorder="1" applyAlignment="1">
      <alignment horizontal="center" wrapText="1" readingOrder="1"/>
    </xf>
    <xf numFmtId="2" fontId="25" fillId="0" borderId="113" xfId="5" applyNumberFormat="1" applyFont="1" applyBorder="1" applyAlignment="1">
      <alignment horizontal="center" wrapText="1" readingOrder="1"/>
    </xf>
    <xf numFmtId="2" fontId="25" fillId="0" borderId="78" xfId="5" applyNumberFormat="1" applyFont="1" applyBorder="1" applyAlignment="1">
      <alignment horizontal="center" wrapText="1" readingOrder="1"/>
    </xf>
    <xf numFmtId="2" fontId="10" fillId="3" borderId="88" xfId="5" applyNumberFormat="1" applyFont="1" applyFill="1" applyBorder="1" applyAlignment="1">
      <alignment horizontal="center" wrapText="1"/>
    </xf>
    <xf numFmtId="2" fontId="10" fillId="3" borderId="59" xfId="5" applyNumberFormat="1" applyFont="1" applyFill="1" applyBorder="1" applyAlignment="1">
      <alignment horizontal="center" wrapText="1"/>
    </xf>
    <xf numFmtId="0" fontId="22" fillId="3" borderId="114" xfId="5" applyFont="1" applyFill="1" applyBorder="1" applyAlignment="1">
      <alignment horizontal="left" wrapText="1" readingOrder="1"/>
    </xf>
    <xf numFmtId="3" fontId="25" fillId="0" borderId="53" xfId="5" applyNumberFormat="1" applyFont="1" applyBorder="1" applyAlignment="1">
      <alignment horizontal="center" wrapText="1" readingOrder="1"/>
    </xf>
    <xf numFmtId="2" fontId="10" fillId="3" borderId="47" xfId="5" applyNumberFormat="1" applyFont="1" applyFill="1" applyBorder="1" applyAlignment="1">
      <alignment horizontal="center" wrapText="1"/>
    </xf>
    <xf numFmtId="0" fontId="22" fillId="3" borderId="115" xfId="5" applyFont="1" applyFill="1" applyBorder="1" applyAlignment="1">
      <alignment horizontal="center" vertical="center" wrapText="1" readingOrder="1"/>
    </xf>
    <xf numFmtId="0" fontId="22" fillId="3" borderId="116" xfId="5" applyFont="1" applyFill="1" applyBorder="1" applyAlignment="1">
      <alignment horizontal="left" wrapText="1" readingOrder="1"/>
    </xf>
    <xf numFmtId="3" fontId="25" fillId="0" borderId="81" xfId="5" applyNumberFormat="1" applyFont="1" applyBorder="1" applyAlignment="1">
      <alignment horizontal="center" wrapText="1" readingOrder="1"/>
    </xf>
    <xf numFmtId="3" fontId="25" fillId="0" borderId="117" xfId="5" applyNumberFormat="1" applyFont="1" applyBorder="1" applyAlignment="1">
      <alignment horizontal="center" wrapText="1" readingOrder="1"/>
    </xf>
    <xf numFmtId="2" fontId="10" fillId="3" borderId="73" xfId="5" applyNumberFormat="1" applyFont="1" applyFill="1" applyBorder="1" applyAlignment="1">
      <alignment horizontal="center" wrapText="1" readingOrder="1"/>
    </xf>
    <xf numFmtId="3" fontId="25" fillId="0" borderId="118" xfId="5" applyNumberFormat="1" applyFont="1" applyBorder="1" applyAlignment="1">
      <alignment horizontal="center" wrapText="1" readingOrder="1"/>
    </xf>
    <xf numFmtId="2" fontId="25" fillId="0" borderId="83" xfId="5" applyNumberFormat="1" applyFont="1" applyBorder="1" applyAlignment="1">
      <alignment horizontal="center" wrapText="1" readingOrder="1"/>
    </xf>
    <xf numFmtId="3" fontId="25" fillId="0" borderId="82" xfId="5" applyNumberFormat="1" applyFont="1" applyBorder="1" applyAlignment="1">
      <alignment horizontal="center" wrapText="1" readingOrder="1"/>
    </xf>
    <xf numFmtId="2" fontId="10" fillId="3" borderId="82" xfId="5" applyNumberFormat="1" applyFont="1" applyFill="1" applyBorder="1" applyAlignment="1">
      <alignment horizontal="center" wrapText="1" readingOrder="1"/>
    </xf>
    <xf numFmtId="2" fontId="25" fillId="0" borderId="85" xfId="5" applyNumberFormat="1" applyFont="1" applyBorder="1" applyAlignment="1">
      <alignment horizontal="center" wrapText="1" readingOrder="1"/>
    </xf>
    <xf numFmtId="2" fontId="10" fillId="3" borderId="76" xfId="5" applyNumberFormat="1" applyFont="1" applyFill="1" applyBorder="1" applyAlignment="1">
      <alignment horizontal="center" wrapText="1"/>
    </xf>
    <xf numFmtId="3" fontId="69" fillId="0" borderId="81" xfId="5" applyNumberFormat="1" applyFont="1" applyBorder="1" applyAlignment="1">
      <alignment horizontal="center" wrapText="1" readingOrder="1"/>
    </xf>
    <xf numFmtId="3" fontId="69" fillId="0" borderId="82" xfId="5" applyNumberFormat="1" applyFont="1" applyBorder="1" applyAlignment="1">
      <alignment horizontal="center" wrapText="1" readingOrder="1"/>
    </xf>
    <xf numFmtId="2" fontId="25" fillId="0" borderId="82" xfId="5" applyNumberFormat="1" applyFont="1" applyBorder="1" applyAlignment="1">
      <alignment horizontal="center" wrapText="1" readingOrder="1"/>
    </xf>
    <xf numFmtId="2" fontId="25" fillId="0" borderId="119" xfId="5" applyNumberFormat="1" applyFont="1" applyBorder="1" applyAlignment="1">
      <alignment horizontal="center" wrapText="1" readingOrder="1"/>
    </xf>
    <xf numFmtId="0" fontId="18" fillId="0" borderId="0" xfId="5" applyAlignment="1"/>
    <xf numFmtId="0" fontId="18" fillId="0" borderId="0" xfId="5" applyAlignment="1">
      <alignment horizontal="left" wrapText="1" readingOrder="1"/>
    </xf>
    <xf numFmtId="0" fontId="18" fillId="0" borderId="0" xfId="5" applyFont="1"/>
    <xf numFmtId="17" fontId="68" fillId="0" borderId="0" xfId="5" applyNumberFormat="1" applyFont="1" applyAlignment="1">
      <alignment horizontal="right" wrapText="1" readingOrder="1"/>
    </xf>
    <xf numFmtId="0" fontId="7" fillId="0" borderId="113" xfId="5" applyFont="1" applyBorder="1" applyAlignment="1">
      <alignment horizontal="center" wrapText="1" readingOrder="1"/>
    </xf>
    <xf numFmtId="0" fontId="7" fillId="0" borderId="24" xfId="5" applyFont="1" applyBorder="1" applyAlignment="1">
      <alignment horizontal="center" wrapText="1" readingOrder="1"/>
    </xf>
    <xf numFmtId="3" fontId="69" fillId="0" borderId="51" xfId="5" applyNumberFormat="1" applyFont="1" applyBorder="1" applyAlignment="1">
      <alignment horizontal="center" vertical="center" wrapText="1" readingOrder="1"/>
    </xf>
    <xf numFmtId="3" fontId="69" fillId="0" borderId="46" xfId="5" applyNumberFormat="1" applyFont="1" applyBorder="1" applyAlignment="1">
      <alignment horizontal="center" vertical="center" wrapText="1" readingOrder="1"/>
    </xf>
    <xf numFmtId="3" fontId="69" fillId="0" borderId="52" xfId="5" applyNumberFormat="1" applyFont="1" applyBorder="1" applyAlignment="1">
      <alignment horizontal="center" vertical="center" wrapText="1" readingOrder="1"/>
    </xf>
    <xf numFmtId="3" fontId="69" fillId="0" borderId="47" xfId="5" applyNumberFormat="1" applyFont="1" applyBorder="1" applyAlignment="1">
      <alignment horizontal="center" vertical="center" wrapText="1" readingOrder="1"/>
    </xf>
    <xf numFmtId="0" fontId="7" fillId="0" borderId="27" xfId="5" applyFont="1" applyBorder="1" applyAlignment="1">
      <alignment horizontal="center" wrapText="1" readingOrder="1"/>
    </xf>
    <xf numFmtId="3" fontId="69" fillId="0" borderId="40" xfId="5" applyNumberFormat="1" applyFont="1" applyBorder="1" applyAlignment="1">
      <alignment horizontal="center" vertical="center" wrapText="1" readingOrder="1"/>
    </xf>
    <xf numFmtId="3" fontId="69" fillId="0" borderId="2" xfId="5" applyNumberFormat="1" applyFont="1" applyBorder="1" applyAlignment="1">
      <alignment horizontal="center" vertical="center" wrapText="1" readingOrder="1"/>
    </xf>
    <xf numFmtId="3" fontId="69" fillId="0" borderId="66" xfId="5" applyNumberFormat="1" applyFont="1" applyBorder="1" applyAlignment="1">
      <alignment horizontal="center" vertical="center" wrapText="1" readingOrder="1"/>
    </xf>
    <xf numFmtId="3" fontId="69" fillId="0" borderId="3" xfId="5" applyNumberFormat="1" applyFont="1" applyBorder="1" applyAlignment="1">
      <alignment horizontal="center" vertical="center" wrapText="1" readingOrder="1"/>
    </xf>
    <xf numFmtId="0" fontId="69" fillId="0" borderId="66" xfId="5" applyFont="1" applyBorder="1" applyAlignment="1">
      <alignment horizontal="center" vertical="center" wrapText="1" readingOrder="1"/>
    </xf>
    <xf numFmtId="0" fontId="69" fillId="0" borderId="2" xfId="5" applyFont="1" applyBorder="1" applyAlignment="1">
      <alignment horizontal="center" vertical="center" wrapText="1" readingOrder="1"/>
    </xf>
    <xf numFmtId="0" fontId="7" fillId="0" borderId="30" xfId="5" applyFont="1" applyBorder="1" applyAlignment="1">
      <alignment horizontal="center" wrapText="1" readingOrder="1"/>
    </xf>
    <xf numFmtId="3" fontId="69" fillId="0" borderId="42" xfId="5" applyNumberFormat="1" applyFont="1" applyBorder="1" applyAlignment="1">
      <alignment horizontal="center" vertical="center" wrapText="1" readingOrder="1"/>
    </xf>
    <xf numFmtId="3" fontId="69" fillId="0" borderId="5" xfId="5" applyNumberFormat="1" applyFont="1" applyBorder="1" applyAlignment="1">
      <alignment horizontal="center" vertical="center" wrapText="1" readingOrder="1"/>
    </xf>
    <xf numFmtId="3" fontId="69" fillId="0" borderId="62" xfId="5" applyNumberFormat="1" applyFont="1" applyBorder="1" applyAlignment="1">
      <alignment horizontal="center" vertical="center" wrapText="1" readingOrder="1"/>
    </xf>
    <xf numFmtId="1" fontId="9" fillId="0" borderId="42" xfId="5" applyNumberFormat="1" applyFont="1" applyBorder="1" applyAlignment="1">
      <alignment horizontal="center" vertical="center" wrapText="1"/>
    </xf>
    <xf numFmtId="1" fontId="9" fillId="0" borderId="5" xfId="5" applyNumberFormat="1" applyFont="1" applyBorder="1" applyAlignment="1">
      <alignment horizontal="center" vertical="center" wrapText="1"/>
    </xf>
    <xf numFmtId="1" fontId="9" fillId="0" borderId="6" xfId="5" applyNumberFormat="1" applyFont="1" applyBorder="1" applyAlignment="1">
      <alignment horizontal="center" vertical="center" wrapText="1"/>
    </xf>
    <xf numFmtId="0" fontId="6" fillId="0" borderId="0" xfId="5" applyFont="1" applyAlignment="1">
      <alignment horizontal="right"/>
    </xf>
    <xf numFmtId="0" fontId="6" fillId="0" borderId="96" xfId="5" applyFont="1" applyBorder="1" applyAlignment="1">
      <alignment horizontal="center" vertical="center" wrapText="1"/>
    </xf>
    <xf numFmtId="0" fontId="6" fillId="0" borderId="120" xfId="5" applyFont="1" applyBorder="1" applyAlignment="1">
      <alignment horizontal="center" vertical="center" wrapText="1"/>
    </xf>
    <xf numFmtId="0" fontId="7" fillId="3" borderId="49" xfId="5" applyFont="1" applyFill="1" applyBorder="1" applyAlignment="1">
      <alignment vertical="center" wrapText="1"/>
    </xf>
    <xf numFmtId="0" fontId="7" fillId="3" borderId="12" xfId="5" applyFont="1" applyFill="1" applyBorder="1" applyAlignment="1">
      <alignment vertical="center" wrapText="1"/>
    </xf>
    <xf numFmtId="0" fontId="6" fillId="0" borderId="34" xfId="5" applyFont="1" applyBorder="1" applyAlignment="1">
      <alignment horizontal="center"/>
    </xf>
    <xf numFmtId="0" fontId="6" fillId="0" borderId="44" xfId="5" applyFont="1" applyBorder="1" applyAlignment="1">
      <alignment horizontal="center"/>
    </xf>
    <xf numFmtId="0" fontId="6" fillId="0" borderId="35" xfId="5" applyFont="1" applyBorder="1" applyAlignment="1">
      <alignment horizontal="center"/>
    </xf>
    <xf numFmtId="0" fontId="6" fillId="0" borderId="78" xfId="5" applyFont="1" applyBorder="1" applyAlignment="1">
      <alignment horizontal="center"/>
    </xf>
    <xf numFmtId="0" fontId="6" fillId="0" borderId="36" xfId="5" applyFont="1" applyBorder="1" applyAlignment="1">
      <alignment horizontal="center"/>
    </xf>
    <xf numFmtId="0" fontId="9" fillId="0" borderId="24" xfId="5" applyFont="1" applyFill="1" applyBorder="1" applyAlignment="1">
      <alignment horizontal="justify" wrapText="1"/>
    </xf>
    <xf numFmtId="0" fontId="9" fillId="0" borderId="38" xfId="5" applyFont="1" applyFill="1" applyBorder="1" applyAlignment="1">
      <alignment horizontal="center" vertical="center" wrapText="1"/>
    </xf>
    <xf numFmtId="0" fontId="9" fillId="0" borderId="10" xfId="5" applyFont="1" applyFill="1" applyBorder="1" applyAlignment="1">
      <alignment horizontal="center" vertical="center" wrapText="1"/>
    </xf>
    <xf numFmtId="0" fontId="18" fillId="0" borderId="10" xfId="5" applyBorder="1"/>
    <xf numFmtId="0" fontId="9" fillId="0" borderId="13" xfId="5" applyFont="1" applyFill="1" applyBorder="1" applyAlignment="1">
      <alignment horizontal="center" vertical="center" wrapText="1"/>
    </xf>
    <xf numFmtId="0" fontId="9" fillId="0" borderId="7" xfId="5" applyFont="1" applyFill="1" applyBorder="1" applyAlignment="1">
      <alignment horizontal="center" vertical="center" wrapText="1"/>
    </xf>
    <xf numFmtId="0" fontId="9" fillId="0" borderId="27" xfId="5" applyFont="1" applyFill="1" applyBorder="1" applyAlignment="1">
      <alignment horizontal="justify" wrapText="1"/>
    </xf>
    <xf numFmtId="0" fontId="9" fillId="0" borderId="40" xfId="5" applyFont="1" applyFill="1" applyBorder="1" applyAlignment="1">
      <alignment horizontal="center" vertical="center" wrapText="1"/>
    </xf>
    <xf numFmtId="0" fontId="9" fillId="0" borderId="2" xfId="5" applyFont="1" applyFill="1" applyBorder="1" applyAlignment="1">
      <alignment horizontal="center" vertical="center" wrapText="1"/>
    </xf>
    <xf numFmtId="0" fontId="9" fillId="0" borderId="16" xfId="5" applyFont="1" applyFill="1" applyBorder="1" applyAlignment="1">
      <alignment horizontal="center" vertical="center" wrapText="1"/>
    </xf>
    <xf numFmtId="0" fontId="9" fillId="0" borderId="3" xfId="5" applyFont="1" applyFill="1" applyBorder="1" applyAlignment="1">
      <alignment horizontal="center" vertical="center" wrapText="1"/>
    </xf>
    <xf numFmtId="0" fontId="18" fillId="0" borderId="2" xfId="5" applyBorder="1" applyAlignment="1">
      <alignment horizontal="center"/>
    </xf>
    <xf numFmtId="0" fontId="7" fillId="2" borderId="30" xfId="5" applyFont="1" applyFill="1" applyBorder="1" applyAlignment="1">
      <alignment wrapText="1"/>
    </xf>
    <xf numFmtId="0" fontId="7" fillId="2" borderId="42" xfId="5" applyFont="1" applyFill="1" applyBorder="1" applyAlignment="1">
      <alignment horizontal="center" vertical="center" wrapText="1"/>
    </xf>
    <xf numFmtId="0" fontId="7" fillId="2" borderId="5" xfId="5" applyFont="1" applyFill="1" applyBorder="1" applyAlignment="1">
      <alignment horizontal="center" vertical="center" wrapText="1"/>
    </xf>
    <xf numFmtId="0" fontId="7" fillId="2" borderId="43" xfId="5" applyFont="1" applyFill="1" applyBorder="1" applyAlignment="1">
      <alignment horizontal="center" vertical="center" wrapText="1"/>
    </xf>
    <xf numFmtId="0" fontId="7" fillId="2" borderId="6" xfId="5" applyFont="1" applyFill="1" applyBorder="1" applyAlignment="1">
      <alignment horizontal="center" vertical="center" wrapText="1"/>
    </xf>
    <xf numFmtId="0" fontId="7" fillId="0" borderId="110" xfId="5" applyFont="1" applyFill="1" applyBorder="1" applyAlignment="1">
      <alignment horizontal="center" vertical="center" wrapText="1"/>
    </xf>
    <xf numFmtId="0" fontId="7" fillId="0" borderId="37" xfId="5" applyFont="1" applyBorder="1"/>
    <xf numFmtId="0" fontId="9" fillId="0" borderId="25" xfId="5" applyFont="1" applyBorder="1" applyAlignment="1">
      <alignment horizontal="center"/>
    </xf>
    <xf numFmtId="0" fontId="9" fillId="0" borderId="26" xfId="5" applyFont="1" applyBorder="1" applyAlignment="1">
      <alignment horizontal="center"/>
    </xf>
    <xf numFmtId="0" fontId="7" fillId="0" borderId="39" xfId="5" applyFont="1" applyBorder="1"/>
    <xf numFmtId="0" fontId="9" fillId="0" borderId="28" xfId="5" applyFont="1" applyBorder="1" applyAlignment="1">
      <alignment horizontal="center"/>
    </xf>
    <xf numFmtId="0" fontId="9" fillId="0" borderId="29" xfId="5" applyFont="1" applyBorder="1" applyAlignment="1">
      <alignment horizontal="center"/>
    </xf>
    <xf numFmtId="0" fontId="7" fillId="2" borderId="72" xfId="5" applyFont="1" applyFill="1" applyBorder="1"/>
    <xf numFmtId="0" fontId="7" fillId="2" borderId="31" xfId="5" applyFont="1" applyFill="1" applyBorder="1" applyAlignment="1">
      <alignment horizontal="center"/>
    </xf>
    <xf numFmtId="0" fontId="7" fillId="2" borderId="32" xfId="5" applyFont="1" applyFill="1" applyBorder="1" applyAlignment="1">
      <alignment horizontal="center"/>
    </xf>
    <xf numFmtId="0" fontId="9" fillId="2" borderId="31" xfId="5" applyFont="1" applyFill="1" applyBorder="1" applyAlignment="1">
      <alignment horizontal="center"/>
    </xf>
    <xf numFmtId="0" fontId="9" fillId="2" borderId="32" xfId="5" applyFont="1" applyFill="1" applyBorder="1" applyAlignment="1">
      <alignment horizontal="center"/>
    </xf>
    <xf numFmtId="0" fontId="7" fillId="0" borderId="121" xfId="5" applyFont="1" applyBorder="1"/>
    <xf numFmtId="0" fontId="9" fillId="0" borderId="109" xfId="5" applyFont="1" applyBorder="1" applyAlignment="1">
      <alignment horizontal="center"/>
    </xf>
    <xf numFmtId="0" fontId="9" fillId="0" borderId="122" xfId="5" applyFont="1" applyBorder="1" applyAlignment="1">
      <alignment horizontal="center"/>
    </xf>
    <xf numFmtId="0" fontId="7" fillId="0" borderId="0" xfId="5" applyFont="1" applyFill="1" applyBorder="1"/>
    <xf numFmtId="0" fontId="9" fillId="0" borderId="0" xfId="5" applyFont="1" applyFill="1" applyBorder="1" applyAlignment="1">
      <alignment horizontal="center"/>
    </xf>
    <xf numFmtId="0" fontId="7" fillId="0" borderId="123" xfId="5" applyFont="1" applyFill="1" applyBorder="1" applyAlignment="1">
      <alignment horizontal="center" vertical="center" wrapText="1"/>
    </xf>
    <xf numFmtId="0" fontId="7" fillId="3" borderId="37" xfId="5" applyFont="1" applyFill="1" applyBorder="1" applyAlignment="1">
      <alignment vertical="center" wrapText="1"/>
    </xf>
    <xf numFmtId="0" fontId="9" fillId="3" borderId="25" xfId="5" applyFont="1" applyFill="1" applyBorder="1" applyAlignment="1">
      <alignment horizontal="center" vertical="center" wrapText="1"/>
    </xf>
    <xf numFmtId="0" fontId="9" fillId="3" borderId="26" xfId="5" applyFont="1" applyFill="1" applyBorder="1" applyAlignment="1">
      <alignment horizontal="center" vertical="center" wrapText="1"/>
    </xf>
    <xf numFmtId="0" fontId="7" fillId="3" borderId="39" xfId="5" applyFont="1" applyFill="1" applyBorder="1" applyAlignment="1">
      <alignment vertical="center" wrapText="1"/>
    </xf>
    <xf numFmtId="0" fontId="9" fillId="3" borderId="28" xfId="5" applyFont="1" applyFill="1" applyBorder="1" applyAlignment="1">
      <alignment horizontal="center" vertical="center" wrapText="1"/>
    </xf>
    <xf numFmtId="0" fontId="9" fillId="3" borderId="29" xfId="5" applyFont="1" applyFill="1" applyBorder="1" applyAlignment="1">
      <alignment horizontal="center" vertical="center" wrapText="1"/>
    </xf>
    <xf numFmtId="0" fontId="7" fillId="4" borderId="39" xfId="5" applyFont="1" applyFill="1" applyBorder="1"/>
    <xf numFmtId="0" fontId="7" fillId="4" borderId="28" xfId="5" applyFont="1" applyFill="1" applyBorder="1" applyAlignment="1">
      <alignment horizontal="center" vertical="center" wrapText="1"/>
    </xf>
    <xf numFmtId="0" fontId="7" fillId="4" borderId="29" xfId="5" applyFont="1" applyFill="1" applyBorder="1" applyAlignment="1">
      <alignment horizontal="center" vertical="center" wrapText="1"/>
    </xf>
    <xf numFmtId="0" fontId="7" fillId="3" borderId="72" xfId="5" applyFont="1" applyFill="1" applyBorder="1" applyAlignment="1">
      <alignment vertical="center" wrapText="1"/>
    </xf>
    <xf numFmtId="0" fontId="7" fillId="3" borderId="31" xfId="5" applyFont="1" applyFill="1" applyBorder="1" applyAlignment="1">
      <alignment horizontal="center" vertical="center" wrapText="1"/>
    </xf>
    <xf numFmtId="0" fontId="7" fillId="3" borderId="32" xfId="5" applyFont="1" applyFill="1" applyBorder="1" applyAlignment="1">
      <alignment horizontal="center" vertical="center" wrapText="1"/>
    </xf>
    <xf numFmtId="0" fontId="9" fillId="0" borderId="25" xfId="5" applyFont="1" applyBorder="1"/>
    <xf numFmtId="3" fontId="9" fillId="0" borderId="109" xfId="5" applyNumberFormat="1" applyFont="1" applyBorder="1" applyAlignment="1">
      <alignment horizontal="center"/>
    </xf>
    <xf numFmtId="3" fontId="9" fillId="0" borderId="71" xfId="5" applyNumberFormat="1" applyFont="1" applyBorder="1" applyAlignment="1">
      <alignment horizontal="center"/>
    </xf>
    <xf numFmtId="3" fontId="9" fillId="0" borderId="95" xfId="5" applyNumberFormat="1" applyFont="1" applyBorder="1" applyAlignment="1">
      <alignment horizontal="center"/>
    </xf>
    <xf numFmtId="3" fontId="9" fillId="0" borderId="26" xfId="5" applyNumberFormat="1" applyFont="1" applyBorder="1" applyAlignment="1">
      <alignment horizontal="center"/>
    </xf>
    <xf numFmtId="0" fontId="9" fillId="0" borderId="28" xfId="5" applyFont="1" applyBorder="1"/>
    <xf numFmtId="3" fontId="9" fillId="0" borderId="28" xfId="5" applyNumberFormat="1" applyFont="1" applyBorder="1" applyAlignment="1">
      <alignment horizontal="center"/>
    </xf>
    <xf numFmtId="3" fontId="9" fillId="0" borderId="92" xfId="5" applyNumberFormat="1" applyFont="1" applyBorder="1" applyAlignment="1">
      <alignment horizontal="center"/>
    </xf>
    <xf numFmtId="3" fontId="9" fillId="0" borderId="94" xfId="5" applyNumberFormat="1" applyFont="1" applyBorder="1" applyAlignment="1">
      <alignment horizontal="center"/>
    </xf>
    <xf numFmtId="3" fontId="9" fillId="0" borderId="29" xfId="5" applyNumberFormat="1" applyFont="1" applyBorder="1" applyAlignment="1">
      <alignment horizontal="center"/>
    </xf>
    <xf numFmtId="0" fontId="9" fillId="0" borderId="94" xfId="5" applyFont="1" applyBorder="1"/>
    <xf numFmtId="0" fontId="9" fillId="0" borderId="124" xfId="5" applyFont="1" applyBorder="1"/>
    <xf numFmtId="0" fontId="9" fillId="0" borderId="125" xfId="5" applyFont="1" applyBorder="1" applyAlignment="1">
      <alignment horizontal="center"/>
    </xf>
    <xf numFmtId="3" fontId="9" fillId="0" borderId="125" xfId="5" applyNumberFormat="1" applyFont="1" applyBorder="1" applyAlignment="1">
      <alignment horizontal="center"/>
    </xf>
    <xf numFmtId="3" fontId="9" fillId="0" borderId="93" xfId="5" applyNumberFormat="1" applyFont="1" applyBorder="1" applyAlignment="1">
      <alignment horizontal="center"/>
    </xf>
    <xf numFmtId="3" fontId="9" fillId="0" borderId="126" xfId="5" applyNumberFormat="1" applyFont="1" applyBorder="1" applyAlignment="1">
      <alignment horizontal="center"/>
    </xf>
    <xf numFmtId="3" fontId="9" fillId="0" borderId="127" xfId="5" applyNumberFormat="1" applyFont="1" applyBorder="1" applyAlignment="1">
      <alignment horizontal="center"/>
    </xf>
    <xf numFmtId="0" fontId="7" fillId="2" borderId="110" xfId="5" applyFont="1" applyFill="1" applyBorder="1" applyAlignment="1">
      <alignment horizontal="center"/>
    </xf>
    <xf numFmtId="3" fontId="7" fillId="2" borderId="110" xfId="5" applyNumberFormat="1" applyFont="1" applyFill="1" applyBorder="1" applyAlignment="1">
      <alignment horizontal="center"/>
    </xf>
    <xf numFmtId="3" fontId="7" fillId="2" borderId="111" xfId="5" applyNumberFormat="1" applyFont="1" applyFill="1" applyBorder="1" applyAlignment="1">
      <alignment horizontal="center"/>
    </xf>
    <xf numFmtId="3" fontId="7" fillId="2" borderId="128" xfId="5" applyNumberFormat="1" applyFont="1" applyFill="1" applyBorder="1" applyAlignment="1">
      <alignment horizontal="center"/>
    </xf>
    <xf numFmtId="3" fontId="7" fillId="2" borderId="23" xfId="5" applyNumberFormat="1" applyFont="1" applyFill="1" applyBorder="1" applyAlignment="1">
      <alignment horizontal="center"/>
    </xf>
    <xf numFmtId="0" fontId="7" fillId="2" borderId="114" xfId="5" applyFont="1" applyFill="1" applyBorder="1" applyAlignment="1">
      <alignment horizontal="center"/>
    </xf>
    <xf numFmtId="3" fontId="7" fillId="2" borderId="114" xfId="5" applyNumberFormat="1" applyFont="1" applyFill="1" applyBorder="1" applyAlignment="1">
      <alignment horizontal="center"/>
    </xf>
    <xf numFmtId="3" fontId="7" fillId="2" borderId="96" xfId="5" applyNumberFormat="1" applyFont="1" applyFill="1" applyBorder="1" applyAlignment="1">
      <alignment horizontal="center"/>
    </xf>
    <xf numFmtId="3" fontId="7" fillId="2" borderId="129" xfId="5" applyNumberFormat="1" applyFont="1" applyFill="1" applyBorder="1" applyAlignment="1">
      <alignment horizontal="center"/>
    </xf>
    <xf numFmtId="3" fontId="7" fillId="2" borderId="130" xfId="5" applyNumberFormat="1" applyFont="1" applyFill="1" applyBorder="1" applyAlignment="1">
      <alignment horizontal="center"/>
    </xf>
    <xf numFmtId="0" fontId="9" fillId="0" borderId="131" xfId="5" applyFont="1" applyBorder="1" applyAlignment="1">
      <alignment horizontal="center"/>
    </xf>
    <xf numFmtId="3" fontId="9" fillId="0" borderId="25" xfId="5" applyNumberFormat="1" applyFont="1" applyBorder="1" applyAlignment="1">
      <alignment horizontal="center"/>
    </xf>
    <xf numFmtId="0" fontId="9" fillId="0" borderId="132" xfId="5" applyFont="1" applyBorder="1" applyAlignment="1">
      <alignment horizontal="center"/>
    </xf>
    <xf numFmtId="0" fontId="9" fillId="0" borderId="133" xfId="5" applyFont="1" applyBorder="1" applyAlignment="1">
      <alignment horizontal="center"/>
    </xf>
    <xf numFmtId="0" fontId="9" fillId="0" borderId="106" xfId="5" applyFont="1" applyBorder="1"/>
    <xf numFmtId="3" fontId="9" fillId="0" borderId="106" xfId="5" applyNumberFormat="1" applyFont="1" applyBorder="1" applyAlignment="1">
      <alignment horizontal="center"/>
    </xf>
    <xf numFmtId="0" fontId="7" fillId="2" borderId="111" xfId="5" applyFont="1" applyFill="1" applyBorder="1" applyAlignment="1">
      <alignment horizontal="center"/>
    </xf>
    <xf numFmtId="0" fontId="7" fillId="2" borderId="134" xfId="5" applyFont="1" applyFill="1" applyBorder="1" applyAlignment="1">
      <alignment horizontal="center"/>
    </xf>
    <xf numFmtId="0" fontId="7" fillId="2" borderId="135" xfId="5" applyFont="1" applyFill="1" applyBorder="1" applyAlignment="1">
      <alignment horizontal="center"/>
    </xf>
    <xf numFmtId="0" fontId="7" fillId="0" borderId="48" xfId="5" applyFont="1" applyBorder="1" applyAlignment="1">
      <alignment horizontal="center"/>
    </xf>
    <xf numFmtId="0" fontId="9" fillId="0" borderId="136" xfId="5" applyFont="1" applyBorder="1"/>
    <xf numFmtId="0" fontId="9" fillId="0" borderId="21" xfId="5" applyFont="1" applyBorder="1" applyAlignment="1">
      <alignment horizontal="center"/>
    </xf>
    <xf numFmtId="0" fontId="9" fillId="0" borderId="0" xfId="5" applyFont="1" applyBorder="1" applyAlignment="1">
      <alignment horizontal="center"/>
    </xf>
    <xf numFmtId="0" fontId="9" fillId="0" borderId="128" xfId="5" applyFont="1" applyBorder="1" applyAlignment="1">
      <alignment horizontal="center"/>
    </xf>
    <xf numFmtId="0" fontId="9" fillId="0" borderId="23" xfId="5" applyFont="1" applyBorder="1" applyAlignment="1">
      <alignment horizontal="center"/>
    </xf>
    <xf numFmtId="0" fontId="7" fillId="2" borderId="128" xfId="5" applyFont="1" applyFill="1" applyBorder="1" applyAlignment="1">
      <alignment horizontal="center"/>
    </xf>
    <xf numFmtId="0" fontId="7" fillId="2" borderId="23" xfId="5" applyFont="1" applyFill="1" applyBorder="1" applyAlignment="1">
      <alignment horizontal="center"/>
    </xf>
    <xf numFmtId="0" fontId="9" fillId="3" borderId="89" xfId="5" applyFont="1" applyFill="1" applyBorder="1" applyAlignment="1">
      <alignment horizontal="left"/>
    </xf>
    <xf numFmtId="0" fontId="7" fillId="3" borderId="26" xfId="5" applyFont="1" applyFill="1" applyBorder="1" applyAlignment="1">
      <alignment horizontal="center"/>
    </xf>
    <xf numFmtId="0" fontId="18" fillId="3" borderId="0" xfId="5" applyFill="1"/>
    <xf numFmtId="0" fontId="9" fillId="3" borderId="94" xfId="5" applyFont="1" applyFill="1" applyBorder="1" applyAlignment="1">
      <alignment horizontal="left"/>
    </xf>
    <xf numFmtId="0" fontId="7" fillId="3" borderId="29" xfId="5" applyFont="1" applyFill="1" applyBorder="1" applyAlignment="1">
      <alignment horizontal="center"/>
    </xf>
    <xf numFmtId="0" fontId="9" fillId="3" borderId="126" xfId="5" applyFont="1" applyFill="1" applyBorder="1" applyAlignment="1">
      <alignment horizontal="left"/>
    </xf>
    <xf numFmtId="0" fontId="9" fillId="0" borderId="106" xfId="5" applyFont="1" applyBorder="1" applyAlignment="1">
      <alignment horizontal="center"/>
    </xf>
    <xf numFmtId="0" fontId="7" fillId="3" borderId="127" xfId="5" applyFont="1" applyFill="1" applyBorder="1" applyAlignment="1">
      <alignment horizontal="center"/>
    </xf>
    <xf numFmtId="0" fontId="7" fillId="2" borderId="96" xfId="5" applyFont="1" applyFill="1" applyBorder="1" applyAlignment="1">
      <alignment horizontal="center"/>
    </xf>
    <xf numFmtId="0" fontId="7" fillId="3" borderId="137" xfId="5" applyFont="1" applyFill="1" applyBorder="1" applyAlignment="1">
      <alignment horizontal="left"/>
    </xf>
    <xf numFmtId="0" fontId="7" fillId="3" borderId="108" xfId="5" applyFont="1" applyFill="1" applyBorder="1" applyAlignment="1">
      <alignment horizontal="left" wrapText="1"/>
    </xf>
    <xf numFmtId="0" fontId="7" fillId="3" borderId="114" xfId="5" applyFont="1" applyFill="1" applyBorder="1" applyAlignment="1">
      <alignment horizontal="center" wrapText="1"/>
    </xf>
    <xf numFmtId="0" fontId="7" fillId="3" borderId="110" xfId="5" applyFont="1" applyFill="1" applyBorder="1" applyAlignment="1">
      <alignment horizontal="center"/>
    </xf>
    <xf numFmtId="0" fontId="7" fillId="3" borderId="96" xfId="5" applyFont="1" applyFill="1" applyBorder="1" applyAlignment="1">
      <alignment horizontal="center"/>
    </xf>
    <xf numFmtId="0" fontId="7" fillId="3" borderId="128" xfId="5" applyFont="1" applyFill="1" applyBorder="1" applyAlignment="1">
      <alignment horizontal="center"/>
    </xf>
    <xf numFmtId="0" fontId="7" fillId="3" borderId="23" xfId="5" applyFont="1" applyFill="1" applyBorder="1" applyAlignment="1">
      <alignment horizontal="center"/>
    </xf>
    <xf numFmtId="0" fontId="7" fillId="4" borderId="114" xfId="5" applyFont="1" applyFill="1" applyBorder="1" applyAlignment="1">
      <alignment horizontal="center"/>
    </xf>
    <xf numFmtId="0" fontId="7" fillId="4" borderId="110" xfId="5" applyFont="1" applyFill="1" applyBorder="1" applyAlignment="1">
      <alignment horizontal="center"/>
    </xf>
    <xf numFmtId="0" fontId="7" fillId="4" borderId="96" xfId="5" applyFont="1" applyFill="1" applyBorder="1" applyAlignment="1">
      <alignment horizontal="center"/>
    </xf>
    <xf numFmtId="0" fontId="7" fillId="4" borderId="128" xfId="5" applyFont="1" applyFill="1" applyBorder="1" applyAlignment="1">
      <alignment horizontal="center"/>
    </xf>
    <xf numFmtId="0" fontId="7" fillId="4" borderId="23" xfId="5" applyFont="1" applyFill="1" applyBorder="1" applyAlignment="1">
      <alignment horizontal="center"/>
    </xf>
    <xf numFmtId="3" fontId="7" fillId="4" borderId="138" xfId="5" applyNumberFormat="1" applyFont="1" applyFill="1" applyBorder="1" applyAlignment="1">
      <alignment horizontal="center"/>
    </xf>
    <xf numFmtId="3" fontId="7" fillId="4" borderId="75" xfId="5" applyNumberFormat="1" applyFont="1" applyFill="1" applyBorder="1" applyAlignment="1">
      <alignment horizontal="center"/>
    </xf>
    <xf numFmtId="3" fontId="7" fillId="4" borderId="139" xfId="5" applyNumberFormat="1" applyFont="1" applyFill="1" applyBorder="1" applyAlignment="1">
      <alignment horizontal="center"/>
    </xf>
    <xf numFmtId="3" fontId="7" fillId="4" borderId="140" xfId="5" applyNumberFormat="1" applyFont="1" applyFill="1" applyBorder="1" applyAlignment="1">
      <alignment horizontal="center"/>
    </xf>
    <xf numFmtId="0" fontId="9" fillId="0" borderId="0" xfId="5" applyFont="1" applyFill="1" applyBorder="1" applyAlignment="1">
      <alignment horizontal="left"/>
    </xf>
    <xf numFmtId="0" fontId="9" fillId="0" borderId="95" xfId="5" applyFont="1" applyBorder="1"/>
    <xf numFmtId="0" fontId="9" fillId="0" borderId="141" xfId="5" applyFont="1" applyBorder="1"/>
    <xf numFmtId="0" fontId="9" fillId="0" borderId="142" xfId="5" applyFont="1" applyBorder="1"/>
    <xf numFmtId="0" fontId="9" fillId="0" borderId="94" xfId="5" applyFont="1" applyBorder="1" applyAlignment="1">
      <alignment wrapText="1"/>
    </xf>
    <xf numFmtId="0" fontId="7" fillId="2" borderId="126" xfId="5" applyFont="1" applyFill="1" applyBorder="1"/>
    <xf numFmtId="0" fontId="9" fillId="2" borderId="106" xfId="5" applyFont="1" applyFill="1" applyBorder="1" applyAlignment="1">
      <alignment horizontal="center"/>
    </xf>
    <xf numFmtId="3" fontId="7" fillId="2" borderId="106" xfId="5" applyNumberFormat="1" applyFont="1" applyFill="1" applyBorder="1" applyAlignment="1">
      <alignment horizontal="center"/>
    </xf>
    <xf numFmtId="0" fontId="9" fillId="2" borderId="143" xfId="5" applyFont="1" applyFill="1" applyBorder="1"/>
    <xf numFmtId="0" fontId="9" fillId="0" borderId="89" xfId="5" applyFont="1" applyBorder="1"/>
    <xf numFmtId="0" fontId="9" fillId="0" borderId="144" xfId="5" applyFont="1" applyBorder="1"/>
    <xf numFmtId="0" fontId="7" fillId="2" borderId="126" xfId="5" applyFont="1" applyFill="1" applyBorder="1" applyAlignment="1">
      <alignment horizontal="center"/>
    </xf>
    <xf numFmtId="0" fontId="7" fillId="2" borderId="124" xfId="5" applyFont="1" applyFill="1" applyBorder="1" applyAlignment="1">
      <alignment horizontal="center"/>
    </xf>
    <xf numFmtId="0" fontId="9" fillId="2" borderId="125" xfId="5" applyFont="1" applyFill="1" applyBorder="1" applyAlignment="1">
      <alignment horizontal="center"/>
    </xf>
    <xf numFmtId="3" fontId="7" fillId="2" borderId="125" xfId="5" applyNumberFormat="1" applyFont="1" applyFill="1" applyBorder="1" applyAlignment="1">
      <alignment horizontal="center"/>
    </xf>
    <xf numFmtId="0" fontId="9" fillId="2" borderId="145" xfId="5" applyFont="1" applyFill="1" applyBorder="1"/>
    <xf numFmtId="0" fontId="7" fillId="0" borderId="146" xfId="5" applyFont="1" applyFill="1" applyBorder="1" applyAlignment="1">
      <alignment horizontal="center" vertical="center" textRotation="90"/>
    </xf>
    <xf numFmtId="0" fontId="9" fillId="0" borderId="91" xfId="5" applyFont="1" applyFill="1" applyBorder="1" applyAlignment="1">
      <alignment horizontal="center"/>
    </xf>
    <xf numFmtId="0" fontId="9" fillId="0" borderId="123" xfId="5" applyFont="1" applyFill="1" applyBorder="1" applyAlignment="1">
      <alignment horizontal="center"/>
    </xf>
    <xf numFmtId="3" fontId="9" fillId="0" borderId="123" xfId="5" applyNumberFormat="1" applyFont="1" applyFill="1" applyBorder="1" applyAlignment="1">
      <alignment horizontal="center"/>
    </xf>
    <xf numFmtId="3" fontId="7" fillId="0" borderId="123" xfId="5" applyNumberFormat="1" applyFont="1" applyFill="1" applyBorder="1" applyAlignment="1">
      <alignment horizontal="center"/>
    </xf>
    <xf numFmtId="0" fontId="9" fillId="0" borderId="147" xfId="5" applyFont="1" applyFill="1" applyBorder="1"/>
    <xf numFmtId="0" fontId="7" fillId="0" borderId="37" xfId="5" applyFont="1" applyFill="1" applyBorder="1" applyAlignment="1">
      <alignment horizontal="center" vertical="center"/>
    </xf>
    <xf numFmtId="3" fontId="7" fillId="0" borderId="25" xfId="5" applyNumberFormat="1" applyFont="1" applyBorder="1" applyAlignment="1">
      <alignment horizontal="center"/>
    </xf>
    <xf numFmtId="0" fontId="7" fillId="0" borderId="39" xfId="5" applyFont="1" applyFill="1" applyBorder="1" applyAlignment="1">
      <alignment horizontal="center" vertical="center"/>
    </xf>
    <xf numFmtId="3" fontId="7" fillId="0" borderId="106" xfId="5" applyNumberFormat="1" applyFont="1" applyBorder="1" applyAlignment="1">
      <alignment horizontal="center"/>
    </xf>
    <xf numFmtId="0" fontId="9" fillId="0" borderId="143" xfId="5" applyFont="1" applyBorder="1"/>
    <xf numFmtId="0" fontId="7" fillId="0" borderId="50" xfId="5" applyFont="1" applyFill="1" applyBorder="1" applyAlignment="1">
      <alignment horizontal="center" vertical="center"/>
    </xf>
    <xf numFmtId="0" fontId="7" fillId="2" borderId="0" xfId="5" applyFont="1" applyFill="1" applyBorder="1" applyAlignment="1">
      <alignment horizontal="center"/>
    </xf>
    <xf numFmtId="0" fontId="9" fillId="2" borderId="21" xfId="5" applyFont="1" applyFill="1" applyBorder="1" applyAlignment="1">
      <alignment horizontal="center"/>
    </xf>
    <xf numFmtId="3" fontId="7" fillId="2" borderId="21" xfId="5" applyNumberFormat="1" applyFont="1" applyFill="1" applyBorder="1" applyAlignment="1">
      <alignment horizontal="center"/>
    </xf>
    <xf numFmtId="0" fontId="9" fillId="2" borderId="15" xfId="5" applyFont="1" applyFill="1" applyBorder="1"/>
    <xf numFmtId="0" fontId="7" fillId="2" borderId="25" xfId="5" applyFont="1" applyFill="1" applyBorder="1" applyAlignment="1">
      <alignment horizontal="center"/>
    </xf>
    <xf numFmtId="3" fontId="7" fillId="2" borderId="25" xfId="5" applyNumberFormat="1" applyFont="1" applyFill="1" applyBorder="1" applyAlignment="1">
      <alignment horizontal="center"/>
    </xf>
    <xf numFmtId="0" fontId="9" fillId="2" borderId="144" xfId="5" applyFont="1" applyFill="1" applyBorder="1"/>
    <xf numFmtId="3" fontId="7" fillId="2" borderId="31" xfId="5" applyNumberFormat="1" applyFont="1" applyFill="1" applyBorder="1" applyAlignment="1">
      <alignment horizontal="center"/>
    </xf>
    <xf numFmtId="0" fontId="9" fillId="2" borderId="148" xfId="5" applyFont="1" applyFill="1" applyBorder="1"/>
    <xf numFmtId="0" fontId="7" fillId="0" borderId="0" xfId="5" applyFont="1" applyFill="1" applyBorder="1" applyAlignment="1">
      <alignment horizontal="left"/>
    </xf>
    <xf numFmtId="0" fontId="7" fillId="0" borderId="0" xfId="5" applyFont="1" applyFill="1" applyBorder="1" applyAlignment="1">
      <alignment horizontal="center"/>
    </xf>
    <xf numFmtId="0" fontId="9" fillId="0" borderId="0" xfId="5" applyFont="1" applyFill="1" applyBorder="1"/>
    <xf numFmtId="0" fontId="6" fillId="0" borderId="63" xfId="5" applyFont="1" applyBorder="1" applyAlignment="1">
      <alignment horizontal="left" vertical="center" wrapText="1"/>
    </xf>
    <xf numFmtId="0" fontId="7" fillId="3" borderId="149" xfId="5" applyFont="1" applyFill="1" applyBorder="1" applyAlignment="1">
      <alignment horizontal="left" vertical="center" wrapText="1"/>
    </xf>
    <xf numFmtId="0" fontId="7" fillId="3" borderId="107" xfId="5" applyFont="1" applyFill="1" applyBorder="1" applyAlignment="1">
      <alignment horizontal="center" vertical="center" wrapText="1"/>
    </xf>
    <xf numFmtId="0" fontId="7" fillId="3" borderId="65" xfId="5" applyFont="1" applyFill="1" applyBorder="1" applyAlignment="1">
      <alignment horizontal="center" vertical="center" wrapText="1"/>
    </xf>
    <xf numFmtId="0" fontId="7" fillId="3" borderId="105" xfId="5" applyFont="1" applyFill="1" applyBorder="1" applyAlignment="1">
      <alignment horizontal="center" vertical="center" wrapText="1"/>
    </xf>
    <xf numFmtId="0" fontId="7" fillId="3" borderId="91" xfId="5" applyFont="1" applyFill="1" applyBorder="1" applyAlignment="1">
      <alignment horizontal="center" vertical="center" wrapText="1"/>
    </xf>
    <xf numFmtId="0" fontId="7" fillId="3" borderId="34" xfId="5" applyFont="1" applyFill="1" applyBorder="1" applyAlignment="1">
      <alignment horizontal="center" vertical="center" wrapText="1"/>
    </xf>
    <xf numFmtId="0" fontId="7" fillId="3" borderId="44" xfId="5" applyFont="1" applyFill="1" applyBorder="1" applyAlignment="1">
      <alignment horizontal="center" vertical="center" wrapText="1"/>
    </xf>
    <xf numFmtId="0" fontId="7" fillId="3" borderId="35" xfId="5" applyFont="1" applyFill="1" applyBorder="1" applyAlignment="1">
      <alignment horizontal="center" vertical="center" wrapText="1"/>
    </xf>
    <xf numFmtId="0" fontId="7" fillId="3" borderId="113" xfId="5" applyFont="1" applyFill="1" applyBorder="1" applyAlignment="1">
      <alignment horizontal="center" vertical="center" wrapText="1"/>
    </xf>
    <xf numFmtId="0" fontId="9" fillId="0" borderId="24" xfId="5" applyFont="1" applyBorder="1" applyAlignment="1">
      <alignment horizontal="left" wrapText="1"/>
    </xf>
    <xf numFmtId="0" fontId="9" fillId="0" borderId="51" xfId="5" applyFont="1" applyBorder="1" applyAlignment="1">
      <alignment horizontal="center" wrapText="1"/>
    </xf>
    <xf numFmtId="0" fontId="9" fillId="0" borderId="46" xfId="5" applyFont="1" applyBorder="1" applyAlignment="1">
      <alignment horizontal="center" wrapText="1"/>
    </xf>
    <xf numFmtId="0" fontId="9" fillId="0" borderId="52" xfId="5" applyFont="1" applyBorder="1" applyAlignment="1">
      <alignment horizontal="center" wrapText="1"/>
    </xf>
    <xf numFmtId="0" fontId="9" fillId="0" borderId="38" xfId="5" applyFont="1" applyBorder="1" applyAlignment="1">
      <alignment horizontal="center" wrapText="1"/>
    </xf>
    <xf numFmtId="0" fontId="9" fillId="0" borderId="10" xfId="5" applyFont="1" applyBorder="1" applyAlignment="1">
      <alignment horizontal="center" wrapText="1"/>
    </xf>
    <xf numFmtId="0" fontId="9" fillId="0" borderId="87" xfId="5" applyFont="1" applyBorder="1" applyAlignment="1">
      <alignment horizontal="center" wrapText="1"/>
    </xf>
    <xf numFmtId="0" fontId="9" fillId="0" borderId="47" xfId="5" applyFont="1" applyBorder="1" applyAlignment="1">
      <alignment horizontal="center" wrapText="1"/>
    </xf>
    <xf numFmtId="0" fontId="9" fillId="0" borderId="27" xfId="5" applyFont="1" applyBorder="1" applyAlignment="1">
      <alignment horizontal="left" wrapText="1"/>
    </xf>
    <xf numFmtId="0" fontId="9" fillId="0" borderId="40" xfId="5" applyFont="1" applyBorder="1" applyAlignment="1">
      <alignment horizontal="center" wrapText="1"/>
    </xf>
    <xf numFmtId="0" fontId="9" fillId="0" borderId="2" xfId="5" applyFont="1" applyBorder="1" applyAlignment="1">
      <alignment horizontal="center" wrapText="1"/>
    </xf>
    <xf numFmtId="0" fontId="9" fillId="0" borderId="66" xfId="5" applyFont="1" applyBorder="1" applyAlignment="1">
      <alignment horizontal="center" wrapText="1"/>
    </xf>
    <xf numFmtId="0" fontId="9" fillId="0" borderId="3" xfId="5" applyFont="1" applyBorder="1" applyAlignment="1">
      <alignment horizontal="center" wrapText="1"/>
    </xf>
    <xf numFmtId="0" fontId="41" fillId="0" borderId="40" xfId="5" applyFont="1" applyBorder="1" applyAlignment="1">
      <alignment horizontal="center" wrapText="1"/>
    </xf>
    <xf numFmtId="3" fontId="9" fillId="0" borderId="40" xfId="5" applyNumberFormat="1" applyFont="1" applyBorder="1" applyAlignment="1">
      <alignment horizontal="center" wrapText="1"/>
    </xf>
    <xf numFmtId="3" fontId="9" fillId="0" borderId="2" xfId="5" applyNumberFormat="1" applyFont="1" applyBorder="1" applyAlignment="1">
      <alignment horizontal="center" wrapText="1"/>
    </xf>
    <xf numFmtId="0" fontId="9" fillId="2" borderId="27" xfId="5" applyFont="1" applyFill="1" applyBorder="1" applyAlignment="1">
      <alignment horizontal="left" wrapText="1"/>
    </xf>
    <xf numFmtId="0" fontId="7" fillId="2" borderId="30" xfId="5" applyFont="1" applyFill="1" applyBorder="1" applyAlignment="1">
      <alignment horizontal="left" wrapText="1"/>
    </xf>
    <xf numFmtId="3" fontId="7" fillId="2" borderId="42" xfId="5" applyNumberFormat="1" applyFont="1" applyFill="1" applyBorder="1" applyAlignment="1">
      <alignment horizontal="center" wrapText="1"/>
    </xf>
    <xf numFmtId="3" fontId="7" fillId="2" borderId="5" xfId="5" applyNumberFormat="1" applyFont="1" applyFill="1" applyBorder="1" applyAlignment="1">
      <alignment horizontal="center" wrapText="1"/>
    </xf>
    <xf numFmtId="3" fontId="7" fillId="2" borderId="62" xfId="5" applyNumberFormat="1" applyFont="1" applyFill="1" applyBorder="1" applyAlignment="1">
      <alignment horizontal="center" wrapText="1"/>
    </xf>
    <xf numFmtId="3" fontId="7" fillId="2" borderId="6" xfId="5" applyNumberFormat="1" applyFont="1" applyFill="1" applyBorder="1" applyAlignment="1">
      <alignment horizontal="center" wrapText="1"/>
    </xf>
    <xf numFmtId="0" fontId="6" fillId="0" borderId="63" xfId="5" applyFont="1" applyBorder="1"/>
    <xf numFmtId="0" fontId="6" fillId="0" borderId="114" xfId="5" applyFont="1" applyBorder="1" applyAlignment="1">
      <alignment horizontal="center" vertical="center" wrapText="1"/>
    </xf>
    <xf numFmtId="0" fontId="6" fillId="0" borderId="110" xfId="5" applyFont="1" applyBorder="1" applyAlignment="1">
      <alignment horizontal="center" vertical="center" wrapText="1"/>
    </xf>
    <xf numFmtId="0" fontId="9" fillId="0" borderId="150" xfId="5" applyFont="1" applyBorder="1" applyAlignment="1">
      <alignment horizontal="center" vertical="center" wrapText="1"/>
    </xf>
    <xf numFmtId="0" fontId="9" fillId="0" borderId="25" xfId="5" applyFont="1" applyBorder="1" applyAlignment="1">
      <alignment horizontal="center" vertical="center" wrapText="1"/>
    </xf>
    <xf numFmtId="0" fontId="9" fillId="0" borderId="71" xfId="5" applyFont="1" applyBorder="1" applyAlignment="1">
      <alignment horizontal="center" vertical="center" wrapText="1"/>
    </xf>
    <xf numFmtId="0" fontId="9" fillId="0" borderId="141" xfId="5" applyFont="1" applyBorder="1" applyAlignment="1">
      <alignment horizontal="center" vertical="center" wrapText="1"/>
    </xf>
    <xf numFmtId="0" fontId="9" fillId="0" borderId="132" xfId="5" applyFont="1" applyBorder="1" applyAlignment="1">
      <alignment horizontal="center" vertical="center" wrapText="1"/>
    </xf>
    <xf numFmtId="0" fontId="9" fillId="0" borderId="28" xfId="5" applyFont="1" applyBorder="1" applyAlignment="1">
      <alignment horizontal="center" vertical="center" wrapText="1"/>
    </xf>
    <xf numFmtId="0" fontId="9" fillId="0" borderId="92" xfId="5" applyFont="1" applyBorder="1" applyAlignment="1">
      <alignment horizontal="center" vertical="center" wrapText="1"/>
    </xf>
    <xf numFmtId="0" fontId="9" fillId="0" borderId="142" xfId="5" applyFont="1" applyBorder="1" applyAlignment="1">
      <alignment horizontal="center" vertical="center" wrapText="1"/>
    </xf>
    <xf numFmtId="0" fontId="9" fillId="0" borderId="56" xfId="5" applyFont="1" applyBorder="1" applyAlignment="1">
      <alignment horizontal="center" vertical="center" wrapText="1"/>
    </xf>
    <xf numFmtId="0" fontId="9" fillId="0" borderId="151" xfId="5" applyFont="1" applyBorder="1" applyAlignment="1">
      <alignment horizontal="left" wrapText="1"/>
    </xf>
    <xf numFmtId="0" fontId="9" fillId="0" borderId="125" xfId="5" applyFont="1" applyBorder="1" applyAlignment="1">
      <alignment horizontal="center" vertical="center" wrapText="1"/>
    </xf>
    <xf numFmtId="0" fontId="9" fillId="0" borderId="93" xfId="5" applyFont="1" applyBorder="1" applyAlignment="1">
      <alignment horizontal="center" vertical="center" wrapText="1"/>
    </xf>
    <xf numFmtId="0" fontId="9" fillId="0" borderId="145" xfId="5" applyFont="1" applyBorder="1" applyAlignment="1">
      <alignment horizontal="center" vertical="center" wrapText="1"/>
    </xf>
    <xf numFmtId="0" fontId="7" fillId="2" borderId="115" xfId="5" applyFont="1" applyFill="1" applyBorder="1" applyAlignment="1">
      <alignment horizontal="center" wrapText="1"/>
    </xf>
    <xf numFmtId="0" fontId="7" fillId="2" borderId="116" xfId="5" applyFont="1" applyFill="1" applyBorder="1" applyAlignment="1">
      <alignment horizontal="center" wrapText="1"/>
    </xf>
    <xf numFmtId="0" fontId="7" fillId="2" borderId="117" xfId="5" applyFont="1" applyFill="1" applyBorder="1" applyAlignment="1">
      <alignment horizontal="center" wrapText="1"/>
    </xf>
    <xf numFmtId="0" fontId="7" fillId="2" borderId="152" xfId="5" applyFont="1" applyFill="1" applyBorder="1" applyAlignment="1">
      <alignment horizontal="center" wrapText="1"/>
    </xf>
    <xf numFmtId="0" fontId="9" fillId="0" borderId="13" xfId="5" applyFont="1" applyBorder="1" applyAlignment="1">
      <alignment horizontal="center" wrapText="1"/>
    </xf>
    <xf numFmtId="0" fontId="9" fillId="0" borderId="1" xfId="5" applyFont="1" applyBorder="1" applyAlignment="1">
      <alignment horizontal="left" wrapText="1"/>
    </xf>
    <xf numFmtId="0" fontId="9" fillId="0" borderId="16" xfId="5" applyFont="1" applyBorder="1" applyAlignment="1">
      <alignment horizontal="center" wrapText="1"/>
    </xf>
    <xf numFmtId="0" fontId="9" fillId="0" borderId="7" xfId="5" applyFont="1" applyBorder="1" applyAlignment="1">
      <alignment horizontal="center" wrapText="1"/>
    </xf>
    <xf numFmtId="0" fontId="9" fillId="0" borderId="59" xfId="5" applyFont="1" applyBorder="1" applyAlignment="1">
      <alignment horizontal="center" wrapText="1"/>
    </xf>
    <xf numFmtId="0" fontId="9" fillId="0" borderId="8" xfId="5" applyFont="1" applyBorder="1" applyAlignment="1">
      <alignment horizontal="center" wrapText="1"/>
    </xf>
    <xf numFmtId="0" fontId="6" fillId="0" borderId="48" xfId="5" applyFont="1" applyBorder="1" applyAlignment="1">
      <alignment horizontal="center" vertical="center" wrapText="1"/>
    </xf>
    <xf numFmtId="0" fontId="6" fillId="0" borderId="0" xfId="5" applyFont="1" applyBorder="1" applyAlignment="1">
      <alignment horizontal="center" vertical="center" wrapText="1"/>
    </xf>
    <xf numFmtId="0" fontId="7" fillId="3" borderId="49" xfId="5" applyFont="1" applyFill="1" applyBorder="1" applyAlignment="1">
      <alignment horizontal="left" vertical="center" wrapText="1"/>
    </xf>
    <xf numFmtId="0" fontId="7" fillId="3" borderId="78" xfId="5" applyFont="1" applyFill="1" applyBorder="1" applyAlignment="1">
      <alignment horizontal="center" vertical="center" wrapText="1"/>
    </xf>
    <xf numFmtId="0" fontId="7" fillId="3" borderId="155" xfId="5" applyFont="1" applyFill="1" applyBorder="1" applyAlignment="1">
      <alignment horizontal="center" vertical="center" wrapText="1"/>
    </xf>
    <xf numFmtId="0" fontId="7" fillId="3" borderId="36" xfId="5" applyFont="1" applyFill="1" applyBorder="1" applyAlignment="1">
      <alignment horizontal="center" vertical="center" wrapText="1"/>
    </xf>
    <xf numFmtId="0" fontId="9" fillId="0" borderId="24" xfId="5" applyFont="1" applyBorder="1" applyAlignment="1">
      <alignment wrapText="1"/>
    </xf>
    <xf numFmtId="0" fontId="9" fillId="0" borderId="51" xfId="5" applyFont="1" applyBorder="1" applyAlignment="1">
      <alignment horizontal="center" vertical="center" wrapText="1"/>
    </xf>
    <xf numFmtId="0" fontId="9" fillId="0" borderId="46" xfId="5" applyFont="1" applyBorder="1" applyAlignment="1">
      <alignment horizontal="center" vertical="center" wrapText="1"/>
    </xf>
    <xf numFmtId="0" fontId="9" fillId="0" borderId="150" xfId="5" applyFont="1" applyBorder="1" applyAlignment="1">
      <alignment horizontal="center" wrapText="1"/>
    </xf>
    <xf numFmtId="0" fontId="9" fillId="0" borderId="60" xfId="5" applyFont="1" applyBorder="1" applyAlignment="1">
      <alignment horizontal="center" wrapText="1"/>
    </xf>
    <xf numFmtId="0" fontId="9" fillId="0" borderId="88" xfId="5" applyFont="1" applyBorder="1" applyAlignment="1">
      <alignment horizontal="center" wrapText="1"/>
    </xf>
    <xf numFmtId="0" fontId="9" fillId="0" borderId="53" xfId="5" applyFont="1" applyBorder="1" applyAlignment="1">
      <alignment horizontal="center" wrapText="1"/>
    </xf>
    <xf numFmtId="0" fontId="9" fillId="0" borderId="91" xfId="5" applyFont="1" applyBorder="1" applyAlignment="1">
      <alignment horizontal="center" wrapText="1"/>
    </xf>
    <xf numFmtId="0" fontId="9" fillId="0" borderId="89" xfId="5" applyFont="1" applyBorder="1" applyAlignment="1">
      <alignment horizontal="center" wrapText="1"/>
    </xf>
    <xf numFmtId="0" fontId="9" fillId="0" borderId="105" xfId="5" applyFont="1" applyBorder="1" applyAlignment="1">
      <alignment horizontal="center" wrapText="1"/>
    </xf>
    <xf numFmtId="0" fontId="9" fillId="0" borderId="113" xfId="5" applyFont="1" applyBorder="1" applyAlignment="1">
      <alignment horizontal="center" wrapText="1"/>
    </xf>
    <xf numFmtId="0" fontId="9" fillId="0" borderId="27" xfId="5" applyFont="1" applyBorder="1" applyAlignment="1">
      <alignment wrapText="1"/>
    </xf>
    <xf numFmtId="0" fontId="9" fillId="0" borderId="11" xfId="5" applyFont="1" applyBorder="1" applyAlignment="1">
      <alignment horizontal="center" vertical="center" wrapText="1"/>
    </xf>
    <xf numFmtId="0" fontId="9" fillId="0" borderId="2" xfId="5" applyFont="1" applyBorder="1" applyAlignment="1">
      <alignment horizontal="center" vertical="center" wrapText="1"/>
    </xf>
    <xf numFmtId="0" fontId="9" fillId="0" borderId="132" xfId="5" applyFont="1" applyBorder="1" applyAlignment="1">
      <alignment horizontal="center" wrapText="1"/>
    </xf>
    <xf numFmtId="0" fontId="9" fillId="0" borderId="11" xfId="5" applyFont="1" applyBorder="1" applyAlignment="1">
      <alignment horizontal="center" wrapText="1"/>
    </xf>
    <xf numFmtId="0" fontId="9" fillId="0" borderId="92" xfId="5" applyFont="1" applyBorder="1" applyAlignment="1">
      <alignment horizontal="center" wrapText="1"/>
    </xf>
    <xf numFmtId="0" fontId="9" fillId="0" borderId="94" xfId="5" applyFont="1" applyBorder="1" applyAlignment="1">
      <alignment horizontal="center" wrapText="1"/>
    </xf>
    <xf numFmtId="0" fontId="9" fillId="0" borderId="18" xfId="5" applyFont="1" applyBorder="1" applyAlignment="1">
      <alignment horizontal="center" vertical="center" wrapText="1"/>
    </xf>
    <xf numFmtId="0" fontId="9" fillId="0" borderId="57" xfId="5" applyFont="1" applyBorder="1" applyAlignment="1">
      <alignment horizontal="center" vertical="center" wrapText="1"/>
    </xf>
    <xf numFmtId="0" fontId="9" fillId="0" borderId="56" xfId="5" applyFont="1" applyBorder="1" applyAlignment="1">
      <alignment horizontal="center" wrapText="1"/>
    </xf>
    <xf numFmtId="0" fontId="9" fillId="0" borderId="14" xfId="5" applyFont="1" applyBorder="1" applyAlignment="1">
      <alignment horizontal="center" wrapText="1"/>
    </xf>
    <xf numFmtId="0" fontId="9" fillId="0" borderId="68" xfId="5" applyFont="1" applyBorder="1" applyAlignment="1">
      <alignment horizontal="center" wrapText="1"/>
    </xf>
    <xf numFmtId="0" fontId="9" fillId="0" borderId="157" xfId="5" applyFont="1" applyBorder="1" applyAlignment="1">
      <alignment horizontal="center" wrapText="1"/>
    </xf>
    <xf numFmtId="0" fontId="9" fillId="0" borderId="58" xfId="5" applyFont="1" applyBorder="1" applyAlignment="1">
      <alignment horizontal="center" wrapText="1"/>
    </xf>
    <xf numFmtId="0" fontId="9" fillId="0" borderId="67" xfId="5" applyFont="1" applyBorder="1" applyAlignment="1">
      <alignment horizontal="center" vertical="center" wrapText="1"/>
    </xf>
    <xf numFmtId="0" fontId="9" fillId="0" borderId="69" xfId="5" applyFont="1" applyBorder="1" applyAlignment="1">
      <alignment horizontal="center" vertical="center" wrapText="1"/>
    </xf>
    <xf numFmtId="0" fontId="18" fillId="0" borderId="0" xfId="5" applyAlignment="1">
      <alignment vertical="center"/>
    </xf>
    <xf numFmtId="0" fontId="9" fillId="0" borderId="50" xfId="5" applyFont="1" applyBorder="1" applyAlignment="1">
      <alignment wrapText="1"/>
    </xf>
    <xf numFmtId="0" fontId="9" fillId="0" borderId="158" xfId="5" applyFont="1" applyBorder="1" applyAlignment="1">
      <alignment horizontal="center" vertical="center" wrapText="1"/>
    </xf>
    <xf numFmtId="0" fontId="9" fillId="0" borderId="159" xfId="5" applyFont="1" applyBorder="1" applyAlignment="1">
      <alignment horizontal="center" vertical="center" wrapText="1"/>
    </xf>
    <xf numFmtId="0" fontId="9" fillId="0" borderId="97" xfId="5" applyFont="1" applyBorder="1" applyAlignment="1">
      <alignment horizontal="center" wrapText="1"/>
    </xf>
    <xf numFmtId="0" fontId="9" fillId="0" borderId="55" xfId="5" applyFont="1" applyBorder="1" applyAlignment="1">
      <alignment horizontal="center" wrapText="1"/>
    </xf>
    <xf numFmtId="0" fontId="9" fillId="0" borderId="80" xfId="5" applyFont="1" applyBorder="1" applyAlignment="1">
      <alignment horizontal="center" wrapText="1"/>
    </xf>
    <xf numFmtId="0" fontId="9" fillId="0" borderId="102" xfId="5" applyFont="1" applyBorder="1" applyAlignment="1">
      <alignment horizontal="center" wrapText="1"/>
    </xf>
    <xf numFmtId="0" fontId="9" fillId="0" borderId="99" xfId="5" applyFont="1" applyBorder="1" applyAlignment="1">
      <alignment horizontal="center" wrapText="1"/>
    </xf>
    <xf numFmtId="0" fontId="9" fillId="0" borderId="126" xfId="5" applyFont="1" applyBorder="1" applyAlignment="1">
      <alignment horizontal="center" wrapText="1"/>
    </xf>
    <xf numFmtId="0" fontId="9" fillId="0" borderId="160" xfId="5" applyFont="1" applyBorder="1" applyAlignment="1">
      <alignment horizontal="center" wrapText="1"/>
    </xf>
    <xf numFmtId="0" fontId="7" fillId="2" borderId="161" xfId="5" applyFont="1" applyFill="1" applyBorder="1" applyAlignment="1">
      <alignment wrapText="1"/>
    </xf>
    <xf numFmtId="0" fontId="7" fillId="2" borderId="162" xfId="5" applyFont="1" applyFill="1" applyBorder="1" applyAlignment="1">
      <alignment horizontal="center" vertical="center" wrapText="1"/>
    </xf>
    <xf numFmtId="0" fontId="7" fillId="2" borderId="73" xfId="5" applyFont="1" applyFill="1" applyBorder="1" applyAlignment="1">
      <alignment horizontal="center" vertical="center" wrapText="1"/>
    </xf>
    <xf numFmtId="0" fontId="7" fillId="2" borderId="83" xfId="5" applyFont="1" applyFill="1" applyBorder="1" applyAlignment="1">
      <alignment horizontal="center" wrapText="1"/>
    </xf>
    <xf numFmtId="0" fontId="7" fillId="2" borderId="85" xfId="5" applyFont="1" applyFill="1" applyBorder="1" applyAlignment="1">
      <alignment horizontal="center" wrapText="1"/>
    </xf>
    <xf numFmtId="0" fontId="7" fillId="2" borderId="73" xfId="5" applyFont="1" applyFill="1" applyBorder="1" applyAlignment="1">
      <alignment horizontal="center" wrapText="1"/>
    </xf>
    <xf numFmtId="0" fontId="7" fillId="2" borderId="104" xfId="5" applyFont="1" applyFill="1" applyBorder="1" applyAlignment="1">
      <alignment horizontal="center" wrapText="1"/>
    </xf>
    <xf numFmtId="0" fontId="7" fillId="2" borderId="75" xfId="5" applyFont="1" applyFill="1" applyBorder="1" applyAlignment="1">
      <alignment horizontal="center" wrapText="1"/>
    </xf>
    <xf numFmtId="0" fontId="7" fillId="2" borderId="76" xfId="5" applyFont="1" applyFill="1" applyBorder="1" applyAlignment="1">
      <alignment horizontal="center" wrapText="1"/>
    </xf>
    <xf numFmtId="0" fontId="7" fillId="2" borderId="162" xfId="5" applyFont="1" applyFill="1" applyBorder="1" applyAlignment="1">
      <alignment horizontal="center" wrapText="1"/>
    </xf>
    <xf numFmtId="0" fontId="7" fillId="2" borderId="163" xfId="5" applyFont="1" applyFill="1" applyBorder="1" applyAlignment="1">
      <alignment horizontal="center" wrapText="1"/>
    </xf>
    <xf numFmtId="0" fontId="6" fillId="0" borderId="12" xfId="5" applyFont="1" applyBorder="1" applyAlignment="1">
      <alignment vertical="center" wrapText="1"/>
    </xf>
    <xf numFmtId="0" fontId="6" fillId="0" borderId="123" xfId="5" applyFont="1" applyBorder="1" applyAlignment="1">
      <alignment horizontal="center" vertical="center" wrapText="1"/>
    </xf>
    <xf numFmtId="0" fontId="6" fillId="0" borderId="23" xfId="5" applyFont="1" applyBorder="1" applyAlignment="1">
      <alignment horizontal="center" vertical="center" wrapText="1"/>
    </xf>
    <xf numFmtId="0" fontId="7" fillId="2" borderId="72" xfId="5" applyFont="1" applyFill="1" applyBorder="1" applyAlignment="1">
      <alignment wrapText="1"/>
    </xf>
    <xf numFmtId="0" fontId="7" fillId="2" borderId="31" xfId="5" applyFont="1" applyFill="1" applyBorder="1" applyAlignment="1">
      <alignment horizontal="center" wrapText="1"/>
    </xf>
    <xf numFmtId="0" fontId="7" fillId="2" borderId="164" xfId="5" applyFont="1" applyFill="1" applyBorder="1" applyAlignment="1">
      <alignment horizontal="center" wrapText="1"/>
    </xf>
    <xf numFmtId="0" fontId="7" fillId="2" borderId="32" xfId="5" applyFont="1" applyFill="1" applyBorder="1" applyAlignment="1">
      <alignment horizontal="center" wrapText="1"/>
    </xf>
    <xf numFmtId="0" fontId="7" fillId="3" borderId="105" xfId="5" applyFont="1" applyFill="1" applyBorder="1" applyAlignment="1">
      <alignment vertical="center" wrapText="1"/>
    </xf>
    <xf numFmtId="0" fontId="7" fillId="3" borderId="91" xfId="5" applyFont="1" applyFill="1" applyBorder="1" applyAlignment="1">
      <alignment vertical="center" wrapText="1"/>
    </xf>
    <xf numFmtId="0" fontId="7" fillId="0" borderId="48" xfId="5" applyFont="1" applyBorder="1" applyAlignment="1">
      <alignment horizontal="left" vertical="center" wrapText="1"/>
    </xf>
    <xf numFmtId="0" fontId="7" fillId="0" borderId="67" xfId="5" applyFont="1" applyBorder="1" applyAlignment="1">
      <alignment horizontal="center" vertical="center" wrapText="1"/>
    </xf>
    <xf numFmtId="0" fontId="7" fillId="0" borderId="14" xfId="5" applyFont="1" applyBorder="1" applyAlignment="1">
      <alignment horizontal="center" vertical="center" wrapText="1"/>
    </xf>
    <xf numFmtId="0" fontId="7" fillId="3" borderId="68" xfId="5" applyFont="1" applyFill="1" applyBorder="1" applyAlignment="1">
      <alignment vertical="center" wrapText="1"/>
    </xf>
    <xf numFmtId="0" fontId="7" fillId="3" borderId="14" xfId="5" applyFont="1" applyFill="1" applyBorder="1" applyAlignment="1">
      <alignment vertical="center" wrapText="1"/>
    </xf>
    <xf numFmtId="0" fontId="9" fillId="0" borderId="52" xfId="5" applyFont="1" applyBorder="1" applyAlignment="1">
      <alignment horizontal="center" vertical="center" wrapText="1"/>
    </xf>
    <xf numFmtId="0" fontId="9" fillId="0" borderId="144" xfId="5" applyFont="1" applyBorder="1" applyAlignment="1">
      <alignment horizontal="center" vertical="center" wrapText="1"/>
    </xf>
    <xf numFmtId="0" fontId="9" fillId="0" borderId="66" xfId="5" applyFont="1" applyBorder="1" applyAlignment="1">
      <alignment horizontal="center" vertical="center" wrapText="1"/>
    </xf>
    <xf numFmtId="0" fontId="7" fillId="2" borderId="30" xfId="5" applyFont="1" applyFill="1" applyBorder="1" applyAlignment="1">
      <alignment horizontal="left" vertical="center" wrapText="1"/>
    </xf>
    <xf numFmtId="0" fontId="7" fillId="2" borderId="62" xfId="5" applyFont="1" applyFill="1" applyBorder="1" applyAlignment="1">
      <alignment horizontal="center" vertical="center" wrapText="1"/>
    </xf>
    <xf numFmtId="0" fontId="7" fillId="2" borderId="106" xfId="5" applyFont="1" applyFill="1" applyBorder="1" applyAlignment="1">
      <alignment horizontal="center" vertical="center" wrapText="1"/>
    </xf>
    <xf numFmtId="0" fontId="7" fillId="2" borderId="148" xfId="5" applyFont="1" applyFill="1" applyBorder="1" applyAlignment="1">
      <alignment horizontal="center" vertical="center" wrapText="1"/>
    </xf>
    <xf numFmtId="0" fontId="31" fillId="0" borderId="0" xfId="12" applyFont="1" applyBorder="1"/>
    <xf numFmtId="0" fontId="6" fillId="0" borderId="0" xfId="12" applyFont="1" applyBorder="1" applyAlignment="1">
      <alignment horizontal="right"/>
    </xf>
    <xf numFmtId="0" fontId="6" fillId="0" borderId="0" xfId="12" applyFont="1" applyBorder="1" applyAlignment="1">
      <alignment horizontal="center"/>
    </xf>
    <xf numFmtId="0" fontId="6" fillId="0" borderId="0" xfId="12" applyFont="1" applyBorder="1" applyAlignment="1">
      <alignment horizontal="center" vertical="center"/>
    </xf>
    <xf numFmtId="0" fontId="7" fillId="0" borderId="0" xfId="12" applyFont="1" applyBorder="1" applyAlignment="1">
      <alignment horizontal="center" wrapText="1"/>
    </xf>
    <xf numFmtId="0" fontId="7" fillId="0" borderId="0" xfId="12" applyFont="1" applyBorder="1" applyAlignment="1">
      <alignment wrapText="1"/>
    </xf>
    <xf numFmtId="0" fontId="9" fillId="0" borderId="0" xfId="19" applyFont="1" applyBorder="1" applyAlignment="1">
      <alignment horizontal="center"/>
    </xf>
    <xf numFmtId="0" fontId="8" fillId="3" borderId="15" xfId="5" applyFont="1" applyFill="1" applyBorder="1" applyAlignment="1">
      <alignment horizontal="center" vertical="center" wrapText="1" readingOrder="1"/>
    </xf>
    <xf numFmtId="2" fontId="26" fillId="3" borderId="47" xfId="5" applyNumberFormat="1" applyFont="1" applyFill="1" applyBorder="1" applyAlignment="1">
      <alignment horizontal="center" wrapText="1" readingOrder="1"/>
    </xf>
    <xf numFmtId="2" fontId="26" fillId="3" borderId="3" xfId="5" applyNumberFormat="1" applyFont="1" applyFill="1" applyBorder="1" applyAlignment="1">
      <alignment horizontal="center" wrapText="1" readingOrder="1"/>
    </xf>
    <xf numFmtId="2" fontId="26" fillId="3" borderId="8" xfId="5" applyNumberFormat="1" applyFont="1" applyFill="1" applyBorder="1" applyAlignment="1">
      <alignment horizontal="center" wrapText="1" readingOrder="1"/>
    </xf>
    <xf numFmtId="2" fontId="10" fillId="0" borderId="47" xfId="5" applyNumberFormat="1" applyFont="1" applyBorder="1" applyAlignment="1">
      <alignment horizontal="center"/>
    </xf>
    <xf numFmtId="2" fontId="10" fillId="0" borderId="3" xfId="5" applyNumberFormat="1" applyFont="1" applyBorder="1" applyAlignment="1">
      <alignment horizontal="center"/>
    </xf>
    <xf numFmtId="2" fontId="10" fillId="0" borderId="8" xfId="5" applyNumberFormat="1" applyFont="1" applyBorder="1" applyAlignment="1">
      <alignment horizontal="center"/>
    </xf>
    <xf numFmtId="0" fontId="18" fillId="0" borderId="2" xfId="5" applyFont="1" applyBorder="1"/>
    <xf numFmtId="3" fontId="9" fillId="0" borderId="46" xfId="5" applyNumberFormat="1" applyFont="1" applyBorder="1" applyAlignment="1">
      <alignment horizontal="center" vertical="center"/>
    </xf>
    <xf numFmtId="0" fontId="18" fillId="0" borderId="2" xfId="5" applyFont="1" applyBorder="1" applyAlignment="1">
      <alignment horizontal="center" vertical="center"/>
    </xf>
    <xf numFmtId="2" fontId="26" fillId="3" borderId="160" xfId="5" applyNumberFormat="1" applyFont="1" applyFill="1" applyBorder="1" applyAlignment="1">
      <alignment horizontal="center" wrapText="1" readingOrder="1"/>
    </xf>
    <xf numFmtId="0" fontId="18" fillId="0" borderId="0" xfId="5" applyBorder="1" applyAlignment="1">
      <alignment horizontal="left"/>
    </xf>
    <xf numFmtId="0" fontId="6" fillId="0" borderId="1" xfId="5" applyFont="1" applyBorder="1" applyAlignment="1">
      <alignment horizontal="center" vertical="center" wrapText="1"/>
    </xf>
    <xf numFmtId="0" fontId="6" fillId="0" borderId="2" xfId="5" applyFont="1" applyBorder="1" applyAlignment="1">
      <alignment horizontal="center" vertical="center" wrapText="1"/>
    </xf>
    <xf numFmtId="0" fontId="6" fillId="0" borderId="57" xfId="5" applyFont="1" applyBorder="1" applyAlignment="1">
      <alignment horizontal="center" vertical="center" wrapText="1"/>
    </xf>
    <xf numFmtId="0" fontId="6" fillId="0" borderId="8" xfId="5" applyFont="1" applyBorder="1" applyAlignment="1">
      <alignment horizontal="center" vertical="center" wrapText="1"/>
    </xf>
    <xf numFmtId="2" fontId="26" fillId="3" borderId="7" xfId="5" applyNumberFormat="1" applyFont="1" applyFill="1" applyBorder="1" applyAlignment="1">
      <alignment horizontal="center" wrapText="1" readingOrder="1"/>
    </xf>
    <xf numFmtId="2" fontId="10" fillId="0" borderId="160" xfId="5" applyNumberFormat="1" applyFont="1" applyBorder="1" applyAlignment="1">
      <alignment horizontal="center"/>
    </xf>
    <xf numFmtId="0" fontId="7" fillId="0" borderId="0" xfId="5" applyFont="1" applyBorder="1" applyAlignment="1">
      <alignment horizontal="center" wrapText="1" readingOrder="1"/>
    </xf>
    <xf numFmtId="3" fontId="69" fillId="0" borderId="0" xfId="5" applyNumberFormat="1" applyFont="1" applyBorder="1" applyAlignment="1">
      <alignment horizontal="center" vertical="center" wrapText="1" readingOrder="1"/>
    </xf>
    <xf numFmtId="1" fontId="9" fillId="0" borderId="0" xfId="5" applyNumberFormat="1" applyFont="1" applyBorder="1" applyAlignment="1">
      <alignment horizontal="center" vertical="center" wrapText="1"/>
    </xf>
    <xf numFmtId="0" fontId="7" fillId="0" borderId="0" xfId="5" applyFont="1" applyBorder="1" applyAlignment="1">
      <alignment horizontal="left" wrapText="1" readingOrder="1"/>
    </xf>
    <xf numFmtId="0" fontId="7" fillId="0" borderId="17" xfId="5" applyFont="1" applyBorder="1" applyAlignment="1">
      <alignment wrapText="1"/>
    </xf>
    <xf numFmtId="0" fontId="6" fillId="0" borderId="0" xfId="5" applyFont="1" applyAlignment="1">
      <alignment vertical="center" wrapText="1"/>
    </xf>
    <xf numFmtId="0" fontId="6" fillId="0" borderId="2" xfId="5" applyFont="1" applyBorder="1" applyAlignment="1">
      <alignment horizontal="center" vertical="center"/>
    </xf>
    <xf numFmtId="0" fontId="12" fillId="0" borderId="3" xfId="5" applyFont="1" applyBorder="1" applyAlignment="1">
      <alignment horizontal="center" vertical="center" wrapText="1"/>
    </xf>
    <xf numFmtId="0" fontId="6" fillId="0" borderId="1" xfId="5" applyFont="1" applyBorder="1" applyAlignment="1">
      <alignment horizontal="center"/>
    </xf>
    <xf numFmtId="3" fontId="18" fillId="0" borderId="2" xfId="5" applyNumberFormat="1" applyBorder="1" applyAlignment="1">
      <alignment horizontal="center"/>
    </xf>
    <xf numFmtId="2" fontId="19" fillId="0" borderId="3" xfId="5" applyNumberFormat="1" applyFont="1" applyBorder="1" applyAlignment="1">
      <alignment horizontal="center"/>
    </xf>
    <xf numFmtId="0" fontId="6" fillId="0" borderId="4" xfId="5" applyFont="1" applyBorder="1" applyAlignment="1">
      <alignment horizontal="center"/>
    </xf>
    <xf numFmtId="3" fontId="18" fillId="0" borderId="5" xfId="5" applyNumberFormat="1" applyBorder="1" applyAlignment="1">
      <alignment horizontal="center"/>
    </xf>
    <xf numFmtId="2" fontId="19" fillId="0" borderId="6" xfId="5" applyNumberFormat="1" applyFont="1" applyBorder="1" applyAlignment="1">
      <alignment horizontal="center"/>
    </xf>
    <xf numFmtId="0" fontId="6" fillId="0" borderId="0" xfId="5" applyFont="1" applyBorder="1" applyAlignment="1">
      <alignment horizontal="center"/>
    </xf>
    <xf numFmtId="3" fontId="18" fillId="0" borderId="0" xfId="5" applyNumberFormat="1" applyBorder="1" applyAlignment="1">
      <alignment horizontal="center"/>
    </xf>
    <xf numFmtId="2" fontId="19" fillId="0" borderId="0" xfId="5" applyNumberFormat="1" applyFont="1" applyBorder="1" applyAlignment="1">
      <alignment horizontal="center"/>
    </xf>
    <xf numFmtId="0" fontId="18" fillId="0" borderId="0" xfId="5" applyFont="1" applyAlignment="1">
      <alignment horizontal="left"/>
    </xf>
    <xf numFmtId="0" fontId="12" fillId="3" borderId="2" xfId="5" applyFont="1" applyFill="1" applyBorder="1" applyAlignment="1">
      <alignment horizontal="center" vertical="center" wrapText="1"/>
    </xf>
    <xf numFmtId="0" fontId="12" fillId="3" borderId="3" xfId="5" applyFont="1" applyFill="1" applyBorder="1" applyAlignment="1">
      <alignment horizontal="center" vertical="center" wrapText="1"/>
    </xf>
    <xf numFmtId="4" fontId="12" fillId="3" borderId="2" xfId="5" applyNumberFormat="1" applyFont="1" applyFill="1" applyBorder="1" applyAlignment="1">
      <alignment horizontal="center"/>
    </xf>
    <xf numFmtId="3" fontId="12" fillId="3" borderId="3" xfId="5" applyNumberFormat="1" applyFont="1" applyFill="1" applyBorder="1" applyAlignment="1">
      <alignment horizontal="center"/>
    </xf>
    <xf numFmtId="4" fontId="12" fillId="3" borderId="3" xfId="5" applyNumberFormat="1" applyFont="1" applyFill="1" applyBorder="1" applyAlignment="1">
      <alignment horizontal="center"/>
    </xf>
    <xf numFmtId="3" fontId="25" fillId="0" borderId="2" xfId="5" applyNumberFormat="1" applyFont="1" applyBorder="1" applyAlignment="1">
      <alignment horizontal="center" wrapText="1"/>
    </xf>
    <xf numFmtId="3" fontId="25" fillId="0" borderId="2" xfId="9" applyNumberFormat="1" applyFont="1" applyBorder="1" applyAlignment="1">
      <alignment horizontal="center"/>
    </xf>
    <xf numFmtId="3" fontId="25" fillId="0" borderId="5" xfId="9" applyNumberFormat="1" applyFont="1" applyBorder="1" applyAlignment="1">
      <alignment horizontal="center"/>
    </xf>
    <xf numFmtId="4" fontId="12" fillId="3" borderId="5" xfId="5" applyNumberFormat="1" applyFont="1" applyFill="1" applyBorder="1" applyAlignment="1">
      <alignment horizontal="center"/>
    </xf>
    <xf numFmtId="4" fontId="12" fillId="3" borderId="6" xfId="5" applyNumberFormat="1" applyFont="1" applyFill="1" applyBorder="1" applyAlignment="1">
      <alignment horizontal="center"/>
    </xf>
    <xf numFmtId="0" fontId="18" fillId="0" borderId="0" xfId="5" applyFont="1" applyBorder="1" applyAlignment="1">
      <alignment horizontal="left"/>
    </xf>
    <xf numFmtId="0" fontId="6" fillId="0" borderId="19" xfId="5" applyFont="1" applyBorder="1" applyAlignment="1">
      <alignment horizontal="center" vertical="center"/>
    </xf>
    <xf numFmtId="2" fontId="18" fillId="0" borderId="2" xfId="5" applyNumberFormat="1" applyBorder="1" applyAlignment="1">
      <alignment horizontal="center"/>
    </xf>
    <xf numFmtId="2" fontId="18" fillId="0" borderId="3" xfId="5" applyNumberFormat="1" applyBorder="1" applyAlignment="1">
      <alignment horizontal="center"/>
    </xf>
    <xf numFmtId="2" fontId="25" fillId="0" borderId="2" xfId="5" applyNumberFormat="1" applyFont="1" applyBorder="1" applyAlignment="1">
      <alignment horizontal="center" wrapText="1"/>
    </xf>
    <xf numFmtId="2" fontId="18" fillId="0" borderId="3" xfId="5" applyNumberFormat="1" applyFont="1" applyBorder="1" applyAlignment="1">
      <alignment horizontal="center"/>
    </xf>
    <xf numFmtId="2" fontId="9" fillId="0" borderId="3" xfId="5" applyNumberFormat="1" applyFont="1" applyBorder="1" applyAlignment="1">
      <alignment horizontal="center"/>
    </xf>
    <xf numFmtId="3" fontId="25" fillId="0" borderId="5" xfId="5" applyNumberFormat="1" applyFont="1" applyBorder="1" applyAlignment="1">
      <alignment horizontal="center" wrapText="1"/>
    </xf>
    <xf numFmtId="2" fontId="25" fillId="0" borderId="5" xfId="5" applyNumberFormat="1" applyFont="1" applyBorder="1" applyAlignment="1">
      <alignment horizontal="center" wrapText="1"/>
    </xf>
    <xf numFmtId="2" fontId="18" fillId="0" borderId="6" xfId="5" applyNumberFormat="1" applyFont="1" applyBorder="1" applyAlignment="1">
      <alignment horizontal="center"/>
    </xf>
    <xf numFmtId="3" fontId="25" fillId="0" borderId="0" xfId="5" applyNumberFormat="1" applyFont="1" applyBorder="1" applyAlignment="1">
      <alignment horizontal="center" wrapText="1"/>
    </xf>
    <xf numFmtId="2" fontId="25" fillId="0" borderId="0" xfId="5" applyNumberFormat="1" applyFont="1" applyBorder="1" applyAlignment="1">
      <alignment horizontal="center" wrapText="1"/>
    </xf>
    <xf numFmtId="2" fontId="18" fillId="0" borderId="0" xfId="5" applyNumberFormat="1" applyFont="1" applyBorder="1" applyAlignment="1">
      <alignment horizontal="center"/>
    </xf>
    <xf numFmtId="165" fontId="18" fillId="0" borderId="0" xfId="5" applyNumberFormat="1"/>
    <xf numFmtId="2" fontId="6" fillId="0" borderId="0" xfId="5" applyNumberFormat="1" applyFont="1" applyAlignment="1">
      <alignment vertical="center" wrapText="1"/>
    </xf>
    <xf numFmtId="2" fontId="6" fillId="0" borderId="3" xfId="5" applyNumberFormat="1" applyFont="1" applyBorder="1" applyAlignment="1">
      <alignment horizontal="center"/>
    </xf>
    <xf numFmtId="3" fontId="25" fillId="0" borderId="2" xfId="5" applyNumberFormat="1" applyFont="1" applyFill="1" applyBorder="1" applyAlignment="1">
      <alignment horizontal="center"/>
    </xf>
    <xf numFmtId="3" fontId="25" fillId="0" borderId="5" xfId="5" applyNumberFormat="1" applyFont="1" applyFill="1" applyBorder="1" applyAlignment="1">
      <alignment horizontal="center"/>
    </xf>
    <xf numFmtId="2" fontId="6" fillId="0" borderId="6" xfId="5" applyNumberFormat="1" applyFont="1" applyBorder="1" applyAlignment="1">
      <alignment horizontal="center"/>
    </xf>
    <xf numFmtId="2" fontId="6" fillId="0" borderId="0" xfId="5" applyNumberFormat="1" applyFont="1" applyBorder="1" applyAlignment="1">
      <alignment horizontal="center"/>
    </xf>
    <xf numFmtId="0" fontId="18" fillId="0" borderId="0" xfId="5" applyAlignment="1">
      <alignment horizontal="center"/>
    </xf>
    <xf numFmtId="0" fontId="20" fillId="0" borderId="0" xfId="5" applyFont="1" applyAlignment="1"/>
    <xf numFmtId="0" fontId="20" fillId="0" borderId="0" xfId="5" applyFont="1" applyAlignment="1">
      <alignment vertical="center" wrapText="1"/>
    </xf>
    <xf numFmtId="0" fontId="6" fillId="0" borderId="1" xfId="5" applyFont="1" applyBorder="1" applyAlignment="1">
      <alignment horizontal="left" vertical="center" wrapText="1"/>
    </xf>
    <xf numFmtId="0" fontId="18" fillId="0" borderId="1" xfId="5" applyBorder="1"/>
    <xf numFmtId="165" fontId="19" fillId="0" borderId="3" xfId="5" applyNumberFormat="1" applyFont="1" applyBorder="1" applyAlignment="1">
      <alignment horizontal="center"/>
    </xf>
    <xf numFmtId="165" fontId="18" fillId="0" borderId="2" xfId="5" applyNumberFormat="1" applyBorder="1" applyAlignment="1">
      <alignment horizontal="center"/>
    </xf>
    <xf numFmtId="0" fontId="18" fillId="0" borderId="4" xfId="5" applyBorder="1"/>
    <xf numFmtId="0" fontId="18" fillId="0" borderId="5" xfId="5" applyBorder="1" applyAlignment="1">
      <alignment horizontal="center"/>
    </xf>
    <xf numFmtId="165" fontId="19" fillId="0" borderId="6" xfId="5" applyNumberFormat="1" applyFont="1" applyBorder="1" applyAlignment="1">
      <alignment horizontal="center"/>
    </xf>
    <xf numFmtId="3" fontId="18" fillId="0" borderId="0" xfId="5" applyNumberFormat="1" applyAlignment="1">
      <alignment horizontal="center"/>
    </xf>
    <xf numFmtId="165" fontId="18" fillId="0" borderId="0" xfId="5" applyNumberFormat="1" applyAlignment="1">
      <alignment horizontal="center"/>
    </xf>
    <xf numFmtId="2" fontId="18" fillId="0" borderId="0" xfId="5" applyNumberFormat="1"/>
    <xf numFmtId="0" fontId="6" fillId="0" borderId="153" xfId="5" applyFont="1" applyBorder="1" applyAlignment="1">
      <alignment horizontal="left" vertical="center" wrapText="1"/>
    </xf>
    <xf numFmtId="0" fontId="6" fillId="0" borderId="44" xfId="5" applyFont="1" applyBorder="1" applyAlignment="1">
      <alignment horizontal="center" vertical="center" wrapText="1"/>
    </xf>
    <xf numFmtId="2" fontId="6" fillId="0" borderId="44" xfId="5" applyNumberFormat="1" applyFont="1" applyBorder="1" applyAlignment="1">
      <alignment horizontal="center" vertical="center" wrapText="1"/>
    </xf>
    <xf numFmtId="0" fontId="12" fillId="0" borderId="36" xfId="5" applyFont="1" applyBorder="1" applyAlignment="1">
      <alignment horizontal="center" vertical="center" wrapText="1"/>
    </xf>
    <xf numFmtId="0" fontId="18" fillId="0" borderId="154" xfId="5" applyBorder="1"/>
    <xf numFmtId="0" fontId="18" fillId="0" borderId="10" xfId="5" applyBorder="1" applyAlignment="1">
      <alignment horizontal="center"/>
    </xf>
    <xf numFmtId="2" fontId="18" fillId="0" borderId="10" xfId="5" applyNumberFormat="1" applyBorder="1" applyAlignment="1">
      <alignment horizontal="center"/>
    </xf>
    <xf numFmtId="3" fontId="18" fillId="0" borderId="10" xfId="5" applyNumberFormat="1" applyBorder="1" applyAlignment="1">
      <alignment horizontal="center"/>
    </xf>
    <xf numFmtId="165" fontId="19" fillId="0" borderId="7" xfId="5" applyNumberFormat="1" applyFont="1" applyBorder="1" applyAlignment="1">
      <alignment horizontal="center"/>
    </xf>
    <xf numFmtId="0" fontId="18" fillId="0" borderId="3" xfId="5" applyBorder="1" applyAlignment="1">
      <alignment horizontal="center"/>
    </xf>
    <xf numFmtId="2" fontId="18" fillId="0" borderId="5" xfId="5" applyNumberFormat="1" applyBorder="1" applyAlignment="1">
      <alignment horizontal="center"/>
    </xf>
    <xf numFmtId="3" fontId="25" fillId="0" borderId="10" xfId="21" applyNumberFormat="1" applyFont="1" applyFill="1" applyBorder="1" applyAlignment="1">
      <alignment horizontal="center"/>
    </xf>
    <xf numFmtId="2" fontId="25" fillId="0" borderId="10" xfId="21" applyNumberFormat="1" applyFont="1" applyFill="1" applyBorder="1" applyAlignment="1">
      <alignment horizontal="center"/>
    </xf>
    <xf numFmtId="3" fontId="25" fillId="0" borderId="2" xfId="21" applyNumberFormat="1" applyFont="1" applyFill="1" applyBorder="1" applyAlignment="1">
      <alignment horizontal="center"/>
    </xf>
    <xf numFmtId="2" fontId="25" fillId="0" borderId="2" xfId="21" applyNumberFormat="1" applyFont="1" applyFill="1" applyBorder="1" applyAlignment="1">
      <alignment horizontal="center"/>
    </xf>
    <xf numFmtId="3" fontId="25" fillId="0" borderId="5" xfId="21" applyNumberFormat="1" applyFont="1" applyFill="1" applyBorder="1" applyAlignment="1">
      <alignment horizontal="center"/>
    </xf>
    <xf numFmtId="2" fontId="25" fillId="0" borderId="5" xfId="21" applyNumberFormat="1" applyFont="1" applyFill="1" applyBorder="1" applyAlignment="1">
      <alignment horizontal="center"/>
    </xf>
    <xf numFmtId="0" fontId="18" fillId="0" borderId="0" xfId="5" applyFont="1" applyAlignment="1">
      <alignment wrapText="1"/>
    </xf>
    <xf numFmtId="0" fontId="6" fillId="0" borderId="34" xfId="5" applyFont="1" applyBorder="1" applyAlignment="1">
      <alignment horizontal="center" vertical="center" wrapText="1"/>
    </xf>
    <xf numFmtId="0" fontId="12" fillId="0" borderId="155" xfId="5" applyFont="1" applyBorder="1" applyAlignment="1">
      <alignment horizontal="center" vertical="center" wrapText="1"/>
    </xf>
    <xf numFmtId="0" fontId="12" fillId="0" borderId="35" xfId="5" applyFont="1" applyBorder="1" applyAlignment="1">
      <alignment horizontal="center" vertical="center" wrapText="1"/>
    </xf>
    <xf numFmtId="0" fontId="18" fillId="0" borderId="39" xfId="5" applyBorder="1"/>
    <xf numFmtId="3" fontId="18" fillId="0" borderId="38" xfId="5" applyNumberFormat="1" applyBorder="1" applyAlignment="1">
      <alignment horizontal="center"/>
    </xf>
    <xf numFmtId="4" fontId="19" fillId="0" borderId="87" xfId="5" applyNumberFormat="1" applyFont="1" applyBorder="1" applyAlignment="1">
      <alignment horizontal="center"/>
    </xf>
    <xf numFmtId="3" fontId="18" fillId="0" borderId="9" xfId="5" applyNumberFormat="1" applyFill="1" applyBorder="1" applyAlignment="1">
      <alignment horizontal="center"/>
    </xf>
    <xf numFmtId="3" fontId="18" fillId="0" borderId="10" xfId="5" applyNumberFormat="1" applyFill="1" applyBorder="1" applyAlignment="1">
      <alignment horizontal="center"/>
    </xf>
    <xf numFmtId="2" fontId="19" fillId="0" borderId="13" xfId="5" applyNumberFormat="1" applyFont="1" applyBorder="1" applyAlignment="1">
      <alignment horizontal="center"/>
    </xf>
    <xf numFmtId="3" fontId="19" fillId="0" borderId="38" xfId="5" applyNumberFormat="1" applyFont="1" applyBorder="1" applyAlignment="1">
      <alignment horizontal="center"/>
    </xf>
    <xf numFmtId="4" fontId="12" fillId="0" borderId="7" xfId="5" applyNumberFormat="1" applyFont="1" applyBorder="1" applyAlignment="1">
      <alignment horizontal="center"/>
    </xf>
    <xf numFmtId="3" fontId="18" fillId="0" borderId="40" xfId="5" applyNumberFormat="1" applyBorder="1" applyAlignment="1">
      <alignment horizontal="center"/>
    </xf>
    <xf numFmtId="4" fontId="19" fillId="0" borderId="66" xfId="5" applyNumberFormat="1" applyFont="1" applyBorder="1" applyAlignment="1">
      <alignment horizontal="center"/>
    </xf>
    <xf numFmtId="3" fontId="18" fillId="0" borderId="11" xfId="5" applyNumberFormat="1" applyFill="1" applyBorder="1" applyAlignment="1">
      <alignment horizontal="center"/>
    </xf>
    <xf numFmtId="3" fontId="18" fillId="0" borderId="2" xfId="5" applyNumberFormat="1" applyFill="1" applyBorder="1" applyAlignment="1">
      <alignment horizontal="center"/>
    </xf>
    <xf numFmtId="2" fontId="19" fillId="0" borderId="16" xfId="5" applyNumberFormat="1" applyFont="1" applyBorder="1" applyAlignment="1">
      <alignment horizontal="center"/>
    </xf>
    <xf numFmtId="3" fontId="19" fillId="0" borderId="40" xfId="5" applyNumberFormat="1" applyFont="1" applyBorder="1" applyAlignment="1">
      <alignment horizontal="center"/>
    </xf>
    <xf numFmtId="4" fontId="12" fillId="0" borderId="3" xfId="5" applyNumberFormat="1" applyFont="1" applyBorder="1" applyAlignment="1">
      <alignment horizontal="center"/>
    </xf>
    <xf numFmtId="3" fontId="18" fillId="0" borderId="11" xfId="5" applyNumberFormat="1" applyBorder="1" applyAlignment="1">
      <alignment horizontal="center"/>
    </xf>
    <xf numFmtId="0" fontId="18" fillId="0" borderId="39" xfId="5" applyFill="1" applyBorder="1"/>
    <xf numFmtId="0" fontId="6" fillId="0" borderId="72" xfId="5" applyFont="1" applyFill="1" applyBorder="1"/>
    <xf numFmtId="3" fontId="6" fillId="0" borderId="42" xfId="5" applyNumberFormat="1" applyFont="1" applyBorder="1" applyAlignment="1">
      <alignment horizontal="center"/>
    </xf>
    <xf numFmtId="3" fontId="6" fillId="0" borderId="5" xfId="5" applyNumberFormat="1" applyFont="1" applyBorder="1" applyAlignment="1">
      <alignment horizontal="center"/>
    </xf>
    <xf numFmtId="4" fontId="12" fillId="0" borderId="62" xfId="5" applyNumberFormat="1" applyFont="1" applyBorder="1" applyAlignment="1">
      <alignment horizontal="center"/>
    </xf>
    <xf numFmtId="3" fontId="6" fillId="0" borderId="61" xfId="5" applyNumberFormat="1" applyFont="1" applyBorder="1" applyAlignment="1">
      <alignment horizontal="center"/>
    </xf>
    <xf numFmtId="2" fontId="12" fillId="0" borderId="43" xfId="5" applyNumberFormat="1" applyFont="1" applyBorder="1" applyAlignment="1">
      <alignment horizontal="center"/>
    </xf>
    <xf numFmtId="3" fontId="12" fillId="0" borderId="42" xfId="5" applyNumberFormat="1" applyFont="1" applyBorder="1" applyAlignment="1">
      <alignment horizontal="center"/>
    </xf>
    <xf numFmtId="4" fontId="12" fillId="0" borderId="6" xfId="5" applyNumberFormat="1" applyFont="1" applyBorder="1" applyAlignment="1">
      <alignment horizontal="center"/>
    </xf>
    <xf numFmtId="0" fontId="18" fillId="0" borderId="0" xfId="5" applyFont="1" applyAlignment="1"/>
    <xf numFmtId="0" fontId="6" fillId="0" borderId="98" xfId="5" applyFont="1" applyBorder="1" applyAlignment="1">
      <alignment horizontal="center" vertical="center" wrapText="1"/>
    </xf>
    <xf numFmtId="0" fontId="6" fillId="0" borderId="112" xfId="5" applyFont="1" applyBorder="1" applyAlignment="1">
      <alignment horizontal="center" vertical="center" wrapText="1"/>
    </xf>
    <xf numFmtId="0" fontId="12" fillId="0" borderId="108" xfId="5" applyFont="1" applyBorder="1" applyAlignment="1">
      <alignment horizontal="center" vertical="center" wrapText="1"/>
    </xf>
    <xf numFmtId="0" fontId="6" fillId="0" borderId="100" xfId="5" applyFont="1" applyBorder="1" applyAlignment="1">
      <alignment horizontal="center" vertical="center" wrapText="1"/>
    </xf>
    <xf numFmtId="0" fontId="12" fillId="0" borderId="101" xfId="5" applyFont="1" applyBorder="1" applyAlignment="1">
      <alignment horizontal="center" vertical="center" wrapText="1"/>
    </xf>
    <xf numFmtId="0" fontId="18" fillId="0" borderId="121" xfId="5" applyBorder="1"/>
    <xf numFmtId="0" fontId="18" fillId="0" borderId="166" xfId="5" applyBorder="1"/>
    <xf numFmtId="0" fontId="6" fillId="0" borderId="65" xfId="5" applyFont="1" applyBorder="1" applyAlignment="1">
      <alignment horizontal="center" vertical="center" wrapText="1"/>
    </xf>
    <xf numFmtId="3" fontId="6" fillId="0" borderId="64" xfId="5" applyNumberFormat="1" applyFont="1" applyBorder="1" applyAlignment="1">
      <alignment horizontal="center" vertical="center" wrapText="1"/>
    </xf>
    <xf numFmtId="3" fontId="6" fillId="0" borderId="65" xfId="5" applyNumberFormat="1" applyFont="1" applyBorder="1" applyAlignment="1">
      <alignment horizontal="center" vertical="center" wrapText="1"/>
    </xf>
    <xf numFmtId="0" fontId="12" fillId="0" borderId="105" xfId="5" applyFont="1" applyBorder="1" applyAlignment="1">
      <alignment horizontal="center" vertical="center" wrapText="1"/>
    </xf>
    <xf numFmtId="3" fontId="23" fillId="0" borderId="51" xfId="20" applyNumberFormat="1" applyFont="1" applyFill="1" applyBorder="1" applyAlignment="1">
      <alignment horizontal="center"/>
    </xf>
    <xf numFmtId="3" fontId="23" fillId="0" borderId="46" xfId="20" applyNumberFormat="1" applyFont="1" applyFill="1" applyBorder="1" applyAlignment="1">
      <alignment horizontal="center"/>
    </xf>
    <xf numFmtId="3" fontId="18" fillId="0" borderId="46" xfId="5" applyNumberFormat="1" applyFont="1" applyBorder="1" applyAlignment="1">
      <alignment horizontal="center"/>
    </xf>
    <xf numFmtId="4" fontId="19" fillId="0" borderId="53" xfId="5" applyNumberFormat="1" applyFont="1" applyBorder="1" applyAlignment="1">
      <alignment horizontal="center"/>
    </xf>
    <xf numFmtId="3" fontId="57" fillId="0" borderId="51" xfId="20" applyNumberFormat="1" applyFont="1" applyFill="1" applyBorder="1" applyAlignment="1">
      <alignment horizontal="center"/>
    </xf>
    <xf numFmtId="3" fontId="57" fillId="0" borderId="46" xfId="20" applyNumberFormat="1" applyFont="1" applyFill="1" applyBorder="1" applyAlignment="1">
      <alignment horizontal="center"/>
    </xf>
    <xf numFmtId="3" fontId="58" fillId="0" borderId="46" xfId="5" applyNumberFormat="1" applyFont="1" applyBorder="1" applyAlignment="1">
      <alignment horizontal="center"/>
    </xf>
    <xf numFmtId="2" fontId="59" fillId="0" borderId="53" xfId="5" applyNumberFormat="1" applyFont="1" applyBorder="1" applyAlignment="1">
      <alignment horizontal="center"/>
    </xf>
    <xf numFmtId="3" fontId="19" fillId="0" borderId="51" xfId="5" applyNumberFormat="1" applyFont="1" applyBorder="1" applyAlignment="1">
      <alignment horizontal="center"/>
    </xf>
    <xf numFmtId="4" fontId="12" fillId="0" borderId="47" xfId="5" applyNumberFormat="1" applyFont="1" applyBorder="1" applyAlignment="1">
      <alignment horizontal="center"/>
    </xf>
    <xf numFmtId="3" fontId="23" fillId="0" borderId="40" xfId="20" applyNumberFormat="1" applyFont="1" applyFill="1" applyBorder="1" applyAlignment="1">
      <alignment horizontal="center"/>
    </xf>
    <xf numFmtId="3" fontId="23" fillId="0" borderId="2" xfId="20" applyNumberFormat="1" applyFont="1" applyFill="1" applyBorder="1" applyAlignment="1">
      <alignment horizontal="center"/>
    </xf>
    <xf numFmtId="3" fontId="18" fillId="0" borderId="2" xfId="5" applyNumberFormat="1" applyFont="1" applyBorder="1" applyAlignment="1">
      <alignment horizontal="center"/>
    </xf>
    <xf numFmtId="4" fontId="19" fillId="0" borderId="16" xfId="5" applyNumberFormat="1" applyFont="1" applyBorder="1" applyAlignment="1">
      <alignment horizontal="center"/>
    </xf>
    <xf numFmtId="3" fontId="57" fillId="0" borderId="40" xfId="20" applyNumberFormat="1" applyFont="1" applyFill="1" applyBorder="1" applyAlignment="1">
      <alignment horizontal="center"/>
    </xf>
    <xf numFmtId="3" fontId="57" fillId="0" borderId="2" xfId="20" applyNumberFormat="1" applyFont="1" applyFill="1" applyBorder="1" applyAlignment="1">
      <alignment horizontal="center"/>
    </xf>
    <xf numFmtId="3" fontId="58" fillId="0" borderId="2" xfId="5" applyNumberFormat="1" applyFont="1" applyBorder="1" applyAlignment="1">
      <alignment horizontal="center"/>
    </xf>
    <xf numFmtId="2" fontId="59" fillId="0" borderId="16" xfId="5" applyNumberFormat="1" applyFont="1" applyBorder="1" applyAlignment="1">
      <alignment horizontal="center"/>
    </xf>
    <xf numFmtId="4" fontId="12" fillId="0" borderId="43" xfId="5" applyNumberFormat="1" applyFont="1" applyBorder="1" applyAlignment="1">
      <alignment horizontal="center"/>
    </xf>
    <xf numFmtId="3" fontId="25" fillId="0" borderId="51" xfId="20" applyNumberFormat="1" applyFont="1" applyFill="1" applyBorder="1" applyAlignment="1">
      <alignment horizontal="center"/>
    </xf>
    <xf numFmtId="3" fontId="25" fillId="0" borderId="46" xfId="20" applyNumberFormat="1" applyFont="1" applyFill="1" applyBorder="1" applyAlignment="1">
      <alignment horizontal="center"/>
    </xf>
    <xf numFmtId="3" fontId="25" fillId="0" borderId="40" xfId="20" applyNumberFormat="1" applyFont="1" applyFill="1" applyBorder="1" applyAlignment="1">
      <alignment horizontal="center"/>
    </xf>
    <xf numFmtId="3" fontId="25" fillId="0" borderId="2" xfId="20" applyNumberFormat="1" applyFont="1" applyFill="1" applyBorder="1" applyAlignment="1">
      <alignment horizontal="center"/>
    </xf>
    <xf numFmtId="3" fontId="60" fillId="0" borderId="5" xfId="5" applyNumberFormat="1" applyFont="1" applyBorder="1" applyAlignment="1">
      <alignment horizontal="center"/>
    </xf>
    <xf numFmtId="2" fontId="61" fillId="0" borderId="43" xfId="5" applyNumberFormat="1" applyFont="1" applyBorder="1" applyAlignment="1">
      <alignment horizontal="center"/>
    </xf>
    <xf numFmtId="0" fontId="6" fillId="0" borderId="153" xfId="0" applyFont="1" applyBorder="1" applyAlignment="1">
      <alignment horizontal="left" vertical="center" wrapText="1"/>
    </xf>
    <xf numFmtId="0" fontId="6" fillId="0" borderId="44" xfId="0" applyFont="1" applyBorder="1" applyAlignment="1">
      <alignment horizontal="center" vertical="center" wrapText="1"/>
    </xf>
    <xf numFmtId="2" fontId="6" fillId="0" borderId="44" xfId="0" applyNumberFormat="1" applyFont="1" applyBorder="1" applyAlignment="1">
      <alignment horizontal="center" vertical="center" wrapText="1"/>
    </xf>
    <xf numFmtId="0" fontId="12" fillId="0" borderId="36" xfId="0" applyFont="1" applyBorder="1" applyAlignment="1">
      <alignment horizontal="center" vertical="center" wrapText="1"/>
    </xf>
    <xf numFmtId="0" fontId="0" fillId="0" borderId="154" xfId="0" applyBorder="1"/>
    <xf numFmtId="3" fontId="9" fillId="0" borderId="10" xfId="0" applyNumberFormat="1" applyFont="1" applyBorder="1" applyAlignment="1">
      <alignment horizontal="center"/>
    </xf>
    <xf numFmtId="165" fontId="10" fillId="0" borderId="7" xfId="0" applyNumberFormat="1" applyFont="1" applyBorder="1" applyAlignment="1">
      <alignment horizontal="center"/>
    </xf>
    <xf numFmtId="0" fontId="0" fillId="0" borderId="1" xfId="0" applyBorder="1"/>
    <xf numFmtId="3" fontId="9" fillId="0" borderId="2" xfId="0" applyNumberFormat="1" applyFont="1" applyBorder="1" applyAlignment="1">
      <alignment horizontal="center"/>
    </xf>
    <xf numFmtId="165" fontId="10" fillId="0" borderId="3" xfId="0" applyNumberFormat="1" applyFont="1" applyBorder="1" applyAlignment="1">
      <alignment horizontal="center"/>
    </xf>
    <xf numFmtId="0" fontId="0" fillId="0" borderId="4" xfId="0" applyBorder="1"/>
    <xf numFmtId="3" fontId="9" fillId="0" borderId="5" xfId="0" applyNumberFormat="1" applyFont="1" applyBorder="1" applyAlignment="1">
      <alignment horizontal="center"/>
    </xf>
    <xf numFmtId="165" fontId="10" fillId="0" borderId="6" xfId="0" applyNumberFormat="1" applyFont="1" applyBorder="1" applyAlignment="1">
      <alignment horizontal="center"/>
    </xf>
    <xf numFmtId="2" fontId="0" fillId="0" borderId="2" xfId="0" applyNumberFormat="1" applyBorder="1" applyAlignment="1">
      <alignment horizontal="center"/>
    </xf>
    <xf numFmtId="2" fontId="0" fillId="0" borderId="5" xfId="0" applyNumberFormat="1" applyBorder="1" applyAlignment="1">
      <alignment horizontal="center"/>
    </xf>
    <xf numFmtId="0" fontId="18" fillId="0" borderId="0" xfId="0" applyFont="1" applyAlignment="1">
      <alignment horizontal="left"/>
    </xf>
    <xf numFmtId="0" fontId="0" fillId="0" borderId="0" xfId="0" applyFont="1" applyAlignment="1">
      <alignment wrapText="1"/>
    </xf>
    <xf numFmtId="0" fontId="18" fillId="0" borderId="0" xfId="0" applyFont="1" applyBorder="1" applyAlignment="1">
      <alignment horizontal="left"/>
    </xf>
    <xf numFmtId="0" fontId="6" fillId="0" borderId="65" xfId="0" applyFont="1" applyBorder="1" applyAlignment="1">
      <alignment horizontal="center" vertical="center" wrapText="1"/>
    </xf>
    <xf numFmtId="3" fontId="25" fillId="0" borderId="46" xfId="21" applyNumberFormat="1" applyFont="1" applyFill="1" applyBorder="1" applyAlignment="1">
      <alignment horizontal="center"/>
    </xf>
    <xf numFmtId="2" fontId="0" fillId="0" borderId="46" xfId="0" applyNumberFormat="1" applyBorder="1" applyAlignment="1">
      <alignment horizontal="center"/>
    </xf>
    <xf numFmtId="0" fontId="0" fillId="0" borderId="45" xfId="0" applyBorder="1"/>
    <xf numFmtId="165" fontId="10" fillId="0" borderId="47" xfId="0" applyNumberFormat="1" applyFont="1" applyBorder="1" applyAlignment="1">
      <alignment horizontal="center"/>
    </xf>
    <xf numFmtId="2" fontId="9" fillId="0" borderId="10" xfId="0" applyNumberFormat="1" applyFont="1" applyBorder="1" applyAlignment="1">
      <alignment horizontal="center"/>
    </xf>
    <xf numFmtId="2" fontId="9" fillId="0" borderId="2" xfId="0" applyNumberFormat="1" applyFont="1" applyBorder="1" applyAlignment="1">
      <alignment horizontal="center"/>
    </xf>
    <xf numFmtId="2" fontId="9" fillId="0" borderId="5" xfId="0" applyNumberFormat="1" applyFont="1" applyBorder="1" applyAlignment="1">
      <alignment horizontal="center"/>
    </xf>
    <xf numFmtId="2" fontId="10" fillId="0" borderId="6" xfId="0" applyNumberFormat="1" applyFont="1" applyBorder="1" applyAlignment="1">
      <alignment horizontal="center"/>
    </xf>
    <xf numFmtId="0" fontId="18" fillId="0" borderId="0" xfId="0" applyFont="1" applyAlignment="1"/>
    <xf numFmtId="3" fontId="6" fillId="0" borderId="98" xfId="0" applyNumberFormat="1" applyFont="1" applyBorder="1" applyAlignment="1">
      <alignment horizontal="center" vertical="center" wrapText="1"/>
    </xf>
    <xf numFmtId="3" fontId="6" fillId="0" borderId="112" xfId="0" applyNumberFormat="1" applyFont="1" applyBorder="1" applyAlignment="1">
      <alignment horizontal="center" vertical="center" wrapText="1"/>
    </xf>
    <xf numFmtId="0" fontId="6" fillId="0" borderId="112" xfId="0" applyFont="1" applyBorder="1" applyAlignment="1">
      <alignment horizontal="center" vertical="center" wrapText="1"/>
    </xf>
    <xf numFmtId="0" fontId="12" fillId="0" borderId="101" xfId="0" applyFont="1" applyBorder="1" applyAlignment="1">
      <alignment horizontal="center" vertical="center" wrapText="1"/>
    </xf>
    <xf numFmtId="0" fontId="12" fillId="0" borderId="108" xfId="0" applyFont="1" applyBorder="1" applyAlignment="1">
      <alignment horizontal="center" vertical="center" wrapText="1"/>
    </xf>
    <xf numFmtId="0" fontId="0" fillId="0" borderId="121" xfId="0" applyBorder="1"/>
    <xf numFmtId="3" fontId="0" fillId="0" borderId="51" xfId="0" applyNumberFormat="1" applyBorder="1" applyAlignment="1">
      <alignment horizontal="center"/>
    </xf>
    <xf numFmtId="3" fontId="0" fillId="0" borderId="46" xfId="0" applyNumberFormat="1" applyBorder="1" applyAlignment="1">
      <alignment horizontal="center"/>
    </xf>
    <xf numFmtId="4" fontId="19" fillId="0" borderId="52" xfId="0" applyNumberFormat="1" applyFont="1" applyBorder="1" applyAlignment="1">
      <alignment horizontal="center"/>
    </xf>
    <xf numFmtId="3" fontId="0" fillId="0" borderId="38" xfId="0" applyNumberFormat="1" applyBorder="1" applyAlignment="1">
      <alignment horizontal="center"/>
    </xf>
    <xf numFmtId="0" fontId="0" fillId="0" borderId="10" xfId="0" applyBorder="1" applyAlignment="1">
      <alignment horizontal="center"/>
    </xf>
    <xf numFmtId="3" fontId="0" fillId="0" borderId="10" xfId="0" applyNumberFormat="1" applyBorder="1" applyAlignment="1">
      <alignment horizontal="center"/>
    </xf>
    <xf numFmtId="2" fontId="19" fillId="0" borderId="87" xfId="0" applyNumberFormat="1" applyFont="1" applyBorder="1" applyAlignment="1">
      <alignment horizontal="center"/>
    </xf>
    <xf numFmtId="3" fontId="19" fillId="0" borderId="38" xfId="0" applyNumberFormat="1" applyFont="1" applyBorder="1" applyAlignment="1">
      <alignment horizontal="center"/>
    </xf>
    <xf numFmtId="4" fontId="12" fillId="0" borderId="7" xfId="0" applyNumberFormat="1" applyFont="1" applyBorder="1" applyAlignment="1">
      <alignment horizontal="center"/>
    </xf>
    <xf numFmtId="0" fontId="0" fillId="0" borderId="39" xfId="0" applyBorder="1"/>
    <xf numFmtId="3" fontId="0" fillId="0" borderId="40" xfId="0" applyNumberFormat="1" applyBorder="1" applyAlignment="1">
      <alignment horizontal="center"/>
    </xf>
    <xf numFmtId="4" fontId="19" fillId="0" borderId="66" xfId="0" applyNumberFormat="1" applyFont="1" applyBorder="1" applyAlignment="1">
      <alignment horizontal="center"/>
    </xf>
    <xf numFmtId="2" fontId="19" fillId="0" borderId="66" xfId="0" applyNumberFormat="1" applyFont="1" applyBorder="1" applyAlignment="1">
      <alignment horizontal="center"/>
    </xf>
    <xf numFmtId="3" fontId="19" fillId="0" borderId="40" xfId="0" applyNumberFormat="1" applyFont="1" applyBorder="1" applyAlignment="1">
      <alignment horizontal="center"/>
    </xf>
    <xf numFmtId="4" fontId="12" fillId="0" borderId="3" xfId="0" applyNumberFormat="1" applyFont="1" applyBorder="1" applyAlignment="1">
      <alignment horizontal="center"/>
    </xf>
    <xf numFmtId="0" fontId="0" fillId="0" borderId="166" xfId="0" applyBorder="1"/>
    <xf numFmtId="0" fontId="6" fillId="0" borderId="72" xfId="0" applyFont="1" applyFill="1" applyBorder="1"/>
    <xf numFmtId="3" fontId="6" fillId="0" borderId="42" xfId="0" applyNumberFormat="1" applyFont="1" applyBorder="1" applyAlignment="1">
      <alignment horizontal="center"/>
    </xf>
    <xf numFmtId="4" fontId="12" fillId="0" borderId="62" xfId="0" applyNumberFormat="1" applyFont="1" applyBorder="1" applyAlignment="1">
      <alignment horizontal="center"/>
    </xf>
    <xf numFmtId="2" fontId="12" fillId="0" borderId="62" xfId="0" applyNumberFormat="1" applyFont="1" applyBorder="1" applyAlignment="1">
      <alignment horizontal="center"/>
    </xf>
    <xf numFmtId="3" fontId="12" fillId="0" borderId="42" xfId="0" applyNumberFormat="1" applyFont="1" applyBorder="1" applyAlignment="1">
      <alignment horizontal="center"/>
    </xf>
    <xf numFmtId="0" fontId="18" fillId="0" borderId="17" xfId="5" applyFont="1" applyBorder="1" applyAlignment="1"/>
    <xf numFmtId="3" fontId="6" fillId="0" borderId="77" xfId="0" applyNumberFormat="1" applyFont="1" applyBorder="1" applyAlignment="1">
      <alignment horizontal="center" vertical="center" wrapText="1"/>
    </xf>
    <xf numFmtId="3" fontId="6" fillId="0" borderId="67" xfId="0" applyNumberFormat="1" applyFont="1" applyBorder="1" applyAlignment="1">
      <alignment horizontal="center" vertical="center" wrapText="1"/>
    </xf>
    <xf numFmtId="0" fontId="6" fillId="0" borderId="67"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68" xfId="0" applyFont="1" applyBorder="1" applyAlignment="1">
      <alignment horizontal="center" vertical="center" wrapText="1"/>
    </xf>
    <xf numFmtId="0" fontId="0" fillId="0" borderId="46" xfId="0" applyBorder="1" applyAlignment="1">
      <alignment horizontal="center"/>
    </xf>
    <xf numFmtId="2" fontId="19" fillId="0" borderId="52" xfId="0" applyNumberFormat="1" applyFont="1" applyBorder="1" applyAlignment="1">
      <alignment horizontal="center"/>
    </xf>
    <xf numFmtId="3" fontId="19" fillId="0" borderId="9" xfId="0" applyNumberFormat="1" applyFont="1" applyBorder="1" applyAlignment="1">
      <alignment horizontal="center"/>
    </xf>
    <xf numFmtId="3" fontId="19" fillId="0" borderId="11" xfId="0" applyNumberFormat="1" applyFont="1" applyBorder="1" applyAlignment="1">
      <alignment horizontal="center"/>
    </xf>
    <xf numFmtId="3" fontId="12" fillId="0" borderId="61" xfId="0" applyNumberFormat="1" applyFont="1" applyBorder="1" applyAlignment="1">
      <alignment horizontal="center"/>
    </xf>
    <xf numFmtId="3" fontId="6" fillId="0" borderId="64" xfId="0" applyNumberFormat="1" applyFont="1" applyBorder="1" applyAlignment="1">
      <alignment horizontal="center" vertical="center" wrapText="1"/>
    </xf>
    <xf numFmtId="3" fontId="6" fillId="0" borderId="65" xfId="0" applyNumberFormat="1" applyFont="1" applyBorder="1" applyAlignment="1">
      <alignment horizontal="center" vertical="center" wrapText="1"/>
    </xf>
    <xf numFmtId="0" fontId="12" fillId="0" borderId="105" xfId="0" applyFont="1" applyBorder="1" applyAlignment="1">
      <alignment horizontal="center" vertical="center" wrapText="1"/>
    </xf>
    <xf numFmtId="3" fontId="18" fillId="0" borderId="46" xfId="0" applyNumberFormat="1" applyFont="1" applyBorder="1" applyAlignment="1">
      <alignment horizontal="center"/>
    </xf>
    <xf numFmtId="4" fontId="19" fillId="0" borderId="53" xfId="0" applyNumberFormat="1" applyFont="1" applyBorder="1" applyAlignment="1">
      <alignment horizontal="center"/>
    </xf>
    <xf numFmtId="3" fontId="58" fillId="0" borderId="46" xfId="0" applyNumberFormat="1" applyFont="1" applyBorder="1" applyAlignment="1">
      <alignment horizontal="center"/>
    </xf>
    <xf numFmtId="2" fontId="59" fillId="0" borderId="53" xfId="0" applyNumberFormat="1" applyFont="1" applyBorder="1" applyAlignment="1">
      <alignment horizontal="center"/>
    </xf>
    <xf numFmtId="3" fontId="19" fillId="0" borderId="51" xfId="0" applyNumberFormat="1" applyFont="1" applyBorder="1" applyAlignment="1">
      <alignment horizontal="center"/>
    </xf>
    <xf numFmtId="4" fontId="12" fillId="0" borderId="47" xfId="0" applyNumberFormat="1" applyFont="1" applyBorder="1" applyAlignment="1">
      <alignment horizontal="center"/>
    </xf>
    <xf numFmtId="4" fontId="19" fillId="0" borderId="16" xfId="0" applyNumberFormat="1" applyFont="1" applyBorder="1" applyAlignment="1">
      <alignment horizontal="center"/>
    </xf>
    <xf numFmtId="3" fontId="58" fillId="0" borderId="2" xfId="0" applyNumberFormat="1" applyFont="1" applyBorder="1" applyAlignment="1">
      <alignment horizontal="center"/>
    </xf>
    <xf numFmtId="2" fontId="59" fillId="0" borderId="16" xfId="0" applyNumberFormat="1" applyFont="1" applyBorder="1" applyAlignment="1">
      <alignment horizontal="center"/>
    </xf>
    <xf numFmtId="4" fontId="12" fillId="0" borderId="43" xfId="0" applyNumberFormat="1" applyFont="1" applyBorder="1" applyAlignment="1">
      <alignment horizontal="center"/>
    </xf>
    <xf numFmtId="2" fontId="12" fillId="0" borderId="43" xfId="0" applyNumberFormat="1" applyFont="1" applyBorder="1" applyAlignment="1">
      <alignment horizontal="center"/>
    </xf>
    <xf numFmtId="3" fontId="60" fillId="0" borderId="5" xfId="0" applyNumberFormat="1" applyFont="1" applyBorder="1" applyAlignment="1">
      <alignment horizontal="center"/>
    </xf>
    <xf numFmtId="2" fontId="61" fillId="0" borderId="43" xfId="0" applyNumberFormat="1" applyFont="1" applyBorder="1" applyAlignment="1">
      <alignment horizontal="center"/>
    </xf>
    <xf numFmtId="0" fontId="6" fillId="0" borderId="0" xfId="5" applyFont="1" applyBorder="1" applyAlignment="1">
      <alignment horizontal="left"/>
    </xf>
    <xf numFmtId="0" fontId="6" fillId="0" borderId="80" xfId="5" applyFont="1" applyBorder="1" applyAlignment="1">
      <alignment horizontal="center" vertical="center" wrapText="1"/>
    </xf>
    <xf numFmtId="0" fontId="6" fillId="0" borderId="160" xfId="5" applyFont="1" applyBorder="1" applyAlignment="1">
      <alignment horizontal="center" vertical="center" wrapText="1"/>
    </xf>
    <xf numFmtId="0" fontId="7" fillId="2" borderId="4" xfId="5" applyFont="1" applyFill="1" applyBorder="1" applyAlignment="1">
      <alignment horizontal="left"/>
    </xf>
    <xf numFmtId="0" fontId="6" fillId="0" borderId="19" xfId="5" applyFont="1" applyBorder="1" applyAlignment="1">
      <alignment horizontal="center" vertical="center" wrapText="1"/>
    </xf>
    <xf numFmtId="0" fontId="6" fillId="0" borderId="54" xfId="5" applyFont="1" applyBorder="1" applyAlignment="1">
      <alignment horizontal="center" vertical="center" wrapText="1"/>
    </xf>
    <xf numFmtId="0" fontId="6" fillId="0" borderId="77" xfId="5" applyFont="1" applyBorder="1" applyAlignment="1">
      <alignment horizontal="center" vertical="center" wrapText="1"/>
    </xf>
    <xf numFmtId="0" fontId="6" fillId="0" borderId="67" xfId="5" applyFont="1" applyBorder="1" applyAlignment="1">
      <alignment horizontal="center" vertical="center" wrapText="1"/>
    </xf>
    <xf numFmtId="0" fontId="6" fillId="0" borderId="134" xfId="5" applyFont="1" applyBorder="1" applyAlignment="1">
      <alignment horizontal="center" vertical="center" wrapText="1"/>
    </xf>
    <xf numFmtId="0" fontId="6" fillId="0" borderId="0" xfId="5" applyFont="1" applyAlignment="1">
      <alignment horizontal="left" vertical="center" wrapText="1"/>
    </xf>
    <xf numFmtId="0" fontId="6" fillId="0" borderId="0" xfId="5" applyFont="1" applyAlignment="1">
      <alignment horizontal="center" vertical="center" wrapText="1"/>
    </xf>
    <xf numFmtId="0" fontId="6" fillId="0" borderId="45" xfId="5" applyFont="1" applyBorder="1" applyAlignment="1">
      <alignment horizontal="center" vertical="center"/>
    </xf>
    <xf numFmtId="3" fontId="18" fillId="0" borderId="46" xfId="5" applyNumberFormat="1" applyBorder="1" applyAlignment="1">
      <alignment horizontal="center" vertical="center"/>
    </xf>
    <xf numFmtId="166" fontId="18" fillId="0" borderId="46" xfId="5" applyNumberFormat="1" applyBorder="1" applyAlignment="1">
      <alignment horizontal="center" vertical="center"/>
    </xf>
    <xf numFmtId="166" fontId="18" fillId="0" borderId="47" xfId="5" applyNumberFormat="1" applyBorder="1" applyAlignment="1">
      <alignment horizontal="center" vertical="center"/>
    </xf>
    <xf numFmtId="0" fontId="6" fillId="0" borderId="1" xfId="5" applyFont="1" applyBorder="1" applyAlignment="1">
      <alignment horizontal="center" vertical="center"/>
    </xf>
    <xf numFmtId="3" fontId="18" fillId="0" borderId="2" xfId="5" applyNumberFormat="1" applyBorder="1" applyAlignment="1">
      <alignment horizontal="center" vertical="center"/>
    </xf>
    <xf numFmtId="0" fontId="18" fillId="0" borderId="2" xfId="5" applyBorder="1" applyAlignment="1">
      <alignment horizontal="center" vertical="center"/>
    </xf>
    <xf numFmtId="165" fontId="18" fillId="0" borderId="2" xfId="5" applyNumberFormat="1" applyBorder="1" applyAlignment="1">
      <alignment horizontal="center" vertical="center"/>
    </xf>
    <xf numFmtId="165" fontId="18" fillId="0" borderId="3" xfId="5" applyNumberFormat="1" applyBorder="1" applyAlignment="1">
      <alignment horizontal="center" vertical="center"/>
    </xf>
    <xf numFmtId="0" fontId="12" fillId="2" borderId="1" xfId="5" applyFont="1" applyFill="1" applyBorder="1" applyAlignment="1">
      <alignment horizontal="center" vertical="center" wrapText="1"/>
    </xf>
    <xf numFmtId="4" fontId="12" fillId="2" borderId="2" xfId="5" applyNumberFormat="1" applyFont="1" applyFill="1" applyBorder="1" applyAlignment="1">
      <alignment horizontal="center" vertical="center"/>
    </xf>
    <xf numFmtId="4" fontId="12" fillId="2" borderId="3" xfId="5" applyNumberFormat="1" applyFont="1" applyFill="1" applyBorder="1" applyAlignment="1">
      <alignment horizontal="center" vertical="center"/>
    </xf>
    <xf numFmtId="0" fontId="18" fillId="0" borderId="3" xfId="5" applyBorder="1" applyAlignment="1">
      <alignment horizontal="center" vertical="center"/>
    </xf>
    <xf numFmtId="2" fontId="12" fillId="2" borderId="2" xfId="5" applyNumberFormat="1" applyFont="1" applyFill="1" applyBorder="1" applyAlignment="1">
      <alignment horizontal="center" vertical="center"/>
    </xf>
    <xf numFmtId="2" fontId="12" fillId="2" borderId="3" xfId="5" applyNumberFormat="1" applyFont="1" applyFill="1" applyBorder="1" applyAlignment="1">
      <alignment horizontal="center" vertical="center"/>
    </xf>
    <xf numFmtId="0" fontId="6" fillId="3" borderId="1" xfId="5" applyFont="1" applyFill="1" applyBorder="1" applyAlignment="1">
      <alignment horizontal="center" vertical="center" wrapText="1"/>
    </xf>
    <xf numFmtId="3" fontId="18" fillId="3" borderId="2" xfId="5" applyNumberFormat="1" applyFont="1" applyFill="1" applyBorder="1" applyAlignment="1">
      <alignment horizontal="center" vertical="center"/>
    </xf>
    <xf numFmtId="166" fontId="18" fillId="3" borderId="2" xfId="5" applyNumberFormat="1" applyFont="1" applyFill="1" applyBorder="1" applyAlignment="1">
      <alignment horizontal="center" vertical="center"/>
    </xf>
    <xf numFmtId="166" fontId="18" fillId="3" borderId="3" xfId="5" applyNumberFormat="1" applyFont="1" applyFill="1" applyBorder="1" applyAlignment="1">
      <alignment horizontal="center" vertical="center"/>
    </xf>
    <xf numFmtId="4" fontId="6" fillId="2" borderId="2" xfId="5" applyNumberFormat="1" applyFont="1" applyFill="1" applyBorder="1" applyAlignment="1">
      <alignment horizontal="center" vertical="center"/>
    </xf>
    <xf numFmtId="4" fontId="6" fillId="2" borderId="3" xfId="5" applyNumberFormat="1" applyFont="1" applyFill="1" applyBorder="1" applyAlignment="1">
      <alignment horizontal="center" vertical="center"/>
    </xf>
    <xf numFmtId="166" fontId="9" fillId="0" borderId="2" xfId="5" applyNumberFormat="1" applyFont="1" applyBorder="1" applyAlignment="1">
      <alignment horizontal="center" vertical="center"/>
    </xf>
    <xf numFmtId="166" fontId="9" fillId="0" borderId="3" xfId="5" applyNumberFormat="1" applyFont="1" applyBorder="1" applyAlignment="1">
      <alignment horizontal="center" vertical="center"/>
    </xf>
    <xf numFmtId="0" fontId="9" fillId="0" borderId="3" xfId="5" applyFont="1" applyBorder="1" applyAlignment="1">
      <alignment horizontal="center" vertical="center"/>
    </xf>
    <xf numFmtId="3" fontId="9" fillId="0" borderId="3" xfId="5" applyNumberFormat="1" applyFont="1" applyBorder="1" applyAlignment="1">
      <alignment horizontal="center" vertical="center"/>
    </xf>
    <xf numFmtId="0" fontId="12" fillId="2" borderId="4" xfId="5" applyFont="1" applyFill="1" applyBorder="1" applyAlignment="1">
      <alignment horizontal="center" vertical="center" wrapText="1"/>
    </xf>
    <xf numFmtId="4" fontId="6" fillId="2" borderId="5" xfId="5" applyNumberFormat="1" applyFont="1" applyFill="1" applyBorder="1" applyAlignment="1">
      <alignment horizontal="center" vertical="center"/>
    </xf>
    <xf numFmtId="4" fontId="6" fillId="2" borderId="6" xfId="5" applyNumberFormat="1" applyFont="1" applyFill="1" applyBorder="1" applyAlignment="1">
      <alignment horizontal="center" vertical="center"/>
    </xf>
    <xf numFmtId="0" fontId="18" fillId="0" borderId="0" xfId="5" applyFont="1" applyBorder="1" applyAlignment="1"/>
    <xf numFmtId="0" fontId="6" fillId="0" borderId="46" xfId="5" applyFont="1" applyBorder="1" applyAlignment="1">
      <alignment horizontal="center" vertical="center" wrapText="1"/>
    </xf>
    <xf numFmtId="0" fontId="6" fillId="0" borderId="24" xfId="5" applyFont="1" applyBorder="1" applyAlignment="1">
      <alignment horizontal="center"/>
    </xf>
    <xf numFmtId="3" fontId="18" fillId="0" borderId="51" xfId="5" applyNumberFormat="1" applyFont="1" applyBorder="1" applyAlignment="1">
      <alignment horizontal="center"/>
    </xf>
    <xf numFmtId="0" fontId="18" fillId="0" borderId="52" xfId="5" applyFont="1" applyBorder="1" applyAlignment="1">
      <alignment horizontal="center"/>
    </xf>
    <xf numFmtId="0" fontId="18" fillId="0" borderId="51" xfId="5" applyFont="1" applyBorder="1" applyAlignment="1">
      <alignment horizontal="center"/>
    </xf>
    <xf numFmtId="166" fontId="18" fillId="0" borderId="52" xfId="5" applyNumberFormat="1" applyFont="1" applyBorder="1" applyAlignment="1">
      <alignment horizontal="center"/>
    </xf>
    <xf numFmtId="3" fontId="6" fillId="0" borderId="25" xfId="5" applyNumberFormat="1" applyFont="1" applyBorder="1" applyAlignment="1">
      <alignment horizontal="center"/>
    </xf>
    <xf numFmtId="0" fontId="19" fillId="0" borderId="26" xfId="5" applyFont="1" applyBorder="1" applyAlignment="1">
      <alignment horizontal="center"/>
    </xf>
    <xf numFmtId="0" fontId="6" fillId="0" borderId="27" xfId="5" applyFont="1" applyBorder="1" applyAlignment="1">
      <alignment horizontal="center"/>
    </xf>
    <xf numFmtId="3" fontId="18" fillId="0" borderId="40" xfId="5" applyNumberFormat="1" applyFont="1" applyBorder="1" applyAlignment="1">
      <alignment horizontal="center"/>
    </xf>
    <xf numFmtId="0" fontId="18" fillId="0" borderId="66" xfId="5" applyFont="1" applyBorder="1" applyAlignment="1">
      <alignment horizontal="center"/>
    </xf>
    <xf numFmtId="0" fontId="18" fillId="0" borderId="40" xfId="5" applyFont="1" applyBorder="1" applyAlignment="1">
      <alignment horizontal="center"/>
    </xf>
    <xf numFmtId="4" fontId="18" fillId="0" borderId="66" xfId="5" applyNumberFormat="1" applyFont="1" applyBorder="1" applyAlignment="1">
      <alignment horizontal="center"/>
    </xf>
    <xf numFmtId="165" fontId="18" fillId="0" borderId="66" xfId="5" applyNumberFormat="1" applyFont="1" applyBorder="1" applyAlignment="1">
      <alignment horizontal="center"/>
    </xf>
    <xf numFmtId="3" fontId="6" fillId="0" borderId="28" xfId="5" applyNumberFormat="1" applyFont="1" applyBorder="1" applyAlignment="1">
      <alignment horizontal="center"/>
    </xf>
    <xf numFmtId="2" fontId="12" fillId="0" borderId="29" xfId="5" applyNumberFormat="1" applyFont="1" applyBorder="1" applyAlignment="1">
      <alignment horizontal="center"/>
    </xf>
    <xf numFmtId="166" fontId="18" fillId="0" borderId="66" xfId="5" applyNumberFormat="1" applyFont="1" applyBorder="1" applyAlignment="1">
      <alignment horizontal="center"/>
    </xf>
    <xf numFmtId="167" fontId="18" fillId="0" borderId="40" xfId="5" applyNumberFormat="1" applyFont="1" applyBorder="1" applyAlignment="1">
      <alignment horizontal="center"/>
    </xf>
    <xf numFmtId="167" fontId="6" fillId="0" borderId="28" xfId="5" applyNumberFormat="1" applyFont="1" applyBorder="1" applyAlignment="1">
      <alignment horizontal="center"/>
    </xf>
    <xf numFmtId="3" fontId="18" fillId="3" borderId="40" xfId="5" applyNumberFormat="1" applyFont="1" applyFill="1" applyBorder="1" applyAlignment="1">
      <alignment horizontal="center"/>
    </xf>
    <xf numFmtId="165" fontId="18" fillId="3" borderId="66" xfId="5" applyNumberFormat="1" applyFont="1" applyFill="1" applyBorder="1" applyAlignment="1">
      <alignment horizontal="center"/>
    </xf>
    <xf numFmtId="3" fontId="6" fillId="3" borderId="28" xfId="5" applyNumberFormat="1" applyFont="1" applyFill="1" applyBorder="1" applyAlignment="1">
      <alignment horizontal="center"/>
    </xf>
    <xf numFmtId="0" fontId="6" fillId="0" borderId="30" xfId="5" applyFont="1" applyBorder="1" applyAlignment="1">
      <alignment horizontal="center"/>
    </xf>
    <xf numFmtId="3" fontId="18" fillId="3" borderId="42" xfId="5" applyNumberFormat="1" applyFont="1" applyFill="1" applyBorder="1" applyAlignment="1">
      <alignment horizontal="center"/>
    </xf>
    <xf numFmtId="165" fontId="18" fillId="0" borderId="62" xfId="5" applyNumberFormat="1" applyFont="1" applyBorder="1" applyAlignment="1">
      <alignment horizontal="center"/>
    </xf>
    <xf numFmtId="0" fontId="18" fillId="0" borderId="42" xfId="5" applyFont="1" applyBorder="1" applyAlignment="1">
      <alignment horizontal="center"/>
    </xf>
    <xf numFmtId="165" fontId="18" fillId="3" borderId="62" xfId="5" applyNumberFormat="1" applyFont="1" applyFill="1" applyBorder="1" applyAlignment="1">
      <alignment horizontal="center"/>
    </xf>
    <xf numFmtId="3" fontId="6" fillId="3" borderId="31" xfId="5" applyNumberFormat="1" applyFont="1" applyFill="1" applyBorder="1" applyAlignment="1">
      <alignment horizontal="center"/>
    </xf>
    <xf numFmtId="2" fontId="12" fillId="0" borderId="32" xfId="5" applyNumberFormat="1" applyFont="1" applyBorder="1" applyAlignment="1">
      <alignment horizontal="center"/>
    </xf>
    <xf numFmtId="0" fontId="18" fillId="0" borderId="0" xfId="5" applyAlignment="1">
      <alignment vertical="center" wrapText="1"/>
    </xf>
    <xf numFmtId="0" fontId="62" fillId="0" borderId="0" xfId="5" applyFont="1" applyAlignment="1"/>
    <xf numFmtId="0" fontId="6" fillId="0" borderId="51" xfId="5" applyFont="1" applyBorder="1" applyAlignment="1">
      <alignment horizontal="center" vertical="center"/>
    </xf>
    <xf numFmtId="0" fontId="6" fillId="0" borderId="70" xfId="5" applyFont="1" applyBorder="1" applyAlignment="1">
      <alignment horizontal="center"/>
    </xf>
    <xf numFmtId="0" fontId="6" fillId="0" borderId="58" xfId="5" applyFont="1" applyBorder="1" applyAlignment="1">
      <alignment horizontal="center"/>
    </xf>
    <xf numFmtId="0" fontId="18" fillId="0" borderId="51" xfId="5" applyBorder="1" applyAlignment="1">
      <alignment horizontal="center"/>
    </xf>
    <xf numFmtId="0" fontId="18" fillId="0" borderId="52" xfId="5" applyBorder="1" applyAlignment="1">
      <alignment horizontal="center"/>
    </xf>
    <xf numFmtId="0" fontId="18" fillId="0" borderId="25" xfId="5" applyBorder="1" applyAlignment="1">
      <alignment horizontal="center"/>
    </xf>
    <xf numFmtId="0" fontId="18" fillId="0" borderId="40" xfId="5" applyBorder="1" applyAlignment="1">
      <alignment horizontal="center"/>
    </xf>
    <xf numFmtId="0" fontId="18" fillId="0" borderId="66" xfId="5" applyBorder="1" applyAlignment="1">
      <alignment horizontal="center"/>
    </xf>
    <xf numFmtId="0" fontId="18" fillId="0" borderId="28" xfId="5" applyBorder="1" applyAlignment="1">
      <alignment horizontal="center"/>
    </xf>
    <xf numFmtId="165" fontId="12" fillId="0" borderId="29" xfId="5" applyNumberFormat="1" applyFont="1" applyBorder="1" applyAlignment="1">
      <alignment horizontal="center"/>
    </xf>
    <xf numFmtId="0" fontId="18" fillId="0" borderId="42" xfId="5" applyBorder="1" applyAlignment="1">
      <alignment horizontal="center"/>
    </xf>
    <xf numFmtId="0" fontId="18" fillId="0" borderId="62" xfId="5" applyBorder="1" applyAlignment="1">
      <alignment horizontal="center"/>
    </xf>
    <xf numFmtId="0" fontId="18" fillId="0" borderId="31" xfId="5" applyBorder="1" applyAlignment="1">
      <alignment horizontal="center"/>
    </xf>
    <xf numFmtId="165" fontId="12" fillId="0" borderId="32" xfId="5" applyNumberFormat="1" applyFont="1" applyBorder="1" applyAlignment="1">
      <alignment horizontal="center"/>
    </xf>
    <xf numFmtId="0" fontId="18" fillId="0" borderId="0" xfId="5" applyBorder="1" applyAlignment="1">
      <alignment horizontal="center"/>
    </xf>
    <xf numFmtId="165" fontId="12" fillId="0" borderId="0" xfId="5" applyNumberFormat="1" applyFont="1" applyBorder="1" applyAlignment="1">
      <alignment horizontal="center"/>
    </xf>
    <xf numFmtId="0" fontId="6" fillId="0" borderId="0" xfId="5" applyFont="1" applyBorder="1" applyAlignment="1"/>
    <xf numFmtId="0" fontId="6" fillId="0" borderId="0" xfId="5" applyFont="1" applyAlignment="1">
      <alignment horizontal="center"/>
    </xf>
    <xf numFmtId="0" fontId="7" fillId="0" borderId="46" xfId="5" applyFont="1" applyBorder="1" applyAlignment="1">
      <alignment horizontal="center" vertical="center"/>
    </xf>
    <xf numFmtId="0" fontId="12" fillId="0" borderId="57" xfId="5" applyFont="1" applyBorder="1" applyAlignment="1">
      <alignment horizontal="center" vertical="center" wrapText="1"/>
    </xf>
    <xf numFmtId="0" fontId="18" fillId="0" borderId="45" xfId="5" applyFont="1" applyBorder="1"/>
    <xf numFmtId="0" fontId="18" fillId="0" borderId="46" xfId="5" applyFont="1" applyBorder="1" applyAlignment="1"/>
    <xf numFmtId="0" fontId="18" fillId="0" borderId="46" xfId="5" applyFont="1" applyBorder="1" applyAlignment="1">
      <alignment horizontal="center"/>
    </xf>
    <xf numFmtId="0" fontId="19" fillId="2" borderId="46" xfId="5" applyFont="1" applyFill="1" applyBorder="1" applyAlignment="1">
      <alignment horizontal="center"/>
    </xf>
    <xf numFmtId="2" fontId="19" fillId="2" borderId="46" xfId="5" applyNumberFormat="1" applyFont="1" applyFill="1" applyBorder="1" applyAlignment="1">
      <alignment horizontal="center"/>
    </xf>
    <xf numFmtId="0" fontId="18" fillId="0" borderId="46" xfId="5" applyBorder="1" applyAlignment="1">
      <alignment horizontal="center" vertical="center"/>
    </xf>
    <xf numFmtId="2" fontId="19" fillId="2" borderId="46" xfId="5" applyNumberFormat="1" applyFont="1" applyFill="1" applyBorder="1" applyAlignment="1">
      <alignment horizontal="center" vertical="center"/>
    </xf>
    <xf numFmtId="2" fontId="10" fillId="2" borderId="46" xfId="5" applyNumberFormat="1" applyFont="1" applyFill="1" applyBorder="1" applyAlignment="1">
      <alignment horizontal="center" vertical="center"/>
    </xf>
    <xf numFmtId="2" fontId="10" fillId="2" borderId="46" xfId="5" applyNumberFormat="1" applyFont="1" applyFill="1" applyBorder="1" applyAlignment="1">
      <alignment horizontal="center"/>
    </xf>
    <xf numFmtId="0" fontId="7" fillId="0" borderId="53" xfId="5" applyFont="1" applyBorder="1" applyAlignment="1">
      <alignment horizontal="center" vertical="center"/>
    </xf>
    <xf numFmtId="3" fontId="9" fillId="0" borderId="10" xfId="5" applyNumberFormat="1" applyFont="1" applyBorder="1" applyAlignment="1">
      <alignment horizontal="center" vertical="center"/>
    </xf>
    <xf numFmtId="2" fontId="10" fillId="2" borderId="10" xfId="5" applyNumberFormat="1" applyFont="1" applyFill="1" applyBorder="1" applyAlignment="1">
      <alignment horizontal="center"/>
    </xf>
    <xf numFmtId="0" fontId="7" fillId="0" borderId="7" xfId="5" applyFont="1" applyBorder="1" applyAlignment="1">
      <alignment horizontal="center" vertical="center"/>
    </xf>
    <xf numFmtId="0" fontId="18" fillId="0" borderId="2" xfId="5" applyFont="1" applyBorder="1" applyAlignment="1">
      <alignment horizontal="center"/>
    </xf>
    <xf numFmtId="2" fontId="19" fillId="2" borderId="2" xfId="5" applyNumberFormat="1" applyFont="1" applyFill="1" applyBorder="1" applyAlignment="1">
      <alignment horizontal="center"/>
    </xf>
    <xf numFmtId="2" fontId="19" fillId="2" borderId="2" xfId="5" applyNumberFormat="1" applyFont="1" applyFill="1" applyBorder="1" applyAlignment="1">
      <alignment horizontal="center" vertical="center"/>
    </xf>
    <xf numFmtId="2" fontId="10" fillId="2" borderId="2" xfId="5" applyNumberFormat="1" applyFont="1" applyFill="1" applyBorder="1" applyAlignment="1">
      <alignment horizontal="center" vertical="center"/>
    </xf>
    <xf numFmtId="0" fontId="7" fillId="0" borderId="2" xfId="5" applyFont="1" applyBorder="1" applyAlignment="1">
      <alignment horizontal="center" vertical="center"/>
    </xf>
    <xf numFmtId="2" fontId="10" fillId="2" borderId="2" xfId="5" applyNumberFormat="1" applyFont="1" applyFill="1" applyBorder="1" applyAlignment="1">
      <alignment horizontal="center"/>
    </xf>
    <xf numFmtId="0" fontId="7" fillId="0" borderId="16" xfId="5" applyFont="1" applyBorder="1" applyAlignment="1">
      <alignment horizontal="center" vertical="center"/>
    </xf>
    <xf numFmtId="0" fontId="7" fillId="0" borderId="3" xfId="5" applyFont="1" applyBorder="1" applyAlignment="1">
      <alignment horizontal="center" vertical="center"/>
    </xf>
    <xf numFmtId="0" fontId="19" fillId="2" borderId="2" xfId="5" applyFont="1" applyFill="1" applyBorder="1" applyAlignment="1">
      <alignment horizontal="center"/>
    </xf>
    <xf numFmtId="0" fontId="18" fillId="2" borderId="2" xfId="5" applyFill="1" applyBorder="1" applyAlignment="1">
      <alignment horizontal="center" vertical="center"/>
    </xf>
    <xf numFmtId="0" fontId="7" fillId="2" borderId="2" xfId="5" applyFont="1" applyFill="1" applyBorder="1" applyAlignment="1">
      <alignment horizontal="center" vertical="center"/>
    </xf>
    <xf numFmtId="0" fontId="18" fillId="0" borderId="1" xfId="5" applyFont="1" applyBorder="1"/>
    <xf numFmtId="0" fontId="18" fillId="0" borderId="2" xfId="5" applyFont="1" applyBorder="1" applyAlignment="1"/>
    <xf numFmtId="3" fontId="9" fillId="3" borderId="2" xfId="5" applyNumberFormat="1" applyFont="1" applyFill="1" applyBorder="1" applyAlignment="1">
      <alignment horizontal="center" vertical="center"/>
    </xf>
    <xf numFmtId="3" fontId="18" fillId="0" borderId="2" xfId="5" applyNumberFormat="1" applyFont="1" applyBorder="1" applyAlignment="1">
      <alignment horizontal="center" vertical="center"/>
    </xf>
    <xf numFmtId="0" fontId="18" fillId="0" borderId="16" xfId="5" applyBorder="1" applyAlignment="1">
      <alignment horizontal="center" vertical="center"/>
    </xf>
    <xf numFmtId="0" fontId="9" fillId="0" borderId="2" xfId="5" applyFont="1" applyBorder="1" applyAlignment="1">
      <alignment horizontal="center"/>
    </xf>
    <xf numFmtId="0" fontId="7" fillId="0" borderId="2" xfId="5" applyFont="1" applyBorder="1" applyAlignment="1">
      <alignment horizontal="center"/>
    </xf>
    <xf numFmtId="0" fontId="7" fillId="0" borderId="16" xfId="5" applyFont="1" applyBorder="1" applyAlignment="1">
      <alignment horizontal="center"/>
    </xf>
    <xf numFmtId="0" fontId="7" fillId="0" borderId="3" xfId="5" applyFont="1" applyBorder="1" applyAlignment="1">
      <alignment horizontal="center"/>
    </xf>
    <xf numFmtId="2" fontId="12" fillId="2" borderId="2" xfId="5" applyNumberFormat="1" applyFont="1" applyFill="1" applyBorder="1" applyAlignment="1">
      <alignment horizontal="center"/>
    </xf>
    <xf numFmtId="2" fontId="8" fillId="2" borderId="2" xfId="5" applyNumberFormat="1" applyFont="1" applyFill="1" applyBorder="1" applyAlignment="1">
      <alignment horizontal="center"/>
    </xf>
    <xf numFmtId="3" fontId="9" fillId="0" borderId="2" xfId="5" applyNumberFormat="1" applyFont="1" applyBorder="1" applyAlignment="1">
      <alignment horizontal="center"/>
    </xf>
    <xf numFmtId="3" fontId="9" fillId="0" borderId="16" xfId="5" applyNumberFormat="1" applyFont="1" applyBorder="1" applyAlignment="1">
      <alignment horizontal="center"/>
    </xf>
    <xf numFmtId="3" fontId="9" fillId="0" borderId="3" xfId="5" applyNumberFormat="1" applyFont="1" applyBorder="1" applyAlignment="1">
      <alignment horizontal="center"/>
    </xf>
    <xf numFmtId="0" fontId="7" fillId="2" borderId="2" xfId="5" applyFont="1" applyFill="1" applyBorder="1" applyAlignment="1">
      <alignment horizontal="center"/>
    </xf>
    <xf numFmtId="2" fontId="8" fillId="2" borderId="2" xfId="5" applyNumberFormat="1" applyFont="1" applyFill="1" applyBorder="1" applyAlignment="1">
      <alignment horizontal="center" vertical="center"/>
    </xf>
    <xf numFmtId="0" fontId="18" fillId="0" borderId="19" xfId="5" applyFont="1" applyBorder="1" applyAlignment="1">
      <alignment horizontal="left" vertical="center"/>
    </xf>
    <xf numFmtId="0" fontId="18" fillId="0" borderId="57" xfId="5" applyFont="1" applyBorder="1" applyAlignment="1">
      <alignment horizontal="center"/>
    </xf>
    <xf numFmtId="2" fontId="19" fillId="2" borderId="57" xfId="5" applyNumberFormat="1" applyFont="1" applyFill="1" applyBorder="1" applyAlignment="1">
      <alignment horizontal="center"/>
    </xf>
    <xf numFmtId="0" fontId="18" fillId="0" borderId="57" xfId="5" applyBorder="1" applyAlignment="1">
      <alignment horizontal="center" vertical="center"/>
    </xf>
    <xf numFmtId="2" fontId="19" fillId="2" borderId="57" xfId="5" applyNumberFormat="1" applyFont="1" applyFill="1" applyBorder="1" applyAlignment="1">
      <alignment horizontal="center" vertical="center"/>
    </xf>
    <xf numFmtId="0" fontId="9" fillId="0" borderId="57" xfId="5" applyFont="1" applyBorder="1" applyAlignment="1">
      <alignment horizontal="center"/>
    </xf>
    <xf numFmtId="3" fontId="9" fillId="0" borderId="57" xfId="5" applyNumberFormat="1" applyFont="1" applyBorder="1" applyAlignment="1">
      <alignment horizontal="center" vertical="center"/>
    </xf>
    <xf numFmtId="2" fontId="10" fillId="2" borderId="57" xfId="5" applyNumberFormat="1" applyFont="1" applyFill="1" applyBorder="1" applyAlignment="1">
      <alignment horizontal="center" vertical="center"/>
    </xf>
    <xf numFmtId="0" fontId="7" fillId="0" borderId="57" xfId="5" applyFont="1" applyBorder="1" applyAlignment="1">
      <alignment horizontal="center"/>
    </xf>
    <xf numFmtId="2" fontId="10" fillId="2" borderId="57" xfId="5" applyNumberFormat="1" applyFont="1" applyFill="1" applyBorder="1" applyAlignment="1">
      <alignment horizontal="center"/>
    </xf>
    <xf numFmtId="0" fontId="7" fillId="0" borderId="59" xfId="5" applyFont="1" applyBorder="1" applyAlignment="1">
      <alignment horizontal="center"/>
    </xf>
    <xf numFmtId="0" fontId="6" fillId="2" borderId="4" xfId="5" applyFont="1" applyFill="1" applyBorder="1" applyAlignment="1">
      <alignment vertical="center"/>
    </xf>
    <xf numFmtId="0" fontId="6" fillId="2" borderId="5" xfId="5" applyFont="1" applyFill="1" applyBorder="1" applyAlignment="1">
      <alignment vertical="center"/>
    </xf>
    <xf numFmtId="3" fontId="6" fillId="2" borderId="5" xfId="5" applyNumberFormat="1" applyFont="1" applyFill="1" applyBorder="1" applyAlignment="1">
      <alignment horizontal="center" vertical="center"/>
    </xf>
    <xf numFmtId="3" fontId="12" fillId="2" borderId="5" xfId="5" applyNumberFormat="1" applyFont="1" applyFill="1" applyBorder="1" applyAlignment="1">
      <alignment horizontal="center" vertical="center"/>
    </xf>
    <xf numFmtId="3" fontId="8" fillId="2" borderId="5" xfId="5" applyNumberFormat="1" applyFont="1" applyFill="1" applyBorder="1" applyAlignment="1">
      <alignment horizontal="center" vertical="center"/>
    </xf>
    <xf numFmtId="3" fontId="7" fillId="2" borderId="5" xfId="5" applyNumberFormat="1" applyFont="1" applyFill="1" applyBorder="1" applyAlignment="1">
      <alignment horizontal="center" vertical="center"/>
    </xf>
    <xf numFmtId="0" fontId="7" fillId="2" borderId="5" xfId="5" applyFont="1" applyFill="1" applyBorder="1" applyAlignment="1">
      <alignment horizontal="center" vertical="center"/>
    </xf>
    <xf numFmtId="0" fontId="7" fillId="2" borderId="43" xfId="5" applyFont="1" applyFill="1" applyBorder="1" applyAlignment="1">
      <alignment horizontal="center" vertical="center"/>
    </xf>
    <xf numFmtId="2" fontId="10" fillId="2" borderId="5" xfId="5" applyNumberFormat="1" applyFont="1" applyFill="1" applyBorder="1" applyAlignment="1">
      <alignment horizontal="center"/>
    </xf>
    <xf numFmtId="0" fontId="7" fillId="2" borderId="6" xfId="5" applyFont="1" applyFill="1" applyBorder="1" applyAlignment="1">
      <alignment horizontal="center" vertical="center"/>
    </xf>
    <xf numFmtId="0" fontId="18" fillId="0" borderId="0" xfId="5" applyBorder="1" applyAlignment="1">
      <alignment horizontal="center" vertical="center"/>
    </xf>
    <xf numFmtId="0" fontId="7" fillId="0" borderId="0" xfId="5" applyFont="1" applyBorder="1" applyAlignment="1">
      <alignment horizontal="center" vertical="center"/>
    </xf>
    <xf numFmtId="0" fontId="7" fillId="0" borderId="0" xfId="5" applyFont="1" applyBorder="1" applyAlignment="1">
      <alignment horizontal="center"/>
    </xf>
    <xf numFmtId="0" fontId="6" fillId="2" borderId="34" xfId="5" applyFont="1" applyFill="1" applyBorder="1" applyAlignment="1">
      <alignment horizontal="center" vertical="center"/>
    </xf>
    <xf numFmtId="0" fontId="6" fillId="2" borderId="44" xfId="5" applyFont="1" applyFill="1" applyBorder="1" applyAlignment="1">
      <alignment horizontal="center" vertical="center"/>
    </xf>
    <xf numFmtId="0" fontId="6" fillId="2" borderId="36" xfId="5" applyFont="1" applyFill="1" applyBorder="1" applyAlignment="1">
      <alignment horizontal="center" vertical="center"/>
    </xf>
    <xf numFmtId="0" fontId="18" fillId="0" borderId="45" xfId="5" applyBorder="1" applyAlignment="1">
      <alignment vertical="center" wrapText="1"/>
    </xf>
    <xf numFmtId="3" fontId="18" fillId="0" borderId="46" xfId="5" applyNumberFormat="1" applyBorder="1" applyAlignment="1">
      <alignment horizontal="center"/>
    </xf>
    <xf numFmtId="3" fontId="18" fillId="0" borderId="46" xfId="5" applyNumberFormat="1" applyFill="1" applyBorder="1" applyAlignment="1">
      <alignment horizontal="center"/>
    </xf>
    <xf numFmtId="3" fontId="9" fillId="0" borderId="46" xfId="5" applyNumberFormat="1" applyFont="1" applyBorder="1" applyAlignment="1">
      <alignment horizontal="center"/>
    </xf>
    <xf numFmtId="3" fontId="18" fillId="0" borderId="47" xfId="5" applyNumberFormat="1" applyFill="1" applyBorder="1" applyAlignment="1">
      <alignment horizontal="center"/>
    </xf>
    <xf numFmtId="0" fontId="18" fillId="0" borderId="1" xfId="5" applyBorder="1" applyAlignment="1">
      <alignment vertical="center" wrapText="1"/>
    </xf>
    <xf numFmtId="3" fontId="18" fillId="0" borderId="3" xfId="5" applyNumberFormat="1" applyFill="1" applyBorder="1" applyAlignment="1">
      <alignment horizontal="center"/>
    </xf>
    <xf numFmtId="0" fontId="18" fillId="0" borderId="2" xfId="5" applyBorder="1"/>
    <xf numFmtId="0" fontId="18" fillId="0" borderId="167" xfId="5" applyBorder="1" applyAlignment="1">
      <alignment vertical="center" wrapText="1"/>
    </xf>
    <xf numFmtId="3" fontId="18" fillId="0" borderId="80" xfId="5" applyNumberFormat="1" applyBorder="1" applyAlignment="1">
      <alignment horizontal="center"/>
    </xf>
    <xf numFmtId="3" fontId="18" fillId="0" borderId="80" xfId="5" applyNumberFormat="1" applyFill="1" applyBorder="1" applyAlignment="1">
      <alignment horizontal="center"/>
    </xf>
    <xf numFmtId="3" fontId="18" fillId="0" borderId="160" xfId="5" applyNumberFormat="1" applyFill="1" applyBorder="1" applyAlignment="1">
      <alignment horizontal="center"/>
    </xf>
    <xf numFmtId="3" fontId="9" fillId="0" borderId="80" xfId="5" applyNumberFormat="1" applyFont="1" applyBorder="1" applyAlignment="1">
      <alignment horizontal="center"/>
    </xf>
    <xf numFmtId="0" fontId="18" fillId="0" borderId="45" xfId="5" applyFont="1" applyBorder="1" applyAlignment="1">
      <alignment horizontal="left" vertical="center" wrapText="1"/>
    </xf>
    <xf numFmtId="3" fontId="18" fillId="0" borderId="46" xfId="5" applyNumberFormat="1" applyFont="1" applyBorder="1" applyAlignment="1">
      <alignment horizontal="center" vertical="center" wrapText="1"/>
    </xf>
    <xf numFmtId="0" fontId="18" fillId="0" borderId="46" xfId="5" applyBorder="1" applyAlignment="1">
      <alignment horizontal="center"/>
    </xf>
    <xf numFmtId="0" fontId="6" fillId="0" borderId="46" xfId="5" applyFont="1" applyFill="1" applyBorder="1" applyAlignment="1">
      <alignment horizontal="center" vertical="center" wrapText="1"/>
    </xf>
    <xf numFmtId="0" fontId="6" fillId="0" borderId="47" xfId="5" applyFont="1" applyFill="1" applyBorder="1" applyAlignment="1">
      <alignment horizontal="center" vertical="center" wrapText="1"/>
    </xf>
    <xf numFmtId="0" fontId="18" fillId="0" borderId="167" xfId="5" applyFont="1" applyBorder="1" applyAlignment="1">
      <alignment horizontal="left" vertical="center" wrapText="1"/>
    </xf>
    <xf numFmtId="3" fontId="18" fillId="0" borderId="80" xfId="5" applyNumberFormat="1" applyFont="1" applyBorder="1" applyAlignment="1">
      <alignment horizontal="center" vertical="center" wrapText="1"/>
    </xf>
    <xf numFmtId="0" fontId="18" fillId="0" borderId="80" xfId="5" applyBorder="1" applyAlignment="1">
      <alignment horizontal="center"/>
    </xf>
    <xf numFmtId="0" fontId="6" fillId="0" borderId="80" xfId="5" applyFont="1" applyFill="1" applyBorder="1" applyAlignment="1">
      <alignment horizontal="center" vertical="center" wrapText="1"/>
    </xf>
    <xf numFmtId="0" fontId="6" fillId="0" borderId="160" xfId="5" applyFont="1" applyFill="1" applyBorder="1" applyAlignment="1">
      <alignment horizontal="center" vertical="center" wrapText="1"/>
    </xf>
    <xf numFmtId="0" fontId="18" fillId="0" borderId="47" xfId="5" applyBorder="1" applyAlignment="1">
      <alignment horizontal="center"/>
    </xf>
    <xf numFmtId="0" fontId="18" fillId="0" borderId="4" xfId="5" applyBorder="1" applyAlignment="1">
      <alignment vertical="center" wrapText="1"/>
    </xf>
    <xf numFmtId="0" fontId="18" fillId="0" borderId="6" xfId="5" applyBorder="1" applyAlignment="1">
      <alignment horizontal="center"/>
    </xf>
    <xf numFmtId="0" fontId="18" fillId="0" borderId="0" xfId="5" applyBorder="1" applyAlignment="1">
      <alignment vertical="center" wrapText="1"/>
    </xf>
    <xf numFmtId="0" fontId="7" fillId="0" borderId="10" xfId="5" applyFont="1" applyFill="1" applyBorder="1" applyAlignment="1">
      <alignment horizontal="center" vertical="center"/>
    </xf>
    <xf numFmtId="0" fontId="7" fillId="0" borderId="7" xfId="5" applyFont="1" applyFill="1" applyBorder="1" applyAlignment="1">
      <alignment horizontal="center" vertical="center"/>
    </xf>
    <xf numFmtId="167" fontId="9" fillId="0" borderId="2" xfId="5" applyNumberFormat="1" applyFont="1" applyBorder="1" applyAlignment="1">
      <alignment horizontal="center"/>
    </xf>
    <xf numFmtId="167" fontId="9" fillId="0" borderId="3" xfId="5" applyNumberFormat="1" applyFont="1" applyBorder="1" applyAlignment="1">
      <alignment horizontal="center"/>
    </xf>
    <xf numFmtId="0" fontId="63" fillId="0" borderId="0" xfId="5" quotePrefix="1" applyFont="1" applyAlignment="1">
      <alignment horizontal="left"/>
    </xf>
    <xf numFmtId="0" fontId="9" fillId="0" borderId="0" xfId="5" applyFont="1" applyBorder="1"/>
    <xf numFmtId="0" fontId="6" fillId="0" borderId="0" xfId="5" applyFont="1" applyFill="1" applyBorder="1" applyAlignment="1">
      <alignment horizontal="left"/>
    </xf>
    <xf numFmtId="0" fontId="7" fillId="0" borderId="65" xfId="5" applyFont="1" applyFill="1" applyBorder="1" applyAlignment="1">
      <alignment horizontal="center" vertical="center"/>
    </xf>
    <xf numFmtId="0" fontId="7" fillId="0" borderId="65" xfId="5" applyFont="1" applyBorder="1" applyAlignment="1">
      <alignment horizontal="center" vertical="center"/>
    </xf>
    <xf numFmtId="0" fontId="7" fillId="0" borderId="113" xfId="5" applyFont="1" applyFill="1" applyBorder="1" applyAlignment="1">
      <alignment horizontal="center" vertical="center"/>
    </xf>
    <xf numFmtId="0" fontId="9" fillId="0" borderId="46" xfId="5" applyFont="1" applyBorder="1" applyAlignment="1">
      <alignment horizontal="center"/>
    </xf>
    <xf numFmtId="3" fontId="9" fillId="0" borderId="46" xfId="5" applyNumberFormat="1" applyFont="1" applyFill="1" applyBorder="1" applyAlignment="1">
      <alignment horizontal="center"/>
    </xf>
    <xf numFmtId="0" fontId="7" fillId="0" borderId="46" xfId="5" applyFont="1" applyFill="1" applyBorder="1" applyAlignment="1">
      <alignment horizontal="center"/>
    </xf>
    <xf numFmtId="3" fontId="9" fillId="0" borderId="47" xfId="5" applyNumberFormat="1" applyFont="1" applyBorder="1" applyAlignment="1">
      <alignment horizontal="center"/>
    </xf>
    <xf numFmtId="3" fontId="9" fillId="0" borderId="0" xfId="5" applyNumberFormat="1" applyFont="1"/>
    <xf numFmtId="3" fontId="9" fillId="0" borderId="2" xfId="5" applyNumberFormat="1" applyFont="1" applyFill="1" applyBorder="1" applyAlignment="1">
      <alignment horizontal="center"/>
    </xf>
    <xf numFmtId="167" fontId="9" fillId="0" borderId="80" xfId="5" applyNumberFormat="1" applyFont="1" applyBorder="1" applyAlignment="1">
      <alignment horizontal="center"/>
    </xf>
    <xf numFmtId="167" fontId="9" fillId="0" borderId="160" xfId="5" applyNumberFormat="1" applyFont="1" applyBorder="1" applyAlignment="1">
      <alignment horizontal="center"/>
    </xf>
    <xf numFmtId="0" fontId="7" fillId="0" borderId="45" xfId="5" applyFont="1" applyBorder="1" applyAlignment="1">
      <alignment vertical="center"/>
    </xf>
    <xf numFmtId="0" fontId="9" fillId="0" borderId="46" xfId="5" applyFont="1" applyBorder="1"/>
    <xf numFmtId="167" fontId="9" fillId="0" borderId="46" xfId="5" applyNumberFormat="1" applyFont="1" applyBorder="1" applyAlignment="1">
      <alignment horizontal="center"/>
    </xf>
    <xf numFmtId="167" fontId="9" fillId="0" borderId="47" xfId="5" applyNumberFormat="1" applyFont="1" applyBorder="1" applyAlignment="1">
      <alignment horizontal="center"/>
    </xf>
    <xf numFmtId="0" fontId="7" fillId="0" borderId="4" xfId="5" applyFont="1" applyBorder="1" applyAlignment="1">
      <alignment vertical="center"/>
    </xf>
    <xf numFmtId="0" fontId="9" fillId="0" borderId="5" xfId="5" applyFont="1" applyBorder="1"/>
    <xf numFmtId="167" fontId="9" fillId="0" borderId="5" xfId="5" applyNumberFormat="1" applyFont="1" applyBorder="1" applyAlignment="1">
      <alignment horizontal="center"/>
    </xf>
    <xf numFmtId="167" fontId="9" fillId="0" borderId="6" xfId="5" applyNumberFormat="1" applyFont="1" applyBorder="1" applyAlignment="1">
      <alignment horizontal="center"/>
    </xf>
    <xf numFmtId="0" fontId="7" fillId="0" borderId="0" xfId="5" applyFont="1" applyBorder="1" applyAlignment="1">
      <alignment vertical="center"/>
    </xf>
    <xf numFmtId="167" fontId="9" fillId="0" borderId="0" xfId="5" applyNumberFormat="1" applyFont="1" applyBorder="1" applyAlignment="1">
      <alignment horizontal="center"/>
    </xf>
    <xf numFmtId="0" fontId="6" fillId="0" borderId="70" xfId="5" applyFont="1" applyBorder="1" applyAlignment="1">
      <alignment horizontal="center" vertical="center"/>
    </xf>
    <xf numFmtId="0" fontId="6" fillId="0" borderId="59" xfId="5" applyFont="1" applyBorder="1" applyAlignment="1">
      <alignment horizontal="center" vertical="center"/>
    </xf>
    <xf numFmtId="0" fontId="9" fillId="0" borderId="24" xfId="5" applyFont="1" applyBorder="1" applyAlignment="1"/>
    <xf numFmtId="3" fontId="9" fillId="0" borderId="51" xfId="5" applyNumberFormat="1" applyFont="1" applyBorder="1" applyAlignment="1">
      <alignment horizontal="center"/>
    </xf>
    <xf numFmtId="165" fontId="9" fillId="0" borderId="52" xfId="5" applyNumberFormat="1" applyFont="1" applyBorder="1" applyAlignment="1">
      <alignment horizontal="center"/>
    </xf>
    <xf numFmtId="165" fontId="9" fillId="0" borderId="53" xfId="5" applyNumberFormat="1" applyFont="1" applyBorder="1" applyAlignment="1">
      <alignment horizontal="center"/>
    </xf>
    <xf numFmtId="165" fontId="9" fillId="0" borderId="47" xfId="5" applyNumberFormat="1" applyFont="1" applyBorder="1" applyAlignment="1">
      <alignment horizontal="center"/>
    </xf>
    <xf numFmtId="0" fontId="9" fillId="0" borderId="27" xfId="5" applyFont="1" applyBorder="1" applyAlignment="1"/>
    <xf numFmtId="3" fontId="9" fillId="0" borderId="40" xfId="5" applyNumberFormat="1" applyFont="1" applyBorder="1" applyAlignment="1">
      <alignment horizontal="center"/>
    </xf>
    <xf numFmtId="165" fontId="9" fillId="0" borderId="66" xfId="5" applyNumberFormat="1" applyFont="1" applyBorder="1" applyAlignment="1">
      <alignment horizontal="center"/>
    </xf>
    <xf numFmtId="165" fontId="9" fillId="0" borderId="16" xfId="5" applyNumberFormat="1" applyFont="1" applyBorder="1" applyAlignment="1">
      <alignment horizontal="center"/>
    </xf>
    <xf numFmtId="165" fontId="9" fillId="0" borderId="3" xfId="5" applyNumberFormat="1" applyFont="1" applyBorder="1" applyAlignment="1">
      <alignment horizontal="center"/>
    </xf>
    <xf numFmtId="0" fontId="9" fillId="0" borderId="27" xfId="5" applyFont="1" applyBorder="1" applyAlignment="1">
      <alignment horizontal="left"/>
    </xf>
    <xf numFmtId="0" fontId="7" fillId="2" borderId="30" xfId="5" applyFont="1" applyFill="1" applyBorder="1" applyAlignment="1">
      <alignment horizontal="left"/>
    </xf>
    <xf numFmtId="3" fontId="7" fillId="2" borderId="42" xfId="5" applyNumberFormat="1" applyFont="1" applyFill="1" applyBorder="1" applyAlignment="1">
      <alignment horizontal="center"/>
    </xf>
    <xf numFmtId="3" fontId="7" fillId="2" borderId="6" xfId="5" applyNumberFormat="1" applyFont="1" applyFill="1" applyBorder="1" applyAlignment="1">
      <alignment horizontal="center"/>
    </xf>
    <xf numFmtId="0" fontId="6" fillId="0" borderId="155" xfId="5" applyFont="1" applyBorder="1" applyAlignment="1">
      <alignment horizontal="center" vertical="center"/>
    </xf>
    <xf numFmtId="0" fontId="6" fillId="0" borderId="98" xfId="5" applyFont="1" applyBorder="1" applyAlignment="1">
      <alignment horizontal="center" vertical="center"/>
    </xf>
    <xf numFmtId="0" fontId="6" fillId="0" borderId="108" xfId="5" applyFont="1" applyBorder="1" applyAlignment="1">
      <alignment horizontal="center" vertical="center"/>
    </xf>
    <xf numFmtId="0" fontId="6" fillId="0" borderId="77" xfId="5" applyFont="1" applyBorder="1" applyAlignment="1">
      <alignment horizontal="center" vertical="center"/>
    </xf>
    <xf numFmtId="0" fontId="6" fillId="0" borderId="157" xfId="5" applyFont="1" applyBorder="1" applyAlignment="1">
      <alignment horizontal="center" vertical="center"/>
    </xf>
    <xf numFmtId="165" fontId="7" fillId="2" borderId="6" xfId="5" applyNumberFormat="1" applyFont="1" applyFill="1" applyBorder="1" applyAlignment="1">
      <alignment horizontal="center"/>
    </xf>
    <xf numFmtId="0" fontId="6" fillId="0" borderId="58" xfId="5" applyFont="1" applyBorder="1" applyAlignment="1">
      <alignment horizontal="center" vertical="center"/>
    </xf>
    <xf numFmtId="0" fontId="9" fillId="0" borderId="37" xfId="5" applyFont="1" applyBorder="1" applyAlignment="1"/>
    <xf numFmtId="0" fontId="9" fillId="0" borderId="39" xfId="5" applyFont="1" applyBorder="1" applyAlignment="1"/>
    <xf numFmtId="0" fontId="9" fillId="0" borderId="39" xfId="5" applyFont="1" applyBorder="1" applyAlignment="1">
      <alignment horizontal="left"/>
    </xf>
    <xf numFmtId="3" fontId="9" fillId="0" borderId="54" xfId="5" applyNumberFormat="1" applyFont="1" applyBorder="1" applyAlignment="1">
      <alignment horizontal="center"/>
    </xf>
    <xf numFmtId="165" fontId="9" fillId="0" borderId="97" xfId="5" applyNumberFormat="1" applyFont="1" applyBorder="1" applyAlignment="1">
      <alignment horizontal="center"/>
    </xf>
    <xf numFmtId="165" fontId="9" fillId="0" borderId="99" xfId="5" applyNumberFormat="1" applyFont="1" applyBorder="1" applyAlignment="1">
      <alignment horizontal="center"/>
    </xf>
    <xf numFmtId="165" fontId="9" fillId="0" borderId="160" xfId="5" applyNumberFormat="1" applyFont="1" applyBorder="1" applyAlignment="1">
      <alignment horizontal="center"/>
    </xf>
    <xf numFmtId="0" fontId="9" fillId="2" borderId="30" xfId="5" applyFont="1" applyFill="1" applyBorder="1" applyAlignment="1">
      <alignment horizontal="left"/>
    </xf>
    <xf numFmtId="3" fontId="7" fillId="2" borderId="74" xfId="5" applyNumberFormat="1" applyFont="1" applyFill="1" applyBorder="1" applyAlignment="1">
      <alignment horizontal="center"/>
    </xf>
    <xf numFmtId="165" fontId="7" fillId="2" borderId="104" xfId="5" applyNumberFormat="1" applyFont="1" applyFill="1" applyBorder="1" applyAlignment="1">
      <alignment horizontal="center"/>
    </xf>
    <xf numFmtId="165" fontId="7" fillId="2" borderId="76" xfId="5" applyNumberFormat="1" applyFont="1" applyFill="1" applyBorder="1" applyAlignment="1">
      <alignment horizontal="center"/>
    </xf>
    <xf numFmtId="165" fontId="7" fillId="2" borderId="163" xfId="5" applyNumberFormat="1" applyFont="1" applyFill="1" applyBorder="1" applyAlignment="1">
      <alignment horizontal="center"/>
    </xf>
    <xf numFmtId="0" fontId="6" fillId="0" borderId="47" xfId="5" applyFont="1" applyBorder="1" applyAlignment="1">
      <alignment horizontal="center" vertical="center"/>
    </xf>
    <xf numFmtId="0" fontId="9" fillId="0" borderId="121" xfId="5" applyFont="1" applyBorder="1" applyAlignment="1"/>
    <xf numFmtId="0" fontId="9" fillId="2" borderId="72" xfId="5" applyFont="1" applyFill="1" applyBorder="1" applyAlignment="1">
      <alignment horizontal="left"/>
    </xf>
    <xf numFmtId="3" fontId="9" fillId="2" borderId="42" xfId="5" applyNumberFormat="1" applyFont="1" applyFill="1" applyBorder="1" applyAlignment="1">
      <alignment horizontal="center"/>
    </xf>
    <xf numFmtId="165" fontId="9" fillId="2" borderId="62" xfId="5" applyNumberFormat="1" applyFont="1" applyFill="1" applyBorder="1" applyAlignment="1">
      <alignment horizontal="center"/>
    </xf>
    <xf numFmtId="165" fontId="9" fillId="2" borderId="43" xfId="5" applyNumberFormat="1" applyFont="1" applyFill="1" applyBorder="1" applyAlignment="1">
      <alignment horizontal="center"/>
    </xf>
    <xf numFmtId="165" fontId="9" fillId="2" borderId="6" xfId="5" applyNumberFormat="1" applyFont="1" applyFill="1" applyBorder="1" applyAlignment="1">
      <alignment horizontal="center"/>
    </xf>
    <xf numFmtId="0" fontId="6" fillId="0" borderId="54" xfId="5" applyFont="1" applyBorder="1" applyAlignment="1">
      <alignment horizontal="center" vertical="center"/>
    </xf>
    <xf numFmtId="0" fontId="6" fillId="0" borderId="18" xfId="5" applyFont="1" applyBorder="1" applyAlignment="1">
      <alignment horizontal="center" vertical="center"/>
    </xf>
    <xf numFmtId="0" fontId="9" fillId="3" borderId="121" xfId="5" applyFont="1" applyFill="1" applyBorder="1" applyAlignment="1"/>
    <xf numFmtId="0" fontId="9" fillId="0" borderId="52" xfId="5" applyFont="1" applyBorder="1" applyAlignment="1">
      <alignment horizontal="center"/>
    </xf>
    <xf numFmtId="3" fontId="9" fillId="0" borderId="51" xfId="5" applyNumberFormat="1" applyFont="1" applyFill="1" applyBorder="1" applyAlignment="1">
      <alignment horizontal="center" vertical="center"/>
    </xf>
    <xf numFmtId="0" fontId="9" fillId="0" borderId="47" xfId="5" applyFont="1" applyFill="1" applyBorder="1" applyAlignment="1">
      <alignment horizontal="center" vertical="center"/>
    </xf>
    <xf numFmtId="0" fontId="9" fillId="3" borderId="39" xfId="5" applyFont="1" applyFill="1" applyBorder="1" applyAlignment="1"/>
    <xf numFmtId="0" fontId="9" fillId="0" borderId="66" xfId="5" applyFont="1" applyBorder="1" applyAlignment="1">
      <alignment horizontal="center"/>
    </xf>
    <xf numFmtId="3" fontId="9" fillId="0" borderId="40" xfId="5" applyNumberFormat="1" applyFont="1" applyFill="1" applyBorder="1" applyAlignment="1">
      <alignment horizontal="center" vertical="center"/>
    </xf>
    <xf numFmtId="0" fontId="9" fillId="0" borderId="3" xfId="5" applyFont="1" applyFill="1" applyBorder="1" applyAlignment="1">
      <alignment horizontal="center" vertical="center"/>
    </xf>
    <xf numFmtId="0" fontId="9" fillId="0" borderId="40" xfId="5" applyFont="1" applyFill="1" applyBorder="1" applyAlignment="1">
      <alignment horizontal="center" vertical="center"/>
    </xf>
    <xf numFmtId="165" fontId="9" fillId="0" borderId="46" xfId="5" applyNumberFormat="1" applyFont="1" applyBorder="1" applyAlignment="1">
      <alignment horizontal="center"/>
    </xf>
    <xf numFmtId="3" fontId="9" fillId="0" borderId="46" xfId="5" applyNumberFormat="1" applyFont="1" applyFill="1" applyBorder="1" applyAlignment="1">
      <alignment horizontal="center" vertical="center"/>
    </xf>
    <xf numFmtId="0" fontId="9" fillId="0" borderId="80" xfId="5" applyFont="1" applyBorder="1" applyAlignment="1">
      <alignment horizontal="center"/>
    </xf>
    <xf numFmtId="165" fontId="9" fillId="0" borderId="80" xfId="5" applyNumberFormat="1" applyFont="1" applyBorder="1" applyAlignment="1">
      <alignment horizontal="center"/>
    </xf>
    <xf numFmtId="3" fontId="9" fillId="0" borderId="80" xfId="5" applyNumberFormat="1" applyFont="1" applyFill="1" applyBorder="1" applyAlignment="1">
      <alignment horizontal="center" vertical="center"/>
    </xf>
    <xf numFmtId="0" fontId="9" fillId="0" borderId="160" xfId="5" applyFont="1" applyFill="1" applyBorder="1" applyAlignment="1">
      <alignment horizontal="center" vertical="center"/>
    </xf>
    <xf numFmtId="0" fontId="9" fillId="3" borderId="41" xfId="5" applyFont="1" applyFill="1" applyBorder="1" applyAlignment="1"/>
    <xf numFmtId="3" fontId="9" fillId="0" borderId="81" xfId="5" applyNumberFormat="1" applyFont="1" applyBorder="1" applyAlignment="1">
      <alignment horizontal="center"/>
    </xf>
    <xf numFmtId="3" fontId="9" fillId="0" borderId="82" xfId="5" applyNumberFormat="1" applyFont="1" applyBorder="1" applyAlignment="1">
      <alignment horizontal="center"/>
    </xf>
    <xf numFmtId="3" fontId="9" fillId="0" borderId="119" xfId="5" applyNumberFormat="1" applyFont="1" applyBorder="1" applyAlignment="1">
      <alignment horizontal="center"/>
    </xf>
    <xf numFmtId="0" fontId="27" fillId="0" borderId="0" xfId="5" applyFont="1" applyAlignment="1">
      <alignment horizontal="center"/>
    </xf>
    <xf numFmtId="0" fontId="14" fillId="0" borderId="0" xfId="5" applyFont="1" applyBorder="1" applyAlignment="1"/>
    <xf numFmtId="0" fontId="7" fillId="0" borderId="0" xfId="5" applyFont="1" applyBorder="1" applyAlignment="1">
      <alignment horizontal="right"/>
    </xf>
    <xf numFmtId="0" fontId="27" fillId="3" borderId="0" xfId="5" applyFont="1" applyFill="1" applyBorder="1" applyAlignment="1">
      <alignment horizontal="center"/>
    </xf>
    <xf numFmtId="0" fontId="27" fillId="0" borderId="0" xfId="5" applyFont="1" applyBorder="1" applyAlignment="1">
      <alignment horizontal="center"/>
    </xf>
    <xf numFmtId="0" fontId="7" fillId="0" borderId="0" xfId="5" applyFont="1" applyBorder="1" applyAlignment="1"/>
    <xf numFmtId="0" fontId="7" fillId="0" borderId="157" xfId="5" applyFont="1" applyBorder="1" applyAlignment="1">
      <alignment horizontal="center" vertical="center" wrapText="1"/>
    </xf>
    <xf numFmtId="167" fontId="9" fillId="3" borderId="2" xfId="5" applyNumberFormat="1" applyFont="1" applyFill="1" applyBorder="1" applyAlignment="1">
      <alignment horizontal="center"/>
    </xf>
    <xf numFmtId="0" fontId="9" fillId="3" borderId="2" xfId="5" applyFont="1" applyFill="1" applyBorder="1" applyAlignment="1">
      <alignment horizontal="center"/>
    </xf>
    <xf numFmtId="165" fontId="9" fillId="3" borderId="2" xfId="5" applyNumberFormat="1" applyFont="1" applyFill="1" applyBorder="1" applyAlignment="1">
      <alignment horizontal="center" wrapText="1"/>
    </xf>
    <xf numFmtId="165" fontId="9" fillId="3" borderId="2" xfId="5" applyNumberFormat="1" applyFont="1" applyFill="1" applyBorder="1" applyAlignment="1">
      <alignment horizontal="center"/>
    </xf>
    <xf numFmtId="3" fontId="9" fillId="3" borderId="2" xfId="5" applyNumberFormat="1" applyFont="1" applyFill="1" applyBorder="1" applyAlignment="1">
      <alignment horizontal="center"/>
    </xf>
    <xf numFmtId="0" fontId="9" fillId="3" borderId="3" xfId="5" applyFont="1" applyFill="1" applyBorder="1" applyAlignment="1">
      <alignment horizontal="center"/>
    </xf>
    <xf numFmtId="167" fontId="9" fillId="2" borderId="2" xfId="5" applyNumberFormat="1" applyFont="1" applyFill="1" applyBorder="1" applyAlignment="1">
      <alignment horizontal="center"/>
    </xf>
    <xf numFmtId="165" fontId="9" fillId="2" borderId="2" xfId="5" applyNumberFormat="1" applyFont="1" applyFill="1" applyBorder="1" applyAlignment="1">
      <alignment horizontal="center" wrapText="1"/>
    </xf>
    <xf numFmtId="165" fontId="9" fillId="2" borderId="2" xfId="5" applyNumberFormat="1" applyFont="1" applyFill="1" applyBorder="1" applyAlignment="1">
      <alignment horizontal="center"/>
    </xf>
    <xf numFmtId="0" fontId="9" fillId="2" borderId="2" xfId="5" applyFont="1" applyFill="1" applyBorder="1" applyAlignment="1">
      <alignment horizontal="center"/>
    </xf>
    <xf numFmtId="0" fontId="9" fillId="2" borderId="3" xfId="5" applyFont="1" applyFill="1" applyBorder="1" applyAlignment="1">
      <alignment horizontal="center"/>
    </xf>
    <xf numFmtId="0" fontId="9" fillId="3" borderId="2" xfId="5" applyFont="1" applyFill="1" applyBorder="1" applyAlignment="1">
      <alignment horizontal="center" wrapText="1"/>
    </xf>
    <xf numFmtId="0" fontId="9" fillId="0" borderId="0" xfId="5" applyFont="1" applyAlignment="1">
      <alignment horizontal="center" vertical="center"/>
    </xf>
    <xf numFmtId="167" fontId="9" fillId="4" borderId="5" xfId="5" applyNumberFormat="1" applyFont="1" applyFill="1" applyBorder="1" applyAlignment="1">
      <alignment horizontal="center"/>
    </xf>
    <xf numFmtId="165" fontId="9" fillId="4" borderId="5" xfId="5" applyNumberFormat="1" applyFont="1" applyFill="1" applyBorder="1" applyAlignment="1">
      <alignment horizontal="center" wrapText="1"/>
    </xf>
    <xf numFmtId="165" fontId="9" fillId="4" borderId="5" xfId="5" applyNumberFormat="1" applyFont="1" applyFill="1" applyBorder="1" applyAlignment="1">
      <alignment horizontal="center"/>
    </xf>
    <xf numFmtId="0" fontId="9" fillId="4" borderId="5" xfId="5" applyFont="1" applyFill="1" applyBorder="1" applyAlignment="1">
      <alignment horizontal="center"/>
    </xf>
    <xf numFmtId="0" fontId="9" fillId="4" borderId="6" xfId="5" applyFont="1" applyFill="1" applyBorder="1" applyAlignment="1">
      <alignment horizontal="center"/>
    </xf>
    <xf numFmtId="0" fontId="9" fillId="0" borderId="0" xfId="5" applyFont="1" applyAlignment="1">
      <alignment horizontal="left"/>
    </xf>
    <xf numFmtId="0" fontId="9" fillId="0" borderId="0" xfId="5" applyFont="1" applyAlignment="1">
      <alignment horizontal="center"/>
    </xf>
    <xf numFmtId="0" fontId="6" fillId="0" borderId="0" xfId="5" applyFont="1" applyFill="1" applyBorder="1" applyAlignment="1"/>
    <xf numFmtId="3" fontId="18" fillId="0" borderId="0" xfId="5" applyNumberFormat="1"/>
    <xf numFmtId="0" fontId="9" fillId="0" borderId="2" xfId="5" applyFont="1" applyBorder="1" applyAlignment="1">
      <alignment horizontal="left" wrapText="1"/>
    </xf>
    <xf numFmtId="3" fontId="25" fillId="3" borderId="2" xfId="5" applyNumberFormat="1" applyFont="1" applyFill="1" applyBorder="1" applyAlignment="1">
      <alignment horizontal="center"/>
    </xf>
    <xf numFmtId="0" fontId="25" fillId="3" borderId="2" xfId="5" applyFont="1" applyFill="1" applyBorder="1" applyAlignment="1">
      <alignment horizontal="center"/>
    </xf>
    <xf numFmtId="0" fontId="25" fillId="3" borderId="3" xfId="5" applyFont="1" applyFill="1" applyBorder="1" applyAlignment="1">
      <alignment horizontal="center"/>
    </xf>
    <xf numFmtId="3" fontId="25" fillId="2" borderId="2" xfId="5" applyNumberFormat="1" applyFont="1" applyFill="1" applyBorder="1" applyAlignment="1">
      <alignment horizontal="center"/>
    </xf>
    <xf numFmtId="0" fontId="25" fillId="2" borderId="2" xfId="5" applyFont="1" applyFill="1" applyBorder="1" applyAlignment="1">
      <alignment horizontal="center"/>
    </xf>
    <xf numFmtId="0" fontId="25" fillId="2" borderId="3" xfId="5" applyFont="1" applyFill="1" applyBorder="1" applyAlignment="1">
      <alignment horizontal="center"/>
    </xf>
    <xf numFmtId="0" fontId="9" fillId="0" borderId="2" xfId="5" applyFont="1" applyFill="1" applyBorder="1" applyAlignment="1">
      <alignment horizontal="center"/>
    </xf>
    <xf numFmtId="0" fontId="9" fillId="0" borderId="3" xfId="5" applyFont="1" applyFill="1" applyBorder="1" applyAlignment="1">
      <alignment horizontal="center"/>
    </xf>
    <xf numFmtId="0" fontId="9" fillId="3" borderId="2" xfId="5" applyFont="1" applyFill="1" applyBorder="1" applyAlignment="1">
      <alignment horizontal="left" wrapText="1"/>
    </xf>
    <xf numFmtId="3" fontId="25" fillId="4" borderId="5" xfId="5" applyNumberFormat="1" applyFont="1" applyFill="1" applyBorder="1" applyAlignment="1">
      <alignment horizontal="center"/>
    </xf>
    <xf numFmtId="0" fontId="25" fillId="4" borderId="5" xfId="5" applyFont="1" applyFill="1" applyBorder="1" applyAlignment="1">
      <alignment horizontal="center"/>
    </xf>
    <xf numFmtId="0" fontId="25" fillId="4" borderId="6" xfId="5" applyFont="1" applyFill="1" applyBorder="1" applyAlignment="1">
      <alignment horizontal="center"/>
    </xf>
    <xf numFmtId="165" fontId="9" fillId="3" borderId="3" xfId="5" applyNumberFormat="1" applyFont="1" applyFill="1" applyBorder="1" applyAlignment="1">
      <alignment horizontal="center"/>
    </xf>
    <xf numFmtId="165" fontId="9" fillId="2" borderId="3" xfId="5" applyNumberFormat="1" applyFont="1" applyFill="1" applyBorder="1" applyAlignment="1">
      <alignment horizontal="center"/>
    </xf>
    <xf numFmtId="165" fontId="9" fillId="4" borderId="6" xfId="5" applyNumberFormat="1" applyFont="1" applyFill="1" applyBorder="1" applyAlignment="1">
      <alignment horizontal="center"/>
    </xf>
    <xf numFmtId="165" fontId="9" fillId="3" borderId="3" xfId="5" applyNumberFormat="1" applyFont="1" applyFill="1" applyBorder="1" applyAlignment="1">
      <alignment horizontal="center" wrapText="1"/>
    </xf>
    <xf numFmtId="0" fontId="6" fillId="0" borderId="157" xfId="5" applyFont="1" applyBorder="1" applyAlignment="1">
      <alignment horizontal="center" vertical="center" wrapText="1"/>
    </xf>
    <xf numFmtId="0" fontId="9" fillId="3" borderId="45" xfId="5" applyFont="1" applyFill="1" applyBorder="1" applyAlignment="1">
      <alignment horizontal="left"/>
    </xf>
    <xf numFmtId="0" fontId="9" fillId="3" borderId="46" xfId="5" applyFont="1" applyFill="1" applyBorder="1" applyAlignment="1">
      <alignment horizontal="center"/>
    </xf>
    <xf numFmtId="0" fontId="9" fillId="3" borderId="47" xfId="5" applyFont="1" applyFill="1" applyBorder="1" applyAlignment="1">
      <alignment horizontal="center"/>
    </xf>
    <xf numFmtId="0" fontId="9" fillId="3" borderId="1" xfId="5" applyFont="1" applyFill="1" applyBorder="1" applyAlignment="1">
      <alignment horizontal="left"/>
    </xf>
    <xf numFmtId="0" fontId="9" fillId="3" borderId="1" xfId="5" quotePrefix="1" applyFont="1" applyFill="1" applyBorder="1" applyAlignment="1">
      <alignment horizontal="left"/>
    </xf>
    <xf numFmtId="0" fontId="9" fillId="4" borderId="1" xfId="5" applyFont="1" applyFill="1" applyBorder="1" applyAlignment="1">
      <alignment horizontal="left"/>
    </xf>
    <xf numFmtId="0" fontId="9" fillId="4" borderId="2" xfId="5" applyFont="1" applyFill="1" applyBorder="1" applyAlignment="1">
      <alignment horizontal="center"/>
    </xf>
    <xf numFmtId="0" fontId="9" fillId="4" borderId="3" xfId="5" applyFont="1" applyFill="1" applyBorder="1" applyAlignment="1">
      <alignment horizontal="center"/>
    </xf>
    <xf numFmtId="0" fontId="9" fillId="3" borderId="1" xfId="5" quotePrefix="1" applyFont="1" applyFill="1" applyBorder="1" applyAlignment="1"/>
    <xf numFmtId="0" fontId="9" fillId="3" borderId="167" xfId="5" applyFont="1" applyFill="1" applyBorder="1" applyAlignment="1">
      <alignment horizontal="left"/>
    </xf>
    <xf numFmtId="0" fontId="9" fillId="3" borderId="80" xfId="5" applyFont="1" applyFill="1" applyBorder="1" applyAlignment="1">
      <alignment horizontal="center"/>
    </xf>
    <xf numFmtId="0" fontId="9" fillId="3" borderId="160" xfId="5" applyFont="1" applyFill="1" applyBorder="1" applyAlignment="1">
      <alignment horizontal="center"/>
    </xf>
    <xf numFmtId="0" fontId="9" fillId="3" borderId="45" xfId="5" applyFont="1" applyFill="1" applyBorder="1"/>
    <xf numFmtId="0" fontId="9" fillId="3" borderId="1" xfId="5" applyFont="1" applyFill="1" applyBorder="1"/>
    <xf numFmtId="0" fontId="9" fillId="3" borderId="4" xfId="5" applyFont="1" applyFill="1" applyBorder="1"/>
    <xf numFmtId="0" fontId="9" fillId="3" borderId="6" xfId="5" applyFont="1" applyFill="1" applyBorder="1" applyAlignment="1">
      <alignment horizontal="center"/>
    </xf>
    <xf numFmtId="0" fontId="6" fillId="0" borderId="12" xfId="5" applyFont="1" applyBorder="1" applyAlignment="1">
      <alignment horizontal="center" vertical="center" wrapText="1"/>
    </xf>
    <xf numFmtId="167" fontId="9" fillId="0" borderId="46" xfId="5" applyNumberFormat="1" applyFont="1" applyFill="1" applyBorder="1" applyAlignment="1">
      <alignment horizontal="center"/>
    </xf>
    <xf numFmtId="165" fontId="9" fillId="0" borderId="46" xfId="5" applyNumberFormat="1" applyFont="1" applyFill="1" applyBorder="1" applyAlignment="1">
      <alignment horizontal="center" wrapText="1"/>
    </xf>
    <xf numFmtId="167" fontId="9" fillId="0" borderId="10" xfId="5" applyNumberFormat="1" applyFont="1" applyFill="1" applyBorder="1" applyAlignment="1">
      <alignment horizontal="center"/>
    </xf>
    <xf numFmtId="166" fontId="18" fillId="0" borderId="47" xfId="5" applyNumberFormat="1" applyBorder="1" applyAlignment="1">
      <alignment horizontal="center"/>
    </xf>
    <xf numFmtId="167" fontId="9" fillId="0" borderId="2" xfId="5" applyNumberFormat="1" applyFont="1" applyFill="1" applyBorder="1" applyAlignment="1">
      <alignment horizontal="center"/>
    </xf>
    <xf numFmtId="165" fontId="9" fillId="0" borderId="2" xfId="5" applyNumberFormat="1" applyFont="1" applyFill="1" applyBorder="1" applyAlignment="1">
      <alignment horizontal="center" wrapText="1"/>
    </xf>
    <xf numFmtId="167" fontId="9" fillId="0" borderId="40" xfId="5" applyNumberFormat="1" applyFont="1" applyFill="1" applyBorder="1" applyAlignment="1">
      <alignment horizontal="center"/>
    </xf>
    <xf numFmtId="166" fontId="9" fillId="0" borderId="3" xfId="5" applyNumberFormat="1" applyFont="1" applyFill="1" applyBorder="1" applyAlignment="1">
      <alignment horizontal="center" wrapText="1"/>
    </xf>
    <xf numFmtId="0" fontId="9" fillId="0" borderId="1" xfId="5" applyFont="1" applyFill="1" applyBorder="1"/>
    <xf numFmtId="166" fontId="18" fillId="0" borderId="3" xfId="5" applyNumberFormat="1" applyBorder="1" applyAlignment="1">
      <alignment horizontal="center"/>
    </xf>
    <xf numFmtId="168" fontId="9" fillId="0" borderId="2" xfId="5" applyNumberFormat="1" applyFont="1" applyFill="1" applyBorder="1" applyAlignment="1">
      <alignment horizontal="center" wrapText="1"/>
    </xf>
    <xf numFmtId="3" fontId="6" fillId="2" borderId="5" xfId="5" applyNumberFormat="1" applyFont="1" applyFill="1" applyBorder="1" applyAlignment="1">
      <alignment horizontal="center"/>
    </xf>
    <xf numFmtId="166" fontId="6" fillId="2" borderId="5" xfId="5" applyNumberFormat="1" applyFont="1" applyFill="1" applyBorder="1" applyAlignment="1">
      <alignment horizontal="center"/>
    </xf>
    <xf numFmtId="3" fontId="6" fillId="2" borderId="42" xfId="5" applyNumberFormat="1" applyFont="1" applyFill="1" applyBorder="1" applyAlignment="1">
      <alignment horizontal="center"/>
    </xf>
    <xf numFmtId="166" fontId="6" fillId="2" borderId="6" xfId="5" applyNumberFormat="1" applyFont="1" applyFill="1" applyBorder="1" applyAlignment="1">
      <alignment horizontal="center"/>
    </xf>
    <xf numFmtId="167" fontId="9" fillId="3" borderId="46" xfId="5" applyNumberFormat="1" applyFont="1" applyFill="1" applyBorder="1" applyAlignment="1">
      <alignment horizontal="center"/>
    </xf>
    <xf numFmtId="165" fontId="9" fillId="0" borderId="3" xfId="5" applyNumberFormat="1" applyFont="1" applyFill="1" applyBorder="1" applyAlignment="1">
      <alignment horizontal="center" wrapText="1"/>
    </xf>
    <xf numFmtId="0" fontId="9" fillId="0" borderId="2" xfId="5" applyFont="1" applyFill="1" applyBorder="1" applyAlignment="1">
      <alignment horizontal="center" wrapText="1"/>
    </xf>
    <xf numFmtId="165" fontId="9" fillId="0" borderId="2" xfId="5" applyNumberFormat="1" applyFont="1" applyFill="1" applyBorder="1" applyAlignment="1">
      <alignment horizontal="center"/>
    </xf>
    <xf numFmtId="165" fontId="9" fillId="0" borderId="3" xfId="5" applyNumberFormat="1" applyFont="1" applyFill="1" applyBorder="1" applyAlignment="1">
      <alignment horizontal="center"/>
    </xf>
    <xf numFmtId="165" fontId="7" fillId="2" borderId="5" xfId="5" applyNumberFormat="1" applyFont="1" applyFill="1" applyBorder="1" applyAlignment="1">
      <alignment horizontal="center"/>
    </xf>
    <xf numFmtId="0" fontId="6" fillId="0" borderId="0" xfId="5" applyFont="1"/>
    <xf numFmtId="0" fontId="9" fillId="0" borderId="45" xfId="5" applyFont="1" applyFill="1" applyBorder="1"/>
    <xf numFmtId="167" fontId="9" fillId="0" borderId="7" xfId="5" applyNumberFormat="1" applyFont="1" applyFill="1" applyBorder="1" applyAlignment="1">
      <alignment horizontal="center"/>
    </xf>
    <xf numFmtId="167" fontId="9" fillId="0" borderId="3" xfId="5" applyNumberFormat="1" applyFont="1" applyFill="1" applyBorder="1" applyAlignment="1">
      <alignment horizontal="center"/>
    </xf>
    <xf numFmtId="167" fontId="7" fillId="2" borderId="5" xfId="5" applyNumberFormat="1" applyFont="1" applyFill="1" applyBorder="1" applyAlignment="1">
      <alignment horizontal="center"/>
    </xf>
    <xf numFmtId="167" fontId="7" fillId="2" borderId="6" xfId="5" applyNumberFormat="1" applyFont="1" applyFill="1" applyBorder="1" applyAlignment="1">
      <alignment horizontal="center"/>
    </xf>
    <xf numFmtId="0" fontId="18" fillId="0" borderId="2" xfId="5" applyFont="1" applyFill="1" applyBorder="1" applyAlignment="1">
      <alignment horizontal="center"/>
    </xf>
    <xf numFmtId="0" fontId="6" fillId="0" borderId="3" xfId="5" applyFont="1" applyBorder="1" applyAlignment="1">
      <alignment horizontal="center" vertical="center"/>
    </xf>
    <xf numFmtId="0" fontId="9" fillId="0" borderId="2" xfId="5" applyFont="1" applyBorder="1" applyAlignment="1">
      <alignment wrapText="1"/>
    </xf>
    <xf numFmtId="0" fontId="65" fillId="0" borderId="0" xfId="5" applyFont="1"/>
    <xf numFmtId="0" fontId="6" fillId="0" borderId="39" xfId="5" applyFont="1" applyBorder="1" applyAlignment="1">
      <alignment horizontal="center"/>
    </xf>
    <xf numFmtId="2" fontId="12" fillId="0" borderId="52" xfId="5" applyNumberFormat="1" applyFont="1" applyBorder="1" applyAlignment="1">
      <alignment horizontal="center"/>
    </xf>
    <xf numFmtId="1" fontId="9" fillId="0" borderId="51" xfId="5" applyNumberFormat="1" applyFont="1" applyBorder="1" applyAlignment="1">
      <alignment horizontal="center"/>
    </xf>
    <xf numFmtId="1" fontId="9" fillId="0" borderId="46" xfId="5" applyNumberFormat="1" applyFont="1" applyBorder="1" applyAlignment="1">
      <alignment horizontal="center"/>
    </xf>
    <xf numFmtId="1" fontId="9" fillId="0" borderId="60" xfId="5" applyNumberFormat="1" applyFont="1" applyBorder="1" applyAlignment="1">
      <alignment horizontal="center"/>
    </xf>
    <xf numFmtId="2" fontId="12" fillId="0" borderId="47" xfId="5" applyNumberFormat="1" applyFont="1" applyBorder="1" applyAlignment="1">
      <alignment horizontal="center"/>
    </xf>
    <xf numFmtId="2" fontId="19" fillId="0" borderId="66" xfId="5" applyNumberFormat="1" applyFont="1" applyBorder="1" applyAlignment="1">
      <alignment horizontal="center"/>
    </xf>
    <xf numFmtId="0" fontId="18" fillId="0" borderId="2" xfId="5" applyFill="1" applyBorder="1" applyAlignment="1">
      <alignment horizontal="center"/>
    </xf>
    <xf numFmtId="1" fontId="9" fillId="0" borderId="2" xfId="5" applyNumberFormat="1" applyFont="1" applyBorder="1" applyAlignment="1">
      <alignment horizontal="center"/>
    </xf>
    <xf numFmtId="0" fontId="18" fillId="0" borderId="11" xfId="5" applyBorder="1" applyAlignment="1">
      <alignment horizontal="center"/>
    </xf>
    <xf numFmtId="2" fontId="12" fillId="0" borderId="66" xfId="5" applyNumberFormat="1" applyFont="1" applyBorder="1" applyAlignment="1">
      <alignment horizontal="center"/>
    </xf>
    <xf numFmtId="2" fontId="12" fillId="0" borderId="3" xfId="5" applyNumberFormat="1" applyFont="1" applyBorder="1" applyAlignment="1">
      <alignment horizontal="center"/>
    </xf>
    <xf numFmtId="0" fontId="6" fillId="0" borderId="72" xfId="5" applyFont="1" applyBorder="1" applyAlignment="1">
      <alignment horizontal="center"/>
    </xf>
    <xf numFmtId="2" fontId="12" fillId="0" borderId="62" xfId="5" applyNumberFormat="1" applyFont="1" applyBorder="1" applyAlignment="1">
      <alignment horizontal="center"/>
    </xf>
    <xf numFmtId="4" fontId="6" fillId="0" borderId="62" xfId="5" applyNumberFormat="1" applyFont="1" applyBorder="1" applyAlignment="1">
      <alignment horizontal="center"/>
    </xf>
    <xf numFmtId="2" fontId="12" fillId="0" borderId="6" xfId="5" applyNumberFormat="1" applyFont="1" applyBorder="1" applyAlignment="1">
      <alignment horizontal="center"/>
    </xf>
    <xf numFmtId="3" fontId="6" fillId="0" borderId="0" xfId="5" applyNumberFormat="1" applyFont="1" applyBorder="1" applyAlignment="1">
      <alignment horizontal="center"/>
    </xf>
    <xf numFmtId="2" fontId="12" fillId="0" borderId="0" xfId="5" applyNumberFormat="1" applyFont="1" applyBorder="1" applyAlignment="1">
      <alignment horizontal="center"/>
    </xf>
    <xf numFmtId="4" fontId="6" fillId="0" borderId="0" xfId="5" applyNumberFormat="1" applyFont="1" applyBorder="1" applyAlignment="1">
      <alignment horizontal="center"/>
    </xf>
    <xf numFmtId="4" fontId="12" fillId="0" borderId="0" xfId="5" applyNumberFormat="1" applyFont="1" applyBorder="1" applyAlignment="1">
      <alignment horizontal="center"/>
    </xf>
    <xf numFmtId="0" fontId="6" fillId="0" borderId="0" xfId="5" applyFont="1" applyBorder="1" applyAlignment="1">
      <alignment horizontal="left" vertical="center"/>
    </xf>
    <xf numFmtId="0" fontId="6" fillId="0" borderId="0" xfId="5" applyFont="1" applyBorder="1" applyAlignment="1">
      <alignment vertical="center"/>
    </xf>
    <xf numFmtId="0" fontId="6" fillId="0" borderId="80" xfId="5" applyFont="1" applyBorder="1" applyAlignment="1">
      <alignment horizontal="center" vertical="center"/>
    </xf>
    <xf numFmtId="0" fontId="12" fillId="0" borderId="97" xfId="5" applyFont="1" applyBorder="1" applyAlignment="1">
      <alignment horizontal="center" vertical="center" wrapText="1"/>
    </xf>
    <xf numFmtId="0" fontId="12" fillId="0" borderId="160" xfId="5" applyFont="1" applyBorder="1" applyAlignment="1">
      <alignment horizontal="center" vertical="center" wrapText="1"/>
    </xf>
    <xf numFmtId="0" fontId="9" fillId="0" borderId="24" xfId="5" applyFont="1" applyBorder="1" applyAlignment="1">
      <alignment horizontal="left" wrapText="1" readingOrder="1"/>
    </xf>
    <xf numFmtId="0" fontId="69" fillId="0" borderId="51" xfId="5" applyFont="1" applyBorder="1" applyAlignment="1">
      <alignment horizontal="right" wrapText="1" readingOrder="1"/>
    </xf>
    <xf numFmtId="0" fontId="69" fillId="0" borderId="46" xfId="5" applyFont="1" applyBorder="1" applyAlignment="1">
      <alignment horizontal="right" wrapText="1" readingOrder="1"/>
    </xf>
    <xf numFmtId="0" fontId="9" fillId="0" borderId="27" xfId="5" applyFont="1" applyBorder="1" applyAlignment="1">
      <alignment horizontal="left" wrapText="1" readingOrder="1"/>
    </xf>
    <xf numFmtId="0" fontId="69" fillId="0" borderId="40" xfId="5" applyFont="1" applyBorder="1" applyAlignment="1">
      <alignment horizontal="right" wrapText="1" readingOrder="1"/>
    </xf>
    <xf numFmtId="0" fontId="69" fillId="0" borderId="2" xfId="5" applyFont="1" applyBorder="1" applyAlignment="1">
      <alignment horizontal="right" wrapText="1" readingOrder="1"/>
    </xf>
    <xf numFmtId="3" fontId="69" fillId="0" borderId="2" xfId="5" applyNumberFormat="1" applyFont="1" applyBorder="1" applyAlignment="1">
      <alignment horizontal="right" wrapText="1" readingOrder="1"/>
    </xf>
    <xf numFmtId="0" fontId="9" fillId="0" borderId="50" xfId="5" applyFont="1" applyBorder="1" applyAlignment="1">
      <alignment horizontal="left" wrapText="1" readingOrder="1"/>
    </xf>
    <xf numFmtId="0" fontId="69" fillId="0" borderId="54" xfId="5" applyFont="1" applyBorder="1" applyAlignment="1">
      <alignment horizontal="right" wrapText="1" readingOrder="1"/>
    </xf>
    <xf numFmtId="0" fontId="69" fillId="0" borderId="80" xfId="5" applyFont="1" applyBorder="1" applyAlignment="1">
      <alignment horizontal="right" wrapText="1" readingOrder="1"/>
    </xf>
    <xf numFmtId="2" fontId="12" fillId="0" borderId="97" xfId="5" applyNumberFormat="1" applyFont="1" applyBorder="1" applyAlignment="1">
      <alignment horizontal="center"/>
    </xf>
    <xf numFmtId="2" fontId="12" fillId="0" borderId="160" xfId="5" applyNumberFormat="1" applyFont="1" applyBorder="1" applyAlignment="1">
      <alignment horizontal="center"/>
    </xf>
    <xf numFmtId="0" fontId="6" fillId="4" borderId="41" xfId="5" applyFont="1" applyFill="1" applyBorder="1" applyAlignment="1">
      <alignment horizontal="center"/>
    </xf>
    <xf numFmtId="3" fontId="6" fillId="4" borderId="74" xfId="5" applyNumberFormat="1" applyFont="1" applyFill="1" applyBorder="1" applyAlignment="1">
      <alignment horizontal="center"/>
    </xf>
    <xf numFmtId="3" fontId="6" fillId="4" borderId="73" xfId="5" applyNumberFormat="1" applyFont="1" applyFill="1" applyBorder="1" applyAlignment="1">
      <alignment horizontal="center"/>
    </xf>
    <xf numFmtId="2" fontId="12" fillId="4" borderId="104" xfId="5" applyNumberFormat="1" applyFont="1" applyFill="1" applyBorder="1" applyAlignment="1">
      <alignment horizontal="center"/>
    </xf>
    <xf numFmtId="3" fontId="6" fillId="4" borderId="42" xfId="5" applyNumberFormat="1" applyFont="1" applyFill="1" applyBorder="1" applyAlignment="1">
      <alignment horizontal="center"/>
    </xf>
    <xf numFmtId="3" fontId="6" fillId="4" borderId="5" xfId="5" applyNumberFormat="1" applyFont="1" applyFill="1" applyBorder="1" applyAlignment="1">
      <alignment horizontal="center"/>
    </xf>
    <xf numFmtId="2" fontId="12" fillId="4" borderId="62" xfId="5" applyNumberFormat="1" applyFont="1" applyFill="1" applyBorder="1" applyAlignment="1">
      <alignment horizontal="center"/>
    </xf>
    <xf numFmtId="2" fontId="12" fillId="4" borderId="6" xfId="5" applyNumberFormat="1" applyFont="1" applyFill="1" applyBorder="1" applyAlignment="1">
      <alignment horizontal="center"/>
    </xf>
    <xf numFmtId="3" fontId="7" fillId="2" borderId="5" xfId="5" applyNumberFormat="1" applyFont="1" applyFill="1" applyBorder="1" applyAlignment="1">
      <alignment horizontal="center"/>
    </xf>
    <xf numFmtId="0" fontId="7" fillId="0" borderId="12" xfId="5" applyFont="1" applyBorder="1" applyAlignment="1">
      <alignment horizontal="centerContinuous" vertical="center" wrapText="1"/>
    </xf>
    <xf numFmtId="0" fontId="7" fillId="0" borderId="77" xfId="5" applyFont="1" applyBorder="1" applyAlignment="1">
      <alignment horizontal="center" vertical="center"/>
    </xf>
    <xf numFmtId="0" fontId="7" fillId="0" borderId="67" xfId="5" applyFont="1" applyBorder="1" applyAlignment="1">
      <alignment horizontal="center" vertical="center"/>
    </xf>
    <xf numFmtId="0" fontId="69" fillId="3" borderId="45" xfId="5" applyFont="1" applyFill="1" applyBorder="1" applyAlignment="1">
      <alignment vertical="center"/>
    </xf>
    <xf numFmtId="3" fontId="69" fillId="3" borderId="46" xfId="5" applyNumberFormat="1" applyFont="1" applyFill="1" applyBorder="1" applyAlignment="1">
      <alignment horizontal="center" vertical="center"/>
    </xf>
    <xf numFmtId="3" fontId="69" fillId="3" borderId="47" xfId="5" applyNumberFormat="1" applyFont="1" applyFill="1" applyBorder="1" applyAlignment="1">
      <alignment horizontal="center" vertical="center"/>
    </xf>
    <xf numFmtId="0" fontId="69" fillId="3" borderId="1" xfId="5" applyFont="1" applyFill="1" applyBorder="1" applyAlignment="1">
      <alignment vertical="center"/>
    </xf>
    <xf numFmtId="0" fontId="69" fillId="3" borderId="2" xfId="5" applyFont="1" applyFill="1" applyBorder="1" applyAlignment="1">
      <alignment horizontal="center" vertical="center"/>
    </xf>
    <xf numFmtId="0" fontId="69" fillId="3" borderId="3" xfId="5" applyFont="1" applyFill="1" applyBorder="1" applyAlignment="1">
      <alignment horizontal="center" vertical="center"/>
    </xf>
    <xf numFmtId="3" fontId="69" fillId="3" borderId="2" xfId="5" applyNumberFormat="1" applyFont="1" applyFill="1" applyBorder="1" applyAlignment="1">
      <alignment horizontal="center" vertical="center"/>
    </xf>
    <xf numFmtId="3" fontId="69" fillId="3" borderId="3" xfId="5" applyNumberFormat="1" applyFont="1" applyFill="1" applyBorder="1" applyAlignment="1">
      <alignment horizontal="center" vertical="center"/>
    </xf>
    <xf numFmtId="0" fontId="69" fillId="3" borderId="4" xfId="5" applyFont="1" applyFill="1" applyBorder="1" applyAlignment="1">
      <alignment vertical="center"/>
    </xf>
    <xf numFmtId="3" fontId="69" fillId="3" borderId="5" xfId="5" applyNumberFormat="1" applyFont="1" applyFill="1" applyBorder="1" applyAlignment="1">
      <alignment horizontal="center" vertical="center"/>
    </xf>
    <xf numFmtId="3" fontId="69" fillId="3" borderId="6" xfId="5" applyNumberFormat="1" applyFont="1" applyFill="1" applyBorder="1" applyAlignment="1">
      <alignment horizontal="center" vertical="center"/>
    </xf>
    <xf numFmtId="0" fontId="6" fillId="0" borderId="169" xfId="5" applyFont="1" applyBorder="1" applyAlignment="1">
      <alignment vertical="center"/>
    </xf>
    <xf numFmtId="0" fontId="6" fillId="0" borderId="151" xfId="5" applyFont="1" applyBorder="1" applyAlignment="1">
      <alignment vertical="center"/>
    </xf>
    <xf numFmtId="0" fontId="7" fillId="3" borderId="64" xfId="5" applyFont="1" applyFill="1" applyBorder="1" applyAlignment="1">
      <alignment horizontal="center" vertical="center" textRotation="90" wrapText="1"/>
    </xf>
    <xf numFmtId="0" fontId="7" fillId="3" borderId="105" xfId="5" applyFont="1" applyFill="1" applyBorder="1" applyAlignment="1">
      <alignment horizontal="center" vertical="center" textRotation="90"/>
    </xf>
    <xf numFmtId="0" fontId="7" fillId="3" borderId="113" xfId="5" applyFont="1" applyFill="1" applyBorder="1" applyAlignment="1">
      <alignment horizontal="center" vertical="center" textRotation="90"/>
    </xf>
    <xf numFmtId="3" fontId="9" fillId="3" borderId="46" xfId="5" applyNumberFormat="1" applyFont="1" applyFill="1" applyBorder="1" applyAlignment="1">
      <alignment horizontal="center"/>
    </xf>
    <xf numFmtId="3" fontId="9" fillId="3" borderId="47" xfId="5" applyNumberFormat="1" applyFont="1" applyFill="1" applyBorder="1" applyAlignment="1">
      <alignment horizontal="center"/>
    </xf>
    <xf numFmtId="3" fontId="9" fillId="3" borderId="3" xfId="5" applyNumberFormat="1" applyFont="1" applyFill="1" applyBorder="1" applyAlignment="1">
      <alignment horizontal="center"/>
    </xf>
    <xf numFmtId="0" fontId="7" fillId="4" borderId="4" xfId="5" applyFont="1" applyFill="1" applyBorder="1"/>
    <xf numFmtId="3" fontId="9" fillId="4" borderId="5" xfId="5" applyNumberFormat="1" applyFont="1" applyFill="1" applyBorder="1" applyAlignment="1">
      <alignment horizontal="center"/>
    </xf>
    <xf numFmtId="3" fontId="9" fillId="4" borderId="6" xfId="5" applyNumberFormat="1" applyFont="1" applyFill="1" applyBorder="1" applyAlignment="1">
      <alignment horizontal="center"/>
    </xf>
    <xf numFmtId="0" fontId="7" fillId="3" borderId="153" xfId="5" applyFont="1" applyFill="1" applyBorder="1" applyAlignment="1">
      <alignment horizontal="center" vertical="center" wrapText="1"/>
    </xf>
    <xf numFmtId="0" fontId="9" fillId="3" borderId="154" xfId="5" applyFont="1" applyFill="1" applyBorder="1" applyAlignment="1">
      <alignment horizontal="left" vertical="center" wrapText="1"/>
    </xf>
    <xf numFmtId="3" fontId="9" fillId="3" borderId="10" xfId="5" applyNumberFormat="1" applyFont="1" applyFill="1" applyBorder="1" applyAlignment="1">
      <alignment horizontal="center" vertical="center" wrapText="1"/>
    </xf>
    <xf numFmtId="3" fontId="9" fillId="3" borderId="7" xfId="5" applyNumberFormat="1" applyFont="1" applyFill="1" applyBorder="1" applyAlignment="1">
      <alignment horizontal="center" vertical="center" wrapText="1"/>
    </xf>
    <xf numFmtId="0" fontId="9" fillId="3" borderId="1" xfId="5" applyFont="1" applyFill="1" applyBorder="1" applyAlignment="1">
      <alignment horizontal="left" vertical="center" wrapText="1"/>
    </xf>
    <xf numFmtId="3" fontId="9" fillId="3" borderId="2" xfId="5" applyNumberFormat="1" applyFont="1" applyFill="1" applyBorder="1" applyAlignment="1">
      <alignment horizontal="center" vertical="center" wrapText="1"/>
    </xf>
    <xf numFmtId="3" fontId="9" fillId="3" borderId="3" xfId="5" applyNumberFormat="1" applyFont="1" applyFill="1" applyBorder="1" applyAlignment="1">
      <alignment horizontal="center" vertical="center" wrapText="1"/>
    </xf>
    <xf numFmtId="0" fontId="9" fillId="4" borderId="4" xfId="5" applyFont="1" applyFill="1" applyBorder="1" applyAlignment="1">
      <alignment horizontal="left" vertical="center" wrapText="1"/>
    </xf>
    <xf numFmtId="3" fontId="9" fillId="4" borderId="5" xfId="5" applyNumberFormat="1" applyFont="1" applyFill="1" applyBorder="1" applyAlignment="1">
      <alignment horizontal="center" vertical="center" wrapText="1"/>
    </xf>
    <xf numFmtId="3" fontId="9" fillId="4" borderId="6" xfId="5" applyNumberFormat="1" applyFont="1" applyFill="1" applyBorder="1" applyAlignment="1">
      <alignment horizontal="center" vertical="center" wrapText="1"/>
    </xf>
    <xf numFmtId="0" fontId="9" fillId="3" borderId="4" xfId="5" applyFont="1" applyFill="1" applyBorder="1" applyAlignment="1">
      <alignment horizontal="left" vertical="center" wrapText="1"/>
    </xf>
    <xf numFmtId="3" fontId="9" fillId="3" borderId="73" xfId="5" applyNumberFormat="1" applyFont="1" applyFill="1" applyBorder="1" applyAlignment="1">
      <alignment horizontal="center" vertical="center" wrapText="1"/>
    </xf>
    <xf numFmtId="3" fontId="9" fillId="3" borderId="5" xfId="5" applyNumberFormat="1" applyFont="1" applyFill="1" applyBorder="1" applyAlignment="1">
      <alignment horizontal="center" vertical="center" wrapText="1"/>
    </xf>
    <xf numFmtId="3" fontId="9" fillId="3" borderId="6" xfId="5" applyNumberFormat="1" applyFont="1" applyFill="1" applyBorder="1" applyAlignment="1">
      <alignment horizontal="center" vertical="center" wrapText="1"/>
    </xf>
    <xf numFmtId="0" fontId="18" fillId="0" borderId="0" xfId="5" applyBorder="1" applyAlignment="1"/>
    <xf numFmtId="3" fontId="9" fillId="0" borderId="0" xfId="5" applyNumberFormat="1" applyFont="1" applyBorder="1" applyAlignment="1">
      <alignment horizontal="center"/>
    </xf>
    <xf numFmtId="0" fontId="18" fillId="0" borderId="9" xfId="5" applyBorder="1" applyAlignment="1">
      <alignment horizontal="center"/>
    </xf>
    <xf numFmtId="0" fontId="18" fillId="0" borderId="61" xfId="5" applyBorder="1" applyAlignment="1">
      <alignment horizontal="center"/>
    </xf>
    <xf numFmtId="0" fontId="18" fillId="0" borderId="7" xfId="5" applyBorder="1" applyAlignment="1">
      <alignment horizontal="center"/>
    </xf>
    <xf numFmtId="0" fontId="7" fillId="3" borderId="2" xfId="5" applyFont="1" applyFill="1" applyBorder="1" applyAlignment="1">
      <alignment horizontal="center" vertical="center" wrapText="1"/>
    </xf>
    <xf numFmtId="0" fontId="7" fillId="3" borderId="3" xfId="5" applyFont="1" applyFill="1" applyBorder="1" applyAlignment="1">
      <alignment horizontal="center" vertical="center" wrapText="1"/>
    </xf>
    <xf numFmtId="0" fontId="7" fillId="0" borderId="0" xfId="5" applyFont="1" applyBorder="1" applyAlignment="1">
      <alignment horizontal="center" wrapText="1"/>
    </xf>
    <xf numFmtId="0" fontId="6" fillId="0" borderId="64" xfId="5" applyFont="1" applyBorder="1" applyAlignment="1">
      <alignment horizontal="center" vertical="center" wrapText="1"/>
    </xf>
    <xf numFmtId="0" fontId="5" fillId="0" borderId="0" xfId="3" applyFont="1" applyAlignment="1" applyProtection="1"/>
    <xf numFmtId="0" fontId="6" fillId="0" borderId="64" xfId="5" applyFont="1" applyBorder="1" applyAlignment="1">
      <alignment horizontal="center" vertical="center" textRotation="90" wrapText="1"/>
    </xf>
    <xf numFmtId="0" fontId="6" fillId="0" borderId="65" xfId="5" applyFont="1" applyBorder="1" applyAlignment="1">
      <alignment horizontal="center" vertical="center" textRotation="90" wrapText="1"/>
    </xf>
    <xf numFmtId="0" fontId="6" fillId="0" borderId="91" xfId="5" applyFont="1" applyBorder="1" applyAlignment="1">
      <alignment horizontal="center" vertical="center" textRotation="90" wrapText="1"/>
    </xf>
    <xf numFmtId="0" fontId="6" fillId="0" borderId="105" xfId="5" applyFont="1" applyBorder="1" applyAlignment="1">
      <alignment horizontal="center" vertical="center" textRotation="90" wrapText="1"/>
    </xf>
    <xf numFmtId="0" fontId="6" fillId="0" borderId="113" xfId="5" applyFont="1" applyBorder="1" applyAlignment="1">
      <alignment horizontal="center" vertical="center" textRotation="90" wrapText="1"/>
    </xf>
    <xf numFmtId="0" fontId="9" fillId="0" borderId="27" xfId="5" applyFont="1" applyFill="1" applyBorder="1" applyAlignment="1">
      <alignment wrapText="1"/>
    </xf>
    <xf numFmtId="3" fontId="9" fillId="0" borderId="40" xfId="5" applyNumberFormat="1" applyFont="1" applyFill="1" applyBorder="1" applyAlignment="1">
      <alignment horizontal="center" wrapText="1"/>
    </xf>
    <xf numFmtId="3" fontId="9" fillId="0" borderId="66" xfId="5" applyNumberFormat="1" applyFont="1" applyFill="1" applyBorder="1" applyAlignment="1">
      <alignment horizontal="center" wrapText="1"/>
    </xf>
    <xf numFmtId="3" fontId="9" fillId="0" borderId="16" xfId="5" applyNumberFormat="1" applyFont="1" applyFill="1" applyBorder="1" applyAlignment="1">
      <alignment horizontal="center" wrapText="1"/>
    </xf>
    <xf numFmtId="3" fontId="9" fillId="0" borderId="11" xfId="5" applyNumberFormat="1" applyFont="1" applyFill="1" applyBorder="1" applyAlignment="1">
      <alignment horizontal="center" wrapText="1"/>
    </xf>
    <xf numFmtId="0" fontId="9" fillId="2" borderId="24" xfId="5" applyFont="1" applyFill="1" applyBorder="1" applyAlignment="1">
      <alignment wrapText="1"/>
    </xf>
    <xf numFmtId="3" fontId="9" fillId="2" borderId="51" xfId="5" applyNumberFormat="1" applyFont="1" applyFill="1" applyBorder="1" applyAlignment="1">
      <alignment horizontal="center" wrapText="1"/>
    </xf>
    <xf numFmtId="3" fontId="9" fillId="2" borderId="46" xfId="5" applyNumberFormat="1" applyFont="1" applyFill="1" applyBorder="1" applyAlignment="1">
      <alignment horizontal="center" wrapText="1"/>
    </xf>
    <xf numFmtId="3" fontId="9" fillId="2" borderId="52" xfId="5" applyNumberFormat="1" applyFont="1" applyFill="1" applyBorder="1" applyAlignment="1">
      <alignment horizontal="center" wrapText="1"/>
    </xf>
    <xf numFmtId="3" fontId="9" fillId="2" borderId="53" xfId="5" applyNumberFormat="1" applyFont="1" applyFill="1" applyBorder="1" applyAlignment="1">
      <alignment horizontal="center" wrapText="1"/>
    </xf>
    <xf numFmtId="3" fontId="9" fillId="2" borderId="60" xfId="5" applyNumberFormat="1" applyFont="1" applyFill="1" applyBorder="1" applyAlignment="1">
      <alignment horizontal="center" wrapText="1"/>
    </xf>
    <xf numFmtId="3" fontId="9" fillId="2" borderId="47" xfId="5" applyNumberFormat="1" applyFont="1" applyFill="1" applyBorder="1" applyAlignment="1">
      <alignment horizontal="center" wrapText="1"/>
    </xf>
    <xf numFmtId="3" fontId="9" fillId="2" borderId="40" xfId="5" applyNumberFormat="1" applyFont="1" applyFill="1" applyBorder="1" applyAlignment="1">
      <alignment horizontal="center" wrapText="1"/>
    </xf>
    <xf numFmtId="3" fontId="9" fillId="2" borderId="2" xfId="5" applyNumberFormat="1" applyFont="1" applyFill="1" applyBorder="1" applyAlignment="1">
      <alignment horizontal="center" wrapText="1"/>
    </xf>
    <xf numFmtId="3" fontId="9" fillId="2" borderId="66" xfId="5" applyNumberFormat="1" applyFont="1" applyFill="1" applyBorder="1" applyAlignment="1">
      <alignment horizontal="center" wrapText="1"/>
    </xf>
    <xf numFmtId="3" fontId="9" fillId="2" borderId="16" xfId="5" applyNumberFormat="1" applyFont="1" applyFill="1" applyBorder="1" applyAlignment="1">
      <alignment horizontal="center" wrapText="1"/>
    </xf>
    <xf numFmtId="3" fontId="9" fillId="2" borderId="3" xfId="5" applyNumberFormat="1" applyFont="1" applyFill="1" applyBorder="1" applyAlignment="1">
      <alignment horizontal="center" wrapText="1"/>
    </xf>
    <xf numFmtId="3" fontId="9" fillId="2" borderId="70" xfId="5" applyNumberFormat="1" applyFont="1" applyFill="1" applyBorder="1" applyAlignment="1">
      <alignment horizontal="center" wrapText="1"/>
    </xf>
    <xf numFmtId="3" fontId="9" fillId="2" borderId="57" xfId="5" applyNumberFormat="1" applyFont="1" applyFill="1" applyBorder="1" applyAlignment="1">
      <alignment horizontal="center" wrapText="1"/>
    </xf>
    <xf numFmtId="3" fontId="9" fillId="2" borderId="58" xfId="5" applyNumberFormat="1" applyFont="1" applyFill="1" applyBorder="1" applyAlignment="1">
      <alignment horizontal="center" wrapText="1"/>
    </xf>
    <xf numFmtId="3" fontId="9" fillId="2" borderId="59" xfId="5" applyNumberFormat="1" applyFont="1" applyFill="1" applyBorder="1" applyAlignment="1">
      <alignment horizontal="center" wrapText="1"/>
    </xf>
    <xf numFmtId="3" fontId="9" fillId="2" borderId="18" xfId="5" applyNumberFormat="1" applyFont="1" applyFill="1" applyBorder="1" applyAlignment="1">
      <alignment horizontal="center" wrapText="1"/>
    </xf>
    <xf numFmtId="3" fontId="9" fillId="2" borderId="8" xfId="5" applyNumberFormat="1" applyFont="1" applyFill="1" applyBorder="1" applyAlignment="1">
      <alignment horizontal="center" wrapText="1"/>
    </xf>
    <xf numFmtId="0" fontId="9" fillId="0" borderId="30" xfId="5" applyFont="1" applyFill="1" applyBorder="1" applyAlignment="1">
      <alignment wrapText="1"/>
    </xf>
    <xf numFmtId="3" fontId="9" fillId="0" borderId="42" xfId="5" applyNumberFormat="1" applyFont="1" applyFill="1" applyBorder="1" applyAlignment="1">
      <alignment horizontal="center" wrapText="1"/>
    </xf>
    <xf numFmtId="3" fontId="9" fillId="0" borderId="5" xfId="5" applyNumberFormat="1" applyFont="1" applyFill="1" applyBorder="1" applyAlignment="1">
      <alignment horizontal="center" wrapText="1"/>
    </xf>
    <xf numFmtId="3" fontId="9" fillId="0" borderId="62" xfId="5" applyNumberFormat="1" applyFont="1" applyFill="1" applyBorder="1" applyAlignment="1">
      <alignment horizontal="center" wrapText="1"/>
    </xf>
    <xf numFmtId="3" fontId="9" fillId="0" borderId="43" xfId="5" applyNumberFormat="1" applyFont="1" applyFill="1" applyBorder="1" applyAlignment="1">
      <alignment horizontal="center" wrapText="1"/>
    </xf>
    <xf numFmtId="3" fontId="9" fillId="0" borderId="61" xfId="5" applyNumberFormat="1" applyFont="1" applyFill="1" applyBorder="1" applyAlignment="1">
      <alignment horizontal="center" wrapText="1"/>
    </xf>
    <xf numFmtId="3" fontId="9" fillId="0" borderId="6" xfId="5" applyNumberFormat="1" applyFont="1" applyFill="1" applyBorder="1" applyAlignment="1">
      <alignment horizontal="center" wrapText="1"/>
    </xf>
    <xf numFmtId="0" fontId="9" fillId="0" borderId="0" xfId="5" applyFont="1" applyFill="1" applyBorder="1" applyAlignment="1">
      <alignment wrapText="1"/>
    </xf>
    <xf numFmtId="0" fontId="6" fillId="0" borderId="98" xfId="5" applyFont="1" applyBorder="1" applyAlignment="1">
      <alignment horizontal="center" vertical="center" textRotation="90" wrapText="1"/>
    </xf>
    <xf numFmtId="0" fontId="6" fillId="0" borderId="112" xfId="5" applyFont="1" applyBorder="1" applyAlignment="1">
      <alignment horizontal="center" vertical="center" textRotation="90" wrapText="1"/>
    </xf>
    <xf numFmtId="0" fontId="6" fillId="0" borderId="101" xfId="5" applyFont="1" applyBorder="1" applyAlignment="1">
      <alignment horizontal="center" vertical="center" textRotation="90" wrapText="1"/>
    </xf>
    <xf numFmtId="0" fontId="6" fillId="0" borderId="34" xfId="5" applyFont="1" applyBorder="1" applyAlignment="1">
      <alignment horizontal="center" vertical="center" textRotation="90" wrapText="1"/>
    </xf>
    <xf numFmtId="0" fontId="6" fillId="0" borderId="44" xfId="5" applyFont="1" applyBorder="1" applyAlignment="1">
      <alignment horizontal="center" vertical="center" textRotation="90" wrapText="1"/>
    </xf>
    <xf numFmtId="0" fontId="6" fillId="0" borderId="35" xfId="5" applyFont="1" applyBorder="1" applyAlignment="1">
      <alignment horizontal="center" vertical="center" textRotation="90" wrapText="1"/>
    </xf>
    <xf numFmtId="0" fontId="6" fillId="0" borderId="54" xfId="5" applyFont="1" applyBorder="1" applyAlignment="1">
      <alignment horizontal="center" vertical="center" textRotation="90" wrapText="1"/>
    </xf>
    <xf numFmtId="0" fontId="6" fillId="0" borderId="80" xfId="5" applyFont="1" applyBorder="1" applyAlignment="1">
      <alignment horizontal="center" vertical="center" textRotation="90" wrapText="1"/>
    </xf>
    <xf numFmtId="0" fontId="6" fillId="0" borderId="99" xfId="5" applyFont="1" applyBorder="1" applyAlignment="1">
      <alignment horizontal="center" vertical="center" textRotation="90" wrapText="1"/>
    </xf>
    <xf numFmtId="0" fontId="6" fillId="0" borderId="155" xfId="5" applyFont="1" applyBorder="1" applyAlignment="1">
      <alignment horizontal="center" vertical="center" textRotation="90" wrapText="1"/>
    </xf>
    <xf numFmtId="0" fontId="6" fillId="0" borderId="36" xfId="5" applyFont="1" applyBorder="1" applyAlignment="1">
      <alignment horizontal="center" vertical="center" textRotation="90" wrapText="1"/>
    </xf>
    <xf numFmtId="0" fontId="25" fillId="0" borderId="37" xfId="5" applyFont="1" applyBorder="1" applyAlignment="1">
      <alignment wrapText="1"/>
    </xf>
    <xf numFmtId="0" fontId="25" fillId="0" borderId="25" xfId="5" applyFont="1" applyBorder="1" applyAlignment="1">
      <alignment horizontal="center" wrapText="1"/>
    </xf>
    <xf numFmtId="0" fontId="25" fillId="0" borderId="51" xfId="5" applyFont="1" applyBorder="1" applyAlignment="1">
      <alignment horizontal="center" wrapText="1"/>
    </xf>
    <xf numFmtId="0" fontId="25" fillId="0" borderId="46" xfId="5" applyFont="1" applyBorder="1" applyAlignment="1">
      <alignment horizontal="center" wrapText="1"/>
    </xf>
    <xf numFmtId="0" fontId="22" fillId="0" borderId="52" xfId="5" applyFont="1" applyBorder="1" applyAlignment="1">
      <alignment horizontal="center" wrapText="1"/>
    </xf>
    <xf numFmtId="0" fontId="22" fillId="0" borderId="53" xfId="5" applyFont="1" applyBorder="1" applyAlignment="1">
      <alignment horizontal="center" wrapText="1"/>
    </xf>
    <xf numFmtId="0" fontId="25" fillId="0" borderId="89" xfId="5" applyFont="1" applyBorder="1" applyAlignment="1">
      <alignment horizontal="center" wrapText="1"/>
    </xf>
    <xf numFmtId="0" fontId="22" fillId="0" borderId="47" xfId="5" applyFont="1" applyBorder="1" applyAlignment="1">
      <alignment horizontal="center" wrapText="1"/>
    </xf>
    <xf numFmtId="0" fontId="25" fillId="0" borderId="39" xfId="5" applyFont="1" applyBorder="1" applyAlignment="1">
      <alignment wrapText="1"/>
    </xf>
    <xf numFmtId="0" fontId="25" fillId="0" borderId="28" xfId="5" applyFont="1" applyBorder="1" applyAlignment="1">
      <alignment horizontal="center" wrapText="1"/>
    </xf>
    <xf numFmtId="0" fontId="25" fillId="0" borderId="40" xfId="5" applyFont="1" applyBorder="1" applyAlignment="1">
      <alignment horizontal="center" wrapText="1"/>
    </xf>
    <xf numFmtId="0" fontId="25" fillId="0" borderId="2" xfId="5" applyFont="1" applyBorder="1" applyAlignment="1">
      <alignment horizontal="center" wrapText="1"/>
    </xf>
    <xf numFmtId="0" fontId="22" fillId="0" borderId="66" xfId="5" applyFont="1" applyBorder="1" applyAlignment="1">
      <alignment horizontal="center" wrapText="1"/>
    </xf>
    <xf numFmtId="0" fontId="22" fillId="0" borderId="16" xfId="5" applyFont="1" applyBorder="1" applyAlignment="1">
      <alignment horizontal="center" wrapText="1"/>
    </xf>
    <xf numFmtId="0" fontId="25" fillId="0" borderId="94" xfId="5" applyFont="1" applyBorder="1" applyAlignment="1">
      <alignment horizontal="center" wrapText="1"/>
    </xf>
    <xf numFmtId="0" fontId="22" fillId="0" borderId="3" xfId="5" applyFont="1" applyBorder="1" applyAlignment="1">
      <alignment horizontal="center" wrapText="1"/>
    </xf>
    <xf numFmtId="0" fontId="25" fillId="0" borderId="66" xfId="5" applyFont="1" applyBorder="1" applyAlignment="1">
      <alignment horizontal="center" wrapText="1"/>
    </xf>
    <xf numFmtId="0" fontId="25" fillId="0" borderId="166" xfId="5" applyFont="1" applyBorder="1" applyAlignment="1">
      <alignment wrapText="1"/>
    </xf>
    <xf numFmtId="0" fontId="25" fillId="0" borderId="16" xfId="5" applyFont="1" applyBorder="1" applyAlignment="1">
      <alignment horizontal="center" wrapText="1"/>
    </xf>
    <xf numFmtId="0" fontId="25" fillId="0" borderId="125" xfId="5" applyFont="1" applyBorder="1" applyAlignment="1">
      <alignment horizontal="center" wrapText="1"/>
    </xf>
    <xf numFmtId="0" fontId="25" fillId="0" borderId="70" xfId="5" applyFont="1" applyBorder="1" applyAlignment="1">
      <alignment horizontal="center" wrapText="1"/>
    </xf>
    <xf numFmtId="0" fontId="25" fillId="0" borderId="57" xfId="5" applyFont="1" applyBorder="1" applyAlignment="1">
      <alignment horizontal="center" wrapText="1"/>
    </xf>
    <xf numFmtId="0" fontId="22" fillId="0" borderId="58" xfId="5" applyFont="1" applyBorder="1" applyAlignment="1">
      <alignment horizontal="center" wrapText="1"/>
    </xf>
    <xf numFmtId="0" fontId="22" fillId="0" borderId="59" xfId="5" applyFont="1" applyBorder="1" applyAlignment="1">
      <alignment horizontal="center" wrapText="1"/>
    </xf>
    <xf numFmtId="0" fontId="25" fillId="0" borderId="124" xfId="5" applyFont="1" applyBorder="1" applyAlignment="1">
      <alignment horizontal="center" wrapText="1"/>
    </xf>
    <xf numFmtId="0" fontId="22" fillId="0" borderId="8" xfId="5" applyFont="1" applyBorder="1" applyAlignment="1">
      <alignment horizontal="center" wrapText="1"/>
    </xf>
    <xf numFmtId="3" fontId="7" fillId="2" borderId="31" xfId="5" applyNumberFormat="1" applyFont="1" applyFill="1" applyBorder="1" applyAlignment="1">
      <alignment horizontal="center" wrapText="1"/>
    </xf>
    <xf numFmtId="3" fontId="7" fillId="2" borderId="43" xfId="5" applyNumberFormat="1" applyFont="1" applyFill="1" applyBorder="1" applyAlignment="1">
      <alignment horizontal="center" wrapText="1"/>
    </xf>
    <xf numFmtId="3" fontId="7" fillId="2" borderId="172" xfId="5" applyNumberFormat="1" applyFont="1" applyFill="1" applyBorder="1" applyAlignment="1">
      <alignment horizontal="center" wrapText="1"/>
    </xf>
    <xf numFmtId="0" fontId="7" fillId="0" borderId="24" xfId="5" applyFont="1" applyBorder="1" applyAlignment="1">
      <alignment wrapText="1"/>
    </xf>
    <xf numFmtId="3" fontId="9" fillId="0" borderId="51" xfId="5" applyNumberFormat="1" applyFont="1" applyBorder="1" applyAlignment="1">
      <alignment horizontal="center" wrapText="1"/>
    </xf>
    <xf numFmtId="3" fontId="9" fillId="0" borderId="46" xfId="5" applyNumberFormat="1" applyFont="1" applyBorder="1" applyAlignment="1">
      <alignment horizontal="center" wrapText="1"/>
    </xf>
    <xf numFmtId="3" fontId="9" fillId="0" borderId="52" xfId="5" applyNumberFormat="1" applyFont="1" applyBorder="1" applyAlignment="1">
      <alignment horizontal="center" wrapText="1"/>
    </xf>
    <xf numFmtId="3" fontId="9" fillId="0" borderId="53" xfId="5" applyNumberFormat="1" applyFont="1" applyBorder="1" applyAlignment="1">
      <alignment horizontal="center" wrapText="1"/>
    </xf>
    <xf numFmtId="3" fontId="9" fillId="0" borderId="53" xfId="5" applyNumberFormat="1" applyFont="1" applyFill="1" applyBorder="1" applyAlignment="1">
      <alignment horizontal="center" wrapText="1"/>
    </xf>
    <xf numFmtId="3" fontId="9" fillId="0" borderId="47" xfId="5" applyNumberFormat="1" applyFont="1" applyFill="1" applyBorder="1" applyAlignment="1">
      <alignment horizontal="center" wrapText="1"/>
    </xf>
    <xf numFmtId="0" fontId="25" fillId="0" borderId="27" xfId="5" applyFont="1" applyBorder="1" applyAlignment="1">
      <alignment wrapText="1"/>
    </xf>
    <xf numFmtId="3" fontId="25" fillId="0" borderId="40" xfId="5" applyNumberFormat="1" applyFont="1" applyBorder="1" applyAlignment="1">
      <alignment horizontal="center" wrapText="1"/>
    </xf>
    <xf numFmtId="3" fontId="9" fillId="0" borderId="66" xfId="5" applyNumberFormat="1" applyFont="1" applyBorder="1" applyAlignment="1">
      <alignment horizontal="center" wrapText="1"/>
    </xf>
    <xf numFmtId="3" fontId="9" fillId="0" borderId="16" xfId="5" applyNumberFormat="1" applyFont="1" applyBorder="1" applyAlignment="1">
      <alignment horizontal="center" wrapText="1"/>
    </xf>
    <xf numFmtId="3" fontId="9" fillId="0" borderId="3" xfId="5" applyNumberFormat="1" applyFont="1" applyBorder="1" applyAlignment="1">
      <alignment horizontal="center" wrapText="1"/>
    </xf>
    <xf numFmtId="0" fontId="22" fillId="0" borderId="27" xfId="5" applyFont="1" applyBorder="1" applyAlignment="1">
      <alignment wrapText="1"/>
    </xf>
    <xf numFmtId="0" fontId="25" fillId="2" borderId="27" xfId="5" applyFont="1" applyFill="1" applyBorder="1" applyAlignment="1">
      <alignment wrapText="1"/>
    </xf>
    <xf numFmtId="3" fontId="25" fillId="2" borderId="40" xfId="5" applyNumberFormat="1" applyFont="1" applyFill="1" applyBorder="1" applyAlignment="1">
      <alignment horizontal="center" wrapText="1"/>
    </xf>
    <xf numFmtId="3" fontId="25" fillId="2" borderId="2" xfId="5" applyNumberFormat="1" applyFont="1" applyFill="1" applyBorder="1" applyAlignment="1">
      <alignment horizontal="center" wrapText="1"/>
    </xf>
    <xf numFmtId="3" fontId="25" fillId="2" borderId="66" xfId="5" applyNumberFormat="1" applyFont="1" applyFill="1" applyBorder="1" applyAlignment="1">
      <alignment horizontal="center" wrapText="1"/>
    </xf>
    <xf numFmtId="3" fontId="9" fillId="4" borderId="40" xfId="5" applyNumberFormat="1" applyFont="1" applyFill="1" applyBorder="1" applyAlignment="1">
      <alignment horizontal="center" wrapText="1"/>
    </xf>
    <xf numFmtId="3" fontId="9" fillId="4" borderId="2" xfId="5" applyNumberFormat="1" applyFont="1" applyFill="1" applyBorder="1" applyAlignment="1">
      <alignment horizontal="center" wrapText="1"/>
    </xf>
    <xf numFmtId="3" fontId="9" fillId="4" borderId="16" xfId="5" applyNumberFormat="1" applyFont="1" applyFill="1" applyBorder="1" applyAlignment="1">
      <alignment horizontal="center" wrapText="1"/>
    </xf>
    <xf numFmtId="3" fontId="9" fillId="4" borderId="3" xfId="5" applyNumberFormat="1" applyFont="1" applyFill="1" applyBorder="1" applyAlignment="1">
      <alignment horizontal="center" wrapText="1"/>
    </xf>
    <xf numFmtId="3" fontId="25" fillId="0" borderId="66" xfId="5" applyNumberFormat="1" applyFont="1" applyBorder="1" applyAlignment="1">
      <alignment horizontal="center" wrapText="1"/>
    </xf>
    <xf numFmtId="3" fontId="25" fillId="0" borderId="16" xfId="5" applyNumberFormat="1" applyFont="1" applyBorder="1" applyAlignment="1">
      <alignment horizontal="center" wrapText="1"/>
    </xf>
    <xf numFmtId="3" fontId="25" fillId="0" borderId="3" xfId="5" applyNumberFormat="1" applyFont="1" applyBorder="1" applyAlignment="1">
      <alignment horizontal="center" wrapText="1"/>
    </xf>
    <xf numFmtId="3" fontId="25" fillId="2" borderId="16" xfId="5" applyNumberFormat="1" applyFont="1" applyFill="1" applyBorder="1" applyAlignment="1">
      <alignment horizontal="center" wrapText="1"/>
    </xf>
    <xf numFmtId="3" fontId="25" fillId="2" borderId="3" xfId="5" applyNumberFormat="1" applyFont="1" applyFill="1" applyBorder="1" applyAlignment="1">
      <alignment horizontal="center" wrapText="1"/>
    </xf>
    <xf numFmtId="0" fontId="25" fillId="0" borderId="30" xfId="5" applyFont="1" applyBorder="1" applyAlignment="1">
      <alignment wrapText="1"/>
    </xf>
    <xf numFmtId="3" fontId="25" fillId="0" borderId="42" xfId="5" applyNumberFormat="1" applyFont="1" applyBorder="1" applyAlignment="1">
      <alignment horizontal="center" wrapText="1"/>
    </xf>
    <xf numFmtId="3" fontId="25" fillId="0" borderId="62" xfId="5" applyNumberFormat="1" applyFont="1" applyBorder="1" applyAlignment="1">
      <alignment horizontal="center" wrapText="1"/>
    </xf>
    <xf numFmtId="3" fontId="25" fillId="0" borderId="43" xfId="5" applyNumberFormat="1" applyFont="1" applyBorder="1" applyAlignment="1">
      <alignment horizontal="center" wrapText="1"/>
    </xf>
    <xf numFmtId="3" fontId="25" fillId="3" borderId="42" xfId="5" applyNumberFormat="1" applyFont="1" applyFill="1" applyBorder="1" applyAlignment="1">
      <alignment horizontal="center" wrapText="1"/>
    </xf>
    <xf numFmtId="3" fontId="25" fillId="3" borderId="5" xfId="5" applyNumberFormat="1" applyFont="1" applyFill="1" applyBorder="1" applyAlignment="1">
      <alignment horizontal="center" wrapText="1"/>
    </xf>
    <xf numFmtId="3" fontId="25" fillId="3" borderId="43" xfId="5" applyNumberFormat="1" applyFont="1" applyFill="1" applyBorder="1" applyAlignment="1">
      <alignment horizontal="center" wrapText="1"/>
    </xf>
    <xf numFmtId="3" fontId="25" fillId="3" borderId="6" xfId="5" applyNumberFormat="1" applyFont="1" applyFill="1" applyBorder="1" applyAlignment="1">
      <alignment horizontal="center" wrapText="1"/>
    </xf>
    <xf numFmtId="0" fontId="6" fillId="0" borderId="77" xfId="5" applyFont="1" applyBorder="1" applyAlignment="1">
      <alignment horizontal="center" vertical="center" textRotation="90" wrapText="1"/>
    </xf>
    <xf numFmtId="0" fontId="6" fillId="0" borderId="67" xfId="5" applyFont="1" applyBorder="1" applyAlignment="1">
      <alignment horizontal="center" vertical="center" textRotation="90" wrapText="1"/>
    </xf>
    <xf numFmtId="0" fontId="6" fillId="0" borderId="14" xfId="5" applyFont="1" applyBorder="1" applyAlignment="1">
      <alignment horizontal="center" vertical="center" textRotation="90" wrapText="1"/>
    </xf>
    <xf numFmtId="0" fontId="22" fillId="0" borderId="24" xfId="5" applyFont="1" applyBorder="1" applyAlignment="1">
      <alignment wrapText="1"/>
    </xf>
    <xf numFmtId="3" fontId="25" fillId="0" borderId="46" xfId="5" applyNumberFormat="1" applyFont="1" applyBorder="1" applyAlignment="1">
      <alignment horizontal="center" wrapText="1"/>
    </xf>
    <xf numFmtId="0" fontId="25" fillId="0" borderId="52" xfId="5" applyFont="1" applyBorder="1" applyAlignment="1">
      <alignment horizontal="center" wrapText="1"/>
    </xf>
    <xf numFmtId="0" fontId="25" fillId="0" borderId="47" xfId="5" applyFont="1" applyBorder="1" applyAlignment="1">
      <alignment horizontal="center" wrapText="1"/>
    </xf>
    <xf numFmtId="0" fontId="25" fillId="0" borderId="3" xfId="5" applyFont="1" applyBorder="1" applyAlignment="1">
      <alignment horizontal="center" wrapText="1"/>
    </xf>
    <xf numFmtId="0" fontId="25" fillId="2" borderId="40" xfId="5" applyFont="1" applyFill="1" applyBorder="1" applyAlignment="1">
      <alignment wrapText="1"/>
    </xf>
    <xf numFmtId="0" fontId="25" fillId="2" borderId="2" xfId="5" applyFont="1" applyFill="1" applyBorder="1" applyAlignment="1">
      <alignment wrapText="1"/>
    </xf>
    <xf numFmtId="0" fontId="25" fillId="2" borderId="66" xfId="5" applyFont="1" applyFill="1" applyBorder="1" applyAlignment="1">
      <alignment wrapText="1"/>
    </xf>
    <xf numFmtId="0" fontId="25" fillId="2" borderId="40" xfId="5" applyFont="1" applyFill="1" applyBorder="1" applyAlignment="1">
      <alignment horizontal="center" wrapText="1"/>
    </xf>
    <xf numFmtId="0" fontId="25" fillId="2" borderId="30" xfId="5" applyFont="1" applyFill="1" applyBorder="1" applyAlignment="1">
      <alignment wrapText="1"/>
    </xf>
    <xf numFmtId="0" fontId="25" fillId="2" borderId="42" xfId="5" applyFont="1" applyFill="1" applyBorder="1" applyAlignment="1">
      <alignment wrapText="1"/>
    </xf>
    <xf numFmtId="0" fontId="25" fillId="2" borderId="5" xfId="5" applyFont="1" applyFill="1" applyBorder="1" applyAlignment="1">
      <alignment wrapText="1"/>
    </xf>
    <xf numFmtId="3" fontId="25" fillId="2" borderId="5" xfId="5" applyNumberFormat="1" applyFont="1" applyFill="1" applyBorder="1" applyAlignment="1">
      <alignment horizontal="center"/>
    </xf>
    <xf numFmtId="0" fontId="25" fillId="2" borderId="62" xfId="5" applyFont="1" applyFill="1" applyBorder="1" applyAlignment="1">
      <alignment wrapText="1"/>
    </xf>
    <xf numFmtId="0" fontId="25" fillId="2" borderId="6" xfId="5" applyFont="1" applyFill="1" applyBorder="1" applyAlignment="1">
      <alignment wrapText="1"/>
    </xf>
    <xf numFmtId="0" fontId="22" fillId="0" borderId="37" xfId="5" applyFont="1" applyBorder="1" applyAlignment="1">
      <alignment wrapText="1"/>
    </xf>
    <xf numFmtId="3" fontId="25" fillId="0" borderId="53" xfId="5" applyNumberFormat="1" applyFont="1" applyBorder="1" applyAlignment="1">
      <alignment horizontal="center" wrapText="1"/>
    </xf>
    <xf numFmtId="0" fontId="22" fillId="0" borderId="39" xfId="5" applyFont="1" applyBorder="1" applyAlignment="1">
      <alignment wrapText="1"/>
    </xf>
    <xf numFmtId="0" fontId="22" fillId="0" borderId="166" xfId="5" applyFont="1" applyBorder="1" applyAlignment="1">
      <alignment wrapText="1"/>
    </xf>
    <xf numFmtId="3" fontId="25" fillId="0" borderId="57" xfId="5" applyNumberFormat="1" applyFont="1" applyBorder="1" applyAlignment="1">
      <alignment horizontal="center" wrapText="1"/>
    </xf>
    <xf numFmtId="3" fontId="25" fillId="0" borderId="59" xfId="5" applyNumberFormat="1" applyFont="1" applyBorder="1" applyAlignment="1">
      <alignment horizontal="center" wrapText="1"/>
    </xf>
    <xf numFmtId="0" fontId="25" fillId="0" borderId="8" xfId="5" applyFont="1" applyBorder="1" applyAlignment="1">
      <alignment horizontal="center" wrapText="1"/>
    </xf>
    <xf numFmtId="0" fontId="22" fillId="0" borderId="168" xfId="5" applyFont="1" applyBorder="1" applyAlignment="1">
      <alignment wrapText="1"/>
    </xf>
    <xf numFmtId="0" fontId="22" fillId="0" borderId="34" xfId="5" applyFont="1" applyBorder="1" applyAlignment="1">
      <alignment horizontal="center" wrapText="1"/>
    </xf>
    <xf numFmtId="3" fontId="22" fillId="0" borderId="44" xfId="5" applyNumberFormat="1" applyFont="1" applyBorder="1" applyAlignment="1">
      <alignment horizontal="center" wrapText="1"/>
    </xf>
    <xf numFmtId="3" fontId="22" fillId="0" borderId="155" xfId="5" applyNumberFormat="1" applyFont="1" applyBorder="1" applyAlignment="1">
      <alignment horizontal="center" wrapText="1"/>
    </xf>
    <xf numFmtId="3" fontId="22" fillId="0" borderId="128" xfId="5" applyNumberFormat="1" applyFont="1" applyBorder="1" applyAlignment="1">
      <alignment horizontal="center" wrapText="1"/>
    </xf>
    <xf numFmtId="0" fontId="22" fillId="0" borderId="44" xfId="5" applyFont="1" applyBorder="1" applyAlignment="1">
      <alignment horizontal="center" wrapText="1"/>
    </xf>
    <xf numFmtId="0" fontId="22" fillId="0" borderId="36" xfId="5" applyFont="1" applyBorder="1" applyAlignment="1">
      <alignment horizontal="center" wrapText="1"/>
    </xf>
    <xf numFmtId="3" fontId="22" fillId="0" borderId="34" xfId="5" applyNumberFormat="1" applyFont="1" applyBorder="1" applyAlignment="1">
      <alignment horizontal="center" wrapText="1"/>
    </xf>
    <xf numFmtId="0" fontId="22" fillId="4" borderId="41" xfId="5" applyFont="1" applyFill="1" applyBorder="1" applyAlignment="1">
      <alignment wrapText="1"/>
    </xf>
    <xf numFmtId="3" fontId="22" fillId="4" borderId="74" xfId="5" applyNumberFormat="1" applyFont="1" applyFill="1" applyBorder="1" applyAlignment="1">
      <alignment horizontal="center" wrapText="1"/>
    </xf>
    <xf numFmtId="3" fontId="22" fillId="4" borderId="73" xfId="5" applyNumberFormat="1" applyFont="1" applyFill="1" applyBorder="1" applyAlignment="1">
      <alignment horizontal="center" wrapText="1"/>
    </xf>
    <xf numFmtId="3" fontId="22" fillId="4" borderId="76" xfId="5" applyNumberFormat="1" applyFont="1" applyFill="1" applyBorder="1" applyAlignment="1">
      <alignment horizontal="center" wrapText="1"/>
    </xf>
    <xf numFmtId="3" fontId="22" fillId="4" borderId="139" xfId="5" applyNumberFormat="1" applyFont="1" applyFill="1" applyBorder="1" applyAlignment="1">
      <alignment horizontal="center" wrapText="1"/>
    </xf>
    <xf numFmtId="0" fontId="22" fillId="4" borderId="81" xfId="5" applyFont="1" applyFill="1" applyBorder="1" applyAlignment="1">
      <alignment horizontal="center" wrapText="1"/>
    </xf>
    <xf numFmtId="0" fontId="22" fillId="4" borderId="82" xfId="5" applyFont="1" applyFill="1" applyBorder="1" applyAlignment="1">
      <alignment horizontal="center" wrapText="1"/>
    </xf>
    <xf numFmtId="3" fontId="22" fillId="4" borderId="82" xfId="5" applyNumberFormat="1" applyFont="1" applyFill="1" applyBorder="1" applyAlignment="1">
      <alignment horizontal="center" wrapText="1"/>
    </xf>
    <xf numFmtId="0" fontId="22" fillId="4" borderId="119" xfId="5" applyFont="1" applyFill="1" applyBorder="1" applyAlignment="1">
      <alignment horizontal="center" wrapText="1"/>
    </xf>
    <xf numFmtId="3" fontId="25" fillId="0" borderId="51" xfId="5" applyNumberFormat="1" applyFont="1" applyBorder="1" applyAlignment="1">
      <alignment horizontal="center" wrapText="1"/>
    </xf>
    <xf numFmtId="3" fontId="25" fillId="0" borderId="47" xfId="5" applyNumberFormat="1" applyFont="1" applyBorder="1" applyAlignment="1">
      <alignment horizontal="center" wrapText="1"/>
    </xf>
    <xf numFmtId="0" fontId="22" fillId="0" borderId="40" xfId="5" applyFont="1" applyBorder="1" applyAlignment="1">
      <alignment horizontal="center" wrapText="1"/>
    </xf>
    <xf numFmtId="3" fontId="22" fillId="0" borderId="2" xfId="5" applyNumberFormat="1" applyFont="1" applyBorder="1" applyAlignment="1">
      <alignment horizontal="center" wrapText="1"/>
    </xf>
    <xf numFmtId="0" fontId="22" fillId="0" borderId="2" xfId="5" applyFont="1" applyBorder="1" applyAlignment="1">
      <alignment horizontal="center" wrapText="1"/>
    </xf>
    <xf numFmtId="3" fontId="22" fillId="0" borderId="3" xfId="5" applyNumberFormat="1" applyFont="1" applyBorder="1" applyAlignment="1">
      <alignment horizontal="center" wrapText="1"/>
    </xf>
    <xf numFmtId="3" fontId="22" fillId="0" borderId="66" xfId="5" applyNumberFormat="1" applyFont="1" applyBorder="1" applyAlignment="1">
      <alignment horizontal="center" wrapText="1"/>
    </xf>
    <xf numFmtId="0" fontId="22" fillId="4" borderId="72" xfId="5" applyFont="1" applyFill="1" applyBorder="1" applyAlignment="1">
      <alignment wrapText="1"/>
    </xf>
    <xf numFmtId="3" fontId="22" fillId="4" borderId="42" xfId="5" applyNumberFormat="1" applyFont="1" applyFill="1" applyBorder="1" applyAlignment="1">
      <alignment horizontal="center" wrapText="1"/>
    </xf>
    <xf numFmtId="3" fontId="22" fillId="4" borderId="5" xfId="5" applyNumberFormat="1" applyFont="1" applyFill="1" applyBorder="1" applyAlignment="1">
      <alignment horizontal="center" wrapText="1"/>
    </xf>
    <xf numFmtId="3" fontId="22" fillId="4" borderId="62" xfId="5" applyNumberFormat="1" applyFont="1" applyFill="1" applyBorder="1" applyAlignment="1">
      <alignment horizontal="center" wrapText="1"/>
    </xf>
    <xf numFmtId="3" fontId="22" fillId="4" borderId="6" xfId="5" applyNumberFormat="1" applyFont="1" applyFill="1" applyBorder="1" applyAlignment="1">
      <alignment horizontal="center" wrapText="1"/>
    </xf>
    <xf numFmtId="3" fontId="25" fillId="0" borderId="52" xfId="5" applyNumberFormat="1" applyFont="1" applyBorder="1" applyAlignment="1">
      <alignment horizontal="center" wrapText="1"/>
    </xf>
    <xf numFmtId="0" fontId="22" fillId="3" borderId="27" xfId="5" applyFont="1" applyFill="1" applyBorder="1" applyAlignment="1">
      <alignment wrapText="1"/>
    </xf>
    <xf numFmtId="3" fontId="25" fillId="3" borderId="40" xfId="5" applyNumberFormat="1" applyFont="1" applyFill="1" applyBorder="1" applyAlignment="1">
      <alignment wrapText="1"/>
    </xf>
    <xf numFmtId="3" fontId="25" fillId="3" borderId="2" xfId="5" applyNumberFormat="1" applyFont="1" applyFill="1" applyBorder="1" applyAlignment="1">
      <alignment wrapText="1"/>
    </xf>
    <xf numFmtId="3" fontId="18" fillId="0" borderId="2" xfId="5" applyNumberFormat="1" applyBorder="1" applyAlignment="1"/>
    <xf numFmtId="3" fontId="18" fillId="0" borderId="66" xfId="5" applyNumberFormat="1" applyBorder="1" applyAlignment="1"/>
    <xf numFmtId="3" fontId="25" fillId="3" borderId="2" xfId="5" applyNumberFormat="1" applyFont="1" applyFill="1" applyBorder="1" applyAlignment="1">
      <alignment horizontal="center" wrapText="1"/>
    </xf>
    <xf numFmtId="3" fontId="18" fillId="0" borderId="16" xfId="5" applyNumberFormat="1" applyBorder="1" applyAlignment="1"/>
    <xf numFmtId="3" fontId="18" fillId="3" borderId="2" xfId="5" applyNumberFormat="1" applyFill="1" applyBorder="1" applyAlignment="1"/>
    <xf numFmtId="3" fontId="18" fillId="3" borderId="66" xfId="5" applyNumberFormat="1" applyFill="1" applyBorder="1" applyAlignment="1"/>
    <xf numFmtId="3" fontId="18" fillId="3" borderId="16" xfId="5" applyNumberFormat="1" applyFill="1" applyBorder="1" applyAlignment="1"/>
    <xf numFmtId="0" fontId="18" fillId="3" borderId="0" xfId="5" applyFill="1" applyAlignment="1"/>
    <xf numFmtId="3" fontId="25" fillId="2" borderId="42" xfId="5" applyNumberFormat="1" applyFont="1" applyFill="1" applyBorder="1" applyAlignment="1">
      <alignment horizontal="center" wrapText="1"/>
    </xf>
    <xf numFmtId="3" fontId="25" fillId="2" borderId="5" xfId="5" applyNumberFormat="1" applyFont="1" applyFill="1" applyBorder="1" applyAlignment="1">
      <alignment horizontal="center" wrapText="1"/>
    </xf>
    <xf numFmtId="3" fontId="25" fillId="2" borderId="62" xfId="5" applyNumberFormat="1" applyFont="1" applyFill="1" applyBorder="1" applyAlignment="1">
      <alignment horizontal="center"/>
    </xf>
    <xf numFmtId="3" fontId="25" fillId="2" borderId="43" xfId="5" applyNumberFormat="1" applyFont="1" applyFill="1" applyBorder="1" applyAlignment="1">
      <alignment horizontal="center"/>
    </xf>
    <xf numFmtId="0" fontId="6" fillId="0" borderId="70" xfId="5" applyFont="1" applyBorder="1" applyAlignment="1">
      <alignment horizontal="center" vertical="center" textRotation="90" wrapText="1"/>
    </xf>
    <xf numFmtId="0" fontId="6" fillId="0" borderId="57" xfId="5" applyFont="1" applyBorder="1" applyAlignment="1">
      <alignment horizontal="center" vertical="center" textRotation="90" wrapText="1"/>
    </xf>
    <xf numFmtId="0" fontId="6" fillId="0" borderId="59" xfId="5" applyFont="1" applyBorder="1" applyAlignment="1">
      <alignment horizontal="center" vertical="center" textRotation="90" wrapText="1"/>
    </xf>
    <xf numFmtId="0" fontId="6" fillId="0" borderId="108" xfId="5" applyFont="1" applyBorder="1" applyAlignment="1">
      <alignment horizontal="center" vertical="center" textRotation="90" wrapText="1"/>
    </xf>
    <xf numFmtId="0" fontId="9" fillId="0" borderId="51" xfId="5" applyFont="1" applyBorder="1"/>
    <xf numFmtId="0" fontId="9" fillId="0" borderId="46" xfId="5" applyFont="1" applyBorder="1" applyAlignment="1">
      <alignment wrapText="1"/>
    </xf>
    <xf numFmtId="0" fontId="9" fillId="2" borderId="46" xfId="5" applyFont="1" applyFill="1" applyBorder="1" applyAlignment="1">
      <alignment horizontal="center"/>
    </xf>
    <xf numFmtId="0" fontId="9" fillId="0" borderId="53" xfId="5" applyFont="1" applyBorder="1" applyAlignment="1">
      <alignment horizontal="center"/>
    </xf>
    <xf numFmtId="0" fontId="9" fillId="3" borderId="51" xfId="5" applyFont="1" applyFill="1" applyBorder="1"/>
    <xf numFmtId="0" fontId="9" fillId="3" borderId="46" xfId="5" applyFont="1" applyFill="1" applyBorder="1" applyAlignment="1">
      <alignment wrapText="1"/>
    </xf>
    <xf numFmtId="0" fontId="9" fillId="4" borderId="46" xfId="5" applyFont="1" applyFill="1" applyBorder="1" applyAlignment="1">
      <alignment horizontal="center"/>
    </xf>
    <xf numFmtId="0" fontId="9" fillId="3" borderId="46" xfId="5" applyFont="1" applyFill="1" applyBorder="1" applyAlignment="1">
      <alignment horizontal="center" wrapText="1"/>
    </xf>
    <xf numFmtId="4" fontId="9" fillId="3" borderId="46" xfId="5" applyNumberFormat="1" applyFont="1" applyFill="1" applyBorder="1" applyAlignment="1">
      <alignment horizontal="center"/>
    </xf>
    <xf numFmtId="0" fontId="9" fillId="4" borderId="53" xfId="5" applyFont="1" applyFill="1" applyBorder="1" applyAlignment="1">
      <alignment horizontal="center"/>
    </xf>
    <xf numFmtId="4" fontId="9" fillId="3" borderId="47" xfId="5" applyNumberFormat="1" applyFont="1" applyFill="1" applyBorder="1" applyAlignment="1">
      <alignment horizontal="center"/>
    </xf>
    <xf numFmtId="0" fontId="9" fillId="0" borderId="40" xfId="5" applyFont="1" applyBorder="1" applyAlignment="1">
      <alignment wrapText="1"/>
    </xf>
    <xf numFmtId="0" fontId="9" fillId="0" borderId="16" xfId="5" applyFont="1" applyBorder="1" applyAlignment="1">
      <alignment horizontal="center"/>
    </xf>
    <xf numFmtId="0" fontId="9" fillId="3" borderId="40" xfId="5" applyFont="1" applyFill="1" applyBorder="1" applyAlignment="1">
      <alignment wrapText="1"/>
    </xf>
    <xf numFmtId="0" fontId="9" fillId="3" borderId="2" xfId="5" applyFont="1" applyFill="1" applyBorder="1" applyAlignment="1">
      <alignment wrapText="1"/>
    </xf>
    <xf numFmtId="4" fontId="9" fillId="3" borderId="2" xfId="5" applyNumberFormat="1" applyFont="1" applyFill="1" applyBorder="1" applyAlignment="1">
      <alignment horizontal="center"/>
    </xf>
    <xf numFmtId="0" fontId="9" fillId="4" borderId="16" xfId="5" applyFont="1" applyFill="1" applyBorder="1" applyAlignment="1">
      <alignment horizontal="center"/>
    </xf>
    <xf numFmtId="4" fontId="9" fillId="3" borderId="3" xfId="5" applyNumberFormat="1" applyFont="1" applyFill="1" applyBorder="1" applyAlignment="1">
      <alignment horizontal="center"/>
    </xf>
    <xf numFmtId="0" fontId="9" fillId="3" borderId="40" xfId="5" applyFont="1" applyFill="1" applyBorder="1"/>
    <xf numFmtId="0" fontId="9" fillId="3" borderId="2" xfId="5" applyFont="1" applyFill="1" applyBorder="1"/>
    <xf numFmtId="0" fontId="7" fillId="0" borderId="30" xfId="5" applyFont="1" applyBorder="1" applyAlignment="1">
      <alignment wrapText="1"/>
    </xf>
    <xf numFmtId="0" fontId="7" fillId="0" borderId="42" xfId="5" applyFont="1" applyBorder="1" applyAlignment="1">
      <alignment horizontal="center" wrapText="1"/>
    </xf>
    <xf numFmtId="0" fontId="9" fillId="0" borderId="5" xfId="5" applyFont="1" applyBorder="1" applyAlignment="1">
      <alignment horizontal="center"/>
    </xf>
    <xf numFmtId="0" fontId="9" fillId="0" borderId="43" xfId="5" applyFont="1" applyBorder="1" applyAlignment="1">
      <alignment horizontal="center"/>
    </xf>
    <xf numFmtId="0" fontId="9" fillId="0" borderId="62" xfId="5" applyFont="1" applyBorder="1" applyAlignment="1">
      <alignment horizontal="center"/>
    </xf>
    <xf numFmtId="0" fontId="9" fillId="3" borderId="5" xfId="5" applyFont="1" applyFill="1" applyBorder="1" applyAlignment="1">
      <alignment horizontal="center" wrapText="1"/>
    </xf>
    <xf numFmtId="0" fontId="9" fillId="3" borderId="5" xfId="5" applyFont="1" applyFill="1" applyBorder="1" applyAlignment="1">
      <alignment horizontal="center"/>
    </xf>
    <xf numFmtId="4" fontId="9" fillId="3" borderId="5" xfId="5" applyNumberFormat="1" applyFont="1" applyFill="1" applyBorder="1" applyAlignment="1">
      <alignment horizontal="center"/>
    </xf>
    <xf numFmtId="4" fontId="9" fillId="3" borderId="6" xfId="5" applyNumberFormat="1" applyFont="1" applyFill="1" applyBorder="1" applyAlignment="1">
      <alignment horizontal="center"/>
    </xf>
    <xf numFmtId="0" fontId="9" fillId="0" borderId="53" xfId="5" applyFont="1" applyBorder="1" applyAlignment="1">
      <alignment wrapText="1"/>
    </xf>
    <xf numFmtId="0" fontId="9" fillId="0" borderId="16" xfId="5" applyFont="1" applyBorder="1" applyAlignment="1">
      <alignment wrapText="1"/>
    </xf>
    <xf numFmtId="3" fontId="7" fillId="2" borderId="40" xfId="5" applyNumberFormat="1" applyFont="1" applyFill="1" applyBorder="1" applyAlignment="1">
      <alignment horizontal="center" wrapText="1"/>
    </xf>
    <xf numFmtId="3" fontId="7" fillId="2" borderId="2" xfId="5" applyNumberFormat="1" applyFont="1" applyFill="1" applyBorder="1" applyAlignment="1">
      <alignment horizontal="center" wrapText="1"/>
    </xf>
    <xf numFmtId="3" fontId="7" fillId="2" borderId="66" xfId="5" applyNumberFormat="1" applyFont="1" applyFill="1" applyBorder="1" applyAlignment="1">
      <alignment horizontal="center" wrapText="1"/>
    </xf>
    <xf numFmtId="3" fontId="7" fillId="2" borderId="16" xfId="5" applyNumberFormat="1" applyFont="1" applyFill="1" applyBorder="1" applyAlignment="1">
      <alignment horizontal="center" wrapText="1"/>
    </xf>
    <xf numFmtId="3" fontId="7" fillId="2" borderId="3" xfId="5" applyNumberFormat="1" applyFont="1" applyFill="1" applyBorder="1" applyAlignment="1">
      <alignment horizontal="center" wrapText="1"/>
    </xf>
    <xf numFmtId="0" fontId="7" fillId="0" borderId="1" xfId="5" applyFont="1" applyBorder="1" applyAlignment="1">
      <alignment horizontal="center"/>
    </xf>
    <xf numFmtId="3" fontId="7" fillId="4" borderId="40" xfId="5" applyNumberFormat="1" applyFont="1" applyFill="1" applyBorder="1" applyAlignment="1">
      <alignment horizontal="center" wrapText="1"/>
    </xf>
    <xf numFmtId="3" fontId="7" fillId="4" borderId="2" xfId="5" applyNumberFormat="1" applyFont="1" applyFill="1" applyBorder="1" applyAlignment="1">
      <alignment horizontal="center" wrapText="1"/>
    </xf>
    <xf numFmtId="3" fontId="7" fillId="4" borderId="66" xfId="5" applyNumberFormat="1" applyFont="1" applyFill="1" applyBorder="1" applyAlignment="1">
      <alignment horizontal="center" wrapText="1"/>
    </xf>
    <xf numFmtId="3" fontId="7" fillId="4" borderId="16" xfId="5" applyNumberFormat="1" applyFont="1" applyFill="1" applyBorder="1" applyAlignment="1">
      <alignment horizontal="center" wrapText="1"/>
    </xf>
    <xf numFmtId="3" fontId="7" fillId="4" borderId="3" xfId="5" applyNumberFormat="1" applyFont="1" applyFill="1" applyBorder="1" applyAlignment="1">
      <alignment horizontal="center" wrapText="1"/>
    </xf>
    <xf numFmtId="0" fontId="7" fillId="0" borderId="1" xfId="5" applyFont="1" applyFill="1" applyBorder="1" applyAlignment="1">
      <alignment horizontal="center"/>
    </xf>
    <xf numFmtId="0" fontId="9" fillId="0" borderId="16" xfId="5" applyFont="1" applyBorder="1"/>
    <xf numFmtId="0" fontId="69" fillId="3" borderId="46" xfId="5" applyFont="1" applyFill="1" applyBorder="1" applyAlignment="1">
      <alignment horizontal="center" vertical="center" wrapText="1"/>
    </xf>
    <xf numFmtId="0" fontId="69" fillId="3" borderId="1" xfId="5" applyFont="1" applyFill="1" applyBorder="1" applyAlignment="1">
      <alignment horizontal="center" vertical="center" wrapText="1"/>
    </xf>
    <xf numFmtId="3" fontId="69" fillId="3" borderId="2" xfId="5" applyNumberFormat="1" applyFont="1" applyFill="1" applyBorder="1" applyAlignment="1">
      <alignment horizontal="center" vertical="center" wrapText="1"/>
    </xf>
    <xf numFmtId="0" fontId="69" fillId="3" borderId="2" xfId="5" applyFont="1" applyFill="1" applyBorder="1" applyAlignment="1">
      <alignment horizontal="center" vertical="center" wrapText="1"/>
    </xf>
    <xf numFmtId="0" fontId="69" fillId="3" borderId="3" xfId="5" applyFont="1" applyFill="1" applyBorder="1" applyAlignment="1">
      <alignment horizontal="center" vertical="center" wrapText="1"/>
    </xf>
    <xf numFmtId="0" fontId="69" fillId="3" borderId="4" xfId="5" applyFont="1" applyFill="1" applyBorder="1" applyAlignment="1">
      <alignment horizontal="center" vertical="center" wrapText="1"/>
    </xf>
    <xf numFmtId="3" fontId="69" fillId="3" borderId="5" xfId="5" applyNumberFormat="1" applyFont="1" applyFill="1" applyBorder="1" applyAlignment="1">
      <alignment horizontal="center" vertical="center" wrapText="1"/>
    </xf>
    <xf numFmtId="0" fontId="69" fillId="3" borderId="5" xfId="5" applyFont="1" applyFill="1" applyBorder="1" applyAlignment="1">
      <alignment horizontal="center" vertical="center" wrapText="1"/>
    </xf>
    <xf numFmtId="0" fontId="69" fillId="3" borderId="6" xfId="5" applyFont="1" applyFill="1" applyBorder="1" applyAlignment="1">
      <alignment horizontal="center" vertical="center" wrapText="1"/>
    </xf>
    <xf numFmtId="0" fontId="6" fillId="0" borderId="146" xfId="5" applyFont="1" applyBorder="1" applyAlignment="1">
      <alignment horizontal="center" vertical="center" wrapText="1"/>
    </xf>
    <xf numFmtId="0" fontId="6" fillId="0" borderId="113" xfId="5" applyFont="1" applyBorder="1" applyAlignment="1">
      <alignment horizontal="center" vertical="center" wrapText="1"/>
    </xf>
    <xf numFmtId="0" fontId="9" fillId="0" borderId="45" xfId="5" applyFont="1" applyBorder="1" applyAlignment="1">
      <alignment horizontal="left" wrapText="1"/>
    </xf>
    <xf numFmtId="3" fontId="69" fillId="0" borderId="47" xfId="5" applyNumberFormat="1" applyFont="1" applyBorder="1" applyAlignment="1">
      <alignment horizontal="center" wrapText="1" readingOrder="1"/>
    </xf>
    <xf numFmtId="3" fontId="69" fillId="0" borderId="3" xfId="5" applyNumberFormat="1" applyFont="1" applyBorder="1" applyAlignment="1">
      <alignment horizontal="center" wrapText="1" readingOrder="1"/>
    </xf>
    <xf numFmtId="0" fontId="7" fillId="4" borderId="1" xfId="5" applyFont="1" applyFill="1" applyBorder="1" applyAlignment="1">
      <alignment horizontal="left" wrapText="1"/>
    </xf>
    <xf numFmtId="3" fontId="70" fillId="4" borderId="2" xfId="5" applyNumberFormat="1" applyFont="1" applyFill="1" applyBorder="1" applyAlignment="1">
      <alignment horizontal="center" wrapText="1" readingOrder="1"/>
    </xf>
    <xf numFmtId="3" fontId="70" fillId="4" borderId="3" xfId="5" applyNumberFormat="1" applyFont="1" applyFill="1" applyBorder="1" applyAlignment="1">
      <alignment horizontal="center" wrapText="1" readingOrder="1"/>
    </xf>
    <xf numFmtId="4" fontId="9" fillId="0" borderId="2" xfId="5" applyNumberFormat="1" applyFont="1" applyBorder="1" applyAlignment="1">
      <alignment horizontal="center" wrapText="1"/>
    </xf>
    <xf numFmtId="4" fontId="9" fillId="0" borderId="3" xfId="5" applyNumberFormat="1" applyFont="1" applyBorder="1" applyAlignment="1">
      <alignment horizontal="center" wrapText="1"/>
    </xf>
    <xf numFmtId="0" fontId="7" fillId="4" borderId="4" xfId="5" applyFont="1" applyFill="1" applyBorder="1" applyAlignment="1">
      <alignment horizontal="left" wrapText="1"/>
    </xf>
    <xf numFmtId="3" fontId="7" fillId="4" borderId="5" xfId="5" applyNumberFormat="1" applyFont="1" applyFill="1" applyBorder="1" applyAlignment="1">
      <alignment horizontal="center" wrapText="1"/>
    </xf>
    <xf numFmtId="3" fontId="7" fillId="4" borderId="6" xfId="5" applyNumberFormat="1" applyFont="1" applyFill="1" applyBorder="1" applyAlignment="1">
      <alignment horizontal="center" wrapText="1"/>
    </xf>
    <xf numFmtId="0" fontId="6" fillId="0" borderId="36" xfId="5" applyFont="1" applyBorder="1" applyAlignment="1">
      <alignment horizontal="center" vertical="center" wrapText="1"/>
    </xf>
    <xf numFmtId="0" fontId="18" fillId="0" borderId="24" xfId="5" applyFont="1" applyBorder="1" applyAlignment="1">
      <alignment horizontal="center" wrapText="1"/>
    </xf>
    <xf numFmtId="4" fontId="18" fillId="0" borderId="51" xfId="5" applyNumberFormat="1" applyFont="1" applyBorder="1" applyAlignment="1">
      <alignment horizontal="center" wrapText="1"/>
    </xf>
    <xf numFmtId="4" fontId="18" fillId="0" borderId="46" xfId="5" applyNumberFormat="1" applyFont="1" applyBorder="1" applyAlignment="1">
      <alignment horizontal="center" wrapText="1"/>
    </xf>
    <xf numFmtId="4" fontId="18" fillId="0" borderId="47" xfId="5" applyNumberFormat="1" applyFont="1" applyBorder="1" applyAlignment="1">
      <alignment horizontal="center" wrapText="1"/>
    </xf>
    <xf numFmtId="0" fontId="18" fillId="0" borderId="27" xfId="5" applyFont="1" applyBorder="1" applyAlignment="1">
      <alignment horizontal="center" wrapText="1"/>
    </xf>
    <xf numFmtId="4" fontId="18" fillId="0" borderId="40" xfId="5" applyNumberFormat="1" applyFont="1" applyBorder="1" applyAlignment="1">
      <alignment horizontal="center" wrapText="1"/>
    </xf>
    <xf numFmtId="4" fontId="18" fillId="0" borderId="2" xfId="5" applyNumberFormat="1" applyFont="1" applyBorder="1" applyAlignment="1">
      <alignment horizontal="center" wrapText="1"/>
    </xf>
    <xf numFmtId="4" fontId="18" fillId="0" borderId="3" xfId="5" applyNumberFormat="1" applyFont="1" applyBorder="1" applyAlignment="1">
      <alignment horizontal="center" wrapText="1"/>
    </xf>
    <xf numFmtId="0" fontId="18" fillId="0" borderId="30" xfId="5" applyFont="1" applyBorder="1" applyAlignment="1">
      <alignment horizontal="center" wrapText="1"/>
    </xf>
    <xf numFmtId="4" fontId="18" fillId="0" borderId="42" xfId="5" applyNumberFormat="1" applyFont="1" applyBorder="1" applyAlignment="1">
      <alignment horizontal="center" wrapText="1"/>
    </xf>
    <xf numFmtId="4" fontId="18" fillId="0" borderId="5" xfId="5" applyNumberFormat="1" applyFont="1" applyBorder="1" applyAlignment="1">
      <alignment horizontal="center" wrapText="1"/>
    </xf>
    <xf numFmtId="4" fontId="18" fillId="0" borderId="6" xfId="5" applyNumberFormat="1" applyFont="1" applyBorder="1" applyAlignment="1">
      <alignment horizontal="center" wrapText="1"/>
    </xf>
    <xf numFmtId="0" fontId="6" fillId="0" borderId="22" xfId="5" applyFont="1" applyBorder="1" applyAlignment="1">
      <alignment horizontal="center" vertical="center" wrapText="1"/>
    </xf>
    <xf numFmtId="3" fontId="18" fillId="0" borderId="25" xfId="5" applyNumberFormat="1" applyFont="1" applyBorder="1" applyAlignment="1">
      <alignment horizontal="center" wrapText="1"/>
    </xf>
    <xf numFmtId="3" fontId="18" fillId="0" borderId="89" xfId="5" applyNumberFormat="1" applyFont="1" applyBorder="1" applyAlignment="1">
      <alignment horizontal="center" wrapText="1"/>
    </xf>
    <xf numFmtId="3" fontId="18" fillId="0" borderId="26" xfId="5" applyNumberFormat="1" applyFont="1" applyBorder="1" applyAlignment="1">
      <alignment horizontal="center" wrapText="1"/>
    </xf>
    <xf numFmtId="3" fontId="18" fillId="0" borderId="28" xfId="5" applyNumberFormat="1" applyFont="1" applyBorder="1" applyAlignment="1">
      <alignment horizontal="center" wrapText="1"/>
    </xf>
    <xf numFmtId="3" fontId="18" fillId="0" borderId="94" xfId="5" applyNumberFormat="1" applyFont="1" applyBorder="1" applyAlignment="1">
      <alignment horizontal="center" wrapText="1"/>
    </xf>
    <xf numFmtId="3" fontId="18" fillId="0" borderId="29" xfId="5" applyNumberFormat="1" applyFont="1" applyBorder="1" applyAlignment="1">
      <alignment horizontal="center" wrapText="1"/>
    </xf>
    <xf numFmtId="3" fontId="18" fillId="0" borderId="31" xfId="5" applyNumberFormat="1" applyFont="1" applyBorder="1" applyAlignment="1">
      <alignment horizontal="center" wrapText="1"/>
    </xf>
    <xf numFmtId="3" fontId="18" fillId="0" borderId="172" xfId="5" applyNumberFormat="1" applyFont="1" applyBorder="1" applyAlignment="1">
      <alignment horizontal="center" wrapText="1"/>
    </xf>
    <xf numFmtId="3" fontId="18" fillId="0" borderId="32" xfId="5" applyNumberFormat="1" applyFont="1" applyBorder="1" applyAlignment="1">
      <alignment horizontal="center" wrapText="1"/>
    </xf>
    <xf numFmtId="0" fontId="6" fillId="0" borderId="153" xfId="5" applyFont="1" applyBorder="1" applyAlignment="1">
      <alignment horizontal="center" vertical="center" wrapText="1"/>
    </xf>
    <xf numFmtId="0" fontId="7" fillId="0" borderId="154" xfId="5" applyFont="1" applyBorder="1" applyAlignment="1">
      <alignment horizontal="center" wrapText="1"/>
    </xf>
    <xf numFmtId="3" fontId="18" fillId="0" borderId="10" xfId="5" applyNumberFormat="1" applyFont="1" applyBorder="1" applyAlignment="1">
      <alignment horizontal="center" wrapText="1"/>
    </xf>
    <xf numFmtId="3" fontId="18" fillId="0" borderId="7" xfId="5" applyNumberFormat="1" applyFont="1" applyBorder="1" applyAlignment="1">
      <alignment horizontal="center" wrapText="1"/>
    </xf>
    <xf numFmtId="0" fontId="7" fillId="0" borderId="1" xfId="5" applyFont="1" applyBorder="1" applyAlignment="1">
      <alignment horizontal="center" wrapText="1"/>
    </xf>
    <xf numFmtId="3" fontId="18" fillId="0" borderId="2" xfId="5" applyNumberFormat="1" applyFont="1" applyBorder="1" applyAlignment="1">
      <alignment horizontal="center" wrapText="1"/>
    </xf>
    <xf numFmtId="3" fontId="18" fillId="0" borderId="3" xfId="5" applyNumberFormat="1" applyFont="1" applyBorder="1" applyAlignment="1">
      <alignment horizontal="center" wrapText="1"/>
    </xf>
    <xf numFmtId="0" fontId="7" fillId="0" borderId="4" xfId="5" applyFont="1" applyBorder="1" applyAlignment="1">
      <alignment horizontal="center" wrapText="1"/>
    </xf>
    <xf numFmtId="3" fontId="18" fillId="0" borderId="5" xfId="5" applyNumberFormat="1" applyFont="1" applyBorder="1" applyAlignment="1">
      <alignment horizontal="center" wrapText="1"/>
    </xf>
    <xf numFmtId="3" fontId="18" fillId="0" borderId="6" xfId="5" applyNumberFormat="1" applyFont="1" applyBorder="1" applyAlignment="1">
      <alignment horizontal="center" wrapText="1"/>
    </xf>
    <xf numFmtId="0" fontId="18" fillId="0" borderId="154" xfId="5" applyFont="1" applyBorder="1" applyAlignment="1">
      <alignment horizontal="center" wrapText="1"/>
    </xf>
    <xf numFmtId="0" fontId="18" fillId="0" borderId="1" xfId="5" applyFont="1" applyBorder="1" applyAlignment="1">
      <alignment horizontal="center" wrapText="1"/>
    </xf>
    <xf numFmtId="0" fontId="18" fillId="0" borderId="4" xfId="5" applyFont="1" applyBorder="1" applyAlignment="1">
      <alignment horizontal="center" wrapText="1"/>
    </xf>
    <xf numFmtId="0" fontId="70" fillId="3" borderId="34" xfId="5" applyFont="1" applyFill="1" applyBorder="1" applyAlignment="1">
      <alignment horizontal="center" vertical="center" wrapText="1"/>
    </xf>
    <xf numFmtId="0" fontId="70" fillId="3" borderId="44" xfId="5" applyFont="1" applyFill="1" applyBorder="1" applyAlignment="1">
      <alignment horizontal="center" vertical="center" wrapText="1"/>
    </xf>
    <xf numFmtId="0" fontId="70" fillId="3" borderId="36" xfId="5" applyFont="1" applyFill="1" applyBorder="1" applyAlignment="1">
      <alignment horizontal="center" vertical="center" wrapText="1"/>
    </xf>
    <xf numFmtId="0" fontId="70" fillId="3" borderId="45" xfId="5" applyFont="1" applyFill="1" applyBorder="1" applyAlignment="1">
      <alignment horizontal="center" vertical="center" wrapText="1"/>
    </xf>
    <xf numFmtId="0" fontId="69" fillId="3" borderId="10" xfId="5" applyFont="1" applyFill="1" applyBorder="1" applyAlignment="1">
      <alignment horizontal="center" vertical="center" wrapText="1"/>
    </xf>
    <xf numFmtId="0" fontId="69" fillId="3" borderId="7" xfId="5" applyFont="1" applyFill="1" applyBorder="1" applyAlignment="1">
      <alignment horizontal="center" vertical="center" wrapText="1"/>
    </xf>
    <xf numFmtId="0" fontId="70" fillId="3" borderId="1" xfId="5" applyFont="1" applyFill="1" applyBorder="1" applyAlignment="1">
      <alignment horizontal="center" vertical="center" wrapText="1"/>
    </xf>
    <xf numFmtId="0" fontId="70" fillId="3" borderId="4" xfId="5" applyFont="1" applyFill="1" applyBorder="1" applyAlignment="1">
      <alignment horizontal="center" vertical="center" wrapText="1"/>
    </xf>
    <xf numFmtId="0" fontId="5" fillId="0" borderId="0" xfId="4" applyFont="1" applyAlignment="1" applyProtection="1"/>
    <xf numFmtId="0" fontId="18" fillId="0" borderId="0" xfId="6" applyFont="1"/>
    <xf numFmtId="0" fontId="6" fillId="0" borderId="0" xfId="6" applyFont="1"/>
    <xf numFmtId="0" fontId="9" fillId="0" borderId="0" xfId="6"/>
    <xf numFmtId="0" fontId="6" fillId="0" borderId="44" xfId="6" applyFont="1" applyBorder="1" applyAlignment="1">
      <alignment horizontal="center" vertical="center"/>
    </xf>
    <xf numFmtId="0" fontId="6" fillId="0" borderId="36" xfId="6" applyFont="1" applyBorder="1" applyAlignment="1">
      <alignment horizontal="center" vertical="center"/>
    </xf>
    <xf numFmtId="0" fontId="6" fillId="0" borderId="168" xfId="6" applyFont="1" applyBorder="1" applyAlignment="1">
      <alignment vertical="center" textRotation="90"/>
    </xf>
    <xf numFmtId="0" fontId="6" fillId="0" borderId="110" xfId="6" applyFont="1" applyBorder="1" applyAlignment="1">
      <alignment vertical="center" wrapText="1"/>
    </xf>
    <xf numFmtId="0" fontId="6" fillId="0" borderId="86" xfId="6" applyFont="1" applyBorder="1" applyAlignment="1">
      <alignment vertical="center"/>
    </xf>
    <xf numFmtId="0" fontId="6" fillId="0" borderId="78" xfId="6" applyFont="1" applyBorder="1" applyAlignment="1">
      <alignment horizontal="center" vertical="center" textRotation="90" wrapText="1"/>
    </xf>
    <xf numFmtId="0" fontId="6" fillId="0" borderId="44" xfId="6" applyFont="1" applyBorder="1" applyAlignment="1">
      <alignment horizontal="center" vertical="center" textRotation="90" wrapText="1"/>
    </xf>
    <xf numFmtId="0" fontId="6" fillId="0" borderId="155" xfId="6" applyFont="1" applyBorder="1" applyAlignment="1">
      <alignment horizontal="center" vertical="center" textRotation="90" wrapText="1"/>
    </xf>
    <xf numFmtId="0" fontId="6" fillId="0" borderId="34" xfId="6" applyFont="1" applyBorder="1" applyAlignment="1">
      <alignment horizontal="center" vertical="center" textRotation="90" wrapText="1"/>
    </xf>
    <xf numFmtId="0" fontId="6" fillId="0" borderId="36" xfId="6" applyFont="1" applyBorder="1" applyAlignment="1">
      <alignment horizontal="center" vertical="center" textRotation="90" wrapText="1"/>
    </xf>
    <xf numFmtId="0" fontId="9" fillId="0" borderId="13" xfId="6" applyFont="1" applyFill="1" applyBorder="1" applyAlignment="1">
      <alignment wrapText="1"/>
    </xf>
    <xf numFmtId="3" fontId="9" fillId="0" borderId="109" xfId="6" applyNumberFormat="1" applyFont="1" applyFill="1" applyBorder="1" applyAlignment="1">
      <alignment horizontal="center" wrapText="1"/>
    </xf>
    <xf numFmtId="0" fontId="9" fillId="0" borderId="46" xfId="6" applyNumberFormat="1" applyFont="1" applyFill="1" applyBorder="1" applyAlignment="1">
      <alignment horizontal="center" wrapText="1"/>
    </xf>
    <xf numFmtId="0" fontId="9" fillId="0" borderId="47" xfId="6" applyNumberFormat="1" applyFont="1" applyBorder="1" applyAlignment="1">
      <alignment horizontal="center"/>
    </xf>
    <xf numFmtId="0" fontId="9" fillId="0" borderId="0" xfId="6" applyAlignment="1"/>
    <xf numFmtId="0" fontId="9" fillId="0" borderId="16" xfId="6" applyFont="1" applyBorder="1" applyAlignment="1"/>
    <xf numFmtId="0" fontId="9" fillId="0" borderId="2" xfId="6" applyNumberFormat="1" applyFont="1" applyBorder="1" applyAlignment="1">
      <alignment horizontal="center"/>
    </xf>
    <xf numFmtId="0" fontId="9" fillId="0" borderId="2" xfId="6" applyNumberFormat="1" applyFont="1" applyFill="1" applyBorder="1" applyAlignment="1">
      <alignment horizontal="center" wrapText="1"/>
    </xf>
    <xf numFmtId="0" fontId="9" fillId="0" borderId="3" xfId="6" applyNumberFormat="1" applyFont="1" applyBorder="1" applyAlignment="1">
      <alignment horizontal="center"/>
    </xf>
    <xf numFmtId="0" fontId="9" fillId="0" borderId="2" xfId="6" applyFont="1" applyFill="1" applyBorder="1" applyAlignment="1"/>
    <xf numFmtId="0" fontId="9" fillId="0" borderId="2" xfId="6" applyNumberFormat="1" applyFont="1" applyFill="1" applyBorder="1" applyAlignment="1">
      <alignment horizontal="center"/>
    </xf>
    <xf numFmtId="0" fontId="9" fillId="0" borderId="3" xfId="6" applyNumberFormat="1" applyFont="1" applyFill="1" applyBorder="1" applyAlignment="1">
      <alignment horizontal="center"/>
    </xf>
    <xf numFmtId="0" fontId="9" fillId="0" borderId="80" xfId="6" applyFont="1" applyFill="1" applyBorder="1" applyAlignment="1"/>
    <xf numFmtId="3" fontId="9" fillId="0" borderId="114" xfId="6" applyNumberFormat="1" applyFont="1" applyFill="1" applyBorder="1" applyAlignment="1">
      <alignment horizontal="center" wrapText="1"/>
    </xf>
    <xf numFmtId="0" fontId="9" fillId="0" borderId="80" xfId="6" applyNumberFormat="1" applyFont="1" applyFill="1" applyBorder="1" applyAlignment="1">
      <alignment horizontal="center"/>
    </xf>
    <xf numFmtId="0" fontId="9" fillId="0" borderId="80" xfId="6" applyNumberFormat="1" applyFont="1" applyFill="1" applyBorder="1" applyAlignment="1">
      <alignment horizontal="center" wrapText="1"/>
    </xf>
    <xf numFmtId="0" fontId="9" fillId="0" borderId="160" xfId="6" applyNumberFormat="1" applyFont="1" applyFill="1" applyBorder="1" applyAlignment="1">
      <alignment horizontal="center"/>
    </xf>
    <xf numFmtId="0" fontId="9" fillId="0" borderId="53" xfId="6" applyFont="1" applyBorder="1" applyAlignment="1"/>
    <xf numFmtId="3" fontId="9" fillId="0" borderId="25" xfId="6" applyNumberFormat="1" applyFont="1" applyFill="1" applyBorder="1" applyAlignment="1">
      <alignment horizontal="center" wrapText="1"/>
    </xf>
    <xf numFmtId="0" fontId="9" fillId="0" borderId="46" xfId="6" applyNumberFormat="1" applyFont="1" applyBorder="1" applyAlignment="1">
      <alignment horizontal="center"/>
    </xf>
    <xf numFmtId="49" fontId="9" fillId="0" borderId="2" xfId="6" applyNumberFormat="1" applyFont="1" applyBorder="1" applyAlignment="1">
      <alignment horizontal="center"/>
    </xf>
    <xf numFmtId="0" fontId="9" fillId="0" borderId="2" xfId="6" applyFont="1" applyBorder="1" applyAlignment="1"/>
    <xf numFmtId="0" fontId="9" fillId="0" borderId="16" xfId="6" applyFont="1" applyBorder="1" applyAlignment="1">
      <alignment wrapText="1"/>
    </xf>
    <xf numFmtId="49" fontId="9" fillId="0" borderId="10" xfId="6" applyNumberFormat="1" applyFont="1" applyBorder="1" applyAlignment="1">
      <alignment horizontal="center"/>
    </xf>
    <xf numFmtId="0" fontId="9" fillId="0" borderId="10" xfId="6" applyNumberFormat="1" applyFont="1" applyBorder="1" applyAlignment="1">
      <alignment horizontal="center"/>
    </xf>
    <xf numFmtId="0" fontId="9" fillId="0" borderId="10" xfId="6" applyNumberFormat="1" applyFont="1" applyFill="1" applyBorder="1" applyAlignment="1">
      <alignment horizontal="center" wrapText="1"/>
    </xf>
    <xf numFmtId="0" fontId="9" fillId="0" borderId="13" xfId="6" applyNumberFormat="1" applyFont="1" applyBorder="1" applyAlignment="1">
      <alignment horizontal="center"/>
    </xf>
    <xf numFmtId="0" fontId="9" fillId="0" borderId="7" xfId="6" applyNumberFormat="1" applyFont="1" applyBorder="1" applyAlignment="1">
      <alignment horizontal="center"/>
    </xf>
    <xf numFmtId="0" fontId="73" fillId="2" borderId="43" xfId="6" applyFont="1" applyFill="1" applyBorder="1" applyAlignment="1"/>
    <xf numFmtId="3" fontId="34" fillId="2" borderId="31" xfId="6" applyNumberFormat="1" applyFont="1" applyFill="1" applyBorder="1" applyAlignment="1">
      <alignment horizontal="center" wrapText="1"/>
    </xf>
    <xf numFmtId="3" fontId="7" fillId="2" borderId="5" xfId="6" applyNumberFormat="1" applyFont="1" applyFill="1" applyBorder="1" applyAlignment="1">
      <alignment horizontal="center"/>
    </xf>
    <xf numFmtId="0" fontId="7" fillId="2" borderId="5" xfId="6" applyNumberFormat="1" applyFont="1" applyFill="1" applyBorder="1" applyAlignment="1">
      <alignment horizontal="center"/>
    </xf>
    <xf numFmtId="3" fontId="7" fillId="2" borderId="5" xfId="6" applyNumberFormat="1" applyFont="1" applyFill="1" applyBorder="1" applyAlignment="1">
      <alignment horizontal="center" wrapText="1"/>
    </xf>
    <xf numFmtId="3" fontId="7" fillId="2" borderId="43" xfId="6" applyNumberFormat="1" applyFont="1" applyFill="1" applyBorder="1" applyAlignment="1">
      <alignment horizontal="center"/>
    </xf>
    <xf numFmtId="3" fontId="7" fillId="2" borderId="6" xfId="6" applyNumberFormat="1" applyFont="1" applyFill="1" applyBorder="1" applyAlignment="1">
      <alignment horizontal="center"/>
    </xf>
    <xf numFmtId="0" fontId="9" fillId="0" borderId="0" xfId="6" applyBorder="1" applyAlignment="1">
      <alignment horizontal="left"/>
    </xf>
    <xf numFmtId="0" fontId="9" fillId="0" borderId="0" xfId="6" applyFont="1" applyAlignment="1">
      <alignment horizontal="left"/>
    </xf>
    <xf numFmtId="0" fontId="9" fillId="0" borderId="0" xfId="6" applyAlignment="1">
      <alignment horizontal="left"/>
    </xf>
    <xf numFmtId="0" fontId="6" fillId="0" borderId="0" xfId="6" applyFont="1" applyAlignment="1">
      <alignment vertical="center" wrapText="1"/>
    </xf>
    <xf numFmtId="0" fontId="6" fillId="0" borderId="153" xfId="6" applyFont="1" applyBorder="1" applyAlignment="1">
      <alignment vertical="center" textRotation="90"/>
    </xf>
    <xf numFmtId="0" fontId="6" fillId="0" borderId="44" xfId="6" applyFont="1" applyBorder="1" applyAlignment="1">
      <alignment vertical="center" wrapText="1"/>
    </xf>
    <xf numFmtId="0" fontId="6" fillId="0" borderId="155" xfId="6" applyFont="1" applyBorder="1" applyAlignment="1">
      <alignment vertical="center"/>
    </xf>
    <xf numFmtId="0" fontId="9" fillId="0" borderId="16" xfId="6" applyFont="1" applyFill="1" applyBorder="1" applyAlignment="1">
      <alignment wrapText="1"/>
    </xf>
    <xf numFmtId="3" fontId="9" fillId="0" borderId="2" xfId="6" applyNumberFormat="1" applyFont="1" applyFill="1" applyBorder="1" applyAlignment="1">
      <alignment horizontal="center" wrapText="1"/>
    </xf>
    <xf numFmtId="3" fontId="9" fillId="0" borderId="3" xfId="6" applyNumberFormat="1" applyFont="1" applyBorder="1" applyAlignment="1">
      <alignment horizontal="center"/>
    </xf>
    <xf numFmtId="3" fontId="9" fillId="0" borderId="2" xfId="6" applyNumberFormat="1" applyFont="1" applyBorder="1" applyAlignment="1">
      <alignment horizontal="center"/>
    </xf>
    <xf numFmtId="3" fontId="9" fillId="0" borderId="2" xfId="6" applyNumberFormat="1" applyFont="1" applyFill="1" applyBorder="1" applyAlignment="1">
      <alignment horizontal="center"/>
    </xf>
    <xf numFmtId="3" fontId="9" fillId="0" borderId="3" xfId="6" applyNumberFormat="1" applyFont="1" applyFill="1" applyBorder="1" applyAlignment="1">
      <alignment horizontal="center"/>
    </xf>
    <xf numFmtId="3" fontId="9" fillId="0" borderId="10" xfId="6" applyNumberFormat="1" applyFont="1" applyBorder="1" applyAlignment="1">
      <alignment horizontal="center"/>
    </xf>
    <xf numFmtId="3" fontId="9" fillId="0" borderId="10" xfId="6" applyNumberFormat="1" applyFont="1" applyFill="1" applyBorder="1" applyAlignment="1">
      <alignment horizontal="center" wrapText="1"/>
    </xf>
    <xf numFmtId="3" fontId="9" fillId="0" borderId="13" xfId="6" applyNumberFormat="1" applyFont="1" applyBorder="1" applyAlignment="1">
      <alignment horizontal="center"/>
    </xf>
    <xf numFmtId="3" fontId="9" fillId="0" borderId="7" xfId="6" applyNumberFormat="1" applyFont="1" applyBorder="1" applyAlignment="1">
      <alignment horizontal="center"/>
    </xf>
    <xf numFmtId="49" fontId="73" fillId="2" borderId="5" xfId="6" applyNumberFormat="1" applyFont="1" applyFill="1" applyBorder="1" applyAlignment="1">
      <alignment horizontal="center"/>
    </xf>
    <xf numFmtId="3" fontId="73" fillId="2" borderId="5" xfId="6" applyNumberFormat="1" applyFont="1" applyFill="1" applyBorder="1" applyAlignment="1">
      <alignment horizontal="center"/>
    </xf>
    <xf numFmtId="3" fontId="73" fillId="2" borderId="5" xfId="6" applyNumberFormat="1" applyFont="1" applyFill="1" applyBorder="1" applyAlignment="1">
      <alignment horizontal="center" wrapText="1"/>
    </xf>
    <xf numFmtId="3" fontId="73" fillId="2" borderId="43" xfId="6" applyNumberFormat="1" applyFont="1" applyFill="1" applyBorder="1" applyAlignment="1">
      <alignment horizontal="center"/>
    </xf>
    <xf numFmtId="3" fontId="73" fillId="2" borderId="6" xfId="6" applyNumberFormat="1" applyFont="1" applyFill="1" applyBorder="1" applyAlignment="1">
      <alignment horizontal="center"/>
    </xf>
    <xf numFmtId="0" fontId="9" fillId="0" borderId="17" xfId="6" applyBorder="1" applyAlignment="1"/>
    <xf numFmtId="0" fontId="9" fillId="0" borderId="0" xfId="6" applyFont="1" applyAlignment="1">
      <alignment wrapText="1"/>
    </xf>
    <xf numFmtId="0" fontId="6" fillId="0" borderId="0" xfId="6" applyFont="1" applyAlignment="1">
      <alignment horizontal="left" vertical="center" wrapText="1"/>
    </xf>
    <xf numFmtId="0" fontId="6" fillId="0" borderId="110" xfId="6" applyFont="1" applyBorder="1" applyAlignment="1">
      <alignment vertical="center"/>
    </xf>
    <xf numFmtId="0" fontId="6" fillId="0" borderId="64" xfId="6" applyFont="1" applyBorder="1" applyAlignment="1">
      <alignment horizontal="center" vertical="center" textRotation="90" wrapText="1"/>
    </xf>
    <xf numFmtId="0" fontId="6" fillId="0" borderId="65" xfId="6" applyFont="1" applyBorder="1" applyAlignment="1">
      <alignment horizontal="center" vertical="center" textRotation="90" wrapText="1"/>
    </xf>
    <xf numFmtId="0" fontId="6" fillId="0" borderId="91" xfId="6" applyFont="1" applyBorder="1" applyAlignment="1">
      <alignment horizontal="center" vertical="center" textRotation="90" wrapText="1"/>
    </xf>
    <xf numFmtId="0" fontId="6" fillId="0" borderId="105" xfId="6" applyFont="1" applyBorder="1" applyAlignment="1">
      <alignment horizontal="center" vertical="center" textRotation="90" wrapText="1"/>
    </xf>
    <xf numFmtId="0" fontId="6" fillId="0" borderId="107" xfId="6" applyFont="1" applyBorder="1" applyAlignment="1">
      <alignment horizontal="center" vertical="center" textRotation="90" wrapText="1"/>
    </xf>
    <xf numFmtId="0" fontId="6" fillId="0" borderId="113" xfId="6" applyFont="1" applyBorder="1" applyAlignment="1">
      <alignment horizontal="center" vertical="center" textRotation="90" wrapText="1"/>
    </xf>
    <xf numFmtId="3" fontId="9" fillId="0" borderId="95" xfId="6" applyNumberFormat="1" applyFont="1" applyFill="1" applyBorder="1" applyAlignment="1">
      <alignment horizontal="center" wrapText="1"/>
    </xf>
    <xf numFmtId="0" fontId="9" fillId="0" borderId="51" xfId="6" applyNumberFormat="1" applyFont="1" applyFill="1" applyBorder="1" applyAlignment="1">
      <alignment horizontal="center" wrapText="1"/>
    </xf>
    <xf numFmtId="0" fontId="9" fillId="0" borderId="40" xfId="6" applyNumberFormat="1" applyFont="1" applyFill="1" applyBorder="1" applyAlignment="1">
      <alignment horizontal="center" wrapText="1"/>
    </xf>
    <xf numFmtId="0" fontId="9" fillId="0" borderId="40" xfId="6" applyNumberFormat="1" applyFont="1" applyBorder="1" applyAlignment="1">
      <alignment horizontal="center"/>
    </xf>
    <xf numFmtId="0" fontId="9" fillId="0" borderId="40" xfId="6" applyNumberFormat="1" applyFont="1" applyFill="1" applyBorder="1" applyAlignment="1">
      <alignment horizontal="center"/>
    </xf>
    <xf numFmtId="49" fontId="9" fillId="0" borderId="40" xfId="6" applyNumberFormat="1" applyFont="1" applyBorder="1" applyAlignment="1">
      <alignment horizontal="center"/>
    </xf>
    <xf numFmtId="3" fontId="9" fillId="3" borderId="2" xfId="6" applyNumberFormat="1" applyFont="1" applyFill="1" applyBorder="1" applyAlignment="1">
      <alignment horizontal="center"/>
    </xf>
    <xf numFmtId="3" fontId="7" fillId="3" borderId="2" xfId="6" applyNumberFormat="1" applyFont="1" applyFill="1" applyBorder="1" applyAlignment="1">
      <alignment horizontal="center" wrapText="1"/>
    </xf>
    <xf numFmtId="3" fontId="7" fillId="3" borderId="2" xfId="6" applyNumberFormat="1" applyFont="1" applyFill="1" applyBorder="1" applyAlignment="1">
      <alignment horizontal="center"/>
    </xf>
    <xf numFmtId="0" fontId="7" fillId="4" borderId="43" xfId="6" applyFont="1" applyFill="1" applyBorder="1" applyAlignment="1"/>
    <xf numFmtId="3" fontId="7" fillId="4" borderId="172" xfId="6" applyNumberFormat="1" applyFont="1" applyFill="1" applyBorder="1" applyAlignment="1">
      <alignment horizontal="center" wrapText="1"/>
    </xf>
    <xf numFmtId="0" fontId="9" fillId="0" borderId="53" xfId="6" applyFont="1" applyFill="1" applyBorder="1" applyAlignment="1">
      <alignment wrapText="1"/>
    </xf>
    <xf numFmtId="3" fontId="9" fillId="0" borderId="89" xfId="6" applyNumberFormat="1" applyFont="1" applyFill="1" applyBorder="1" applyAlignment="1">
      <alignment horizontal="center" wrapText="1"/>
    </xf>
    <xf numFmtId="3" fontId="9" fillId="0" borderId="46" xfId="6" applyNumberFormat="1" applyFont="1" applyFill="1" applyBorder="1" applyAlignment="1">
      <alignment horizontal="center" wrapText="1"/>
    </xf>
    <xf numFmtId="3" fontId="9" fillId="0" borderId="46" xfId="6" applyNumberFormat="1" applyFont="1" applyBorder="1" applyAlignment="1">
      <alignment horizontal="center"/>
    </xf>
    <xf numFmtId="3" fontId="9" fillId="0" borderId="47" xfId="6" applyNumberFormat="1" applyFont="1" applyFill="1" applyBorder="1" applyAlignment="1">
      <alignment horizontal="center" wrapText="1"/>
    </xf>
    <xf numFmtId="3" fontId="9" fillId="0" borderId="3" xfId="6" applyNumberFormat="1" applyFont="1" applyFill="1" applyBorder="1" applyAlignment="1">
      <alignment horizontal="center" wrapText="1"/>
    </xf>
    <xf numFmtId="3" fontId="9" fillId="0" borderId="134" xfId="6" applyNumberFormat="1" applyFont="1" applyFill="1" applyBorder="1" applyAlignment="1">
      <alignment horizontal="center" wrapText="1"/>
    </xf>
    <xf numFmtId="0" fontId="9" fillId="0" borderId="54" xfId="6" applyNumberFormat="1" applyFont="1" applyFill="1" applyBorder="1" applyAlignment="1">
      <alignment horizontal="center"/>
    </xf>
    <xf numFmtId="0" fontId="9" fillId="0" borderId="80" xfId="6" applyNumberFormat="1" applyFont="1" applyBorder="1" applyAlignment="1">
      <alignment horizontal="center"/>
    </xf>
    <xf numFmtId="3" fontId="9" fillId="0" borderId="80" xfId="6" applyNumberFormat="1" applyFont="1" applyFill="1" applyBorder="1" applyAlignment="1">
      <alignment horizontal="center" wrapText="1"/>
    </xf>
    <xf numFmtId="3" fontId="9" fillId="0" borderId="80" xfId="6" applyNumberFormat="1" applyFont="1" applyBorder="1" applyAlignment="1">
      <alignment horizontal="center"/>
    </xf>
    <xf numFmtId="3" fontId="9" fillId="0" borderId="80" xfId="6" applyNumberFormat="1" applyFont="1" applyFill="1" applyBorder="1" applyAlignment="1">
      <alignment horizontal="center"/>
    </xf>
    <xf numFmtId="3" fontId="9" fillId="0" borderId="160" xfId="6" applyNumberFormat="1" applyFont="1" applyFill="1" applyBorder="1" applyAlignment="1">
      <alignment horizontal="center"/>
    </xf>
    <xf numFmtId="0" fontId="9" fillId="0" borderId="13" xfId="6" applyFont="1" applyBorder="1" applyAlignment="1"/>
    <xf numFmtId="49" fontId="9" fillId="0" borderId="38" xfId="6" applyNumberFormat="1" applyFont="1" applyBorder="1" applyAlignment="1">
      <alignment horizontal="center"/>
    </xf>
    <xf numFmtId="0" fontId="9" fillId="0" borderId="59" xfId="6" applyFont="1" applyBorder="1" applyAlignment="1"/>
    <xf numFmtId="49" fontId="9" fillId="0" borderId="70" xfId="6" applyNumberFormat="1" applyFont="1" applyBorder="1" applyAlignment="1">
      <alignment horizontal="center"/>
    </xf>
    <xf numFmtId="0" fontId="9" fillId="0" borderId="57" xfId="6" applyNumberFormat="1" applyFont="1" applyBorder="1" applyAlignment="1">
      <alignment horizontal="center"/>
    </xf>
    <xf numFmtId="0" fontId="9" fillId="0" borderId="57" xfId="6" applyNumberFormat="1" applyFont="1" applyFill="1" applyBorder="1" applyAlignment="1">
      <alignment horizontal="center" wrapText="1"/>
    </xf>
    <xf numFmtId="3" fontId="9" fillId="0" borderId="57" xfId="6" applyNumberFormat="1" applyFont="1" applyFill="1" applyBorder="1" applyAlignment="1">
      <alignment horizontal="center" wrapText="1"/>
    </xf>
    <xf numFmtId="3" fontId="9" fillId="0" borderId="57" xfId="6" applyNumberFormat="1" applyFont="1" applyBorder="1" applyAlignment="1">
      <alignment horizontal="center"/>
    </xf>
    <xf numFmtId="3" fontId="9" fillId="0" borderId="8" xfId="6" applyNumberFormat="1" applyFont="1" applyBorder="1" applyAlignment="1">
      <alignment horizontal="center"/>
    </xf>
    <xf numFmtId="0" fontId="9" fillId="0" borderId="99" xfId="6" applyFont="1" applyBorder="1" applyAlignment="1"/>
    <xf numFmtId="0" fontId="7" fillId="3" borderId="54" xfId="6" applyNumberFormat="1" applyFont="1" applyFill="1" applyBorder="1" applyAlignment="1">
      <alignment horizontal="center"/>
    </xf>
    <xf numFmtId="0" fontId="7" fillId="3" borderId="80" xfId="6" applyNumberFormat="1" applyFont="1" applyFill="1" applyBorder="1" applyAlignment="1">
      <alignment horizontal="center"/>
    </xf>
    <xf numFmtId="0" fontId="9" fillId="3" borderId="80" xfId="6" applyNumberFormat="1" applyFont="1" applyFill="1" applyBorder="1" applyAlignment="1">
      <alignment horizontal="center"/>
    </xf>
    <xf numFmtId="3" fontId="9" fillId="3" borderId="80" xfId="6" applyNumberFormat="1" applyFont="1" applyFill="1" applyBorder="1" applyAlignment="1">
      <alignment horizontal="center"/>
    </xf>
    <xf numFmtId="3" fontId="7" fillId="3" borderId="80" xfId="6" applyNumberFormat="1" applyFont="1" applyFill="1" applyBorder="1" applyAlignment="1">
      <alignment horizontal="center" wrapText="1"/>
    </xf>
    <xf numFmtId="3" fontId="7" fillId="3" borderId="80" xfId="6" applyNumberFormat="1" applyFont="1" applyFill="1" applyBorder="1" applyAlignment="1">
      <alignment horizontal="center"/>
    </xf>
    <xf numFmtId="3" fontId="7" fillId="3" borderId="160" xfId="6" applyNumberFormat="1" applyFont="1" applyFill="1" applyBorder="1" applyAlignment="1">
      <alignment horizontal="center"/>
    </xf>
    <xf numFmtId="3" fontId="7" fillId="4" borderId="162" xfId="6" applyNumberFormat="1" applyFont="1" applyFill="1" applyBorder="1" applyAlignment="1">
      <alignment horizontal="center" wrapText="1"/>
    </xf>
    <xf numFmtId="0" fontId="7" fillId="4" borderId="73" xfId="6" applyNumberFormat="1" applyFont="1" applyFill="1" applyBorder="1" applyAlignment="1">
      <alignment horizontal="center" wrapText="1"/>
    </xf>
    <xf numFmtId="0" fontId="7" fillId="4" borderId="163" xfId="6" applyNumberFormat="1" applyFont="1" applyFill="1" applyBorder="1" applyAlignment="1">
      <alignment horizontal="center" wrapText="1"/>
    </xf>
    <xf numFmtId="0" fontId="6" fillId="0" borderId="57" xfId="6" applyFont="1" applyBorder="1" applyAlignment="1">
      <alignment horizontal="center" vertical="center" textRotation="90" wrapText="1"/>
    </xf>
    <xf numFmtId="0" fontId="6" fillId="0" borderId="59" xfId="6" applyFont="1" applyBorder="1" applyAlignment="1">
      <alignment horizontal="center" vertical="center" textRotation="90" wrapText="1"/>
    </xf>
    <xf numFmtId="0" fontId="6" fillId="0" borderId="8" xfId="6" applyFont="1" applyBorder="1" applyAlignment="1">
      <alignment horizontal="center" vertical="center" textRotation="90" wrapText="1"/>
    </xf>
    <xf numFmtId="0" fontId="18" fillId="0" borderId="24" xfId="6" applyFont="1" applyBorder="1" applyAlignment="1"/>
    <xf numFmtId="3" fontId="9" fillId="0" borderId="51" xfId="6" applyNumberFormat="1" applyFont="1" applyBorder="1" applyAlignment="1">
      <alignment horizontal="center"/>
    </xf>
    <xf numFmtId="3" fontId="9" fillId="0" borderId="52" xfId="6" applyNumberFormat="1" applyFont="1" applyBorder="1" applyAlignment="1">
      <alignment horizontal="center"/>
    </xf>
    <xf numFmtId="3" fontId="9" fillId="0" borderId="51" xfId="6" applyNumberFormat="1" applyFont="1" applyFill="1" applyBorder="1" applyAlignment="1">
      <alignment horizontal="center"/>
    </xf>
    <xf numFmtId="3" fontId="9" fillId="0" borderId="53" xfId="6" applyNumberFormat="1" applyFont="1" applyBorder="1" applyAlignment="1">
      <alignment horizontal="center"/>
    </xf>
    <xf numFmtId="3" fontId="9" fillId="0" borderId="47" xfId="6" applyNumberFormat="1" applyFont="1" applyBorder="1" applyAlignment="1">
      <alignment horizontal="center"/>
    </xf>
    <xf numFmtId="0" fontId="18" fillId="0" borderId="27" xfId="6" applyFont="1" applyBorder="1" applyAlignment="1"/>
    <xf numFmtId="3" fontId="9" fillId="0" borderId="40" xfId="6" applyNumberFormat="1" applyFont="1" applyBorder="1" applyAlignment="1">
      <alignment horizontal="center"/>
    </xf>
    <xf numFmtId="3" fontId="9" fillId="0" borderId="66" xfId="6" applyNumberFormat="1" applyFont="1" applyBorder="1" applyAlignment="1">
      <alignment horizontal="center"/>
    </xf>
    <xf numFmtId="3" fontId="9" fillId="0" borderId="40" xfId="6" applyNumberFormat="1" applyFont="1" applyFill="1" applyBorder="1" applyAlignment="1">
      <alignment horizontal="center"/>
    </xf>
    <xf numFmtId="3" fontId="9" fillId="0" borderId="16" xfId="6" applyNumberFormat="1" applyFont="1" applyBorder="1" applyAlignment="1">
      <alignment horizontal="center"/>
    </xf>
    <xf numFmtId="0" fontId="6" fillId="2" borderId="30" xfId="6" applyFont="1" applyFill="1" applyBorder="1" applyAlignment="1">
      <alignment horizontal="left"/>
    </xf>
    <xf numFmtId="3" fontId="7" fillId="2" borderId="42" xfId="6" applyNumberFormat="1" applyFont="1" applyFill="1" applyBorder="1" applyAlignment="1">
      <alignment horizontal="center"/>
    </xf>
    <xf numFmtId="3" fontId="7" fillId="2" borderId="62" xfId="6" applyNumberFormat="1" applyFont="1" applyFill="1" applyBorder="1" applyAlignment="1">
      <alignment horizontal="center"/>
    </xf>
    <xf numFmtId="0" fontId="9" fillId="0" borderId="0" xfId="6" applyFont="1" applyBorder="1" applyAlignment="1">
      <alignment horizontal="left"/>
    </xf>
    <xf numFmtId="0" fontId="6" fillId="0" borderId="0" xfId="6" applyFont="1" applyAlignment="1">
      <alignment horizontal="right"/>
    </xf>
    <xf numFmtId="0" fontId="6" fillId="0" borderId="173" xfId="6" applyFont="1" applyBorder="1" applyAlignment="1">
      <alignment horizontal="center" vertical="center"/>
    </xf>
    <xf numFmtId="0" fontId="6" fillId="0" borderId="64" xfId="6" applyFont="1" applyBorder="1" applyAlignment="1">
      <alignment horizontal="center" vertical="center"/>
    </xf>
    <xf numFmtId="0" fontId="6" fillId="0" borderId="65" xfId="6" applyFont="1" applyBorder="1" applyAlignment="1">
      <alignment horizontal="center" vertical="center"/>
    </xf>
    <xf numFmtId="0" fontId="6" fillId="0" borderId="113" xfId="6" applyFont="1" applyBorder="1" applyAlignment="1">
      <alignment horizontal="center" vertical="center"/>
    </xf>
    <xf numFmtId="0" fontId="18" fillId="0" borderId="24" xfId="6" applyFont="1" applyBorder="1" applyAlignment="1">
      <alignment horizontal="left"/>
    </xf>
    <xf numFmtId="0" fontId="18" fillId="0" borderId="51" xfId="6" applyFont="1" applyBorder="1" applyAlignment="1">
      <alignment horizontal="center"/>
    </xf>
    <xf numFmtId="0" fontId="18" fillId="0" borderId="46" xfId="6" applyFont="1" applyBorder="1" applyAlignment="1">
      <alignment horizontal="center"/>
    </xf>
    <xf numFmtId="0" fontId="18" fillId="0" borderId="47" xfId="6" applyFont="1" applyBorder="1" applyAlignment="1">
      <alignment horizontal="center"/>
    </xf>
    <xf numFmtId="0" fontId="18" fillId="0" borderId="27" xfId="6" applyFont="1" applyBorder="1" applyAlignment="1">
      <alignment horizontal="left"/>
    </xf>
    <xf numFmtId="0" fontId="18" fillId="0" borderId="40" xfId="6" applyFont="1" applyBorder="1" applyAlignment="1">
      <alignment horizontal="center"/>
    </xf>
    <xf numFmtId="0" fontId="18" fillId="0" borderId="2" xfId="6" applyFont="1" applyBorder="1" applyAlignment="1">
      <alignment horizontal="center"/>
    </xf>
    <xf numFmtId="0" fontId="18" fillId="0" borderId="3" xfId="6" applyFont="1" applyBorder="1" applyAlignment="1">
      <alignment horizontal="center"/>
    </xf>
    <xf numFmtId="3" fontId="6" fillId="2" borderId="42" xfId="6" applyNumberFormat="1" applyFont="1" applyFill="1" applyBorder="1" applyAlignment="1">
      <alignment horizontal="center"/>
    </xf>
    <xf numFmtId="3" fontId="6" fillId="2" borderId="5" xfId="6" applyNumberFormat="1" applyFont="1" applyFill="1" applyBorder="1" applyAlignment="1">
      <alignment horizontal="center"/>
    </xf>
    <xf numFmtId="3" fontId="6" fillId="2" borderId="6" xfId="6" applyNumberFormat="1" applyFont="1" applyFill="1" applyBorder="1" applyAlignment="1">
      <alignment horizontal="center"/>
    </xf>
    <xf numFmtId="0" fontId="6" fillId="0" borderId="153" xfId="6" applyFont="1" applyBorder="1" applyAlignment="1">
      <alignment horizontal="center" vertical="center"/>
    </xf>
    <xf numFmtId="0" fontId="18" fillId="0" borderId="169" xfId="6" applyFont="1" applyBorder="1" applyAlignment="1">
      <alignment horizontal="left"/>
    </xf>
    <xf numFmtId="0" fontId="18" fillId="0" borderId="38" xfId="6" applyFont="1" applyBorder="1" applyAlignment="1">
      <alignment horizontal="center"/>
    </xf>
    <xf numFmtId="0" fontId="18" fillId="0" borderId="10" xfId="6" applyFont="1" applyBorder="1" applyAlignment="1">
      <alignment horizontal="center"/>
    </xf>
    <xf numFmtId="0" fontId="18" fillId="0" borderId="7" xfId="6" applyFont="1" applyBorder="1" applyAlignment="1">
      <alignment horizontal="center"/>
    </xf>
    <xf numFmtId="3" fontId="18" fillId="0" borderId="3" xfId="6" applyNumberFormat="1" applyFont="1" applyBorder="1" applyAlignment="1">
      <alignment horizontal="center"/>
    </xf>
    <xf numFmtId="0" fontId="6" fillId="4" borderId="151" xfId="6" applyFont="1" applyFill="1" applyBorder="1" applyAlignment="1">
      <alignment horizontal="left"/>
    </xf>
    <xf numFmtId="3" fontId="6" fillId="4" borderId="70" xfId="6" applyNumberFormat="1" applyFont="1" applyFill="1" applyBorder="1" applyAlignment="1">
      <alignment horizontal="center"/>
    </xf>
    <xf numFmtId="3" fontId="6" fillId="4" borderId="57" xfId="6" applyNumberFormat="1" applyFont="1" applyFill="1" applyBorder="1" applyAlignment="1">
      <alignment horizontal="center"/>
    </xf>
    <xf numFmtId="3" fontId="6" fillId="4" borderId="8" xfId="6" applyNumberFormat="1" applyFont="1" applyFill="1" applyBorder="1" applyAlignment="1">
      <alignment horizontal="center"/>
    </xf>
    <xf numFmtId="0" fontId="6" fillId="0" borderId="146" xfId="6" applyFont="1" applyBorder="1" applyAlignment="1">
      <alignment horizontal="center" vertical="center"/>
    </xf>
    <xf numFmtId="0" fontId="6" fillId="4" borderId="27" xfId="6" applyFont="1" applyFill="1" applyBorder="1" applyAlignment="1">
      <alignment horizontal="left"/>
    </xf>
    <xf numFmtId="0" fontId="6" fillId="4" borderId="40" xfId="6" applyFont="1" applyFill="1" applyBorder="1" applyAlignment="1">
      <alignment horizontal="center"/>
    </xf>
    <xf numFmtId="0" fontId="6" fillId="4" borderId="2" xfId="6" applyFont="1" applyFill="1" applyBorder="1" applyAlignment="1">
      <alignment horizontal="center"/>
    </xf>
    <xf numFmtId="0" fontId="6" fillId="4" borderId="3" xfId="6" applyFont="1" applyFill="1" applyBorder="1" applyAlignment="1">
      <alignment horizontal="center"/>
    </xf>
    <xf numFmtId="0" fontId="6" fillId="4" borderId="30" xfId="6" applyFont="1" applyFill="1" applyBorder="1" applyAlignment="1">
      <alignment horizontal="left"/>
    </xf>
    <xf numFmtId="3" fontId="6" fillId="4" borderId="42" xfId="6" applyNumberFormat="1" applyFont="1" applyFill="1" applyBorder="1" applyAlignment="1">
      <alignment horizontal="center"/>
    </xf>
    <xf numFmtId="3" fontId="6" fillId="4" borderId="5" xfId="6" applyNumberFormat="1" applyFont="1" applyFill="1" applyBorder="1" applyAlignment="1">
      <alignment horizontal="center"/>
    </xf>
    <xf numFmtId="3" fontId="6" fillId="4" borderId="6" xfId="6" applyNumberFormat="1" applyFont="1" applyFill="1" applyBorder="1" applyAlignment="1">
      <alignment horizontal="center"/>
    </xf>
    <xf numFmtId="0" fontId="6" fillId="0" borderId="18" xfId="6" applyFont="1" applyBorder="1" applyAlignment="1">
      <alignment horizontal="center" vertical="center" textRotation="90" wrapText="1"/>
    </xf>
    <xf numFmtId="0" fontId="6" fillId="0" borderId="70" xfId="6" applyFont="1" applyBorder="1" applyAlignment="1">
      <alignment horizontal="center" vertical="center" textRotation="90" wrapText="1"/>
    </xf>
    <xf numFmtId="0" fontId="18" fillId="0" borderId="24" xfId="6" applyFont="1" applyFill="1" applyBorder="1"/>
    <xf numFmtId="0" fontId="18" fillId="0" borderId="52" xfId="6" applyFont="1" applyFill="1" applyBorder="1" applyAlignment="1">
      <alignment horizontal="center"/>
    </xf>
    <xf numFmtId="0" fontId="18" fillId="0" borderId="51" xfId="6" applyFont="1" applyFill="1" applyBorder="1" applyAlignment="1">
      <alignment horizontal="center"/>
    </xf>
    <xf numFmtId="0" fontId="18" fillId="0" borderId="46" xfId="6" applyFont="1" applyFill="1" applyBorder="1" applyAlignment="1">
      <alignment horizontal="center"/>
    </xf>
    <xf numFmtId="0" fontId="18" fillId="0" borderId="53" xfId="6" applyFont="1" applyFill="1" applyBorder="1" applyAlignment="1">
      <alignment horizontal="center"/>
    </xf>
    <xf numFmtId="0" fontId="18" fillId="0" borderId="47" xfId="6" applyFont="1" applyFill="1" applyBorder="1" applyAlignment="1">
      <alignment horizontal="center"/>
    </xf>
    <xf numFmtId="0" fontId="18" fillId="0" borderId="169" xfId="6" applyFont="1" applyFill="1" applyBorder="1"/>
    <xf numFmtId="0" fontId="18" fillId="0" borderId="87" xfId="6" applyFont="1" applyFill="1" applyBorder="1" applyAlignment="1">
      <alignment horizontal="center"/>
    </xf>
    <xf numFmtId="0" fontId="18" fillId="0" borderId="13" xfId="6" applyFont="1" applyFill="1" applyBorder="1" applyAlignment="1">
      <alignment horizontal="center"/>
    </xf>
    <xf numFmtId="0" fontId="18" fillId="0" borderId="7" xfId="6" applyFont="1" applyFill="1" applyBorder="1" applyAlignment="1">
      <alignment horizontal="center"/>
    </xf>
    <xf numFmtId="0" fontId="18" fillId="0" borderId="27" xfId="6" applyFont="1" applyFill="1" applyBorder="1"/>
    <xf numFmtId="0" fontId="18" fillId="0" borderId="66" xfId="6" applyFont="1" applyFill="1" applyBorder="1" applyAlignment="1">
      <alignment horizontal="center"/>
    </xf>
    <xf numFmtId="0" fontId="18" fillId="0" borderId="40" xfId="6" applyFont="1" applyFill="1" applyBorder="1" applyAlignment="1">
      <alignment horizontal="center"/>
    </xf>
    <xf numFmtId="0" fontId="18" fillId="0" borderId="2" xfId="6" applyFont="1" applyFill="1" applyBorder="1" applyAlignment="1">
      <alignment horizontal="center"/>
    </xf>
    <xf numFmtId="0" fontId="18" fillId="0" borderId="16" xfId="6" applyFont="1" applyFill="1" applyBorder="1" applyAlignment="1">
      <alignment horizontal="center"/>
    </xf>
    <xf numFmtId="0" fontId="18" fillId="0" borderId="3" xfId="6" applyFont="1" applyFill="1" applyBorder="1" applyAlignment="1">
      <alignment horizontal="center"/>
    </xf>
    <xf numFmtId="0" fontId="18" fillId="0" borderId="66" xfId="6" applyFont="1" applyBorder="1" applyAlignment="1">
      <alignment horizontal="center"/>
    </xf>
    <xf numFmtId="0" fontId="18" fillId="0" borderId="151" xfId="6" applyFont="1" applyFill="1" applyBorder="1"/>
    <xf numFmtId="0" fontId="18" fillId="0" borderId="70" xfId="6" applyFont="1" applyBorder="1" applyAlignment="1">
      <alignment horizontal="center"/>
    </xf>
    <xf numFmtId="0" fontId="18" fillId="0" borderId="57" xfId="6" applyFont="1" applyBorder="1" applyAlignment="1">
      <alignment horizontal="center"/>
    </xf>
    <xf numFmtId="0" fontId="18" fillId="0" borderId="58" xfId="6" applyFont="1" applyFill="1" applyBorder="1" applyAlignment="1">
      <alignment horizontal="center"/>
    </xf>
    <xf numFmtId="0" fontId="18" fillId="0" borderId="70" xfId="6" applyFont="1" applyFill="1" applyBorder="1" applyAlignment="1">
      <alignment horizontal="center"/>
    </xf>
    <xf numFmtId="0" fontId="18" fillId="0" borderId="57" xfId="6" applyFont="1" applyFill="1" applyBorder="1" applyAlignment="1">
      <alignment horizontal="center"/>
    </xf>
    <xf numFmtId="0" fontId="18" fillId="0" borderId="18" xfId="6" applyFont="1" applyFill="1" applyBorder="1" applyAlignment="1">
      <alignment horizontal="center"/>
    </xf>
    <xf numFmtId="0" fontId="18" fillId="0" borderId="59" xfId="6" applyFont="1" applyFill="1" applyBorder="1" applyAlignment="1">
      <alignment horizontal="center"/>
    </xf>
    <xf numFmtId="0" fontId="18" fillId="0" borderId="8" xfId="6" applyFont="1" applyFill="1" applyBorder="1" applyAlignment="1">
      <alignment horizontal="center"/>
    </xf>
    <xf numFmtId="0" fontId="6" fillId="2" borderId="30" xfId="6" applyFont="1" applyFill="1" applyBorder="1"/>
    <xf numFmtId="0" fontId="6" fillId="2" borderId="42" xfId="6" applyFont="1" applyFill="1" applyBorder="1" applyAlignment="1">
      <alignment horizontal="center"/>
    </xf>
    <xf numFmtId="0" fontId="6" fillId="2" borderId="5" xfId="6" applyFont="1" applyFill="1" applyBorder="1" applyAlignment="1">
      <alignment horizontal="center"/>
    </xf>
    <xf numFmtId="0" fontId="6" fillId="2" borderId="62" xfId="6" applyFont="1" applyFill="1" applyBorder="1" applyAlignment="1">
      <alignment horizontal="center"/>
    </xf>
    <xf numFmtId="0" fontId="6" fillId="2" borderId="43" xfId="6" applyFont="1" applyFill="1" applyBorder="1" applyAlignment="1">
      <alignment horizontal="center"/>
    </xf>
    <xf numFmtId="0" fontId="6" fillId="2" borderId="6" xfId="6" applyFont="1" applyFill="1" applyBorder="1" applyAlignment="1">
      <alignment horizontal="center"/>
    </xf>
    <xf numFmtId="0" fontId="6" fillId="0" borderId="44" xfId="6" applyFont="1" applyBorder="1" applyAlignment="1">
      <alignment horizontal="center" vertical="center" textRotation="90"/>
    </xf>
    <xf numFmtId="0" fontId="6" fillId="0" borderId="44" xfId="6" applyFont="1" applyBorder="1" applyAlignment="1">
      <alignment horizontal="center" vertical="center" wrapText="1"/>
    </xf>
    <xf numFmtId="0" fontId="6" fillId="0" borderId="36" xfId="6" applyFont="1" applyBorder="1" applyAlignment="1">
      <alignment horizontal="center" vertical="center" wrapText="1"/>
    </xf>
    <xf numFmtId="0" fontId="9" fillId="0" borderId="46" xfId="6" applyFont="1" applyBorder="1" applyAlignment="1">
      <alignment horizontal="center"/>
    </xf>
    <xf numFmtId="0" fontId="9" fillId="0" borderId="47" xfId="6" applyFont="1" applyBorder="1" applyAlignment="1">
      <alignment horizontal="center"/>
    </xf>
    <xf numFmtId="0" fontId="9" fillId="0" borderId="1" xfId="6" applyFont="1" applyBorder="1" applyAlignment="1">
      <alignment horizontal="center" vertical="center"/>
    </xf>
    <xf numFmtId="0" fontId="9" fillId="0" borderId="2" xfId="6" applyFont="1" applyBorder="1" applyAlignment="1">
      <alignment wrapText="1"/>
    </xf>
    <xf numFmtId="0" fontId="9" fillId="0" borderId="2" xfId="6" applyFont="1" applyBorder="1" applyAlignment="1">
      <alignment horizontal="center"/>
    </xf>
    <xf numFmtId="0" fontId="9" fillId="0" borderId="3" xfId="6" applyFont="1" applyBorder="1" applyAlignment="1">
      <alignment horizontal="center"/>
    </xf>
    <xf numFmtId="0" fontId="9" fillId="0" borderId="80" xfId="6" applyFont="1" applyBorder="1" applyAlignment="1">
      <alignment horizontal="center"/>
    </xf>
    <xf numFmtId="0" fontId="9" fillId="0" borderId="160" xfId="6" applyFont="1" applyBorder="1" applyAlignment="1">
      <alignment horizontal="center"/>
    </xf>
    <xf numFmtId="0" fontId="9" fillId="0" borderId="153" xfId="6" applyFont="1" applyBorder="1" applyAlignment="1">
      <alignment horizontal="center"/>
    </xf>
    <xf numFmtId="0" fontId="9" fillId="0" borderId="44" xfId="6" applyFont="1" applyBorder="1" applyAlignment="1">
      <alignment horizontal="center"/>
    </xf>
    <xf numFmtId="0" fontId="9" fillId="0" borderId="36" xfId="6" applyFont="1" applyBorder="1" applyAlignment="1">
      <alignment horizontal="center"/>
    </xf>
    <xf numFmtId="0" fontId="9" fillId="0" borderId="154" xfId="6" applyFont="1" applyBorder="1" applyAlignment="1">
      <alignment horizontal="center" vertical="center"/>
    </xf>
    <xf numFmtId="0" fontId="9" fillId="0" borderId="10" xfId="6" applyFont="1" applyBorder="1" applyAlignment="1">
      <alignment horizontal="center"/>
    </xf>
    <xf numFmtId="0" fontId="9" fillId="0" borderId="7" xfId="6" applyFont="1" applyBorder="1" applyAlignment="1">
      <alignment horizontal="center"/>
    </xf>
    <xf numFmtId="0" fontId="7" fillId="2" borderId="4" xfId="6" applyFont="1" applyFill="1" applyBorder="1" applyAlignment="1">
      <alignment horizontal="left"/>
    </xf>
    <xf numFmtId="0" fontId="7" fillId="2" borderId="5" xfId="6" applyFont="1" applyFill="1" applyBorder="1" applyAlignment="1">
      <alignment horizontal="center"/>
    </xf>
    <xf numFmtId="0" fontId="7" fillId="2" borderId="6" xfId="6" applyFont="1" applyFill="1" applyBorder="1" applyAlignment="1">
      <alignment horizontal="center"/>
    </xf>
    <xf numFmtId="0" fontId="6" fillId="0" borderId="65" xfId="6" applyFont="1" applyBorder="1" applyAlignment="1">
      <alignment horizontal="center" vertical="center" textRotation="90"/>
    </xf>
    <xf numFmtId="0" fontId="6" fillId="0" borderId="65" xfId="6" applyFont="1" applyBorder="1" applyAlignment="1">
      <alignment horizontal="center" vertical="center" wrapText="1"/>
    </xf>
    <xf numFmtId="0" fontId="6" fillId="0" borderId="113" xfId="6" applyFont="1" applyBorder="1" applyAlignment="1">
      <alignment horizontal="center" vertical="center" wrapText="1"/>
    </xf>
    <xf numFmtId="0" fontId="18" fillId="0" borderId="53" xfId="6" applyFont="1" applyBorder="1" applyAlignment="1">
      <alignment wrapText="1"/>
    </xf>
    <xf numFmtId="3" fontId="18" fillId="0" borderId="46" xfId="6" applyNumberFormat="1" applyFont="1" applyBorder="1" applyAlignment="1">
      <alignment horizontal="center" vertical="center"/>
    </xf>
    <xf numFmtId="0" fontId="18" fillId="0" borderId="46" xfId="6" applyFont="1" applyBorder="1" applyAlignment="1">
      <alignment horizontal="center" vertical="center"/>
    </xf>
    <xf numFmtId="0" fontId="18" fillId="0" borderId="46" xfId="6" applyNumberFormat="1" applyFont="1" applyBorder="1" applyAlignment="1">
      <alignment horizontal="center" vertical="center"/>
    </xf>
    <xf numFmtId="0" fontId="18" fillId="0" borderId="47" xfId="6" applyFont="1" applyBorder="1" applyAlignment="1">
      <alignment horizontal="center" vertical="center"/>
    </xf>
    <xf numFmtId="3" fontId="18" fillId="0" borderId="2" xfId="6" applyNumberFormat="1" applyFont="1" applyBorder="1" applyAlignment="1">
      <alignment horizontal="center" vertical="center"/>
    </xf>
    <xf numFmtId="0" fontId="18" fillId="0" borderId="2" xfId="6" applyFont="1" applyBorder="1" applyAlignment="1">
      <alignment horizontal="center" vertical="center"/>
    </xf>
    <xf numFmtId="0" fontId="18" fillId="0" borderId="2" xfId="6" applyNumberFormat="1" applyFont="1" applyBorder="1" applyAlignment="1">
      <alignment horizontal="center" vertical="center"/>
    </xf>
    <xf numFmtId="0" fontId="18" fillId="0" borderId="3" xfId="6" applyFont="1" applyBorder="1" applyAlignment="1">
      <alignment horizontal="center" vertical="center"/>
    </xf>
    <xf numFmtId="0" fontId="18" fillId="0" borderId="16" xfId="6" applyFont="1" applyBorder="1"/>
    <xf numFmtId="0" fontId="18" fillId="0" borderId="99" xfId="6" applyFont="1" applyBorder="1" applyAlignment="1">
      <alignment wrapText="1"/>
    </xf>
    <xf numFmtId="3" fontId="18" fillId="0" borderId="80" xfId="6" applyNumberFormat="1" applyFont="1" applyBorder="1" applyAlignment="1">
      <alignment horizontal="center" vertical="center"/>
    </xf>
    <xf numFmtId="0" fontId="18" fillId="0" borderId="80" xfId="6" applyFont="1" applyBorder="1" applyAlignment="1">
      <alignment horizontal="center" vertical="center"/>
    </xf>
    <xf numFmtId="0" fontId="18" fillId="0" borderId="80" xfId="6" applyNumberFormat="1" applyFont="1" applyBorder="1" applyAlignment="1">
      <alignment horizontal="center" vertical="center"/>
    </xf>
    <xf numFmtId="0" fontId="18" fillId="0" borderId="160" xfId="6" applyFont="1" applyBorder="1" applyAlignment="1">
      <alignment horizontal="center" vertical="center"/>
    </xf>
    <xf numFmtId="0" fontId="18" fillId="0" borderId="153" xfId="6" applyFont="1" applyBorder="1" applyAlignment="1">
      <alignment horizontal="center"/>
    </xf>
    <xf numFmtId="0" fontId="18" fillId="0" borderId="155" xfId="6" applyFont="1" applyBorder="1" applyAlignment="1">
      <alignment wrapText="1"/>
    </xf>
    <xf numFmtId="3" fontId="18" fillId="0" borderId="44" xfId="6" applyNumberFormat="1" applyFont="1" applyBorder="1" applyAlignment="1">
      <alignment horizontal="center" vertical="center"/>
    </xf>
    <xf numFmtId="0" fontId="18" fillId="0" borderId="44" xfId="6" applyFont="1" applyBorder="1" applyAlignment="1">
      <alignment horizontal="center" vertical="center"/>
    </xf>
    <xf numFmtId="0" fontId="18" fillId="0" borderId="44" xfId="6" applyNumberFormat="1" applyFont="1" applyBorder="1" applyAlignment="1">
      <alignment horizontal="center" vertical="center"/>
    </xf>
    <xf numFmtId="0" fontId="18" fillId="0" borderId="36" xfId="6" applyFont="1" applyBorder="1" applyAlignment="1">
      <alignment horizontal="center" vertical="center"/>
    </xf>
    <xf numFmtId="0" fontId="18" fillId="0" borderId="174" xfId="6" applyFont="1" applyBorder="1" applyAlignment="1">
      <alignment horizontal="center" vertical="center"/>
    </xf>
    <xf numFmtId="3" fontId="18" fillId="0" borderId="10" xfId="6" applyNumberFormat="1" applyFont="1" applyBorder="1" applyAlignment="1">
      <alignment horizontal="center" vertical="center"/>
    </xf>
    <xf numFmtId="0" fontId="18" fillId="0" borderId="10" xfId="6" applyFont="1" applyBorder="1" applyAlignment="1">
      <alignment horizontal="center" vertical="center"/>
    </xf>
    <xf numFmtId="0" fontId="18" fillId="0" borderId="10" xfId="6" applyNumberFormat="1" applyFont="1" applyBorder="1" applyAlignment="1">
      <alignment horizontal="center" vertical="center"/>
    </xf>
    <xf numFmtId="0" fontId="18" fillId="0" borderId="7" xfId="6" applyFont="1" applyBorder="1" applyAlignment="1">
      <alignment horizontal="center" vertical="center"/>
    </xf>
    <xf numFmtId="3" fontId="6" fillId="4" borderId="5" xfId="6" applyNumberFormat="1" applyFont="1" applyFill="1" applyBorder="1" applyAlignment="1">
      <alignment horizontal="center" vertical="center"/>
    </xf>
    <xf numFmtId="0" fontId="6" fillId="4" borderId="5" xfId="6" applyFont="1" applyFill="1" applyBorder="1" applyAlignment="1">
      <alignment horizontal="center" vertical="center"/>
    </xf>
    <xf numFmtId="0" fontId="18" fillId="4" borderId="5" xfId="6" applyFont="1" applyFill="1" applyBorder="1" applyAlignment="1">
      <alignment vertical="center"/>
    </xf>
    <xf numFmtId="0" fontId="6" fillId="4" borderId="6" xfId="6" applyFont="1" applyFill="1" applyBorder="1" applyAlignment="1">
      <alignment horizontal="center" vertical="center"/>
    </xf>
    <xf numFmtId="1" fontId="18" fillId="0" borderId="46" xfId="6" applyNumberFormat="1" applyFont="1" applyBorder="1" applyAlignment="1">
      <alignment horizontal="center" vertical="center"/>
    </xf>
    <xf numFmtId="1" fontId="18" fillId="0" borderId="2" xfId="6" applyNumberFormat="1" applyFont="1" applyBorder="1" applyAlignment="1">
      <alignment horizontal="center" vertical="center"/>
    </xf>
    <xf numFmtId="1" fontId="18" fillId="0" borderId="80" xfId="6" applyNumberFormat="1" applyFont="1" applyBorder="1" applyAlignment="1">
      <alignment horizontal="center" vertical="center"/>
    </xf>
    <xf numFmtId="1" fontId="18" fillId="0" borderId="44" xfId="6" applyNumberFormat="1" applyFont="1" applyBorder="1" applyAlignment="1">
      <alignment horizontal="center" vertical="center"/>
    </xf>
    <xf numFmtId="0" fontId="18" fillId="0" borderId="153" xfId="6" applyFont="1" applyBorder="1" applyAlignment="1">
      <alignment horizontal="center" vertical="center"/>
    </xf>
    <xf numFmtId="0" fontId="6" fillId="4" borderId="73" xfId="6" applyFont="1" applyFill="1" applyBorder="1" applyAlignment="1">
      <alignment horizontal="center" vertical="center"/>
    </xf>
    <xf numFmtId="0" fontId="18" fillId="4" borderId="73" xfId="6" applyFont="1" applyFill="1" applyBorder="1" applyAlignment="1">
      <alignment horizontal="center" vertical="center"/>
    </xf>
    <xf numFmtId="0" fontId="6" fillId="4" borderId="163" xfId="6" applyFont="1" applyFill="1" applyBorder="1" applyAlignment="1">
      <alignment horizontal="center" vertical="center"/>
    </xf>
    <xf numFmtId="0" fontId="9" fillId="0" borderId="45" xfId="6" applyFont="1" applyBorder="1" applyAlignment="1">
      <alignment horizontal="left"/>
    </xf>
    <xf numFmtId="0" fontId="9" fillId="0" borderId="1" xfId="6" applyFont="1" applyBorder="1" applyAlignment="1">
      <alignment horizontal="left"/>
    </xf>
    <xf numFmtId="0" fontId="7" fillId="2" borderId="1" xfId="6" applyFont="1" applyFill="1" applyBorder="1" applyAlignment="1">
      <alignment horizontal="left"/>
    </xf>
    <xf numFmtId="0" fontId="9" fillId="3" borderId="1" xfId="6" applyFont="1" applyFill="1" applyBorder="1" applyAlignment="1">
      <alignment horizontal="left"/>
    </xf>
    <xf numFmtId="0" fontId="9" fillId="3" borderId="1" xfId="6" applyFont="1" applyFill="1" applyBorder="1" applyAlignment="1">
      <alignment horizontal="left" wrapText="1"/>
    </xf>
    <xf numFmtId="0" fontId="7" fillId="4" borderId="4" xfId="6" applyFont="1" applyFill="1" applyBorder="1" applyAlignment="1">
      <alignment horizontal="left"/>
    </xf>
    <xf numFmtId="0" fontId="6" fillId="0" borderId="64" xfId="6" applyFont="1" applyBorder="1" applyAlignment="1">
      <alignment horizontal="center" vertical="center" textRotation="90"/>
    </xf>
    <xf numFmtId="0" fontId="6" fillId="0" borderId="91" xfId="6" applyFont="1" applyFill="1" applyBorder="1" applyAlignment="1">
      <alignment horizontal="center" vertical="center" textRotation="90"/>
    </xf>
    <xf numFmtId="0" fontId="69" fillId="0" borderId="45" xfId="6" applyFont="1" applyBorder="1" applyAlignment="1">
      <alignment vertical="center" wrapText="1"/>
    </xf>
    <xf numFmtId="0" fontId="69" fillId="0" borderId="46" xfId="6" applyFont="1" applyBorder="1" applyAlignment="1">
      <alignment horizontal="center" vertical="center" wrapText="1"/>
    </xf>
    <xf numFmtId="0" fontId="69" fillId="0" borderId="53" xfId="6" applyFont="1" applyBorder="1" applyAlignment="1">
      <alignment horizontal="center" vertical="center" wrapText="1"/>
    </xf>
    <xf numFmtId="0" fontId="69" fillId="0" borderId="51" xfId="6" applyFont="1" applyBorder="1" applyAlignment="1">
      <alignment horizontal="center" vertical="center" wrapText="1"/>
    </xf>
    <xf numFmtId="0" fontId="69" fillId="0" borderId="1" xfId="6" applyFont="1" applyBorder="1" applyAlignment="1">
      <alignment vertical="center" wrapText="1"/>
    </xf>
    <xf numFmtId="0" fontId="69" fillId="0" borderId="2" xfId="6" applyFont="1" applyBorder="1" applyAlignment="1">
      <alignment horizontal="center" vertical="center" wrapText="1"/>
    </xf>
    <xf numFmtId="0" fontId="69" fillId="0" borderId="16" xfId="6" applyFont="1" applyBorder="1" applyAlignment="1">
      <alignment horizontal="center" vertical="center" wrapText="1"/>
    </xf>
    <xf numFmtId="0" fontId="69" fillId="0" borderId="40" xfId="6" applyFont="1" applyBorder="1" applyAlignment="1">
      <alignment horizontal="center" vertical="center" wrapText="1"/>
    </xf>
    <xf numFmtId="0" fontId="70" fillId="2" borderId="4" xfId="6" applyFont="1" applyFill="1" applyBorder="1" applyAlignment="1">
      <alignment vertical="center" wrapText="1"/>
    </xf>
    <xf numFmtId="0" fontId="70" fillId="2" borderId="5" xfId="6" applyFont="1" applyFill="1" applyBorder="1" applyAlignment="1">
      <alignment horizontal="center" vertical="center" wrapText="1"/>
    </xf>
    <xf numFmtId="0" fontId="70" fillId="2" borderId="43" xfId="6" applyFont="1" applyFill="1" applyBorder="1" applyAlignment="1">
      <alignment horizontal="center" vertical="center" wrapText="1"/>
    </xf>
    <xf numFmtId="0" fontId="6" fillId="0" borderId="105" xfId="6" applyFont="1" applyBorder="1" applyAlignment="1">
      <alignment horizontal="center" vertical="center" wrapText="1"/>
    </xf>
    <xf numFmtId="0" fontId="69" fillId="0" borderId="46" xfId="6" applyFont="1" applyBorder="1" applyAlignment="1">
      <alignment horizontal="center" vertical="center"/>
    </xf>
    <xf numFmtId="0" fontId="69" fillId="0" borderId="52" xfId="6" applyFont="1" applyBorder="1" applyAlignment="1">
      <alignment horizontal="center" vertical="center"/>
    </xf>
    <xf numFmtId="0" fontId="69" fillId="0" borderId="2" xfId="6" applyFont="1" applyBorder="1" applyAlignment="1">
      <alignment horizontal="center" vertical="center"/>
    </xf>
    <xf numFmtId="0" fontId="69" fillId="0" borderId="66" xfId="6" applyFont="1" applyBorder="1" applyAlignment="1">
      <alignment horizontal="center" vertical="center"/>
    </xf>
    <xf numFmtId="0" fontId="9" fillId="0" borderId="0" xfId="6" applyFont="1" applyAlignment="1"/>
    <xf numFmtId="0" fontId="69" fillId="0" borderId="80" xfId="6" applyFont="1" applyBorder="1" applyAlignment="1">
      <alignment horizontal="center" vertical="center"/>
    </xf>
    <xf numFmtId="0" fontId="69" fillId="0" borderId="97" xfId="6" applyFont="1" applyBorder="1" applyAlignment="1">
      <alignment horizontal="center" vertical="center"/>
    </xf>
    <xf numFmtId="0" fontId="69" fillId="0" borderId="44" xfId="6" applyFont="1" applyBorder="1" applyAlignment="1">
      <alignment horizontal="center" vertical="center"/>
    </xf>
    <xf numFmtId="0" fontId="69" fillId="0" borderId="35" xfId="6" applyFont="1" applyBorder="1" applyAlignment="1">
      <alignment horizontal="center" vertical="center"/>
    </xf>
    <xf numFmtId="0" fontId="18" fillId="0" borderId="45" xfId="6" applyFont="1" applyBorder="1" applyAlignment="1">
      <alignment horizontal="left"/>
    </xf>
    <xf numFmtId="0" fontId="18" fillId="0" borderId="1" xfId="6" applyFont="1" applyBorder="1" applyAlignment="1">
      <alignment horizontal="left"/>
    </xf>
    <xf numFmtId="0" fontId="6" fillId="4" borderId="4" xfId="6" applyFont="1" applyFill="1" applyBorder="1" applyAlignment="1">
      <alignment horizontal="left"/>
    </xf>
    <xf numFmtId="0" fontId="6" fillId="4" borderId="5" xfId="6" applyFont="1" applyFill="1" applyBorder="1" applyAlignment="1">
      <alignment horizontal="center"/>
    </xf>
    <xf numFmtId="0" fontId="6" fillId="4" borderId="6" xfId="6" applyFont="1" applyFill="1" applyBorder="1" applyAlignment="1">
      <alignment horizontal="center"/>
    </xf>
    <xf numFmtId="0" fontId="69" fillId="0" borderId="51" xfId="6" applyFont="1" applyBorder="1" applyAlignment="1">
      <alignment horizontal="center" vertical="center"/>
    </xf>
    <xf numFmtId="0" fontId="69" fillId="0" borderId="47" xfId="6" applyFont="1" applyBorder="1" applyAlignment="1">
      <alignment horizontal="center" vertical="center"/>
    </xf>
    <xf numFmtId="0" fontId="69" fillId="0" borderId="40" xfId="6" applyFont="1" applyBorder="1" applyAlignment="1">
      <alignment horizontal="center" vertical="center"/>
    </xf>
    <xf numFmtId="0" fontId="69" fillId="0" borderId="3" xfId="6" applyFont="1" applyBorder="1" applyAlignment="1">
      <alignment horizontal="center" vertical="center"/>
    </xf>
    <xf numFmtId="0" fontId="69" fillId="0" borderId="54" xfId="6" applyFont="1" applyBorder="1" applyAlignment="1">
      <alignment horizontal="center" vertical="center"/>
    </xf>
    <xf numFmtId="0" fontId="69" fillId="0" borderId="80" xfId="6" applyFont="1" applyBorder="1" applyAlignment="1">
      <alignment horizontal="center" vertical="center" wrapText="1"/>
    </xf>
    <xf numFmtId="0" fontId="69" fillId="0" borderId="160" xfId="6" applyFont="1" applyBorder="1" applyAlignment="1">
      <alignment horizontal="center" vertical="center"/>
    </xf>
    <xf numFmtId="0" fontId="9" fillId="0" borderId="51" xfId="6" applyFont="1" applyBorder="1" applyAlignment="1">
      <alignment horizontal="center" vertical="center"/>
    </xf>
    <xf numFmtId="0" fontId="9" fillId="0" borderId="51" xfId="6" applyFont="1" applyBorder="1" applyAlignment="1">
      <alignment vertical="center"/>
    </xf>
    <xf numFmtId="0" fontId="18" fillId="0" borderId="153" xfId="6" applyFont="1" applyBorder="1" applyAlignment="1">
      <alignment horizontal="center" wrapText="1"/>
    </xf>
    <xf numFmtId="0" fontId="69" fillId="0" borderId="34" xfId="6" applyFont="1" applyBorder="1" applyAlignment="1">
      <alignment horizontal="center" vertical="center"/>
    </xf>
    <xf numFmtId="0" fontId="69" fillId="0" borderId="44" xfId="6" applyFont="1" applyBorder="1" applyAlignment="1">
      <alignment horizontal="center" vertical="center" wrapText="1"/>
    </xf>
    <xf numFmtId="0" fontId="69" fillId="0" borderId="36" xfId="6" applyFont="1" applyBorder="1" applyAlignment="1">
      <alignment horizontal="center" vertical="center"/>
    </xf>
    <xf numFmtId="0" fontId="18" fillId="0" borderId="91" xfId="6" applyFont="1" applyBorder="1" applyAlignment="1">
      <alignment wrapText="1"/>
    </xf>
    <xf numFmtId="0" fontId="69" fillId="0" borderId="64" xfId="6" applyFont="1" applyBorder="1" applyAlignment="1">
      <alignment horizontal="center" vertical="center"/>
    </xf>
    <xf numFmtId="0" fontId="69" fillId="0" borderId="65" xfId="6" applyFont="1" applyBorder="1" applyAlignment="1">
      <alignment horizontal="center" vertical="center" wrapText="1"/>
    </xf>
    <xf numFmtId="0" fontId="69" fillId="0" borderId="65" xfId="6" applyFont="1" applyBorder="1" applyAlignment="1">
      <alignment horizontal="center" vertical="center"/>
    </xf>
    <xf numFmtId="0" fontId="69" fillId="0" borderId="105" xfId="6" applyFont="1" applyBorder="1" applyAlignment="1">
      <alignment horizontal="center" vertical="center"/>
    </xf>
    <xf numFmtId="0" fontId="69" fillId="0" borderId="113" xfId="6" applyFont="1" applyBorder="1" applyAlignment="1">
      <alignment horizontal="center" vertical="center"/>
    </xf>
    <xf numFmtId="0" fontId="18" fillId="0" borderId="146" xfId="6" applyFont="1" applyBorder="1" applyAlignment="1">
      <alignment horizontal="center"/>
    </xf>
    <xf numFmtId="0" fontId="70" fillId="4" borderId="81" xfId="6" applyFont="1" applyFill="1" applyBorder="1" applyAlignment="1">
      <alignment horizontal="center" vertical="center"/>
    </xf>
    <xf numFmtId="0" fontId="70" fillId="4" borderId="82" xfId="6" applyFont="1" applyFill="1" applyBorder="1" applyAlignment="1">
      <alignment horizontal="center" vertical="center" wrapText="1"/>
    </xf>
    <xf numFmtId="0" fontId="70" fillId="4" borderId="82" xfId="6" applyFont="1" applyFill="1" applyBorder="1" applyAlignment="1">
      <alignment horizontal="center" vertical="center"/>
    </xf>
    <xf numFmtId="0" fontId="70" fillId="4" borderId="83" xfId="6" applyFont="1" applyFill="1" applyBorder="1" applyAlignment="1">
      <alignment horizontal="center" vertical="center"/>
    </xf>
    <xf numFmtId="0" fontId="70" fillId="4" borderId="119" xfId="6" applyFont="1" applyFill="1" applyBorder="1" applyAlignment="1">
      <alignment horizontal="center" vertical="center"/>
    </xf>
    <xf numFmtId="0" fontId="69" fillId="0" borderId="2" xfId="6" applyFont="1" applyBorder="1" applyAlignment="1">
      <alignment wrapText="1"/>
    </xf>
    <xf numFmtId="0" fontId="69" fillId="0" borderId="57" xfId="6" applyFont="1" applyBorder="1" applyAlignment="1">
      <alignment horizontal="center" vertical="center"/>
    </xf>
    <xf numFmtId="0" fontId="6" fillId="0" borderId="113" xfId="6" applyFont="1" applyFill="1" applyBorder="1" applyAlignment="1">
      <alignment horizontal="center" vertical="center" textRotation="90"/>
    </xf>
    <xf numFmtId="0" fontId="69" fillId="0" borderId="47" xfId="6" applyFont="1" applyBorder="1" applyAlignment="1">
      <alignment horizontal="center" vertical="center" wrapText="1"/>
    </xf>
    <xf numFmtId="0" fontId="69" fillId="0" borderId="3" xfId="6" applyFont="1" applyBorder="1" applyAlignment="1">
      <alignment horizontal="center" vertical="center" wrapText="1"/>
    </xf>
    <xf numFmtId="0" fontId="70" fillId="2" borderId="42" xfId="6" applyFont="1" applyFill="1" applyBorder="1" applyAlignment="1">
      <alignment horizontal="center" vertical="center" wrapText="1"/>
    </xf>
    <xf numFmtId="0" fontId="70" fillId="2" borderId="6" xfId="6" applyFont="1" applyFill="1" applyBorder="1" applyAlignment="1">
      <alignment horizontal="center" vertical="center" wrapText="1"/>
    </xf>
    <xf numFmtId="3" fontId="7" fillId="2" borderId="2" xfId="6" applyNumberFormat="1" applyFont="1" applyFill="1" applyBorder="1" applyAlignment="1">
      <alignment horizontal="center"/>
    </xf>
    <xf numFmtId="3" fontId="7" fillId="4" borderId="2" xfId="6" applyNumberFormat="1" applyFont="1" applyFill="1" applyBorder="1" applyAlignment="1">
      <alignment horizontal="center"/>
    </xf>
    <xf numFmtId="3" fontId="7" fillId="4" borderId="3" xfId="6" applyNumberFormat="1" applyFont="1" applyFill="1" applyBorder="1" applyAlignment="1">
      <alignment horizontal="center"/>
    </xf>
    <xf numFmtId="3" fontId="7" fillId="4" borderId="5" xfId="6" applyNumberFormat="1" applyFont="1" applyFill="1" applyBorder="1" applyAlignment="1">
      <alignment horizontal="center"/>
    </xf>
    <xf numFmtId="3" fontId="7" fillId="4" borderId="6" xfId="6" applyNumberFormat="1" applyFont="1" applyFill="1" applyBorder="1" applyAlignment="1">
      <alignment horizontal="center"/>
    </xf>
    <xf numFmtId="3" fontId="7" fillId="2" borderId="3" xfId="6" applyNumberFormat="1" applyFont="1" applyFill="1" applyBorder="1" applyAlignment="1">
      <alignment horizontal="center"/>
    </xf>
    <xf numFmtId="3" fontId="9" fillId="3" borderId="3" xfId="6" applyNumberFormat="1" applyFont="1" applyFill="1" applyBorder="1" applyAlignment="1">
      <alignment horizontal="center"/>
    </xf>
    <xf numFmtId="0" fontId="9" fillId="0" borderId="0" xfId="6" applyFont="1" applyBorder="1" applyAlignment="1"/>
    <xf numFmtId="0" fontId="9" fillId="0" borderId="0" xfId="6" applyBorder="1" applyAlignment="1"/>
    <xf numFmtId="0" fontId="7" fillId="0" borderId="0" xfId="6" applyFont="1" applyBorder="1" applyAlignment="1"/>
    <xf numFmtId="0" fontId="18" fillId="0" borderId="53" xfId="6" applyFont="1" applyBorder="1" applyAlignment="1">
      <alignment vertical="top"/>
    </xf>
    <xf numFmtId="0" fontId="18" fillId="0" borderId="16" xfId="6" applyFont="1" applyBorder="1" applyAlignment="1">
      <alignment vertical="top" wrapText="1"/>
    </xf>
    <xf numFmtId="0" fontId="18" fillId="0" borderId="16" xfId="6" applyFont="1" applyBorder="1" applyAlignment="1">
      <alignment vertical="top"/>
    </xf>
    <xf numFmtId="0" fontId="18" fillId="0" borderId="99" xfId="6" applyFont="1" applyBorder="1" applyAlignment="1">
      <alignment vertical="top"/>
    </xf>
    <xf numFmtId="0" fontId="18" fillId="0" borderId="99" xfId="6" applyFont="1" applyBorder="1" applyAlignment="1">
      <alignment horizontal="left" vertical="top" wrapText="1"/>
    </xf>
    <xf numFmtId="0" fontId="18" fillId="0" borderId="155" xfId="6" applyFont="1" applyBorder="1" applyAlignment="1">
      <alignment vertical="top" wrapText="1"/>
    </xf>
    <xf numFmtId="0" fontId="18" fillId="0" borderId="16" xfId="6" applyFont="1" applyBorder="1" applyAlignment="1">
      <alignment horizontal="left" vertical="top" wrapText="1"/>
    </xf>
    <xf numFmtId="0" fontId="18" fillId="0" borderId="99" xfId="6" applyFont="1" applyBorder="1" applyAlignment="1">
      <alignment vertical="top" wrapText="1"/>
    </xf>
    <xf numFmtId="0" fontId="18" fillId="0" borderId="53" xfId="6" applyFont="1" applyBorder="1" applyAlignment="1">
      <alignment vertical="top" wrapText="1"/>
    </xf>
    <xf numFmtId="0" fontId="18" fillId="0" borderId="14" xfId="6" applyFont="1" applyBorder="1" applyAlignment="1">
      <alignment vertical="top" wrapText="1"/>
    </xf>
    <xf numFmtId="0" fontId="9" fillId="0" borderId="46" xfId="6" applyFont="1" applyBorder="1" applyAlignment="1">
      <alignment vertical="top" wrapText="1"/>
    </xf>
    <xf numFmtId="0" fontId="9" fillId="0" borderId="2" xfId="6" applyFont="1" applyBorder="1" applyAlignment="1">
      <alignment vertical="top" wrapText="1"/>
    </xf>
    <xf numFmtId="0" fontId="9" fillId="0" borderId="2" xfId="6" applyFont="1" applyBorder="1" applyAlignment="1">
      <alignment vertical="top"/>
    </xf>
    <xf numFmtId="0" fontId="9" fillId="0" borderId="80" xfId="6" applyFont="1" applyBorder="1" applyAlignment="1">
      <alignment vertical="top" wrapText="1"/>
    </xf>
    <xf numFmtId="0" fontId="78" fillId="0" borderId="2" xfId="6" applyFont="1" applyBorder="1" applyAlignment="1">
      <alignment vertical="top" wrapText="1"/>
    </xf>
    <xf numFmtId="0" fontId="9" fillId="0" borderId="80" xfId="6" applyFont="1" applyBorder="1" applyAlignment="1">
      <alignment horizontal="left" vertical="top" wrapText="1"/>
    </xf>
    <xf numFmtId="0" fontId="78" fillId="0" borderId="44" xfId="6" applyFont="1" applyBorder="1" applyAlignment="1">
      <alignment vertical="top" wrapText="1"/>
    </xf>
    <xf numFmtId="0" fontId="9" fillId="0" borderId="10" xfId="6" applyFont="1" applyBorder="1" applyAlignment="1">
      <alignment vertical="top" wrapText="1"/>
    </xf>
    <xf numFmtId="0" fontId="6" fillId="0" borderId="78" xfId="6" applyFont="1" applyBorder="1" applyAlignment="1">
      <alignment horizontal="center" vertical="center"/>
    </xf>
    <xf numFmtId="0" fontId="6" fillId="0" borderId="107" xfId="6" applyFont="1" applyBorder="1" applyAlignment="1">
      <alignment horizontal="center" vertical="center"/>
    </xf>
    <xf numFmtId="3" fontId="7" fillId="4" borderId="5" xfId="6" applyNumberFormat="1" applyFont="1" applyFill="1" applyBorder="1" applyAlignment="1">
      <alignment horizontal="center" wrapText="1"/>
    </xf>
    <xf numFmtId="3" fontId="7" fillId="4" borderId="6" xfId="6" applyNumberFormat="1" applyFont="1" applyFill="1" applyBorder="1" applyAlignment="1">
      <alignment horizontal="center" wrapText="1"/>
    </xf>
    <xf numFmtId="3" fontId="9" fillId="0" borderId="51" xfId="6" applyNumberFormat="1" applyFont="1" applyFill="1" applyBorder="1" applyAlignment="1">
      <alignment horizontal="center" wrapText="1"/>
    </xf>
    <xf numFmtId="3" fontId="9" fillId="0" borderId="40" xfId="6" applyNumberFormat="1" applyFont="1" applyFill="1" applyBorder="1" applyAlignment="1">
      <alignment horizontal="center" wrapText="1"/>
    </xf>
    <xf numFmtId="3" fontId="7" fillId="3" borderId="40" xfId="6" applyNumberFormat="1" applyFont="1" applyFill="1" applyBorder="1" applyAlignment="1">
      <alignment horizontal="center"/>
    </xf>
    <xf numFmtId="3" fontId="7" fillId="3" borderId="3" xfId="6" applyNumberFormat="1" applyFont="1" applyFill="1" applyBorder="1" applyAlignment="1">
      <alignment horizontal="center"/>
    </xf>
    <xf numFmtId="3" fontId="7" fillId="4" borderId="42" xfId="6" applyNumberFormat="1" applyFont="1" applyFill="1" applyBorder="1" applyAlignment="1">
      <alignment horizontal="center" wrapText="1"/>
    </xf>
    <xf numFmtId="0" fontId="6" fillId="0" borderId="46" xfId="5" applyFont="1" applyBorder="1" applyAlignment="1">
      <alignment horizontal="center" vertical="center"/>
    </xf>
    <xf numFmtId="3" fontId="9" fillId="2" borderId="5" xfId="5" applyNumberFormat="1" applyFont="1" applyFill="1" applyBorder="1" applyAlignment="1">
      <alignment horizontal="center"/>
    </xf>
    <xf numFmtId="3" fontId="9" fillId="0" borderId="5" xfId="5" applyNumberFormat="1" applyFont="1" applyBorder="1" applyAlignment="1">
      <alignment horizontal="center"/>
    </xf>
    <xf numFmtId="3" fontId="9" fillId="4" borderId="43" xfId="5" applyNumberFormat="1" applyFont="1" applyFill="1" applyBorder="1" applyAlignment="1">
      <alignment horizontal="center"/>
    </xf>
    <xf numFmtId="4" fontId="9" fillId="0" borderId="47" xfId="5" applyNumberFormat="1" applyFont="1" applyBorder="1" applyAlignment="1">
      <alignment horizontal="center"/>
    </xf>
    <xf numFmtId="4" fontId="9" fillId="0" borderId="3" xfId="5" applyNumberFormat="1" applyFont="1" applyBorder="1" applyAlignment="1">
      <alignment horizontal="center"/>
    </xf>
    <xf numFmtId="4" fontId="9" fillId="0" borderId="6" xfId="5" applyNumberFormat="1" applyFont="1" applyBorder="1" applyAlignment="1">
      <alignment horizontal="center"/>
    </xf>
    <xf numFmtId="0" fontId="79" fillId="0" borderId="0" xfId="2" applyFont="1" applyFill="1" applyAlignment="1" applyProtection="1"/>
    <xf numFmtId="0" fontId="40" fillId="0" borderId="0" xfId="5" applyFont="1" applyFill="1"/>
    <xf numFmtId="3" fontId="0" fillId="0" borderId="66" xfId="0" applyNumberFormat="1" applyBorder="1" applyAlignment="1">
      <alignment horizontal="center"/>
    </xf>
    <xf numFmtId="3" fontId="0" fillId="0" borderId="58" xfId="0" applyNumberFormat="1" applyBorder="1" applyAlignment="1">
      <alignment horizontal="center"/>
    </xf>
    <xf numFmtId="3" fontId="0" fillId="0" borderId="70" xfId="0" applyNumberFormat="1" applyBorder="1" applyAlignment="1">
      <alignment horizontal="center"/>
    </xf>
    <xf numFmtId="3" fontId="0" fillId="0" borderId="42" xfId="0" applyNumberFormat="1" applyBorder="1" applyAlignment="1">
      <alignment horizontal="center"/>
    </xf>
    <xf numFmtId="3" fontId="0" fillId="0" borderId="8" xfId="0" applyNumberFormat="1" applyBorder="1" applyAlignment="1">
      <alignment horizontal="center"/>
    </xf>
    <xf numFmtId="0" fontId="7" fillId="0" borderId="35" xfId="0" applyFont="1" applyBorder="1" applyAlignment="1">
      <alignment horizontal="center"/>
    </xf>
    <xf numFmtId="0" fontId="7" fillId="0" borderId="34" xfId="0" applyFont="1" applyBorder="1" applyAlignment="1">
      <alignment horizontal="center"/>
    </xf>
    <xf numFmtId="0" fontId="7" fillId="0" borderId="36" xfId="0" applyFont="1" applyBorder="1" applyAlignment="1">
      <alignment horizontal="center"/>
    </xf>
    <xf numFmtId="3" fontId="0" fillId="0" borderId="7" xfId="0" applyNumberFormat="1" applyBorder="1" applyAlignment="1">
      <alignment horizontal="center"/>
    </xf>
    <xf numFmtId="0" fontId="6" fillId="0" borderId="168" xfId="5" applyFont="1" applyBorder="1" applyAlignment="1">
      <alignment horizontal="center" vertical="center" wrapText="1"/>
    </xf>
    <xf numFmtId="3" fontId="25" fillId="5" borderId="2" xfId="5" applyNumberFormat="1" applyFont="1" applyFill="1" applyBorder="1" applyAlignment="1">
      <alignment horizontal="center" wrapText="1"/>
    </xf>
    <xf numFmtId="0" fontId="0" fillId="0" borderId="27" xfId="0" applyBorder="1"/>
    <xf numFmtId="0" fontId="7" fillId="0" borderId="27" xfId="0" applyFont="1" applyBorder="1"/>
    <xf numFmtId="0" fontId="7" fillId="0" borderId="61" xfId="5" applyFont="1" applyBorder="1" applyAlignment="1">
      <alignment horizontal="center" wrapText="1"/>
    </xf>
    <xf numFmtId="0" fontId="7" fillId="0" borderId="51" xfId="0" applyFont="1" applyBorder="1" applyAlignment="1">
      <alignment horizontal="center"/>
    </xf>
    <xf numFmtId="0" fontId="7" fillId="0" borderId="40" xfId="0" applyFont="1" applyBorder="1" applyAlignment="1">
      <alignment horizontal="center"/>
    </xf>
    <xf numFmtId="0" fontId="7" fillId="0" borderId="60" xfId="0" applyFont="1" applyBorder="1" applyAlignment="1">
      <alignment horizontal="center"/>
    </xf>
    <xf numFmtId="0" fontId="7" fillId="0" borderId="11" xfId="0" applyFont="1" applyBorder="1" applyAlignment="1">
      <alignment horizontal="center"/>
    </xf>
    <xf numFmtId="0" fontId="7" fillId="0" borderId="64" xfId="0" applyFont="1" applyBorder="1" applyAlignment="1">
      <alignment horizontal="center" vertical="center" textRotation="90"/>
    </xf>
    <xf numFmtId="0" fontId="7" fillId="0" borderId="65" xfId="0" applyFont="1" applyBorder="1" applyAlignment="1">
      <alignment horizontal="center" vertical="center" textRotation="90" wrapText="1"/>
    </xf>
    <xf numFmtId="0" fontId="7" fillId="0" borderId="91" xfId="0" applyFont="1" applyBorder="1" applyAlignment="1">
      <alignment horizontal="center" vertical="center" textRotation="90" wrapText="1"/>
    </xf>
    <xf numFmtId="0" fontId="7" fillId="0" borderId="65" xfId="0" applyFont="1" applyBorder="1" applyAlignment="1">
      <alignment horizontal="center" vertical="center" textRotation="90"/>
    </xf>
    <xf numFmtId="0" fontId="7" fillId="0" borderId="113" xfId="0" applyFont="1" applyBorder="1" applyAlignment="1">
      <alignment horizontal="center" vertical="center" textRotation="90"/>
    </xf>
    <xf numFmtId="0" fontId="7" fillId="0" borderId="24" xfId="0" applyFont="1" applyBorder="1" applyAlignment="1">
      <alignment horizontal="center"/>
    </xf>
    <xf numFmtId="0" fontId="7" fillId="0" borderId="27" xfId="0" applyFont="1" applyBorder="1" applyAlignment="1">
      <alignment horizontal="center"/>
    </xf>
    <xf numFmtId="0" fontId="7" fillId="0" borderId="30" xfId="0" applyFont="1" applyBorder="1" applyAlignment="1">
      <alignment horizontal="center"/>
    </xf>
    <xf numFmtId="0" fontId="0" fillId="0" borderId="5" xfId="0" applyBorder="1" applyAlignment="1">
      <alignment horizontal="center"/>
    </xf>
    <xf numFmtId="0" fontId="0" fillId="0" borderId="43" xfId="0" applyBorder="1" applyAlignment="1">
      <alignment horizontal="center"/>
    </xf>
    <xf numFmtId="0" fontId="0" fillId="0" borderId="6" xfId="0" applyBorder="1" applyAlignment="1">
      <alignment horizontal="center"/>
    </xf>
    <xf numFmtId="3" fontId="9" fillId="0" borderId="87" xfId="5" applyNumberFormat="1" applyFont="1" applyBorder="1" applyAlignment="1">
      <alignment horizontal="center" wrapText="1"/>
    </xf>
    <xf numFmtId="3" fontId="9" fillId="0" borderId="38" xfId="5" applyNumberFormat="1" applyFont="1" applyBorder="1" applyAlignment="1">
      <alignment horizontal="center" wrapText="1"/>
    </xf>
    <xf numFmtId="3" fontId="9" fillId="0" borderId="58" xfId="5" applyNumberFormat="1" applyFont="1" applyBorder="1" applyAlignment="1">
      <alignment horizontal="center" wrapText="1"/>
    </xf>
    <xf numFmtId="0" fontId="0" fillId="0" borderId="24" xfId="0" applyBorder="1"/>
    <xf numFmtId="0" fontId="0" fillId="0" borderId="50" xfId="0" applyBorder="1"/>
    <xf numFmtId="0" fontId="7" fillId="5" borderId="41" xfId="0" applyFont="1" applyFill="1" applyBorder="1" applyAlignment="1">
      <alignment horizontal="left"/>
    </xf>
    <xf numFmtId="3" fontId="7" fillId="5" borderId="81" xfId="0" applyNumberFormat="1" applyFont="1" applyFill="1" applyBorder="1" applyAlignment="1">
      <alignment horizontal="center"/>
    </xf>
    <xf numFmtId="3" fontId="7" fillId="5" borderId="82" xfId="0" applyNumberFormat="1" applyFont="1" applyFill="1" applyBorder="1" applyAlignment="1">
      <alignment horizontal="center"/>
    </xf>
    <xf numFmtId="3" fontId="7" fillId="5" borderId="119" xfId="0" applyNumberFormat="1" applyFont="1" applyFill="1" applyBorder="1" applyAlignment="1">
      <alignment horizontal="center"/>
    </xf>
    <xf numFmtId="0" fontId="6" fillId="0" borderId="0" xfId="5" applyFont="1" applyAlignment="1">
      <alignment horizontal="left"/>
    </xf>
    <xf numFmtId="0" fontId="6" fillId="0" borderId="170" xfId="5" applyFont="1" applyBorder="1" applyAlignment="1">
      <alignment horizontal="center" vertical="center" wrapText="1"/>
    </xf>
    <xf numFmtId="0" fontId="6" fillId="0" borderId="86" xfId="5" applyFont="1" applyBorder="1" applyAlignment="1">
      <alignment horizontal="center" vertical="center" wrapText="1"/>
    </xf>
    <xf numFmtId="0" fontId="6" fillId="0" borderId="96" xfId="5" applyFont="1" applyBorder="1" applyAlignment="1">
      <alignment horizontal="center" vertical="center" wrapText="1"/>
    </xf>
    <xf numFmtId="0" fontId="6" fillId="0" borderId="79" xfId="5" applyFont="1" applyBorder="1" applyAlignment="1">
      <alignment horizontal="center" vertical="center" wrapText="1"/>
    </xf>
    <xf numFmtId="0" fontId="6" fillId="0" borderId="0" xfId="5" applyFont="1" applyBorder="1" applyAlignment="1">
      <alignment horizontal="center" vertical="center" wrapText="1"/>
    </xf>
    <xf numFmtId="0" fontId="6" fillId="0" borderId="15" xfId="5" applyFont="1" applyBorder="1" applyAlignment="1">
      <alignment horizontal="center" vertical="center" wrapText="1"/>
    </xf>
    <xf numFmtId="0" fontId="6" fillId="0" borderId="44" xfId="5" applyFont="1" applyBorder="1" applyAlignment="1">
      <alignment horizontal="center" vertical="center" wrapText="1"/>
    </xf>
    <xf numFmtId="0" fontId="6" fillId="0" borderId="35" xfId="5" applyFont="1" applyBorder="1" applyAlignment="1">
      <alignment horizontal="center" vertical="center" wrapText="1"/>
    </xf>
    <xf numFmtId="0" fontId="6" fillId="0" borderId="64" xfId="5" applyFont="1" applyBorder="1" applyAlignment="1">
      <alignment horizontal="center" vertical="center" wrapText="1"/>
    </xf>
    <xf numFmtId="0" fontId="6" fillId="0" borderId="65" xfId="5" applyFont="1" applyBorder="1" applyAlignment="1">
      <alignment horizontal="center" vertical="center" wrapText="1"/>
    </xf>
    <xf numFmtId="0" fontId="12" fillId="0" borderId="0" xfId="5" applyFont="1" applyAlignment="1">
      <alignment horizontal="center"/>
    </xf>
    <xf numFmtId="0" fontId="6" fillId="0" borderId="0" xfId="5" applyFont="1" applyFill="1" applyBorder="1" applyAlignment="1">
      <alignment horizontal="left"/>
    </xf>
    <xf numFmtId="0" fontId="17" fillId="0" borderId="12" xfId="5" applyFont="1" applyBorder="1" applyAlignment="1">
      <alignment horizontal="center" vertical="center" wrapText="1"/>
    </xf>
    <xf numFmtId="0" fontId="17" fillId="0" borderId="63" xfId="5" applyFont="1" applyBorder="1" applyAlignment="1">
      <alignment horizontal="center" vertical="center" wrapText="1"/>
    </xf>
    <xf numFmtId="0" fontId="6" fillId="0" borderId="39" xfId="5" applyFont="1" applyBorder="1" applyAlignment="1">
      <alignment horizontal="center" vertical="center" wrapText="1"/>
    </xf>
    <xf numFmtId="3" fontId="9" fillId="0" borderId="40" xfId="5" applyNumberFormat="1" applyFont="1" applyBorder="1" applyAlignment="1">
      <alignment horizontal="center"/>
    </xf>
    <xf numFmtId="0" fontId="7" fillId="0" borderId="149" xfId="0" applyFont="1" applyBorder="1" applyAlignment="1">
      <alignment horizontal="center"/>
    </xf>
    <xf numFmtId="0" fontId="7" fillId="0" borderId="130" xfId="0" applyFont="1" applyBorder="1" applyAlignment="1">
      <alignment horizontal="center"/>
    </xf>
    <xf numFmtId="0" fontId="0" fillId="0" borderId="26" xfId="0" applyBorder="1"/>
    <xf numFmtId="0" fontId="0" fillId="0" borderId="29" xfId="0" applyBorder="1"/>
    <xf numFmtId="0" fontId="0" fillId="0" borderId="30" xfId="0" applyBorder="1"/>
    <xf numFmtId="0" fontId="0" fillId="0" borderId="32" xfId="0" applyBorder="1"/>
    <xf numFmtId="0" fontId="6" fillId="0" borderId="105" xfId="5" applyFont="1" applyBorder="1" applyAlignment="1">
      <alignment horizontal="center" vertical="center" wrapText="1"/>
    </xf>
    <xf numFmtId="0" fontId="7" fillId="0" borderId="24" xfId="0" applyFont="1" applyBorder="1" applyAlignment="1">
      <alignment horizontal="left"/>
    </xf>
    <xf numFmtId="0" fontId="7" fillId="0" borderId="27" xfId="0" applyFont="1" applyBorder="1" applyAlignment="1">
      <alignment horizontal="left"/>
    </xf>
    <xf numFmtId="0" fontId="7" fillId="0" borderId="30" xfId="0" applyFont="1" applyBorder="1" applyAlignment="1">
      <alignment horizontal="left"/>
    </xf>
    <xf numFmtId="3" fontId="0" fillId="0" borderId="62" xfId="0" applyNumberFormat="1" applyBorder="1" applyAlignment="1">
      <alignment horizontal="center"/>
    </xf>
    <xf numFmtId="0" fontId="6" fillId="0" borderId="78" xfId="5" applyFont="1" applyBorder="1" applyAlignment="1">
      <alignment horizontal="center" vertical="center" wrapText="1"/>
    </xf>
    <xf numFmtId="3" fontId="0" fillId="0" borderId="87" xfId="0" applyNumberFormat="1" applyBorder="1" applyAlignment="1">
      <alignment horizontal="center"/>
    </xf>
    <xf numFmtId="0" fontId="7" fillId="0" borderId="34" xfId="0" applyFont="1" applyBorder="1"/>
    <xf numFmtId="3" fontId="9" fillId="0" borderId="38" xfId="5" applyNumberFormat="1" applyFont="1" applyBorder="1" applyAlignment="1">
      <alignment horizontal="center"/>
    </xf>
    <xf numFmtId="3" fontId="9" fillId="0" borderId="10" xfId="5" applyNumberFormat="1" applyFont="1" applyBorder="1" applyAlignment="1">
      <alignment horizontal="center"/>
    </xf>
    <xf numFmtId="0" fontId="7" fillId="0" borderId="34" xfId="0" applyFont="1" applyBorder="1" applyAlignment="1">
      <alignment horizontal="center" vertical="center"/>
    </xf>
    <xf numFmtId="3" fontId="0" fillId="0" borderId="28" xfId="0" applyNumberFormat="1" applyBorder="1" applyAlignment="1">
      <alignment horizontal="center"/>
    </xf>
    <xf numFmtId="3" fontId="0" fillId="0" borderId="29" xfId="0" applyNumberFormat="1" applyBorder="1" applyAlignment="1">
      <alignment horizontal="center"/>
    </xf>
    <xf numFmtId="3" fontId="0" fillId="0" borderId="31" xfId="0" applyNumberFormat="1" applyBorder="1" applyAlignment="1">
      <alignment horizontal="center"/>
    </xf>
    <xf numFmtId="3" fontId="0" fillId="0" borderId="32" xfId="0" applyNumberFormat="1" applyBorder="1" applyAlignment="1">
      <alignment horizontal="center"/>
    </xf>
    <xf numFmtId="0" fontId="7" fillId="0" borderId="25" xfId="0" applyFont="1" applyBorder="1" applyAlignment="1">
      <alignment horizontal="center" vertical="center"/>
    </xf>
    <xf numFmtId="0" fontId="7" fillId="0" borderId="28" xfId="0" applyFont="1" applyBorder="1" applyAlignment="1">
      <alignment horizontal="center" vertical="center"/>
    </xf>
    <xf numFmtId="0" fontId="0" fillId="0" borderId="47" xfId="0" applyBorder="1" applyAlignment="1">
      <alignment horizontal="center"/>
    </xf>
    <xf numFmtId="0" fontId="0" fillId="0" borderId="3" xfId="0" applyBorder="1" applyAlignment="1">
      <alignment horizontal="center"/>
    </xf>
    <xf numFmtId="0" fontId="7" fillId="5" borderId="125" xfId="0" applyFont="1" applyFill="1" applyBorder="1" applyAlignment="1">
      <alignment horizontal="center" vertical="center"/>
    </xf>
    <xf numFmtId="0" fontId="4" fillId="5" borderId="70" xfId="0" applyFont="1" applyFill="1" applyBorder="1" applyAlignment="1">
      <alignment horizontal="center"/>
    </xf>
    <xf numFmtId="0" fontId="4" fillId="5" borderId="57" xfId="0" applyFont="1" applyFill="1" applyBorder="1" applyAlignment="1">
      <alignment horizontal="center"/>
    </xf>
    <xf numFmtId="0" fontId="4" fillId="5" borderId="8" xfId="0" applyFont="1" applyFill="1" applyBorder="1" applyAlignment="1">
      <alignment horizontal="center"/>
    </xf>
    <xf numFmtId="0" fontId="0" fillId="5" borderId="70" xfId="0" applyFill="1" applyBorder="1" applyAlignment="1">
      <alignment horizontal="center"/>
    </xf>
    <xf numFmtId="0" fontId="0" fillId="5" borderId="57" xfId="0" applyFill="1" applyBorder="1" applyAlignment="1">
      <alignment horizontal="center"/>
    </xf>
    <xf numFmtId="0" fontId="0" fillId="5" borderId="8" xfId="0" applyFill="1" applyBorder="1" applyAlignment="1">
      <alignment horizontal="center"/>
    </xf>
    <xf numFmtId="0" fontId="7" fillId="5" borderId="31" xfId="0" applyFont="1" applyFill="1" applyBorder="1" applyAlignment="1">
      <alignment horizontal="center" vertical="center"/>
    </xf>
    <xf numFmtId="0" fontId="0" fillId="5" borderId="42" xfId="0" applyFill="1" applyBorder="1" applyAlignment="1">
      <alignment horizontal="center"/>
    </xf>
    <xf numFmtId="0" fontId="0" fillId="5" borderId="5" xfId="0" applyFill="1" applyBorder="1" applyAlignment="1">
      <alignment horizontal="center"/>
    </xf>
    <xf numFmtId="0" fontId="0" fillId="5" borderId="6" xfId="0" applyFill="1" applyBorder="1" applyAlignment="1">
      <alignment horizontal="center"/>
    </xf>
    <xf numFmtId="3" fontId="7" fillId="0" borderId="25" xfId="0" applyNumberFormat="1" applyFont="1" applyBorder="1" applyAlignment="1">
      <alignment horizontal="center"/>
    </xf>
    <xf numFmtId="3" fontId="7" fillId="0" borderId="28" xfId="0" applyNumberFormat="1" applyFont="1" applyBorder="1" applyAlignment="1">
      <alignment horizontal="center"/>
    </xf>
    <xf numFmtId="3" fontId="7" fillId="5" borderId="125" xfId="0" applyNumberFormat="1" applyFont="1" applyFill="1" applyBorder="1" applyAlignment="1">
      <alignment horizontal="center"/>
    </xf>
    <xf numFmtId="3" fontId="7" fillId="5" borderId="31" xfId="0" applyNumberFormat="1" applyFont="1" applyFill="1" applyBorder="1" applyAlignment="1">
      <alignment horizontal="center"/>
    </xf>
    <xf numFmtId="0" fontId="7" fillId="0" borderId="110" xfId="0" applyFont="1" applyBorder="1" applyAlignment="1">
      <alignment horizontal="center" vertical="center" textRotation="90"/>
    </xf>
    <xf numFmtId="0" fontId="6" fillId="0" borderId="0" xfId="5" applyFont="1" applyBorder="1" applyAlignment="1">
      <alignment horizontal="center" vertical="center" textRotation="90" wrapText="1"/>
    </xf>
    <xf numFmtId="0" fontId="6" fillId="0" borderId="157" xfId="5" applyFont="1" applyBorder="1" applyAlignment="1">
      <alignment horizontal="center" vertical="center" textRotation="90" wrapText="1"/>
    </xf>
    <xf numFmtId="0" fontId="79" fillId="0" borderId="0" xfId="4" applyFont="1" applyFill="1" applyAlignment="1" applyProtection="1"/>
    <xf numFmtId="0" fontId="40" fillId="0" borderId="0" xfId="28" applyFont="1" applyFill="1"/>
    <xf numFmtId="0" fontId="7" fillId="0" borderId="0" xfId="28" applyFont="1" applyFill="1" applyAlignment="1">
      <alignment horizontal="right"/>
    </xf>
    <xf numFmtId="0" fontId="4" fillId="0" borderId="0" xfId="28" applyFont="1" applyFill="1"/>
    <xf numFmtId="0" fontId="7" fillId="0" borderId="107" xfId="30" applyFont="1" applyFill="1" applyBorder="1" applyAlignment="1">
      <alignment horizontal="center" vertical="center"/>
    </xf>
    <xf numFmtId="0" fontId="7" fillId="0" borderId="65" xfId="30" applyFont="1" applyFill="1" applyBorder="1" applyAlignment="1">
      <alignment horizontal="center" vertical="center"/>
    </xf>
    <xf numFmtId="0" fontId="7" fillId="0" borderId="105" xfId="30" applyFont="1" applyFill="1" applyBorder="1" applyAlignment="1">
      <alignment horizontal="center" vertical="center"/>
    </xf>
    <xf numFmtId="0" fontId="7" fillId="0" borderId="64" xfId="30" applyFont="1" applyFill="1" applyBorder="1" applyAlignment="1">
      <alignment horizontal="center" vertical="center"/>
    </xf>
    <xf numFmtId="0" fontId="7" fillId="0" borderId="113" xfId="30" applyFont="1" applyFill="1" applyBorder="1" applyAlignment="1">
      <alignment horizontal="center" vertical="center"/>
    </xf>
    <xf numFmtId="0" fontId="7" fillId="0" borderId="49" xfId="28" applyFont="1" applyFill="1" applyBorder="1" applyAlignment="1">
      <alignment horizontal="center" vertical="center"/>
    </xf>
    <xf numFmtId="49" fontId="7" fillId="0" borderId="128" xfId="30" applyNumberFormat="1" applyFont="1" applyFill="1" applyBorder="1" applyAlignment="1">
      <alignment horizontal="center"/>
    </xf>
    <xf numFmtId="3" fontId="25" fillId="0" borderId="34" xfId="29" applyNumberFormat="1" applyFont="1" applyFill="1" applyBorder="1" applyAlignment="1">
      <alignment horizontal="center"/>
    </xf>
    <xf numFmtId="3" fontId="25" fillId="0" borderId="44" xfId="29" applyNumberFormat="1" applyFont="1" applyFill="1" applyBorder="1" applyAlignment="1">
      <alignment horizontal="center"/>
    </xf>
    <xf numFmtId="3" fontId="25" fillId="0" borderId="35" xfId="29" applyNumberFormat="1" applyFont="1" applyFill="1" applyBorder="1" applyAlignment="1">
      <alignment horizontal="center"/>
    </xf>
    <xf numFmtId="3" fontId="25" fillId="0" borderId="36" xfId="29" applyNumberFormat="1" applyFont="1" applyFill="1" applyBorder="1" applyAlignment="1">
      <alignment horizontal="center"/>
    </xf>
    <xf numFmtId="49" fontId="7" fillId="0" borderId="71" xfId="30" applyNumberFormat="1" applyFont="1" applyFill="1" applyBorder="1" applyAlignment="1">
      <alignment horizontal="center"/>
    </xf>
    <xf numFmtId="3" fontId="25" fillId="0" borderId="38" xfId="29" applyNumberFormat="1" applyFont="1" applyFill="1" applyBorder="1" applyAlignment="1">
      <alignment horizontal="center"/>
    </xf>
    <xf numFmtId="3" fontId="25" fillId="0" borderId="10" xfId="29" applyNumberFormat="1" applyFont="1" applyFill="1" applyBorder="1" applyAlignment="1">
      <alignment horizontal="center"/>
    </xf>
    <xf numFmtId="3" fontId="25" fillId="0" borderId="87" xfId="29" applyNumberFormat="1" applyFont="1" applyFill="1" applyBorder="1" applyAlignment="1">
      <alignment horizontal="center"/>
    </xf>
    <xf numFmtId="3" fontId="25" fillId="0" borderId="7" xfId="29" applyNumberFormat="1" applyFont="1" applyFill="1" applyBorder="1" applyAlignment="1">
      <alignment horizontal="center"/>
    </xf>
    <xf numFmtId="49" fontId="7" fillId="0" borderId="92" xfId="30" applyNumberFormat="1" applyFont="1" applyFill="1" applyBorder="1" applyAlignment="1">
      <alignment horizontal="center"/>
    </xf>
    <xf numFmtId="3" fontId="25" fillId="0" borderId="40" xfId="29" applyNumberFormat="1" applyFont="1" applyFill="1" applyBorder="1" applyAlignment="1">
      <alignment horizontal="center"/>
    </xf>
    <xf numFmtId="3" fontId="25" fillId="0" borderId="2" xfId="29" applyNumberFormat="1" applyFont="1" applyFill="1" applyBorder="1" applyAlignment="1">
      <alignment horizontal="center"/>
    </xf>
    <xf numFmtId="3" fontId="25" fillId="0" borderId="66" xfId="29" applyNumberFormat="1" applyFont="1" applyFill="1" applyBorder="1" applyAlignment="1">
      <alignment horizontal="center"/>
    </xf>
    <xf numFmtId="3" fontId="25" fillId="0" borderId="3" xfId="29" applyNumberFormat="1" applyFont="1" applyFill="1" applyBorder="1" applyAlignment="1">
      <alignment horizontal="center"/>
    </xf>
    <xf numFmtId="49" fontId="7" fillId="0" borderId="93" xfId="30" applyNumberFormat="1" applyFont="1" applyFill="1" applyBorder="1" applyAlignment="1">
      <alignment horizontal="center"/>
    </xf>
    <xf numFmtId="3" fontId="25" fillId="0" borderId="70" xfId="29" applyNumberFormat="1" applyFont="1" applyFill="1" applyBorder="1" applyAlignment="1">
      <alignment horizontal="center"/>
    </xf>
    <xf numFmtId="3" fontId="25" fillId="0" borderId="57" xfId="29" applyNumberFormat="1" applyFont="1" applyFill="1" applyBorder="1" applyAlignment="1">
      <alignment horizontal="center"/>
    </xf>
    <xf numFmtId="3" fontId="25" fillId="0" borderId="58" xfId="29" applyNumberFormat="1" applyFont="1" applyFill="1" applyBorder="1" applyAlignment="1">
      <alignment horizontal="center"/>
    </xf>
    <xf numFmtId="3" fontId="25" fillId="0" borderId="8" xfId="29" applyNumberFormat="1" applyFont="1" applyFill="1" applyBorder="1" applyAlignment="1">
      <alignment horizontal="center"/>
    </xf>
    <xf numFmtId="49" fontId="7" fillId="0" borderId="25" xfId="30" applyNumberFormat="1" applyFont="1" applyFill="1" applyBorder="1" applyAlignment="1">
      <alignment horizontal="center"/>
    </xf>
    <xf numFmtId="3" fontId="25" fillId="0" borderId="51" xfId="29" applyNumberFormat="1" applyFont="1" applyFill="1" applyBorder="1" applyAlignment="1">
      <alignment horizontal="center"/>
    </xf>
    <xf numFmtId="3" fontId="25" fillId="0" borderId="46" xfId="29" applyNumberFormat="1" applyFont="1" applyFill="1" applyBorder="1" applyAlignment="1">
      <alignment horizontal="center"/>
    </xf>
    <xf numFmtId="3" fontId="25" fillId="0" borderId="52" xfId="29" applyNumberFormat="1" applyFont="1" applyFill="1" applyBorder="1" applyAlignment="1">
      <alignment horizontal="center"/>
    </xf>
    <xf numFmtId="3" fontId="25" fillId="0" borderId="47" xfId="29" applyNumberFormat="1" applyFont="1" applyFill="1" applyBorder="1" applyAlignment="1">
      <alignment horizontal="center"/>
    </xf>
    <xf numFmtId="49" fontId="7" fillId="0" borderId="28" xfId="30" applyNumberFormat="1" applyFont="1" applyFill="1" applyBorder="1" applyAlignment="1">
      <alignment horizontal="center"/>
    </xf>
    <xf numFmtId="49" fontId="7" fillId="0" borderId="125" xfId="30" applyNumberFormat="1" applyFont="1" applyFill="1" applyBorder="1" applyAlignment="1">
      <alignment horizontal="center"/>
    </xf>
    <xf numFmtId="3" fontId="4" fillId="0" borderId="70" xfId="30" applyNumberFormat="1" applyFont="1" applyFill="1" applyBorder="1" applyAlignment="1">
      <alignment horizontal="center"/>
    </xf>
    <xf numFmtId="3" fontId="4" fillId="0" borderId="57" xfId="30" applyNumberFormat="1" applyFont="1" applyFill="1" applyBorder="1" applyAlignment="1">
      <alignment horizontal="center"/>
    </xf>
    <xf numFmtId="3" fontId="4" fillId="0" borderId="8" xfId="30" applyNumberFormat="1" applyFont="1" applyFill="1" applyBorder="1" applyAlignment="1">
      <alignment horizontal="center"/>
    </xf>
    <xf numFmtId="3" fontId="4" fillId="0" borderId="51" xfId="30" applyNumberFormat="1" applyFont="1" applyFill="1" applyBorder="1" applyAlignment="1">
      <alignment horizontal="center"/>
    </xf>
    <xf numFmtId="3" fontId="4" fillId="0" borderId="46" xfId="30" applyNumberFormat="1" applyFont="1" applyFill="1" applyBorder="1" applyAlignment="1">
      <alignment horizontal="center"/>
    </xf>
    <xf numFmtId="3" fontId="4" fillId="0" borderId="47" xfId="30" applyNumberFormat="1" applyFont="1" applyFill="1" applyBorder="1" applyAlignment="1">
      <alignment horizontal="center"/>
    </xf>
    <xf numFmtId="3" fontId="4" fillId="0" borderId="40" xfId="30" applyNumberFormat="1" applyFont="1" applyFill="1" applyBorder="1" applyAlignment="1">
      <alignment horizontal="center"/>
    </xf>
    <xf numFmtId="3" fontId="4" fillId="0" borderId="2" xfId="30" applyNumberFormat="1" applyFont="1" applyFill="1" applyBorder="1" applyAlignment="1">
      <alignment horizontal="center"/>
    </xf>
    <xf numFmtId="3" fontId="4" fillId="0" borderId="3" xfId="30" applyNumberFormat="1" applyFont="1" applyFill="1" applyBorder="1" applyAlignment="1">
      <alignment horizontal="center"/>
    </xf>
    <xf numFmtId="3" fontId="23" fillId="0" borderId="2" xfId="29" applyNumberFormat="1" applyFont="1" applyFill="1" applyBorder="1" applyAlignment="1">
      <alignment horizontal="center"/>
    </xf>
    <xf numFmtId="3" fontId="23" fillId="0" borderId="66" xfId="29" applyNumberFormat="1" applyFont="1" applyFill="1" applyBorder="1" applyAlignment="1">
      <alignment horizontal="center"/>
    </xf>
    <xf numFmtId="3" fontId="23" fillId="0" borderId="51" xfId="29" applyNumberFormat="1" applyFont="1" applyFill="1" applyBorder="1" applyAlignment="1">
      <alignment horizontal="center"/>
    </xf>
    <xf numFmtId="3" fontId="23" fillId="0" borderId="46" xfId="29" applyNumberFormat="1" applyFont="1" applyFill="1" applyBorder="1" applyAlignment="1">
      <alignment horizontal="center"/>
    </xf>
    <xf numFmtId="3" fontId="23" fillId="0" borderId="52" xfId="29" applyNumberFormat="1" applyFont="1" applyFill="1" applyBorder="1" applyAlignment="1">
      <alignment horizontal="center"/>
    </xf>
    <xf numFmtId="3" fontId="23" fillId="0" borderId="47" xfId="29" applyNumberFormat="1" applyFont="1" applyFill="1" applyBorder="1" applyAlignment="1">
      <alignment horizontal="center"/>
    </xf>
    <xf numFmtId="3" fontId="23" fillId="0" borderId="40" xfId="29" applyNumberFormat="1" applyFont="1" applyFill="1" applyBorder="1" applyAlignment="1">
      <alignment horizontal="center"/>
    </xf>
    <xf numFmtId="3" fontId="23" fillId="0" borderId="3" xfId="29" applyNumberFormat="1" applyFont="1" applyFill="1" applyBorder="1" applyAlignment="1">
      <alignment horizontal="center"/>
    </xf>
    <xf numFmtId="3" fontId="18" fillId="0" borderId="40" xfId="29" applyNumberFormat="1" applyFont="1" applyFill="1" applyBorder="1" applyAlignment="1">
      <alignment horizontal="center"/>
    </xf>
    <xf numFmtId="3" fontId="18" fillId="0" borderId="2" xfId="29" applyNumberFormat="1" applyFont="1" applyFill="1" applyBorder="1" applyAlignment="1">
      <alignment horizontal="center"/>
    </xf>
    <xf numFmtId="3" fontId="18" fillId="0" borderId="66" xfId="29" applyNumberFormat="1" applyFont="1" applyFill="1" applyBorder="1" applyAlignment="1">
      <alignment horizontal="center"/>
    </xf>
    <xf numFmtId="3" fontId="18" fillId="0" borderId="3" xfId="29" applyNumberFormat="1" applyFont="1" applyFill="1" applyBorder="1" applyAlignment="1">
      <alignment horizontal="center"/>
    </xf>
    <xf numFmtId="3" fontId="18" fillId="0" borderId="70" xfId="29" applyNumberFormat="1" applyFont="1" applyFill="1" applyBorder="1" applyAlignment="1">
      <alignment horizontal="center"/>
    </xf>
    <xf numFmtId="3" fontId="18" fillId="0" borderId="57" xfId="29" applyNumberFormat="1" applyFont="1" applyFill="1" applyBorder="1" applyAlignment="1">
      <alignment horizontal="center"/>
    </xf>
    <xf numFmtId="3" fontId="18" fillId="0" borderId="58" xfId="29" applyNumberFormat="1" applyFont="1" applyFill="1" applyBorder="1" applyAlignment="1">
      <alignment horizontal="center"/>
    </xf>
    <xf numFmtId="3" fontId="18" fillId="0" borderId="8" xfId="29" applyNumberFormat="1" applyFont="1" applyFill="1" applyBorder="1" applyAlignment="1">
      <alignment horizontal="center"/>
    </xf>
    <xf numFmtId="3" fontId="18" fillId="0" borderId="51" xfId="29" applyNumberFormat="1" applyFont="1" applyFill="1" applyBorder="1" applyAlignment="1">
      <alignment horizontal="center"/>
    </xf>
    <xf numFmtId="3" fontId="18" fillId="0" borderId="46" xfId="29" applyNumberFormat="1" applyFont="1" applyFill="1" applyBorder="1" applyAlignment="1">
      <alignment horizontal="center"/>
    </xf>
    <xf numFmtId="3" fontId="18" fillId="0" borderId="52" xfId="29" applyNumberFormat="1" applyFont="1" applyFill="1" applyBorder="1" applyAlignment="1">
      <alignment horizontal="center"/>
    </xf>
    <xf numFmtId="3" fontId="18" fillId="0" borderId="47" xfId="29" applyNumberFormat="1" applyFont="1" applyFill="1" applyBorder="1" applyAlignment="1">
      <alignment horizontal="center"/>
    </xf>
    <xf numFmtId="3" fontId="18" fillId="0" borderId="40" xfId="31" applyNumberFormat="1" applyFont="1" applyFill="1" applyBorder="1" applyAlignment="1">
      <alignment horizontal="center"/>
    </xf>
    <xf numFmtId="3" fontId="18" fillId="0" borderId="2" xfId="31" applyNumberFormat="1" applyFont="1" applyFill="1" applyBorder="1" applyAlignment="1">
      <alignment horizontal="center"/>
    </xf>
    <xf numFmtId="3" fontId="18" fillId="0" borderId="66" xfId="31" applyNumberFormat="1" applyFont="1" applyFill="1" applyBorder="1" applyAlignment="1">
      <alignment horizontal="center"/>
    </xf>
    <xf numFmtId="3" fontId="18" fillId="0" borderId="3" xfId="31" applyNumberFormat="1" applyFont="1" applyFill="1" applyBorder="1" applyAlignment="1">
      <alignment horizontal="center"/>
    </xf>
    <xf numFmtId="3" fontId="18" fillId="0" borderId="40" xfId="32" applyNumberFormat="1" applyFont="1" applyFill="1" applyBorder="1" applyAlignment="1">
      <alignment horizontal="center"/>
    </xf>
    <xf numFmtId="3" fontId="18" fillId="0" borderId="2" xfId="32" applyNumberFormat="1" applyFont="1" applyFill="1" applyBorder="1" applyAlignment="1">
      <alignment horizontal="center"/>
    </xf>
    <xf numFmtId="3" fontId="18" fillId="0" borderId="3" xfId="32" applyNumberFormat="1" applyFont="1" applyFill="1" applyBorder="1" applyAlignment="1">
      <alignment horizontal="center"/>
    </xf>
    <xf numFmtId="49" fontId="7" fillId="0" borderId="31" xfId="30" applyNumberFormat="1" applyFont="1" applyFill="1" applyBorder="1" applyAlignment="1">
      <alignment horizontal="center"/>
    </xf>
    <xf numFmtId="3" fontId="18" fillId="0" borderId="42" xfId="31" applyNumberFormat="1" applyFont="1" applyFill="1" applyBorder="1" applyAlignment="1">
      <alignment horizontal="center"/>
    </xf>
    <xf numFmtId="3" fontId="18" fillId="0" borderId="5" xfId="31" applyNumberFormat="1" applyFont="1" applyFill="1" applyBorder="1" applyAlignment="1">
      <alignment horizontal="center"/>
    </xf>
    <xf numFmtId="3" fontId="18" fillId="0" borderId="62" xfId="31" applyNumberFormat="1" applyFont="1" applyFill="1" applyBorder="1" applyAlignment="1">
      <alignment horizontal="center"/>
    </xf>
    <xf numFmtId="3" fontId="18" fillId="0" borderId="42" xfId="32" applyNumberFormat="1" applyFont="1" applyFill="1" applyBorder="1" applyAlignment="1">
      <alignment horizontal="center"/>
    </xf>
    <xf numFmtId="3" fontId="18" fillId="0" borderId="5" xfId="32" applyNumberFormat="1" applyFont="1" applyFill="1" applyBorder="1" applyAlignment="1">
      <alignment horizontal="center"/>
    </xf>
    <xf numFmtId="3" fontId="18" fillId="0" borderId="6" xfId="32" applyNumberFormat="1" applyFont="1" applyFill="1" applyBorder="1" applyAlignment="1">
      <alignment horizontal="center"/>
    </xf>
    <xf numFmtId="0" fontId="7" fillId="0" borderId="0" xfId="28" applyFont="1" applyFill="1" applyBorder="1" applyAlignment="1">
      <alignment horizontal="center" vertical="center"/>
    </xf>
    <xf numFmtId="49" fontId="7" fillId="0" borderId="0" xfId="30" applyNumberFormat="1" applyFont="1" applyFill="1" applyBorder="1" applyAlignment="1">
      <alignment horizontal="center"/>
    </xf>
    <xf numFmtId="3" fontId="18" fillId="0" borderId="0" xfId="31" applyNumberFormat="1" applyFont="1" applyFill="1" applyBorder="1" applyAlignment="1">
      <alignment horizontal="center"/>
    </xf>
    <xf numFmtId="3" fontId="18" fillId="0" borderId="0" xfId="32" applyNumberFormat="1" applyFont="1" applyFill="1" applyBorder="1" applyAlignment="1">
      <alignment horizontal="center"/>
    </xf>
    <xf numFmtId="0" fontId="12" fillId="0" borderId="0" xfId="28" applyFont="1" applyFill="1"/>
    <xf numFmtId="0" fontId="18" fillId="0" borderId="0" xfId="28" applyFont="1" applyFill="1"/>
    <xf numFmtId="0" fontId="6" fillId="0" borderId="0" xfId="28" applyFont="1" applyFill="1" applyAlignment="1">
      <alignment horizontal="left"/>
    </xf>
    <xf numFmtId="0" fontId="7" fillId="0" borderId="0" xfId="28" applyFont="1" applyFill="1"/>
    <xf numFmtId="49" fontId="7" fillId="0" borderId="111" xfId="30" applyNumberFormat="1" applyFont="1" applyFill="1" applyBorder="1" applyAlignment="1">
      <alignment horizontal="center"/>
    </xf>
    <xf numFmtId="3" fontId="4" fillId="0" borderId="34" xfId="30" applyNumberFormat="1" applyFont="1" applyFill="1" applyBorder="1" applyAlignment="1">
      <alignment horizontal="center"/>
    </xf>
    <xf numFmtId="3" fontId="4" fillId="0" borderId="44" xfId="30" applyNumberFormat="1" applyFont="1" applyFill="1" applyBorder="1" applyAlignment="1">
      <alignment horizontal="center"/>
    </xf>
    <xf numFmtId="3" fontId="4" fillId="0" borderId="35" xfId="30" applyNumberFormat="1" applyFont="1" applyFill="1" applyBorder="1" applyAlignment="1">
      <alignment horizontal="center"/>
    </xf>
    <xf numFmtId="3" fontId="4" fillId="0" borderId="78" xfId="30" applyNumberFormat="1" applyFont="1" applyFill="1" applyBorder="1" applyAlignment="1">
      <alignment horizontal="center"/>
    </xf>
    <xf numFmtId="3" fontId="4" fillId="0" borderId="36" xfId="30" applyNumberFormat="1" applyFont="1" applyFill="1" applyBorder="1" applyAlignment="1">
      <alignment horizontal="center"/>
    </xf>
    <xf numFmtId="49" fontId="7" fillId="0" borderId="88" xfId="30" applyNumberFormat="1" applyFont="1" applyFill="1" applyBorder="1" applyAlignment="1">
      <alignment horizontal="center"/>
    </xf>
    <xf numFmtId="3" fontId="4" fillId="0" borderId="52" xfId="30" applyNumberFormat="1" applyFont="1" applyFill="1" applyBorder="1" applyAlignment="1">
      <alignment horizontal="center"/>
    </xf>
    <xf numFmtId="3" fontId="4" fillId="0" borderId="60" xfId="30" applyNumberFormat="1" applyFont="1" applyFill="1" applyBorder="1" applyAlignment="1">
      <alignment horizontal="center"/>
    </xf>
    <xf numFmtId="0" fontId="4" fillId="0" borderId="40" xfId="30" applyFont="1" applyFill="1" applyBorder="1" applyAlignment="1">
      <alignment horizontal="center"/>
    </xf>
    <xf numFmtId="0" fontId="4" fillId="0" borderId="2" xfId="30" applyFont="1" applyFill="1" applyBorder="1" applyAlignment="1">
      <alignment horizontal="center"/>
    </xf>
    <xf numFmtId="0" fontId="4" fillId="0" borderId="66" xfId="30" applyFont="1" applyFill="1" applyBorder="1" applyAlignment="1">
      <alignment horizontal="center"/>
    </xf>
    <xf numFmtId="0" fontId="4" fillId="0" borderId="11" xfId="30" applyFont="1" applyFill="1" applyBorder="1" applyAlignment="1">
      <alignment horizontal="center"/>
    </xf>
    <xf numFmtId="0" fontId="4" fillId="0" borderId="3" xfId="30" applyFont="1" applyFill="1" applyBorder="1" applyAlignment="1">
      <alignment horizontal="center"/>
    </xf>
    <xf numFmtId="3" fontId="4" fillId="0" borderId="66" xfId="30" applyNumberFormat="1" applyFont="1" applyFill="1" applyBorder="1" applyAlignment="1">
      <alignment horizontal="center"/>
    </xf>
    <xf numFmtId="3" fontId="4" fillId="0" borderId="11" xfId="30" applyNumberFormat="1" applyFont="1" applyFill="1" applyBorder="1" applyAlignment="1">
      <alignment horizontal="center"/>
    </xf>
    <xf numFmtId="3" fontId="4" fillId="0" borderId="58" xfId="30" applyNumberFormat="1" applyFont="1" applyFill="1" applyBorder="1" applyAlignment="1">
      <alignment horizontal="center"/>
    </xf>
    <xf numFmtId="3" fontId="4" fillId="0" borderId="18" xfId="30" applyNumberFormat="1" applyFont="1" applyFill="1" applyBorder="1" applyAlignment="1">
      <alignment horizontal="center"/>
    </xf>
    <xf numFmtId="3" fontId="4" fillId="0" borderId="53" xfId="30" applyNumberFormat="1" applyFont="1" applyFill="1" applyBorder="1" applyAlignment="1">
      <alignment horizontal="center"/>
    </xf>
    <xf numFmtId="3" fontId="4" fillId="0" borderId="16" xfId="30" applyNumberFormat="1" applyFont="1" applyFill="1" applyBorder="1" applyAlignment="1">
      <alignment horizontal="center"/>
    </xf>
    <xf numFmtId="3" fontId="4" fillId="0" borderId="59" xfId="30" applyNumberFormat="1" applyFont="1" applyFill="1" applyBorder="1" applyAlignment="1">
      <alignment horizontal="center"/>
    </xf>
    <xf numFmtId="0" fontId="4" fillId="0" borderId="0" xfId="28" applyFont="1" applyFill="1" applyBorder="1"/>
    <xf numFmtId="3" fontId="23" fillId="0" borderId="40" xfId="30" applyNumberFormat="1" applyFont="1" applyFill="1" applyBorder="1" applyAlignment="1">
      <alignment horizontal="center"/>
    </xf>
    <xf numFmtId="3" fontId="23" fillId="0" borderId="2" xfId="30" applyNumberFormat="1" applyFont="1" applyFill="1" applyBorder="1" applyAlignment="1">
      <alignment horizontal="center"/>
    </xf>
    <xf numFmtId="3" fontId="23" fillId="0" borderId="66" xfId="30" applyNumberFormat="1" applyFont="1" applyFill="1" applyBorder="1" applyAlignment="1">
      <alignment horizontal="center"/>
    </xf>
    <xf numFmtId="3" fontId="23" fillId="0" borderId="3" xfId="30" applyNumberFormat="1" applyFont="1" applyFill="1" applyBorder="1" applyAlignment="1">
      <alignment horizontal="center"/>
    </xf>
    <xf numFmtId="3" fontId="23" fillId="0" borderId="51" xfId="30" applyNumberFormat="1" applyFont="1" applyFill="1" applyBorder="1" applyAlignment="1">
      <alignment horizontal="center"/>
    </xf>
    <xf numFmtId="3" fontId="23" fillId="0" borderId="46" xfId="30" applyNumberFormat="1" applyFont="1" applyFill="1" applyBorder="1" applyAlignment="1">
      <alignment horizontal="center"/>
    </xf>
    <xf numFmtId="3" fontId="23" fillId="0" borderId="52" xfId="30" applyNumberFormat="1" applyFont="1" applyFill="1" applyBorder="1" applyAlignment="1">
      <alignment horizontal="center"/>
    </xf>
    <xf numFmtId="3" fontId="23" fillId="0" borderId="47" xfId="30" applyNumberFormat="1" applyFont="1" applyFill="1" applyBorder="1" applyAlignment="1">
      <alignment horizontal="center"/>
    </xf>
    <xf numFmtId="3" fontId="18" fillId="0" borderId="40" xfId="30" applyNumberFormat="1" applyFont="1" applyFill="1" applyBorder="1" applyAlignment="1">
      <alignment horizontal="center"/>
    </xf>
    <xf numFmtId="3" fontId="18" fillId="0" borderId="2" xfId="30" applyNumberFormat="1" applyFont="1" applyFill="1" applyBorder="1" applyAlignment="1">
      <alignment horizontal="center"/>
    </xf>
    <xf numFmtId="3" fontId="18" fillId="0" borderId="66" xfId="30" applyNumberFormat="1" applyFont="1" applyFill="1" applyBorder="1" applyAlignment="1">
      <alignment horizontal="center"/>
    </xf>
    <xf numFmtId="3" fontId="18" fillId="0" borderId="3" xfId="30" applyNumberFormat="1" applyFont="1" applyFill="1" applyBorder="1" applyAlignment="1">
      <alignment horizontal="center"/>
    </xf>
    <xf numFmtId="3" fontId="18" fillId="0" borderId="70" xfId="30" applyNumberFormat="1" applyFont="1" applyFill="1" applyBorder="1" applyAlignment="1">
      <alignment horizontal="center"/>
    </xf>
    <xf numFmtId="3" fontId="18" fillId="0" borderId="57" xfId="30" applyNumberFormat="1" applyFont="1" applyFill="1" applyBorder="1" applyAlignment="1">
      <alignment horizontal="center"/>
    </xf>
    <xf numFmtId="3" fontId="18" fillId="0" borderId="58" xfId="30" applyNumberFormat="1" applyFont="1" applyFill="1" applyBorder="1" applyAlignment="1">
      <alignment horizontal="center"/>
    </xf>
    <xf numFmtId="3" fontId="18" fillId="0" borderId="8" xfId="30" applyNumberFormat="1" applyFont="1" applyFill="1" applyBorder="1" applyAlignment="1">
      <alignment horizontal="center"/>
    </xf>
    <xf numFmtId="3" fontId="18" fillId="0" borderId="51" xfId="30" applyNumberFormat="1" applyFont="1" applyFill="1" applyBorder="1" applyAlignment="1">
      <alignment horizontal="center"/>
    </xf>
    <xf numFmtId="3" fontId="18" fillId="0" borderId="46" xfId="30" applyNumberFormat="1" applyFont="1" applyFill="1" applyBorder="1" applyAlignment="1">
      <alignment horizontal="center"/>
    </xf>
    <xf numFmtId="3" fontId="18" fillId="0" borderId="52" xfId="30" applyNumberFormat="1" applyFont="1" applyFill="1" applyBorder="1" applyAlignment="1">
      <alignment horizontal="center"/>
    </xf>
    <xf numFmtId="3" fontId="18" fillId="0" borderId="47" xfId="30" applyNumberFormat="1" applyFont="1" applyFill="1" applyBorder="1" applyAlignment="1">
      <alignment horizontal="center"/>
    </xf>
    <xf numFmtId="3" fontId="18" fillId="0" borderId="66" xfId="32" applyNumberFormat="1" applyFont="1" applyFill="1" applyBorder="1" applyAlignment="1">
      <alignment horizontal="center"/>
    </xf>
    <xf numFmtId="3" fontId="18" fillId="0" borderId="70" xfId="32" applyNumberFormat="1" applyFont="1" applyFill="1" applyBorder="1" applyAlignment="1">
      <alignment horizontal="center"/>
    </xf>
    <xf numFmtId="3" fontId="18" fillId="0" borderId="57" xfId="32" applyNumberFormat="1" applyFont="1" applyFill="1" applyBorder="1" applyAlignment="1">
      <alignment horizontal="center"/>
    </xf>
    <xf numFmtId="3" fontId="18" fillId="0" borderId="58" xfId="32" applyNumberFormat="1" applyFont="1" applyFill="1" applyBorder="1" applyAlignment="1">
      <alignment horizontal="center"/>
    </xf>
    <xf numFmtId="3" fontId="18" fillId="0" borderId="8" xfId="32" applyNumberFormat="1" applyFont="1" applyFill="1" applyBorder="1" applyAlignment="1">
      <alignment horizontal="center"/>
    </xf>
    <xf numFmtId="3" fontId="18" fillId="0" borderId="62" xfId="32" applyNumberFormat="1" applyFont="1" applyFill="1" applyBorder="1" applyAlignment="1">
      <alignment horizontal="center"/>
    </xf>
    <xf numFmtId="0" fontId="18" fillId="0" borderId="0" xfId="28" applyFont="1" applyFill="1" applyBorder="1"/>
    <xf numFmtId="0" fontId="7" fillId="0" borderId="0" xfId="28" applyFont="1" applyFill="1" applyAlignment="1">
      <alignment horizontal="left"/>
    </xf>
    <xf numFmtId="0" fontId="4" fillId="0" borderId="0" xfId="28"/>
    <xf numFmtId="0" fontId="7" fillId="0" borderId="0" xfId="28" applyFont="1"/>
    <xf numFmtId="0" fontId="7" fillId="0" borderId="129" xfId="28" applyFont="1" applyBorder="1" applyAlignment="1">
      <alignment horizontal="center"/>
    </xf>
    <xf numFmtId="0" fontId="7" fillId="0" borderId="90" xfId="28" applyFont="1" applyBorder="1" applyAlignment="1">
      <alignment horizontal="center"/>
    </xf>
    <xf numFmtId="0" fontId="7" fillId="0" borderId="136" xfId="28" applyFont="1" applyBorder="1" applyAlignment="1">
      <alignment horizontal="center"/>
    </xf>
    <xf numFmtId="0" fontId="7" fillId="0" borderId="147" xfId="28" applyFont="1" applyBorder="1" applyAlignment="1">
      <alignment horizontal="center"/>
    </xf>
    <xf numFmtId="0" fontId="7" fillId="0" borderId="25" xfId="28" applyFont="1" applyBorder="1"/>
    <xf numFmtId="3" fontId="4" fillId="0" borderId="60" xfId="28" applyNumberFormat="1" applyBorder="1" applyAlignment="1">
      <alignment horizontal="center"/>
    </xf>
    <xf numFmtId="3" fontId="4" fillId="0" borderId="46" xfId="28" applyNumberFormat="1" applyBorder="1" applyAlignment="1">
      <alignment horizontal="center"/>
    </xf>
    <xf numFmtId="3" fontId="4" fillId="0" borderId="52" xfId="28" applyNumberFormat="1" applyBorder="1" applyAlignment="1">
      <alignment horizontal="center"/>
    </xf>
    <xf numFmtId="3" fontId="4" fillId="0" borderId="51" xfId="28" applyNumberFormat="1" applyBorder="1" applyAlignment="1">
      <alignment horizontal="center"/>
    </xf>
    <xf numFmtId="3" fontId="4" fillId="0" borderId="53" xfId="28" applyNumberFormat="1" applyBorder="1" applyAlignment="1">
      <alignment horizontal="center"/>
    </xf>
    <xf numFmtId="0" fontId="4" fillId="0" borderId="51" xfId="28" applyBorder="1" applyAlignment="1">
      <alignment horizontal="center"/>
    </xf>
    <xf numFmtId="0" fontId="4" fillId="0" borderId="46" xfId="28" applyBorder="1" applyAlignment="1">
      <alignment horizontal="center"/>
    </xf>
    <xf numFmtId="0" fontId="4" fillId="0" borderId="52" xfId="28" applyBorder="1" applyAlignment="1">
      <alignment horizontal="center"/>
    </xf>
    <xf numFmtId="0" fontId="4" fillId="0" borderId="47" xfId="28" applyBorder="1" applyAlignment="1">
      <alignment horizontal="center"/>
    </xf>
    <xf numFmtId="0" fontId="7" fillId="0" borderId="28" xfId="28" applyFont="1" applyBorder="1"/>
    <xf numFmtId="3" fontId="4" fillId="0" borderId="11" xfId="28" applyNumberFormat="1" applyBorder="1" applyAlignment="1">
      <alignment horizontal="center"/>
    </xf>
    <xf numFmtId="3" fontId="4" fillId="0" borderId="2" xfId="28" applyNumberFormat="1" applyBorder="1" applyAlignment="1">
      <alignment horizontal="center"/>
    </xf>
    <xf numFmtId="3" fontId="4" fillId="0" borderId="66" xfId="28" applyNumberFormat="1" applyBorder="1" applyAlignment="1">
      <alignment horizontal="center"/>
    </xf>
    <xf numFmtId="3" fontId="4" fillId="0" borderId="40" xfId="28" applyNumberFormat="1" applyBorder="1" applyAlignment="1">
      <alignment horizontal="center"/>
    </xf>
    <xf numFmtId="3" fontId="4" fillId="0" borderId="16" xfId="28" applyNumberFormat="1" applyBorder="1" applyAlignment="1">
      <alignment horizontal="center"/>
    </xf>
    <xf numFmtId="0" fontId="4" fillId="0" borderId="40" xfId="28" applyBorder="1" applyAlignment="1">
      <alignment horizontal="center"/>
    </xf>
    <xf numFmtId="0" fontId="4" fillId="0" borderId="2" xfId="28" applyBorder="1" applyAlignment="1">
      <alignment horizontal="center"/>
    </xf>
    <xf numFmtId="0" fontId="4" fillId="0" borderId="66" xfId="28" applyBorder="1" applyAlignment="1">
      <alignment horizontal="center"/>
    </xf>
    <xf numFmtId="0" fontId="4" fillId="0" borderId="3" xfId="28" applyBorder="1" applyAlignment="1">
      <alignment horizontal="center"/>
    </xf>
    <xf numFmtId="0" fontId="7" fillId="0" borderId="125" xfId="28" applyFont="1" applyBorder="1"/>
    <xf numFmtId="3" fontId="4" fillId="0" borderId="55" xfId="28" applyNumberFormat="1" applyBorder="1" applyAlignment="1">
      <alignment horizontal="center"/>
    </xf>
    <xf numFmtId="3" fontId="4" fillId="0" borderId="80" xfId="28" applyNumberFormat="1" applyBorder="1" applyAlignment="1">
      <alignment horizontal="center"/>
    </xf>
    <xf numFmtId="3" fontId="4" fillId="0" borderId="97" xfId="28" applyNumberFormat="1" applyBorder="1" applyAlignment="1">
      <alignment horizontal="center"/>
    </xf>
    <xf numFmtId="3" fontId="4" fillId="0" borderId="54" xfId="28" applyNumberFormat="1" applyBorder="1" applyAlignment="1">
      <alignment horizontal="center"/>
    </xf>
    <xf numFmtId="3" fontId="4" fillId="0" borderId="99" xfId="28" applyNumberFormat="1" applyBorder="1" applyAlignment="1">
      <alignment horizontal="center"/>
    </xf>
    <xf numFmtId="0" fontId="4" fillId="0" borderId="54" xfId="28" applyBorder="1" applyAlignment="1">
      <alignment horizontal="center"/>
    </xf>
    <xf numFmtId="0" fontId="4" fillId="0" borderId="80" xfId="28" applyBorder="1" applyAlignment="1">
      <alignment horizontal="center"/>
    </xf>
    <xf numFmtId="0" fontId="4" fillId="0" borderId="97" xfId="28" applyBorder="1" applyAlignment="1">
      <alignment horizontal="center"/>
    </xf>
    <xf numFmtId="0" fontId="4" fillId="0" borderId="160" xfId="28" applyBorder="1" applyAlignment="1">
      <alignment horizontal="center"/>
    </xf>
    <xf numFmtId="3" fontId="4" fillId="0" borderId="9" xfId="28" applyNumberFormat="1" applyBorder="1" applyAlignment="1">
      <alignment horizontal="center"/>
    </xf>
    <xf numFmtId="3" fontId="4" fillId="0" borderId="10" xfId="28" applyNumberFormat="1" applyBorder="1" applyAlignment="1">
      <alignment horizontal="center"/>
    </xf>
    <xf numFmtId="3" fontId="4" fillId="0" borderId="87" xfId="28" applyNumberFormat="1" applyBorder="1" applyAlignment="1">
      <alignment horizontal="center"/>
    </xf>
    <xf numFmtId="3" fontId="4" fillId="0" borderId="38" xfId="28" applyNumberFormat="1" applyBorder="1" applyAlignment="1">
      <alignment horizontal="center"/>
    </xf>
    <xf numFmtId="0" fontId="4" fillId="0" borderId="10" xfId="28" applyBorder="1" applyAlignment="1">
      <alignment horizontal="center"/>
    </xf>
    <xf numFmtId="3" fontId="4" fillId="0" borderId="13" xfId="28" applyNumberFormat="1" applyBorder="1" applyAlignment="1">
      <alignment horizontal="center"/>
    </xf>
    <xf numFmtId="0" fontId="7" fillId="0" borderId="106" xfId="28" applyFont="1" applyBorder="1"/>
    <xf numFmtId="3" fontId="4" fillId="0" borderId="18" xfId="28" applyNumberFormat="1" applyBorder="1" applyAlignment="1">
      <alignment horizontal="center"/>
    </xf>
    <xf numFmtId="3" fontId="4" fillId="0" borderId="57" xfId="28" applyNumberFormat="1" applyBorder="1" applyAlignment="1">
      <alignment horizontal="center"/>
    </xf>
    <xf numFmtId="3" fontId="4" fillId="0" borderId="58" xfId="28" applyNumberFormat="1" applyBorder="1" applyAlignment="1">
      <alignment horizontal="center"/>
    </xf>
    <xf numFmtId="3" fontId="4" fillId="0" borderId="70" xfId="28" applyNumberFormat="1" applyBorder="1" applyAlignment="1">
      <alignment horizontal="center"/>
    </xf>
    <xf numFmtId="3" fontId="4" fillId="0" borderId="59" xfId="28" applyNumberFormat="1" applyBorder="1" applyAlignment="1">
      <alignment horizontal="center"/>
    </xf>
    <xf numFmtId="3" fontId="4" fillId="0" borderId="42" xfId="28" applyNumberFormat="1" applyBorder="1" applyAlignment="1">
      <alignment horizontal="center"/>
    </xf>
    <xf numFmtId="3" fontId="4" fillId="0" borderId="5" xfId="28" applyNumberFormat="1" applyBorder="1" applyAlignment="1">
      <alignment horizontal="center"/>
    </xf>
    <xf numFmtId="0" fontId="7" fillId="0" borderId="95" xfId="28" applyFont="1" applyBorder="1"/>
    <xf numFmtId="3" fontId="4" fillId="0" borderId="47" xfId="28" applyNumberFormat="1" applyBorder="1" applyAlignment="1">
      <alignment horizontal="center"/>
    </xf>
    <xf numFmtId="0" fontId="7" fillId="0" borderId="94" xfId="28" applyFont="1" applyBorder="1"/>
    <xf numFmtId="3" fontId="4" fillId="0" borderId="3" xfId="28" applyNumberFormat="1" applyBorder="1" applyAlignment="1">
      <alignment horizontal="center"/>
    </xf>
    <xf numFmtId="0" fontId="7" fillId="0" borderId="124" xfId="28" applyFont="1" applyBorder="1"/>
    <xf numFmtId="3" fontId="4" fillId="0" borderId="8" xfId="28" applyNumberFormat="1" applyBorder="1" applyAlignment="1">
      <alignment horizontal="center"/>
    </xf>
    <xf numFmtId="3" fontId="4" fillId="0" borderId="160" xfId="28" applyNumberFormat="1" applyBorder="1" applyAlignment="1">
      <alignment horizontal="center"/>
    </xf>
    <xf numFmtId="0" fontId="7" fillId="0" borderId="31" xfId="28" applyFont="1" applyBorder="1"/>
    <xf numFmtId="3" fontId="4" fillId="0" borderId="62" xfId="28" applyNumberFormat="1" applyBorder="1" applyAlignment="1">
      <alignment horizontal="center"/>
    </xf>
    <xf numFmtId="3" fontId="4" fillId="0" borderId="6" xfId="28" applyNumberFormat="1" applyBorder="1" applyAlignment="1">
      <alignment horizontal="center"/>
    </xf>
    <xf numFmtId="0" fontId="7" fillId="0" borderId="0" xfId="28" applyFont="1" applyBorder="1" applyAlignment="1">
      <alignment horizontal="center" vertical="center"/>
    </xf>
    <xf numFmtId="0" fontId="7" fillId="0" borderId="0" xfId="28" applyFont="1" applyBorder="1"/>
    <xf numFmtId="3" fontId="4" fillId="0" borderId="0" xfId="28" applyNumberFormat="1" applyBorder="1" applyAlignment="1">
      <alignment horizontal="center"/>
    </xf>
    <xf numFmtId="3" fontId="4" fillId="0" borderId="0" xfId="28" applyNumberFormat="1" applyAlignment="1">
      <alignment horizontal="center"/>
    </xf>
    <xf numFmtId="0" fontId="10" fillId="0" borderId="0" xfId="28" applyFont="1" applyBorder="1" applyAlignment="1">
      <alignment horizontal="left"/>
    </xf>
    <xf numFmtId="0" fontId="4" fillId="0" borderId="0" xfId="28" applyAlignment="1"/>
    <xf numFmtId="0" fontId="4" fillId="0" borderId="0" xfId="28" applyAlignment="1">
      <alignment horizontal="center"/>
    </xf>
    <xf numFmtId="0" fontId="7" fillId="0" borderId="107" xfId="28" applyFont="1" applyBorder="1" applyAlignment="1">
      <alignment horizontal="center"/>
    </xf>
    <xf numFmtId="0" fontId="7" fillId="0" borderId="65" xfId="28" applyFont="1" applyBorder="1" applyAlignment="1">
      <alignment horizontal="center"/>
    </xf>
    <xf numFmtId="0" fontId="7" fillId="0" borderId="105" xfId="28" applyFont="1" applyBorder="1" applyAlignment="1">
      <alignment horizontal="center"/>
    </xf>
    <xf numFmtId="0" fontId="7" fillId="0" borderId="64" xfId="28" applyFont="1" applyBorder="1" applyAlignment="1">
      <alignment horizontal="center"/>
    </xf>
    <xf numFmtId="0" fontId="7" fillId="0" borderId="113" xfId="28" applyFont="1" applyBorder="1" applyAlignment="1">
      <alignment horizontal="center"/>
    </xf>
    <xf numFmtId="0" fontId="7" fillId="0" borderId="89" xfId="28" applyFont="1" applyBorder="1"/>
    <xf numFmtId="0" fontId="7" fillId="0" borderId="126" xfId="28" applyFont="1" applyBorder="1"/>
    <xf numFmtId="0" fontId="7" fillId="0" borderId="109" xfId="28" applyFont="1" applyBorder="1"/>
    <xf numFmtId="3" fontId="4" fillId="0" borderId="7" xfId="28" applyNumberFormat="1" applyBorder="1" applyAlignment="1">
      <alignment horizontal="center"/>
    </xf>
    <xf numFmtId="3" fontId="4" fillId="0" borderId="77" xfId="28" applyNumberFormat="1" applyBorder="1" applyAlignment="1">
      <alignment horizontal="center"/>
    </xf>
    <xf numFmtId="3" fontId="4" fillId="0" borderId="67" xfId="28" applyNumberFormat="1" applyBorder="1" applyAlignment="1">
      <alignment horizontal="center"/>
    </xf>
    <xf numFmtId="0" fontId="7" fillId="0" borderId="0" xfId="28" applyFont="1" applyAlignment="1">
      <alignment horizontal="left"/>
    </xf>
    <xf numFmtId="0" fontId="7" fillId="0" borderId="113" xfId="28" applyFont="1" applyFill="1" applyBorder="1" applyAlignment="1">
      <alignment horizontal="center"/>
    </xf>
    <xf numFmtId="3" fontId="7" fillId="0" borderId="51" xfId="28" applyNumberFormat="1" applyFont="1" applyBorder="1" applyAlignment="1">
      <alignment horizontal="center"/>
    </xf>
    <xf numFmtId="3" fontId="7" fillId="0" borderId="46" xfId="28" applyNumberFormat="1" applyFont="1" applyBorder="1" applyAlignment="1">
      <alignment horizontal="center"/>
    </xf>
    <xf numFmtId="3" fontId="7" fillId="0" borderId="47" xfId="28" applyNumberFormat="1" applyFont="1" applyBorder="1" applyAlignment="1">
      <alignment horizontal="center"/>
    </xf>
    <xf numFmtId="3" fontId="7" fillId="0" borderId="40" xfId="28" applyNumberFormat="1" applyFont="1" applyBorder="1" applyAlignment="1">
      <alignment horizontal="center"/>
    </xf>
    <xf numFmtId="3" fontId="7" fillId="0" borderId="2" xfId="28" applyNumberFormat="1" applyFont="1" applyBorder="1" applyAlignment="1">
      <alignment horizontal="center"/>
    </xf>
    <xf numFmtId="3" fontId="7" fillId="0" borderId="3" xfId="28" applyNumberFormat="1" applyFont="1" applyBorder="1" applyAlignment="1">
      <alignment horizontal="center"/>
    </xf>
    <xf numFmtId="3" fontId="7" fillId="0" borderId="54" xfId="28" applyNumberFormat="1" applyFont="1" applyBorder="1" applyAlignment="1">
      <alignment horizontal="center"/>
    </xf>
    <xf numFmtId="3" fontId="7" fillId="0" borderId="80" xfId="28" applyNumberFormat="1" applyFont="1" applyBorder="1" applyAlignment="1">
      <alignment horizontal="center"/>
    </xf>
    <xf numFmtId="3" fontId="7" fillId="0" borderId="160" xfId="28" applyNumberFormat="1" applyFont="1" applyBorder="1" applyAlignment="1">
      <alignment horizontal="center"/>
    </xf>
    <xf numFmtId="3" fontId="7" fillId="0" borderId="38" xfId="28" applyNumberFormat="1" applyFont="1" applyBorder="1" applyAlignment="1">
      <alignment horizontal="center"/>
    </xf>
    <xf numFmtId="3" fontId="7" fillId="0" borderId="10" xfId="28" applyNumberFormat="1" applyFont="1" applyBorder="1" applyAlignment="1">
      <alignment horizontal="center"/>
    </xf>
    <xf numFmtId="3" fontId="7" fillId="0" borderId="7" xfId="28" applyNumberFormat="1" applyFont="1" applyBorder="1" applyAlignment="1">
      <alignment horizontal="center"/>
    </xf>
    <xf numFmtId="3" fontId="7" fillId="0" borderId="70" xfId="28" applyNumberFormat="1" applyFont="1" applyBorder="1" applyAlignment="1">
      <alignment horizontal="center"/>
    </xf>
    <xf numFmtId="3" fontId="7" fillId="0" borderId="57" xfId="28" applyNumberFormat="1" applyFont="1" applyBorder="1" applyAlignment="1">
      <alignment horizontal="center"/>
    </xf>
    <xf numFmtId="3" fontId="7" fillId="0" borderId="8" xfId="28" applyNumberFormat="1" applyFont="1" applyBorder="1" applyAlignment="1">
      <alignment horizontal="center"/>
    </xf>
    <xf numFmtId="3" fontId="7" fillId="0" borderId="42" xfId="28" applyNumberFormat="1" applyFont="1" applyBorder="1" applyAlignment="1">
      <alignment horizontal="center"/>
    </xf>
    <xf numFmtId="3" fontId="7" fillId="0" borderId="5" xfId="28" applyNumberFormat="1" applyFont="1" applyBorder="1" applyAlignment="1">
      <alignment horizontal="center"/>
    </xf>
    <xf numFmtId="3" fontId="7" fillId="0" borderId="6" xfId="28" applyNumberFormat="1" applyFont="1" applyBorder="1" applyAlignment="1">
      <alignment horizontal="center"/>
    </xf>
    <xf numFmtId="3" fontId="7" fillId="0" borderId="0" xfId="28" applyNumberFormat="1" applyFont="1" applyBorder="1" applyAlignment="1">
      <alignment horizontal="center"/>
    </xf>
    <xf numFmtId="0" fontId="4" fillId="0" borderId="0" xfId="28" applyBorder="1" applyAlignment="1"/>
    <xf numFmtId="0" fontId="7" fillId="0" borderId="0" xfId="28" applyFont="1" applyAlignment="1"/>
    <xf numFmtId="0" fontId="4" fillId="0" borderId="0" xfId="28" applyFill="1" applyAlignment="1"/>
    <xf numFmtId="0" fontId="15" fillId="0" borderId="0" xfId="4" applyFont="1" applyFill="1" applyAlignment="1" applyProtection="1"/>
    <xf numFmtId="0" fontId="7" fillId="0" borderId="91" xfId="28" applyFont="1" applyBorder="1" applyAlignment="1">
      <alignment horizontal="center"/>
    </xf>
    <xf numFmtId="3" fontId="7" fillId="2" borderId="53" xfId="28" applyNumberFormat="1" applyFont="1" applyFill="1" applyBorder="1" applyAlignment="1">
      <alignment horizontal="center"/>
    </xf>
    <xf numFmtId="3" fontId="7" fillId="4" borderId="26" xfId="28" applyNumberFormat="1" applyFont="1" applyFill="1" applyBorder="1" applyAlignment="1">
      <alignment horizontal="center"/>
    </xf>
    <xf numFmtId="3" fontId="7" fillId="2" borderId="13" xfId="28" applyNumberFormat="1" applyFont="1" applyFill="1" applyBorder="1" applyAlignment="1">
      <alignment horizontal="center"/>
    </xf>
    <xf numFmtId="3" fontId="7" fillId="4" borderId="29" xfId="28" applyNumberFormat="1" applyFont="1" applyFill="1" applyBorder="1" applyAlignment="1">
      <alignment horizontal="center"/>
    </xf>
    <xf numFmtId="3" fontId="7" fillId="2" borderId="101" xfId="28" applyNumberFormat="1" applyFont="1" applyFill="1" applyBorder="1" applyAlignment="1">
      <alignment horizontal="center"/>
    </xf>
    <xf numFmtId="3" fontId="7" fillId="4" borderId="127" xfId="28" applyNumberFormat="1" applyFont="1" applyFill="1" applyBorder="1" applyAlignment="1">
      <alignment horizontal="center"/>
    </xf>
    <xf numFmtId="3" fontId="7" fillId="4" borderId="122" xfId="28" applyNumberFormat="1" applyFont="1" applyFill="1" applyBorder="1" applyAlignment="1">
      <alignment horizontal="center"/>
    </xf>
    <xf numFmtId="3" fontId="7" fillId="2" borderId="14" xfId="28" applyNumberFormat="1" applyFont="1" applyFill="1" applyBorder="1" applyAlignment="1">
      <alignment horizontal="center"/>
    </xf>
    <xf numFmtId="3" fontId="7" fillId="4" borderId="171" xfId="28" applyNumberFormat="1" applyFont="1" applyFill="1" applyBorder="1" applyAlignment="1">
      <alignment horizontal="center"/>
    </xf>
    <xf numFmtId="3" fontId="7" fillId="2" borderId="52" xfId="28" applyNumberFormat="1" applyFont="1" applyFill="1" applyBorder="1" applyAlignment="1">
      <alignment horizontal="center"/>
    </xf>
    <xf numFmtId="3" fontId="7" fillId="2" borderId="66" xfId="28" applyNumberFormat="1" applyFont="1" applyFill="1" applyBorder="1" applyAlignment="1">
      <alignment horizontal="center"/>
    </xf>
    <xf numFmtId="3" fontId="7" fillId="2" borderId="16" xfId="28" applyNumberFormat="1" applyFont="1" applyFill="1" applyBorder="1" applyAlignment="1">
      <alignment horizontal="center"/>
    </xf>
    <xf numFmtId="3" fontId="7" fillId="2" borderId="58" xfId="28" applyNumberFormat="1" applyFont="1" applyFill="1" applyBorder="1" applyAlignment="1">
      <alignment horizontal="center"/>
    </xf>
    <xf numFmtId="3" fontId="7" fillId="2" borderId="59" xfId="28" applyNumberFormat="1" applyFont="1" applyFill="1" applyBorder="1" applyAlignment="1">
      <alignment horizontal="center"/>
    </xf>
    <xf numFmtId="0" fontId="7" fillId="0" borderId="88" xfId="28" applyFont="1" applyBorder="1"/>
    <xf numFmtId="0" fontId="7" fillId="0" borderId="92" xfId="28" applyFont="1" applyBorder="1"/>
    <xf numFmtId="0" fontId="7" fillId="0" borderId="93" xfId="28" applyFont="1" applyBorder="1"/>
    <xf numFmtId="0" fontId="7" fillId="0" borderId="25" xfId="28" applyFont="1" applyFill="1" applyBorder="1"/>
    <xf numFmtId="3" fontId="4" fillId="0" borderId="51" xfId="28" applyNumberFormat="1" applyFont="1" applyFill="1" applyBorder="1" applyAlignment="1">
      <alignment horizontal="center"/>
    </xf>
    <xf numFmtId="3" fontId="4" fillId="0" borderId="46" xfId="28" applyNumberFormat="1" applyFont="1" applyFill="1" applyBorder="1" applyAlignment="1">
      <alignment horizontal="center"/>
    </xf>
    <xf numFmtId="0" fontId="7" fillId="0" borderId="28" xfId="28" applyFont="1" applyFill="1" applyBorder="1"/>
    <xf numFmtId="3" fontId="4" fillId="0" borderId="40" xfId="28" applyNumberFormat="1" applyFont="1" applyFill="1" applyBorder="1" applyAlignment="1">
      <alignment horizontal="center"/>
    </xf>
    <xf numFmtId="3" fontId="4" fillId="0" borderId="2" xfId="28" applyNumberFormat="1" applyFont="1" applyFill="1" applyBorder="1" applyAlignment="1">
      <alignment horizontal="center"/>
    </xf>
    <xf numFmtId="0" fontId="7" fillId="0" borderId="125" xfId="28" applyFont="1" applyFill="1" applyBorder="1"/>
    <xf numFmtId="3" fontId="4" fillId="0" borderId="70" xfId="28" applyNumberFormat="1" applyFont="1" applyFill="1" applyBorder="1" applyAlignment="1">
      <alignment horizontal="center"/>
    </xf>
    <xf numFmtId="3" fontId="4" fillId="0" borderId="57" xfId="28" applyNumberFormat="1" applyFont="1" applyFill="1" applyBorder="1" applyAlignment="1">
      <alignment horizontal="center"/>
    </xf>
    <xf numFmtId="0" fontId="7" fillId="0" borderId="31" xfId="28" applyFont="1" applyFill="1" applyBorder="1"/>
    <xf numFmtId="3" fontId="4" fillId="0" borderId="42" xfId="28" applyNumberFormat="1" applyFont="1" applyFill="1" applyBorder="1" applyAlignment="1">
      <alignment horizontal="center"/>
    </xf>
    <xf numFmtId="3" fontId="4" fillId="0" borderId="5" xfId="28" applyNumberFormat="1" applyFont="1" applyFill="1" applyBorder="1" applyAlignment="1">
      <alignment horizontal="center"/>
    </xf>
    <xf numFmtId="3" fontId="7" fillId="2" borderId="62" xfId="28" applyNumberFormat="1" applyFont="1" applyFill="1" applyBorder="1" applyAlignment="1">
      <alignment horizontal="center"/>
    </xf>
    <xf numFmtId="3" fontId="7" fillId="4" borderId="32" xfId="28" applyNumberFormat="1" applyFont="1" applyFill="1" applyBorder="1" applyAlignment="1">
      <alignment horizontal="center"/>
    </xf>
    <xf numFmtId="0" fontId="18" fillId="0" borderId="0" xfId="28" applyFont="1" applyFill="1" applyAlignment="1">
      <alignment horizontal="left"/>
    </xf>
    <xf numFmtId="3" fontId="23" fillId="0" borderId="42" xfId="29" applyNumberFormat="1" applyFont="1" applyFill="1" applyBorder="1" applyAlignment="1">
      <alignment horizontal="center"/>
    </xf>
    <xf numFmtId="3" fontId="23" fillId="0" borderId="5" xfId="29" applyNumberFormat="1" applyFont="1" applyFill="1" applyBorder="1" applyAlignment="1">
      <alignment horizontal="center"/>
    </xf>
    <xf numFmtId="3" fontId="23" fillId="0" borderId="62" xfId="29" applyNumberFormat="1" applyFont="1" applyFill="1" applyBorder="1" applyAlignment="1">
      <alignment horizontal="center"/>
    </xf>
    <xf numFmtId="3" fontId="23" fillId="0" borderId="6" xfId="29" applyNumberFormat="1" applyFont="1" applyFill="1" applyBorder="1" applyAlignment="1">
      <alignment horizontal="center"/>
    </xf>
    <xf numFmtId="49" fontId="7" fillId="0" borderId="109" xfId="30" applyNumberFormat="1" applyFont="1" applyFill="1" applyBorder="1" applyAlignment="1">
      <alignment horizontal="center"/>
    </xf>
    <xf numFmtId="3" fontId="18" fillId="0" borderId="38" xfId="29" applyNumberFormat="1" applyFont="1" applyFill="1" applyBorder="1" applyAlignment="1">
      <alignment horizontal="center"/>
    </xf>
    <xf numFmtId="3" fontId="18" fillId="0" borderId="10" xfId="29" applyNumberFormat="1" applyFont="1" applyFill="1" applyBorder="1" applyAlignment="1">
      <alignment horizontal="center"/>
    </xf>
    <xf numFmtId="3" fontId="18" fillId="0" borderId="87" xfId="29" applyNumberFormat="1" applyFont="1" applyFill="1" applyBorder="1" applyAlignment="1">
      <alignment horizontal="center"/>
    </xf>
    <xf numFmtId="3" fontId="18" fillId="0" borderId="7" xfId="29" applyNumberFormat="1" applyFont="1" applyFill="1" applyBorder="1" applyAlignment="1">
      <alignment horizontal="center"/>
    </xf>
    <xf numFmtId="49" fontId="7" fillId="0" borderId="106" xfId="30" applyNumberFormat="1" applyFont="1" applyFill="1" applyBorder="1" applyAlignment="1">
      <alignment horizontal="center"/>
    </xf>
    <xf numFmtId="3" fontId="18" fillId="0" borderId="54" xfId="31" applyNumberFormat="1" applyFont="1" applyFill="1" applyBorder="1" applyAlignment="1">
      <alignment horizontal="center"/>
    </xf>
    <xf numFmtId="3" fontId="18" fillId="0" borderId="80" xfId="31" applyNumberFormat="1" applyFont="1" applyFill="1" applyBorder="1" applyAlignment="1">
      <alignment horizontal="center"/>
    </xf>
    <xf numFmtId="3" fontId="18" fillId="0" borderId="97" xfId="31" applyNumberFormat="1" applyFont="1" applyFill="1" applyBorder="1" applyAlignment="1">
      <alignment horizontal="center"/>
    </xf>
    <xf numFmtId="3" fontId="18" fillId="0" borderId="54" xfId="32" applyNumberFormat="1" applyFont="1" applyFill="1" applyBorder="1" applyAlignment="1">
      <alignment horizontal="center"/>
    </xf>
    <xf numFmtId="3" fontId="18" fillId="0" borderId="80" xfId="32" applyNumberFormat="1" applyFont="1" applyFill="1" applyBorder="1" applyAlignment="1">
      <alignment horizontal="center"/>
    </xf>
    <xf numFmtId="3" fontId="18" fillId="0" borderId="160" xfId="32" applyNumberFormat="1" applyFont="1" applyFill="1" applyBorder="1" applyAlignment="1">
      <alignment horizontal="center"/>
    </xf>
    <xf numFmtId="3" fontId="23" fillId="0" borderId="42" xfId="30" applyNumberFormat="1" applyFont="1" applyFill="1" applyBorder="1" applyAlignment="1">
      <alignment horizontal="center"/>
    </xf>
    <xf numFmtId="3" fontId="23" fillId="0" borderId="5" xfId="30" applyNumberFormat="1" applyFont="1" applyFill="1" applyBorder="1" applyAlignment="1">
      <alignment horizontal="center"/>
    </xf>
    <xf numFmtId="3" fontId="23" fillId="0" borderId="62" xfId="30" applyNumberFormat="1" applyFont="1" applyFill="1" applyBorder="1" applyAlignment="1">
      <alignment horizontal="center"/>
    </xf>
    <xf numFmtId="3" fontId="23" fillId="0" borderId="6" xfId="30" applyNumberFormat="1" applyFont="1" applyFill="1" applyBorder="1" applyAlignment="1">
      <alignment horizontal="center"/>
    </xf>
    <xf numFmtId="0" fontId="4" fillId="0" borderId="60" xfId="28" applyBorder="1" applyAlignment="1">
      <alignment horizontal="center"/>
    </xf>
    <xf numFmtId="0" fontId="4" fillId="0" borderId="11" xfId="28" applyBorder="1" applyAlignment="1">
      <alignment horizontal="center"/>
    </xf>
    <xf numFmtId="0" fontId="4" fillId="0" borderId="55" xfId="28" applyBorder="1" applyAlignment="1">
      <alignment horizontal="center"/>
    </xf>
    <xf numFmtId="0" fontId="4" fillId="0" borderId="0" xfId="5" applyFont="1"/>
    <xf numFmtId="0" fontId="7" fillId="0" borderId="149" xfId="5" applyFont="1" applyBorder="1" applyAlignment="1">
      <alignment horizontal="center" vertical="center"/>
    </xf>
    <xf numFmtId="0" fontId="7" fillId="0" borderId="123" xfId="5" applyFont="1" applyBorder="1" applyAlignment="1">
      <alignment horizontal="center" vertical="center"/>
    </xf>
    <xf numFmtId="0" fontId="7" fillId="0" borderId="123" xfId="5" applyFont="1" applyBorder="1" applyAlignment="1">
      <alignment horizontal="center" vertical="center" wrapText="1"/>
    </xf>
    <xf numFmtId="0" fontId="7" fillId="0" borderId="130" xfId="5" applyFont="1" applyBorder="1" applyAlignment="1">
      <alignment horizontal="center" vertical="center" wrapText="1"/>
    </xf>
    <xf numFmtId="0" fontId="82" fillId="0" borderId="45" xfId="5" applyFont="1" applyBorder="1" applyAlignment="1">
      <alignment horizontal="center"/>
    </xf>
    <xf numFmtId="0" fontId="82" fillId="0" borderId="46" xfId="5" applyFont="1" applyBorder="1" applyAlignment="1">
      <alignment horizontal="center"/>
    </xf>
    <xf numFmtId="0" fontId="82" fillId="0" borderId="47" xfId="5" applyFont="1" applyBorder="1" applyAlignment="1">
      <alignment horizontal="center"/>
    </xf>
    <xf numFmtId="0" fontId="82" fillId="0" borderId="1" xfId="5" applyFont="1" applyBorder="1" applyAlignment="1">
      <alignment horizontal="center"/>
    </xf>
    <xf numFmtId="0" fontId="82" fillId="0" borderId="2" xfId="5" applyFont="1" applyBorder="1" applyAlignment="1">
      <alignment horizontal="center"/>
    </xf>
    <xf numFmtId="0" fontId="82" fillId="0" borderId="3" xfId="5" applyFont="1" applyBorder="1" applyAlignment="1">
      <alignment horizontal="center"/>
    </xf>
    <xf numFmtId="0" fontId="82" fillId="0" borderId="4" xfId="5" applyFont="1" applyBorder="1" applyAlignment="1">
      <alignment horizontal="center"/>
    </xf>
    <xf numFmtId="0" fontId="82" fillId="0" borderId="5" xfId="5" applyFont="1" applyBorder="1" applyAlignment="1">
      <alignment horizontal="center"/>
    </xf>
    <xf numFmtId="0" fontId="82" fillId="0" borderId="6" xfId="5" applyFont="1" applyBorder="1" applyAlignment="1">
      <alignment horizontal="center"/>
    </xf>
    <xf numFmtId="0" fontId="4" fillId="0" borderId="24" xfId="5" applyFont="1" applyBorder="1" applyAlignment="1">
      <alignment horizontal="center" vertical="center"/>
    </xf>
    <xf numFmtId="0" fontId="4" fillId="0" borderId="27" xfId="5" applyFont="1" applyBorder="1" applyAlignment="1">
      <alignment horizontal="center" vertical="center"/>
    </xf>
    <xf numFmtId="0" fontId="82" fillId="0" borderId="27" xfId="5" applyFont="1" applyBorder="1" applyAlignment="1">
      <alignment horizontal="center"/>
    </xf>
    <xf numFmtId="0" fontId="82" fillId="0" borderId="30" xfId="5" applyFont="1" applyBorder="1" applyAlignment="1">
      <alignment horizontal="center"/>
    </xf>
    <xf numFmtId="0" fontId="4" fillId="0" borderId="24" xfId="5" applyFont="1" applyBorder="1"/>
    <xf numFmtId="0" fontId="4" fillId="0" borderId="141" xfId="5" applyFont="1" applyBorder="1"/>
    <xf numFmtId="0" fontId="4" fillId="0" borderId="27" xfId="5" applyFont="1" applyBorder="1"/>
    <xf numFmtId="0" fontId="4" fillId="0" borderId="142" xfId="5" applyFont="1" applyBorder="1"/>
    <xf numFmtId="0" fontId="4" fillId="0" borderId="169" xfId="5" applyFont="1" applyBorder="1"/>
    <xf numFmtId="0" fontId="4" fillId="0" borderId="15" xfId="5" applyFont="1" applyBorder="1"/>
    <xf numFmtId="0" fontId="4" fillId="0" borderId="193" xfId="5" applyFont="1" applyBorder="1"/>
    <xf numFmtId="0" fontId="4" fillId="0" borderId="203" xfId="5" applyFont="1" applyBorder="1"/>
    <xf numFmtId="0" fontId="55" fillId="0" borderId="0" xfId="5" applyFont="1"/>
    <xf numFmtId="0" fontId="4" fillId="0" borderId="154" xfId="5" applyFont="1" applyBorder="1"/>
    <xf numFmtId="0" fontId="4" fillId="0" borderId="7" xfId="5" applyFont="1" applyBorder="1"/>
    <xf numFmtId="0" fontId="4" fillId="0" borderId="1" xfId="5" applyFont="1" applyBorder="1"/>
    <xf numFmtId="0" fontId="4" fillId="0" borderId="3" xfId="5" applyFont="1" applyBorder="1"/>
    <xf numFmtId="0" fontId="4" fillId="0" borderId="3" xfId="5" applyFont="1" applyBorder="1" applyAlignment="1">
      <alignment wrapText="1"/>
    </xf>
    <xf numFmtId="0" fontId="4" fillId="0" borderId="4" xfId="5" applyFont="1" applyBorder="1"/>
    <xf numFmtId="0" fontId="4" fillId="0" borderId="6" xfId="5" applyFont="1" applyBorder="1"/>
    <xf numFmtId="0" fontId="4" fillId="0" borderId="45" xfId="5" applyFont="1" applyBorder="1"/>
    <xf numFmtId="0" fontId="4" fillId="0" borderId="174" xfId="5" applyFont="1" applyBorder="1"/>
    <xf numFmtId="0" fontId="4" fillId="0" borderId="8" xfId="5" applyFont="1" applyBorder="1"/>
    <xf numFmtId="0" fontId="4" fillId="0" borderId="157" xfId="5" applyFont="1" applyBorder="1"/>
    <xf numFmtId="0" fontId="4" fillId="0" borderId="1" xfId="5" applyFont="1" applyBorder="1" applyAlignment="1">
      <alignment wrapText="1"/>
    </xf>
    <xf numFmtId="0" fontId="4" fillId="0" borderId="47" xfId="5" applyFont="1" applyBorder="1"/>
    <xf numFmtId="0" fontId="4" fillId="0" borderId="26" xfId="5" applyFont="1" applyBorder="1"/>
    <xf numFmtId="0" fontId="4" fillId="0" borderId="29" xfId="5" applyFont="1" applyBorder="1"/>
    <xf numFmtId="0" fontId="4" fillId="0" borderId="51" xfId="5" applyFont="1" applyBorder="1" applyAlignment="1">
      <alignment horizontal="center" vertical="center"/>
    </xf>
    <xf numFmtId="0" fontId="4" fillId="0" borderId="46" xfId="5" applyFont="1" applyBorder="1" applyAlignment="1">
      <alignment horizontal="center"/>
    </xf>
    <xf numFmtId="0" fontId="4" fillId="0" borderId="47" xfId="5" applyFont="1" applyBorder="1" applyAlignment="1">
      <alignment horizontal="center"/>
    </xf>
    <xf numFmtId="0" fontId="4" fillId="0" borderId="40" xfId="5" applyFont="1" applyBorder="1" applyAlignment="1">
      <alignment horizontal="center" vertical="center"/>
    </xf>
    <xf numFmtId="0" fontId="4" fillId="0" borderId="2" xfId="5" applyFont="1" applyBorder="1" applyAlignment="1">
      <alignment horizontal="center"/>
    </xf>
    <xf numFmtId="0" fontId="4" fillId="0" borderId="3" xfId="5" applyFont="1" applyBorder="1" applyAlignment="1">
      <alignment horizontal="center"/>
    </xf>
    <xf numFmtId="0" fontId="7" fillId="2" borderId="30" xfId="5" applyFont="1" applyFill="1" applyBorder="1"/>
    <xf numFmtId="0" fontId="7" fillId="2" borderId="42" xfId="5" applyFont="1" applyFill="1" applyBorder="1" applyAlignment="1">
      <alignment horizontal="center" vertical="center"/>
    </xf>
    <xf numFmtId="0" fontId="7" fillId="2" borderId="5" xfId="5" applyFont="1" applyFill="1" applyBorder="1" applyAlignment="1">
      <alignment horizontal="center"/>
    </xf>
    <xf numFmtId="0" fontId="7" fillId="2" borderId="6" xfId="5" applyFont="1" applyFill="1" applyBorder="1" applyAlignment="1">
      <alignment horizontal="center"/>
    </xf>
    <xf numFmtId="0" fontId="5" fillId="0" borderId="75" xfId="2" applyFont="1" applyBorder="1" applyAlignment="1" applyProtection="1"/>
    <xf numFmtId="0" fontId="4" fillId="0" borderId="131" xfId="5" applyFont="1" applyBorder="1"/>
    <xf numFmtId="0" fontId="4" fillId="0" borderId="132" xfId="5" applyFont="1" applyBorder="1"/>
    <xf numFmtId="0" fontId="4" fillId="0" borderId="50" xfId="5" applyFont="1" applyBorder="1"/>
    <xf numFmtId="0" fontId="4" fillId="0" borderId="178" xfId="5" applyFont="1" applyBorder="1"/>
    <xf numFmtId="0" fontId="4" fillId="0" borderId="143" xfId="5" applyFont="1" applyBorder="1"/>
    <xf numFmtId="0" fontId="7" fillId="2" borderId="161" xfId="5" applyFont="1" applyFill="1" applyBorder="1" applyAlignment="1">
      <alignment horizontal="center"/>
    </xf>
    <xf numFmtId="0" fontId="7" fillId="2" borderId="198" xfId="5" applyFont="1" applyFill="1" applyBorder="1" applyAlignment="1">
      <alignment horizontal="center"/>
    </xf>
    <xf numFmtId="0" fontId="7" fillId="2" borderId="203" xfId="5" applyFont="1" applyFill="1" applyBorder="1" applyAlignment="1">
      <alignment horizontal="center"/>
    </xf>
    <xf numFmtId="0" fontId="4" fillId="0" borderId="204" xfId="5" applyFont="1" applyBorder="1"/>
    <xf numFmtId="0" fontId="7" fillId="2" borderId="161" xfId="5" applyFont="1" applyFill="1" applyBorder="1"/>
    <xf numFmtId="0" fontId="7" fillId="2" borderId="198" xfId="5" applyFont="1" applyFill="1" applyBorder="1"/>
    <xf numFmtId="0" fontId="7" fillId="2" borderId="203" xfId="5" applyFont="1" applyFill="1" applyBorder="1"/>
    <xf numFmtId="0" fontId="4" fillId="0" borderId="25" xfId="5" applyFont="1" applyBorder="1"/>
    <xf numFmtId="0" fontId="4" fillId="0" borderId="28" xfId="5" applyFont="1" applyBorder="1"/>
    <xf numFmtId="0" fontId="4" fillId="0" borderId="106" xfId="5" applyFont="1" applyBorder="1"/>
    <xf numFmtId="0" fontId="4" fillId="0" borderId="127" xfId="5" applyFont="1" applyBorder="1"/>
    <xf numFmtId="0" fontId="7" fillId="2" borderId="138" xfId="5" applyFont="1" applyFill="1" applyBorder="1"/>
    <xf numFmtId="0" fontId="7" fillId="2" borderId="205" xfId="5" applyFont="1" applyFill="1" applyBorder="1"/>
    <xf numFmtId="0" fontId="7" fillId="0" borderId="114" xfId="5" applyFont="1" applyBorder="1" applyAlignment="1">
      <alignment horizontal="center" vertical="center" wrapText="1"/>
    </xf>
    <xf numFmtId="0" fontId="6" fillId="0" borderId="169" xfId="5" applyFont="1" applyBorder="1" applyAlignment="1">
      <alignment horizontal="left" vertical="center" wrapText="1"/>
    </xf>
    <xf numFmtId="3" fontId="4" fillId="0" borderId="0" xfId="5" applyNumberFormat="1" applyFont="1" applyBorder="1" applyAlignment="1">
      <alignment horizontal="center" vertical="center"/>
    </xf>
    <xf numFmtId="3" fontId="18" fillId="0" borderId="109" xfId="5" applyNumberFormat="1" applyFont="1" applyBorder="1" applyAlignment="1">
      <alignment horizontal="center" vertical="center"/>
    </xf>
    <xf numFmtId="3" fontId="4" fillId="0" borderId="89" xfId="5" applyNumberFormat="1" applyFont="1" applyBorder="1" applyAlignment="1">
      <alignment horizontal="center" vertical="center"/>
    </xf>
    <xf numFmtId="3" fontId="4" fillId="0" borderId="25" xfId="5" applyNumberFormat="1" applyFont="1" applyBorder="1" applyAlignment="1">
      <alignment horizontal="center" vertical="center"/>
    </xf>
    <xf numFmtId="3" fontId="4" fillId="0" borderId="144" xfId="5" applyNumberFormat="1" applyFont="1" applyBorder="1" applyAlignment="1">
      <alignment horizontal="center" vertical="center"/>
    </xf>
    <xf numFmtId="0" fontId="6" fillId="0" borderId="27" xfId="5" applyFont="1" applyBorder="1" applyAlignment="1">
      <alignment horizontal="left" vertical="center" wrapText="1"/>
    </xf>
    <xf numFmtId="3" fontId="4" fillId="0" borderId="125" xfId="5" applyNumberFormat="1" applyFont="1" applyBorder="1" applyAlignment="1">
      <alignment horizontal="center" vertical="center"/>
    </xf>
    <xf numFmtId="3" fontId="4" fillId="0" borderId="28" xfId="5" applyNumberFormat="1" applyFont="1" applyBorder="1" applyAlignment="1">
      <alignment horizontal="center"/>
    </xf>
    <xf numFmtId="3" fontId="4" fillId="0" borderId="94" xfId="5" applyNumberFormat="1" applyFont="1" applyBorder="1" applyAlignment="1">
      <alignment horizontal="center" vertical="center"/>
    </xf>
    <xf numFmtId="3" fontId="4" fillId="0" borderId="28" xfId="5" applyNumberFormat="1" applyFont="1" applyBorder="1" applyAlignment="1">
      <alignment horizontal="center" vertical="center"/>
    </xf>
    <xf numFmtId="3" fontId="4" fillId="0" borderId="142" xfId="5" applyNumberFormat="1" applyFont="1" applyBorder="1" applyAlignment="1">
      <alignment horizontal="center" vertical="center"/>
    </xf>
    <xf numFmtId="3" fontId="4" fillId="0" borderId="95" xfId="5" applyNumberFormat="1" applyFont="1" applyBorder="1" applyAlignment="1">
      <alignment horizontal="center" vertical="center"/>
    </xf>
    <xf numFmtId="3" fontId="4" fillId="0" borderId="141" xfId="5" applyNumberFormat="1" applyFont="1" applyBorder="1" applyAlignment="1">
      <alignment horizontal="center" vertical="center"/>
    </xf>
    <xf numFmtId="0" fontId="6" fillId="0" borderId="30" xfId="5" applyFont="1" applyBorder="1" applyAlignment="1">
      <alignment horizontal="left" vertical="center" wrapText="1"/>
    </xf>
    <xf numFmtId="3" fontId="4" fillId="0" borderId="31" xfId="5" applyNumberFormat="1" applyFont="1" applyBorder="1" applyAlignment="1">
      <alignment horizontal="center" vertical="center"/>
    </xf>
    <xf numFmtId="3" fontId="4" fillId="0" borderId="31" xfId="5" applyNumberFormat="1" applyFont="1" applyBorder="1" applyAlignment="1">
      <alignment horizontal="center"/>
    </xf>
    <xf numFmtId="3" fontId="4" fillId="0" borderId="195" xfId="5" applyNumberFormat="1" applyFont="1" applyBorder="1" applyAlignment="1">
      <alignment horizontal="center" vertical="center"/>
    </xf>
    <xf numFmtId="3" fontId="4" fillId="0" borderId="148" xfId="5" applyNumberFormat="1" applyFont="1" applyBorder="1" applyAlignment="1">
      <alignment horizontal="center" vertical="center"/>
    </xf>
    <xf numFmtId="0" fontId="33" fillId="0" borderId="0" xfId="5" applyFont="1"/>
    <xf numFmtId="3" fontId="4" fillId="0" borderId="0" xfId="5" applyNumberFormat="1" applyFont="1" applyBorder="1" applyAlignment="1">
      <alignment horizontal="center"/>
    </xf>
    <xf numFmtId="0" fontId="6" fillId="0" borderId="36" xfId="5" applyFont="1" applyBorder="1" applyAlignment="1">
      <alignment horizontal="center" vertical="center"/>
    </xf>
    <xf numFmtId="0" fontId="7" fillId="0" borderId="146" xfId="5" applyFont="1" applyBorder="1" applyAlignment="1">
      <alignment horizontal="center" vertical="center" wrapText="1"/>
    </xf>
    <xf numFmtId="0" fontId="7" fillId="0" borderId="113" xfId="5" applyFont="1" applyBorder="1" applyAlignment="1">
      <alignment horizontal="center" vertical="center"/>
    </xf>
    <xf numFmtId="0" fontId="7" fillId="0" borderId="153" xfId="5" applyFont="1" applyBorder="1" applyAlignment="1">
      <alignment horizontal="center" vertical="center" wrapText="1"/>
    </xf>
    <xf numFmtId="0" fontId="7" fillId="0" borderId="36" xfId="5" applyFont="1" applyBorder="1" applyAlignment="1">
      <alignment horizontal="center" vertical="center"/>
    </xf>
    <xf numFmtId="0" fontId="6" fillId="0" borderId="37" xfId="5" applyFont="1" applyBorder="1" applyAlignment="1">
      <alignment horizontal="center" vertical="center" wrapText="1"/>
    </xf>
    <xf numFmtId="0" fontId="6" fillId="0" borderId="72" xfId="5" applyFont="1" applyBorder="1" applyAlignment="1">
      <alignment horizontal="center" vertical="center" wrapText="1"/>
    </xf>
    <xf numFmtId="3" fontId="18" fillId="0" borderId="25" xfId="5" applyNumberFormat="1" applyFont="1" applyBorder="1" applyAlignment="1">
      <alignment horizontal="center" vertical="center"/>
    </xf>
    <xf numFmtId="3" fontId="4" fillId="0" borderId="122" xfId="5" applyNumberFormat="1" applyFont="1" applyBorder="1" applyAlignment="1">
      <alignment horizontal="center" vertical="center"/>
    </xf>
    <xf numFmtId="3" fontId="4" fillId="0" borderId="29" xfId="5" applyNumberFormat="1" applyFont="1" applyBorder="1" applyAlignment="1">
      <alignment horizontal="center" vertical="center"/>
    </xf>
    <xf numFmtId="3" fontId="4" fillId="0" borderId="32" xfId="5" applyNumberFormat="1" applyFont="1" applyBorder="1" applyAlignment="1">
      <alignment horizontal="center" vertical="center"/>
    </xf>
    <xf numFmtId="0" fontId="15" fillId="0" borderId="0" xfId="4" applyFont="1" applyAlignment="1" applyProtection="1"/>
    <xf numFmtId="0" fontId="83" fillId="0" borderId="0" xfId="28" applyFont="1"/>
    <xf numFmtId="0" fontId="84" fillId="0" borderId="0" xfId="28" applyFont="1"/>
    <xf numFmtId="0" fontId="85" fillId="0" borderId="0" xfId="28" applyFont="1"/>
    <xf numFmtId="0" fontId="6" fillId="0" borderId="0" xfId="28" applyFont="1" applyAlignment="1">
      <alignment horizontal="center"/>
    </xf>
    <xf numFmtId="17" fontId="6" fillId="0" borderId="0" xfId="28" quotePrefix="1" applyNumberFormat="1" applyFont="1" applyFill="1"/>
    <xf numFmtId="0" fontId="18" fillId="0" borderId="0" xfId="28" applyFont="1"/>
    <xf numFmtId="3" fontId="87" fillId="0" borderId="0" xfId="33" applyFont="1" applyFill="1" applyBorder="1" applyAlignment="1">
      <alignment horizontal="center" vertical="center" wrapText="1"/>
    </xf>
    <xf numFmtId="4" fontId="88" fillId="6" borderId="0" xfId="33" applyNumberFormat="1" applyFont="1" applyFill="1">
      <alignment vertical="center" wrapText="1"/>
    </xf>
    <xf numFmtId="3" fontId="88" fillId="0" borderId="0" xfId="33" applyFont="1">
      <alignment vertical="center" wrapText="1"/>
    </xf>
    <xf numFmtId="3" fontId="88" fillId="6" borderId="0" xfId="33" applyFont="1" applyFill="1">
      <alignment vertical="center" wrapText="1"/>
    </xf>
    <xf numFmtId="3" fontId="86" fillId="0" borderId="64" xfId="33" applyFont="1" applyFill="1" applyBorder="1" applyAlignment="1">
      <alignment horizontal="center" vertical="center" wrapText="1"/>
    </xf>
    <xf numFmtId="3" fontId="86" fillId="0" borderId="65" xfId="33" applyFont="1" applyFill="1" applyBorder="1" applyAlignment="1">
      <alignment horizontal="center" vertical="center" wrapText="1"/>
    </xf>
    <xf numFmtId="3" fontId="86" fillId="0" borderId="105" xfId="33" applyFont="1" applyFill="1" applyBorder="1" applyAlignment="1">
      <alignment horizontal="center" vertical="center" wrapText="1"/>
    </xf>
    <xf numFmtId="3" fontId="22" fillId="0" borderId="64" xfId="33" applyFont="1" applyFill="1" applyBorder="1" applyAlignment="1">
      <alignment horizontal="center" vertical="center" wrapText="1"/>
    </xf>
    <xf numFmtId="0" fontId="83" fillId="0" borderId="0" xfId="28" applyFont="1" applyFill="1" applyBorder="1" applyAlignment="1">
      <alignment horizontal="center" vertical="center" wrapText="1"/>
    </xf>
    <xf numFmtId="4" fontId="88" fillId="7" borderId="0" xfId="33" applyNumberFormat="1" applyFont="1" applyFill="1" applyAlignment="1">
      <alignment horizontal="center" vertical="center" wrapText="1"/>
    </xf>
    <xf numFmtId="3" fontId="18" fillId="0" borderId="51" xfId="28" applyNumberFormat="1" applyFont="1" applyFill="1" applyBorder="1" applyAlignment="1">
      <alignment horizontal="center"/>
    </xf>
    <xf numFmtId="3" fontId="18" fillId="0" borderId="46" xfId="28" applyNumberFormat="1" applyFont="1" applyFill="1" applyBorder="1" applyAlignment="1">
      <alignment horizontal="center"/>
    </xf>
    <xf numFmtId="3" fontId="18" fillId="0" borderId="53" xfId="28" applyNumberFormat="1" applyFont="1" applyFill="1" applyBorder="1" applyAlignment="1">
      <alignment horizontal="center"/>
    </xf>
    <xf numFmtId="3" fontId="12" fillId="2" borderId="89" xfId="28" applyNumberFormat="1" applyFont="1" applyFill="1" applyBorder="1" applyAlignment="1">
      <alignment horizontal="center"/>
    </xf>
    <xf numFmtId="3" fontId="18" fillId="0" borderId="52" xfId="28" applyNumberFormat="1" applyFont="1" applyFill="1" applyBorder="1" applyAlignment="1">
      <alignment horizontal="center"/>
    </xf>
    <xf numFmtId="3" fontId="12" fillId="2" borderId="26" xfId="34" applyNumberFormat="1" applyFont="1" applyFill="1" applyBorder="1" applyAlignment="1">
      <alignment horizontal="center"/>
    </xf>
    <xf numFmtId="3" fontId="83" fillId="3" borderId="0" xfId="28" applyNumberFormat="1" applyFont="1" applyFill="1" applyBorder="1"/>
    <xf numFmtId="3" fontId="84" fillId="0" borderId="0" xfId="28" applyNumberFormat="1" applyFont="1" applyFill="1"/>
    <xf numFmtId="2" fontId="83" fillId="0" borderId="0" xfId="28" applyNumberFormat="1" applyFont="1"/>
    <xf numFmtId="4" fontId="83" fillId="6" borderId="93" xfId="34" applyNumberFormat="1" applyFont="1" applyFill="1" applyBorder="1"/>
    <xf numFmtId="3" fontId="84" fillId="6" borderId="93" xfId="34" applyNumberFormat="1" applyFont="1" applyFill="1" applyBorder="1"/>
    <xf numFmtId="3" fontId="84" fillId="6" borderId="0" xfId="34" applyNumberFormat="1" applyFont="1" applyFill="1" applyBorder="1"/>
    <xf numFmtId="3" fontId="83" fillId="0" borderId="0" xfId="28" applyNumberFormat="1" applyFont="1"/>
    <xf numFmtId="1" fontId="83" fillId="0" borderId="0" xfId="28" applyNumberFormat="1" applyFont="1"/>
    <xf numFmtId="3" fontId="18" fillId="0" borderId="40" xfId="28" applyNumberFormat="1" applyFont="1" applyFill="1" applyBorder="1" applyAlignment="1">
      <alignment horizontal="center"/>
    </xf>
    <xf numFmtId="3" fontId="18" fillId="0" borderId="2" xfId="28" applyNumberFormat="1" applyFont="1" applyFill="1" applyBorder="1" applyAlignment="1">
      <alignment horizontal="center"/>
    </xf>
    <xf numFmtId="3" fontId="18" fillId="0" borderId="16" xfId="28" applyNumberFormat="1" applyFont="1" applyFill="1" applyBorder="1" applyAlignment="1">
      <alignment horizontal="center"/>
    </xf>
    <xf numFmtId="3" fontId="12" fillId="2" borderId="94" xfId="28" applyNumberFormat="1" applyFont="1" applyFill="1" applyBorder="1" applyAlignment="1">
      <alignment horizontal="center"/>
    </xf>
    <xf numFmtId="3" fontId="18" fillId="0" borderId="66" xfId="28" applyNumberFormat="1" applyFont="1" applyFill="1" applyBorder="1" applyAlignment="1">
      <alignment horizontal="center"/>
    </xf>
    <xf numFmtId="3" fontId="12" fillId="2" borderId="29" xfId="34" applyNumberFormat="1" applyFont="1" applyFill="1" applyBorder="1" applyAlignment="1">
      <alignment horizontal="center"/>
    </xf>
    <xf numFmtId="3" fontId="83" fillId="3" borderId="0" xfId="28" applyNumberFormat="1" applyFont="1" applyFill="1" applyBorder="1" applyAlignment="1">
      <alignment vertical="center"/>
    </xf>
    <xf numFmtId="3" fontId="84" fillId="6" borderId="96" xfId="28" applyNumberFormat="1" applyFont="1" applyFill="1" applyBorder="1" applyAlignment="1">
      <alignment vertical="center"/>
    </xf>
    <xf numFmtId="2" fontId="84" fillId="8" borderId="96" xfId="28" applyNumberFormat="1" applyFont="1" applyFill="1" applyBorder="1" applyAlignment="1">
      <alignment vertical="center"/>
    </xf>
    <xf numFmtId="0" fontId="84" fillId="8" borderId="96" xfId="28" applyFont="1" applyFill="1" applyBorder="1" applyAlignment="1">
      <alignment vertical="center"/>
    </xf>
    <xf numFmtId="3" fontId="84" fillId="8" borderId="96" xfId="28" applyNumberFormat="1" applyFont="1" applyFill="1" applyBorder="1" applyAlignment="1">
      <alignment vertical="center"/>
    </xf>
    <xf numFmtId="3" fontId="84" fillId="8" borderId="0" xfId="28" applyNumberFormat="1" applyFont="1" applyFill="1" applyBorder="1" applyAlignment="1">
      <alignment vertical="center"/>
    </xf>
    <xf numFmtId="3" fontId="83" fillId="0" borderId="0" xfId="28" applyNumberFormat="1" applyFont="1" applyAlignment="1">
      <alignment vertical="center"/>
    </xf>
    <xf numFmtId="0" fontId="83" fillId="0" borderId="0" xfId="28" applyFont="1" applyAlignment="1">
      <alignment vertical="center"/>
    </xf>
    <xf numFmtId="1" fontId="83" fillId="0" borderId="0" xfId="28" applyNumberFormat="1" applyFont="1" applyAlignment="1">
      <alignment vertical="center"/>
    </xf>
    <xf numFmtId="3" fontId="84" fillId="6" borderId="0" xfId="28" applyNumberFormat="1" applyFont="1" applyFill="1" applyBorder="1" applyAlignment="1">
      <alignment vertical="center"/>
    </xf>
    <xf numFmtId="2" fontId="84" fillId="8" borderId="0" xfId="28" applyNumberFormat="1" applyFont="1" applyFill="1" applyBorder="1" applyAlignment="1">
      <alignment vertical="center"/>
    </xf>
    <xf numFmtId="0" fontId="84" fillId="8" borderId="0" xfId="28" applyFont="1" applyFill="1" applyBorder="1" applyAlignment="1">
      <alignment vertical="center"/>
    </xf>
    <xf numFmtId="3" fontId="18" fillId="0" borderId="70" xfId="28" applyNumberFormat="1" applyFont="1" applyFill="1" applyBorder="1" applyAlignment="1">
      <alignment horizontal="center"/>
    </xf>
    <xf numFmtId="3" fontId="18" fillId="0" borderId="57" xfId="28" applyNumberFormat="1" applyFont="1" applyFill="1" applyBorder="1" applyAlignment="1">
      <alignment horizontal="center"/>
    </xf>
    <xf numFmtId="3" fontId="18" fillId="0" borderId="59" xfId="28" applyNumberFormat="1" applyFont="1" applyFill="1" applyBorder="1" applyAlignment="1">
      <alignment horizontal="center"/>
    </xf>
    <xf numFmtId="3" fontId="12" fillId="2" borderId="124" xfId="28" applyNumberFormat="1" applyFont="1" applyFill="1" applyBorder="1" applyAlignment="1">
      <alignment horizontal="center"/>
    </xf>
    <xf numFmtId="3" fontId="18" fillId="0" borderId="58" xfId="28" applyNumberFormat="1" applyFont="1" applyFill="1" applyBorder="1" applyAlignment="1">
      <alignment horizontal="center"/>
    </xf>
    <xf numFmtId="3" fontId="12" fillId="2" borderId="171" xfId="34" applyNumberFormat="1" applyFont="1" applyFill="1" applyBorder="1" applyAlignment="1">
      <alignment horizontal="center"/>
    </xf>
    <xf numFmtId="3" fontId="12" fillId="2" borderId="25" xfId="28" applyNumberFormat="1" applyFont="1" applyFill="1" applyBorder="1" applyAlignment="1">
      <alignment horizontal="center"/>
    </xf>
    <xf numFmtId="3" fontId="12" fillId="2" borderId="28" xfId="28" applyNumberFormat="1" applyFont="1" applyFill="1" applyBorder="1" applyAlignment="1">
      <alignment horizontal="center"/>
    </xf>
    <xf numFmtId="3" fontId="18" fillId="0" borderId="40" xfId="36" applyNumberFormat="1" applyFont="1" applyBorder="1" applyAlignment="1">
      <alignment horizontal="center"/>
    </xf>
    <xf numFmtId="3" fontId="18" fillId="0" borderId="2" xfId="36" applyNumberFormat="1" applyFont="1" applyBorder="1" applyAlignment="1">
      <alignment horizontal="center"/>
    </xf>
    <xf numFmtId="3" fontId="18" fillId="0" borderId="66" xfId="36" applyNumberFormat="1" applyFont="1" applyBorder="1" applyAlignment="1">
      <alignment horizontal="center"/>
    </xf>
    <xf numFmtId="3" fontId="18" fillId="3" borderId="40" xfId="36" applyNumberFormat="1" applyFont="1" applyFill="1" applyBorder="1" applyAlignment="1">
      <alignment horizontal="center"/>
    </xf>
    <xf numFmtId="3" fontId="18" fillId="3" borderId="2" xfId="36" applyNumberFormat="1" applyFont="1" applyFill="1" applyBorder="1" applyAlignment="1">
      <alignment horizontal="center"/>
    </xf>
    <xf numFmtId="3" fontId="18" fillId="3" borderId="66" xfId="36" applyNumberFormat="1" applyFont="1" applyFill="1" applyBorder="1" applyAlignment="1">
      <alignment horizontal="center"/>
    </xf>
    <xf numFmtId="3" fontId="18" fillId="0" borderId="40" xfId="36" applyNumberFormat="1" applyFont="1" applyFill="1" applyBorder="1" applyAlignment="1">
      <alignment horizontal="center"/>
    </xf>
    <xf numFmtId="3" fontId="18" fillId="0" borderId="2" xfId="36" applyNumberFormat="1" applyFont="1" applyFill="1" applyBorder="1" applyAlignment="1">
      <alignment horizontal="center"/>
    </xf>
    <xf numFmtId="3" fontId="18" fillId="0" borderId="66" xfId="36" applyNumberFormat="1" applyFont="1" applyFill="1" applyBorder="1" applyAlignment="1">
      <alignment horizontal="center"/>
    </xf>
    <xf numFmtId="3" fontId="18" fillId="0" borderId="70" xfId="36" applyNumberFormat="1" applyFont="1" applyFill="1" applyBorder="1" applyAlignment="1">
      <alignment horizontal="center"/>
    </xf>
    <xf numFmtId="3" fontId="18" fillId="0" borderId="57" xfId="36" applyNumberFormat="1" applyFont="1" applyFill="1" applyBorder="1" applyAlignment="1">
      <alignment horizontal="center"/>
    </xf>
    <xf numFmtId="3" fontId="18" fillId="0" borderId="58" xfId="36" applyNumberFormat="1" applyFont="1" applyFill="1" applyBorder="1" applyAlignment="1">
      <alignment horizontal="center"/>
    </xf>
    <xf numFmtId="3" fontId="12" fillId="2" borderId="125" xfId="28" applyNumberFormat="1" applyFont="1" applyFill="1" applyBorder="1" applyAlignment="1">
      <alignment horizontal="center"/>
    </xf>
    <xf numFmtId="3" fontId="18" fillId="0" borderId="51" xfId="36" applyNumberFormat="1" applyFont="1" applyFill="1" applyBorder="1" applyAlignment="1">
      <alignment horizontal="center"/>
    </xf>
    <xf numFmtId="3" fontId="18" fillId="0" borderId="46" xfId="36" applyNumberFormat="1" applyFont="1" applyFill="1" applyBorder="1" applyAlignment="1">
      <alignment horizontal="center"/>
    </xf>
    <xf numFmtId="3" fontId="18" fillId="0" borderId="52" xfId="36" applyNumberFormat="1" applyFont="1" applyFill="1" applyBorder="1" applyAlignment="1">
      <alignment horizontal="center"/>
    </xf>
    <xf numFmtId="3" fontId="25" fillId="3" borderId="40" xfId="28" applyNumberFormat="1" applyFont="1" applyFill="1" applyBorder="1" applyAlignment="1">
      <alignment horizontal="center" wrapText="1"/>
    </xf>
    <xf numFmtId="3" fontId="25" fillId="3" borderId="66" xfId="28" applyNumberFormat="1" applyFont="1" applyFill="1" applyBorder="1" applyAlignment="1">
      <alignment horizontal="center" wrapText="1"/>
    </xf>
    <xf numFmtId="3" fontId="25" fillId="3" borderId="70" xfId="28" applyNumberFormat="1" applyFont="1" applyFill="1" applyBorder="1" applyAlignment="1">
      <alignment horizontal="center" wrapText="1"/>
    </xf>
    <xf numFmtId="3" fontId="25" fillId="3" borderId="58" xfId="28" applyNumberFormat="1" applyFont="1" applyFill="1" applyBorder="1" applyAlignment="1">
      <alignment horizontal="center" wrapText="1"/>
    </xf>
    <xf numFmtId="3" fontId="25" fillId="3" borderId="51" xfId="28" applyNumberFormat="1" applyFont="1" applyFill="1" applyBorder="1" applyAlignment="1">
      <alignment horizontal="center" wrapText="1"/>
    </xf>
    <xf numFmtId="3" fontId="25" fillId="3" borderId="52" xfId="28" applyNumberFormat="1" applyFont="1" applyFill="1" applyBorder="1" applyAlignment="1">
      <alignment horizontal="center" wrapText="1"/>
    </xf>
    <xf numFmtId="3" fontId="12" fillId="2" borderId="29" xfId="28" applyNumberFormat="1" applyFont="1" applyFill="1" applyBorder="1" applyAlignment="1">
      <alignment horizontal="center"/>
    </xf>
    <xf numFmtId="3" fontId="18" fillId="0" borderId="42" xfId="36" applyNumberFormat="1" applyFont="1" applyFill="1" applyBorder="1" applyAlignment="1">
      <alignment horizontal="center"/>
    </xf>
    <xf numFmtId="3" fontId="18" fillId="0" borderId="5" xfId="36" applyNumberFormat="1" applyFont="1" applyFill="1" applyBorder="1" applyAlignment="1">
      <alignment horizontal="center"/>
    </xf>
    <xf numFmtId="3" fontId="18" fillId="0" borderId="62" xfId="36" applyNumberFormat="1" applyFont="1" applyFill="1" applyBorder="1" applyAlignment="1">
      <alignment horizontal="center"/>
    </xf>
    <xf numFmtId="3" fontId="12" fillId="2" borderId="31" xfId="28" applyNumberFormat="1" applyFont="1" applyFill="1" applyBorder="1" applyAlignment="1">
      <alignment horizontal="center"/>
    </xf>
    <xf numFmtId="3" fontId="18" fillId="0" borderId="42" xfId="28" applyNumberFormat="1" applyFont="1" applyFill="1" applyBorder="1" applyAlignment="1">
      <alignment horizontal="center"/>
    </xf>
    <xf numFmtId="3" fontId="18" fillId="0" borderId="5" xfId="28" applyNumberFormat="1" applyFont="1" applyFill="1" applyBorder="1" applyAlignment="1">
      <alignment horizontal="center"/>
    </xf>
    <xf numFmtId="3" fontId="18" fillId="0" borderId="62" xfId="28" applyNumberFormat="1" applyFont="1" applyFill="1" applyBorder="1" applyAlignment="1">
      <alignment horizontal="center"/>
    </xf>
    <xf numFmtId="3" fontId="25" fillId="3" borderId="42" xfId="28" applyNumberFormat="1" applyFont="1" applyFill="1" applyBorder="1" applyAlignment="1">
      <alignment horizontal="center" wrapText="1"/>
    </xf>
    <xf numFmtId="3" fontId="25" fillId="3" borderId="62" xfId="28" applyNumberFormat="1" applyFont="1" applyFill="1" applyBorder="1" applyAlignment="1">
      <alignment horizontal="center" wrapText="1"/>
    </xf>
    <xf numFmtId="3" fontId="12" fillId="2" borderId="32" xfId="34" applyNumberFormat="1" applyFont="1" applyFill="1" applyBorder="1" applyAlignment="1">
      <alignment horizontal="center"/>
    </xf>
    <xf numFmtId="0" fontId="83" fillId="0" borderId="0" xfId="28" applyFont="1" applyFill="1" applyAlignment="1">
      <alignment vertical="center"/>
    </xf>
    <xf numFmtId="3" fontId="6" fillId="0" borderId="0" xfId="28" applyNumberFormat="1" applyFont="1" applyFill="1" applyBorder="1" applyAlignment="1">
      <alignment horizontal="center" vertical="center"/>
    </xf>
    <xf numFmtId="3" fontId="12" fillId="0" borderId="0" xfId="28" applyNumberFormat="1" applyFont="1" applyFill="1" applyBorder="1" applyAlignment="1">
      <alignment horizontal="center" vertical="center"/>
    </xf>
    <xf numFmtId="3" fontId="83" fillId="0" borderId="0" xfId="28" applyNumberFormat="1" applyFont="1" applyFill="1" applyBorder="1" applyAlignment="1">
      <alignment vertical="center"/>
    </xf>
    <xf numFmtId="3" fontId="84" fillId="0" borderId="0" xfId="28" applyNumberFormat="1" applyFont="1" applyFill="1" applyBorder="1" applyAlignment="1">
      <alignment vertical="center"/>
    </xf>
    <xf numFmtId="2" fontId="84" fillId="0" borderId="0" xfId="28" applyNumberFormat="1" applyFont="1" applyFill="1" applyBorder="1" applyAlignment="1">
      <alignment vertical="center"/>
    </xf>
    <xf numFmtId="0" fontId="84" fillId="0" borderId="0" xfId="28" applyFont="1" applyFill="1" applyBorder="1" applyAlignment="1">
      <alignment vertical="center"/>
    </xf>
    <xf numFmtId="3" fontId="83" fillId="0" borderId="0" xfId="28" applyNumberFormat="1" applyFont="1" applyFill="1" applyAlignment="1">
      <alignment vertical="center"/>
    </xf>
    <xf numFmtId="1" fontId="83" fillId="0" borderId="0" xfId="28" applyNumberFormat="1" applyFont="1" applyFill="1" applyAlignment="1">
      <alignment vertical="center"/>
    </xf>
    <xf numFmtId="0" fontId="7" fillId="0" borderId="0" xfId="28" applyFont="1" applyFill="1" applyBorder="1" applyAlignment="1"/>
    <xf numFmtId="0" fontId="7" fillId="0" borderId="0" xfId="28" applyFont="1" applyFill="1" applyBorder="1" applyAlignment="1">
      <alignment horizontal="left"/>
    </xf>
    <xf numFmtId="0" fontId="7" fillId="0" borderId="0" xfId="28" applyFont="1" applyFill="1" applyAlignment="1"/>
    <xf numFmtId="0" fontId="7" fillId="0" borderId="0" xfId="28" applyFont="1" applyFill="1" applyAlignment="1">
      <alignment wrapText="1"/>
    </xf>
    <xf numFmtId="0" fontId="73" fillId="0" borderId="0" xfId="28" applyFont="1" applyFill="1"/>
    <xf numFmtId="0" fontId="73" fillId="0" borderId="0" xfId="28" applyFont="1" applyFill="1" applyAlignment="1">
      <alignment horizontal="center"/>
    </xf>
    <xf numFmtId="0" fontId="8" fillId="0" borderId="0" xfId="28" applyFont="1" applyFill="1"/>
    <xf numFmtId="0" fontId="8" fillId="0" borderId="0" xfId="28" applyFont="1" applyFill="1" applyAlignment="1">
      <alignment horizontal="center" vertical="center"/>
    </xf>
    <xf numFmtId="0" fontId="6" fillId="0" borderId="0" xfId="28" applyFont="1" applyAlignment="1">
      <alignment horizontal="right"/>
    </xf>
    <xf numFmtId="0" fontId="34" fillId="0" borderId="0" xfId="28" applyFont="1" applyFill="1" applyAlignment="1">
      <alignment horizontal="center" vertical="center"/>
    </xf>
    <xf numFmtId="3" fontId="18" fillId="0" borderId="25" xfId="28" applyNumberFormat="1" applyFont="1" applyFill="1" applyBorder="1" applyAlignment="1">
      <alignment horizontal="center"/>
    </xf>
    <xf numFmtId="3" fontId="18" fillId="0" borderId="51" xfId="34" applyNumberFormat="1" applyFont="1" applyFill="1" applyBorder="1" applyAlignment="1">
      <alignment horizontal="center"/>
    </xf>
    <xf numFmtId="3" fontId="18" fillId="0" borderId="46" xfId="34" applyNumberFormat="1" applyFont="1" applyFill="1" applyBorder="1" applyAlignment="1">
      <alignment horizontal="center"/>
    </xf>
    <xf numFmtId="3" fontId="18" fillId="0" borderId="26" xfId="28" applyNumberFormat="1" applyFont="1" applyFill="1" applyBorder="1" applyAlignment="1">
      <alignment horizontal="center"/>
    </xf>
    <xf numFmtId="0" fontId="34" fillId="0" borderId="0" xfId="28" applyFont="1" applyFill="1"/>
    <xf numFmtId="3" fontId="18" fillId="0" borderId="28" xfId="28" applyNumberFormat="1" applyFont="1" applyFill="1" applyBorder="1" applyAlignment="1">
      <alignment horizontal="center"/>
    </xf>
    <xf numFmtId="3" fontId="18" fillId="0" borderId="40" xfId="34" applyNumberFormat="1" applyFont="1" applyFill="1" applyBorder="1" applyAlignment="1">
      <alignment horizontal="center"/>
    </xf>
    <xf numFmtId="3" fontId="18" fillId="0" borderId="2" xfId="34" applyNumberFormat="1" applyFont="1" applyFill="1" applyBorder="1" applyAlignment="1">
      <alignment horizontal="center"/>
    </xf>
    <xf numFmtId="3" fontId="18" fillId="0" borderId="29" xfId="28" applyNumberFormat="1" applyFont="1" applyFill="1" applyBorder="1" applyAlignment="1">
      <alignment horizontal="center"/>
    </xf>
    <xf numFmtId="3" fontId="7" fillId="0" borderId="0" xfId="28" applyNumberFormat="1" applyFont="1" applyFill="1" applyAlignment="1">
      <alignment horizontal="center"/>
    </xf>
    <xf numFmtId="3" fontId="90" fillId="0" borderId="28" xfId="33" quotePrefix="1" applyFont="1" applyFill="1" applyBorder="1" applyAlignment="1">
      <alignment horizontal="center"/>
    </xf>
    <xf numFmtId="3" fontId="25" fillId="0" borderId="28" xfId="33" quotePrefix="1" applyFont="1" applyFill="1" applyBorder="1" applyAlignment="1">
      <alignment horizontal="center"/>
    </xf>
    <xf numFmtId="3" fontId="4" fillId="0" borderId="40" xfId="34" applyNumberFormat="1" applyFont="1" applyFill="1" applyBorder="1" applyAlignment="1">
      <alignment horizontal="center"/>
    </xf>
    <xf numFmtId="3" fontId="4" fillId="0" borderId="2" xfId="34" applyNumberFormat="1" applyFont="1" applyFill="1" applyBorder="1" applyAlignment="1">
      <alignment horizontal="center"/>
    </xf>
    <xf numFmtId="3" fontId="4" fillId="0" borderId="66" xfId="28" applyNumberFormat="1" applyFont="1" applyFill="1" applyBorder="1" applyAlignment="1">
      <alignment horizontal="center"/>
    </xf>
    <xf numFmtId="3" fontId="4" fillId="0" borderId="29" xfId="28" applyNumberFormat="1" applyFont="1" applyFill="1" applyBorder="1" applyAlignment="1">
      <alignment horizontal="center"/>
    </xf>
    <xf numFmtId="3" fontId="25" fillId="0" borderId="125" xfId="33" quotePrefix="1" applyFont="1" applyFill="1" applyBorder="1" applyAlignment="1">
      <alignment horizontal="center"/>
    </xf>
    <xf numFmtId="3" fontId="4" fillId="0" borderId="70" xfId="34" applyNumberFormat="1" applyFont="1" applyFill="1" applyBorder="1" applyAlignment="1">
      <alignment horizontal="center"/>
    </xf>
    <xf numFmtId="3" fontId="4" fillId="0" borderId="57" xfId="34" applyNumberFormat="1" applyFont="1" applyFill="1" applyBorder="1" applyAlignment="1">
      <alignment horizontal="center"/>
    </xf>
    <xf numFmtId="3" fontId="4" fillId="0" borderId="58" xfId="28" applyNumberFormat="1" applyFont="1" applyFill="1" applyBorder="1" applyAlignment="1">
      <alignment horizontal="center"/>
    </xf>
    <xf numFmtId="3" fontId="4" fillId="0" borderId="171" xfId="28" applyNumberFormat="1" applyFont="1" applyFill="1" applyBorder="1" applyAlignment="1">
      <alignment horizontal="center"/>
    </xf>
    <xf numFmtId="3" fontId="25" fillId="0" borderId="25" xfId="33" quotePrefix="1" applyFont="1" applyFill="1" applyBorder="1" applyAlignment="1">
      <alignment horizontal="center"/>
    </xf>
    <xf numFmtId="3" fontId="4" fillId="0" borderId="51" xfId="34" applyNumberFormat="1" applyFont="1" applyFill="1" applyBorder="1" applyAlignment="1">
      <alignment horizontal="center"/>
    </xf>
    <xf numFmtId="3" fontId="4" fillId="0" borderId="46" xfId="34" applyNumberFormat="1" applyFont="1" applyFill="1" applyBorder="1" applyAlignment="1">
      <alignment horizontal="center"/>
    </xf>
    <xf numFmtId="3" fontId="4" fillId="0" borderId="52" xfId="28" applyNumberFormat="1" applyFont="1" applyFill="1" applyBorder="1" applyAlignment="1">
      <alignment horizontal="center"/>
    </xf>
    <xf numFmtId="3" fontId="4" fillId="0" borderId="26" xfId="28" applyNumberFormat="1" applyFont="1" applyFill="1" applyBorder="1" applyAlignment="1">
      <alignment horizontal="center"/>
    </xf>
    <xf numFmtId="3" fontId="25" fillId="3" borderId="2" xfId="28" applyNumberFormat="1" applyFont="1" applyFill="1" applyBorder="1" applyAlignment="1">
      <alignment horizontal="center" wrapText="1"/>
    </xf>
    <xf numFmtId="3" fontId="4" fillId="0" borderId="2" xfId="28" applyNumberFormat="1" applyFont="1" applyFill="1" applyBorder="1" applyAlignment="1">
      <alignment horizontal="center" wrapText="1"/>
    </xf>
    <xf numFmtId="3" fontId="90" fillId="0" borderId="70" xfId="33" quotePrefix="1" applyFont="1" applyFill="1" applyBorder="1" applyAlignment="1">
      <alignment horizontal="center"/>
    </xf>
    <xf numFmtId="3" fontId="90" fillId="0" borderId="25" xfId="33" quotePrefix="1" applyFont="1" applyFill="1" applyBorder="1" applyAlignment="1">
      <alignment horizontal="center"/>
    </xf>
    <xf numFmtId="3" fontId="90" fillId="3" borderId="51" xfId="28" applyNumberFormat="1" applyFont="1" applyFill="1" applyBorder="1" applyAlignment="1">
      <alignment horizontal="center" wrapText="1"/>
    </xf>
    <xf numFmtId="3" fontId="90" fillId="3" borderId="46" xfId="28" applyNumberFormat="1" applyFont="1" applyFill="1" applyBorder="1" applyAlignment="1">
      <alignment horizontal="center" wrapText="1"/>
    </xf>
    <xf numFmtId="3" fontId="90" fillId="3" borderId="52" xfId="28" applyNumberFormat="1" applyFont="1" applyFill="1" applyBorder="1" applyAlignment="1">
      <alignment horizontal="center" wrapText="1"/>
    </xf>
    <xf numFmtId="3" fontId="90" fillId="0" borderId="28" xfId="33" quotePrefix="1" applyNumberFormat="1" applyFont="1" applyFill="1" applyBorder="1" applyAlignment="1">
      <alignment horizontal="center"/>
    </xf>
    <xf numFmtId="3" fontId="90" fillId="3" borderId="40" xfId="28" applyNumberFormat="1" applyFont="1" applyFill="1" applyBorder="1" applyAlignment="1">
      <alignment horizontal="center" wrapText="1"/>
    </xf>
    <xf numFmtId="3" fontId="90" fillId="3" borderId="2" xfId="28" applyNumberFormat="1" applyFont="1" applyFill="1" applyBorder="1" applyAlignment="1">
      <alignment horizontal="center" wrapText="1"/>
    </xf>
    <xf numFmtId="3" fontId="90" fillId="3" borderId="66" xfId="28" applyNumberFormat="1" applyFont="1" applyFill="1" applyBorder="1" applyAlignment="1">
      <alignment horizontal="center" wrapText="1"/>
    </xf>
    <xf numFmtId="3" fontId="90" fillId="3" borderId="28" xfId="28" applyNumberFormat="1" applyFont="1" applyFill="1" applyBorder="1" applyAlignment="1">
      <alignment horizontal="center" wrapText="1"/>
    </xf>
    <xf numFmtId="3" fontId="25" fillId="3" borderId="28" xfId="28" applyNumberFormat="1" applyFont="1" applyFill="1" applyBorder="1" applyAlignment="1">
      <alignment horizontal="center" wrapText="1"/>
    </xf>
    <xf numFmtId="3" fontId="25" fillId="3" borderId="28" xfId="37" applyNumberFormat="1" applyFont="1" applyFill="1" applyBorder="1" applyAlignment="1">
      <alignment horizontal="center" wrapText="1"/>
    </xf>
    <xf numFmtId="3" fontId="25" fillId="3" borderId="57" xfId="28" applyNumberFormat="1" applyFont="1" applyFill="1" applyBorder="1" applyAlignment="1">
      <alignment horizontal="center" wrapText="1"/>
    </xf>
    <xf numFmtId="3" fontId="25" fillId="3" borderId="51" xfId="37" applyNumberFormat="1" applyFont="1" applyFill="1" applyBorder="1" applyAlignment="1">
      <alignment horizontal="center" wrapText="1"/>
    </xf>
    <xf numFmtId="3" fontId="25" fillId="3" borderId="46" xfId="38" applyNumberFormat="1" applyFont="1" applyFill="1" applyBorder="1" applyAlignment="1">
      <alignment horizontal="center" wrapText="1"/>
    </xf>
    <xf numFmtId="3" fontId="25" fillId="3" borderId="52" xfId="38" applyNumberFormat="1" applyFont="1" applyFill="1" applyBorder="1" applyAlignment="1">
      <alignment horizontal="center" wrapText="1"/>
    </xf>
    <xf numFmtId="3" fontId="25" fillId="3" borderId="40" xfId="37" applyNumberFormat="1" applyFont="1" applyFill="1" applyBorder="1" applyAlignment="1">
      <alignment horizontal="center" wrapText="1"/>
    </xf>
    <xf numFmtId="3" fontId="25" fillId="3" borderId="2" xfId="38" applyNumberFormat="1" applyFont="1" applyFill="1" applyBorder="1" applyAlignment="1">
      <alignment horizontal="center" wrapText="1"/>
    </xf>
    <xf numFmtId="3" fontId="25" fillId="3" borderId="66" xfId="38" applyNumberFormat="1" applyFont="1" applyFill="1" applyBorder="1" applyAlignment="1">
      <alignment horizontal="center" wrapText="1"/>
    </xf>
    <xf numFmtId="3" fontId="4" fillId="3" borderId="2" xfId="38" applyNumberFormat="1" applyFont="1" applyFill="1" applyBorder="1" applyAlignment="1">
      <alignment horizontal="center" wrapText="1"/>
    </xf>
    <xf numFmtId="3" fontId="4" fillId="3" borderId="66" xfId="38" applyNumberFormat="1" applyFont="1" applyFill="1" applyBorder="1" applyAlignment="1">
      <alignment horizontal="center" wrapText="1"/>
    </xf>
    <xf numFmtId="3" fontId="4" fillId="3" borderId="40" xfId="38" applyNumberFormat="1" applyFont="1" applyFill="1" applyBorder="1" applyAlignment="1">
      <alignment horizontal="center" wrapText="1"/>
    </xf>
    <xf numFmtId="3" fontId="18" fillId="0" borderId="171" xfId="28" applyNumberFormat="1" applyFont="1" applyFill="1" applyBorder="1" applyAlignment="1">
      <alignment horizontal="center"/>
    </xf>
    <xf numFmtId="3" fontId="18" fillId="0" borderId="32" xfId="28" applyNumberFormat="1" applyFont="1" applyFill="1" applyBorder="1" applyAlignment="1">
      <alignment horizontal="center"/>
    </xf>
    <xf numFmtId="0" fontId="15" fillId="0" borderId="0" xfId="4" applyFont="1" applyFill="1" applyBorder="1" applyAlignment="1" applyProtection="1"/>
    <xf numFmtId="0" fontId="79" fillId="0" borderId="0" xfId="4" applyFont="1" applyFill="1" applyBorder="1" applyAlignment="1" applyProtection="1"/>
    <xf numFmtId="0" fontId="40" fillId="0" borderId="0" xfId="28" applyFont="1" applyFill="1" applyAlignment="1">
      <alignment horizontal="center"/>
    </xf>
    <xf numFmtId="0" fontId="7" fillId="0" borderId="0" xfId="28" applyFont="1" applyFill="1" applyBorder="1" applyAlignment="1">
      <alignment horizontal="right"/>
    </xf>
    <xf numFmtId="0" fontId="4" fillId="0" borderId="0" xfId="28" applyFont="1" applyFill="1" applyAlignment="1">
      <alignment horizontal="center"/>
    </xf>
    <xf numFmtId="3" fontId="18" fillId="0" borderId="52" xfId="34" applyNumberFormat="1" applyFont="1" applyFill="1" applyBorder="1" applyAlignment="1">
      <alignment horizontal="center"/>
    </xf>
    <xf numFmtId="3" fontId="18" fillId="0" borderId="66" xfId="34" applyNumberFormat="1" applyFont="1" applyFill="1" applyBorder="1" applyAlignment="1">
      <alignment horizontal="center"/>
    </xf>
    <xf numFmtId="3" fontId="4" fillId="0" borderId="28" xfId="28" applyNumberFormat="1" applyFont="1" applyFill="1" applyBorder="1" applyAlignment="1">
      <alignment horizontal="center"/>
    </xf>
    <xf numFmtId="3" fontId="4" fillId="0" borderId="66" xfId="34" applyNumberFormat="1" applyFont="1" applyFill="1" applyBorder="1" applyAlignment="1">
      <alignment horizontal="center"/>
    </xf>
    <xf numFmtId="3" fontId="4" fillId="0" borderId="125" xfId="28" applyNumberFormat="1" applyFont="1" applyFill="1" applyBorder="1" applyAlignment="1">
      <alignment horizontal="center"/>
    </xf>
    <xf numFmtId="3" fontId="4" fillId="0" borderId="58" xfId="34" applyNumberFormat="1" applyFont="1" applyFill="1" applyBorder="1" applyAlignment="1">
      <alignment horizontal="center"/>
    </xf>
    <xf numFmtId="3" fontId="4" fillId="0" borderId="25" xfId="28" applyNumberFormat="1" applyFont="1" applyFill="1" applyBorder="1" applyAlignment="1">
      <alignment horizontal="center"/>
    </xf>
    <xf numFmtId="3" fontId="4" fillId="0" borderId="52" xfId="34" applyNumberFormat="1" applyFont="1" applyFill="1" applyBorder="1" applyAlignment="1">
      <alignment horizontal="center"/>
    </xf>
    <xf numFmtId="3" fontId="91" fillId="3" borderId="40" xfId="28" applyNumberFormat="1" applyFont="1" applyFill="1" applyBorder="1" applyAlignment="1">
      <alignment horizontal="center" wrapText="1"/>
    </xf>
    <xf numFmtId="3" fontId="91" fillId="3" borderId="2" xfId="28" applyNumberFormat="1" applyFont="1" applyFill="1" applyBorder="1" applyAlignment="1">
      <alignment horizontal="center" wrapText="1"/>
    </xf>
    <xf numFmtId="0" fontId="91" fillId="0" borderId="40" xfId="28" applyFont="1" applyFill="1" applyBorder="1" applyAlignment="1">
      <alignment horizontal="center" wrapText="1"/>
    </xf>
    <xf numFmtId="3" fontId="91" fillId="0" borderId="2" xfId="28" applyNumberFormat="1" applyFont="1" applyFill="1" applyBorder="1" applyAlignment="1">
      <alignment horizontal="center" wrapText="1"/>
    </xf>
    <xf numFmtId="3" fontId="18" fillId="0" borderId="125" xfId="28" applyNumberFormat="1" applyFont="1" applyFill="1" applyBorder="1" applyAlignment="1">
      <alignment horizontal="center"/>
    </xf>
    <xf numFmtId="0" fontId="25" fillId="0" borderId="70" xfId="28" applyFont="1" applyFill="1" applyBorder="1" applyAlignment="1">
      <alignment horizontal="center" wrapText="1"/>
    </xf>
    <xf numFmtId="3" fontId="25" fillId="0" borderId="57" xfId="28" applyNumberFormat="1" applyFont="1" applyFill="1" applyBorder="1" applyAlignment="1">
      <alignment horizontal="center" wrapText="1"/>
    </xf>
    <xf numFmtId="3" fontId="25" fillId="0" borderId="58" xfId="28" applyNumberFormat="1" applyFont="1" applyFill="1" applyBorder="1" applyAlignment="1">
      <alignment horizontal="center" wrapText="1"/>
    </xf>
    <xf numFmtId="3" fontId="25" fillId="3" borderId="46" xfId="28" applyNumberFormat="1" applyFont="1" applyFill="1" applyBorder="1" applyAlignment="1">
      <alignment horizontal="center" wrapText="1"/>
    </xf>
    <xf numFmtId="3" fontId="25" fillId="0" borderId="28" xfId="35" applyNumberFormat="1" applyFont="1" applyFill="1" applyBorder="1" applyAlignment="1">
      <alignment horizontal="center"/>
    </xf>
    <xf numFmtId="3" fontId="4" fillId="3" borderId="125" xfId="28" applyNumberFormat="1" applyFont="1" applyFill="1" applyBorder="1" applyAlignment="1">
      <alignment horizontal="center" wrapText="1"/>
    </xf>
    <xf numFmtId="3" fontId="4" fillId="3" borderId="25" xfId="28" applyNumberFormat="1" applyFont="1" applyFill="1" applyBorder="1" applyAlignment="1">
      <alignment horizontal="center" wrapText="1"/>
    </xf>
    <xf numFmtId="3" fontId="4" fillId="3" borderId="28" xfId="28" applyNumberFormat="1" applyFont="1" applyFill="1" applyBorder="1" applyAlignment="1">
      <alignment horizontal="center" wrapText="1"/>
    </xf>
    <xf numFmtId="3" fontId="4" fillId="3" borderId="40" xfId="37" applyNumberFormat="1" applyFont="1" applyFill="1" applyBorder="1" applyAlignment="1">
      <alignment horizontal="center" wrapText="1"/>
    </xf>
    <xf numFmtId="3" fontId="4" fillId="3" borderId="2" xfId="37" applyNumberFormat="1" applyFont="1" applyFill="1" applyBorder="1" applyAlignment="1">
      <alignment horizontal="center" wrapText="1"/>
    </xf>
    <xf numFmtId="3" fontId="18" fillId="0" borderId="66" xfId="37" applyNumberFormat="1" applyFont="1" applyBorder="1" applyAlignment="1">
      <alignment horizontal="center"/>
    </xf>
    <xf numFmtId="0" fontId="25" fillId="3" borderId="40" xfId="39" applyFont="1" applyFill="1" applyBorder="1" applyAlignment="1">
      <alignment horizontal="center" wrapText="1"/>
    </xf>
    <xf numFmtId="3" fontId="25" fillId="3" borderId="2" xfId="39" applyNumberFormat="1" applyFont="1" applyFill="1" applyBorder="1" applyAlignment="1">
      <alignment horizontal="center" wrapText="1"/>
    </xf>
    <xf numFmtId="3" fontId="25" fillId="3" borderId="66" xfId="39" applyNumberFormat="1" applyFont="1" applyFill="1" applyBorder="1" applyAlignment="1">
      <alignment horizontal="center" wrapText="1"/>
    </xf>
    <xf numFmtId="0" fontId="25" fillId="3" borderId="70" xfId="39" applyFont="1" applyFill="1" applyBorder="1" applyAlignment="1">
      <alignment horizontal="center" wrapText="1"/>
    </xf>
    <xf numFmtId="3" fontId="25" fillId="3" borderId="57" xfId="39" applyNumberFormat="1" applyFont="1" applyFill="1" applyBorder="1" applyAlignment="1">
      <alignment horizontal="center" wrapText="1"/>
    </xf>
    <xf numFmtId="3" fontId="25" fillId="3" borderId="58" xfId="39" applyNumberFormat="1" applyFont="1" applyFill="1" applyBorder="1" applyAlignment="1">
      <alignment horizontal="center" wrapText="1"/>
    </xf>
    <xf numFmtId="3" fontId="4" fillId="3" borderId="31" xfId="28" applyNumberFormat="1" applyFont="1" applyFill="1" applyBorder="1" applyAlignment="1">
      <alignment horizontal="center" wrapText="1"/>
    </xf>
    <xf numFmtId="0" fontId="25" fillId="3" borderId="42" xfId="39" applyFont="1" applyFill="1" applyBorder="1" applyAlignment="1">
      <alignment horizontal="center" wrapText="1"/>
    </xf>
    <xf numFmtId="3" fontId="25" fillId="3" borderId="5" xfId="39" applyNumberFormat="1" applyFont="1" applyFill="1" applyBorder="1" applyAlignment="1">
      <alignment horizontal="center" wrapText="1"/>
    </xf>
    <xf numFmtId="3" fontId="25" fillId="3" borderId="62" xfId="39" applyNumberFormat="1" applyFont="1" applyFill="1" applyBorder="1" applyAlignment="1">
      <alignment horizontal="center" wrapText="1"/>
    </xf>
    <xf numFmtId="3" fontId="4" fillId="0" borderId="32" xfId="28" applyNumberFormat="1" applyFont="1" applyFill="1" applyBorder="1" applyAlignment="1">
      <alignment horizontal="center"/>
    </xf>
    <xf numFmtId="0" fontId="73" fillId="0" borderId="0" xfId="28" applyFont="1" applyFill="1" applyAlignment="1">
      <alignment horizontal="left"/>
    </xf>
    <xf numFmtId="0" fontId="4" fillId="0" borderId="0" xfId="28" applyFont="1" applyFill="1" applyAlignment="1">
      <alignment horizontal="left"/>
    </xf>
    <xf numFmtId="0" fontId="7" fillId="0" borderId="0" xfId="28" applyFont="1" applyFill="1" applyBorder="1" applyAlignment="1">
      <alignment horizontal="center"/>
    </xf>
    <xf numFmtId="3" fontId="34" fillId="3" borderId="25" xfId="28" applyNumberFormat="1" applyFont="1" applyFill="1" applyBorder="1" applyAlignment="1">
      <alignment horizontal="center"/>
    </xf>
    <xf numFmtId="3" fontId="34" fillId="9" borderId="51" xfId="28" applyNumberFormat="1" applyFont="1" applyFill="1" applyBorder="1" applyAlignment="1" applyProtection="1">
      <alignment horizontal="center"/>
    </xf>
    <xf numFmtId="3" fontId="34" fillId="9" borderId="46" xfId="28" applyNumberFormat="1" applyFont="1" applyFill="1" applyBorder="1" applyAlignment="1" applyProtection="1">
      <alignment horizontal="center"/>
    </xf>
    <xf numFmtId="3" fontId="34" fillId="9" borderId="46" xfId="28" applyNumberFormat="1" applyFont="1" applyFill="1" applyBorder="1" applyAlignment="1">
      <alignment horizontal="center"/>
    </xf>
    <xf numFmtId="3" fontId="34" fillId="9" borderId="53" xfId="28" applyNumberFormat="1" applyFont="1" applyFill="1" applyBorder="1" applyAlignment="1" applyProtection="1">
      <alignment horizontal="center"/>
    </xf>
    <xf numFmtId="3" fontId="34" fillId="3" borderId="28" xfId="28" applyNumberFormat="1" applyFont="1" applyFill="1" applyBorder="1" applyAlignment="1">
      <alignment horizontal="center"/>
    </xf>
    <xf numFmtId="3" fontId="34" fillId="9" borderId="40" xfId="28" applyNumberFormat="1" applyFont="1" applyFill="1" applyBorder="1" applyAlignment="1" applyProtection="1">
      <alignment horizontal="center"/>
    </xf>
    <xf numFmtId="3" fontId="34" fillId="9" borderId="2" xfId="28" applyNumberFormat="1" applyFont="1" applyFill="1" applyBorder="1" applyAlignment="1" applyProtection="1">
      <alignment horizontal="center"/>
    </xf>
    <xf numFmtId="3" fontId="34" fillId="9" borderId="2" xfId="28" applyNumberFormat="1" applyFont="1" applyFill="1" applyBorder="1" applyAlignment="1">
      <alignment horizontal="center"/>
    </xf>
    <xf numFmtId="3" fontId="34" fillId="9" borderId="16" xfId="28" applyNumberFormat="1" applyFont="1" applyFill="1" applyBorder="1" applyAlignment="1" applyProtection="1">
      <alignment horizontal="center"/>
    </xf>
    <xf numFmtId="3" fontId="34" fillId="3" borderId="125" xfId="28" applyNumberFormat="1" applyFont="1" applyFill="1" applyBorder="1" applyAlignment="1">
      <alignment horizontal="center"/>
    </xf>
    <xf numFmtId="3" fontId="34" fillId="9" borderId="70" xfId="28" applyNumberFormat="1" applyFont="1" applyFill="1" applyBorder="1" applyAlignment="1" applyProtection="1">
      <alignment horizontal="center"/>
    </xf>
    <xf numFmtId="3" fontId="34" fillId="9" borderId="57" xfId="28" applyNumberFormat="1" applyFont="1" applyFill="1" applyBorder="1" applyAlignment="1" applyProtection="1">
      <alignment horizontal="center"/>
    </xf>
    <xf numFmtId="3" fontId="34" fillId="9" borderId="57" xfId="28" applyNumberFormat="1" applyFont="1" applyFill="1" applyBorder="1" applyAlignment="1">
      <alignment horizontal="center"/>
    </xf>
    <xf numFmtId="3" fontId="34" fillId="9" borderId="59" xfId="28" applyNumberFormat="1" applyFont="1" applyFill="1" applyBorder="1" applyAlignment="1" applyProtection="1">
      <alignment horizontal="center"/>
    </xf>
    <xf numFmtId="3" fontId="18" fillId="0" borderId="127" xfId="28" applyNumberFormat="1" applyFont="1" applyFill="1" applyBorder="1" applyAlignment="1">
      <alignment horizontal="center"/>
    </xf>
    <xf numFmtId="0" fontId="34" fillId="3" borderId="40" xfId="28" applyFont="1" applyFill="1" applyBorder="1" applyAlignment="1">
      <alignment horizontal="center" wrapText="1"/>
    </xf>
    <xf numFmtId="0" fontId="34" fillId="3" borderId="2" xfId="28" applyFont="1" applyFill="1" applyBorder="1" applyAlignment="1">
      <alignment horizontal="center" wrapText="1"/>
    </xf>
    <xf numFmtId="3" fontId="34" fillId="3" borderId="2" xfId="28" applyNumberFormat="1" applyFont="1" applyFill="1" applyBorder="1" applyAlignment="1">
      <alignment horizontal="center" wrapText="1"/>
    </xf>
    <xf numFmtId="0" fontId="4" fillId="3" borderId="40" xfId="28" applyFont="1" applyFill="1" applyBorder="1" applyAlignment="1">
      <alignment horizontal="center" wrapText="1"/>
    </xf>
    <xf numFmtId="0" fontId="4" fillId="3" borderId="2" xfId="28" applyFont="1" applyFill="1" applyBorder="1" applyAlignment="1">
      <alignment horizontal="center" wrapText="1"/>
    </xf>
    <xf numFmtId="3" fontId="4" fillId="3" borderId="2" xfId="28" applyNumberFormat="1" applyFont="1" applyFill="1" applyBorder="1" applyAlignment="1">
      <alignment horizontal="center" wrapText="1"/>
    </xf>
    <xf numFmtId="0" fontId="4" fillId="0" borderId="40" xfId="28" applyFont="1" applyFill="1" applyBorder="1" applyAlignment="1">
      <alignment horizontal="center" wrapText="1"/>
    </xf>
    <xf numFmtId="0" fontId="4" fillId="0" borderId="2" xfId="28" applyFont="1" applyFill="1" applyBorder="1" applyAlignment="1">
      <alignment horizontal="center" wrapText="1"/>
    </xf>
    <xf numFmtId="3" fontId="4" fillId="0" borderId="125" xfId="28" applyNumberFormat="1" applyFont="1" applyFill="1" applyBorder="1" applyAlignment="1">
      <alignment horizontal="center" wrapText="1"/>
    </xf>
    <xf numFmtId="0" fontId="4" fillId="0" borderId="70" xfId="28" applyFont="1" applyFill="1" applyBorder="1" applyAlignment="1">
      <alignment horizontal="center" wrapText="1"/>
    </xf>
    <xf numFmtId="0" fontId="4" fillId="0" borderId="57" xfId="28" applyFont="1" applyFill="1" applyBorder="1" applyAlignment="1">
      <alignment horizontal="center" wrapText="1"/>
    </xf>
    <xf numFmtId="3" fontId="4" fillId="0" borderId="57" xfId="28" applyNumberFormat="1" applyFont="1" applyFill="1" applyBorder="1" applyAlignment="1">
      <alignment horizontal="center" wrapText="1"/>
    </xf>
    <xf numFmtId="1" fontId="4" fillId="0" borderId="59" xfId="28" applyNumberFormat="1" applyFont="1" applyFill="1" applyBorder="1" applyAlignment="1">
      <alignment horizontal="center" wrapText="1"/>
    </xf>
    <xf numFmtId="3" fontId="4" fillId="0" borderId="25" xfId="28" applyNumberFormat="1" applyFont="1" applyFill="1" applyBorder="1" applyAlignment="1">
      <alignment horizontal="center" wrapText="1"/>
    </xf>
    <xf numFmtId="0" fontId="4" fillId="0" borderId="51" xfId="28" applyFont="1" applyFill="1" applyBorder="1" applyAlignment="1">
      <alignment horizontal="center" wrapText="1"/>
    </xf>
    <xf numFmtId="0" fontId="4" fillId="0" borderId="46" xfId="28" applyFont="1" applyFill="1" applyBorder="1" applyAlignment="1">
      <alignment horizontal="center" wrapText="1"/>
    </xf>
    <xf numFmtId="3" fontId="4" fillId="0" borderId="46" xfId="28" applyNumberFormat="1" applyFont="1" applyFill="1" applyBorder="1" applyAlignment="1">
      <alignment horizontal="center" wrapText="1"/>
    </xf>
    <xf numFmtId="1" fontId="4" fillId="0" borderId="53" xfId="28" applyNumberFormat="1" applyFont="1" applyFill="1" applyBorder="1" applyAlignment="1">
      <alignment horizontal="center" wrapText="1"/>
    </xf>
    <xf numFmtId="3" fontId="4" fillId="0" borderId="28" xfId="28" applyNumberFormat="1" applyFont="1" applyFill="1" applyBorder="1" applyAlignment="1">
      <alignment horizontal="center" wrapText="1"/>
    </xf>
    <xf numFmtId="1" fontId="4" fillId="0" borderId="16" xfId="28" applyNumberFormat="1" applyFont="1" applyFill="1" applyBorder="1" applyAlignment="1">
      <alignment horizontal="center" wrapText="1"/>
    </xf>
    <xf numFmtId="3" fontId="4" fillId="0" borderId="28" xfId="28" applyNumberFormat="1" applyFont="1" applyFill="1" applyBorder="1" applyAlignment="1" applyProtection="1">
      <alignment horizontal="center"/>
    </xf>
    <xf numFmtId="3" fontId="4" fillId="0" borderId="40" xfId="28" applyNumberFormat="1" applyFont="1" applyFill="1" applyBorder="1" applyAlignment="1" applyProtection="1">
      <alignment horizontal="center"/>
    </xf>
    <xf numFmtId="3" fontId="4" fillId="0" borderId="2" xfId="28" applyNumberFormat="1" applyFont="1" applyFill="1" applyBorder="1" applyAlignment="1" applyProtection="1">
      <alignment horizontal="center"/>
    </xf>
    <xf numFmtId="3" fontId="4" fillId="0" borderId="16" xfId="28" applyNumberFormat="1" applyFont="1" applyFill="1" applyBorder="1" applyAlignment="1" applyProtection="1">
      <alignment horizontal="center"/>
    </xf>
    <xf numFmtId="3" fontId="34" fillId="0" borderId="28" xfId="28" applyNumberFormat="1" applyFont="1" applyFill="1" applyBorder="1" applyAlignment="1" applyProtection="1">
      <alignment horizontal="center"/>
    </xf>
    <xf numFmtId="3" fontId="34" fillId="0" borderId="40" xfId="28" applyNumberFormat="1" applyFont="1" applyFill="1" applyBorder="1" applyAlignment="1" applyProtection="1">
      <alignment horizontal="center"/>
    </xf>
    <xf numFmtId="3" fontId="34" fillId="0" borderId="2" xfId="28" applyNumberFormat="1" applyFont="1" applyFill="1" applyBorder="1" applyAlignment="1" applyProtection="1">
      <alignment horizontal="center"/>
    </xf>
    <xf numFmtId="3" fontId="34" fillId="0" borderId="16" xfId="28" applyNumberFormat="1" applyFont="1" applyFill="1" applyBorder="1" applyAlignment="1" applyProtection="1">
      <alignment horizontal="center"/>
    </xf>
    <xf numFmtId="3" fontId="34" fillId="0" borderId="125" xfId="28" applyNumberFormat="1" applyFont="1" applyFill="1" applyBorder="1" applyAlignment="1" applyProtection="1">
      <alignment horizontal="center"/>
    </xf>
    <xf numFmtId="3" fontId="34" fillId="0" borderId="70" xfId="28" applyNumberFormat="1" applyFont="1" applyFill="1" applyBorder="1" applyAlignment="1" applyProtection="1">
      <alignment horizontal="center"/>
    </xf>
    <xf numFmtId="3" fontId="34" fillId="0" borderId="57" xfId="28" applyNumberFormat="1" applyFont="1" applyFill="1" applyBorder="1" applyAlignment="1" applyProtection="1">
      <alignment horizontal="center"/>
    </xf>
    <xf numFmtId="3" fontId="34" fillId="0" borderId="59" xfId="28" applyNumberFormat="1" applyFont="1" applyFill="1" applyBorder="1" applyAlignment="1" applyProtection="1">
      <alignment horizontal="center"/>
    </xf>
    <xf numFmtId="3" fontId="34" fillId="0" borderId="25" xfId="28" applyNumberFormat="1" applyFont="1" applyFill="1" applyBorder="1" applyAlignment="1" applyProtection="1">
      <alignment horizontal="center"/>
    </xf>
    <xf numFmtId="3" fontId="34" fillId="0" borderId="51" xfId="28" applyNumberFormat="1" applyFont="1" applyFill="1" applyBorder="1" applyAlignment="1" applyProtection="1">
      <alignment horizontal="center"/>
    </xf>
    <xf numFmtId="3" fontId="34" fillId="0" borderId="46" xfId="28" applyNumberFormat="1" applyFont="1" applyFill="1" applyBorder="1" applyAlignment="1" applyProtection="1">
      <alignment horizontal="center"/>
    </xf>
    <xf numFmtId="3" fontId="34" fillId="0" borderId="52" xfId="28" applyNumberFormat="1" applyFont="1" applyFill="1" applyBorder="1" applyAlignment="1" applyProtection="1">
      <alignment horizontal="center"/>
    </xf>
    <xf numFmtId="3" fontId="34" fillId="3" borderId="28" xfId="28" applyNumberFormat="1" applyFont="1" applyFill="1" applyBorder="1" applyAlignment="1" applyProtection="1">
      <alignment horizontal="center"/>
    </xf>
    <xf numFmtId="3" fontId="34" fillId="0" borderId="66" xfId="28" applyNumberFormat="1" applyFont="1" applyFill="1" applyBorder="1" applyAlignment="1" applyProtection="1">
      <alignment horizontal="center"/>
    </xf>
    <xf numFmtId="167" fontId="34" fillId="3" borderId="28" xfId="28" applyNumberFormat="1" applyFont="1" applyFill="1" applyBorder="1" applyAlignment="1" applyProtection="1">
      <alignment horizontal="center"/>
    </xf>
    <xf numFmtId="167" fontId="34" fillId="0" borderId="40" xfId="28" applyNumberFormat="1" applyFont="1" applyFill="1" applyBorder="1" applyAlignment="1" applyProtection="1">
      <alignment horizontal="center"/>
    </xf>
    <xf numFmtId="167" fontId="34" fillId="0" borderId="2" xfId="28" applyNumberFormat="1" applyFont="1" applyFill="1" applyBorder="1" applyAlignment="1" applyProtection="1">
      <alignment horizontal="center"/>
    </xf>
    <xf numFmtId="167" fontId="34" fillId="0" borderId="66" xfId="28" applyNumberFormat="1" applyFont="1" applyFill="1" applyBorder="1" applyAlignment="1" applyProtection="1">
      <alignment horizontal="center"/>
    </xf>
    <xf numFmtId="167" fontId="34" fillId="3" borderId="125" xfId="28" applyNumberFormat="1" applyFont="1" applyFill="1" applyBorder="1" applyAlignment="1" applyProtection="1">
      <alignment horizontal="center"/>
    </xf>
    <xf numFmtId="167" fontId="34" fillId="0" borderId="70" xfId="28" applyNumberFormat="1" applyFont="1" applyFill="1" applyBorder="1" applyAlignment="1" applyProtection="1">
      <alignment horizontal="center"/>
    </xf>
    <xf numFmtId="167" fontId="34" fillId="0" borderId="57" xfId="28" applyNumberFormat="1" applyFont="1" applyFill="1" applyBorder="1" applyAlignment="1" applyProtection="1">
      <alignment horizontal="center"/>
    </xf>
    <xf numFmtId="167" fontId="34" fillId="0" borderId="58" xfId="28" applyNumberFormat="1" applyFont="1" applyFill="1" applyBorder="1" applyAlignment="1" applyProtection="1">
      <alignment horizontal="center"/>
    </xf>
    <xf numFmtId="167" fontId="34" fillId="3" borderId="31" xfId="28" applyNumberFormat="1" applyFont="1" applyFill="1" applyBorder="1" applyAlignment="1" applyProtection="1">
      <alignment horizontal="center"/>
    </xf>
    <xf numFmtId="167" fontId="34" fillId="0" borderId="42" xfId="28" applyNumberFormat="1" applyFont="1" applyFill="1" applyBorder="1" applyAlignment="1" applyProtection="1">
      <alignment horizontal="center"/>
    </xf>
    <xf numFmtId="167" fontId="34" fillId="0" borderId="5" xfId="28" applyNumberFormat="1" applyFont="1" applyFill="1" applyBorder="1" applyAlignment="1" applyProtection="1">
      <alignment horizontal="center"/>
    </xf>
    <xf numFmtId="167" fontId="34" fillId="0" borderId="62" xfId="28" applyNumberFormat="1" applyFont="1" applyFill="1" applyBorder="1" applyAlignment="1" applyProtection="1">
      <alignment horizontal="center"/>
    </xf>
    <xf numFmtId="0" fontId="7" fillId="0" borderId="64" xfId="28" applyFont="1" applyFill="1" applyBorder="1" applyAlignment="1">
      <alignment horizontal="center" vertical="center" wrapText="1"/>
    </xf>
    <xf numFmtId="0" fontId="7" fillId="0" borderId="107" xfId="28" applyFont="1" applyFill="1" applyBorder="1" applyAlignment="1">
      <alignment horizontal="center" vertical="center" wrapText="1"/>
    </xf>
    <xf numFmtId="3" fontId="86" fillId="0" borderId="91" xfId="33" applyFont="1" applyFill="1" applyBorder="1" applyAlignment="1">
      <alignment horizontal="center" vertical="center" wrapText="1"/>
    </xf>
    <xf numFmtId="3" fontId="6" fillId="0" borderId="52" xfId="28" applyNumberFormat="1" applyFont="1" applyFill="1" applyBorder="1" applyAlignment="1">
      <alignment horizontal="center"/>
    </xf>
    <xf numFmtId="3" fontId="6" fillId="0" borderId="53" xfId="28" applyNumberFormat="1" applyFont="1" applyFill="1" applyBorder="1" applyAlignment="1">
      <alignment horizontal="center"/>
    </xf>
    <xf numFmtId="3" fontId="7" fillId="2" borderId="25" xfId="28" applyNumberFormat="1" applyFont="1" applyFill="1" applyBorder="1" applyAlignment="1">
      <alignment horizontal="center"/>
    </xf>
    <xf numFmtId="3" fontId="6" fillId="0" borderId="66" xfId="28" applyNumberFormat="1" applyFont="1" applyFill="1" applyBorder="1" applyAlignment="1">
      <alignment horizontal="center"/>
    </xf>
    <xf numFmtId="3" fontId="6" fillId="0" borderId="16" xfId="28" applyNumberFormat="1" applyFont="1" applyFill="1" applyBorder="1" applyAlignment="1">
      <alignment horizontal="center"/>
    </xf>
    <xf numFmtId="3" fontId="7" fillId="2" borderId="28" xfId="28" applyNumberFormat="1" applyFont="1" applyFill="1" applyBorder="1" applyAlignment="1">
      <alignment horizontal="center"/>
    </xf>
    <xf numFmtId="3" fontId="6" fillId="0" borderId="58" xfId="28" applyNumberFormat="1" applyFont="1" applyFill="1" applyBorder="1" applyAlignment="1">
      <alignment horizontal="center"/>
    </xf>
    <xf numFmtId="3" fontId="6" fillId="0" borderId="59" xfId="28" applyNumberFormat="1" applyFont="1" applyFill="1" applyBorder="1" applyAlignment="1">
      <alignment horizontal="center"/>
    </xf>
    <xf numFmtId="3" fontId="7" fillId="2" borderId="125" xfId="28" applyNumberFormat="1" applyFont="1" applyFill="1" applyBorder="1" applyAlignment="1">
      <alignment horizontal="center"/>
    </xf>
    <xf numFmtId="3" fontId="4" fillId="0" borderId="51" xfId="28" applyNumberFormat="1" applyFont="1" applyBorder="1" applyAlignment="1">
      <alignment horizontal="center"/>
    </xf>
    <xf numFmtId="3" fontId="4" fillId="0" borderId="46" xfId="28" applyNumberFormat="1" applyFont="1" applyBorder="1" applyAlignment="1">
      <alignment horizontal="center"/>
    </xf>
    <xf numFmtId="3" fontId="4" fillId="0" borderId="40" xfId="28" applyNumberFormat="1" applyFont="1" applyBorder="1" applyAlignment="1">
      <alignment horizontal="center"/>
    </xf>
    <xf numFmtId="3" fontId="4" fillId="0" borderId="2" xfId="28" applyNumberFormat="1" applyFont="1" applyBorder="1" applyAlignment="1">
      <alignment horizontal="center"/>
    </xf>
    <xf numFmtId="3" fontId="4" fillId="0" borderId="40" xfId="40" applyNumberFormat="1" applyFont="1" applyBorder="1" applyAlignment="1">
      <alignment horizontal="center"/>
    </xf>
    <xf numFmtId="3" fontId="4" fillId="0" borderId="2" xfId="40" applyNumberFormat="1" applyFont="1" applyBorder="1" applyAlignment="1">
      <alignment horizontal="center"/>
    </xf>
    <xf numFmtId="3" fontId="6" fillId="0" borderId="66" xfId="28" applyNumberFormat="1" applyFont="1" applyBorder="1" applyAlignment="1">
      <alignment horizontal="center"/>
    </xf>
    <xf numFmtId="3" fontId="4" fillId="0" borderId="40" xfId="40" applyNumberFormat="1" applyFont="1" applyFill="1" applyBorder="1" applyAlignment="1">
      <alignment horizontal="center"/>
    </xf>
    <xf numFmtId="3" fontId="4" fillId="0" borderId="2" xfId="40" applyNumberFormat="1" applyFont="1" applyFill="1" applyBorder="1" applyAlignment="1">
      <alignment horizontal="center"/>
    </xf>
    <xf numFmtId="3" fontId="4" fillId="0" borderId="70" xfId="40" applyNumberFormat="1" applyFont="1" applyBorder="1" applyAlignment="1">
      <alignment horizontal="center"/>
    </xf>
    <xf numFmtId="3" fontId="4" fillId="0" borderId="57" xfId="40" applyNumberFormat="1" applyFont="1" applyBorder="1" applyAlignment="1">
      <alignment horizontal="center"/>
    </xf>
    <xf numFmtId="3" fontId="6" fillId="3" borderId="58" xfId="28" applyNumberFormat="1" applyFont="1" applyFill="1" applyBorder="1" applyAlignment="1">
      <alignment horizontal="center"/>
    </xf>
    <xf numFmtId="3" fontId="6" fillId="0" borderId="58" xfId="28" applyNumberFormat="1" applyFont="1" applyBorder="1" applyAlignment="1">
      <alignment horizontal="center"/>
    </xf>
    <xf numFmtId="3" fontId="7" fillId="4" borderId="171" xfId="41" applyNumberFormat="1" applyFont="1" applyFill="1" applyBorder="1" applyAlignment="1">
      <alignment horizontal="center"/>
    </xf>
    <xf numFmtId="3" fontId="4" fillId="0" borderId="51" xfId="40" applyNumberFormat="1" applyFont="1" applyBorder="1" applyAlignment="1">
      <alignment horizontal="center"/>
    </xf>
    <xf numFmtId="3" fontId="4" fillId="0" borderId="46" xfId="40" applyNumberFormat="1" applyFont="1" applyBorder="1" applyAlignment="1">
      <alignment horizontal="center"/>
    </xf>
    <xf numFmtId="3" fontId="6" fillId="0" borderId="52" xfId="28" applyNumberFormat="1" applyFont="1" applyBorder="1" applyAlignment="1">
      <alignment horizontal="center"/>
    </xf>
    <xf numFmtId="3" fontId="7" fillId="4" borderId="26" xfId="41" applyNumberFormat="1" applyFont="1" applyFill="1" applyBorder="1" applyAlignment="1">
      <alignment horizontal="center"/>
    </xf>
    <xf numFmtId="3" fontId="7" fillId="4" borderId="29" xfId="40" applyNumberFormat="1" applyFont="1" applyFill="1" applyBorder="1" applyAlignment="1">
      <alignment horizontal="center"/>
    </xf>
    <xf numFmtId="3" fontId="4" fillId="4" borderId="29" xfId="40" applyNumberFormat="1" applyFont="1" applyFill="1" applyBorder="1" applyAlignment="1">
      <alignment horizontal="center"/>
    </xf>
    <xf numFmtId="3" fontId="4" fillId="4" borderId="171" xfId="40" applyNumberFormat="1" applyFont="1" applyFill="1" applyBorder="1" applyAlignment="1">
      <alignment horizontal="center"/>
    </xf>
    <xf numFmtId="3" fontId="4" fillId="4" borderId="26" xfId="40" applyNumberFormat="1" applyFont="1" applyFill="1" applyBorder="1" applyAlignment="1">
      <alignment horizontal="center"/>
    </xf>
    <xf numFmtId="3" fontId="7" fillId="0" borderId="52" xfId="28" applyNumberFormat="1" applyFont="1" applyBorder="1" applyAlignment="1">
      <alignment horizontal="center"/>
    </xf>
    <xf numFmtId="3" fontId="7" fillId="0" borderId="66" xfId="28" applyNumberFormat="1" applyFont="1" applyBorder="1" applyAlignment="1">
      <alignment horizontal="center"/>
    </xf>
    <xf numFmtId="3" fontId="7" fillId="0" borderId="66" xfId="42" applyNumberFormat="1" applyFont="1" applyBorder="1" applyAlignment="1">
      <alignment horizontal="center"/>
    </xf>
    <xf numFmtId="0" fontId="79" fillId="0" borderId="0" xfId="4" applyFont="1" applyFill="1" applyAlignment="1" applyProtection="1">
      <alignment horizontal="left"/>
    </xf>
    <xf numFmtId="0" fontId="4" fillId="0" borderId="0" xfId="42" applyFont="1" applyFill="1"/>
    <xf numFmtId="0" fontId="93" fillId="0" borderId="0" xfId="42" applyFont="1" applyFill="1" applyAlignment="1">
      <alignment vertical="center" wrapText="1"/>
    </xf>
    <xf numFmtId="0" fontId="7" fillId="0" borderId="0" xfId="42" applyFont="1" applyFill="1" applyBorder="1" applyAlignment="1">
      <alignment horizontal="center"/>
    </xf>
    <xf numFmtId="0" fontId="7" fillId="0" borderId="34" xfId="42" applyFont="1" applyFill="1" applyBorder="1" applyAlignment="1">
      <alignment horizontal="center" vertical="center"/>
    </xf>
    <xf numFmtId="0" fontId="7" fillId="0" borderId="44" xfId="42" applyFont="1" applyFill="1" applyBorder="1" applyAlignment="1">
      <alignment horizontal="center" vertical="center"/>
    </xf>
    <xf numFmtId="0" fontId="7" fillId="0" borderId="155" xfId="42" applyFont="1" applyFill="1" applyBorder="1" applyAlignment="1">
      <alignment horizontal="center" vertical="center"/>
    </xf>
    <xf numFmtId="0" fontId="7" fillId="0" borderId="51" xfId="42" applyFont="1" applyFill="1" applyBorder="1" applyAlignment="1">
      <alignment horizontal="center" vertical="center"/>
    </xf>
    <xf numFmtId="0" fontId="7" fillId="0" borderId="52" xfId="42" applyFont="1" applyFill="1" applyBorder="1" applyAlignment="1">
      <alignment horizontal="center" vertical="center"/>
    </xf>
    <xf numFmtId="0" fontId="7" fillId="0" borderId="53" xfId="42" applyFont="1" applyFill="1" applyBorder="1" applyAlignment="1">
      <alignment horizontal="center" vertical="center"/>
    </xf>
    <xf numFmtId="0" fontId="7" fillId="2" borderId="144" xfId="42" applyFont="1" applyFill="1" applyBorder="1" applyAlignment="1">
      <alignment horizontal="center" vertical="center"/>
    </xf>
    <xf numFmtId="0" fontId="7" fillId="0" borderId="0" xfId="42" applyFont="1" applyFill="1" applyAlignment="1">
      <alignment horizontal="center"/>
    </xf>
    <xf numFmtId="3" fontId="86" fillId="0" borderId="25" xfId="33" applyFont="1" applyFill="1" applyBorder="1" applyAlignment="1">
      <alignment horizontal="center"/>
    </xf>
    <xf numFmtId="3" fontId="4" fillId="0" borderId="51" xfId="42" applyNumberFormat="1" applyFont="1" applyFill="1" applyBorder="1" applyAlignment="1">
      <alignment horizontal="center" vertical="center"/>
    </xf>
    <xf numFmtId="3" fontId="4" fillId="0" borderId="46" xfId="42" applyNumberFormat="1" applyFont="1" applyFill="1" applyBorder="1" applyAlignment="1">
      <alignment horizontal="center" vertical="center"/>
    </xf>
    <xf numFmtId="3" fontId="7" fillId="0" borderId="53" xfId="42" applyNumberFormat="1" applyFont="1" applyFill="1" applyBorder="1" applyAlignment="1">
      <alignment horizontal="center" vertical="center"/>
    </xf>
    <xf numFmtId="3" fontId="4" fillId="0" borderId="40" xfId="42" applyNumberFormat="1" applyFont="1" applyFill="1" applyBorder="1" applyAlignment="1">
      <alignment horizontal="center" vertical="center"/>
    </xf>
    <xf numFmtId="3" fontId="4" fillId="0" borderId="66" xfId="42" applyNumberFormat="1" applyFont="1" applyFill="1" applyBorder="1" applyAlignment="1">
      <alignment horizontal="center" vertical="center"/>
    </xf>
    <xf numFmtId="3" fontId="4" fillId="0" borderId="16" xfId="42" applyNumberFormat="1" applyFont="1" applyFill="1" applyBorder="1" applyAlignment="1">
      <alignment horizontal="center" vertical="center"/>
    </xf>
    <xf numFmtId="3" fontId="7" fillId="2" borderId="142" xfId="42" applyNumberFormat="1" applyFont="1" applyFill="1" applyBorder="1" applyAlignment="1">
      <alignment horizontal="center" vertical="center"/>
    </xf>
    <xf numFmtId="3" fontId="86" fillId="0" borderId="28" xfId="35" applyNumberFormat="1" applyFont="1" applyFill="1" applyBorder="1" applyAlignment="1">
      <alignment horizontal="center"/>
    </xf>
    <xf numFmtId="3" fontId="4" fillId="0" borderId="2" xfId="42" applyNumberFormat="1" applyFont="1" applyFill="1" applyBorder="1" applyAlignment="1">
      <alignment horizontal="center" vertical="center"/>
    </xf>
    <xf numFmtId="3" fontId="7" fillId="0" borderId="16" xfId="42" applyNumberFormat="1" applyFont="1" applyFill="1" applyBorder="1" applyAlignment="1">
      <alignment horizontal="center" vertical="center"/>
    </xf>
    <xf numFmtId="3" fontId="86" fillId="0" borderId="28" xfId="33" applyFont="1" applyFill="1" applyBorder="1" applyAlignment="1">
      <alignment horizontal="center"/>
    </xf>
    <xf numFmtId="3" fontId="86" fillId="0" borderId="125" xfId="33" applyFont="1" applyFill="1" applyBorder="1" applyAlignment="1">
      <alignment horizontal="center"/>
    </xf>
    <xf numFmtId="3" fontId="4" fillId="0" borderId="70" xfId="42" applyNumberFormat="1" applyFont="1" applyBorder="1" applyAlignment="1">
      <alignment horizontal="center" vertical="center"/>
    </xf>
    <xf numFmtId="3" fontId="4" fillId="0" borderId="57" xfId="42" applyNumberFormat="1" applyFont="1" applyBorder="1" applyAlignment="1">
      <alignment horizontal="center" vertical="center"/>
    </xf>
    <xf numFmtId="3" fontId="7" fillId="0" borderId="59" xfId="42" applyNumberFormat="1" applyFont="1" applyFill="1" applyBorder="1" applyAlignment="1">
      <alignment horizontal="center" vertical="center"/>
    </xf>
    <xf numFmtId="3" fontId="4" fillId="0" borderId="58" xfId="42" applyNumberFormat="1" applyFont="1" applyBorder="1" applyAlignment="1">
      <alignment horizontal="center" vertical="center"/>
    </xf>
    <xf numFmtId="3" fontId="4" fillId="0" borderId="59" xfId="42" applyNumberFormat="1" applyFont="1" applyBorder="1" applyAlignment="1">
      <alignment horizontal="center" vertical="center"/>
    </xf>
    <xf numFmtId="3" fontId="7" fillId="2" borderId="145" xfId="42" applyNumberFormat="1" applyFont="1" applyFill="1" applyBorder="1" applyAlignment="1">
      <alignment horizontal="center" vertical="center"/>
    </xf>
    <xf numFmtId="3" fontId="22" fillId="0" borderId="25" xfId="33" applyFont="1" applyFill="1" applyBorder="1" applyAlignment="1">
      <alignment horizontal="center"/>
    </xf>
    <xf numFmtId="3" fontId="4" fillId="0" borderId="51" xfId="42" applyNumberFormat="1" applyFont="1" applyBorder="1" applyAlignment="1">
      <alignment horizontal="center"/>
    </xf>
    <xf numFmtId="3" fontId="4" fillId="0" borderId="46" xfId="42" applyNumberFormat="1" applyFont="1" applyBorder="1" applyAlignment="1">
      <alignment horizontal="center"/>
    </xf>
    <xf numFmtId="3" fontId="7" fillId="0" borderId="52" xfId="42" applyNumberFormat="1" applyFont="1" applyFill="1" applyBorder="1" applyAlignment="1">
      <alignment horizontal="center"/>
    </xf>
    <xf numFmtId="3" fontId="4" fillId="0" borderId="52" xfId="42" applyNumberFormat="1" applyFont="1" applyBorder="1" applyAlignment="1">
      <alignment horizontal="center"/>
    </xf>
    <xf numFmtId="3" fontId="7" fillId="2" borderId="26" xfId="42" applyNumberFormat="1" applyFont="1" applyFill="1" applyBorder="1" applyAlignment="1">
      <alignment horizontal="center"/>
    </xf>
    <xf numFmtId="3" fontId="22" fillId="0" borderId="28" xfId="33" applyFont="1" applyFill="1" applyBorder="1" applyAlignment="1">
      <alignment horizontal="center"/>
    </xf>
    <xf numFmtId="3" fontId="4" fillId="0" borderId="40" xfId="42" applyNumberFormat="1" applyFont="1" applyBorder="1" applyAlignment="1">
      <alignment horizontal="center"/>
    </xf>
    <xf numFmtId="3" fontId="4" fillId="0" borderId="2" xfId="42" applyNumberFormat="1" applyFont="1" applyBorder="1" applyAlignment="1">
      <alignment horizontal="center"/>
    </xf>
    <xf numFmtId="3" fontId="7" fillId="0" borderId="66" xfId="42" applyNumberFormat="1" applyFont="1" applyFill="1" applyBorder="1" applyAlignment="1">
      <alignment horizontal="center"/>
    </xf>
    <xf numFmtId="3" fontId="4" fillId="0" borderId="66" xfId="42" applyNumberFormat="1" applyFont="1" applyBorder="1" applyAlignment="1">
      <alignment horizontal="center"/>
    </xf>
    <xf numFmtId="3" fontId="7" fillId="2" borderId="29" xfId="42" applyNumberFormat="1" applyFont="1" applyFill="1" applyBorder="1" applyAlignment="1">
      <alignment horizontal="center"/>
    </xf>
    <xf numFmtId="3" fontId="4" fillId="0" borderId="40" xfId="42" applyNumberFormat="1" applyFont="1" applyFill="1" applyBorder="1" applyAlignment="1">
      <alignment horizontal="center"/>
    </xf>
    <xf numFmtId="3" fontId="4" fillId="0" borderId="2" xfId="42" applyNumberFormat="1" applyFont="1" applyFill="1" applyBorder="1" applyAlignment="1">
      <alignment horizontal="center"/>
    </xf>
    <xf numFmtId="3" fontId="4" fillId="0" borderId="66" xfId="42" applyNumberFormat="1" applyFont="1" applyFill="1" applyBorder="1" applyAlignment="1">
      <alignment horizontal="center"/>
    </xf>
    <xf numFmtId="3" fontId="22" fillId="0" borderId="125" xfId="33" applyFont="1" applyFill="1" applyBorder="1" applyAlignment="1">
      <alignment horizontal="center"/>
    </xf>
    <xf numFmtId="3" fontId="4" fillId="0" borderId="70" xfId="42" applyNumberFormat="1" applyFont="1" applyFill="1" applyBorder="1" applyAlignment="1">
      <alignment horizontal="center"/>
    </xf>
    <xf numFmtId="3" fontId="4" fillId="0" borderId="57" xfId="42" applyNumberFormat="1" applyFont="1" applyFill="1" applyBorder="1" applyAlignment="1">
      <alignment horizontal="center"/>
    </xf>
    <xf numFmtId="3" fontId="7" fillId="0" borderId="58" xfId="42" applyNumberFormat="1" applyFont="1" applyFill="1" applyBorder="1" applyAlignment="1">
      <alignment horizontal="center"/>
    </xf>
    <xf numFmtId="3" fontId="4" fillId="0" borderId="58" xfId="42" applyNumberFormat="1" applyFont="1" applyFill="1" applyBorder="1" applyAlignment="1">
      <alignment horizontal="center"/>
    </xf>
    <xf numFmtId="3" fontId="7" fillId="2" borderId="171" xfId="42" applyNumberFormat="1" applyFont="1" applyFill="1" applyBorder="1" applyAlignment="1">
      <alignment horizontal="center"/>
    </xf>
    <xf numFmtId="3" fontId="4" fillId="0" borderId="51" xfId="42" applyNumberFormat="1" applyFont="1" applyFill="1" applyBorder="1" applyAlignment="1">
      <alignment horizontal="center"/>
    </xf>
    <xf numFmtId="3" fontId="4" fillId="0" borderId="46" xfId="42" applyNumberFormat="1" applyFont="1" applyFill="1" applyBorder="1" applyAlignment="1">
      <alignment horizontal="center"/>
    </xf>
    <xf numFmtId="3" fontId="7" fillId="0" borderId="53" xfId="42" applyNumberFormat="1" applyFont="1" applyFill="1" applyBorder="1" applyAlignment="1">
      <alignment horizontal="center"/>
    </xf>
    <xf numFmtId="3" fontId="4" fillId="0" borderId="52" xfId="42" applyNumberFormat="1" applyFont="1" applyFill="1" applyBorder="1" applyAlignment="1">
      <alignment horizontal="center"/>
    </xf>
    <xf numFmtId="3" fontId="4" fillId="0" borderId="60" xfId="42" applyNumberFormat="1" applyFont="1" applyFill="1" applyBorder="1" applyAlignment="1">
      <alignment horizontal="center"/>
    </xf>
    <xf numFmtId="3" fontId="4" fillId="0" borderId="53" xfId="42" applyNumberFormat="1" applyFont="1" applyFill="1" applyBorder="1" applyAlignment="1">
      <alignment horizontal="center"/>
    </xf>
    <xf numFmtId="3" fontId="7" fillId="2" borderId="144" xfId="42" applyNumberFormat="1" applyFont="1" applyFill="1" applyBorder="1" applyAlignment="1">
      <alignment horizontal="center"/>
    </xf>
    <xf numFmtId="3" fontId="7" fillId="0" borderId="16" xfId="42" applyNumberFormat="1" applyFont="1" applyFill="1" applyBorder="1" applyAlignment="1">
      <alignment horizontal="center"/>
    </xf>
    <xf numFmtId="3" fontId="4" fillId="0" borderId="11" xfId="42" applyNumberFormat="1" applyFont="1" applyFill="1" applyBorder="1" applyAlignment="1">
      <alignment horizontal="center"/>
    </xf>
    <xf numFmtId="3" fontId="4" fillId="0" borderId="16" xfId="42" applyNumberFormat="1" applyFont="1" applyFill="1" applyBorder="1" applyAlignment="1">
      <alignment horizontal="center"/>
    </xf>
    <xf numFmtId="3" fontId="7" fillId="2" borderId="142" xfId="42" applyNumberFormat="1" applyFont="1" applyFill="1" applyBorder="1" applyAlignment="1">
      <alignment horizontal="center"/>
    </xf>
    <xf numFmtId="3" fontId="7" fillId="0" borderId="59" xfId="42" applyNumberFormat="1" applyFont="1" applyFill="1" applyBorder="1" applyAlignment="1">
      <alignment horizontal="center"/>
    </xf>
    <xf numFmtId="3" fontId="4" fillId="0" borderId="18" xfId="42" applyNumberFormat="1" applyFont="1" applyFill="1" applyBorder="1" applyAlignment="1">
      <alignment horizontal="center"/>
    </xf>
    <xf numFmtId="3" fontId="4" fillId="0" borderId="59" xfId="42" applyNumberFormat="1" applyFont="1" applyFill="1" applyBorder="1" applyAlignment="1">
      <alignment horizontal="center"/>
    </xf>
    <xf numFmtId="3" fontId="7" fillId="2" borderId="145" xfId="42" applyNumberFormat="1" applyFont="1" applyFill="1" applyBorder="1" applyAlignment="1">
      <alignment horizontal="center"/>
    </xf>
    <xf numFmtId="3" fontId="22" fillId="0" borderId="31" xfId="33" applyFont="1" applyFill="1" applyBorder="1" applyAlignment="1">
      <alignment horizontal="center"/>
    </xf>
    <xf numFmtId="3" fontId="4" fillId="0" borderId="42" xfId="42" applyNumberFormat="1" applyFont="1" applyFill="1" applyBorder="1" applyAlignment="1">
      <alignment horizontal="center"/>
    </xf>
    <xf numFmtId="3" fontId="4" fillId="0" borderId="5" xfId="42" applyNumberFormat="1" applyFont="1" applyFill="1" applyBorder="1" applyAlignment="1">
      <alignment horizontal="center"/>
    </xf>
    <xf numFmtId="3" fontId="7" fillId="0" borderId="62" xfId="42" applyNumberFormat="1" applyFont="1" applyFill="1" applyBorder="1" applyAlignment="1">
      <alignment horizontal="center"/>
    </xf>
    <xf numFmtId="3" fontId="7" fillId="2" borderId="32" xfId="42" applyNumberFormat="1" applyFont="1" applyFill="1" applyBorder="1" applyAlignment="1">
      <alignment horizontal="center"/>
    </xf>
    <xf numFmtId="0" fontId="4" fillId="0" borderId="0" xfId="42" applyFont="1" applyFill="1" applyAlignment="1">
      <alignment horizontal="center"/>
    </xf>
    <xf numFmtId="3" fontId="4" fillId="0" borderId="0" xfId="42" applyNumberFormat="1" applyFont="1" applyFill="1" applyAlignment="1">
      <alignment horizontal="center"/>
    </xf>
    <xf numFmtId="0" fontId="7" fillId="0" borderId="0" xfId="42" applyFont="1" applyFill="1" applyBorder="1" applyAlignment="1"/>
    <xf numFmtId="0" fontId="7" fillId="0" borderId="0" xfId="42" applyFont="1" applyFill="1" applyAlignment="1"/>
    <xf numFmtId="0" fontId="7" fillId="0" borderId="0" xfId="42" applyFont="1" applyFill="1" applyBorder="1" applyAlignment="1">
      <alignment horizontal="left"/>
    </xf>
    <xf numFmtId="0" fontId="7" fillId="0" borderId="0" xfId="42" applyFont="1" applyFill="1" applyAlignment="1">
      <alignment wrapText="1"/>
    </xf>
    <xf numFmtId="0" fontId="73" fillId="0" borderId="0" xfId="42" applyFont="1" applyFill="1"/>
    <xf numFmtId="0" fontId="8" fillId="0" borderId="0" xfId="42" applyFont="1" applyFill="1"/>
    <xf numFmtId="167" fontId="7" fillId="0" borderId="64" xfId="42" applyNumberFormat="1" applyFont="1" applyFill="1" applyBorder="1" applyAlignment="1">
      <alignment horizontal="center" vertical="center" wrapText="1"/>
    </xf>
    <xf numFmtId="167" fontId="7" fillId="0" borderId="65" xfId="42" applyNumberFormat="1" applyFont="1" applyFill="1" applyBorder="1" applyAlignment="1">
      <alignment horizontal="center" vertical="center" wrapText="1"/>
    </xf>
    <xf numFmtId="167" fontId="7" fillId="0" borderId="105" xfId="42" applyNumberFormat="1" applyFont="1" applyFill="1" applyBorder="1" applyAlignment="1">
      <alignment horizontal="center" vertical="center" wrapText="1"/>
    </xf>
    <xf numFmtId="3" fontId="18" fillId="0" borderId="51" xfId="42" applyNumberFormat="1" applyFont="1" applyBorder="1" applyAlignment="1">
      <alignment horizontal="center"/>
    </xf>
    <xf numFmtId="3" fontId="18" fillId="0" borderId="46" xfId="42" applyNumberFormat="1" applyFont="1" applyBorder="1" applyAlignment="1">
      <alignment horizontal="center"/>
    </xf>
    <xf numFmtId="3" fontId="18" fillId="0" borderId="52" xfId="42" applyNumberFormat="1" applyFont="1" applyBorder="1" applyAlignment="1">
      <alignment horizontal="center"/>
    </xf>
    <xf numFmtId="0" fontId="4" fillId="0" borderId="0" xfId="42"/>
    <xf numFmtId="3" fontId="18" fillId="0" borderId="40" xfId="42" applyNumberFormat="1" applyFont="1" applyBorder="1" applyAlignment="1">
      <alignment horizontal="center"/>
    </xf>
    <xf numFmtId="3" fontId="18" fillId="0" borderId="2" xfId="42" applyNumberFormat="1" applyFont="1" applyBorder="1" applyAlignment="1">
      <alignment horizontal="center"/>
    </xf>
    <xf numFmtId="3" fontId="18" fillId="0" borderId="66" xfId="42" applyNumberFormat="1" applyFont="1" applyBorder="1" applyAlignment="1">
      <alignment horizontal="center"/>
    </xf>
    <xf numFmtId="3" fontId="18" fillId="0" borderId="70" xfId="42" applyNumberFormat="1" applyFont="1" applyBorder="1" applyAlignment="1">
      <alignment horizontal="center"/>
    </xf>
    <xf numFmtId="3" fontId="18" fillId="0" borderId="57" xfId="42" applyNumberFormat="1" applyFont="1" applyBorder="1" applyAlignment="1">
      <alignment horizontal="center"/>
    </xf>
    <xf numFmtId="3" fontId="18" fillId="0" borderId="58" xfId="42" applyNumberFormat="1" applyFont="1" applyBorder="1" applyAlignment="1">
      <alignment horizontal="center"/>
    </xf>
    <xf numFmtId="167" fontId="4" fillId="0" borderId="40" xfId="42" applyNumberFormat="1" applyFont="1" applyBorder="1" applyAlignment="1">
      <alignment horizontal="center"/>
    </xf>
    <xf numFmtId="167" fontId="4" fillId="0" borderId="2" xfId="42" applyNumberFormat="1" applyFont="1" applyBorder="1" applyAlignment="1">
      <alignment horizontal="center"/>
    </xf>
    <xf numFmtId="167" fontId="4" fillId="0" borderId="66" xfId="42" applyNumberFormat="1" applyFont="1" applyBorder="1" applyAlignment="1">
      <alignment horizontal="center"/>
    </xf>
    <xf numFmtId="167" fontId="4" fillId="0" borderId="40" xfId="42" applyNumberFormat="1" applyFont="1" applyFill="1" applyBorder="1" applyAlignment="1">
      <alignment horizontal="center"/>
    </xf>
    <xf numFmtId="167" fontId="4" fillId="0" borderId="2" xfId="42" applyNumberFormat="1" applyFont="1" applyFill="1" applyBorder="1" applyAlignment="1">
      <alignment horizontal="center"/>
    </xf>
    <xf numFmtId="167" fontId="4" fillId="0" borderId="66" xfId="42" applyNumberFormat="1" applyFont="1" applyFill="1" applyBorder="1" applyAlignment="1">
      <alignment horizontal="center"/>
    </xf>
    <xf numFmtId="3" fontId="6" fillId="2" borderId="29" xfId="42" applyNumberFormat="1" applyFont="1" applyFill="1" applyBorder="1" applyAlignment="1">
      <alignment horizontal="center"/>
    </xf>
    <xf numFmtId="167" fontId="4" fillId="0" borderId="70" xfId="42" applyNumberFormat="1" applyFont="1" applyFill="1" applyBorder="1" applyAlignment="1">
      <alignment horizontal="center"/>
    </xf>
    <xf numFmtId="167" fontId="4" fillId="0" borderId="57" xfId="42" applyNumberFormat="1" applyFont="1" applyFill="1" applyBorder="1" applyAlignment="1">
      <alignment horizontal="center"/>
    </xf>
    <xf numFmtId="167" fontId="4" fillId="0" borderId="58" xfId="42" applyNumberFormat="1" applyFont="1" applyFill="1" applyBorder="1" applyAlignment="1">
      <alignment horizontal="center"/>
    </xf>
    <xf numFmtId="3" fontId="6" fillId="2" borderId="171" xfId="42" applyNumberFormat="1" applyFont="1" applyFill="1" applyBorder="1" applyAlignment="1">
      <alignment horizontal="center"/>
    </xf>
    <xf numFmtId="167" fontId="4" fillId="0" borderId="51" xfId="42" applyNumberFormat="1" applyFont="1" applyFill="1" applyBorder="1" applyAlignment="1">
      <alignment horizontal="center"/>
    </xf>
    <xf numFmtId="167" fontId="4" fillId="0" borderId="46" xfId="42" applyNumberFormat="1" applyFont="1" applyFill="1" applyBorder="1" applyAlignment="1">
      <alignment horizontal="center"/>
    </xf>
    <xf numFmtId="167" fontId="4" fillId="0" borderId="52" xfId="42" applyNumberFormat="1" applyFont="1" applyFill="1" applyBorder="1" applyAlignment="1">
      <alignment horizontal="center"/>
    </xf>
    <xf numFmtId="3" fontId="6" fillId="2" borderId="26" xfId="42" applyNumberFormat="1" applyFont="1" applyFill="1" applyBorder="1" applyAlignment="1">
      <alignment horizontal="center"/>
    </xf>
    <xf numFmtId="3" fontId="86" fillId="0" borderId="31" xfId="33" applyFont="1" applyFill="1" applyBorder="1" applyAlignment="1">
      <alignment horizontal="center"/>
    </xf>
    <xf numFmtId="167" fontId="4" fillId="0" borderId="42" xfId="42" applyNumberFormat="1" applyFont="1" applyFill="1" applyBorder="1" applyAlignment="1">
      <alignment horizontal="center"/>
    </xf>
    <xf numFmtId="167" fontId="4" fillId="0" borderId="5" xfId="42" applyNumberFormat="1" applyFont="1" applyFill="1" applyBorder="1" applyAlignment="1">
      <alignment horizontal="center"/>
    </xf>
    <xf numFmtId="167" fontId="4" fillId="0" borderId="62" xfId="42" applyNumberFormat="1" applyFont="1" applyFill="1" applyBorder="1" applyAlignment="1">
      <alignment horizontal="center"/>
    </xf>
    <xf numFmtId="3" fontId="6" fillId="2" borderId="32" xfId="42" applyNumberFormat="1" applyFont="1" applyFill="1" applyBorder="1" applyAlignment="1">
      <alignment horizontal="center"/>
    </xf>
    <xf numFmtId="0" fontId="7" fillId="0" borderId="0" xfId="42" applyFont="1" applyFill="1" applyAlignment="1">
      <alignment vertical="justify" wrapText="1"/>
    </xf>
    <xf numFmtId="3" fontId="18" fillId="0" borderId="40" xfId="42" applyNumberFormat="1" applyFont="1" applyFill="1" applyBorder="1" applyAlignment="1">
      <alignment horizontal="center"/>
    </xf>
    <xf numFmtId="3" fontId="18" fillId="0" borderId="2" xfId="42" applyNumberFormat="1" applyFont="1" applyFill="1" applyBorder="1" applyAlignment="1">
      <alignment horizontal="center"/>
    </xf>
    <xf numFmtId="3" fontId="18" fillId="0" borderId="70" xfId="42" applyNumberFormat="1" applyFont="1" applyFill="1" applyBorder="1" applyAlignment="1">
      <alignment horizontal="center"/>
    </xf>
    <xf numFmtId="3" fontId="18" fillId="0" borderId="57" xfId="42" applyNumberFormat="1" applyFont="1" applyFill="1" applyBorder="1" applyAlignment="1">
      <alignment horizontal="center"/>
    </xf>
    <xf numFmtId="3" fontId="18" fillId="0" borderId="51" xfId="42" applyNumberFormat="1" applyFont="1" applyFill="1" applyBorder="1" applyAlignment="1">
      <alignment horizontal="center"/>
    </xf>
    <xf numFmtId="3" fontId="18" fillId="0" borderId="46" xfId="42" applyNumberFormat="1" applyFont="1" applyFill="1" applyBorder="1" applyAlignment="1">
      <alignment horizontal="center"/>
    </xf>
    <xf numFmtId="3" fontId="4" fillId="0" borderId="40" xfId="42" applyNumberFormat="1" applyFont="1" applyFill="1" applyBorder="1" applyAlignment="1">
      <alignment horizontal="center" wrapText="1"/>
    </xf>
    <xf numFmtId="3" fontId="4" fillId="0" borderId="2" xfId="42" applyNumberFormat="1" applyFont="1" applyFill="1" applyBorder="1" applyAlignment="1">
      <alignment horizontal="center" wrapText="1"/>
    </xf>
    <xf numFmtId="3" fontId="4" fillId="0" borderId="66" xfId="42" applyNumberFormat="1" applyFont="1" applyFill="1" applyBorder="1" applyAlignment="1">
      <alignment horizontal="center" wrapText="1"/>
    </xf>
    <xf numFmtId="167" fontId="7" fillId="2" borderId="29" xfId="42" applyNumberFormat="1" applyFont="1" applyFill="1" applyBorder="1" applyAlignment="1">
      <alignment horizontal="center"/>
    </xf>
    <xf numFmtId="3" fontId="4" fillId="0" borderId="70" xfId="42" applyNumberFormat="1" applyFont="1" applyFill="1" applyBorder="1" applyAlignment="1">
      <alignment horizontal="center" wrapText="1"/>
    </xf>
    <xf numFmtId="3" fontId="4" fillId="0" borderId="57" xfId="42" applyNumberFormat="1" applyFont="1" applyFill="1" applyBorder="1" applyAlignment="1">
      <alignment horizontal="center" wrapText="1"/>
    </xf>
    <xf numFmtId="3" fontId="4" fillId="0" borderId="58" xfId="42" applyNumberFormat="1" applyFont="1" applyFill="1" applyBorder="1" applyAlignment="1">
      <alignment horizontal="center" wrapText="1"/>
    </xf>
    <xf numFmtId="167" fontId="7" fillId="2" borderId="171" xfId="42" applyNumberFormat="1" applyFont="1" applyFill="1" applyBorder="1" applyAlignment="1">
      <alignment horizontal="center"/>
    </xf>
    <xf numFmtId="3" fontId="4" fillId="0" borderId="51" xfId="42" applyNumberFormat="1" applyFont="1" applyFill="1" applyBorder="1" applyAlignment="1">
      <alignment horizontal="center" wrapText="1"/>
    </xf>
    <xf numFmtId="3" fontId="4" fillId="0" borderId="46" xfId="42" applyNumberFormat="1" applyFont="1" applyFill="1" applyBorder="1" applyAlignment="1">
      <alignment horizontal="center" wrapText="1"/>
    </xf>
    <xf numFmtId="3" fontId="4" fillId="0" borderId="52" xfId="42" applyNumberFormat="1" applyFont="1" applyFill="1" applyBorder="1" applyAlignment="1">
      <alignment horizontal="center" wrapText="1"/>
    </xf>
    <xf numFmtId="167" fontId="7" fillId="2" borderId="26" xfId="42" applyNumberFormat="1" applyFont="1" applyFill="1" applyBorder="1" applyAlignment="1">
      <alignment horizontal="center"/>
    </xf>
    <xf numFmtId="3" fontId="4" fillId="0" borderId="42" xfId="42" applyNumberFormat="1" applyFont="1" applyFill="1" applyBorder="1" applyAlignment="1">
      <alignment horizontal="center" wrapText="1"/>
    </xf>
    <xf numFmtId="3" fontId="4" fillId="0" borderId="5" xfId="42" applyNumberFormat="1" applyFont="1" applyFill="1" applyBorder="1" applyAlignment="1">
      <alignment horizontal="center" wrapText="1"/>
    </xf>
    <xf numFmtId="3" fontId="4" fillId="0" borderId="62" xfId="42" applyNumberFormat="1" applyFont="1" applyFill="1" applyBorder="1" applyAlignment="1">
      <alignment horizontal="center" wrapText="1"/>
    </xf>
    <xf numFmtId="167" fontId="7" fillId="2" borderId="32" xfId="42" applyNumberFormat="1" applyFont="1" applyFill="1" applyBorder="1" applyAlignment="1">
      <alignment horizontal="center"/>
    </xf>
    <xf numFmtId="0" fontId="15" fillId="0" borderId="0" xfId="4" applyAlignment="1" applyProtection="1"/>
    <xf numFmtId="0" fontId="7" fillId="0" borderId="0" xfId="42" applyFont="1" applyAlignment="1"/>
    <xf numFmtId="3" fontId="25" fillId="0" borderId="0" xfId="33" applyFont="1" applyFill="1" applyAlignment="1">
      <alignment horizontal="center" vertical="center" wrapText="1"/>
    </xf>
    <xf numFmtId="3" fontId="25" fillId="0" borderId="0" xfId="33" applyFont="1">
      <alignment vertical="center" wrapText="1"/>
    </xf>
    <xf numFmtId="0" fontId="34" fillId="0" borderId="0" xfId="42" applyFont="1" applyBorder="1"/>
    <xf numFmtId="0" fontId="7" fillId="0" borderId="0" xfId="42" applyFont="1" applyAlignment="1">
      <alignment horizontal="center"/>
    </xf>
    <xf numFmtId="0" fontId="34" fillId="0" borderId="0" xfId="42" applyFont="1"/>
    <xf numFmtId="0" fontId="73" fillId="0" borderId="0" xfId="42" applyFont="1"/>
    <xf numFmtId="0" fontId="73" fillId="0" borderId="45" xfId="42" quotePrefix="1" applyFont="1" applyBorder="1" applyAlignment="1">
      <alignment horizontal="center"/>
    </xf>
    <xf numFmtId="3" fontId="34" fillId="0" borderId="46" xfId="42" applyNumberFormat="1" applyFont="1" applyBorder="1" applyAlignment="1">
      <alignment horizontal="center"/>
    </xf>
    <xf numFmtId="3" fontId="4" fillId="0" borderId="47" xfId="42" applyNumberFormat="1" applyFont="1" applyBorder="1" applyAlignment="1">
      <alignment horizontal="center"/>
    </xf>
    <xf numFmtId="0" fontId="73" fillId="0" borderId="1" xfId="42" quotePrefix="1" applyFont="1" applyBorder="1" applyAlignment="1">
      <alignment horizontal="center"/>
    </xf>
    <xf numFmtId="3" fontId="34" fillId="0" borderId="2" xfId="42" applyNumberFormat="1" applyFont="1" applyBorder="1" applyAlignment="1">
      <alignment horizontal="center"/>
    </xf>
    <xf numFmtId="3" fontId="4" fillId="0" borderId="3" xfId="42" applyNumberFormat="1" applyFont="1" applyBorder="1" applyAlignment="1">
      <alignment horizontal="center"/>
    </xf>
    <xf numFmtId="0" fontId="73" fillId="0" borderId="1" xfId="42" applyFont="1" applyBorder="1" applyAlignment="1">
      <alignment horizontal="center"/>
    </xf>
    <xf numFmtId="0" fontId="7" fillId="2" borderId="1" xfId="42" applyFont="1" applyFill="1" applyBorder="1" applyAlignment="1">
      <alignment horizontal="center"/>
    </xf>
    <xf numFmtId="3" fontId="7" fillId="2" borderId="2" xfId="42" applyNumberFormat="1" applyFont="1" applyFill="1" applyBorder="1" applyAlignment="1">
      <alignment horizontal="center"/>
    </xf>
    <xf numFmtId="3" fontId="7" fillId="2" borderId="3" xfId="42" applyNumberFormat="1" applyFont="1" applyFill="1" applyBorder="1" applyAlignment="1">
      <alignment horizontal="center"/>
    </xf>
    <xf numFmtId="3" fontId="94" fillId="0" borderId="2" xfId="42" applyNumberFormat="1" applyFont="1" applyBorder="1" applyAlignment="1">
      <alignment horizontal="center"/>
    </xf>
    <xf numFmtId="169" fontId="34" fillId="0" borderId="0" xfId="37" applyNumberFormat="1" applyFont="1"/>
    <xf numFmtId="0" fontId="34" fillId="0" borderId="0" xfId="42" applyFont="1" applyAlignment="1">
      <alignment horizontal="center"/>
    </xf>
    <xf numFmtId="0" fontId="7" fillId="0" borderId="0" xfId="42" applyFont="1" applyBorder="1" applyAlignment="1">
      <alignment horizontal="left" wrapText="1"/>
    </xf>
    <xf numFmtId="0" fontId="96" fillId="0" borderId="0" xfId="42" applyFont="1" applyFill="1" applyBorder="1" applyAlignment="1">
      <alignment horizontal="left" vertical="justify" wrapText="1"/>
    </xf>
    <xf numFmtId="0" fontId="94" fillId="0" borderId="0" xfId="42" applyFont="1" applyFill="1" applyBorder="1" applyAlignment="1">
      <alignment wrapText="1"/>
    </xf>
    <xf numFmtId="0" fontId="4" fillId="0" borderId="0" xfId="42" applyFont="1"/>
    <xf numFmtId="0" fontId="4" fillId="0" borderId="0" xfId="42" applyFont="1" applyAlignment="1">
      <alignment horizontal="center"/>
    </xf>
    <xf numFmtId="0" fontId="7" fillId="0" borderId="0" xfId="42" applyFont="1" applyAlignment="1">
      <alignment horizontal="left"/>
    </xf>
    <xf numFmtId="0" fontId="4" fillId="0" borderId="0" xfId="42" applyFont="1" applyAlignment="1">
      <alignment horizontal="left"/>
    </xf>
    <xf numFmtId="0" fontId="34" fillId="0" borderId="0" xfId="42" applyFont="1" applyFill="1" applyAlignment="1">
      <alignment horizontal="center"/>
    </xf>
    <xf numFmtId="0" fontId="78" fillId="0" borderId="0" xfId="42" applyFont="1"/>
    <xf numFmtId="0" fontId="78" fillId="0" borderId="0" xfId="42" applyFont="1" applyAlignment="1">
      <alignment horizontal="center"/>
    </xf>
    <xf numFmtId="3" fontId="78" fillId="0" borderId="0" xfId="42" applyNumberFormat="1" applyFont="1" applyAlignment="1">
      <alignment horizontal="center"/>
    </xf>
    <xf numFmtId="0" fontId="4" fillId="0" borderId="0" xfId="42" applyFont="1" applyAlignment="1">
      <alignment wrapText="1"/>
    </xf>
    <xf numFmtId="0" fontId="7" fillId="0" borderId="2" xfId="42" applyFont="1" applyBorder="1" applyAlignment="1">
      <alignment horizontal="center" wrapText="1"/>
    </xf>
    <xf numFmtId="0" fontId="7" fillId="0" borderId="3" xfId="42" applyFont="1" applyBorder="1" applyAlignment="1">
      <alignment horizontal="center" wrapText="1"/>
    </xf>
    <xf numFmtId="0" fontId="92" fillId="0" borderId="1" xfId="42" quotePrefix="1" applyFont="1" applyBorder="1" applyAlignment="1">
      <alignment horizontal="centerContinuous"/>
    </xf>
    <xf numFmtId="0" fontId="92" fillId="0" borderId="2" xfId="42" applyFont="1" applyBorder="1"/>
    <xf numFmtId="167" fontId="78" fillId="0" borderId="2" xfId="42" applyNumberFormat="1" applyFont="1" applyBorder="1" applyAlignment="1">
      <alignment horizontal="center"/>
    </xf>
    <xf numFmtId="167" fontId="78" fillId="0" borderId="3" xfId="42" applyNumberFormat="1" applyFont="1" applyBorder="1" applyAlignment="1">
      <alignment horizontal="center"/>
    </xf>
    <xf numFmtId="0" fontId="92" fillId="0" borderId="1" xfId="42" applyFont="1" applyBorder="1" applyAlignment="1">
      <alignment horizontal="centerContinuous"/>
    </xf>
    <xf numFmtId="0" fontId="92" fillId="0" borderId="2" xfId="42" quotePrefix="1" applyFont="1" applyBorder="1" applyAlignment="1">
      <alignment horizontal="left"/>
    </xf>
    <xf numFmtId="3" fontId="78" fillId="0" borderId="2" xfId="37" applyNumberFormat="1" applyFont="1" applyBorder="1" applyAlignment="1">
      <alignment horizontal="center"/>
    </xf>
    <xf numFmtId="3" fontId="7" fillId="2" borderId="5" xfId="37" applyNumberFormat="1" applyFont="1" applyFill="1" applyBorder="1" applyAlignment="1">
      <alignment horizontal="center"/>
    </xf>
    <xf numFmtId="3" fontId="7" fillId="2" borderId="6" xfId="37" applyNumberFormat="1" applyFont="1" applyFill="1" applyBorder="1" applyAlignment="1">
      <alignment horizontal="center"/>
    </xf>
    <xf numFmtId="0" fontId="8" fillId="0" borderId="0" xfId="42" applyFont="1" applyFill="1" applyAlignment="1">
      <alignment horizontal="center"/>
    </xf>
    <xf numFmtId="167" fontId="4" fillId="0" borderId="3" xfId="42" applyNumberFormat="1" applyFont="1" applyFill="1" applyBorder="1" applyAlignment="1">
      <alignment horizontal="center"/>
    </xf>
    <xf numFmtId="3" fontId="4" fillId="0" borderId="2" xfId="37" applyNumberFormat="1" applyFont="1" applyFill="1" applyBorder="1" applyAlignment="1">
      <alignment horizontal="center"/>
    </xf>
    <xf numFmtId="0" fontId="7" fillId="0" borderId="57" xfId="42" applyFont="1" applyBorder="1" applyAlignment="1">
      <alignment horizontal="center" wrapText="1"/>
    </xf>
    <xf numFmtId="0" fontId="7" fillId="0" borderId="8" xfId="42" applyFont="1" applyBorder="1" applyAlignment="1">
      <alignment horizontal="center" wrapText="1"/>
    </xf>
    <xf numFmtId="0" fontId="92" fillId="0" borderId="16" xfId="42" applyFont="1" applyBorder="1"/>
    <xf numFmtId="167" fontId="4" fillId="0" borderId="51" xfId="44" applyNumberFormat="1" applyFont="1" applyBorder="1" applyAlignment="1">
      <alignment horizontal="center"/>
    </xf>
    <xf numFmtId="167" fontId="4" fillId="0" borderId="52" xfId="44" applyNumberFormat="1" applyFont="1" applyBorder="1" applyAlignment="1">
      <alignment horizontal="center"/>
    </xf>
    <xf numFmtId="167" fontId="4" fillId="0" borderId="47" xfId="44" applyNumberFormat="1" applyFont="1" applyBorder="1" applyAlignment="1">
      <alignment horizontal="center"/>
    </xf>
    <xf numFmtId="167" fontId="4" fillId="0" borderId="40" xfId="44" applyNumberFormat="1" applyFont="1" applyBorder="1" applyAlignment="1">
      <alignment horizontal="center"/>
    </xf>
    <xf numFmtId="167" fontId="4" fillId="0" borderId="66" xfId="44" applyNumberFormat="1" applyFont="1" applyBorder="1" applyAlignment="1">
      <alignment horizontal="center"/>
    </xf>
    <xf numFmtId="167" fontId="4" fillId="0" borderId="3" xfId="44" applyNumberFormat="1" applyFont="1" applyBorder="1" applyAlignment="1">
      <alignment horizontal="center"/>
    </xf>
    <xf numFmtId="0" fontId="92" fillId="0" borderId="16" xfId="42" quotePrefix="1" applyFont="1" applyBorder="1" applyAlignment="1">
      <alignment horizontal="left"/>
    </xf>
    <xf numFmtId="3" fontId="4" fillId="0" borderId="40" xfId="45" applyNumberFormat="1" applyFont="1" applyBorder="1" applyAlignment="1">
      <alignment horizontal="center"/>
    </xf>
    <xf numFmtId="3" fontId="4" fillId="0" borderId="66" xfId="45" applyNumberFormat="1" applyFont="1" applyBorder="1" applyAlignment="1">
      <alignment horizontal="center"/>
    </xf>
    <xf numFmtId="0" fontId="92" fillId="0" borderId="24" xfId="42" quotePrefix="1" applyFont="1" applyBorder="1" applyAlignment="1">
      <alignment horizontal="centerContinuous"/>
    </xf>
    <xf numFmtId="0" fontId="92" fillId="0" borderId="25" xfId="42" applyFont="1" applyBorder="1"/>
    <xf numFmtId="167" fontId="4" fillId="0" borderId="46" xfId="44" applyNumberFormat="1" applyFont="1" applyBorder="1" applyAlignment="1">
      <alignment horizontal="center"/>
    </xf>
    <xf numFmtId="0" fontId="92" fillId="0" borderId="27" xfId="42" quotePrefix="1" applyFont="1" applyBorder="1" applyAlignment="1">
      <alignment horizontal="centerContinuous"/>
    </xf>
    <xf numFmtId="0" fontId="92" fillId="0" borderId="28" xfId="42" applyFont="1" applyBorder="1"/>
    <xf numFmtId="167" fontId="4" fillId="0" borderId="2" xfId="44" applyNumberFormat="1" applyFont="1" applyBorder="1" applyAlignment="1">
      <alignment horizontal="center"/>
    </xf>
    <xf numFmtId="0" fontId="92" fillId="0" borderId="27" xfId="42" applyFont="1" applyBorder="1" applyAlignment="1">
      <alignment horizontal="centerContinuous"/>
    </xf>
    <xf numFmtId="0" fontId="92" fillId="0" borderId="28" xfId="42" quotePrefix="1" applyFont="1" applyBorder="1" applyAlignment="1">
      <alignment horizontal="left"/>
    </xf>
    <xf numFmtId="3" fontId="4" fillId="0" borderId="40" xfId="46" applyNumberFormat="1" applyFont="1" applyBorder="1" applyAlignment="1">
      <alignment horizontal="center"/>
    </xf>
    <xf numFmtId="3" fontId="4" fillId="0" borderId="2" xfId="46" applyNumberFormat="1" applyFont="1" applyBorder="1" applyAlignment="1">
      <alignment horizontal="center"/>
    </xf>
    <xf numFmtId="0" fontId="92" fillId="0" borderId="151" xfId="42" applyFont="1" applyBorder="1" applyAlignment="1">
      <alignment horizontal="centerContinuous"/>
    </xf>
    <xf numFmtId="0" fontId="92" fillId="0" borderId="125" xfId="42" quotePrefix="1" applyFont="1" applyBorder="1" applyAlignment="1">
      <alignment horizontal="left"/>
    </xf>
    <xf numFmtId="3" fontId="4" fillId="0" borderId="70" xfId="46" applyNumberFormat="1" applyFont="1" applyBorder="1" applyAlignment="1">
      <alignment horizontal="center"/>
    </xf>
    <xf numFmtId="3" fontId="4" fillId="0" borderId="57" xfId="46" applyNumberFormat="1" applyFont="1" applyBorder="1" applyAlignment="1">
      <alignment horizontal="center"/>
    </xf>
    <xf numFmtId="167" fontId="4" fillId="0" borderId="57" xfId="44" applyNumberFormat="1" applyFont="1" applyBorder="1" applyAlignment="1">
      <alignment horizontal="center"/>
    </xf>
    <xf numFmtId="167" fontId="4" fillId="0" borderId="8" xfId="44" applyNumberFormat="1" applyFont="1" applyBorder="1" applyAlignment="1">
      <alignment horizontal="center"/>
    </xf>
    <xf numFmtId="3" fontId="7" fillId="2" borderId="82" xfId="42" applyNumberFormat="1" applyFont="1" applyFill="1" applyBorder="1" applyAlignment="1">
      <alignment horizontal="center"/>
    </xf>
    <xf numFmtId="3" fontId="7" fillId="2" borderId="119" xfId="42" applyNumberFormat="1" applyFont="1" applyFill="1" applyBorder="1" applyAlignment="1">
      <alignment horizontal="center"/>
    </xf>
    <xf numFmtId="3" fontId="25" fillId="0" borderId="0" xfId="33" applyFont="1" applyAlignment="1">
      <alignment horizontal="centerContinuous" vertical="center" wrapText="1"/>
    </xf>
    <xf numFmtId="3" fontId="25" fillId="0" borderId="0" xfId="33" applyFont="1" applyAlignment="1">
      <alignment horizontal="centerContinuous" vertical="top"/>
    </xf>
    <xf numFmtId="3" fontId="22" fillId="0" borderId="77" xfId="33" applyFont="1" applyBorder="1" applyAlignment="1">
      <alignment horizontal="center" wrapText="1"/>
    </xf>
    <xf numFmtId="3" fontId="22" fillId="0" borderId="67" xfId="33" applyFont="1" applyBorder="1" applyAlignment="1">
      <alignment horizontal="center" wrapText="1"/>
    </xf>
    <xf numFmtId="3" fontId="22" fillId="0" borderId="14" xfId="33" applyFont="1" applyBorder="1" applyAlignment="1">
      <alignment horizontal="center" wrapText="1"/>
    </xf>
    <xf numFmtId="3" fontId="22" fillId="0" borderId="68" xfId="33" applyFont="1" applyBorder="1" applyAlignment="1">
      <alignment horizontal="center" wrapText="1"/>
    </xf>
    <xf numFmtId="1" fontId="22" fillId="0" borderId="24" xfId="35" applyNumberFormat="1" applyFont="1" applyBorder="1" applyAlignment="1">
      <alignment horizontal="center"/>
    </xf>
    <xf numFmtId="3" fontId="25" fillId="0" borderId="25" xfId="33" applyNumberFormat="1" applyFont="1" applyBorder="1" applyAlignment="1">
      <alignment horizontal="center" wrapText="1"/>
    </xf>
    <xf numFmtId="3" fontId="25" fillId="0" borderId="51" xfId="33" applyNumberFormat="1" applyFont="1" applyBorder="1" applyAlignment="1">
      <alignment horizontal="center" wrapText="1"/>
    </xf>
    <xf numFmtId="3" fontId="25" fillId="0" borderId="46" xfId="33" applyNumberFormat="1" applyFont="1" applyBorder="1" applyAlignment="1">
      <alignment horizontal="center" wrapText="1"/>
    </xf>
    <xf numFmtId="3" fontId="22" fillId="0" borderId="52" xfId="33" applyNumberFormat="1" applyFont="1" applyBorder="1" applyAlignment="1">
      <alignment horizontal="center" wrapText="1"/>
    </xf>
    <xf numFmtId="3" fontId="25" fillId="0" borderId="52" xfId="33" applyNumberFormat="1" applyFont="1" applyBorder="1" applyAlignment="1">
      <alignment horizontal="center" wrapText="1"/>
    </xf>
    <xf numFmtId="3" fontId="22" fillId="0" borderId="25" xfId="33" applyNumberFormat="1" applyFont="1" applyBorder="1" applyAlignment="1">
      <alignment horizontal="center" wrapText="1"/>
    </xf>
    <xf numFmtId="3" fontId="11" fillId="0" borderId="26" xfId="33" applyNumberFormat="1" applyFont="1" applyBorder="1" applyAlignment="1">
      <alignment horizontal="center" wrapText="1"/>
    </xf>
    <xf numFmtId="41" fontId="22" fillId="0" borderId="0" xfId="47" applyFont="1" applyBorder="1" applyAlignment="1">
      <alignment vertical="center"/>
    </xf>
    <xf numFmtId="1" fontId="22" fillId="0" borderId="27" xfId="35" applyNumberFormat="1" applyFont="1" applyBorder="1" applyAlignment="1">
      <alignment horizontal="center"/>
    </xf>
    <xf numFmtId="3" fontId="4" fillId="0" borderId="28" xfId="34" applyNumberFormat="1" applyFont="1" applyBorder="1" applyAlignment="1">
      <alignment horizontal="center"/>
    </xf>
    <xf numFmtId="3" fontId="4" fillId="0" borderId="40" xfId="34" applyNumberFormat="1" applyFont="1" applyBorder="1" applyAlignment="1">
      <alignment horizontal="center"/>
    </xf>
    <xf numFmtId="3" fontId="4" fillId="0" borderId="2" xfId="34" applyNumberFormat="1" applyFont="1" applyBorder="1" applyAlignment="1">
      <alignment horizontal="center"/>
    </xf>
    <xf numFmtId="3" fontId="22" fillId="0" borderId="66" xfId="33" applyNumberFormat="1" applyFont="1" applyBorder="1" applyAlignment="1">
      <alignment horizontal="center" wrapText="1"/>
    </xf>
    <xf numFmtId="3" fontId="25" fillId="0" borderId="28" xfId="33" applyNumberFormat="1" applyFont="1" applyBorder="1" applyAlignment="1">
      <alignment horizontal="center" wrapText="1"/>
    </xf>
    <xf numFmtId="3" fontId="25" fillId="0" borderId="40" xfId="33" applyNumberFormat="1" applyFont="1" applyBorder="1" applyAlignment="1">
      <alignment horizontal="center" wrapText="1"/>
    </xf>
    <xf numFmtId="3" fontId="25" fillId="0" borderId="2" xfId="33" applyNumberFormat="1" applyFont="1" applyBorder="1" applyAlignment="1">
      <alignment horizontal="center" wrapText="1"/>
    </xf>
    <xf numFmtId="3" fontId="25" fillId="0" borderId="66" xfId="33" applyNumberFormat="1" applyFont="1" applyBorder="1" applyAlignment="1">
      <alignment horizontal="center" wrapText="1"/>
    </xf>
    <xf numFmtId="3" fontId="22" fillId="0" borderId="28" xfId="33" applyNumberFormat="1" applyFont="1" applyBorder="1" applyAlignment="1">
      <alignment horizontal="center" wrapText="1"/>
    </xf>
    <xf numFmtId="3" fontId="11" fillId="0" borderId="29" xfId="33" applyNumberFormat="1" applyFont="1" applyBorder="1" applyAlignment="1">
      <alignment horizontal="center" wrapText="1"/>
    </xf>
    <xf numFmtId="41" fontId="4" fillId="0" borderId="28" xfId="34" applyNumberFormat="1" applyFont="1" applyBorder="1" applyAlignment="1">
      <alignment horizontal="center"/>
    </xf>
    <xf numFmtId="41" fontId="4" fillId="0" borderId="40" xfId="34" applyNumberFormat="1" applyFont="1" applyBorder="1" applyAlignment="1">
      <alignment horizontal="center"/>
    </xf>
    <xf numFmtId="41" fontId="4" fillId="0" borderId="2" xfId="34" applyNumberFormat="1" applyFont="1" applyBorder="1" applyAlignment="1">
      <alignment horizontal="center"/>
    </xf>
    <xf numFmtId="41" fontId="4" fillId="0" borderId="2" xfId="34" applyNumberFormat="1" applyFont="1" applyFill="1" applyBorder="1" applyAlignment="1">
      <alignment horizontal="center"/>
    </xf>
    <xf numFmtId="41" fontId="4" fillId="0" borderId="66" xfId="34" applyNumberFormat="1" applyFont="1" applyFill="1" applyBorder="1" applyAlignment="1">
      <alignment horizontal="center"/>
    </xf>
    <xf numFmtId="1" fontId="22" fillId="0" borderId="30" xfId="35" applyNumberFormat="1" applyFont="1" applyBorder="1" applyAlignment="1">
      <alignment horizontal="center"/>
    </xf>
    <xf numFmtId="3" fontId="22" fillId="0" borderId="62" xfId="33" applyNumberFormat="1" applyFont="1" applyBorder="1" applyAlignment="1">
      <alignment horizontal="center" wrapText="1"/>
    </xf>
    <xf numFmtId="3" fontId="22" fillId="0" borderId="31" xfId="33" applyNumberFormat="1" applyFont="1" applyBorder="1" applyAlignment="1">
      <alignment horizontal="center" wrapText="1"/>
    </xf>
    <xf numFmtId="3" fontId="11" fillId="0" borderId="32" xfId="33" applyNumberFormat="1" applyFont="1" applyBorder="1" applyAlignment="1">
      <alignment horizontal="center" wrapText="1"/>
    </xf>
    <xf numFmtId="1" fontId="22" fillId="0" borderId="0" xfId="35" applyNumberFormat="1" applyFont="1" applyBorder="1" applyAlignment="1">
      <alignment horizontal="center"/>
    </xf>
    <xf numFmtId="41" fontId="78" fillId="0" borderId="0" xfId="34" applyNumberFormat="1" applyFont="1" applyBorder="1"/>
    <xf numFmtId="41" fontId="78" fillId="0" borderId="0" xfId="34" applyNumberFormat="1" applyFont="1" applyFill="1" applyBorder="1"/>
    <xf numFmtId="3" fontId="22" fillId="0" borderId="0" xfId="33" applyNumberFormat="1" applyFont="1" applyBorder="1" applyAlignment="1">
      <alignment horizontal="center" wrapText="1"/>
    </xf>
    <xf numFmtId="3" fontId="11" fillId="0" borderId="0" xfId="33" applyNumberFormat="1" applyFont="1" applyBorder="1" applyAlignment="1">
      <alignment horizontal="center" wrapText="1"/>
    </xf>
    <xf numFmtId="3" fontId="22" fillId="0" borderId="0" xfId="33" applyNumberFormat="1" applyFont="1" applyFill="1" applyAlignment="1">
      <alignment horizontal="center" wrapText="1"/>
    </xf>
    <xf numFmtId="3" fontId="25" fillId="0" borderId="0" xfId="33" applyFont="1" applyFill="1" applyAlignment="1">
      <alignment horizontal="center" wrapText="1"/>
    </xf>
    <xf numFmtId="3" fontId="22" fillId="0" borderId="0" xfId="33" applyFont="1" applyFill="1" applyBorder="1" applyAlignment="1">
      <alignment horizontal="left" wrapText="1"/>
    </xf>
    <xf numFmtId="3" fontId="22" fillId="0" borderId="0" xfId="33" applyFont="1" applyFill="1" applyAlignment="1">
      <alignment horizontal="left" wrapText="1"/>
    </xf>
    <xf numFmtId="0" fontId="98" fillId="0" borderId="0" xfId="42" applyFont="1"/>
    <xf numFmtId="0" fontId="7" fillId="0" borderId="0" xfId="42" applyFont="1" applyBorder="1" applyAlignment="1">
      <alignment vertical="center" wrapText="1"/>
    </xf>
    <xf numFmtId="0" fontId="7" fillId="0" borderId="157" xfId="42" applyFont="1" applyBorder="1" applyAlignment="1">
      <alignment horizontal="center" vertical="center"/>
    </xf>
    <xf numFmtId="0" fontId="7" fillId="0" borderId="25" xfId="42" applyFont="1" applyBorder="1" applyAlignment="1">
      <alignment horizontal="center" wrapText="1"/>
    </xf>
    <xf numFmtId="3" fontId="4" fillId="0" borderId="51" xfId="37" applyNumberFormat="1" applyFont="1" applyBorder="1" applyAlignment="1">
      <alignment horizontal="center"/>
    </xf>
    <xf numFmtId="3" fontId="4" fillId="0" borderId="52" xfId="37" applyNumberFormat="1" applyFont="1" applyBorder="1" applyAlignment="1">
      <alignment horizontal="center"/>
    </xf>
    <xf numFmtId="3" fontId="4" fillId="0" borderId="46" xfId="37" applyNumberFormat="1" applyFont="1" applyBorder="1" applyAlignment="1">
      <alignment horizontal="center"/>
    </xf>
    <xf numFmtId="3" fontId="7" fillId="0" borderId="52" xfId="37" applyNumberFormat="1" applyFont="1" applyBorder="1" applyAlignment="1">
      <alignment horizontal="center"/>
    </xf>
    <xf numFmtId="0" fontId="4" fillId="0" borderId="46" xfId="42" applyFont="1" applyBorder="1" applyAlignment="1">
      <alignment horizontal="center"/>
    </xf>
    <xf numFmtId="3" fontId="7" fillId="0" borderId="47" xfId="42" applyNumberFormat="1" applyFont="1" applyBorder="1" applyAlignment="1">
      <alignment horizontal="center"/>
    </xf>
    <xf numFmtId="0" fontId="7" fillId="0" borderId="28" xfId="42" applyFont="1" applyBorder="1" applyAlignment="1">
      <alignment horizontal="center" wrapText="1"/>
    </xf>
    <xf numFmtId="3" fontId="4" fillId="0" borderId="40" xfId="37" applyNumberFormat="1" applyFont="1" applyBorder="1" applyAlignment="1">
      <alignment horizontal="center"/>
    </xf>
    <xf numFmtId="3" fontId="4" fillId="0" borderId="66" xfId="37" applyNumberFormat="1" applyFont="1" applyBorder="1" applyAlignment="1">
      <alignment horizontal="center"/>
    </xf>
    <xf numFmtId="3" fontId="4" fillId="0" borderId="2" xfId="37" applyNumberFormat="1" applyFont="1" applyBorder="1" applyAlignment="1">
      <alignment horizontal="center"/>
    </xf>
    <xf numFmtId="3" fontId="7" fillId="0" borderId="66" xfId="37" applyNumberFormat="1" applyFont="1" applyBorder="1" applyAlignment="1">
      <alignment horizontal="center"/>
    </xf>
    <xf numFmtId="0" fontId="4" fillId="0" borderId="2" xfId="42" applyFont="1" applyBorder="1" applyAlignment="1">
      <alignment horizontal="center"/>
    </xf>
    <xf numFmtId="3" fontId="7" fillId="0" borderId="3" xfId="42" applyNumberFormat="1" applyFont="1" applyBorder="1" applyAlignment="1">
      <alignment horizontal="center"/>
    </xf>
    <xf numFmtId="0" fontId="7" fillId="2" borderId="106" xfId="42" applyFont="1" applyFill="1" applyBorder="1" applyAlignment="1">
      <alignment horizontal="center" wrapText="1"/>
    </xf>
    <xf numFmtId="3" fontId="7" fillId="2" borderId="54" xfId="37" applyNumberFormat="1" applyFont="1" applyFill="1" applyBorder="1" applyAlignment="1">
      <alignment horizontal="center"/>
    </xf>
    <xf numFmtId="3" fontId="7" fillId="2" borderId="97" xfId="37" applyNumberFormat="1" applyFont="1" applyFill="1" applyBorder="1" applyAlignment="1">
      <alignment horizontal="center"/>
    </xf>
    <xf numFmtId="3" fontId="7" fillId="2" borderId="80" xfId="37" applyNumberFormat="1" applyFont="1" applyFill="1" applyBorder="1" applyAlignment="1">
      <alignment horizontal="center"/>
    </xf>
    <xf numFmtId="0" fontId="7" fillId="2" borderId="80" xfId="42" applyFont="1" applyFill="1" applyBorder="1" applyAlignment="1">
      <alignment horizontal="center"/>
    </xf>
    <xf numFmtId="3" fontId="7" fillId="2" borderId="160" xfId="42" applyNumberFormat="1" applyFont="1" applyFill="1" applyBorder="1" applyAlignment="1">
      <alignment horizontal="center"/>
    </xf>
    <xf numFmtId="3" fontId="4" fillId="0" borderId="51" xfId="37" applyNumberFormat="1" applyFont="1" applyFill="1" applyBorder="1" applyAlignment="1">
      <alignment horizontal="center"/>
    </xf>
    <xf numFmtId="3" fontId="4" fillId="0" borderId="52" xfId="37" applyNumberFormat="1" applyFont="1" applyFill="1" applyBorder="1" applyAlignment="1">
      <alignment horizontal="center"/>
    </xf>
    <xf numFmtId="3" fontId="4" fillId="0" borderId="46" xfId="37" applyNumberFormat="1" applyFont="1" applyFill="1" applyBorder="1" applyAlignment="1">
      <alignment horizontal="center"/>
    </xf>
    <xf numFmtId="3" fontId="7" fillId="0" borderId="52" xfId="37" applyNumberFormat="1" applyFont="1" applyFill="1" applyBorder="1" applyAlignment="1">
      <alignment horizontal="center"/>
    </xf>
    <xf numFmtId="0" fontId="4" fillId="0" borderId="46" xfId="42" applyFont="1" applyFill="1" applyBorder="1" applyAlignment="1">
      <alignment horizontal="center"/>
    </xf>
    <xf numFmtId="3" fontId="4" fillId="0" borderId="40" xfId="37" applyNumberFormat="1" applyFont="1" applyFill="1" applyBorder="1" applyAlignment="1">
      <alignment horizontal="center"/>
    </xf>
    <xf numFmtId="3" fontId="4" fillId="0" borderId="66" xfId="37" applyNumberFormat="1" applyFont="1" applyFill="1" applyBorder="1" applyAlignment="1">
      <alignment horizontal="center"/>
    </xf>
    <xf numFmtId="3" fontId="7" fillId="0" borderId="66" xfId="37" applyNumberFormat="1" applyFont="1" applyFill="1" applyBorder="1" applyAlignment="1">
      <alignment horizontal="center"/>
    </xf>
    <xf numFmtId="0" fontId="4" fillId="0" borderId="2" xfId="42" applyFont="1" applyFill="1" applyBorder="1" applyAlignment="1">
      <alignment horizontal="center"/>
    </xf>
    <xf numFmtId="0" fontId="7" fillId="2" borderId="125" xfId="42" applyFont="1" applyFill="1" applyBorder="1" applyAlignment="1">
      <alignment horizontal="center" wrapText="1"/>
    </xf>
    <xf numFmtId="3" fontId="7" fillId="2" borderId="70" xfId="37" applyNumberFormat="1" applyFont="1" applyFill="1" applyBorder="1" applyAlignment="1">
      <alignment horizontal="center"/>
    </xf>
    <xf numFmtId="3" fontId="7" fillId="2" borderId="58" xfId="37" applyNumberFormat="1" applyFont="1" applyFill="1" applyBorder="1" applyAlignment="1">
      <alignment horizontal="center"/>
    </xf>
    <xf numFmtId="3" fontId="7" fillId="2" borderId="57" xfId="37" applyNumberFormat="1" applyFont="1" applyFill="1" applyBorder="1" applyAlignment="1">
      <alignment horizontal="center"/>
    </xf>
    <xf numFmtId="3" fontId="7" fillId="2" borderId="8" xfId="42" applyNumberFormat="1" applyFont="1" applyFill="1" applyBorder="1" applyAlignment="1">
      <alignment horizontal="center"/>
    </xf>
    <xf numFmtId="0" fontId="4" fillId="0" borderId="51" xfId="42" applyFont="1" applyBorder="1" applyAlignment="1">
      <alignment horizontal="center"/>
    </xf>
    <xf numFmtId="0" fontId="4" fillId="0" borderId="40" xfId="42" applyFont="1" applyBorder="1" applyAlignment="1">
      <alignment horizontal="center"/>
    </xf>
    <xf numFmtId="0" fontId="4" fillId="0" borderId="60" xfId="42" applyFont="1" applyBorder="1" applyAlignment="1">
      <alignment horizontal="center"/>
    </xf>
    <xf numFmtId="0" fontId="4" fillId="0" borderId="11" xfId="42" applyFont="1" applyBorder="1" applyAlignment="1">
      <alignment horizontal="center"/>
    </xf>
    <xf numFmtId="3" fontId="7" fillId="2" borderId="18" xfId="37" applyNumberFormat="1" applyFont="1" applyFill="1" applyBorder="1" applyAlignment="1">
      <alignment horizontal="center"/>
    </xf>
    <xf numFmtId="3" fontId="4" fillId="0" borderId="51" xfId="45" applyNumberFormat="1" applyFont="1" applyFill="1" applyBorder="1" applyAlignment="1">
      <alignment horizontal="center" vertical="center"/>
    </xf>
    <xf numFmtId="3" fontId="4" fillId="0" borderId="40" xfId="45" applyNumberFormat="1" applyFont="1" applyFill="1" applyBorder="1" applyAlignment="1">
      <alignment horizontal="center" vertical="center"/>
    </xf>
    <xf numFmtId="0" fontId="4" fillId="0" borderId="40" xfId="42" applyFont="1" applyFill="1" applyBorder="1" applyAlignment="1">
      <alignment horizontal="center"/>
    </xf>
    <xf numFmtId="0" fontId="7" fillId="2" borderId="31" xfId="42" applyFont="1" applyFill="1" applyBorder="1" applyAlignment="1">
      <alignment horizontal="center" wrapText="1"/>
    </xf>
    <xf numFmtId="3" fontId="7" fillId="2" borderId="42" xfId="37" applyNumberFormat="1" applyFont="1" applyFill="1" applyBorder="1" applyAlignment="1">
      <alignment horizontal="center"/>
    </xf>
    <xf numFmtId="3" fontId="7" fillId="2" borderId="62" xfId="37" applyNumberFormat="1" applyFont="1" applyFill="1" applyBorder="1" applyAlignment="1">
      <alignment horizontal="center"/>
    </xf>
    <xf numFmtId="3" fontId="7" fillId="2" borderId="6" xfId="42" applyNumberFormat="1" applyFont="1" applyFill="1" applyBorder="1" applyAlignment="1">
      <alignment horizontal="center"/>
    </xf>
    <xf numFmtId="0" fontId="7" fillId="0" borderId="0" xfId="42" applyFont="1" applyBorder="1" applyAlignment="1"/>
    <xf numFmtId="0" fontId="7" fillId="0" borderId="70" xfId="42" applyFont="1" applyBorder="1" applyAlignment="1">
      <alignment horizontal="center" wrapText="1"/>
    </xf>
    <xf numFmtId="0" fontId="7" fillId="0" borderId="59" xfId="42" applyFont="1" applyBorder="1" applyAlignment="1">
      <alignment horizontal="center" wrapText="1"/>
    </xf>
    <xf numFmtId="3" fontId="7" fillId="2" borderId="54" xfId="42" applyNumberFormat="1" applyFont="1" applyFill="1" applyBorder="1" applyAlignment="1">
      <alignment horizontal="center"/>
    </xf>
    <xf numFmtId="3" fontId="4" fillId="0" borderId="47" xfId="37" applyNumberFormat="1" applyFont="1" applyFill="1" applyBorder="1" applyAlignment="1">
      <alignment horizontal="center"/>
    </xf>
    <xf numFmtId="3" fontId="4" fillId="0" borderId="3" xfId="37" applyNumberFormat="1" applyFont="1" applyFill="1" applyBorder="1" applyAlignment="1">
      <alignment horizontal="center"/>
    </xf>
    <xf numFmtId="3" fontId="7" fillId="2" borderId="8" xfId="37" applyNumberFormat="1" applyFont="1" applyFill="1" applyBorder="1" applyAlignment="1">
      <alignment horizontal="center"/>
    </xf>
    <xf numFmtId="0" fontId="7" fillId="0" borderId="25" xfId="42" applyFont="1" applyFill="1" applyBorder="1" applyAlignment="1">
      <alignment horizontal="center" wrapText="1"/>
    </xf>
    <xf numFmtId="0" fontId="7" fillId="0" borderId="28" xfId="42" applyFont="1" applyFill="1" applyBorder="1" applyAlignment="1">
      <alignment horizontal="center" wrapText="1"/>
    </xf>
    <xf numFmtId="0" fontId="7" fillId="0" borderId="125" xfId="42" applyFont="1" applyFill="1" applyBorder="1" applyAlignment="1">
      <alignment horizontal="center" wrapText="1"/>
    </xf>
    <xf numFmtId="3" fontId="7" fillId="0" borderId="70" xfId="37" applyNumberFormat="1" applyFont="1" applyFill="1" applyBorder="1" applyAlignment="1">
      <alignment horizontal="center"/>
    </xf>
    <xf numFmtId="3" fontId="7" fillId="0" borderId="58" xfId="37" applyNumberFormat="1" applyFont="1" applyFill="1" applyBorder="1" applyAlignment="1">
      <alignment horizontal="center"/>
    </xf>
    <xf numFmtId="3" fontId="7" fillId="0" borderId="8" xfId="37" applyNumberFormat="1" applyFont="1" applyFill="1" applyBorder="1" applyAlignment="1">
      <alignment horizontal="center"/>
    </xf>
    <xf numFmtId="3" fontId="4" fillId="0" borderId="47" xfId="42" applyNumberFormat="1" applyFont="1" applyFill="1" applyBorder="1" applyAlignment="1">
      <alignment horizontal="center"/>
    </xf>
    <xf numFmtId="3" fontId="4" fillId="0" borderId="3" xfId="42" applyNumberFormat="1" applyFont="1" applyFill="1" applyBorder="1" applyAlignment="1">
      <alignment horizontal="center"/>
    </xf>
    <xf numFmtId="0" fontId="7" fillId="0" borderId="0" xfId="42" applyFont="1" applyAlignment="1">
      <alignment wrapText="1"/>
    </xf>
    <xf numFmtId="1" fontId="7" fillId="0" borderId="24" xfId="37" applyNumberFormat="1" applyFont="1" applyBorder="1" applyAlignment="1">
      <alignment horizontal="center"/>
    </xf>
    <xf numFmtId="3" fontId="7" fillId="0" borderId="47" xfId="37" applyNumberFormat="1" applyFont="1" applyBorder="1" applyAlignment="1">
      <alignment horizontal="center"/>
    </xf>
    <xf numFmtId="1" fontId="7" fillId="0" borderId="27" xfId="37" applyNumberFormat="1" applyFont="1" applyBorder="1" applyAlignment="1">
      <alignment horizontal="center"/>
    </xf>
    <xf numFmtId="3" fontId="7" fillId="0" borderId="3" xfId="37" applyNumberFormat="1" applyFont="1" applyBorder="1" applyAlignment="1">
      <alignment horizontal="center"/>
    </xf>
    <xf numFmtId="1" fontId="7" fillId="0" borderId="30" xfId="37" applyNumberFormat="1" applyFont="1" applyBorder="1" applyAlignment="1">
      <alignment horizontal="center"/>
    </xf>
    <xf numFmtId="3" fontId="4" fillId="0" borderId="42" xfId="37" applyNumberFormat="1" applyFont="1" applyBorder="1" applyAlignment="1">
      <alignment horizontal="center"/>
    </xf>
    <xf numFmtId="3" fontId="4" fillId="0" borderId="5" xfId="37" applyNumberFormat="1" applyFont="1" applyBorder="1" applyAlignment="1">
      <alignment horizontal="center"/>
    </xf>
    <xf numFmtId="3" fontId="7" fillId="0" borderId="62" xfId="37" applyNumberFormat="1" applyFont="1" applyBorder="1" applyAlignment="1">
      <alignment horizontal="center"/>
    </xf>
    <xf numFmtId="3" fontId="7" fillId="0" borderId="6" xfId="37" applyNumberFormat="1" applyFont="1" applyBorder="1" applyAlignment="1">
      <alignment horizontal="center"/>
    </xf>
    <xf numFmtId="0" fontId="4" fillId="0" borderId="0" xfId="42" applyFont="1" applyBorder="1"/>
    <xf numFmtId="0" fontId="7" fillId="0" borderId="0" xfId="42" applyFont="1" applyBorder="1" applyAlignment="1">
      <alignment horizontal="left"/>
    </xf>
    <xf numFmtId="0" fontId="6" fillId="0" borderId="0" xfId="5" applyFont="1" applyAlignment="1">
      <alignment horizontal="left"/>
    </xf>
    <xf numFmtId="0" fontId="18" fillId="0" borderId="0" xfId="5" applyAlignment="1">
      <alignment horizontal="left"/>
    </xf>
    <xf numFmtId="0" fontId="6" fillId="0" borderId="128" xfId="5" applyFont="1" applyBorder="1" applyAlignment="1">
      <alignment horizontal="center" vertical="center" wrapText="1"/>
    </xf>
    <xf numFmtId="0" fontId="6" fillId="0" borderId="96" xfId="5" applyFont="1" applyBorder="1" applyAlignment="1">
      <alignment horizontal="center" vertical="center" wrapText="1"/>
    </xf>
    <xf numFmtId="0" fontId="6" fillId="0" borderId="134" xfId="5" applyFont="1" applyBorder="1" applyAlignment="1">
      <alignment horizontal="center" vertical="center" wrapText="1"/>
    </xf>
    <xf numFmtId="0" fontId="6" fillId="0" borderId="79" xfId="5" applyFont="1" applyBorder="1" applyAlignment="1">
      <alignment horizontal="center" vertical="center" wrapText="1"/>
    </xf>
    <xf numFmtId="0" fontId="6" fillId="0" borderId="0" xfId="5" applyFont="1" applyBorder="1" applyAlignment="1">
      <alignment horizontal="center" vertical="center" wrapText="1"/>
    </xf>
    <xf numFmtId="0" fontId="6" fillId="0" borderId="56" xfId="5" applyFont="1" applyBorder="1" applyAlignment="1">
      <alignment horizontal="center" vertical="center" wrapText="1"/>
    </xf>
    <xf numFmtId="0" fontId="6" fillId="0" borderId="129" xfId="5" applyFont="1" applyBorder="1" applyAlignment="1">
      <alignment horizontal="center" vertical="center" wrapText="1"/>
    </xf>
    <xf numFmtId="0" fontId="6" fillId="0" borderId="136" xfId="5" applyFont="1" applyBorder="1" applyAlignment="1">
      <alignment horizontal="center" vertical="center" wrapText="1"/>
    </xf>
    <xf numFmtId="0" fontId="7" fillId="3" borderId="64" xfId="5" applyFont="1" applyFill="1" applyBorder="1" applyAlignment="1">
      <alignment horizontal="center" vertical="center" wrapText="1"/>
    </xf>
    <xf numFmtId="0" fontId="7" fillId="3" borderId="155" xfId="5" applyFont="1" applyFill="1" applyBorder="1" applyAlignment="1">
      <alignment horizontal="center" vertical="center" wrapText="1"/>
    </xf>
    <xf numFmtId="0" fontId="7" fillId="3" borderId="78" xfId="5" applyFont="1" applyFill="1" applyBorder="1" applyAlignment="1">
      <alignment horizontal="center" vertical="center" wrapText="1"/>
    </xf>
    <xf numFmtId="0" fontId="7" fillId="3" borderId="107" xfId="5" applyFont="1" applyFill="1" applyBorder="1" applyAlignment="1">
      <alignment horizontal="center" vertical="center" wrapText="1"/>
    </xf>
    <xf numFmtId="0" fontId="6" fillId="0" borderId="65" xfId="5" applyFont="1" applyBorder="1" applyAlignment="1">
      <alignment horizontal="center" vertical="center"/>
    </xf>
    <xf numFmtId="0" fontId="6" fillId="0" borderId="0" xfId="5" applyFont="1" applyAlignment="1">
      <alignment horizontal="left" vertical="center" wrapText="1"/>
    </xf>
    <xf numFmtId="0" fontId="6" fillId="0" borderId="65" xfId="5" applyFont="1" applyBorder="1" applyAlignment="1">
      <alignment horizontal="center" vertical="center" wrapText="1"/>
    </xf>
    <xf numFmtId="0" fontId="12" fillId="0" borderId="0" xfId="5" applyFont="1" applyAlignment="1">
      <alignment horizontal="center"/>
    </xf>
    <xf numFmtId="0" fontId="6" fillId="0" borderId="128" xfId="5" applyFont="1" applyBorder="1" applyAlignment="1">
      <alignment horizontal="center" vertical="center"/>
    </xf>
    <xf numFmtId="0" fontId="7" fillId="0" borderId="44" xfId="5" applyFont="1" applyBorder="1" applyAlignment="1">
      <alignment horizontal="center" vertical="center" wrapText="1"/>
    </xf>
    <xf numFmtId="0" fontId="7" fillId="0" borderId="36" xfId="5" applyFont="1" applyBorder="1" applyAlignment="1">
      <alignment horizontal="center" vertical="center" wrapText="1"/>
    </xf>
    <xf numFmtId="0" fontId="4" fillId="0" borderId="0" xfId="5" applyFont="1" applyBorder="1" applyAlignment="1">
      <alignment horizontal="center"/>
    </xf>
    <xf numFmtId="0" fontId="6" fillId="0" borderId="48" xfId="5" applyFont="1" applyBorder="1" applyAlignment="1">
      <alignment horizontal="center" vertical="center" wrapText="1"/>
    </xf>
    <xf numFmtId="0" fontId="7" fillId="0" borderId="0" xfId="42" applyFont="1" applyFill="1" applyBorder="1" applyAlignment="1">
      <alignment horizontal="right"/>
    </xf>
    <xf numFmtId="0" fontId="7" fillId="0" borderId="0" xfId="42" applyFont="1" applyAlignment="1">
      <alignment horizontal="right"/>
    </xf>
    <xf numFmtId="167" fontId="7" fillId="5" borderId="42" xfId="44" applyNumberFormat="1" applyFont="1" applyFill="1" applyBorder="1" applyAlignment="1">
      <alignment horizontal="center"/>
    </xf>
    <xf numFmtId="167" fontId="7" fillId="5" borderId="62" xfId="44" applyNumberFormat="1" applyFont="1" applyFill="1" applyBorder="1" applyAlignment="1">
      <alignment horizontal="center"/>
    </xf>
    <xf numFmtId="167" fontId="7" fillId="5" borderId="6" xfId="44" applyNumberFormat="1" applyFont="1" applyFill="1" applyBorder="1" applyAlignment="1">
      <alignment horizontal="center"/>
    </xf>
    <xf numFmtId="3" fontId="18" fillId="0" borderId="31" xfId="42" applyNumberFormat="1" applyFont="1" applyFill="1" applyBorder="1" applyAlignment="1">
      <alignment horizontal="center"/>
    </xf>
    <xf numFmtId="41" fontId="4" fillId="0" borderId="42" xfId="34" applyNumberFormat="1" applyFont="1" applyBorder="1" applyAlignment="1">
      <alignment horizontal="center"/>
    </xf>
    <xf numFmtId="41" fontId="4" fillId="0" borderId="5" xfId="34" applyNumberFormat="1" applyFont="1" applyBorder="1" applyAlignment="1">
      <alignment horizontal="center"/>
    </xf>
    <xf numFmtId="41" fontId="4" fillId="0" borderId="5" xfId="34" applyNumberFormat="1" applyFont="1" applyFill="1" applyBorder="1" applyAlignment="1">
      <alignment horizontal="center"/>
    </xf>
    <xf numFmtId="3" fontId="25" fillId="3" borderId="31" xfId="42" applyNumberFormat="1" applyFont="1" applyFill="1" applyBorder="1" applyAlignment="1">
      <alignment horizontal="center" wrapText="1"/>
    </xf>
    <xf numFmtId="41" fontId="4" fillId="0" borderId="62" xfId="34" applyNumberFormat="1" applyFont="1" applyFill="1" applyBorder="1" applyAlignment="1">
      <alignment horizontal="center"/>
    </xf>
    <xf numFmtId="0" fontId="4" fillId="0" borderId="0" xfId="42" applyFont="1" applyAlignment="1"/>
    <xf numFmtId="0" fontId="6" fillId="0" borderId="96" xfId="5" applyFont="1" applyBorder="1" applyAlignment="1">
      <alignment horizontal="center" vertical="center" wrapText="1"/>
    </xf>
    <xf numFmtId="0" fontId="6" fillId="0" borderId="134" xfId="5" applyFont="1" applyBorder="1" applyAlignment="1">
      <alignment horizontal="center" vertical="center" wrapText="1"/>
    </xf>
    <xf numFmtId="0" fontId="6" fillId="0" borderId="79" xfId="5" applyFont="1" applyBorder="1" applyAlignment="1">
      <alignment horizontal="center" vertical="center" wrapText="1"/>
    </xf>
    <xf numFmtId="0" fontId="7" fillId="3" borderId="155" xfId="5" applyFont="1" applyFill="1" applyBorder="1" applyAlignment="1">
      <alignment horizontal="center" vertical="center" wrapText="1"/>
    </xf>
    <xf numFmtId="0" fontId="7" fillId="3" borderId="105" xfId="5" applyFont="1" applyFill="1" applyBorder="1" applyAlignment="1">
      <alignment horizontal="center" vertical="center" wrapText="1"/>
    </xf>
    <xf numFmtId="0" fontId="7" fillId="3" borderId="107" xfId="5" applyFont="1" applyFill="1" applyBorder="1" applyAlignment="1">
      <alignment horizontal="center" vertical="center" wrapText="1"/>
    </xf>
    <xf numFmtId="0" fontId="6" fillId="3" borderId="54" xfId="5" applyFont="1" applyFill="1" applyBorder="1" applyAlignment="1">
      <alignment horizontal="center" vertical="center" wrapText="1"/>
    </xf>
    <xf numFmtId="0" fontId="6" fillId="3" borderId="80" xfId="5" applyFont="1" applyFill="1" applyBorder="1" applyAlignment="1">
      <alignment horizontal="center" vertical="center" wrapText="1"/>
    </xf>
    <xf numFmtId="0" fontId="12" fillId="3" borderId="80" xfId="5" applyFont="1" applyFill="1" applyBorder="1" applyAlignment="1">
      <alignment horizontal="center" vertical="center" wrapText="1"/>
    </xf>
    <xf numFmtId="0" fontId="6" fillId="3" borderId="99" xfId="5" applyFont="1" applyFill="1" applyBorder="1" applyAlignment="1">
      <alignment horizontal="center" vertical="center" wrapText="1"/>
    </xf>
    <xf numFmtId="0" fontId="6" fillId="3" borderId="160" xfId="5" applyFont="1" applyFill="1" applyBorder="1" applyAlignment="1">
      <alignment horizontal="center" vertical="center" wrapText="1"/>
    </xf>
    <xf numFmtId="0" fontId="18" fillId="3" borderId="24" xfId="5" applyFont="1" applyFill="1" applyBorder="1" applyAlignment="1">
      <alignment wrapText="1"/>
    </xf>
    <xf numFmtId="0" fontId="18" fillId="3" borderId="38" xfId="5" applyFont="1" applyFill="1" applyBorder="1" applyAlignment="1">
      <alignment horizontal="center" wrapText="1"/>
    </xf>
    <xf numFmtId="0" fontId="18" fillId="3" borderId="10" xfId="5" applyFont="1" applyFill="1" applyBorder="1" applyAlignment="1">
      <alignment horizontal="center" wrapText="1"/>
    </xf>
    <xf numFmtId="165" fontId="19" fillId="3" borderId="10" xfId="5" applyNumberFormat="1" applyFont="1" applyFill="1" applyBorder="1" applyAlignment="1">
      <alignment horizontal="center" wrapText="1"/>
    </xf>
    <xf numFmtId="3" fontId="18" fillId="3" borderId="87" xfId="5" applyNumberFormat="1" applyFont="1" applyFill="1" applyBorder="1" applyAlignment="1">
      <alignment horizontal="center" wrapText="1"/>
    </xf>
    <xf numFmtId="3" fontId="18" fillId="3" borderId="10" xfId="5" applyNumberFormat="1" applyFont="1" applyFill="1" applyBorder="1" applyAlignment="1">
      <alignment horizontal="center" wrapText="1"/>
    </xf>
    <xf numFmtId="3" fontId="18" fillId="3" borderId="7" xfId="5" applyNumberFormat="1" applyFont="1" applyFill="1" applyBorder="1" applyAlignment="1">
      <alignment horizontal="center" wrapText="1"/>
    </xf>
    <xf numFmtId="0" fontId="18" fillId="3" borderId="27" xfId="5" applyFont="1" applyFill="1" applyBorder="1" applyAlignment="1">
      <alignment wrapText="1"/>
    </xf>
    <xf numFmtId="0" fontId="18" fillId="3" borderId="40" xfId="5" applyFont="1" applyFill="1" applyBorder="1" applyAlignment="1">
      <alignment horizontal="center" wrapText="1"/>
    </xf>
    <xf numFmtId="0" fontId="18" fillId="3" borderId="2" xfId="5" applyFont="1" applyFill="1" applyBorder="1" applyAlignment="1">
      <alignment horizontal="center" wrapText="1"/>
    </xf>
    <xf numFmtId="165" fontId="19" fillId="3" borderId="2" xfId="5" applyNumberFormat="1" applyFont="1" applyFill="1" applyBorder="1" applyAlignment="1">
      <alignment horizontal="center" wrapText="1"/>
    </xf>
    <xf numFmtId="3" fontId="18" fillId="3" borderId="66" xfId="5" applyNumberFormat="1" applyFont="1" applyFill="1" applyBorder="1" applyAlignment="1">
      <alignment horizontal="center" wrapText="1"/>
    </xf>
    <xf numFmtId="3" fontId="18" fillId="3" borderId="2" xfId="5" applyNumberFormat="1" applyFont="1" applyFill="1" applyBorder="1" applyAlignment="1">
      <alignment horizontal="center" wrapText="1"/>
    </xf>
    <xf numFmtId="3" fontId="18" fillId="3" borderId="3" xfId="5" applyNumberFormat="1" applyFont="1" applyFill="1" applyBorder="1" applyAlignment="1">
      <alignment horizontal="center" wrapText="1"/>
    </xf>
    <xf numFmtId="0" fontId="4" fillId="0" borderId="24" xfId="5" applyFont="1" applyFill="1" applyBorder="1" applyAlignment="1">
      <alignment wrapText="1"/>
    </xf>
    <xf numFmtId="0" fontId="4" fillId="0" borderId="51" xfId="5" applyFont="1" applyFill="1" applyBorder="1" applyAlignment="1">
      <alignment horizontal="center" wrapText="1"/>
    </xf>
    <xf numFmtId="0" fontId="4" fillId="0" borderId="46" xfId="5" applyFont="1" applyFill="1" applyBorder="1" applyAlignment="1">
      <alignment horizontal="center" wrapText="1"/>
    </xf>
    <xf numFmtId="0" fontId="4" fillId="0" borderId="52" xfId="5" applyFont="1" applyFill="1" applyBorder="1" applyAlignment="1">
      <alignment horizontal="center" wrapText="1"/>
    </xf>
    <xf numFmtId="0" fontId="4" fillId="0" borderId="51" xfId="5" applyFont="1" applyBorder="1" applyAlignment="1">
      <alignment horizontal="center" wrapText="1"/>
    </xf>
    <xf numFmtId="0" fontId="4" fillId="0" borderId="46" xfId="5" applyFont="1" applyBorder="1" applyAlignment="1">
      <alignment horizontal="center" wrapText="1"/>
    </xf>
    <xf numFmtId="0" fontId="4" fillId="0" borderId="53" xfId="5" applyFont="1" applyBorder="1" applyAlignment="1">
      <alignment horizontal="center" wrapText="1"/>
    </xf>
    <xf numFmtId="0" fontId="4" fillId="0" borderId="47" xfId="5" applyFont="1" applyFill="1" applyBorder="1" applyAlignment="1">
      <alignment horizontal="center" wrapText="1"/>
    </xf>
    <xf numFmtId="0" fontId="4" fillId="0" borderId="27" xfId="5" applyFont="1" applyFill="1" applyBorder="1" applyAlignment="1">
      <alignment wrapText="1"/>
    </xf>
    <xf numFmtId="0" fontId="4" fillId="0" borderId="40" xfId="5" applyFont="1" applyFill="1" applyBorder="1" applyAlignment="1">
      <alignment horizontal="center" wrapText="1"/>
    </xf>
    <xf numFmtId="0" fontId="4" fillId="0" borderId="2" xfId="5" applyFont="1" applyFill="1" applyBorder="1" applyAlignment="1">
      <alignment horizontal="center" wrapText="1"/>
    </xf>
    <xf numFmtId="0" fontId="4" fillId="0" borderId="66" xfId="5" applyFont="1" applyFill="1" applyBorder="1" applyAlignment="1">
      <alignment horizontal="center" wrapText="1"/>
    </xf>
    <xf numFmtId="0" fontId="4" fillId="0" borderId="40" xfId="5" applyFont="1" applyBorder="1" applyAlignment="1">
      <alignment horizontal="center" wrapText="1"/>
    </xf>
    <xf numFmtId="0" fontId="4" fillId="0" borderId="2" xfId="5" applyFont="1" applyBorder="1" applyAlignment="1">
      <alignment horizontal="center" wrapText="1"/>
    </xf>
    <xf numFmtId="0" fontId="4" fillId="0" borderId="16" xfId="5" applyFont="1" applyBorder="1" applyAlignment="1">
      <alignment horizontal="center" wrapText="1"/>
    </xf>
    <xf numFmtId="0" fontId="4" fillId="0" borderId="3" xfId="5" applyFont="1" applyFill="1" applyBorder="1" applyAlignment="1">
      <alignment horizontal="center" wrapText="1"/>
    </xf>
    <xf numFmtId="0" fontId="7" fillId="2" borderId="42" xfId="5" applyFont="1" applyFill="1" applyBorder="1" applyAlignment="1">
      <alignment horizontal="center" wrapText="1"/>
    </xf>
    <xf numFmtId="0" fontId="7" fillId="2" borderId="5" xfId="5" applyFont="1" applyFill="1" applyBorder="1" applyAlignment="1">
      <alignment horizontal="center" wrapText="1"/>
    </xf>
    <xf numFmtId="0" fontId="7" fillId="2" borderId="62" xfId="5" applyFont="1" applyFill="1" applyBorder="1" applyAlignment="1">
      <alignment horizontal="center" wrapText="1"/>
    </xf>
    <xf numFmtId="0" fontId="7" fillId="2" borderId="43" xfId="5" applyFont="1" applyFill="1" applyBorder="1" applyAlignment="1">
      <alignment horizontal="center" wrapText="1"/>
    </xf>
    <xf numFmtId="0" fontId="7" fillId="2" borderId="6" xfId="5" applyFont="1" applyFill="1" applyBorder="1" applyAlignment="1">
      <alignment horizontal="center" wrapText="1"/>
    </xf>
    <xf numFmtId="0" fontId="51" fillId="0" borderId="146" xfId="5" applyFont="1" applyBorder="1" applyAlignment="1">
      <alignment horizontal="center" vertical="center"/>
    </xf>
    <xf numFmtId="0" fontId="51" fillId="0" borderId="65" xfId="5" applyFont="1" applyBorder="1" applyAlignment="1">
      <alignment horizontal="center" vertical="center"/>
    </xf>
    <xf numFmtId="0" fontId="51" fillId="0" borderId="113" xfId="5" applyFont="1" applyBorder="1" applyAlignment="1">
      <alignment horizontal="center" vertical="center"/>
    </xf>
    <xf numFmtId="0" fontId="7" fillId="10" borderId="77" xfId="5" applyFont="1" applyFill="1" applyBorder="1" applyAlignment="1">
      <alignment horizontal="center" vertical="center" wrapText="1"/>
    </xf>
    <xf numFmtId="0" fontId="7" fillId="10" borderId="68" xfId="5" applyFont="1" applyFill="1" applyBorder="1" applyAlignment="1">
      <alignment horizontal="center" vertical="center" wrapText="1"/>
    </xf>
    <xf numFmtId="0" fontId="7" fillId="10" borderId="14" xfId="5" applyFont="1" applyFill="1" applyBorder="1" applyAlignment="1">
      <alignment horizontal="center" vertical="center" wrapText="1"/>
    </xf>
    <xf numFmtId="0" fontId="7" fillId="10" borderId="157" xfId="5" applyFont="1" applyFill="1" applyBorder="1" applyAlignment="1">
      <alignment horizontal="center" vertical="center" wrapText="1"/>
    </xf>
    <xf numFmtId="0" fontId="4" fillId="10" borderId="37" xfId="5" applyFont="1" applyFill="1" applyBorder="1" applyAlignment="1">
      <alignment horizontal="left" vertical="center" wrapText="1"/>
    </xf>
    <xf numFmtId="0" fontId="4" fillId="10" borderId="121" xfId="5" applyFont="1" applyFill="1" applyBorder="1" applyAlignment="1">
      <alignment horizontal="left" vertical="center" wrapText="1"/>
    </xf>
    <xf numFmtId="0" fontId="4" fillId="10" borderId="39" xfId="5" applyFont="1" applyFill="1" applyBorder="1" applyAlignment="1">
      <alignment horizontal="left" vertical="center" wrapText="1"/>
    </xf>
    <xf numFmtId="0" fontId="7" fillId="5" borderId="72" xfId="5" applyFont="1" applyFill="1" applyBorder="1" applyAlignment="1">
      <alignment horizontal="left" vertical="center" wrapText="1"/>
    </xf>
    <xf numFmtId="0" fontId="7" fillId="0" borderId="0" xfId="5" applyFont="1" applyFill="1" applyBorder="1" applyAlignment="1">
      <alignment horizontal="left" wrapText="1"/>
    </xf>
    <xf numFmtId="0" fontId="6" fillId="5" borderId="30" xfId="5" applyFont="1" applyFill="1" applyBorder="1" applyAlignment="1">
      <alignment horizontal="left" wrapText="1"/>
    </xf>
    <xf numFmtId="0" fontId="6" fillId="5" borderId="42" xfId="5" applyFont="1" applyFill="1" applyBorder="1" applyAlignment="1">
      <alignment horizontal="center" wrapText="1"/>
    </xf>
    <xf numFmtId="0" fontId="6" fillId="5" borderId="5" xfId="5" applyFont="1" applyFill="1" applyBorder="1" applyAlignment="1">
      <alignment horizontal="center" wrapText="1"/>
    </xf>
    <xf numFmtId="3" fontId="6" fillId="5" borderId="5" xfId="5" applyNumberFormat="1" applyFont="1" applyFill="1" applyBorder="1" applyAlignment="1">
      <alignment horizontal="center" wrapText="1"/>
    </xf>
    <xf numFmtId="165" fontId="12" fillId="5" borderId="5" xfId="5" applyNumberFormat="1" applyFont="1" applyFill="1" applyBorder="1" applyAlignment="1">
      <alignment horizontal="center" wrapText="1"/>
    </xf>
    <xf numFmtId="3" fontId="6" fillId="5" borderId="62" xfId="5" applyNumberFormat="1" applyFont="1" applyFill="1" applyBorder="1" applyAlignment="1">
      <alignment horizontal="center" wrapText="1"/>
    </xf>
    <xf numFmtId="3" fontId="6" fillId="5" borderId="6" xfId="5" applyNumberFormat="1" applyFont="1" applyFill="1" applyBorder="1" applyAlignment="1">
      <alignment horizontal="center" wrapText="1"/>
    </xf>
    <xf numFmtId="0" fontId="7" fillId="0" borderId="64" xfId="5" applyFont="1" applyFill="1" applyBorder="1" applyAlignment="1">
      <alignment vertical="center" textRotation="90" wrapText="1"/>
    </xf>
    <xf numFmtId="0" fontId="7" fillId="0" borderId="65" xfId="5" applyFont="1" applyFill="1" applyBorder="1" applyAlignment="1">
      <alignment vertical="center" textRotation="90" wrapText="1"/>
    </xf>
    <xf numFmtId="0" fontId="7" fillId="0" borderId="105" xfId="5" applyFont="1" applyFill="1" applyBorder="1" applyAlignment="1">
      <alignment vertical="center" textRotation="90" wrapText="1"/>
    </xf>
    <xf numFmtId="0" fontId="7" fillId="0" borderId="107" xfId="5" applyFont="1" applyFill="1" applyBorder="1" applyAlignment="1">
      <alignment vertical="center" textRotation="90" wrapText="1"/>
    </xf>
    <xf numFmtId="0" fontId="7" fillId="0" borderId="91" xfId="5" applyFont="1" applyFill="1" applyBorder="1" applyAlignment="1">
      <alignment vertical="center" textRotation="90" wrapText="1"/>
    </xf>
    <xf numFmtId="0" fontId="7" fillId="0" borderId="113" xfId="5" applyFont="1" applyFill="1" applyBorder="1" applyAlignment="1">
      <alignment vertical="center" textRotation="90" wrapText="1"/>
    </xf>
    <xf numFmtId="0" fontId="7" fillId="0" borderId="30" xfId="5" applyFont="1" applyFill="1" applyBorder="1" applyAlignment="1">
      <alignment horizontal="center" wrapText="1"/>
    </xf>
    <xf numFmtId="0" fontId="4" fillId="0" borderId="51" xfId="5" applyFont="1" applyBorder="1" applyAlignment="1">
      <alignment horizontal="center"/>
    </xf>
    <xf numFmtId="0" fontId="4" fillId="0" borderId="40" xfId="5" applyFont="1" applyBorder="1" applyAlignment="1">
      <alignment horizontal="center"/>
    </xf>
    <xf numFmtId="0" fontId="4" fillId="0" borderId="42" xfId="5" applyFont="1" applyBorder="1" applyAlignment="1">
      <alignment horizontal="center"/>
    </xf>
    <xf numFmtId="0" fontId="4" fillId="0" borderId="5" xfId="5" applyFont="1" applyBorder="1" applyAlignment="1">
      <alignment horizontal="center"/>
    </xf>
    <xf numFmtId="0" fontId="4" fillId="0" borderId="6" xfId="5" applyFont="1" applyBorder="1" applyAlignment="1">
      <alignment horizontal="center"/>
    </xf>
    <xf numFmtId="3" fontId="4" fillId="10" borderId="51" xfId="5" applyNumberFormat="1" applyFont="1" applyFill="1" applyBorder="1" applyAlignment="1">
      <alignment horizontal="center"/>
    </xf>
    <xf numFmtId="3" fontId="4" fillId="10" borderId="52" xfId="5" applyNumberFormat="1" applyFont="1" applyFill="1" applyBorder="1" applyAlignment="1">
      <alignment horizontal="center"/>
    </xf>
    <xf numFmtId="3" fontId="4" fillId="10" borderId="53" xfId="5" applyNumberFormat="1" applyFont="1" applyFill="1" applyBorder="1" applyAlignment="1">
      <alignment horizontal="center"/>
    </xf>
    <xf numFmtId="3" fontId="4" fillId="10" borderId="47" xfId="5" applyNumberFormat="1" applyFont="1" applyFill="1" applyBorder="1" applyAlignment="1">
      <alignment horizontal="center"/>
    </xf>
    <xf numFmtId="3" fontId="4" fillId="10" borderId="38" xfId="5" applyNumberFormat="1" applyFont="1" applyFill="1" applyBorder="1" applyAlignment="1">
      <alignment horizontal="center"/>
    </xf>
    <xf numFmtId="3" fontId="4" fillId="10" borderId="87" xfId="5" applyNumberFormat="1" applyFont="1" applyFill="1" applyBorder="1" applyAlignment="1">
      <alignment horizontal="center"/>
    </xf>
    <xf numFmtId="3" fontId="4" fillId="10" borderId="13" xfId="5" applyNumberFormat="1" applyFont="1" applyFill="1" applyBorder="1" applyAlignment="1">
      <alignment horizontal="center"/>
    </xf>
    <xf numFmtId="3" fontId="4" fillId="10" borderId="7" xfId="5" applyNumberFormat="1" applyFont="1" applyFill="1" applyBorder="1" applyAlignment="1">
      <alignment horizontal="center"/>
    </xf>
    <xf numFmtId="0" fontId="4" fillId="10" borderId="40" xfId="5" applyFont="1" applyFill="1" applyBorder="1" applyAlignment="1">
      <alignment horizontal="center"/>
    </xf>
    <xf numFmtId="3" fontId="4" fillId="10" borderId="66" xfId="5" applyNumberFormat="1" applyFont="1" applyFill="1" applyBorder="1" applyAlignment="1">
      <alignment horizontal="center" wrapText="1"/>
    </xf>
    <xf numFmtId="3" fontId="4" fillId="10" borderId="16" xfId="5" applyNumberFormat="1" applyFont="1" applyFill="1" applyBorder="1" applyAlignment="1">
      <alignment horizontal="center" wrapText="1"/>
    </xf>
    <xf numFmtId="3" fontId="4" fillId="10" borderId="40" xfId="5" applyNumberFormat="1" applyFont="1" applyFill="1" applyBorder="1" applyAlignment="1">
      <alignment horizontal="center"/>
    </xf>
    <xf numFmtId="3" fontId="4" fillId="10" borderId="3" xfId="5" applyNumberFormat="1" applyFont="1" applyFill="1" applyBorder="1" applyAlignment="1">
      <alignment horizontal="center" wrapText="1"/>
    </xf>
    <xf numFmtId="0" fontId="4" fillId="10" borderId="16" xfId="5" applyFont="1" applyFill="1" applyBorder="1" applyAlignment="1">
      <alignment horizontal="center" wrapText="1"/>
    </xf>
    <xf numFmtId="0" fontId="4" fillId="10" borderId="66" xfId="5" applyFont="1" applyFill="1" applyBorder="1" applyAlignment="1">
      <alignment horizontal="center" wrapText="1"/>
    </xf>
    <xf numFmtId="0" fontId="4" fillId="10" borderId="3" xfId="5" applyFont="1" applyFill="1" applyBorder="1" applyAlignment="1">
      <alignment horizontal="center" wrapText="1"/>
    </xf>
    <xf numFmtId="3" fontId="7" fillId="5" borderId="42" xfId="5" applyNumberFormat="1" applyFont="1" applyFill="1" applyBorder="1" applyAlignment="1">
      <alignment horizontal="center" wrapText="1"/>
    </xf>
    <xf numFmtId="3" fontId="7" fillId="5" borderId="62" xfId="5" applyNumberFormat="1" applyFont="1" applyFill="1" applyBorder="1" applyAlignment="1">
      <alignment horizontal="center" wrapText="1"/>
    </xf>
    <xf numFmtId="3" fontId="7" fillId="5" borderId="43" xfId="5" applyNumberFormat="1" applyFont="1" applyFill="1" applyBorder="1" applyAlignment="1">
      <alignment horizontal="center" wrapText="1"/>
    </xf>
    <xf numFmtId="3" fontId="7" fillId="5" borderId="6" xfId="5" applyNumberFormat="1" applyFont="1" applyFill="1" applyBorder="1" applyAlignment="1">
      <alignment horizontal="center" wrapText="1"/>
    </xf>
    <xf numFmtId="0" fontId="5" fillId="0" borderId="0" xfId="2" applyFont="1" applyBorder="1" applyAlignment="1" applyProtection="1"/>
    <xf numFmtId="0" fontId="18" fillId="0" borderId="0" xfId="5" applyFont="1" applyBorder="1"/>
    <xf numFmtId="0" fontId="6" fillId="0" borderId="0" xfId="5" applyFont="1" applyBorder="1"/>
    <xf numFmtId="0" fontId="8" fillId="3" borderId="35" xfId="5" applyFont="1" applyFill="1" applyBorder="1" applyAlignment="1">
      <alignment horizontal="center" vertical="center" wrapText="1"/>
    </xf>
    <xf numFmtId="0" fontId="8" fillId="3" borderId="155" xfId="5" applyFont="1" applyFill="1" applyBorder="1" applyAlignment="1">
      <alignment horizontal="center" vertical="center" wrapText="1"/>
    </xf>
    <xf numFmtId="0" fontId="8" fillId="3" borderId="36" xfId="5" applyFont="1" applyFill="1" applyBorder="1" applyAlignment="1">
      <alignment horizontal="center" vertical="center" wrapText="1"/>
    </xf>
    <xf numFmtId="0" fontId="4" fillId="3" borderId="24" xfId="5" applyFont="1" applyFill="1" applyBorder="1" applyAlignment="1">
      <alignment horizontal="left" wrapText="1"/>
    </xf>
    <xf numFmtId="3" fontId="4" fillId="0" borderId="38" xfId="5" applyNumberFormat="1" applyFont="1" applyBorder="1" applyAlignment="1">
      <alignment horizontal="center" vertical="center"/>
    </xf>
    <xf numFmtId="0" fontId="4" fillId="3" borderId="27" xfId="5" applyFont="1" applyFill="1" applyBorder="1" applyAlignment="1">
      <alignment horizontal="left" wrapText="1"/>
    </xf>
    <xf numFmtId="3" fontId="4" fillId="0" borderId="40" xfId="5" applyNumberFormat="1" applyFont="1" applyBorder="1" applyAlignment="1">
      <alignment horizontal="center" vertical="center"/>
    </xf>
    <xf numFmtId="0" fontId="4" fillId="3" borderId="121" xfId="5" applyFont="1" applyFill="1" applyBorder="1" applyAlignment="1">
      <alignment horizontal="left" wrapText="1"/>
    </xf>
    <xf numFmtId="3" fontId="4" fillId="0" borderId="51" xfId="5" applyNumberFormat="1" applyFont="1" applyBorder="1" applyAlignment="1">
      <alignment horizontal="center"/>
    </xf>
    <xf numFmtId="3" fontId="4" fillId="0" borderId="2" xfId="5" applyNumberFormat="1" applyFont="1" applyBorder="1" applyAlignment="1">
      <alignment horizontal="center"/>
    </xf>
    <xf numFmtId="3" fontId="4" fillId="0" borderId="52" xfId="5" applyNumberFormat="1" applyFont="1" applyBorder="1" applyAlignment="1">
      <alignment horizontal="center"/>
    </xf>
    <xf numFmtId="0" fontId="4" fillId="0" borderId="9" xfId="5" applyFont="1" applyBorder="1" applyAlignment="1">
      <alignment horizontal="center"/>
    </xf>
    <xf numFmtId="0" fontId="4" fillId="0" borderId="10" xfId="5" applyFont="1" applyBorder="1" applyAlignment="1">
      <alignment horizontal="center"/>
    </xf>
    <xf numFmtId="3" fontId="4" fillId="0" borderId="10" xfId="5" applyNumberFormat="1" applyFont="1" applyBorder="1" applyAlignment="1">
      <alignment horizontal="center"/>
    </xf>
    <xf numFmtId="3" fontId="18" fillId="0" borderId="87" xfId="5" applyNumberFormat="1" applyBorder="1" applyAlignment="1">
      <alignment horizontal="center"/>
    </xf>
    <xf numFmtId="0" fontId="49" fillId="0" borderId="0" xfId="5" applyFont="1" applyBorder="1" applyAlignment="1">
      <alignment horizontal="center"/>
    </xf>
    <xf numFmtId="3" fontId="4" fillId="0" borderId="13" xfId="5" applyNumberFormat="1" applyFont="1" applyBorder="1" applyAlignment="1">
      <alignment horizontal="center"/>
    </xf>
    <xf numFmtId="3" fontId="18" fillId="0" borderId="13" xfId="5" applyNumberFormat="1" applyBorder="1" applyAlignment="1">
      <alignment horizontal="center"/>
    </xf>
    <xf numFmtId="3" fontId="4" fillId="10" borderId="51" xfId="5" applyNumberFormat="1" applyFont="1" applyFill="1" applyBorder="1" applyAlignment="1">
      <alignment horizontal="center" wrapText="1"/>
    </xf>
    <xf numFmtId="3" fontId="4" fillId="10" borderId="46" xfId="5" applyNumberFormat="1" applyFont="1" applyFill="1" applyBorder="1" applyAlignment="1">
      <alignment horizontal="center" wrapText="1"/>
    </xf>
    <xf numFmtId="3" fontId="4" fillId="10" borderId="53" xfId="5" applyNumberFormat="1" applyFont="1" applyFill="1" applyBorder="1" applyAlignment="1">
      <alignment horizontal="center" wrapText="1"/>
    </xf>
    <xf numFmtId="3" fontId="4" fillId="10" borderId="47" xfId="5" applyNumberFormat="1" applyFont="1" applyFill="1" applyBorder="1" applyAlignment="1">
      <alignment horizontal="center" wrapText="1"/>
    </xf>
    <xf numFmtId="0" fontId="4" fillId="3" borderId="39" xfId="5" applyFont="1" applyFill="1" applyBorder="1" applyAlignment="1">
      <alignment horizontal="left" wrapText="1"/>
    </xf>
    <xf numFmtId="3" fontId="4" fillId="0" borderId="40" xfId="5" applyNumberFormat="1" applyFont="1" applyBorder="1" applyAlignment="1">
      <alignment horizontal="center"/>
    </xf>
    <xf numFmtId="3" fontId="4" fillId="0" borderId="66" xfId="5" applyNumberFormat="1" applyFont="1" applyBorder="1" applyAlignment="1">
      <alignment horizontal="center"/>
    </xf>
    <xf numFmtId="0" fontId="4" fillId="0" borderId="11" xfId="5" applyFont="1" applyBorder="1" applyAlignment="1">
      <alignment horizontal="center"/>
    </xf>
    <xf numFmtId="3" fontId="4" fillId="0" borderId="16" xfId="5" applyNumberFormat="1" applyFont="1" applyBorder="1" applyAlignment="1">
      <alignment horizontal="center"/>
    </xf>
    <xf numFmtId="3" fontId="4" fillId="10" borderId="40" xfId="5" applyNumberFormat="1" applyFont="1" applyFill="1" applyBorder="1" applyAlignment="1">
      <alignment horizontal="center" wrapText="1"/>
    </xf>
    <xf numFmtId="3" fontId="4" fillId="10" borderId="2" xfId="5" applyNumberFormat="1" applyFont="1" applyFill="1" applyBorder="1" applyAlignment="1">
      <alignment horizontal="center" wrapText="1"/>
    </xf>
    <xf numFmtId="3" fontId="4" fillId="0" borderId="11" xfId="5" applyNumberFormat="1" applyFont="1" applyBorder="1" applyAlignment="1">
      <alignment horizontal="center"/>
    </xf>
    <xf numFmtId="0" fontId="4" fillId="3" borderId="185" xfId="5" applyFont="1" applyFill="1" applyBorder="1" applyAlignment="1">
      <alignment horizontal="left" wrapText="1"/>
    </xf>
    <xf numFmtId="3" fontId="4" fillId="0" borderId="54" xfId="5" applyNumberFormat="1" applyFont="1" applyBorder="1" applyAlignment="1">
      <alignment horizontal="center"/>
    </xf>
    <xf numFmtId="3" fontId="4" fillId="0" borderId="80" xfId="5" applyNumberFormat="1" applyFont="1" applyBorder="1" applyAlignment="1">
      <alignment horizontal="center"/>
    </xf>
    <xf numFmtId="3" fontId="4" fillId="0" borderId="97" xfId="5" applyNumberFormat="1" applyFont="1" applyBorder="1" applyAlignment="1">
      <alignment horizontal="center"/>
    </xf>
    <xf numFmtId="3" fontId="18" fillId="0" borderId="97" xfId="5" applyNumberFormat="1" applyBorder="1" applyAlignment="1">
      <alignment horizontal="center"/>
    </xf>
    <xf numFmtId="3" fontId="4" fillId="0" borderId="99" xfId="5" applyNumberFormat="1" applyFont="1" applyBorder="1" applyAlignment="1">
      <alignment horizontal="center"/>
    </xf>
    <xf numFmtId="3" fontId="18" fillId="0" borderId="59" xfId="5" applyNumberFormat="1" applyBorder="1" applyAlignment="1">
      <alignment horizontal="center"/>
    </xf>
    <xf numFmtId="3" fontId="4" fillId="10" borderId="70" xfId="5" applyNumberFormat="1" applyFont="1" applyFill="1" applyBorder="1" applyAlignment="1">
      <alignment horizontal="center" wrapText="1"/>
    </xf>
    <xf numFmtId="3" fontId="4" fillId="10" borderId="57" xfId="5" applyNumberFormat="1" applyFont="1" applyFill="1" applyBorder="1" applyAlignment="1">
      <alignment horizontal="center" wrapText="1"/>
    </xf>
    <xf numFmtId="3" fontId="4" fillId="10" borderId="59" xfId="5" applyNumberFormat="1" applyFont="1" applyFill="1" applyBorder="1" applyAlignment="1">
      <alignment horizontal="center" wrapText="1"/>
    </xf>
    <xf numFmtId="3" fontId="4" fillId="10" borderId="8" xfId="5" applyNumberFormat="1" applyFont="1" applyFill="1" applyBorder="1" applyAlignment="1">
      <alignment horizontal="center" wrapText="1"/>
    </xf>
    <xf numFmtId="0" fontId="8" fillId="2" borderId="41" xfId="5" applyFont="1" applyFill="1" applyBorder="1" applyAlignment="1">
      <alignment horizontal="left" wrapText="1"/>
    </xf>
    <xf numFmtId="3" fontId="7" fillId="2" borderId="73" xfId="5" applyNumberFormat="1" applyFont="1" applyFill="1" applyBorder="1" applyAlignment="1">
      <alignment horizontal="center"/>
    </xf>
    <xf numFmtId="3" fontId="7" fillId="2" borderId="104" xfId="5" applyNumberFormat="1" applyFont="1" applyFill="1" applyBorder="1" applyAlignment="1">
      <alignment horizontal="center"/>
    </xf>
    <xf numFmtId="3" fontId="12" fillId="2" borderId="85" xfId="5" applyNumberFormat="1" applyFont="1" applyFill="1" applyBorder="1" applyAlignment="1">
      <alignment horizontal="center"/>
    </xf>
    <xf numFmtId="3" fontId="12" fillId="2" borderId="73" xfId="5" applyNumberFormat="1" applyFont="1" applyFill="1" applyBorder="1" applyAlignment="1">
      <alignment horizontal="center"/>
    </xf>
    <xf numFmtId="3" fontId="6" fillId="2" borderId="104" xfId="5" applyNumberFormat="1" applyFont="1" applyFill="1" applyBorder="1" applyAlignment="1">
      <alignment horizontal="center"/>
    </xf>
    <xf numFmtId="3" fontId="12" fillId="2" borderId="76" xfId="5" applyNumberFormat="1" applyFont="1" applyFill="1" applyBorder="1" applyAlignment="1">
      <alignment horizontal="center"/>
    </xf>
    <xf numFmtId="3" fontId="6" fillId="2" borderId="139" xfId="5" applyNumberFormat="1" applyFont="1" applyFill="1" applyBorder="1" applyAlignment="1">
      <alignment horizontal="center"/>
    </xf>
    <xf numFmtId="3" fontId="7" fillId="5" borderId="81" xfId="5" applyNumberFormat="1" applyFont="1" applyFill="1" applyBorder="1" applyAlignment="1">
      <alignment horizontal="center" wrapText="1"/>
    </xf>
    <xf numFmtId="3" fontId="7" fillId="5" borderId="82" xfId="5" applyNumberFormat="1" applyFont="1" applyFill="1" applyBorder="1" applyAlignment="1">
      <alignment horizontal="center" wrapText="1"/>
    </xf>
    <xf numFmtId="3" fontId="7" fillId="5" borderId="84" xfId="5" applyNumberFormat="1" applyFont="1" applyFill="1" applyBorder="1" applyAlignment="1">
      <alignment horizontal="center" wrapText="1"/>
    </xf>
    <xf numFmtId="3" fontId="7" fillId="5" borderId="119" xfId="5" applyNumberFormat="1" applyFont="1" applyFill="1" applyBorder="1" applyAlignment="1">
      <alignment horizontal="center" wrapText="1"/>
    </xf>
    <xf numFmtId="0" fontId="5" fillId="0" borderId="0" xfId="2" applyFont="1" applyAlignment="1" applyProtection="1"/>
    <xf numFmtId="3" fontId="25" fillId="0" borderId="89" xfId="5" applyNumberFormat="1" applyFont="1" applyBorder="1" applyAlignment="1">
      <alignment horizontal="center" vertical="center"/>
    </xf>
    <xf numFmtId="3" fontId="25" fillId="0" borderId="16" xfId="5" applyNumberFormat="1" applyFont="1" applyBorder="1" applyAlignment="1">
      <alignment horizontal="center" vertical="center"/>
    </xf>
    <xf numFmtId="3" fontId="25" fillId="0" borderId="94" xfId="5" applyNumberFormat="1" applyFont="1" applyBorder="1" applyAlignment="1">
      <alignment horizontal="center" vertical="center"/>
    </xf>
    <xf numFmtId="0" fontId="8" fillId="3" borderId="0" xfId="5" applyFont="1" applyFill="1" applyBorder="1" applyAlignment="1">
      <alignment horizontal="left" wrapText="1"/>
    </xf>
    <xf numFmtId="3" fontId="8" fillId="0" borderId="0" xfId="5" applyNumberFormat="1" applyFont="1" applyBorder="1" applyAlignment="1">
      <alignment horizontal="center" vertical="center"/>
    </xf>
    <xf numFmtId="2" fontId="8" fillId="3" borderId="0" xfId="5" applyNumberFormat="1" applyFont="1" applyFill="1" applyBorder="1" applyAlignment="1">
      <alignment horizontal="center" vertical="center" wrapText="1"/>
    </xf>
    <xf numFmtId="3" fontId="12" fillId="0" borderId="0" xfId="5" applyNumberFormat="1" applyFont="1" applyBorder="1" applyAlignment="1">
      <alignment horizontal="center" vertical="center"/>
    </xf>
    <xf numFmtId="2" fontId="8" fillId="0" borderId="0" xfId="5" applyNumberFormat="1" applyFont="1" applyBorder="1" applyAlignment="1">
      <alignment horizontal="center" vertical="center"/>
    </xf>
    <xf numFmtId="0" fontId="6" fillId="0" borderId="63" xfId="5" applyFont="1" applyBorder="1" applyAlignment="1">
      <alignment horizontal="center" vertical="center" wrapText="1"/>
    </xf>
    <xf numFmtId="3" fontId="25" fillId="0" borderId="38" xfId="5" applyNumberFormat="1" applyFont="1" applyBorder="1" applyAlignment="1">
      <alignment horizontal="center" vertical="center"/>
    </xf>
    <xf numFmtId="3" fontId="25" fillId="0" borderId="51" xfId="5" applyNumberFormat="1" applyFont="1" applyBorder="1" applyAlignment="1">
      <alignment horizontal="center" vertical="center"/>
    </xf>
    <xf numFmtId="3" fontId="100" fillId="0" borderId="46" xfId="5" applyNumberFormat="1" applyFont="1" applyBorder="1" applyAlignment="1">
      <alignment horizontal="center" vertical="center"/>
    </xf>
    <xf numFmtId="166" fontId="4" fillId="0" borderId="47" xfId="5" applyNumberFormat="1" applyFont="1" applyBorder="1" applyAlignment="1">
      <alignment horizontal="center" vertical="center"/>
    </xf>
    <xf numFmtId="49" fontId="99" fillId="0" borderId="40" xfId="5" applyNumberFormat="1" applyFont="1" applyBorder="1" applyAlignment="1">
      <alignment horizontal="center" vertical="center" wrapText="1"/>
    </xf>
    <xf numFmtId="3" fontId="25" fillId="0" borderId="40" xfId="5" applyNumberFormat="1" applyFont="1" applyBorder="1" applyAlignment="1">
      <alignment horizontal="center" vertical="center"/>
    </xf>
    <xf numFmtId="3" fontId="100" fillId="0" borderId="2" xfId="5" applyNumberFormat="1" applyFont="1" applyBorder="1" applyAlignment="1">
      <alignment horizontal="center" vertical="center"/>
    </xf>
    <xf numFmtId="3" fontId="25" fillId="0" borderId="42" xfId="5" applyNumberFormat="1" applyFont="1" applyBorder="1" applyAlignment="1">
      <alignment horizontal="center" vertical="center"/>
    </xf>
    <xf numFmtId="3" fontId="100" fillId="0" borderId="5" xfId="5" applyNumberFormat="1" applyFont="1" applyBorder="1" applyAlignment="1">
      <alignment horizontal="center" vertical="center"/>
    </xf>
    <xf numFmtId="166" fontId="4" fillId="0" borderId="6" xfId="5" applyNumberFormat="1" applyFont="1" applyBorder="1" applyAlignment="1">
      <alignment horizontal="center" vertical="center"/>
    </xf>
    <xf numFmtId="0" fontId="31" fillId="0" borderId="0" xfId="5" applyFont="1"/>
    <xf numFmtId="0" fontId="7" fillId="0" borderId="70" xfId="5" applyFont="1" applyBorder="1" applyAlignment="1">
      <alignment horizontal="center" wrapText="1"/>
    </xf>
    <xf numFmtId="3" fontId="7" fillId="0" borderId="58" xfId="5" applyNumberFormat="1" applyFont="1" applyBorder="1" applyAlignment="1">
      <alignment horizontal="center" wrapText="1"/>
    </xf>
    <xf numFmtId="3" fontId="7" fillId="0" borderId="70" xfId="5" applyNumberFormat="1" applyFont="1" applyBorder="1" applyAlignment="1">
      <alignment horizontal="center" wrapText="1"/>
    </xf>
    <xf numFmtId="0" fontId="7" fillId="3" borderId="24" xfId="5" applyFont="1" applyFill="1" applyBorder="1" applyAlignment="1">
      <alignment horizontal="left" vertical="center" wrapText="1"/>
    </xf>
    <xf numFmtId="0" fontId="4" fillId="3" borderId="150" xfId="5" applyFont="1" applyFill="1" applyBorder="1" applyAlignment="1">
      <alignment horizontal="center" wrapText="1"/>
    </xf>
    <xf numFmtId="0" fontId="4" fillId="0" borderId="60" xfId="5" applyFont="1" applyBorder="1" applyAlignment="1">
      <alignment horizontal="center" wrapText="1"/>
    </xf>
    <xf numFmtId="3" fontId="4" fillId="0" borderId="53" xfId="5" applyNumberFormat="1" applyFont="1" applyBorder="1" applyAlignment="1">
      <alignment horizontal="center" wrapText="1"/>
    </xf>
    <xf numFmtId="4" fontId="4" fillId="0" borderId="51" xfId="5" applyNumberFormat="1" applyFont="1" applyBorder="1" applyAlignment="1">
      <alignment horizontal="center" wrapText="1"/>
    </xf>
    <xf numFmtId="0" fontId="18" fillId="0" borderId="53" xfId="5" applyBorder="1" applyAlignment="1">
      <alignment horizontal="center"/>
    </xf>
    <xf numFmtId="0" fontId="18" fillId="0" borderId="89" xfId="5" applyBorder="1" applyAlignment="1">
      <alignment horizontal="center"/>
    </xf>
    <xf numFmtId="0" fontId="18" fillId="0" borderId="26" xfId="5" applyBorder="1" applyAlignment="1">
      <alignment horizontal="center"/>
    </xf>
    <xf numFmtId="0" fontId="7" fillId="3" borderId="27" xfId="5" applyFont="1" applyFill="1" applyBorder="1" applyAlignment="1">
      <alignment horizontal="left" wrapText="1"/>
    </xf>
    <xf numFmtId="3" fontId="4" fillId="0" borderId="132" xfId="5" applyNumberFormat="1" applyFont="1" applyBorder="1" applyAlignment="1">
      <alignment horizontal="center" wrapText="1"/>
    </xf>
    <xf numFmtId="0" fontId="4" fillId="0" borderId="11" xfId="5" applyFont="1" applyBorder="1" applyAlignment="1">
      <alignment horizontal="center" wrapText="1"/>
    </xf>
    <xf numFmtId="3" fontId="4" fillId="0" borderId="16" xfId="5" applyNumberFormat="1" applyFont="1" applyBorder="1" applyAlignment="1">
      <alignment horizontal="center" wrapText="1"/>
    </xf>
    <xf numFmtId="3" fontId="4" fillId="0" borderId="40" xfId="5" applyNumberFormat="1" applyFont="1" applyBorder="1" applyAlignment="1">
      <alignment horizontal="center" wrapText="1"/>
    </xf>
    <xf numFmtId="0" fontId="18" fillId="0" borderId="16" xfId="5" applyBorder="1" applyAlignment="1">
      <alignment horizontal="center"/>
    </xf>
    <xf numFmtId="0" fontId="18" fillId="0" borderId="94" xfId="5" applyBorder="1" applyAlignment="1">
      <alignment horizontal="center"/>
    </xf>
    <xf numFmtId="166" fontId="18" fillId="0" borderId="94" xfId="5" applyNumberFormat="1" applyBorder="1" applyAlignment="1">
      <alignment horizontal="center"/>
    </xf>
    <xf numFmtId="3" fontId="18" fillId="0" borderId="16" xfId="5" applyNumberFormat="1" applyBorder="1" applyAlignment="1">
      <alignment horizontal="center"/>
    </xf>
    <xf numFmtId="3" fontId="18" fillId="0" borderId="29" xfId="5" applyNumberFormat="1" applyBorder="1" applyAlignment="1">
      <alignment horizontal="center"/>
    </xf>
    <xf numFmtId="0" fontId="7" fillId="3" borderId="30" xfId="5" applyFont="1" applyFill="1" applyBorder="1" applyAlignment="1">
      <alignment horizontal="left" wrapText="1"/>
    </xf>
    <xf numFmtId="3" fontId="4" fillId="0" borderId="164" xfId="5" applyNumberFormat="1" applyFont="1" applyBorder="1" applyAlignment="1">
      <alignment horizontal="center" wrapText="1"/>
    </xf>
    <xf numFmtId="0" fontId="4" fillId="0" borderId="61" xfId="5" applyFont="1" applyBorder="1" applyAlignment="1">
      <alignment horizontal="center" wrapText="1"/>
    </xf>
    <xf numFmtId="3" fontId="4" fillId="0" borderId="43" xfId="5" applyNumberFormat="1" applyFont="1" applyBorder="1" applyAlignment="1">
      <alignment horizontal="center" wrapText="1"/>
    </xf>
    <xf numFmtId="4" fontId="4" fillId="0" borderId="42" xfId="5" applyNumberFormat="1" applyFont="1" applyBorder="1" applyAlignment="1">
      <alignment horizontal="center" wrapText="1"/>
    </xf>
    <xf numFmtId="0" fontId="18" fillId="0" borderId="43" xfId="5" applyBorder="1" applyAlignment="1">
      <alignment horizontal="center"/>
    </xf>
    <xf numFmtId="0" fontId="18" fillId="0" borderId="172" xfId="5" applyBorder="1" applyAlignment="1">
      <alignment horizontal="center"/>
    </xf>
    <xf numFmtId="4" fontId="18" fillId="0" borderId="172" xfId="5" applyNumberFormat="1" applyBorder="1" applyAlignment="1">
      <alignment horizontal="center"/>
    </xf>
    <xf numFmtId="3" fontId="18" fillId="0" borderId="42" xfId="5" applyNumberFormat="1" applyBorder="1" applyAlignment="1">
      <alignment horizontal="center"/>
    </xf>
    <xf numFmtId="166" fontId="18" fillId="0" borderId="43" xfId="5" applyNumberFormat="1" applyBorder="1" applyAlignment="1">
      <alignment horizontal="center"/>
    </xf>
    <xf numFmtId="4" fontId="18" fillId="0" borderId="43" xfId="5" applyNumberFormat="1" applyBorder="1" applyAlignment="1">
      <alignment horizontal="center"/>
    </xf>
    <xf numFmtId="3" fontId="18" fillId="0" borderId="32" xfId="5" applyNumberFormat="1" applyBorder="1" applyAlignment="1">
      <alignment horizontal="center"/>
    </xf>
    <xf numFmtId="4" fontId="18" fillId="0" borderId="0" xfId="5" applyNumberFormat="1" applyBorder="1" applyAlignment="1">
      <alignment horizontal="center"/>
    </xf>
    <xf numFmtId="0" fontId="7" fillId="0" borderId="24" xfId="5" applyFont="1" applyBorder="1" applyAlignment="1">
      <alignment horizontal="left" wrapText="1"/>
    </xf>
    <xf numFmtId="3" fontId="4" fillId="0" borderId="2" xfId="5" applyNumberFormat="1" applyFont="1" applyFill="1" applyBorder="1" applyAlignment="1">
      <alignment horizontal="center"/>
    </xf>
    <xf numFmtId="3" fontId="4" fillId="0" borderId="60" xfId="5" applyNumberFormat="1" applyFont="1" applyBorder="1" applyAlignment="1">
      <alignment horizontal="center" wrapText="1"/>
    </xf>
    <xf numFmtId="3" fontId="4" fillId="0" borderId="38" xfId="5" applyNumberFormat="1" applyFont="1" applyBorder="1" applyAlignment="1">
      <alignment horizontal="center" wrapText="1"/>
    </xf>
    <xf numFmtId="3" fontId="4" fillId="0" borderId="13" xfId="5" applyNumberFormat="1" applyFont="1" applyBorder="1" applyAlignment="1">
      <alignment horizontal="center" wrapText="1"/>
    </xf>
    <xf numFmtId="3" fontId="4" fillId="0" borderId="51" xfId="5" applyNumberFormat="1" applyFont="1" applyBorder="1" applyAlignment="1">
      <alignment horizontal="center" wrapText="1"/>
    </xf>
    <xf numFmtId="3" fontId="4" fillId="0" borderId="47" xfId="5" applyNumberFormat="1" applyFont="1" applyBorder="1" applyAlignment="1">
      <alignment horizontal="center" wrapText="1"/>
    </xf>
    <xf numFmtId="0" fontId="7" fillId="0" borderId="27" xfId="5" applyFont="1" applyBorder="1" applyAlignment="1">
      <alignment horizontal="left" wrapText="1"/>
    </xf>
    <xf numFmtId="3" fontId="4" fillId="0" borderId="11" xfId="5" applyNumberFormat="1" applyFont="1" applyBorder="1" applyAlignment="1">
      <alignment horizontal="center" wrapText="1"/>
    </xf>
    <xf numFmtId="3" fontId="4" fillId="0" borderId="3" xfId="5" applyNumberFormat="1" applyFont="1" applyBorder="1" applyAlignment="1">
      <alignment horizontal="center" wrapText="1"/>
    </xf>
    <xf numFmtId="0" fontId="4" fillId="0" borderId="56" xfId="5" applyFont="1" applyBorder="1" applyAlignment="1">
      <alignment horizontal="center"/>
    </xf>
    <xf numFmtId="0" fontId="4" fillId="0" borderId="3" xfId="5" applyFont="1" applyBorder="1" applyAlignment="1">
      <alignment horizontal="center" wrapText="1"/>
    </xf>
    <xf numFmtId="0" fontId="4" fillId="0" borderId="66" xfId="5" applyFont="1" applyBorder="1" applyAlignment="1">
      <alignment horizontal="center"/>
    </xf>
    <xf numFmtId="3" fontId="4" fillId="0" borderId="40" xfId="5" applyNumberFormat="1" applyFont="1" applyFill="1" applyBorder="1" applyAlignment="1">
      <alignment horizontal="center"/>
    </xf>
    <xf numFmtId="3" fontId="4" fillId="0" borderId="132" xfId="5" applyNumberFormat="1" applyFont="1" applyBorder="1" applyAlignment="1">
      <alignment horizontal="center"/>
    </xf>
    <xf numFmtId="0" fontId="4" fillId="0" borderId="16" xfId="5" applyFont="1" applyBorder="1" applyAlignment="1">
      <alignment horizontal="center"/>
    </xf>
    <xf numFmtId="0" fontId="4" fillId="0" borderId="38" xfId="5" applyFont="1" applyBorder="1" applyAlignment="1">
      <alignment horizontal="center"/>
    </xf>
    <xf numFmtId="0" fontId="7" fillId="0" borderId="27" xfId="5" applyFont="1" applyBorder="1" applyAlignment="1">
      <alignment vertical="center"/>
    </xf>
    <xf numFmtId="0" fontId="4" fillId="0" borderId="70" xfId="5" applyFont="1" applyBorder="1" applyAlignment="1">
      <alignment horizontal="center"/>
    </xf>
    <xf numFmtId="0" fontId="7" fillId="0" borderId="27" xfId="5" applyFont="1" applyFill="1" applyBorder="1" applyAlignment="1">
      <alignment vertical="center"/>
    </xf>
    <xf numFmtId="3" fontId="4" fillId="0" borderId="11" xfId="5" applyNumberFormat="1" applyFont="1" applyFill="1" applyBorder="1" applyAlignment="1">
      <alignment horizontal="center"/>
    </xf>
    <xf numFmtId="3" fontId="4" fillId="0" borderId="66" xfId="5" applyNumberFormat="1" applyFont="1" applyFill="1" applyBorder="1" applyAlignment="1">
      <alignment horizontal="center"/>
    </xf>
    <xf numFmtId="0" fontId="4" fillId="0" borderId="71" xfId="5" applyFont="1" applyBorder="1" applyAlignment="1">
      <alignment horizontal="center"/>
    </xf>
    <xf numFmtId="3" fontId="7" fillId="2" borderId="61" xfId="5" applyNumberFormat="1" applyFont="1" applyFill="1" applyBorder="1" applyAlignment="1">
      <alignment horizontal="center"/>
    </xf>
    <xf numFmtId="3" fontId="7" fillId="2" borderId="62" xfId="5" applyNumberFormat="1" applyFont="1" applyFill="1" applyBorder="1" applyAlignment="1">
      <alignment horizontal="center"/>
    </xf>
    <xf numFmtId="3" fontId="7" fillId="2" borderId="61" xfId="5" applyNumberFormat="1" applyFont="1" applyFill="1" applyBorder="1" applyAlignment="1">
      <alignment horizontal="center" wrapText="1"/>
    </xf>
    <xf numFmtId="3" fontId="101" fillId="0" borderId="0" xfId="5" applyNumberFormat="1" applyFont="1" applyFill="1" applyBorder="1"/>
    <xf numFmtId="3" fontId="101" fillId="0" borderId="0" xfId="5" applyNumberFormat="1" applyFont="1" applyFill="1" applyBorder="1" applyAlignment="1">
      <alignment vertical="center"/>
    </xf>
    <xf numFmtId="3" fontId="101" fillId="0" borderId="0" xfId="5" applyNumberFormat="1" applyFont="1" applyBorder="1" applyAlignment="1">
      <alignment vertical="center"/>
    </xf>
    <xf numFmtId="3" fontId="101" fillId="0" borderId="0" xfId="5" applyNumberFormat="1" applyFont="1" applyBorder="1"/>
    <xf numFmtId="0" fontId="6" fillId="0" borderId="63" xfId="5" applyFont="1" applyBorder="1" applyAlignment="1">
      <alignment horizontal="center" vertical="center"/>
    </xf>
    <xf numFmtId="0" fontId="7" fillId="3" borderId="48" xfId="5" applyFont="1" applyFill="1" applyBorder="1" applyAlignment="1">
      <alignment horizontal="left" vertical="center" wrapText="1"/>
    </xf>
    <xf numFmtId="0" fontId="7" fillId="3" borderId="69" xfId="5" applyFont="1" applyFill="1" applyBorder="1" applyAlignment="1">
      <alignment horizontal="center" vertical="center" wrapText="1"/>
    </xf>
    <xf numFmtId="0" fontId="7" fillId="0" borderId="37" xfId="5" applyFont="1" applyBorder="1" applyAlignment="1">
      <alignment horizontal="left" wrapText="1"/>
    </xf>
    <xf numFmtId="3" fontId="4" fillId="0" borderId="52" xfId="5" applyNumberFormat="1" applyFont="1" applyBorder="1" applyAlignment="1">
      <alignment horizontal="center" wrapText="1"/>
    </xf>
    <xf numFmtId="3" fontId="25" fillId="0" borderId="51" xfId="5" applyNumberFormat="1" applyFont="1" applyBorder="1" applyAlignment="1">
      <alignment horizontal="center"/>
    </xf>
    <xf numFmtId="3" fontId="25" fillId="0" borderId="52" xfId="5" applyNumberFormat="1" applyFont="1" applyBorder="1" applyAlignment="1">
      <alignment horizontal="center"/>
    </xf>
    <xf numFmtId="3" fontId="25" fillId="0" borderId="53" xfId="5" applyNumberFormat="1" applyFont="1" applyBorder="1" applyAlignment="1">
      <alignment horizontal="center"/>
    </xf>
    <xf numFmtId="0" fontId="7" fillId="0" borderId="39" xfId="5" applyFont="1" applyBorder="1" applyAlignment="1">
      <alignment horizontal="left" wrapText="1"/>
    </xf>
    <xf numFmtId="3" fontId="4" fillId="0" borderId="66" xfId="5" applyNumberFormat="1" applyFont="1" applyBorder="1" applyAlignment="1">
      <alignment horizontal="center" wrapText="1"/>
    </xf>
    <xf numFmtId="3" fontId="25" fillId="0" borderId="40" xfId="5" applyNumberFormat="1" applyFont="1" applyBorder="1" applyAlignment="1">
      <alignment horizontal="center"/>
    </xf>
    <xf numFmtId="3" fontId="25" fillId="0" borderId="66" xfId="5" applyNumberFormat="1" applyFont="1" applyBorder="1" applyAlignment="1">
      <alignment horizontal="center"/>
    </xf>
    <xf numFmtId="3" fontId="25" fillId="0" borderId="16" xfId="5" applyNumberFormat="1" applyFont="1" applyBorder="1" applyAlignment="1">
      <alignment horizontal="center"/>
    </xf>
    <xf numFmtId="0" fontId="7" fillId="0" borderId="166" xfId="5" applyFont="1" applyBorder="1" applyAlignment="1">
      <alignment horizontal="left" wrapText="1"/>
    </xf>
    <xf numFmtId="3" fontId="4" fillId="0" borderId="97" xfId="5" applyNumberFormat="1" applyFont="1" applyFill="1" applyBorder="1" applyAlignment="1">
      <alignment horizontal="center"/>
    </xf>
    <xf numFmtId="3" fontId="4" fillId="0" borderId="54" xfId="5" applyNumberFormat="1" applyFont="1" applyBorder="1" applyAlignment="1">
      <alignment horizontal="center" wrapText="1"/>
    </xf>
    <xf numFmtId="3" fontId="4" fillId="0" borderId="54" xfId="5" applyNumberFormat="1" applyFont="1" applyFill="1" applyBorder="1" applyAlignment="1">
      <alignment horizontal="center"/>
    </xf>
    <xf numFmtId="3" fontId="4" fillId="0" borderId="97" xfId="5" applyNumberFormat="1" applyFont="1" applyBorder="1" applyAlignment="1">
      <alignment horizontal="center" wrapText="1"/>
    </xf>
    <xf numFmtId="3" fontId="25" fillId="0" borderId="54" xfId="5" applyNumberFormat="1" applyFont="1" applyBorder="1" applyAlignment="1">
      <alignment horizontal="center"/>
    </xf>
    <xf numFmtId="3" fontId="25" fillId="0" borderId="99" xfId="5" applyNumberFormat="1" applyFont="1" applyBorder="1" applyAlignment="1">
      <alignment horizontal="center"/>
    </xf>
    <xf numFmtId="0" fontId="7" fillId="0" borderId="187" xfId="5" applyFont="1" applyBorder="1" applyAlignment="1">
      <alignment horizontal="left" wrapText="1"/>
    </xf>
    <xf numFmtId="3" fontId="7" fillId="0" borderId="74" xfId="5" applyNumberFormat="1" applyFont="1" applyBorder="1" applyAlignment="1">
      <alignment horizontal="center" wrapText="1"/>
    </xf>
    <xf numFmtId="3" fontId="7" fillId="0" borderId="76" xfId="5" applyNumberFormat="1" applyFont="1" applyBorder="1" applyAlignment="1">
      <alignment horizontal="center" wrapText="1"/>
    </xf>
    <xf numFmtId="0" fontId="101" fillId="0" borderId="0" xfId="5" applyFont="1" applyBorder="1" applyAlignment="1">
      <alignment horizontal="center" vertical="center" wrapText="1"/>
    </xf>
    <xf numFmtId="0" fontId="101" fillId="0" borderId="0" xfId="5" applyFont="1" applyFill="1" applyBorder="1" applyAlignment="1">
      <alignment horizontal="center" vertical="center" wrapText="1"/>
    </xf>
    <xf numFmtId="3" fontId="101" fillId="0" borderId="0" xfId="5" applyNumberFormat="1" applyFont="1" applyBorder="1" applyAlignment="1">
      <alignment horizontal="right" vertical="center"/>
    </xf>
    <xf numFmtId="3" fontId="101" fillId="0" borderId="0" xfId="5" applyNumberFormat="1" applyFont="1" applyFill="1" applyBorder="1" applyAlignment="1">
      <alignment horizontal="right" vertical="center"/>
    </xf>
    <xf numFmtId="0" fontId="101" fillId="0" borderId="0" xfId="5" applyFont="1" applyBorder="1" applyAlignment="1">
      <alignment vertical="center"/>
    </xf>
    <xf numFmtId="0" fontId="7" fillId="0" borderId="37" xfId="5" applyFont="1" applyBorder="1" applyAlignment="1">
      <alignment wrapText="1"/>
    </xf>
    <xf numFmtId="3" fontId="4" fillId="0" borderId="13" xfId="5" applyNumberFormat="1" applyFont="1" applyBorder="1" applyAlignment="1">
      <alignment horizontal="center" vertical="center"/>
    </xf>
    <xf numFmtId="4" fontId="4" fillId="0" borderId="13" xfId="5" applyNumberFormat="1" applyFont="1" applyBorder="1" applyAlignment="1">
      <alignment horizontal="center" wrapText="1"/>
    </xf>
    <xf numFmtId="3" fontId="25" fillId="0" borderId="13" xfId="5" applyNumberFormat="1" applyFont="1" applyBorder="1" applyAlignment="1">
      <alignment horizontal="center" vertical="center"/>
    </xf>
    <xf numFmtId="0" fontId="7" fillId="0" borderId="39" xfId="5" applyFont="1" applyBorder="1" applyAlignment="1">
      <alignment wrapText="1"/>
    </xf>
    <xf numFmtId="3" fontId="4" fillId="0" borderId="16" xfId="5" applyNumberFormat="1" applyFont="1" applyBorder="1" applyAlignment="1">
      <alignment horizontal="center" vertical="center"/>
    </xf>
    <xf numFmtId="4" fontId="4" fillId="0" borderId="16" xfId="5" applyNumberFormat="1" applyFont="1" applyBorder="1" applyAlignment="1">
      <alignment horizontal="center" wrapText="1"/>
    </xf>
    <xf numFmtId="3" fontId="4" fillId="0" borderId="40" xfId="5" applyNumberFormat="1" applyFont="1" applyBorder="1" applyAlignment="1">
      <alignment horizontal="center" vertical="center" wrapText="1"/>
    </xf>
    <xf numFmtId="3" fontId="4" fillId="0" borderId="16" xfId="5" applyNumberFormat="1" applyFont="1" applyBorder="1" applyAlignment="1">
      <alignment horizontal="center" vertical="center" wrapText="1"/>
    </xf>
    <xf numFmtId="3" fontId="7" fillId="2" borderId="42" xfId="5" applyNumberFormat="1" applyFont="1" applyFill="1" applyBorder="1" applyAlignment="1">
      <alignment horizontal="center" vertical="center" wrapText="1"/>
    </xf>
    <xf numFmtId="3" fontId="7" fillId="2" borderId="43" xfId="5" applyNumberFormat="1" applyFont="1" applyFill="1" applyBorder="1" applyAlignment="1">
      <alignment horizontal="center" vertical="center" wrapText="1"/>
    </xf>
    <xf numFmtId="4" fontId="7" fillId="2" borderId="43" xfId="5" applyNumberFormat="1" applyFont="1" applyFill="1" applyBorder="1" applyAlignment="1">
      <alignment horizontal="center" wrapText="1"/>
    </xf>
    <xf numFmtId="14" fontId="6" fillId="0" borderId="0" xfId="5" applyNumberFormat="1" applyFont="1" applyAlignment="1"/>
    <xf numFmtId="0" fontId="6" fillId="0" borderId="114" xfId="5" applyFont="1" applyBorder="1" applyAlignment="1">
      <alignment horizontal="center" vertical="center"/>
    </xf>
    <xf numFmtId="0" fontId="6" fillId="0" borderId="135" xfId="5" applyFont="1" applyBorder="1" applyAlignment="1">
      <alignment horizontal="center" vertical="center"/>
    </xf>
    <xf numFmtId="0" fontId="102" fillId="11" borderId="45" xfId="5" applyFont="1" applyFill="1" applyBorder="1" applyAlignment="1">
      <alignment horizontal="left" wrapText="1"/>
    </xf>
    <xf numFmtId="0" fontId="102" fillId="11" borderId="46" xfId="5" applyFont="1" applyFill="1" applyBorder="1" applyAlignment="1">
      <alignment horizontal="center" wrapText="1"/>
    </xf>
    <xf numFmtId="0" fontId="102" fillId="11" borderId="47" xfId="5" applyFont="1" applyFill="1" applyBorder="1" applyAlignment="1">
      <alignment horizontal="center" wrapText="1"/>
    </xf>
    <xf numFmtId="0" fontId="102" fillId="11" borderId="1" xfId="5" applyFont="1" applyFill="1" applyBorder="1" applyAlignment="1">
      <alignment horizontal="left" wrapText="1"/>
    </xf>
    <xf numFmtId="0" fontId="102" fillId="11" borderId="2" xfId="5" applyFont="1" applyFill="1" applyBorder="1" applyAlignment="1">
      <alignment horizontal="center" wrapText="1"/>
    </xf>
    <xf numFmtId="0" fontId="102" fillId="11" borderId="3" xfId="5" applyFont="1" applyFill="1" applyBorder="1" applyAlignment="1">
      <alignment horizontal="center" wrapText="1"/>
    </xf>
    <xf numFmtId="0" fontId="102" fillId="11" borderId="4" xfId="5" applyFont="1" applyFill="1" applyBorder="1" applyAlignment="1">
      <alignment horizontal="left" wrapText="1"/>
    </xf>
    <xf numFmtId="0" fontId="102" fillId="11" borderId="5" xfId="5" applyFont="1" applyFill="1" applyBorder="1" applyAlignment="1">
      <alignment horizontal="center" wrapText="1"/>
    </xf>
    <xf numFmtId="0" fontId="102" fillId="11" borderId="6" xfId="5" applyFont="1" applyFill="1" applyBorder="1" applyAlignment="1">
      <alignment horizontal="center" wrapText="1"/>
    </xf>
    <xf numFmtId="0" fontId="103" fillId="11" borderId="0" xfId="5" applyFont="1" applyFill="1" applyBorder="1" applyAlignment="1">
      <alignment horizontal="left" wrapText="1"/>
    </xf>
    <xf numFmtId="0" fontId="102" fillId="11" borderId="0" xfId="5" applyFont="1" applyFill="1" applyBorder="1" applyAlignment="1">
      <alignment horizontal="center" wrapText="1"/>
    </xf>
    <xf numFmtId="0" fontId="6" fillId="0" borderId="136" xfId="5" applyFont="1" applyBorder="1" applyAlignment="1">
      <alignment horizontal="center" vertical="center"/>
    </xf>
    <xf numFmtId="0" fontId="6" fillId="0" borderId="110" xfId="5" applyFont="1" applyBorder="1" applyAlignment="1">
      <alignment horizontal="center" vertical="center"/>
    </xf>
    <xf numFmtId="0" fontId="6" fillId="0" borderId="23" xfId="5" applyFont="1" applyBorder="1" applyAlignment="1">
      <alignment horizontal="center" vertical="center"/>
    </xf>
    <xf numFmtId="0" fontId="4" fillId="0" borderId="121" xfId="5" applyFont="1" applyBorder="1"/>
    <xf numFmtId="3" fontId="4" fillId="0" borderId="26" xfId="5" applyNumberFormat="1" applyFont="1" applyBorder="1" applyAlignment="1">
      <alignment horizontal="center" vertical="center"/>
    </xf>
    <xf numFmtId="0" fontId="4" fillId="0" borderId="39" xfId="5" applyFont="1" applyBorder="1"/>
    <xf numFmtId="0" fontId="4" fillId="0" borderId="72" xfId="5" applyFont="1" applyBorder="1"/>
    <xf numFmtId="3" fontId="4" fillId="0" borderId="172" xfId="5" applyNumberFormat="1" applyFont="1" applyBorder="1" applyAlignment="1">
      <alignment horizontal="center" vertical="center"/>
    </xf>
    <xf numFmtId="0" fontId="101" fillId="0" borderId="0" xfId="5" applyFont="1" applyBorder="1"/>
    <xf numFmtId="0" fontId="7" fillId="0" borderId="86" xfId="5" applyFont="1" applyBorder="1" applyAlignment="1">
      <alignment horizontal="center" vertical="center"/>
    </xf>
    <xf numFmtId="0" fontId="7" fillId="0" borderId="110" xfId="5" applyFont="1" applyBorder="1" applyAlignment="1">
      <alignment horizontal="center" vertical="center"/>
    </xf>
    <xf numFmtId="3" fontId="25" fillId="0" borderId="28" xfId="5" applyNumberFormat="1" applyFont="1" applyBorder="1" applyAlignment="1">
      <alignment horizontal="center" vertical="center"/>
    </xf>
    <xf numFmtId="3" fontId="7" fillId="2" borderId="172" xfId="5" applyNumberFormat="1" applyFont="1" applyFill="1" applyBorder="1" applyAlignment="1">
      <alignment horizontal="center" vertical="center"/>
    </xf>
    <xf numFmtId="0" fontId="6" fillId="0" borderId="21" xfId="5" applyFont="1" applyBorder="1" applyAlignment="1">
      <alignment horizontal="center" vertical="center" wrapText="1"/>
    </xf>
    <xf numFmtId="0" fontId="6" fillId="0" borderId="130" xfId="5" applyFont="1" applyBorder="1" applyAlignment="1">
      <alignment horizontal="center" vertical="center" wrapText="1"/>
    </xf>
    <xf numFmtId="0" fontId="7" fillId="0" borderId="90" xfId="5" applyFont="1" applyBorder="1" applyAlignment="1">
      <alignment horizontal="center" vertical="center"/>
    </xf>
    <xf numFmtId="0" fontId="7" fillId="0" borderId="130" xfId="5" applyFont="1" applyBorder="1" applyAlignment="1">
      <alignment horizontal="center" vertical="center"/>
    </xf>
    <xf numFmtId="3" fontId="25" fillId="0" borderId="25" xfId="5" applyNumberFormat="1" applyFont="1" applyBorder="1" applyAlignment="1">
      <alignment horizontal="center" vertical="center"/>
    </xf>
    <xf numFmtId="3" fontId="25" fillId="0" borderId="26" xfId="5" applyNumberFormat="1" applyFont="1" applyBorder="1" applyAlignment="1">
      <alignment horizontal="center" vertical="center"/>
    </xf>
    <xf numFmtId="3" fontId="25" fillId="0" borderId="29" xfId="5" applyNumberFormat="1" applyFont="1" applyBorder="1" applyAlignment="1">
      <alignment horizontal="center" vertical="center"/>
    </xf>
    <xf numFmtId="3" fontId="7" fillId="2" borderId="31" xfId="5" applyNumberFormat="1" applyFont="1" applyFill="1" applyBorder="1" applyAlignment="1">
      <alignment horizontal="center" vertical="center"/>
    </xf>
    <xf numFmtId="3" fontId="7" fillId="2" borderId="32" xfId="5" applyNumberFormat="1" applyFont="1" applyFill="1" applyBorder="1" applyAlignment="1">
      <alignment horizontal="center" vertical="center"/>
    </xf>
    <xf numFmtId="0" fontId="7" fillId="0" borderId="136" xfId="5" applyFont="1" applyBorder="1" applyAlignment="1">
      <alignment horizontal="center" vertical="center"/>
    </xf>
    <xf numFmtId="0" fontId="7" fillId="0" borderId="111" xfId="5" applyFont="1" applyBorder="1" applyAlignment="1">
      <alignment horizontal="center" vertical="center"/>
    </xf>
    <xf numFmtId="0" fontId="7" fillId="0" borderId="23" xfId="5" applyFont="1" applyBorder="1" applyAlignment="1">
      <alignment horizontal="center" vertical="center"/>
    </xf>
    <xf numFmtId="0" fontId="7" fillId="0" borderId="49" xfId="5" applyFont="1" applyBorder="1" applyAlignment="1">
      <alignment horizontal="center" vertical="center"/>
    </xf>
    <xf numFmtId="0" fontId="4" fillId="0" borderId="24" xfId="5" applyFont="1" applyBorder="1" applyAlignment="1">
      <alignment horizontal="justify" wrapText="1"/>
    </xf>
    <xf numFmtId="0" fontId="4" fillId="0" borderId="27" xfId="5" applyFont="1" applyBorder="1" applyAlignment="1">
      <alignment horizontal="justify" wrapText="1"/>
    </xf>
    <xf numFmtId="3" fontId="4" fillId="0" borderId="29" xfId="5" applyNumberFormat="1" applyFont="1" applyBorder="1" applyAlignment="1">
      <alignment horizontal="center" vertical="center" wrapText="1"/>
    </xf>
    <xf numFmtId="0" fontId="4" fillId="0" borderId="27" xfId="5" applyFont="1" applyBorder="1" applyAlignment="1">
      <alignment horizontal="left" wrapText="1"/>
    </xf>
    <xf numFmtId="0" fontId="6" fillId="0" borderId="149" xfId="5" applyFont="1" applyBorder="1" applyAlignment="1">
      <alignment horizontal="center" vertical="center" wrapText="1"/>
    </xf>
    <xf numFmtId="0" fontId="7" fillId="2" borderId="30" xfId="5" applyFont="1" applyFill="1" applyBorder="1" applyAlignment="1"/>
    <xf numFmtId="3" fontId="4" fillId="0" borderId="24" xfId="5" applyNumberFormat="1" applyFont="1" applyBorder="1" applyAlignment="1">
      <alignment horizontal="left" vertical="center" wrapText="1"/>
    </xf>
    <xf numFmtId="3" fontId="4" fillId="0" borderId="27" xfId="5" applyNumberFormat="1" applyFont="1" applyBorder="1" applyAlignment="1">
      <alignment horizontal="left" vertical="center" wrapText="1"/>
    </xf>
    <xf numFmtId="3" fontId="4" fillId="0" borderId="171" xfId="5" applyNumberFormat="1" applyFont="1" applyBorder="1" applyAlignment="1">
      <alignment horizontal="center" vertical="center" wrapText="1"/>
    </xf>
    <xf numFmtId="3" fontId="4" fillId="0" borderId="48" xfId="5" applyNumberFormat="1" applyFont="1" applyBorder="1" applyAlignment="1">
      <alignment horizontal="left" vertical="center"/>
    </xf>
    <xf numFmtId="0" fontId="6" fillId="0" borderId="48" xfId="5" applyFont="1" applyBorder="1" applyAlignment="1">
      <alignment horizontal="left" vertical="center"/>
    </xf>
    <xf numFmtId="0" fontId="6" fillId="0" borderId="21" xfId="5" applyFont="1" applyBorder="1" applyAlignment="1">
      <alignment horizontal="center" vertical="center"/>
    </xf>
    <xf numFmtId="0" fontId="6" fillId="0" borderId="130" xfId="5" applyFont="1" applyBorder="1" applyAlignment="1">
      <alignment horizontal="center" vertical="center"/>
    </xf>
    <xf numFmtId="3" fontId="4" fillId="0" borderId="2" xfId="5" applyNumberFormat="1" applyFont="1" applyBorder="1" applyAlignment="1">
      <alignment horizontal="center" vertical="center" wrapText="1"/>
    </xf>
    <xf numFmtId="0" fontId="4" fillId="0" borderId="30" xfId="5" applyFont="1" applyBorder="1" applyAlignment="1">
      <alignment horizontal="justify" wrapText="1"/>
    </xf>
    <xf numFmtId="0" fontId="6" fillId="0" borderId="153" xfId="5" applyFont="1" applyBorder="1" applyAlignment="1">
      <alignment horizontal="center" vertical="center"/>
    </xf>
    <xf numFmtId="0" fontId="7" fillId="0" borderId="121" xfId="5" applyFont="1" applyBorder="1" applyAlignment="1">
      <alignment horizontal="left" wrapText="1"/>
    </xf>
    <xf numFmtId="0" fontId="4" fillId="0" borderId="51" xfId="5" applyFont="1" applyFill="1" applyBorder="1" applyAlignment="1">
      <alignment horizontal="center" vertical="center" wrapText="1"/>
    </xf>
    <xf numFmtId="3" fontId="4" fillId="0" borderId="46" xfId="5" applyNumberFormat="1" applyFont="1" applyFill="1" applyBorder="1" applyAlignment="1">
      <alignment horizontal="center" vertical="center" wrapText="1"/>
    </xf>
    <xf numFmtId="0" fontId="4" fillId="0" borderId="46" xfId="5" applyFont="1" applyFill="1" applyBorder="1" applyAlignment="1">
      <alignment horizontal="center" vertical="center" wrapText="1"/>
    </xf>
    <xf numFmtId="3" fontId="4" fillId="0" borderId="47" xfId="5" applyNumberFormat="1" applyFont="1" applyFill="1" applyBorder="1" applyAlignment="1">
      <alignment horizontal="center" vertical="center" wrapText="1"/>
    </xf>
    <xf numFmtId="0" fontId="4" fillId="0" borderId="40" xfId="5" applyFont="1" applyFill="1" applyBorder="1" applyAlignment="1">
      <alignment horizontal="center" vertical="center" wrapText="1"/>
    </xf>
    <xf numFmtId="3" fontId="4" fillId="0" borderId="2" xfId="5" applyNumberFormat="1" applyFont="1" applyFill="1" applyBorder="1" applyAlignment="1">
      <alignment horizontal="center" vertical="center" wrapText="1"/>
    </xf>
    <xf numFmtId="0" fontId="4" fillId="0" borderId="2" xfId="5" applyFont="1" applyFill="1" applyBorder="1" applyAlignment="1">
      <alignment horizontal="center" vertical="center" wrapText="1"/>
    </xf>
    <xf numFmtId="3" fontId="4" fillId="0" borderId="3" xfId="5" applyNumberFormat="1" applyFont="1" applyFill="1" applyBorder="1" applyAlignment="1">
      <alignment horizontal="center" vertical="center" wrapText="1"/>
    </xf>
    <xf numFmtId="4" fontId="4" fillId="0" borderId="2" xfId="5" applyNumberFormat="1" applyFont="1" applyFill="1" applyBorder="1" applyAlignment="1">
      <alignment horizontal="center" vertical="center" wrapText="1"/>
    </xf>
    <xf numFmtId="0" fontId="7" fillId="0" borderId="72" xfId="5" applyFont="1" applyBorder="1" applyAlignment="1">
      <alignment horizontal="left" wrapText="1"/>
    </xf>
    <xf numFmtId="0" fontId="4" fillId="0" borderId="42" xfId="5" applyFont="1" applyFill="1" applyBorder="1" applyAlignment="1">
      <alignment horizontal="center" vertical="center" wrapText="1"/>
    </xf>
    <xf numFmtId="3" fontId="4" fillId="0" borderId="5" xfId="5" applyNumberFormat="1" applyFont="1" applyFill="1" applyBorder="1" applyAlignment="1">
      <alignment horizontal="center" vertical="center" wrapText="1"/>
    </xf>
    <xf numFmtId="0" fontId="4" fillId="0" borderId="5" xfId="5" applyFont="1" applyFill="1" applyBorder="1" applyAlignment="1">
      <alignment horizontal="center" wrapText="1"/>
    </xf>
    <xf numFmtId="0" fontId="4" fillId="0" borderId="6" xfId="5" applyFont="1" applyFill="1" applyBorder="1" applyAlignment="1">
      <alignment horizontal="center" wrapText="1"/>
    </xf>
    <xf numFmtId="0" fontId="49" fillId="0" borderId="0" xfId="5" applyFont="1" applyBorder="1"/>
    <xf numFmtId="0" fontId="7" fillId="0" borderId="146" xfId="5" applyFont="1" applyBorder="1" applyAlignment="1">
      <alignment horizontal="center" wrapText="1"/>
    </xf>
    <xf numFmtId="0" fontId="7" fillId="0" borderId="65" xfId="5" applyFont="1" applyBorder="1" applyAlignment="1">
      <alignment horizontal="center" wrapText="1"/>
    </xf>
    <xf numFmtId="0" fontId="7" fillId="0" borderId="113" xfId="5" applyFont="1" applyBorder="1" applyAlignment="1">
      <alignment horizontal="center" wrapText="1"/>
    </xf>
    <xf numFmtId="0" fontId="7" fillId="0" borderId="45" xfId="48" applyFont="1" applyBorder="1" applyAlignment="1">
      <alignment horizontal="left" vertical="center"/>
    </xf>
    <xf numFmtId="0" fontId="4" fillId="0" borderId="46" xfId="48" applyFont="1" applyBorder="1" applyAlignment="1">
      <alignment horizontal="center" vertical="center"/>
    </xf>
    <xf numFmtId="170" fontId="4" fillId="0" borderId="46" xfId="48" applyNumberFormat="1" applyFont="1" applyBorder="1" applyAlignment="1">
      <alignment horizontal="center" vertical="center"/>
    </xf>
    <xf numFmtId="1" fontId="4" fillId="0" borderId="47" xfId="48" applyNumberFormat="1" applyFont="1" applyBorder="1" applyAlignment="1">
      <alignment horizontal="center" vertical="center"/>
    </xf>
    <xf numFmtId="0" fontId="7" fillId="0" borderId="1" xfId="48" applyFont="1" applyBorder="1" applyAlignment="1">
      <alignment horizontal="left" vertical="center"/>
    </xf>
    <xf numFmtId="0" fontId="4" fillId="0" borderId="2" xfId="48" applyFont="1" applyBorder="1" applyAlignment="1">
      <alignment horizontal="center" vertical="center"/>
    </xf>
    <xf numFmtId="170" fontId="4" fillId="0" borderId="2" xfId="48" applyNumberFormat="1" applyFont="1" applyBorder="1" applyAlignment="1">
      <alignment horizontal="center" vertical="center"/>
    </xf>
    <xf numFmtId="1" fontId="4" fillId="0" borderId="3" xfId="48" applyNumberFormat="1" applyFont="1" applyBorder="1" applyAlignment="1">
      <alignment horizontal="center" vertical="center"/>
    </xf>
    <xf numFmtId="170" fontId="25" fillId="0" borderId="2" xfId="48" applyNumberFormat="1" applyFont="1" applyBorder="1" applyAlignment="1">
      <alignment horizontal="center" vertical="center"/>
    </xf>
    <xf numFmtId="0" fontId="7" fillId="0" borderId="1" xfId="48" applyFont="1" applyFill="1" applyBorder="1" applyAlignment="1">
      <alignment horizontal="left" vertical="center"/>
    </xf>
    <xf numFmtId="0" fontId="4" fillId="0" borderId="2" xfId="48" applyFont="1" applyFill="1" applyBorder="1" applyAlignment="1">
      <alignment horizontal="center" vertical="center"/>
    </xf>
    <xf numFmtId="170" fontId="4" fillId="0" borderId="2" xfId="48" applyNumberFormat="1" applyFont="1" applyFill="1" applyBorder="1" applyAlignment="1">
      <alignment horizontal="center" vertical="center"/>
    </xf>
    <xf numFmtId="0" fontId="7" fillId="2" borderId="4" xfId="48" applyFont="1" applyFill="1" applyBorder="1" applyAlignment="1">
      <alignment horizontal="left" vertical="center"/>
    </xf>
    <xf numFmtId="0" fontId="7" fillId="2" borderId="5" xfId="48" applyFont="1" applyFill="1" applyBorder="1" applyAlignment="1">
      <alignment horizontal="center" vertical="center"/>
    </xf>
    <xf numFmtId="170" fontId="7" fillId="2" borderId="5" xfId="48" applyNumberFormat="1" applyFont="1" applyFill="1" applyBorder="1" applyAlignment="1">
      <alignment horizontal="center" vertical="center"/>
    </xf>
    <xf numFmtId="1" fontId="7" fillId="2" borderId="6" xfId="48" applyNumberFormat="1" applyFont="1" applyFill="1" applyBorder="1" applyAlignment="1">
      <alignment horizontal="center" vertical="center"/>
    </xf>
    <xf numFmtId="0" fontId="7" fillId="0" borderId="153" xfId="5" applyFont="1" applyBorder="1" applyAlignment="1">
      <alignment horizontal="center" wrapText="1"/>
    </xf>
    <xf numFmtId="0" fontId="7" fillId="0" borderId="44" xfId="5" applyFont="1" applyBorder="1" applyAlignment="1">
      <alignment horizontal="center" wrapText="1"/>
    </xf>
    <xf numFmtId="0" fontId="7" fillId="0" borderId="36" xfId="5" applyFont="1" applyBorder="1" applyAlignment="1">
      <alignment horizontal="center" wrapText="1"/>
    </xf>
    <xf numFmtId="0" fontId="7" fillId="0" borderId="137" xfId="5" applyFont="1" applyBorder="1" applyAlignment="1">
      <alignment horizontal="center" wrapText="1"/>
    </xf>
    <xf numFmtId="0" fontId="7" fillId="0" borderId="112" xfId="5" applyFont="1" applyBorder="1" applyAlignment="1">
      <alignment horizontal="center" wrapText="1"/>
    </xf>
    <xf numFmtId="0" fontId="7" fillId="0" borderId="186" xfId="5" applyFont="1" applyBorder="1" applyAlignment="1">
      <alignment horizontal="center" wrapText="1"/>
    </xf>
    <xf numFmtId="0" fontId="4" fillId="0" borderId="89" xfId="5" applyFont="1" applyBorder="1" applyAlignment="1">
      <alignment horizontal="justify" wrapText="1"/>
    </xf>
    <xf numFmtId="3" fontId="4" fillId="0" borderId="38" xfId="5" applyNumberFormat="1" applyFont="1" applyBorder="1" applyAlignment="1">
      <alignment horizontal="center" vertical="center" wrapText="1"/>
    </xf>
    <xf numFmtId="3" fontId="4" fillId="0" borderId="10" xfId="5" applyNumberFormat="1" applyFont="1" applyBorder="1" applyAlignment="1">
      <alignment horizontal="center" vertical="center" wrapText="1"/>
    </xf>
    <xf numFmtId="3" fontId="4" fillId="0" borderId="7" xfId="5" applyNumberFormat="1" applyFont="1" applyBorder="1" applyAlignment="1">
      <alignment horizontal="center" vertical="center" wrapText="1"/>
    </xf>
    <xf numFmtId="0" fontId="4" fillId="0" borderId="94" xfId="5" applyFont="1" applyBorder="1" applyAlignment="1">
      <alignment horizontal="justify" wrapText="1"/>
    </xf>
    <xf numFmtId="3" fontId="4" fillId="0" borderId="3" xfId="5" applyNumberFormat="1" applyFont="1" applyBorder="1" applyAlignment="1">
      <alignment horizontal="center" vertical="center" wrapText="1"/>
    </xf>
    <xf numFmtId="0" fontId="4" fillId="0" borderId="50" xfId="5" applyFont="1" applyBorder="1" applyAlignment="1">
      <alignment horizontal="justify" wrapText="1"/>
    </xf>
    <xf numFmtId="0" fontId="4" fillId="0" borderId="126" xfId="5" applyFont="1" applyBorder="1" applyAlignment="1">
      <alignment horizontal="justify" wrapText="1"/>
    </xf>
    <xf numFmtId="3" fontId="4" fillId="0" borderId="70" xfId="5" applyNumberFormat="1" applyFont="1" applyBorder="1" applyAlignment="1">
      <alignment horizontal="center" vertical="center" wrapText="1"/>
    </xf>
    <xf numFmtId="0" fontId="7" fillId="2" borderId="161" xfId="5" applyFont="1" applyFill="1" applyBorder="1" applyAlignment="1">
      <alignment horizontal="justify" wrapText="1"/>
    </xf>
    <xf numFmtId="0" fontId="18" fillId="2" borderId="139" xfId="5" applyFill="1" applyBorder="1"/>
    <xf numFmtId="0" fontId="7" fillId="2" borderId="81" xfId="5" applyFont="1" applyFill="1" applyBorder="1" applyAlignment="1">
      <alignment horizontal="center" wrapText="1"/>
    </xf>
    <xf numFmtId="0" fontId="7" fillId="2" borderId="82" xfId="5" applyFont="1" applyFill="1" applyBorder="1" applyAlignment="1">
      <alignment horizontal="center" wrapText="1"/>
    </xf>
    <xf numFmtId="0" fontId="7" fillId="2" borderId="119" xfId="5" applyFont="1" applyFill="1" applyBorder="1" applyAlignment="1">
      <alignment horizontal="center" wrapText="1"/>
    </xf>
    <xf numFmtId="0" fontId="25" fillId="0" borderId="2" xfId="5" applyFont="1" applyBorder="1" applyAlignment="1">
      <alignment horizontal="center"/>
    </xf>
    <xf numFmtId="0" fontId="4" fillId="0" borderId="24" xfId="5" applyFont="1" applyBorder="1" applyAlignment="1">
      <alignment horizontal="center"/>
    </xf>
    <xf numFmtId="0" fontId="4" fillId="0" borderId="52" xfId="5" applyFont="1" applyBorder="1" applyAlignment="1">
      <alignment horizontal="center"/>
    </xf>
    <xf numFmtId="0" fontId="4" fillId="0" borderId="27" xfId="5" applyFont="1" applyBorder="1" applyAlignment="1">
      <alignment horizontal="center"/>
    </xf>
    <xf numFmtId="0" fontId="25" fillId="0" borderId="46" xfId="5" applyFont="1" applyBorder="1" applyAlignment="1">
      <alignment horizontal="center"/>
    </xf>
    <xf numFmtId="0" fontId="4" fillId="0" borderId="57" xfId="5" applyFont="1" applyBorder="1" applyAlignment="1">
      <alignment horizontal="center"/>
    </xf>
    <xf numFmtId="3" fontId="25" fillId="0" borderId="88" xfId="5" applyNumberFormat="1" applyFont="1" applyBorder="1" applyAlignment="1">
      <alignment horizontal="center"/>
    </xf>
    <xf numFmtId="3" fontId="25" fillId="0" borderId="92" xfId="5" applyNumberFormat="1" applyFont="1" applyBorder="1" applyAlignment="1">
      <alignment horizontal="center"/>
    </xf>
    <xf numFmtId="3" fontId="4" fillId="0" borderId="131" xfId="5" applyNumberFormat="1" applyFont="1" applyBorder="1" applyAlignment="1">
      <alignment horizontal="center"/>
    </xf>
    <xf numFmtId="3" fontId="7" fillId="2" borderId="164" xfId="5" applyNumberFormat="1" applyFont="1" applyFill="1" applyBorder="1" applyAlignment="1">
      <alignment horizontal="center"/>
    </xf>
    <xf numFmtId="0" fontId="104" fillId="0" borderId="0" xfId="5" applyFont="1"/>
    <xf numFmtId="0" fontId="7" fillId="0" borderId="34" xfId="5" applyFont="1" applyBorder="1" applyAlignment="1">
      <alignment horizontal="center" vertical="center" wrapText="1"/>
    </xf>
    <xf numFmtId="0" fontId="4" fillId="0" borderId="154" xfId="5" applyFont="1" applyBorder="1" applyAlignment="1">
      <alignment horizontal="justify" wrapText="1"/>
    </xf>
    <xf numFmtId="0" fontId="4" fillId="0" borderId="10" xfId="5" applyFont="1" applyBorder="1" applyAlignment="1">
      <alignment horizontal="center" wrapText="1"/>
    </xf>
    <xf numFmtId="0" fontId="4" fillId="0" borderId="7" xfId="5" applyFont="1" applyBorder="1" applyAlignment="1">
      <alignment horizontal="center" wrapText="1"/>
    </xf>
    <xf numFmtId="0" fontId="4" fillId="0" borderId="1" xfId="5" applyFont="1" applyBorder="1" applyAlignment="1">
      <alignment horizontal="justify" wrapText="1"/>
    </xf>
    <xf numFmtId="0" fontId="7" fillId="2" borderId="4" xfId="5" applyFont="1" applyFill="1" applyBorder="1" applyAlignment="1">
      <alignment horizontal="justify" wrapText="1"/>
    </xf>
    <xf numFmtId="0" fontId="7" fillId="3" borderId="135" xfId="5" applyFont="1" applyFill="1" applyBorder="1" applyAlignment="1">
      <alignment horizontal="center" vertical="center" wrapText="1"/>
    </xf>
    <xf numFmtId="0" fontId="7" fillId="0" borderId="77" xfId="5" applyFont="1" applyBorder="1" applyAlignment="1">
      <alignment horizontal="center" vertical="center" wrapText="1"/>
    </xf>
    <xf numFmtId="0" fontId="7" fillId="0" borderId="68" xfId="5" applyFont="1" applyBorder="1" applyAlignment="1">
      <alignment horizontal="center" vertical="center" wrapText="1"/>
    </xf>
    <xf numFmtId="0" fontId="7" fillId="0" borderId="165" xfId="5" applyFont="1" applyBorder="1" applyAlignment="1">
      <alignment horizontal="center" vertical="center" wrapText="1"/>
    </xf>
    <xf numFmtId="0" fontId="7" fillId="0" borderId="37" xfId="5" applyFont="1" applyBorder="1" applyAlignment="1">
      <alignment horizontal="justify" wrapText="1"/>
    </xf>
    <xf numFmtId="3" fontId="4" fillId="0" borderId="51" xfId="5" applyNumberFormat="1" applyFont="1" applyBorder="1" applyAlignment="1">
      <alignment horizontal="center" vertical="center" wrapText="1"/>
    </xf>
    <xf numFmtId="0" fontId="4" fillId="0" borderId="52" xfId="5" applyFont="1" applyBorder="1" applyAlignment="1">
      <alignment horizontal="center" vertical="center" wrapText="1"/>
    </xf>
    <xf numFmtId="3" fontId="4" fillId="0" borderId="26" xfId="5" applyNumberFormat="1" applyFont="1" applyBorder="1" applyAlignment="1">
      <alignment horizontal="center" vertical="center" wrapText="1"/>
    </xf>
    <xf numFmtId="0" fontId="7" fillId="0" borderId="39" xfId="5" applyFont="1" applyBorder="1" applyAlignment="1">
      <alignment horizontal="justify" wrapText="1"/>
    </xf>
    <xf numFmtId="0" fontId="4" fillId="0" borderId="66" xfId="5" applyFont="1" applyBorder="1" applyAlignment="1">
      <alignment horizontal="center" vertical="center" wrapText="1"/>
    </xf>
    <xf numFmtId="0" fontId="7" fillId="0" borderId="166" xfId="5" applyFont="1" applyBorder="1" applyAlignment="1">
      <alignment horizontal="justify" wrapText="1"/>
    </xf>
    <xf numFmtId="0" fontId="4" fillId="0" borderId="58" xfId="5" applyFont="1" applyBorder="1" applyAlignment="1">
      <alignment horizontal="center" vertical="center" wrapText="1"/>
    </xf>
    <xf numFmtId="0" fontId="7" fillId="5" borderId="187" xfId="5" applyFont="1" applyFill="1" applyBorder="1" applyAlignment="1">
      <alignment horizontal="justify" wrapText="1"/>
    </xf>
    <xf numFmtId="3" fontId="7" fillId="5" borderId="81" xfId="5" applyNumberFormat="1" applyFont="1" applyFill="1" applyBorder="1" applyAlignment="1">
      <alignment horizontal="center" vertical="center" wrapText="1"/>
    </xf>
    <xf numFmtId="0" fontId="7" fillId="5" borderId="83" xfId="5" applyFont="1" applyFill="1" applyBorder="1" applyAlignment="1">
      <alignment horizontal="center" wrapText="1"/>
    </xf>
    <xf numFmtId="3" fontId="7" fillId="5" borderId="140" xfId="5" applyNumberFormat="1" applyFont="1" applyFill="1" applyBorder="1" applyAlignment="1">
      <alignment horizontal="center" vertical="center" wrapText="1"/>
    </xf>
    <xf numFmtId="1" fontId="7" fillId="3" borderId="114" xfId="5" applyNumberFormat="1" applyFont="1" applyFill="1" applyBorder="1" applyAlignment="1">
      <alignment horizontal="center" vertical="center" wrapText="1"/>
    </xf>
    <xf numFmtId="1" fontId="7" fillId="3" borderId="23" xfId="5" applyNumberFormat="1" applyFont="1" applyFill="1" applyBorder="1" applyAlignment="1">
      <alignment horizontal="center" vertical="center" wrapText="1"/>
    </xf>
    <xf numFmtId="0" fontId="7" fillId="0" borderId="24" xfId="5" applyFont="1" applyBorder="1" applyAlignment="1">
      <alignment horizontal="justify" wrapText="1"/>
    </xf>
    <xf numFmtId="1" fontId="4" fillId="3" borderId="25" xfId="5" applyNumberFormat="1" applyFont="1" applyFill="1" applyBorder="1" applyAlignment="1">
      <alignment horizontal="center" vertical="center" wrapText="1"/>
    </xf>
    <xf numFmtId="1" fontId="4" fillId="3" borderId="150" xfId="5" applyNumberFormat="1" applyFont="1" applyFill="1" applyBorder="1" applyAlignment="1">
      <alignment horizontal="center" vertical="center" wrapText="1"/>
    </xf>
    <xf numFmtId="1" fontId="4" fillId="3" borderId="144" xfId="5" applyNumberFormat="1" applyFont="1" applyFill="1" applyBorder="1" applyAlignment="1">
      <alignment horizontal="center" vertical="center" wrapText="1"/>
    </xf>
    <xf numFmtId="0" fontId="7" fillId="0" borderId="169" xfId="5" applyFont="1" applyBorder="1" applyAlignment="1">
      <alignment horizontal="justify" wrapText="1"/>
    </xf>
    <xf numFmtId="1" fontId="4" fillId="3" borderId="109" xfId="5" applyNumberFormat="1" applyFont="1" applyFill="1" applyBorder="1" applyAlignment="1">
      <alignment horizontal="center" vertical="center" wrapText="1"/>
    </xf>
    <xf numFmtId="1" fontId="4" fillId="3" borderId="131" xfId="5" applyNumberFormat="1" applyFont="1" applyFill="1" applyBorder="1" applyAlignment="1">
      <alignment horizontal="center" vertical="center" wrapText="1"/>
    </xf>
    <xf numFmtId="1" fontId="4" fillId="3" borderId="141" xfId="5" applyNumberFormat="1" applyFont="1" applyFill="1" applyBorder="1" applyAlignment="1">
      <alignment horizontal="center" vertical="center" wrapText="1"/>
    </xf>
    <xf numFmtId="0" fontId="4" fillId="0" borderId="109" xfId="5" applyFont="1" applyBorder="1" applyAlignment="1">
      <alignment horizontal="center" wrapText="1"/>
    </xf>
    <xf numFmtId="0" fontId="4" fillId="0" borderId="131" xfId="5" applyFont="1" applyBorder="1" applyAlignment="1">
      <alignment horizontal="center" wrapText="1"/>
    </xf>
    <xf numFmtId="0" fontId="4" fillId="0" borderId="141" xfId="5" applyFont="1" applyBorder="1" applyAlignment="1">
      <alignment horizontal="center" wrapText="1"/>
    </xf>
    <xf numFmtId="0" fontId="7" fillId="0" borderId="27" xfId="5" applyFont="1" applyBorder="1" applyAlignment="1">
      <alignment horizontal="justify" wrapText="1"/>
    </xf>
    <xf numFmtId="0" fontId="4" fillId="0" borderId="28" xfId="5" applyFont="1" applyBorder="1" applyAlignment="1">
      <alignment horizontal="center" wrapText="1"/>
    </xf>
    <xf numFmtId="0" fontId="4" fillId="0" borderId="132" xfId="5" applyFont="1" applyBorder="1" applyAlignment="1">
      <alignment horizontal="center" wrapText="1"/>
    </xf>
    <xf numFmtId="0" fontId="4" fillId="0" borderId="142" xfId="5" applyFont="1" applyBorder="1" applyAlignment="1">
      <alignment horizontal="center" wrapText="1"/>
    </xf>
    <xf numFmtId="0" fontId="7" fillId="0" borderId="48" xfId="5" applyFont="1" applyFill="1" applyBorder="1" applyAlignment="1">
      <alignment horizontal="justify" wrapText="1"/>
    </xf>
    <xf numFmtId="1" fontId="18" fillId="0" borderId="0" xfId="5" applyNumberFormat="1"/>
    <xf numFmtId="0" fontId="7" fillId="2" borderId="30" xfId="5" applyFont="1" applyFill="1" applyBorder="1" applyAlignment="1">
      <alignment horizontal="justify" wrapText="1"/>
    </xf>
    <xf numFmtId="0" fontId="7" fillId="2" borderId="148" xfId="5" applyFont="1" applyFill="1" applyBorder="1" applyAlignment="1">
      <alignment horizontal="center" wrapText="1"/>
    </xf>
    <xf numFmtId="0" fontId="105" fillId="0" borderId="0" xfId="5" applyFont="1" applyBorder="1" applyAlignment="1">
      <alignment horizontal="center" vertical="top" wrapText="1"/>
    </xf>
    <xf numFmtId="0" fontId="106" fillId="0" borderId="0" xfId="5" applyFont="1" applyBorder="1" applyAlignment="1">
      <alignment horizontal="center" vertical="top" wrapText="1"/>
    </xf>
    <xf numFmtId="0" fontId="65" fillId="0" borderId="0" xfId="5" applyFont="1" applyBorder="1" applyAlignment="1">
      <alignment horizontal="center" vertical="top" wrapText="1"/>
    </xf>
    <xf numFmtId="1" fontId="4" fillId="3" borderId="26" xfId="5" applyNumberFormat="1" applyFont="1" applyFill="1" applyBorder="1" applyAlignment="1">
      <alignment horizontal="center" vertical="center" wrapText="1"/>
    </xf>
    <xf numFmtId="1" fontId="4" fillId="3" borderId="122" xfId="5" applyNumberFormat="1" applyFont="1" applyFill="1" applyBorder="1" applyAlignment="1">
      <alignment horizontal="center" vertical="center" wrapText="1"/>
    </xf>
    <xf numFmtId="0" fontId="4" fillId="0" borderId="122" xfId="5" applyFont="1" applyBorder="1" applyAlignment="1">
      <alignment horizontal="center" wrapText="1"/>
    </xf>
    <xf numFmtId="0" fontId="4" fillId="0" borderId="29" xfId="5" applyFont="1" applyBorder="1" applyAlignment="1">
      <alignment horizontal="center" wrapText="1"/>
    </xf>
    <xf numFmtId="0" fontId="18" fillId="0" borderId="15" xfId="5" applyBorder="1"/>
    <xf numFmtId="0" fontId="7" fillId="0" borderId="128" xfId="5" applyFont="1" applyBorder="1" applyAlignment="1">
      <alignment horizontal="center" vertical="center"/>
    </xf>
    <xf numFmtId="0" fontId="7" fillId="0" borderId="111" xfId="5" applyFont="1" applyBorder="1" applyAlignment="1">
      <alignment horizontal="center" vertical="center"/>
    </xf>
    <xf numFmtId="0" fontId="7" fillId="0" borderId="34" xfId="5" applyFont="1" applyBorder="1" applyAlignment="1">
      <alignment horizontal="center" vertical="center"/>
    </xf>
    <xf numFmtId="0" fontId="7" fillId="0" borderId="155" xfId="5" applyFont="1" applyBorder="1" applyAlignment="1">
      <alignment horizontal="center" vertical="center"/>
    </xf>
    <xf numFmtId="3" fontId="4" fillId="0" borderId="9" xfId="5" applyNumberFormat="1" applyFont="1" applyBorder="1" applyAlignment="1">
      <alignment horizontal="center"/>
    </xf>
    <xf numFmtId="3" fontId="10" fillId="0" borderId="68" xfId="5" applyNumberFormat="1" applyFont="1" applyBorder="1" applyAlignment="1">
      <alignment horizontal="center"/>
    </xf>
    <xf numFmtId="3" fontId="10" fillId="0" borderId="87" xfId="5" applyNumberFormat="1" applyFont="1" applyBorder="1" applyAlignment="1">
      <alignment horizontal="center"/>
    </xf>
    <xf numFmtId="3" fontId="10" fillId="0" borderId="91" xfId="5" applyNumberFormat="1" applyFont="1" applyBorder="1" applyAlignment="1">
      <alignment horizontal="center"/>
    </xf>
    <xf numFmtId="3" fontId="4" fillId="0" borderId="38" xfId="5" applyNumberFormat="1" applyFont="1" applyBorder="1" applyAlignment="1">
      <alignment horizontal="center"/>
    </xf>
    <xf numFmtId="3" fontId="10" fillId="0" borderId="113" xfId="5" applyNumberFormat="1" applyFont="1" applyBorder="1" applyAlignment="1">
      <alignment horizontal="center"/>
    </xf>
    <xf numFmtId="3" fontId="10" fillId="0" borderId="58" xfId="5" applyNumberFormat="1" applyFont="1" applyBorder="1" applyAlignment="1">
      <alignment horizontal="center"/>
    </xf>
    <xf numFmtId="3" fontId="10" fillId="0" borderId="66" xfId="5" applyNumberFormat="1" applyFont="1" applyBorder="1" applyAlignment="1">
      <alignment horizontal="center"/>
    </xf>
    <xf numFmtId="3" fontId="10" fillId="0" borderId="59" xfId="5" applyNumberFormat="1" applyFont="1" applyBorder="1" applyAlignment="1">
      <alignment horizontal="center"/>
    </xf>
    <xf numFmtId="3" fontId="10" fillId="0" borderId="8" xfId="5" applyNumberFormat="1" applyFont="1" applyBorder="1" applyAlignment="1">
      <alignment horizontal="center"/>
    </xf>
    <xf numFmtId="3" fontId="10" fillId="0" borderId="16" xfId="5" applyNumberFormat="1" applyFont="1" applyBorder="1" applyAlignment="1">
      <alignment horizontal="center"/>
    </xf>
    <xf numFmtId="3" fontId="10" fillId="0" borderId="3" xfId="5" applyNumberFormat="1" applyFont="1" applyBorder="1" applyAlignment="1">
      <alignment horizontal="center"/>
    </xf>
    <xf numFmtId="3" fontId="10" fillId="0" borderId="14" xfId="5" applyNumberFormat="1" applyFont="1" applyBorder="1" applyAlignment="1">
      <alignment horizontal="center"/>
    </xf>
    <xf numFmtId="3" fontId="10" fillId="0" borderId="157" xfId="5" applyNumberFormat="1" applyFont="1" applyBorder="1" applyAlignment="1">
      <alignment horizontal="center"/>
    </xf>
    <xf numFmtId="0" fontId="4" fillId="3" borderId="151" xfId="5" applyFont="1" applyFill="1" applyBorder="1" applyAlignment="1">
      <alignment horizontal="left" wrapText="1"/>
    </xf>
    <xf numFmtId="3" fontId="4" fillId="0" borderId="70" xfId="5" applyNumberFormat="1" applyFont="1" applyBorder="1" applyAlignment="1">
      <alignment horizontal="center"/>
    </xf>
    <xf numFmtId="3" fontId="4" fillId="0" borderId="57" xfId="5" applyNumberFormat="1" applyFont="1" applyBorder="1" applyAlignment="1">
      <alignment horizontal="center"/>
    </xf>
    <xf numFmtId="0" fontId="8" fillId="2" borderId="115" xfId="5" applyFont="1" applyFill="1" applyBorder="1" applyAlignment="1">
      <alignment horizontal="left" wrapText="1"/>
    </xf>
    <xf numFmtId="3" fontId="8" fillId="2" borderId="82" xfId="5" applyNumberFormat="1" applyFont="1" applyFill="1" applyBorder="1" applyAlignment="1">
      <alignment horizontal="center"/>
    </xf>
    <xf numFmtId="3" fontId="7" fillId="2" borderId="82" xfId="5" applyNumberFormat="1" applyFont="1" applyFill="1" applyBorder="1" applyAlignment="1">
      <alignment horizontal="center"/>
    </xf>
    <xf numFmtId="3" fontId="8" fillId="2" borderId="83" xfId="5" applyNumberFormat="1" applyFont="1" applyFill="1" applyBorder="1" applyAlignment="1">
      <alignment horizontal="center"/>
    </xf>
    <xf numFmtId="3" fontId="8" fillId="2" borderId="84" xfId="5" applyNumberFormat="1" applyFont="1" applyFill="1" applyBorder="1" applyAlignment="1">
      <alignment horizontal="center"/>
    </xf>
    <xf numFmtId="3" fontId="8" fillId="2" borderId="81" xfId="5" applyNumberFormat="1" applyFont="1" applyFill="1" applyBorder="1" applyAlignment="1">
      <alignment horizontal="center"/>
    </xf>
    <xf numFmtId="3" fontId="8" fillId="2" borderId="119" xfId="5" applyNumberFormat="1" applyFont="1" applyFill="1" applyBorder="1" applyAlignment="1">
      <alignment horizontal="center"/>
    </xf>
    <xf numFmtId="0" fontId="8" fillId="3" borderId="112" xfId="5" applyFont="1" applyFill="1" applyBorder="1" applyAlignment="1">
      <alignment horizontal="center" vertical="center" textRotation="90" wrapText="1"/>
    </xf>
    <xf numFmtId="0" fontId="8" fillId="3" borderId="80" xfId="5" applyFont="1" applyFill="1" applyBorder="1" applyAlignment="1">
      <alignment horizontal="center" vertical="center" textRotation="90" wrapText="1"/>
    </xf>
    <xf numFmtId="0" fontId="8" fillId="3" borderId="57" xfId="5" applyFont="1" applyFill="1" applyBorder="1" applyAlignment="1">
      <alignment horizontal="center" vertical="center" textRotation="90" wrapText="1"/>
    </xf>
    <xf numFmtId="0" fontId="7" fillId="3" borderId="78" xfId="5" applyFont="1" applyFill="1" applyBorder="1" applyAlignment="1">
      <alignment horizontal="center" vertical="center" textRotation="90" wrapText="1"/>
    </xf>
    <xf numFmtId="0" fontId="7" fillId="3" borderId="44" xfId="5" applyFont="1" applyFill="1" applyBorder="1" applyAlignment="1">
      <alignment horizontal="center" vertical="center" textRotation="90" wrapText="1"/>
    </xf>
    <xf numFmtId="0" fontId="8" fillId="3" borderId="35" xfId="5" applyFont="1" applyFill="1" applyBorder="1" applyAlignment="1">
      <alignment horizontal="center" vertical="center" textRotation="90" wrapText="1"/>
    </xf>
    <xf numFmtId="0" fontId="7" fillId="3" borderId="100" xfId="5" applyFont="1" applyFill="1" applyBorder="1" applyAlignment="1">
      <alignment horizontal="center" vertical="center" textRotation="90" wrapText="1"/>
    </xf>
    <xf numFmtId="0" fontId="7" fillId="3" borderId="112" xfId="5" applyFont="1" applyFill="1" applyBorder="1" applyAlignment="1">
      <alignment horizontal="center" vertical="center" textRotation="90" wrapText="1"/>
    </xf>
    <xf numFmtId="0" fontId="8" fillId="3" borderId="14" xfId="5" applyFont="1" applyFill="1" applyBorder="1" applyAlignment="1">
      <alignment horizontal="center" vertical="center" textRotation="90" wrapText="1"/>
    </xf>
    <xf numFmtId="0" fontId="7" fillId="3" borderId="98" xfId="5" applyFont="1" applyFill="1" applyBorder="1" applyAlignment="1">
      <alignment horizontal="center" vertical="center" textRotation="90" wrapText="1"/>
    </xf>
    <xf numFmtId="0" fontId="8" fillId="3" borderId="157" xfId="5" applyFont="1" applyFill="1" applyBorder="1" applyAlignment="1">
      <alignment horizontal="center" vertical="center" textRotation="90" wrapText="1"/>
    </xf>
    <xf numFmtId="0" fontId="8" fillId="5" borderId="30" xfId="5" applyFont="1" applyFill="1" applyBorder="1" applyAlignment="1">
      <alignment horizontal="left" wrapText="1"/>
    </xf>
    <xf numFmtId="2" fontId="4" fillId="3" borderId="136" xfId="5" applyNumberFormat="1" applyFont="1" applyFill="1" applyBorder="1" applyAlignment="1">
      <alignment horizontal="center" wrapText="1"/>
    </xf>
    <xf numFmtId="3" fontId="25" fillId="0" borderId="60" xfId="5" applyNumberFormat="1" applyFont="1" applyBorder="1" applyAlignment="1">
      <alignment horizontal="center"/>
    </xf>
    <xf numFmtId="2" fontId="10" fillId="0" borderId="105" xfId="5" applyNumberFormat="1" applyFont="1" applyBorder="1" applyAlignment="1">
      <alignment horizontal="center"/>
    </xf>
    <xf numFmtId="0" fontId="25" fillId="0" borderId="53" xfId="5" applyFont="1" applyBorder="1" applyAlignment="1">
      <alignment horizontal="center"/>
    </xf>
    <xf numFmtId="2" fontId="10" fillId="0" borderId="53" xfId="5" applyNumberFormat="1" applyFont="1" applyBorder="1" applyAlignment="1">
      <alignment horizontal="center"/>
    </xf>
    <xf numFmtId="3" fontId="25" fillId="0" borderId="89" xfId="5" applyNumberFormat="1" applyFont="1" applyBorder="1" applyAlignment="1">
      <alignment horizontal="center"/>
    </xf>
    <xf numFmtId="2" fontId="4" fillId="3" borderId="58" xfId="5" applyNumberFormat="1" applyFont="1" applyFill="1" applyBorder="1" applyAlignment="1">
      <alignment horizontal="center" wrapText="1"/>
    </xf>
    <xf numFmtId="3" fontId="25" fillId="0" borderId="11" xfId="5" applyNumberFormat="1" applyFont="1" applyBorder="1" applyAlignment="1">
      <alignment horizontal="center"/>
    </xf>
    <xf numFmtId="3" fontId="25" fillId="0" borderId="2" xfId="5" applyNumberFormat="1" applyFont="1" applyBorder="1" applyAlignment="1">
      <alignment horizontal="center"/>
    </xf>
    <xf numFmtId="2" fontId="10" fillId="0" borderId="58" xfId="5" applyNumberFormat="1" applyFont="1" applyBorder="1" applyAlignment="1">
      <alignment horizontal="center"/>
    </xf>
    <xf numFmtId="2" fontId="10" fillId="0" borderId="14" xfId="5" applyNumberFormat="1" applyFont="1" applyBorder="1" applyAlignment="1">
      <alignment horizontal="center"/>
    </xf>
    <xf numFmtId="3" fontId="25" fillId="0" borderId="94" xfId="5" applyNumberFormat="1" applyFont="1" applyBorder="1" applyAlignment="1">
      <alignment horizontal="center"/>
    </xf>
    <xf numFmtId="2" fontId="10" fillId="0" borderId="157" xfId="5" applyNumberFormat="1" applyFont="1" applyBorder="1" applyAlignment="1">
      <alignment horizontal="center"/>
    </xf>
    <xf numFmtId="2" fontId="4" fillId="3" borderId="66" xfId="5" applyNumberFormat="1" applyFont="1" applyFill="1" applyBorder="1" applyAlignment="1">
      <alignment horizontal="center" wrapText="1"/>
    </xf>
    <xf numFmtId="2" fontId="10" fillId="0" borderId="66" xfId="5" applyNumberFormat="1" applyFont="1" applyBorder="1" applyAlignment="1">
      <alignment horizontal="center"/>
    </xf>
    <xf numFmtId="2" fontId="10" fillId="0" borderId="16" xfId="5" applyNumberFormat="1" applyFont="1" applyBorder="1" applyAlignment="1">
      <alignment horizontal="center"/>
    </xf>
    <xf numFmtId="0" fontId="25" fillId="0" borderId="92" xfId="5" applyFont="1" applyBorder="1" applyAlignment="1">
      <alignment horizontal="center"/>
    </xf>
    <xf numFmtId="0" fontId="25" fillId="0" borderId="16" xfId="5" applyFont="1" applyBorder="1" applyAlignment="1">
      <alignment horizontal="center"/>
    </xf>
    <xf numFmtId="2" fontId="10" fillId="0" borderId="13" xfId="5" applyNumberFormat="1" applyFont="1" applyBorder="1" applyAlignment="1">
      <alignment horizontal="center"/>
    </xf>
    <xf numFmtId="0" fontId="25" fillId="0" borderId="94" xfId="5" applyFont="1" applyBorder="1" applyAlignment="1">
      <alignment horizontal="center"/>
    </xf>
    <xf numFmtId="2" fontId="10" fillId="0" borderId="7" xfId="5" applyNumberFormat="1" applyFont="1" applyBorder="1" applyAlignment="1">
      <alignment horizontal="center"/>
    </xf>
    <xf numFmtId="2" fontId="4" fillId="3" borderId="56" xfId="5" applyNumberFormat="1" applyFont="1" applyFill="1" applyBorder="1" applyAlignment="1">
      <alignment horizontal="center" wrapText="1"/>
    </xf>
    <xf numFmtId="2" fontId="10" fillId="0" borderId="68" xfId="5" applyNumberFormat="1" applyFont="1" applyBorder="1" applyAlignment="1">
      <alignment horizontal="center"/>
    </xf>
    <xf numFmtId="3" fontId="8" fillId="5" borderId="42" xfId="5" applyNumberFormat="1" applyFont="1" applyFill="1" applyBorder="1" applyAlignment="1">
      <alignment horizontal="center"/>
    </xf>
    <xf numFmtId="3" fontId="8" fillId="5" borderId="5" xfId="5" applyNumberFormat="1" applyFont="1" applyFill="1" applyBorder="1" applyAlignment="1">
      <alignment horizontal="center"/>
    </xf>
    <xf numFmtId="2" fontId="8" fillId="5" borderId="62" xfId="5" applyNumberFormat="1" applyFont="1" applyFill="1" applyBorder="1" applyAlignment="1">
      <alignment horizontal="center" wrapText="1"/>
    </xf>
    <xf numFmtId="3" fontId="12" fillId="5" borderId="61" xfId="5" applyNumberFormat="1" applyFont="1" applyFill="1" applyBorder="1" applyAlignment="1">
      <alignment horizontal="center"/>
    </xf>
    <xf numFmtId="3" fontId="12" fillId="5" borderId="5" xfId="5" applyNumberFormat="1" applyFont="1" applyFill="1" applyBorder="1" applyAlignment="1">
      <alignment horizontal="center"/>
    </xf>
    <xf numFmtId="2" fontId="8" fillId="5" borderId="104" xfId="5" applyNumberFormat="1" applyFont="1" applyFill="1" applyBorder="1" applyAlignment="1">
      <alignment horizontal="center"/>
    </xf>
    <xf numFmtId="3" fontId="12" fillId="5" borderId="195" xfId="5" applyNumberFormat="1" applyFont="1" applyFill="1" applyBorder="1" applyAlignment="1">
      <alignment horizontal="center"/>
    </xf>
    <xf numFmtId="3" fontId="12" fillId="5" borderId="43" xfId="5" applyNumberFormat="1" applyFont="1" applyFill="1" applyBorder="1" applyAlignment="1">
      <alignment horizontal="center"/>
    </xf>
    <xf numFmtId="2" fontId="8" fillId="5" borderId="43" xfId="5" applyNumberFormat="1" applyFont="1" applyFill="1" applyBorder="1" applyAlignment="1">
      <alignment horizontal="center"/>
    </xf>
    <xf numFmtId="3" fontId="12" fillId="5" borderId="172" xfId="5" applyNumberFormat="1" applyFont="1" applyFill="1" applyBorder="1" applyAlignment="1">
      <alignment horizontal="center"/>
    </xf>
    <xf numFmtId="2" fontId="8" fillId="5" borderId="6" xfId="5" applyNumberFormat="1" applyFont="1" applyFill="1" applyBorder="1" applyAlignment="1">
      <alignment horizontal="center"/>
    </xf>
    <xf numFmtId="0" fontId="18" fillId="0" borderId="0" xfId="5" applyAlignment="1">
      <alignment horizontal="left"/>
    </xf>
    <xf numFmtId="0" fontId="6" fillId="0" borderId="173" xfId="5" applyFont="1" applyBorder="1" applyAlignment="1">
      <alignment horizontal="center" vertical="center" wrapText="1"/>
    </xf>
    <xf numFmtId="0" fontId="6" fillId="0" borderId="8" xfId="5" applyFont="1" applyBorder="1" applyAlignment="1">
      <alignment horizontal="center" vertical="center" wrapText="1"/>
    </xf>
    <xf numFmtId="0" fontId="7" fillId="0" borderId="0" xfId="5" applyFont="1" applyBorder="1" applyAlignment="1">
      <alignment horizontal="center" wrapText="1"/>
    </xf>
    <xf numFmtId="0" fontId="6" fillId="0" borderId="59" xfId="5" applyFont="1" applyBorder="1" applyAlignment="1">
      <alignment horizontal="center" vertical="center" wrapText="1"/>
    </xf>
    <xf numFmtId="0" fontId="6" fillId="0" borderId="64" xfId="5" applyFont="1" applyBorder="1" applyAlignment="1">
      <alignment horizontal="center" vertical="center" wrapText="1"/>
    </xf>
    <xf numFmtId="0" fontId="6" fillId="0" borderId="65" xfId="5" applyFont="1" applyBorder="1" applyAlignment="1">
      <alignment horizontal="center" vertical="center" wrapText="1"/>
    </xf>
    <xf numFmtId="0" fontId="6" fillId="0" borderId="91" xfId="5" applyFont="1" applyBorder="1" applyAlignment="1">
      <alignment horizontal="center" vertical="center" wrapText="1"/>
    </xf>
    <xf numFmtId="0" fontId="12" fillId="0" borderId="0" xfId="5" applyFont="1" applyAlignment="1">
      <alignment horizontal="center"/>
    </xf>
    <xf numFmtId="0" fontId="7" fillId="0" borderId="166" xfId="5" applyFont="1" applyBorder="1" applyAlignment="1">
      <alignment horizontal="center" vertical="center" wrapText="1"/>
    </xf>
    <xf numFmtId="0" fontId="7" fillId="0" borderId="12" xfId="5" applyFont="1" applyBorder="1" applyAlignment="1">
      <alignment horizontal="center" vertical="center" wrapText="1"/>
    </xf>
    <xf numFmtId="0" fontId="6" fillId="0" borderId="14" xfId="5" applyFont="1" applyBorder="1" applyAlignment="1">
      <alignment horizontal="center" vertical="center"/>
    </xf>
    <xf numFmtId="0" fontId="6" fillId="0" borderId="22" xfId="5" applyFont="1" applyBorder="1" applyAlignment="1">
      <alignment horizontal="center" vertical="center"/>
    </xf>
    <xf numFmtId="0" fontId="7" fillId="0" borderId="44" xfId="5" applyFont="1" applyBorder="1" applyAlignment="1">
      <alignment horizontal="center" vertical="center" wrapText="1"/>
    </xf>
    <xf numFmtId="0" fontId="7" fillId="0" borderId="36" xfId="5" applyFont="1" applyBorder="1" applyAlignment="1">
      <alignment horizontal="center" vertical="center" wrapText="1"/>
    </xf>
    <xf numFmtId="0" fontId="51" fillId="0" borderId="134" xfId="5" applyFont="1" applyBorder="1" applyAlignment="1">
      <alignment horizontal="center"/>
    </xf>
    <xf numFmtId="0" fontId="7" fillId="0" borderId="47" xfId="5" applyFont="1" applyBorder="1" applyAlignment="1">
      <alignment horizontal="center" vertical="center" wrapText="1"/>
    </xf>
    <xf numFmtId="0" fontId="31" fillId="0" borderId="0" xfId="5" applyFont="1" applyBorder="1"/>
    <xf numFmtId="3" fontId="25" fillId="0" borderId="47" xfId="5" applyNumberFormat="1" applyFont="1" applyBorder="1" applyAlignment="1">
      <alignment horizontal="center"/>
    </xf>
    <xf numFmtId="3" fontId="25" fillId="0" borderId="3" xfId="5" applyNumberFormat="1" applyFont="1" applyBorder="1" applyAlignment="1">
      <alignment horizontal="center"/>
    </xf>
    <xf numFmtId="3" fontId="25" fillId="0" borderId="160" xfId="5" applyNumberFormat="1" applyFont="1" applyBorder="1" applyAlignment="1">
      <alignment horizontal="center"/>
    </xf>
    <xf numFmtId="3" fontId="7" fillId="0" borderId="163" xfId="5" applyNumberFormat="1" applyFont="1" applyBorder="1" applyAlignment="1">
      <alignment horizontal="center" wrapText="1"/>
    </xf>
    <xf numFmtId="3" fontId="4" fillId="0" borderId="25" xfId="5" applyNumberFormat="1" applyFont="1" applyBorder="1" applyAlignment="1">
      <alignment horizontal="center"/>
    </xf>
    <xf numFmtId="3" fontId="4" fillId="0" borderId="89" xfId="5" applyNumberFormat="1" applyFont="1" applyBorder="1" applyAlignment="1">
      <alignment horizontal="center"/>
    </xf>
    <xf numFmtId="3" fontId="25" fillId="0" borderId="10" xfId="5" applyNumberFormat="1" applyFont="1" applyBorder="1" applyAlignment="1">
      <alignment horizontal="center"/>
    </xf>
    <xf numFmtId="3" fontId="25" fillId="0" borderId="13" xfId="5" applyNumberFormat="1" applyFont="1" applyBorder="1" applyAlignment="1">
      <alignment horizontal="center"/>
    </xf>
    <xf numFmtId="3" fontId="4" fillId="0" borderId="95" xfId="5" applyNumberFormat="1" applyFont="1" applyBorder="1" applyAlignment="1">
      <alignment horizontal="center"/>
    </xf>
    <xf numFmtId="3" fontId="25" fillId="0" borderId="28" xfId="5" applyNumberFormat="1" applyFont="1" applyBorder="1" applyAlignment="1">
      <alignment horizontal="center"/>
    </xf>
    <xf numFmtId="3" fontId="7" fillId="2" borderId="172" xfId="5" applyNumberFormat="1" applyFont="1" applyFill="1" applyBorder="1" applyAlignment="1">
      <alignment horizontal="center"/>
    </xf>
    <xf numFmtId="3" fontId="7" fillId="2" borderId="43" xfId="5" applyNumberFormat="1" applyFont="1" applyFill="1" applyBorder="1" applyAlignment="1">
      <alignment horizontal="center"/>
    </xf>
    <xf numFmtId="0" fontId="6" fillId="0" borderId="135" xfId="5" applyFont="1" applyBorder="1" applyAlignment="1">
      <alignment horizontal="center" vertical="center" wrapText="1"/>
    </xf>
    <xf numFmtId="3" fontId="25" fillId="0" borderId="122" xfId="5" applyNumberFormat="1" applyFont="1" applyBorder="1" applyAlignment="1">
      <alignment horizontal="center"/>
    </xf>
    <xf numFmtId="3" fontId="25" fillId="0" borderId="29" xfId="5" applyNumberFormat="1" applyFont="1" applyBorder="1" applyAlignment="1">
      <alignment horizontal="center"/>
    </xf>
    <xf numFmtId="3" fontId="7" fillId="2" borderId="32" xfId="5" applyNumberFormat="1" applyFont="1" applyFill="1" applyBorder="1" applyAlignment="1">
      <alignment horizontal="center"/>
    </xf>
    <xf numFmtId="3" fontId="25" fillId="0" borderId="25" xfId="5" applyNumberFormat="1" applyFont="1" applyBorder="1" applyAlignment="1">
      <alignment horizontal="center"/>
    </xf>
    <xf numFmtId="3" fontId="25" fillId="0" borderId="26" xfId="5" applyNumberFormat="1" applyFont="1" applyBorder="1" applyAlignment="1">
      <alignment horizontal="center"/>
    </xf>
    <xf numFmtId="3" fontId="4" fillId="0" borderId="123" xfId="5" applyNumberFormat="1" applyFont="1" applyFill="1" applyBorder="1" applyAlignment="1">
      <alignment horizontal="center" wrapText="1"/>
    </xf>
    <xf numFmtId="3" fontId="4" fillId="0" borderId="71" xfId="5" applyNumberFormat="1" applyFont="1" applyBorder="1" applyAlignment="1">
      <alignment horizontal="center" wrapText="1"/>
    </xf>
    <xf numFmtId="3" fontId="25" fillId="0" borderId="0" xfId="5" applyNumberFormat="1" applyFont="1" applyBorder="1" applyAlignment="1">
      <alignment horizontal="center"/>
    </xf>
    <xf numFmtId="3" fontId="25" fillId="0" borderId="165" xfId="5" applyNumberFormat="1" applyFont="1" applyBorder="1" applyAlignment="1">
      <alignment horizontal="center"/>
    </xf>
    <xf numFmtId="3" fontId="4" fillId="0" borderId="92" xfId="5" applyNumberFormat="1" applyFont="1" applyBorder="1" applyAlignment="1">
      <alignment horizontal="center"/>
    </xf>
    <xf numFmtId="3" fontId="4" fillId="0" borderId="29" xfId="5" applyNumberFormat="1" applyFont="1" applyBorder="1" applyAlignment="1">
      <alignment horizontal="center"/>
    </xf>
    <xf numFmtId="3" fontId="7" fillId="2" borderId="195" xfId="5" applyNumberFormat="1" applyFont="1" applyFill="1" applyBorder="1" applyAlignment="1">
      <alignment horizontal="center"/>
    </xf>
    <xf numFmtId="3" fontId="4" fillId="0" borderId="88" xfId="5" applyNumberFormat="1" applyFont="1" applyBorder="1" applyAlignment="1">
      <alignment horizontal="center"/>
    </xf>
    <xf numFmtId="3" fontId="4" fillId="0" borderId="109" xfId="5" applyNumberFormat="1" applyFont="1" applyBorder="1" applyAlignment="1">
      <alignment horizontal="center"/>
    </xf>
    <xf numFmtId="3" fontId="4" fillId="0" borderId="71" xfId="5" applyNumberFormat="1" applyFont="1" applyBorder="1" applyAlignment="1">
      <alignment horizontal="center"/>
    </xf>
    <xf numFmtId="3" fontId="25" fillId="0" borderId="71" xfId="5" applyNumberFormat="1" applyFont="1" applyBorder="1" applyAlignment="1">
      <alignment horizontal="center"/>
    </xf>
    <xf numFmtId="3" fontId="25" fillId="0" borderId="150" xfId="5" applyNumberFormat="1" applyFont="1" applyBorder="1" applyAlignment="1">
      <alignment horizontal="center"/>
    </xf>
    <xf numFmtId="3" fontId="4" fillId="0" borderId="89" xfId="5" applyNumberFormat="1" applyFont="1" applyBorder="1" applyAlignment="1">
      <alignment horizontal="center" wrapText="1"/>
    </xf>
    <xf numFmtId="3" fontId="4" fillId="0" borderId="26" xfId="5" applyNumberFormat="1" applyFont="1" applyBorder="1" applyAlignment="1">
      <alignment horizontal="center"/>
    </xf>
    <xf numFmtId="3" fontId="25" fillId="0" borderId="132" xfId="5" applyNumberFormat="1" applyFont="1" applyBorder="1" applyAlignment="1">
      <alignment horizontal="center"/>
    </xf>
    <xf numFmtId="3" fontId="4" fillId="0" borderId="94" xfId="5" applyNumberFormat="1" applyFont="1" applyBorder="1" applyAlignment="1">
      <alignment horizontal="center" wrapText="1"/>
    </xf>
    <xf numFmtId="3" fontId="4" fillId="0" borderId="94" xfId="5" applyNumberFormat="1" applyFont="1" applyBorder="1" applyAlignment="1">
      <alignment horizontal="center"/>
    </xf>
    <xf numFmtId="3" fontId="25" fillId="0" borderId="133" xfId="5" applyNumberFormat="1" applyFont="1" applyBorder="1" applyAlignment="1">
      <alignment horizontal="center"/>
    </xf>
    <xf numFmtId="0" fontId="25" fillId="0" borderId="133" xfId="5" applyFont="1" applyBorder="1" applyAlignment="1">
      <alignment horizontal="center"/>
    </xf>
    <xf numFmtId="0" fontId="4" fillId="0" borderId="94" xfId="5" applyFont="1" applyBorder="1" applyAlignment="1">
      <alignment horizontal="center" wrapText="1"/>
    </xf>
    <xf numFmtId="3" fontId="4" fillId="0" borderId="29" xfId="5" applyNumberFormat="1" applyFont="1" applyBorder="1" applyAlignment="1">
      <alignment horizontal="center" wrapText="1"/>
    </xf>
    <xf numFmtId="3" fontId="7" fillId="2" borderId="198" xfId="5" applyNumberFormat="1" applyFont="1" applyFill="1" applyBorder="1" applyAlignment="1">
      <alignment horizontal="center"/>
    </xf>
    <xf numFmtId="3" fontId="7" fillId="2" borderId="162" xfId="5" applyNumberFormat="1" applyFont="1" applyFill="1" applyBorder="1" applyAlignment="1">
      <alignment horizontal="center"/>
    </xf>
    <xf numFmtId="3" fontId="4" fillId="0" borderId="25" xfId="5" applyNumberFormat="1" applyFont="1" applyBorder="1" applyAlignment="1">
      <alignment horizontal="center" wrapText="1"/>
    </xf>
    <xf numFmtId="3" fontId="4" fillId="0" borderId="28" xfId="5" applyNumberFormat="1" applyFont="1" applyBorder="1" applyAlignment="1">
      <alignment horizontal="center" wrapText="1"/>
    </xf>
    <xf numFmtId="3" fontId="7" fillId="2" borderId="115" xfId="5" applyNumberFormat="1" applyFont="1" applyFill="1" applyBorder="1" applyAlignment="1">
      <alignment horizontal="left" vertical="center"/>
    </xf>
    <xf numFmtId="3" fontId="4" fillId="0" borderId="22" xfId="5" applyNumberFormat="1" applyFont="1" applyBorder="1" applyAlignment="1">
      <alignment horizontal="center"/>
    </xf>
    <xf numFmtId="3" fontId="4" fillId="0" borderId="165" xfId="5" applyNumberFormat="1" applyFont="1" applyBorder="1" applyAlignment="1">
      <alignment horizontal="center"/>
    </xf>
    <xf numFmtId="3" fontId="25" fillId="0" borderId="125" xfId="5" applyNumberFormat="1" applyFont="1" applyBorder="1" applyAlignment="1">
      <alignment horizontal="center"/>
    </xf>
    <xf numFmtId="3" fontId="4" fillId="0" borderId="124" xfId="5" applyNumberFormat="1" applyFont="1" applyBorder="1" applyAlignment="1">
      <alignment horizontal="center"/>
    </xf>
    <xf numFmtId="3" fontId="4" fillId="0" borderId="171" xfId="5" applyNumberFormat="1" applyFont="1" applyBorder="1" applyAlignment="1">
      <alignment horizontal="center"/>
    </xf>
    <xf numFmtId="3" fontId="4" fillId="0" borderId="124" xfId="5" applyNumberFormat="1" applyFont="1" applyBorder="1" applyAlignment="1">
      <alignment horizontal="center" wrapText="1"/>
    </xf>
    <xf numFmtId="3" fontId="4" fillId="0" borderId="171" xfId="5" applyNumberFormat="1" applyFont="1" applyBorder="1" applyAlignment="1">
      <alignment horizontal="center" wrapText="1"/>
    </xf>
    <xf numFmtId="3" fontId="4" fillId="0" borderId="133" xfId="5" applyNumberFormat="1" applyFont="1" applyBorder="1" applyAlignment="1">
      <alignment horizontal="center" wrapText="1"/>
    </xf>
    <xf numFmtId="3" fontId="7" fillId="2" borderId="116" xfId="5" applyNumberFormat="1" applyFont="1" applyFill="1" applyBorder="1" applyAlignment="1">
      <alignment horizontal="center"/>
    </xf>
    <xf numFmtId="3" fontId="7" fillId="2" borderId="139" xfId="5" applyNumberFormat="1" applyFont="1" applyFill="1" applyBorder="1" applyAlignment="1">
      <alignment horizontal="center"/>
    </xf>
    <xf numFmtId="3" fontId="7" fillId="2" borderId="140" xfId="5" applyNumberFormat="1" applyFont="1" applyFill="1" applyBorder="1" applyAlignment="1">
      <alignment horizontal="center"/>
    </xf>
    <xf numFmtId="3" fontId="4" fillId="0" borderId="46" xfId="5" applyNumberFormat="1" applyFont="1" applyBorder="1" applyAlignment="1">
      <alignment horizontal="center" wrapText="1"/>
    </xf>
    <xf numFmtId="3" fontId="4" fillId="0" borderId="2" xfId="5" applyNumberFormat="1" applyFont="1" applyBorder="1" applyAlignment="1">
      <alignment horizontal="center" wrapText="1"/>
    </xf>
    <xf numFmtId="3" fontId="4" fillId="0" borderId="3" xfId="5" applyNumberFormat="1" applyFont="1" applyBorder="1" applyAlignment="1">
      <alignment horizontal="center"/>
    </xf>
    <xf numFmtId="3" fontId="25" fillId="0" borderId="42" xfId="5" applyNumberFormat="1" applyFont="1" applyBorder="1" applyAlignment="1">
      <alignment horizontal="center"/>
    </xf>
    <xf numFmtId="3" fontId="4" fillId="0" borderId="5" xfId="5" applyNumberFormat="1" applyFont="1" applyBorder="1" applyAlignment="1">
      <alignment horizontal="center" wrapText="1"/>
    </xf>
    <xf numFmtId="3" fontId="4" fillId="0" borderId="5" xfId="5" applyNumberFormat="1" applyFont="1" applyBorder="1" applyAlignment="1">
      <alignment horizontal="center"/>
    </xf>
    <xf numFmtId="3" fontId="4" fillId="0" borderId="6" xfId="5" applyNumberFormat="1" applyFont="1" applyBorder="1" applyAlignment="1">
      <alignment horizontal="center"/>
    </xf>
    <xf numFmtId="0" fontId="6" fillId="0" borderId="0" xfId="5" applyFont="1" applyAlignment="1">
      <alignment horizontal="left"/>
    </xf>
    <xf numFmtId="0" fontId="12" fillId="0" borderId="0" xfId="5" applyFont="1" applyAlignment="1">
      <alignment horizontal="center"/>
    </xf>
    <xf numFmtId="0" fontId="7" fillId="0" borderId="0" xfId="42" applyFont="1" applyAlignment="1">
      <alignment horizontal="left" wrapText="1"/>
    </xf>
    <xf numFmtId="0" fontId="7" fillId="0" borderId="34" xfId="42" applyFont="1" applyBorder="1" applyAlignment="1">
      <alignment horizontal="center" vertical="center" wrapText="1"/>
    </xf>
    <xf numFmtId="0" fontId="7" fillId="0" borderId="0" xfId="42" applyFont="1" applyBorder="1" applyAlignment="1">
      <alignment horizontal="left"/>
    </xf>
    <xf numFmtId="0" fontId="7" fillId="0" borderId="45" xfId="48" applyFont="1" applyBorder="1" applyAlignment="1">
      <alignment horizontal="left"/>
    </xf>
    <xf numFmtId="0" fontId="4" fillId="0" borderId="46" xfId="48" applyFont="1" applyBorder="1" applyAlignment="1">
      <alignment horizontal="center"/>
    </xf>
    <xf numFmtId="1" fontId="4" fillId="0" borderId="47" xfId="48" applyNumberFormat="1" applyFont="1" applyBorder="1" applyAlignment="1">
      <alignment horizontal="center"/>
    </xf>
    <xf numFmtId="0" fontId="7" fillId="0" borderId="1" xfId="48" applyFont="1" applyBorder="1" applyAlignment="1">
      <alignment horizontal="left"/>
    </xf>
    <xf numFmtId="0" fontId="4" fillId="0" borderId="2" xfId="48" applyFont="1" applyBorder="1" applyAlignment="1">
      <alignment horizontal="center"/>
    </xf>
    <xf numFmtId="170" fontId="4" fillId="0" borderId="2" xfId="48" applyNumberFormat="1" applyFont="1" applyBorder="1" applyAlignment="1">
      <alignment horizontal="center"/>
    </xf>
    <xf numFmtId="1" fontId="4" fillId="0" borderId="3" xfId="48" applyNumberFormat="1" applyFont="1" applyBorder="1" applyAlignment="1">
      <alignment horizontal="center"/>
    </xf>
    <xf numFmtId="170" fontId="25" fillId="0" borderId="2" xfId="48" applyNumberFormat="1" applyFont="1" applyBorder="1" applyAlignment="1">
      <alignment horizontal="center"/>
    </xf>
    <xf numFmtId="0" fontId="7" fillId="0" borderId="1" xfId="48" applyFont="1" applyFill="1" applyBorder="1" applyAlignment="1">
      <alignment horizontal="left"/>
    </xf>
    <xf numFmtId="0" fontId="4" fillId="0" borderId="2" xfId="48" applyFont="1" applyFill="1" applyBorder="1" applyAlignment="1">
      <alignment horizontal="center"/>
    </xf>
    <xf numFmtId="170" fontId="4" fillId="0" borderId="2" xfId="48" applyNumberFormat="1" applyFont="1" applyFill="1" applyBorder="1" applyAlignment="1">
      <alignment horizontal="center"/>
    </xf>
    <xf numFmtId="0" fontId="7" fillId="2" borderId="4" xfId="48" applyFont="1" applyFill="1" applyBorder="1" applyAlignment="1">
      <alignment horizontal="left"/>
    </xf>
    <xf numFmtId="0" fontId="7" fillId="2" borderId="5" xfId="48" applyFont="1" applyFill="1" applyBorder="1" applyAlignment="1">
      <alignment horizontal="center"/>
    </xf>
    <xf numFmtId="170" fontId="7" fillId="2" borderId="5" xfId="48" applyNumberFormat="1" applyFont="1" applyFill="1" applyBorder="1" applyAlignment="1">
      <alignment horizontal="center"/>
    </xf>
    <xf numFmtId="1" fontId="7" fillId="2" borderId="6" xfId="48" applyNumberFormat="1" applyFont="1" applyFill="1" applyBorder="1" applyAlignment="1">
      <alignment horizontal="center"/>
    </xf>
    <xf numFmtId="3" fontId="7" fillId="2" borderId="5" xfId="48" applyNumberFormat="1" applyFont="1" applyFill="1" applyBorder="1" applyAlignment="1">
      <alignment horizontal="center"/>
    </xf>
    <xf numFmtId="3" fontId="4" fillId="0" borderId="2" xfId="48" applyNumberFormat="1" applyFont="1" applyBorder="1" applyAlignment="1">
      <alignment horizontal="center"/>
    </xf>
    <xf numFmtId="3" fontId="4" fillId="0" borderId="46" xfId="48" applyNumberFormat="1" applyFont="1" applyBorder="1" applyAlignment="1">
      <alignment horizontal="center"/>
    </xf>
    <xf numFmtId="3" fontId="7" fillId="0" borderId="154" xfId="48" applyNumberFormat="1" applyFont="1" applyBorder="1" applyAlignment="1">
      <alignment horizontal="left"/>
    </xf>
    <xf numFmtId="3" fontId="4" fillId="0" borderId="10" xfId="48" applyNumberFormat="1" applyFont="1" applyBorder="1" applyAlignment="1">
      <alignment horizontal="center"/>
    </xf>
    <xf numFmtId="3" fontId="4" fillId="0" borderId="10" xfId="48" applyNumberFormat="1" applyFont="1" applyFill="1" applyBorder="1" applyAlignment="1">
      <alignment horizontal="center"/>
    </xf>
    <xf numFmtId="3" fontId="4" fillId="0" borderId="7" xfId="48" applyNumberFormat="1" applyFont="1" applyBorder="1" applyAlignment="1">
      <alignment horizontal="center"/>
    </xf>
    <xf numFmtId="3" fontId="7" fillId="0" borderId="1" xfId="48" applyNumberFormat="1" applyFont="1" applyBorder="1" applyAlignment="1">
      <alignment horizontal="left"/>
    </xf>
    <xf numFmtId="3" fontId="4" fillId="0" borderId="2" xfId="48" applyNumberFormat="1" applyFont="1" applyFill="1" applyBorder="1" applyAlignment="1">
      <alignment horizontal="center"/>
    </xf>
    <xf numFmtId="3" fontId="4" fillId="0" borderId="3" xfId="48" applyNumberFormat="1" applyFont="1" applyBorder="1" applyAlignment="1">
      <alignment horizontal="center"/>
    </xf>
    <xf numFmtId="3" fontId="25" fillId="0" borderId="2" xfId="48" applyNumberFormat="1" applyFont="1" applyBorder="1" applyAlignment="1">
      <alignment horizontal="center"/>
    </xf>
    <xf numFmtId="3" fontId="4" fillId="3" borderId="2" xfId="48" applyNumberFormat="1" applyFont="1" applyFill="1" applyBorder="1" applyAlignment="1">
      <alignment horizontal="center"/>
    </xf>
    <xf numFmtId="3" fontId="7" fillId="0" borderId="1" xfId="48" applyNumberFormat="1" applyFont="1" applyFill="1" applyBorder="1" applyAlignment="1">
      <alignment horizontal="left"/>
    </xf>
    <xf numFmtId="3" fontId="7" fillId="2" borderId="4" xfId="48" applyNumberFormat="1" applyFont="1" applyFill="1" applyBorder="1" applyAlignment="1">
      <alignment horizontal="left"/>
    </xf>
    <xf numFmtId="3" fontId="7" fillId="2" borderId="6" xfId="48" applyNumberFormat="1" applyFont="1" applyFill="1" applyBorder="1" applyAlignment="1">
      <alignment horizontal="center"/>
    </xf>
    <xf numFmtId="0" fontId="4" fillId="0" borderId="10" xfId="48" applyNumberFormat="1" applyFont="1" applyBorder="1" applyAlignment="1">
      <alignment horizontal="center"/>
    </xf>
    <xf numFmtId="0" fontId="4" fillId="0" borderId="2" xfId="48" applyNumberFormat="1" applyFont="1" applyBorder="1" applyAlignment="1">
      <alignment horizontal="center"/>
    </xf>
    <xf numFmtId="0" fontId="4" fillId="0" borderId="2" xfId="48" applyNumberFormat="1" applyFont="1" applyFill="1" applyBorder="1" applyAlignment="1">
      <alignment horizontal="center"/>
    </xf>
    <xf numFmtId="0" fontId="7" fillId="0" borderId="154" xfId="48" applyFont="1" applyBorder="1" applyAlignment="1">
      <alignment horizontal="left"/>
    </xf>
    <xf numFmtId="0" fontId="4" fillId="0" borderId="10" xfId="48" applyFont="1" applyBorder="1" applyAlignment="1">
      <alignment horizontal="center"/>
    </xf>
    <xf numFmtId="170" fontId="4" fillId="0" borderId="10" xfId="48" applyNumberFormat="1" applyFont="1" applyBorder="1" applyAlignment="1">
      <alignment horizontal="center"/>
    </xf>
    <xf numFmtId="1" fontId="4" fillId="0" borderId="10" xfId="48" applyNumberFormat="1" applyFont="1" applyFill="1" applyBorder="1" applyAlignment="1">
      <alignment horizontal="center"/>
    </xf>
    <xf numFmtId="1" fontId="4" fillId="0" borderId="7" xfId="48" applyNumberFormat="1" applyFont="1" applyBorder="1" applyAlignment="1">
      <alignment horizontal="center"/>
    </xf>
    <xf numFmtId="1" fontId="4" fillId="0" borderId="2" xfId="48" applyNumberFormat="1" applyFont="1" applyFill="1" applyBorder="1" applyAlignment="1">
      <alignment horizontal="center"/>
    </xf>
    <xf numFmtId="1" fontId="4" fillId="3" borderId="2" xfId="48" applyNumberFormat="1" applyFont="1" applyFill="1" applyBorder="1" applyAlignment="1">
      <alignment horizontal="center"/>
    </xf>
    <xf numFmtId="1" fontId="7" fillId="2" borderId="5" xfId="48" applyNumberFormat="1" applyFont="1" applyFill="1" applyBorder="1" applyAlignment="1">
      <alignment horizontal="center"/>
    </xf>
    <xf numFmtId="3" fontId="25" fillId="0" borderId="3" xfId="48" applyNumberFormat="1" applyFont="1" applyBorder="1" applyAlignment="1">
      <alignment horizontal="center"/>
    </xf>
    <xf numFmtId="3" fontId="4" fillId="0" borderId="3" xfId="48" applyNumberFormat="1" applyFont="1" applyFill="1" applyBorder="1" applyAlignment="1">
      <alignment horizontal="center"/>
    </xf>
    <xf numFmtId="0" fontId="7" fillId="5" borderId="30" xfId="5" applyFont="1" applyFill="1" applyBorder="1" applyAlignment="1">
      <alignment horizontal="center"/>
    </xf>
    <xf numFmtId="0" fontId="7" fillId="5" borderId="42" xfId="5" applyFont="1" applyFill="1" applyBorder="1" applyAlignment="1">
      <alignment horizontal="center"/>
    </xf>
    <xf numFmtId="0" fontId="7" fillId="5" borderId="5" xfId="5" applyFont="1" applyFill="1" applyBorder="1" applyAlignment="1">
      <alignment horizontal="center"/>
    </xf>
    <xf numFmtId="0" fontId="7" fillId="5" borderId="5" xfId="5" applyFont="1" applyFill="1" applyBorder="1" applyAlignment="1">
      <alignment horizontal="center" wrapText="1"/>
    </xf>
    <xf numFmtId="0" fontId="7" fillId="5" borderId="6" xfId="5" applyFont="1" applyFill="1" applyBorder="1" applyAlignment="1">
      <alignment horizontal="center" wrapText="1"/>
    </xf>
    <xf numFmtId="3" fontId="4" fillId="0" borderId="7" xfId="5" applyNumberFormat="1" applyFont="1" applyBorder="1" applyAlignment="1">
      <alignment horizontal="center"/>
    </xf>
    <xf numFmtId="3" fontId="18" fillId="0" borderId="40" xfId="5" applyNumberFormat="1" applyBorder="1" applyAlignment="1"/>
    <xf numFmtId="0" fontId="7" fillId="0" borderId="30" xfId="5" applyFont="1" applyBorder="1" applyAlignment="1">
      <alignment horizontal="justify" wrapText="1"/>
    </xf>
    <xf numFmtId="3" fontId="7" fillId="5" borderId="42" xfId="5" applyNumberFormat="1" applyFont="1" applyFill="1" applyBorder="1" applyAlignment="1">
      <alignment horizontal="center"/>
    </xf>
    <xf numFmtId="3" fontId="7" fillId="5" borderId="5" xfId="5" applyNumberFormat="1" applyFont="1" applyFill="1" applyBorder="1" applyAlignment="1">
      <alignment horizontal="center"/>
    </xf>
    <xf numFmtId="3" fontId="7" fillId="5" borderId="6" xfId="5" applyNumberFormat="1" applyFont="1" applyFill="1" applyBorder="1" applyAlignment="1">
      <alignment horizontal="center"/>
    </xf>
    <xf numFmtId="1" fontId="18" fillId="0" borderId="0" xfId="5" applyNumberFormat="1" applyAlignment="1"/>
    <xf numFmtId="0" fontId="6" fillId="0" borderId="70" xfId="5" applyFont="1" applyBorder="1" applyAlignment="1">
      <alignment horizontal="center" vertical="center" wrapText="1"/>
    </xf>
    <xf numFmtId="0" fontId="6" fillId="0" borderId="58" xfId="5" applyFont="1" applyBorder="1" applyAlignment="1">
      <alignment horizontal="center" vertical="center" wrapText="1"/>
    </xf>
    <xf numFmtId="0" fontId="82" fillId="0" borderId="37" xfId="5" applyFont="1" applyBorder="1"/>
    <xf numFmtId="0" fontId="82" fillId="0" borderId="39" xfId="5" applyFont="1" applyBorder="1" applyAlignment="1">
      <alignment wrapText="1"/>
    </xf>
    <xf numFmtId="0" fontId="82" fillId="0" borderId="39" xfId="5" applyFont="1" applyBorder="1"/>
    <xf numFmtId="0" fontId="82" fillId="5" borderId="72" xfId="5" applyFont="1" applyFill="1" applyBorder="1"/>
    <xf numFmtId="0" fontId="51" fillId="0" borderId="12" xfId="5" applyFont="1" applyBorder="1" applyAlignment="1">
      <alignment horizontal="center"/>
    </xf>
    <xf numFmtId="0" fontId="82" fillId="0" borderId="24" xfId="5" applyFont="1" applyBorder="1" applyAlignment="1">
      <alignment horizontal="left"/>
    </xf>
    <xf numFmtId="0" fontId="82" fillId="0" borderId="51" xfId="5" applyFont="1" applyBorder="1" applyAlignment="1">
      <alignment horizontal="center"/>
    </xf>
    <xf numFmtId="0" fontId="51" fillId="0" borderId="52" xfId="5" applyFont="1" applyBorder="1" applyAlignment="1">
      <alignment horizontal="center"/>
    </xf>
    <xf numFmtId="0" fontId="82" fillId="0" borderId="27" xfId="5" applyFont="1" applyBorder="1" applyAlignment="1">
      <alignment horizontal="left"/>
    </xf>
    <xf numFmtId="0" fontId="82" fillId="0" borderId="40" xfId="5" applyFont="1" applyBorder="1" applyAlignment="1">
      <alignment horizontal="center"/>
    </xf>
    <xf numFmtId="0" fontId="51" fillId="0" borderId="66" xfId="5" applyFont="1" applyBorder="1" applyAlignment="1">
      <alignment horizontal="center"/>
    </xf>
    <xf numFmtId="0" fontId="82" fillId="0" borderId="30" xfId="5" applyFont="1" applyBorder="1" applyAlignment="1">
      <alignment horizontal="left"/>
    </xf>
    <xf numFmtId="0" fontId="51" fillId="0" borderId="114" xfId="5" applyFont="1" applyBorder="1" applyAlignment="1">
      <alignment horizontal="center"/>
    </xf>
    <xf numFmtId="0" fontId="51" fillId="0" borderId="135" xfId="5" applyFont="1" applyBorder="1" applyAlignment="1">
      <alignment horizontal="center"/>
    </xf>
    <xf numFmtId="0" fontId="6" fillId="0" borderId="165" xfId="5" applyFont="1" applyBorder="1" applyAlignment="1">
      <alignment horizontal="center" vertical="center"/>
    </xf>
    <xf numFmtId="0" fontId="4" fillId="0" borderId="25" xfId="5" applyFont="1" applyBorder="1" applyAlignment="1">
      <alignment horizontal="center" vertical="center"/>
    </xf>
    <xf numFmtId="0" fontId="82" fillId="0" borderId="25" xfId="5" applyFont="1" applyBorder="1" applyAlignment="1">
      <alignment horizontal="center" vertical="center"/>
    </xf>
    <xf numFmtId="0" fontId="4" fillId="0" borderId="89" xfId="5" applyFont="1" applyBorder="1" applyAlignment="1">
      <alignment horizontal="center" vertical="center"/>
    </xf>
    <xf numFmtId="0" fontId="4" fillId="0" borderId="26" xfId="5" applyFont="1" applyBorder="1" applyAlignment="1">
      <alignment horizontal="center" vertical="center"/>
    </xf>
    <xf numFmtId="0" fontId="4" fillId="0" borderId="28" xfId="5" applyFont="1" applyBorder="1" applyAlignment="1">
      <alignment horizontal="center" vertical="center"/>
    </xf>
    <xf numFmtId="0" fontId="82" fillId="0" borderId="28" xfId="5" applyFont="1" applyBorder="1" applyAlignment="1">
      <alignment horizontal="center" vertical="center"/>
    </xf>
    <xf numFmtId="0" fontId="4" fillId="0" borderId="94" xfId="5" applyFont="1" applyBorder="1" applyAlignment="1">
      <alignment horizontal="center" vertical="center"/>
    </xf>
    <xf numFmtId="0" fontId="4" fillId="0" borderId="29" xfId="5" applyFont="1" applyBorder="1" applyAlignment="1">
      <alignment horizontal="center" vertical="center"/>
    </xf>
    <xf numFmtId="0" fontId="51" fillId="5" borderId="30" xfId="5" applyFont="1" applyFill="1" applyBorder="1" applyAlignment="1">
      <alignment horizontal="left"/>
    </xf>
    <xf numFmtId="0" fontId="7" fillId="5" borderId="31" xfId="5" applyFont="1" applyFill="1" applyBorder="1" applyAlignment="1">
      <alignment horizontal="center" vertical="center"/>
    </xf>
    <xf numFmtId="0" fontId="51" fillId="5" borderId="31" xfId="5" applyFont="1" applyFill="1" applyBorder="1" applyAlignment="1">
      <alignment horizontal="center" vertical="center"/>
    </xf>
    <xf numFmtId="0" fontId="7" fillId="5" borderId="172" xfId="5" applyFont="1" applyFill="1" applyBorder="1" applyAlignment="1">
      <alignment horizontal="center" vertical="center"/>
    </xf>
    <xf numFmtId="0" fontId="7" fillId="5" borderId="32" xfId="5" applyFont="1" applyFill="1" applyBorder="1" applyAlignment="1">
      <alignment horizontal="center" vertical="center"/>
    </xf>
    <xf numFmtId="0" fontId="6" fillId="0" borderId="174" xfId="5" applyFont="1" applyBorder="1" applyAlignment="1">
      <alignment horizontal="center" vertical="center"/>
    </xf>
    <xf numFmtId="0" fontId="6" fillId="0" borderId="67" xfId="5" applyFont="1" applyBorder="1" applyAlignment="1">
      <alignment horizontal="center" vertical="center"/>
    </xf>
    <xf numFmtId="0" fontId="18" fillId="0" borderId="45" xfId="5" applyFont="1" applyBorder="1" applyAlignment="1"/>
    <xf numFmtId="3" fontId="82" fillId="0" borderId="46" xfId="5" applyNumberFormat="1" applyFont="1" applyBorder="1" applyAlignment="1">
      <alignment horizontal="center"/>
    </xf>
    <xf numFmtId="3" fontId="82" fillId="0" borderId="47" xfId="5" applyNumberFormat="1" applyFont="1" applyBorder="1" applyAlignment="1">
      <alignment horizontal="center"/>
    </xf>
    <xf numFmtId="0" fontId="18" fillId="0" borderId="1" xfId="5" applyFont="1" applyBorder="1" applyAlignment="1"/>
    <xf numFmtId="3" fontId="82" fillId="0" borderId="2" xfId="5" applyNumberFormat="1" applyFont="1" applyBorder="1" applyAlignment="1">
      <alignment horizontal="center"/>
    </xf>
    <xf numFmtId="3" fontId="82" fillId="0" borderId="3" xfId="5" applyNumberFormat="1" applyFont="1" applyBorder="1" applyAlignment="1">
      <alignment horizontal="center"/>
    </xf>
    <xf numFmtId="3" fontId="82" fillId="3" borderId="2" xfId="5" applyNumberFormat="1" applyFont="1" applyFill="1" applyBorder="1" applyAlignment="1">
      <alignment horizontal="center"/>
    </xf>
    <xf numFmtId="3" fontId="82" fillId="3" borderId="3" xfId="5" applyNumberFormat="1" applyFont="1" applyFill="1" applyBorder="1" applyAlignment="1">
      <alignment horizontal="center"/>
    </xf>
    <xf numFmtId="3" fontId="6" fillId="2" borderId="2" xfId="5" applyNumberFormat="1" applyFont="1" applyFill="1" applyBorder="1" applyAlignment="1">
      <alignment horizontal="center"/>
    </xf>
    <xf numFmtId="3" fontId="18" fillId="2" borderId="3" xfId="5" applyNumberFormat="1" applyFont="1" applyFill="1" applyBorder="1" applyAlignment="1">
      <alignment horizontal="center"/>
    </xf>
    <xf numFmtId="3" fontId="18" fillId="2" borderId="6" xfId="5" applyNumberFormat="1" applyFont="1" applyFill="1" applyBorder="1" applyAlignment="1">
      <alignment horizontal="center"/>
    </xf>
    <xf numFmtId="0" fontId="6" fillId="0" borderId="19" xfId="5" applyFont="1" applyBorder="1" applyAlignment="1">
      <alignment vertical="center"/>
    </xf>
    <xf numFmtId="0" fontId="6" fillId="0" borderId="18" xfId="5" applyFont="1" applyBorder="1" applyAlignment="1">
      <alignment vertical="center"/>
    </xf>
    <xf numFmtId="0" fontId="6" fillId="3" borderId="57" xfId="5" applyFont="1" applyFill="1" applyBorder="1" applyAlignment="1">
      <alignment horizontal="center" vertical="center" wrapText="1"/>
    </xf>
    <xf numFmtId="0" fontId="6" fillId="3" borderId="8" xfId="5" applyFont="1" applyFill="1" applyBorder="1" applyAlignment="1">
      <alignment horizontal="center" vertical="center" wrapText="1"/>
    </xf>
    <xf numFmtId="3" fontId="6" fillId="0" borderId="51" xfId="5" applyNumberFormat="1" applyFont="1" applyFill="1" applyBorder="1" applyAlignment="1">
      <alignment horizontal="center" vertical="center"/>
    </xf>
    <xf numFmtId="3" fontId="18" fillId="0" borderId="46" xfId="5" applyNumberFormat="1" applyFont="1" applyFill="1" applyBorder="1" applyAlignment="1">
      <alignment horizontal="center" vertical="center"/>
    </xf>
    <xf numFmtId="3" fontId="18" fillId="3" borderId="46" xfId="5" applyNumberFormat="1" applyFont="1" applyFill="1" applyBorder="1" applyAlignment="1">
      <alignment horizontal="center" vertical="center" wrapText="1"/>
    </xf>
    <xf numFmtId="3" fontId="19" fillId="0" borderId="47" xfId="5" applyNumberFormat="1" applyFont="1" applyBorder="1" applyAlignment="1">
      <alignment horizontal="center" vertical="center"/>
    </xf>
    <xf numFmtId="3" fontId="6" fillId="0" borderId="40" xfId="5" applyNumberFormat="1" applyFont="1" applyFill="1" applyBorder="1" applyAlignment="1">
      <alignment horizontal="center" vertical="center"/>
    </xf>
    <xf numFmtId="3" fontId="18" fillId="0" borderId="2" xfId="5" applyNumberFormat="1" applyFont="1" applyFill="1" applyBorder="1" applyAlignment="1">
      <alignment horizontal="center" vertical="center"/>
    </xf>
    <xf numFmtId="3" fontId="18" fillId="3" borderId="2" xfId="5" applyNumberFormat="1" applyFont="1" applyFill="1" applyBorder="1" applyAlignment="1">
      <alignment horizontal="center" vertical="center" wrapText="1"/>
    </xf>
    <xf numFmtId="3" fontId="19" fillId="0" borderId="3" xfId="5" applyNumberFormat="1" applyFont="1" applyBorder="1" applyAlignment="1">
      <alignment horizontal="center" vertical="center"/>
    </xf>
    <xf numFmtId="3" fontId="6" fillId="0" borderId="54" xfId="5" applyNumberFormat="1" applyFont="1" applyFill="1" applyBorder="1" applyAlignment="1">
      <alignment horizontal="center" vertical="center"/>
    </xf>
    <xf numFmtId="3" fontId="18" fillId="0" borderId="80" xfId="5" applyNumberFormat="1" applyFont="1" applyFill="1" applyBorder="1" applyAlignment="1">
      <alignment horizontal="center" vertical="center"/>
    </xf>
    <xf numFmtId="3" fontId="18" fillId="3" borderId="80" xfId="5" applyNumberFormat="1" applyFont="1" applyFill="1" applyBorder="1" applyAlignment="1">
      <alignment horizontal="center" vertical="center" wrapText="1"/>
    </xf>
    <xf numFmtId="3" fontId="19" fillId="0" borderId="160" xfId="5" applyNumberFormat="1" applyFont="1" applyBorder="1" applyAlignment="1">
      <alignment horizontal="center" vertical="center"/>
    </xf>
    <xf numFmtId="3" fontId="6" fillId="0" borderId="70" xfId="5" applyNumberFormat="1" applyFont="1" applyFill="1" applyBorder="1" applyAlignment="1">
      <alignment horizontal="center" vertical="center"/>
    </xf>
    <xf numFmtId="3" fontId="18" fillId="0" borderId="57" xfId="5" applyNumberFormat="1" applyFont="1" applyFill="1" applyBorder="1" applyAlignment="1">
      <alignment horizontal="center" vertical="center"/>
    </xf>
    <xf numFmtId="3" fontId="18" fillId="3" borderId="57" xfId="5" applyNumberFormat="1" applyFont="1" applyFill="1" applyBorder="1" applyAlignment="1">
      <alignment horizontal="center" vertical="center" wrapText="1"/>
    </xf>
    <xf numFmtId="3" fontId="19" fillId="0" borderId="8" xfId="5" applyNumberFormat="1" applyFont="1" applyBorder="1" applyAlignment="1">
      <alignment horizontal="center" vertical="center"/>
    </xf>
    <xf numFmtId="3" fontId="6" fillId="0" borderId="42" xfId="5" applyNumberFormat="1" applyFont="1" applyFill="1" applyBorder="1" applyAlignment="1">
      <alignment horizontal="center" vertical="center"/>
    </xf>
    <xf numFmtId="3" fontId="18" fillId="0" borderId="5" xfId="5" applyNumberFormat="1" applyFont="1" applyFill="1" applyBorder="1" applyAlignment="1">
      <alignment horizontal="center" vertical="center"/>
    </xf>
    <xf numFmtId="3" fontId="18" fillId="3" borderId="5" xfId="5" applyNumberFormat="1" applyFont="1" applyFill="1" applyBorder="1" applyAlignment="1">
      <alignment horizontal="center" vertical="center" wrapText="1"/>
    </xf>
    <xf numFmtId="3" fontId="19" fillId="0" borderId="6" xfId="5" applyNumberFormat="1" applyFont="1" applyBorder="1" applyAlignment="1">
      <alignment horizontal="center" vertical="center"/>
    </xf>
    <xf numFmtId="0" fontId="82" fillId="0" borderId="52" xfId="5" applyFont="1" applyBorder="1" applyAlignment="1">
      <alignment horizontal="center"/>
    </xf>
    <xf numFmtId="0" fontId="4" fillId="0" borderId="53" xfId="5" applyFont="1" applyBorder="1" applyAlignment="1">
      <alignment horizontal="center"/>
    </xf>
    <xf numFmtId="0" fontId="82" fillId="0" borderId="66" xfId="5" applyFont="1" applyBorder="1" applyAlignment="1">
      <alignment horizontal="center"/>
    </xf>
    <xf numFmtId="0" fontId="4" fillId="5" borderId="42" xfId="5" applyFont="1" applyFill="1" applyBorder="1" applyAlignment="1">
      <alignment horizontal="center"/>
    </xf>
    <xf numFmtId="0" fontId="4" fillId="5" borderId="62" xfId="5" applyFont="1" applyFill="1" applyBorder="1" applyAlignment="1">
      <alignment horizontal="center"/>
    </xf>
    <xf numFmtId="0" fontId="82" fillId="5" borderId="42" xfId="5" applyFont="1" applyFill="1" applyBorder="1" applyAlignment="1">
      <alignment horizontal="center"/>
    </xf>
    <xf numFmtId="0" fontId="82" fillId="5" borderId="62" xfId="5" applyFont="1" applyFill="1" applyBorder="1" applyAlignment="1">
      <alignment horizontal="center"/>
    </xf>
    <xf numFmtId="0" fontId="4" fillId="5" borderId="43" xfId="5" applyFont="1" applyFill="1" applyBorder="1" applyAlignment="1">
      <alignment horizontal="center"/>
    </xf>
    <xf numFmtId="0" fontId="4" fillId="5" borderId="6" xfId="5" applyFont="1" applyFill="1" applyBorder="1" applyAlignment="1">
      <alignment horizontal="center"/>
    </xf>
    <xf numFmtId="0" fontId="7" fillId="0" borderId="52" xfId="5" applyFont="1" applyBorder="1" applyAlignment="1">
      <alignment horizontal="center"/>
    </xf>
    <xf numFmtId="0" fontId="7" fillId="0" borderId="53" xfId="5" applyFont="1" applyBorder="1" applyAlignment="1">
      <alignment horizontal="center"/>
    </xf>
    <xf numFmtId="0" fontId="7" fillId="0" borderId="47" xfId="5" applyFont="1" applyBorder="1" applyAlignment="1">
      <alignment horizontal="center"/>
    </xf>
    <xf numFmtId="0" fontId="7" fillId="0" borderId="66" xfId="5" applyFont="1" applyBorder="1" applyAlignment="1">
      <alignment horizontal="center"/>
    </xf>
    <xf numFmtId="3" fontId="4" fillId="0" borderId="42" xfId="5" applyNumberFormat="1" applyFont="1" applyBorder="1" applyAlignment="1">
      <alignment horizontal="center"/>
    </xf>
    <xf numFmtId="3" fontId="7" fillId="0" borderId="62" xfId="5" applyNumberFormat="1" applyFont="1" applyBorder="1" applyAlignment="1">
      <alignment horizontal="center"/>
    </xf>
    <xf numFmtId="3" fontId="82" fillId="0" borderId="42" xfId="5" applyNumberFormat="1" applyFont="1" applyBorder="1" applyAlignment="1">
      <alignment horizontal="center"/>
    </xf>
    <xf numFmtId="3" fontId="82" fillId="0" borderId="5" xfId="5" applyNumberFormat="1" applyFont="1" applyBorder="1" applyAlignment="1">
      <alignment horizontal="center"/>
    </xf>
    <xf numFmtId="3" fontId="51" fillId="0" borderId="62" xfId="5" applyNumberFormat="1" applyFont="1" applyBorder="1" applyAlignment="1">
      <alignment horizontal="center"/>
    </xf>
    <xf numFmtId="3" fontId="7" fillId="0" borderId="43" xfId="5" applyNumberFormat="1" applyFont="1" applyBorder="1" applyAlignment="1">
      <alignment horizontal="center"/>
    </xf>
    <xf numFmtId="3" fontId="7" fillId="0" borderId="6" xfId="5" applyNumberFormat="1" applyFont="1" applyBorder="1" applyAlignment="1">
      <alignment horizontal="center"/>
    </xf>
    <xf numFmtId="0" fontId="82" fillId="0" borderId="27" xfId="5" applyFont="1" applyBorder="1" applyAlignment="1">
      <alignment horizontal="left" wrapText="1"/>
    </xf>
    <xf numFmtId="0" fontId="7" fillId="2" borderId="1" xfId="5" applyFont="1" applyFill="1" applyBorder="1" applyAlignment="1">
      <alignment horizontal="left" wrapText="1"/>
    </xf>
    <xf numFmtId="0" fontId="7" fillId="2" borderId="4" xfId="5" applyFont="1" applyFill="1" applyBorder="1" applyAlignment="1">
      <alignment horizontal="left" wrapText="1"/>
    </xf>
    <xf numFmtId="0" fontId="7" fillId="0" borderId="37" xfId="5" applyFont="1" applyBorder="1" applyAlignment="1">
      <alignment horizontal="center" wrapText="1"/>
    </xf>
    <xf numFmtId="0" fontId="4" fillId="0" borderId="26" xfId="5" applyFont="1" applyBorder="1" applyAlignment="1">
      <alignment horizontal="center" wrapText="1"/>
    </xf>
    <xf numFmtId="0" fontId="7" fillId="0" borderId="72" xfId="5" applyFont="1" applyBorder="1" applyAlignment="1">
      <alignment horizontal="center" wrapText="1"/>
    </xf>
    <xf numFmtId="0" fontId="4" fillId="0" borderId="31" xfId="5" applyFont="1" applyBorder="1" applyAlignment="1">
      <alignment horizontal="center" wrapText="1"/>
    </xf>
    <xf numFmtId="0" fontId="4" fillId="0" borderId="32" xfId="5" applyFont="1" applyBorder="1" applyAlignment="1">
      <alignment horizontal="center" wrapText="1"/>
    </xf>
    <xf numFmtId="0" fontId="4" fillId="0" borderId="0" xfId="5" applyFont="1" applyBorder="1" applyAlignment="1">
      <alignment horizontal="center" wrapText="1"/>
    </xf>
    <xf numFmtId="0" fontId="7" fillId="0" borderId="21" xfId="5" applyFont="1" applyBorder="1" applyAlignment="1">
      <alignment horizontal="center" vertical="center" wrapText="1"/>
    </xf>
    <xf numFmtId="0" fontId="7" fillId="0" borderId="22" xfId="5" applyFont="1" applyBorder="1" applyAlignment="1">
      <alignment horizontal="center" vertical="center" wrapText="1"/>
    </xf>
    <xf numFmtId="0" fontId="7" fillId="0" borderId="24" xfId="5" applyFont="1" applyBorder="1" applyAlignment="1">
      <alignment horizontal="center" wrapText="1"/>
    </xf>
    <xf numFmtId="0" fontId="4" fillId="0" borderId="89" xfId="5" applyFont="1" applyBorder="1" applyAlignment="1">
      <alignment horizontal="center" wrapText="1"/>
    </xf>
    <xf numFmtId="0" fontId="7" fillId="0" borderId="27" xfId="5" applyFont="1" applyBorder="1" applyAlignment="1">
      <alignment horizontal="center" wrapText="1"/>
    </xf>
    <xf numFmtId="0" fontId="7" fillId="0" borderId="30" xfId="5" applyFont="1" applyBorder="1" applyAlignment="1">
      <alignment horizontal="center" wrapText="1"/>
    </xf>
    <xf numFmtId="0" fontId="4" fillId="0" borderId="172" xfId="5" applyFont="1" applyBorder="1" applyAlignment="1">
      <alignment horizontal="center" wrapText="1"/>
    </xf>
    <xf numFmtId="0" fontId="4" fillId="0" borderId="38" xfId="5" applyFont="1" applyBorder="1" applyAlignment="1">
      <alignment horizontal="center" wrapText="1"/>
    </xf>
    <xf numFmtId="2" fontId="4" fillId="0" borderId="7" xfId="5" applyNumberFormat="1" applyFont="1" applyBorder="1" applyAlignment="1">
      <alignment horizontal="center" wrapText="1"/>
    </xf>
    <xf numFmtId="2" fontId="4" fillId="0" borderId="3" xfId="5" applyNumberFormat="1" applyFont="1" applyBorder="1" applyAlignment="1">
      <alignment horizontal="center" wrapText="1"/>
    </xf>
    <xf numFmtId="2" fontId="7" fillId="2" borderId="6" xfId="5" applyNumberFormat="1" applyFont="1" applyFill="1" applyBorder="1" applyAlignment="1">
      <alignment horizontal="center" wrapText="1"/>
    </xf>
    <xf numFmtId="0" fontId="7" fillId="0" borderId="51" xfId="5" applyFont="1" applyBorder="1" applyAlignment="1">
      <alignment horizontal="center" vertical="center" wrapText="1"/>
    </xf>
    <xf numFmtId="0" fontId="7" fillId="0" borderId="52" xfId="5" applyFont="1" applyBorder="1" applyAlignment="1">
      <alignment horizontal="center" vertical="center" wrapText="1"/>
    </xf>
    <xf numFmtId="0" fontId="7" fillId="0" borderId="53" xfId="5" applyFont="1" applyBorder="1" applyAlignment="1">
      <alignment horizontal="center" vertical="center" wrapText="1"/>
    </xf>
    <xf numFmtId="0" fontId="4" fillId="0" borderId="169" xfId="5" applyFont="1" applyBorder="1" applyAlignment="1">
      <alignment horizontal="justify" wrapText="1"/>
    </xf>
    <xf numFmtId="3" fontId="4" fillId="0" borderId="87" xfId="5" applyNumberFormat="1" applyFont="1" applyBorder="1" applyAlignment="1">
      <alignment horizontal="center" wrapText="1"/>
    </xf>
    <xf numFmtId="3" fontId="4" fillId="0" borderId="7" xfId="5" applyNumberFormat="1" applyFont="1" applyBorder="1" applyAlignment="1">
      <alignment horizontal="center" wrapText="1"/>
    </xf>
    <xf numFmtId="0" fontId="4" fillId="0" borderId="66" xfId="5" applyFont="1" applyBorder="1" applyAlignment="1">
      <alignment horizontal="center" wrapText="1"/>
    </xf>
    <xf numFmtId="0" fontId="4" fillId="2" borderId="31" xfId="5" applyFont="1" applyFill="1" applyBorder="1" applyAlignment="1">
      <alignment horizontal="center" wrapText="1"/>
    </xf>
    <xf numFmtId="0" fontId="7" fillId="0" borderId="134" xfId="5" applyFont="1" applyBorder="1" applyAlignment="1">
      <alignment horizontal="center" vertical="center" wrapText="1"/>
    </xf>
    <xf numFmtId="0" fontId="7" fillId="0" borderId="23" xfId="5" applyFont="1" applyBorder="1" applyAlignment="1">
      <alignment horizontal="center" vertical="center" wrapText="1"/>
    </xf>
    <xf numFmtId="0" fontId="4" fillId="0" borderId="37" xfId="5" applyFont="1" applyBorder="1" applyAlignment="1">
      <alignment horizontal="justify" wrapText="1"/>
    </xf>
    <xf numFmtId="3" fontId="4" fillId="0" borderId="26" xfId="5" applyNumberFormat="1" applyFont="1" applyBorder="1" applyAlignment="1">
      <alignment horizontal="center" wrapText="1"/>
    </xf>
    <xf numFmtId="0" fontId="4" fillId="0" borderId="39" xfId="5" applyFont="1" applyBorder="1" applyAlignment="1">
      <alignment horizontal="justify" wrapText="1"/>
    </xf>
    <xf numFmtId="0" fontId="4" fillId="2" borderId="72" xfId="5" applyFont="1" applyFill="1" applyBorder="1" applyAlignment="1">
      <alignment horizontal="justify" wrapText="1"/>
    </xf>
    <xf numFmtId="3" fontId="7" fillId="2" borderId="32" xfId="5" applyNumberFormat="1" applyFont="1" applyFill="1" applyBorder="1" applyAlignment="1">
      <alignment horizontal="center" wrapText="1"/>
    </xf>
    <xf numFmtId="0" fontId="7" fillId="0" borderId="51" xfId="5" applyFont="1" applyBorder="1" applyAlignment="1">
      <alignment vertical="center" wrapText="1"/>
    </xf>
    <xf numFmtId="0" fontId="7" fillId="0" borderId="52" xfId="5" applyFont="1" applyBorder="1" applyAlignment="1">
      <alignment vertical="center" wrapText="1"/>
    </xf>
    <xf numFmtId="0" fontId="7" fillId="0" borderId="47" xfId="5" applyFont="1" applyBorder="1" applyAlignment="1">
      <alignment vertical="center" wrapText="1"/>
    </xf>
    <xf numFmtId="0" fontId="4" fillId="0" borderId="121" xfId="5" applyFont="1" applyBorder="1" applyAlignment="1">
      <alignment horizontal="justify" wrapText="1"/>
    </xf>
    <xf numFmtId="0" fontId="7" fillId="2" borderId="72" xfId="5" applyFont="1" applyFill="1" applyBorder="1" applyAlignment="1">
      <alignment horizontal="justify" wrapText="1"/>
    </xf>
    <xf numFmtId="0" fontId="7" fillId="0" borderId="34" xfId="5" applyFont="1" applyBorder="1" applyAlignment="1">
      <alignment vertical="center" wrapText="1"/>
    </xf>
    <xf numFmtId="0" fontId="7" fillId="0" borderId="36" xfId="5" applyFont="1" applyBorder="1" applyAlignment="1">
      <alignment vertical="center" wrapText="1"/>
    </xf>
    <xf numFmtId="0" fontId="7" fillId="5" borderId="30" xfId="5" applyFont="1" applyFill="1" applyBorder="1" applyAlignment="1">
      <alignment horizontal="justify" wrapText="1"/>
    </xf>
    <xf numFmtId="0" fontId="4" fillId="5" borderId="42" xfId="5" applyFont="1" applyFill="1" applyBorder="1" applyAlignment="1">
      <alignment horizontal="center" wrapText="1"/>
    </xf>
    <xf numFmtId="3" fontId="4" fillId="5" borderId="6" xfId="5" applyNumberFormat="1" applyFont="1" applyFill="1" applyBorder="1" applyAlignment="1">
      <alignment horizontal="center" wrapText="1"/>
    </xf>
    <xf numFmtId="0" fontId="0" fillId="0" borderId="0" xfId="0"/>
    <xf numFmtId="0" fontId="18" fillId="0" borderId="0" xfId="5" applyAlignment="1">
      <alignment horizontal="left"/>
    </xf>
    <xf numFmtId="0" fontId="18" fillId="0" borderId="0" xfId="5" applyBorder="1" applyAlignment="1">
      <alignment horizontal="left"/>
    </xf>
    <xf numFmtId="0" fontId="6" fillId="0" borderId="65" xfId="5" applyFont="1" applyBorder="1" applyAlignment="1">
      <alignment horizontal="center" vertical="center"/>
    </xf>
    <xf numFmtId="0" fontId="12" fillId="0" borderId="0" xfId="5" applyFont="1" applyAlignment="1">
      <alignment horizontal="center"/>
    </xf>
    <xf numFmtId="0" fontId="6" fillId="0" borderId="113" xfId="5" applyFont="1" applyBorder="1" applyAlignment="1">
      <alignment horizontal="center" vertical="center"/>
    </xf>
    <xf numFmtId="0" fontId="6" fillId="0" borderId="44" xfId="5" applyFont="1" applyBorder="1" applyAlignment="1">
      <alignment horizontal="center" vertical="center"/>
    </xf>
    <xf numFmtId="0" fontId="7" fillId="0" borderId="0" xfId="42" applyFont="1" applyAlignment="1">
      <alignment horizontal="left" wrapText="1"/>
    </xf>
    <xf numFmtId="0" fontId="7" fillId="0" borderId="0" xfId="42" applyFont="1" applyBorder="1" applyAlignment="1">
      <alignment horizontal="left"/>
    </xf>
    <xf numFmtId="0" fontId="0" fillId="0" borderId="0" xfId="0" applyAlignment="1">
      <alignment horizontal="center"/>
    </xf>
    <xf numFmtId="0" fontId="8" fillId="0" borderId="0" xfId="0" applyFont="1" applyAlignment="1">
      <alignment horizontal="center"/>
    </xf>
    <xf numFmtId="0" fontId="7" fillId="0" borderId="98" xfId="5" applyFont="1" applyFill="1" applyBorder="1" applyAlignment="1">
      <alignment horizontal="center" vertical="center" wrapText="1"/>
    </xf>
    <xf numFmtId="0" fontId="7" fillId="0" borderId="112" xfId="5" applyFont="1" applyFill="1" applyBorder="1" applyAlignment="1">
      <alignment horizontal="center" vertical="center" wrapText="1"/>
    </xf>
    <xf numFmtId="0" fontId="7" fillId="0" borderId="186" xfId="5" applyFont="1" applyFill="1" applyBorder="1" applyAlignment="1">
      <alignment horizontal="center" vertical="center" wrapText="1"/>
    </xf>
    <xf numFmtId="0" fontId="4" fillId="0" borderId="154" xfId="5" applyFont="1" applyBorder="1" applyAlignment="1">
      <alignment horizontal="left" wrapText="1"/>
    </xf>
    <xf numFmtId="3" fontId="4" fillId="0" borderId="10" xfId="5" applyNumberFormat="1" applyFont="1" applyBorder="1" applyAlignment="1">
      <alignment horizontal="center" wrapText="1"/>
    </xf>
    <xf numFmtId="0" fontId="4" fillId="0" borderId="1" xfId="5" applyFont="1" applyBorder="1" applyAlignment="1">
      <alignment horizontal="left" wrapText="1"/>
    </xf>
    <xf numFmtId="0" fontId="4" fillId="0" borderId="19" xfId="5" applyFont="1" applyBorder="1"/>
    <xf numFmtId="3" fontId="4" fillId="0" borderId="8" xfId="5" applyNumberFormat="1" applyFont="1" applyBorder="1" applyAlignment="1">
      <alignment horizontal="center"/>
    </xf>
    <xf numFmtId="0" fontId="8" fillId="0" borderId="0" xfId="42" applyFont="1"/>
    <xf numFmtId="0" fontId="7" fillId="0" borderId="98" xfId="42" applyFont="1" applyBorder="1" applyAlignment="1">
      <alignment horizontal="center" vertical="center"/>
    </xf>
    <xf numFmtId="0" fontId="8" fillId="0" borderId="108" xfId="42" applyFont="1" applyBorder="1" applyAlignment="1">
      <alignment horizontal="center" vertical="center" wrapText="1"/>
    </xf>
    <xf numFmtId="0" fontId="8" fillId="0" borderId="112" xfId="42" applyFont="1" applyBorder="1" applyAlignment="1">
      <alignment horizontal="center" vertical="center" wrapText="1"/>
    </xf>
    <xf numFmtId="0" fontId="8" fillId="2" borderId="108" xfId="42" applyFont="1" applyFill="1" applyBorder="1" applyAlignment="1">
      <alignment horizontal="center" vertical="center" wrapText="1"/>
    </xf>
    <xf numFmtId="0" fontId="8" fillId="2" borderId="101" xfId="42" applyFont="1" applyFill="1" applyBorder="1" applyAlignment="1">
      <alignment horizontal="center" vertical="center" wrapText="1"/>
    </xf>
    <xf numFmtId="0" fontId="8" fillId="0" borderId="44" xfId="42" applyFont="1" applyBorder="1" applyAlignment="1">
      <alignment horizontal="center" vertical="center" wrapText="1"/>
    </xf>
    <xf numFmtId="0" fontId="8" fillId="2" borderId="155" xfId="42" applyFont="1" applyFill="1" applyBorder="1" applyAlignment="1">
      <alignment horizontal="center" vertical="center" wrapText="1"/>
    </xf>
    <xf numFmtId="0" fontId="8" fillId="0" borderId="35" xfId="42" applyFont="1" applyBorder="1" applyAlignment="1">
      <alignment horizontal="center" vertical="center" wrapText="1"/>
    </xf>
    <xf numFmtId="0" fontId="8" fillId="2" borderId="36" xfId="42" applyFont="1" applyFill="1" applyBorder="1" applyAlignment="1">
      <alignment horizontal="center" vertical="center" wrapText="1"/>
    </xf>
    <xf numFmtId="0" fontId="7" fillId="0" borderId="121" xfId="42" applyFont="1" applyBorder="1" applyAlignment="1">
      <alignment horizontal="center"/>
    </xf>
    <xf numFmtId="4" fontId="4" fillId="0" borderId="38" xfId="42" applyNumberFormat="1" applyBorder="1" applyAlignment="1">
      <alignment horizontal="center"/>
    </xf>
    <xf numFmtId="4" fontId="8" fillId="0" borderId="87" xfId="42" applyNumberFormat="1" applyFont="1" applyBorder="1" applyAlignment="1">
      <alignment horizontal="center"/>
    </xf>
    <xf numFmtId="4" fontId="8" fillId="0" borderId="10" xfId="42" applyNumberFormat="1" applyFont="1" applyBorder="1" applyAlignment="1">
      <alignment horizontal="center"/>
    </xf>
    <xf numFmtId="4" fontId="8" fillId="2" borderId="87" xfId="42" applyNumberFormat="1" applyFont="1" applyFill="1" applyBorder="1" applyAlignment="1">
      <alignment horizontal="center"/>
    </xf>
    <xf numFmtId="4" fontId="8" fillId="2" borderId="13" xfId="42" applyNumberFormat="1" applyFont="1" applyFill="1" applyBorder="1" applyAlignment="1">
      <alignment horizontal="center"/>
    </xf>
    <xf numFmtId="2" fontId="8" fillId="2" borderId="13" xfId="42" applyNumberFormat="1" applyFont="1" applyFill="1" applyBorder="1" applyAlignment="1">
      <alignment horizontal="center"/>
    </xf>
    <xf numFmtId="4" fontId="4" fillId="0" borderId="51" xfId="42" applyNumberFormat="1" applyBorder="1" applyAlignment="1">
      <alignment horizontal="center"/>
    </xf>
    <xf numFmtId="4" fontId="8" fillId="0" borderId="52" xfId="42" applyNumberFormat="1" applyFont="1" applyBorder="1" applyAlignment="1">
      <alignment horizontal="center"/>
    </xf>
    <xf numFmtId="4" fontId="8" fillId="0" borderId="46" xfId="42" applyNumberFormat="1" applyFont="1" applyBorder="1" applyAlignment="1">
      <alignment horizontal="center"/>
    </xf>
    <xf numFmtId="2" fontId="8" fillId="2" borderId="47" xfId="42" applyNumberFormat="1" applyFont="1" applyFill="1" applyBorder="1" applyAlignment="1">
      <alignment horizontal="center"/>
    </xf>
    <xf numFmtId="0" fontId="7" fillId="0" borderId="39" xfId="42" applyFont="1" applyBorder="1" applyAlignment="1">
      <alignment horizontal="center"/>
    </xf>
    <xf numFmtId="4" fontId="4" fillId="0" borderId="40" xfId="42" applyNumberFormat="1" applyBorder="1" applyAlignment="1">
      <alignment horizontal="center"/>
    </xf>
    <xf numFmtId="4" fontId="8" fillId="0" borderId="66" xfId="42" applyNumberFormat="1" applyFont="1" applyBorder="1" applyAlignment="1">
      <alignment horizontal="center"/>
    </xf>
    <xf numFmtId="4" fontId="8" fillId="0" borderId="2" xfId="42" applyNumberFormat="1" applyFont="1" applyBorder="1" applyAlignment="1">
      <alignment horizontal="center"/>
    </xf>
    <xf numFmtId="4" fontId="8" fillId="2" borderId="66" xfId="42" applyNumberFormat="1" applyFont="1" applyFill="1" applyBorder="1" applyAlignment="1">
      <alignment horizontal="center"/>
    </xf>
    <xf numFmtId="4" fontId="8" fillId="2" borderId="16" xfId="42" applyNumberFormat="1" applyFont="1" applyFill="1" applyBorder="1" applyAlignment="1">
      <alignment horizontal="center"/>
    </xf>
    <xf numFmtId="2" fontId="8" fillId="0" borderId="2" xfId="42" applyNumberFormat="1" applyFont="1" applyBorder="1" applyAlignment="1">
      <alignment horizontal="center"/>
    </xf>
    <xf numFmtId="2" fontId="8" fillId="2" borderId="16" xfId="42" applyNumberFormat="1" applyFont="1" applyFill="1" applyBorder="1" applyAlignment="1">
      <alignment horizontal="center"/>
    </xf>
    <xf numFmtId="2" fontId="8" fillId="2" borderId="3" xfId="42" applyNumberFormat="1" applyFont="1" applyFill="1" applyBorder="1" applyAlignment="1">
      <alignment horizontal="center"/>
    </xf>
    <xf numFmtId="0" fontId="7" fillId="0" borderId="72" xfId="42" applyFont="1" applyBorder="1" applyAlignment="1">
      <alignment horizontal="center"/>
    </xf>
    <xf numFmtId="4" fontId="4" fillId="0" borderId="42" xfId="42" applyNumberFormat="1" applyBorder="1" applyAlignment="1">
      <alignment horizontal="center"/>
    </xf>
    <xf numFmtId="4" fontId="8" fillId="0" borderId="62" xfId="42" applyNumberFormat="1" applyFont="1" applyBorder="1" applyAlignment="1">
      <alignment horizontal="center"/>
    </xf>
    <xf numFmtId="4" fontId="8" fillId="0" borderId="5" xfId="42" applyNumberFormat="1" applyFont="1" applyBorder="1" applyAlignment="1">
      <alignment horizontal="center"/>
    </xf>
    <xf numFmtId="4" fontId="8" fillId="2" borderId="62" xfId="42" applyNumberFormat="1" applyFont="1" applyFill="1" applyBorder="1" applyAlignment="1">
      <alignment horizontal="center"/>
    </xf>
    <xf numFmtId="4" fontId="8" fillId="2" borderId="43" xfId="42" applyNumberFormat="1" applyFont="1" applyFill="1" applyBorder="1" applyAlignment="1">
      <alignment horizontal="center"/>
    </xf>
    <xf numFmtId="2" fontId="8" fillId="0" borderId="5" xfId="42" applyNumberFormat="1" applyFont="1" applyBorder="1" applyAlignment="1">
      <alignment horizontal="center"/>
    </xf>
    <xf numFmtId="2" fontId="8" fillId="2" borderId="43" xfId="42" applyNumberFormat="1" applyFont="1" applyFill="1" applyBorder="1" applyAlignment="1">
      <alignment horizontal="center"/>
    </xf>
    <xf numFmtId="2" fontId="8" fillId="2" borderId="6" xfId="42" applyNumberFormat="1" applyFont="1" applyFill="1" applyBorder="1" applyAlignment="1">
      <alignment horizontal="center"/>
    </xf>
    <xf numFmtId="0" fontId="4" fillId="0" borderId="0" xfId="42" applyAlignment="1">
      <alignment horizontal="center"/>
    </xf>
    <xf numFmtId="0" fontId="8" fillId="0" borderId="0" xfId="42" applyFont="1" applyAlignment="1">
      <alignment horizontal="center"/>
    </xf>
    <xf numFmtId="0" fontId="7" fillId="0" borderId="78" xfId="42" applyFont="1" applyBorder="1" applyAlignment="1">
      <alignment horizontal="center" vertical="center"/>
    </xf>
    <xf numFmtId="0" fontId="7" fillId="0" borderId="0" xfId="42" applyFont="1"/>
    <xf numFmtId="49" fontId="7" fillId="0" borderId="25" xfId="42" applyNumberFormat="1" applyFont="1" applyBorder="1" applyAlignment="1">
      <alignment horizontal="left"/>
    </xf>
    <xf numFmtId="4" fontId="4" fillId="0" borderId="9" xfId="42" applyNumberFormat="1" applyBorder="1" applyAlignment="1">
      <alignment horizontal="center"/>
    </xf>
    <xf numFmtId="4" fontId="4" fillId="0" borderId="10" xfId="42" applyNumberFormat="1" applyBorder="1" applyAlignment="1">
      <alignment horizontal="center"/>
    </xf>
    <xf numFmtId="4" fontId="4" fillId="0" borderId="7" xfId="42" applyNumberFormat="1" applyBorder="1" applyAlignment="1">
      <alignment horizontal="center"/>
    </xf>
    <xf numFmtId="49" fontId="4" fillId="0" borderId="28" xfId="42" applyNumberFormat="1" applyBorder="1" applyAlignment="1">
      <alignment horizontal="center"/>
    </xf>
    <xf numFmtId="4" fontId="4" fillId="0" borderId="11" xfId="42" applyNumberFormat="1" applyBorder="1" applyAlignment="1">
      <alignment horizontal="center"/>
    </xf>
    <xf numFmtId="4" fontId="4" fillId="0" borderId="2" xfId="42" applyNumberFormat="1" applyBorder="1" applyAlignment="1">
      <alignment horizontal="center"/>
    </xf>
    <xf numFmtId="4" fontId="4" fillId="0" borderId="3" xfId="42" applyNumberFormat="1" applyBorder="1" applyAlignment="1">
      <alignment horizontal="center"/>
    </xf>
    <xf numFmtId="49" fontId="7" fillId="0" borderId="28" xfId="42" applyNumberFormat="1" applyFont="1" applyBorder="1" applyAlignment="1">
      <alignment horizontal="left"/>
    </xf>
    <xf numFmtId="49" fontId="7" fillId="2" borderId="125" xfId="42" applyNumberFormat="1" applyFont="1" applyFill="1" applyBorder="1" applyAlignment="1">
      <alignment horizontal="center"/>
    </xf>
    <xf numFmtId="4" fontId="7" fillId="2" borderId="18" xfId="42" applyNumberFormat="1" applyFont="1" applyFill="1" applyBorder="1" applyAlignment="1">
      <alignment horizontal="center"/>
    </xf>
    <xf numFmtId="4" fontId="7" fillId="2" borderId="57" xfId="42" applyNumberFormat="1" applyFont="1" applyFill="1" applyBorder="1" applyAlignment="1">
      <alignment horizontal="center"/>
    </xf>
    <xf numFmtId="4" fontId="7" fillId="2" borderId="8" xfId="42" applyNumberFormat="1" applyFont="1" applyFill="1" applyBorder="1" applyAlignment="1">
      <alignment horizontal="center"/>
    </xf>
    <xf numFmtId="4" fontId="4" fillId="0" borderId="60" xfId="42" applyNumberFormat="1" applyBorder="1" applyAlignment="1">
      <alignment horizontal="center"/>
    </xf>
    <xf numFmtId="4" fontId="4" fillId="0" borderId="46" xfId="42" applyNumberFormat="1" applyBorder="1" applyAlignment="1">
      <alignment horizontal="center"/>
    </xf>
    <xf numFmtId="4" fontId="4" fillId="0" borderId="47" xfId="42" applyNumberFormat="1" applyBorder="1" applyAlignment="1">
      <alignment horizontal="center"/>
    </xf>
    <xf numFmtId="49" fontId="7" fillId="2" borderId="106" xfId="42" applyNumberFormat="1" applyFont="1" applyFill="1" applyBorder="1" applyAlignment="1">
      <alignment horizontal="center"/>
    </xf>
    <xf numFmtId="4" fontId="7" fillId="2" borderId="55" xfId="42" applyNumberFormat="1" applyFont="1" applyFill="1" applyBorder="1" applyAlignment="1">
      <alignment horizontal="center"/>
    </xf>
    <xf numFmtId="4" fontId="7" fillId="2" borderId="80" xfId="42" applyNumberFormat="1" applyFont="1" applyFill="1" applyBorder="1" applyAlignment="1">
      <alignment horizontal="center"/>
    </xf>
    <xf numFmtId="4" fontId="7" fillId="2" borderId="160" xfId="42" applyNumberFormat="1" applyFont="1" applyFill="1" applyBorder="1" applyAlignment="1">
      <alignment horizontal="center"/>
    </xf>
    <xf numFmtId="49" fontId="7" fillId="0" borderId="128" xfId="42" applyNumberFormat="1" applyFont="1" applyBorder="1" applyAlignment="1">
      <alignment horizontal="center" vertical="center"/>
    </xf>
    <xf numFmtId="49" fontId="4" fillId="0" borderId="110" xfId="42" applyNumberFormat="1" applyBorder="1" applyAlignment="1">
      <alignment horizontal="center"/>
    </xf>
    <xf numFmtId="4" fontId="4" fillId="0" borderId="78" xfId="42" applyNumberFormat="1" applyBorder="1" applyAlignment="1">
      <alignment horizontal="center"/>
    </xf>
    <xf numFmtId="4" fontId="4" fillId="0" borderId="44" xfId="42" applyNumberFormat="1" applyBorder="1" applyAlignment="1">
      <alignment horizontal="center"/>
    </xf>
    <xf numFmtId="4" fontId="4" fillId="0" borderId="36" xfId="42" applyNumberFormat="1" applyBorder="1" applyAlignment="1">
      <alignment horizontal="center"/>
    </xf>
    <xf numFmtId="49" fontId="7" fillId="0" borderId="129" xfId="42" applyNumberFormat="1" applyFont="1" applyBorder="1" applyAlignment="1">
      <alignment horizontal="center" vertical="center"/>
    </xf>
    <xf numFmtId="49" fontId="4" fillId="0" borderId="123" xfId="42" applyNumberFormat="1" applyBorder="1" applyAlignment="1">
      <alignment horizontal="center"/>
    </xf>
    <xf numFmtId="4" fontId="4" fillId="0" borderId="107" xfId="42" applyNumberFormat="1" applyBorder="1" applyAlignment="1">
      <alignment horizontal="center"/>
    </xf>
    <xf numFmtId="4" fontId="4" fillId="0" borderId="65" xfId="42" applyNumberFormat="1" applyBorder="1" applyAlignment="1">
      <alignment horizontal="center"/>
    </xf>
    <xf numFmtId="49" fontId="7" fillId="0" borderId="89" xfId="42" applyNumberFormat="1" applyFont="1" applyBorder="1" applyAlignment="1">
      <alignment horizontal="left"/>
    </xf>
    <xf numFmtId="49" fontId="4" fillId="0" borderId="94" xfId="42" applyNumberFormat="1" applyBorder="1" applyAlignment="1">
      <alignment horizontal="center"/>
    </xf>
    <xf numFmtId="49" fontId="7" fillId="0" borderId="94" xfId="42" applyNumberFormat="1" applyFont="1" applyBorder="1" applyAlignment="1">
      <alignment horizontal="left"/>
    </xf>
    <xf numFmtId="49" fontId="7" fillId="2" borderId="126" xfId="42" applyNumberFormat="1" applyFont="1" applyFill="1" applyBorder="1" applyAlignment="1">
      <alignment horizontal="center"/>
    </xf>
    <xf numFmtId="4" fontId="7" fillId="2" borderId="54" xfId="42" applyNumberFormat="1" applyFont="1" applyFill="1" applyBorder="1" applyAlignment="1">
      <alignment horizontal="center"/>
    </xf>
    <xf numFmtId="49" fontId="7" fillId="0" borderId="95" xfId="42" applyNumberFormat="1" applyFont="1" applyBorder="1" applyAlignment="1">
      <alignment horizontal="left"/>
    </xf>
    <xf numFmtId="4" fontId="4" fillId="0" borderId="0" xfId="42" applyNumberFormat="1" applyBorder="1" applyAlignment="1">
      <alignment horizontal="center"/>
    </xf>
    <xf numFmtId="4" fontId="4" fillId="0" borderId="90" xfId="42" applyNumberFormat="1" applyBorder="1" applyAlignment="1">
      <alignment horizontal="center"/>
    </xf>
    <xf numFmtId="4" fontId="4" fillId="0" borderId="67" xfId="42" applyNumberFormat="1" applyBorder="1" applyAlignment="1">
      <alignment horizontal="center"/>
    </xf>
    <xf numFmtId="4" fontId="4" fillId="0" borderId="157" xfId="42" applyNumberFormat="1" applyBorder="1" applyAlignment="1">
      <alignment horizontal="center"/>
    </xf>
    <xf numFmtId="0" fontId="4" fillId="0" borderId="40" xfId="42" applyBorder="1" applyAlignment="1">
      <alignment horizontal="center"/>
    </xf>
    <xf numFmtId="0" fontId="7" fillId="0" borderId="40" xfId="42" applyFont="1" applyBorder="1" applyAlignment="1">
      <alignment horizontal="center"/>
    </xf>
    <xf numFmtId="49" fontId="7" fillId="2" borderId="70" xfId="42" applyNumberFormat="1" applyFont="1" applyFill="1" applyBorder="1" applyAlignment="1">
      <alignment horizontal="center"/>
    </xf>
    <xf numFmtId="49" fontId="7" fillId="0" borderId="139" xfId="42" applyNumberFormat="1" applyFont="1" applyBorder="1" applyAlignment="1">
      <alignment horizontal="center" vertical="center"/>
    </xf>
    <xf numFmtId="0" fontId="4" fillId="0" borderId="81" xfId="42" applyBorder="1" applyAlignment="1">
      <alignment horizontal="center"/>
    </xf>
    <xf numFmtId="4" fontId="4" fillId="0" borderId="82" xfId="42" applyNumberFormat="1" applyBorder="1" applyAlignment="1">
      <alignment horizontal="center"/>
    </xf>
    <xf numFmtId="4" fontId="4" fillId="0" borderId="119" xfId="42" applyNumberFormat="1" applyBorder="1" applyAlignment="1">
      <alignment horizontal="center"/>
    </xf>
    <xf numFmtId="0" fontId="7" fillId="0" borderId="0" xfId="42" applyFont="1" applyBorder="1" applyAlignment="1">
      <alignment horizontal="center" vertical="center"/>
    </xf>
    <xf numFmtId="49" fontId="7" fillId="0" borderId="0" xfId="42" applyNumberFormat="1" applyFont="1" applyBorder="1" applyAlignment="1">
      <alignment horizontal="center" vertical="center"/>
    </xf>
    <xf numFmtId="0" fontId="4" fillId="0" borderId="0" xfId="42" applyBorder="1" applyAlignment="1">
      <alignment horizontal="center"/>
    </xf>
    <xf numFmtId="4" fontId="4" fillId="0" borderId="0" xfId="42" applyNumberFormat="1"/>
    <xf numFmtId="4" fontId="7" fillId="2" borderId="143" xfId="42" applyNumberFormat="1" applyFont="1" applyFill="1" applyBorder="1" applyAlignment="1">
      <alignment horizontal="center"/>
    </xf>
    <xf numFmtId="49" fontId="4" fillId="0" borderId="116" xfId="42" applyNumberFormat="1" applyBorder="1" applyAlignment="1">
      <alignment horizontal="center"/>
    </xf>
    <xf numFmtId="4" fontId="4" fillId="0" borderId="118" xfId="42" applyNumberFormat="1" applyBorder="1" applyAlignment="1">
      <alignment horizontal="center"/>
    </xf>
    <xf numFmtId="0" fontId="7" fillId="0" borderId="0" xfId="42" applyFont="1" applyAlignment="1">
      <alignment horizontal="center" vertical="center"/>
    </xf>
    <xf numFmtId="49" fontId="7" fillId="0" borderId="1" xfId="42" applyNumberFormat="1" applyFont="1" applyBorder="1"/>
    <xf numFmtId="4" fontId="8" fillId="0" borderId="3" xfId="42" applyNumberFormat="1" applyFont="1" applyBorder="1" applyAlignment="1">
      <alignment horizontal="center"/>
    </xf>
    <xf numFmtId="49" fontId="7" fillId="0" borderId="4" xfId="42" applyNumberFormat="1" applyFont="1" applyBorder="1"/>
    <xf numFmtId="4" fontId="4" fillId="0" borderId="5" xfId="42" applyNumberFormat="1" applyBorder="1" applyAlignment="1">
      <alignment horizontal="center"/>
    </xf>
    <xf numFmtId="4" fontId="8" fillId="0" borderId="6" xfId="42" applyNumberFormat="1" applyFont="1" applyBorder="1" applyAlignment="1">
      <alignment horizontal="center"/>
    </xf>
    <xf numFmtId="49" fontId="7" fillId="0" borderId="0" xfId="42" applyNumberFormat="1" applyFont="1" applyBorder="1"/>
    <xf numFmtId="4" fontId="8" fillId="0" borderId="0" xfId="42" applyNumberFormat="1" applyFont="1" applyBorder="1" applyAlignment="1">
      <alignment horizontal="center"/>
    </xf>
    <xf numFmtId="0" fontId="10" fillId="0" borderId="0" xfId="42" applyFont="1"/>
    <xf numFmtId="0" fontId="7" fillId="0" borderId="1" xfId="42" applyFont="1" applyBorder="1" applyAlignment="1">
      <alignment horizontal="left"/>
    </xf>
    <xf numFmtId="0" fontId="7" fillId="0" borderId="4" xfId="42" applyFont="1" applyBorder="1" applyAlignment="1">
      <alignment horizontal="left"/>
    </xf>
    <xf numFmtId="0" fontId="7" fillId="0" borderId="0" xfId="42" applyFont="1" applyAlignment="1">
      <alignment horizontal="center" wrapText="1"/>
    </xf>
    <xf numFmtId="0" fontId="7" fillId="0" borderId="34" xfId="42" applyFont="1" applyBorder="1" applyAlignment="1">
      <alignment horizontal="center" vertical="center"/>
    </xf>
    <xf numFmtId="0" fontId="7" fillId="0" borderId="44" xfId="42" applyFont="1" applyBorder="1" applyAlignment="1">
      <alignment horizontal="center" vertical="center"/>
    </xf>
    <xf numFmtId="0" fontId="7" fillId="0" borderId="35" xfId="42" applyFont="1" applyBorder="1" applyAlignment="1">
      <alignment horizontal="center" vertical="center"/>
    </xf>
    <xf numFmtId="0" fontId="7" fillId="0" borderId="64" xfId="42" applyFont="1" applyBorder="1" applyAlignment="1">
      <alignment horizontal="center" vertical="center"/>
    </xf>
    <xf numFmtId="0" fontId="7" fillId="0" borderId="65" xfId="42" applyFont="1" applyBorder="1" applyAlignment="1">
      <alignment horizontal="center" vertical="center"/>
    </xf>
    <xf numFmtId="0" fontId="7" fillId="0" borderId="91" xfId="42" applyFont="1" applyBorder="1" applyAlignment="1">
      <alignment horizontal="center" vertical="center"/>
    </xf>
    <xf numFmtId="0" fontId="7" fillId="0" borderId="123" xfId="42" applyFont="1" applyBorder="1" applyAlignment="1">
      <alignment horizontal="center" vertical="center"/>
    </xf>
    <xf numFmtId="0" fontId="7" fillId="0" borderId="37" xfId="42" applyFont="1" applyBorder="1" applyAlignment="1"/>
    <xf numFmtId="4" fontId="8" fillId="0" borderId="47" xfId="42" applyNumberFormat="1" applyFont="1" applyBorder="1" applyAlignment="1">
      <alignment horizontal="center"/>
    </xf>
    <xf numFmtId="0" fontId="7" fillId="0" borderId="39" xfId="42" applyFont="1" applyBorder="1" applyAlignment="1"/>
    <xf numFmtId="0" fontId="7" fillId="0" borderId="72" xfId="42" applyFont="1" applyBorder="1" applyAlignment="1"/>
    <xf numFmtId="0" fontId="4" fillId="0" borderId="0" xfId="42" applyAlignment="1"/>
    <xf numFmtId="0" fontId="7" fillId="0" borderId="24" xfId="42" applyFont="1" applyBorder="1" applyAlignment="1"/>
    <xf numFmtId="0" fontId="7" fillId="0" borderId="27" xfId="42" applyFont="1" applyBorder="1" applyAlignment="1"/>
    <xf numFmtId="4" fontId="4" fillId="0" borderId="40" xfId="42" applyNumberFormat="1" applyFont="1" applyBorder="1" applyAlignment="1">
      <alignment horizontal="center"/>
    </xf>
    <xf numFmtId="3" fontId="7" fillId="0" borderId="2" xfId="42" applyNumberFormat="1" applyFont="1" applyBorder="1" applyAlignment="1">
      <alignment horizontal="center"/>
    </xf>
    <xf numFmtId="0" fontId="7" fillId="0" borderId="30" xfId="42" applyFont="1" applyBorder="1" applyAlignment="1"/>
    <xf numFmtId="3" fontId="4" fillId="0" borderId="42" xfId="42" applyNumberFormat="1" applyFont="1" applyBorder="1" applyAlignment="1">
      <alignment horizontal="center"/>
    </xf>
    <xf numFmtId="3" fontId="4" fillId="0" borderId="5" xfId="42" applyNumberFormat="1" applyFont="1" applyBorder="1" applyAlignment="1">
      <alignment horizontal="center"/>
    </xf>
    <xf numFmtId="3" fontId="4" fillId="0" borderId="0" xfId="42" applyNumberFormat="1" applyFont="1" applyBorder="1" applyAlignment="1">
      <alignment horizontal="center"/>
    </xf>
    <xf numFmtId="0" fontId="7" fillId="0" borderId="24" xfId="42" applyFont="1" applyBorder="1" applyAlignment="1">
      <alignment vertical="center"/>
    </xf>
    <xf numFmtId="4" fontId="4" fillId="0" borderId="42" xfId="42" applyNumberFormat="1" applyFont="1" applyBorder="1" applyAlignment="1">
      <alignment horizontal="center"/>
    </xf>
    <xf numFmtId="3" fontId="4" fillId="0" borderId="0" xfId="42" applyNumberFormat="1" applyFont="1"/>
    <xf numFmtId="0" fontId="5" fillId="0" borderId="0" xfId="50" applyBorder="1" applyAlignment="1" applyProtection="1"/>
    <xf numFmtId="0" fontId="6" fillId="0" borderId="0" xfId="51" applyFont="1" applyBorder="1" applyAlignment="1">
      <alignment horizontal="right"/>
    </xf>
    <xf numFmtId="0" fontId="18" fillId="0" borderId="0" xfId="51"/>
    <xf numFmtId="0" fontId="7" fillId="0" borderId="64" xfId="51" applyNumberFormat="1" applyFont="1" applyFill="1" applyBorder="1" applyAlignment="1">
      <alignment horizontal="center" vertical="center" wrapText="1"/>
    </xf>
    <xf numFmtId="0" fontId="7" fillId="0" borderId="105" xfId="51" applyNumberFormat="1" applyFont="1" applyFill="1" applyBorder="1" applyAlignment="1">
      <alignment horizontal="center" vertical="center" wrapText="1"/>
    </xf>
    <xf numFmtId="0" fontId="7" fillId="0" borderId="113" xfId="51" applyNumberFormat="1" applyFont="1" applyFill="1" applyBorder="1" applyAlignment="1">
      <alignment horizontal="center" vertical="center" wrapText="1"/>
    </xf>
    <xf numFmtId="3" fontId="102" fillId="0" borderId="51" xfId="51" applyNumberFormat="1" applyFont="1" applyBorder="1" applyAlignment="1">
      <alignment horizontal="center" wrapText="1" readingOrder="1"/>
    </xf>
    <xf numFmtId="3" fontId="102" fillId="0" borderId="52" xfId="51" applyNumberFormat="1" applyFont="1" applyBorder="1" applyAlignment="1">
      <alignment horizontal="center" wrapText="1" readingOrder="1"/>
    </xf>
    <xf numFmtId="3" fontId="102" fillId="0" borderId="53" xfId="51" applyNumberFormat="1" applyFont="1" applyBorder="1" applyAlignment="1">
      <alignment horizontal="center" wrapText="1" readingOrder="1"/>
    </xf>
    <xf numFmtId="3" fontId="102" fillId="0" borderId="47" xfId="51" applyNumberFormat="1" applyFont="1" applyBorder="1" applyAlignment="1">
      <alignment horizontal="center" wrapText="1" readingOrder="1"/>
    </xf>
    <xf numFmtId="3" fontId="102" fillId="0" borderId="40" xfId="51" applyNumberFormat="1" applyFont="1" applyBorder="1" applyAlignment="1">
      <alignment horizontal="center" wrapText="1" readingOrder="1"/>
    </xf>
    <xf numFmtId="3" fontId="102" fillId="0" borderId="66" xfId="51" applyNumberFormat="1" applyFont="1" applyBorder="1" applyAlignment="1">
      <alignment horizontal="center" wrapText="1" readingOrder="1"/>
    </xf>
    <xf numFmtId="3" fontId="102" fillId="0" borderId="16" xfId="51" applyNumberFormat="1" applyFont="1" applyBorder="1" applyAlignment="1">
      <alignment horizontal="center" wrapText="1" readingOrder="1"/>
    </xf>
    <xf numFmtId="3" fontId="102" fillId="0" borderId="3" xfId="51" applyNumberFormat="1" applyFont="1" applyBorder="1" applyAlignment="1">
      <alignment horizontal="center" wrapText="1" readingOrder="1"/>
    </xf>
    <xf numFmtId="0" fontId="18" fillId="0" borderId="0" xfId="51" applyAlignment="1"/>
    <xf numFmtId="0" fontId="18" fillId="0" borderId="0" xfId="51" applyAlignment="1">
      <alignment horizontal="left"/>
    </xf>
    <xf numFmtId="0" fontId="6" fillId="0" borderId="0" xfId="51" applyFont="1" applyAlignment="1">
      <alignment horizontal="left"/>
    </xf>
    <xf numFmtId="0" fontId="6" fillId="0" borderId="0" xfId="51" applyFont="1" applyAlignment="1"/>
    <xf numFmtId="0" fontId="22" fillId="0" borderId="64" xfId="51" applyNumberFormat="1" applyFont="1" applyFill="1" applyBorder="1" applyAlignment="1">
      <alignment horizontal="center" vertical="center" wrapText="1"/>
    </xf>
    <xf numFmtId="0" fontId="22" fillId="0" borderId="65" xfId="51" applyNumberFormat="1" applyFont="1" applyFill="1" applyBorder="1" applyAlignment="1">
      <alignment horizontal="center" vertical="center" wrapText="1"/>
    </xf>
    <xf numFmtId="0" fontId="22" fillId="0" borderId="105" xfId="51" applyNumberFormat="1" applyFont="1" applyFill="1" applyBorder="1" applyAlignment="1">
      <alignment horizontal="center" vertical="center" wrapText="1"/>
    </xf>
    <xf numFmtId="0" fontId="22" fillId="0" borderId="113" xfId="51" applyNumberFormat="1" applyFont="1" applyFill="1" applyBorder="1" applyAlignment="1">
      <alignment horizontal="center" vertical="center" wrapText="1"/>
    </xf>
    <xf numFmtId="0" fontId="18" fillId="0" borderId="0" xfId="51" applyBorder="1" applyAlignment="1"/>
    <xf numFmtId="0" fontId="12" fillId="0" borderId="0" xfId="51" applyFont="1" applyAlignment="1">
      <alignment horizontal="center"/>
    </xf>
    <xf numFmtId="0" fontId="6" fillId="0" borderId="0" xfId="51" applyFont="1" applyAlignment="1">
      <alignment horizontal="right"/>
    </xf>
    <xf numFmtId="0" fontId="22" fillId="0" borderId="44" xfId="51" applyNumberFormat="1" applyFont="1" applyFill="1" applyBorder="1" applyAlignment="1">
      <alignment horizontal="center" vertical="center" wrapText="1"/>
    </xf>
    <xf numFmtId="0" fontId="22" fillId="0" borderId="155" xfId="51" applyNumberFormat="1" applyFont="1" applyFill="1" applyBorder="1" applyAlignment="1">
      <alignment horizontal="center" vertical="center" wrapText="1"/>
    </xf>
    <xf numFmtId="0" fontId="22" fillId="0" borderId="0" xfId="51" applyNumberFormat="1" applyFont="1" applyFill="1" applyBorder="1" applyAlignment="1">
      <alignment horizontal="left" vertical="center"/>
    </xf>
    <xf numFmtId="3" fontId="4" fillId="0" borderId="0" xfId="51" applyNumberFormat="1" applyFont="1" applyBorder="1" applyAlignment="1">
      <alignment horizontal="center" vertical="center" wrapText="1"/>
    </xf>
    <xf numFmtId="0" fontId="0" fillId="0" borderId="0" xfId="0"/>
    <xf numFmtId="0" fontId="7" fillId="0" borderId="0" xfId="42" applyFont="1" applyAlignment="1">
      <alignment horizontal="left"/>
    </xf>
    <xf numFmtId="0" fontId="7" fillId="0" borderId="90" xfId="42" applyFont="1" applyBorder="1" applyAlignment="1">
      <alignment horizontal="center" vertical="center" wrapText="1"/>
    </xf>
    <xf numFmtId="0" fontId="7" fillId="0" borderId="34" xfId="42" applyFont="1" applyBorder="1" applyAlignment="1">
      <alignment horizontal="center" vertical="center" wrapText="1"/>
    </xf>
    <xf numFmtId="0" fontId="7" fillId="0" borderId="0" xfId="42" applyFont="1" applyBorder="1" applyAlignment="1">
      <alignment horizontal="left"/>
    </xf>
    <xf numFmtId="0" fontId="7" fillId="0" borderId="53" xfId="42" applyFont="1" applyBorder="1" applyAlignment="1">
      <alignment horizontal="center"/>
    </xf>
    <xf numFmtId="0" fontId="7" fillId="0" borderId="105" xfId="42" applyFont="1" applyBorder="1" applyAlignment="1">
      <alignment horizontal="center" vertical="center" wrapText="1"/>
    </xf>
    <xf numFmtId="0" fontId="8" fillId="0" borderId="0" xfId="42" applyFont="1" applyAlignment="1">
      <alignment horizontal="center"/>
    </xf>
    <xf numFmtId="0" fontId="7" fillId="0" borderId="149" xfId="42" applyFont="1" applyBorder="1" applyAlignment="1">
      <alignment horizontal="center" vertical="center"/>
    </xf>
    <xf numFmtId="0" fontId="0" fillId="0" borderId="2" xfId="0" applyBorder="1" applyAlignment="1">
      <alignment horizontal="center"/>
    </xf>
    <xf numFmtId="0" fontId="8" fillId="0" borderId="0" xfId="0" applyFont="1" applyAlignment="1">
      <alignment horizontal="center"/>
    </xf>
    <xf numFmtId="0" fontId="15" fillId="0" borderId="75" xfId="4" applyBorder="1" applyAlignment="1" applyProtection="1"/>
    <xf numFmtId="49" fontId="7" fillId="0" borderId="154" xfId="42" applyNumberFormat="1" applyFont="1" applyBorder="1"/>
    <xf numFmtId="0" fontId="7" fillId="0" borderId="105" xfId="42" applyFont="1" applyBorder="1" applyAlignment="1">
      <alignment horizontal="center" vertical="center"/>
    </xf>
    <xf numFmtId="49" fontId="7" fillId="0" borderId="45" xfId="42" applyNumberFormat="1" applyFont="1" applyBorder="1"/>
    <xf numFmtId="4" fontId="8" fillId="0" borderId="7" xfId="42" applyNumberFormat="1" applyFont="1" applyBorder="1" applyAlignment="1">
      <alignment horizontal="center"/>
    </xf>
    <xf numFmtId="0" fontId="7" fillId="0" borderId="154" xfId="42" applyFont="1" applyBorder="1" applyAlignment="1">
      <alignment horizontal="left"/>
    </xf>
    <xf numFmtId="0" fontId="8" fillId="0" borderId="0" xfId="0" applyFont="1"/>
    <xf numFmtId="0" fontId="7" fillId="0" borderId="0" xfId="0" applyFont="1" applyAlignment="1">
      <alignment horizontal="center" vertical="center"/>
    </xf>
    <xf numFmtId="0" fontId="7" fillId="0" borderId="1" xfId="0" applyFont="1" applyBorder="1" applyAlignment="1">
      <alignment horizontal="left"/>
    </xf>
    <xf numFmtId="4" fontId="8" fillId="0" borderId="3" xfId="0" applyNumberFormat="1" applyFont="1" applyBorder="1" applyAlignment="1">
      <alignment horizontal="center"/>
    </xf>
    <xf numFmtId="0" fontId="7" fillId="0" borderId="4" xfId="0" applyFont="1" applyBorder="1" applyAlignment="1">
      <alignment horizontal="left"/>
    </xf>
    <xf numFmtId="4" fontId="0" fillId="0" borderId="5" xfId="0" applyNumberFormat="1" applyBorder="1" applyAlignment="1">
      <alignment horizontal="center"/>
    </xf>
    <xf numFmtId="4" fontId="8" fillId="0" borderId="6" xfId="0" applyNumberFormat="1" applyFont="1" applyBorder="1" applyAlignment="1">
      <alignment horizontal="center"/>
    </xf>
    <xf numFmtId="4" fontId="0" fillId="0" borderId="0" xfId="0" applyNumberFormat="1"/>
    <xf numFmtId="0" fontId="7" fillId="0" borderId="0" xfId="0" applyFont="1" applyAlignment="1">
      <alignment horizontal="center" wrapText="1"/>
    </xf>
    <xf numFmtId="0" fontId="7" fillId="0" borderId="0" xfId="0" applyFont="1" applyAlignment="1">
      <alignment horizontal="left" wrapText="1"/>
    </xf>
    <xf numFmtId="0" fontId="7" fillId="0" borderId="0" xfId="0" applyFont="1" applyBorder="1" applyAlignment="1">
      <alignment horizontal="left"/>
    </xf>
    <xf numFmtId="4" fontId="0" fillId="0" borderId="0" xfId="0" applyNumberFormat="1" applyBorder="1" applyAlignment="1">
      <alignment horizontal="center"/>
    </xf>
    <xf numFmtId="4" fontId="8" fillId="0" borderId="0" xfId="0" applyNumberFormat="1" applyFont="1" applyBorder="1" applyAlignment="1">
      <alignment horizontal="center"/>
    </xf>
    <xf numFmtId="0" fontId="7" fillId="0" borderId="154" xfId="0" applyFont="1" applyBorder="1" applyAlignment="1">
      <alignment horizontal="left"/>
    </xf>
    <xf numFmtId="4" fontId="0" fillId="0" borderId="10" xfId="0" applyNumberFormat="1" applyBorder="1" applyAlignment="1">
      <alignment horizontal="center"/>
    </xf>
    <xf numFmtId="0" fontId="7" fillId="0" borderId="44" xfId="0" applyFont="1" applyBorder="1" applyAlignment="1">
      <alignment horizontal="center" vertical="center"/>
    </xf>
    <xf numFmtId="0" fontId="7" fillId="0" borderId="0" xfId="0" applyFont="1" applyAlignment="1">
      <alignment horizontal="right"/>
    </xf>
    <xf numFmtId="0" fontId="7" fillId="0" borderId="155" xfId="0" applyFont="1" applyBorder="1" applyAlignment="1">
      <alignment horizontal="center" vertical="center"/>
    </xf>
    <xf numFmtId="4" fontId="8" fillId="0" borderId="7" xfId="0" applyNumberFormat="1" applyFont="1" applyBorder="1" applyAlignment="1">
      <alignment horizontal="center"/>
    </xf>
    <xf numFmtId="0" fontId="7" fillId="0" borderId="64" xfId="42" applyFont="1" applyBorder="1" applyAlignment="1">
      <alignment horizontal="center" vertical="center"/>
    </xf>
    <xf numFmtId="0" fontId="7" fillId="0" borderId="169" xfId="42" applyFont="1" applyBorder="1" applyAlignment="1"/>
    <xf numFmtId="4" fontId="4" fillId="0" borderId="38" xfId="42" applyNumberFormat="1" applyFont="1" applyBorder="1" applyAlignment="1">
      <alignment horizontal="center"/>
    </xf>
    <xf numFmtId="3" fontId="4" fillId="0" borderId="10" xfId="42" applyNumberFormat="1" applyFont="1" applyBorder="1" applyAlignment="1">
      <alignment horizontal="center"/>
    </xf>
    <xf numFmtId="3" fontId="4" fillId="0" borderId="38" xfId="42" applyNumberFormat="1" applyFont="1" applyBorder="1" applyAlignment="1">
      <alignment horizontal="center"/>
    </xf>
    <xf numFmtId="3" fontId="102" fillId="0" borderId="70" xfId="51" applyNumberFormat="1" applyFont="1" applyBorder="1" applyAlignment="1">
      <alignment horizontal="center" wrapText="1" readingOrder="1"/>
    </xf>
    <xf numFmtId="3" fontId="102" fillId="0" borderId="58" xfId="51" applyNumberFormat="1" applyFont="1" applyBorder="1" applyAlignment="1">
      <alignment horizontal="center" wrapText="1" readingOrder="1"/>
    </xf>
    <xf numFmtId="3" fontId="102" fillId="0" borderId="8" xfId="51" applyNumberFormat="1" applyFont="1" applyBorder="1" applyAlignment="1">
      <alignment horizontal="center" wrapText="1" readingOrder="1"/>
    </xf>
    <xf numFmtId="3" fontId="102" fillId="0" borderId="59" xfId="51" applyNumberFormat="1" applyFont="1" applyBorder="1" applyAlignment="1">
      <alignment horizontal="center" wrapText="1" readingOrder="1"/>
    </xf>
    <xf numFmtId="0" fontId="7" fillId="0" borderId="107" xfId="51" applyNumberFormat="1" applyFont="1" applyFill="1" applyBorder="1" applyAlignment="1">
      <alignment horizontal="center" vertical="center" wrapText="1"/>
    </xf>
    <xf numFmtId="3" fontId="102" fillId="0" borderId="60" xfId="51" applyNumberFormat="1" applyFont="1" applyBorder="1" applyAlignment="1">
      <alignment horizontal="center" wrapText="1" readingOrder="1"/>
    </xf>
    <xf numFmtId="3" fontId="102" fillId="0" borderId="11" xfId="51" applyNumberFormat="1" applyFont="1" applyBorder="1" applyAlignment="1">
      <alignment horizontal="center" wrapText="1" readingOrder="1"/>
    </xf>
    <xf numFmtId="3" fontId="102" fillId="0" borderId="18" xfId="51" applyNumberFormat="1" applyFont="1" applyBorder="1" applyAlignment="1">
      <alignment horizontal="center" wrapText="1" readingOrder="1"/>
    </xf>
    <xf numFmtId="49" fontId="22" fillId="0" borderId="37" xfId="51" applyNumberFormat="1" applyFont="1" applyFill="1" applyBorder="1" applyAlignment="1">
      <alignment horizontal="left"/>
    </xf>
    <xf numFmtId="49" fontId="22" fillId="0" borderId="39" xfId="51" applyNumberFormat="1" applyFont="1" applyFill="1" applyBorder="1" applyAlignment="1">
      <alignment horizontal="left"/>
    </xf>
    <xf numFmtId="49" fontId="22" fillId="0" borderId="166" xfId="51" applyNumberFormat="1" applyFont="1" applyFill="1" applyBorder="1" applyAlignment="1">
      <alignment horizontal="left"/>
    </xf>
    <xf numFmtId="0" fontId="22" fillId="4" borderId="187" xfId="51" applyNumberFormat="1" applyFont="1" applyFill="1" applyBorder="1" applyAlignment="1">
      <alignment horizontal="left"/>
    </xf>
    <xf numFmtId="49" fontId="22" fillId="0" borderId="24" xfId="51" applyNumberFormat="1" applyFont="1" applyFill="1" applyBorder="1" applyAlignment="1"/>
    <xf numFmtId="3" fontId="25" fillId="0" borderId="51" xfId="51" applyNumberFormat="1" applyFont="1" applyFill="1" applyBorder="1" applyAlignment="1">
      <alignment horizontal="center"/>
    </xf>
    <xf numFmtId="3" fontId="25" fillId="0" borderId="46" xfId="51" applyNumberFormat="1" applyFont="1" applyFill="1" applyBorder="1" applyAlignment="1">
      <alignment horizontal="center"/>
    </xf>
    <xf numFmtId="3" fontId="25" fillId="0" borderId="52" xfId="51" applyNumberFormat="1" applyFont="1" applyFill="1" applyBorder="1" applyAlignment="1">
      <alignment horizontal="center"/>
    </xf>
    <xf numFmtId="3" fontId="25" fillId="0" borderId="53" xfId="51" applyNumberFormat="1" applyFont="1" applyFill="1" applyBorder="1" applyAlignment="1">
      <alignment horizontal="center"/>
    </xf>
    <xf numFmtId="3" fontId="25" fillId="0" borderId="47" xfId="51" applyNumberFormat="1" applyFont="1" applyFill="1" applyBorder="1" applyAlignment="1">
      <alignment horizontal="center"/>
    </xf>
    <xf numFmtId="49" fontId="22" fillId="0" borderId="27" xfId="51" applyNumberFormat="1" applyFont="1" applyFill="1" applyBorder="1" applyAlignment="1"/>
    <xf numFmtId="3" fontId="25" fillId="0" borderId="40" xfId="51" applyNumberFormat="1" applyFont="1" applyFill="1" applyBorder="1" applyAlignment="1">
      <alignment horizontal="center"/>
    </xf>
    <xf numFmtId="3" fontId="25" fillId="0" borderId="2" xfId="51" applyNumberFormat="1" applyFont="1" applyFill="1" applyBorder="1" applyAlignment="1">
      <alignment horizontal="center"/>
    </xf>
    <xf numFmtId="3" fontId="25" fillId="0" borderId="66" xfId="51" applyNumberFormat="1" applyFont="1" applyFill="1" applyBorder="1" applyAlignment="1">
      <alignment horizontal="center"/>
    </xf>
    <xf numFmtId="3" fontId="25" fillId="0" borderId="16" xfId="51" applyNumberFormat="1" applyFont="1" applyFill="1" applyBorder="1" applyAlignment="1">
      <alignment horizontal="center"/>
    </xf>
    <xf numFmtId="3" fontId="25" fillId="0" borderId="3" xfId="51" applyNumberFormat="1" applyFont="1" applyFill="1" applyBorder="1" applyAlignment="1">
      <alignment horizontal="center"/>
    </xf>
    <xf numFmtId="49" fontId="22" fillId="0" borderId="151" xfId="51" applyNumberFormat="1" applyFont="1" applyFill="1" applyBorder="1" applyAlignment="1"/>
    <xf numFmtId="3" fontId="25" fillId="0" borderId="70" xfId="51" applyNumberFormat="1" applyFont="1" applyFill="1" applyBorder="1" applyAlignment="1">
      <alignment horizontal="center"/>
    </xf>
    <xf numFmtId="3" fontId="25" fillId="0" borderId="57" xfId="51" applyNumberFormat="1" applyFont="1" applyFill="1" applyBorder="1" applyAlignment="1">
      <alignment horizontal="center"/>
    </xf>
    <xf numFmtId="3" fontId="25" fillId="0" borderId="58" xfId="51" applyNumberFormat="1" applyFont="1" applyFill="1" applyBorder="1" applyAlignment="1">
      <alignment horizontal="center"/>
    </xf>
    <xf numFmtId="3" fontId="25" fillId="0" borderId="59" xfId="51" applyNumberFormat="1" applyFont="1" applyFill="1" applyBorder="1" applyAlignment="1">
      <alignment horizontal="center"/>
    </xf>
    <xf numFmtId="3" fontId="25" fillId="0" borderId="8" xfId="51" applyNumberFormat="1" applyFont="1" applyFill="1" applyBorder="1" applyAlignment="1">
      <alignment horizontal="center"/>
    </xf>
    <xf numFmtId="3" fontId="22" fillId="4" borderId="81" xfId="51" applyNumberFormat="1" applyFont="1" applyFill="1" applyBorder="1" applyAlignment="1">
      <alignment horizontal="center"/>
    </xf>
    <xf numFmtId="3" fontId="22" fillId="4" borderId="83" xfId="51" applyNumberFormat="1" applyFont="1" applyFill="1" applyBorder="1" applyAlignment="1">
      <alignment horizontal="center"/>
    </xf>
    <xf numFmtId="3" fontId="22" fillId="4" borderId="118" xfId="51" applyNumberFormat="1" applyFont="1" applyFill="1" applyBorder="1" applyAlignment="1">
      <alignment horizontal="center"/>
    </xf>
    <xf numFmtId="3" fontId="22" fillId="4" borderId="84" xfId="51" applyNumberFormat="1" applyFont="1" applyFill="1" applyBorder="1" applyAlignment="1">
      <alignment horizontal="center"/>
    </xf>
    <xf numFmtId="3" fontId="22" fillId="4" borderId="119" xfId="51" applyNumberFormat="1" applyFont="1" applyFill="1" applyBorder="1" applyAlignment="1">
      <alignment horizontal="center"/>
    </xf>
    <xf numFmtId="0" fontId="22" fillId="4" borderId="115" xfId="51" applyNumberFormat="1" applyFont="1" applyFill="1" applyBorder="1" applyAlignment="1">
      <alignment horizontal="left"/>
    </xf>
    <xf numFmtId="3" fontId="22" fillId="4" borderId="82" xfId="51" applyNumberFormat="1" applyFont="1" applyFill="1" applyBorder="1" applyAlignment="1">
      <alignment horizontal="center"/>
    </xf>
    <xf numFmtId="49" fontId="22" fillId="0" borderId="24" xfId="51" applyNumberFormat="1" applyFont="1" applyFill="1" applyBorder="1" applyAlignment="1">
      <alignment horizontal="left"/>
    </xf>
    <xf numFmtId="3" fontId="25" fillId="0" borderId="38" xfId="51" applyNumberFormat="1" applyFont="1" applyFill="1" applyBorder="1" applyAlignment="1">
      <alignment horizontal="center"/>
    </xf>
    <xf numFmtId="3" fontId="25" fillId="0" borderId="10" xfId="51" applyNumberFormat="1" applyFont="1" applyFill="1" applyBorder="1" applyAlignment="1">
      <alignment horizontal="center"/>
    </xf>
    <xf numFmtId="3" fontId="25" fillId="0" borderId="87" xfId="51" applyNumberFormat="1" applyFont="1" applyFill="1" applyBorder="1" applyAlignment="1">
      <alignment horizontal="center"/>
    </xf>
    <xf numFmtId="3" fontId="25" fillId="0" borderId="13" xfId="51" applyNumberFormat="1" applyFont="1" applyFill="1" applyBorder="1" applyAlignment="1">
      <alignment horizontal="center"/>
    </xf>
    <xf numFmtId="49" fontId="22" fillId="0" borderId="27" xfId="51" applyNumberFormat="1" applyFont="1" applyFill="1" applyBorder="1" applyAlignment="1">
      <alignment horizontal="left"/>
    </xf>
    <xf numFmtId="49" fontId="22" fillId="0" borderId="151" xfId="51" applyNumberFormat="1" applyFont="1" applyFill="1" applyBorder="1" applyAlignment="1">
      <alignment horizontal="left"/>
    </xf>
    <xf numFmtId="3" fontId="25" fillId="0" borderId="7" xfId="51" applyNumberFormat="1" applyFont="1" applyFill="1" applyBorder="1" applyAlignment="1">
      <alignment horizontal="center"/>
    </xf>
    <xf numFmtId="0" fontId="22" fillId="4" borderId="30" xfId="51" applyNumberFormat="1" applyFont="1" applyFill="1" applyBorder="1" applyAlignment="1">
      <alignment horizontal="left"/>
    </xf>
    <xf numFmtId="3" fontId="22" fillId="4" borderId="42" xfId="51" applyNumberFormat="1" applyFont="1" applyFill="1" applyBorder="1" applyAlignment="1">
      <alignment horizontal="center"/>
    </xf>
    <xf numFmtId="3" fontId="22" fillId="4" borderId="5" xfId="51" applyNumberFormat="1" applyFont="1" applyFill="1" applyBorder="1" applyAlignment="1">
      <alignment horizontal="center"/>
    </xf>
    <xf numFmtId="3" fontId="22" fillId="4" borderId="62" xfId="51" applyNumberFormat="1" applyFont="1" applyFill="1" applyBorder="1" applyAlignment="1">
      <alignment horizontal="center"/>
    </xf>
    <xf numFmtId="3" fontId="22" fillId="4" borderId="43" xfId="51" applyNumberFormat="1" applyFont="1" applyFill="1" applyBorder="1" applyAlignment="1">
      <alignment horizontal="center"/>
    </xf>
    <xf numFmtId="3" fontId="22" fillId="4" borderId="6" xfId="51" applyNumberFormat="1" applyFont="1" applyFill="1" applyBorder="1" applyAlignment="1">
      <alignment horizontal="center"/>
    </xf>
    <xf numFmtId="0" fontId="22" fillId="0" borderId="78" xfId="51" applyNumberFormat="1" applyFont="1" applyFill="1" applyBorder="1" applyAlignment="1">
      <alignment horizontal="center" vertical="center" wrapText="1"/>
    </xf>
    <xf numFmtId="0" fontId="22" fillId="0" borderId="49" xfId="51" applyNumberFormat="1" applyFont="1" applyFill="1" applyBorder="1" applyAlignment="1">
      <alignment horizontal="left" vertical="center"/>
    </xf>
    <xf numFmtId="0" fontId="22" fillId="0" borderId="23" xfId="51" applyNumberFormat="1" applyFont="1" applyFill="1" applyBorder="1" applyAlignment="1">
      <alignment horizontal="center" vertical="center" wrapText="1"/>
    </xf>
    <xf numFmtId="0" fontId="22" fillId="0" borderId="169" xfId="51" applyNumberFormat="1" applyFont="1" applyFill="1" applyBorder="1" applyAlignment="1">
      <alignment horizontal="left"/>
    </xf>
    <xf numFmtId="0" fontId="4" fillId="0" borderId="38" xfId="51" applyFont="1" applyBorder="1" applyAlignment="1">
      <alignment horizontal="center" wrapText="1"/>
    </xf>
    <xf numFmtId="0" fontId="4" fillId="0" borderId="10" xfId="51" applyFont="1" applyBorder="1" applyAlignment="1">
      <alignment horizontal="center" wrapText="1"/>
    </xf>
    <xf numFmtId="0" fontId="4" fillId="0" borderId="13" xfId="51" applyFont="1" applyBorder="1" applyAlignment="1">
      <alignment horizontal="center" wrapText="1"/>
    </xf>
    <xf numFmtId="0" fontId="4" fillId="0" borderId="122" xfId="51" applyFont="1" applyBorder="1" applyAlignment="1">
      <alignment horizontal="center" wrapText="1"/>
    </xf>
    <xf numFmtId="0" fontId="22" fillId="0" borderId="27" xfId="51" applyNumberFormat="1" applyFont="1" applyFill="1" applyBorder="1" applyAlignment="1">
      <alignment horizontal="left"/>
    </xf>
    <xf numFmtId="3" fontId="4" fillId="0" borderId="40" xfId="51" applyNumberFormat="1" applyFont="1" applyBorder="1" applyAlignment="1">
      <alignment horizontal="center" wrapText="1"/>
    </xf>
    <xf numFmtId="3" fontId="4" fillId="0" borderId="2" xfId="51" applyNumberFormat="1" applyFont="1" applyBorder="1" applyAlignment="1">
      <alignment horizontal="center" wrapText="1"/>
    </xf>
    <xf numFmtId="3" fontId="4" fillId="0" borderId="16" xfId="51" applyNumberFormat="1" applyFont="1" applyBorder="1" applyAlignment="1">
      <alignment horizontal="center" wrapText="1"/>
    </xf>
    <xf numFmtId="3" fontId="4" fillId="0" borderId="29" xfId="51" applyNumberFormat="1" applyFont="1" applyBorder="1" applyAlignment="1">
      <alignment horizontal="center" wrapText="1"/>
    </xf>
    <xf numFmtId="0" fontId="22" fillId="0" borderId="30" xfId="51" applyNumberFormat="1" applyFont="1" applyFill="1" applyBorder="1" applyAlignment="1">
      <alignment horizontal="left"/>
    </xf>
    <xf numFmtId="3" fontId="4" fillId="0" borderId="42" xfId="51" applyNumberFormat="1" applyFont="1" applyBorder="1" applyAlignment="1">
      <alignment horizontal="center" wrapText="1"/>
    </xf>
    <xf numFmtId="3" fontId="4" fillId="0" borderId="5" xfId="51" applyNumberFormat="1" applyFont="1" applyBorder="1" applyAlignment="1">
      <alignment horizontal="center" wrapText="1"/>
    </xf>
    <xf numFmtId="3" fontId="4" fillId="0" borderId="43" xfId="51" applyNumberFormat="1" applyFont="1" applyBorder="1" applyAlignment="1">
      <alignment horizontal="center" wrapText="1"/>
    </xf>
    <xf numFmtId="3" fontId="4" fillId="0" borderId="32" xfId="51" applyNumberFormat="1" applyFont="1" applyBorder="1" applyAlignment="1">
      <alignment horizontal="center" wrapText="1"/>
    </xf>
    <xf numFmtId="0" fontId="12" fillId="3" borderId="8" xfId="5" applyFont="1" applyFill="1" applyBorder="1" applyAlignment="1">
      <alignment horizontal="center" vertical="center" wrapText="1"/>
    </xf>
    <xf numFmtId="0" fontId="6" fillId="3" borderId="45" xfId="5" applyFont="1" applyFill="1" applyBorder="1" applyAlignment="1">
      <alignment horizontal="center" wrapText="1"/>
    </xf>
    <xf numFmtId="3" fontId="18" fillId="3" borderId="46" xfId="5" applyNumberFormat="1" applyFont="1" applyFill="1" applyBorder="1" applyAlignment="1">
      <alignment horizontal="center" wrapText="1"/>
    </xf>
    <xf numFmtId="0" fontId="19" fillId="0" borderId="47" xfId="5" applyFont="1" applyBorder="1" applyAlignment="1">
      <alignment horizontal="center"/>
    </xf>
    <xf numFmtId="0" fontId="6" fillId="3" borderId="1" xfId="5" applyFont="1" applyFill="1" applyBorder="1" applyAlignment="1">
      <alignment horizontal="center" wrapText="1"/>
    </xf>
    <xf numFmtId="3" fontId="123" fillId="0" borderId="2" xfId="5" applyNumberFormat="1" applyFont="1" applyBorder="1" applyAlignment="1">
      <alignment horizontal="center" vertical="center" wrapText="1"/>
    </xf>
    <xf numFmtId="3" fontId="123" fillId="0" borderId="2" xfId="5" applyNumberFormat="1" applyFont="1" applyBorder="1" applyAlignment="1">
      <alignment horizontal="center"/>
    </xf>
    <xf numFmtId="0" fontId="6" fillId="3" borderId="4" xfId="5" applyFont="1" applyFill="1" applyBorder="1" applyAlignment="1">
      <alignment horizontal="center" wrapText="1"/>
    </xf>
    <xf numFmtId="3" fontId="123" fillId="0" borderId="5" xfId="5" applyNumberFormat="1" applyFont="1" applyBorder="1" applyAlignment="1">
      <alignment horizontal="center"/>
    </xf>
    <xf numFmtId="3" fontId="18" fillId="0" borderId="5" xfId="5" applyNumberFormat="1" applyFont="1" applyBorder="1" applyAlignment="1">
      <alignment horizontal="center"/>
    </xf>
    <xf numFmtId="3" fontId="18" fillId="3" borderId="5" xfId="5" applyNumberFormat="1" applyFont="1" applyFill="1" applyBorder="1" applyAlignment="1">
      <alignment horizontal="center" wrapText="1"/>
    </xf>
    <xf numFmtId="0" fontId="18" fillId="0" borderId="0" xfId="5" applyAlignment="1">
      <alignment horizontal="left" vertical="center" wrapText="1"/>
    </xf>
    <xf numFmtId="0" fontId="7" fillId="0" borderId="121" xfId="5" applyFont="1" applyBorder="1" applyAlignment="1"/>
    <xf numFmtId="0" fontId="102" fillId="10" borderId="38" xfId="5" applyFont="1" applyFill="1" applyBorder="1" applyAlignment="1">
      <alignment horizontal="center" vertical="center" wrapText="1"/>
    </xf>
    <xf numFmtId="3" fontId="102" fillId="10" borderId="7" xfId="5" applyNumberFormat="1" applyFont="1" applyFill="1" applyBorder="1" applyAlignment="1">
      <alignment horizontal="center" vertical="center" wrapText="1"/>
    </xf>
    <xf numFmtId="0" fontId="102" fillId="10" borderId="40" xfId="5" applyFont="1" applyFill="1" applyBorder="1" applyAlignment="1">
      <alignment horizontal="center" vertical="center" wrapText="1"/>
    </xf>
    <xf numFmtId="3" fontId="102" fillId="10" borderId="3" xfId="5" applyNumberFormat="1" applyFont="1" applyFill="1" applyBorder="1" applyAlignment="1">
      <alignment horizontal="center" vertical="center" wrapText="1"/>
    </xf>
    <xf numFmtId="0" fontId="7" fillId="0" borderId="39" xfId="5" applyFont="1" applyBorder="1" applyAlignment="1"/>
    <xf numFmtId="0" fontId="6" fillId="5" borderId="115" xfId="5" applyFont="1" applyFill="1" applyBorder="1" applyAlignment="1">
      <alignment horizontal="center" wrapText="1"/>
    </xf>
    <xf numFmtId="3" fontId="124" fillId="5" borderId="61" xfId="5" applyNumberFormat="1" applyFont="1" applyFill="1" applyBorder="1" applyAlignment="1">
      <alignment horizontal="center"/>
    </xf>
    <xf numFmtId="3" fontId="124" fillId="5" borderId="6" xfId="5" applyNumberFormat="1" applyFont="1" applyFill="1" applyBorder="1" applyAlignment="1">
      <alignment horizontal="center"/>
    </xf>
    <xf numFmtId="0" fontId="102" fillId="10" borderId="51" xfId="5" applyFont="1" applyFill="1" applyBorder="1" applyAlignment="1">
      <alignment horizontal="left" vertical="center" wrapText="1"/>
    </xf>
    <xf numFmtId="0" fontId="102" fillId="10" borderId="26" xfId="5" applyFont="1" applyFill="1" applyBorder="1" applyAlignment="1">
      <alignment horizontal="center" vertical="center" wrapText="1"/>
    </xf>
    <xf numFmtId="0" fontId="102" fillId="10" borderId="40" xfId="5" applyFont="1" applyFill="1" applyBorder="1" applyAlignment="1">
      <alignment horizontal="left" vertical="center" wrapText="1"/>
    </xf>
    <xf numFmtId="0" fontId="102" fillId="10" borderId="29" xfId="5" applyFont="1" applyFill="1" applyBorder="1" applyAlignment="1">
      <alignment horizontal="center" vertical="center" wrapText="1"/>
    </xf>
    <xf numFmtId="3" fontId="102" fillId="10" borderId="29" xfId="5" applyNumberFormat="1" applyFont="1" applyFill="1" applyBorder="1" applyAlignment="1">
      <alignment horizontal="center" vertical="center" wrapText="1"/>
    </xf>
    <xf numFmtId="0" fontId="102" fillId="10" borderId="54" xfId="5" applyFont="1" applyFill="1" applyBorder="1" applyAlignment="1">
      <alignment horizontal="left" vertical="center" wrapText="1"/>
    </xf>
    <xf numFmtId="3" fontId="102" fillId="10" borderId="127" xfId="5" applyNumberFormat="1" applyFont="1" applyFill="1" applyBorder="1" applyAlignment="1">
      <alignment horizontal="center" vertical="center" wrapText="1"/>
    </xf>
    <xf numFmtId="3" fontId="124" fillId="5" borderId="85" xfId="5" applyNumberFormat="1" applyFont="1" applyFill="1" applyBorder="1" applyAlignment="1">
      <alignment horizontal="left"/>
    </xf>
    <xf numFmtId="3" fontId="124" fillId="5" borderId="163" xfId="5" applyNumberFormat="1" applyFont="1" applyFill="1" applyBorder="1" applyAlignment="1">
      <alignment horizontal="center"/>
    </xf>
    <xf numFmtId="3" fontId="6" fillId="0" borderId="46" xfId="5" applyNumberFormat="1" applyFont="1" applyFill="1" applyBorder="1" applyAlignment="1">
      <alignment horizontal="center" vertical="center"/>
    </xf>
    <xf numFmtId="3" fontId="6" fillId="0" borderId="2" xfId="5" applyNumberFormat="1" applyFont="1" applyFill="1" applyBorder="1" applyAlignment="1">
      <alignment horizontal="center" vertical="center"/>
    </xf>
    <xf numFmtId="3" fontId="6" fillId="0" borderId="80" xfId="5" applyNumberFormat="1" applyFont="1" applyFill="1" applyBorder="1" applyAlignment="1">
      <alignment horizontal="center" vertical="center"/>
    </xf>
    <xf numFmtId="3" fontId="6" fillId="0" borderId="57" xfId="5" applyNumberFormat="1" applyFont="1" applyFill="1" applyBorder="1" applyAlignment="1">
      <alignment horizontal="center" vertical="center"/>
    </xf>
    <xf numFmtId="3" fontId="6" fillId="0" borderId="5" xfId="5" applyNumberFormat="1" applyFont="1" applyFill="1" applyBorder="1" applyAlignment="1">
      <alignment horizontal="center" vertical="center"/>
    </xf>
    <xf numFmtId="0" fontId="18" fillId="0" borderId="0" xfId="5" applyAlignment="1">
      <alignment horizontal="left"/>
    </xf>
    <xf numFmtId="0" fontId="18" fillId="0" borderId="0" xfId="5" applyBorder="1" applyAlignment="1">
      <alignment horizontal="left"/>
    </xf>
    <xf numFmtId="0" fontId="6" fillId="0" borderId="57" xfId="5" applyFont="1" applyBorder="1" applyAlignment="1">
      <alignment horizontal="center" vertical="center" wrapText="1"/>
    </xf>
    <xf numFmtId="0" fontId="6" fillId="0" borderId="64" xfId="5" applyFont="1" applyBorder="1" applyAlignment="1">
      <alignment horizontal="center" vertical="center"/>
    </xf>
    <xf numFmtId="0" fontId="18" fillId="0" borderId="0" xfId="5" applyAlignment="1">
      <alignment horizontal="center"/>
    </xf>
    <xf numFmtId="0" fontId="6" fillId="0" borderId="44" xfId="5" applyFont="1" applyBorder="1" applyAlignment="1">
      <alignment horizontal="center" vertical="center" wrapText="1"/>
    </xf>
    <xf numFmtId="0" fontId="6" fillId="0" borderId="64" xfId="5" applyFont="1" applyBorder="1" applyAlignment="1">
      <alignment horizontal="center" vertical="center" wrapText="1"/>
    </xf>
    <xf numFmtId="0" fontId="6" fillId="0" borderId="65" xfId="5" applyFont="1" applyBorder="1" applyAlignment="1">
      <alignment horizontal="center" vertical="center" wrapText="1"/>
    </xf>
    <xf numFmtId="0" fontId="12" fillId="0" borderId="0" xfId="5" applyFont="1" applyAlignment="1">
      <alignment horizontal="center"/>
    </xf>
    <xf numFmtId="0" fontId="12" fillId="0" borderId="8" xfId="5" applyFont="1" applyBorder="1" applyAlignment="1">
      <alignment horizontal="center" vertical="center" wrapText="1"/>
    </xf>
    <xf numFmtId="0" fontId="6" fillId="0" borderId="0" xfId="5" applyFont="1" applyBorder="1" applyAlignment="1">
      <alignment horizontal="center"/>
    </xf>
    <xf numFmtId="0" fontId="18" fillId="0" borderId="2" xfId="5" applyFont="1" applyBorder="1" applyAlignment="1">
      <alignment horizontal="center"/>
    </xf>
    <xf numFmtId="0" fontId="6" fillId="0" borderId="57" xfId="5" applyFont="1" applyBorder="1" applyAlignment="1">
      <alignment horizontal="center" vertical="center"/>
    </xf>
    <xf numFmtId="0" fontId="6" fillId="0" borderId="33" xfId="5" applyFont="1" applyBorder="1" applyAlignment="1">
      <alignment horizontal="center" vertical="center"/>
    </xf>
    <xf numFmtId="0" fontId="6" fillId="0" borderId="19" xfId="5" applyFont="1" applyBorder="1" applyAlignment="1">
      <alignment horizontal="center" vertical="center"/>
    </xf>
    <xf numFmtId="0" fontId="6" fillId="0" borderId="113" xfId="5" applyFont="1" applyBorder="1" applyAlignment="1">
      <alignment horizontal="center" vertical="center"/>
    </xf>
    <xf numFmtId="0" fontId="6" fillId="0" borderId="34" xfId="5" applyFont="1" applyBorder="1" applyAlignment="1">
      <alignment horizontal="center" vertical="center"/>
    </xf>
    <xf numFmtId="0" fontId="6" fillId="0" borderId="44" xfId="5" applyFont="1" applyBorder="1" applyAlignment="1">
      <alignment horizontal="center" vertical="center"/>
    </xf>
    <xf numFmtId="0" fontId="6" fillId="0" borderId="168" xfId="5" applyFont="1" applyBorder="1" applyAlignment="1">
      <alignment horizontal="center" vertical="center"/>
    </xf>
    <xf numFmtId="0" fontId="6" fillId="0" borderId="75" xfId="5" applyFont="1" applyBorder="1" applyAlignment="1">
      <alignment horizontal="right"/>
    </xf>
    <xf numFmtId="0" fontId="6" fillId="0" borderId="146" xfId="5" applyFont="1" applyBorder="1" applyAlignment="1">
      <alignment horizontal="center" vertical="center"/>
    </xf>
    <xf numFmtId="0" fontId="40" fillId="0" borderId="0" xfId="0" applyFont="1"/>
    <xf numFmtId="0" fontId="93" fillId="0" borderId="0" xfId="0" applyFont="1" applyAlignment="1">
      <alignment horizontal="center"/>
    </xf>
    <xf numFmtId="0" fontId="7" fillId="0" borderId="89" xfId="0" applyFont="1" applyBorder="1"/>
    <xf numFmtId="0" fontId="0" fillId="0" borderId="51" xfId="0" applyBorder="1" applyAlignment="1">
      <alignment horizontal="center"/>
    </xf>
    <xf numFmtId="0" fontId="7" fillId="2" borderId="52" xfId="0" applyFont="1" applyFill="1" applyBorder="1" applyAlignment="1">
      <alignment horizontal="center"/>
    </xf>
    <xf numFmtId="0" fontId="7" fillId="2" borderId="47" xfId="0" applyFont="1" applyFill="1" applyBorder="1" applyAlignment="1">
      <alignment horizontal="center"/>
    </xf>
    <xf numFmtId="0" fontId="7" fillId="0" borderId="94" xfId="0" applyFont="1" applyBorder="1"/>
    <xf numFmtId="0" fontId="0" fillId="0" borderId="40" xfId="0" applyBorder="1" applyAlignment="1">
      <alignment horizontal="center"/>
    </xf>
    <xf numFmtId="0" fontId="7" fillId="2" borderId="66" xfId="0" applyFont="1" applyFill="1" applyBorder="1" applyAlignment="1">
      <alignment horizontal="center"/>
    </xf>
    <xf numFmtId="0" fontId="7" fillId="2" borderId="3" xfId="0" applyFont="1" applyFill="1" applyBorder="1" applyAlignment="1">
      <alignment horizontal="center"/>
    </xf>
    <xf numFmtId="0" fontId="7" fillId="0" borderId="124" xfId="0" applyFont="1" applyBorder="1"/>
    <xf numFmtId="0" fontId="0" fillId="0" borderId="54" xfId="0" applyBorder="1" applyAlignment="1">
      <alignment horizontal="center"/>
    </xf>
    <xf numFmtId="0" fontId="0" fillId="0" borderId="80" xfId="0" applyBorder="1" applyAlignment="1">
      <alignment horizontal="center"/>
    </xf>
    <xf numFmtId="0" fontId="7" fillId="2" borderId="97" xfId="0" applyFont="1" applyFill="1" applyBorder="1" applyAlignment="1">
      <alignment horizontal="center"/>
    </xf>
    <xf numFmtId="0" fontId="7" fillId="2" borderId="160" xfId="0" applyFont="1" applyFill="1" applyBorder="1" applyAlignment="1">
      <alignment horizontal="center"/>
    </xf>
    <xf numFmtId="0" fontId="0" fillId="0" borderId="70" xfId="0" applyBorder="1" applyAlignment="1">
      <alignment horizontal="center"/>
    </xf>
    <xf numFmtId="0" fontId="0" fillId="0" borderId="57" xfId="0" applyBorder="1" applyAlignment="1">
      <alignment horizontal="center"/>
    </xf>
    <xf numFmtId="0" fontId="7" fillId="2" borderId="58" xfId="0" applyFont="1" applyFill="1" applyBorder="1" applyAlignment="1">
      <alignment horizontal="center"/>
    </xf>
    <xf numFmtId="0" fontId="7" fillId="2" borderId="8" xfId="0" applyFont="1" applyFill="1" applyBorder="1" applyAlignment="1">
      <alignment horizontal="center"/>
    </xf>
    <xf numFmtId="0" fontId="0" fillId="0" borderId="46" xfId="0" applyFill="1" applyBorder="1" applyAlignment="1">
      <alignment horizontal="center"/>
    </xf>
    <xf numFmtId="0" fontId="0" fillId="0" borderId="60" xfId="0" applyBorder="1" applyAlignment="1">
      <alignment horizontal="center"/>
    </xf>
    <xf numFmtId="0" fontId="0" fillId="0" borderId="2" xfId="0" applyFill="1" applyBorder="1" applyAlignment="1">
      <alignment horizontal="center"/>
    </xf>
    <xf numFmtId="0" fontId="0" fillId="0" borderId="11" xfId="0" applyBorder="1" applyAlignment="1">
      <alignment horizontal="center"/>
    </xf>
    <xf numFmtId="0" fontId="7" fillId="0" borderId="126" xfId="0" applyFont="1" applyBorder="1"/>
    <xf numFmtId="0" fontId="0" fillId="0" borderId="57" xfId="0" applyFill="1" applyBorder="1" applyAlignment="1">
      <alignment horizontal="center"/>
    </xf>
    <xf numFmtId="0" fontId="0" fillId="0" borderId="18" xfId="0" applyFill="1" applyBorder="1" applyAlignment="1">
      <alignment horizontal="center"/>
    </xf>
    <xf numFmtId="0" fontId="7" fillId="0" borderId="95" xfId="0" applyFont="1" applyBorder="1"/>
    <xf numFmtId="0" fontId="0" fillId="0" borderId="51" xfId="0" applyFill="1" applyBorder="1" applyAlignment="1">
      <alignment horizontal="center"/>
    </xf>
    <xf numFmtId="0" fontId="0" fillId="0" borderId="40" xfId="0" applyFill="1" applyBorder="1" applyAlignment="1">
      <alignment horizontal="center"/>
    </xf>
    <xf numFmtId="0" fontId="7" fillId="0" borderId="25" xfId="0" applyFont="1" applyFill="1" applyBorder="1"/>
    <xf numFmtId="0" fontId="7" fillId="0" borderId="28" xfId="0" applyFont="1" applyFill="1" applyBorder="1"/>
    <xf numFmtId="0" fontId="7" fillId="0" borderId="31" xfId="0" applyFont="1" applyFill="1" applyBorder="1"/>
    <xf numFmtId="0" fontId="0" fillId="0" borderId="42" xfId="0" applyFill="1" applyBorder="1" applyAlignment="1">
      <alignment horizontal="center"/>
    </xf>
    <xf numFmtId="0" fontId="0" fillId="0" borderId="5" xfId="0" applyFill="1" applyBorder="1" applyAlignment="1">
      <alignment horizontal="center"/>
    </xf>
    <xf numFmtId="0" fontId="7" fillId="2" borderId="62" xfId="0" applyFont="1" applyFill="1" applyBorder="1" applyAlignment="1">
      <alignment horizontal="center"/>
    </xf>
    <xf numFmtId="0" fontId="7" fillId="2" borderId="6" xfId="0" applyFont="1" applyFill="1" applyBorder="1" applyAlignment="1">
      <alignment horizontal="center"/>
    </xf>
    <xf numFmtId="0" fontId="7" fillId="0" borderId="53" xfId="0" applyFont="1" applyBorder="1"/>
    <xf numFmtId="1" fontId="25" fillId="3" borderId="51" xfId="0" applyNumberFormat="1" applyFont="1" applyFill="1" applyBorder="1" applyAlignment="1">
      <alignment horizontal="center"/>
    </xf>
    <xf numFmtId="1" fontId="25" fillId="3" borderId="46" xfId="0" applyNumberFormat="1" applyFont="1" applyFill="1" applyBorder="1" applyAlignment="1">
      <alignment horizontal="center"/>
    </xf>
    <xf numFmtId="1" fontId="25" fillId="3" borderId="53" xfId="0" applyNumberFormat="1" applyFont="1" applyFill="1" applyBorder="1" applyAlignment="1">
      <alignment horizontal="center"/>
    </xf>
    <xf numFmtId="1" fontId="7" fillId="2" borderId="25" xfId="0" applyNumberFormat="1" applyFont="1" applyFill="1" applyBorder="1" applyAlignment="1">
      <alignment horizontal="center"/>
    </xf>
    <xf numFmtId="1" fontId="7" fillId="2" borderId="26" xfId="0" applyNumberFormat="1" applyFont="1" applyFill="1" applyBorder="1" applyAlignment="1">
      <alignment horizontal="center"/>
    </xf>
    <xf numFmtId="0" fontId="7" fillId="0" borderId="16" xfId="0" applyFont="1" applyBorder="1"/>
    <xf numFmtId="1" fontId="25" fillId="3" borderId="40" xfId="0" applyNumberFormat="1" applyFont="1" applyFill="1" applyBorder="1" applyAlignment="1">
      <alignment horizontal="center"/>
    </xf>
    <xf numFmtId="1" fontId="25" fillId="3" borderId="2" xfId="0" applyNumberFormat="1" applyFont="1" applyFill="1" applyBorder="1" applyAlignment="1">
      <alignment horizontal="center"/>
    </xf>
    <xf numFmtId="1" fontId="25" fillId="3" borderId="16" xfId="0" applyNumberFormat="1" applyFont="1" applyFill="1" applyBorder="1" applyAlignment="1">
      <alignment horizontal="center"/>
    </xf>
    <xf numFmtId="1" fontId="7" fillId="2" borderId="28" xfId="0" applyNumberFormat="1" applyFont="1" applyFill="1" applyBorder="1" applyAlignment="1">
      <alignment horizontal="center"/>
    </xf>
    <xf numFmtId="1" fontId="7" fillId="2" borderId="29" xfId="0" applyNumberFormat="1" applyFont="1" applyFill="1" applyBorder="1" applyAlignment="1">
      <alignment horizontal="center"/>
    </xf>
    <xf numFmtId="0" fontId="7" fillId="0" borderId="59" xfId="0" applyFont="1" applyBorder="1"/>
    <xf numFmtId="1" fontId="25" fillId="3" borderId="70" xfId="0" applyNumberFormat="1" applyFont="1" applyFill="1" applyBorder="1" applyAlignment="1">
      <alignment horizontal="center"/>
    </xf>
    <xf numFmtId="1" fontId="25" fillId="3" borderId="57" xfId="0" applyNumberFormat="1" applyFont="1" applyFill="1" applyBorder="1" applyAlignment="1">
      <alignment horizontal="center"/>
    </xf>
    <xf numFmtId="1" fontId="25" fillId="3" borderId="59" xfId="0" applyNumberFormat="1" applyFont="1" applyFill="1" applyBorder="1" applyAlignment="1">
      <alignment horizontal="center"/>
    </xf>
    <xf numFmtId="1" fontId="7" fillId="2" borderId="125" xfId="0" applyNumberFormat="1" applyFont="1" applyFill="1" applyBorder="1" applyAlignment="1">
      <alignment horizontal="center"/>
    </xf>
    <xf numFmtId="1" fontId="7" fillId="2" borderId="171" xfId="0" applyNumberFormat="1" applyFont="1" applyFill="1" applyBorder="1" applyAlignment="1">
      <alignment horizontal="center"/>
    </xf>
    <xf numFmtId="1" fontId="25" fillId="0" borderId="51" xfId="0" applyNumberFormat="1" applyFont="1" applyFill="1" applyBorder="1" applyAlignment="1">
      <alignment horizontal="center"/>
    </xf>
    <xf numFmtId="1" fontId="25" fillId="0" borderId="46" xfId="0" applyNumberFormat="1" applyFont="1" applyFill="1" applyBorder="1" applyAlignment="1">
      <alignment horizontal="center"/>
    </xf>
    <xf numFmtId="1" fontId="25" fillId="0" borderId="52" xfId="0" applyNumberFormat="1" applyFont="1" applyFill="1" applyBorder="1" applyAlignment="1">
      <alignment horizontal="center"/>
    </xf>
    <xf numFmtId="1" fontId="25" fillId="0" borderId="40" xfId="0" applyNumberFormat="1" applyFont="1" applyFill="1" applyBorder="1" applyAlignment="1">
      <alignment horizontal="center"/>
    </xf>
    <xf numFmtId="1" fontId="25" fillId="0" borderId="2" xfId="0" applyNumberFormat="1" applyFont="1" applyFill="1" applyBorder="1" applyAlignment="1">
      <alignment horizontal="center"/>
    </xf>
    <xf numFmtId="1" fontId="25" fillId="0" borderId="66" xfId="0" applyNumberFormat="1" applyFont="1" applyFill="1" applyBorder="1" applyAlignment="1">
      <alignment horizontal="center"/>
    </xf>
    <xf numFmtId="1" fontId="25" fillId="3" borderId="66" xfId="0" applyNumberFormat="1" applyFont="1" applyFill="1" applyBorder="1" applyAlignment="1">
      <alignment horizontal="center"/>
    </xf>
    <xf numFmtId="0" fontId="7" fillId="0" borderId="125" xfId="0" applyFont="1" applyFill="1" applyBorder="1"/>
    <xf numFmtId="1" fontId="25" fillId="3" borderId="58" xfId="0" applyNumberFormat="1" applyFont="1" applyFill="1" applyBorder="1" applyAlignment="1">
      <alignment horizontal="center"/>
    </xf>
    <xf numFmtId="0" fontId="7" fillId="0" borderId="25" xfId="0" applyFont="1" applyFill="1" applyBorder="1" applyAlignment="1">
      <alignment horizontal="left"/>
    </xf>
    <xf numFmtId="0" fontId="7" fillId="0" borderId="28" xfId="0" applyFont="1" applyFill="1" applyBorder="1" applyAlignment="1">
      <alignment horizontal="left"/>
    </xf>
    <xf numFmtId="3" fontId="25" fillId="10" borderId="40" xfId="148" applyNumberFormat="1" applyFont="1" applyFill="1" applyBorder="1" applyAlignment="1">
      <alignment horizontal="center" vertical="center"/>
    </xf>
    <xf numFmtId="3" fontId="25" fillId="10" borderId="2" xfId="148" applyNumberFormat="1" applyFont="1" applyFill="1" applyBorder="1" applyAlignment="1">
      <alignment horizontal="center" vertical="center"/>
    </xf>
    <xf numFmtId="3" fontId="125" fillId="0" borderId="66" xfId="148" applyNumberFormat="1" applyFont="1" applyBorder="1" applyAlignment="1">
      <alignment horizontal="center" vertical="center" wrapText="1"/>
    </xf>
    <xf numFmtId="3" fontId="25" fillId="10" borderId="66" xfId="148" applyNumberFormat="1" applyFont="1" applyFill="1" applyBorder="1" applyAlignment="1">
      <alignment horizontal="center" vertical="center"/>
    </xf>
    <xf numFmtId="0" fontId="7" fillId="0" borderId="106" xfId="0" applyFont="1" applyFill="1" applyBorder="1" applyAlignment="1">
      <alignment horizontal="left"/>
    </xf>
    <xf numFmtId="3" fontId="25" fillId="10" borderId="54" xfId="148" applyNumberFormat="1" applyFont="1" applyFill="1" applyBorder="1" applyAlignment="1">
      <alignment horizontal="center" vertical="center"/>
    </xf>
    <xf numFmtId="3" fontId="25" fillId="10" borderId="80" xfId="148" applyNumberFormat="1" applyFont="1" applyFill="1" applyBorder="1" applyAlignment="1">
      <alignment horizontal="center" vertical="center"/>
    </xf>
    <xf numFmtId="3" fontId="125" fillId="0" borderId="97" xfId="148" applyNumberFormat="1" applyFont="1" applyBorder="1" applyAlignment="1">
      <alignment horizontal="center" vertical="center" wrapText="1"/>
    </xf>
    <xf numFmtId="1" fontId="7" fillId="2" borderId="106" xfId="0" applyNumberFormat="1" applyFont="1" applyFill="1" applyBorder="1" applyAlignment="1">
      <alignment horizontal="center"/>
    </xf>
    <xf numFmtId="3" fontId="25" fillId="10" borderId="97" xfId="148" applyNumberFormat="1" applyFont="1" applyFill="1" applyBorder="1" applyAlignment="1">
      <alignment horizontal="center" vertical="center"/>
    </xf>
    <xf numFmtId="1" fontId="7" fillId="2" borderId="127" xfId="0" applyNumberFormat="1" applyFont="1" applyFill="1" applyBorder="1" applyAlignment="1">
      <alignment horizontal="center"/>
    </xf>
    <xf numFmtId="0" fontId="7" fillId="0" borderId="31" xfId="0" applyFont="1" applyFill="1" applyBorder="1" applyAlignment="1">
      <alignment horizontal="left"/>
    </xf>
    <xf numFmtId="3" fontId="25" fillId="10" borderId="42" xfId="148" applyNumberFormat="1" applyFont="1" applyFill="1" applyBorder="1" applyAlignment="1">
      <alignment horizontal="center" vertical="center"/>
    </xf>
    <xf numFmtId="3" fontId="25" fillId="10" borderId="5" xfId="148" applyNumberFormat="1" applyFont="1" applyFill="1" applyBorder="1" applyAlignment="1">
      <alignment horizontal="center" vertical="center"/>
    </xf>
    <xf numFmtId="3" fontId="125" fillId="0" borderId="62" xfId="148" applyNumberFormat="1" applyFont="1" applyBorder="1" applyAlignment="1">
      <alignment horizontal="center" vertical="center" wrapText="1"/>
    </xf>
    <xf numFmtId="1" fontId="7" fillId="2" borderId="31" xfId="0" applyNumberFormat="1" applyFont="1" applyFill="1" applyBorder="1" applyAlignment="1">
      <alignment horizontal="center"/>
    </xf>
    <xf numFmtId="3" fontId="25" fillId="10" borderId="62" xfId="148" applyNumberFormat="1" applyFont="1" applyFill="1" applyBorder="1" applyAlignment="1">
      <alignment horizontal="center" vertical="center"/>
    </xf>
    <xf numFmtId="1" fontId="7" fillId="2" borderId="32" xfId="0" applyNumberFormat="1" applyFont="1" applyFill="1" applyBorder="1" applyAlignment="1">
      <alignment horizontal="center"/>
    </xf>
    <xf numFmtId="0" fontId="4" fillId="0" borderId="0" xfId="0" applyFont="1"/>
    <xf numFmtId="0" fontId="7" fillId="0" borderId="98" xfId="0" applyFont="1" applyBorder="1" applyAlignment="1">
      <alignment horizontal="center"/>
    </xf>
    <xf numFmtId="0" fontId="7" fillId="0" borderId="112" xfId="0" applyFont="1" applyBorder="1" applyAlignment="1">
      <alignment horizontal="center"/>
    </xf>
    <xf numFmtId="0" fontId="7" fillId="2" borderId="101" xfId="0" applyFont="1" applyFill="1" applyBorder="1" applyAlignment="1">
      <alignment horizontal="center"/>
    </xf>
    <xf numFmtId="0" fontId="7" fillId="2" borderId="186" xfId="0" applyFont="1" applyFill="1" applyBorder="1" applyAlignment="1">
      <alignment horizontal="center"/>
    </xf>
    <xf numFmtId="0" fontId="7" fillId="0" borderId="77" xfId="0" applyFont="1" applyBorder="1" applyAlignment="1">
      <alignment horizontal="center" vertical="center"/>
    </xf>
    <xf numFmtId="0" fontId="7" fillId="0" borderId="67" xfId="0" applyFont="1" applyBorder="1" applyAlignment="1">
      <alignment horizontal="center" vertical="center"/>
    </xf>
    <xf numFmtId="0" fontId="7" fillId="2" borderId="123" xfId="0" applyFont="1" applyFill="1" applyBorder="1" applyAlignment="1">
      <alignment horizontal="center" vertical="center"/>
    </xf>
    <xf numFmtId="0" fontId="7" fillId="0" borderId="14" xfId="0" applyFont="1" applyBorder="1" applyAlignment="1">
      <alignment horizontal="center" vertical="center"/>
    </xf>
    <xf numFmtId="0" fontId="7" fillId="2" borderId="130" xfId="0" applyFont="1" applyFill="1" applyBorder="1" applyAlignment="1">
      <alignment horizontal="center" vertical="center"/>
    </xf>
    <xf numFmtId="0" fontId="5" fillId="0" borderId="0" xfId="149" applyFont="1" applyAlignment="1" applyProtection="1"/>
    <xf numFmtId="0" fontId="18" fillId="0" borderId="0" xfId="42" applyFont="1"/>
    <xf numFmtId="0" fontId="31" fillId="0" borderId="0" xfId="42" applyFont="1"/>
    <xf numFmtId="0" fontId="6" fillId="0" borderId="0" xfId="42" applyFont="1" applyAlignment="1">
      <alignment horizontal="right"/>
    </xf>
    <xf numFmtId="0" fontId="6" fillId="3" borderId="64" xfId="42" applyFont="1" applyFill="1" applyBorder="1" applyAlignment="1">
      <alignment horizontal="center" vertical="center" wrapText="1"/>
    </xf>
    <xf numFmtId="0" fontId="6" fillId="3" borderId="65" xfId="42" applyFont="1" applyFill="1" applyBorder="1" applyAlignment="1">
      <alignment horizontal="center" vertical="center" wrapText="1"/>
    </xf>
    <xf numFmtId="0" fontId="6" fillId="3" borderId="105" xfId="42" applyFont="1" applyFill="1" applyBorder="1" applyAlignment="1">
      <alignment horizontal="center" vertical="center" wrapText="1"/>
    </xf>
    <xf numFmtId="0" fontId="6" fillId="0" borderId="24" xfId="42" applyFont="1" applyBorder="1" applyAlignment="1">
      <alignment horizontal="center"/>
    </xf>
    <xf numFmtId="0" fontId="18" fillId="3" borderId="51" xfId="42" applyFont="1" applyFill="1" applyBorder="1" applyAlignment="1">
      <alignment horizontal="center" wrapText="1"/>
    </xf>
    <xf numFmtId="0" fontId="18" fillId="3" borderId="46" xfId="42" applyFont="1" applyFill="1" applyBorder="1" applyAlignment="1">
      <alignment horizontal="center" wrapText="1"/>
    </xf>
    <xf numFmtId="0" fontId="19" fillId="3" borderId="47" xfId="42" applyFont="1" applyFill="1" applyBorder="1" applyAlignment="1">
      <alignment horizontal="center" wrapText="1"/>
    </xf>
    <xf numFmtId="0" fontId="6" fillId="3" borderId="27" xfId="42" applyFont="1" applyFill="1" applyBorder="1" applyAlignment="1">
      <alignment horizontal="center" wrapText="1"/>
    </xf>
    <xf numFmtId="0" fontId="18" fillId="3" borderId="40" xfId="42" applyFont="1" applyFill="1" applyBorder="1" applyAlignment="1">
      <alignment horizontal="center" wrapText="1"/>
    </xf>
    <xf numFmtId="0" fontId="18" fillId="3" borderId="2" xfId="42" applyFont="1" applyFill="1" applyBorder="1" applyAlignment="1">
      <alignment horizontal="center" wrapText="1"/>
    </xf>
    <xf numFmtId="0" fontId="19" fillId="3" borderId="3" xfId="42" applyFont="1" applyFill="1" applyBorder="1" applyAlignment="1">
      <alignment horizontal="center" wrapText="1"/>
    </xf>
    <xf numFmtId="0" fontId="6" fillId="0" borderId="27" xfId="42" applyFont="1" applyBorder="1" applyAlignment="1">
      <alignment horizontal="center"/>
    </xf>
    <xf numFmtId="3" fontId="18" fillId="3" borderId="2" xfId="42" applyNumberFormat="1" applyFont="1" applyFill="1" applyBorder="1" applyAlignment="1">
      <alignment horizontal="center" wrapText="1"/>
    </xf>
    <xf numFmtId="0" fontId="18" fillId="0" borderId="40" xfId="42" applyFont="1" applyFill="1" applyBorder="1" applyAlignment="1">
      <alignment horizontal="center" wrapText="1"/>
    </xf>
    <xf numFmtId="0" fontId="18" fillId="0" borderId="2" xfId="42" applyFont="1" applyFill="1" applyBorder="1" applyAlignment="1">
      <alignment horizontal="center" wrapText="1"/>
    </xf>
    <xf numFmtId="3" fontId="18" fillId="0" borderId="2" xfId="42" applyNumberFormat="1" applyFont="1" applyFill="1" applyBorder="1" applyAlignment="1">
      <alignment horizontal="center" wrapText="1"/>
    </xf>
    <xf numFmtId="0" fontId="19" fillId="0" borderId="3" xfId="42" applyFont="1" applyFill="1" applyBorder="1" applyAlignment="1">
      <alignment horizontal="center" wrapText="1"/>
    </xf>
    <xf numFmtId="0" fontId="6" fillId="0" borderId="30" xfId="42" applyFont="1" applyBorder="1" applyAlignment="1">
      <alignment horizontal="center"/>
    </xf>
    <xf numFmtId="0" fontId="18" fillId="0" borderId="42" xfId="42" applyFont="1" applyFill="1" applyBorder="1" applyAlignment="1">
      <alignment horizontal="center" wrapText="1"/>
    </xf>
    <xf numFmtId="0" fontId="18" fillId="0" borderId="5" xfId="42" applyFont="1" applyFill="1" applyBorder="1" applyAlignment="1">
      <alignment horizontal="center" wrapText="1"/>
    </xf>
    <xf numFmtId="3" fontId="18" fillId="0" borderId="5" xfId="42" applyNumberFormat="1" applyFont="1" applyFill="1" applyBorder="1" applyAlignment="1">
      <alignment horizontal="center" wrapText="1"/>
    </xf>
    <xf numFmtId="0" fontId="19" fillId="0" borderId="6" xfId="42" applyFont="1" applyFill="1" applyBorder="1" applyAlignment="1">
      <alignment horizontal="center" wrapText="1"/>
    </xf>
    <xf numFmtId="0" fontId="6" fillId="0" borderId="0" xfId="42" applyFont="1" applyBorder="1" applyAlignment="1">
      <alignment horizontal="center"/>
    </xf>
    <xf numFmtId="0" fontId="18" fillId="0" borderId="0" xfId="42" applyFont="1" applyFill="1" applyBorder="1" applyAlignment="1">
      <alignment horizontal="center" wrapText="1"/>
    </xf>
    <xf numFmtId="3" fontId="18" fillId="0" borderId="0" xfId="42" applyNumberFormat="1" applyFont="1" applyFill="1" applyBorder="1" applyAlignment="1">
      <alignment horizontal="center" wrapText="1"/>
    </xf>
    <xf numFmtId="0" fontId="19" fillId="0" borderId="0" xfId="42" applyFont="1" applyFill="1" applyBorder="1" applyAlignment="1">
      <alignment horizontal="center" wrapText="1"/>
    </xf>
    <xf numFmtId="0" fontId="4" fillId="0" borderId="0" xfId="42" applyAlignment="1">
      <alignment horizontal="left"/>
    </xf>
    <xf numFmtId="0" fontId="5" fillId="0" borderId="0" xfId="149" applyFont="1" applyAlignment="1" applyProtection="1">
      <alignment horizontal="center"/>
    </xf>
    <xf numFmtId="0" fontId="127" fillId="0" borderId="0" xfId="149" applyFont="1" applyAlignment="1" applyProtection="1"/>
    <xf numFmtId="0" fontId="128" fillId="0" borderId="0" xfId="42" applyFont="1"/>
    <xf numFmtId="0" fontId="29" fillId="0" borderId="12" xfId="42" applyFont="1" applyBorder="1" applyAlignment="1">
      <alignment horizontal="center"/>
    </xf>
    <xf numFmtId="0" fontId="6" fillId="0" borderId="173" xfId="42" applyFont="1" applyBorder="1" applyAlignment="1">
      <alignment vertical="center"/>
    </xf>
    <xf numFmtId="0" fontId="6" fillId="0" borderId="64" xfId="42" applyFont="1" applyBorder="1" applyAlignment="1">
      <alignment horizontal="center" vertical="center" wrapText="1"/>
    </xf>
    <xf numFmtId="0" fontId="6" fillId="0" borderId="65" xfId="42" applyFont="1" applyBorder="1" applyAlignment="1">
      <alignment horizontal="center" vertical="center" wrapText="1"/>
    </xf>
    <xf numFmtId="0" fontId="6" fillId="0" borderId="105" xfId="42" applyFont="1" applyBorder="1" applyAlignment="1">
      <alignment horizontal="center" vertical="center" wrapText="1"/>
    </xf>
    <xf numFmtId="0" fontId="6" fillId="0" borderId="91" xfId="42" applyFont="1" applyBorder="1" applyAlignment="1">
      <alignment horizontal="center" vertical="center" wrapText="1"/>
    </xf>
    <xf numFmtId="0" fontId="6" fillId="0" borderId="113" xfId="42" applyFont="1" applyBorder="1" applyAlignment="1">
      <alignment horizontal="center" vertical="center" wrapText="1"/>
    </xf>
    <xf numFmtId="0" fontId="4" fillId="0" borderId="24" xfId="42" applyBorder="1"/>
    <xf numFmtId="3" fontId="18" fillId="3" borderId="51" xfId="42" applyNumberFormat="1" applyFont="1" applyFill="1" applyBorder="1" applyAlignment="1">
      <alignment horizontal="center"/>
    </xf>
    <xf numFmtId="3" fontId="18" fillId="3" borderId="46" xfId="42" applyNumberFormat="1" applyFont="1" applyFill="1" applyBorder="1" applyAlignment="1">
      <alignment horizontal="center"/>
    </xf>
    <xf numFmtId="2" fontId="19" fillId="0" borderId="52" xfId="42" applyNumberFormat="1" applyFont="1" applyBorder="1" applyAlignment="1">
      <alignment horizontal="center"/>
    </xf>
    <xf numFmtId="2" fontId="19" fillId="0" borderId="53" xfId="42" applyNumberFormat="1" applyFont="1" applyBorder="1" applyAlignment="1">
      <alignment horizontal="center"/>
    </xf>
    <xf numFmtId="2" fontId="19" fillId="0" borderId="47" xfId="42" applyNumberFormat="1" applyFont="1" applyBorder="1" applyAlignment="1">
      <alignment horizontal="center"/>
    </xf>
    <xf numFmtId="0" fontId="4" fillId="0" borderId="27" xfId="42" applyBorder="1"/>
    <xf numFmtId="3" fontId="18" fillId="3" borderId="40" xfId="42" applyNumberFormat="1" applyFont="1" applyFill="1" applyBorder="1" applyAlignment="1">
      <alignment horizontal="center"/>
    </xf>
    <xf numFmtId="3" fontId="18" fillId="3" borderId="2" xfId="42" applyNumberFormat="1" applyFont="1" applyFill="1" applyBorder="1" applyAlignment="1">
      <alignment horizontal="center"/>
    </xf>
    <xf numFmtId="2" fontId="19" fillId="0" borderId="66" xfId="42" applyNumberFormat="1" applyFont="1" applyBorder="1" applyAlignment="1">
      <alignment horizontal="center"/>
    </xf>
    <xf numFmtId="2" fontId="19" fillId="0" borderId="16" xfId="42" applyNumberFormat="1" applyFont="1" applyBorder="1" applyAlignment="1">
      <alignment horizontal="center"/>
    </xf>
    <xf numFmtId="2" fontId="19" fillId="0" borderId="3" xfId="42" applyNumberFormat="1" applyFont="1" applyBorder="1" applyAlignment="1">
      <alignment horizontal="center"/>
    </xf>
    <xf numFmtId="0" fontId="6" fillId="0" borderId="30" xfId="42" applyFont="1" applyBorder="1"/>
    <xf numFmtId="3" fontId="6" fillId="0" borderId="42" xfId="42" applyNumberFormat="1" applyFont="1" applyBorder="1" applyAlignment="1">
      <alignment horizontal="center"/>
    </xf>
    <xf numFmtId="3" fontId="6" fillId="0" borderId="5" xfId="42" applyNumberFormat="1" applyFont="1" applyBorder="1" applyAlignment="1">
      <alignment horizontal="center"/>
    </xf>
    <xf numFmtId="2" fontId="12" fillId="0" borderId="62" xfId="42" applyNumberFormat="1" applyFont="1" applyBorder="1" applyAlignment="1">
      <alignment horizontal="center"/>
    </xf>
    <xf numFmtId="2" fontId="12" fillId="0" borderId="43" xfId="42" applyNumberFormat="1" applyFont="1" applyBorder="1" applyAlignment="1">
      <alignment horizontal="center"/>
    </xf>
    <xf numFmtId="2" fontId="12" fillId="0" borderId="6" xfId="42" applyNumberFormat="1" applyFont="1" applyBorder="1" applyAlignment="1">
      <alignment horizontal="center"/>
    </xf>
    <xf numFmtId="0" fontId="4" fillId="0" borderId="0" xfId="42" applyBorder="1"/>
    <xf numFmtId="0" fontId="19" fillId="0" borderId="0" xfId="42" applyFont="1" applyBorder="1" applyAlignment="1">
      <alignment horizontal="left" wrapText="1"/>
    </xf>
    <xf numFmtId="0" fontId="12" fillId="0" borderId="0" xfId="42" applyFont="1" applyAlignment="1">
      <alignment horizontal="center"/>
    </xf>
    <xf numFmtId="0" fontId="19" fillId="0" borderId="0" xfId="42" applyFont="1" applyAlignment="1"/>
    <xf numFmtId="0" fontId="15" fillId="0" borderId="0" xfId="149" applyFont="1" applyAlignment="1" applyProtection="1"/>
    <xf numFmtId="0" fontId="40" fillId="0" borderId="0" xfId="42" applyFont="1"/>
    <xf numFmtId="169" fontId="6" fillId="0" borderId="57" xfId="151" applyNumberFormat="1" applyFont="1" applyFill="1" applyBorder="1" applyAlignment="1">
      <alignment horizontal="center" vertical="center"/>
    </xf>
    <xf numFmtId="169" fontId="18" fillId="0" borderId="60" xfId="151" applyNumberFormat="1" applyFont="1" applyFill="1" applyBorder="1" applyAlignment="1">
      <alignment horizontal="left" vertical="center"/>
    </xf>
    <xf numFmtId="3" fontId="4" fillId="28" borderId="51" xfId="152" applyNumberFormat="1" applyFont="1" applyFill="1" applyBorder="1" applyAlignment="1" applyProtection="1">
      <alignment horizontal="center"/>
    </xf>
    <xf numFmtId="3" fontId="4" fillId="28" borderId="46" xfId="152" applyNumberFormat="1" applyFont="1" applyFill="1" applyBorder="1" applyAlignment="1" applyProtection="1">
      <alignment horizontal="center"/>
    </xf>
    <xf numFmtId="3" fontId="7" fillId="29" borderId="47" xfId="152" applyNumberFormat="1" applyFont="1" applyFill="1" applyBorder="1" applyAlignment="1" applyProtection="1">
      <alignment horizontal="center"/>
    </xf>
    <xf numFmtId="169" fontId="18" fillId="0" borderId="11" xfId="151" applyNumberFormat="1" applyFont="1" applyFill="1" applyBorder="1" applyAlignment="1">
      <alignment horizontal="left" vertical="center"/>
    </xf>
    <xf numFmtId="3" fontId="4" fillId="28" borderId="40" xfId="152" applyNumberFormat="1" applyFont="1" applyFill="1" applyBorder="1" applyAlignment="1" applyProtection="1">
      <alignment horizontal="center"/>
    </xf>
    <xf numFmtId="3" fontId="4" fillId="28" borderId="2" xfId="152" applyNumberFormat="1" applyFont="1" applyFill="1" applyBorder="1" applyAlignment="1" applyProtection="1">
      <alignment horizontal="center"/>
    </xf>
    <xf numFmtId="3" fontId="7" fillId="29" borderId="3" xfId="152" applyNumberFormat="1" applyFont="1" applyFill="1" applyBorder="1" applyAlignment="1" applyProtection="1">
      <alignment horizontal="center"/>
    </xf>
    <xf numFmtId="169" fontId="6" fillId="2" borderId="18" xfId="151" applyNumberFormat="1" applyFont="1" applyFill="1" applyBorder="1" applyAlignment="1">
      <alignment horizontal="center" vertical="center"/>
    </xf>
    <xf numFmtId="3" fontId="7" fillId="29" borderId="54" xfId="152" applyNumberFormat="1" applyFont="1" applyFill="1" applyBorder="1" applyAlignment="1" applyProtection="1">
      <alignment horizontal="center"/>
    </xf>
    <xf numFmtId="3" fontId="7" fillId="29" borderId="80" xfId="152" applyNumberFormat="1" applyFont="1" applyFill="1" applyBorder="1" applyAlignment="1" applyProtection="1">
      <alignment horizontal="center"/>
    </xf>
    <xf numFmtId="3" fontId="7" fillId="30" borderId="160" xfId="152" applyNumberFormat="1" applyFont="1" applyFill="1" applyBorder="1" applyAlignment="1" applyProtection="1">
      <alignment horizontal="center"/>
    </xf>
    <xf numFmtId="169" fontId="18" fillId="0" borderId="25" xfId="151" applyNumberFormat="1" applyFont="1" applyFill="1" applyBorder="1" applyAlignment="1">
      <alignment horizontal="left" vertical="center"/>
    </xf>
    <xf numFmtId="169" fontId="18" fillId="0" borderId="28" xfId="151" applyNumberFormat="1" applyFont="1" applyFill="1" applyBorder="1" applyAlignment="1">
      <alignment horizontal="left" vertical="center"/>
    </xf>
    <xf numFmtId="169" fontId="6" fillId="2" borderId="106" xfId="151" applyNumberFormat="1" applyFont="1" applyFill="1" applyBorder="1" applyAlignment="1">
      <alignment horizontal="center" vertical="center"/>
    </xf>
    <xf numFmtId="169" fontId="6" fillId="2" borderId="125" xfId="151" applyNumberFormat="1" applyFont="1" applyFill="1" applyBorder="1" applyAlignment="1">
      <alignment horizontal="center" vertical="center"/>
    </xf>
    <xf numFmtId="3" fontId="7" fillId="29" borderId="70" xfId="152" applyNumberFormat="1" applyFont="1" applyFill="1" applyBorder="1" applyAlignment="1" applyProtection="1">
      <alignment horizontal="center"/>
    </xf>
    <xf numFmtId="3" fontId="7" fillId="29" borderId="57" xfId="152" applyNumberFormat="1" applyFont="1" applyFill="1" applyBorder="1" applyAlignment="1" applyProtection="1">
      <alignment horizontal="center"/>
    </xf>
    <xf numFmtId="3" fontId="7" fillId="30" borderId="8" xfId="152" applyNumberFormat="1" applyFont="1" applyFill="1" applyBorder="1" applyAlignment="1" applyProtection="1">
      <alignment horizontal="center"/>
    </xf>
    <xf numFmtId="169" fontId="6" fillId="2" borderId="31" xfId="151" applyNumberFormat="1" applyFont="1" applyFill="1" applyBorder="1" applyAlignment="1">
      <alignment horizontal="center" vertical="center"/>
    </xf>
    <xf numFmtId="3" fontId="7" fillId="29" borderId="42" xfId="152" applyNumberFormat="1" applyFont="1" applyFill="1" applyBorder="1" applyAlignment="1" applyProtection="1">
      <alignment horizontal="center"/>
    </xf>
    <xf numFmtId="3" fontId="7" fillId="29" borderId="5" xfId="152" applyNumberFormat="1" applyFont="1" applyFill="1" applyBorder="1" applyAlignment="1" applyProtection="1">
      <alignment horizontal="center"/>
    </xf>
    <xf numFmtId="3" fontId="7" fillId="30" borderId="6" xfId="152" applyNumberFormat="1" applyFont="1" applyFill="1" applyBorder="1" applyAlignment="1" applyProtection="1">
      <alignment horizontal="center"/>
    </xf>
    <xf numFmtId="0" fontId="89" fillId="0" borderId="0" xfId="42" applyFont="1" applyAlignment="1"/>
    <xf numFmtId="0" fontId="5" fillId="0" borderId="0" xfId="149" applyFont="1" applyAlignment="1" applyProtection="1">
      <alignment horizontal="left"/>
    </xf>
    <xf numFmtId="0" fontId="6" fillId="0" borderId="49" xfId="42" applyFont="1" applyBorder="1" applyAlignment="1">
      <alignment vertical="center"/>
    </xf>
    <xf numFmtId="0" fontId="27" fillId="0" borderId="0" xfId="42" applyFont="1"/>
    <xf numFmtId="0" fontId="7" fillId="0" borderId="49" xfId="42" applyFont="1" applyBorder="1" applyAlignment="1">
      <alignment horizontal="center" vertical="center"/>
    </xf>
    <xf numFmtId="0" fontId="7" fillId="0" borderId="110" xfId="42" applyFont="1" applyBorder="1" applyAlignment="1">
      <alignment horizontal="center" vertical="center"/>
    </xf>
    <xf numFmtId="0" fontId="7" fillId="0" borderId="78" xfId="42" applyFont="1" applyBorder="1" applyAlignment="1">
      <alignment horizontal="center" vertical="center" wrapText="1"/>
    </xf>
    <xf numFmtId="0" fontId="8" fillId="0" borderId="155" xfId="42" applyFont="1" applyBorder="1" applyAlignment="1">
      <alignment horizontal="center" vertical="center" wrapText="1"/>
    </xf>
    <xf numFmtId="0" fontId="8" fillId="2" borderId="23" xfId="42" applyFont="1" applyFill="1" applyBorder="1" applyAlignment="1">
      <alignment horizontal="center" vertical="center"/>
    </xf>
    <xf numFmtId="3" fontId="131" fillId="0" borderId="51" xfId="154" applyNumberFormat="1" applyFont="1" applyFill="1" applyBorder="1" applyAlignment="1">
      <alignment horizontal="center"/>
    </xf>
    <xf numFmtId="3" fontId="132" fillId="0" borderId="53" xfId="154" applyNumberFormat="1" applyFont="1" applyFill="1" applyBorder="1" applyAlignment="1">
      <alignment horizontal="center"/>
    </xf>
    <xf numFmtId="3" fontId="132" fillId="0" borderId="52" xfId="154" applyNumberFormat="1" applyFont="1" applyFill="1" applyBorder="1" applyAlignment="1">
      <alignment horizontal="center"/>
    </xf>
    <xf numFmtId="10" fontId="8" fillId="2" borderId="26" xfId="42" applyNumberFormat="1" applyFont="1" applyFill="1" applyBorder="1" applyAlignment="1">
      <alignment horizontal="center"/>
    </xf>
    <xf numFmtId="3" fontId="131" fillId="0" borderId="40" xfId="154" applyNumberFormat="1" applyFont="1" applyFill="1" applyBorder="1" applyAlignment="1">
      <alignment horizontal="center"/>
    </xf>
    <xf numFmtId="3" fontId="12" fillId="0" borderId="16" xfId="154" applyNumberFormat="1" applyFont="1" applyFill="1" applyBorder="1" applyAlignment="1">
      <alignment horizontal="center"/>
    </xf>
    <xf numFmtId="3" fontId="12" fillId="0" borderId="66" xfId="154" applyNumberFormat="1" applyFont="1" applyFill="1" applyBorder="1" applyAlignment="1">
      <alignment horizontal="center"/>
    </xf>
    <xf numFmtId="10" fontId="8" fillId="2" borderId="29" xfId="42" applyNumberFormat="1" applyFont="1" applyFill="1" applyBorder="1" applyAlignment="1">
      <alignment horizontal="center"/>
    </xf>
    <xf numFmtId="17" fontId="4" fillId="0" borderId="0" xfId="42" applyNumberFormat="1"/>
    <xf numFmtId="3" fontId="131" fillId="0" borderId="54" xfId="154" applyNumberFormat="1" applyFont="1" applyFill="1" applyBorder="1" applyAlignment="1">
      <alignment horizontal="center"/>
    </xf>
    <xf numFmtId="3" fontId="12" fillId="0" borderId="99" xfId="154" applyNumberFormat="1" applyFont="1" applyFill="1" applyBorder="1" applyAlignment="1">
      <alignment horizontal="center"/>
    </xf>
    <xf numFmtId="3" fontId="12" fillId="0" borderId="97" xfId="154" applyNumberFormat="1" applyFont="1" applyFill="1" applyBorder="1" applyAlignment="1">
      <alignment horizontal="center"/>
    </xf>
    <xf numFmtId="10" fontId="8" fillId="2" borderId="171" xfId="42" applyNumberFormat="1" applyFont="1" applyFill="1" applyBorder="1" applyAlignment="1">
      <alignment horizontal="center"/>
    </xf>
    <xf numFmtId="3" fontId="12" fillId="0" borderId="53" xfId="154" applyNumberFormat="1" applyFont="1" applyFill="1" applyBorder="1" applyAlignment="1">
      <alignment horizontal="center"/>
    </xf>
    <xf numFmtId="3" fontId="12" fillId="0" borderId="52" xfId="154" applyNumberFormat="1" applyFont="1" applyFill="1" applyBorder="1" applyAlignment="1">
      <alignment horizontal="center"/>
    </xf>
    <xf numFmtId="3" fontId="131" fillId="0" borderId="70" xfId="154" applyNumberFormat="1" applyFont="1" applyFill="1" applyBorder="1" applyAlignment="1">
      <alignment horizontal="center"/>
    </xf>
    <xf numFmtId="3" fontId="12" fillId="0" borderId="59" xfId="154" applyNumberFormat="1" applyFont="1" applyFill="1" applyBorder="1" applyAlignment="1">
      <alignment horizontal="center"/>
    </xf>
    <xf numFmtId="3" fontId="12" fillId="0" borderId="58" xfId="154" applyNumberFormat="1" applyFont="1" applyFill="1" applyBorder="1" applyAlignment="1">
      <alignment horizontal="center"/>
    </xf>
    <xf numFmtId="3" fontId="4" fillId="0" borderId="40" xfId="155" applyNumberFormat="1" applyFont="1" applyFill="1" applyBorder="1" applyAlignment="1">
      <alignment horizontal="center" vertical="center"/>
    </xf>
    <xf numFmtId="3" fontId="8" fillId="0" borderId="66" xfId="42" applyNumberFormat="1" applyFont="1" applyBorder="1" applyAlignment="1">
      <alignment horizontal="center"/>
    </xf>
    <xf numFmtId="3" fontId="18" fillId="0" borderId="40" xfId="154" applyNumberFormat="1" applyFont="1" applyFill="1" applyBorder="1" applyAlignment="1">
      <alignment horizontal="center"/>
    </xf>
    <xf numFmtId="3" fontId="8" fillId="0" borderId="58" xfId="42" applyNumberFormat="1" applyFont="1" applyBorder="1" applyAlignment="1">
      <alignment horizontal="center"/>
    </xf>
    <xf numFmtId="3" fontId="18" fillId="0" borderId="51" xfId="154" applyNumberFormat="1" applyFont="1" applyFill="1" applyBorder="1" applyAlignment="1">
      <alignment horizontal="center"/>
    </xf>
    <xf numFmtId="3" fontId="131" fillId="0" borderId="70" xfId="42" applyNumberFormat="1" applyFont="1" applyBorder="1" applyAlignment="1">
      <alignment horizontal="center"/>
    </xf>
    <xf numFmtId="3" fontId="131" fillId="0" borderId="51" xfId="42" applyNumberFormat="1" applyFont="1" applyBorder="1" applyAlignment="1">
      <alignment horizontal="center"/>
    </xf>
    <xf numFmtId="3" fontId="131" fillId="0" borderId="40" xfId="42" applyNumberFormat="1" applyFont="1" applyBorder="1" applyAlignment="1">
      <alignment horizontal="center"/>
    </xf>
    <xf numFmtId="3" fontId="131" fillId="0" borderId="0" xfId="42" applyNumberFormat="1" applyFont="1" applyBorder="1"/>
    <xf numFmtId="10" fontId="8" fillId="2" borderId="32" xfId="42" applyNumberFormat="1" applyFont="1" applyFill="1" applyBorder="1" applyAlignment="1">
      <alignment horizontal="center"/>
    </xf>
    <xf numFmtId="0" fontId="126" fillId="0" borderId="0" xfId="149" applyFont="1" applyAlignment="1" applyProtection="1"/>
    <xf numFmtId="0" fontId="7" fillId="0" borderId="149" xfId="42" applyFont="1" applyBorder="1" applyAlignment="1">
      <alignment horizontal="center" vertical="center" wrapText="1"/>
    </xf>
    <xf numFmtId="0" fontId="7" fillId="0" borderId="64" xfId="42" applyFont="1" applyBorder="1" applyAlignment="1">
      <alignment horizontal="center" vertical="center" wrapText="1"/>
    </xf>
    <xf numFmtId="0" fontId="7" fillId="2" borderId="147" xfId="42" applyFont="1" applyFill="1" applyBorder="1" applyAlignment="1">
      <alignment horizontal="center" vertical="center" wrapText="1"/>
    </xf>
    <xf numFmtId="0" fontId="7" fillId="0" borderId="24" xfId="42" applyFont="1" applyBorder="1" applyAlignment="1">
      <alignment horizontal="center"/>
    </xf>
    <xf numFmtId="3" fontId="18" fillId="9" borderId="51" xfId="42" applyNumberFormat="1" applyFont="1" applyFill="1" applyBorder="1" applyAlignment="1">
      <alignment horizontal="center"/>
    </xf>
    <xf numFmtId="3" fontId="18" fillId="9" borderId="52" xfId="42" applyNumberFormat="1" applyFont="1" applyFill="1" applyBorder="1" applyAlignment="1">
      <alignment horizontal="center" vertical="center"/>
    </xf>
    <xf numFmtId="0" fontId="4" fillId="0" borderId="52" xfId="42" applyFont="1" applyBorder="1" applyAlignment="1">
      <alignment horizontal="center"/>
    </xf>
    <xf numFmtId="2" fontId="8" fillId="2" borderId="26" xfId="42" applyNumberFormat="1" applyFont="1" applyFill="1" applyBorder="1" applyAlignment="1">
      <alignment horizontal="center"/>
    </xf>
    <xf numFmtId="0" fontId="7" fillId="0" borderId="27" xfId="42" applyFont="1" applyBorder="1" applyAlignment="1">
      <alignment horizontal="center"/>
    </xf>
    <xf numFmtId="3" fontId="18" fillId="3" borderId="40" xfId="42" applyNumberFormat="1" applyFont="1" applyFill="1" applyBorder="1" applyAlignment="1">
      <alignment horizontal="center" wrapText="1"/>
    </xf>
    <xf numFmtId="2" fontId="133" fillId="3" borderId="66" xfId="42" applyNumberFormat="1" applyFont="1" applyFill="1" applyBorder="1" applyAlignment="1">
      <alignment horizontal="center" wrapText="1"/>
    </xf>
    <xf numFmtId="2" fontId="8" fillId="0" borderId="66" xfId="42" applyNumberFormat="1" applyFont="1" applyBorder="1" applyAlignment="1">
      <alignment horizontal="center"/>
    </xf>
    <xf numFmtId="2" fontId="8" fillId="2" borderId="29" xfId="42" applyNumberFormat="1" applyFont="1" applyFill="1" applyBorder="1" applyAlignment="1">
      <alignment horizontal="center"/>
    </xf>
    <xf numFmtId="3" fontId="131" fillId="0" borderId="40" xfId="156" applyNumberFormat="1" applyFont="1" applyBorder="1" applyAlignment="1">
      <alignment horizontal="center"/>
    </xf>
    <xf numFmtId="0" fontId="7" fillId="0" borderId="30" xfId="42" applyFont="1" applyBorder="1" applyAlignment="1">
      <alignment horizontal="center"/>
    </xf>
    <xf numFmtId="3" fontId="131" fillId="0" borderId="42" xfId="156" applyNumberFormat="1" applyFont="1" applyBorder="1" applyAlignment="1">
      <alignment horizontal="center"/>
    </xf>
    <xf numFmtId="2" fontId="133" fillId="3" borderId="62" xfId="42" applyNumberFormat="1" applyFont="1" applyFill="1" applyBorder="1" applyAlignment="1">
      <alignment horizontal="center" wrapText="1"/>
    </xf>
    <xf numFmtId="2" fontId="8" fillId="0" borderId="62" xfId="42" applyNumberFormat="1" applyFont="1" applyBorder="1" applyAlignment="1">
      <alignment horizontal="center"/>
    </xf>
    <xf numFmtId="2" fontId="8" fillId="2" borderId="32" xfId="42" applyNumberFormat="1" applyFont="1" applyFill="1" applyBorder="1" applyAlignment="1">
      <alignment horizontal="center"/>
    </xf>
    <xf numFmtId="0" fontId="7" fillId="0" borderId="107" xfId="42" applyFont="1" applyBorder="1" applyAlignment="1">
      <alignment horizontal="center" vertical="center" wrapText="1"/>
    </xf>
    <xf numFmtId="0" fontId="8" fillId="0" borderId="91" xfId="42" applyFont="1" applyBorder="1" applyAlignment="1">
      <alignment horizontal="center" vertical="center" wrapText="1"/>
    </xf>
    <xf numFmtId="0" fontId="8" fillId="2" borderId="147" xfId="42" applyFont="1" applyFill="1" applyBorder="1" applyAlignment="1">
      <alignment horizontal="center" vertical="center"/>
    </xf>
    <xf numFmtId="0" fontId="7" fillId="0" borderId="52" xfId="42" applyFont="1" applyBorder="1" applyAlignment="1">
      <alignment horizontal="center"/>
    </xf>
    <xf numFmtId="0" fontId="4" fillId="0" borderId="52" xfId="42" applyBorder="1" applyAlignment="1">
      <alignment horizontal="center"/>
    </xf>
    <xf numFmtId="3" fontId="131" fillId="0" borderId="51" xfId="150" applyNumberFormat="1" applyFont="1" applyFill="1" applyBorder="1" applyAlignment="1">
      <alignment horizontal="center"/>
    </xf>
    <xf numFmtId="0" fontId="4" fillId="0" borderId="53" xfId="42" applyBorder="1" applyAlignment="1">
      <alignment horizontal="center"/>
    </xf>
    <xf numFmtId="3" fontId="131" fillId="0" borderId="40" xfId="150" applyNumberFormat="1" applyFont="1" applyFill="1" applyBorder="1" applyAlignment="1">
      <alignment horizontal="center"/>
    </xf>
    <xf numFmtId="3" fontId="6" fillId="0" borderId="16" xfId="150" applyNumberFormat="1" applyFont="1" applyFill="1" applyBorder="1" applyAlignment="1">
      <alignment horizontal="center"/>
    </xf>
    <xf numFmtId="3" fontId="131" fillId="0" borderId="54" xfId="150" applyNumberFormat="1" applyFont="1" applyFill="1" applyBorder="1" applyAlignment="1">
      <alignment horizontal="center"/>
    </xf>
    <xf numFmtId="3" fontId="6" fillId="0" borderId="99" xfId="150" applyNumberFormat="1" applyFont="1" applyFill="1" applyBorder="1" applyAlignment="1">
      <alignment horizontal="center"/>
    </xf>
    <xf numFmtId="10" fontId="8" fillId="2" borderId="127" xfId="42" applyNumberFormat="1" applyFont="1" applyFill="1" applyBorder="1" applyAlignment="1">
      <alignment horizontal="center"/>
    </xf>
    <xf numFmtId="3" fontId="18" fillId="0" borderId="51" xfId="150" applyNumberFormat="1" applyFont="1" applyFill="1" applyBorder="1" applyAlignment="1">
      <alignment horizontal="center"/>
    </xf>
    <xf numFmtId="10" fontId="8" fillId="2" borderId="122" xfId="42" applyNumberFormat="1" applyFont="1" applyFill="1" applyBorder="1" applyAlignment="1">
      <alignment horizontal="center"/>
    </xf>
    <xf numFmtId="3" fontId="18" fillId="0" borderId="40" xfId="150" applyNumberFormat="1" applyFont="1" applyFill="1" applyBorder="1" applyAlignment="1">
      <alignment horizontal="center"/>
    </xf>
    <xf numFmtId="3" fontId="18" fillId="0" borderId="54" xfId="154" applyNumberFormat="1" applyFont="1" applyFill="1" applyBorder="1" applyAlignment="1">
      <alignment horizontal="center"/>
    </xf>
    <xf numFmtId="3" fontId="18" fillId="0" borderId="54" xfId="150" applyNumberFormat="1" applyFont="1" applyFill="1" applyBorder="1" applyAlignment="1">
      <alignment horizontal="center"/>
    </xf>
    <xf numFmtId="3" fontId="131" fillId="0" borderId="70" xfId="150" applyNumberFormat="1" applyFont="1" applyFill="1" applyBorder="1" applyAlignment="1">
      <alignment horizontal="center"/>
    </xf>
    <xf numFmtId="3" fontId="6" fillId="0" borderId="59" xfId="150" applyNumberFormat="1" applyFont="1" applyFill="1" applyBorder="1" applyAlignment="1">
      <alignment horizontal="center"/>
    </xf>
    <xf numFmtId="3" fontId="4" fillId="0" borderId="40" xfId="154" applyNumberFormat="1" applyFont="1" applyFill="1" applyBorder="1" applyAlignment="1">
      <alignment horizontal="center"/>
    </xf>
    <xf numFmtId="3" fontId="4" fillId="0" borderId="40" xfId="150" applyNumberFormat="1" applyFont="1" applyFill="1" applyBorder="1" applyAlignment="1">
      <alignment horizontal="center"/>
    </xf>
    <xf numFmtId="3" fontId="18" fillId="0" borderId="70" xfId="154" applyNumberFormat="1" applyFont="1" applyFill="1" applyBorder="1" applyAlignment="1">
      <alignment horizontal="center"/>
    </xf>
    <xf numFmtId="3" fontId="18" fillId="0" borderId="70" xfId="150" applyNumberFormat="1" applyFont="1" applyFill="1" applyBorder="1" applyAlignment="1">
      <alignment horizontal="center"/>
    </xf>
    <xf numFmtId="3" fontId="7" fillId="0" borderId="58" xfId="42" applyNumberFormat="1" applyFont="1" applyBorder="1" applyAlignment="1">
      <alignment horizontal="center"/>
    </xf>
    <xf numFmtId="3" fontId="18" fillId="0" borderId="40" xfId="150" applyNumberFormat="1" applyFont="1" applyFill="1" applyBorder="1" applyAlignment="1">
      <alignment horizontal="center" vertical="center"/>
    </xf>
    <xf numFmtId="3" fontId="18" fillId="0" borderId="70" xfId="150" applyNumberFormat="1" applyFont="1" applyFill="1" applyBorder="1" applyAlignment="1">
      <alignment horizontal="center" vertical="center"/>
    </xf>
    <xf numFmtId="3" fontId="18" fillId="0" borderId="42" xfId="154" applyNumberFormat="1" applyFont="1" applyFill="1" applyBorder="1" applyAlignment="1">
      <alignment horizontal="center"/>
    </xf>
    <xf numFmtId="3" fontId="7" fillId="0" borderId="62" xfId="42" applyNumberFormat="1" applyFont="1" applyBorder="1" applyAlignment="1">
      <alignment horizontal="center"/>
    </xf>
    <xf numFmtId="3" fontId="18" fillId="0" borderId="42" xfId="150" applyNumberFormat="1" applyFont="1" applyFill="1" applyBorder="1" applyAlignment="1">
      <alignment horizontal="center" vertical="center"/>
    </xf>
    <xf numFmtId="3" fontId="18" fillId="3" borderId="51" xfId="42" applyNumberFormat="1" applyFont="1" applyFill="1" applyBorder="1" applyAlignment="1">
      <alignment horizontal="center" wrapText="1"/>
    </xf>
    <xf numFmtId="2" fontId="133" fillId="3" borderId="52" xfId="42" applyNumberFormat="1" applyFont="1" applyFill="1" applyBorder="1" applyAlignment="1">
      <alignment horizontal="center" wrapText="1"/>
    </xf>
    <xf numFmtId="2" fontId="8" fillId="0" borderId="52" xfId="42" applyNumberFormat="1" applyFont="1" applyBorder="1" applyAlignment="1">
      <alignment horizontal="center"/>
    </xf>
    <xf numFmtId="3" fontId="18" fillId="3" borderId="52" xfId="42" applyNumberFormat="1" applyFont="1" applyFill="1" applyBorder="1" applyAlignment="1">
      <alignment horizontal="center" wrapText="1"/>
    </xf>
    <xf numFmtId="4" fontId="12" fillId="3" borderId="66" xfId="42" applyNumberFormat="1" applyFont="1" applyFill="1" applyBorder="1" applyAlignment="1">
      <alignment horizontal="center" wrapText="1"/>
    </xf>
    <xf numFmtId="4" fontId="12" fillId="3" borderId="62" xfId="42" applyNumberFormat="1" applyFont="1" applyFill="1" applyBorder="1" applyAlignment="1">
      <alignment horizontal="center" wrapText="1"/>
    </xf>
    <xf numFmtId="0" fontId="7" fillId="0" borderId="129" xfId="42" applyFont="1" applyBorder="1" applyAlignment="1">
      <alignment horizontal="center" vertical="center"/>
    </xf>
    <xf numFmtId="0" fontId="6" fillId="0" borderId="34" xfId="150" applyFont="1" applyFill="1" applyBorder="1" applyAlignment="1">
      <alignment horizontal="center" wrapText="1"/>
    </xf>
    <xf numFmtId="0" fontId="6" fillId="0" borderId="44" xfId="150" applyFont="1" applyFill="1" applyBorder="1" applyAlignment="1">
      <alignment horizontal="center" wrapText="1"/>
    </xf>
    <xf numFmtId="0" fontId="6" fillId="0" borderId="36" xfId="150" applyFont="1" applyFill="1" applyBorder="1" applyAlignment="1">
      <alignment horizontal="center" wrapText="1"/>
    </xf>
    <xf numFmtId="3" fontId="131" fillId="0" borderId="38" xfId="150" applyNumberFormat="1" applyFont="1" applyFill="1" applyBorder="1" applyAlignment="1">
      <alignment horizontal="center"/>
    </xf>
    <xf numFmtId="3" fontId="131" fillId="0" borderId="10" xfId="150" applyNumberFormat="1" applyFont="1" applyFill="1" applyBorder="1" applyAlignment="1">
      <alignment horizontal="center"/>
    </xf>
    <xf numFmtId="3" fontId="131" fillId="0" borderId="7" xfId="150" applyNumberFormat="1" applyFont="1" applyFill="1" applyBorder="1" applyAlignment="1">
      <alignment horizontal="center"/>
    </xf>
    <xf numFmtId="3" fontId="131" fillId="0" borderId="2" xfId="150" applyNumberFormat="1" applyFont="1" applyFill="1" applyBorder="1" applyAlignment="1">
      <alignment horizontal="center"/>
    </xf>
    <xf numFmtId="3" fontId="131" fillId="0" borderId="3" xfId="150" applyNumberFormat="1" applyFont="1" applyFill="1" applyBorder="1" applyAlignment="1">
      <alignment horizontal="center"/>
    </xf>
    <xf numFmtId="3" fontId="19" fillId="0" borderId="2" xfId="154" applyNumberFormat="1" applyFont="1" applyFill="1" applyBorder="1" applyAlignment="1">
      <alignment horizontal="center"/>
    </xf>
    <xf numFmtId="3" fontId="19" fillId="0" borderId="3" xfId="154" applyNumberFormat="1" applyFont="1" applyFill="1" applyBorder="1" applyAlignment="1">
      <alignment horizontal="center"/>
    </xf>
    <xf numFmtId="3" fontId="131" fillId="0" borderId="57" xfId="150" applyNumberFormat="1" applyFont="1" applyFill="1" applyBorder="1" applyAlignment="1">
      <alignment horizontal="center"/>
    </xf>
    <xf numFmtId="3" fontId="19" fillId="0" borderId="57" xfId="154" applyNumberFormat="1" applyFont="1" applyFill="1" applyBorder="1" applyAlignment="1">
      <alignment horizontal="center"/>
    </xf>
    <xf numFmtId="3" fontId="131" fillId="0" borderId="8" xfId="150" applyNumberFormat="1" applyFont="1" applyFill="1" applyBorder="1" applyAlignment="1">
      <alignment horizontal="center"/>
    </xf>
    <xf numFmtId="3" fontId="131" fillId="0" borderId="46" xfId="150" applyNumberFormat="1" applyFont="1" applyFill="1" applyBorder="1" applyAlignment="1">
      <alignment horizontal="center"/>
    </xf>
    <xf numFmtId="3" fontId="131" fillId="0" borderId="47" xfId="150" applyNumberFormat="1" applyFont="1" applyFill="1" applyBorder="1" applyAlignment="1">
      <alignment horizontal="center"/>
    </xf>
    <xf numFmtId="3" fontId="19" fillId="0" borderId="46" xfId="154" applyNumberFormat="1" applyFont="1" applyFill="1" applyBorder="1" applyAlignment="1">
      <alignment horizontal="center"/>
    </xf>
    <xf numFmtId="3" fontId="18" fillId="0" borderId="2" xfId="150" applyNumberFormat="1" applyFont="1" applyFill="1" applyBorder="1" applyAlignment="1">
      <alignment horizontal="center"/>
    </xf>
    <xf numFmtId="3" fontId="18" fillId="0" borderId="3" xfId="150" applyNumberFormat="1" applyFont="1" applyFill="1" applyBorder="1" applyAlignment="1">
      <alignment horizontal="center"/>
    </xf>
    <xf numFmtId="3" fontId="4" fillId="0" borderId="2" xfId="150" applyNumberFormat="1" applyFont="1" applyFill="1" applyBorder="1" applyAlignment="1">
      <alignment horizontal="center"/>
    </xf>
    <xf numFmtId="3" fontId="4" fillId="0" borderId="3" xfId="150" applyNumberFormat="1" applyFont="1" applyFill="1" applyBorder="1" applyAlignment="1">
      <alignment horizontal="center"/>
    </xf>
    <xf numFmtId="3" fontId="18" fillId="0" borderId="57" xfId="150" applyNumberFormat="1" applyFont="1" applyFill="1" applyBorder="1" applyAlignment="1">
      <alignment horizontal="center"/>
    </xf>
    <xf numFmtId="3" fontId="18" fillId="0" borderId="8" xfId="150" applyNumberFormat="1" applyFont="1" applyFill="1" applyBorder="1" applyAlignment="1">
      <alignment horizontal="center"/>
    </xf>
    <xf numFmtId="3" fontId="4" fillId="0" borderId="2" xfId="154" applyNumberFormat="1" applyFont="1" applyFill="1" applyBorder="1" applyAlignment="1">
      <alignment horizontal="center"/>
    </xf>
    <xf numFmtId="3" fontId="18" fillId="0" borderId="46" xfId="150" applyNumberFormat="1" applyFont="1" applyFill="1" applyBorder="1" applyAlignment="1">
      <alignment horizontal="center"/>
    </xf>
    <xf numFmtId="3" fontId="18" fillId="0" borderId="47" xfId="150" applyNumberFormat="1" applyFont="1" applyFill="1" applyBorder="1" applyAlignment="1">
      <alignment horizontal="center"/>
    </xf>
    <xf numFmtId="0" fontId="6" fillId="0" borderId="25" xfId="42" applyFont="1" applyBorder="1" applyAlignment="1">
      <alignment horizontal="center"/>
    </xf>
    <xf numFmtId="0" fontId="6" fillId="0" borderId="28" xfId="42" applyFont="1" applyBorder="1" applyAlignment="1">
      <alignment horizontal="center"/>
    </xf>
    <xf numFmtId="3" fontId="18" fillId="0" borderId="2" xfId="150" applyNumberFormat="1" applyFont="1" applyFill="1" applyBorder="1" applyAlignment="1">
      <alignment horizontal="center" vertical="center"/>
    </xf>
    <xf numFmtId="3" fontId="18" fillId="0" borderId="3" xfId="150" applyNumberFormat="1" applyFont="1" applyFill="1" applyBorder="1" applyAlignment="1">
      <alignment horizontal="center" vertical="center"/>
    </xf>
    <xf numFmtId="0" fontId="6" fillId="0" borderId="106" xfId="42" applyFont="1" applyBorder="1" applyAlignment="1">
      <alignment horizontal="center"/>
    </xf>
    <xf numFmtId="3" fontId="18" fillId="0" borderId="54" xfId="150" applyNumberFormat="1" applyFont="1" applyFill="1" applyBorder="1" applyAlignment="1">
      <alignment horizontal="center" vertical="center"/>
    </xf>
    <xf numFmtId="3" fontId="18" fillId="0" borderId="80" xfId="150" applyNumberFormat="1" applyFont="1" applyFill="1" applyBorder="1" applyAlignment="1">
      <alignment horizontal="center" vertical="center"/>
    </xf>
    <xf numFmtId="3" fontId="19" fillId="0" borderId="80" xfId="154" applyNumberFormat="1" applyFont="1" applyFill="1" applyBorder="1" applyAlignment="1">
      <alignment horizontal="center"/>
    </xf>
    <xf numFmtId="3" fontId="18" fillId="0" borderId="160" xfId="150" applyNumberFormat="1" applyFont="1" applyFill="1" applyBorder="1" applyAlignment="1">
      <alignment horizontal="center" vertical="center"/>
    </xf>
    <xf numFmtId="0" fontId="6" fillId="0" borderId="31" xfId="42" applyFont="1" applyBorder="1" applyAlignment="1">
      <alignment horizontal="center"/>
    </xf>
    <xf numFmtId="3" fontId="18" fillId="0" borderId="5" xfId="150" applyNumberFormat="1" applyFont="1" applyFill="1" applyBorder="1" applyAlignment="1">
      <alignment horizontal="center" vertical="center"/>
    </xf>
    <xf numFmtId="3" fontId="19" fillId="0" borderId="5" xfId="154" applyNumberFormat="1" applyFont="1" applyFill="1" applyBorder="1" applyAlignment="1">
      <alignment horizontal="center"/>
    </xf>
    <xf numFmtId="3" fontId="18" fillId="0" borderId="6" xfId="150" applyNumberFormat="1" applyFont="1" applyFill="1" applyBorder="1" applyAlignment="1">
      <alignment horizontal="center" vertical="center"/>
    </xf>
    <xf numFmtId="0" fontId="7" fillId="0" borderId="0" xfId="42" applyFont="1" applyBorder="1"/>
    <xf numFmtId="3" fontId="18" fillId="0" borderId="0" xfId="150" applyNumberFormat="1" applyFont="1" applyFill="1" applyBorder="1" applyAlignment="1">
      <alignment horizontal="center"/>
    </xf>
    <xf numFmtId="3" fontId="19" fillId="0" borderId="0" xfId="154" applyNumberFormat="1" applyFont="1" applyFill="1" applyBorder="1" applyAlignment="1">
      <alignment horizontal="center"/>
    </xf>
    <xf numFmtId="0" fontId="129" fillId="9" borderId="64" xfId="150" applyFont="1" applyFill="1" applyBorder="1" applyAlignment="1">
      <alignment horizontal="center" vertical="center" wrapText="1"/>
    </xf>
    <xf numFmtId="0" fontId="129" fillId="9" borderId="65" xfId="150" applyFont="1" applyFill="1" applyBorder="1" applyAlignment="1">
      <alignment horizontal="center" vertical="center" wrapText="1"/>
    </xf>
    <xf numFmtId="0" fontId="129" fillId="0" borderId="65" xfId="150" applyFont="1" applyFill="1" applyBorder="1" applyAlignment="1">
      <alignment horizontal="center" vertical="center" wrapText="1"/>
    </xf>
    <xf numFmtId="0" fontId="129" fillId="0" borderId="216" xfId="150" applyFont="1" applyFill="1" applyBorder="1" applyAlignment="1">
      <alignment horizontal="center" vertical="center" wrapText="1"/>
    </xf>
    <xf numFmtId="0" fontId="129" fillId="3" borderId="217" xfId="42" applyFont="1" applyFill="1" applyBorder="1" applyAlignment="1">
      <alignment horizontal="center" vertical="center" wrapText="1"/>
    </xf>
    <xf numFmtId="0" fontId="129" fillId="0" borderId="113" xfId="150" applyFont="1" applyFill="1" applyBorder="1" applyAlignment="1">
      <alignment horizontal="center" vertical="center" wrapText="1"/>
    </xf>
    <xf numFmtId="0" fontId="7" fillId="0" borderId="24" xfId="42" applyFont="1" applyFill="1" applyBorder="1" applyAlignment="1">
      <alignment horizontal="center"/>
    </xf>
    <xf numFmtId="3" fontId="82" fillId="0" borderId="51" xfId="42" applyNumberFormat="1" applyFont="1" applyFill="1" applyBorder="1" applyAlignment="1">
      <alignment horizontal="center" wrapText="1"/>
    </xf>
    <xf numFmtId="3" fontId="82" fillId="0" borderId="46" xfId="42" applyNumberFormat="1" applyFont="1" applyFill="1" applyBorder="1" applyAlignment="1">
      <alignment horizontal="center" wrapText="1"/>
    </xf>
    <xf numFmtId="3" fontId="82" fillId="0" borderId="46" xfId="150" applyNumberFormat="1" applyFont="1" applyFill="1" applyBorder="1" applyAlignment="1">
      <alignment horizontal="center"/>
    </xf>
    <xf numFmtId="3" fontId="82" fillId="0" borderId="47" xfId="42" applyNumberFormat="1" applyFont="1" applyFill="1" applyBorder="1" applyAlignment="1">
      <alignment horizontal="center" wrapText="1"/>
    </xf>
    <xf numFmtId="0" fontId="7" fillId="0" borderId="27" xfId="42" applyFont="1" applyFill="1" applyBorder="1" applyAlignment="1">
      <alignment horizontal="center"/>
    </xf>
    <xf numFmtId="3" fontId="82" fillId="0" borderId="40" xfId="42" applyNumberFormat="1" applyFont="1" applyFill="1" applyBorder="1" applyAlignment="1">
      <alignment horizontal="center" wrapText="1"/>
    </xf>
    <xf numFmtId="3" fontId="82" fillId="0" borderId="2" xfId="42" applyNumberFormat="1" applyFont="1" applyFill="1" applyBorder="1" applyAlignment="1">
      <alignment horizontal="center" wrapText="1"/>
    </xf>
    <xf numFmtId="3" fontId="82" fillId="0" borderId="2" xfId="150" applyNumberFormat="1" applyFont="1" applyFill="1" applyBorder="1" applyAlignment="1">
      <alignment horizontal="center"/>
    </xf>
    <xf numFmtId="3" fontId="82" fillId="0" borderId="3" xfId="42" applyNumberFormat="1" applyFont="1" applyFill="1" applyBorder="1" applyAlignment="1">
      <alignment horizontal="center" wrapText="1"/>
    </xf>
    <xf numFmtId="3" fontId="82" fillId="0" borderId="40" xfId="150" applyNumberFormat="1" applyFont="1" applyFill="1" applyBorder="1" applyAlignment="1">
      <alignment horizontal="center"/>
    </xf>
    <xf numFmtId="3" fontId="82" fillId="0" borderId="3" xfId="150" applyNumberFormat="1" applyFont="1" applyFill="1" applyBorder="1" applyAlignment="1">
      <alignment horizontal="center"/>
    </xf>
    <xf numFmtId="0" fontId="7" fillId="0" borderId="30" xfId="42" applyFont="1" applyFill="1" applyBorder="1" applyAlignment="1">
      <alignment horizontal="center"/>
    </xf>
    <xf numFmtId="3" fontId="82" fillId="0" borderId="5" xfId="150" applyNumberFormat="1" applyFont="1" applyFill="1" applyBorder="1" applyAlignment="1">
      <alignment horizontal="center"/>
    </xf>
    <xf numFmtId="3" fontId="18" fillId="0" borderId="0" xfId="150" applyNumberFormat="1" applyFont="1" applyFill="1" applyBorder="1" applyAlignment="1">
      <alignment horizontal="center" vertical="center"/>
    </xf>
    <xf numFmtId="3" fontId="82" fillId="0" borderId="0" xfId="150" applyNumberFormat="1" applyFont="1" applyFill="1" applyBorder="1" applyAlignment="1">
      <alignment horizontal="center"/>
    </xf>
    <xf numFmtId="3" fontId="4" fillId="0" borderId="0" xfId="42" applyNumberFormat="1" applyFont="1" applyAlignment="1">
      <alignment horizontal="center"/>
    </xf>
    <xf numFmtId="0" fontId="6" fillId="0" borderId="0" xfId="154" applyFont="1" applyFill="1"/>
    <xf numFmtId="0" fontId="6" fillId="0" borderId="77" xfId="157" applyFont="1" applyBorder="1" applyAlignment="1">
      <alignment horizontal="center" wrapText="1"/>
    </xf>
    <xf numFmtId="0" fontId="6" fillId="0" borderId="67" xfId="150" applyFont="1" applyFill="1" applyBorder="1" applyAlignment="1">
      <alignment horizontal="center" wrapText="1"/>
    </xf>
    <xf numFmtId="0" fontId="129" fillId="0" borderId="67" xfId="150" applyFont="1" applyFill="1" applyBorder="1" applyAlignment="1">
      <alignment horizontal="center" wrapText="1"/>
    </xf>
    <xf numFmtId="0" fontId="129" fillId="0" borderId="14" xfId="150" applyFont="1" applyFill="1" applyBorder="1" applyAlignment="1">
      <alignment horizontal="center" wrapText="1"/>
    </xf>
    <xf numFmtId="0" fontId="6" fillId="0" borderId="218" xfId="157" applyFont="1" applyBorder="1" applyAlignment="1">
      <alignment horizontal="center" wrapText="1"/>
    </xf>
    <xf numFmtId="0" fontId="6" fillId="0" borderId="219" xfId="157" applyFont="1" applyBorder="1" applyAlignment="1">
      <alignment horizontal="center" wrapText="1"/>
    </xf>
    <xf numFmtId="0" fontId="6" fillId="0" borderId="220" xfId="157" applyFont="1" applyBorder="1" applyAlignment="1">
      <alignment horizontal="center" wrapText="1"/>
    </xf>
    <xf numFmtId="0" fontId="7" fillId="0" borderId="25" xfId="42" applyFont="1" applyBorder="1" applyAlignment="1">
      <alignment horizontal="center"/>
    </xf>
    <xf numFmtId="3" fontId="131" fillId="0" borderId="46" xfId="154" applyNumberFormat="1" applyFont="1" applyFill="1" applyBorder="1" applyAlignment="1">
      <alignment horizontal="center"/>
    </xf>
    <xf numFmtId="3" fontId="4" fillId="0" borderId="53" xfId="42" applyNumberFormat="1" applyFont="1" applyBorder="1" applyAlignment="1">
      <alignment horizontal="center"/>
    </xf>
    <xf numFmtId="3" fontId="8" fillId="2" borderId="109" xfId="42" applyNumberFormat="1" applyFont="1" applyFill="1" applyBorder="1" applyAlignment="1">
      <alignment horizontal="center"/>
    </xf>
    <xf numFmtId="3" fontId="131" fillId="0" borderId="60" xfId="154" applyNumberFormat="1" applyFont="1" applyFill="1" applyBorder="1" applyAlignment="1">
      <alignment horizontal="center"/>
    </xf>
    <xf numFmtId="3" fontId="131" fillId="0" borderId="52" xfId="154" applyNumberFormat="1" applyFont="1" applyFill="1" applyBorder="1" applyAlignment="1">
      <alignment horizontal="center"/>
    </xf>
    <xf numFmtId="3" fontId="12" fillId="2" borderId="26" xfId="150" applyNumberFormat="1" applyFont="1" applyFill="1" applyBorder="1" applyAlignment="1">
      <alignment horizontal="center" vertical="center"/>
    </xf>
    <xf numFmtId="0" fontId="7" fillId="0" borderId="28" xfId="42" applyFont="1" applyBorder="1" applyAlignment="1">
      <alignment horizontal="center"/>
    </xf>
    <xf numFmtId="3" fontId="131" fillId="0" borderId="2" xfId="154" applyNumberFormat="1" applyFont="1" applyFill="1" applyBorder="1" applyAlignment="1">
      <alignment horizontal="center"/>
    </xf>
    <xf numFmtId="3" fontId="4" fillId="0" borderId="16" xfId="42" applyNumberFormat="1" applyFont="1" applyBorder="1" applyAlignment="1">
      <alignment horizontal="center"/>
    </xf>
    <xf numFmtId="3" fontId="8" fillId="2" borderId="28" xfId="42" applyNumberFormat="1" applyFont="1" applyFill="1" applyBorder="1" applyAlignment="1">
      <alignment horizontal="center"/>
    </xf>
    <xf numFmtId="3" fontId="131" fillId="0" borderId="11" xfId="154" applyNumberFormat="1" applyFont="1" applyFill="1" applyBorder="1" applyAlignment="1">
      <alignment horizontal="center"/>
    </xf>
    <xf numFmtId="3" fontId="131" fillId="0" borderId="66" xfId="154" applyNumberFormat="1" applyFont="1" applyFill="1" applyBorder="1" applyAlignment="1">
      <alignment horizontal="center"/>
    </xf>
    <xf numFmtId="3" fontId="12" fillId="2" borderId="29" xfId="150" applyNumberFormat="1" applyFont="1" applyFill="1" applyBorder="1" applyAlignment="1">
      <alignment horizontal="center" vertical="center"/>
    </xf>
    <xf numFmtId="3" fontId="131" fillId="0" borderId="16" xfId="154" applyNumberFormat="1" applyFont="1" applyFill="1" applyBorder="1" applyAlignment="1">
      <alignment horizontal="center"/>
    </xf>
    <xf numFmtId="0" fontId="7" fillId="0" borderId="106" xfId="42" applyFont="1" applyBorder="1" applyAlignment="1">
      <alignment horizontal="center"/>
    </xf>
    <xf numFmtId="3" fontId="131" fillId="0" borderId="80" xfId="154" applyNumberFormat="1" applyFont="1" applyFill="1" applyBorder="1" applyAlignment="1">
      <alignment horizontal="center"/>
    </xf>
    <xf numFmtId="3" fontId="131" fillId="0" borderId="99" xfId="154" applyNumberFormat="1" applyFont="1" applyFill="1" applyBorder="1" applyAlignment="1">
      <alignment horizontal="center"/>
    </xf>
    <xf numFmtId="3" fontId="8" fillId="2" borderId="125" xfId="42" applyNumberFormat="1" applyFont="1" applyFill="1" applyBorder="1" applyAlignment="1">
      <alignment horizontal="center"/>
    </xf>
    <xf numFmtId="3" fontId="131" fillId="0" borderId="55" xfId="154" applyNumberFormat="1" applyFont="1" applyFill="1" applyBorder="1" applyAlignment="1">
      <alignment horizontal="center"/>
    </xf>
    <xf numFmtId="3" fontId="131" fillId="0" borderId="97" xfId="154" applyNumberFormat="1" applyFont="1" applyFill="1" applyBorder="1" applyAlignment="1">
      <alignment horizontal="center"/>
    </xf>
    <xf numFmtId="3" fontId="12" fillId="2" borderId="171" xfId="150" applyNumberFormat="1" applyFont="1" applyFill="1" applyBorder="1" applyAlignment="1">
      <alignment horizontal="center" vertical="center"/>
    </xf>
    <xf numFmtId="3" fontId="8" fillId="2" borderId="25" xfId="42" applyNumberFormat="1" applyFont="1" applyFill="1" applyBorder="1" applyAlignment="1">
      <alignment horizontal="center"/>
    </xf>
    <xf numFmtId="3" fontId="131" fillId="0" borderId="53" xfId="154" applyNumberFormat="1" applyFont="1" applyFill="1" applyBorder="1" applyAlignment="1">
      <alignment horizontal="center"/>
    </xf>
    <xf numFmtId="0" fontId="7" fillId="0" borderId="125" xfId="42" applyFont="1" applyBorder="1" applyAlignment="1">
      <alignment horizontal="center"/>
    </xf>
    <xf numFmtId="3" fontId="131" fillId="0" borderId="57" xfId="154" applyNumberFormat="1" applyFont="1" applyFill="1" applyBorder="1" applyAlignment="1">
      <alignment horizontal="center"/>
    </xf>
    <xf numFmtId="3" fontId="131" fillId="0" borderId="59" xfId="154" applyNumberFormat="1" applyFont="1" applyFill="1" applyBorder="1" applyAlignment="1">
      <alignment horizontal="center"/>
    </xf>
    <xf numFmtId="3" fontId="131" fillId="0" borderId="18" xfId="154" applyNumberFormat="1" applyFont="1" applyFill="1" applyBorder="1" applyAlignment="1">
      <alignment horizontal="center"/>
    </xf>
    <xf numFmtId="0" fontId="134" fillId="0" borderId="0" xfId="154" applyFont="1" applyFill="1"/>
    <xf numFmtId="3" fontId="4" fillId="0" borderId="60" xfId="154" applyNumberFormat="1" applyFont="1" applyFill="1" applyBorder="1" applyAlignment="1">
      <alignment horizontal="center"/>
    </xf>
    <xf numFmtId="3" fontId="4" fillId="0" borderId="46" xfId="154" applyNumberFormat="1" applyFont="1" applyFill="1" applyBorder="1" applyAlignment="1">
      <alignment horizontal="center"/>
    </xf>
    <xf numFmtId="3" fontId="4" fillId="0" borderId="51" xfId="154" applyNumberFormat="1" applyFont="1" applyFill="1" applyBorder="1" applyAlignment="1">
      <alignment horizontal="center"/>
    </xf>
    <xf numFmtId="3" fontId="4" fillId="0" borderId="53" xfId="154" applyNumberFormat="1" applyFont="1" applyFill="1" applyBorder="1" applyAlignment="1">
      <alignment horizontal="center"/>
    </xf>
    <xf numFmtId="3" fontId="8" fillId="2" borderId="26" xfId="150" applyNumberFormat="1" applyFont="1" applyFill="1" applyBorder="1" applyAlignment="1">
      <alignment horizontal="center"/>
    </xf>
    <xf numFmtId="3" fontId="4" fillId="0" borderId="11" xfId="154" applyNumberFormat="1" applyFont="1" applyFill="1" applyBorder="1" applyAlignment="1">
      <alignment horizontal="center"/>
    </xf>
    <xf numFmtId="3" fontId="4" fillId="0" borderId="16" xfId="154" applyNumberFormat="1" applyFont="1" applyFill="1" applyBorder="1" applyAlignment="1">
      <alignment horizontal="center"/>
    </xf>
    <xf numFmtId="3" fontId="8" fillId="2" borderId="29" xfId="150" applyNumberFormat="1" applyFont="1" applyFill="1" applyBorder="1" applyAlignment="1">
      <alignment horizontal="center"/>
    </xf>
    <xf numFmtId="3" fontId="18" fillId="0" borderId="11" xfId="154" applyNumberFormat="1" applyFont="1" applyFill="1" applyBorder="1" applyAlignment="1">
      <alignment horizontal="center"/>
    </xf>
    <xf numFmtId="3" fontId="18" fillId="0" borderId="2" xfId="154" applyNumberFormat="1" applyFont="1" applyFill="1" applyBorder="1" applyAlignment="1">
      <alignment horizontal="center"/>
    </xf>
    <xf numFmtId="0" fontId="131" fillId="0" borderId="2" xfId="154" applyNumberFormat="1" applyFont="1" applyFill="1" applyBorder="1" applyAlignment="1">
      <alignment horizontal="center"/>
    </xf>
    <xf numFmtId="3" fontId="18" fillId="0" borderId="16" xfId="154" applyNumberFormat="1" applyFont="1" applyFill="1" applyBorder="1" applyAlignment="1">
      <alignment horizontal="center"/>
    </xf>
    <xf numFmtId="0" fontId="131" fillId="0" borderId="2" xfId="154" applyFont="1" applyFill="1" applyBorder="1" applyAlignment="1">
      <alignment horizontal="center"/>
    </xf>
    <xf numFmtId="3" fontId="131" fillId="0" borderId="58" xfId="154" applyNumberFormat="1" applyFont="1" applyFill="1" applyBorder="1" applyAlignment="1">
      <alignment horizontal="center"/>
    </xf>
    <xf numFmtId="0" fontId="131" fillId="0" borderId="57" xfId="154" applyNumberFormat="1" applyFont="1" applyFill="1" applyBorder="1" applyAlignment="1">
      <alignment horizontal="center"/>
    </xf>
    <xf numFmtId="0" fontId="131" fillId="0" borderId="57" xfId="154" applyFont="1" applyFill="1" applyBorder="1" applyAlignment="1">
      <alignment horizontal="center"/>
    </xf>
    <xf numFmtId="0" fontId="131" fillId="0" borderId="59" xfId="154" applyNumberFormat="1" applyFont="1" applyFill="1" applyBorder="1" applyAlignment="1">
      <alignment horizontal="center"/>
    </xf>
    <xf numFmtId="3" fontId="8" fillId="2" borderId="127" xfId="150" applyNumberFormat="1" applyFont="1" applyFill="1" applyBorder="1" applyAlignment="1">
      <alignment horizontal="center"/>
    </xf>
    <xf numFmtId="3" fontId="8" fillId="2" borderId="122" xfId="150" applyNumberFormat="1" applyFont="1" applyFill="1" applyBorder="1" applyAlignment="1">
      <alignment horizontal="center"/>
    </xf>
    <xf numFmtId="3" fontId="135" fillId="0" borderId="40" xfId="154" applyNumberFormat="1" applyFont="1" applyFill="1" applyBorder="1" applyAlignment="1">
      <alignment horizontal="center"/>
    </xf>
    <xf numFmtId="3" fontId="135" fillId="0" borderId="2" xfId="154" applyNumberFormat="1" applyFont="1" applyFill="1" applyBorder="1" applyAlignment="1">
      <alignment horizontal="center"/>
    </xf>
    <xf numFmtId="3" fontId="135" fillId="0" borderId="66" xfId="154" applyNumberFormat="1" applyFont="1" applyFill="1" applyBorder="1" applyAlignment="1">
      <alignment horizontal="center"/>
    </xf>
    <xf numFmtId="0" fontId="131" fillId="0" borderId="66" xfId="154" applyNumberFormat="1" applyFont="1" applyFill="1" applyBorder="1" applyAlignment="1">
      <alignment horizontal="center"/>
    </xf>
    <xf numFmtId="3" fontId="8" fillId="2" borderId="171" xfId="150" applyNumberFormat="1" applyFont="1" applyFill="1" applyBorder="1" applyAlignment="1">
      <alignment horizontal="center"/>
    </xf>
    <xf numFmtId="3" fontId="8" fillId="2" borderId="89" xfId="42" applyNumberFormat="1" applyFont="1" applyFill="1" applyBorder="1" applyAlignment="1">
      <alignment horizontal="center"/>
    </xf>
    <xf numFmtId="3" fontId="8" fillId="2" borderId="144" xfId="150" applyNumberFormat="1" applyFont="1" applyFill="1" applyBorder="1" applyAlignment="1">
      <alignment horizontal="center"/>
    </xf>
    <xf numFmtId="3" fontId="8" fillId="2" borderId="94" xfId="42" applyNumberFormat="1" applyFont="1" applyFill="1" applyBorder="1" applyAlignment="1">
      <alignment horizontal="center"/>
    </xf>
    <xf numFmtId="3" fontId="8" fillId="2" borderId="142" xfId="150" applyNumberFormat="1" applyFont="1" applyFill="1" applyBorder="1" applyAlignment="1">
      <alignment horizontal="center"/>
    </xf>
    <xf numFmtId="3" fontId="8" fillId="2" borderId="124" xfId="42" applyNumberFormat="1" applyFont="1" applyFill="1" applyBorder="1" applyAlignment="1">
      <alignment horizontal="center"/>
    </xf>
    <xf numFmtId="3" fontId="8" fillId="2" borderId="145" xfId="150" applyNumberFormat="1" applyFont="1" applyFill="1" applyBorder="1" applyAlignment="1">
      <alignment horizontal="center"/>
    </xf>
    <xf numFmtId="3" fontId="7" fillId="2" borderId="25" xfId="42" applyNumberFormat="1" applyFont="1" applyFill="1" applyBorder="1" applyAlignment="1">
      <alignment horizontal="center"/>
    </xf>
    <xf numFmtId="3" fontId="4" fillId="0" borderId="52" xfId="154" applyNumberFormat="1" applyFont="1" applyFill="1" applyBorder="1" applyAlignment="1">
      <alignment horizontal="center"/>
    </xf>
    <xf numFmtId="3" fontId="7" fillId="2" borderId="26" xfId="150" applyNumberFormat="1" applyFont="1" applyFill="1" applyBorder="1" applyAlignment="1">
      <alignment horizontal="center"/>
    </xf>
    <xf numFmtId="3" fontId="4" fillId="0" borderId="66" xfId="154" applyNumberFormat="1" applyFont="1" applyFill="1" applyBorder="1" applyAlignment="1">
      <alignment horizontal="center"/>
    </xf>
    <xf numFmtId="3" fontId="7" fillId="2" borderId="28" xfId="42" applyNumberFormat="1" applyFont="1" applyFill="1" applyBorder="1" applyAlignment="1">
      <alignment horizontal="center"/>
    </xf>
    <xf numFmtId="3" fontId="7" fillId="2" borderId="29" xfId="150" applyNumberFormat="1" applyFont="1" applyFill="1" applyBorder="1" applyAlignment="1">
      <alignment horizontal="center"/>
    </xf>
    <xf numFmtId="3" fontId="4" fillId="0" borderId="54" xfId="154" applyNumberFormat="1" applyFont="1" applyFill="1" applyBorder="1" applyAlignment="1">
      <alignment horizontal="center"/>
    </xf>
    <xf numFmtId="3" fontId="4" fillId="0" borderId="80" xfId="154" applyNumberFormat="1" applyFont="1" applyFill="1" applyBorder="1" applyAlignment="1">
      <alignment horizontal="center"/>
    </xf>
    <xf numFmtId="3" fontId="4" fillId="0" borderId="97" xfId="154" applyNumberFormat="1" applyFont="1" applyFill="1" applyBorder="1" applyAlignment="1">
      <alignment horizontal="center"/>
    </xf>
    <xf numFmtId="3" fontId="7" fillId="2" borderId="106" xfId="42" applyNumberFormat="1" applyFont="1" applyFill="1" applyBorder="1" applyAlignment="1">
      <alignment horizontal="center"/>
    </xf>
    <xf numFmtId="3" fontId="7" fillId="2" borderId="127" xfId="150" applyNumberFormat="1" applyFont="1" applyFill="1" applyBorder="1" applyAlignment="1">
      <alignment horizontal="center"/>
    </xf>
    <xf numFmtId="0" fontId="7" fillId="0" borderId="31" xfId="42" applyFont="1" applyBorder="1" applyAlignment="1">
      <alignment horizontal="center"/>
    </xf>
    <xf numFmtId="3" fontId="4" fillId="0" borderId="42" xfId="154" applyNumberFormat="1" applyFont="1" applyFill="1" applyBorder="1" applyAlignment="1">
      <alignment horizontal="center"/>
    </xf>
    <xf numFmtId="3" fontId="4" fillId="0" borderId="5" xfId="154" applyNumberFormat="1" applyFont="1" applyFill="1" applyBorder="1" applyAlignment="1">
      <alignment horizontal="center"/>
    </xf>
    <xf numFmtId="3" fontId="4" fillId="0" borderId="62" xfId="154" applyNumberFormat="1" applyFont="1" applyFill="1" applyBorder="1" applyAlignment="1">
      <alignment horizontal="center"/>
    </xf>
    <xf numFmtId="3" fontId="7" fillId="2" borderId="31" xfId="42" applyNumberFormat="1" applyFont="1" applyFill="1" applyBorder="1" applyAlignment="1">
      <alignment horizontal="center"/>
    </xf>
    <xf numFmtId="3" fontId="7" fillId="2" borderId="32" xfId="150" applyNumberFormat="1" applyFont="1" applyFill="1" applyBorder="1" applyAlignment="1">
      <alignment horizontal="center"/>
    </xf>
    <xf numFmtId="0" fontId="7" fillId="0" borderId="168" xfId="42" applyFont="1" applyBorder="1" applyAlignment="1">
      <alignment horizontal="center"/>
    </xf>
    <xf numFmtId="0" fontId="7" fillId="0" borderId="110" xfId="42" applyFont="1" applyBorder="1" applyAlignment="1">
      <alignment horizontal="center"/>
    </xf>
    <xf numFmtId="0" fontId="7" fillId="0" borderId="78" xfId="159" applyFont="1" applyBorder="1" applyAlignment="1">
      <alignment horizontal="center" wrapText="1"/>
    </xf>
    <xf numFmtId="0" fontId="7" fillId="0" borderId="44" xfId="159" applyFont="1" applyBorder="1" applyAlignment="1">
      <alignment horizontal="center" wrapText="1"/>
    </xf>
    <xf numFmtId="0" fontId="8" fillId="0" borderId="36" xfId="42" applyFont="1" applyBorder="1" applyAlignment="1">
      <alignment horizontal="center" wrapText="1"/>
    </xf>
    <xf numFmtId="3" fontId="4" fillId="0" borderId="9" xfId="42" applyNumberFormat="1" applyFont="1" applyBorder="1" applyAlignment="1">
      <alignment horizontal="center"/>
    </xf>
    <xf numFmtId="2" fontId="8" fillId="0" borderId="7" xfId="42" applyNumberFormat="1" applyFont="1" applyBorder="1" applyAlignment="1">
      <alignment horizontal="center"/>
    </xf>
    <xf numFmtId="3" fontId="4" fillId="0" borderId="11" xfId="42" applyNumberFormat="1" applyFont="1" applyBorder="1" applyAlignment="1">
      <alignment horizontal="center"/>
    </xf>
    <xf numFmtId="2" fontId="8" fillId="0" borderId="3" xfId="42" applyNumberFormat="1" applyFont="1" applyBorder="1" applyAlignment="1">
      <alignment horizontal="center"/>
    </xf>
    <xf numFmtId="3" fontId="4" fillId="0" borderId="55" xfId="42" applyNumberFormat="1" applyFont="1" applyBorder="1" applyAlignment="1">
      <alignment horizontal="center"/>
    </xf>
    <xf numFmtId="3" fontId="4" fillId="0" borderId="80" xfId="42" applyNumberFormat="1" applyFont="1" applyBorder="1" applyAlignment="1">
      <alignment horizontal="center"/>
    </xf>
    <xf numFmtId="2" fontId="8" fillId="0" borderId="160" xfId="42" applyNumberFormat="1" applyFont="1" applyBorder="1" applyAlignment="1">
      <alignment horizontal="center"/>
    </xf>
    <xf numFmtId="3" fontId="4" fillId="0" borderId="60" xfId="42" applyNumberFormat="1" applyFont="1" applyBorder="1" applyAlignment="1">
      <alignment horizontal="center"/>
    </xf>
    <xf numFmtId="2" fontId="8" fillId="0" borderId="47" xfId="42" applyNumberFormat="1" applyFont="1" applyBorder="1" applyAlignment="1">
      <alignment horizontal="center"/>
    </xf>
    <xf numFmtId="0" fontId="7" fillId="0" borderId="0" xfId="158" quotePrefix="1" applyFont="1" applyAlignment="1">
      <alignment horizontal="left" vertical="center"/>
    </xf>
    <xf numFmtId="0" fontId="7" fillId="0" borderId="0" xfId="158" quotePrefix="1" applyFont="1" applyAlignment="1">
      <alignment horizontal="centerContinuous" vertical="center"/>
    </xf>
    <xf numFmtId="3" fontId="4" fillId="0" borderId="18" xfId="42" applyNumberFormat="1" applyFont="1" applyBorder="1" applyAlignment="1">
      <alignment horizontal="center"/>
    </xf>
    <xf numFmtId="3" fontId="4" fillId="0" borderId="57" xfId="42" applyNumberFormat="1" applyFont="1" applyBorder="1" applyAlignment="1">
      <alignment horizontal="center"/>
    </xf>
    <xf numFmtId="2" fontId="8" fillId="0" borderId="8" xfId="42" applyNumberFormat="1" applyFont="1" applyBorder="1" applyAlignment="1">
      <alignment horizontal="center"/>
    </xf>
    <xf numFmtId="3" fontId="4" fillId="0" borderId="54" xfId="42" applyNumberFormat="1" applyFont="1" applyBorder="1" applyAlignment="1">
      <alignment horizontal="center"/>
    </xf>
    <xf numFmtId="3" fontId="4" fillId="0" borderId="70" xfId="42" applyNumberFormat="1" applyFont="1" applyBorder="1" applyAlignment="1">
      <alignment horizontal="center"/>
    </xf>
    <xf numFmtId="3" fontId="4" fillId="0" borderId="51" xfId="42" applyNumberFormat="1" applyBorder="1" applyAlignment="1">
      <alignment horizontal="center"/>
    </xf>
    <xf numFmtId="3" fontId="4" fillId="0" borderId="46" xfId="42" applyNumberFormat="1" applyBorder="1" applyAlignment="1">
      <alignment horizontal="center"/>
    </xf>
    <xf numFmtId="3" fontId="4" fillId="0" borderId="40" xfId="42" applyNumberFormat="1" applyBorder="1" applyAlignment="1">
      <alignment horizontal="center"/>
    </xf>
    <xf numFmtId="3" fontId="4" fillId="0" borderId="2" xfId="42" applyNumberFormat="1" applyBorder="1" applyAlignment="1">
      <alignment horizontal="center"/>
    </xf>
    <xf numFmtId="3" fontId="4" fillId="0" borderId="70" xfId="42" applyNumberFormat="1" applyBorder="1" applyAlignment="1">
      <alignment horizontal="center"/>
    </xf>
    <xf numFmtId="3" fontId="4" fillId="0" borderId="57" xfId="42" applyNumberFormat="1" applyBorder="1" applyAlignment="1">
      <alignment horizontal="center"/>
    </xf>
    <xf numFmtId="2" fontId="8" fillId="0" borderId="6" xfId="42" applyNumberFormat="1" applyFont="1" applyBorder="1" applyAlignment="1">
      <alignment horizontal="center"/>
    </xf>
    <xf numFmtId="2" fontId="8" fillId="0" borderId="0" xfId="42" applyNumberFormat="1" applyFont="1" applyBorder="1" applyAlignment="1">
      <alignment horizontal="center"/>
    </xf>
    <xf numFmtId="0" fontId="18" fillId="0" borderId="0" xfId="158" quotePrefix="1" applyFont="1" applyAlignment="1">
      <alignment horizontal="left" vertical="center"/>
    </xf>
    <xf numFmtId="49" fontId="137" fillId="0" borderId="0" xfId="42" applyNumberFormat="1" applyFont="1" applyBorder="1" applyAlignment="1">
      <alignment horizontal="center" vertical="center" wrapText="1"/>
    </xf>
    <xf numFmtId="49" fontId="7" fillId="0" borderId="0" xfId="42" applyNumberFormat="1" applyFont="1" applyBorder="1" applyAlignment="1">
      <alignment horizontal="right" vertical="center" wrapText="1"/>
    </xf>
    <xf numFmtId="0" fontId="7" fillId="0" borderId="77" xfId="42" applyFont="1" applyBorder="1" applyAlignment="1">
      <alignment horizontal="center" vertical="center"/>
    </xf>
    <xf numFmtId="0" fontId="7" fillId="0" borderId="67" xfId="42" applyFont="1" applyBorder="1" applyAlignment="1">
      <alignment horizontal="center" vertical="center"/>
    </xf>
    <xf numFmtId="0" fontId="12" fillId="0" borderId="67" xfId="42" applyFont="1" applyBorder="1" applyAlignment="1">
      <alignment horizontal="center" vertical="center" wrapText="1"/>
    </xf>
    <xf numFmtId="0" fontId="12" fillId="0" borderId="14" xfId="42" applyFont="1" applyBorder="1" applyAlignment="1">
      <alignment horizontal="center" vertical="center" wrapText="1"/>
    </xf>
    <xf numFmtId="0" fontId="12" fillId="0" borderId="0" xfId="42" applyFont="1" applyBorder="1" applyAlignment="1">
      <alignment horizontal="center" vertical="center" wrapText="1"/>
    </xf>
    <xf numFmtId="0" fontId="12" fillId="0" borderId="91" xfId="42" applyFont="1" applyBorder="1" applyAlignment="1">
      <alignment horizontal="center" vertical="center" wrapText="1"/>
    </xf>
    <xf numFmtId="0" fontId="12" fillId="0" borderId="113" xfId="42" applyFont="1" applyBorder="1" applyAlignment="1">
      <alignment horizontal="center" vertical="center" wrapText="1"/>
    </xf>
    <xf numFmtId="49" fontId="7" fillId="0" borderId="24" xfId="42" applyNumberFormat="1" applyFont="1" applyFill="1" applyBorder="1" applyAlignment="1">
      <alignment horizontal="center" wrapText="1"/>
    </xf>
    <xf numFmtId="3" fontId="18" fillId="0" borderId="51" xfId="42" applyNumberFormat="1" applyFont="1" applyFill="1" applyBorder="1" applyAlignment="1">
      <alignment horizontal="center" wrapText="1"/>
    </xf>
    <xf numFmtId="3" fontId="131" fillId="0" borderId="46" xfId="42" applyNumberFormat="1" applyFont="1" applyFill="1" applyBorder="1" applyAlignment="1">
      <alignment horizontal="center" wrapText="1"/>
    </xf>
    <xf numFmtId="2" fontId="12" fillId="0" borderId="52" xfId="42" applyNumberFormat="1" applyFont="1" applyFill="1" applyBorder="1" applyAlignment="1">
      <alignment horizontal="center" wrapText="1"/>
    </xf>
    <xf numFmtId="4" fontId="8" fillId="0" borderId="52" xfId="42" applyNumberFormat="1" applyFont="1" applyFill="1" applyBorder="1" applyAlignment="1">
      <alignment horizontal="center"/>
    </xf>
    <xf numFmtId="3" fontId="131" fillId="0" borderId="51" xfId="42" applyNumberFormat="1" applyFont="1" applyFill="1" applyBorder="1" applyAlignment="1">
      <alignment horizontal="center" wrapText="1"/>
    </xf>
    <xf numFmtId="4" fontId="132" fillId="0" borderId="52" xfId="42" applyNumberFormat="1" applyFont="1" applyFill="1" applyBorder="1" applyAlignment="1">
      <alignment horizontal="center" wrapText="1"/>
    </xf>
    <xf numFmtId="49" fontId="7" fillId="0" borderId="27" xfId="42" applyNumberFormat="1" applyFont="1" applyFill="1" applyBorder="1" applyAlignment="1">
      <alignment horizontal="center" wrapText="1"/>
    </xf>
    <xf numFmtId="3" fontId="18" fillId="0" borderId="40" xfId="42" applyNumberFormat="1" applyFont="1" applyFill="1" applyBorder="1" applyAlignment="1">
      <alignment horizontal="center" wrapText="1"/>
    </xf>
    <xf numFmtId="3" fontId="131" fillId="0" borderId="2" xfId="42" applyNumberFormat="1" applyFont="1" applyFill="1" applyBorder="1" applyAlignment="1">
      <alignment horizontal="center" wrapText="1"/>
    </xf>
    <xf numFmtId="2" fontId="12" fillId="0" borderId="66" xfId="42" applyNumberFormat="1" applyFont="1" applyFill="1" applyBorder="1" applyAlignment="1">
      <alignment horizontal="center" wrapText="1"/>
    </xf>
    <xf numFmtId="4" fontId="8" fillId="0" borderId="66" xfId="42" applyNumberFormat="1" applyFont="1" applyFill="1" applyBorder="1" applyAlignment="1">
      <alignment horizontal="center"/>
    </xf>
    <xf numFmtId="3" fontId="131" fillId="0" borderId="40" xfId="42" applyNumberFormat="1" applyFont="1" applyFill="1" applyBorder="1" applyAlignment="1">
      <alignment horizontal="center" wrapText="1"/>
    </xf>
    <xf numFmtId="4" fontId="132" fillId="0" borderId="66" xfId="42" applyNumberFormat="1" applyFont="1" applyFill="1" applyBorder="1" applyAlignment="1">
      <alignment horizontal="center" wrapText="1"/>
    </xf>
    <xf numFmtId="49" fontId="7" fillId="5" borderId="30" xfId="42" applyNumberFormat="1" applyFont="1" applyFill="1" applyBorder="1" applyAlignment="1">
      <alignment horizontal="center" wrapText="1"/>
    </xf>
    <xf numFmtId="3" fontId="18" fillId="5" borderId="42" xfId="42" applyNumberFormat="1" applyFont="1" applyFill="1" applyBorder="1" applyAlignment="1">
      <alignment horizontal="center" wrapText="1"/>
    </xf>
    <xf numFmtId="3" fontId="18" fillId="5" borderId="5" xfId="42" applyNumberFormat="1" applyFont="1" applyFill="1" applyBorder="1" applyAlignment="1">
      <alignment horizontal="center" wrapText="1"/>
    </xf>
    <xf numFmtId="2" fontId="12" fillId="5" borderId="62" xfId="42" applyNumberFormat="1" applyFont="1" applyFill="1" applyBorder="1" applyAlignment="1">
      <alignment horizontal="center" wrapText="1"/>
    </xf>
    <xf numFmtId="4" fontId="8" fillId="5" borderId="62" xfId="42" applyNumberFormat="1" applyFont="1" applyFill="1" applyBorder="1" applyAlignment="1">
      <alignment horizontal="center"/>
    </xf>
    <xf numFmtId="4" fontId="132" fillId="5" borderId="62" xfId="42" applyNumberFormat="1" applyFont="1" applyFill="1" applyBorder="1" applyAlignment="1">
      <alignment horizontal="center" wrapText="1"/>
    </xf>
    <xf numFmtId="2" fontId="8" fillId="5" borderId="62" xfId="42" applyNumberFormat="1" applyFont="1" applyFill="1" applyBorder="1" applyAlignment="1">
      <alignment horizontal="center"/>
    </xf>
    <xf numFmtId="2" fontId="8" fillId="5" borderId="6" xfId="42" applyNumberFormat="1" applyFont="1" applyFill="1" applyBorder="1" applyAlignment="1">
      <alignment horizontal="center"/>
    </xf>
    <xf numFmtId="0" fontId="6" fillId="0" borderId="0" xfId="159" applyFont="1" applyBorder="1" applyAlignment="1">
      <alignment wrapText="1"/>
    </xf>
    <xf numFmtId="0" fontId="6" fillId="0" borderId="0" xfId="159" applyFont="1" applyBorder="1" applyAlignment="1">
      <alignment horizontal="left" wrapText="1"/>
    </xf>
    <xf numFmtId="0" fontId="18" fillId="0" borderId="0" xfId="159" applyFont="1" applyBorder="1" applyAlignment="1">
      <alignment horizontal="left"/>
    </xf>
    <xf numFmtId="0" fontId="7" fillId="0" borderId="0" xfId="42" applyFont="1" applyBorder="1" applyAlignment="1">
      <alignment wrapText="1"/>
    </xf>
    <xf numFmtId="0" fontId="12" fillId="0" borderId="68" xfId="42" applyFont="1" applyBorder="1" applyAlignment="1">
      <alignment horizontal="center" vertical="center" wrapText="1"/>
    </xf>
    <xf numFmtId="0" fontId="12" fillId="0" borderId="105" xfId="42" applyFont="1" applyBorder="1" applyAlignment="1">
      <alignment horizontal="center" vertical="center" wrapText="1"/>
    </xf>
    <xf numFmtId="3" fontId="131" fillId="5" borderId="42" xfId="42" applyNumberFormat="1" applyFont="1" applyFill="1" applyBorder="1" applyAlignment="1">
      <alignment horizontal="center" wrapText="1"/>
    </xf>
    <xf numFmtId="3" fontId="131" fillId="5" borderId="5" xfId="42" applyNumberFormat="1" applyFont="1" applyFill="1" applyBorder="1" applyAlignment="1">
      <alignment horizontal="center" wrapText="1"/>
    </xf>
    <xf numFmtId="49" fontId="7" fillId="0" borderId="0" xfId="42" applyNumberFormat="1" applyFont="1" applyFill="1" applyBorder="1" applyAlignment="1">
      <alignment horizontal="center" wrapText="1"/>
    </xf>
    <xf numFmtId="3" fontId="131" fillId="0" borderId="0" xfId="42" applyNumberFormat="1" applyFont="1" applyFill="1" applyBorder="1" applyAlignment="1">
      <alignment horizontal="center" wrapText="1"/>
    </xf>
    <xf numFmtId="2" fontId="12" fillId="0" borderId="0" xfId="42" applyNumberFormat="1" applyFont="1" applyFill="1" applyBorder="1" applyAlignment="1">
      <alignment horizontal="center" wrapText="1"/>
    </xf>
    <xf numFmtId="4" fontId="8" fillId="0" borderId="0" xfId="42" applyNumberFormat="1" applyFont="1" applyFill="1" applyBorder="1" applyAlignment="1">
      <alignment horizontal="center"/>
    </xf>
    <xf numFmtId="4" fontId="132" fillId="0" borderId="0" xfId="42" applyNumberFormat="1" applyFont="1" applyFill="1" applyBorder="1" applyAlignment="1">
      <alignment horizontal="center" wrapText="1"/>
    </xf>
    <xf numFmtId="49" fontId="7" fillId="0" borderId="37" xfId="42" applyNumberFormat="1" applyFont="1" applyFill="1" applyBorder="1" applyAlignment="1">
      <alignment horizontal="center" wrapText="1"/>
    </xf>
    <xf numFmtId="3" fontId="18" fillId="0" borderId="46" xfId="42" applyNumberFormat="1" applyFont="1" applyFill="1" applyBorder="1" applyAlignment="1">
      <alignment horizontal="center" wrapText="1"/>
    </xf>
    <xf numFmtId="2" fontId="12" fillId="0" borderId="53" xfId="42" applyNumberFormat="1" applyFont="1" applyFill="1" applyBorder="1" applyAlignment="1">
      <alignment horizontal="center" wrapText="1"/>
    </xf>
    <xf numFmtId="4" fontId="8" fillId="0" borderId="53" xfId="42" applyNumberFormat="1" applyFont="1" applyFill="1" applyBorder="1" applyAlignment="1">
      <alignment horizontal="center"/>
    </xf>
    <xf numFmtId="4" fontId="132" fillId="0" borderId="53" xfId="42" applyNumberFormat="1" applyFont="1" applyFill="1" applyBorder="1" applyAlignment="1">
      <alignment horizontal="center" wrapText="1"/>
    </xf>
    <xf numFmtId="2" fontId="8" fillId="0" borderId="53" xfId="42" applyNumberFormat="1" applyFont="1" applyBorder="1" applyAlignment="1">
      <alignment horizontal="center"/>
    </xf>
    <xf numFmtId="49" fontId="7" fillId="0" borderId="39" xfId="42" applyNumberFormat="1" applyFont="1" applyFill="1" applyBorder="1" applyAlignment="1">
      <alignment horizontal="center" wrapText="1"/>
    </xf>
    <xf numFmtId="2" fontId="12" fillId="0" borderId="16" xfId="42" applyNumberFormat="1" applyFont="1" applyFill="1" applyBorder="1" applyAlignment="1">
      <alignment horizontal="center" wrapText="1"/>
    </xf>
    <xf numFmtId="4" fontId="8" fillId="0" borderId="16" xfId="42" applyNumberFormat="1" applyFont="1" applyFill="1" applyBorder="1" applyAlignment="1">
      <alignment horizontal="center"/>
    </xf>
    <xf numFmtId="4" fontId="132" fillId="0" borderId="16" xfId="42" applyNumberFormat="1" applyFont="1" applyFill="1" applyBorder="1" applyAlignment="1">
      <alignment horizontal="center" wrapText="1"/>
    </xf>
    <xf numFmtId="2" fontId="8" fillId="0" borderId="16" xfId="42" applyNumberFormat="1" applyFont="1" applyBorder="1" applyAlignment="1">
      <alignment horizontal="center"/>
    </xf>
    <xf numFmtId="49" fontId="7" fillId="5" borderId="72" xfId="42" applyNumberFormat="1" applyFont="1" applyFill="1" applyBorder="1" applyAlignment="1">
      <alignment horizontal="center" wrapText="1"/>
    </xf>
    <xf numFmtId="2" fontId="12" fillId="5" borderId="43" xfId="42" applyNumberFormat="1" applyFont="1" applyFill="1" applyBorder="1" applyAlignment="1">
      <alignment horizontal="center" wrapText="1"/>
    </xf>
    <xf numFmtId="4" fontId="8" fillId="5" borderId="43" xfId="42" applyNumberFormat="1" applyFont="1" applyFill="1" applyBorder="1" applyAlignment="1">
      <alignment horizontal="center"/>
    </xf>
    <xf numFmtId="4" fontId="132" fillId="5" borderId="43" xfId="42" applyNumberFormat="1" applyFont="1" applyFill="1" applyBorder="1" applyAlignment="1">
      <alignment horizontal="center" wrapText="1"/>
    </xf>
    <xf numFmtId="2" fontId="8" fillId="5" borderId="43" xfId="42" applyNumberFormat="1" applyFont="1" applyFill="1" applyBorder="1" applyAlignment="1">
      <alignment horizontal="center"/>
    </xf>
    <xf numFmtId="0" fontId="6" fillId="0" borderId="0" xfId="159" applyFont="1" applyBorder="1" applyAlignment="1">
      <alignment horizontal="left"/>
    </xf>
    <xf numFmtId="0" fontId="7" fillId="0" borderId="107" xfId="42" applyFont="1" applyBorder="1" applyAlignment="1">
      <alignment horizontal="center" vertical="center"/>
    </xf>
    <xf numFmtId="49" fontId="79" fillId="0" borderId="0" xfId="149" applyNumberFormat="1" applyFont="1" applyBorder="1" applyAlignment="1" applyProtection="1">
      <alignment vertical="center" wrapText="1"/>
    </xf>
    <xf numFmtId="49" fontId="138" fillId="0" borderId="0" xfId="42" applyNumberFormat="1" applyFont="1" applyBorder="1" applyAlignment="1">
      <alignment horizontal="center" vertical="center" wrapText="1"/>
    </xf>
    <xf numFmtId="49" fontId="7" fillId="0" borderId="77" xfId="42" applyNumberFormat="1" applyFont="1" applyBorder="1" applyAlignment="1">
      <alignment horizontal="center" vertical="center"/>
    </xf>
    <xf numFmtId="49" fontId="7" fillId="0" borderId="64" xfId="42" applyNumberFormat="1" applyFont="1" applyBorder="1" applyAlignment="1">
      <alignment horizontal="center" vertical="center"/>
    </xf>
    <xf numFmtId="3" fontId="18" fillId="0" borderId="60" xfId="42" applyNumberFormat="1" applyFont="1" applyFill="1" applyBorder="1" applyAlignment="1">
      <alignment horizontal="center" wrapText="1"/>
    </xf>
    <xf numFmtId="3" fontId="18" fillId="0" borderId="11" xfId="42" applyNumberFormat="1" applyFont="1" applyFill="1" applyBorder="1" applyAlignment="1">
      <alignment horizontal="center" wrapText="1"/>
    </xf>
    <xf numFmtId="3" fontId="18" fillId="5" borderId="61" xfId="42" applyNumberFormat="1" applyFont="1" applyFill="1" applyBorder="1" applyAlignment="1">
      <alignment horizontal="center" wrapText="1"/>
    </xf>
    <xf numFmtId="0" fontId="7" fillId="0" borderId="95" xfId="42" applyFont="1" applyBorder="1" applyAlignment="1">
      <alignment horizontal="center"/>
    </xf>
    <xf numFmtId="0" fontId="7" fillId="0" borderId="94" xfId="42" applyFont="1" applyBorder="1" applyAlignment="1">
      <alignment horizontal="center"/>
    </xf>
    <xf numFmtId="0" fontId="7" fillId="0" borderId="126" xfId="42" applyFont="1" applyBorder="1" applyAlignment="1">
      <alignment horizontal="center"/>
    </xf>
    <xf numFmtId="0" fontId="7" fillId="0" borderId="124" xfId="42" applyFont="1" applyBorder="1" applyAlignment="1">
      <alignment horizontal="center"/>
    </xf>
    <xf numFmtId="0" fontId="7" fillId="0" borderId="89" xfId="42" applyFont="1" applyBorder="1" applyAlignment="1">
      <alignment horizontal="center"/>
    </xf>
    <xf numFmtId="0" fontId="7" fillId="0" borderId="109" xfId="159" applyFont="1" applyBorder="1" applyAlignment="1">
      <alignment horizontal="center"/>
    </xf>
    <xf numFmtId="0" fontId="7" fillId="0" borderId="28" xfId="160" applyFont="1" applyBorder="1" applyAlignment="1">
      <alignment horizontal="center"/>
    </xf>
    <xf numFmtId="0" fontId="7" fillId="0" borderId="106" xfId="160" applyFont="1" applyBorder="1" applyAlignment="1">
      <alignment horizontal="center"/>
    </xf>
    <xf numFmtId="0" fontId="7" fillId="0" borderId="25" xfId="159" applyFont="1" applyBorder="1" applyAlignment="1">
      <alignment horizontal="center"/>
    </xf>
    <xf numFmtId="0" fontId="7" fillId="0" borderId="125" xfId="160" applyFont="1" applyBorder="1" applyAlignment="1">
      <alignment horizontal="center"/>
    </xf>
    <xf numFmtId="0" fontId="7" fillId="0" borderId="89" xfId="159" applyFont="1" applyBorder="1" applyAlignment="1">
      <alignment horizontal="center"/>
    </xf>
    <xf numFmtId="0" fontId="7" fillId="0" borderId="94" xfId="160" applyFont="1" applyBorder="1" applyAlignment="1">
      <alignment horizontal="center"/>
    </xf>
    <xf numFmtId="0" fontId="7" fillId="0" borderId="124" xfId="160" applyFont="1" applyBorder="1" applyAlignment="1">
      <alignment horizontal="center"/>
    </xf>
    <xf numFmtId="0" fontId="7" fillId="0" borderId="172" xfId="160" applyFont="1" applyBorder="1" applyAlignment="1">
      <alignment horizontal="center"/>
    </xf>
    <xf numFmtId="0" fontId="6" fillId="0" borderId="0" xfId="5" applyFont="1" applyBorder="1" applyAlignment="1">
      <alignment horizontal="left"/>
    </xf>
    <xf numFmtId="0" fontId="6" fillId="0" borderId="0" xfId="5" applyFont="1" applyAlignment="1">
      <alignment horizontal="left"/>
    </xf>
    <xf numFmtId="0" fontId="18" fillId="0" borderId="0" xfId="5" applyAlignment="1">
      <alignment horizontal="left"/>
    </xf>
    <xf numFmtId="0" fontId="12" fillId="0" borderId="0" xfId="5" applyFont="1" applyAlignment="1">
      <alignment horizontal="center"/>
    </xf>
    <xf numFmtId="0" fontId="7" fillId="0" borderId="153" xfId="5" applyFont="1" applyBorder="1" applyAlignment="1">
      <alignment horizontal="center" vertical="center" wrapText="1"/>
    </xf>
    <xf numFmtId="0" fontId="7" fillId="0" borderId="36" xfId="5" applyFont="1" applyBorder="1" applyAlignment="1">
      <alignment horizontal="center" vertical="center" wrapText="1"/>
    </xf>
    <xf numFmtId="0" fontId="7" fillId="0" borderId="51" xfId="5" applyFont="1" applyBorder="1" applyAlignment="1">
      <alignment horizontal="center" wrapText="1"/>
    </xf>
    <xf numFmtId="0" fontId="7" fillId="0" borderId="52" xfId="5" applyFont="1" applyBorder="1" applyAlignment="1">
      <alignment horizontal="center" wrapText="1"/>
    </xf>
    <xf numFmtId="0" fontId="6" fillId="0" borderId="169" xfId="5" applyFont="1" applyBorder="1" applyAlignment="1">
      <alignment horizontal="center" vertical="center"/>
    </xf>
    <xf numFmtId="0" fontId="7" fillId="2" borderId="5" xfId="5" applyFont="1" applyFill="1" applyBorder="1" applyAlignment="1">
      <alignment horizontal="center" wrapText="1"/>
    </xf>
    <xf numFmtId="0" fontId="7" fillId="2" borderId="6" xfId="5" applyFont="1" applyFill="1" applyBorder="1" applyAlignment="1">
      <alignment horizontal="center" wrapText="1"/>
    </xf>
    <xf numFmtId="0" fontId="12" fillId="0" borderId="0" xfId="5" applyFont="1"/>
    <xf numFmtId="0" fontId="7" fillId="3" borderId="65" xfId="5" applyFont="1" applyFill="1" applyBorder="1" applyAlignment="1">
      <alignment horizontal="center" wrapText="1"/>
    </xf>
    <xf numFmtId="0" fontId="7" fillId="3" borderId="113" xfId="5" applyFont="1" applyFill="1" applyBorder="1" applyAlignment="1">
      <alignment horizontal="center" wrapText="1"/>
    </xf>
    <xf numFmtId="4" fontId="4" fillId="0" borderId="2" xfId="5" applyNumberFormat="1" applyFont="1" applyBorder="1" applyAlignment="1">
      <alignment horizontal="center"/>
    </xf>
    <xf numFmtId="4" fontId="4" fillId="0" borderId="3" xfId="5" applyNumberFormat="1" applyFont="1" applyBorder="1" applyAlignment="1">
      <alignment horizontal="center"/>
    </xf>
    <xf numFmtId="4" fontId="4" fillId="0" borderId="5" xfId="5" applyNumberFormat="1" applyFont="1" applyBorder="1" applyAlignment="1">
      <alignment horizontal="center"/>
    </xf>
    <xf numFmtId="4" fontId="4" fillId="0" borderId="6" xfId="5" applyNumberFormat="1" applyFont="1" applyBorder="1" applyAlignment="1">
      <alignment horizontal="center"/>
    </xf>
    <xf numFmtId="0" fontId="15" fillId="0" borderId="0" xfId="2" applyFont="1" applyAlignment="1" applyProtection="1"/>
    <xf numFmtId="0" fontId="12" fillId="0" borderId="57" xfId="5" applyFont="1" applyBorder="1" applyAlignment="1">
      <alignment horizontal="center" vertical="center"/>
    </xf>
    <xf numFmtId="3" fontId="18" fillId="0" borderId="51" xfId="5" applyNumberFormat="1" applyBorder="1" applyAlignment="1">
      <alignment horizontal="center"/>
    </xf>
    <xf numFmtId="3" fontId="19" fillId="0" borderId="52" xfId="5" applyNumberFormat="1" applyFont="1" applyBorder="1" applyAlignment="1">
      <alignment horizontal="center"/>
    </xf>
    <xf numFmtId="3" fontId="18" fillId="0" borderId="25" xfId="5" applyNumberFormat="1" applyBorder="1" applyAlignment="1">
      <alignment horizontal="center"/>
    </xf>
    <xf numFmtId="3" fontId="19" fillId="0" borderId="66" xfId="5" applyNumberFormat="1" applyFont="1" applyBorder="1" applyAlignment="1">
      <alignment horizontal="center"/>
    </xf>
    <xf numFmtId="3" fontId="18" fillId="0" borderId="28" xfId="5" applyNumberFormat="1" applyBorder="1" applyAlignment="1">
      <alignment horizontal="center"/>
    </xf>
    <xf numFmtId="3" fontId="19" fillId="0" borderId="29" xfId="5" applyNumberFormat="1" applyFont="1" applyBorder="1" applyAlignment="1">
      <alignment horizontal="center"/>
    </xf>
    <xf numFmtId="3" fontId="143" fillId="0" borderId="40" xfId="204" applyNumberFormat="1" applyFont="1" applyFill="1" applyBorder="1" applyAlignment="1">
      <alignment horizontal="center"/>
    </xf>
    <xf numFmtId="3" fontId="143" fillId="0" borderId="2" xfId="204" applyNumberFormat="1" applyFont="1" applyFill="1" applyBorder="1" applyAlignment="1">
      <alignment horizontal="center"/>
    </xf>
    <xf numFmtId="3" fontId="143" fillId="0" borderId="28" xfId="204" applyNumberFormat="1" applyFont="1" applyFill="1" applyBorder="1" applyAlignment="1">
      <alignment horizontal="center"/>
    </xf>
    <xf numFmtId="3" fontId="143" fillId="0" borderId="40" xfId="204" applyNumberFormat="1" applyFont="1" applyBorder="1" applyAlignment="1">
      <alignment horizontal="center"/>
    </xf>
    <xf numFmtId="3" fontId="143" fillId="0" borderId="2" xfId="204" applyNumberFormat="1" applyFont="1" applyBorder="1" applyAlignment="1">
      <alignment horizontal="center"/>
    </xf>
    <xf numFmtId="3" fontId="143" fillId="0" borderId="28" xfId="204" applyNumberFormat="1" applyFont="1" applyBorder="1" applyAlignment="1">
      <alignment horizontal="center"/>
    </xf>
    <xf numFmtId="3" fontId="131" fillId="0" borderId="28" xfId="204" applyNumberFormat="1" applyFont="1" applyBorder="1" applyAlignment="1">
      <alignment horizontal="center"/>
    </xf>
    <xf numFmtId="3" fontId="144" fillId="0" borderId="66" xfId="5" applyNumberFormat="1" applyFont="1" applyBorder="1" applyAlignment="1">
      <alignment horizontal="center"/>
    </xf>
    <xf numFmtId="3" fontId="143" fillId="0" borderId="28" xfId="204" applyNumberFormat="1" applyFont="1" applyBorder="1" applyAlignment="1">
      <alignment horizontal="center" wrapText="1"/>
    </xf>
    <xf numFmtId="3" fontId="143" fillId="0" borderId="40" xfId="42" applyNumberFormat="1" applyFont="1" applyBorder="1" applyAlignment="1">
      <alignment horizontal="center"/>
    </xf>
    <xf numFmtId="3" fontId="143" fillId="0" borderId="2" xfId="42" applyNumberFormat="1" applyFont="1" applyBorder="1" applyAlignment="1">
      <alignment horizontal="center"/>
    </xf>
    <xf numFmtId="3" fontId="143" fillId="0" borderId="28" xfId="42" applyNumberFormat="1" applyFont="1" applyBorder="1" applyAlignment="1">
      <alignment horizontal="center"/>
    </xf>
    <xf numFmtId="3" fontId="131" fillId="0" borderId="28" xfId="42" applyNumberFormat="1" applyFont="1" applyBorder="1" applyAlignment="1">
      <alignment horizontal="center"/>
    </xf>
    <xf numFmtId="3" fontId="143" fillId="0" borderId="40" xfId="205" applyNumberFormat="1" applyFont="1" applyBorder="1" applyAlignment="1">
      <alignment horizontal="center"/>
    </xf>
    <xf numFmtId="3" fontId="143" fillId="0" borderId="2" xfId="205" applyNumberFormat="1" applyFont="1" applyBorder="1" applyAlignment="1">
      <alignment horizontal="center"/>
    </xf>
    <xf numFmtId="3" fontId="143" fillId="0" borderId="66" xfId="205" applyNumberFormat="1" applyFont="1" applyBorder="1" applyAlignment="1">
      <alignment horizontal="center"/>
    </xf>
    <xf numFmtId="3" fontId="143" fillId="0" borderId="28" xfId="205" applyNumberFormat="1" applyFont="1" applyBorder="1" applyAlignment="1">
      <alignment horizontal="center"/>
    </xf>
    <xf numFmtId="3" fontId="131" fillId="0" borderId="28" xfId="205" applyNumberFormat="1" applyFont="1" applyBorder="1" applyAlignment="1">
      <alignment horizontal="center"/>
    </xf>
    <xf numFmtId="3" fontId="143" fillId="0" borderId="40" xfId="206" applyNumberFormat="1" applyFont="1" applyBorder="1" applyAlignment="1">
      <alignment horizontal="center"/>
    </xf>
    <xf numFmtId="3" fontId="143" fillId="0" borderId="2" xfId="206" applyNumberFormat="1" applyFont="1" applyBorder="1" applyAlignment="1">
      <alignment horizontal="center"/>
    </xf>
    <xf numFmtId="3" fontId="131" fillId="0" borderId="28" xfId="206" applyNumberFormat="1" applyFont="1" applyBorder="1" applyAlignment="1">
      <alignment horizontal="center"/>
    </xf>
    <xf numFmtId="3" fontId="143" fillId="0" borderId="42" xfId="206" applyNumberFormat="1" applyFont="1" applyBorder="1" applyAlignment="1">
      <alignment horizontal="center"/>
    </xf>
    <xf numFmtId="3" fontId="143" fillId="0" borderId="5" xfId="206" applyNumberFormat="1" applyFont="1" applyBorder="1" applyAlignment="1">
      <alignment horizontal="center"/>
    </xf>
    <xf numFmtId="3" fontId="143" fillId="0" borderId="62" xfId="205" applyNumberFormat="1" applyFont="1" applyBorder="1" applyAlignment="1">
      <alignment horizontal="center"/>
    </xf>
    <xf numFmtId="3" fontId="143" fillId="0" borderId="31" xfId="206" applyNumberFormat="1" applyFont="1" applyBorder="1" applyAlignment="1">
      <alignment horizontal="center"/>
    </xf>
    <xf numFmtId="3" fontId="131" fillId="0" borderId="31" xfId="206" applyNumberFormat="1" applyFont="1" applyBorder="1" applyAlignment="1">
      <alignment horizontal="center"/>
    </xf>
    <xf numFmtId="3" fontId="19" fillId="0" borderId="32" xfId="5" applyNumberFormat="1" applyFont="1" applyBorder="1" applyAlignment="1">
      <alignment horizontal="center"/>
    </xf>
    <xf numFmtId="3" fontId="143" fillId="0" borderId="0" xfId="204" applyNumberFormat="1" applyFont="1" applyBorder="1" applyAlignment="1">
      <alignment horizontal="center"/>
    </xf>
    <xf numFmtId="3" fontId="144" fillId="0" borderId="0" xfId="5" applyNumberFormat="1" applyFont="1" applyBorder="1" applyAlignment="1">
      <alignment horizontal="center"/>
    </xf>
    <xf numFmtId="3" fontId="143" fillId="0" borderId="0" xfId="204" applyNumberFormat="1" applyFont="1" applyBorder="1" applyAlignment="1">
      <alignment horizontal="center" wrapText="1"/>
    </xf>
    <xf numFmtId="3" fontId="19" fillId="0" borderId="0" xfId="5" applyNumberFormat="1" applyFont="1" applyBorder="1" applyAlignment="1">
      <alignment horizontal="center"/>
    </xf>
    <xf numFmtId="0" fontId="6" fillId="0" borderId="173" xfId="5" applyFont="1" applyBorder="1" applyAlignment="1">
      <alignment horizontal="center" vertical="center"/>
    </xf>
    <xf numFmtId="0" fontId="12" fillId="0" borderId="113" xfId="5" applyFont="1" applyFill="1" applyBorder="1" applyAlignment="1">
      <alignment horizontal="center" vertical="center" wrapText="1"/>
    </xf>
    <xf numFmtId="1" fontId="19" fillId="0" borderId="3" xfId="5" applyNumberFormat="1" applyFont="1" applyBorder="1" applyAlignment="1">
      <alignment horizontal="center"/>
    </xf>
    <xf numFmtId="3" fontId="143" fillId="0" borderId="40" xfId="207" applyNumberFormat="1" applyFont="1" applyFill="1" applyBorder="1" applyAlignment="1">
      <alignment horizontal="center"/>
    </xf>
    <xf numFmtId="3" fontId="143" fillId="0" borderId="2" xfId="207" applyNumberFormat="1" applyFont="1" applyFill="1" applyBorder="1" applyAlignment="1">
      <alignment horizontal="center"/>
    </xf>
    <xf numFmtId="3" fontId="143" fillId="0" borderId="40" xfId="207" applyNumberFormat="1" applyFont="1" applyBorder="1" applyAlignment="1">
      <alignment horizontal="center"/>
    </xf>
    <xf numFmtId="3" fontId="143" fillId="0" borderId="2" xfId="207" applyNumberFormat="1" applyFont="1" applyBorder="1" applyAlignment="1">
      <alignment horizontal="center"/>
    </xf>
    <xf numFmtId="3" fontId="131" fillId="0" borderId="2" xfId="207" applyNumberFormat="1" applyFont="1" applyBorder="1" applyAlignment="1">
      <alignment horizontal="center"/>
    </xf>
    <xf numFmtId="3" fontId="131" fillId="0" borderId="2" xfId="42" applyNumberFormat="1" applyFont="1" applyBorder="1" applyAlignment="1">
      <alignment horizontal="center"/>
    </xf>
    <xf numFmtId="3" fontId="131" fillId="0" borderId="2" xfId="205" applyNumberFormat="1" applyFont="1" applyBorder="1" applyAlignment="1">
      <alignment horizontal="center"/>
    </xf>
    <xf numFmtId="3" fontId="131" fillId="0" borderId="2" xfId="206" applyNumberFormat="1" applyFont="1" applyBorder="1" applyAlignment="1">
      <alignment horizontal="center"/>
    </xf>
    <xf numFmtId="3" fontId="131" fillId="0" borderId="5" xfId="206" applyNumberFormat="1" applyFont="1" applyBorder="1" applyAlignment="1">
      <alignment horizontal="center"/>
    </xf>
    <xf numFmtId="1" fontId="19" fillId="0" borderId="6" xfId="5" applyNumberFormat="1" applyFont="1" applyBorder="1" applyAlignment="1">
      <alignment horizontal="center"/>
    </xf>
    <xf numFmtId="3" fontId="143" fillId="0" borderId="0" xfId="207" applyNumberFormat="1" applyFont="1" applyBorder="1" applyAlignment="1">
      <alignment horizontal="center"/>
    </xf>
    <xf numFmtId="3" fontId="131" fillId="0" borderId="0" xfId="207" applyNumberFormat="1" applyFont="1" applyBorder="1" applyAlignment="1">
      <alignment horizontal="center"/>
    </xf>
    <xf numFmtId="1" fontId="19" fillId="0" borderId="0" xfId="5" applyNumberFormat="1" applyFont="1" applyBorder="1" applyAlignment="1">
      <alignment horizontal="center"/>
    </xf>
    <xf numFmtId="0" fontId="12" fillId="0" borderId="58" xfId="5" applyFont="1" applyBorder="1" applyAlignment="1">
      <alignment horizontal="center" vertical="center" wrapText="1"/>
    </xf>
    <xf numFmtId="3" fontId="19" fillId="0" borderId="62" xfId="5" applyNumberFormat="1" applyFont="1" applyBorder="1" applyAlignment="1">
      <alignment horizontal="center"/>
    </xf>
    <xf numFmtId="3" fontId="7" fillId="0" borderId="0" xfId="5" applyNumberFormat="1" applyFont="1" applyBorder="1" applyAlignment="1">
      <alignment horizontal="center"/>
    </xf>
    <xf numFmtId="3" fontId="73" fillId="0" borderId="0" xfId="5" applyNumberFormat="1" applyFont="1" applyBorder="1" applyAlignment="1">
      <alignment horizontal="center"/>
    </xf>
    <xf numFmtId="3" fontId="18" fillId="0" borderId="47" xfId="5" applyNumberFormat="1" applyFont="1" applyBorder="1" applyAlignment="1">
      <alignment horizontal="center"/>
    </xf>
    <xf numFmtId="3" fontId="18" fillId="0" borderId="3" xfId="5" applyNumberFormat="1" applyFont="1" applyBorder="1" applyAlignment="1">
      <alignment horizontal="center"/>
    </xf>
    <xf numFmtId="3" fontId="0" fillId="0" borderId="40" xfId="204" applyNumberFormat="1" applyFont="1" applyFill="1" applyBorder="1" applyAlignment="1">
      <alignment horizontal="center"/>
    </xf>
    <xf numFmtId="3" fontId="18" fillId="0" borderId="3" xfId="5" applyNumberFormat="1" applyFont="1" applyFill="1" applyBorder="1" applyAlignment="1">
      <alignment horizontal="center"/>
    </xf>
    <xf numFmtId="3" fontId="0" fillId="0" borderId="40" xfId="204" applyNumberFormat="1" applyFont="1" applyBorder="1" applyAlignment="1">
      <alignment horizontal="center"/>
    </xf>
    <xf numFmtId="3" fontId="0" fillId="0" borderId="40" xfId="204" applyNumberFormat="1" applyFont="1" applyBorder="1" applyAlignment="1">
      <alignment horizontal="center" wrapText="1"/>
    </xf>
    <xf numFmtId="3" fontId="0" fillId="0" borderId="3" xfId="207" applyNumberFormat="1" applyFont="1" applyBorder="1" applyAlignment="1">
      <alignment horizontal="center"/>
    </xf>
    <xf numFmtId="3" fontId="23" fillId="3" borderId="40" xfId="208" applyNumberFormat="1" applyFont="1" applyFill="1" applyBorder="1" applyAlignment="1">
      <alignment horizontal="center"/>
    </xf>
    <xf numFmtId="3" fontId="23" fillId="3" borderId="3" xfId="208" applyNumberFormat="1" applyFont="1" applyFill="1" applyBorder="1" applyAlignment="1">
      <alignment horizontal="center"/>
    </xf>
    <xf numFmtId="3" fontId="23" fillId="3" borderId="42" xfId="208" applyNumberFormat="1" applyFont="1" applyFill="1" applyBorder="1" applyAlignment="1">
      <alignment horizontal="center"/>
    </xf>
    <xf numFmtId="3" fontId="23" fillId="3" borderId="6" xfId="208" applyNumberFormat="1" applyFont="1" applyFill="1" applyBorder="1" applyAlignment="1">
      <alignment horizontal="center"/>
    </xf>
    <xf numFmtId="0" fontId="6" fillId="0" borderId="168" xfId="5" applyFont="1" applyBorder="1" applyAlignment="1">
      <alignment vertical="center"/>
    </xf>
    <xf numFmtId="0" fontId="18" fillId="0" borderId="24" xfId="5" applyFont="1" applyBorder="1"/>
    <xf numFmtId="0" fontId="18" fillId="0" borderId="38" xfId="5" applyFont="1" applyBorder="1" applyAlignment="1">
      <alignment horizontal="center"/>
    </xf>
    <xf numFmtId="0" fontId="18" fillId="0" borderId="10" xfId="5" applyFont="1" applyBorder="1" applyAlignment="1">
      <alignment horizontal="center"/>
    </xf>
    <xf numFmtId="0" fontId="18" fillId="0" borderId="10" xfId="5" applyFont="1" applyFill="1" applyBorder="1" applyAlignment="1">
      <alignment horizontal="center"/>
    </xf>
    <xf numFmtId="0" fontId="18" fillId="0" borderId="27" xfId="5" applyFont="1" applyBorder="1"/>
    <xf numFmtId="3" fontId="4" fillId="0" borderId="27" xfId="5" applyNumberFormat="1" applyFont="1" applyBorder="1" applyAlignment="1">
      <alignment wrapText="1"/>
    </xf>
    <xf numFmtId="0" fontId="31" fillId="0" borderId="0" xfId="5" applyFont="1" applyAlignment="1">
      <alignment horizontal="center"/>
    </xf>
    <xf numFmtId="0" fontId="29" fillId="0" borderId="0" xfId="5" applyFont="1" applyBorder="1" applyAlignment="1"/>
    <xf numFmtId="3" fontId="4" fillId="0" borderId="24" xfId="5" applyNumberFormat="1" applyFont="1" applyBorder="1" applyAlignment="1">
      <alignment wrapText="1"/>
    </xf>
    <xf numFmtId="3" fontId="8" fillId="0" borderId="0" xfId="5" applyNumberFormat="1" applyFont="1" applyFill="1" applyBorder="1" applyAlignment="1">
      <alignment wrapText="1"/>
    </xf>
    <xf numFmtId="3" fontId="12" fillId="0" borderId="0" xfId="5" applyNumberFormat="1" applyFont="1" applyBorder="1" applyAlignment="1">
      <alignment horizontal="center"/>
    </xf>
    <xf numFmtId="0" fontId="18" fillId="0" borderId="0" xfId="5" applyFont="1" applyAlignment="1">
      <alignment horizontal="center"/>
    </xf>
    <xf numFmtId="3" fontId="4" fillId="0" borderId="27" xfId="5" applyNumberFormat="1" applyFont="1" applyFill="1" applyBorder="1" applyAlignment="1">
      <alignment wrapText="1"/>
    </xf>
    <xf numFmtId="0" fontId="18" fillId="0" borderId="0" xfId="5" applyFont="1" applyFill="1"/>
    <xf numFmtId="0" fontId="12" fillId="0" borderId="0" xfId="5" applyFont="1" applyAlignment="1"/>
    <xf numFmtId="0" fontId="31" fillId="0" borderId="0" xfId="5" applyFont="1" applyAlignment="1"/>
    <xf numFmtId="3" fontId="4" fillId="0" borderId="121" xfId="5" applyNumberFormat="1" applyFont="1" applyBorder="1" applyAlignment="1">
      <alignment wrapText="1"/>
    </xf>
    <xf numFmtId="3" fontId="4" fillId="0" borderId="46" xfId="5" applyNumberFormat="1" applyFont="1" applyBorder="1" applyAlignment="1">
      <alignment horizontal="center"/>
    </xf>
    <xf numFmtId="3" fontId="4" fillId="0" borderId="39" xfId="5" applyNumberFormat="1" applyFont="1" applyBorder="1" applyAlignment="1">
      <alignment wrapText="1"/>
    </xf>
    <xf numFmtId="3" fontId="4" fillId="0" borderId="151" xfId="5" applyNumberFormat="1" applyFont="1" applyBorder="1" applyAlignment="1">
      <alignment wrapText="1"/>
    </xf>
    <xf numFmtId="3" fontId="4" fillId="0" borderId="53" xfId="5" applyNumberFormat="1" applyFont="1" applyBorder="1" applyAlignment="1">
      <alignment horizontal="center"/>
    </xf>
    <xf numFmtId="3" fontId="4" fillId="0" borderId="59" xfId="5" applyNumberFormat="1" applyFont="1" applyBorder="1" applyAlignment="1">
      <alignment horizontal="center"/>
    </xf>
    <xf numFmtId="0" fontId="29" fillId="0" borderId="0" xfId="5" applyFont="1" applyAlignment="1"/>
    <xf numFmtId="0" fontId="6" fillId="0" borderId="153" xfId="5" applyFont="1" applyBorder="1" applyAlignment="1">
      <alignment horizontal="left"/>
    </xf>
    <xf numFmtId="1" fontId="7" fillId="0" borderId="44" xfId="5" applyNumberFormat="1" applyFont="1" applyBorder="1" applyAlignment="1">
      <alignment horizontal="center" wrapText="1"/>
    </xf>
    <xf numFmtId="3" fontId="4" fillId="3" borderId="121" xfId="5" applyNumberFormat="1" applyFont="1" applyFill="1" applyBorder="1"/>
    <xf numFmtId="3" fontId="4" fillId="3" borderId="10" xfId="5" applyNumberFormat="1" applyFont="1" applyFill="1" applyBorder="1" applyAlignment="1">
      <alignment horizontal="center"/>
    </xf>
    <xf numFmtId="3" fontId="18" fillId="0" borderId="10" xfId="5" applyNumberFormat="1" applyFont="1" applyBorder="1" applyAlignment="1">
      <alignment horizontal="center"/>
    </xf>
    <xf numFmtId="3" fontId="4" fillId="3" borderId="39" xfId="5" applyNumberFormat="1" applyFont="1" applyFill="1" applyBorder="1"/>
    <xf numFmtId="3" fontId="4" fillId="3" borderId="2" xfId="5" applyNumberFormat="1" applyFont="1" applyFill="1" applyBorder="1" applyAlignment="1">
      <alignment horizontal="center"/>
    </xf>
    <xf numFmtId="3" fontId="8" fillId="2" borderId="72" xfId="5" applyNumberFormat="1" applyFont="1" applyFill="1" applyBorder="1"/>
    <xf numFmtId="0" fontId="12" fillId="2" borderId="5" xfId="5" applyFont="1" applyFill="1" applyBorder="1" applyAlignment="1">
      <alignment horizontal="center"/>
    </xf>
    <xf numFmtId="3" fontId="12" fillId="2" borderId="5" xfId="5" applyNumberFormat="1" applyFont="1" applyFill="1" applyBorder="1" applyAlignment="1">
      <alignment horizontal="center"/>
    </xf>
    <xf numFmtId="3" fontId="12" fillId="2" borderId="6" xfId="5" applyNumberFormat="1" applyFont="1" applyFill="1" applyBorder="1" applyAlignment="1">
      <alignment horizontal="center"/>
    </xf>
    <xf numFmtId="3" fontId="4" fillId="0" borderId="0" xfId="5" applyNumberFormat="1" applyFont="1" applyBorder="1"/>
    <xf numFmtId="3" fontId="19" fillId="0" borderId="46" xfId="5" applyNumberFormat="1" applyFont="1" applyBorder="1" applyAlignment="1">
      <alignment horizontal="center"/>
    </xf>
    <xf numFmtId="3" fontId="19" fillId="0" borderId="2" xfId="5" applyNumberFormat="1" applyFont="1" applyBorder="1" applyAlignment="1">
      <alignment horizontal="center"/>
    </xf>
    <xf numFmtId="3" fontId="19" fillId="0" borderId="3" xfId="5" applyNumberFormat="1" applyFont="1" applyBorder="1" applyAlignment="1">
      <alignment horizontal="center"/>
    </xf>
    <xf numFmtId="3" fontId="10" fillId="0" borderId="2" xfId="5" applyNumberFormat="1" applyFont="1" applyBorder="1" applyAlignment="1">
      <alignment horizontal="center"/>
    </xf>
    <xf numFmtId="3" fontId="10" fillId="0" borderId="5" xfId="5" applyNumberFormat="1" applyFont="1" applyBorder="1" applyAlignment="1">
      <alignment horizontal="center"/>
    </xf>
    <xf numFmtId="3" fontId="10" fillId="0" borderId="6" xfId="5" applyNumberFormat="1" applyFont="1" applyBorder="1" applyAlignment="1">
      <alignment horizontal="center"/>
    </xf>
    <xf numFmtId="3" fontId="18" fillId="0" borderId="0" xfId="5" applyNumberFormat="1" applyFont="1" applyBorder="1" applyAlignment="1">
      <alignment horizontal="center"/>
    </xf>
    <xf numFmtId="0" fontId="18" fillId="0" borderId="3" xfId="5" applyFont="1" applyBorder="1" applyAlignment="1">
      <alignment horizontal="center" vertical="center" wrapText="1"/>
    </xf>
    <xf numFmtId="3" fontId="23" fillId="0" borderId="2" xfId="208" applyNumberFormat="1" applyFont="1" applyBorder="1" applyAlignment="1">
      <alignment horizontal="center"/>
    </xf>
    <xf numFmtId="3" fontId="18" fillId="3" borderId="3" xfId="5" applyNumberFormat="1" applyFont="1" applyFill="1" applyBorder="1" applyAlignment="1">
      <alignment horizontal="center"/>
    </xf>
    <xf numFmtId="3" fontId="23" fillId="3" borderId="2" xfId="208" applyNumberFormat="1" applyFont="1" applyFill="1" applyBorder="1" applyAlignment="1">
      <alignment horizontal="center"/>
    </xf>
    <xf numFmtId="3" fontId="0" fillId="3" borderId="3" xfId="42" applyNumberFormat="1" applyFont="1" applyFill="1" applyBorder="1" applyAlignment="1">
      <alignment horizontal="center"/>
    </xf>
    <xf numFmtId="3" fontId="23" fillId="3" borderId="5" xfId="208" applyNumberFormat="1" applyFont="1" applyFill="1" applyBorder="1" applyAlignment="1">
      <alignment horizontal="center"/>
    </xf>
    <xf numFmtId="3" fontId="143" fillId="3" borderId="2" xfId="42" applyNumberFormat="1" applyFont="1" applyFill="1" applyBorder="1" applyAlignment="1">
      <alignment horizontal="center"/>
    </xf>
    <xf numFmtId="3" fontId="143" fillId="3" borderId="3" xfId="42" applyNumberFormat="1" applyFont="1" applyFill="1" applyBorder="1" applyAlignment="1">
      <alignment horizontal="center"/>
    </xf>
    <xf numFmtId="3" fontId="145" fillId="3" borderId="2" xfId="5" applyNumberFormat="1" applyFont="1" applyFill="1" applyBorder="1" applyAlignment="1">
      <alignment horizontal="center"/>
    </xf>
    <xf numFmtId="3" fontId="145" fillId="3" borderId="3" xfId="5" applyNumberFormat="1" applyFont="1" applyFill="1" applyBorder="1" applyAlignment="1">
      <alignment horizontal="center"/>
    </xf>
    <xf numFmtId="3" fontId="145" fillId="3" borderId="5" xfId="5" applyNumberFormat="1" applyFont="1" applyFill="1" applyBorder="1" applyAlignment="1">
      <alignment horizontal="center"/>
    </xf>
    <xf numFmtId="3" fontId="145" fillId="3" borderId="6" xfId="5" applyNumberFormat="1" applyFont="1" applyFill="1" applyBorder="1" applyAlignment="1">
      <alignment horizontal="center"/>
    </xf>
    <xf numFmtId="2" fontId="18" fillId="0" borderId="0" xfId="5" applyNumberFormat="1" applyAlignment="1">
      <alignment wrapText="1"/>
    </xf>
    <xf numFmtId="0" fontId="6" fillId="0" borderId="107" xfId="5" applyFont="1" applyBorder="1" applyAlignment="1">
      <alignment horizontal="center" vertical="center" wrapText="1"/>
    </xf>
    <xf numFmtId="3" fontId="4" fillId="0" borderId="51" xfId="208" applyNumberFormat="1" applyFont="1" applyBorder="1" applyAlignment="1">
      <alignment horizontal="center"/>
    </xf>
    <xf numFmtId="3" fontId="4" fillId="0" borderId="46" xfId="208" applyNumberFormat="1" applyFont="1" applyBorder="1" applyAlignment="1">
      <alignment horizontal="center"/>
    </xf>
    <xf numFmtId="166" fontId="25" fillId="3" borderId="46" xfId="208" applyNumberFormat="1" applyFont="1" applyFill="1" applyBorder="1" applyAlignment="1">
      <alignment horizontal="center"/>
    </xf>
    <xf numFmtId="166" fontId="25" fillId="3" borderId="47" xfId="208" applyNumberFormat="1" applyFont="1" applyFill="1" applyBorder="1" applyAlignment="1">
      <alignment horizontal="center"/>
    </xf>
    <xf numFmtId="3" fontId="4" fillId="0" borderId="40" xfId="208" applyNumberFormat="1" applyFont="1" applyBorder="1" applyAlignment="1">
      <alignment horizontal="center"/>
    </xf>
    <xf numFmtId="3" fontId="4" fillId="0" borderId="2" xfId="208" applyNumberFormat="1" applyFont="1" applyBorder="1" applyAlignment="1">
      <alignment horizontal="center"/>
    </xf>
    <xf numFmtId="166" fontId="25" fillId="3" borderId="2" xfId="208" applyNumberFormat="1" applyFont="1" applyFill="1" applyBorder="1" applyAlignment="1">
      <alignment horizontal="center"/>
    </xf>
    <xf numFmtId="166" fontId="25" fillId="3" borderId="3" xfId="208" applyNumberFormat="1" applyFont="1" applyFill="1" applyBorder="1" applyAlignment="1">
      <alignment horizontal="center"/>
    </xf>
    <xf numFmtId="0" fontId="7" fillId="0" borderId="27" xfId="5" applyFont="1" applyBorder="1" applyAlignment="1">
      <alignment horizontal="center"/>
    </xf>
    <xf numFmtId="3" fontId="4" fillId="3" borderId="40" xfId="208" applyNumberFormat="1" applyFont="1" applyFill="1" applyBorder="1" applyAlignment="1">
      <alignment horizontal="center"/>
    </xf>
    <xf numFmtId="3" fontId="4" fillId="3" borderId="2" xfId="208" applyNumberFormat="1" applyFont="1" applyFill="1" applyBorder="1" applyAlignment="1">
      <alignment horizontal="center"/>
    </xf>
    <xf numFmtId="0" fontId="7" fillId="0" borderId="30" xfId="5" applyFont="1" applyBorder="1" applyAlignment="1">
      <alignment horizontal="center"/>
    </xf>
    <xf numFmtId="3" fontId="4" fillId="3" borderId="42" xfId="208" applyNumberFormat="1" applyFont="1" applyFill="1" applyBorder="1" applyAlignment="1">
      <alignment horizontal="center"/>
    </xf>
    <xf numFmtId="3" fontId="4" fillId="3" borderId="5" xfId="208" applyNumberFormat="1" applyFont="1" applyFill="1" applyBorder="1" applyAlignment="1">
      <alignment horizontal="center"/>
    </xf>
    <xf numFmtId="166" fontId="25" fillId="3" borderId="5" xfId="208" applyNumberFormat="1" applyFont="1" applyFill="1" applyBorder="1" applyAlignment="1">
      <alignment horizontal="center"/>
    </xf>
    <xf numFmtId="166" fontId="25" fillId="3" borderId="6" xfId="208" applyNumberFormat="1" applyFont="1" applyFill="1" applyBorder="1" applyAlignment="1">
      <alignment horizontal="center"/>
    </xf>
    <xf numFmtId="0" fontId="18" fillId="0" borderId="0" xfId="5" applyFont="1" applyFill="1" applyAlignment="1">
      <alignment horizontal="center"/>
    </xf>
    <xf numFmtId="0" fontId="6" fillId="0" borderId="0" xfId="5" applyFont="1" applyAlignment="1">
      <alignment horizontal="center" vertical="center"/>
    </xf>
    <xf numFmtId="4" fontId="4" fillId="0" borderId="46" xfId="5" applyNumberFormat="1" applyFont="1" applyBorder="1" applyAlignment="1">
      <alignment horizontal="center"/>
    </xf>
    <xf numFmtId="4" fontId="4" fillId="0" borderId="47" xfId="5" applyNumberFormat="1" applyFont="1" applyBorder="1" applyAlignment="1">
      <alignment horizontal="center"/>
    </xf>
    <xf numFmtId="0" fontId="18" fillId="0" borderId="70" xfId="5" applyFont="1" applyBorder="1" applyAlignment="1">
      <alignment horizontal="center"/>
    </xf>
    <xf numFmtId="0" fontId="18" fillId="0" borderId="57" xfId="5" applyFont="1" applyFill="1" applyBorder="1" applyAlignment="1">
      <alignment horizontal="center"/>
    </xf>
    <xf numFmtId="0" fontId="18" fillId="0" borderId="13" xfId="5" applyFont="1" applyBorder="1" applyAlignment="1">
      <alignment horizontal="center"/>
    </xf>
    <xf numFmtId="0" fontId="18" fillId="0" borderId="16" xfId="5" applyFont="1" applyBorder="1" applyAlignment="1">
      <alignment horizontal="center"/>
    </xf>
    <xf numFmtId="0" fontId="18" fillId="0" borderId="59" xfId="5" applyFont="1" applyBorder="1" applyAlignment="1">
      <alignment horizontal="center"/>
    </xf>
    <xf numFmtId="0" fontId="12" fillId="0" borderId="23" xfId="5" applyFont="1" applyFill="1" applyBorder="1" applyAlignment="1">
      <alignment horizontal="center" vertical="center"/>
    </xf>
    <xf numFmtId="0" fontId="12" fillId="0" borderId="122" xfId="5" applyFont="1" applyBorder="1" applyAlignment="1">
      <alignment horizontal="center"/>
    </xf>
    <xf numFmtId="0" fontId="12" fillId="0" borderId="29" xfId="5" applyFont="1" applyBorder="1" applyAlignment="1">
      <alignment horizontal="center"/>
    </xf>
    <xf numFmtId="0" fontId="12" fillId="0" borderId="171" xfId="5" applyFont="1" applyBorder="1" applyAlignment="1">
      <alignment horizontal="center"/>
    </xf>
    <xf numFmtId="3" fontId="8" fillId="0" borderId="115" xfId="5" applyNumberFormat="1" applyFont="1" applyBorder="1" applyAlignment="1">
      <alignment wrapText="1"/>
    </xf>
    <xf numFmtId="0" fontId="12" fillId="0" borderId="81" xfId="5" applyFont="1" applyBorder="1" applyAlignment="1">
      <alignment horizontal="center"/>
    </xf>
    <xf numFmtId="0" fontId="12" fillId="0" borderId="82" xfId="5" applyFont="1" applyBorder="1" applyAlignment="1">
      <alignment horizontal="center"/>
    </xf>
    <xf numFmtId="0" fontId="12" fillId="0" borderId="84" xfId="5" applyFont="1" applyBorder="1" applyAlignment="1">
      <alignment horizontal="center"/>
    </xf>
    <xf numFmtId="0" fontId="12" fillId="0" borderId="140" xfId="5" applyFont="1" applyBorder="1" applyAlignment="1">
      <alignment horizontal="center"/>
    </xf>
    <xf numFmtId="3" fontId="12" fillId="0" borderId="122" xfId="5" applyNumberFormat="1" applyFont="1" applyBorder="1" applyAlignment="1">
      <alignment horizontal="center"/>
    </xf>
    <xf numFmtId="3" fontId="12" fillId="0" borderId="29" xfId="5" applyNumberFormat="1" applyFont="1" applyBorder="1" applyAlignment="1">
      <alignment horizontal="center"/>
    </xf>
    <xf numFmtId="3" fontId="12" fillId="0" borderId="171" xfId="5" applyNumberFormat="1" applyFont="1" applyBorder="1" applyAlignment="1">
      <alignment horizontal="center"/>
    </xf>
    <xf numFmtId="3" fontId="8" fillId="0" borderId="115" xfId="5" applyNumberFormat="1" applyFont="1" applyFill="1" applyBorder="1" applyAlignment="1">
      <alignment wrapText="1"/>
    </xf>
    <xf numFmtId="3" fontId="12" fillId="0" borderId="81" xfId="5" applyNumberFormat="1" applyFont="1" applyBorder="1" applyAlignment="1">
      <alignment horizontal="center"/>
    </xf>
    <xf numFmtId="3" fontId="12" fillId="0" borderId="82" xfId="5" applyNumberFormat="1" applyFont="1" applyBorder="1" applyAlignment="1">
      <alignment horizontal="center"/>
    </xf>
    <xf numFmtId="3" fontId="12" fillId="0" borderId="84" xfId="5" applyNumberFormat="1" applyFont="1" applyBorder="1" applyAlignment="1">
      <alignment horizontal="center"/>
    </xf>
    <xf numFmtId="3" fontId="12" fillId="0" borderId="140" xfId="5" applyNumberFormat="1" applyFont="1" applyBorder="1" applyAlignment="1">
      <alignment horizontal="center"/>
    </xf>
    <xf numFmtId="3" fontId="7" fillId="0" borderId="98" xfId="5" applyNumberFormat="1" applyFont="1" applyBorder="1" applyAlignment="1">
      <alignment horizontal="center" vertical="center"/>
    </xf>
    <xf numFmtId="3" fontId="7" fillId="0" borderId="112" xfId="5" applyNumberFormat="1" applyFont="1" applyBorder="1" applyAlignment="1">
      <alignment horizontal="center" vertical="center"/>
    </xf>
    <xf numFmtId="3" fontId="7" fillId="0" borderId="112" xfId="5" applyNumberFormat="1" applyFont="1" applyBorder="1" applyAlignment="1">
      <alignment horizontal="center" vertical="center" wrapText="1"/>
    </xf>
    <xf numFmtId="3" fontId="7" fillId="0" borderId="101" xfId="5" applyNumberFormat="1" applyFont="1" applyBorder="1" applyAlignment="1">
      <alignment horizontal="center" vertical="center"/>
    </xf>
    <xf numFmtId="3" fontId="7" fillId="0" borderId="23" xfId="5" applyNumberFormat="1" applyFont="1" applyFill="1" applyBorder="1" applyAlignment="1">
      <alignment horizontal="center" vertical="center"/>
    </xf>
    <xf numFmtId="3" fontId="7" fillId="0" borderId="34" xfId="5" applyNumberFormat="1" applyFont="1" applyBorder="1" applyAlignment="1">
      <alignment horizontal="center" vertical="center"/>
    </xf>
    <xf numFmtId="3" fontId="7" fillId="0" borderId="44" xfId="5" applyNumberFormat="1" applyFont="1" applyBorder="1" applyAlignment="1">
      <alignment horizontal="center" vertical="center"/>
    </xf>
    <xf numFmtId="3" fontId="7" fillId="0" borderId="44" xfId="5" applyNumberFormat="1" applyFont="1" applyBorder="1" applyAlignment="1">
      <alignment horizontal="center" vertical="center" wrapText="1"/>
    </xf>
    <xf numFmtId="3" fontId="7" fillId="0" borderId="155" xfId="5" applyNumberFormat="1" applyFont="1" applyBorder="1" applyAlignment="1">
      <alignment horizontal="center" vertical="center"/>
    </xf>
    <xf numFmtId="3" fontId="12" fillId="0" borderId="29" xfId="5" applyNumberFormat="1" applyFont="1" applyFill="1" applyBorder="1" applyAlignment="1">
      <alignment horizontal="center"/>
    </xf>
    <xf numFmtId="3" fontId="10" fillId="0" borderId="115" xfId="5" applyNumberFormat="1" applyFont="1" applyFill="1" applyBorder="1" applyAlignment="1">
      <alignment wrapText="1"/>
    </xf>
    <xf numFmtId="0" fontId="29" fillId="0" borderId="75" xfId="5" applyFont="1" applyBorder="1" applyAlignment="1"/>
    <xf numFmtId="3" fontId="7" fillId="0" borderId="81" xfId="5" applyNumberFormat="1" applyFont="1" applyBorder="1" applyAlignment="1">
      <alignment horizontal="center"/>
    </xf>
    <xf numFmtId="3" fontId="7" fillId="0" borderId="82" xfId="5" applyNumberFormat="1" applyFont="1" applyBorder="1" applyAlignment="1">
      <alignment horizontal="center"/>
    </xf>
    <xf numFmtId="3" fontId="7" fillId="0" borderId="84" xfId="5" applyNumberFormat="1" applyFont="1" applyBorder="1" applyAlignment="1">
      <alignment horizontal="center"/>
    </xf>
    <xf numFmtId="3" fontId="7" fillId="0" borderId="64" xfId="5" applyNumberFormat="1" applyFont="1" applyBorder="1" applyAlignment="1">
      <alignment horizontal="center" vertical="center"/>
    </xf>
    <xf numFmtId="3" fontId="7" fillId="0" borderId="65" xfId="5" applyNumberFormat="1" applyFont="1" applyBorder="1" applyAlignment="1">
      <alignment horizontal="center" vertical="center"/>
    </xf>
    <xf numFmtId="3" fontId="4" fillId="0" borderId="166" xfId="5" applyNumberFormat="1" applyFont="1" applyBorder="1" applyAlignment="1">
      <alignment wrapText="1"/>
    </xf>
    <xf numFmtId="3" fontId="7" fillId="0" borderId="91" xfId="5" applyNumberFormat="1" applyFont="1" applyBorder="1" applyAlignment="1">
      <alignment horizontal="center" vertical="center"/>
    </xf>
    <xf numFmtId="3" fontId="7" fillId="0" borderId="130" xfId="5" applyNumberFormat="1" applyFont="1" applyFill="1" applyBorder="1" applyAlignment="1">
      <alignment horizontal="center" vertical="center"/>
    </xf>
    <xf numFmtId="3" fontId="12" fillId="0" borderId="26" xfId="5" applyNumberFormat="1" applyFont="1" applyBorder="1" applyAlignment="1">
      <alignment horizontal="center"/>
    </xf>
    <xf numFmtId="3" fontId="10" fillId="0" borderId="187" xfId="5" applyNumberFormat="1" applyFont="1" applyFill="1" applyBorder="1" applyAlignment="1">
      <alignment wrapText="1"/>
    </xf>
    <xf numFmtId="3" fontId="4" fillId="0" borderId="59" xfId="42" applyNumberFormat="1" applyFont="1" applyBorder="1" applyAlignment="1">
      <alignment horizontal="center"/>
    </xf>
    <xf numFmtId="3" fontId="10" fillId="10" borderId="115" xfId="5" applyNumberFormat="1" applyFont="1" applyFill="1" applyBorder="1" applyAlignment="1">
      <alignment wrapText="1"/>
    </xf>
    <xf numFmtId="3" fontId="7" fillId="10" borderId="81" xfId="42" applyNumberFormat="1" applyFont="1" applyFill="1" applyBorder="1" applyAlignment="1">
      <alignment horizontal="center"/>
    </xf>
    <xf numFmtId="3" fontId="7" fillId="10" borderId="82" xfId="42" applyNumberFormat="1" applyFont="1" applyFill="1" applyBorder="1" applyAlignment="1">
      <alignment horizontal="center"/>
    </xf>
    <xf numFmtId="3" fontId="7" fillId="10" borderId="84" xfId="42" applyNumberFormat="1" applyFont="1" applyFill="1" applyBorder="1" applyAlignment="1">
      <alignment horizontal="center"/>
    </xf>
    <xf numFmtId="3" fontId="12" fillId="10" borderId="26" xfId="5" applyNumberFormat="1" applyFont="1" applyFill="1" applyBorder="1" applyAlignment="1">
      <alignment horizontal="center"/>
    </xf>
    <xf numFmtId="3" fontId="12" fillId="10" borderId="29" xfId="5" applyNumberFormat="1" applyFont="1" applyFill="1" applyBorder="1" applyAlignment="1">
      <alignment horizontal="center"/>
    </xf>
    <xf numFmtId="3" fontId="12" fillId="10" borderId="171" xfId="5" applyNumberFormat="1" applyFont="1" applyFill="1" applyBorder="1" applyAlignment="1">
      <alignment horizontal="center"/>
    </xf>
    <xf numFmtId="3" fontId="12" fillId="10" borderId="140" xfId="5" applyNumberFormat="1" applyFont="1" applyFill="1" applyBorder="1" applyAlignment="1">
      <alignment horizontal="center"/>
    </xf>
    <xf numFmtId="3" fontId="7" fillId="10" borderId="81" xfId="5" applyNumberFormat="1" applyFont="1" applyFill="1" applyBorder="1" applyAlignment="1">
      <alignment horizontal="center"/>
    </xf>
    <xf numFmtId="3" fontId="7" fillId="10" borderId="82" xfId="5" applyNumberFormat="1" applyFont="1" applyFill="1" applyBorder="1" applyAlignment="1">
      <alignment horizontal="center"/>
    </xf>
    <xf numFmtId="3" fontId="7" fillId="10" borderId="84" xfId="5" applyNumberFormat="1" applyFont="1" applyFill="1" applyBorder="1" applyAlignment="1">
      <alignment horizontal="center"/>
    </xf>
    <xf numFmtId="0" fontId="18" fillId="0" borderId="10" xfId="5" applyFont="1" applyBorder="1" applyAlignment="1">
      <alignment horizontal="center" vertical="center"/>
    </xf>
    <xf numFmtId="0" fontId="18" fillId="0" borderId="7" xfId="5" applyFont="1" applyBorder="1" applyAlignment="1">
      <alignment horizontal="center" vertical="center" wrapText="1"/>
    </xf>
    <xf numFmtId="3" fontId="143" fillId="3" borderId="10" xfId="5" applyNumberFormat="1" applyFont="1" applyFill="1" applyBorder="1" applyAlignment="1">
      <alignment horizontal="center"/>
    </xf>
    <xf numFmtId="0" fontId="6" fillId="0" borderId="154" xfId="5" applyFont="1" applyBorder="1" applyAlignment="1">
      <alignment horizontal="center"/>
    </xf>
    <xf numFmtId="3" fontId="143" fillId="3" borderId="7" xfId="5" applyNumberFormat="1" applyFont="1" applyFill="1" applyBorder="1" applyAlignment="1">
      <alignment horizontal="center"/>
    </xf>
    <xf numFmtId="0" fontId="7" fillId="0" borderId="24" xfId="5" applyFont="1" applyBorder="1" applyAlignment="1">
      <alignment horizontal="center"/>
    </xf>
    <xf numFmtId="0" fontId="6" fillId="0" borderId="34" xfId="5" applyFont="1" applyFill="1" applyBorder="1" applyAlignment="1">
      <alignment horizontal="center" vertical="center"/>
    </xf>
    <xf numFmtId="0" fontId="6" fillId="0" borderId="44" xfId="5" applyFont="1" applyFill="1" applyBorder="1" applyAlignment="1">
      <alignment horizontal="center" vertical="center"/>
    </xf>
    <xf numFmtId="1" fontId="7" fillId="3" borderId="44" xfId="40" applyNumberFormat="1" applyFont="1" applyFill="1" applyBorder="1" applyAlignment="1">
      <alignment horizontal="center" vertical="center"/>
    </xf>
    <xf numFmtId="1" fontId="7" fillId="0" borderId="44" xfId="40" applyNumberFormat="1" applyFont="1" applyFill="1" applyBorder="1" applyAlignment="1">
      <alignment horizontal="center" vertical="center"/>
    </xf>
    <xf numFmtId="1" fontId="7" fillId="0" borderId="36" xfId="40" applyNumberFormat="1" applyFont="1" applyFill="1" applyBorder="1" applyAlignment="1">
      <alignment horizontal="center" vertical="center"/>
    </xf>
    <xf numFmtId="0" fontId="7" fillId="0" borderId="48" xfId="5" applyFont="1" applyBorder="1" applyAlignment="1">
      <alignment horizontal="center" wrapText="1"/>
    </xf>
    <xf numFmtId="0" fontId="7" fillId="0" borderId="64" xfId="5" applyFont="1" applyBorder="1" applyAlignment="1">
      <alignment horizontal="center" wrapText="1"/>
    </xf>
    <xf numFmtId="0" fontId="7" fillId="0" borderId="105" xfId="5" applyFont="1" applyBorder="1" applyAlignment="1">
      <alignment horizontal="center" wrapText="1"/>
    </xf>
    <xf numFmtId="0" fontId="7" fillId="0" borderId="91" xfId="5" applyFont="1" applyBorder="1" applyAlignment="1">
      <alignment horizontal="center" wrapText="1"/>
    </xf>
    <xf numFmtId="0" fontId="4" fillId="0" borderId="166" xfId="5" applyFont="1" applyBorder="1" applyAlignment="1">
      <alignment horizontal="left" wrapText="1"/>
    </xf>
    <xf numFmtId="0" fontId="4" fillId="0" borderId="18" xfId="5" applyFont="1" applyBorder="1" applyAlignment="1">
      <alignment horizontal="center" wrapText="1"/>
    </xf>
    <xf numFmtId="0" fontId="4" fillId="0" borderId="57" xfId="5" applyFont="1" applyBorder="1" applyAlignment="1">
      <alignment horizontal="center" wrapText="1"/>
    </xf>
    <xf numFmtId="0" fontId="4" fillId="0" borderId="8" xfId="5" applyFont="1" applyBorder="1" applyAlignment="1">
      <alignment horizontal="center" wrapText="1"/>
    </xf>
    <xf numFmtId="0" fontId="7" fillId="0" borderId="107" xfId="5" applyFont="1" applyBorder="1" applyAlignment="1">
      <alignment horizontal="center" wrapText="1"/>
    </xf>
    <xf numFmtId="0" fontId="7" fillId="0" borderId="34" xfId="5" applyFont="1" applyBorder="1" applyAlignment="1">
      <alignment horizontal="center" wrapText="1"/>
    </xf>
    <xf numFmtId="0" fontId="7" fillId="0" borderId="35" xfId="5" applyFont="1" applyBorder="1" applyAlignment="1">
      <alignment horizontal="center" wrapText="1"/>
    </xf>
    <xf numFmtId="0" fontId="4" fillId="0" borderId="24" xfId="5" applyFont="1" applyBorder="1" applyAlignment="1">
      <alignment horizontal="left" wrapText="1"/>
    </xf>
    <xf numFmtId="0" fontId="4" fillId="0" borderId="25" xfId="5" applyFont="1" applyBorder="1" applyAlignment="1">
      <alignment horizontal="center" wrapText="1"/>
    </xf>
    <xf numFmtId="0" fontId="4" fillId="0" borderId="52" xfId="5" applyFont="1" applyBorder="1" applyAlignment="1">
      <alignment horizontal="center" wrapText="1"/>
    </xf>
    <xf numFmtId="0" fontId="7" fillId="0" borderId="53" xfId="5" applyFont="1" applyBorder="1" applyAlignment="1">
      <alignment horizontal="center" wrapText="1"/>
    </xf>
    <xf numFmtId="0" fontId="7" fillId="0" borderId="47" xfId="5" applyFont="1" applyBorder="1" applyAlignment="1">
      <alignment horizontal="center" wrapText="1"/>
    </xf>
    <xf numFmtId="0" fontId="4" fillId="0" borderId="151" xfId="5" applyFont="1" applyBorder="1" applyAlignment="1">
      <alignment horizontal="justify" wrapText="1"/>
    </xf>
    <xf numFmtId="0" fontId="4" fillId="0" borderId="70" xfId="5" applyFont="1" applyBorder="1" applyAlignment="1">
      <alignment horizontal="center" wrapText="1"/>
    </xf>
    <xf numFmtId="0" fontId="4" fillId="0" borderId="59" xfId="5" applyFont="1" applyBorder="1" applyAlignment="1">
      <alignment horizontal="center" wrapText="1"/>
    </xf>
    <xf numFmtId="0" fontId="4" fillId="0" borderId="125" xfId="5" applyFont="1" applyBorder="1" applyAlignment="1">
      <alignment horizontal="center" wrapText="1"/>
    </xf>
    <xf numFmtId="0" fontId="7" fillId="0" borderId="155" xfId="5" applyFont="1" applyBorder="1" applyAlignment="1">
      <alignment horizontal="center" wrapText="1"/>
    </xf>
    <xf numFmtId="0" fontId="4" fillId="0" borderId="87" xfId="5" applyFont="1" applyBorder="1" applyAlignment="1">
      <alignment horizontal="center" wrapText="1"/>
    </xf>
    <xf numFmtId="0" fontId="4" fillId="0" borderId="13" xfId="5" applyFont="1" applyBorder="1" applyAlignment="1">
      <alignment horizontal="center" wrapText="1"/>
    </xf>
    <xf numFmtId="0" fontId="4" fillId="0" borderId="115" xfId="5" applyFont="1" applyBorder="1" applyAlignment="1">
      <alignment horizontal="center" vertical="center" wrapText="1"/>
    </xf>
    <xf numFmtId="0" fontId="4" fillId="0" borderId="81" xfId="5" applyFont="1" applyBorder="1" applyAlignment="1">
      <alignment horizontal="center" vertical="center" wrapText="1"/>
    </xf>
    <xf numFmtId="0" fontId="4" fillId="0" borderId="83" xfId="5" applyFont="1" applyBorder="1" applyAlignment="1">
      <alignment horizontal="center" vertical="center" wrapText="1"/>
    </xf>
    <xf numFmtId="0" fontId="4" fillId="0" borderId="119" xfId="5" applyFont="1" applyBorder="1" applyAlignment="1">
      <alignment horizontal="center" vertical="center" wrapText="1"/>
    </xf>
    <xf numFmtId="0" fontId="7" fillId="0" borderId="64" xfId="5" applyFont="1" applyBorder="1" applyAlignment="1">
      <alignment horizontal="center" vertical="center" wrapText="1"/>
    </xf>
    <xf numFmtId="0" fontId="7" fillId="0" borderId="105" xfId="5" applyFont="1" applyBorder="1" applyAlignment="1">
      <alignment horizontal="center" vertical="center" wrapText="1"/>
    </xf>
    <xf numFmtId="0" fontId="7" fillId="0" borderId="91" xfId="5" applyFont="1" applyBorder="1" applyAlignment="1">
      <alignment horizontal="center" vertical="center" wrapText="1"/>
    </xf>
    <xf numFmtId="0" fontId="7" fillId="0" borderId="113" xfId="5" applyFont="1" applyBorder="1" applyAlignment="1">
      <alignment horizontal="center" vertical="center" wrapText="1"/>
    </xf>
    <xf numFmtId="0" fontId="4" fillId="0" borderId="24" xfId="5" applyFont="1" applyBorder="1" applyAlignment="1">
      <alignment wrapText="1"/>
    </xf>
    <xf numFmtId="0" fontId="4" fillId="0" borderId="52" xfId="5" applyFont="1" applyBorder="1" applyAlignment="1">
      <alignment horizontal="left" wrapText="1"/>
    </xf>
    <xf numFmtId="0" fontId="4" fillId="0" borderId="47" xfId="5" applyFont="1" applyBorder="1" applyAlignment="1">
      <alignment horizontal="center" wrapText="1"/>
    </xf>
    <xf numFmtId="0" fontId="4" fillId="0" borderId="66" xfId="5" applyFont="1" applyBorder="1" applyAlignment="1">
      <alignment horizontal="left" wrapText="1"/>
    </xf>
    <xf numFmtId="0" fontId="4" fillId="0" borderId="16" xfId="5" applyFont="1" applyBorder="1" applyAlignment="1">
      <alignment horizontal="left" wrapText="1"/>
    </xf>
    <xf numFmtId="0" fontId="4" fillId="0" borderId="3" xfId="5" applyFont="1" applyBorder="1" applyAlignment="1">
      <alignment horizontal="left" wrapText="1"/>
    </xf>
    <xf numFmtId="0" fontId="4" fillId="0" borderId="42" xfId="5" applyFont="1" applyBorder="1" applyAlignment="1">
      <alignment horizontal="center" wrapText="1"/>
    </xf>
    <xf numFmtId="0" fontId="4" fillId="0" borderId="62" xfId="5" applyFont="1" applyBorder="1" applyAlignment="1">
      <alignment horizontal="left" wrapText="1"/>
    </xf>
    <xf numFmtId="0" fontId="4" fillId="0" borderId="62" xfId="5" applyFont="1" applyBorder="1" applyAlignment="1">
      <alignment horizontal="center" wrapText="1"/>
    </xf>
    <xf numFmtId="0" fontId="4" fillId="0" borderId="43" xfId="5" applyFont="1" applyBorder="1" applyAlignment="1">
      <alignment horizontal="center" wrapText="1"/>
    </xf>
    <xf numFmtId="0" fontId="4" fillId="0" borderId="6" xfId="5" applyFont="1" applyBorder="1" applyAlignment="1">
      <alignment horizontal="center" wrapText="1"/>
    </xf>
    <xf numFmtId="0" fontId="7" fillId="0" borderId="35" xfId="5" applyFont="1" applyBorder="1" applyAlignment="1">
      <alignment horizontal="center" vertical="center" wrapText="1"/>
    </xf>
    <xf numFmtId="0" fontId="7" fillId="0" borderId="155" xfId="5" applyFont="1" applyBorder="1" applyAlignment="1">
      <alignment horizontal="center" vertical="center" wrapText="1"/>
    </xf>
    <xf numFmtId="0" fontId="4" fillId="0" borderId="154" xfId="5" applyFont="1" applyBorder="1" applyAlignment="1">
      <alignment horizontal="center" wrapText="1"/>
    </xf>
    <xf numFmtId="0" fontId="4" fillId="0" borderId="1" xfId="5" applyFont="1" applyBorder="1" applyAlignment="1">
      <alignment horizontal="center" wrapText="1"/>
    </xf>
    <xf numFmtId="0" fontId="7" fillId="2" borderId="42" xfId="5" applyFont="1" applyFill="1" applyBorder="1" applyAlignment="1">
      <alignment horizontal="justify" wrapText="1"/>
    </xf>
    <xf numFmtId="0" fontId="4" fillId="0" borderId="51" xfId="5" applyFont="1" applyBorder="1" applyAlignment="1">
      <alignment horizontal="center" vertical="center" wrapText="1"/>
    </xf>
    <xf numFmtId="3" fontId="4" fillId="0" borderId="52" xfId="5" applyNumberFormat="1" applyFont="1" applyBorder="1" applyAlignment="1">
      <alignment horizontal="center" vertical="center" wrapText="1"/>
    </xf>
    <xf numFmtId="3" fontId="4" fillId="0" borderId="53" xfId="5" applyNumberFormat="1" applyFont="1" applyBorder="1" applyAlignment="1">
      <alignment horizontal="center" vertical="center" wrapText="1"/>
    </xf>
    <xf numFmtId="3" fontId="4" fillId="0" borderId="47" xfId="5" applyNumberFormat="1" applyFont="1" applyBorder="1" applyAlignment="1">
      <alignment horizontal="center" vertical="center" wrapText="1"/>
    </xf>
    <xf numFmtId="0" fontId="4" fillId="0" borderId="40" xfId="5" applyFont="1" applyBorder="1" applyAlignment="1">
      <alignment horizontal="center" vertical="center" wrapText="1"/>
    </xf>
    <xf numFmtId="3" fontId="4" fillId="0" borderId="66" xfId="5" applyNumberFormat="1" applyFont="1" applyBorder="1" applyAlignment="1">
      <alignment horizontal="center" vertical="center" wrapText="1"/>
    </xf>
    <xf numFmtId="0" fontId="4" fillId="0" borderId="16" xfId="5" applyFont="1" applyBorder="1" applyAlignment="1">
      <alignment horizontal="center" vertical="center" wrapText="1"/>
    </xf>
    <xf numFmtId="0" fontId="4" fillId="0" borderId="3" xfId="5" applyFont="1" applyBorder="1" applyAlignment="1">
      <alignment horizontal="center" vertical="center" wrapText="1"/>
    </xf>
    <xf numFmtId="0" fontId="7" fillId="5" borderId="72" xfId="5" applyFont="1" applyFill="1" applyBorder="1" applyAlignment="1">
      <alignment horizontal="left" wrapText="1"/>
    </xf>
    <xf numFmtId="0" fontId="7" fillId="5" borderId="42" xfId="5" applyFont="1" applyFill="1" applyBorder="1" applyAlignment="1">
      <alignment horizontal="center" vertical="center" wrapText="1"/>
    </xf>
    <xf numFmtId="0" fontId="7" fillId="5" borderId="62" xfId="5" applyFont="1" applyFill="1" applyBorder="1" applyAlignment="1">
      <alignment horizontal="center" vertical="center" wrapText="1"/>
    </xf>
    <xf numFmtId="3" fontId="7" fillId="5" borderId="62" xfId="5" applyNumberFormat="1" applyFont="1" applyFill="1" applyBorder="1" applyAlignment="1">
      <alignment horizontal="center" vertical="center" wrapText="1"/>
    </xf>
    <xf numFmtId="3" fontId="7" fillId="5" borderId="43" xfId="5" applyNumberFormat="1" applyFont="1" applyFill="1" applyBorder="1" applyAlignment="1">
      <alignment horizontal="center" vertical="center" wrapText="1"/>
    </xf>
    <xf numFmtId="3" fontId="7" fillId="5" borderId="6" xfId="5" applyNumberFormat="1" applyFont="1" applyFill="1" applyBorder="1" applyAlignment="1">
      <alignment horizontal="center" vertical="center" wrapText="1"/>
    </xf>
    <xf numFmtId="0" fontId="4" fillId="0" borderId="24" xfId="5" applyFont="1" applyBorder="1" applyAlignment="1">
      <alignment horizontal="left" vertical="center" wrapText="1"/>
    </xf>
    <xf numFmtId="0" fontId="0" fillId="0" borderId="0" xfId="0"/>
    <xf numFmtId="0" fontId="18" fillId="0" borderId="0" xfId="5" applyAlignment="1">
      <alignment horizontal="left"/>
    </xf>
    <xf numFmtId="0" fontId="18" fillId="0" borderId="0" xfId="5" applyFont="1" applyAlignment="1">
      <alignment horizontal="left"/>
    </xf>
    <xf numFmtId="0" fontId="0" fillId="0" borderId="0" xfId="0" applyAlignment="1">
      <alignment horizontal="left"/>
    </xf>
    <xf numFmtId="0" fontId="6" fillId="0" borderId="65" xfId="5" applyFont="1" applyBorder="1" applyAlignment="1">
      <alignment horizontal="center" vertical="center" wrapText="1"/>
    </xf>
    <xf numFmtId="0" fontId="12" fillId="0" borderId="0" xfId="5" applyFont="1" applyAlignment="1">
      <alignment horizontal="center"/>
    </xf>
    <xf numFmtId="0" fontId="22" fillId="0" borderId="128" xfId="5" applyFont="1" applyBorder="1" applyAlignment="1">
      <alignment horizontal="center" vertical="center"/>
    </xf>
    <xf numFmtId="0" fontId="7" fillId="0" borderId="0" xfId="0" applyFont="1" applyAlignment="1">
      <alignment horizontal="left"/>
    </xf>
    <xf numFmtId="0" fontId="12" fillId="0" borderId="0" xfId="0" applyFont="1" applyAlignment="1">
      <alignment horizontal="center"/>
    </xf>
    <xf numFmtId="0" fontId="13" fillId="0" borderId="0" xfId="0" applyFont="1" applyAlignment="1">
      <alignment horizontal="left" vertical="center" wrapText="1"/>
    </xf>
    <xf numFmtId="0" fontId="0" fillId="0" borderId="2" xfId="0" applyBorder="1" applyAlignment="1">
      <alignment horizontal="center"/>
    </xf>
    <xf numFmtId="0" fontId="4" fillId="0" borderId="2" xfId="5" applyFont="1" applyBorder="1" applyAlignment="1">
      <alignment horizontal="left" wrapText="1"/>
    </xf>
    <xf numFmtId="0" fontId="4" fillId="0" borderId="45" xfId="5" applyFont="1" applyBorder="1" applyAlignment="1">
      <alignment horizontal="left" wrapText="1"/>
    </xf>
    <xf numFmtId="0" fontId="22" fillId="0" borderId="64" xfId="5" applyNumberFormat="1" applyFont="1" applyFill="1" applyBorder="1" applyAlignment="1">
      <alignment horizontal="center" vertical="center" wrapText="1"/>
    </xf>
    <xf numFmtId="0" fontId="22" fillId="0" borderId="65" xfId="5" applyNumberFormat="1" applyFont="1" applyFill="1" applyBorder="1" applyAlignment="1">
      <alignment horizontal="center" vertical="center" wrapText="1"/>
    </xf>
    <xf numFmtId="0" fontId="22" fillId="0" borderId="105" xfId="5" applyNumberFormat="1" applyFont="1" applyFill="1" applyBorder="1" applyAlignment="1">
      <alignment horizontal="center" vertical="center" wrapText="1"/>
    </xf>
    <xf numFmtId="0" fontId="22" fillId="0" borderId="24" xfId="5" applyNumberFormat="1" applyFont="1" applyFill="1" applyBorder="1" applyAlignment="1">
      <alignment horizontal="left" vertical="center"/>
    </xf>
    <xf numFmtId="3" fontId="25" fillId="0" borderId="25" xfId="5" applyNumberFormat="1" applyFont="1" applyFill="1" applyBorder="1" applyAlignment="1">
      <alignment horizontal="center" vertical="center"/>
    </xf>
    <xf numFmtId="3" fontId="25" fillId="0" borderId="51" xfId="5" applyNumberFormat="1" applyFont="1" applyFill="1" applyBorder="1" applyAlignment="1">
      <alignment horizontal="center" vertical="center"/>
    </xf>
    <xf numFmtId="3" fontId="25" fillId="0" borderId="46" xfId="5" applyNumberFormat="1" applyFont="1" applyFill="1" applyBorder="1" applyAlignment="1">
      <alignment horizontal="center" vertical="center"/>
    </xf>
    <xf numFmtId="3" fontId="25" fillId="0" borderId="52" xfId="5" applyNumberFormat="1" applyFont="1" applyFill="1" applyBorder="1" applyAlignment="1">
      <alignment horizontal="center" vertical="center"/>
    </xf>
    <xf numFmtId="3" fontId="25" fillId="0" borderId="26" xfId="5" applyNumberFormat="1" applyFont="1" applyFill="1" applyBorder="1" applyAlignment="1">
      <alignment horizontal="center" vertical="center"/>
    </xf>
    <xf numFmtId="0" fontId="22" fillId="0" borderId="27" xfId="5" applyNumberFormat="1" applyFont="1" applyFill="1" applyBorder="1" applyAlignment="1">
      <alignment horizontal="left" vertical="center"/>
    </xf>
    <xf numFmtId="3" fontId="25" fillId="0" borderId="28" xfId="5" applyNumberFormat="1" applyFont="1" applyFill="1" applyBorder="1" applyAlignment="1">
      <alignment horizontal="center" vertical="center"/>
    </xf>
    <xf numFmtId="3" fontId="25" fillId="0" borderId="40" xfId="5" applyNumberFormat="1" applyFont="1" applyFill="1" applyBorder="1" applyAlignment="1">
      <alignment horizontal="center" vertical="center"/>
    </xf>
    <xf numFmtId="3" fontId="25" fillId="0" borderId="2" xfId="5" applyNumberFormat="1" applyFont="1" applyFill="1" applyBorder="1" applyAlignment="1">
      <alignment horizontal="center" vertical="center"/>
    </xf>
    <xf numFmtId="3" fontId="25" fillId="0" borderId="66" xfId="5" applyNumberFormat="1" applyFont="1" applyFill="1" applyBorder="1" applyAlignment="1">
      <alignment horizontal="center" vertical="center"/>
    </xf>
    <xf numFmtId="3" fontId="25" fillId="0" borderId="29" xfId="5" applyNumberFormat="1" applyFont="1" applyFill="1" applyBorder="1" applyAlignment="1">
      <alignment horizontal="center" vertical="center"/>
    </xf>
    <xf numFmtId="0" fontId="22" fillId="0" borderId="30" xfId="5" applyNumberFormat="1" applyFont="1" applyFill="1" applyBorder="1" applyAlignment="1">
      <alignment horizontal="left" vertical="center"/>
    </xf>
    <xf numFmtId="3" fontId="25" fillId="0" borderId="31" xfId="5" applyNumberFormat="1" applyFont="1" applyFill="1" applyBorder="1" applyAlignment="1">
      <alignment horizontal="center" vertical="center"/>
    </xf>
    <xf numFmtId="3" fontId="25" fillId="0" borderId="42" xfId="5" applyNumberFormat="1" applyFont="1" applyFill="1" applyBorder="1" applyAlignment="1">
      <alignment horizontal="center" vertical="center"/>
    </xf>
    <xf numFmtId="3" fontId="25" fillId="0" borderId="5" xfId="5" applyNumberFormat="1" applyFont="1" applyFill="1" applyBorder="1" applyAlignment="1">
      <alignment horizontal="center" vertical="center"/>
    </xf>
    <xf numFmtId="3" fontId="25" fillId="0" borderId="62" xfId="5" applyNumberFormat="1" applyFont="1" applyFill="1" applyBorder="1" applyAlignment="1">
      <alignment horizontal="center" vertical="center"/>
    </xf>
    <xf numFmtId="3" fontId="25" fillId="0" borderId="32" xfId="5" applyNumberFormat="1" applyFont="1" applyFill="1" applyBorder="1" applyAlignment="1">
      <alignment horizontal="center" vertical="center"/>
    </xf>
    <xf numFmtId="0" fontId="22" fillId="0" borderId="33" xfId="5" applyFont="1" applyBorder="1" applyAlignment="1">
      <alignment horizontal="center" vertical="center"/>
    </xf>
    <xf numFmtId="0" fontId="22" fillId="0" borderId="12" xfId="5" applyNumberFormat="1" applyFont="1" applyFill="1" applyBorder="1" applyAlignment="1">
      <alignment horizontal="center" vertical="center"/>
    </xf>
    <xf numFmtId="0" fontId="22" fillId="0" borderId="113" xfId="5" applyNumberFormat="1" applyFont="1" applyFill="1" applyBorder="1" applyAlignment="1">
      <alignment horizontal="center" vertical="center" wrapText="1"/>
    </xf>
    <xf numFmtId="49" fontId="25" fillId="0" borderId="24" xfId="5" applyNumberFormat="1" applyFont="1" applyFill="1" applyBorder="1" applyAlignment="1">
      <alignment vertical="center"/>
    </xf>
    <xf numFmtId="3" fontId="25" fillId="0" borderId="47" xfId="5" applyNumberFormat="1" applyFont="1" applyFill="1" applyBorder="1" applyAlignment="1">
      <alignment horizontal="center" vertical="center"/>
    </xf>
    <xf numFmtId="49" fontId="25" fillId="0" borderId="27" xfId="5" applyNumberFormat="1" applyFont="1" applyFill="1" applyBorder="1" applyAlignment="1">
      <alignment vertical="center"/>
    </xf>
    <xf numFmtId="3" fontId="25" fillId="0" borderId="3" xfId="5" applyNumberFormat="1" applyFont="1" applyFill="1" applyBorder="1" applyAlignment="1">
      <alignment horizontal="center" vertical="center"/>
    </xf>
    <xf numFmtId="49" fontId="25" fillId="0" borderId="30" xfId="5" applyNumberFormat="1" applyFont="1" applyFill="1" applyBorder="1" applyAlignment="1">
      <alignment vertical="center"/>
    </xf>
    <xf numFmtId="3" fontId="25" fillId="0" borderId="6" xfId="5" applyNumberFormat="1" applyFont="1" applyFill="1" applyBorder="1" applyAlignment="1">
      <alignment horizontal="center" vertical="center"/>
    </xf>
    <xf numFmtId="0" fontId="22" fillId="0" borderId="110" xfId="5" applyFont="1" applyBorder="1" applyAlignment="1">
      <alignment horizontal="center" vertical="center"/>
    </xf>
    <xf numFmtId="0" fontId="22" fillId="0" borderId="23" xfId="5" applyFont="1" applyBorder="1" applyAlignment="1">
      <alignment horizontal="center" vertical="center"/>
    </xf>
    <xf numFmtId="0" fontId="22" fillId="0" borderId="130" xfId="5" applyNumberFormat="1" applyFont="1" applyFill="1" applyBorder="1" applyAlignment="1">
      <alignment horizontal="center" vertical="center" wrapText="1"/>
    </xf>
    <xf numFmtId="0" fontId="22" fillId="0" borderId="48" xfId="5" applyNumberFormat="1" applyFont="1" applyFill="1" applyBorder="1" applyAlignment="1">
      <alignment vertical="center"/>
    </xf>
    <xf numFmtId="0" fontId="22" fillId="3" borderId="18" xfId="5" applyFont="1" applyFill="1" applyBorder="1" applyAlignment="1">
      <alignment horizontal="center" vertical="center" wrapText="1"/>
    </xf>
    <xf numFmtId="0" fontId="22" fillId="3" borderId="57" xfId="5" applyFont="1" applyFill="1" applyBorder="1" applyAlignment="1">
      <alignment horizontal="center" vertical="center" wrapText="1"/>
    </xf>
    <xf numFmtId="0" fontId="22" fillId="3" borderId="145" xfId="5" applyFont="1" applyFill="1" applyBorder="1" applyAlignment="1">
      <alignment horizontal="center" vertical="center" wrapText="1"/>
    </xf>
    <xf numFmtId="0" fontId="22" fillId="3" borderId="45" xfId="5" applyFont="1" applyFill="1" applyBorder="1" applyAlignment="1">
      <alignment horizontal="center" wrapText="1"/>
    </xf>
    <xf numFmtId="3" fontId="25" fillId="3" borderId="46" xfId="5" applyNumberFormat="1" applyFont="1" applyFill="1" applyBorder="1" applyAlignment="1">
      <alignment horizontal="center" wrapText="1"/>
    </xf>
    <xf numFmtId="3" fontId="25" fillId="3" borderId="144" xfId="5" applyNumberFormat="1" applyFont="1" applyFill="1" applyBorder="1" applyAlignment="1">
      <alignment horizontal="center" wrapText="1"/>
    </xf>
    <xf numFmtId="0" fontId="22" fillId="3" borderId="1" xfId="5" applyFont="1" applyFill="1" applyBorder="1" applyAlignment="1">
      <alignment horizontal="center" wrapText="1"/>
    </xf>
    <xf numFmtId="4" fontId="26" fillId="3" borderId="2" xfId="5" applyNumberFormat="1" applyFont="1" applyFill="1" applyBorder="1" applyAlignment="1">
      <alignment horizontal="center" vertical="center" wrapText="1"/>
    </xf>
    <xf numFmtId="3" fontId="25" fillId="3" borderId="142" xfId="5" applyNumberFormat="1" applyFont="1" applyFill="1" applyBorder="1" applyAlignment="1">
      <alignment horizontal="center" wrapText="1"/>
    </xf>
    <xf numFmtId="3" fontId="18" fillId="0" borderId="142" xfId="5" applyNumberFormat="1" applyFont="1" applyBorder="1" applyAlignment="1">
      <alignment horizontal="center" wrapText="1"/>
    </xf>
    <xf numFmtId="0" fontId="22" fillId="3" borderId="4" xfId="5" applyFont="1" applyFill="1" applyBorder="1" applyAlignment="1">
      <alignment horizontal="center" wrapText="1"/>
    </xf>
    <xf numFmtId="4" fontId="26" fillId="3" borderId="5" xfId="5" applyNumberFormat="1" applyFont="1" applyFill="1" applyBorder="1" applyAlignment="1">
      <alignment horizontal="center" vertical="center" wrapText="1"/>
    </xf>
    <xf numFmtId="3" fontId="18" fillId="0" borderId="148" xfId="5" applyNumberFormat="1" applyFont="1" applyBorder="1" applyAlignment="1">
      <alignment horizontal="center" wrapText="1"/>
    </xf>
    <xf numFmtId="0" fontId="4" fillId="0" borderId="0" xfId="5" applyFont="1" applyAlignment="1">
      <alignment horizontal="center"/>
    </xf>
    <xf numFmtId="0" fontId="6" fillId="0" borderId="109" xfId="5" applyFont="1" applyFill="1" applyBorder="1" applyAlignment="1">
      <alignment horizontal="center" wrapText="1"/>
    </xf>
    <xf numFmtId="0" fontId="6" fillId="0" borderId="122" xfId="5" applyFont="1" applyFill="1" applyBorder="1" applyAlignment="1">
      <alignment horizontal="center" wrapText="1"/>
    </xf>
    <xf numFmtId="0" fontId="6" fillId="0" borderId="39" xfId="5" applyFont="1" applyBorder="1" applyAlignment="1">
      <alignment horizontal="left" wrapText="1"/>
    </xf>
    <xf numFmtId="0" fontId="18" fillId="0" borderId="51" xfId="5" applyFont="1" applyBorder="1" applyAlignment="1">
      <alignment horizontal="center" wrapText="1"/>
    </xf>
    <xf numFmtId="0" fontId="18" fillId="0" borderId="46" xfId="5" applyFont="1" applyBorder="1" applyAlignment="1">
      <alignment horizontal="center" wrapText="1"/>
    </xf>
    <xf numFmtId="4" fontId="18" fillId="0" borderId="52" xfId="5" applyNumberFormat="1" applyFont="1" applyBorder="1" applyAlignment="1">
      <alignment horizontal="center" wrapText="1"/>
    </xf>
    <xf numFmtId="3" fontId="18" fillId="0" borderId="51" xfId="5" applyNumberFormat="1" applyFont="1" applyBorder="1" applyAlignment="1">
      <alignment horizontal="center" wrapText="1"/>
    </xf>
    <xf numFmtId="3" fontId="18" fillId="0" borderId="46" xfId="5" applyNumberFormat="1" applyFont="1" applyBorder="1" applyAlignment="1">
      <alignment horizontal="center" wrapText="1"/>
    </xf>
    <xf numFmtId="3" fontId="18" fillId="0" borderId="40" xfId="5" applyNumberFormat="1" applyFont="1" applyBorder="1" applyAlignment="1">
      <alignment horizontal="center" wrapText="1"/>
    </xf>
    <xf numFmtId="4" fontId="18" fillId="0" borderId="66" xfId="5" applyNumberFormat="1" applyFont="1" applyBorder="1" applyAlignment="1">
      <alignment horizontal="center" wrapText="1"/>
    </xf>
    <xf numFmtId="0" fontId="18" fillId="0" borderId="2" xfId="5" applyFont="1" applyBorder="1" applyAlignment="1">
      <alignment horizontal="center" wrapText="1"/>
    </xf>
    <xf numFmtId="0" fontId="18" fillId="0" borderId="40" xfId="5" applyFont="1" applyBorder="1" applyAlignment="1">
      <alignment horizontal="center" wrapText="1"/>
    </xf>
    <xf numFmtId="0" fontId="6" fillId="2" borderId="72" xfId="5" applyFont="1" applyFill="1" applyBorder="1" applyAlignment="1">
      <alignment horizontal="left" wrapText="1"/>
    </xf>
    <xf numFmtId="3" fontId="18" fillId="2" borderId="42" xfId="5" applyNumberFormat="1" applyFont="1" applyFill="1" applyBorder="1" applyAlignment="1">
      <alignment horizontal="center" wrapText="1"/>
    </xf>
    <xf numFmtId="3" fontId="18" fillId="2" borderId="5" xfId="5" applyNumberFormat="1" applyFont="1" applyFill="1" applyBorder="1" applyAlignment="1">
      <alignment horizontal="center" wrapText="1"/>
    </xf>
    <xf numFmtId="4" fontId="18" fillId="2" borderId="62" xfId="5" applyNumberFormat="1" applyFont="1" applyFill="1" applyBorder="1" applyAlignment="1">
      <alignment horizontal="center" wrapText="1"/>
    </xf>
    <xf numFmtId="4" fontId="18" fillId="2" borderId="6" xfId="5" applyNumberFormat="1" applyFont="1" applyFill="1" applyBorder="1" applyAlignment="1">
      <alignment horizontal="center" wrapText="1"/>
    </xf>
    <xf numFmtId="0" fontId="22" fillId="0" borderId="49" xfId="5" applyNumberFormat="1" applyFont="1" applyFill="1" applyBorder="1" applyAlignment="1">
      <alignment horizontal="center" vertical="center"/>
    </xf>
    <xf numFmtId="0" fontId="22" fillId="0" borderId="110" xfId="5" applyNumberFormat="1" applyFont="1" applyFill="1" applyBorder="1" applyAlignment="1">
      <alignment horizontal="center" vertical="center"/>
    </xf>
    <xf numFmtId="0" fontId="22" fillId="0" borderId="110" xfId="5" applyNumberFormat="1" applyFont="1" applyFill="1" applyBorder="1" applyAlignment="1">
      <alignment horizontal="center" vertical="center" wrapText="1"/>
    </xf>
    <xf numFmtId="0" fontId="22" fillId="0" borderId="34" xfId="5" applyNumberFormat="1" applyFont="1" applyFill="1" applyBorder="1" applyAlignment="1">
      <alignment horizontal="center" vertical="center" wrapText="1"/>
    </xf>
    <xf numFmtId="0" fontId="22" fillId="0" borderId="44" xfId="5" applyNumberFormat="1" applyFont="1" applyFill="1" applyBorder="1" applyAlignment="1">
      <alignment horizontal="center" vertical="center" wrapText="1"/>
    </xf>
    <xf numFmtId="0" fontId="22" fillId="0" borderId="36" xfId="5" applyNumberFormat="1" applyFont="1" applyFill="1" applyBorder="1" applyAlignment="1">
      <alignment horizontal="center" vertical="center" wrapText="1"/>
    </xf>
    <xf numFmtId="49" fontId="25" fillId="0" borderId="109" xfId="5" applyNumberFormat="1" applyFont="1" applyFill="1" applyBorder="1" applyAlignment="1">
      <alignment vertical="center"/>
    </xf>
    <xf numFmtId="3" fontId="25" fillId="0" borderId="109" xfId="5" applyNumberFormat="1" applyFont="1" applyFill="1" applyBorder="1" applyAlignment="1">
      <alignment horizontal="center" vertical="center"/>
    </xf>
    <xf numFmtId="3" fontId="25" fillId="0" borderId="38" xfId="5" applyNumberFormat="1" applyFont="1" applyFill="1" applyBorder="1" applyAlignment="1">
      <alignment horizontal="center" vertical="center"/>
    </xf>
    <xf numFmtId="3" fontId="25" fillId="0" borderId="10" xfId="5" applyNumberFormat="1" applyFont="1" applyFill="1" applyBorder="1" applyAlignment="1">
      <alignment horizontal="center" vertical="center"/>
    </xf>
    <xf numFmtId="3" fontId="25" fillId="0" borderId="7" xfId="5" applyNumberFormat="1" applyFont="1" applyFill="1" applyBorder="1" applyAlignment="1">
      <alignment horizontal="center" vertical="center"/>
    </xf>
    <xf numFmtId="49" fontId="25" fillId="0" borderId="28" xfId="5" applyNumberFormat="1" applyFont="1" applyFill="1" applyBorder="1" applyAlignment="1">
      <alignment vertical="center"/>
    </xf>
    <xf numFmtId="49" fontId="25" fillId="0" borderId="106" xfId="5" applyNumberFormat="1" applyFont="1" applyFill="1" applyBorder="1" applyAlignment="1">
      <alignment vertical="center"/>
    </xf>
    <xf numFmtId="3" fontId="25" fillId="0" borderId="106" xfId="5" applyNumberFormat="1" applyFont="1" applyFill="1" applyBorder="1" applyAlignment="1">
      <alignment horizontal="center" vertical="center"/>
    </xf>
    <xf numFmtId="3" fontId="25" fillId="0" borderId="54" xfId="5" applyNumberFormat="1" applyFont="1" applyFill="1" applyBorder="1" applyAlignment="1">
      <alignment horizontal="center" vertical="center"/>
    </xf>
    <xf numFmtId="3" fontId="25" fillId="0" borderId="80" xfId="5" applyNumberFormat="1" applyFont="1" applyFill="1" applyBorder="1" applyAlignment="1">
      <alignment horizontal="center" vertical="center"/>
    </xf>
    <xf numFmtId="3" fontId="25" fillId="0" borderId="160" xfId="5" applyNumberFormat="1" applyFont="1" applyFill="1" applyBorder="1" applyAlignment="1">
      <alignment horizontal="center" vertical="center"/>
    </xf>
    <xf numFmtId="49" fontId="25" fillId="0" borderId="25" xfId="5" applyNumberFormat="1" applyFont="1" applyFill="1" applyBorder="1" applyAlignment="1">
      <alignment vertical="center"/>
    </xf>
    <xf numFmtId="49" fontId="25" fillId="0" borderId="31" xfId="5" applyNumberFormat="1" applyFont="1" applyFill="1" applyBorder="1" applyAlignment="1">
      <alignment vertical="center"/>
    </xf>
    <xf numFmtId="49" fontId="25" fillId="0" borderId="0" xfId="5" applyNumberFormat="1" applyFont="1" applyFill="1" applyBorder="1" applyAlignment="1">
      <alignment horizontal="center" vertical="center"/>
    </xf>
    <xf numFmtId="49" fontId="25" fillId="0" borderId="0" xfId="5" applyNumberFormat="1" applyFont="1" applyFill="1" applyBorder="1" applyAlignment="1">
      <alignment vertical="center"/>
    </xf>
    <xf numFmtId="3" fontId="25" fillId="0" borderId="0" xfId="5" applyNumberFormat="1" applyFont="1" applyFill="1" applyBorder="1" applyAlignment="1">
      <alignment horizontal="center" vertical="center"/>
    </xf>
    <xf numFmtId="3" fontId="25" fillId="0" borderId="163" xfId="5" applyNumberFormat="1" applyFont="1" applyFill="1" applyBorder="1" applyAlignment="1">
      <alignment horizontal="center" vertical="center"/>
    </xf>
    <xf numFmtId="49" fontId="25" fillId="0" borderId="125" xfId="5" applyNumberFormat="1" applyFont="1" applyFill="1" applyBorder="1" applyAlignment="1">
      <alignment vertical="center"/>
    </xf>
    <xf numFmtId="3" fontId="25" fillId="0" borderId="125" xfId="5" applyNumberFormat="1" applyFont="1" applyFill="1" applyBorder="1" applyAlignment="1">
      <alignment horizontal="center" vertical="center"/>
    </xf>
    <xf numFmtId="3" fontId="25" fillId="0" borderId="70" xfId="5" applyNumberFormat="1" applyFont="1" applyFill="1" applyBorder="1" applyAlignment="1">
      <alignment horizontal="center" vertical="center"/>
    </xf>
    <xf numFmtId="3" fontId="25" fillId="0" borderId="57" xfId="5" applyNumberFormat="1" applyFont="1" applyFill="1" applyBorder="1" applyAlignment="1">
      <alignment horizontal="center" vertical="center"/>
    </xf>
    <xf numFmtId="3" fontId="25" fillId="0" borderId="157" xfId="5" applyNumberFormat="1" applyFont="1" applyFill="1" applyBorder="1" applyAlignment="1">
      <alignment horizontal="center" vertical="center"/>
    </xf>
    <xf numFmtId="3" fontId="25" fillId="0" borderId="8" xfId="5" applyNumberFormat="1" applyFont="1" applyFill="1" applyBorder="1" applyAlignment="1">
      <alignment horizontal="center" vertical="center"/>
    </xf>
    <xf numFmtId="0" fontId="22" fillId="3" borderId="44" xfId="5" applyFont="1" applyFill="1" applyBorder="1" applyAlignment="1">
      <alignment horizontal="center" vertical="center" wrapText="1"/>
    </xf>
    <xf numFmtId="0" fontId="4" fillId="10" borderId="154" xfId="5" applyFont="1" applyFill="1" applyBorder="1" applyAlignment="1">
      <alignment vertical="center"/>
    </xf>
    <xf numFmtId="0" fontId="4" fillId="10" borderId="10" xfId="5" applyFont="1" applyFill="1" applyBorder="1" applyAlignment="1">
      <alignment horizontal="center" vertical="center"/>
    </xf>
    <xf numFmtId="0" fontId="4" fillId="10" borderId="1" xfId="5" applyFont="1" applyFill="1" applyBorder="1" applyAlignment="1">
      <alignment vertical="center"/>
    </xf>
    <xf numFmtId="0" fontId="4" fillId="10" borderId="2" xfId="5" applyFont="1" applyFill="1" applyBorder="1" applyAlignment="1">
      <alignment horizontal="center" vertical="center"/>
    </xf>
    <xf numFmtId="3" fontId="4" fillId="10" borderId="2" xfId="5" applyNumberFormat="1" applyFont="1" applyFill="1" applyBorder="1" applyAlignment="1">
      <alignment horizontal="center" vertical="center"/>
    </xf>
    <xf numFmtId="6" fontId="4" fillId="10" borderId="2" xfId="5" applyNumberFormat="1" applyFont="1" applyFill="1" applyBorder="1" applyAlignment="1">
      <alignment horizontal="center" vertical="center"/>
    </xf>
    <xf numFmtId="0" fontId="7" fillId="5" borderId="1" xfId="5" applyFont="1" applyFill="1" applyBorder="1" applyAlignment="1">
      <alignment vertical="center" wrapText="1"/>
    </xf>
    <xf numFmtId="3" fontId="7" fillId="5" borderId="2" xfId="5" applyNumberFormat="1" applyFont="1" applyFill="1" applyBorder="1" applyAlignment="1">
      <alignment horizontal="center" vertical="center"/>
    </xf>
    <xf numFmtId="0" fontId="4" fillId="10" borderId="1" xfId="5" applyFont="1" applyFill="1" applyBorder="1" applyAlignment="1">
      <alignment vertical="center" wrapText="1"/>
    </xf>
    <xf numFmtId="0" fontId="4" fillId="10" borderId="4" xfId="5" applyFont="1" applyFill="1" applyBorder="1" applyAlignment="1">
      <alignment vertical="center"/>
    </xf>
    <xf numFmtId="3" fontId="4" fillId="10" borderId="5" xfId="5" applyNumberFormat="1" applyFont="1" applyFill="1" applyBorder="1" applyAlignment="1">
      <alignment horizontal="center" vertical="center"/>
    </xf>
    <xf numFmtId="0" fontId="6" fillId="0" borderId="125" xfId="5" applyFont="1" applyFill="1" applyBorder="1" applyAlignment="1">
      <alignment horizontal="center" vertical="center" wrapText="1"/>
    </xf>
    <xf numFmtId="0" fontId="6" fillId="0" borderId="171" xfId="5" applyFont="1" applyFill="1" applyBorder="1" applyAlignment="1">
      <alignment horizontal="center" vertical="center" wrapText="1"/>
    </xf>
    <xf numFmtId="0" fontId="7" fillId="10" borderId="153" xfId="5" applyFont="1" applyFill="1" applyBorder="1" applyAlignment="1">
      <alignment vertical="center" wrapText="1"/>
    </xf>
    <xf numFmtId="0" fontId="22" fillId="3" borderId="36" xfId="5" applyFont="1" applyFill="1" applyBorder="1" applyAlignment="1">
      <alignment horizontal="center" vertical="center" wrapText="1"/>
    </xf>
    <xf numFmtId="0" fontId="4" fillId="10" borderId="7" xfId="5" applyFont="1" applyFill="1" applyBorder="1" applyAlignment="1">
      <alignment horizontal="center" vertical="center"/>
    </xf>
    <xf numFmtId="0" fontId="4" fillId="10" borderId="3" xfId="5" applyFont="1" applyFill="1" applyBorder="1" applyAlignment="1">
      <alignment horizontal="center" vertical="center"/>
    </xf>
    <xf numFmtId="3" fontId="4" fillId="10" borderId="3" xfId="5" applyNumberFormat="1" applyFont="1" applyFill="1" applyBorder="1" applyAlignment="1">
      <alignment horizontal="center" vertical="center"/>
    </xf>
    <xf numFmtId="3" fontId="7" fillId="5" borderId="3" xfId="5" applyNumberFormat="1" applyFont="1" applyFill="1" applyBorder="1" applyAlignment="1">
      <alignment horizontal="center" vertical="center"/>
    </xf>
    <xf numFmtId="6" fontId="4" fillId="10" borderId="3" xfId="5" applyNumberFormat="1" applyFont="1" applyFill="1" applyBorder="1" applyAlignment="1">
      <alignment horizontal="center" vertical="center"/>
    </xf>
    <xf numFmtId="3" fontId="4" fillId="10" borderId="6" xfId="5" applyNumberFormat="1" applyFont="1" applyFill="1" applyBorder="1" applyAlignment="1">
      <alignment horizontal="center" vertical="center"/>
    </xf>
    <xf numFmtId="0" fontId="18" fillId="0" borderId="0" xfId="5" applyAlignment="1">
      <alignment wrapText="1"/>
    </xf>
    <xf numFmtId="0" fontId="6" fillId="0" borderId="0" xfId="0" applyFont="1" applyAlignment="1">
      <alignment horizontal="right"/>
    </xf>
    <xf numFmtId="3" fontId="7" fillId="2" borderId="44" xfId="0" applyNumberFormat="1" applyFont="1" applyFill="1" applyBorder="1" applyAlignment="1">
      <alignment horizontal="center"/>
    </xf>
    <xf numFmtId="3" fontId="7" fillId="2" borderId="111" xfId="0" applyNumberFormat="1" applyFont="1" applyFill="1" applyBorder="1" applyAlignment="1">
      <alignment horizontal="center"/>
    </xf>
    <xf numFmtId="3" fontId="7" fillId="2" borderId="36" xfId="0" applyNumberFormat="1" applyFont="1" applyFill="1" applyBorder="1" applyAlignment="1">
      <alignment horizontal="center"/>
    </xf>
    <xf numFmtId="3" fontId="0" fillId="0" borderId="7" xfId="0" applyNumberFormat="1" applyFill="1" applyBorder="1" applyAlignment="1">
      <alignment horizontal="center"/>
    </xf>
    <xf numFmtId="3" fontId="0" fillId="0" borderId="57" xfId="0" applyNumberFormat="1" applyBorder="1" applyAlignment="1">
      <alignment horizontal="center"/>
    </xf>
    <xf numFmtId="3" fontId="0" fillId="0" borderId="157" xfId="0" applyNumberFormat="1" applyFill="1" applyBorder="1" applyAlignment="1">
      <alignment horizontal="center"/>
    </xf>
    <xf numFmtId="3" fontId="0" fillId="0" borderId="3" xfId="0" applyNumberFormat="1" applyFill="1" applyBorder="1" applyAlignment="1">
      <alignment horizontal="center"/>
    </xf>
    <xf numFmtId="3" fontId="0" fillId="0" borderId="80" xfId="0" applyNumberFormat="1" applyBorder="1" applyAlignment="1">
      <alignment horizontal="center"/>
    </xf>
    <xf numFmtId="3" fontId="0" fillId="0" borderId="160" xfId="0" applyNumberFormat="1" applyFill="1" applyBorder="1" applyAlignment="1">
      <alignment horizontal="center"/>
    </xf>
    <xf numFmtId="3" fontId="7" fillId="2" borderId="112" xfId="0" applyNumberFormat="1" applyFont="1" applyFill="1" applyBorder="1" applyAlignment="1">
      <alignment horizontal="center"/>
    </xf>
    <xf numFmtId="3" fontId="7" fillId="2" borderId="186" xfId="0" applyNumberFormat="1" applyFont="1" applyFill="1" applyBorder="1" applyAlignment="1">
      <alignment horizontal="center"/>
    </xf>
    <xf numFmtId="3" fontId="0" fillId="0" borderId="160" xfId="0" applyNumberFormat="1" applyBorder="1" applyAlignment="1">
      <alignment horizontal="center"/>
    </xf>
    <xf numFmtId="0" fontId="146" fillId="0" borderId="0" xfId="0" applyFont="1" applyFill="1"/>
    <xf numFmtId="0" fontId="73" fillId="0" borderId="0" xfId="0" applyFont="1" applyFill="1"/>
    <xf numFmtId="0" fontId="8" fillId="0" borderId="0" xfId="0" applyFont="1" applyFill="1"/>
    <xf numFmtId="3" fontId="0" fillId="0" borderId="2" xfId="0" applyNumberFormat="1" applyFill="1" applyBorder="1" applyAlignment="1">
      <alignment horizontal="center"/>
    </xf>
    <xf numFmtId="0" fontId="7" fillId="10" borderId="136" xfId="0" applyFont="1" applyFill="1" applyBorder="1" applyAlignment="1">
      <alignment horizontal="center"/>
    </xf>
    <xf numFmtId="0" fontId="7" fillId="0" borderId="107" xfId="0" applyFont="1" applyBorder="1" applyAlignment="1">
      <alignment horizontal="center"/>
    </xf>
    <xf numFmtId="0" fontId="7" fillId="0" borderId="65" xfId="0" applyFont="1" applyBorder="1" applyAlignment="1">
      <alignment horizontal="center"/>
    </xf>
    <xf numFmtId="0" fontId="7" fillId="0" borderId="113" xfId="0" applyFont="1" applyBorder="1" applyAlignment="1">
      <alignment horizontal="center"/>
    </xf>
    <xf numFmtId="0" fontId="7" fillId="0" borderId="0" xfId="0" applyFont="1" applyBorder="1" applyAlignment="1"/>
    <xf numFmtId="0" fontId="8" fillId="0" borderId="0" xfId="0" applyFont="1" applyFill="1" applyAlignment="1">
      <alignment horizontal="center" vertical="center"/>
    </xf>
    <xf numFmtId="3" fontId="7" fillId="2" borderId="46" xfId="0" applyNumberFormat="1" applyFont="1" applyFill="1" applyBorder="1" applyAlignment="1">
      <alignment horizontal="center"/>
    </xf>
    <xf numFmtId="3" fontId="7" fillId="2" borderId="47" xfId="0" applyNumberFormat="1" applyFont="1" applyFill="1" applyBorder="1" applyAlignment="1">
      <alignment horizontal="center"/>
    </xf>
    <xf numFmtId="3" fontId="0" fillId="0" borderId="80" xfId="0" applyNumberFormat="1" applyFill="1" applyBorder="1" applyAlignment="1">
      <alignment horizontal="center"/>
    </xf>
    <xf numFmtId="0" fontId="7" fillId="2" borderId="46" xfId="0" applyFont="1" applyFill="1" applyBorder="1" applyAlignment="1">
      <alignment horizontal="center"/>
    </xf>
    <xf numFmtId="0" fontId="4" fillId="0" borderId="2" xfId="0" applyFont="1" applyBorder="1" applyAlignment="1">
      <alignment horizontal="center"/>
    </xf>
    <xf numFmtId="0" fontId="4" fillId="0" borderId="57" xfId="0" applyFont="1" applyBorder="1" applyAlignment="1">
      <alignment horizontal="center"/>
    </xf>
    <xf numFmtId="0" fontId="4" fillId="0" borderId="80" xfId="0" applyFont="1" applyBorder="1" applyAlignment="1">
      <alignment horizontal="center"/>
    </xf>
    <xf numFmtId="0" fontId="7" fillId="2" borderId="10" xfId="0" applyFont="1" applyFill="1" applyBorder="1" applyAlignment="1">
      <alignment horizontal="center"/>
    </xf>
    <xf numFmtId="0" fontId="4" fillId="0" borderId="5" xfId="0" applyFont="1" applyBorder="1" applyAlignment="1">
      <alignment horizontal="center"/>
    </xf>
    <xf numFmtId="0" fontId="7" fillId="0" borderId="0" xfId="0" applyFont="1" applyAlignment="1"/>
    <xf numFmtId="0" fontId="7" fillId="2" borderId="25" xfId="0" applyFont="1" applyFill="1" applyBorder="1" applyAlignment="1">
      <alignment horizontal="center"/>
    </xf>
    <xf numFmtId="3" fontId="7" fillId="2" borderId="26" xfId="0" applyNumberFormat="1" applyFont="1" applyFill="1" applyBorder="1" applyAlignment="1">
      <alignment horizontal="center"/>
    </xf>
    <xf numFmtId="0" fontId="0" fillId="0" borderId="28" xfId="0" applyBorder="1" applyAlignment="1">
      <alignment horizontal="center"/>
    </xf>
    <xf numFmtId="3" fontId="4" fillId="0" borderId="2" xfId="0" applyNumberFormat="1" applyFont="1" applyBorder="1" applyAlignment="1">
      <alignment horizontal="center"/>
    </xf>
    <xf numFmtId="0" fontId="0" fillId="0" borderId="125" xfId="0" applyBorder="1" applyAlignment="1">
      <alignment horizontal="center"/>
    </xf>
    <xf numFmtId="0" fontId="0" fillId="0" borderId="106" xfId="0" applyBorder="1" applyAlignment="1">
      <alignment horizontal="center"/>
    </xf>
    <xf numFmtId="0" fontId="0" fillId="0" borderId="31" xfId="0" applyBorder="1" applyAlignment="1">
      <alignment horizontal="center"/>
    </xf>
    <xf numFmtId="0" fontId="7" fillId="0" borderId="70" xfId="0" applyFont="1" applyBorder="1" applyAlignment="1">
      <alignment horizontal="center" vertical="center"/>
    </xf>
    <xf numFmtId="0" fontId="7" fillId="0" borderId="57" xfId="0" applyFont="1" applyBorder="1" applyAlignment="1">
      <alignment horizontal="center" vertical="center"/>
    </xf>
    <xf numFmtId="3" fontId="7" fillId="2" borderId="10" xfId="0" applyNumberFormat="1" applyFont="1" applyFill="1" applyBorder="1" applyAlignment="1">
      <alignment horizontal="center"/>
    </xf>
    <xf numFmtId="0" fontId="7" fillId="0" borderId="58" xfId="0" applyFont="1" applyBorder="1" applyAlignment="1">
      <alignment horizontal="center" vertical="center"/>
    </xf>
    <xf numFmtId="0" fontId="7" fillId="2" borderId="51" xfId="0" applyFont="1" applyFill="1" applyBorder="1" applyAlignment="1">
      <alignment horizontal="center"/>
    </xf>
    <xf numFmtId="0" fontId="7" fillId="0" borderId="2" xfId="0" applyFont="1" applyBorder="1" applyAlignment="1">
      <alignment horizontal="center"/>
    </xf>
    <xf numFmtId="0" fontId="7" fillId="0" borderId="66" xfId="0" applyFont="1" applyBorder="1" applyAlignment="1">
      <alignment horizontal="center"/>
    </xf>
    <xf numFmtId="0" fontId="7" fillId="2" borderId="28" xfId="0" applyFont="1" applyFill="1" applyBorder="1" applyAlignment="1">
      <alignment horizontal="center"/>
    </xf>
    <xf numFmtId="3" fontId="7" fillId="2" borderId="29" xfId="0" applyNumberFormat="1" applyFont="1" applyFill="1" applyBorder="1" applyAlignment="1">
      <alignment horizontal="center"/>
    </xf>
    <xf numFmtId="0" fontId="7" fillId="0" borderId="54" xfId="0" applyFont="1" applyBorder="1" applyAlignment="1">
      <alignment horizontal="center"/>
    </xf>
    <xf numFmtId="0" fontId="7" fillId="0" borderId="80" xfId="0" applyFont="1" applyBorder="1" applyAlignment="1">
      <alignment horizontal="center"/>
    </xf>
    <xf numFmtId="0" fontId="7" fillId="0" borderId="97" xfId="0" applyFont="1" applyBorder="1" applyAlignment="1">
      <alignment horizontal="center"/>
    </xf>
    <xf numFmtId="0" fontId="7" fillId="2" borderId="106" xfId="0" applyFont="1" applyFill="1" applyBorder="1" applyAlignment="1">
      <alignment horizontal="center"/>
    </xf>
    <xf numFmtId="3" fontId="7" fillId="2" borderId="127" xfId="0" applyNumberFormat="1" applyFont="1" applyFill="1" applyBorder="1" applyAlignment="1">
      <alignment horizontal="center"/>
    </xf>
    <xf numFmtId="0" fontId="0" fillId="0" borderId="66" xfId="0" applyBorder="1" applyAlignment="1">
      <alignment horizontal="center"/>
    </xf>
    <xf numFmtId="0" fontId="0" fillId="0" borderId="97" xfId="0" applyBorder="1" applyAlignment="1">
      <alignment horizontal="center"/>
    </xf>
    <xf numFmtId="0" fontId="4" fillId="0" borderId="28" xfId="0" applyFont="1" applyBorder="1" applyAlignment="1">
      <alignment horizontal="center"/>
    </xf>
    <xf numFmtId="0" fontId="4" fillId="0" borderId="106" xfId="0" applyFont="1" applyBorder="1" applyAlignment="1">
      <alignment horizontal="center"/>
    </xf>
    <xf numFmtId="0" fontId="4" fillId="0" borderId="40" xfId="0" applyFont="1" applyBorder="1" applyAlignment="1">
      <alignment horizontal="center"/>
    </xf>
    <xf numFmtId="0" fontId="4" fillId="0" borderId="66" xfId="0" applyFont="1" applyBorder="1" applyAlignment="1">
      <alignment horizontal="center"/>
    </xf>
    <xf numFmtId="0" fontId="4" fillId="0" borderId="97" xfId="0" applyFont="1" applyBorder="1" applyAlignment="1">
      <alignment horizontal="center"/>
    </xf>
    <xf numFmtId="0" fontId="4" fillId="0" borderId="54" xfId="0" applyFont="1" applyBorder="1" applyAlignment="1">
      <alignment horizontal="center"/>
    </xf>
    <xf numFmtId="0" fontId="4" fillId="0" borderId="125" xfId="0" applyFont="1" applyBorder="1" applyAlignment="1">
      <alignment horizontal="center"/>
    </xf>
    <xf numFmtId="0" fontId="4" fillId="0" borderId="58" xfId="0" applyFont="1" applyBorder="1" applyAlignment="1">
      <alignment horizontal="center"/>
    </xf>
    <xf numFmtId="0" fontId="4" fillId="0" borderId="70" xfId="0" applyFont="1" applyBorder="1" applyAlignment="1">
      <alignment horizontal="center"/>
    </xf>
    <xf numFmtId="0" fontId="7" fillId="2" borderId="125" xfId="0" applyFont="1" applyFill="1" applyBorder="1" applyAlignment="1">
      <alignment horizontal="center"/>
    </xf>
    <xf numFmtId="0" fontId="0" fillId="0" borderId="58" xfId="0" applyBorder="1" applyAlignment="1">
      <alignment horizontal="center"/>
    </xf>
    <xf numFmtId="3" fontId="7" fillId="2" borderId="171" xfId="0" applyNumberFormat="1" applyFont="1" applyFill="1" applyBorder="1" applyAlignment="1">
      <alignment horizontal="center"/>
    </xf>
    <xf numFmtId="0" fontId="7" fillId="2" borderId="89" xfId="0" applyFont="1" applyFill="1" applyBorder="1" applyAlignment="1">
      <alignment horizontal="center"/>
    </xf>
    <xf numFmtId="0" fontId="4" fillId="0" borderId="94" xfId="0" applyFont="1" applyBorder="1" applyAlignment="1">
      <alignment horizontal="center"/>
    </xf>
    <xf numFmtId="0" fontId="4" fillId="0" borderId="172" xfId="0" applyFont="1" applyBorder="1" applyAlignment="1">
      <alignment horizontal="center"/>
    </xf>
    <xf numFmtId="0" fontId="0" fillId="0" borderId="42" xfId="0" applyBorder="1" applyAlignment="1">
      <alignment horizontal="center"/>
    </xf>
    <xf numFmtId="0" fontId="4" fillId="0" borderId="62" xfId="0" applyFont="1" applyBorder="1" applyAlignment="1">
      <alignment horizontal="center"/>
    </xf>
    <xf numFmtId="0" fontId="4" fillId="0" borderId="42" xfId="0" applyFont="1" applyBorder="1" applyAlignment="1">
      <alignment horizontal="center"/>
    </xf>
    <xf numFmtId="0" fontId="7" fillId="2" borderId="31" xfId="0" applyFont="1" applyFill="1" applyBorder="1" applyAlignment="1">
      <alignment horizontal="center"/>
    </xf>
    <xf numFmtId="0" fontId="0" fillId="0" borderId="62" xfId="0" applyBorder="1" applyAlignment="1">
      <alignment horizontal="center"/>
    </xf>
    <xf numFmtId="3" fontId="7" fillId="2" borderId="32" xfId="0" applyNumberFormat="1" applyFont="1" applyFill="1" applyBorder="1" applyAlignment="1">
      <alignment horizontal="center"/>
    </xf>
    <xf numFmtId="2" fontId="7" fillId="2" borderId="46" xfId="0" applyNumberFormat="1" applyFont="1" applyFill="1" applyBorder="1" applyAlignment="1">
      <alignment horizontal="center"/>
    </xf>
    <xf numFmtId="2" fontId="7" fillId="2" borderId="47" xfId="0" applyNumberFormat="1" applyFont="1" applyFill="1" applyBorder="1" applyAlignment="1">
      <alignment horizontal="center"/>
    </xf>
    <xf numFmtId="0" fontId="7" fillId="0" borderId="2" xfId="0" applyFont="1" applyFill="1" applyBorder="1" applyAlignment="1">
      <alignment horizontal="center"/>
    </xf>
    <xf numFmtId="2" fontId="7" fillId="2" borderId="2" xfId="0" applyNumberFormat="1" applyFont="1" applyFill="1" applyBorder="1" applyAlignment="1">
      <alignment horizontal="center"/>
    </xf>
    <xf numFmtId="0" fontId="7" fillId="2" borderId="2" xfId="0" applyFont="1" applyFill="1" applyBorder="1" applyAlignment="1">
      <alignment horizontal="center"/>
    </xf>
    <xf numFmtId="2" fontId="7" fillId="2" borderId="3" xfId="0" applyNumberFormat="1" applyFont="1" applyFill="1" applyBorder="1" applyAlignment="1">
      <alignment horizontal="center"/>
    </xf>
    <xf numFmtId="0" fontId="7" fillId="0" borderId="42" xfId="0" applyFont="1" applyBorder="1" applyAlignment="1">
      <alignment horizontal="center"/>
    </xf>
    <xf numFmtId="0" fontId="7" fillId="0" borderId="5" xfId="0" applyFont="1" applyFill="1" applyBorder="1" applyAlignment="1">
      <alignment horizontal="center"/>
    </xf>
    <xf numFmtId="0" fontId="7" fillId="2" borderId="5" xfId="0" applyFont="1" applyFill="1" applyBorder="1" applyAlignment="1">
      <alignment horizontal="center"/>
    </xf>
    <xf numFmtId="0" fontId="7" fillId="0" borderId="5" xfId="0" applyFont="1" applyBorder="1" applyAlignment="1">
      <alignment horizontal="center"/>
    </xf>
    <xf numFmtId="2" fontId="7" fillId="2" borderId="5" xfId="0" applyNumberFormat="1" applyFont="1" applyFill="1" applyBorder="1" applyAlignment="1">
      <alignment horizontal="center"/>
    </xf>
    <xf numFmtId="2" fontId="7" fillId="2" borderId="6" xfId="0" applyNumberFormat="1" applyFont="1" applyFill="1" applyBorder="1" applyAlignment="1">
      <alignment horizontal="center"/>
    </xf>
    <xf numFmtId="3" fontId="4" fillId="0" borderId="2" xfId="0" applyNumberFormat="1" applyFont="1" applyFill="1" applyBorder="1" applyAlignment="1">
      <alignment horizontal="center"/>
    </xf>
    <xf numFmtId="3" fontId="4" fillId="0" borderId="3" xfId="0" applyNumberFormat="1" applyFont="1" applyBorder="1" applyAlignment="1">
      <alignment horizontal="center"/>
    </xf>
    <xf numFmtId="3" fontId="4" fillId="0" borderId="80" xfId="0" applyNumberFormat="1" applyFont="1" applyBorder="1" applyAlignment="1">
      <alignment horizontal="center"/>
    </xf>
    <xf numFmtId="3" fontId="4" fillId="0" borderId="80" xfId="0" applyNumberFormat="1" applyFont="1" applyFill="1" applyBorder="1" applyAlignment="1">
      <alignment horizontal="center"/>
    </xf>
    <xf numFmtId="3" fontId="4" fillId="0" borderId="160" xfId="0" applyNumberFormat="1" applyFont="1" applyBorder="1" applyAlignment="1">
      <alignment horizontal="center"/>
    </xf>
    <xf numFmtId="3" fontId="7" fillId="2" borderId="7" xfId="0" applyNumberFormat="1" applyFont="1" applyFill="1" applyBorder="1" applyAlignment="1">
      <alignment horizontal="center"/>
    </xf>
    <xf numFmtId="0" fontId="4" fillId="0" borderId="2" xfId="0" applyFont="1" applyFill="1" applyBorder="1" applyAlignment="1">
      <alignment horizontal="center"/>
    </xf>
    <xf numFmtId="0" fontId="4" fillId="0" borderId="3" xfId="0" applyFont="1" applyFill="1" applyBorder="1" applyAlignment="1">
      <alignment horizontal="center"/>
    </xf>
    <xf numFmtId="0" fontId="4" fillId="0" borderId="57" xfId="0" applyFont="1" applyFill="1" applyBorder="1" applyAlignment="1">
      <alignment horizontal="center"/>
    </xf>
    <xf numFmtId="0" fontId="4" fillId="0" borderId="8" xfId="0" applyFont="1" applyFill="1" applyBorder="1" applyAlignment="1">
      <alignment horizontal="center"/>
    </xf>
    <xf numFmtId="0" fontId="0" fillId="0" borderId="80" xfId="0" applyFill="1" applyBorder="1" applyAlignment="1">
      <alignment horizontal="center"/>
    </xf>
    <xf numFmtId="0" fontId="4" fillId="0" borderId="80" xfId="0" applyFont="1" applyFill="1" applyBorder="1" applyAlignment="1">
      <alignment horizontal="center"/>
    </xf>
    <xf numFmtId="0" fontId="4" fillId="0" borderId="5" xfId="0" applyFont="1" applyFill="1" applyBorder="1" applyAlignment="1">
      <alignment horizontal="center"/>
    </xf>
    <xf numFmtId="3" fontId="4" fillId="0" borderId="3" xfId="0" applyNumberFormat="1" applyFont="1" applyFill="1" applyBorder="1" applyAlignment="1">
      <alignment horizontal="center"/>
    </xf>
    <xf numFmtId="0" fontId="4" fillId="0" borderId="160" xfId="0" applyFont="1" applyFill="1" applyBorder="1" applyAlignment="1">
      <alignment horizontal="center"/>
    </xf>
    <xf numFmtId="3" fontId="7" fillId="2" borderId="46" xfId="0" quotePrefix="1" applyNumberFormat="1" applyFont="1" applyFill="1" applyBorder="1" applyAlignment="1">
      <alignment horizontal="center"/>
    </xf>
    <xf numFmtId="3" fontId="4" fillId="0" borderId="160" xfId="0" applyNumberFormat="1" applyFont="1" applyFill="1" applyBorder="1" applyAlignment="1">
      <alignment horizontal="center"/>
    </xf>
    <xf numFmtId="0" fontId="4" fillId="0" borderId="6" xfId="0" applyFont="1" applyFill="1" applyBorder="1" applyAlignment="1">
      <alignment horizontal="center"/>
    </xf>
    <xf numFmtId="0" fontId="7" fillId="0" borderId="0" xfId="0" applyFont="1" applyAlignment="1">
      <alignment wrapText="1"/>
    </xf>
    <xf numFmtId="0" fontId="6" fillId="3" borderId="173" xfId="0" applyFont="1" applyFill="1" applyBorder="1" applyAlignment="1">
      <alignment horizontal="center" vertical="center" wrapText="1"/>
    </xf>
    <xf numFmtId="0" fontId="6" fillId="3" borderId="64" xfId="0" applyFont="1" applyFill="1" applyBorder="1" applyAlignment="1">
      <alignment horizontal="center" vertical="center" wrapText="1"/>
    </xf>
    <xf numFmtId="0" fontId="6" fillId="3" borderId="65" xfId="0" applyFont="1" applyFill="1" applyBorder="1" applyAlignment="1">
      <alignment horizontal="center" vertical="center" wrapText="1"/>
    </xf>
    <xf numFmtId="0" fontId="12" fillId="3" borderId="65" xfId="0" applyFont="1" applyFill="1" applyBorder="1" applyAlignment="1">
      <alignment horizontal="center" vertical="center" wrapText="1"/>
    </xf>
    <xf numFmtId="0" fontId="6" fillId="3" borderId="113" xfId="0" applyFont="1" applyFill="1" applyBorder="1" applyAlignment="1">
      <alignment horizontal="center" vertical="center" wrapText="1"/>
    </xf>
    <xf numFmtId="0" fontId="6" fillId="3" borderId="24" xfId="0" applyFont="1" applyFill="1" applyBorder="1" applyAlignment="1">
      <alignment horizontal="center" wrapText="1"/>
    </xf>
    <xf numFmtId="3" fontId="18" fillId="3" borderId="51" xfId="0" applyNumberFormat="1" applyFont="1" applyFill="1" applyBorder="1" applyAlignment="1">
      <alignment horizontal="center" wrapText="1"/>
    </xf>
    <xf numFmtId="3" fontId="18" fillId="3" borderId="46" xfId="0" applyNumberFormat="1" applyFont="1" applyFill="1" applyBorder="1" applyAlignment="1">
      <alignment horizontal="center" wrapText="1"/>
    </xf>
    <xf numFmtId="3" fontId="19" fillId="3" borderId="46" xfId="0" applyNumberFormat="1" applyFont="1" applyFill="1" applyBorder="1" applyAlignment="1">
      <alignment horizontal="center" wrapText="1"/>
    </xf>
    <xf numFmtId="165" fontId="19" fillId="3" borderId="46" xfId="0" applyNumberFormat="1" applyFont="1" applyFill="1" applyBorder="1" applyAlignment="1">
      <alignment horizontal="center" wrapText="1"/>
    </xf>
    <xf numFmtId="3" fontId="18" fillId="3" borderId="47" xfId="0" applyNumberFormat="1" applyFont="1" applyFill="1" applyBorder="1" applyAlignment="1">
      <alignment horizontal="center" wrapText="1"/>
    </xf>
    <xf numFmtId="0" fontId="6" fillId="3" borderId="27" xfId="0" applyFont="1" applyFill="1" applyBorder="1" applyAlignment="1">
      <alignment horizontal="center" wrapText="1"/>
    </xf>
    <xf numFmtId="3" fontId="18" fillId="3" borderId="40" xfId="0" applyNumberFormat="1" applyFont="1" applyFill="1" applyBorder="1" applyAlignment="1">
      <alignment horizontal="center" wrapText="1"/>
    </xf>
    <xf numFmtId="3" fontId="18" fillId="3" borderId="2" xfId="0" applyNumberFormat="1" applyFont="1" applyFill="1" applyBorder="1" applyAlignment="1">
      <alignment horizontal="center" wrapText="1"/>
    </xf>
    <xf numFmtId="166" fontId="19" fillId="3" borderId="2" xfId="0" applyNumberFormat="1" applyFont="1" applyFill="1" applyBorder="1" applyAlignment="1">
      <alignment horizontal="center" wrapText="1"/>
    </xf>
    <xf numFmtId="165" fontId="19" fillId="3" borderId="2" xfId="0" applyNumberFormat="1" applyFont="1" applyFill="1" applyBorder="1" applyAlignment="1">
      <alignment horizontal="center" wrapText="1"/>
    </xf>
    <xf numFmtId="0" fontId="18" fillId="3" borderId="3" xfId="0" applyFont="1" applyFill="1" applyBorder="1" applyAlignment="1">
      <alignment horizontal="center" wrapText="1"/>
    </xf>
    <xf numFmtId="0" fontId="6" fillId="3" borderId="30" xfId="0" applyFont="1" applyFill="1" applyBorder="1" applyAlignment="1">
      <alignment horizontal="center" wrapText="1"/>
    </xf>
    <xf numFmtId="3" fontId="18" fillId="3" borderId="42" xfId="0" applyNumberFormat="1" applyFont="1" applyFill="1" applyBorder="1" applyAlignment="1">
      <alignment horizontal="center" wrapText="1"/>
    </xf>
    <xf numFmtId="3" fontId="0" fillId="3" borderId="5" xfId="0" applyNumberFormat="1" applyFont="1" applyFill="1" applyBorder="1" applyAlignment="1">
      <alignment horizontal="center" wrapText="1"/>
    </xf>
    <xf numFmtId="166" fontId="19" fillId="3" borderId="5" xfId="0" applyNumberFormat="1" applyFont="1" applyFill="1" applyBorder="1" applyAlignment="1">
      <alignment horizontal="center" wrapText="1"/>
    </xf>
    <xf numFmtId="165" fontId="19" fillId="3" borderId="5" xfId="0" applyNumberFormat="1" applyFont="1" applyFill="1" applyBorder="1" applyAlignment="1">
      <alignment horizontal="center" wrapText="1"/>
    </xf>
    <xf numFmtId="0" fontId="18" fillId="3" borderId="6" xfId="0" applyFont="1" applyFill="1" applyBorder="1" applyAlignment="1">
      <alignment horizontal="center" wrapText="1"/>
    </xf>
    <xf numFmtId="0" fontId="7" fillId="2" borderId="34" xfId="0" applyFont="1" applyFill="1" applyBorder="1" applyAlignment="1">
      <alignment horizontal="center"/>
    </xf>
    <xf numFmtId="0" fontId="7" fillId="2" borderId="98" xfId="0" applyFont="1" applyFill="1" applyBorder="1" applyAlignment="1">
      <alignment horizontal="center"/>
    </xf>
    <xf numFmtId="0" fontId="6" fillId="3" borderId="24" xfId="0" applyFont="1" applyFill="1" applyBorder="1" applyAlignment="1">
      <alignment horizontal="center" vertical="center" wrapText="1"/>
    </xf>
    <xf numFmtId="0" fontId="6" fillId="3" borderId="27" xfId="0" applyFont="1" applyFill="1" applyBorder="1" applyAlignment="1">
      <alignment horizontal="center" vertical="center" wrapText="1"/>
    </xf>
    <xf numFmtId="3" fontId="7" fillId="2" borderId="25" xfId="0" applyNumberFormat="1" applyFont="1" applyFill="1" applyBorder="1" applyAlignment="1">
      <alignment horizontal="center"/>
    </xf>
    <xf numFmtId="3" fontId="7" fillId="2" borderId="28" xfId="0" applyNumberFormat="1" applyFont="1" applyFill="1" applyBorder="1" applyAlignment="1">
      <alignment horizontal="center"/>
    </xf>
    <xf numFmtId="0" fontId="6" fillId="2" borderId="27" xfId="0" applyFont="1" applyFill="1" applyBorder="1" applyAlignment="1">
      <alignment horizontal="center" vertical="center" wrapText="1"/>
    </xf>
    <xf numFmtId="0" fontId="7" fillId="2" borderId="40" xfId="0" applyFont="1" applyFill="1" applyBorder="1" applyAlignment="1">
      <alignment horizontal="center"/>
    </xf>
    <xf numFmtId="0" fontId="6" fillId="2" borderId="30" xfId="0" applyFont="1" applyFill="1" applyBorder="1" applyAlignment="1">
      <alignment horizontal="center" vertical="center" wrapText="1"/>
    </xf>
    <xf numFmtId="3" fontId="7" fillId="2" borderId="31" xfId="0" applyNumberFormat="1" applyFont="1" applyFill="1" applyBorder="1" applyAlignment="1">
      <alignment horizontal="center"/>
    </xf>
    <xf numFmtId="0" fontId="7" fillId="2" borderId="42" xfId="0" applyFont="1" applyFill="1" applyBorder="1" applyAlignment="1">
      <alignment horizontal="center"/>
    </xf>
    <xf numFmtId="0" fontId="7" fillId="2" borderId="24" xfId="0" applyFont="1" applyFill="1" applyBorder="1" applyAlignment="1">
      <alignment horizontal="center"/>
    </xf>
    <xf numFmtId="0" fontId="0" fillId="0" borderId="27" xfId="0" applyBorder="1" applyAlignment="1">
      <alignment horizontal="center"/>
    </xf>
    <xf numFmtId="0" fontId="0" fillId="0" borderId="30" xfId="0" applyBorder="1" applyAlignment="1">
      <alignment horizontal="center"/>
    </xf>
    <xf numFmtId="0" fontId="6" fillId="0" borderId="146" xfId="5" applyFont="1" applyBorder="1" applyAlignment="1">
      <alignment vertical="center" wrapText="1"/>
    </xf>
    <xf numFmtId="0" fontId="6" fillId="0" borderId="65" xfId="5" applyFont="1" applyBorder="1" applyAlignment="1">
      <alignment vertical="center" wrapText="1"/>
    </xf>
    <xf numFmtId="0" fontId="6" fillId="0" borderId="113" xfId="5" applyFont="1" applyBorder="1" applyAlignment="1">
      <alignment vertical="center" wrapText="1"/>
    </xf>
    <xf numFmtId="3" fontId="18" fillId="0" borderId="156" xfId="5" applyNumberFormat="1" applyBorder="1" applyAlignment="1">
      <alignment horizontal="center"/>
    </xf>
    <xf numFmtId="3" fontId="18" fillId="0" borderId="82" xfId="5" applyNumberFormat="1" applyBorder="1" applyAlignment="1">
      <alignment horizontal="center"/>
    </xf>
    <xf numFmtId="3" fontId="18" fillId="0" borderId="119" xfId="5" applyNumberFormat="1" applyBorder="1" applyAlignment="1">
      <alignment horizontal="center"/>
    </xf>
    <xf numFmtId="0" fontId="102" fillId="11" borderId="45" xfId="5" applyFont="1" applyFill="1" applyBorder="1" applyAlignment="1">
      <alignment horizontal="left" vertical="center" wrapText="1"/>
    </xf>
    <xf numFmtId="0" fontId="102" fillId="11" borderId="46" xfId="5" applyFont="1" applyFill="1" applyBorder="1" applyAlignment="1">
      <alignment horizontal="center" vertical="center" wrapText="1"/>
    </xf>
    <xf numFmtId="9" fontId="102" fillId="11" borderId="47" xfId="5" applyNumberFormat="1" applyFont="1" applyFill="1" applyBorder="1" applyAlignment="1">
      <alignment horizontal="center" vertical="center" wrapText="1"/>
    </xf>
    <xf numFmtId="0" fontId="102" fillId="11" borderId="1" xfId="5" applyFont="1" applyFill="1" applyBorder="1" applyAlignment="1">
      <alignment horizontal="left" vertical="center" wrapText="1"/>
    </xf>
    <xf numFmtId="0" fontId="102" fillId="11" borderId="2" xfId="5" applyFont="1" applyFill="1" applyBorder="1" applyAlignment="1">
      <alignment horizontal="center" vertical="center" wrapText="1"/>
    </xf>
    <xf numFmtId="9" fontId="102" fillId="11" borderId="3" xfId="5" applyNumberFormat="1" applyFont="1" applyFill="1" applyBorder="1" applyAlignment="1">
      <alignment horizontal="center" vertical="center" wrapText="1"/>
    </xf>
    <xf numFmtId="0" fontId="102" fillId="11" borderId="167" xfId="5" applyFont="1" applyFill="1" applyBorder="1" applyAlignment="1">
      <alignment horizontal="left" vertical="center" wrapText="1"/>
    </xf>
    <xf numFmtId="0" fontId="102" fillId="11" borderId="80" xfId="5" applyFont="1" applyFill="1" applyBorder="1" applyAlignment="1">
      <alignment horizontal="center" vertical="center" wrapText="1"/>
    </xf>
    <xf numFmtId="9" fontId="102" fillId="11" borderId="160" xfId="5" applyNumberFormat="1" applyFont="1" applyFill="1" applyBorder="1" applyAlignment="1">
      <alignment horizontal="center" vertical="center" wrapText="1"/>
    </xf>
    <xf numFmtId="0" fontId="7" fillId="10" borderId="24" xfId="5" applyFont="1" applyFill="1" applyBorder="1" applyAlignment="1">
      <alignment horizontal="justify" vertical="center" wrapText="1"/>
    </xf>
    <xf numFmtId="0" fontId="4" fillId="10" borderId="26" xfId="5" applyFont="1" applyFill="1" applyBorder="1" applyAlignment="1">
      <alignment horizontal="left" vertical="center" wrapText="1"/>
    </xf>
    <xf numFmtId="0" fontId="7" fillId="10" borderId="27" xfId="5" applyFont="1" applyFill="1" applyBorder="1" applyAlignment="1">
      <alignment horizontal="justify" vertical="center" wrapText="1"/>
    </xf>
    <xf numFmtId="0" fontId="4" fillId="10" borderId="29" xfId="5" applyFont="1" applyFill="1" applyBorder="1" applyAlignment="1">
      <alignment horizontal="left" vertical="center" wrapText="1"/>
    </xf>
    <xf numFmtId="0" fontId="7" fillId="10" borderId="30" xfId="5" applyFont="1" applyFill="1" applyBorder="1" applyAlignment="1">
      <alignment horizontal="justify" vertical="center" wrapText="1"/>
    </xf>
    <xf numFmtId="0" fontId="4" fillId="10" borderId="32" xfId="5" applyFont="1" applyFill="1" applyBorder="1" applyAlignment="1">
      <alignment horizontal="left" vertical="center" wrapText="1"/>
    </xf>
    <xf numFmtId="0" fontId="6" fillId="0" borderId="8" xfId="5" applyFont="1" applyBorder="1" applyAlignment="1">
      <alignment horizontal="center" vertical="center"/>
    </xf>
    <xf numFmtId="0" fontId="6" fillId="0" borderId="54" xfId="5" applyFont="1" applyBorder="1" applyAlignment="1">
      <alignment horizontal="center" vertical="center"/>
    </xf>
    <xf numFmtId="0" fontId="6" fillId="0" borderId="97" xfId="5" applyFont="1" applyBorder="1" applyAlignment="1">
      <alignment horizontal="center" vertical="center"/>
    </xf>
    <xf numFmtId="0" fontId="4" fillId="0" borderId="27" xfId="5" applyFont="1" applyBorder="1" applyAlignment="1">
      <alignment horizontal="left"/>
    </xf>
    <xf numFmtId="0" fontId="6" fillId="0" borderId="0" xfId="5" applyFont="1" applyAlignment="1">
      <alignment horizontal="left"/>
    </xf>
    <xf numFmtId="0" fontId="22" fillId="3" borderId="1" xfId="5" applyFont="1" applyFill="1" applyBorder="1" applyAlignment="1">
      <alignment horizontal="center" wrapText="1" readingOrder="1"/>
    </xf>
    <xf numFmtId="0" fontId="22" fillId="3" borderId="19" xfId="5" applyFont="1" applyFill="1" applyBorder="1" applyAlignment="1">
      <alignment horizontal="center" wrapText="1" readingOrder="1"/>
    </xf>
    <xf numFmtId="0" fontId="18" fillId="0" borderId="17" xfId="5" applyBorder="1" applyAlignment="1">
      <alignment horizontal="left"/>
    </xf>
    <xf numFmtId="0" fontId="22" fillId="3" borderId="45" xfId="5" applyFont="1" applyFill="1" applyBorder="1" applyAlignment="1">
      <alignment horizontal="center" wrapText="1" readingOrder="1"/>
    </xf>
    <xf numFmtId="49" fontId="22" fillId="3" borderId="1" xfId="5" applyNumberFormat="1" applyFont="1" applyFill="1" applyBorder="1" applyAlignment="1">
      <alignment horizontal="center" wrapText="1" readingOrder="1"/>
    </xf>
    <xf numFmtId="3" fontId="9" fillId="0" borderId="46" xfId="5" applyNumberFormat="1" applyFont="1" applyBorder="1" applyAlignment="1">
      <alignment horizontal="center" readingOrder="1"/>
    </xf>
    <xf numFmtId="3" fontId="9" fillId="0" borderId="51" xfId="5" applyNumberFormat="1" applyFont="1" applyBorder="1" applyAlignment="1">
      <alignment horizontal="center" readingOrder="1"/>
    </xf>
    <xf numFmtId="0" fontId="9" fillId="0" borderId="46" xfId="5" applyFont="1" applyBorder="1" applyAlignment="1">
      <alignment horizontal="center" readingOrder="1"/>
    </xf>
    <xf numFmtId="3" fontId="25" fillId="0" borderId="51" xfId="5" applyNumberFormat="1" applyFont="1" applyFill="1" applyBorder="1" applyAlignment="1">
      <alignment horizontal="center" wrapText="1" readingOrder="1"/>
    </xf>
    <xf numFmtId="0" fontId="26" fillId="3" borderId="46" xfId="5" applyNumberFormat="1" applyFont="1" applyFill="1" applyBorder="1" applyAlignment="1">
      <alignment horizontal="center" wrapText="1" readingOrder="1"/>
    </xf>
    <xf numFmtId="3" fontId="9" fillId="0" borderId="2" xfId="5" applyNumberFormat="1" applyFont="1" applyBorder="1" applyAlignment="1">
      <alignment horizontal="center" readingOrder="1"/>
    </xf>
    <xf numFmtId="3" fontId="9" fillId="0" borderId="40" xfId="5" applyNumberFormat="1" applyFont="1" applyBorder="1" applyAlignment="1">
      <alignment horizontal="center" readingOrder="1"/>
    </xf>
    <xf numFmtId="0" fontId="9" fillId="0" borderId="40" xfId="5" applyFont="1" applyBorder="1" applyAlignment="1">
      <alignment horizontal="center" readingOrder="1"/>
    </xf>
    <xf numFmtId="0" fontId="9" fillId="0" borderId="2" xfId="5" applyFont="1" applyBorder="1" applyAlignment="1">
      <alignment horizontal="center" readingOrder="1"/>
    </xf>
    <xf numFmtId="0" fontId="26" fillId="3" borderId="2" xfId="5" applyNumberFormat="1" applyFont="1" applyFill="1" applyBorder="1" applyAlignment="1">
      <alignment horizontal="center" wrapText="1" readingOrder="1"/>
    </xf>
    <xf numFmtId="0" fontId="9" fillId="0" borderId="40" xfId="5" applyFont="1" applyBorder="1" applyAlignment="1">
      <alignment horizontal="center" wrapText="1" readingOrder="1"/>
    </xf>
    <xf numFmtId="0" fontId="18" fillId="0" borderId="2" xfId="5" applyFont="1" applyBorder="1" applyAlignment="1">
      <alignment horizontal="center" wrapText="1" readingOrder="1"/>
    </xf>
    <xf numFmtId="0" fontId="18" fillId="0" borderId="2" xfId="5" applyFont="1" applyBorder="1" applyAlignment="1">
      <alignment horizontal="center" readingOrder="1"/>
    </xf>
    <xf numFmtId="0" fontId="9" fillId="0" borderId="2" xfId="5" applyFont="1" applyBorder="1" applyAlignment="1">
      <alignment horizontal="center" wrapText="1" readingOrder="1"/>
    </xf>
    <xf numFmtId="0" fontId="9" fillId="0" borderId="80" xfId="5" applyFont="1" applyBorder="1" applyAlignment="1">
      <alignment horizontal="center" readingOrder="1"/>
    </xf>
    <xf numFmtId="0" fontId="18" fillId="0" borderId="46" xfId="5" applyFont="1" applyBorder="1" applyAlignment="1">
      <alignment horizontal="center" readingOrder="1"/>
    </xf>
    <xf numFmtId="49" fontId="22" fillId="5" borderId="187" xfId="5" applyNumberFormat="1" applyFont="1" applyFill="1" applyBorder="1" applyAlignment="1">
      <alignment horizontal="center" wrapText="1" readingOrder="1"/>
    </xf>
    <xf numFmtId="3" fontId="22" fillId="5" borderId="74" xfId="5" applyNumberFormat="1" applyFont="1" applyFill="1" applyBorder="1" applyAlignment="1">
      <alignment horizontal="center" wrapText="1" readingOrder="1"/>
    </xf>
    <xf numFmtId="3" fontId="7" fillId="5" borderId="73" xfId="5" applyNumberFormat="1" applyFont="1" applyFill="1" applyBorder="1" applyAlignment="1">
      <alignment readingOrder="1"/>
    </xf>
    <xf numFmtId="4" fontId="11" fillId="5" borderId="73" xfId="5" applyNumberFormat="1" applyFont="1" applyFill="1" applyBorder="1" applyAlignment="1">
      <alignment horizontal="center" wrapText="1" readingOrder="1"/>
    </xf>
    <xf numFmtId="4" fontId="11" fillId="5" borderId="104" xfId="5" applyNumberFormat="1" applyFont="1" applyFill="1" applyBorder="1" applyAlignment="1">
      <alignment horizontal="center" wrapText="1" readingOrder="1"/>
    </xf>
    <xf numFmtId="3" fontId="7" fillId="5" borderId="85" xfId="5" applyNumberFormat="1" applyFont="1" applyFill="1" applyBorder="1" applyAlignment="1">
      <alignment horizontal="center" readingOrder="1"/>
    </xf>
    <xf numFmtId="3" fontId="7" fillId="5" borderId="73" xfId="5" applyNumberFormat="1" applyFont="1" applyFill="1" applyBorder="1" applyAlignment="1">
      <alignment horizontal="center" readingOrder="1"/>
    </xf>
    <xf numFmtId="4" fontId="11" fillId="5" borderId="76" xfId="5" applyNumberFormat="1" applyFont="1" applyFill="1" applyBorder="1" applyAlignment="1">
      <alignment horizontal="center" wrapText="1" readingOrder="1"/>
    </xf>
    <xf numFmtId="3" fontId="22" fillId="5" borderId="73" xfId="5" applyNumberFormat="1" applyFont="1" applyFill="1" applyBorder="1" applyAlignment="1">
      <alignment horizontal="center" wrapText="1" readingOrder="1"/>
    </xf>
    <xf numFmtId="2" fontId="11" fillId="5" borderId="73" xfId="5" applyNumberFormat="1" applyFont="1" applyFill="1" applyBorder="1" applyAlignment="1">
      <alignment horizontal="center" wrapText="1" readingOrder="1"/>
    </xf>
    <xf numFmtId="2" fontId="11" fillId="5" borderId="76" xfId="5" applyNumberFormat="1" applyFont="1" applyFill="1" applyBorder="1" applyAlignment="1">
      <alignment horizontal="center" wrapText="1" readingOrder="1"/>
    </xf>
    <xf numFmtId="3" fontId="7" fillId="5" borderId="75" xfId="5" applyNumberFormat="1" applyFont="1" applyFill="1" applyBorder="1" applyAlignment="1">
      <alignment horizontal="center" readingOrder="1"/>
    </xf>
    <xf numFmtId="0" fontId="22" fillId="5" borderId="74" xfId="5" applyNumberFormat="1" applyFont="1" applyFill="1" applyBorder="1" applyAlignment="1">
      <alignment horizontal="center" wrapText="1" readingOrder="1"/>
    </xf>
    <xf numFmtId="0" fontId="7" fillId="5" borderId="73" xfId="5" applyNumberFormat="1" applyFont="1" applyFill="1" applyBorder="1" applyAlignment="1">
      <alignment readingOrder="1"/>
    </xf>
    <xf numFmtId="2" fontId="11" fillId="5" borderId="163" xfId="5" applyNumberFormat="1" applyFont="1" applyFill="1" applyBorder="1" applyAlignment="1">
      <alignment horizontal="center" wrapText="1" readingOrder="1"/>
    </xf>
    <xf numFmtId="3" fontId="22" fillId="5" borderId="81" xfId="5" applyNumberFormat="1" applyFont="1" applyFill="1" applyBorder="1" applyAlignment="1">
      <alignment horizontal="center" wrapText="1" readingOrder="1"/>
    </xf>
    <xf numFmtId="3" fontId="22" fillId="5" borderId="82" xfId="5" applyNumberFormat="1" applyFont="1" applyFill="1" applyBorder="1" applyAlignment="1">
      <alignment horizontal="center" wrapText="1" readingOrder="1"/>
    </xf>
    <xf numFmtId="2" fontId="11" fillId="5" borderId="82" xfId="5" applyNumberFormat="1" applyFont="1" applyFill="1" applyBorder="1" applyAlignment="1">
      <alignment horizontal="center" wrapText="1" readingOrder="1"/>
    </xf>
    <xf numFmtId="2" fontId="11" fillId="5" borderId="84" xfId="5" applyNumberFormat="1" applyFont="1" applyFill="1" applyBorder="1" applyAlignment="1">
      <alignment horizontal="center" wrapText="1" readingOrder="1"/>
    </xf>
    <xf numFmtId="4" fontId="11" fillId="5" borderId="82" xfId="5" applyNumberFormat="1" applyFont="1" applyFill="1" applyBorder="1" applyAlignment="1">
      <alignment horizontal="center" wrapText="1" readingOrder="1"/>
    </xf>
    <xf numFmtId="4" fontId="11" fillId="5" borderId="84" xfId="5" applyNumberFormat="1" applyFont="1" applyFill="1" applyBorder="1" applyAlignment="1">
      <alignment horizontal="center" wrapText="1" readingOrder="1"/>
    </xf>
    <xf numFmtId="2" fontId="8" fillId="5" borderId="119" xfId="5" applyNumberFormat="1" applyFont="1" applyFill="1" applyBorder="1" applyAlignment="1">
      <alignment horizontal="center"/>
    </xf>
    <xf numFmtId="2" fontId="11" fillId="5" borderId="119" xfId="5" applyNumberFormat="1" applyFont="1" applyFill="1" applyBorder="1" applyAlignment="1">
      <alignment horizontal="center" wrapText="1" readingOrder="1"/>
    </xf>
    <xf numFmtId="3" fontId="22" fillId="5" borderId="103" xfId="5" applyNumberFormat="1" applyFont="1" applyFill="1" applyBorder="1" applyAlignment="1">
      <alignment horizontal="center" wrapText="1" readingOrder="1"/>
    </xf>
    <xf numFmtId="4" fontId="11" fillId="5" borderId="85" xfId="5" applyNumberFormat="1" applyFont="1" applyFill="1" applyBorder="1" applyAlignment="1">
      <alignment horizontal="center" wrapText="1" readingOrder="1"/>
    </xf>
    <xf numFmtId="3" fontId="22" fillId="5" borderId="75" xfId="5" applyNumberFormat="1" applyFont="1" applyFill="1" applyBorder="1" applyAlignment="1">
      <alignment horizontal="center" wrapText="1" readingOrder="1"/>
    </xf>
    <xf numFmtId="2" fontId="11" fillId="5" borderId="104" xfId="5" applyNumberFormat="1" applyFont="1" applyFill="1" applyBorder="1" applyAlignment="1">
      <alignment horizontal="center" wrapText="1" readingOrder="1"/>
    </xf>
    <xf numFmtId="3" fontId="22" fillId="5" borderId="85" xfId="5" applyNumberFormat="1" applyFont="1" applyFill="1" applyBorder="1" applyAlignment="1">
      <alignment horizontal="center" wrapText="1" readingOrder="1"/>
    </xf>
    <xf numFmtId="4" fontId="11" fillId="5" borderId="83" xfId="5" applyNumberFormat="1" applyFont="1" applyFill="1" applyBorder="1" applyAlignment="1">
      <alignment horizontal="center" wrapText="1" readingOrder="1"/>
    </xf>
    <xf numFmtId="2" fontId="11" fillId="5" borderId="5" xfId="5" applyNumberFormat="1" applyFont="1" applyFill="1" applyBorder="1" applyAlignment="1">
      <alignment horizontal="center" wrapText="1" readingOrder="1"/>
    </xf>
    <xf numFmtId="3" fontId="22" fillId="5" borderId="5" xfId="5" applyNumberFormat="1" applyFont="1" applyFill="1" applyBorder="1" applyAlignment="1">
      <alignment horizontal="center" wrapText="1" readingOrder="1"/>
    </xf>
    <xf numFmtId="2" fontId="8" fillId="5" borderId="163" xfId="5" applyNumberFormat="1" applyFont="1" applyFill="1" applyBorder="1" applyAlignment="1">
      <alignment horizontal="center" readingOrder="1"/>
    </xf>
    <xf numFmtId="3" fontId="70" fillId="5" borderId="42" xfId="5" applyNumberFormat="1" applyFont="1" applyFill="1" applyBorder="1" applyAlignment="1">
      <alignment horizontal="center" wrapText="1" readingOrder="1"/>
    </xf>
    <xf numFmtId="3" fontId="70" fillId="5" borderId="5" xfId="5" applyNumberFormat="1" applyFont="1" applyFill="1" applyBorder="1" applyAlignment="1">
      <alignment horizontal="center" wrapText="1" readingOrder="1"/>
    </xf>
    <xf numFmtId="4" fontId="11" fillId="5" borderId="5" xfId="5" applyNumberFormat="1" applyFont="1" applyFill="1" applyBorder="1" applyAlignment="1">
      <alignment horizontal="center" wrapText="1" readingOrder="1"/>
    </xf>
    <xf numFmtId="4" fontId="11" fillId="5" borderId="43" xfId="5" applyNumberFormat="1" applyFont="1" applyFill="1" applyBorder="1" applyAlignment="1">
      <alignment horizontal="center" wrapText="1" readingOrder="1"/>
    </xf>
    <xf numFmtId="2" fontId="11" fillId="5" borderId="43" xfId="5" applyNumberFormat="1" applyFont="1" applyFill="1" applyBorder="1" applyAlignment="1">
      <alignment horizontal="center" wrapText="1" readingOrder="1"/>
    </xf>
    <xf numFmtId="3" fontId="69" fillId="5" borderId="42" xfId="5" applyNumberFormat="1" applyFont="1" applyFill="1" applyBorder="1" applyAlignment="1">
      <alignment horizontal="center" wrapText="1" readingOrder="1"/>
    </xf>
    <xf numFmtId="2" fontId="11" fillId="5" borderId="6" xfId="5" applyNumberFormat="1" applyFont="1" applyFill="1" applyBorder="1" applyAlignment="1">
      <alignment horizontal="center" wrapText="1" readingOrder="1"/>
    </xf>
    <xf numFmtId="2" fontId="8" fillId="5" borderId="6" xfId="5" applyNumberFormat="1" applyFont="1" applyFill="1" applyBorder="1" applyAlignment="1">
      <alignment horizontal="center" readingOrder="1"/>
    </xf>
    <xf numFmtId="3" fontId="86" fillId="0" borderId="40" xfId="33" applyFont="1" applyFill="1" applyBorder="1" applyAlignment="1">
      <alignment horizontal="center"/>
    </xf>
    <xf numFmtId="3" fontId="86" fillId="0" borderId="40" xfId="35" applyNumberFormat="1" applyFont="1" applyFill="1" applyBorder="1" applyAlignment="1">
      <alignment horizontal="center"/>
    </xf>
    <xf numFmtId="3" fontId="86" fillId="0" borderId="51" xfId="35" applyNumberFormat="1" applyFont="1" applyFill="1" applyBorder="1" applyAlignment="1">
      <alignment horizontal="center"/>
    </xf>
    <xf numFmtId="3" fontId="86" fillId="0" borderId="42" xfId="35" applyNumberFormat="1" applyFont="1" applyFill="1" applyBorder="1" applyAlignment="1">
      <alignment horizontal="center"/>
    </xf>
    <xf numFmtId="3" fontId="86" fillId="0" borderId="70" xfId="35" applyNumberFormat="1" applyFont="1" applyFill="1" applyBorder="1" applyAlignment="1">
      <alignment horizontal="center"/>
    </xf>
    <xf numFmtId="0" fontId="149" fillId="0" borderId="0" xfId="0" applyFont="1" applyAlignment="1">
      <alignment horizontal="center" vertical="center"/>
    </xf>
    <xf numFmtId="0" fontId="43" fillId="0" borderId="0" xfId="0" applyFont="1" applyAlignment="1">
      <alignment horizontal="center"/>
    </xf>
    <xf numFmtId="0" fontId="0" fillId="0" borderId="0" xfId="0"/>
    <xf numFmtId="0" fontId="7" fillId="0" borderId="45" xfId="0" applyFont="1" applyBorder="1" applyAlignment="1">
      <alignment horizontal="center" vertical="center"/>
    </xf>
    <xf numFmtId="0" fontId="7" fillId="0" borderId="46" xfId="0" applyFont="1" applyBorder="1" applyAlignment="1">
      <alignment horizontal="center" vertical="center" wrapText="1"/>
    </xf>
    <xf numFmtId="0" fontId="7" fillId="0" borderId="46" xfId="0" applyFont="1" applyBorder="1" applyAlignment="1">
      <alignment horizontal="center" vertical="center"/>
    </xf>
    <xf numFmtId="0" fontId="7" fillId="0" borderId="47" xfId="0" applyFont="1" applyBorder="1" applyAlignment="1">
      <alignment horizontal="center" vertical="center" wrapText="1"/>
    </xf>
    <xf numFmtId="0" fontId="7" fillId="0" borderId="46" xfId="0" applyFont="1" applyFill="1" applyBorder="1" applyAlignment="1">
      <alignment horizontal="center" vertical="center" wrapText="1"/>
    </xf>
    <xf numFmtId="3" fontId="25" fillId="0" borderId="40" xfId="33" quotePrefix="1" applyFont="1" applyFill="1" applyBorder="1" applyAlignment="1">
      <alignment horizontal="center"/>
    </xf>
    <xf numFmtId="3" fontId="73" fillId="2" borderId="5" xfId="37" applyNumberFormat="1" applyFont="1" applyFill="1" applyBorder="1" applyAlignment="1">
      <alignment horizontal="center"/>
    </xf>
    <xf numFmtId="3" fontId="73" fillId="2" borderId="6" xfId="37" applyNumberFormat="1" applyFont="1" applyFill="1" applyBorder="1" applyAlignment="1">
      <alignment horizontal="center"/>
    </xf>
    <xf numFmtId="0" fontId="73" fillId="0" borderId="53" xfId="42" applyFont="1" applyBorder="1" applyAlignment="1">
      <alignment horizontal="left"/>
    </xf>
    <xf numFmtId="0" fontId="73" fillId="0" borderId="16" xfId="42" applyFont="1" applyBorder="1" applyAlignment="1"/>
    <xf numFmtId="0" fontId="7" fillId="2" borderId="16" xfId="42" applyFont="1" applyFill="1" applyBorder="1" applyAlignment="1"/>
    <xf numFmtId="0" fontId="73" fillId="0" borderId="16" xfId="42" quotePrefix="1" applyFont="1" applyBorder="1" applyAlignment="1">
      <alignment horizontal="left"/>
    </xf>
    <xf numFmtId="0" fontId="73" fillId="0" borderId="16" xfId="42" applyFont="1" applyBorder="1" applyAlignment="1">
      <alignment horizontal="left"/>
    </xf>
    <xf numFmtId="1" fontId="73" fillId="0" borderId="34" xfId="37" applyNumberFormat="1" applyFont="1" applyBorder="1" applyAlignment="1">
      <alignment horizontal="centerContinuous" vertical="center"/>
    </xf>
    <xf numFmtId="1" fontId="73" fillId="0" borderId="44" xfId="37" applyNumberFormat="1" applyFont="1" applyBorder="1" applyAlignment="1">
      <alignment horizontal="centerContinuous" vertical="center"/>
    </xf>
    <xf numFmtId="1" fontId="73" fillId="0" borderId="44" xfId="37" applyNumberFormat="1" applyFont="1" applyBorder="1" applyAlignment="1">
      <alignment horizontal="center" vertical="center"/>
    </xf>
    <xf numFmtId="3" fontId="34" fillId="0" borderId="51" xfId="42" applyNumberFormat="1" applyFont="1" applyBorder="1" applyAlignment="1">
      <alignment horizontal="center"/>
    </xf>
    <xf numFmtId="3" fontId="34" fillId="0" borderId="40" xfId="42" applyNumberFormat="1" applyFont="1" applyBorder="1" applyAlignment="1">
      <alignment horizontal="center"/>
    </xf>
    <xf numFmtId="3" fontId="7" fillId="2" borderId="40" xfId="42" applyNumberFormat="1" applyFont="1" applyFill="1" applyBorder="1" applyAlignment="1">
      <alignment horizontal="center"/>
    </xf>
    <xf numFmtId="1" fontId="73" fillId="0" borderId="36" xfId="37" applyNumberFormat="1" applyFont="1" applyBorder="1" applyAlignment="1">
      <alignment horizontal="centerContinuous" vertical="center"/>
    </xf>
    <xf numFmtId="3" fontId="73" fillId="2" borderId="42" xfId="37" applyNumberFormat="1" applyFont="1" applyFill="1" applyBorder="1" applyAlignment="1">
      <alignment horizontal="center"/>
    </xf>
    <xf numFmtId="174" fontId="25" fillId="3" borderId="51" xfId="153" applyNumberFormat="1" applyFont="1" applyFill="1" applyBorder="1" applyAlignment="1">
      <alignment horizontal="left"/>
    </xf>
    <xf numFmtId="174" fontId="25" fillId="3" borderId="46" xfId="153" applyNumberFormat="1" applyFont="1" applyFill="1" applyBorder="1" applyAlignment="1">
      <alignment horizontal="left"/>
    </xf>
    <xf numFmtId="174" fontId="25" fillId="3" borderId="52" xfId="153" applyNumberFormat="1" applyFont="1" applyFill="1" applyBorder="1" applyAlignment="1">
      <alignment horizontal="left"/>
    </xf>
    <xf numFmtId="174" fontId="25" fillId="3" borderId="60" xfId="153" applyNumberFormat="1" applyFont="1" applyFill="1" applyBorder="1" applyAlignment="1">
      <alignment horizontal="left"/>
    </xf>
    <xf numFmtId="174" fontId="4" fillId="3" borderId="51" xfId="153" applyNumberFormat="1" applyFont="1" applyFill="1" applyBorder="1" applyAlignment="1">
      <alignment horizontal="left"/>
    </xf>
    <xf numFmtId="174" fontId="4" fillId="3" borderId="46" xfId="153" applyNumberFormat="1" applyFont="1" applyFill="1" applyBorder="1" applyAlignment="1">
      <alignment horizontal="left"/>
    </xf>
    <xf numFmtId="174" fontId="4" fillId="3" borderId="52" xfId="153" applyNumberFormat="1" applyFont="1" applyFill="1" applyBorder="1" applyAlignment="1">
      <alignment horizontal="left"/>
    </xf>
    <xf numFmtId="174" fontId="4" fillId="3" borderId="53" xfId="153" applyNumberFormat="1" applyFont="1" applyFill="1" applyBorder="1" applyAlignment="1">
      <alignment horizontal="left"/>
    </xf>
    <xf numFmtId="174" fontId="4" fillId="3" borderId="47" xfId="153" applyNumberFormat="1" applyFont="1" applyFill="1" applyBorder="1" applyAlignment="1">
      <alignment horizontal="left"/>
    </xf>
    <xf numFmtId="174" fontId="25" fillId="3" borderId="40" xfId="153" applyNumberFormat="1" applyFont="1" applyFill="1" applyBorder="1" applyAlignment="1">
      <alignment horizontal="left"/>
    </xf>
    <xf numFmtId="174" fontId="25" fillId="3" borderId="2" xfId="153" applyNumberFormat="1" applyFont="1" applyFill="1" applyBorder="1" applyAlignment="1">
      <alignment horizontal="left"/>
    </xf>
    <xf numFmtId="174" fontId="25" fillId="3" borderId="66" xfId="153" applyNumberFormat="1" applyFont="1" applyFill="1" applyBorder="1" applyAlignment="1">
      <alignment horizontal="left"/>
    </xf>
    <xf numFmtId="174" fontId="25" fillId="3" borderId="11" xfId="153" applyNumberFormat="1" applyFont="1" applyFill="1" applyBorder="1" applyAlignment="1">
      <alignment horizontal="left"/>
    </xf>
    <xf numFmtId="174" fontId="4" fillId="3" borderId="40" xfId="153" applyNumberFormat="1" applyFont="1" applyFill="1" applyBorder="1" applyAlignment="1">
      <alignment horizontal="left"/>
    </xf>
    <xf numFmtId="174" fontId="4" fillId="3" borderId="2" xfId="153" applyNumberFormat="1" applyFont="1" applyFill="1" applyBorder="1" applyAlignment="1">
      <alignment horizontal="left"/>
    </xf>
    <xf numFmtId="174" fontId="4" fillId="3" borderId="66" xfId="153" applyNumberFormat="1" applyFont="1" applyFill="1" applyBorder="1" applyAlignment="1">
      <alignment horizontal="left"/>
    </xf>
    <xf numFmtId="174" fontId="4" fillId="3" borderId="16" xfId="153" applyNumberFormat="1" applyFont="1" applyFill="1" applyBorder="1" applyAlignment="1">
      <alignment horizontal="left"/>
    </xf>
    <xf numFmtId="174" fontId="4" fillId="3" borderId="3" xfId="153" applyNumberFormat="1" applyFont="1" applyFill="1" applyBorder="1" applyAlignment="1">
      <alignment horizontal="left"/>
    </xf>
    <xf numFmtId="3" fontId="7" fillId="0" borderId="40" xfId="42" applyNumberFormat="1" applyFont="1" applyBorder="1" applyAlignment="1">
      <alignment horizontal="left"/>
    </xf>
    <xf numFmtId="3" fontId="7" fillId="0" borderId="2" xfId="42" applyNumberFormat="1" applyFont="1" applyBorder="1" applyAlignment="1">
      <alignment horizontal="left"/>
    </xf>
    <xf numFmtId="2" fontId="8" fillId="0" borderId="66" xfId="42" applyNumberFormat="1" applyFont="1" applyBorder="1" applyAlignment="1">
      <alignment horizontal="left"/>
    </xf>
    <xf numFmtId="3" fontId="7" fillId="0" borderId="11" xfId="42" applyNumberFormat="1" applyFont="1" applyBorder="1" applyAlignment="1">
      <alignment horizontal="left"/>
    </xf>
    <xf numFmtId="174" fontId="25" fillId="3" borderId="16" xfId="153" applyNumberFormat="1" applyFont="1" applyFill="1" applyBorder="1" applyAlignment="1">
      <alignment horizontal="left"/>
    </xf>
    <xf numFmtId="174" fontId="25" fillId="3" borderId="3" xfId="153" applyNumberFormat="1" applyFont="1" applyFill="1" applyBorder="1" applyAlignment="1">
      <alignment horizontal="left"/>
    </xf>
    <xf numFmtId="174" fontId="25" fillId="3" borderId="70" xfId="153" applyNumberFormat="1" applyFont="1" applyFill="1" applyBorder="1" applyAlignment="1">
      <alignment horizontal="left"/>
    </xf>
    <xf numFmtId="174" fontId="25" fillId="3" borderId="57" xfId="153" applyNumberFormat="1" applyFont="1" applyFill="1" applyBorder="1" applyAlignment="1">
      <alignment horizontal="left"/>
    </xf>
    <xf numFmtId="174" fontId="25" fillId="3" borderId="58" xfId="153" applyNumberFormat="1" applyFont="1" applyFill="1" applyBorder="1" applyAlignment="1">
      <alignment horizontal="left"/>
    </xf>
    <xf numFmtId="174" fontId="25" fillId="3" borderId="18" xfId="153" applyNumberFormat="1" applyFont="1" applyFill="1" applyBorder="1" applyAlignment="1">
      <alignment horizontal="left"/>
    </xf>
    <xf numFmtId="174" fontId="4" fillId="3" borderId="70" xfId="153" applyNumberFormat="1" applyFont="1" applyFill="1" applyBorder="1" applyAlignment="1">
      <alignment horizontal="left"/>
    </xf>
    <xf numFmtId="174" fontId="4" fillId="3" borderId="57" xfId="153" applyNumberFormat="1" applyFont="1" applyFill="1" applyBorder="1" applyAlignment="1">
      <alignment horizontal="left"/>
    </xf>
    <xf numFmtId="174" fontId="4" fillId="3" borderId="58" xfId="153" applyNumberFormat="1" applyFont="1" applyFill="1" applyBorder="1" applyAlignment="1">
      <alignment horizontal="left"/>
    </xf>
    <xf numFmtId="174" fontId="4" fillId="3" borderId="59" xfId="153" applyNumberFormat="1" applyFont="1" applyFill="1" applyBorder="1" applyAlignment="1">
      <alignment horizontal="left"/>
    </xf>
    <xf numFmtId="174" fontId="4" fillId="3" borderId="8" xfId="153" applyNumberFormat="1" applyFont="1" applyFill="1" applyBorder="1" applyAlignment="1">
      <alignment horizontal="left"/>
    </xf>
    <xf numFmtId="174" fontId="25" fillId="5" borderId="64" xfId="153" applyNumberFormat="1" applyFont="1" applyFill="1" applyBorder="1" applyAlignment="1">
      <alignment horizontal="left"/>
    </xf>
    <xf numFmtId="174" fontId="25" fillId="5" borderId="65" xfId="153" applyNumberFormat="1" applyFont="1" applyFill="1" applyBorder="1" applyAlignment="1">
      <alignment horizontal="left"/>
    </xf>
    <xf numFmtId="174" fontId="25" fillId="5" borderId="105" xfId="153" applyNumberFormat="1" applyFont="1" applyFill="1" applyBorder="1" applyAlignment="1">
      <alignment horizontal="left"/>
    </xf>
    <xf numFmtId="174" fontId="25" fillId="5" borderId="91" xfId="153" applyNumberFormat="1" applyFont="1" applyFill="1" applyBorder="1" applyAlignment="1">
      <alignment horizontal="left"/>
    </xf>
    <xf numFmtId="174" fontId="25" fillId="5" borderId="113" xfId="153" applyNumberFormat="1" applyFont="1" applyFill="1" applyBorder="1" applyAlignment="1">
      <alignment horizontal="left"/>
    </xf>
    <xf numFmtId="2" fontId="8" fillId="0" borderId="16" xfId="42" applyNumberFormat="1" applyFont="1" applyBorder="1" applyAlignment="1">
      <alignment horizontal="left"/>
    </xf>
    <xf numFmtId="2" fontId="8" fillId="0" borderId="3" xfId="42" applyNumberFormat="1" applyFont="1" applyBorder="1" applyAlignment="1">
      <alignment horizontal="left"/>
    </xf>
    <xf numFmtId="3" fontId="7" fillId="0" borderId="66" xfId="42" applyNumberFormat="1" applyFont="1" applyBorder="1" applyAlignment="1">
      <alignment horizontal="left"/>
    </xf>
    <xf numFmtId="174" fontId="25" fillId="5" borderId="51" xfId="153" applyNumberFormat="1" applyFont="1" applyFill="1" applyBorder="1" applyAlignment="1">
      <alignment horizontal="left"/>
    </xf>
    <xf numFmtId="174" fontId="25" fillId="5" borderId="46" xfId="153" applyNumberFormat="1" applyFont="1" applyFill="1" applyBorder="1" applyAlignment="1">
      <alignment horizontal="left"/>
    </xf>
    <xf numFmtId="174" fontId="25" fillId="5" borderId="52" xfId="153" applyNumberFormat="1" applyFont="1" applyFill="1" applyBorder="1" applyAlignment="1">
      <alignment horizontal="left"/>
    </xf>
    <xf numFmtId="174" fontId="25" fillId="5" borderId="53" xfId="153" applyNumberFormat="1" applyFont="1" applyFill="1" applyBorder="1" applyAlignment="1">
      <alignment horizontal="left"/>
    </xf>
    <xf numFmtId="174" fontId="25" fillId="5" borderId="47" xfId="153" applyNumberFormat="1" applyFont="1" applyFill="1" applyBorder="1" applyAlignment="1">
      <alignment horizontal="left"/>
    </xf>
    <xf numFmtId="174" fontId="25" fillId="5" borderId="70" xfId="153" applyNumberFormat="1" applyFont="1" applyFill="1" applyBorder="1" applyAlignment="1">
      <alignment horizontal="left"/>
    </xf>
    <xf numFmtId="174" fontId="25" fillId="5" borderId="57" xfId="153" applyNumberFormat="1" applyFont="1" applyFill="1" applyBorder="1" applyAlignment="1">
      <alignment horizontal="left"/>
    </xf>
    <xf numFmtId="174" fontId="25" fillId="5" borderId="58" xfId="153" applyNumberFormat="1" applyFont="1" applyFill="1" applyBorder="1" applyAlignment="1">
      <alignment horizontal="left"/>
    </xf>
    <xf numFmtId="174" fontId="25" fillId="5" borderId="59" xfId="153" applyNumberFormat="1" applyFont="1" applyFill="1" applyBorder="1" applyAlignment="1">
      <alignment horizontal="left"/>
    </xf>
    <xf numFmtId="174" fontId="25" fillId="5" borderId="8" xfId="153" applyNumberFormat="1" applyFont="1" applyFill="1" applyBorder="1" applyAlignment="1">
      <alignment horizontal="left"/>
    </xf>
    <xf numFmtId="174" fontId="25" fillId="3" borderId="42" xfId="153" applyNumberFormat="1" applyFont="1" applyFill="1" applyBorder="1" applyAlignment="1">
      <alignment horizontal="left"/>
    </xf>
    <xf numFmtId="174" fontId="25" fillId="3" borderId="5" xfId="153" applyNumberFormat="1" applyFont="1" applyFill="1" applyBorder="1" applyAlignment="1">
      <alignment horizontal="left"/>
    </xf>
    <xf numFmtId="174" fontId="25" fillId="3" borderId="62" xfId="153" applyNumberFormat="1" applyFont="1" applyFill="1" applyBorder="1" applyAlignment="1">
      <alignment horizontal="left"/>
    </xf>
    <xf numFmtId="174" fontId="4" fillId="3" borderId="42" xfId="153" applyNumberFormat="1" applyFont="1" applyFill="1" applyBorder="1" applyAlignment="1">
      <alignment horizontal="left"/>
    </xf>
    <xf numFmtId="174" fontId="4" fillId="3" borderId="5" xfId="153" applyNumberFormat="1" applyFont="1" applyFill="1" applyBorder="1" applyAlignment="1">
      <alignment horizontal="left"/>
    </xf>
    <xf numFmtId="174" fontId="4" fillId="3" borderId="62" xfId="153" applyNumberFormat="1" applyFont="1" applyFill="1" applyBorder="1" applyAlignment="1">
      <alignment horizontal="left"/>
    </xf>
    <xf numFmtId="174" fontId="4" fillId="3" borderId="43" xfId="153" applyNumberFormat="1" applyFont="1" applyFill="1" applyBorder="1" applyAlignment="1">
      <alignment horizontal="left"/>
    </xf>
    <xf numFmtId="174" fontId="4" fillId="3" borderId="6" xfId="153" applyNumberFormat="1" applyFont="1" applyFill="1" applyBorder="1" applyAlignment="1">
      <alignment horizontal="left"/>
    </xf>
    <xf numFmtId="0" fontId="6" fillId="0" borderId="17" xfId="42" applyFont="1" applyBorder="1" applyAlignment="1">
      <alignment wrapText="1"/>
    </xf>
    <xf numFmtId="0" fontId="29" fillId="0" borderId="12" xfId="8" applyFont="1" applyBorder="1"/>
    <xf numFmtId="0" fontId="31" fillId="0" borderId="0" xfId="8" applyFont="1"/>
    <xf numFmtId="0" fontId="29" fillId="0" borderId="48" xfId="0" applyFont="1" applyBorder="1"/>
    <xf numFmtId="0" fontId="29" fillId="0" borderId="24" xfId="0" applyFont="1" applyBorder="1"/>
    <xf numFmtId="0" fontId="29" fillId="0" borderId="50" xfId="0" applyFont="1" applyBorder="1"/>
    <xf numFmtId="0" fontId="29" fillId="0" borderId="30" xfId="0" applyFont="1" applyBorder="1"/>
    <xf numFmtId="0" fontId="29" fillId="0" borderId="27" xfId="0" applyFont="1" applyBorder="1"/>
    <xf numFmtId="0" fontId="29" fillId="0" borderId="27" xfId="0" applyFont="1" applyFill="1" applyBorder="1"/>
    <xf numFmtId="0" fontId="29" fillId="0" borderId="30" xfId="0" applyFont="1" applyFill="1" applyBorder="1"/>
    <xf numFmtId="0" fontId="18" fillId="0" borderId="0" xfId="8" applyFont="1"/>
    <xf numFmtId="0" fontId="29" fillId="0" borderId="45" xfId="0" applyFont="1" applyBorder="1"/>
    <xf numFmtId="0" fontId="29" fillId="0" borderId="1" xfId="0" applyFont="1" applyBorder="1"/>
    <xf numFmtId="0" fontId="29" fillId="0" borderId="167" xfId="0" applyFont="1" applyBorder="1"/>
    <xf numFmtId="0" fontId="14" fillId="0" borderId="106" xfId="0" applyFont="1" applyBorder="1"/>
    <xf numFmtId="0" fontId="14" fillId="0" borderId="25" xfId="0" applyFont="1" applyBorder="1"/>
    <xf numFmtId="0" fontId="14" fillId="0" borderId="28" xfId="0" applyFont="1" applyBorder="1"/>
    <xf numFmtId="0" fontId="14" fillId="0" borderId="24" xfId="0" applyFont="1" applyBorder="1"/>
    <xf numFmtId="0" fontId="14" fillId="0" borderId="27" xfId="0" applyFont="1" applyBorder="1"/>
    <xf numFmtId="0" fontId="14" fillId="0" borderId="30" xfId="0" applyFont="1" applyBorder="1"/>
    <xf numFmtId="0" fontId="29" fillId="0" borderId="49" xfId="0" applyFont="1" applyBorder="1"/>
    <xf numFmtId="0" fontId="1" fillId="0" borderId="0" xfId="8" applyFont="1"/>
    <xf numFmtId="0" fontId="14" fillId="0" borderId="50" xfId="0" applyFont="1" applyBorder="1"/>
    <xf numFmtId="0" fontId="29" fillId="0" borderId="115" xfId="0" applyFont="1" applyBorder="1"/>
    <xf numFmtId="0" fontId="27" fillId="0" borderId="0" xfId="0" applyFont="1"/>
    <xf numFmtId="0" fontId="29" fillId="0" borderId="39" xfId="0" applyFont="1" applyBorder="1"/>
    <xf numFmtId="0" fontId="29" fillId="0" borderId="72" xfId="0" applyFont="1" applyBorder="1"/>
    <xf numFmtId="0" fontId="14" fillId="0" borderId="187" xfId="0" applyFont="1" applyBorder="1"/>
    <xf numFmtId="0" fontId="154" fillId="0" borderId="24" xfId="0" applyFont="1" applyBorder="1"/>
    <xf numFmtId="0" fontId="154" fillId="0" borderId="27" xfId="0" applyFont="1" applyBorder="1"/>
    <xf numFmtId="0" fontId="154" fillId="0" borderId="27" xfId="0" applyFont="1" applyFill="1" applyBorder="1"/>
    <xf numFmtId="0" fontId="151" fillId="0" borderId="27" xfId="0" applyFont="1" applyBorder="1"/>
    <xf numFmtId="0" fontId="154" fillId="0" borderId="30" xfId="0" applyFont="1" applyBorder="1"/>
    <xf numFmtId="0" fontId="154" fillId="0" borderId="24" xfId="8" applyFont="1" applyBorder="1"/>
    <xf numFmtId="0" fontId="154" fillId="0" borderId="27" xfId="8" applyFont="1" applyBorder="1"/>
    <xf numFmtId="0" fontId="151" fillId="0" borderId="27" xfId="0" applyFont="1" applyFill="1" applyBorder="1"/>
    <xf numFmtId="0" fontId="6" fillId="0" borderId="2" xfId="5" applyFont="1" applyBorder="1" applyAlignment="1">
      <alignment horizontal="center" vertical="center" wrapText="1"/>
    </xf>
    <xf numFmtId="0" fontId="6" fillId="0" borderId="34" xfId="5" applyFont="1" applyBorder="1" applyAlignment="1">
      <alignment horizontal="center" vertical="center" wrapText="1"/>
    </xf>
    <xf numFmtId="0" fontId="6" fillId="0" borderId="44" xfId="5" applyFont="1" applyBorder="1" applyAlignment="1">
      <alignment horizontal="center" vertical="center" wrapText="1"/>
    </xf>
    <xf numFmtId="0" fontId="6" fillId="0" borderId="51" xfId="5" applyFont="1" applyBorder="1" applyAlignment="1">
      <alignment horizontal="center" vertical="center"/>
    </xf>
    <xf numFmtId="0" fontId="6" fillId="0" borderId="52" xfId="5" applyFont="1" applyBorder="1" applyAlignment="1">
      <alignment horizontal="center" vertical="center"/>
    </xf>
    <xf numFmtId="0" fontId="7" fillId="0" borderId="10" xfId="5" applyFont="1" applyBorder="1" applyAlignment="1">
      <alignment horizontal="center" vertical="center"/>
    </xf>
    <xf numFmtId="0" fontId="6" fillId="0" borderId="36" xfId="5" applyFont="1" applyBorder="1" applyAlignment="1">
      <alignment horizontal="center" vertical="center" wrapText="1"/>
    </xf>
    <xf numFmtId="0" fontId="6" fillId="0" borderId="8" xfId="5" applyFont="1" applyBorder="1" applyAlignment="1">
      <alignment horizontal="center" vertical="center"/>
    </xf>
    <xf numFmtId="0" fontId="6" fillId="0" borderId="14" xfId="5" applyFont="1" applyBorder="1" applyAlignment="1">
      <alignment horizontal="center" vertical="center"/>
    </xf>
    <xf numFmtId="0" fontId="6" fillId="0" borderId="47" xfId="5" applyFont="1" applyBorder="1" applyAlignment="1">
      <alignment horizontal="center" vertical="center"/>
    </xf>
    <xf numFmtId="0" fontId="6" fillId="0" borderId="34" xfId="5" applyFont="1" applyBorder="1" applyAlignment="1">
      <alignment horizontal="center" vertical="center"/>
    </xf>
    <xf numFmtId="0" fontId="6" fillId="0" borderId="44" xfId="5" applyFont="1" applyBorder="1" applyAlignment="1">
      <alignment horizontal="center" vertical="center"/>
    </xf>
    <xf numFmtId="0" fontId="6" fillId="0" borderId="35" xfId="5" applyFont="1" applyBorder="1" applyAlignment="1">
      <alignment horizontal="center" vertical="center"/>
    </xf>
    <xf numFmtId="3" fontId="9" fillId="0" borderId="51" xfId="5" applyNumberFormat="1" applyFont="1" applyBorder="1" applyAlignment="1">
      <alignment horizontal="center"/>
    </xf>
    <xf numFmtId="3" fontId="9" fillId="0" borderId="40" xfId="5" applyNumberFormat="1" applyFont="1" applyBorder="1" applyAlignment="1">
      <alignment horizontal="center"/>
    </xf>
    <xf numFmtId="0" fontId="18" fillId="0" borderId="0" xfId="5" applyBorder="1" applyAlignment="1">
      <alignment horizontal="center"/>
    </xf>
    <xf numFmtId="0" fontId="6" fillId="0" borderId="53" xfId="5" applyFont="1" applyBorder="1" applyAlignment="1">
      <alignment horizontal="center" vertical="center"/>
    </xf>
    <xf numFmtId="0" fontId="6" fillId="0" borderId="1" xfId="5" applyFont="1" applyBorder="1" applyAlignment="1">
      <alignment horizontal="center"/>
    </xf>
    <xf numFmtId="0" fontId="6" fillId="0" borderId="0" xfId="5" applyFont="1" applyBorder="1" applyAlignment="1">
      <alignment horizontal="left"/>
    </xf>
    <xf numFmtId="0" fontId="6" fillId="0" borderId="0" xfId="5" applyFont="1" applyAlignment="1">
      <alignment horizontal="left"/>
    </xf>
    <xf numFmtId="0" fontId="7" fillId="3" borderId="155" xfId="5" applyFont="1" applyFill="1" applyBorder="1" applyAlignment="1">
      <alignment horizontal="center" vertical="center" wrapText="1"/>
    </xf>
    <xf numFmtId="0" fontId="6" fillId="0" borderId="0" xfId="5" applyFont="1" applyBorder="1" applyAlignment="1">
      <alignment horizontal="center" vertical="center"/>
    </xf>
    <xf numFmtId="0" fontId="7" fillId="0" borderId="1" xfId="5" applyFont="1" applyBorder="1" applyAlignment="1">
      <alignment horizontal="center" vertical="center"/>
    </xf>
    <xf numFmtId="0" fontId="6" fillId="0" borderId="2" xfId="6" applyFont="1" applyBorder="1" applyAlignment="1">
      <alignment horizontal="center" vertical="center" wrapText="1"/>
    </xf>
    <xf numFmtId="0" fontId="6" fillId="0" borderId="3" xfId="6" applyFont="1" applyBorder="1" applyAlignment="1">
      <alignment horizontal="center" vertical="center" wrapText="1"/>
    </xf>
    <xf numFmtId="0" fontId="6" fillId="0" borderId="44" xfId="6" applyFont="1" applyBorder="1" applyAlignment="1">
      <alignment horizontal="center" vertical="center"/>
    </xf>
    <xf numFmtId="0" fontId="6" fillId="0" borderId="36" xfId="6" applyFont="1" applyBorder="1" applyAlignment="1">
      <alignment horizontal="center" vertical="center"/>
    </xf>
    <xf numFmtId="0" fontId="6" fillId="0" borderId="56" xfId="5" applyFont="1" applyBorder="1" applyAlignment="1">
      <alignment horizontal="center" vertical="center"/>
    </xf>
    <xf numFmtId="0" fontId="6" fillId="0" borderId="22" xfId="5" applyFont="1" applyBorder="1" applyAlignment="1">
      <alignment horizontal="center" vertical="center"/>
    </xf>
    <xf numFmtId="0" fontId="7" fillId="0" borderId="3" xfId="5" applyFont="1" applyBorder="1" applyAlignment="1">
      <alignment horizontal="center" vertical="center" wrapText="1"/>
    </xf>
    <xf numFmtId="3" fontId="86" fillId="0" borderId="51" xfId="33" applyFont="1" applyFill="1" applyBorder="1" applyAlignment="1">
      <alignment horizontal="center"/>
    </xf>
    <xf numFmtId="3" fontId="86" fillId="0" borderId="40" xfId="35" applyNumberFormat="1" applyFont="1" applyFill="1" applyBorder="1" applyAlignment="1">
      <alignment horizontal="center"/>
    </xf>
    <xf numFmtId="3" fontId="86" fillId="0" borderId="40" xfId="33" applyFont="1" applyFill="1" applyBorder="1" applyAlignment="1">
      <alignment horizontal="center"/>
    </xf>
    <xf numFmtId="3" fontId="86" fillId="0" borderId="70" xfId="33" applyFont="1" applyFill="1" applyBorder="1" applyAlignment="1">
      <alignment horizontal="center"/>
    </xf>
    <xf numFmtId="3" fontId="86" fillId="0" borderId="42" xfId="33" applyFont="1" applyFill="1" applyBorder="1" applyAlignment="1">
      <alignment horizontal="center"/>
    </xf>
    <xf numFmtId="3" fontId="86" fillId="0" borderId="51" xfId="35" applyNumberFormat="1" applyFont="1" applyFill="1" applyBorder="1" applyAlignment="1">
      <alignment horizontal="center"/>
    </xf>
    <xf numFmtId="0" fontId="7" fillId="0" borderId="68" xfId="42" applyFont="1" applyBorder="1" applyAlignment="1">
      <alignment horizontal="center" vertical="center" wrapText="1"/>
    </xf>
    <xf numFmtId="0" fontId="7" fillId="0" borderId="77" xfId="42" applyFont="1" applyBorder="1" applyAlignment="1">
      <alignment horizontal="center" vertical="center" wrapText="1"/>
    </xf>
    <xf numFmtId="0" fontId="7" fillId="0" borderId="67" xfId="42" applyFont="1" applyBorder="1" applyAlignment="1">
      <alignment horizontal="center" vertical="center" wrapText="1"/>
    </xf>
    <xf numFmtId="0" fontId="7" fillId="2" borderId="5" xfId="5" applyFont="1" applyFill="1" applyBorder="1" applyAlignment="1">
      <alignment horizontal="center" wrapText="1"/>
    </xf>
    <xf numFmtId="0" fontId="7" fillId="2" borderId="6" xfId="5" applyFont="1" applyFill="1" applyBorder="1" applyAlignment="1">
      <alignment horizontal="center" wrapText="1"/>
    </xf>
    <xf numFmtId="0" fontId="7" fillId="0" borderId="2" xfId="5" applyFont="1" applyBorder="1" applyAlignment="1">
      <alignment horizontal="center" vertical="center" wrapText="1"/>
    </xf>
    <xf numFmtId="0" fontId="7" fillId="3" borderId="69" xfId="5" applyFont="1" applyFill="1" applyBorder="1" applyAlignment="1">
      <alignment horizontal="center" vertical="center" textRotation="90" wrapText="1" readingOrder="1"/>
    </xf>
    <xf numFmtId="0" fontId="8" fillId="3" borderId="69" xfId="5" applyFont="1" applyFill="1" applyBorder="1" applyAlignment="1">
      <alignment horizontal="center" vertical="center" textRotation="90" wrapText="1" readingOrder="1"/>
    </xf>
    <xf numFmtId="0" fontId="8" fillId="3" borderId="0" xfId="5" applyFont="1" applyFill="1" applyBorder="1" applyAlignment="1">
      <alignment horizontal="center" vertical="center" textRotation="90" wrapText="1" readingOrder="1"/>
    </xf>
    <xf numFmtId="0" fontId="7" fillId="3" borderId="77" xfId="5" applyFont="1" applyFill="1" applyBorder="1" applyAlignment="1">
      <alignment horizontal="center" vertical="center" textRotation="90" wrapText="1" readingOrder="1"/>
    </xf>
    <xf numFmtId="0" fontId="8" fillId="3" borderId="56" xfId="5" applyFont="1" applyFill="1" applyBorder="1" applyAlignment="1">
      <alignment horizontal="center" vertical="center" textRotation="90" wrapText="1" readingOrder="1"/>
    </xf>
    <xf numFmtId="0" fontId="8" fillId="3" borderId="15" xfId="5" applyFont="1" applyFill="1" applyBorder="1" applyAlignment="1">
      <alignment horizontal="center" vertical="center" textRotation="90" wrapText="1" readingOrder="1"/>
    </xf>
    <xf numFmtId="0" fontId="50" fillId="0" borderId="0" xfId="5" applyFont="1" applyBorder="1" applyAlignment="1">
      <alignment horizontal="left"/>
    </xf>
    <xf numFmtId="2" fontId="18" fillId="0" borderId="7" xfId="5" applyNumberFormat="1" applyBorder="1" applyAlignment="1">
      <alignment horizontal="center"/>
    </xf>
    <xf numFmtId="165" fontId="19" fillId="0" borderId="0" xfId="5" applyNumberFormat="1" applyFont="1" applyBorder="1" applyAlignment="1">
      <alignment horizontal="center"/>
    </xf>
    <xf numFmtId="0" fontId="12" fillId="0" borderId="57" xfId="5" applyFont="1" applyBorder="1" applyAlignment="1">
      <alignment horizontal="center" vertical="center" textRotation="90" wrapText="1"/>
    </xf>
    <xf numFmtId="0" fontId="7" fillId="0" borderId="57" xfId="5" applyFont="1" applyBorder="1" applyAlignment="1">
      <alignment horizontal="center" vertical="center" textRotation="90" wrapText="1"/>
    </xf>
    <xf numFmtId="0" fontId="7" fillId="0" borderId="59" xfId="5" applyFont="1" applyBorder="1" applyAlignment="1">
      <alignment horizontal="center" vertical="center" textRotation="90" wrapText="1"/>
    </xf>
    <xf numFmtId="0" fontId="7" fillId="0" borderId="54" xfId="5" applyFont="1" applyBorder="1" applyAlignment="1">
      <alignment horizontal="center" vertical="center" textRotation="90" wrapText="1"/>
    </xf>
    <xf numFmtId="0" fontId="7" fillId="0" borderId="97" xfId="5" applyFont="1" applyBorder="1" applyAlignment="1">
      <alignment horizontal="center" vertical="center" textRotation="90" wrapText="1"/>
    </xf>
    <xf numFmtId="0" fontId="7" fillId="0" borderId="18" xfId="5" applyFont="1" applyBorder="1" applyAlignment="1">
      <alignment horizontal="center" vertical="center" textRotation="90" wrapText="1"/>
    </xf>
    <xf numFmtId="0" fontId="7" fillId="0" borderId="160" xfId="5" applyFont="1" applyBorder="1" applyAlignment="1">
      <alignment horizontal="center" vertical="center" textRotation="90" wrapText="1"/>
    </xf>
    <xf numFmtId="0" fontId="6" fillId="0" borderId="67" xfId="5" applyFont="1" applyBorder="1" applyAlignment="1">
      <alignment horizontal="center" vertical="center" textRotation="90" wrapText="1"/>
    </xf>
    <xf numFmtId="167" fontId="7" fillId="2" borderId="2" xfId="5" applyNumberFormat="1" applyFont="1" applyFill="1" applyBorder="1" applyAlignment="1">
      <alignment horizontal="center"/>
    </xf>
    <xf numFmtId="167" fontId="7" fillId="2" borderId="3" xfId="5" applyNumberFormat="1" applyFont="1" applyFill="1" applyBorder="1" applyAlignment="1">
      <alignment horizontal="center"/>
    </xf>
    <xf numFmtId="1" fontId="7" fillId="2" borderId="62" xfId="5" applyNumberFormat="1" applyFont="1" applyFill="1" applyBorder="1" applyAlignment="1">
      <alignment horizontal="center"/>
    </xf>
    <xf numFmtId="1" fontId="7" fillId="2" borderId="43" xfId="5" applyNumberFormat="1" applyFont="1" applyFill="1" applyBorder="1" applyAlignment="1">
      <alignment horizontal="center"/>
    </xf>
    <xf numFmtId="1" fontId="7" fillId="2" borderId="6" xfId="5" applyNumberFormat="1" applyFont="1" applyFill="1" applyBorder="1" applyAlignment="1">
      <alignment horizontal="center"/>
    </xf>
    <xf numFmtId="167" fontId="9" fillId="5" borderId="2" xfId="5" applyNumberFormat="1" applyFont="1" applyFill="1" applyBorder="1" applyAlignment="1">
      <alignment horizontal="center"/>
    </xf>
    <xf numFmtId="167" fontId="9" fillId="0" borderId="51" xfId="5" applyNumberFormat="1" applyFont="1" applyFill="1" applyBorder="1" applyAlignment="1">
      <alignment horizontal="center"/>
    </xf>
    <xf numFmtId="165" fontId="9" fillId="3" borderId="46" xfId="5" applyNumberFormat="1" applyFont="1" applyFill="1" applyBorder="1" applyAlignment="1">
      <alignment horizontal="center" wrapText="1"/>
    </xf>
    <xf numFmtId="0" fontId="9" fillId="0" borderId="24" xfId="5" applyFont="1" applyFill="1" applyBorder="1" applyAlignment="1">
      <alignment horizontal="left"/>
    </xf>
    <xf numFmtId="0" fontId="4" fillId="0" borderId="27" xfId="5" applyFont="1" applyFill="1" applyBorder="1" applyAlignment="1">
      <alignment horizontal="left" wrapText="1"/>
    </xf>
    <xf numFmtId="0" fontId="9" fillId="0" borderId="27" xfId="5" applyFont="1" applyFill="1" applyBorder="1" applyAlignment="1">
      <alignment horizontal="left"/>
    </xf>
    <xf numFmtId="0" fontId="6" fillId="2" borderId="30" xfId="5" applyFont="1" applyFill="1" applyBorder="1" applyAlignment="1"/>
    <xf numFmtId="0" fontId="9" fillId="0" borderId="40" xfId="5" applyFont="1" applyFill="1" applyBorder="1" applyAlignment="1">
      <alignment horizontal="center" wrapText="1"/>
    </xf>
    <xf numFmtId="0" fontId="9" fillId="0" borderId="24" xfId="5" applyFont="1" applyFill="1" applyBorder="1" applyAlignment="1">
      <alignment horizontal="left" wrapText="1"/>
    </xf>
    <xf numFmtId="165" fontId="9" fillId="0" borderId="47" xfId="5" applyNumberFormat="1" applyFont="1" applyFill="1" applyBorder="1" applyAlignment="1">
      <alignment horizontal="center" wrapText="1"/>
    </xf>
    <xf numFmtId="0" fontId="9" fillId="0" borderId="27" xfId="5" applyFont="1" applyFill="1" applyBorder="1" applyAlignment="1">
      <alignment horizontal="left" wrapText="1"/>
    </xf>
    <xf numFmtId="0" fontId="18" fillId="0" borderId="0" xfId="5" applyBorder="1" applyAlignment="1">
      <alignment horizontal="left"/>
    </xf>
    <xf numFmtId="0" fontId="7" fillId="0" borderId="63" xfId="5" applyFont="1" applyFill="1" applyBorder="1" applyAlignment="1">
      <alignment horizontal="center" vertical="center" wrapText="1"/>
    </xf>
    <xf numFmtId="0" fontId="6" fillId="0" borderId="64" xfId="5" applyFont="1" applyBorder="1" applyAlignment="1">
      <alignment horizontal="center" vertical="center" wrapText="1"/>
    </xf>
    <xf numFmtId="0" fontId="6" fillId="0" borderId="65" xfId="5" applyFont="1" applyBorder="1" applyAlignment="1">
      <alignment horizontal="center" vertical="center" wrapText="1"/>
    </xf>
    <xf numFmtId="0" fontId="7" fillId="0" borderId="153" xfId="5" applyFont="1" applyBorder="1" applyAlignment="1">
      <alignment horizontal="center" vertical="center" wrapText="1"/>
    </xf>
    <xf numFmtId="0" fontId="7" fillId="0" borderId="44" xfId="5" applyFont="1" applyBorder="1" applyAlignment="1">
      <alignment horizontal="center" vertical="center" wrapText="1"/>
    </xf>
    <xf numFmtId="0" fontId="7" fillId="0" borderId="36" xfId="5" applyFont="1" applyBorder="1" applyAlignment="1">
      <alignment horizontal="center" vertical="center" wrapText="1"/>
    </xf>
    <xf numFmtId="0" fontId="7" fillId="0" borderId="0" xfId="42" applyFont="1" applyAlignment="1">
      <alignment horizontal="left"/>
    </xf>
    <xf numFmtId="0" fontId="7" fillId="0" borderId="34" xfId="42" applyFont="1" applyBorder="1" applyAlignment="1">
      <alignment horizontal="center" vertical="center" wrapText="1"/>
    </xf>
    <xf numFmtId="0" fontId="7" fillId="0" borderId="51" xfId="42" applyFont="1" applyBorder="1" applyAlignment="1">
      <alignment horizontal="center"/>
    </xf>
    <xf numFmtId="0" fontId="7" fillId="2" borderId="5" xfId="5" applyFont="1" applyFill="1" applyBorder="1" applyAlignment="1">
      <alignment horizontal="center" wrapText="1"/>
    </xf>
    <xf numFmtId="0" fontId="7" fillId="0" borderId="44" xfId="42" applyFont="1" applyBorder="1" applyAlignment="1">
      <alignment horizontal="center" vertical="center"/>
    </xf>
    <xf numFmtId="0" fontId="7" fillId="0" borderId="36" xfId="42" applyFont="1" applyBorder="1" applyAlignment="1">
      <alignment horizontal="center" vertical="center"/>
    </xf>
    <xf numFmtId="0" fontId="7" fillId="0" borderId="34" xfId="42" applyFont="1" applyBorder="1" applyAlignment="1">
      <alignment horizontal="center" vertical="center"/>
    </xf>
    <xf numFmtId="0" fontId="7" fillId="0" borderId="35" xfId="42" applyFont="1" applyBorder="1" applyAlignment="1">
      <alignment horizontal="center" vertical="center"/>
    </xf>
    <xf numFmtId="0" fontId="7" fillId="0" borderId="64" xfId="42" applyFont="1" applyBorder="1" applyAlignment="1">
      <alignment horizontal="center" vertical="center"/>
    </xf>
    <xf numFmtId="0" fontId="7" fillId="2" borderId="4" xfId="5" applyFont="1" applyFill="1" applyBorder="1" applyAlignment="1">
      <alignment horizontal="left" wrapText="1"/>
    </xf>
    <xf numFmtId="0" fontId="4" fillId="0" borderId="169" xfId="5" applyFont="1" applyFill="1" applyBorder="1" applyAlignment="1">
      <alignment wrapText="1"/>
    </xf>
    <xf numFmtId="3" fontId="9" fillId="0" borderId="38" xfId="5" applyNumberFormat="1" applyFont="1" applyFill="1" applyBorder="1" applyAlignment="1">
      <alignment horizontal="center" wrapText="1"/>
    </xf>
    <xf numFmtId="3" fontId="9" fillId="0" borderId="87" xfId="5" applyNumberFormat="1" applyFont="1" applyFill="1" applyBorder="1" applyAlignment="1">
      <alignment horizontal="center" wrapText="1"/>
    </xf>
    <xf numFmtId="3" fontId="9" fillId="0" borderId="13" xfId="5" applyNumberFormat="1" applyFont="1" applyFill="1" applyBorder="1" applyAlignment="1">
      <alignment horizontal="center" wrapText="1"/>
    </xf>
    <xf numFmtId="3" fontId="9" fillId="0" borderId="9" xfId="5" applyNumberFormat="1" applyFont="1" applyFill="1" applyBorder="1" applyAlignment="1">
      <alignment horizontal="center" wrapText="1"/>
    </xf>
    <xf numFmtId="0" fontId="6" fillId="0" borderId="78" xfId="5" applyFont="1" applyBorder="1" applyAlignment="1">
      <alignment horizontal="center" vertical="center" textRotation="90" wrapText="1"/>
    </xf>
    <xf numFmtId="0" fontId="25" fillId="0" borderId="150" xfId="5" applyFont="1" applyBorder="1" applyAlignment="1">
      <alignment horizontal="center" wrapText="1"/>
    </xf>
    <xf numFmtId="0" fontId="25" fillId="0" borderId="132" xfId="5" applyFont="1" applyBorder="1" applyAlignment="1">
      <alignment horizontal="center" wrapText="1"/>
    </xf>
    <xf numFmtId="3" fontId="7" fillId="2" borderId="164" xfId="5" applyNumberFormat="1" applyFont="1" applyFill="1" applyBorder="1" applyAlignment="1">
      <alignment horizontal="center" wrapText="1"/>
    </xf>
    <xf numFmtId="0" fontId="6" fillId="0" borderId="18" xfId="5" applyFont="1" applyBorder="1" applyAlignment="1">
      <alignment horizontal="center" vertical="center" textRotation="90" wrapText="1"/>
    </xf>
    <xf numFmtId="0" fontId="25" fillId="0" borderId="16" xfId="5" applyFont="1" applyFill="1" applyBorder="1" applyAlignment="1">
      <alignment horizontal="center" wrapText="1"/>
    </xf>
    <xf numFmtId="0" fontId="25" fillId="0" borderId="133" xfId="5" applyFont="1" applyBorder="1" applyAlignment="1">
      <alignment horizontal="center" wrapText="1"/>
    </xf>
    <xf numFmtId="0" fontId="25" fillId="0" borderId="40" xfId="5" applyFont="1" applyFill="1" applyBorder="1" applyAlignment="1">
      <alignment horizontal="center" wrapText="1"/>
    </xf>
    <xf numFmtId="3" fontId="25" fillId="5" borderId="40" xfId="5" applyNumberFormat="1" applyFont="1" applyFill="1" applyBorder="1" applyAlignment="1">
      <alignment horizontal="center" wrapText="1"/>
    </xf>
    <xf numFmtId="3" fontId="25" fillId="5" borderId="3" xfId="5" applyNumberFormat="1" applyFont="1" applyFill="1" applyBorder="1" applyAlignment="1">
      <alignment horizontal="center" wrapText="1"/>
    </xf>
    <xf numFmtId="3" fontId="25" fillId="5" borderId="42" xfId="5" applyNumberFormat="1" applyFont="1" applyFill="1" applyBorder="1" applyAlignment="1">
      <alignment horizontal="center" wrapText="1"/>
    </xf>
    <xf numFmtId="3" fontId="25" fillId="5" borderId="5" xfId="5" applyNumberFormat="1" applyFont="1" applyFill="1" applyBorder="1" applyAlignment="1">
      <alignment horizontal="center" wrapText="1"/>
    </xf>
    <xf numFmtId="3" fontId="25" fillId="5" borderId="6" xfId="5" applyNumberFormat="1" applyFont="1" applyFill="1" applyBorder="1" applyAlignment="1">
      <alignment horizontal="center" wrapText="1"/>
    </xf>
    <xf numFmtId="0" fontId="7" fillId="0" borderId="42" xfId="5" applyFont="1" applyBorder="1" applyAlignment="1">
      <alignment horizontal="left" wrapText="1"/>
    </xf>
    <xf numFmtId="0" fontId="7" fillId="0" borderId="5" xfId="5" applyFont="1" applyBorder="1" applyAlignment="1">
      <alignment horizontal="left" wrapText="1"/>
    </xf>
    <xf numFmtId="0" fontId="4" fillId="0" borderId="27" xfId="5" applyFont="1" applyBorder="1" applyAlignment="1">
      <alignment wrapText="1"/>
    </xf>
    <xf numFmtId="0" fontId="7" fillId="3" borderId="42" xfId="5" applyFont="1" applyFill="1" applyBorder="1" applyAlignment="1">
      <alignment horizontal="left" wrapText="1"/>
    </xf>
    <xf numFmtId="0" fontId="7" fillId="3" borderId="5" xfId="5" applyFont="1" applyFill="1" applyBorder="1" applyAlignment="1">
      <alignment horizontal="left" wrapText="1"/>
    </xf>
    <xf numFmtId="0" fontId="69" fillId="3" borderId="154" xfId="5" applyFont="1" applyFill="1" applyBorder="1" applyAlignment="1">
      <alignment horizontal="center" vertical="center" wrapText="1"/>
    </xf>
    <xf numFmtId="3" fontId="69" fillId="3" borderId="10" xfId="5" applyNumberFormat="1" applyFont="1" applyFill="1" applyBorder="1" applyAlignment="1">
      <alignment horizontal="center" vertical="center" wrapText="1"/>
    </xf>
    <xf numFmtId="0" fontId="70" fillId="3" borderId="2" xfId="5" applyFont="1" applyFill="1" applyBorder="1" applyAlignment="1">
      <alignment horizontal="center" vertical="center" wrapText="1"/>
    </xf>
    <xf numFmtId="0" fontId="70" fillId="3" borderId="3" xfId="5" applyFont="1" applyFill="1" applyBorder="1" applyAlignment="1">
      <alignment horizontal="center" vertical="center" wrapText="1"/>
    </xf>
    <xf numFmtId="0" fontId="6" fillId="0" borderId="49" xfId="6" applyFont="1" applyBorder="1" applyAlignment="1">
      <alignment horizontal="center" vertical="center"/>
    </xf>
    <xf numFmtId="0" fontId="18" fillId="0" borderId="1" xfId="6" applyFont="1" applyBorder="1" applyAlignment="1">
      <alignment horizontal="left" wrapText="1"/>
    </xf>
    <xf numFmtId="0" fontId="18" fillId="0" borderId="19" xfId="6" applyFont="1" applyBorder="1" applyAlignment="1">
      <alignment horizontal="left" wrapText="1"/>
    </xf>
    <xf numFmtId="0" fontId="69" fillId="0" borderId="8" xfId="6" applyFont="1" applyBorder="1" applyAlignment="1">
      <alignment horizontal="center" vertical="center"/>
    </xf>
    <xf numFmtId="0" fontId="70" fillId="4" borderId="5" xfId="6" applyFont="1" applyFill="1" applyBorder="1" applyAlignment="1">
      <alignment horizontal="center" vertical="center"/>
    </xf>
    <xf numFmtId="0" fontId="70" fillId="4" borderId="6" xfId="6" applyFont="1" applyFill="1" applyBorder="1" applyAlignment="1">
      <alignment horizontal="center" vertical="center"/>
    </xf>
    <xf numFmtId="0" fontId="4" fillId="0" borderId="2" xfId="6" applyFont="1" applyBorder="1" applyAlignment="1">
      <alignment wrapText="1"/>
    </xf>
    <xf numFmtId="0" fontId="4" fillId="0" borderId="57" xfId="6" applyFont="1" applyBorder="1" applyAlignment="1">
      <alignment wrapText="1"/>
    </xf>
    <xf numFmtId="0" fontId="69" fillId="0" borderId="10" xfId="6" applyFont="1" applyBorder="1" applyAlignment="1">
      <alignment wrapText="1"/>
    </xf>
    <xf numFmtId="0" fontId="69" fillId="0" borderId="10" xfId="6" applyFont="1" applyBorder="1" applyAlignment="1">
      <alignment horizontal="center" vertical="center"/>
    </xf>
    <xf numFmtId="0" fontId="69" fillId="0" borderId="7" xfId="6" applyFont="1" applyBorder="1" applyAlignment="1">
      <alignment horizontal="center" vertical="center"/>
    </xf>
    <xf numFmtId="0" fontId="6" fillId="0" borderId="2" xfId="6" applyFont="1" applyBorder="1" applyAlignment="1">
      <alignment horizontal="center" vertical="center"/>
    </xf>
    <xf numFmtId="0" fontId="6" fillId="0" borderId="1" xfId="6" applyFont="1" applyBorder="1" applyAlignment="1">
      <alignment horizontal="center" vertical="center"/>
    </xf>
    <xf numFmtId="0" fontId="82" fillId="0" borderId="154" xfId="5" applyFont="1" applyBorder="1" applyAlignment="1">
      <alignment horizontal="center"/>
    </xf>
    <xf numFmtId="0" fontId="82" fillId="0" borderId="10" xfId="5" applyFont="1" applyBorder="1" applyAlignment="1">
      <alignment horizontal="center"/>
    </xf>
    <xf numFmtId="0" fontId="82" fillId="0" borderId="7" xfId="5" applyFont="1" applyBorder="1" applyAlignment="1">
      <alignment horizontal="center"/>
    </xf>
    <xf numFmtId="3" fontId="25" fillId="0" borderId="31" xfId="33" quotePrefix="1" applyFont="1" applyFill="1" applyBorder="1" applyAlignment="1">
      <alignment horizontal="center"/>
    </xf>
    <xf numFmtId="3" fontId="90" fillId="0" borderId="42" xfId="33" quotePrefix="1" applyFont="1" applyFill="1" applyBorder="1" applyAlignment="1">
      <alignment horizontal="center"/>
    </xf>
    <xf numFmtId="3" fontId="4" fillId="0" borderId="5" xfId="34" applyNumberFormat="1" applyFont="1" applyFill="1" applyBorder="1" applyAlignment="1">
      <alignment horizontal="center"/>
    </xf>
    <xf numFmtId="3" fontId="4" fillId="0" borderId="62" xfId="28" applyNumberFormat="1" applyFont="1" applyFill="1" applyBorder="1" applyAlignment="1">
      <alignment horizontal="center"/>
    </xf>
    <xf numFmtId="3" fontId="4" fillId="0" borderId="42" xfId="40" applyNumberFormat="1" applyFont="1" applyBorder="1" applyAlignment="1">
      <alignment horizontal="center"/>
    </xf>
    <xf numFmtId="3" fontId="4" fillId="0" borderId="5" xfId="40" applyNumberFormat="1" applyFont="1" applyBorder="1" applyAlignment="1">
      <alignment horizontal="center"/>
    </xf>
    <xf numFmtId="3" fontId="7" fillId="0" borderId="62" xfId="28" applyNumberFormat="1" applyFont="1" applyBorder="1" applyAlignment="1">
      <alignment horizontal="center"/>
    </xf>
    <xf numFmtId="3" fontId="7" fillId="2" borderId="31" xfId="28" applyNumberFormat="1" applyFont="1" applyFill="1" applyBorder="1" applyAlignment="1">
      <alignment horizontal="center"/>
    </xf>
    <xf numFmtId="3" fontId="4" fillId="4" borderId="32" xfId="40" applyNumberFormat="1" applyFont="1" applyFill="1" applyBorder="1" applyAlignment="1">
      <alignment horizontal="center"/>
    </xf>
    <xf numFmtId="3" fontId="25" fillId="0" borderId="2" xfId="5" applyNumberFormat="1" applyFont="1" applyBorder="1" applyAlignment="1">
      <alignment horizontal="center" vertical="center"/>
    </xf>
    <xf numFmtId="166" fontId="4" fillId="0" borderId="2" xfId="5" applyNumberFormat="1" applyFont="1" applyBorder="1" applyAlignment="1">
      <alignment horizontal="center" vertical="center"/>
    </xf>
    <xf numFmtId="0" fontId="99" fillId="0" borderId="2" xfId="5" applyFont="1" applyBorder="1" applyAlignment="1">
      <alignment horizontal="center" vertical="center" wrapText="1"/>
    </xf>
    <xf numFmtId="166" fontId="4" fillId="0" borderId="46" xfId="5" applyNumberFormat="1" applyFont="1" applyBorder="1" applyAlignment="1">
      <alignment horizontal="center" vertical="center"/>
    </xf>
    <xf numFmtId="3" fontId="25" fillId="0" borderId="46" xfId="5" applyNumberFormat="1" applyFont="1" applyBorder="1" applyAlignment="1">
      <alignment horizontal="center" vertical="center"/>
    </xf>
    <xf numFmtId="0" fontId="99" fillId="0" borderId="27" xfId="5" applyFont="1" applyBorder="1" applyAlignment="1">
      <alignment horizontal="left" vertical="center" wrapText="1"/>
    </xf>
    <xf numFmtId="166" fontId="4" fillId="0" borderId="3" xfId="5" applyNumberFormat="1" applyFont="1" applyBorder="1" applyAlignment="1">
      <alignment horizontal="center" vertical="center"/>
    </xf>
    <xf numFmtId="166" fontId="4" fillId="0" borderId="5" xfId="5" applyNumberFormat="1" applyFont="1" applyBorder="1" applyAlignment="1">
      <alignment horizontal="center" vertical="center"/>
    </xf>
    <xf numFmtId="3" fontId="25" fillId="0" borderId="5" xfId="5" applyNumberFormat="1" applyFont="1" applyBorder="1" applyAlignment="1">
      <alignment horizontal="center" vertical="center"/>
    </xf>
    <xf numFmtId="0" fontId="99" fillId="0" borderId="24" xfId="5" applyFont="1" applyBorder="1" applyAlignment="1">
      <alignment horizontal="left" vertical="center"/>
    </xf>
    <xf numFmtId="0" fontId="99" fillId="0" borderId="30" xfId="5" applyFont="1" applyBorder="1" applyAlignment="1">
      <alignment horizontal="left" vertical="center"/>
    </xf>
    <xf numFmtId="0" fontId="18" fillId="0" borderId="17" xfId="5" applyBorder="1"/>
    <xf numFmtId="3" fontId="25" fillId="0" borderId="7" xfId="5" applyNumberFormat="1" applyFont="1" applyBorder="1" applyAlignment="1">
      <alignment horizontal="center" vertical="center"/>
    </xf>
    <xf numFmtId="3" fontId="25" fillId="0" borderId="3" xfId="5" applyNumberFormat="1" applyFont="1" applyBorder="1" applyAlignment="1">
      <alignment horizontal="center" vertical="center"/>
    </xf>
    <xf numFmtId="49" fontId="7" fillId="0" borderId="109" xfId="42" applyNumberFormat="1" applyFont="1" applyBorder="1" applyAlignment="1">
      <alignment horizontal="left"/>
    </xf>
    <xf numFmtId="0" fontId="4" fillId="0" borderId="34" xfId="42" applyBorder="1" applyAlignment="1">
      <alignment horizontal="center"/>
    </xf>
    <xf numFmtId="0" fontId="7" fillId="0" borderId="0" xfId="42" applyFont="1" applyBorder="1" applyAlignment="1">
      <alignment horizontal="right"/>
    </xf>
    <xf numFmtId="0" fontId="15" fillId="0" borderId="0" xfId="4" applyBorder="1" applyAlignment="1" applyProtection="1"/>
    <xf numFmtId="0" fontId="8" fillId="0" borderId="0" xfId="42" applyFont="1" applyBorder="1"/>
    <xf numFmtId="0" fontId="22" fillId="0" borderId="34" xfId="51" applyNumberFormat="1" applyFont="1" applyFill="1" applyBorder="1" applyAlignment="1">
      <alignment horizontal="center" vertical="center" textRotation="90" wrapText="1"/>
    </xf>
    <xf numFmtId="0" fontId="22" fillId="0" borderId="44" xfId="51" applyNumberFormat="1" applyFont="1" applyFill="1" applyBorder="1" applyAlignment="1">
      <alignment horizontal="center" vertical="center" textRotation="90" wrapText="1"/>
    </xf>
    <xf numFmtId="0" fontId="22" fillId="0" borderId="35" xfId="51" applyNumberFormat="1" applyFont="1" applyFill="1" applyBorder="1" applyAlignment="1">
      <alignment horizontal="center" vertical="center" textRotation="90" wrapText="1"/>
    </xf>
    <xf numFmtId="0" fontId="22" fillId="0" borderId="36" xfId="51" applyNumberFormat="1" applyFont="1" applyFill="1" applyBorder="1" applyAlignment="1">
      <alignment horizontal="center" vertical="center" textRotation="90" wrapText="1"/>
    </xf>
    <xf numFmtId="174" fontId="40" fillId="3" borderId="37" xfId="153" applyNumberFormat="1" applyFont="1" applyFill="1" applyBorder="1" applyAlignment="1">
      <alignment horizontal="left"/>
    </xf>
    <xf numFmtId="174" fontId="40" fillId="3" borderId="39" xfId="153" applyNumberFormat="1" applyFont="1" applyFill="1" applyBorder="1" applyAlignment="1">
      <alignment horizontal="left"/>
    </xf>
    <xf numFmtId="174" fontId="40" fillId="3" borderId="39" xfId="153" applyNumberFormat="1" applyFont="1" applyFill="1" applyBorder="1" applyAlignment="1"/>
    <xf numFmtId="174" fontId="40" fillId="3" borderId="166" xfId="153" applyNumberFormat="1" applyFont="1" applyFill="1" applyBorder="1" applyAlignment="1"/>
    <xf numFmtId="174" fontId="40" fillId="3" borderId="185" xfId="153" applyNumberFormat="1" applyFont="1" applyFill="1" applyBorder="1" applyAlignment="1"/>
    <xf numFmtId="174" fontId="93" fillId="5" borderId="168" xfId="153" applyNumberFormat="1" applyFont="1" applyFill="1" applyBorder="1" applyAlignment="1"/>
    <xf numFmtId="174" fontId="40" fillId="3" borderId="37" xfId="153" applyNumberFormat="1" applyFont="1" applyFill="1" applyBorder="1" applyAlignment="1"/>
    <xf numFmtId="174" fontId="40" fillId="3" borderId="121" xfId="153" applyNumberFormat="1" applyFont="1" applyFill="1" applyBorder="1" applyAlignment="1"/>
    <xf numFmtId="174" fontId="40" fillId="3" borderId="166" xfId="153" applyNumberFormat="1" applyFont="1" applyFill="1" applyBorder="1" applyAlignment="1">
      <alignment horizontal="left"/>
    </xf>
    <xf numFmtId="174" fontId="93" fillId="5" borderId="37" xfId="153" applyNumberFormat="1" applyFont="1" applyFill="1" applyBorder="1" applyAlignment="1">
      <alignment horizontal="left"/>
    </xf>
    <xf numFmtId="174" fontId="93" fillId="5" borderId="166" xfId="153" applyNumberFormat="1" applyFont="1" applyFill="1" applyBorder="1" applyAlignment="1">
      <alignment horizontal="left"/>
    </xf>
    <xf numFmtId="174" fontId="40" fillId="3" borderId="37" xfId="153" applyNumberFormat="1" applyFont="1" applyFill="1" applyBorder="1" applyAlignment="1">
      <alignment wrapText="1"/>
    </xf>
    <xf numFmtId="174" fontId="40" fillId="3" borderId="72" xfId="153" applyNumberFormat="1" applyFont="1" applyFill="1" applyBorder="1" applyAlignment="1"/>
    <xf numFmtId="3" fontId="12" fillId="0" borderId="150" xfId="154" applyNumberFormat="1" applyFont="1" applyFill="1" applyBorder="1" applyAlignment="1">
      <alignment horizontal="center"/>
    </xf>
    <xf numFmtId="3" fontId="12" fillId="0" borderId="132" xfId="154" applyNumberFormat="1" applyFont="1" applyFill="1" applyBorder="1" applyAlignment="1">
      <alignment horizontal="center"/>
    </xf>
    <xf numFmtId="3" fontId="12" fillId="0" borderId="133" xfId="154" applyNumberFormat="1" applyFont="1" applyFill="1" applyBorder="1" applyAlignment="1">
      <alignment horizontal="center"/>
    </xf>
    <xf numFmtId="3" fontId="131" fillId="0" borderId="25" xfId="42" applyNumberFormat="1" applyFont="1" applyBorder="1" applyAlignment="1">
      <alignment horizontal="center"/>
    </xf>
    <xf numFmtId="3" fontId="131" fillId="0" borderId="28" xfId="156" applyNumberFormat="1" applyFont="1" applyBorder="1" applyAlignment="1">
      <alignment horizontal="center"/>
    </xf>
    <xf numFmtId="3" fontId="12" fillId="0" borderId="88" xfId="154" applyNumberFormat="1" applyFont="1" applyFill="1" applyBorder="1" applyAlignment="1">
      <alignment horizontal="center"/>
    </xf>
    <xf numFmtId="3" fontId="12" fillId="0" borderId="92" xfId="154" applyNumberFormat="1" applyFont="1" applyFill="1" applyBorder="1" applyAlignment="1">
      <alignment horizontal="center"/>
    </xf>
    <xf numFmtId="3" fontId="12" fillId="0" borderId="93" xfId="154" applyNumberFormat="1" applyFont="1" applyFill="1" applyBorder="1" applyAlignment="1">
      <alignment horizontal="center"/>
    </xf>
    <xf numFmtId="0" fontId="7" fillId="0" borderId="172" xfId="42" applyFont="1" applyBorder="1" applyAlignment="1">
      <alignment horizontal="center"/>
    </xf>
    <xf numFmtId="3" fontId="131" fillId="0" borderId="125" xfId="156" applyNumberFormat="1" applyFont="1" applyBorder="1" applyAlignment="1">
      <alignment horizontal="center"/>
    </xf>
    <xf numFmtId="3" fontId="12" fillId="0" borderId="164" xfId="154" applyNumberFormat="1" applyFont="1" applyFill="1" applyBorder="1" applyAlignment="1">
      <alignment horizontal="center"/>
    </xf>
    <xf numFmtId="3" fontId="12" fillId="0" borderId="195" xfId="154" applyNumberFormat="1" applyFont="1" applyFill="1" applyBorder="1" applyAlignment="1">
      <alignment horizontal="center"/>
    </xf>
    <xf numFmtId="3" fontId="131" fillId="0" borderId="31" xfId="156" applyNumberFormat="1" applyFont="1" applyBorder="1" applyAlignment="1">
      <alignment horizontal="center"/>
    </xf>
    <xf numFmtId="0" fontId="15" fillId="0" borderId="0" xfId="149" applyFont="1" applyBorder="1" applyAlignment="1" applyProtection="1"/>
    <xf numFmtId="0" fontId="93" fillId="0" borderId="0" xfId="42" applyFont="1" applyBorder="1"/>
    <xf numFmtId="0" fontId="40" fillId="0" borderId="0" xfId="42" applyFont="1" applyBorder="1"/>
    <xf numFmtId="0" fontId="7" fillId="0" borderId="0" xfId="160" quotePrefix="1" applyFont="1" applyBorder="1" applyAlignment="1">
      <alignment horizontal="center" vertical="center"/>
    </xf>
    <xf numFmtId="0" fontId="7" fillId="0" borderId="0" xfId="160" applyFont="1" applyBorder="1" applyAlignment="1">
      <alignment horizontal="center"/>
    </xf>
    <xf numFmtId="2" fontId="8" fillId="0" borderId="87" xfId="42" applyNumberFormat="1" applyFont="1" applyBorder="1" applyAlignment="1">
      <alignment horizontal="center"/>
    </xf>
    <xf numFmtId="3" fontId="18" fillId="0" borderId="38" xfId="42" applyNumberFormat="1" applyFont="1" applyFill="1" applyBorder="1" applyAlignment="1">
      <alignment horizontal="center" wrapText="1"/>
    </xf>
    <xf numFmtId="0" fontId="12" fillId="0" borderId="35" xfId="42" applyFont="1" applyBorder="1" applyAlignment="1">
      <alignment horizontal="center" vertical="center" wrapText="1"/>
    </xf>
    <xf numFmtId="0" fontId="7" fillId="3" borderId="45" xfId="5" applyFont="1" applyFill="1" applyBorder="1" applyAlignment="1">
      <alignment horizontal="center" wrapText="1"/>
    </xf>
    <xf numFmtId="0" fontId="7" fillId="3" borderId="1" xfId="5" applyFont="1" applyFill="1" applyBorder="1" applyAlignment="1">
      <alignment horizontal="center" wrapText="1"/>
    </xf>
    <xf numFmtId="0" fontId="7" fillId="3" borderId="4" xfId="5" applyFont="1" applyFill="1" applyBorder="1" applyAlignment="1">
      <alignment horizontal="center" wrapText="1"/>
    </xf>
    <xf numFmtId="0" fontId="7" fillId="3" borderId="146" xfId="5" applyFont="1" applyFill="1" applyBorder="1" applyAlignment="1">
      <alignment horizontal="center" wrapText="1"/>
    </xf>
    <xf numFmtId="3" fontId="27" fillId="3" borderId="2" xfId="40" applyNumberFormat="1" applyFont="1" applyFill="1" applyBorder="1"/>
    <xf numFmtId="0" fontId="156" fillId="0" borderId="10" xfId="209" applyFont="1" applyBorder="1" applyAlignment="1">
      <alignment horizontal="center"/>
    </xf>
    <xf numFmtId="0" fontId="27" fillId="0" borderId="10" xfId="40" applyFont="1" applyBorder="1" applyAlignment="1">
      <alignment horizontal="center"/>
    </xf>
    <xf numFmtId="3" fontId="27" fillId="3" borderId="10" xfId="40" applyNumberFormat="1" applyFont="1" applyFill="1" applyBorder="1" applyAlignment="1">
      <alignment horizontal="center"/>
    </xf>
    <xf numFmtId="3" fontId="27" fillId="0" borderId="10" xfId="5" applyNumberFormat="1" applyFont="1" applyBorder="1" applyAlignment="1">
      <alignment horizontal="center"/>
    </xf>
    <xf numFmtId="3" fontId="27" fillId="0" borderId="10" xfId="5" applyNumberFormat="1" applyFont="1" applyFill="1" applyBorder="1" applyAlignment="1">
      <alignment horizontal="center"/>
    </xf>
    <xf numFmtId="3" fontId="27" fillId="0" borderId="7" xfId="5" applyNumberFormat="1" applyFont="1" applyFill="1" applyBorder="1" applyAlignment="1">
      <alignment horizontal="center"/>
    </xf>
    <xf numFmtId="3" fontId="156" fillId="3" borderId="2" xfId="40" applyNumberFormat="1" applyFont="1" applyFill="1" applyBorder="1"/>
    <xf numFmtId="0" fontId="156" fillId="0" borderId="2" xfId="209" applyFont="1" applyBorder="1" applyAlignment="1">
      <alignment horizontal="center"/>
    </xf>
    <xf numFmtId="0" fontId="27" fillId="0" borderId="2" xfId="40" applyFont="1" applyBorder="1" applyAlignment="1">
      <alignment horizontal="center"/>
    </xf>
    <xf numFmtId="3" fontId="27" fillId="3" borderId="2" xfId="40" applyNumberFormat="1" applyFont="1" applyFill="1" applyBorder="1" applyAlignment="1">
      <alignment horizontal="center"/>
    </xf>
    <xf numFmtId="0" fontId="27" fillId="0" borderId="2" xfId="40" applyFont="1" applyFill="1" applyBorder="1" applyAlignment="1">
      <alignment horizontal="center"/>
    </xf>
    <xf numFmtId="0" fontId="27" fillId="0" borderId="3" xfId="40" applyFont="1" applyFill="1" applyBorder="1" applyAlignment="1">
      <alignment horizontal="center"/>
    </xf>
    <xf numFmtId="3" fontId="27" fillId="0" borderId="2" xfId="5" applyNumberFormat="1" applyFont="1" applyBorder="1" applyAlignment="1">
      <alignment horizontal="center"/>
    </xf>
    <xf numFmtId="3" fontId="27" fillId="0" borderId="2" xfId="5" applyNumberFormat="1" applyFont="1" applyFill="1" applyBorder="1" applyAlignment="1">
      <alignment horizontal="center"/>
    </xf>
    <xf numFmtId="3" fontId="27" fillId="0" borderId="3" xfId="5" applyNumberFormat="1" applyFont="1" applyFill="1" applyBorder="1" applyAlignment="1">
      <alignment horizontal="center"/>
    </xf>
    <xf numFmtId="3" fontId="14" fillId="5" borderId="2" xfId="40" applyNumberFormat="1" applyFont="1" applyFill="1" applyBorder="1"/>
    <xf numFmtId="3" fontId="14" fillId="5" borderId="2" xfId="40" applyNumberFormat="1" applyFont="1" applyFill="1" applyBorder="1" applyAlignment="1">
      <alignment horizontal="center"/>
    </xf>
    <xf numFmtId="3" fontId="14" fillId="5" borderId="3" xfId="40" applyNumberFormat="1" applyFont="1" applyFill="1" applyBorder="1" applyAlignment="1">
      <alignment horizontal="center"/>
    </xf>
    <xf numFmtId="3" fontId="27" fillId="0" borderId="2" xfId="40" applyNumberFormat="1" applyFont="1" applyFill="1" applyBorder="1" applyAlignment="1">
      <alignment horizontal="center"/>
    </xf>
    <xf numFmtId="3" fontId="27" fillId="0" borderId="3" xfId="40" applyNumberFormat="1" applyFont="1" applyFill="1" applyBorder="1" applyAlignment="1">
      <alignment horizontal="center"/>
    </xf>
    <xf numFmtId="0" fontId="31" fillId="0" borderId="2" xfId="5" applyFont="1" applyBorder="1" applyAlignment="1">
      <alignment horizontal="center"/>
    </xf>
    <xf numFmtId="0" fontId="29" fillId="5" borderId="2" xfId="5" applyFont="1" applyFill="1" applyBorder="1" applyAlignment="1">
      <alignment horizontal="center"/>
    </xf>
    <xf numFmtId="0" fontId="29" fillId="5" borderId="3" xfId="5" applyFont="1" applyFill="1" applyBorder="1" applyAlignment="1">
      <alignment horizontal="center"/>
    </xf>
    <xf numFmtId="3" fontId="27" fillId="0" borderId="2" xfId="5" applyNumberFormat="1" applyFont="1" applyBorder="1"/>
    <xf numFmtId="0" fontId="31" fillId="0" borderId="2" xfId="5" applyFont="1" applyFill="1" applyBorder="1" applyAlignment="1">
      <alignment horizontal="center"/>
    </xf>
    <xf numFmtId="0" fontId="31" fillId="0" borderId="3" xfId="5" applyFont="1" applyFill="1" applyBorder="1" applyAlignment="1">
      <alignment horizontal="center"/>
    </xf>
    <xf numFmtId="3" fontId="27" fillId="3" borderId="2" xfId="5" applyNumberFormat="1" applyFont="1" applyFill="1" applyBorder="1"/>
    <xf numFmtId="3" fontId="29" fillId="5" borderId="2" xfId="5" applyNumberFormat="1" applyFont="1" applyFill="1" applyBorder="1" applyAlignment="1">
      <alignment horizontal="center"/>
    </xf>
    <xf numFmtId="3" fontId="29" fillId="5" borderId="3" xfId="5" applyNumberFormat="1" applyFont="1" applyFill="1" applyBorder="1" applyAlignment="1">
      <alignment horizontal="center"/>
    </xf>
    <xf numFmtId="3" fontId="27" fillId="3" borderId="3" xfId="40" applyNumberFormat="1" applyFont="1" applyFill="1" applyBorder="1" applyAlignment="1">
      <alignment horizontal="center"/>
    </xf>
    <xf numFmtId="3" fontId="27" fillId="39" borderId="2" xfId="40" applyNumberFormat="1" applyFont="1" applyFill="1" applyBorder="1" applyAlignment="1">
      <alignment horizontal="left"/>
    </xf>
    <xf numFmtId="3" fontId="29" fillId="2" borderId="5" xfId="5" applyNumberFormat="1" applyFont="1" applyFill="1" applyBorder="1" applyAlignment="1">
      <alignment horizontal="center"/>
    </xf>
    <xf numFmtId="3" fontId="29" fillId="2" borderId="6" xfId="5" applyNumberFormat="1" applyFont="1" applyFill="1" applyBorder="1" applyAlignment="1">
      <alignment horizontal="center"/>
    </xf>
    <xf numFmtId="3" fontId="25" fillId="0" borderId="89" xfId="5" applyNumberFormat="1" applyFont="1" applyFill="1" applyBorder="1" applyAlignment="1">
      <alignment horizontal="center" vertical="center"/>
    </xf>
    <xf numFmtId="3" fontId="25" fillId="0" borderId="94" xfId="5" applyNumberFormat="1" applyFont="1" applyFill="1" applyBorder="1" applyAlignment="1">
      <alignment horizontal="center" vertical="center"/>
    </xf>
    <xf numFmtId="3" fontId="25" fillId="0" borderId="126" xfId="5" applyNumberFormat="1" applyFont="1" applyFill="1" applyBorder="1" applyAlignment="1">
      <alignment horizontal="center" vertical="center"/>
    </xf>
    <xf numFmtId="0" fontId="22" fillId="0" borderId="49" xfId="5" applyNumberFormat="1" applyFont="1" applyFill="1" applyBorder="1" applyAlignment="1">
      <alignment vertical="center"/>
    </xf>
    <xf numFmtId="0" fontId="154" fillId="0" borderId="24" xfId="8" applyFont="1" applyBorder="1" applyAlignment="1">
      <alignment vertical="center"/>
    </xf>
    <xf numFmtId="0" fontId="155" fillId="0" borderId="30" xfId="8" applyFont="1" applyBorder="1" applyAlignment="1">
      <alignment vertical="center"/>
    </xf>
    <xf numFmtId="0" fontId="6" fillId="0" borderId="23" xfId="8" applyFont="1" applyBorder="1" applyAlignment="1"/>
    <xf numFmtId="0" fontId="6" fillId="0" borderId="169" xfId="8" applyFont="1" applyBorder="1"/>
    <xf numFmtId="0" fontId="6" fillId="0" borderId="27" xfId="0" applyFont="1" applyBorder="1"/>
    <xf numFmtId="0" fontId="6" fillId="0" borderId="27" xfId="0" applyFont="1" applyFill="1" applyBorder="1"/>
    <xf numFmtId="0" fontId="6" fillId="0" borderId="30" xfId="0" applyFont="1" applyBorder="1"/>
    <xf numFmtId="0" fontId="6" fillId="0" borderId="227" xfId="0" applyFont="1" applyBorder="1"/>
    <xf numFmtId="0" fontId="7" fillId="0" borderId="30" xfId="0" applyFont="1" applyBorder="1"/>
    <xf numFmtId="0" fontId="1" fillId="0" borderId="26" xfId="8" applyFont="1" applyBorder="1" applyAlignment="1">
      <alignment horizontal="left"/>
    </xf>
    <xf numFmtId="0" fontId="1" fillId="0" borderId="29" xfId="8" applyFont="1" applyBorder="1" applyAlignment="1">
      <alignment horizontal="left"/>
    </xf>
    <xf numFmtId="0" fontId="1" fillId="0" borderId="32" xfId="8" applyFont="1" applyBorder="1" applyAlignment="1">
      <alignment horizontal="left"/>
    </xf>
    <xf numFmtId="0" fontId="1" fillId="0" borderId="229" xfId="8" applyFont="1" applyBorder="1" applyAlignment="1">
      <alignment horizontal="left"/>
    </xf>
    <xf numFmtId="0" fontId="40" fillId="0" borderId="29" xfId="0" applyFont="1" applyBorder="1" applyAlignment="1">
      <alignment horizontal="left"/>
    </xf>
    <xf numFmtId="0" fontId="148" fillId="0" borderId="0" xfId="0" applyFont="1" applyAlignment="1">
      <alignment vertical="center"/>
    </xf>
    <xf numFmtId="0" fontId="147" fillId="0" borderId="0" xfId="0" applyFont="1" applyAlignment="1">
      <alignment vertical="center"/>
    </xf>
    <xf numFmtId="0" fontId="36" fillId="0" borderId="0" xfId="0" applyFont="1" applyAlignment="1">
      <alignment horizontal="center" wrapText="1"/>
    </xf>
    <xf numFmtId="49" fontId="39" fillId="0" borderId="0" xfId="0" applyNumberFormat="1" applyFont="1" applyAlignment="1">
      <alignment horizontal="center"/>
    </xf>
    <xf numFmtId="0" fontId="43" fillId="0" borderId="0" xfId="0" applyFont="1" applyAlignment="1">
      <alignment horizontal="center"/>
    </xf>
    <xf numFmtId="0" fontId="14" fillId="0" borderId="0" xfId="0" applyFont="1" applyAlignment="1">
      <alignment horizontal="center"/>
    </xf>
    <xf numFmtId="0" fontId="46" fillId="0" borderId="0" xfId="0" applyFont="1" applyAlignment="1">
      <alignment horizontal="center" wrapText="1"/>
    </xf>
    <xf numFmtId="0" fontId="7" fillId="0" borderId="0" xfId="0" applyFont="1" applyAlignment="1">
      <alignment horizontal="center"/>
    </xf>
    <xf numFmtId="0" fontId="147" fillId="0" borderId="0" xfId="0" applyFont="1" applyAlignment="1">
      <alignment horizontal="justify" vertical="justify" wrapText="1"/>
    </xf>
    <xf numFmtId="0" fontId="147" fillId="0" borderId="0" xfId="0" applyFont="1" applyAlignment="1">
      <alignment horizontal="justify" vertical="justify"/>
    </xf>
    <xf numFmtId="14" fontId="148" fillId="0" borderId="0" xfId="0" applyNumberFormat="1" applyFont="1" applyAlignment="1">
      <alignment horizontal="center" vertical="top"/>
    </xf>
    <xf numFmtId="0" fontId="148" fillId="0" borderId="0" xfId="0" applyFont="1" applyAlignment="1">
      <alignment horizontal="center" vertical="center"/>
    </xf>
    <xf numFmtId="0" fontId="18" fillId="0" borderId="40" xfId="2" applyFont="1" applyBorder="1" applyAlignment="1" applyProtection="1">
      <alignment horizontal="left"/>
    </xf>
    <xf numFmtId="0" fontId="18" fillId="0" borderId="2" xfId="2" applyFont="1" applyBorder="1" applyAlignment="1" applyProtection="1">
      <alignment horizontal="left"/>
    </xf>
    <xf numFmtId="0" fontId="18" fillId="10" borderId="40" xfId="2" applyFont="1" applyFill="1" applyBorder="1" applyAlignment="1" applyProtection="1">
      <alignment horizontal="left"/>
    </xf>
    <xf numFmtId="0" fontId="18" fillId="10" borderId="2" xfId="2" applyFont="1" applyFill="1" applyBorder="1" applyAlignment="1" applyProtection="1">
      <alignment horizontal="left"/>
    </xf>
    <xf numFmtId="0" fontId="18" fillId="10" borderId="38" xfId="2" applyFont="1" applyFill="1" applyBorder="1" applyAlignment="1" applyProtection="1">
      <alignment horizontal="left"/>
    </xf>
    <xf numFmtId="0" fontId="18" fillId="10" borderId="10" xfId="2" applyFont="1" applyFill="1" applyBorder="1" applyAlignment="1" applyProtection="1">
      <alignment horizontal="left"/>
    </xf>
    <xf numFmtId="0" fontId="18" fillId="0" borderId="42" xfId="2" applyFont="1" applyBorder="1" applyAlignment="1" applyProtection="1">
      <alignment horizontal="left"/>
    </xf>
    <xf numFmtId="0" fontId="18" fillId="0" borderId="5" xfId="2" applyFont="1" applyBorder="1" applyAlignment="1" applyProtection="1">
      <alignment horizontal="left"/>
    </xf>
    <xf numFmtId="0" fontId="18" fillId="0" borderId="228" xfId="2" applyFont="1" applyBorder="1" applyAlignment="1" applyProtection="1">
      <alignment horizontal="left"/>
    </xf>
    <xf numFmtId="0" fontId="18" fillId="0" borderId="180" xfId="2" applyFont="1" applyBorder="1" applyAlignment="1" applyProtection="1">
      <alignment horizontal="left"/>
    </xf>
    <xf numFmtId="0" fontId="18" fillId="0" borderId="40" xfId="2" applyFont="1" applyBorder="1" applyAlignment="1" applyProtection="1">
      <alignment horizontal="left" wrapText="1"/>
    </xf>
    <xf numFmtId="0" fontId="4" fillId="0" borderId="40" xfId="0" applyFont="1" applyBorder="1" applyAlignment="1">
      <alignment wrapText="1"/>
    </xf>
    <xf numFmtId="0" fontId="0" fillId="0" borderId="2" xfId="0" applyBorder="1"/>
    <xf numFmtId="0" fontId="5" fillId="0" borderId="2" xfId="2" applyBorder="1" applyAlignment="1" applyProtection="1">
      <alignment horizontal="left"/>
    </xf>
    <xf numFmtId="0" fontId="0" fillId="0" borderId="40" xfId="0" applyBorder="1"/>
    <xf numFmtId="0" fontId="4" fillId="0" borderId="40" xfId="4" applyFont="1" applyBorder="1" applyAlignment="1" applyProtection="1">
      <alignment horizontal="left"/>
    </xf>
    <xf numFmtId="0" fontId="4" fillId="0" borderId="2" xfId="4" applyFont="1" applyBorder="1" applyAlignment="1" applyProtection="1">
      <alignment horizontal="left"/>
    </xf>
    <xf numFmtId="0" fontId="18" fillId="0" borderId="2" xfId="2" applyFont="1" applyBorder="1" applyAlignment="1" applyProtection="1">
      <alignment horizontal="left" wrapText="1"/>
    </xf>
    <xf numFmtId="0" fontId="4" fillId="0" borderId="40" xfId="4" applyFont="1" applyBorder="1" applyAlignment="1" applyProtection="1">
      <alignment horizontal="left" wrapText="1"/>
    </xf>
    <xf numFmtId="0" fontId="4" fillId="0" borderId="2" xfId="4" applyFont="1" applyBorder="1" applyAlignment="1" applyProtection="1">
      <alignment horizontal="left" wrapText="1"/>
    </xf>
    <xf numFmtId="0" fontId="4" fillId="0" borderId="42" xfId="4" applyFont="1" applyBorder="1" applyAlignment="1" applyProtection="1">
      <alignment horizontal="left"/>
    </xf>
    <xf numFmtId="0" fontId="4" fillId="0" borderId="5" xfId="4" applyFont="1" applyBorder="1" applyAlignment="1" applyProtection="1">
      <alignment horizontal="left"/>
    </xf>
    <xf numFmtId="0" fontId="18" fillId="0" borderId="40" xfId="8" applyBorder="1" applyAlignment="1">
      <alignment horizontal="left"/>
    </xf>
    <xf numFmtId="0" fontId="18" fillId="0" borderId="2" xfId="8" applyBorder="1" applyAlignment="1">
      <alignment horizontal="left"/>
    </xf>
    <xf numFmtId="0" fontId="4" fillId="0" borderId="94" xfId="4" applyFont="1" applyBorder="1" applyAlignment="1" applyProtection="1">
      <alignment horizontal="left"/>
    </xf>
    <xf numFmtId="0" fontId="4" fillId="0" borderId="92" xfId="4" applyFont="1" applyBorder="1" applyAlignment="1" applyProtection="1">
      <alignment horizontal="left"/>
    </xf>
    <xf numFmtId="0" fontId="4" fillId="0" borderId="40" xfId="149" applyFont="1" applyBorder="1" applyAlignment="1" applyProtection="1">
      <alignment horizontal="left" wrapText="1"/>
    </xf>
    <xf numFmtId="0" fontId="4" fillId="0" borderId="2" xfId="149" applyFont="1" applyBorder="1" applyAlignment="1" applyProtection="1">
      <alignment horizontal="left"/>
    </xf>
    <xf numFmtId="0" fontId="18" fillId="0" borderId="94" xfId="2" applyFont="1" applyBorder="1" applyAlignment="1" applyProtection="1">
      <alignment horizontal="left"/>
    </xf>
    <xf numFmtId="0" fontId="18" fillId="0" borderId="92" xfId="2" applyFont="1" applyBorder="1" applyAlignment="1" applyProtection="1">
      <alignment horizontal="left"/>
    </xf>
    <xf numFmtId="0" fontId="4" fillId="0" borderId="42" xfId="149" applyFont="1" applyBorder="1" applyAlignment="1" applyProtection="1">
      <alignment horizontal="left"/>
    </xf>
    <xf numFmtId="0" fontId="4" fillId="0" borderId="5" xfId="149" applyFont="1" applyBorder="1" applyAlignment="1" applyProtection="1">
      <alignment horizontal="left"/>
    </xf>
    <xf numFmtId="0" fontId="4" fillId="0" borderId="40" xfId="149" applyFont="1" applyBorder="1" applyAlignment="1" applyProtection="1">
      <alignment horizontal="left"/>
    </xf>
    <xf numFmtId="0" fontId="4" fillId="0" borderId="228" xfId="149" applyFont="1" applyBorder="1" applyAlignment="1" applyProtection="1">
      <alignment horizontal="left"/>
    </xf>
    <xf numFmtId="0" fontId="4" fillId="0" borderId="180" xfId="149" applyFont="1" applyBorder="1" applyAlignment="1" applyProtection="1">
      <alignment horizontal="left"/>
    </xf>
    <xf numFmtId="0" fontId="6" fillId="0" borderId="224" xfId="8" applyFont="1" applyBorder="1" applyAlignment="1">
      <alignment horizontal="center" vertical="center"/>
    </xf>
    <xf numFmtId="0" fontId="6" fillId="0" borderId="225" xfId="8" applyFont="1" applyBorder="1" applyAlignment="1">
      <alignment horizontal="center" vertical="center"/>
    </xf>
    <xf numFmtId="0" fontId="6" fillId="0" borderId="226" xfId="8" applyFont="1" applyBorder="1" applyAlignment="1">
      <alignment horizontal="center" vertical="center"/>
    </xf>
    <xf numFmtId="0" fontId="6" fillId="0" borderId="168" xfId="8" applyFont="1" applyBorder="1" applyAlignment="1">
      <alignment horizontal="center"/>
    </xf>
    <xf numFmtId="0" fontId="6" fillId="0" borderId="111" xfId="8" applyFont="1" applyBorder="1" applyAlignment="1">
      <alignment horizontal="center"/>
    </xf>
    <xf numFmtId="0" fontId="151" fillId="0" borderId="175" xfId="8" applyFont="1" applyBorder="1" applyAlignment="1">
      <alignment horizontal="center" vertical="center"/>
    </xf>
    <xf numFmtId="0" fontId="151" fillId="0" borderId="176" xfId="8" applyFont="1" applyBorder="1" applyAlignment="1">
      <alignment horizontal="center" vertical="center"/>
    </xf>
    <xf numFmtId="0" fontId="151" fillId="0" borderId="177" xfId="8" applyFont="1" applyBorder="1" applyAlignment="1">
      <alignment horizontal="center" vertical="center"/>
    </xf>
    <xf numFmtId="0" fontId="29" fillId="0" borderId="168" xfId="8" applyFont="1" applyBorder="1" applyAlignment="1">
      <alignment horizontal="center" vertical="center"/>
    </xf>
    <xf numFmtId="0" fontId="29" fillId="0" borderId="90" xfId="8" applyFont="1" applyBorder="1" applyAlignment="1">
      <alignment horizontal="center" vertical="center"/>
    </xf>
    <xf numFmtId="0" fontId="29" fillId="0" borderId="147" xfId="8" applyFont="1" applyBorder="1" applyAlignment="1">
      <alignment horizontal="center" vertical="center"/>
    </xf>
    <xf numFmtId="0" fontId="31" fillId="10" borderId="64" xfId="2" applyFont="1" applyFill="1" applyBorder="1" applyAlignment="1" applyProtection="1">
      <alignment horizontal="left"/>
    </xf>
    <xf numFmtId="0" fontId="31" fillId="10" borderId="65" xfId="2" applyFont="1" applyFill="1" applyBorder="1" applyAlignment="1" applyProtection="1">
      <alignment horizontal="left"/>
    </xf>
    <xf numFmtId="0" fontId="31" fillId="10" borderId="113" xfId="2" applyFont="1" applyFill="1" applyBorder="1" applyAlignment="1" applyProtection="1">
      <alignment horizontal="left"/>
    </xf>
    <xf numFmtId="0" fontId="29" fillId="0" borderId="168" xfId="8" applyFont="1" applyBorder="1" applyAlignment="1">
      <alignment horizontal="center"/>
    </xf>
    <xf numFmtId="0" fontId="29" fillId="0" borderId="111" xfId="8" applyFont="1" applyBorder="1" applyAlignment="1">
      <alignment horizontal="center"/>
    </xf>
    <xf numFmtId="0" fontId="29" fillId="0" borderId="170" xfId="8" applyFont="1" applyBorder="1" applyAlignment="1">
      <alignment horizontal="center"/>
    </xf>
    <xf numFmtId="0" fontId="31" fillId="10" borderId="42" xfId="2" applyFont="1" applyFill="1" applyBorder="1" applyAlignment="1" applyProtection="1">
      <alignment horizontal="left"/>
    </xf>
    <xf numFmtId="0" fontId="31" fillId="10" borderId="5" xfId="2" applyFont="1" applyFill="1" applyBorder="1" applyAlignment="1" applyProtection="1">
      <alignment horizontal="left"/>
    </xf>
    <xf numFmtId="0" fontId="31" fillId="10" borderId="6" xfId="2" applyFont="1" applyFill="1" applyBorder="1" applyAlignment="1" applyProtection="1">
      <alignment horizontal="left"/>
    </xf>
    <xf numFmtId="0" fontId="31" fillId="10" borderId="22" xfId="2" applyFont="1" applyFill="1" applyBorder="1" applyAlignment="1" applyProtection="1">
      <alignment horizontal="left"/>
    </xf>
    <xf numFmtId="0" fontId="31" fillId="10" borderId="0" xfId="2" applyFont="1" applyFill="1" applyBorder="1" applyAlignment="1" applyProtection="1">
      <alignment horizontal="left"/>
    </xf>
    <xf numFmtId="0" fontId="31" fillId="10" borderId="15" xfId="2" applyFont="1" applyFill="1" applyBorder="1" applyAlignment="1" applyProtection="1">
      <alignment horizontal="left"/>
    </xf>
    <xf numFmtId="0" fontId="31" fillId="10" borderId="51" xfId="2" applyFont="1" applyFill="1" applyBorder="1" applyAlignment="1" applyProtection="1">
      <alignment horizontal="left"/>
    </xf>
    <xf numFmtId="0" fontId="31" fillId="10" borderId="46" xfId="2" applyFont="1" applyFill="1" applyBorder="1" applyAlignment="1" applyProtection="1">
      <alignment horizontal="left"/>
    </xf>
    <xf numFmtId="0" fontId="31" fillId="10" borderId="47" xfId="2" applyFont="1" applyFill="1" applyBorder="1" applyAlignment="1" applyProtection="1">
      <alignment horizontal="left"/>
    </xf>
    <xf numFmtId="0" fontId="31" fillId="10" borderId="54" xfId="2" applyFont="1" applyFill="1" applyBorder="1" applyAlignment="1" applyProtection="1">
      <alignment horizontal="left"/>
    </xf>
    <xf numFmtId="0" fontId="31" fillId="10" borderId="80" xfId="2" applyFont="1" applyFill="1" applyBorder="1" applyAlignment="1" applyProtection="1">
      <alignment horizontal="left"/>
    </xf>
    <xf numFmtId="0" fontId="31" fillId="10" borderId="160" xfId="2" applyFont="1" applyFill="1" applyBorder="1" applyAlignment="1" applyProtection="1">
      <alignment horizontal="left"/>
    </xf>
    <xf numFmtId="0" fontId="29" fillId="0" borderId="173" xfId="8" applyFont="1" applyBorder="1" applyAlignment="1">
      <alignment horizontal="center"/>
    </xf>
    <xf numFmtId="0" fontId="29" fillId="0" borderId="90" xfId="8" applyFont="1" applyBorder="1" applyAlignment="1">
      <alignment horizontal="center"/>
    </xf>
    <xf numFmtId="0" fontId="29" fillId="0" borderId="147" xfId="8" applyFont="1" applyBorder="1" applyAlignment="1">
      <alignment horizontal="center"/>
    </xf>
    <xf numFmtId="0" fontId="7" fillId="3" borderId="2" xfId="8" applyFont="1" applyFill="1" applyBorder="1" applyAlignment="1">
      <alignment horizontal="center" vertical="center" wrapText="1"/>
    </xf>
    <xf numFmtId="0" fontId="47" fillId="3" borderId="2" xfId="8" applyFont="1" applyFill="1" applyBorder="1" applyAlignment="1">
      <alignment horizontal="center" vertical="center" wrapText="1"/>
    </xf>
    <xf numFmtId="0" fontId="7" fillId="3" borderId="8" xfId="8" applyFont="1" applyFill="1" applyBorder="1" applyAlignment="1">
      <alignment horizontal="left" vertical="center" wrapText="1"/>
    </xf>
    <xf numFmtId="0" fontId="47" fillId="3" borderId="7" xfId="8" applyFont="1" applyFill="1" applyBorder="1" applyAlignment="1">
      <alignment horizontal="left" vertical="center" wrapText="1"/>
    </xf>
    <xf numFmtId="0" fontId="6" fillId="0" borderId="179" xfId="8" applyFont="1" applyBorder="1" applyAlignment="1">
      <alignment horizontal="center"/>
    </xf>
    <xf numFmtId="0" fontId="6" fillId="0" borderId="180" xfId="8" applyFont="1" applyBorder="1" applyAlignment="1">
      <alignment horizontal="center"/>
    </xf>
    <xf numFmtId="0" fontId="6" fillId="0" borderId="181" xfId="8" applyFont="1" applyBorder="1" applyAlignment="1">
      <alignment horizontal="center"/>
    </xf>
    <xf numFmtId="0" fontId="6" fillId="0" borderId="166" xfId="8" applyFont="1" applyBorder="1" applyAlignment="1">
      <alignment horizontal="center" vertical="center"/>
    </xf>
    <xf numFmtId="0" fontId="6" fillId="0" borderId="93" xfId="8" applyFont="1" applyBorder="1" applyAlignment="1">
      <alignment horizontal="center" vertical="center"/>
    </xf>
    <xf numFmtId="0" fontId="6" fillId="0" borderId="145" xfId="8" applyFont="1" applyBorder="1" applyAlignment="1">
      <alignment horizontal="center" vertical="center"/>
    </xf>
    <xf numFmtId="0" fontId="6" fillId="0" borderId="121" xfId="8" applyFont="1" applyBorder="1" applyAlignment="1">
      <alignment horizontal="center" vertical="center"/>
    </xf>
    <xf numFmtId="0" fontId="6" fillId="0" borderId="71" xfId="8" applyFont="1" applyBorder="1" applyAlignment="1">
      <alignment horizontal="center" vertical="center"/>
    </xf>
    <xf numFmtId="0" fontId="6" fillId="0" borderId="141" xfId="8" applyFont="1" applyBorder="1" applyAlignment="1">
      <alignment horizontal="center" vertical="center"/>
    </xf>
    <xf numFmtId="0" fontId="7" fillId="3" borderId="19" xfId="8" applyFont="1" applyFill="1" applyBorder="1" applyAlignment="1">
      <alignment horizontal="center" wrapText="1"/>
    </xf>
    <xf numFmtId="0" fontId="7" fillId="3" borderId="154" xfId="8" applyFont="1" applyFill="1" applyBorder="1" applyAlignment="1">
      <alignment horizontal="center" wrapText="1"/>
    </xf>
    <xf numFmtId="0" fontId="6" fillId="0" borderId="166" xfId="8" applyFont="1" applyBorder="1" applyAlignment="1">
      <alignment horizontal="center" vertical="center" wrapText="1"/>
    </xf>
    <xf numFmtId="0" fontId="6" fillId="0" borderId="93" xfId="8" applyFont="1" applyBorder="1" applyAlignment="1">
      <alignment horizontal="center" vertical="center" wrapText="1"/>
    </xf>
    <xf numFmtId="0" fontId="6" fillId="0" borderId="145" xfId="8" applyFont="1" applyBorder="1" applyAlignment="1">
      <alignment horizontal="center" vertical="center" wrapText="1"/>
    </xf>
    <xf numFmtId="0" fontId="6" fillId="0" borderId="121" xfId="8" applyFont="1" applyBorder="1" applyAlignment="1">
      <alignment horizontal="center" vertical="center" wrapText="1"/>
    </xf>
    <xf numFmtId="0" fontId="6" fillId="0" borderId="71" xfId="8" applyFont="1" applyBorder="1" applyAlignment="1">
      <alignment horizontal="center" vertical="center" wrapText="1"/>
    </xf>
    <xf numFmtId="0" fontId="6" fillId="0" borderId="141" xfId="8" applyFont="1" applyBorder="1" applyAlignment="1">
      <alignment horizontal="center" vertical="center" wrapText="1"/>
    </xf>
    <xf numFmtId="0" fontId="6" fillId="0" borderId="1" xfId="8" applyFont="1" applyBorder="1" applyAlignment="1">
      <alignment horizontal="center" vertical="center" wrapText="1"/>
    </xf>
    <xf numFmtId="0" fontId="6" fillId="0" borderId="2" xfId="8" applyFont="1" applyBorder="1" applyAlignment="1">
      <alignment horizontal="center" vertical="center" wrapText="1"/>
    </xf>
    <xf numFmtId="0" fontId="6" fillId="0" borderId="3" xfId="8" applyFont="1" applyBorder="1" applyAlignment="1">
      <alignment horizontal="center" vertical="center" wrapText="1"/>
    </xf>
    <xf numFmtId="0" fontId="6" fillId="0" borderId="167" xfId="8" applyFont="1" applyBorder="1" applyAlignment="1">
      <alignment horizontal="center" vertical="center" wrapText="1"/>
    </xf>
    <xf numFmtId="0" fontId="6" fillId="0" borderId="80" xfId="8" applyFont="1" applyBorder="1" applyAlignment="1">
      <alignment horizontal="center" vertical="center" wrapText="1"/>
    </xf>
    <xf numFmtId="0" fontId="6" fillId="0" borderId="160" xfId="8" applyFont="1" applyBorder="1" applyAlignment="1">
      <alignment horizontal="center" vertical="center" wrapText="1"/>
    </xf>
    <xf numFmtId="0" fontId="9" fillId="0" borderId="0" xfId="8" applyFont="1" applyBorder="1" applyAlignment="1">
      <alignment horizontal="center"/>
    </xf>
    <xf numFmtId="0" fontId="6" fillId="0" borderId="0" xfId="8" applyFont="1" applyAlignment="1">
      <alignment horizontal="left"/>
    </xf>
    <xf numFmtId="0" fontId="6" fillId="0" borderId="0" xfId="8" applyFont="1" applyAlignment="1">
      <alignment horizontal="left" wrapText="1"/>
    </xf>
    <xf numFmtId="0" fontId="6" fillId="0" borderId="57" xfId="8" applyFont="1" applyBorder="1" applyAlignment="1">
      <alignment horizontal="center" vertical="center" wrapText="1"/>
    </xf>
    <xf numFmtId="0" fontId="6" fillId="0" borderId="8" xfId="8" applyFont="1" applyBorder="1" applyAlignment="1">
      <alignment horizontal="center" vertical="center" wrapText="1"/>
    </xf>
    <xf numFmtId="0" fontId="6" fillId="0" borderId="128" xfId="8" applyFont="1" applyBorder="1" applyAlignment="1">
      <alignment horizontal="center" vertical="center" wrapText="1"/>
    </xf>
    <xf numFmtId="0" fontId="6" fillId="0" borderId="86" xfId="8" applyFont="1" applyBorder="1" applyAlignment="1">
      <alignment horizontal="center" vertical="center" wrapText="1"/>
    </xf>
    <xf numFmtId="0" fontId="6" fillId="0" borderId="170" xfId="8" applyFont="1" applyBorder="1" applyAlignment="1">
      <alignment horizontal="center" vertical="center" wrapText="1"/>
    </xf>
    <xf numFmtId="0" fontId="7" fillId="0" borderId="0" xfId="8" applyFont="1" applyBorder="1" applyAlignment="1">
      <alignment horizontal="left" wrapText="1"/>
    </xf>
    <xf numFmtId="0" fontId="18" fillId="0" borderId="0" xfId="8" applyAlignment="1">
      <alignment horizontal="left"/>
    </xf>
    <xf numFmtId="0" fontId="9" fillId="0" borderId="0" xfId="12" applyFont="1" applyAlignment="1">
      <alignment horizontal="left"/>
    </xf>
    <xf numFmtId="0" fontId="6" fillId="0" borderId="182" xfId="12" applyFont="1" applyBorder="1" applyAlignment="1">
      <alignment horizontal="center"/>
    </xf>
    <xf numFmtId="0" fontId="6" fillId="0" borderId="183" xfId="12" applyFont="1" applyBorder="1" applyAlignment="1">
      <alignment horizontal="center"/>
    </xf>
    <xf numFmtId="0" fontId="6" fillId="0" borderId="184" xfId="12" applyFont="1" applyBorder="1" applyAlignment="1">
      <alignment horizontal="center"/>
    </xf>
    <xf numFmtId="0" fontId="6" fillId="0" borderId="185" xfId="12" applyFont="1" applyBorder="1" applyAlignment="1">
      <alignment horizontal="center" vertical="center"/>
    </xf>
    <xf numFmtId="0" fontId="6" fillId="0" borderId="102" xfId="12" applyFont="1" applyBorder="1" applyAlignment="1">
      <alignment horizontal="center" vertical="center"/>
    </xf>
    <xf numFmtId="0" fontId="6" fillId="0" borderId="143" xfId="12" applyFont="1" applyBorder="1" applyAlignment="1">
      <alignment horizontal="center" vertical="center"/>
    </xf>
    <xf numFmtId="164" fontId="7" fillId="0" borderId="48" xfId="23" applyFont="1" applyBorder="1" applyAlignment="1">
      <alignment horizontal="center" vertical="center" wrapText="1"/>
    </xf>
    <xf numFmtId="164" fontId="7" fillId="0" borderId="12" xfId="23" applyFont="1" applyBorder="1" applyAlignment="1">
      <alignment horizontal="center" vertical="center" wrapText="1"/>
    </xf>
    <xf numFmtId="0" fontId="7" fillId="0" borderId="129" xfId="12" applyFont="1" applyBorder="1" applyAlignment="1">
      <alignment horizontal="center" wrapText="1"/>
    </xf>
    <xf numFmtId="0" fontId="7" fillId="0" borderId="90" xfId="12" applyFont="1" applyBorder="1" applyAlignment="1">
      <alignment horizontal="center" wrapText="1"/>
    </xf>
    <xf numFmtId="0" fontId="7" fillId="0" borderId="147" xfId="12" applyFont="1" applyBorder="1" applyAlignment="1">
      <alignment horizontal="center" wrapText="1"/>
    </xf>
    <xf numFmtId="0" fontId="7" fillId="0" borderId="0" xfId="12" applyFont="1" applyAlignment="1">
      <alignment horizontal="left"/>
    </xf>
    <xf numFmtId="0" fontId="6" fillId="0" borderId="179" xfId="12" applyFont="1" applyBorder="1" applyAlignment="1">
      <alignment horizontal="center"/>
    </xf>
    <xf numFmtId="0" fontId="6" fillId="0" borderId="180" xfId="12" applyFont="1" applyBorder="1" applyAlignment="1">
      <alignment horizontal="center"/>
    </xf>
    <xf numFmtId="0" fontId="6" fillId="0" borderId="181" xfId="12" applyFont="1" applyBorder="1" applyAlignment="1">
      <alignment horizontal="center"/>
    </xf>
    <xf numFmtId="0" fontId="6" fillId="0" borderId="167" xfId="12" applyFont="1" applyBorder="1" applyAlignment="1">
      <alignment horizontal="center" vertical="center"/>
    </xf>
    <xf numFmtId="0" fontId="6" fillId="0" borderId="80" xfId="12" applyFont="1" applyBorder="1" applyAlignment="1">
      <alignment horizontal="center" vertical="center"/>
    </xf>
    <xf numFmtId="0" fontId="6" fillId="0" borderId="160" xfId="12" applyFont="1" applyBorder="1" applyAlignment="1">
      <alignment horizontal="center" vertical="center"/>
    </xf>
    <xf numFmtId="0" fontId="9" fillId="0" borderId="12" xfId="12" applyBorder="1" applyAlignment="1">
      <alignment horizontal="center"/>
    </xf>
    <xf numFmtId="0" fontId="7" fillId="0" borderId="96" xfId="12" applyFont="1" applyBorder="1" applyAlignment="1">
      <alignment horizontal="center" wrapText="1"/>
    </xf>
    <xf numFmtId="0" fontId="7" fillId="0" borderId="120" xfId="12" applyFont="1" applyBorder="1" applyAlignment="1">
      <alignment horizontal="center" wrapText="1"/>
    </xf>
    <xf numFmtId="0" fontId="29" fillId="0" borderId="173" xfId="8" applyFont="1" applyBorder="1" applyAlignment="1">
      <alignment horizontal="center" vertical="center"/>
    </xf>
    <xf numFmtId="0" fontId="31" fillId="10" borderId="40" xfId="2" applyFont="1" applyFill="1" applyBorder="1" applyAlignment="1" applyProtection="1">
      <alignment horizontal="left"/>
    </xf>
    <xf numFmtId="0" fontId="31" fillId="10" borderId="2" xfId="2" applyFont="1" applyFill="1" applyBorder="1" applyAlignment="1" applyProtection="1">
      <alignment horizontal="left"/>
    </xf>
    <xf numFmtId="0" fontId="31" fillId="10" borderId="3" xfId="2" applyFont="1" applyFill="1" applyBorder="1" applyAlignment="1" applyProtection="1">
      <alignment horizontal="left"/>
    </xf>
    <xf numFmtId="0" fontId="31" fillId="0" borderId="40" xfId="2" applyFont="1" applyBorder="1" applyAlignment="1" applyProtection="1">
      <alignment horizontal="left"/>
    </xf>
    <xf numFmtId="0" fontId="31" fillId="0" borderId="2" xfId="2" applyFont="1" applyBorder="1" applyAlignment="1" applyProtection="1">
      <alignment horizontal="left"/>
    </xf>
    <xf numFmtId="0" fontId="31" fillId="0" borderId="3" xfId="2" applyFont="1" applyBorder="1" applyAlignment="1" applyProtection="1">
      <alignment horizontal="left"/>
    </xf>
    <xf numFmtId="0" fontId="31" fillId="0" borderId="42" xfId="2" applyFont="1" applyBorder="1" applyAlignment="1" applyProtection="1">
      <alignment horizontal="left"/>
    </xf>
    <xf numFmtId="0" fontId="31" fillId="0" borderId="5" xfId="2" applyFont="1" applyBorder="1" applyAlignment="1" applyProtection="1">
      <alignment horizontal="left"/>
    </xf>
    <xf numFmtId="0" fontId="31" fillId="0" borderId="6" xfId="2" applyFont="1" applyBorder="1" applyAlignment="1" applyProtection="1">
      <alignment horizontal="left"/>
    </xf>
    <xf numFmtId="0" fontId="31" fillId="0" borderId="51" xfId="2" applyFont="1" applyBorder="1" applyAlignment="1" applyProtection="1">
      <alignment horizontal="left"/>
    </xf>
    <xf numFmtId="0" fontId="31" fillId="0" borderId="46" xfId="2" applyFont="1" applyBorder="1" applyAlignment="1" applyProtection="1">
      <alignment horizontal="left"/>
    </xf>
    <xf numFmtId="0" fontId="31" fillId="0" borderId="47" xfId="2" applyFont="1" applyBorder="1" applyAlignment="1" applyProtection="1">
      <alignment horizontal="left"/>
    </xf>
    <xf numFmtId="0" fontId="31" fillId="0" borderId="54" xfId="2" applyFont="1" applyBorder="1" applyAlignment="1" applyProtection="1">
      <alignment horizontal="left"/>
    </xf>
    <xf numFmtId="0" fontId="31" fillId="0" borderId="80" xfId="2" applyFont="1" applyBorder="1" applyAlignment="1" applyProtection="1">
      <alignment horizontal="left"/>
    </xf>
    <xf numFmtId="0" fontId="31" fillId="0" borderId="160" xfId="2" applyFont="1" applyBorder="1" applyAlignment="1" applyProtection="1">
      <alignment horizontal="left"/>
    </xf>
    <xf numFmtId="0" fontId="6" fillId="0" borderId="0" xfId="8" applyFont="1" applyBorder="1" applyAlignment="1">
      <alignment horizontal="left"/>
    </xf>
    <xf numFmtId="3" fontId="9" fillId="0" borderId="96" xfId="8" applyNumberFormat="1" applyFont="1" applyBorder="1" applyAlignment="1">
      <alignment horizontal="center" vertical="top" wrapText="1"/>
    </xf>
    <xf numFmtId="0" fontId="9" fillId="0" borderId="96" xfId="8" applyFont="1" applyBorder="1" applyAlignment="1">
      <alignment horizontal="center" vertical="top" wrapText="1"/>
    </xf>
    <xf numFmtId="0" fontId="9" fillId="0" borderId="79" xfId="8" applyFont="1" applyBorder="1" applyAlignment="1">
      <alignment horizontal="center" vertical="top" wrapText="1"/>
    </xf>
    <xf numFmtId="3" fontId="9" fillId="0" borderId="126" xfId="8" applyNumberFormat="1" applyFont="1" applyBorder="1" applyAlignment="1">
      <alignment horizontal="center" vertical="top" wrapText="1"/>
    </xf>
    <xf numFmtId="0" fontId="9" fillId="0" borderId="102" xfId="8" applyFont="1" applyBorder="1" applyAlignment="1">
      <alignment horizontal="center" vertical="top" wrapText="1"/>
    </xf>
    <xf numFmtId="0" fontId="9" fillId="0" borderId="178" xfId="8" applyFont="1" applyBorder="1" applyAlignment="1">
      <alignment horizontal="center" vertical="top" wrapText="1"/>
    </xf>
    <xf numFmtId="0" fontId="9" fillId="0" borderId="143" xfId="8" applyFont="1" applyBorder="1" applyAlignment="1">
      <alignment horizontal="center" vertical="top" wrapText="1"/>
    </xf>
    <xf numFmtId="0" fontId="9" fillId="0" borderId="121" xfId="8" applyFont="1" applyBorder="1" applyAlignment="1">
      <alignment horizontal="left" vertical="center" wrapText="1"/>
    </xf>
    <xf numFmtId="0" fontId="9" fillId="0" borderId="151" xfId="8" applyFont="1" applyBorder="1" applyAlignment="1">
      <alignment horizontal="left" vertical="center" wrapText="1"/>
    </xf>
    <xf numFmtId="0" fontId="9" fillId="0" borderId="24" xfId="8" applyFont="1" applyFill="1" applyBorder="1" applyAlignment="1">
      <alignment horizontal="left" vertical="center" wrapText="1"/>
    </xf>
    <xf numFmtId="0" fontId="9" fillId="0" borderId="30" xfId="8" applyFont="1" applyFill="1" applyBorder="1" applyAlignment="1">
      <alignment horizontal="left" vertical="center" wrapText="1"/>
    </xf>
    <xf numFmtId="3" fontId="9" fillId="0" borderId="0" xfId="8" applyNumberFormat="1" applyFont="1" applyBorder="1" applyAlignment="1">
      <alignment horizontal="center" vertical="top" wrapText="1"/>
    </xf>
    <xf numFmtId="0" fontId="9" fillId="0" borderId="0" xfId="8" applyFont="1" applyBorder="1" applyAlignment="1">
      <alignment horizontal="center" vertical="top" wrapText="1"/>
    </xf>
    <xf numFmtId="0" fontId="9" fillId="0" borderId="56" xfId="8" applyFont="1" applyBorder="1" applyAlignment="1">
      <alignment horizontal="center" vertical="top" wrapText="1"/>
    </xf>
    <xf numFmtId="3" fontId="9" fillId="0" borderId="94" xfId="8" applyNumberFormat="1" applyFont="1" applyBorder="1" applyAlignment="1">
      <alignment horizontal="center" vertical="top" wrapText="1"/>
    </xf>
    <xf numFmtId="0" fontId="9" fillId="0" borderId="92" xfId="8" applyFont="1" applyBorder="1" applyAlignment="1">
      <alignment horizontal="center" vertical="top" wrapText="1"/>
    </xf>
    <xf numFmtId="0" fontId="9" fillId="0" borderId="132" xfId="8" applyFont="1" applyBorder="1" applyAlignment="1">
      <alignment horizontal="center" vertical="top" wrapText="1"/>
    </xf>
    <xf numFmtId="0" fontId="9" fillId="0" borderId="142" xfId="8" applyFont="1" applyBorder="1" applyAlignment="1">
      <alignment horizontal="center" vertical="top" wrapText="1"/>
    </xf>
    <xf numFmtId="0" fontId="9" fillId="0" borderId="94" xfId="8" applyFont="1" applyBorder="1" applyAlignment="1">
      <alignment horizontal="center" vertical="top" wrapText="1"/>
    </xf>
    <xf numFmtId="3" fontId="9" fillId="0" borderId="92" xfId="8" applyNumberFormat="1" applyFont="1" applyBorder="1" applyAlignment="1">
      <alignment horizontal="center" vertical="top" wrapText="1"/>
    </xf>
    <xf numFmtId="0" fontId="9" fillId="0" borderId="93" xfId="8" applyFont="1" applyBorder="1" applyAlignment="1">
      <alignment horizontal="center" vertical="top" wrapText="1"/>
    </xf>
    <xf numFmtId="0" fontId="9" fillId="0" borderId="133" xfId="8" applyFont="1" applyBorder="1" applyAlignment="1">
      <alignment horizontal="center" vertical="top" wrapText="1"/>
    </xf>
    <xf numFmtId="3" fontId="9" fillId="0" borderId="93" xfId="8" applyNumberFormat="1" applyFont="1" applyBorder="1" applyAlignment="1">
      <alignment horizontal="center" vertical="top" wrapText="1"/>
    </xf>
    <xf numFmtId="3" fontId="9" fillId="0" borderId="89" xfId="8" applyNumberFormat="1" applyFont="1" applyBorder="1" applyAlignment="1">
      <alignment horizontal="center" vertical="top" wrapText="1"/>
    </xf>
    <xf numFmtId="0" fontId="9" fillId="0" borderId="88" xfId="8" applyFont="1" applyBorder="1" applyAlignment="1">
      <alignment horizontal="center" vertical="top" wrapText="1"/>
    </xf>
    <xf numFmtId="0" fontId="9" fillId="0" borderId="150" xfId="8" applyFont="1" applyBorder="1" applyAlignment="1">
      <alignment horizontal="center" vertical="top" wrapText="1"/>
    </xf>
    <xf numFmtId="0" fontId="9" fillId="0" borderId="144" xfId="8" applyFont="1" applyBorder="1" applyAlignment="1">
      <alignment horizontal="center" vertical="top" wrapText="1"/>
    </xf>
    <xf numFmtId="3" fontId="9" fillId="0" borderId="142" xfId="8" applyNumberFormat="1" applyFont="1" applyBorder="1" applyAlignment="1">
      <alignment horizontal="center" vertical="top" wrapText="1"/>
    </xf>
    <xf numFmtId="0" fontId="6" fillId="0" borderId="111" xfId="8" applyFont="1" applyBorder="1" applyAlignment="1">
      <alignment horizontal="center" vertical="center" wrapText="1"/>
    </xf>
    <xf numFmtId="0" fontId="7" fillId="3" borderId="111" xfId="8" applyFont="1" applyFill="1" applyBorder="1" applyAlignment="1">
      <alignment horizontal="center" vertical="center" wrapText="1"/>
    </xf>
    <xf numFmtId="0" fontId="7" fillId="3" borderId="86" xfId="8" applyFont="1" applyFill="1" applyBorder="1" applyAlignment="1">
      <alignment horizontal="center" vertical="center" wrapText="1"/>
    </xf>
    <xf numFmtId="0" fontId="7" fillId="3" borderId="128" xfId="8" applyFont="1" applyFill="1" applyBorder="1" applyAlignment="1">
      <alignment horizontal="center" vertical="center" wrapText="1"/>
    </xf>
    <xf numFmtId="0" fontId="7" fillId="3" borderId="170" xfId="8" applyFont="1" applyFill="1" applyBorder="1" applyAlignment="1">
      <alignment horizontal="center" vertical="center" wrapText="1"/>
    </xf>
    <xf numFmtId="0" fontId="6" fillId="0" borderId="0" xfId="5" applyFont="1" applyBorder="1" applyAlignment="1">
      <alignment horizontal="left"/>
    </xf>
    <xf numFmtId="0" fontId="6" fillId="0" borderId="0" xfId="5" applyFont="1" applyAlignment="1">
      <alignment horizontal="left"/>
    </xf>
    <xf numFmtId="0" fontId="18" fillId="0" borderId="0" xfId="5" applyAlignment="1">
      <alignment horizontal="left"/>
    </xf>
    <xf numFmtId="0" fontId="6" fillId="0" borderId="179" xfId="5" applyFont="1" applyBorder="1" applyAlignment="1">
      <alignment horizontal="center"/>
    </xf>
    <xf numFmtId="0" fontId="6" fillId="0" borderId="180" xfId="5" applyFont="1" applyBorder="1" applyAlignment="1">
      <alignment horizontal="center"/>
    </xf>
    <xf numFmtId="0" fontId="6" fillId="0" borderId="181" xfId="5" applyFont="1" applyBorder="1" applyAlignment="1">
      <alignment horizontal="center"/>
    </xf>
    <xf numFmtId="0" fontId="22" fillId="0" borderId="167" xfId="5" applyFont="1" applyBorder="1" applyAlignment="1">
      <alignment horizontal="center" vertical="center"/>
    </xf>
    <xf numFmtId="0" fontId="22" fillId="0" borderId="80" xfId="5" applyFont="1" applyBorder="1" applyAlignment="1">
      <alignment horizontal="center" vertical="center"/>
    </xf>
    <xf numFmtId="0" fontId="22" fillId="0" borderId="160" xfId="5" applyFont="1" applyBorder="1" applyAlignment="1">
      <alignment horizontal="center" vertical="center"/>
    </xf>
    <xf numFmtId="0" fontId="7" fillId="0" borderId="149" xfId="5" applyFont="1" applyFill="1" applyBorder="1" applyAlignment="1">
      <alignment horizontal="center" vertical="center" wrapText="1"/>
    </xf>
    <xf numFmtId="0" fontId="7" fillId="0" borderId="12" xfId="5" applyFont="1" applyFill="1" applyBorder="1" applyAlignment="1">
      <alignment horizontal="center" vertical="center" wrapText="1"/>
    </xf>
    <xf numFmtId="0" fontId="7" fillId="0" borderId="129" xfId="5" applyFont="1" applyFill="1" applyBorder="1" applyAlignment="1">
      <alignment horizontal="center" vertical="center" wrapText="1"/>
    </xf>
    <xf numFmtId="0" fontId="7" fillId="0" borderId="90" xfId="5" applyFont="1" applyFill="1" applyBorder="1" applyAlignment="1">
      <alignment horizontal="center" vertical="center" wrapText="1"/>
    </xf>
    <xf numFmtId="0" fontId="7" fillId="0" borderId="147" xfId="5" applyFont="1" applyFill="1" applyBorder="1" applyAlignment="1">
      <alignment horizontal="center" vertical="center" wrapText="1"/>
    </xf>
    <xf numFmtId="0" fontId="18" fillId="0" borderId="0" xfId="5" applyBorder="1" applyAlignment="1">
      <alignment horizontal="left"/>
    </xf>
    <xf numFmtId="0" fontId="6" fillId="0" borderId="113" xfId="5" applyFont="1" applyBorder="1" applyAlignment="1">
      <alignment horizontal="center" wrapText="1"/>
    </xf>
    <xf numFmtId="0" fontId="6" fillId="0" borderId="186" xfId="5" applyFont="1" applyBorder="1" applyAlignment="1">
      <alignment horizontal="center" wrapText="1"/>
    </xf>
    <xf numFmtId="0" fontId="6" fillId="0" borderId="91" xfId="5" applyFont="1" applyBorder="1" applyAlignment="1">
      <alignment horizontal="center" wrapText="1"/>
    </xf>
    <xf numFmtId="0" fontId="6" fillId="0" borderId="14" xfId="5" applyFont="1" applyBorder="1" applyAlignment="1">
      <alignment horizontal="center" wrapText="1"/>
    </xf>
    <xf numFmtId="0" fontId="7" fillId="0" borderId="64" xfId="5" applyFont="1" applyBorder="1" applyAlignment="1">
      <alignment horizontal="center" wrapText="1" readingOrder="1"/>
    </xf>
    <xf numFmtId="0" fontId="7" fillId="0" borderId="98" xfId="5" applyFont="1" applyBorder="1" applyAlignment="1">
      <alignment horizontal="center" wrapText="1" readingOrder="1"/>
    </xf>
    <xf numFmtId="0" fontId="7" fillId="0" borderId="65" xfId="5" applyFont="1" applyBorder="1" applyAlignment="1">
      <alignment horizontal="center" wrapText="1" readingOrder="1"/>
    </xf>
    <xf numFmtId="0" fontId="7" fillId="0" borderId="112" xfId="5" applyFont="1" applyBorder="1" applyAlignment="1">
      <alignment horizontal="center" wrapText="1" readingOrder="1"/>
    </xf>
    <xf numFmtId="0" fontId="6" fillId="0" borderId="65" xfId="5" applyFont="1" applyBorder="1" applyAlignment="1">
      <alignment horizontal="center" wrapText="1"/>
    </xf>
    <xf numFmtId="0" fontId="6" fillId="0" borderId="112" xfId="5" applyFont="1" applyBorder="1" applyAlignment="1">
      <alignment horizontal="center" wrapText="1"/>
    </xf>
    <xf numFmtId="0" fontId="6" fillId="0" borderId="67" xfId="5" applyFont="1" applyBorder="1" applyAlignment="1">
      <alignment horizontal="center" wrapText="1"/>
    </xf>
    <xf numFmtId="0" fontId="7" fillId="0" borderId="38" xfId="5" applyFont="1" applyBorder="1" applyAlignment="1">
      <alignment horizontal="center" wrapText="1" readingOrder="1"/>
    </xf>
    <xf numFmtId="0" fontId="7" fillId="0" borderId="10" xfId="5" applyFont="1" applyBorder="1" applyAlignment="1">
      <alignment horizontal="center" wrapText="1" readingOrder="1"/>
    </xf>
    <xf numFmtId="0" fontId="6" fillId="0" borderId="10" xfId="5" applyFont="1" applyBorder="1" applyAlignment="1">
      <alignment horizontal="center" wrapText="1"/>
    </xf>
    <xf numFmtId="0" fontId="7" fillId="0" borderId="77" xfId="5" applyFont="1" applyBorder="1" applyAlignment="1">
      <alignment horizontal="center" wrapText="1" readingOrder="1"/>
    </xf>
    <xf numFmtId="0" fontId="7" fillId="0" borderId="67" xfId="5" applyFont="1" applyBorder="1" applyAlignment="1">
      <alignment horizontal="center" wrapText="1" readingOrder="1"/>
    </xf>
    <xf numFmtId="0" fontId="7" fillId="0" borderId="173" xfId="5" applyFont="1" applyBorder="1" applyAlignment="1">
      <alignment horizontal="center" wrapText="1" readingOrder="1"/>
    </xf>
    <xf numFmtId="0" fontId="7" fillId="0" borderId="12" xfId="5" applyFont="1" applyBorder="1" applyAlignment="1">
      <alignment horizontal="center" wrapText="1" readingOrder="1"/>
    </xf>
    <xf numFmtId="0" fontId="6" fillId="0" borderId="105" xfId="5" applyFont="1" applyBorder="1" applyAlignment="1">
      <alignment horizontal="center" wrapText="1"/>
    </xf>
    <xf numFmtId="0" fontId="6" fillId="0" borderId="68" xfId="5" applyFont="1" applyBorder="1" applyAlignment="1">
      <alignment horizontal="center" wrapText="1"/>
    </xf>
    <xf numFmtId="0" fontId="7" fillId="0" borderId="179" xfId="5" applyFont="1" applyBorder="1" applyAlignment="1">
      <alignment horizontal="center"/>
    </xf>
    <xf numFmtId="0" fontId="7" fillId="0" borderId="180" xfId="5" applyFont="1" applyBorder="1" applyAlignment="1">
      <alignment horizontal="center"/>
    </xf>
    <xf numFmtId="0" fontId="7" fillId="0" borderId="181" xfId="5" applyFont="1" applyBorder="1" applyAlignment="1">
      <alignment horizontal="center"/>
    </xf>
    <xf numFmtId="0" fontId="6" fillId="0" borderId="167" xfId="5" applyFont="1" applyBorder="1" applyAlignment="1">
      <alignment horizontal="center" vertical="center" wrapText="1"/>
    </xf>
    <xf numFmtId="0" fontId="6" fillId="0" borderId="80" xfId="5" applyFont="1" applyBorder="1" applyAlignment="1">
      <alignment horizontal="center" vertical="center" wrapText="1"/>
    </xf>
    <xf numFmtId="0" fontId="6" fillId="0" borderId="160" xfId="5" applyFont="1" applyBorder="1" applyAlignment="1">
      <alignment horizontal="center" vertical="center" wrapText="1"/>
    </xf>
    <xf numFmtId="0" fontId="6" fillId="0" borderId="128" xfId="5" applyFont="1" applyBorder="1" applyAlignment="1">
      <alignment horizontal="center" vertical="center" wrapText="1"/>
    </xf>
    <xf numFmtId="0" fontId="6" fillId="0" borderId="111" xfId="5" applyFont="1" applyBorder="1" applyAlignment="1">
      <alignment horizontal="center" vertical="center" wrapText="1"/>
    </xf>
    <xf numFmtId="0" fontId="6" fillId="0" borderId="170" xfId="5" applyFont="1" applyBorder="1" applyAlignment="1">
      <alignment horizontal="center" vertical="center" wrapText="1"/>
    </xf>
    <xf numFmtId="0" fontId="6" fillId="0" borderId="86" xfId="5" applyFont="1" applyBorder="1" applyAlignment="1">
      <alignment horizontal="center" vertical="center" wrapText="1"/>
    </xf>
    <xf numFmtId="0" fontId="7" fillId="0" borderId="75" xfId="5" applyFont="1" applyBorder="1" applyAlignment="1">
      <alignment horizontal="right"/>
    </xf>
    <xf numFmtId="0" fontId="18" fillId="0" borderId="17" xfId="5" applyBorder="1" applyAlignment="1">
      <alignment horizontal="left"/>
    </xf>
    <xf numFmtId="0" fontId="7" fillId="0" borderId="182" xfId="5" applyFont="1" applyBorder="1" applyAlignment="1">
      <alignment horizontal="center"/>
    </xf>
    <xf numFmtId="0" fontId="7" fillId="0" borderId="183" xfId="5" applyFont="1" applyBorder="1" applyAlignment="1">
      <alignment horizontal="center"/>
    </xf>
    <xf numFmtId="0" fontId="7" fillId="0" borderId="184" xfId="5" applyFont="1" applyBorder="1" applyAlignment="1">
      <alignment horizontal="center"/>
    </xf>
    <xf numFmtId="0" fontId="6" fillId="0" borderId="33" xfId="5" applyFont="1" applyBorder="1" applyAlignment="1">
      <alignment horizontal="center" vertical="center" wrapText="1"/>
    </xf>
    <xf numFmtId="0" fontId="6" fillId="0" borderId="96" xfId="5" applyFont="1" applyBorder="1" applyAlignment="1">
      <alignment horizontal="center" vertical="center"/>
    </xf>
    <xf numFmtId="0" fontId="6" fillId="0" borderId="120" xfId="5" applyFont="1" applyBorder="1" applyAlignment="1">
      <alignment horizontal="center" vertical="center"/>
    </xf>
    <xf numFmtId="0" fontId="7" fillId="3" borderId="149" xfId="5" applyFont="1" applyFill="1" applyBorder="1" applyAlignment="1">
      <alignment horizontal="center" vertical="center" wrapText="1" readingOrder="1"/>
    </xf>
    <xf numFmtId="0" fontId="7" fillId="3" borderId="63" xfId="5" applyFont="1" applyFill="1" applyBorder="1" applyAlignment="1">
      <alignment horizontal="center" vertical="center" wrapText="1" readingOrder="1"/>
    </xf>
    <xf numFmtId="0" fontId="22" fillId="3" borderId="111" xfId="5" applyFont="1" applyFill="1" applyBorder="1" applyAlignment="1">
      <alignment horizontal="center" vertical="center" wrapText="1" readingOrder="1"/>
    </xf>
    <xf numFmtId="0" fontId="22" fillId="3" borderId="128" xfId="5" applyFont="1" applyFill="1" applyBorder="1" applyAlignment="1">
      <alignment horizontal="center" vertical="center" wrapText="1" readingOrder="1"/>
    </xf>
    <xf numFmtId="0" fontId="22" fillId="3" borderId="86" xfId="5" applyFont="1" applyFill="1" applyBorder="1" applyAlignment="1">
      <alignment horizontal="center" vertical="center" wrapText="1" readingOrder="1"/>
    </xf>
    <xf numFmtId="0" fontId="22" fillId="3" borderId="170" xfId="5" applyFont="1" applyFill="1" applyBorder="1" applyAlignment="1">
      <alignment horizontal="center" vertical="center" wrapText="1" readingOrder="1"/>
    </xf>
    <xf numFmtId="0" fontId="7" fillId="3" borderId="173" xfId="5" applyFont="1" applyFill="1" applyBorder="1" applyAlignment="1">
      <alignment horizontal="center" vertical="center" wrapText="1" readingOrder="1"/>
    </xf>
    <xf numFmtId="0" fontId="7" fillId="3" borderId="90" xfId="5" applyFont="1" applyFill="1" applyBorder="1" applyAlignment="1">
      <alignment horizontal="center" vertical="center" wrapText="1" readingOrder="1"/>
    </xf>
    <xf numFmtId="0" fontId="7" fillId="3" borderId="136" xfId="5" applyFont="1" applyFill="1" applyBorder="1" applyAlignment="1">
      <alignment horizontal="center" vertical="center" wrapText="1" readingOrder="1"/>
    </xf>
    <xf numFmtId="0" fontId="7" fillId="3" borderId="12" xfId="5" applyFont="1" applyFill="1" applyBorder="1" applyAlignment="1">
      <alignment horizontal="center" vertical="center" wrapText="1" readingOrder="1"/>
    </xf>
    <xf numFmtId="0" fontId="7" fillId="3" borderId="0" xfId="5" applyFont="1" applyFill="1" applyBorder="1" applyAlignment="1">
      <alignment horizontal="center" vertical="center" wrapText="1" readingOrder="1"/>
    </xf>
    <xf numFmtId="0" fontId="7" fillId="3" borderId="56" xfId="5" applyFont="1" applyFill="1" applyBorder="1" applyAlignment="1">
      <alignment horizontal="center" vertical="center" wrapText="1" readingOrder="1"/>
    </xf>
    <xf numFmtId="0" fontId="22" fillId="3" borderId="45" xfId="5" applyFont="1" applyFill="1" applyBorder="1" applyAlignment="1">
      <alignment horizontal="center" wrapText="1" readingOrder="1"/>
    </xf>
    <xf numFmtId="0" fontId="22" fillId="3" borderId="46" xfId="5" applyFont="1" applyFill="1" applyBorder="1" applyAlignment="1">
      <alignment horizontal="center" wrapText="1" readingOrder="1"/>
    </xf>
    <xf numFmtId="0" fontId="22" fillId="3" borderId="53" xfId="5" applyFont="1" applyFill="1" applyBorder="1" applyAlignment="1">
      <alignment horizontal="center" wrapText="1" readingOrder="1"/>
    </xf>
    <xf numFmtId="49" fontId="22" fillId="3" borderId="1" xfId="5" applyNumberFormat="1" applyFont="1" applyFill="1" applyBorder="1" applyAlignment="1">
      <alignment horizontal="center" wrapText="1" readingOrder="1"/>
    </xf>
    <xf numFmtId="49" fontId="22" fillId="3" borderId="2" xfId="5" applyNumberFormat="1" applyFont="1" applyFill="1" applyBorder="1" applyAlignment="1">
      <alignment horizontal="center" wrapText="1" readingOrder="1"/>
    </xf>
    <xf numFmtId="49" fontId="22" fillId="3" borderId="16" xfId="5" applyNumberFormat="1" applyFont="1" applyFill="1" applyBorder="1" applyAlignment="1">
      <alignment horizontal="center" wrapText="1" readingOrder="1"/>
    </xf>
    <xf numFmtId="0" fontId="22" fillId="3" borderId="1" xfId="5" applyFont="1" applyFill="1" applyBorder="1" applyAlignment="1">
      <alignment horizontal="center" wrapText="1" readingOrder="1"/>
    </xf>
    <xf numFmtId="0" fontId="22" fillId="3" borderId="2" xfId="5" applyFont="1" applyFill="1" applyBorder="1" applyAlignment="1">
      <alignment horizontal="center" wrapText="1" readingOrder="1"/>
    </xf>
    <xf numFmtId="0" fontId="22" fillId="3" borderId="16" xfId="5" applyFont="1" applyFill="1" applyBorder="1" applyAlignment="1">
      <alignment horizontal="center" wrapText="1" readingOrder="1"/>
    </xf>
    <xf numFmtId="0" fontId="22" fillId="3" borderId="19" xfId="5" applyFont="1" applyFill="1" applyBorder="1" applyAlignment="1">
      <alignment horizontal="center" wrapText="1" readingOrder="1"/>
    </xf>
    <xf numFmtId="0" fontId="22" fillId="3" borderId="57" xfId="5" applyFont="1" applyFill="1" applyBorder="1" applyAlignment="1">
      <alignment horizontal="center" wrapText="1" readingOrder="1"/>
    </xf>
    <xf numFmtId="0" fontId="22" fillId="3" borderId="59" xfId="5" applyFont="1" applyFill="1" applyBorder="1" applyAlignment="1">
      <alignment horizontal="center" wrapText="1" readingOrder="1"/>
    </xf>
    <xf numFmtId="49" fontId="22" fillId="5" borderId="187" xfId="5" applyNumberFormat="1" applyFont="1" applyFill="1" applyBorder="1" applyAlignment="1">
      <alignment horizontal="center" wrapText="1" readingOrder="1"/>
    </xf>
    <xf numFmtId="49" fontId="22" fillId="5" borderId="117" xfId="5" applyNumberFormat="1" applyFont="1" applyFill="1" applyBorder="1" applyAlignment="1">
      <alignment horizontal="center" wrapText="1" readingOrder="1"/>
    </xf>
    <xf numFmtId="0" fontId="22" fillId="3" borderId="24" xfId="5" applyFont="1" applyFill="1" applyBorder="1" applyAlignment="1">
      <alignment horizontal="center" vertical="center" wrapText="1" readingOrder="1"/>
    </xf>
    <xf numFmtId="0" fontId="22" fillId="3" borderId="50" xfId="5" applyFont="1" applyFill="1" applyBorder="1" applyAlignment="1">
      <alignment horizontal="center" vertical="center" wrapText="1" readingOrder="1"/>
    </xf>
    <xf numFmtId="0" fontId="22" fillId="3" borderId="27" xfId="5" applyFont="1" applyFill="1" applyBorder="1" applyAlignment="1">
      <alignment horizontal="center" vertical="center" wrapText="1" readingOrder="1"/>
    </xf>
    <xf numFmtId="0" fontId="7" fillId="3" borderId="10" xfId="5" applyFont="1" applyFill="1" applyBorder="1" applyAlignment="1">
      <alignment horizontal="center" vertical="center" wrapText="1" readingOrder="1"/>
    </xf>
    <xf numFmtId="0" fontId="7" fillId="3" borderId="57" xfId="5" applyFont="1" applyFill="1" applyBorder="1" applyAlignment="1">
      <alignment horizontal="center" vertical="center" wrapText="1" readingOrder="1"/>
    </xf>
    <xf numFmtId="0" fontId="7" fillId="3" borderId="65" xfId="5" applyFont="1" applyFill="1" applyBorder="1" applyAlignment="1">
      <alignment horizontal="center" vertical="center" wrapText="1" readingOrder="1"/>
    </xf>
    <xf numFmtId="0" fontId="7" fillId="3" borderId="112" xfId="5" applyFont="1" applyFill="1" applyBorder="1" applyAlignment="1">
      <alignment horizontal="center" vertical="center" wrapText="1" readingOrder="1"/>
    </xf>
    <xf numFmtId="0" fontId="7" fillId="3" borderId="60" xfId="5" applyFont="1" applyFill="1" applyBorder="1" applyAlignment="1">
      <alignment horizontal="center" vertical="center" wrapText="1"/>
    </xf>
    <xf numFmtId="0" fontId="7" fillId="3" borderId="18" xfId="5" applyFont="1" applyFill="1" applyBorder="1" applyAlignment="1">
      <alignment horizontal="center" vertical="center" wrapText="1"/>
    </xf>
    <xf numFmtId="0" fontId="7" fillId="3" borderId="10" xfId="5" applyFont="1" applyFill="1" applyBorder="1" applyAlignment="1">
      <alignment horizontal="center" vertical="center" wrapText="1"/>
    </xf>
    <xf numFmtId="0" fontId="7" fillId="3" borderId="57" xfId="5" applyFont="1" applyFill="1" applyBorder="1" applyAlignment="1">
      <alignment horizontal="center" vertical="center" wrapText="1"/>
    </xf>
    <xf numFmtId="0" fontId="7" fillId="3" borderId="52" xfId="5" applyFont="1" applyFill="1" applyBorder="1" applyAlignment="1">
      <alignment horizontal="center" vertical="center" wrapText="1"/>
    </xf>
    <xf numFmtId="0" fontId="7" fillId="3" borderId="97" xfId="5" applyFont="1" applyFill="1" applyBorder="1" applyAlignment="1">
      <alignment horizontal="center" vertical="center" wrapText="1"/>
    </xf>
    <xf numFmtId="0" fontId="7" fillId="3" borderId="51" xfId="5" applyFont="1" applyFill="1" applyBorder="1" applyAlignment="1">
      <alignment horizontal="center" vertical="center" wrapText="1" readingOrder="1"/>
    </xf>
    <xf numFmtId="0" fontId="7" fillId="3" borderId="54" xfId="5" applyFont="1" applyFill="1" applyBorder="1" applyAlignment="1">
      <alignment horizontal="center" vertical="center" wrapText="1" readingOrder="1"/>
    </xf>
    <xf numFmtId="0" fontId="7" fillId="3" borderId="60" xfId="5" applyFont="1" applyFill="1" applyBorder="1" applyAlignment="1">
      <alignment horizontal="center" vertical="center" wrapText="1" readingOrder="1"/>
    </xf>
    <xf numFmtId="0" fontId="7" fillId="3" borderId="55" xfId="5" applyFont="1" applyFill="1" applyBorder="1" applyAlignment="1">
      <alignment horizontal="center" vertical="center" wrapText="1" readingOrder="1"/>
    </xf>
    <xf numFmtId="0" fontId="7" fillId="3" borderId="55" xfId="5" applyFont="1" applyFill="1" applyBorder="1" applyAlignment="1">
      <alignment horizontal="center" vertical="center" wrapText="1"/>
    </xf>
    <xf numFmtId="0" fontId="7" fillId="3" borderId="65" xfId="5" applyFont="1" applyFill="1" applyBorder="1" applyAlignment="1">
      <alignment horizontal="center" vertical="center" wrapText="1"/>
    </xf>
    <xf numFmtId="0" fontId="7" fillId="3" borderId="112" xfId="5" applyFont="1" applyFill="1" applyBorder="1" applyAlignment="1">
      <alignment horizontal="center" vertical="center" wrapText="1"/>
    </xf>
    <xf numFmtId="0" fontId="7" fillId="3" borderId="105" xfId="5" applyFont="1" applyFill="1" applyBorder="1" applyAlignment="1">
      <alignment horizontal="center" vertical="center" wrapText="1"/>
    </xf>
    <xf numFmtId="0" fontId="7" fillId="3" borderId="108" xfId="5" applyFont="1" applyFill="1" applyBorder="1" applyAlignment="1">
      <alignment horizontal="center" vertical="center" wrapText="1"/>
    </xf>
    <xf numFmtId="0" fontId="7" fillId="3" borderId="9" xfId="5" applyFont="1" applyFill="1" applyBorder="1" applyAlignment="1">
      <alignment horizontal="center" vertical="center" wrapText="1" readingOrder="1"/>
    </xf>
    <xf numFmtId="0" fontId="7" fillId="3" borderId="18" xfId="5" applyFont="1" applyFill="1" applyBorder="1" applyAlignment="1">
      <alignment horizontal="center" vertical="center" wrapText="1" readingOrder="1"/>
    </xf>
    <xf numFmtId="0" fontId="22" fillId="3" borderId="169" xfId="5" applyFont="1" applyFill="1" applyBorder="1" applyAlignment="1">
      <alignment horizontal="center" vertical="center" wrapText="1" readingOrder="1"/>
    </xf>
    <xf numFmtId="0" fontId="7" fillId="3" borderId="46" xfId="5" applyFont="1" applyFill="1" applyBorder="1" applyAlignment="1">
      <alignment horizontal="center" vertical="center" wrapText="1" readingOrder="1"/>
    </xf>
    <xf numFmtId="0" fontId="7" fillId="3" borderId="80" xfId="5" applyFont="1" applyFill="1" applyBorder="1" applyAlignment="1">
      <alignment horizontal="center" vertical="center" wrapText="1" readingOrder="1"/>
    </xf>
    <xf numFmtId="0" fontId="7" fillId="3" borderId="46" xfId="5" applyFont="1" applyFill="1" applyBorder="1" applyAlignment="1">
      <alignment horizontal="center" vertical="center" wrapText="1"/>
    </xf>
    <xf numFmtId="0" fontId="7" fillId="3" borderId="80" xfId="5" applyFont="1" applyFill="1" applyBorder="1" applyAlignment="1">
      <alignment horizontal="center" vertical="center" wrapText="1"/>
    </xf>
    <xf numFmtId="0" fontId="6" fillId="0" borderId="1" xfId="5" applyFont="1" applyBorder="1" applyAlignment="1">
      <alignment horizontal="center" wrapText="1"/>
    </xf>
    <xf numFmtId="0" fontId="6" fillId="0" borderId="2" xfId="5" applyFont="1" applyBorder="1" applyAlignment="1">
      <alignment horizontal="center" wrapText="1"/>
    </xf>
    <xf numFmtId="0" fontId="6" fillId="0" borderId="3" xfId="5" applyFont="1" applyBorder="1" applyAlignment="1">
      <alignment horizontal="center" wrapText="1"/>
    </xf>
    <xf numFmtId="0" fontId="6" fillId="0" borderId="167" xfId="5" applyFont="1" applyBorder="1" applyAlignment="1">
      <alignment horizontal="center" wrapText="1"/>
    </xf>
    <xf numFmtId="0" fontId="6" fillId="0" borderId="80" xfId="5" applyFont="1" applyBorder="1" applyAlignment="1">
      <alignment horizontal="center" wrapText="1"/>
    </xf>
    <xf numFmtId="0" fontId="6" fillId="0" borderId="160" xfId="5" applyFont="1" applyBorder="1" applyAlignment="1">
      <alignment horizontal="center" wrapText="1"/>
    </xf>
    <xf numFmtId="0" fontId="7" fillId="3" borderId="48" xfId="5" applyFont="1" applyFill="1" applyBorder="1" applyAlignment="1">
      <alignment horizontal="center" vertical="center" wrapText="1" readingOrder="1"/>
    </xf>
    <xf numFmtId="0" fontId="7" fillId="3" borderId="21" xfId="5" applyFont="1" applyFill="1" applyBorder="1" applyAlignment="1">
      <alignment horizontal="center" vertical="center" wrapText="1" readingOrder="1"/>
    </xf>
    <xf numFmtId="0" fontId="7" fillId="3" borderId="114" xfId="5" applyFont="1" applyFill="1" applyBorder="1" applyAlignment="1">
      <alignment horizontal="center" vertical="center" wrapText="1" readingOrder="1"/>
    </xf>
    <xf numFmtId="0" fontId="6" fillId="0" borderId="96" xfId="5" applyFont="1" applyBorder="1" applyAlignment="1">
      <alignment horizontal="center" wrapText="1"/>
    </xf>
    <xf numFmtId="0" fontId="6" fillId="0" borderId="79" xfId="5" applyFont="1" applyBorder="1" applyAlignment="1">
      <alignment horizontal="center" wrapText="1"/>
    </xf>
    <xf numFmtId="0" fontId="6" fillId="0" borderId="134" xfId="5" applyFont="1" applyBorder="1" applyAlignment="1">
      <alignment horizontal="center" wrapText="1"/>
    </xf>
    <xf numFmtId="0" fontId="6" fillId="0" borderId="128" xfId="5" applyFont="1" applyBorder="1" applyAlignment="1">
      <alignment horizontal="center" wrapText="1"/>
    </xf>
    <xf numFmtId="0" fontId="6" fillId="0" borderId="111" xfId="5" applyFont="1" applyBorder="1" applyAlignment="1">
      <alignment horizontal="center" wrapText="1"/>
    </xf>
    <xf numFmtId="0" fontId="6" fillId="0" borderId="86" xfId="5" applyFont="1" applyBorder="1" applyAlignment="1">
      <alignment horizontal="center" wrapText="1"/>
    </xf>
    <xf numFmtId="0" fontId="6" fillId="0" borderId="170" xfId="5" applyFont="1" applyBorder="1" applyAlignment="1">
      <alignment horizontal="center" wrapText="1"/>
    </xf>
    <xf numFmtId="0" fontId="7" fillId="3" borderId="7" xfId="5" applyFont="1" applyFill="1" applyBorder="1" applyAlignment="1">
      <alignment horizontal="center" vertical="center" wrapText="1"/>
    </xf>
    <xf numFmtId="0" fontId="7" fillId="3" borderId="8" xfId="5" applyFont="1" applyFill="1" applyBorder="1" applyAlignment="1">
      <alignment horizontal="center" vertical="center" wrapText="1"/>
    </xf>
    <xf numFmtId="0" fontId="7" fillId="3" borderId="64" xfId="5" applyFont="1" applyFill="1" applyBorder="1" applyAlignment="1">
      <alignment horizontal="center" vertical="center" wrapText="1" readingOrder="1"/>
    </xf>
    <xf numFmtId="0" fontId="7" fillId="3" borderId="98" xfId="5" applyFont="1" applyFill="1" applyBorder="1" applyAlignment="1">
      <alignment horizontal="center" vertical="center" wrapText="1" readingOrder="1"/>
    </xf>
    <xf numFmtId="0" fontId="7" fillId="0" borderId="0" xfId="5" applyFont="1" applyBorder="1" applyAlignment="1">
      <alignment horizontal="left" wrapText="1" readingOrder="1"/>
    </xf>
    <xf numFmtId="0" fontId="7" fillId="0" borderId="149" xfId="5" applyFont="1" applyBorder="1" applyAlignment="1">
      <alignment horizontal="center" vertical="center" readingOrder="1"/>
    </xf>
    <xf numFmtId="0" fontId="7" fillId="0" borderId="48" xfId="5" applyFont="1" applyBorder="1" applyAlignment="1">
      <alignment horizontal="center" vertical="center" readingOrder="1"/>
    </xf>
    <xf numFmtId="0" fontId="6" fillId="0" borderId="188" xfId="5" applyFont="1" applyBorder="1" applyAlignment="1">
      <alignment horizontal="center"/>
    </xf>
    <xf numFmtId="0" fontId="6" fillId="0" borderId="189" xfId="5" applyFont="1" applyBorder="1" applyAlignment="1">
      <alignment horizontal="center"/>
    </xf>
    <xf numFmtId="0" fontId="6" fillId="0" borderId="190" xfId="5" applyFont="1" applyBorder="1" applyAlignment="1">
      <alignment horizontal="center"/>
    </xf>
    <xf numFmtId="0" fontId="6" fillId="0" borderId="191" xfId="5" applyFont="1" applyBorder="1" applyAlignment="1">
      <alignment horizontal="center"/>
    </xf>
    <xf numFmtId="0" fontId="6" fillId="0" borderId="192" xfId="5" applyFont="1" applyBorder="1" applyAlignment="1">
      <alignment horizontal="center"/>
    </xf>
    <xf numFmtId="0" fontId="6" fillId="0" borderId="173" xfId="5" applyFont="1" applyBorder="1" applyAlignment="1">
      <alignment horizontal="center" vertical="center" wrapText="1"/>
    </xf>
    <xf numFmtId="0" fontId="6" fillId="0" borderId="90" xfId="5" applyFont="1" applyBorder="1" applyAlignment="1">
      <alignment horizontal="center" vertical="center" wrapText="1"/>
    </xf>
    <xf numFmtId="0" fontId="6" fillId="0" borderId="147" xfId="5" applyFont="1" applyBorder="1" applyAlignment="1">
      <alignment horizontal="center" vertical="center" wrapText="1"/>
    </xf>
    <xf numFmtId="0" fontId="6" fillId="0" borderId="96" xfId="5" applyFont="1" applyBorder="1" applyAlignment="1">
      <alignment horizontal="center" vertical="center" wrapText="1"/>
    </xf>
    <xf numFmtId="0" fontId="6" fillId="0" borderId="120" xfId="5" applyFont="1" applyBorder="1" applyAlignment="1">
      <alignment horizontal="center" vertical="center" wrapText="1"/>
    </xf>
    <xf numFmtId="0" fontId="7" fillId="3" borderId="129" xfId="5" applyFont="1" applyFill="1" applyBorder="1" applyAlignment="1">
      <alignment horizontal="center" vertical="center" wrapText="1"/>
    </xf>
    <xf numFmtId="0" fontId="7" fillId="3" borderId="90" xfId="5" applyFont="1" applyFill="1" applyBorder="1" applyAlignment="1">
      <alignment horizontal="center" vertical="center" wrapText="1"/>
    </xf>
    <xf numFmtId="0" fontId="7" fillId="3" borderId="136" xfId="5" applyFont="1" applyFill="1" applyBorder="1" applyAlignment="1">
      <alignment horizontal="center" vertical="center" wrapText="1"/>
    </xf>
    <xf numFmtId="0" fontId="7" fillId="3" borderId="147" xfId="5" applyFont="1" applyFill="1" applyBorder="1" applyAlignment="1">
      <alignment horizontal="center" vertical="center" wrapText="1"/>
    </xf>
    <xf numFmtId="0" fontId="7" fillId="0" borderId="0" xfId="5" applyFont="1" applyFill="1" applyBorder="1" applyAlignment="1">
      <alignment horizontal="center" wrapText="1"/>
    </xf>
    <xf numFmtId="0" fontId="6" fillId="0" borderId="182" xfId="5" applyFont="1" applyBorder="1" applyAlignment="1">
      <alignment horizontal="center"/>
    </xf>
    <xf numFmtId="0" fontId="6" fillId="0" borderId="183" xfId="5" applyFont="1" applyBorder="1" applyAlignment="1">
      <alignment horizontal="center"/>
    </xf>
    <xf numFmtId="0" fontId="6" fillId="0" borderId="184" xfId="5" applyFont="1" applyBorder="1" applyAlignment="1">
      <alignment horizontal="center"/>
    </xf>
    <xf numFmtId="0" fontId="51" fillId="0" borderId="185" xfId="5" applyFont="1" applyBorder="1" applyAlignment="1">
      <alignment horizontal="center"/>
    </xf>
    <xf numFmtId="0" fontId="51" fillId="0" borderId="102" xfId="5" applyFont="1" applyBorder="1" applyAlignment="1">
      <alignment horizontal="center"/>
    </xf>
    <xf numFmtId="0" fontId="51" fillId="0" borderId="143" xfId="5" applyFont="1" applyBorder="1" applyAlignment="1">
      <alignment horizontal="center"/>
    </xf>
    <xf numFmtId="0" fontId="7" fillId="0" borderId="63" xfId="5" applyFont="1" applyFill="1" applyBorder="1" applyAlignment="1">
      <alignment horizontal="center" vertical="center" wrapText="1"/>
    </xf>
    <xf numFmtId="0" fontId="7" fillId="0" borderId="111" xfId="5" applyFont="1" applyFill="1" applyBorder="1" applyAlignment="1">
      <alignment horizontal="center" vertical="center" wrapText="1"/>
    </xf>
    <xf numFmtId="0" fontId="7" fillId="0" borderId="130" xfId="5" applyFont="1" applyFill="1" applyBorder="1" applyAlignment="1">
      <alignment horizontal="center" vertical="center" wrapText="1"/>
    </xf>
    <xf numFmtId="0" fontId="7" fillId="0" borderId="135" xfId="5" applyFont="1" applyFill="1" applyBorder="1" applyAlignment="1">
      <alignment horizontal="center" vertical="center" wrapText="1"/>
    </xf>
    <xf numFmtId="0" fontId="7" fillId="0" borderId="33" xfId="5" applyFont="1" applyFill="1" applyBorder="1" applyAlignment="1">
      <alignment horizontal="center" vertical="center" wrapText="1"/>
    </xf>
    <xf numFmtId="0" fontId="7" fillId="0" borderId="165" xfId="5" applyFont="1" applyFill="1" applyBorder="1" applyAlignment="1">
      <alignment horizontal="center" vertical="center" wrapText="1"/>
    </xf>
    <xf numFmtId="0" fontId="7" fillId="2" borderId="153" xfId="5" applyFont="1" applyFill="1" applyBorder="1" applyAlignment="1">
      <alignment horizontal="left"/>
    </xf>
    <xf numFmtId="0" fontId="7" fillId="2" borderId="35" xfId="5" applyFont="1" applyFill="1" applyBorder="1" applyAlignment="1">
      <alignment horizontal="left"/>
    </xf>
    <xf numFmtId="0" fontId="7" fillId="4" borderId="137" xfId="5" applyFont="1" applyFill="1" applyBorder="1" applyAlignment="1">
      <alignment horizontal="left"/>
    </xf>
    <xf numFmtId="0" fontId="7" fillId="4" borderId="108" xfId="5" applyFont="1" applyFill="1" applyBorder="1" applyAlignment="1">
      <alignment horizontal="left"/>
    </xf>
    <xf numFmtId="0" fontId="7" fillId="4" borderId="193" xfId="5" applyFont="1" applyFill="1" applyBorder="1" applyAlignment="1">
      <alignment horizontal="left"/>
    </xf>
    <xf numFmtId="0" fontId="7" fillId="4" borderId="104" xfId="5" applyFont="1" applyFill="1" applyBorder="1" applyAlignment="1">
      <alignment horizontal="left"/>
    </xf>
    <xf numFmtId="0" fontId="7" fillId="2" borderId="108" xfId="5" applyFont="1" applyFill="1" applyBorder="1" applyAlignment="1">
      <alignment horizontal="left"/>
    </xf>
    <xf numFmtId="0" fontId="7" fillId="2" borderId="155" xfId="5" applyFont="1" applyFill="1" applyBorder="1" applyAlignment="1">
      <alignment horizontal="left"/>
    </xf>
    <xf numFmtId="0" fontId="7" fillId="2" borderId="137" xfId="5" applyFont="1" applyFill="1" applyBorder="1" applyAlignment="1">
      <alignment horizontal="left"/>
    </xf>
    <xf numFmtId="0" fontId="7" fillId="2" borderId="14" xfId="5" applyFont="1" applyFill="1" applyBorder="1" applyAlignment="1">
      <alignment horizontal="left"/>
    </xf>
    <xf numFmtId="0" fontId="7" fillId="0" borderId="12" xfId="5" applyFont="1" applyBorder="1" applyAlignment="1">
      <alignment horizontal="center" vertical="center" textRotation="90"/>
    </xf>
    <xf numFmtId="0" fontId="7" fillId="3" borderId="168" xfId="5" applyFont="1" applyFill="1" applyBorder="1" applyAlignment="1">
      <alignment horizontal="center"/>
    </xf>
    <xf numFmtId="0" fontId="7" fillId="3" borderId="111" xfId="5" applyFont="1" applyFill="1" applyBorder="1" applyAlignment="1">
      <alignment horizontal="center"/>
    </xf>
    <xf numFmtId="0" fontId="7" fillId="3" borderId="170" xfId="5" applyFont="1" applyFill="1" applyBorder="1" applyAlignment="1">
      <alignment horizontal="center"/>
    </xf>
    <xf numFmtId="0" fontId="7" fillId="0" borderId="149" xfId="5" applyFont="1" applyBorder="1" applyAlignment="1">
      <alignment horizontal="center" vertical="center" textRotation="90"/>
    </xf>
    <xf numFmtId="0" fontId="7" fillId="0" borderId="48" xfId="5" applyFont="1" applyBorder="1" applyAlignment="1">
      <alignment horizontal="center" vertical="center" textRotation="90"/>
    </xf>
    <xf numFmtId="0" fontId="51" fillId="0" borderId="167" xfId="5" applyFont="1" applyBorder="1" applyAlignment="1">
      <alignment horizontal="center"/>
    </xf>
    <xf numFmtId="0" fontId="51" fillId="0" borderId="80" xfId="5" applyFont="1" applyBorder="1" applyAlignment="1">
      <alignment horizontal="center"/>
    </xf>
    <xf numFmtId="0" fontId="51" fillId="0" borderId="57" xfId="5" applyFont="1" applyBorder="1" applyAlignment="1">
      <alignment horizontal="center"/>
    </xf>
    <xf numFmtId="0" fontId="51" fillId="0" borderId="8" xfId="5" applyFont="1" applyBorder="1" applyAlignment="1">
      <alignment horizontal="center"/>
    </xf>
    <xf numFmtId="44" fontId="51" fillId="0" borderId="48" xfId="22" applyFont="1" applyBorder="1" applyAlignment="1">
      <alignment horizontal="center"/>
    </xf>
    <xf numFmtId="44" fontId="51" fillId="0" borderId="63" xfId="22" applyFont="1" applyBorder="1" applyAlignment="1">
      <alignment horizontal="center"/>
    </xf>
    <xf numFmtId="0" fontId="7" fillId="0" borderId="22" xfId="5" applyFont="1" applyFill="1" applyBorder="1" applyAlignment="1">
      <alignment horizontal="center" vertical="center" wrapText="1"/>
    </xf>
    <xf numFmtId="0" fontId="7" fillId="0" borderId="134" xfId="5" applyFont="1" applyFill="1" applyBorder="1" applyAlignment="1">
      <alignment horizontal="center" vertical="center" wrapText="1"/>
    </xf>
    <xf numFmtId="0" fontId="6" fillId="0" borderId="57" xfId="5" applyFont="1" applyBorder="1" applyAlignment="1">
      <alignment horizontal="center"/>
    </xf>
    <xf numFmtId="0" fontId="6" fillId="0" borderId="8" xfId="5" applyFont="1" applyBorder="1" applyAlignment="1">
      <alignment horizontal="center"/>
    </xf>
    <xf numFmtId="0" fontId="7" fillId="0" borderId="173" xfId="5" applyFont="1" applyFill="1" applyBorder="1" applyAlignment="1">
      <alignment horizontal="center" vertical="center" textRotation="90"/>
    </xf>
    <xf numFmtId="0" fontId="9" fillId="0" borderId="12" xfId="5" applyFont="1" applyFill="1" applyBorder="1" applyAlignment="1">
      <alignment horizontal="center" vertical="center" textRotation="90"/>
    </xf>
    <xf numFmtId="0" fontId="9" fillId="0" borderId="33" xfId="5" applyFont="1" applyFill="1" applyBorder="1" applyAlignment="1">
      <alignment horizontal="center" vertical="center" textRotation="90"/>
    </xf>
    <xf numFmtId="0" fontId="7" fillId="0" borderId="149" xfId="5" applyFont="1" applyFill="1" applyBorder="1" applyAlignment="1">
      <alignment horizontal="center" vertical="center" textRotation="90"/>
    </xf>
    <xf numFmtId="0" fontId="7" fillId="0" borderId="48" xfId="5" applyFont="1" applyFill="1" applyBorder="1" applyAlignment="1">
      <alignment horizontal="center" vertical="center" textRotation="90"/>
    </xf>
    <xf numFmtId="0" fontId="7" fillId="2" borderId="154" xfId="5" applyFont="1" applyFill="1" applyBorder="1" applyAlignment="1">
      <alignment horizontal="left"/>
    </xf>
    <xf numFmtId="0" fontId="7" fillId="2" borderId="53" xfId="5" applyFont="1" applyFill="1" applyBorder="1" applyAlignment="1">
      <alignment horizontal="left"/>
    </xf>
    <xf numFmtId="0" fontId="7" fillId="2" borderId="4" xfId="5" applyFont="1" applyFill="1" applyBorder="1" applyAlignment="1">
      <alignment horizontal="left"/>
    </xf>
    <xf numFmtId="0" fontId="7" fillId="2" borderId="43" xfId="5" applyFont="1" applyFill="1" applyBorder="1" applyAlignment="1">
      <alignment horizontal="left"/>
    </xf>
    <xf numFmtId="0" fontId="7" fillId="0" borderId="33" xfId="5" applyFont="1" applyBorder="1" applyAlignment="1">
      <alignment horizontal="center" vertical="center" textRotation="90"/>
    </xf>
    <xf numFmtId="0" fontId="51" fillId="0" borderId="166" xfId="5" applyFont="1" applyBorder="1" applyAlignment="1">
      <alignment horizontal="center"/>
    </xf>
    <xf numFmtId="0" fontId="51" fillId="0" borderId="93" xfId="5" applyFont="1" applyBorder="1" applyAlignment="1">
      <alignment horizontal="center"/>
    </xf>
    <xf numFmtId="0" fontId="51" fillId="0" borderId="145" xfId="5" applyFont="1" applyBorder="1" applyAlignment="1">
      <alignment horizontal="center"/>
    </xf>
    <xf numFmtId="0" fontId="7" fillId="0" borderId="173" xfId="5" applyFont="1" applyFill="1" applyBorder="1" applyAlignment="1">
      <alignment horizontal="center" vertical="center" wrapText="1"/>
    </xf>
    <xf numFmtId="0" fontId="7" fillId="0" borderId="136" xfId="5" applyFont="1" applyFill="1" applyBorder="1" applyAlignment="1">
      <alignment horizontal="center" vertical="center" wrapText="1"/>
    </xf>
    <xf numFmtId="0" fontId="7" fillId="0" borderId="79" xfId="5" applyFont="1" applyFill="1" applyBorder="1" applyAlignment="1">
      <alignment horizontal="center" vertical="center" wrapText="1"/>
    </xf>
    <xf numFmtId="0" fontId="7" fillId="0" borderId="128" xfId="5" applyFont="1" applyFill="1" applyBorder="1" applyAlignment="1">
      <alignment horizontal="center" vertical="center" wrapText="1"/>
    </xf>
    <xf numFmtId="0" fontId="7" fillId="0" borderId="86" xfId="5" applyFont="1" applyFill="1" applyBorder="1" applyAlignment="1">
      <alignment horizontal="center" vertical="center" wrapText="1"/>
    </xf>
    <xf numFmtId="0" fontId="7" fillId="0" borderId="144" xfId="5" applyFont="1" applyFill="1" applyBorder="1" applyAlignment="1">
      <alignment horizontal="center" vertical="center" wrapText="1"/>
    </xf>
    <xf numFmtId="0" fontId="7" fillId="0" borderId="143" xfId="5" applyFont="1" applyFill="1" applyBorder="1" applyAlignment="1">
      <alignment horizontal="center" vertical="center" wrapText="1"/>
    </xf>
    <xf numFmtId="0" fontId="18" fillId="0" borderId="0" xfId="5" applyAlignment="1">
      <alignment horizontal="left" wrapText="1"/>
    </xf>
    <xf numFmtId="0" fontId="6" fillId="0" borderId="1" xfId="5" applyFont="1" applyBorder="1" applyAlignment="1">
      <alignment horizontal="center" vertical="center" wrapText="1"/>
    </xf>
    <xf numFmtId="0" fontId="6" fillId="0" borderId="2" xfId="5" applyFont="1" applyBorder="1" applyAlignment="1">
      <alignment horizontal="center" vertical="center" wrapText="1"/>
    </xf>
    <xf numFmtId="0" fontId="6" fillId="0" borderId="3" xfId="5" applyFont="1" applyBorder="1" applyAlignment="1">
      <alignment horizontal="center" vertical="center" wrapText="1"/>
    </xf>
    <xf numFmtId="0" fontId="6" fillId="0" borderId="134" xfId="5" applyFont="1" applyBorder="1" applyAlignment="1">
      <alignment horizontal="center" vertical="center" wrapText="1"/>
    </xf>
    <xf numFmtId="0" fontId="6" fillId="0" borderId="79" xfId="5" applyFont="1" applyBorder="1" applyAlignment="1">
      <alignment horizontal="center" vertical="center" wrapText="1"/>
    </xf>
    <xf numFmtId="0" fontId="6" fillId="0" borderId="57" xfId="5" applyFont="1" applyBorder="1" applyAlignment="1">
      <alignment horizontal="center" vertical="center" wrapText="1"/>
    </xf>
    <xf numFmtId="0" fontId="6" fillId="0" borderId="0" xfId="5" applyFont="1" applyBorder="1" applyAlignment="1">
      <alignment horizontal="center" vertical="center" wrapText="1"/>
    </xf>
    <xf numFmtId="0" fontId="6" fillId="0" borderId="56" xfId="5" applyFont="1" applyBorder="1" applyAlignment="1">
      <alignment horizontal="center" vertical="center" wrapText="1"/>
    </xf>
    <xf numFmtId="0" fontId="6" fillId="0" borderId="129" xfId="5" applyFont="1" applyBorder="1" applyAlignment="1">
      <alignment horizontal="center" vertical="center" wrapText="1"/>
    </xf>
    <xf numFmtId="0" fontId="6" fillId="0" borderId="136" xfId="5" applyFont="1" applyBorder="1" applyAlignment="1">
      <alignment horizontal="center" vertical="center" wrapText="1"/>
    </xf>
    <xf numFmtId="0" fontId="6" fillId="0" borderId="15" xfId="5" applyFont="1" applyBorder="1" applyAlignment="1">
      <alignment horizontal="center" vertical="center" wrapText="1"/>
    </xf>
    <xf numFmtId="0" fontId="6" fillId="0" borderId="51" xfId="5" applyFont="1" applyBorder="1" applyAlignment="1">
      <alignment horizontal="center"/>
    </xf>
    <xf numFmtId="0" fontId="6" fillId="0" borderId="46" xfId="5" applyFont="1" applyBorder="1" applyAlignment="1">
      <alignment horizontal="center"/>
    </xf>
    <xf numFmtId="0" fontId="6" fillId="0" borderId="52" xfId="5" applyFont="1" applyBorder="1" applyAlignment="1">
      <alignment horizontal="center"/>
    </xf>
    <xf numFmtId="0" fontId="6" fillId="0" borderId="40" xfId="5" applyFont="1" applyBorder="1" applyAlignment="1">
      <alignment horizontal="center" vertical="center" wrapText="1"/>
    </xf>
    <xf numFmtId="0" fontId="6" fillId="0" borderId="66" xfId="5" applyFont="1" applyBorder="1" applyAlignment="1">
      <alignment horizontal="center" vertical="center" wrapText="1"/>
    </xf>
    <xf numFmtId="0" fontId="6" fillId="0" borderId="54" xfId="5" applyFont="1" applyBorder="1" applyAlignment="1">
      <alignment horizontal="center" vertical="center" wrapText="1"/>
    </xf>
    <xf numFmtId="0" fontId="6" fillId="0" borderId="97" xfId="5" applyFont="1" applyBorder="1" applyAlignment="1">
      <alignment horizontal="center" vertical="center" wrapText="1"/>
    </xf>
    <xf numFmtId="0" fontId="7" fillId="3" borderId="64" xfId="5" applyFont="1" applyFill="1" applyBorder="1" applyAlignment="1">
      <alignment horizontal="center" vertical="center" wrapText="1"/>
    </xf>
    <xf numFmtId="0" fontId="7" fillId="3" borderId="77" xfId="5" applyFont="1" applyFill="1" applyBorder="1" applyAlignment="1">
      <alignment horizontal="center" vertical="center" wrapText="1"/>
    </xf>
    <xf numFmtId="0" fontId="7" fillId="3" borderId="155" xfId="5" applyFont="1" applyFill="1" applyBorder="1" applyAlignment="1">
      <alignment horizontal="center" vertical="center" wrapText="1"/>
    </xf>
    <xf numFmtId="0" fontId="7" fillId="3" borderId="111" xfId="5" applyFont="1" applyFill="1" applyBorder="1" applyAlignment="1">
      <alignment horizontal="center" vertical="center" wrapText="1"/>
    </xf>
    <xf numFmtId="0" fontId="7" fillId="3" borderId="78" xfId="5" applyFont="1" applyFill="1" applyBorder="1" applyAlignment="1">
      <alignment horizontal="center" vertical="center" wrapText="1"/>
    </xf>
    <xf numFmtId="0" fontId="7" fillId="3" borderId="107" xfId="5" applyFont="1" applyFill="1" applyBorder="1" applyAlignment="1">
      <alignment horizontal="center" vertical="center" wrapText="1"/>
    </xf>
    <xf numFmtId="0" fontId="7" fillId="3" borderId="123" xfId="5" applyFont="1" applyFill="1" applyBorder="1" applyAlignment="1">
      <alignment horizontal="center" vertical="center" wrapText="1"/>
    </xf>
    <xf numFmtId="0" fontId="7" fillId="3" borderId="114" xfId="5" applyFont="1" applyFill="1" applyBorder="1" applyAlignment="1">
      <alignment horizontal="center" vertical="center" wrapText="1"/>
    </xf>
    <xf numFmtId="0" fontId="7" fillId="3" borderId="120" xfId="5" applyFont="1" applyFill="1" applyBorder="1" applyAlignment="1">
      <alignment horizontal="center" vertical="center" wrapText="1"/>
    </xf>
    <xf numFmtId="0" fontId="29" fillId="0" borderId="111" xfId="8" applyFont="1" applyBorder="1" applyAlignment="1">
      <alignment horizontal="center" vertical="center"/>
    </xf>
    <xf numFmtId="0" fontId="29" fillId="0" borderId="170" xfId="8" applyFont="1" applyBorder="1" applyAlignment="1">
      <alignment horizontal="center" vertical="center"/>
    </xf>
    <xf numFmtId="0" fontId="31" fillId="0" borderId="94" xfId="2" applyFont="1" applyBorder="1" applyAlignment="1" applyProtection="1">
      <alignment horizontal="left"/>
    </xf>
    <xf numFmtId="0" fontId="31" fillId="0" borderId="92" xfId="2" applyFont="1" applyBorder="1" applyAlignment="1" applyProtection="1">
      <alignment horizontal="left"/>
    </xf>
    <xf numFmtId="0" fontId="31" fillId="0" borderId="142" xfId="2" applyFont="1" applyBorder="1" applyAlignment="1" applyProtection="1">
      <alignment horizontal="left"/>
    </xf>
    <xf numFmtId="0" fontId="31" fillId="0" borderId="172" xfId="2" applyFont="1" applyBorder="1" applyAlignment="1" applyProtection="1">
      <alignment horizontal="left"/>
    </xf>
    <xf numFmtId="0" fontId="31" fillId="0" borderId="195" xfId="2" applyFont="1" applyBorder="1" applyAlignment="1" applyProtection="1">
      <alignment horizontal="left"/>
    </xf>
    <xf numFmtId="0" fontId="31" fillId="0" borderId="148" xfId="2" applyFont="1" applyBorder="1" applyAlignment="1" applyProtection="1">
      <alignment horizontal="left"/>
    </xf>
    <xf numFmtId="0" fontId="18" fillId="0" borderId="0" xfId="5" applyFont="1" applyAlignment="1">
      <alignment horizontal="left" vertical="top" wrapText="1"/>
    </xf>
    <xf numFmtId="0" fontId="6" fillId="0" borderId="0" xfId="5" applyFont="1" applyAlignment="1">
      <alignment horizontal="left" wrapText="1"/>
    </xf>
    <xf numFmtId="0" fontId="50" fillId="0" borderId="0" xfId="5" applyFont="1" applyAlignment="1">
      <alignment horizontal="left"/>
    </xf>
    <xf numFmtId="0" fontId="50" fillId="0" borderId="0" xfId="5" applyFont="1" applyAlignment="1">
      <alignment horizontal="left" wrapText="1"/>
    </xf>
    <xf numFmtId="0" fontId="13" fillId="0" borderId="0" xfId="5" applyFont="1" applyAlignment="1">
      <alignment horizontal="left" wrapText="1"/>
    </xf>
    <xf numFmtId="0" fontId="18" fillId="0" borderId="0" xfId="5" applyFont="1" applyAlignment="1">
      <alignment horizontal="left"/>
    </xf>
    <xf numFmtId="0" fontId="32" fillId="0" borderId="0" xfId="5" applyFont="1" applyBorder="1" applyAlignment="1">
      <alignment horizontal="left"/>
    </xf>
    <xf numFmtId="0" fontId="18" fillId="0" borderId="0" xfId="5" applyFont="1" applyAlignment="1">
      <alignment horizontal="left" wrapText="1"/>
    </xf>
    <xf numFmtId="2" fontId="6" fillId="0" borderId="1" xfId="5" applyNumberFormat="1" applyFont="1" applyBorder="1" applyAlignment="1">
      <alignment horizontal="center" vertical="center" wrapText="1"/>
    </xf>
    <xf numFmtId="2" fontId="6" fillId="0" borderId="2" xfId="5" applyNumberFormat="1" applyFont="1" applyBorder="1" applyAlignment="1">
      <alignment horizontal="center" vertical="center" wrapText="1"/>
    </xf>
    <xf numFmtId="2" fontId="6" fillId="0" borderId="3" xfId="5" applyNumberFormat="1" applyFont="1" applyBorder="1" applyAlignment="1">
      <alignment horizontal="center" vertical="center" wrapText="1"/>
    </xf>
    <xf numFmtId="2" fontId="6" fillId="0" borderId="19" xfId="5" applyNumberFormat="1" applyFont="1" applyBorder="1" applyAlignment="1">
      <alignment horizontal="center" vertical="center" wrapText="1"/>
    </xf>
    <xf numFmtId="2" fontId="6" fillId="0" borderId="57" xfId="5" applyNumberFormat="1" applyFont="1" applyBorder="1" applyAlignment="1">
      <alignment horizontal="center" vertical="center" wrapText="1"/>
    </xf>
    <xf numFmtId="2" fontId="6" fillId="0" borderId="8" xfId="5" applyNumberFormat="1" applyFont="1" applyBorder="1" applyAlignment="1">
      <alignment horizontal="center" vertical="center" wrapText="1"/>
    </xf>
    <xf numFmtId="0" fontId="6" fillId="0" borderId="24" xfId="5" applyFont="1" applyBorder="1" applyAlignment="1">
      <alignment horizontal="center" vertical="center" wrapText="1"/>
    </xf>
    <xf numFmtId="0" fontId="6" fillId="0" borderId="185" xfId="5" applyFont="1" applyBorder="1" applyAlignment="1">
      <alignment horizontal="center" vertical="center" wrapText="1"/>
    </xf>
    <xf numFmtId="0" fontId="6" fillId="0" borderId="64" xfId="5" applyFont="1" applyBorder="1" applyAlignment="1">
      <alignment horizontal="center" vertical="center"/>
    </xf>
    <xf numFmtId="0" fontId="6" fillId="0" borderId="65" xfId="5" applyFont="1" applyBorder="1" applyAlignment="1">
      <alignment horizontal="center" vertical="center"/>
    </xf>
    <xf numFmtId="0" fontId="6" fillId="0" borderId="105" xfId="5" applyFont="1" applyBorder="1" applyAlignment="1">
      <alignment horizontal="center" vertical="center"/>
    </xf>
    <xf numFmtId="0" fontId="6" fillId="0" borderId="25" xfId="5" applyFont="1" applyBorder="1" applyAlignment="1">
      <alignment horizontal="center" vertical="center"/>
    </xf>
    <xf numFmtId="0" fontId="6" fillId="0" borderId="106" xfId="5" applyFont="1" applyBorder="1" applyAlignment="1">
      <alignment horizontal="center" vertical="center"/>
    </xf>
    <xf numFmtId="0" fontId="6" fillId="0" borderId="26" xfId="5" applyFont="1" applyBorder="1" applyAlignment="1">
      <alignment horizontal="center" vertical="center" wrapText="1"/>
    </xf>
    <xf numFmtId="0" fontId="6" fillId="0" borderId="127" xfId="5" applyFont="1" applyBorder="1" applyAlignment="1">
      <alignment horizontal="center" vertical="center" wrapText="1"/>
    </xf>
    <xf numFmtId="0" fontId="18" fillId="0" borderId="0" xfId="5" applyAlignment="1">
      <alignment horizontal="center"/>
    </xf>
    <xf numFmtId="0" fontId="19" fillId="0" borderId="0" xfId="5" applyFont="1" applyAlignment="1">
      <alignment horizontal="left" wrapText="1"/>
    </xf>
    <xf numFmtId="0" fontId="6" fillId="0" borderId="19" xfId="5" applyFont="1" applyBorder="1" applyAlignment="1">
      <alignment horizontal="center" vertical="center" wrapText="1"/>
    </xf>
    <xf numFmtId="0" fontId="6" fillId="0" borderId="8" xfId="5" applyFont="1" applyBorder="1" applyAlignment="1">
      <alignment horizontal="center" vertical="center" wrapText="1"/>
    </xf>
    <xf numFmtId="0" fontId="0" fillId="0" borderId="0" xfId="0" applyFont="1" applyAlignment="1">
      <alignment horizontal="left" wrapText="1"/>
    </xf>
    <xf numFmtId="0" fontId="6" fillId="0" borderId="0" xfId="0" applyFont="1" applyAlignment="1">
      <alignment horizontal="left" wrapText="1"/>
    </xf>
    <xf numFmtId="0" fontId="6" fillId="0" borderId="194" xfId="5" applyFont="1" applyBorder="1" applyAlignment="1">
      <alignment horizontal="center"/>
    </xf>
    <xf numFmtId="0" fontId="6" fillId="0" borderId="16" xfId="5" applyFont="1" applyBorder="1" applyAlignment="1">
      <alignment horizontal="center" vertical="center" wrapText="1"/>
    </xf>
    <xf numFmtId="0" fontId="6" fillId="0" borderId="59" xfId="5" applyFont="1" applyBorder="1" applyAlignment="1">
      <alignment horizontal="center" vertical="center" wrapText="1"/>
    </xf>
    <xf numFmtId="0" fontId="19" fillId="0" borderId="0" xfId="0" applyFont="1" applyAlignment="1">
      <alignment horizontal="left" wrapText="1"/>
    </xf>
    <xf numFmtId="0" fontId="0" fillId="0" borderId="0" xfId="0" applyFont="1" applyAlignment="1">
      <alignment horizontal="left"/>
    </xf>
    <xf numFmtId="0" fontId="18" fillId="0" borderId="0" xfId="0" applyFont="1" applyAlignment="1">
      <alignment horizontal="left"/>
    </xf>
    <xf numFmtId="0" fontId="0" fillId="0" borderId="0" xfId="0" applyAlignment="1">
      <alignment horizontal="left"/>
    </xf>
    <xf numFmtId="0" fontId="6" fillId="0" borderId="121" xfId="5" applyFont="1" applyBorder="1" applyAlignment="1">
      <alignment horizontal="left" vertical="center" wrapText="1"/>
    </xf>
    <xf numFmtId="0" fontId="6" fillId="0" borderId="39" xfId="5" applyFont="1" applyBorder="1" applyAlignment="1">
      <alignment horizontal="left" vertical="center" wrapText="1"/>
    </xf>
    <xf numFmtId="0" fontId="6" fillId="0" borderId="77" xfId="5" applyFont="1" applyBorder="1" applyAlignment="1">
      <alignment horizontal="center" vertical="center" wrapText="1"/>
    </xf>
    <xf numFmtId="0" fontId="6" fillId="0" borderId="67" xfId="5" applyFont="1" applyBorder="1" applyAlignment="1">
      <alignment horizontal="center" vertical="center" wrapText="1"/>
    </xf>
    <xf numFmtId="0" fontId="6" fillId="0" borderId="68" xfId="5" applyFont="1" applyBorder="1" applyAlignment="1">
      <alignment horizontal="center" vertical="center" wrapText="1"/>
    </xf>
    <xf numFmtId="0" fontId="12" fillId="0" borderId="25" xfId="5" applyFont="1" applyBorder="1" applyAlignment="1">
      <alignment horizontal="center" vertical="center" wrapText="1"/>
    </xf>
    <xf numFmtId="0" fontId="12" fillId="0" borderId="106" xfId="5" applyFont="1" applyBorder="1" applyAlignment="1">
      <alignment horizontal="center" vertical="center" wrapText="1"/>
    </xf>
    <xf numFmtId="2" fontId="12" fillId="0" borderId="26" xfId="5" applyNumberFormat="1" applyFont="1" applyBorder="1" applyAlignment="1">
      <alignment horizontal="center" vertical="center" wrapText="1"/>
    </xf>
    <xf numFmtId="2" fontId="12" fillId="0" borderId="127" xfId="5" applyNumberFormat="1" applyFont="1" applyBorder="1" applyAlignment="1">
      <alignment horizontal="center" vertical="center" wrapText="1"/>
    </xf>
    <xf numFmtId="0" fontId="6" fillId="0" borderId="0" xfId="5" applyFont="1" applyAlignment="1">
      <alignment horizontal="left" vertical="center" wrapText="1"/>
    </xf>
    <xf numFmtId="0" fontId="6" fillId="0" borderId="37" xfId="5" applyFont="1" applyBorder="1" applyAlignment="1">
      <alignment horizontal="left" vertical="center" wrapText="1"/>
    </xf>
    <xf numFmtId="0" fontId="6" fillId="0" borderId="185" xfId="5" applyFont="1" applyBorder="1" applyAlignment="1">
      <alignment horizontal="left" vertical="center" wrapText="1"/>
    </xf>
    <xf numFmtId="0" fontId="6" fillId="0" borderId="34" xfId="5" applyFont="1" applyBorder="1" applyAlignment="1">
      <alignment horizontal="center" vertical="center" wrapText="1"/>
    </xf>
    <xf numFmtId="0" fontId="6" fillId="0" borderId="44" xfId="5" applyFont="1" applyBorder="1" applyAlignment="1">
      <alignment horizontal="center" vertical="center" wrapText="1"/>
    </xf>
    <xf numFmtId="0" fontId="6" fillId="0" borderId="35" xfId="5" applyFont="1" applyBorder="1" applyAlignment="1">
      <alignment horizontal="center" vertical="center" wrapText="1"/>
    </xf>
    <xf numFmtId="0" fontId="12" fillId="0" borderId="60" xfId="5" applyFont="1" applyBorder="1" applyAlignment="1">
      <alignment horizontal="center" vertical="center" wrapText="1"/>
    </xf>
    <xf numFmtId="0" fontId="12" fillId="0" borderId="54" xfId="5" applyFont="1" applyBorder="1" applyAlignment="1">
      <alignment horizontal="center" vertical="center" wrapText="1"/>
    </xf>
    <xf numFmtId="2" fontId="12" fillId="0" borderId="47" xfId="5" applyNumberFormat="1" applyFont="1" applyBorder="1" applyAlignment="1">
      <alignment horizontal="center" vertical="center" wrapText="1"/>
    </xf>
    <xf numFmtId="2" fontId="12" fillId="0" borderId="160" xfId="5" applyNumberFormat="1" applyFont="1" applyBorder="1" applyAlignment="1">
      <alignment horizontal="center" vertical="center" wrapText="1"/>
    </xf>
    <xf numFmtId="0" fontId="6" fillId="0" borderId="37" xfId="0" applyFont="1" applyBorder="1" applyAlignment="1">
      <alignment horizontal="left" vertical="center" wrapText="1"/>
    </xf>
    <xf numFmtId="0" fontId="6" fillId="0" borderId="185" xfId="0" applyFont="1" applyBorder="1" applyAlignment="1">
      <alignment horizontal="left" vertical="center" wrapText="1"/>
    </xf>
    <xf numFmtId="0" fontId="6" fillId="0" borderId="34" xfId="0" applyFont="1" applyBorder="1" applyAlignment="1">
      <alignment horizontal="center" vertical="center" wrapText="1"/>
    </xf>
    <xf numFmtId="0" fontId="6" fillId="0" borderId="44" xfId="0" applyFont="1" applyBorder="1" applyAlignment="1">
      <alignment horizontal="center" vertical="center" wrapText="1"/>
    </xf>
    <xf numFmtId="0" fontId="6" fillId="0" borderId="155" xfId="0" applyFont="1" applyBorder="1" applyAlignment="1">
      <alignment horizontal="center" vertical="center" wrapText="1"/>
    </xf>
    <xf numFmtId="0" fontId="6" fillId="0" borderId="35" xfId="0" applyFont="1" applyBorder="1" applyAlignment="1">
      <alignment horizontal="center" vertical="center" wrapText="1"/>
    </xf>
    <xf numFmtId="0" fontId="12" fillId="0" borderId="51" xfId="0" applyFont="1" applyBorder="1" applyAlignment="1">
      <alignment horizontal="center" vertical="center" wrapText="1"/>
    </xf>
    <xf numFmtId="0" fontId="12" fillId="0" borderId="54" xfId="0" applyFont="1" applyBorder="1" applyAlignment="1">
      <alignment horizontal="center" vertical="center" wrapText="1"/>
    </xf>
    <xf numFmtId="2" fontId="12" fillId="0" borderId="47" xfId="0" applyNumberFormat="1" applyFont="1" applyBorder="1" applyAlignment="1">
      <alignment horizontal="center" vertical="center" wrapText="1"/>
    </xf>
    <xf numFmtId="2" fontId="12" fillId="0" borderId="160" xfId="0" applyNumberFormat="1" applyFont="1" applyBorder="1" applyAlignment="1">
      <alignment horizontal="center" vertical="center" wrapText="1"/>
    </xf>
    <xf numFmtId="0" fontId="6" fillId="0" borderId="0" xfId="0" applyFont="1" applyAlignment="1">
      <alignment horizontal="left" vertical="center" wrapText="1"/>
    </xf>
    <xf numFmtId="0" fontId="6" fillId="0" borderId="64" xfId="0" applyFont="1" applyBorder="1" applyAlignment="1">
      <alignment horizontal="center" vertical="center" wrapText="1"/>
    </xf>
    <xf numFmtId="0" fontId="6" fillId="0" borderId="65" xfId="0" applyFont="1" applyBorder="1" applyAlignment="1">
      <alignment horizontal="center" vertical="center" wrapText="1"/>
    </xf>
    <xf numFmtId="0" fontId="6" fillId="0" borderId="91" xfId="0" applyFont="1" applyBorder="1" applyAlignment="1">
      <alignment horizontal="center" vertical="center" wrapText="1"/>
    </xf>
    <xf numFmtId="0" fontId="12" fillId="0" borderId="70" xfId="0" applyFont="1" applyBorder="1" applyAlignment="1">
      <alignment horizontal="center" vertical="center" wrapText="1"/>
    </xf>
    <xf numFmtId="2" fontId="12" fillId="0" borderId="8" xfId="0" applyNumberFormat="1" applyFont="1" applyBorder="1" applyAlignment="1">
      <alignment horizontal="center" vertical="center" wrapText="1"/>
    </xf>
    <xf numFmtId="0" fontId="6" fillId="0" borderId="64" xfId="5" applyFont="1" applyBorder="1" applyAlignment="1">
      <alignment horizontal="center" vertical="center" wrapText="1"/>
    </xf>
    <xf numFmtId="0" fontId="6" fillId="0" borderId="65" xfId="5" applyFont="1" applyBorder="1" applyAlignment="1">
      <alignment horizontal="center" vertical="center" wrapText="1"/>
    </xf>
    <xf numFmtId="0" fontId="6" fillId="0" borderId="91" xfId="5" applyFont="1" applyBorder="1" applyAlignment="1">
      <alignment horizontal="center" vertical="center" wrapText="1"/>
    </xf>
    <xf numFmtId="0" fontId="12" fillId="0" borderId="51" xfId="5" applyFont="1" applyBorder="1" applyAlignment="1">
      <alignment horizontal="center" vertical="center" wrapText="1"/>
    </xf>
    <xf numFmtId="0" fontId="12" fillId="0" borderId="70" xfId="5" applyFont="1" applyBorder="1" applyAlignment="1">
      <alignment horizontal="center" vertical="center" wrapText="1"/>
    </xf>
    <xf numFmtId="2" fontId="12" fillId="0" borderId="8" xfId="5" applyNumberFormat="1" applyFont="1" applyBorder="1" applyAlignment="1">
      <alignment horizontal="center" vertical="center" wrapText="1"/>
    </xf>
    <xf numFmtId="0" fontId="12" fillId="0" borderId="0" xfId="5" applyFont="1" applyAlignment="1">
      <alignment horizontal="center"/>
    </xf>
    <xf numFmtId="0" fontId="18" fillId="0" borderId="0" xfId="5" applyFont="1" applyBorder="1" applyAlignment="1">
      <alignment horizontal="left"/>
    </xf>
    <xf numFmtId="0" fontId="6" fillId="0" borderId="45" xfId="5" applyFont="1" applyBorder="1" applyAlignment="1">
      <alignment horizontal="center" vertical="center" wrapText="1"/>
    </xf>
    <xf numFmtId="0" fontId="6" fillId="0" borderId="46" xfId="5" applyFont="1" applyBorder="1" applyAlignment="1">
      <alignment horizontal="center" vertical="center"/>
    </xf>
    <xf numFmtId="0" fontId="6" fillId="0" borderId="46" xfId="5" applyFont="1" applyBorder="1" applyAlignment="1">
      <alignment horizontal="center" vertical="center" wrapText="1"/>
    </xf>
    <xf numFmtId="0" fontId="12" fillId="0" borderId="47" xfId="5" applyFont="1" applyBorder="1" applyAlignment="1">
      <alignment horizontal="center" vertical="center" wrapText="1"/>
    </xf>
    <xf numFmtId="0" fontId="12" fillId="0" borderId="8" xfId="5" applyFont="1" applyBorder="1" applyAlignment="1">
      <alignment horizontal="center" vertical="center" wrapText="1"/>
    </xf>
    <xf numFmtId="2" fontId="17" fillId="0" borderId="1" xfId="5" applyNumberFormat="1" applyFont="1" applyBorder="1" applyAlignment="1">
      <alignment horizontal="center" vertical="center" wrapText="1"/>
    </xf>
    <xf numFmtId="2" fontId="17" fillId="0" borderId="2" xfId="5" applyNumberFormat="1" applyFont="1" applyBorder="1" applyAlignment="1">
      <alignment horizontal="center" vertical="center" wrapText="1"/>
    </xf>
    <xf numFmtId="2" fontId="17" fillId="0" borderId="3" xfId="5" applyNumberFormat="1" applyFont="1" applyBorder="1" applyAlignment="1">
      <alignment horizontal="center" vertical="center" wrapText="1"/>
    </xf>
    <xf numFmtId="2" fontId="17" fillId="0" borderId="19" xfId="5" applyNumberFormat="1" applyFont="1" applyBorder="1" applyAlignment="1">
      <alignment horizontal="center" vertical="center" wrapText="1"/>
    </xf>
    <xf numFmtId="2" fontId="17" fillId="0" borderId="57" xfId="5" applyNumberFormat="1" applyFont="1" applyBorder="1" applyAlignment="1">
      <alignment horizontal="center" vertical="center" wrapText="1"/>
    </xf>
    <xf numFmtId="2" fontId="17" fillId="0" borderId="8" xfId="5" applyNumberFormat="1" applyFont="1" applyBorder="1" applyAlignment="1">
      <alignment horizontal="center" vertical="center" wrapText="1"/>
    </xf>
    <xf numFmtId="0" fontId="6" fillId="0" borderId="151" xfId="5" applyFont="1" applyBorder="1" applyAlignment="1">
      <alignment horizontal="center" vertical="center" wrapText="1"/>
    </xf>
    <xf numFmtId="0" fontId="6" fillId="0" borderId="51" xfId="5" applyFont="1" applyBorder="1" applyAlignment="1">
      <alignment horizontal="center" vertical="center"/>
    </xf>
    <xf numFmtId="0" fontId="6" fillId="0" borderId="52" xfId="5" applyFont="1" applyBorder="1" applyAlignment="1">
      <alignment horizontal="center" vertical="center"/>
    </xf>
    <xf numFmtId="0" fontId="6" fillId="0" borderId="25" xfId="5" applyFont="1" applyBorder="1" applyAlignment="1">
      <alignment horizontal="center" vertical="center" wrapText="1"/>
    </xf>
    <xf numFmtId="0" fontId="6" fillId="0" borderId="125" xfId="5" applyFont="1" applyBorder="1" applyAlignment="1">
      <alignment horizontal="center" vertical="center" wrapText="1"/>
    </xf>
    <xf numFmtId="0" fontId="12" fillId="0" borderId="26" xfId="5" applyFont="1" applyBorder="1" applyAlignment="1">
      <alignment horizontal="center" vertical="center" wrapText="1"/>
    </xf>
    <xf numFmtId="0" fontId="12" fillId="0" borderId="171" xfId="5" applyFont="1" applyBorder="1" applyAlignment="1">
      <alignment horizontal="center" vertical="center" wrapText="1"/>
    </xf>
    <xf numFmtId="0" fontId="6" fillId="0" borderId="0" xfId="5" applyFont="1" applyBorder="1" applyAlignment="1">
      <alignment horizontal="center"/>
    </xf>
    <xf numFmtId="0" fontId="17" fillId="0" borderId="1" xfId="5" applyNumberFormat="1" applyFont="1" applyBorder="1" applyAlignment="1">
      <alignment horizontal="center" vertical="center" wrapText="1"/>
    </xf>
    <xf numFmtId="0" fontId="17" fillId="0" borderId="2" xfId="5" applyNumberFormat="1" applyFont="1" applyBorder="1" applyAlignment="1">
      <alignment horizontal="center" vertical="center" wrapText="1"/>
    </xf>
    <xf numFmtId="0" fontId="17" fillId="0" borderId="3" xfId="5" applyNumberFormat="1" applyFont="1" applyBorder="1" applyAlignment="1">
      <alignment horizontal="center" vertical="center" wrapText="1"/>
    </xf>
    <xf numFmtId="0" fontId="17" fillId="0" borderId="167" xfId="5" applyNumberFormat="1" applyFont="1" applyBorder="1" applyAlignment="1">
      <alignment horizontal="center" vertical="center" wrapText="1"/>
    </xf>
    <xf numFmtId="0" fontId="17" fillId="0" borderId="80" xfId="5" applyNumberFormat="1" applyFont="1" applyBorder="1" applyAlignment="1">
      <alignment horizontal="center" vertical="center" wrapText="1"/>
    </xf>
    <xf numFmtId="0" fontId="17" fillId="0" borderId="57" xfId="5" applyNumberFormat="1" applyFont="1" applyBorder="1" applyAlignment="1">
      <alignment horizontal="center" vertical="center" wrapText="1"/>
    </xf>
    <xf numFmtId="0" fontId="17" fillId="0" borderId="8" xfId="5" applyNumberFormat="1" applyFont="1" applyBorder="1" applyAlignment="1">
      <alignment horizontal="center" vertical="center" wrapText="1"/>
    </xf>
    <xf numFmtId="0" fontId="6" fillId="0" borderId="174" xfId="5" applyFont="1" applyBorder="1" applyAlignment="1">
      <alignment horizontal="center" vertical="center" textRotation="90" wrapText="1"/>
    </xf>
    <xf numFmtId="0" fontId="6" fillId="0" borderId="67" xfId="5" applyFont="1" applyBorder="1" applyAlignment="1">
      <alignment horizontal="center" vertical="center" textRotation="90" wrapText="1"/>
    </xf>
    <xf numFmtId="0" fontId="6" fillId="0" borderId="10" xfId="5" applyNumberFormat="1" applyFont="1" applyBorder="1" applyAlignment="1">
      <alignment horizontal="center" vertical="center" wrapText="1"/>
    </xf>
    <xf numFmtId="0" fontId="7" fillId="0" borderId="51" xfId="5" applyFont="1" applyBorder="1" applyAlignment="1">
      <alignment horizontal="center" vertical="center"/>
    </xf>
    <xf numFmtId="0" fontId="7" fillId="0" borderId="46" xfId="5" applyFont="1" applyBorder="1" applyAlignment="1">
      <alignment horizontal="center" vertical="center"/>
    </xf>
    <xf numFmtId="0" fontId="7" fillId="0" borderId="47" xfId="5" applyFont="1" applyBorder="1" applyAlignment="1">
      <alignment horizontal="center" vertical="center"/>
    </xf>
    <xf numFmtId="0" fontId="7" fillId="0" borderId="38" xfId="5" applyFont="1" applyBorder="1" applyAlignment="1">
      <alignment horizontal="center" vertical="center"/>
    </xf>
    <xf numFmtId="0" fontId="7" fillId="0" borderId="10" xfId="5" applyFont="1" applyBorder="1" applyAlignment="1">
      <alignment horizontal="center" vertical="center"/>
    </xf>
    <xf numFmtId="0" fontId="7" fillId="0" borderId="87" xfId="5" applyFont="1" applyBorder="1" applyAlignment="1">
      <alignment horizontal="center" vertical="center"/>
    </xf>
    <xf numFmtId="0" fontId="7" fillId="0" borderId="9" xfId="5" applyFont="1" applyBorder="1" applyAlignment="1">
      <alignment horizontal="center" vertical="center"/>
    </xf>
    <xf numFmtId="0" fontId="7" fillId="0" borderId="13" xfId="5" applyFont="1" applyBorder="1" applyAlignment="1">
      <alignment horizontal="center" vertical="center"/>
    </xf>
    <xf numFmtId="0" fontId="6" fillId="0" borderId="75" xfId="5" applyFont="1" applyBorder="1" applyAlignment="1">
      <alignment horizontal="right"/>
    </xf>
    <xf numFmtId="0" fontId="18" fillId="0" borderId="1" xfId="5" applyFont="1" applyBorder="1" applyAlignment="1">
      <alignment horizontal="left"/>
    </xf>
    <xf numFmtId="0" fontId="18" fillId="0" borderId="1" xfId="5" applyFont="1" applyBorder="1" applyAlignment="1">
      <alignment horizontal="left" vertical="center"/>
    </xf>
    <xf numFmtId="0" fontId="6" fillId="0" borderId="10" xfId="5" applyFont="1" applyBorder="1" applyAlignment="1">
      <alignment horizontal="center" vertical="center"/>
    </xf>
    <xf numFmtId="0" fontId="18" fillId="0" borderId="2" xfId="5" applyFont="1" applyBorder="1" applyAlignment="1">
      <alignment horizontal="center"/>
    </xf>
    <xf numFmtId="0" fontId="18" fillId="0" borderId="1" xfId="5" applyFont="1" applyBorder="1" applyAlignment="1">
      <alignment horizontal="left" vertical="center" wrapText="1"/>
    </xf>
    <xf numFmtId="0" fontId="6" fillId="2" borderId="154" xfId="5" applyFont="1" applyFill="1" applyBorder="1" applyAlignment="1">
      <alignment horizontal="left" vertical="center" wrapText="1"/>
    </xf>
    <xf numFmtId="0" fontId="6" fillId="2" borderId="166" xfId="5" applyFont="1" applyFill="1" applyBorder="1" applyAlignment="1">
      <alignment horizontal="left" vertical="center" wrapText="1"/>
    </xf>
    <xf numFmtId="0" fontId="6" fillId="2" borderId="14" xfId="5" applyFont="1" applyFill="1" applyBorder="1" applyAlignment="1">
      <alignment horizontal="center" vertical="center"/>
    </xf>
    <xf numFmtId="0" fontId="6" fillId="2" borderId="0" xfId="5" applyFont="1" applyFill="1" applyBorder="1" applyAlignment="1">
      <alignment horizontal="center" vertical="center"/>
    </xf>
    <xf numFmtId="0" fontId="6" fillId="2" borderId="15" xfId="5" applyFont="1" applyFill="1" applyBorder="1" applyAlignment="1">
      <alignment horizontal="center" vertical="center"/>
    </xf>
    <xf numFmtId="0" fontId="6" fillId="2" borderId="12" xfId="5" applyFont="1" applyFill="1" applyBorder="1" applyAlignment="1">
      <alignment horizontal="left" vertical="center" wrapText="1"/>
    </xf>
    <xf numFmtId="0" fontId="6" fillId="2" borderId="0" xfId="5" applyFont="1" applyFill="1" applyBorder="1" applyAlignment="1">
      <alignment horizontal="left" vertical="center" wrapText="1"/>
    </xf>
    <xf numFmtId="0" fontId="6" fillId="2" borderId="15" xfId="5" applyFont="1" applyFill="1" applyBorder="1" applyAlignment="1">
      <alignment horizontal="left" vertical="center" wrapText="1"/>
    </xf>
    <xf numFmtId="0" fontId="7" fillId="0" borderId="167" xfId="5" applyFont="1" applyBorder="1" applyAlignment="1">
      <alignment horizontal="center" vertical="center"/>
    </xf>
    <xf numFmtId="0" fontId="7" fillId="0" borderId="80" xfId="5" applyFont="1" applyBorder="1" applyAlignment="1">
      <alignment horizontal="center" vertical="center"/>
    </xf>
    <xf numFmtId="0" fontId="7" fillId="0" borderId="160" xfId="5" applyFont="1" applyBorder="1" applyAlignment="1">
      <alignment horizontal="center" vertical="center"/>
    </xf>
    <xf numFmtId="0" fontId="9" fillId="0" borderId="154" xfId="5" applyFont="1" applyBorder="1" applyAlignment="1">
      <alignment horizontal="center"/>
    </xf>
    <xf numFmtId="0" fontId="9" fillId="0" borderId="1" xfId="5" applyFont="1" applyBorder="1" applyAlignment="1">
      <alignment horizontal="center"/>
    </xf>
    <xf numFmtId="0" fontId="9" fillId="0" borderId="13" xfId="5" applyFont="1" applyBorder="1" applyAlignment="1">
      <alignment horizontal="center"/>
    </xf>
    <xf numFmtId="0" fontId="9" fillId="0" borderId="2" xfId="5" applyFont="1" applyBorder="1" applyAlignment="1">
      <alignment horizontal="center"/>
    </xf>
    <xf numFmtId="0" fontId="7" fillId="0" borderId="128" xfId="5" applyFont="1" applyBorder="1" applyAlignment="1">
      <alignment horizontal="center"/>
    </xf>
    <xf numFmtId="0" fontId="7" fillId="0" borderId="111" xfId="5" applyFont="1" applyBorder="1" applyAlignment="1">
      <alignment horizontal="center"/>
    </xf>
    <xf numFmtId="0" fontId="7" fillId="0" borderId="170" xfId="5" applyFont="1" applyBorder="1" applyAlignment="1">
      <alignment horizontal="center"/>
    </xf>
    <xf numFmtId="0" fontId="7" fillId="0" borderId="1" xfId="5" quotePrefix="1" applyFont="1" applyBorder="1" applyAlignment="1">
      <alignment horizontal="center" vertical="center"/>
    </xf>
    <xf numFmtId="0" fontId="6" fillId="0" borderId="0" xfId="5" applyFont="1" applyFill="1" applyBorder="1" applyAlignment="1">
      <alignment horizontal="left"/>
    </xf>
    <xf numFmtId="0" fontId="7" fillId="2" borderId="1" xfId="5" applyFont="1" applyFill="1" applyBorder="1" applyAlignment="1">
      <alignment horizontal="center" vertical="center"/>
    </xf>
    <xf numFmtId="0" fontId="7" fillId="2" borderId="2" xfId="5" applyFont="1" applyFill="1" applyBorder="1" applyAlignment="1">
      <alignment horizontal="center" vertical="center"/>
    </xf>
    <xf numFmtId="0" fontId="7" fillId="0" borderId="19" xfId="5" applyFont="1" applyBorder="1" applyAlignment="1">
      <alignment horizontal="center" vertical="center"/>
    </xf>
    <xf numFmtId="0" fontId="7" fillId="0" borderId="174" xfId="5" applyFont="1" applyBorder="1" applyAlignment="1">
      <alignment horizontal="center" vertical="center"/>
    </xf>
    <xf numFmtId="0" fontId="7" fillId="0" borderId="154" xfId="5" applyFont="1" applyBorder="1" applyAlignment="1">
      <alignment horizontal="center" vertical="center"/>
    </xf>
    <xf numFmtId="0" fontId="7" fillId="2" borderId="72" xfId="5" applyFont="1" applyFill="1" applyBorder="1" applyAlignment="1">
      <alignment horizontal="center" vertical="center"/>
    </xf>
    <xf numFmtId="0" fontId="7" fillId="2" borderId="61" xfId="5" applyFont="1" applyFill="1" applyBorder="1" applyAlignment="1">
      <alignment horizontal="center" vertical="center"/>
    </xf>
    <xf numFmtId="0" fontId="7" fillId="0" borderId="57" xfId="5" applyFont="1" applyBorder="1" applyAlignment="1">
      <alignment horizontal="center" vertical="center"/>
    </xf>
    <xf numFmtId="0" fontId="7" fillId="0" borderId="8" xfId="5" applyFont="1" applyBorder="1" applyAlignment="1">
      <alignment horizontal="center" vertical="center"/>
    </xf>
    <xf numFmtId="0" fontId="7" fillId="0" borderId="146" xfId="5" applyFont="1" applyBorder="1" applyAlignment="1">
      <alignment horizontal="center"/>
    </xf>
    <xf numFmtId="0" fontId="7" fillId="0" borderId="65" xfId="5" applyFont="1" applyBorder="1" applyAlignment="1">
      <alignment horizontal="center"/>
    </xf>
    <xf numFmtId="0" fontId="9" fillId="0" borderId="45" xfId="5" applyFont="1" applyBorder="1" applyAlignment="1">
      <alignment horizontal="center"/>
    </xf>
    <xf numFmtId="0" fontId="9" fillId="0" borderId="46" xfId="5" applyFont="1" applyBorder="1" applyAlignment="1">
      <alignment horizontal="center"/>
    </xf>
    <xf numFmtId="0" fontId="9" fillId="0" borderId="1" xfId="5" applyFont="1" applyBorder="1" applyAlignment="1">
      <alignment horizontal="center" vertical="center"/>
    </xf>
    <xf numFmtId="0" fontId="9" fillId="0" borderId="2" xfId="5" applyFont="1" applyBorder="1" applyAlignment="1">
      <alignment horizontal="center" vertical="center"/>
    </xf>
    <xf numFmtId="0" fontId="9" fillId="0" borderId="167" xfId="5" applyFont="1" applyBorder="1" applyAlignment="1">
      <alignment horizontal="center" vertical="center"/>
    </xf>
    <xf numFmtId="0" fontId="9" fillId="0" borderId="80" xfId="5" applyFont="1" applyBorder="1" applyAlignment="1">
      <alignment horizontal="center" vertical="center"/>
    </xf>
    <xf numFmtId="0" fontId="7" fillId="4" borderId="12" xfId="5" applyFont="1" applyFill="1" applyBorder="1" applyAlignment="1">
      <alignment horizontal="center" vertical="center"/>
    </xf>
    <xf numFmtId="0" fontId="7" fillId="4" borderId="0" xfId="5" applyFont="1" applyFill="1" applyBorder="1" applyAlignment="1">
      <alignment horizontal="center" vertical="center"/>
    </xf>
    <xf numFmtId="0" fontId="7" fillId="4" borderId="15" xfId="5" applyFont="1" applyFill="1" applyBorder="1" applyAlignment="1">
      <alignment horizontal="center" vertical="center"/>
    </xf>
    <xf numFmtId="0" fontId="17" fillId="0" borderId="12" xfId="5" applyFont="1" applyBorder="1" applyAlignment="1">
      <alignment horizontal="center" vertical="center" wrapText="1"/>
    </xf>
    <xf numFmtId="0" fontId="6" fillId="0" borderId="38" xfId="5" applyFont="1" applyBorder="1" applyAlignment="1">
      <alignment horizontal="center" vertical="center" wrapText="1"/>
    </xf>
    <xf numFmtId="0" fontId="6" fillId="0" borderId="13" xfId="5" applyFont="1" applyBorder="1" applyAlignment="1">
      <alignment horizontal="center" vertical="center" wrapText="1"/>
    </xf>
    <xf numFmtId="0" fontId="6" fillId="0" borderId="51" xfId="5" applyFont="1" applyBorder="1" applyAlignment="1">
      <alignment horizontal="center" vertical="center" wrapText="1"/>
    </xf>
    <xf numFmtId="0" fontId="6" fillId="0" borderId="47" xfId="5" applyFont="1" applyBorder="1" applyAlignment="1">
      <alignment horizontal="center" vertical="center" wrapText="1"/>
    </xf>
    <xf numFmtId="0" fontId="6" fillId="0" borderId="12" xfId="5" applyFont="1" applyBorder="1" applyAlignment="1">
      <alignment horizontal="center" vertical="center" wrapText="1"/>
    </xf>
    <xf numFmtId="0" fontId="6" fillId="0" borderId="48" xfId="5" applyFont="1" applyBorder="1" applyAlignment="1">
      <alignment horizontal="center" vertical="center" wrapText="1"/>
    </xf>
    <xf numFmtId="0" fontId="6" fillId="0" borderId="98" xfId="5" applyFont="1" applyBorder="1" applyAlignment="1">
      <alignment horizontal="center" vertical="center" wrapText="1"/>
    </xf>
    <xf numFmtId="0" fontId="6" fillId="0" borderId="101" xfId="5" applyFont="1" applyBorder="1" applyAlignment="1">
      <alignment horizontal="center" vertical="center" wrapText="1"/>
    </xf>
    <xf numFmtId="0" fontId="6" fillId="0" borderId="108" xfId="5" applyFont="1" applyBorder="1" applyAlignment="1">
      <alignment horizontal="center" vertical="center" wrapText="1"/>
    </xf>
    <xf numFmtId="0" fontId="6" fillId="0" borderId="36" xfId="5" applyFont="1" applyBorder="1" applyAlignment="1">
      <alignment horizontal="center" vertical="center" wrapText="1"/>
    </xf>
    <xf numFmtId="0" fontId="6" fillId="0" borderId="95" xfId="5" applyFont="1" applyBorder="1" applyAlignment="1">
      <alignment horizontal="center" vertical="center" wrapText="1"/>
    </xf>
    <xf numFmtId="0" fontId="6" fillId="0" borderId="131" xfId="5" applyFont="1" applyBorder="1" applyAlignment="1">
      <alignment horizontal="center" vertical="center" wrapText="1"/>
    </xf>
    <xf numFmtId="0" fontId="6" fillId="0" borderId="71" xfId="5" applyFont="1" applyBorder="1" applyAlignment="1">
      <alignment horizontal="center" vertical="center" wrapText="1"/>
    </xf>
    <xf numFmtId="0" fontId="6" fillId="0" borderId="89" xfId="5" applyFont="1" applyBorder="1" applyAlignment="1">
      <alignment horizontal="center" vertical="center" wrapText="1"/>
    </xf>
    <xf numFmtId="0" fontId="6" fillId="0" borderId="144" xfId="5" applyFont="1" applyBorder="1" applyAlignment="1">
      <alignment horizontal="center" vertical="center" wrapText="1"/>
    </xf>
    <xf numFmtId="0" fontId="6" fillId="0" borderId="22" xfId="5" applyFont="1" applyBorder="1" applyAlignment="1">
      <alignment horizontal="center" vertical="center" wrapText="1"/>
    </xf>
    <xf numFmtId="0" fontId="6" fillId="0" borderId="149" xfId="5" applyFont="1" applyBorder="1" applyAlignment="1">
      <alignment horizontal="center" vertical="center" wrapText="1"/>
    </xf>
    <xf numFmtId="0" fontId="6" fillId="0" borderId="63" xfId="5" applyFont="1" applyBorder="1" applyAlignment="1">
      <alignment horizontal="center" vertical="center" wrapText="1"/>
    </xf>
    <xf numFmtId="0" fontId="6" fillId="0" borderId="150" xfId="5" applyFont="1" applyBorder="1" applyAlignment="1">
      <alignment horizontal="center" vertical="center" wrapText="1"/>
    </xf>
    <xf numFmtId="0" fontId="6" fillId="0" borderId="141" xfId="5" applyFont="1" applyBorder="1" applyAlignment="1">
      <alignment horizontal="center" vertical="center" wrapText="1"/>
    </xf>
    <xf numFmtId="0" fontId="7" fillId="0" borderId="39" xfId="5" applyFont="1" applyBorder="1" applyAlignment="1">
      <alignment horizontal="center" vertical="center"/>
    </xf>
    <xf numFmtId="0" fontId="7" fillId="0" borderId="92" xfId="5" applyFont="1" applyBorder="1" applyAlignment="1">
      <alignment horizontal="center" vertical="center"/>
    </xf>
    <xf numFmtId="0" fontId="7" fillId="0" borderId="142" xfId="5" applyFont="1" applyBorder="1" applyAlignment="1">
      <alignment horizontal="center" vertical="center"/>
    </xf>
    <xf numFmtId="0" fontId="7" fillId="0" borderId="166" xfId="5" applyFont="1" applyBorder="1" applyAlignment="1">
      <alignment horizontal="center" vertical="center" wrapText="1"/>
    </xf>
    <xf numFmtId="0" fontId="7" fillId="0" borderId="18" xfId="5" applyFont="1" applyBorder="1" applyAlignment="1">
      <alignment horizontal="center" vertical="center" wrapText="1"/>
    </xf>
    <xf numFmtId="0" fontId="7" fillId="0" borderId="12" xfId="5" applyFont="1" applyBorder="1" applyAlignment="1">
      <alignment horizontal="center" vertical="center" wrapText="1"/>
    </xf>
    <xf numFmtId="0" fontId="7" fillId="0" borderId="69" xfId="5" applyFont="1" applyBorder="1" applyAlignment="1">
      <alignment horizontal="center" vertical="center" wrapText="1"/>
    </xf>
    <xf numFmtId="0" fontId="7" fillId="0" borderId="121" xfId="5" applyFont="1" applyBorder="1" applyAlignment="1">
      <alignment horizontal="center" vertical="center" wrapText="1"/>
    </xf>
    <xf numFmtId="0" fontId="7" fillId="0" borderId="9" xfId="5" applyFont="1" applyBorder="1" applyAlignment="1">
      <alignment horizontal="center" vertical="center" wrapText="1"/>
    </xf>
    <xf numFmtId="0" fontId="7" fillId="0" borderId="57" xfId="5" applyNumberFormat="1" applyFont="1" applyBorder="1" applyAlignment="1">
      <alignment horizontal="center" vertical="center" wrapText="1"/>
    </xf>
    <xf numFmtId="0" fontId="7" fillId="0" borderId="67" xfId="5" applyNumberFormat="1" applyFont="1" applyBorder="1" applyAlignment="1">
      <alignment horizontal="center" vertical="center" wrapText="1"/>
    </xf>
    <xf numFmtId="0" fontId="7" fillId="0" borderId="10" xfId="5" applyNumberFormat="1" applyFont="1" applyBorder="1" applyAlignment="1">
      <alignment horizontal="center" vertical="center" wrapText="1"/>
    </xf>
    <xf numFmtId="3" fontId="7" fillId="0" borderId="57" xfId="5" applyNumberFormat="1" applyFont="1" applyBorder="1" applyAlignment="1">
      <alignment horizontal="center" vertical="center" wrapText="1"/>
    </xf>
    <xf numFmtId="3" fontId="7" fillId="0" borderId="67" xfId="5" applyNumberFormat="1" applyFont="1" applyBorder="1" applyAlignment="1">
      <alignment horizontal="center" vertical="center" wrapText="1"/>
    </xf>
    <xf numFmtId="3" fontId="7" fillId="0" borderId="10" xfId="5" applyNumberFormat="1" applyFont="1" applyBorder="1" applyAlignment="1">
      <alignment horizontal="center" vertical="center" wrapText="1"/>
    </xf>
    <xf numFmtId="3" fontId="7" fillId="0" borderId="16" xfId="5" applyNumberFormat="1" applyFont="1" applyBorder="1" applyAlignment="1">
      <alignment horizontal="center" vertical="center" wrapText="1"/>
    </xf>
    <xf numFmtId="3" fontId="7" fillId="0" borderId="92" xfId="5" applyNumberFormat="1" applyFont="1" applyBorder="1" applyAlignment="1">
      <alignment horizontal="center" vertical="center" wrapText="1"/>
    </xf>
    <xf numFmtId="3" fontId="7" fillId="0" borderId="11" xfId="5" applyNumberFormat="1" applyFont="1" applyBorder="1" applyAlignment="1">
      <alignment horizontal="center" vertical="center" wrapText="1"/>
    </xf>
    <xf numFmtId="0" fontId="7" fillId="0" borderId="57" xfId="5" applyFont="1" applyBorder="1" applyAlignment="1">
      <alignment horizontal="center" vertical="center" wrapText="1"/>
    </xf>
    <xf numFmtId="0" fontId="7" fillId="0" borderId="67" xfId="5" applyFont="1" applyBorder="1" applyAlignment="1">
      <alignment horizontal="center" vertical="center" wrapText="1"/>
    </xf>
    <xf numFmtId="0" fontId="7" fillId="0" borderId="10" xfId="5" applyFont="1" applyBorder="1" applyAlignment="1">
      <alignment horizontal="center" vertical="center" wrapText="1"/>
    </xf>
    <xf numFmtId="0" fontId="7" fillId="0" borderId="8" xfId="5" applyFont="1" applyBorder="1" applyAlignment="1">
      <alignment horizontal="center" vertical="center" wrapText="1"/>
    </xf>
    <xf numFmtId="0" fontId="7" fillId="0" borderId="157" xfId="5" applyFont="1" applyBorder="1" applyAlignment="1">
      <alignment horizontal="center" vertical="center" wrapText="1"/>
    </xf>
    <xf numFmtId="0" fontId="7" fillId="0" borderId="7" xfId="5" applyFont="1" applyBorder="1" applyAlignment="1">
      <alignment horizontal="center" vertical="center" wrapText="1"/>
    </xf>
    <xf numFmtId="3" fontId="7" fillId="0" borderId="57" xfId="5" applyNumberFormat="1" applyFont="1" applyBorder="1" applyAlignment="1">
      <alignment horizontal="center" vertical="center"/>
    </xf>
    <xf numFmtId="3" fontId="7" fillId="0" borderId="10" xfId="5" applyNumberFormat="1" applyFont="1" applyBorder="1" applyAlignment="1">
      <alignment horizontal="center" vertical="center"/>
    </xf>
    <xf numFmtId="0" fontId="9" fillId="4" borderId="4" xfId="5" applyFont="1" applyFill="1" applyBorder="1" applyAlignment="1">
      <alignment horizontal="center" vertical="center" wrapText="1"/>
    </xf>
    <xf numFmtId="0" fontId="9" fillId="4" borderId="5" xfId="5" applyFont="1" applyFill="1" applyBorder="1" applyAlignment="1">
      <alignment horizontal="center" vertical="center" wrapText="1"/>
    </xf>
    <xf numFmtId="0" fontId="9" fillId="0" borderId="1" xfId="5" applyFont="1" applyBorder="1" applyAlignment="1">
      <alignment horizontal="center" vertical="center" wrapText="1"/>
    </xf>
    <xf numFmtId="0" fontId="9" fillId="2" borderId="1" xfId="5" applyFont="1" applyFill="1" applyBorder="1" applyAlignment="1">
      <alignment horizontal="center" vertical="center"/>
    </xf>
    <xf numFmtId="0" fontId="9" fillId="2" borderId="2" xfId="5" applyFont="1" applyFill="1" applyBorder="1" applyAlignment="1">
      <alignment horizontal="center" vertical="center"/>
    </xf>
    <xf numFmtId="0" fontId="9" fillId="0" borderId="1" xfId="5" applyFont="1" applyBorder="1" applyAlignment="1">
      <alignment horizontal="center" wrapText="1"/>
    </xf>
    <xf numFmtId="0" fontId="9" fillId="0" borderId="2" xfId="5" applyFont="1" applyBorder="1" applyAlignment="1">
      <alignment horizontal="center" wrapText="1"/>
    </xf>
    <xf numFmtId="0" fontId="7" fillId="0" borderId="19" xfId="5" applyFont="1" applyBorder="1" applyAlignment="1">
      <alignment horizontal="center" vertical="center" wrapText="1"/>
    </xf>
    <xf numFmtId="0" fontId="7" fillId="0" borderId="174" xfId="5" applyFont="1" applyBorder="1" applyAlignment="1">
      <alignment horizontal="center" vertical="center" wrapText="1"/>
    </xf>
    <xf numFmtId="0" fontId="7" fillId="0" borderId="154" xfId="5" applyFont="1" applyBorder="1" applyAlignment="1">
      <alignment horizontal="center" vertical="center" wrapText="1"/>
    </xf>
    <xf numFmtId="0" fontId="7" fillId="2" borderId="39" xfId="5" applyFont="1" applyFill="1" applyBorder="1" applyAlignment="1">
      <alignment horizontal="center" vertical="center"/>
    </xf>
    <xf numFmtId="0" fontId="7" fillId="2" borderId="11" xfId="5" applyFont="1" applyFill="1" applyBorder="1" applyAlignment="1">
      <alignment horizontal="center" vertical="center"/>
    </xf>
    <xf numFmtId="0" fontId="7" fillId="0" borderId="39" xfId="5" applyFont="1" applyBorder="1" applyAlignment="1">
      <alignment horizontal="center" wrapText="1"/>
    </xf>
    <xf numFmtId="0" fontId="7" fillId="0" borderId="11" xfId="5" applyFont="1" applyBorder="1" applyAlignment="1">
      <alignment horizontal="center" wrapText="1"/>
    </xf>
    <xf numFmtId="0" fontId="7" fillId="4" borderId="72" xfId="5" applyFont="1" applyFill="1" applyBorder="1" applyAlignment="1">
      <alignment horizontal="center" vertical="center" wrapText="1"/>
    </xf>
    <xf numFmtId="0" fontId="7" fillId="4" borderId="61" xfId="5" applyFont="1" applyFill="1" applyBorder="1" applyAlignment="1">
      <alignment horizontal="center" vertical="center" wrapText="1"/>
    </xf>
    <xf numFmtId="3" fontId="7" fillId="0" borderId="2" xfId="5" applyNumberFormat="1" applyFont="1" applyBorder="1" applyAlignment="1">
      <alignment horizontal="center" vertical="center" wrapText="1"/>
    </xf>
    <xf numFmtId="3" fontId="7" fillId="0" borderId="67" xfId="5" applyNumberFormat="1" applyFont="1" applyBorder="1" applyAlignment="1">
      <alignment horizontal="center" vertical="center"/>
    </xf>
    <xf numFmtId="0" fontId="6" fillId="0" borderId="167" xfId="5" applyFont="1" applyBorder="1" applyAlignment="1">
      <alignment horizontal="center" vertical="center"/>
    </xf>
    <xf numFmtId="0" fontId="6" fillId="0" borderId="80" xfId="5" applyFont="1" applyBorder="1" applyAlignment="1">
      <alignment horizontal="center" vertical="center"/>
    </xf>
    <xf numFmtId="0" fontId="6" fillId="0" borderId="160" xfId="5" applyFont="1" applyBorder="1" applyAlignment="1">
      <alignment horizontal="center" vertical="center"/>
    </xf>
    <xf numFmtId="0" fontId="9" fillId="2" borderId="12" xfId="5" applyFont="1" applyFill="1" applyBorder="1" applyAlignment="1">
      <alignment horizontal="center"/>
    </xf>
    <xf numFmtId="0" fontId="9" fillId="2" borderId="0" xfId="5" applyFont="1" applyFill="1" applyBorder="1" applyAlignment="1">
      <alignment horizontal="center"/>
    </xf>
    <xf numFmtId="0" fontId="9" fillId="2" borderId="15" xfId="5" applyFont="1" applyFill="1" applyBorder="1" applyAlignment="1">
      <alignment horizontal="center"/>
    </xf>
    <xf numFmtId="0" fontId="7" fillId="0" borderId="12" xfId="5" applyFont="1" applyFill="1" applyBorder="1" applyAlignment="1">
      <alignment horizontal="left"/>
    </xf>
    <xf numFmtId="0" fontId="7" fillId="0" borderId="0" xfId="5" applyFont="1" applyFill="1" applyBorder="1" applyAlignment="1">
      <alignment horizontal="left"/>
    </xf>
    <xf numFmtId="0" fontId="7" fillId="0" borderId="15" xfId="5" applyFont="1" applyFill="1" applyBorder="1" applyAlignment="1">
      <alignment horizontal="left"/>
    </xf>
    <xf numFmtId="0" fontId="6" fillId="0" borderId="121" xfId="5" applyFont="1" applyBorder="1" applyAlignment="1">
      <alignment horizontal="center" vertical="center" wrapText="1"/>
    </xf>
    <xf numFmtId="0" fontId="6" fillId="0" borderId="166" xfId="5" applyFont="1" applyBorder="1" applyAlignment="1">
      <alignment horizontal="center" vertical="center" wrapText="1"/>
    </xf>
    <xf numFmtId="0" fontId="6" fillId="0" borderId="57" xfId="5" applyFont="1" applyBorder="1" applyAlignment="1">
      <alignment horizontal="center" vertical="center"/>
    </xf>
    <xf numFmtId="0" fontId="6" fillId="0" borderId="8" xfId="5" applyFont="1" applyBorder="1" applyAlignment="1">
      <alignment horizontal="center" vertical="center"/>
    </xf>
    <xf numFmtId="0" fontId="6" fillId="0" borderId="196" xfId="5" applyFont="1" applyBorder="1" applyAlignment="1">
      <alignment horizontal="center"/>
    </xf>
    <xf numFmtId="0" fontId="6" fillId="0" borderId="17" xfId="5" applyFont="1" applyBorder="1" applyAlignment="1">
      <alignment horizontal="center"/>
    </xf>
    <xf numFmtId="0" fontId="6" fillId="0" borderId="197" xfId="5" applyFont="1" applyBorder="1" applyAlignment="1">
      <alignment horizontal="center"/>
    </xf>
    <xf numFmtId="0" fontId="6" fillId="0" borderId="12" xfId="5" applyFont="1" applyBorder="1" applyAlignment="1">
      <alignment horizontal="center" vertical="center"/>
    </xf>
    <xf numFmtId="0" fontId="6" fillId="0" borderId="0" xfId="5" applyFont="1" applyBorder="1" applyAlignment="1">
      <alignment horizontal="center" vertical="center"/>
    </xf>
    <xf numFmtId="0" fontId="6" fillId="0" borderId="15" xfId="5" applyFont="1" applyBorder="1" applyAlignment="1">
      <alignment horizontal="center" vertical="center"/>
    </xf>
    <xf numFmtId="0" fontId="6" fillId="0" borderId="33" xfId="5" applyFont="1" applyBorder="1" applyAlignment="1">
      <alignment horizontal="center" vertical="center"/>
    </xf>
    <xf numFmtId="0" fontId="6" fillId="0" borderId="154" xfId="5" applyFont="1" applyBorder="1" applyAlignment="1">
      <alignment horizontal="center" vertical="center" wrapText="1"/>
    </xf>
    <xf numFmtId="0" fontId="6" fillId="0" borderId="39" xfId="5" applyFont="1" applyBorder="1" applyAlignment="1">
      <alignment horizontal="center" vertical="center" wrapText="1"/>
    </xf>
    <xf numFmtId="0" fontId="6" fillId="0" borderId="14" xfId="5" applyFont="1" applyBorder="1" applyAlignment="1">
      <alignment horizontal="center" vertical="center"/>
    </xf>
    <xf numFmtId="0" fontId="6" fillId="0" borderId="0" xfId="5" applyFont="1" applyBorder="1" applyAlignment="1">
      <alignment horizontal="left" vertical="center"/>
    </xf>
    <xf numFmtId="0" fontId="6" fillId="0" borderId="47" xfId="5" applyFont="1" applyBorder="1" applyAlignment="1">
      <alignment horizontal="center" vertical="center"/>
    </xf>
    <xf numFmtId="0" fontId="6" fillId="0" borderId="1" xfId="5" applyFont="1" applyBorder="1" applyAlignment="1">
      <alignment horizontal="center" vertical="center"/>
    </xf>
    <xf numFmtId="0" fontId="6" fillId="0" borderId="2" xfId="5" applyFont="1" applyBorder="1" applyAlignment="1">
      <alignment horizontal="center" vertical="center"/>
    </xf>
    <xf numFmtId="0" fontId="6" fillId="0" borderId="3" xfId="5" applyFont="1" applyBorder="1" applyAlignment="1">
      <alignment horizontal="center" vertical="center"/>
    </xf>
    <xf numFmtId="0" fontId="6" fillId="0" borderId="128" xfId="5" applyFont="1" applyBorder="1" applyAlignment="1">
      <alignment horizontal="center" vertical="center"/>
    </xf>
    <xf numFmtId="0" fontId="6" fillId="0" borderId="111" xfId="5" applyFont="1" applyBorder="1" applyAlignment="1">
      <alignment horizontal="center" vertical="center"/>
    </xf>
    <xf numFmtId="0" fontId="6" fillId="0" borderId="170" xfId="5" applyFont="1" applyBorder="1" applyAlignment="1">
      <alignment horizontal="center" vertical="center"/>
    </xf>
    <xf numFmtId="0" fontId="6" fillId="0" borderId="179" xfId="5" applyFont="1" applyBorder="1" applyAlignment="1">
      <alignment horizontal="center" vertical="center"/>
    </xf>
    <xf numFmtId="0" fontId="6" fillId="0" borderId="180" xfId="5" applyFont="1" applyBorder="1" applyAlignment="1">
      <alignment horizontal="center" vertical="center"/>
    </xf>
    <xf numFmtId="0" fontId="6" fillId="0" borderId="181" xfId="5" applyFont="1" applyBorder="1" applyAlignment="1">
      <alignment horizontal="center" vertical="center"/>
    </xf>
    <xf numFmtId="0" fontId="6" fillId="0" borderId="134" xfId="5" applyFont="1" applyBorder="1" applyAlignment="1">
      <alignment horizontal="center" vertical="center"/>
    </xf>
    <xf numFmtId="0" fontId="6" fillId="0" borderId="79" xfId="5" applyFont="1" applyBorder="1" applyAlignment="1">
      <alignment horizontal="center" vertical="center"/>
    </xf>
    <xf numFmtId="0" fontId="6" fillId="0" borderId="19" xfId="5" applyFont="1" applyBorder="1" applyAlignment="1">
      <alignment horizontal="center" vertical="center"/>
    </xf>
    <xf numFmtId="0" fontId="7" fillId="3" borderId="19" xfId="5" applyFont="1" applyFill="1" applyBorder="1" applyAlignment="1">
      <alignment horizontal="center" vertical="center" wrapText="1"/>
    </xf>
    <xf numFmtId="0" fontId="7" fillId="3" borderId="154" xfId="5" applyFont="1" applyFill="1" applyBorder="1" applyAlignment="1">
      <alignment horizontal="center" vertical="center" wrapText="1"/>
    </xf>
    <xf numFmtId="0" fontId="6" fillId="0" borderId="16" xfId="5" applyFont="1" applyBorder="1" applyAlignment="1">
      <alignment horizontal="center" vertical="center"/>
    </xf>
    <xf numFmtId="0" fontId="6" fillId="0" borderId="92" xfId="5" applyFont="1" applyBorder="1" applyAlignment="1">
      <alignment horizontal="center" vertical="center"/>
    </xf>
    <xf numFmtId="0" fontId="6" fillId="0" borderId="142" xfId="5" applyFont="1" applyBorder="1" applyAlignment="1">
      <alignment horizontal="center" vertical="center"/>
    </xf>
    <xf numFmtId="0" fontId="31" fillId="0" borderId="16" xfId="2" applyFont="1" applyBorder="1" applyAlignment="1" applyProtection="1">
      <alignment horizontal="left"/>
    </xf>
    <xf numFmtId="0" fontId="29" fillId="0" borderId="33" xfId="8" applyFont="1" applyBorder="1" applyAlignment="1">
      <alignment horizontal="center" vertical="center"/>
    </xf>
    <xf numFmtId="0" fontId="29" fillId="0" borderId="96" xfId="8" applyFont="1" applyBorder="1" applyAlignment="1">
      <alignment horizontal="center" vertical="center"/>
    </xf>
    <xf numFmtId="0" fontId="29" fillId="0" borderId="120" xfId="8" applyFont="1" applyBorder="1" applyAlignment="1">
      <alignment horizontal="center" vertical="center"/>
    </xf>
    <xf numFmtId="0" fontId="31" fillId="0" borderId="53" xfId="2" applyFont="1" applyBorder="1" applyAlignment="1" applyProtection="1">
      <alignment horizontal="left"/>
    </xf>
    <xf numFmtId="0" fontId="31" fillId="0" borderId="88" xfId="2" applyFont="1" applyBorder="1" applyAlignment="1" applyProtection="1">
      <alignment horizontal="left"/>
    </xf>
    <xf numFmtId="0" fontId="31" fillId="0" borderId="144" xfId="2" applyFont="1" applyBorder="1" applyAlignment="1" applyProtection="1">
      <alignment horizontal="left"/>
    </xf>
    <xf numFmtId="0" fontId="31" fillId="0" borderId="99" xfId="2" applyFont="1" applyBorder="1" applyAlignment="1" applyProtection="1">
      <alignment horizontal="left"/>
    </xf>
    <xf numFmtId="0" fontId="31" fillId="0" borderId="102" xfId="2" applyFont="1" applyBorder="1" applyAlignment="1" applyProtection="1">
      <alignment horizontal="left"/>
    </xf>
    <xf numFmtId="0" fontId="31" fillId="0" borderId="143" xfId="2" applyFont="1" applyBorder="1" applyAlignment="1" applyProtection="1">
      <alignment horizontal="left"/>
    </xf>
    <xf numFmtId="0" fontId="6" fillId="0" borderId="91" xfId="5" applyFont="1" applyBorder="1" applyAlignment="1">
      <alignment horizontal="center" vertical="center"/>
    </xf>
    <xf numFmtId="0" fontId="6" fillId="0" borderId="123" xfId="5" applyFont="1" applyBorder="1" applyAlignment="1">
      <alignment horizontal="center" vertical="center" textRotation="90" wrapText="1"/>
    </xf>
    <xf numFmtId="0" fontId="6" fillId="0" borderId="114" xfId="5" applyFont="1" applyBorder="1" applyAlignment="1">
      <alignment horizontal="center" vertical="center" textRotation="90"/>
    </xf>
    <xf numFmtId="0" fontId="6" fillId="0" borderId="136" xfId="5" applyFont="1" applyBorder="1" applyAlignment="1">
      <alignment horizontal="center" vertical="center" textRotation="90" wrapText="1"/>
    </xf>
    <xf numFmtId="0" fontId="6" fillId="0" borderId="79" xfId="5" applyFont="1" applyBorder="1" applyAlignment="1">
      <alignment horizontal="center" vertical="center" textRotation="90"/>
    </xf>
    <xf numFmtId="0" fontId="6" fillId="0" borderId="113" xfId="5" applyFont="1" applyBorder="1" applyAlignment="1">
      <alignment horizontal="center" vertical="center"/>
    </xf>
    <xf numFmtId="3" fontId="9" fillId="0" borderId="57" xfId="5" applyNumberFormat="1" applyFont="1" applyFill="1" applyBorder="1" applyAlignment="1">
      <alignment horizontal="center" vertical="center" wrapText="1"/>
    </xf>
    <xf numFmtId="3" fontId="9" fillId="0" borderId="67" xfId="5" applyNumberFormat="1" applyFont="1" applyFill="1" applyBorder="1" applyAlignment="1">
      <alignment horizontal="center" vertical="center" wrapText="1"/>
    </xf>
    <xf numFmtId="3" fontId="9" fillId="0" borderId="10" xfId="5" applyNumberFormat="1" applyFont="1" applyFill="1" applyBorder="1" applyAlignment="1">
      <alignment horizontal="center" vertical="center" wrapText="1"/>
    </xf>
    <xf numFmtId="3" fontId="9" fillId="0" borderId="70" xfId="5" applyNumberFormat="1" applyFont="1" applyFill="1" applyBorder="1" applyAlignment="1">
      <alignment horizontal="center" vertical="center" wrapText="1"/>
    </xf>
    <xf numFmtId="3" fontId="9" fillId="0" borderId="77" xfId="5" applyNumberFormat="1" applyFont="1" applyFill="1" applyBorder="1" applyAlignment="1">
      <alignment horizontal="center" vertical="center" wrapText="1"/>
    </xf>
    <xf numFmtId="3" fontId="9" fillId="0" borderId="38" xfId="5" applyNumberFormat="1" applyFont="1" applyFill="1" applyBorder="1" applyAlignment="1">
      <alignment horizontal="center" vertical="center" wrapText="1"/>
    </xf>
    <xf numFmtId="0" fontId="6" fillId="0" borderId="123" xfId="5" applyFont="1" applyBorder="1" applyAlignment="1">
      <alignment horizontal="center" vertical="center" textRotation="90"/>
    </xf>
    <xf numFmtId="0" fontId="6" fillId="0" borderId="134" xfId="5" applyFont="1" applyBorder="1" applyAlignment="1">
      <alignment horizontal="center" vertical="center" textRotation="90"/>
    </xf>
    <xf numFmtId="0" fontId="6" fillId="0" borderId="149" xfId="5" applyFont="1" applyBorder="1" applyAlignment="1">
      <alignment horizontal="center" vertical="center" textRotation="90"/>
    </xf>
    <xf numFmtId="0" fontId="6" fillId="0" borderId="48" xfId="5" applyFont="1" applyBorder="1" applyAlignment="1">
      <alignment horizontal="center" vertical="center" textRotation="90"/>
    </xf>
    <xf numFmtId="0" fontId="6" fillId="0" borderId="63" xfId="5" applyFont="1" applyBorder="1" applyAlignment="1">
      <alignment horizontal="center" vertical="center" textRotation="90"/>
    </xf>
    <xf numFmtId="0" fontId="6" fillId="0" borderId="60" xfId="5" applyFont="1" applyBorder="1" applyAlignment="1">
      <alignment horizontal="center" vertical="center"/>
    </xf>
    <xf numFmtId="0" fontId="6" fillId="0" borderId="12" xfId="5" applyFont="1" applyBorder="1" applyAlignment="1">
      <alignment horizontal="center" vertical="center" textRotation="90"/>
    </xf>
    <xf numFmtId="0" fontId="6" fillId="0" borderId="34" xfId="5" applyFont="1" applyBorder="1" applyAlignment="1">
      <alignment horizontal="center" vertical="center"/>
    </xf>
    <xf numFmtId="0" fontId="6" fillId="0" borderId="44" xfId="5" applyFont="1" applyBorder="1" applyAlignment="1">
      <alignment horizontal="center" vertical="center"/>
    </xf>
    <xf numFmtId="0" fontId="6" fillId="0" borderId="35" xfId="5" applyFont="1" applyBorder="1" applyAlignment="1">
      <alignment horizontal="center" vertical="center"/>
    </xf>
    <xf numFmtId="0" fontId="6" fillId="0" borderId="22" xfId="5" applyFont="1" applyBorder="1" applyAlignment="1">
      <alignment horizontal="center" vertical="center" textRotation="90"/>
    </xf>
    <xf numFmtId="0" fontId="6" fillId="0" borderId="21" xfId="5" applyFont="1" applyBorder="1" applyAlignment="1">
      <alignment horizontal="center" vertical="center" textRotation="90"/>
    </xf>
    <xf numFmtId="0" fontId="6" fillId="0" borderId="56" xfId="5" applyFont="1" applyBorder="1" applyAlignment="1">
      <alignment horizontal="center" vertical="center" textRotation="90"/>
    </xf>
    <xf numFmtId="0" fontId="25" fillId="2" borderId="40" xfId="5" applyFont="1" applyFill="1" applyBorder="1" applyAlignment="1">
      <alignment horizontal="center" wrapText="1"/>
    </xf>
    <xf numFmtId="0" fontId="25" fillId="2" borderId="2" xfId="5" applyFont="1" applyFill="1" applyBorder="1" applyAlignment="1">
      <alignment horizontal="center" wrapText="1"/>
    </xf>
    <xf numFmtId="0" fontId="25" fillId="2" borderId="3" xfId="5" applyFont="1" applyFill="1" applyBorder="1" applyAlignment="1">
      <alignment horizontal="center" wrapText="1"/>
    </xf>
    <xf numFmtId="0" fontId="6" fillId="0" borderId="21" xfId="5" applyFont="1" applyBorder="1" applyAlignment="1">
      <alignment horizontal="center" vertical="center" textRotation="90" wrapText="1"/>
    </xf>
    <xf numFmtId="0" fontId="6" fillId="0" borderId="136" xfId="5" applyFont="1" applyBorder="1" applyAlignment="1">
      <alignment horizontal="center" vertical="center" textRotation="90"/>
    </xf>
    <xf numFmtId="0" fontId="6" fillId="0" borderId="130" xfId="5" applyFont="1" applyBorder="1" applyAlignment="1">
      <alignment horizontal="center" vertical="center" textRotation="90" wrapText="1"/>
    </xf>
    <xf numFmtId="0" fontId="6" fillId="0" borderId="165" xfId="5" applyFont="1" applyBorder="1" applyAlignment="1">
      <alignment horizontal="center" vertical="center" textRotation="90" wrapText="1"/>
    </xf>
    <xf numFmtId="0" fontId="6" fillId="0" borderId="129" xfId="5" applyFont="1" applyBorder="1" applyAlignment="1">
      <alignment horizontal="center" vertical="center" textRotation="90" wrapText="1"/>
    </xf>
    <xf numFmtId="0" fontId="6" fillId="0" borderId="22" xfId="5" applyFont="1" applyBorder="1" applyAlignment="1">
      <alignment horizontal="center" vertical="center" textRotation="90" wrapText="1"/>
    </xf>
    <xf numFmtId="0" fontId="7" fillId="2" borderId="39" xfId="5" applyFont="1" applyFill="1" applyBorder="1" applyAlignment="1">
      <alignment horizontal="left" wrapText="1"/>
    </xf>
    <xf numFmtId="0" fontId="7" fillId="2" borderId="132" xfId="5" applyFont="1" applyFill="1" applyBorder="1" applyAlignment="1">
      <alignment horizontal="left" wrapText="1"/>
    </xf>
    <xf numFmtId="0" fontId="7" fillId="4" borderId="39" xfId="5" applyFont="1" applyFill="1" applyBorder="1" applyAlignment="1">
      <alignment horizontal="left" wrapText="1"/>
    </xf>
    <xf numFmtId="0" fontId="7" fillId="4" borderId="132" xfId="5" applyFont="1" applyFill="1" applyBorder="1" applyAlignment="1">
      <alignment horizontal="left" wrapText="1"/>
    </xf>
    <xf numFmtId="0" fontId="7" fillId="2" borderId="39" xfId="5" applyFont="1" applyFill="1" applyBorder="1" applyAlignment="1">
      <alignment horizontal="left"/>
    </xf>
    <xf numFmtId="0" fontId="7" fillId="2" borderId="132" xfId="5" applyFont="1" applyFill="1" applyBorder="1" applyAlignment="1">
      <alignment horizontal="left"/>
    </xf>
    <xf numFmtId="0" fontId="7" fillId="2" borderId="72" xfId="5" applyFont="1" applyFill="1" applyBorder="1" applyAlignment="1">
      <alignment horizontal="left" wrapText="1"/>
    </xf>
    <xf numFmtId="0" fontId="7" fillId="2" borderId="164" xfId="5" applyFont="1" applyFill="1" applyBorder="1" applyAlignment="1">
      <alignment horizontal="left"/>
    </xf>
    <xf numFmtId="3" fontId="9" fillId="0" borderId="51" xfId="5" applyNumberFormat="1" applyFont="1" applyBorder="1" applyAlignment="1">
      <alignment horizontal="center"/>
    </xf>
    <xf numFmtId="3" fontId="9" fillId="0" borderId="40" xfId="5" applyNumberFormat="1" applyFont="1" applyBorder="1" applyAlignment="1">
      <alignment horizontal="center"/>
    </xf>
    <xf numFmtId="3" fontId="9" fillId="0" borderId="47" xfId="5" applyNumberFormat="1" applyFont="1" applyFill="1" applyBorder="1" applyAlignment="1">
      <alignment horizontal="center"/>
    </xf>
    <xf numFmtId="3" fontId="9" fillId="0" borderId="3" xfId="5" applyNumberFormat="1" applyFont="1" applyFill="1" applyBorder="1" applyAlignment="1">
      <alignment horizontal="center"/>
    </xf>
    <xf numFmtId="0" fontId="6" fillId="0" borderId="130" xfId="5" applyFont="1" applyBorder="1" applyAlignment="1">
      <alignment horizontal="center" vertical="center" textRotation="90"/>
    </xf>
    <xf numFmtId="0" fontId="6" fillId="0" borderId="165" xfId="5" applyFont="1" applyBorder="1" applyAlignment="1">
      <alignment horizontal="center" vertical="center" textRotation="90"/>
    </xf>
    <xf numFmtId="0" fontId="7" fillId="0" borderId="45" xfId="5" applyFont="1" applyBorder="1" applyAlignment="1">
      <alignment horizontal="center" vertical="center"/>
    </xf>
    <xf numFmtId="0" fontId="7" fillId="0" borderId="1" xfId="5" applyFont="1" applyBorder="1" applyAlignment="1">
      <alignment horizontal="center" vertical="center"/>
    </xf>
    <xf numFmtId="3" fontId="9" fillId="0" borderId="52" xfId="5" applyNumberFormat="1" applyFont="1" applyFill="1" applyBorder="1" applyAlignment="1">
      <alignment horizontal="center"/>
    </xf>
    <xf numFmtId="3" fontId="9" fillId="0" borderId="66" xfId="5" applyNumberFormat="1" applyFont="1" applyFill="1" applyBorder="1" applyAlignment="1">
      <alignment horizontal="center"/>
    </xf>
    <xf numFmtId="0" fontId="6" fillId="0" borderId="129" xfId="5" applyFont="1" applyBorder="1" applyAlignment="1">
      <alignment horizontal="center" vertical="center" textRotation="90"/>
    </xf>
    <xf numFmtId="3" fontId="9" fillId="0" borderId="53" xfId="5" applyNumberFormat="1" applyFont="1" applyFill="1" applyBorder="1" applyAlignment="1">
      <alignment horizontal="center"/>
    </xf>
    <xf numFmtId="3" fontId="9" fillId="0" borderId="16" xfId="5" applyNumberFormat="1" applyFont="1" applyFill="1" applyBorder="1" applyAlignment="1">
      <alignment horizontal="center"/>
    </xf>
    <xf numFmtId="0" fontId="6" fillId="0" borderId="48" xfId="5" applyFont="1" applyBorder="1" applyAlignment="1">
      <alignment horizontal="center" vertical="center" textRotation="90" wrapText="1"/>
    </xf>
    <xf numFmtId="0" fontId="6" fillId="0" borderId="63" xfId="5" applyFont="1" applyBorder="1" applyAlignment="1">
      <alignment horizontal="center" vertical="center" textRotation="90" wrapText="1"/>
    </xf>
    <xf numFmtId="0" fontId="6" fillId="0" borderId="0" xfId="5" applyFont="1" applyBorder="1" applyAlignment="1">
      <alignment horizontal="center" vertical="center" textRotation="90"/>
    </xf>
    <xf numFmtId="0" fontId="6" fillId="0" borderId="96" xfId="5" applyFont="1" applyBorder="1" applyAlignment="1">
      <alignment horizontal="center" vertical="center" textRotation="90"/>
    </xf>
    <xf numFmtId="0" fontId="17" fillId="0" borderId="134" xfId="5" applyFont="1" applyBorder="1" applyAlignment="1">
      <alignment horizontal="center" vertical="center" wrapText="1"/>
    </xf>
    <xf numFmtId="0" fontId="17" fillId="0" borderId="96" xfId="5" applyFont="1" applyBorder="1" applyAlignment="1">
      <alignment horizontal="center" vertical="center" wrapText="1"/>
    </xf>
    <xf numFmtId="0" fontId="17" fillId="0" borderId="79" xfId="5" applyFont="1" applyBorder="1" applyAlignment="1">
      <alignment horizontal="center" vertical="center" wrapText="1"/>
    </xf>
    <xf numFmtId="0" fontId="17" fillId="0" borderId="128" xfId="5" applyFont="1" applyBorder="1" applyAlignment="1">
      <alignment horizontal="center" vertical="center" wrapText="1"/>
    </xf>
    <xf numFmtId="0" fontId="17" fillId="0" borderId="111" xfId="5" applyFont="1" applyBorder="1" applyAlignment="1">
      <alignment horizontal="center" vertical="center" wrapText="1"/>
    </xf>
    <xf numFmtId="0" fontId="17" fillId="0" borderId="170" xfId="5" applyFont="1" applyBorder="1" applyAlignment="1">
      <alignment horizontal="center" vertical="center" wrapText="1"/>
    </xf>
    <xf numFmtId="0" fontId="70" fillId="3" borderId="154" xfId="5" applyFont="1" applyFill="1" applyBorder="1" applyAlignment="1">
      <alignment horizontal="center" vertical="center" wrapText="1"/>
    </xf>
    <xf numFmtId="0" fontId="70" fillId="3" borderId="1" xfId="5" applyFont="1" applyFill="1" applyBorder="1" applyAlignment="1">
      <alignment horizontal="center" vertical="center" wrapText="1"/>
    </xf>
    <xf numFmtId="0" fontId="70" fillId="3" borderId="10" xfId="5" applyFont="1" applyFill="1" applyBorder="1" applyAlignment="1">
      <alignment horizontal="center" vertical="center" wrapText="1"/>
    </xf>
    <xf numFmtId="0" fontId="70" fillId="3" borderId="2" xfId="5" applyFont="1" applyFill="1" applyBorder="1" applyAlignment="1">
      <alignment horizontal="center" vertical="center" wrapText="1"/>
    </xf>
    <xf numFmtId="0" fontId="22" fillId="3" borderId="10" xfId="5" applyFont="1" applyFill="1" applyBorder="1" applyAlignment="1">
      <alignment horizontal="center" vertical="center" wrapText="1"/>
    </xf>
    <xf numFmtId="0" fontId="70" fillId="3" borderId="7" xfId="5" applyFont="1" applyFill="1" applyBorder="1" applyAlignment="1">
      <alignment horizontal="center" vertical="center" wrapText="1"/>
    </xf>
    <xf numFmtId="0" fontId="7" fillId="0" borderId="59" xfId="5" applyFont="1" applyBorder="1" applyAlignment="1">
      <alignment horizontal="center" vertical="center" wrapText="1"/>
    </xf>
    <xf numFmtId="0" fontId="70" fillId="3" borderId="24" xfId="5" applyFont="1" applyFill="1" applyBorder="1" applyAlignment="1">
      <alignment horizontal="center" vertical="center" wrapText="1"/>
    </xf>
    <xf numFmtId="0" fontId="70" fillId="3" borderId="50" xfId="5" applyFont="1" applyFill="1" applyBorder="1" applyAlignment="1">
      <alignment horizontal="center" vertical="center" wrapText="1"/>
    </xf>
    <xf numFmtId="0" fontId="70" fillId="3" borderId="25" xfId="5" applyFont="1" applyFill="1" applyBorder="1" applyAlignment="1">
      <alignment horizontal="center" vertical="center" wrapText="1"/>
    </xf>
    <xf numFmtId="0" fontId="70" fillId="3" borderId="106" xfId="5" applyFont="1" applyFill="1" applyBorder="1" applyAlignment="1">
      <alignment horizontal="center" vertical="center" wrapText="1"/>
    </xf>
    <xf numFmtId="0" fontId="70" fillId="3" borderId="64" xfId="5" applyFont="1" applyFill="1" applyBorder="1" applyAlignment="1">
      <alignment horizontal="center" vertical="center" wrapText="1"/>
    </xf>
    <xf numFmtId="0" fontId="70" fillId="3" borderId="91" xfId="5" applyFont="1" applyFill="1" applyBorder="1" applyAlignment="1">
      <alignment horizontal="center" vertical="center" wrapText="1"/>
    </xf>
    <xf numFmtId="0" fontId="70" fillId="3" borderId="113" xfId="5" applyFont="1" applyFill="1" applyBorder="1" applyAlignment="1">
      <alignment horizontal="center" vertical="center" wrapText="1"/>
    </xf>
    <xf numFmtId="0" fontId="9" fillId="0" borderId="0" xfId="6" applyFont="1" applyAlignment="1">
      <alignment horizontal="left"/>
    </xf>
    <xf numFmtId="0" fontId="9" fillId="0" borderId="0" xfId="6" applyAlignment="1">
      <alignment horizontal="left"/>
    </xf>
    <xf numFmtId="0" fontId="6" fillId="0" borderId="179" xfId="6" applyFont="1" applyBorder="1" applyAlignment="1">
      <alignment horizontal="center"/>
    </xf>
    <xf numFmtId="0" fontId="6" fillId="0" borderId="180" xfId="6" applyFont="1" applyBorder="1" applyAlignment="1">
      <alignment horizontal="center"/>
    </xf>
    <xf numFmtId="0" fontId="6" fillId="0" borderId="181" xfId="6" applyFont="1" applyBorder="1" applyAlignment="1">
      <alignment horizontal="center"/>
    </xf>
    <xf numFmtId="0" fontId="6" fillId="0" borderId="1" xfId="6" applyFont="1" applyBorder="1" applyAlignment="1">
      <alignment horizontal="center" vertical="center" wrapText="1"/>
    </xf>
    <xf numFmtId="0" fontId="6" fillId="0" borderId="2" xfId="6" applyFont="1" applyBorder="1" applyAlignment="1">
      <alignment horizontal="center" vertical="center" wrapText="1"/>
    </xf>
    <xf numFmtId="0" fontId="6" fillId="0" borderId="3" xfId="6" applyFont="1" applyBorder="1" applyAlignment="1">
      <alignment horizontal="center" vertical="center" wrapText="1"/>
    </xf>
    <xf numFmtId="0" fontId="6" fillId="0" borderId="167" xfId="6" applyFont="1" applyBorder="1" applyAlignment="1">
      <alignment horizontal="center" vertical="center" wrapText="1"/>
    </xf>
    <xf numFmtId="0" fontId="6" fillId="0" borderId="80" xfId="6" applyFont="1" applyBorder="1" applyAlignment="1">
      <alignment horizontal="center" vertical="center" wrapText="1"/>
    </xf>
    <xf numFmtId="0" fontId="6" fillId="0" borderId="160" xfId="6" applyFont="1" applyBorder="1" applyAlignment="1">
      <alignment horizontal="center" vertical="center" wrapText="1"/>
    </xf>
    <xf numFmtId="0" fontId="6" fillId="0" borderId="12" xfId="6" applyFont="1" applyBorder="1" applyAlignment="1">
      <alignment horizontal="center" vertical="center"/>
    </xf>
    <xf numFmtId="0" fontId="6" fillId="0" borderId="0" xfId="6" applyFont="1" applyBorder="1" applyAlignment="1">
      <alignment horizontal="center" vertical="center"/>
    </xf>
    <xf numFmtId="0" fontId="6" fillId="0" borderId="56" xfId="6" applyFont="1" applyBorder="1" applyAlignment="1">
      <alignment horizontal="center" vertical="center"/>
    </xf>
    <xf numFmtId="0" fontId="6" fillId="0" borderId="77" xfId="6" applyFont="1" applyBorder="1" applyAlignment="1">
      <alignment horizontal="center" vertical="center"/>
    </xf>
    <xf numFmtId="0" fontId="6" fillId="0" borderId="67" xfId="6" applyFont="1" applyBorder="1" applyAlignment="1">
      <alignment horizontal="center" vertical="center"/>
    </xf>
    <xf numFmtId="0" fontId="6" fillId="0" borderId="68" xfId="6" applyFont="1" applyBorder="1" applyAlignment="1">
      <alignment horizontal="center" vertical="center"/>
    </xf>
    <xf numFmtId="0" fontId="6" fillId="0" borderId="34" xfId="6" applyFont="1" applyBorder="1" applyAlignment="1">
      <alignment horizontal="center" vertical="center" wrapText="1"/>
    </xf>
    <xf numFmtId="0" fontId="6" fillId="0" borderId="78" xfId="6" applyFont="1" applyBorder="1" applyAlignment="1">
      <alignment horizontal="center" vertical="center" wrapText="1"/>
    </xf>
    <xf numFmtId="0" fontId="6" fillId="0" borderId="44" xfId="6" applyFont="1" applyBorder="1" applyAlignment="1">
      <alignment horizontal="center" vertical="center"/>
    </xf>
    <xf numFmtId="0" fontId="6" fillId="0" borderId="35" xfId="6" applyFont="1" applyBorder="1" applyAlignment="1">
      <alignment horizontal="center" vertical="center"/>
    </xf>
    <xf numFmtId="0" fontId="6" fillId="0" borderId="34" xfId="6" applyFont="1" applyBorder="1" applyAlignment="1">
      <alignment horizontal="center" vertical="center"/>
    </xf>
    <xf numFmtId="0" fontId="6" fillId="0" borderId="36" xfId="6" applyFont="1" applyBorder="1" applyAlignment="1">
      <alignment horizontal="center" vertical="center"/>
    </xf>
    <xf numFmtId="0" fontId="7" fillId="0" borderId="149" xfId="6" applyFont="1" applyFill="1" applyBorder="1" applyAlignment="1">
      <alignment horizontal="center" vertical="center" textRotation="90" wrapText="1"/>
    </xf>
    <xf numFmtId="0" fontId="7" fillId="0" borderId="48" xfId="6" applyFont="1" applyFill="1" applyBorder="1" applyAlignment="1">
      <alignment horizontal="center" vertical="center" textRotation="90" wrapText="1"/>
    </xf>
    <xf numFmtId="0" fontId="7" fillId="0" borderId="63" xfId="6" applyFont="1" applyFill="1" applyBorder="1" applyAlignment="1">
      <alignment horizontal="center" vertical="center" textRotation="90" wrapText="1"/>
    </xf>
    <xf numFmtId="0" fontId="7" fillId="0" borderId="161" xfId="6" applyFont="1" applyFill="1" applyBorder="1" applyAlignment="1">
      <alignment horizontal="center" vertical="center" textRotation="90" wrapText="1"/>
    </xf>
    <xf numFmtId="0" fontId="7" fillId="0" borderId="0" xfId="6" applyFont="1" applyBorder="1" applyAlignment="1">
      <alignment horizontal="left"/>
    </xf>
    <xf numFmtId="0" fontId="7" fillId="0" borderId="169" xfId="6" applyFont="1" applyFill="1" applyBorder="1" applyAlignment="1">
      <alignment horizontal="center" vertical="center" textRotation="90" wrapText="1"/>
    </xf>
    <xf numFmtId="0" fontId="7" fillId="0" borderId="151" xfId="6" applyFont="1" applyFill="1" applyBorder="1" applyAlignment="1">
      <alignment horizontal="center" vertical="center" textRotation="90" wrapText="1"/>
    </xf>
    <xf numFmtId="0" fontId="9" fillId="0" borderId="0" xfId="6" applyFont="1" applyAlignment="1">
      <alignment horizontal="left" wrapText="1"/>
    </xf>
    <xf numFmtId="0" fontId="17" fillId="0" borderId="1" xfId="6" applyFont="1" applyBorder="1" applyAlignment="1">
      <alignment horizontal="center" vertical="center" wrapText="1"/>
    </xf>
    <xf numFmtId="0" fontId="17" fillId="0" borderId="2" xfId="6" applyFont="1" applyBorder="1" applyAlignment="1">
      <alignment horizontal="center" vertical="center" wrapText="1"/>
    </xf>
    <xf numFmtId="0" fontId="17" fillId="0" borderId="3" xfId="6" applyFont="1" applyBorder="1" applyAlignment="1">
      <alignment horizontal="center" vertical="center" wrapText="1"/>
    </xf>
    <xf numFmtId="0" fontId="17" fillId="0" borderId="167" xfId="6" applyFont="1" applyBorder="1" applyAlignment="1">
      <alignment horizontal="center" vertical="center" wrapText="1"/>
    </xf>
    <xf numFmtId="0" fontId="17" fillId="0" borderId="80" xfId="6" applyFont="1" applyBorder="1" applyAlignment="1">
      <alignment horizontal="center" vertical="center" wrapText="1"/>
    </xf>
    <xf numFmtId="0" fontId="17" fillId="0" borderId="160" xfId="6" applyFont="1" applyBorder="1" applyAlignment="1">
      <alignment horizontal="center" vertical="center" wrapText="1"/>
    </xf>
    <xf numFmtId="0" fontId="6" fillId="0" borderId="129" xfId="6" applyFont="1" applyBorder="1" applyAlignment="1">
      <alignment horizontal="center" vertical="center" wrapText="1"/>
    </xf>
    <xf numFmtId="0" fontId="6" fillId="0" borderId="90" xfId="6" applyFont="1" applyBorder="1" applyAlignment="1">
      <alignment horizontal="center" vertical="center" wrapText="1"/>
    </xf>
    <xf numFmtId="0" fontId="6" fillId="0" borderId="136" xfId="6" applyFont="1" applyBorder="1" applyAlignment="1">
      <alignment horizontal="center" vertical="center" wrapText="1"/>
    </xf>
    <xf numFmtId="0" fontId="7" fillId="0" borderId="0" xfId="6" applyFont="1" applyAlignment="1">
      <alignment horizontal="left" wrapText="1"/>
    </xf>
    <xf numFmtId="0" fontId="7" fillId="4" borderId="41" xfId="6" applyFont="1" applyFill="1" applyBorder="1" applyAlignment="1">
      <alignment horizontal="center"/>
    </xf>
    <xf numFmtId="0" fontId="7" fillId="4" borderId="198" xfId="6" applyFont="1" applyFill="1" applyBorder="1" applyAlignment="1">
      <alignment horizontal="center"/>
    </xf>
    <xf numFmtId="0" fontId="74" fillId="0" borderId="0" xfId="6" applyFont="1" applyAlignment="1">
      <alignment horizontal="left" wrapText="1"/>
    </xf>
    <xf numFmtId="0" fontId="77" fillId="0" borderId="0" xfId="6" applyFont="1" applyAlignment="1">
      <alignment horizontal="left"/>
    </xf>
    <xf numFmtId="0" fontId="6" fillId="0" borderId="46" xfId="6" applyFont="1" applyBorder="1" applyAlignment="1">
      <alignment horizontal="center" vertical="center" wrapText="1"/>
    </xf>
    <xf numFmtId="0" fontId="6" fillId="0" borderId="46" xfId="6" applyFont="1" applyBorder="1" applyAlignment="1">
      <alignment horizontal="center" vertical="center"/>
    </xf>
    <xf numFmtId="0" fontId="6" fillId="0" borderId="47" xfId="6" applyFont="1" applyBorder="1" applyAlignment="1">
      <alignment horizontal="center" vertical="center"/>
    </xf>
    <xf numFmtId="0" fontId="6" fillId="0" borderId="10" xfId="6" applyFont="1" applyBorder="1" applyAlignment="1">
      <alignment horizontal="center" vertical="center" wrapText="1"/>
    </xf>
    <xf numFmtId="0" fontId="6" fillId="0" borderId="10" xfId="6" applyFont="1" applyBorder="1" applyAlignment="1">
      <alignment horizontal="center" vertical="center"/>
    </xf>
    <xf numFmtId="0" fontId="6" fillId="0" borderId="13" xfId="6" applyFont="1" applyBorder="1" applyAlignment="1">
      <alignment horizontal="center" vertical="center"/>
    </xf>
    <xf numFmtId="0" fontId="6" fillId="0" borderId="51" xfId="6" applyFont="1" applyBorder="1" applyAlignment="1">
      <alignment horizontal="center" vertical="center" textRotation="90"/>
    </xf>
    <xf numFmtId="0" fontId="6" fillId="0" borderId="70" xfId="6" applyFont="1" applyBorder="1" applyAlignment="1">
      <alignment horizontal="center" vertical="center" textRotation="90"/>
    </xf>
    <xf numFmtId="0" fontId="6" fillId="0" borderId="53" xfId="6" applyFont="1" applyBorder="1" applyAlignment="1">
      <alignment horizontal="center" vertical="center"/>
    </xf>
    <xf numFmtId="0" fontId="6" fillId="0" borderId="75" xfId="6" applyFont="1" applyBorder="1" applyAlignment="1">
      <alignment horizontal="right"/>
    </xf>
    <xf numFmtId="0" fontId="6" fillId="0" borderId="98" xfId="6" applyFont="1" applyBorder="1" applyAlignment="1">
      <alignment horizontal="center" vertical="center" wrapText="1"/>
    </xf>
    <xf numFmtId="0" fontId="6" fillId="0" borderId="112" xfId="6" applyFont="1" applyBorder="1" applyAlignment="1">
      <alignment horizontal="center" vertical="center" wrapText="1"/>
    </xf>
    <xf numFmtId="0" fontId="6" fillId="0" borderId="108" xfId="6" applyFont="1" applyBorder="1" applyAlignment="1">
      <alignment horizontal="center" vertical="center" wrapText="1"/>
    </xf>
    <xf numFmtId="0" fontId="6" fillId="0" borderId="134" xfId="6" applyFont="1" applyBorder="1" applyAlignment="1">
      <alignment horizontal="center" vertical="center" wrapText="1"/>
    </xf>
    <xf numFmtId="0" fontId="6" fillId="0" borderId="96" xfId="6" applyFont="1" applyBorder="1" applyAlignment="1">
      <alignment horizontal="center" vertical="center" wrapText="1"/>
    </xf>
    <xf numFmtId="0" fontId="6" fillId="0" borderId="79" xfId="6" applyFont="1" applyBorder="1" applyAlignment="1">
      <alignment horizontal="center" vertical="center" wrapText="1"/>
    </xf>
    <xf numFmtId="0" fontId="6" fillId="0" borderId="120" xfId="6" applyFont="1" applyBorder="1" applyAlignment="1">
      <alignment horizontal="center" vertical="center" wrapText="1"/>
    </xf>
    <xf numFmtId="0" fontId="6" fillId="0" borderId="38" xfId="6" applyFont="1" applyBorder="1" applyAlignment="1">
      <alignment horizontal="center" vertical="center" textRotation="90"/>
    </xf>
    <xf numFmtId="0" fontId="6" fillId="0" borderId="128" xfId="6" applyFont="1" applyBorder="1" applyAlignment="1">
      <alignment horizontal="center" vertical="center" wrapText="1"/>
    </xf>
    <xf numFmtId="0" fontId="6" fillId="0" borderId="111" xfId="6" applyFont="1" applyBorder="1" applyAlignment="1">
      <alignment horizontal="center" vertical="center" wrapText="1"/>
    </xf>
    <xf numFmtId="0" fontId="6" fillId="0" borderId="170" xfId="6" applyFont="1" applyBorder="1" applyAlignment="1">
      <alignment horizontal="center" vertical="center" wrapText="1"/>
    </xf>
    <xf numFmtId="0" fontId="6" fillId="0" borderId="57" xfId="6" applyFont="1" applyBorder="1" applyAlignment="1">
      <alignment horizontal="center" vertical="center" wrapText="1"/>
    </xf>
    <xf numFmtId="0" fontId="6" fillId="0" borderId="8" xfId="6" applyFont="1" applyBorder="1" applyAlignment="1">
      <alignment horizontal="center" vertical="center" wrapText="1"/>
    </xf>
    <xf numFmtId="0" fontId="9" fillId="0" borderId="0" xfId="6" applyFont="1" applyBorder="1" applyAlignment="1">
      <alignment horizontal="left"/>
    </xf>
    <xf numFmtId="0" fontId="6" fillId="0" borderId="174" xfId="6" applyFont="1" applyBorder="1" applyAlignment="1">
      <alignment horizontal="center" vertical="center" wrapText="1"/>
    </xf>
    <xf numFmtId="0" fontId="6" fillId="0" borderId="67" xfId="6" applyFont="1" applyBorder="1" applyAlignment="1">
      <alignment horizontal="center" vertical="center" wrapText="1"/>
    </xf>
    <xf numFmtId="0" fontId="6" fillId="0" borderId="157" xfId="6" applyFont="1" applyBorder="1" applyAlignment="1">
      <alignment horizontal="center" vertical="center" wrapText="1"/>
    </xf>
    <xf numFmtId="0" fontId="6" fillId="0" borderId="45" xfId="6" applyFont="1" applyFill="1" applyBorder="1" applyAlignment="1">
      <alignment horizontal="center"/>
    </xf>
    <xf numFmtId="0" fontId="6" fillId="0" borderId="46" xfId="6" applyFont="1" applyFill="1" applyBorder="1" applyAlignment="1">
      <alignment horizontal="center"/>
    </xf>
    <xf numFmtId="0" fontId="6" fillId="0" borderId="47" xfId="6" applyFont="1" applyFill="1" applyBorder="1" applyAlignment="1">
      <alignment horizontal="center"/>
    </xf>
    <xf numFmtId="0" fontId="6" fillId="0" borderId="19" xfId="6" applyFont="1" applyBorder="1" applyAlignment="1">
      <alignment horizontal="center" vertical="center" wrapText="1"/>
    </xf>
    <xf numFmtId="0" fontId="6" fillId="0" borderId="51" xfId="6" applyFont="1" applyBorder="1" applyAlignment="1">
      <alignment horizontal="center" vertical="center"/>
    </xf>
    <xf numFmtId="0" fontId="6" fillId="0" borderId="53" xfId="6" applyFont="1" applyBorder="1" applyAlignment="1">
      <alignment horizontal="center" vertical="center" textRotation="90" wrapText="1"/>
    </xf>
    <xf numFmtId="0" fontId="6" fillId="0" borderId="59" xfId="6" applyFont="1" applyBorder="1" applyAlignment="1">
      <alignment horizontal="center" vertical="center" textRotation="90" wrapText="1"/>
    </xf>
    <xf numFmtId="0" fontId="9" fillId="0" borderId="0" xfId="6" applyBorder="1" applyAlignment="1">
      <alignment horizontal="left"/>
    </xf>
    <xf numFmtId="0" fontId="6" fillId="0" borderId="60" xfId="6" applyFont="1" applyBorder="1" applyAlignment="1">
      <alignment horizontal="center" vertical="center"/>
    </xf>
    <xf numFmtId="0" fontId="6" fillId="0" borderId="48" xfId="6" applyFont="1" applyBorder="1" applyAlignment="1">
      <alignment horizontal="center" vertical="center"/>
    </xf>
    <xf numFmtId="0" fontId="6" fillId="0" borderId="47" xfId="6" applyFont="1" applyBorder="1" applyAlignment="1">
      <alignment horizontal="center" vertical="center" textRotation="90" wrapText="1"/>
    </xf>
    <xf numFmtId="0" fontId="6" fillId="0" borderId="8" xfId="6" applyFont="1" applyBorder="1" applyAlignment="1">
      <alignment horizontal="center" vertical="center" textRotation="90" wrapText="1"/>
    </xf>
    <xf numFmtId="0" fontId="6" fillId="0" borderId="182" xfId="6" applyFont="1" applyBorder="1" applyAlignment="1">
      <alignment horizontal="center"/>
    </xf>
    <xf numFmtId="0" fontId="6" fillId="0" borderId="183" xfId="6" applyFont="1" applyBorder="1" applyAlignment="1">
      <alignment horizontal="center"/>
    </xf>
    <xf numFmtId="0" fontId="6" fillId="0" borderId="184" xfId="6" applyFont="1" applyBorder="1" applyAlignment="1">
      <alignment horizontal="center"/>
    </xf>
    <xf numFmtId="0" fontId="6" fillId="0" borderId="166" xfId="6" applyFont="1" applyBorder="1" applyAlignment="1">
      <alignment horizontal="center" vertical="center" wrapText="1"/>
    </xf>
    <xf numFmtId="0" fontId="6" fillId="0" borderId="93" xfId="6" applyFont="1" applyBorder="1" applyAlignment="1">
      <alignment horizontal="center" vertical="center" wrapText="1"/>
    </xf>
    <xf numFmtId="0" fontId="6" fillId="0" borderId="145" xfId="6" applyFont="1" applyBorder="1" applyAlignment="1">
      <alignment horizontal="center" vertical="center" wrapText="1"/>
    </xf>
    <xf numFmtId="0" fontId="6" fillId="0" borderId="12" xfId="6" applyFont="1" applyBorder="1" applyAlignment="1">
      <alignment horizontal="center" vertical="center" wrapText="1"/>
    </xf>
    <xf numFmtId="0" fontId="6" fillId="0" borderId="0" xfId="6" applyFont="1" applyBorder="1" applyAlignment="1">
      <alignment horizontal="center" vertical="center" wrapText="1"/>
    </xf>
    <xf numFmtId="0" fontId="6" fillId="0" borderId="15" xfId="6" applyFont="1" applyBorder="1" applyAlignment="1">
      <alignment horizontal="center" vertical="center" wrapText="1"/>
    </xf>
    <xf numFmtId="0" fontId="9" fillId="0" borderId="45" xfId="6" applyFont="1" applyBorder="1" applyAlignment="1">
      <alignment horizontal="center" vertical="center" wrapText="1"/>
    </xf>
    <xf numFmtId="0" fontId="9" fillId="0" borderId="1" xfId="6" applyFont="1" applyBorder="1" applyAlignment="1">
      <alignment horizontal="center" vertical="center"/>
    </xf>
    <xf numFmtId="0" fontId="9" fillId="0" borderId="167" xfId="6" applyFont="1" applyBorder="1" applyAlignment="1">
      <alignment horizontal="center" vertical="center"/>
    </xf>
    <xf numFmtId="0" fontId="7" fillId="2" borderId="4" xfId="6" applyFont="1" applyFill="1" applyBorder="1" applyAlignment="1">
      <alignment horizontal="left"/>
    </xf>
    <xf numFmtId="0" fontId="7" fillId="2" borderId="5" xfId="6" applyFont="1" applyFill="1" applyBorder="1" applyAlignment="1">
      <alignment horizontal="left"/>
    </xf>
    <xf numFmtId="0" fontId="18" fillId="0" borderId="45" xfId="6" applyFont="1" applyBorder="1" applyAlignment="1">
      <alignment horizontal="center" vertical="center" wrapText="1"/>
    </xf>
    <xf numFmtId="0" fontId="18" fillId="0" borderId="1" xfId="6" applyFont="1" applyBorder="1" applyAlignment="1">
      <alignment horizontal="center" vertical="center"/>
    </xf>
    <xf numFmtId="0" fontId="18" fillId="0" borderId="167" xfId="6" applyFont="1" applyBorder="1" applyAlignment="1">
      <alignment horizontal="center" vertical="center"/>
    </xf>
    <xf numFmtId="0" fontId="6" fillId="4" borderId="156" xfId="6" applyFont="1" applyFill="1" applyBorder="1" applyAlignment="1">
      <alignment horizontal="left"/>
    </xf>
    <xf numFmtId="0" fontId="6" fillId="4" borderId="84" xfId="6" applyFont="1" applyFill="1" applyBorder="1" applyAlignment="1">
      <alignment horizontal="left"/>
    </xf>
    <xf numFmtId="0" fontId="6" fillId="4" borderId="193" xfId="6" applyFont="1" applyFill="1" applyBorder="1" applyAlignment="1">
      <alignment horizontal="left"/>
    </xf>
    <xf numFmtId="0" fontId="6" fillId="4" borderId="76" xfId="6" applyFont="1" applyFill="1" applyBorder="1" applyAlignment="1">
      <alignment horizontal="left"/>
    </xf>
    <xf numFmtId="0" fontId="6" fillId="0" borderId="154" xfId="6" applyFont="1" applyBorder="1" applyAlignment="1">
      <alignment horizontal="center" vertical="center"/>
    </xf>
    <xf numFmtId="0" fontId="6" fillId="0" borderId="167" xfId="6" applyFont="1" applyBorder="1" applyAlignment="1">
      <alignment horizontal="center" vertical="center"/>
    </xf>
    <xf numFmtId="0" fontId="6" fillId="0" borderId="7" xfId="6" applyFont="1" applyBorder="1" applyAlignment="1">
      <alignment horizontal="center" vertical="center" wrapText="1"/>
    </xf>
    <xf numFmtId="0" fontId="6" fillId="0" borderId="14" xfId="6" applyFont="1" applyBorder="1" applyAlignment="1">
      <alignment horizontal="center" vertical="center" wrapText="1"/>
    </xf>
    <xf numFmtId="0" fontId="6" fillId="0" borderId="77" xfId="6" applyFont="1" applyBorder="1" applyAlignment="1">
      <alignment horizontal="center" vertical="center" wrapText="1"/>
    </xf>
    <xf numFmtId="0" fontId="18" fillId="0" borderId="154" xfId="6" applyFont="1" applyBorder="1" applyAlignment="1">
      <alignment horizontal="center" vertical="center" wrapText="1"/>
    </xf>
    <xf numFmtId="0" fontId="18" fillId="0" borderId="1" xfId="6" applyFont="1" applyBorder="1" applyAlignment="1">
      <alignment horizontal="center" vertical="center" wrapText="1"/>
    </xf>
    <xf numFmtId="0" fontId="6" fillId="4" borderId="4" xfId="6" applyFont="1" applyFill="1" applyBorder="1" applyAlignment="1">
      <alignment horizontal="left"/>
    </xf>
    <xf numFmtId="0" fontId="6" fillId="4" borderId="5" xfId="6" applyFont="1" applyFill="1" applyBorder="1" applyAlignment="1">
      <alignment horizontal="left"/>
    </xf>
    <xf numFmtId="0" fontId="18" fillId="0" borderId="146" xfId="6" applyFont="1" applyBorder="1" applyAlignment="1">
      <alignment horizontal="center" vertical="center" wrapText="1"/>
    </xf>
    <xf numFmtId="0" fontId="18" fillId="0" borderId="174" xfId="6" applyFont="1" applyBorder="1" applyAlignment="1">
      <alignment horizontal="center" vertical="center" wrapText="1"/>
    </xf>
    <xf numFmtId="0" fontId="18" fillId="0" borderId="137" xfId="6" applyFont="1" applyBorder="1" applyAlignment="1">
      <alignment horizontal="center" vertical="center" wrapText="1"/>
    </xf>
    <xf numFmtId="0" fontId="18" fillId="0" borderId="146" xfId="6" applyFont="1" applyBorder="1" applyAlignment="1">
      <alignment horizontal="center" wrapText="1"/>
    </xf>
    <xf numFmtId="0" fontId="18" fillId="0" borderId="137" xfId="6" applyFont="1" applyBorder="1" applyAlignment="1">
      <alignment horizontal="center" wrapText="1"/>
    </xf>
    <xf numFmtId="0" fontId="6" fillId="4" borderId="187" xfId="6" applyFont="1" applyFill="1" applyBorder="1" applyAlignment="1">
      <alignment horizontal="left"/>
    </xf>
    <xf numFmtId="0" fontId="6" fillId="4" borderId="117" xfId="6" applyFont="1" applyFill="1" applyBorder="1" applyAlignment="1">
      <alignment horizontal="left"/>
    </xf>
    <xf numFmtId="0" fontId="6" fillId="0" borderId="149" xfId="6" applyFont="1" applyBorder="1" applyAlignment="1">
      <alignment horizontal="center" vertical="center"/>
    </xf>
    <xf numFmtId="0" fontId="6" fillId="0" borderId="63" xfId="6" applyFont="1" applyBorder="1" applyAlignment="1">
      <alignment horizontal="center" vertical="center"/>
    </xf>
    <xf numFmtId="0" fontId="6" fillId="0" borderId="96" xfId="6" applyFont="1" applyBorder="1" applyAlignment="1">
      <alignment horizontal="center" vertical="center"/>
    </xf>
    <xf numFmtId="0" fontId="6" fillId="0" borderId="86" xfId="6" applyFont="1" applyBorder="1" applyAlignment="1">
      <alignment horizontal="center" vertical="center" wrapText="1"/>
    </xf>
    <xf numFmtId="0" fontId="151" fillId="0" borderId="196" xfId="8" applyFont="1" applyBorder="1" applyAlignment="1">
      <alignment horizontal="center" vertical="center"/>
    </xf>
    <xf numFmtId="0" fontId="151" fillId="0" borderId="17" xfId="8" applyFont="1" applyBorder="1" applyAlignment="1">
      <alignment horizontal="center" vertical="center"/>
    </xf>
    <xf numFmtId="0" fontId="151" fillId="0" borderId="197" xfId="8" applyFont="1" applyBorder="1" applyAlignment="1">
      <alignment horizontal="center" vertical="center"/>
    </xf>
    <xf numFmtId="0" fontId="7" fillId="0" borderId="46" xfId="5" applyFont="1" applyBorder="1" applyAlignment="1">
      <alignment horizontal="center" textRotation="90" wrapText="1"/>
    </xf>
    <xf numFmtId="0" fontId="7" fillId="0" borderId="2" xfId="5" applyFont="1" applyBorder="1" applyAlignment="1">
      <alignment horizontal="center" textRotation="90" wrapText="1"/>
    </xf>
    <xf numFmtId="0" fontId="7" fillId="0" borderId="57" xfId="5" applyFont="1" applyBorder="1" applyAlignment="1">
      <alignment horizontal="center" textRotation="90" wrapText="1"/>
    </xf>
    <xf numFmtId="0" fontId="6" fillId="0" borderId="168" xfId="5" applyFont="1" applyBorder="1" applyAlignment="1">
      <alignment horizontal="center" vertical="center"/>
    </xf>
    <xf numFmtId="0" fontId="7" fillId="0" borderId="24" xfId="5" applyFont="1" applyBorder="1" applyAlignment="1">
      <alignment horizontal="center" vertical="center" wrapText="1"/>
    </xf>
    <xf numFmtId="0" fontId="7" fillId="0" borderId="27" xfId="5" applyFont="1" applyBorder="1" applyAlignment="1">
      <alignment horizontal="center" vertical="center" wrapText="1"/>
    </xf>
    <xf numFmtId="0" fontId="7" fillId="0" borderId="151" xfId="5" applyFont="1" applyBorder="1" applyAlignment="1">
      <alignment horizontal="center" vertical="center" wrapText="1"/>
    </xf>
    <xf numFmtId="0" fontId="7" fillId="0" borderId="60" xfId="5" applyFont="1" applyBorder="1" applyAlignment="1">
      <alignment horizontal="center" textRotation="90" wrapText="1"/>
    </xf>
    <xf numFmtId="0" fontId="7" fillId="0" borderId="11" xfId="5" applyFont="1" applyBorder="1" applyAlignment="1">
      <alignment horizontal="center" textRotation="90" wrapText="1"/>
    </xf>
    <xf numFmtId="0" fontId="7" fillId="0" borderId="18" xfId="5" applyFont="1" applyBorder="1" applyAlignment="1">
      <alignment horizontal="center" textRotation="90" wrapText="1"/>
    </xf>
    <xf numFmtId="0" fontId="7" fillId="0" borderId="47" xfId="5" applyFont="1" applyBorder="1" applyAlignment="1">
      <alignment horizontal="center" textRotation="90" wrapText="1"/>
    </xf>
    <xf numFmtId="0" fontId="7" fillId="0" borderId="3" xfId="5" applyFont="1" applyBorder="1" applyAlignment="1">
      <alignment horizontal="center" textRotation="90" wrapText="1"/>
    </xf>
    <xf numFmtId="0" fontId="0" fillId="0" borderId="15" xfId="0" applyBorder="1"/>
    <xf numFmtId="0" fontId="0" fillId="0" borderId="0" xfId="0"/>
    <xf numFmtId="0" fontId="7" fillId="0" borderId="153" xfId="0" applyFont="1" applyBorder="1" applyAlignment="1">
      <alignment horizontal="center"/>
    </xf>
    <xf numFmtId="0" fontId="7" fillId="0" borderId="36" xfId="0" applyFont="1" applyBorder="1" applyAlignment="1">
      <alignment horizontal="center"/>
    </xf>
    <xf numFmtId="0" fontId="7" fillId="0" borderId="48" xfId="0" applyFont="1" applyBorder="1" applyAlignment="1">
      <alignment horizontal="center" vertical="center"/>
    </xf>
    <xf numFmtId="0" fontId="7" fillId="0" borderId="63" xfId="0" applyFont="1" applyBorder="1" applyAlignment="1">
      <alignment horizontal="center" vertical="center"/>
    </xf>
    <xf numFmtId="0" fontId="7" fillId="0" borderId="22" xfId="0" applyFont="1" applyBorder="1" applyAlignment="1">
      <alignment horizontal="center"/>
    </xf>
    <xf numFmtId="0" fontId="7" fillId="0" borderId="0" xfId="0" applyFont="1" applyBorder="1" applyAlignment="1">
      <alignment horizontal="center"/>
    </xf>
    <xf numFmtId="0" fontId="7" fillId="0" borderId="56" xfId="0" applyFont="1" applyBorder="1" applyAlignment="1">
      <alignment horizontal="center"/>
    </xf>
    <xf numFmtId="0" fontId="7" fillId="0" borderId="15" xfId="0" applyFont="1" applyBorder="1" applyAlignment="1">
      <alignment horizontal="center"/>
    </xf>
    <xf numFmtId="0" fontId="7" fillId="0" borderId="149" xfId="0" applyFont="1" applyBorder="1" applyAlignment="1">
      <alignment horizontal="center" vertical="center"/>
    </xf>
    <xf numFmtId="0" fontId="6" fillId="0" borderId="56" xfId="5" applyFont="1" applyBorder="1" applyAlignment="1">
      <alignment horizontal="center" vertical="center"/>
    </xf>
    <xf numFmtId="0" fontId="6" fillId="0" borderId="22" xfId="5" applyFont="1" applyBorder="1" applyAlignment="1">
      <alignment horizontal="center" vertical="center"/>
    </xf>
    <xf numFmtId="0" fontId="6" fillId="0" borderId="129" xfId="5" applyFont="1" applyBorder="1" applyAlignment="1">
      <alignment horizontal="center" vertical="center"/>
    </xf>
    <xf numFmtId="0" fontId="6" fillId="0" borderId="147" xfId="5" applyFont="1" applyBorder="1" applyAlignment="1">
      <alignment horizontal="center" vertical="center"/>
    </xf>
    <xf numFmtId="0" fontId="6" fillId="0" borderId="166" xfId="5" applyFont="1" applyBorder="1" applyAlignment="1">
      <alignment horizontal="center" vertical="center"/>
    </xf>
    <xf numFmtId="0" fontId="6" fillId="0" borderId="145" xfId="5" applyFont="1" applyBorder="1" applyAlignment="1">
      <alignment horizontal="center" vertical="center"/>
    </xf>
    <xf numFmtId="0" fontId="27" fillId="0" borderId="51" xfId="0" applyFont="1" applyBorder="1"/>
    <xf numFmtId="0" fontId="30" fillId="0" borderId="46" xfId="2" applyFont="1" applyBorder="1" applyAlignment="1" applyProtection="1">
      <alignment horizontal="left"/>
    </xf>
    <xf numFmtId="0" fontId="30" fillId="0" borderId="47" xfId="2" applyFont="1" applyBorder="1" applyAlignment="1" applyProtection="1">
      <alignment horizontal="left"/>
    </xf>
    <xf numFmtId="0" fontId="27" fillId="0" borderId="42" xfId="0" applyFont="1" applyBorder="1"/>
    <xf numFmtId="0" fontId="30" fillId="0" borderId="5" xfId="2" applyFont="1" applyBorder="1" applyAlignment="1" applyProtection="1">
      <alignment horizontal="left"/>
    </xf>
    <xf numFmtId="0" fontId="30" fillId="0" borderId="6" xfId="2" applyFont="1" applyBorder="1" applyAlignment="1" applyProtection="1">
      <alignment horizontal="left"/>
    </xf>
    <xf numFmtId="0" fontId="6" fillId="0" borderId="200" xfId="5" applyFont="1" applyBorder="1" applyAlignment="1">
      <alignment horizontal="center"/>
    </xf>
    <xf numFmtId="0" fontId="0" fillId="0" borderId="176" xfId="0" applyBorder="1"/>
    <xf numFmtId="0" fontId="6" fillId="0" borderId="201" xfId="5" applyFont="1" applyBorder="1" applyAlignment="1">
      <alignment horizontal="center"/>
    </xf>
    <xf numFmtId="0" fontId="6" fillId="0" borderId="202" xfId="5" applyFont="1" applyBorder="1" applyAlignment="1">
      <alignment horizontal="center"/>
    </xf>
    <xf numFmtId="0" fontId="0" fillId="0" borderId="0" xfId="0" applyBorder="1"/>
    <xf numFmtId="0" fontId="6" fillId="0" borderId="10" xfId="5" applyFont="1" applyBorder="1" applyAlignment="1">
      <alignment horizontal="center" vertical="center" wrapText="1"/>
    </xf>
    <xf numFmtId="0" fontId="6" fillId="0" borderId="7" xfId="5" applyFont="1" applyBorder="1" applyAlignment="1">
      <alignment horizontal="center" vertical="center" wrapText="1"/>
    </xf>
    <xf numFmtId="0" fontId="7" fillId="0" borderId="149" xfId="0" applyFont="1" applyBorder="1"/>
    <xf numFmtId="0" fontId="7" fillId="0" borderId="12" xfId="0" applyFont="1" applyBorder="1"/>
    <xf numFmtId="0" fontId="6" fillId="0" borderId="169" xfId="5" applyFont="1" applyBorder="1" applyAlignment="1">
      <alignment horizontal="center" vertical="center" wrapText="1"/>
    </xf>
    <xf numFmtId="0" fontId="0" fillId="0" borderId="0" xfId="0" applyBorder="1" applyAlignment="1">
      <alignment horizontal="center" vertical="center"/>
    </xf>
    <xf numFmtId="0" fontId="7" fillId="0" borderId="21" xfId="0" applyFont="1" applyBorder="1" applyAlignment="1">
      <alignment horizontal="center" vertical="center" wrapText="1"/>
    </xf>
    <xf numFmtId="0" fontId="7" fillId="0" borderId="79" xfId="0" applyFont="1" applyBorder="1" applyAlignment="1">
      <alignment horizontal="center" vertical="center"/>
    </xf>
    <xf numFmtId="0" fontId="7" fillId="0" borderId="114" xfId="0" applyFont="1" applyBorder="1" applyAlignment="1">
      <alignment horizontal="center" vertical="center"/>
    </xf>
    <xf numFmtId="0" fontId="7" fillId="0" borderId="165" xfId="0" applyFont="1" applyBorder="1" applyAlignment="1">
      <alignment horizontal="center" vertical="center" wrapText="1"/>
    </xf>
    <xf numFmtId="0" fontId="7" fillId="0" borderId="135" xfId="0" applyFont="1" applyBorder="1" applyAlignment="1">
      <alignment horizontal="center" vertical="center"/>
    </xf>
    <xf numFmtId="0" fontId="7" fillId="0" borderId="24" xfId="0" applyFont="1" applyBorder="1" applyAlignment="1">
      <alignment horizontal="center" vertical="center"/>
    </xf>
    <xf numFmtId="0" fontId="7" fillId="0" borderId="27" xfId="0" applyFont="1" applyBorder="1" applyAlignment="1">
      <alignment horizontal="center" vertical="center"/>
    </xf>
    <xf numFmtId="0" fontId="7" fillId="0" borderId="30" xfId="0" applyFont="1" applyBorder="1" applyAlignment="1">
      <alignment horizontal="center" vertical="center"/>
    </xf>
    <xf numFmtId="0" fontId="0" fillId="0" borderId="180" xfId="0" applyBorder="1"/>
    <xf numFmtId="0" fontId="0" fillId="0" borderId="80" xfId="0" applyBorder="1"/>
    <xf numFmtId="0" fontId="7" fillId="0" borderId="151" xfId="0" applyFont="1" applyBorder="1" applyAlignment="1">
      <alignment horizontal="center" vertical="center"/>
    </xf>
    <xf numFmtId="0" fontId="27" fillId="0" borderId="40" xfId="0" applyFont="1" applyBorder="1"/>
    <xf numFmtId="0" fontId="27" fillId="0" borderId="2" xfId="0" applyFont="1" applyBorder="1"/>
    <xf numFmtId="0" fontId="27" fillId="0" borderId="3" xfId="0" applyFont="1" applyBorder="1"/>
    <xf numFmtId="0" fontId="27" fillId="0" borderId="5" xfId="0" applyFont="1" applyBorder="1"/>
    <xf numFmtId="0" fontId="27" fillId="0" borderId="6" xfId="0" applyFont="1" applyBorder="1"/>
    <xf numFmtId="0" fontId="27" fillId="0" borderId="46" xfId="0" applyFont="1" applyBorder="1"/>
    <xf numFmtId="0" fontId="27" fillId="0" borderId="47" xfId="0" applyFont="1" applyBorder="1"/>
    <xf numFmtId="0" fontId="7" fillId="0" borderId="175" xfId="28" applyFont="1" applyFill="1" applyBorder="1" applyAlignment="1">
      <alignment horizontal="center"/>
    </xf>
    <xf numFmtId="0" fontId="7" fillId="0" borderId="176" xfId="28" applyFont="1" applyFill="1" applyBorder="1" applyAlignment="1">
      <alignment horizontal="center"/>
    </xf>
    <xf numFmtId="0" fontId="7" fillId="0" borderId="177" xfId="28" applyFont="1" applyFill="1" applyBorder="1" applyAlignment="1">
      <alignment horizontal="center"/>
    </xf>
    <xf numFmtId="0" fontId="7" fillId="0" borderId="168" xfId="29" applyFont="1" applyFill="1" applyBorder="1" applyAlignment="1">
      <alignment horizontal="center" vertical="center"/>
    </xf>
    <xf numFmtId="0" fontId="7" fillId="0" borderId="111" xfId="29" applyFont="1" applyFill="1" applyBorder="1" applyAlignment="1">
      <alignment horizontal="center" vertical="center"/>
    </xf>
    <xf numFmtId="0" fontId="7" fillId="0" borderId="170" xfId="29" applyFont="1" applyFill="1" applyBorder="1" applyAlignment="1">
      <alignment horizontal="center" vertical="center"/>
    </xf>
    <xf numFmtId="0" fontId="7" fillId="0" borderId="48" xfId="28" applyFont="1" applyFill="1" applyBorder="1" applyAlignment="1">
      <alignment horizontal="center" vertical="center"/>
    </xf>
    <xf numFmtId="0" fontId="7" fillId="0" borderId="63" xfId="28" applyFont="1" applyFill="1" applyBorder="1" applyAlignment="1">
      <alignment horizontal="center" vertical="center"/>
    </xf>
    <xf numFmtId="49" fontId="7" fillId="0" borderId="123" xfId="30" applyNumberFormat="1" applyFont="1" applyFill="1" applyBorder="1" applyAlignment="1">
      <alignment horizontal="center" vertical="center"/>
    </xf>
    <xf numFmtId="49" fontId="7" fillId="0" borderId="114" xfId="30" applyNumberFormat="1" applyFont="1" applyFill="1" applyBorder="1" applyAlignment="1">
      <alignment horizontal="center" vertical="center"/>
    </xf>
    <xf numFmtId="0" fontId="7" fillId="0" borderId="0" xfId="29" applyFont="1" applyFill="1" applyBorder="1" applyAlignment="1">
      <alignment horizontal="center" vertical="center"/>
    </xf>
    <xf numFmtId="0" fontId="7" fillId="0" borderId="128" xfId="29" applyFont="1" applyFill="1" applyBorder="1" applyAlignment="1">
      <alignment horizontal="center" vertical="center"/>
    </xf>
    <xf numFmtId="0" fontId="6" fillId="0" borderId="0" xfId="28" applyFont="1" applyFill="1" applyAlignment="1">
      <alignment horizontal="left"/>
    </xf>
    <xf numFmtId="0" fontId="32" fillId="0" borderId="0" xfId="28" applyFont="1" applyFill="1" applyAlignment="1">
      <alignment horizontal="left"/>
    </xf>
    <xf numFmtId="0" fontId="7" fillId="0" borderId="0" xfId="28" applyFont="1" applyFill="1" applyAlignment="1">
      <alignment horizontal="left"/>
    </xf>
    <xf numFmtId="0" fontId="7" fillId="0" borderId="169" xfId="28" applyFont="1" applyFill="1" applyBorder="1" applyAlignment="1">
      <alignment horizontal="center" vertical="center"/>
    </xf>
    <xf numFmtId="0" fontId="7" fillId="0" borderId="27" xfId="28" applyFont="1" applyFill="1" applyBorder="1" applyAlignment="1">
      <alignment horizontal="center" vertical="center"/>
    </xf>
    <xf numFmtId="0" fontId="7" fillId="0" borderId="151" xfId="28" applyFont="1" applyFill="1" applyBorder="1" applyAlignment="1">
      <alignment horizontal="center" vertical="center"/>
    </xf>
    <xf numFmtId="0" fontId="7" fillId="0" borderId="24" xfId="28" applyFont="1" applyFill="1" applyBorder="1" applyAlignment="1">
      <alignment horizontal="center" vertical="center"/>
    </xf>
    <xf numFmtId="0" fontId="7" fillId="0" borderId="173" xfId="28" applyFont="1" applyFill="1" applyBorder="1" applyAlignment="1">
      <alignment horizontal="center" vertical="center"/>
    </xf>
    <xf numFmtId="0" fontId="7" fillId="0" borderId="12" xfId="28" applyFont="1" applyFill="1" applyBorder="1" applyAlignment="1">
      <alignment horizontal="center" vertical="center"/>
    </xf>
    <xf numFmtId="0" fontId="7" fillId="0" borderId="41" xfId="28" applyFont="1" applyFill="1" applyBorder="1" applyAlignment="1">
      <alignment horizontal="center" vertical="center"/>
    </xf>
    <xf numFmtId="0" fontId="7" fillId="0" borderId="50" xfId="28" applyFont="1" applyFill="1" applyBorder="1" applyAlignment="1">
      <alignment horizontal="center" vertical="center"/>
    </xf>
    <xf numFmtId="0" fontId="7" fillId="0" borderId="30" xfId="28" applyFont="1" applyFill="1" applyBorder="1" applyAlignment="1">
      <alignment horizontal="center" vertical="center"/>
    </xf>
    <xf numFmtId="0" fontId="6" fillId="0" borderId="188" xfId="28" applyFont="1" applyFill="1" applyBorder="1" applyAlignment="1">
      <alignment horizontal="center"/>
    </xf>
    <xf numFmtId="0" fontId="6" fillId="0" borderId="190" xfId="28" applyFont="1" applyFill="1" applyBorder="1" applyAlignment="1">
      <alignment horizontal="center"/>
    </xf>
    <xf numFmtId="0" fontId="6" fillId="0" borderId="192" xfId="28" applyFont="1" applyFill="1" applyBorder="1" applyAlignment="1">
      <alignment horizontal="center"/>
    </xf>
    <xf numFmtId="0" fontId="6" fillId="0" borderId="153" xfId="30" applyFont="1" applyFill="1" applyBorder="1" applyAlignment="1">
      <alignment horizontal="center" vertical="center"/>
    </xf>
    <xf numFmtId="0" fontId="29" fillId="0" borderId="44" xfId="30" applyFont="1" applyFill="1" applyBorder="1" applyAlignment="1">
      <alignment horizontal="center" vertical="center"/>
    </xf>
    <xf numFmtId="0" fontId="29" fillId="0" borderId="36" xfId="30" applyFont="1" applyFill="1" applyBorder="1" applyAlignment="1">
      <alignment horizontal="center" vertical="center"/>
    </xf>
    <xf numFmtId="49" fontId="7" fillId="0" borderId="22" xfId="30" applyNumberFormat="1" applyFont="1" applyFill="1" applyBorder="1" applyAlignment="1">
      <alignment horizontal="center" vertical="center"/>
    </xf>
    <xf numFmtId="0" fontId="7" fillId="0" borderId="134" xfId="30" applyFont="1" applyFill="1" applyBorder="1" applyAlignment="1">
      <alignment horizontal="center" vertical="center"/>
    </xf>
    <xf numFmtId="0" fontId="7" fillId="0" borderId="96" xfId="30" applyFont="1" applyFill="1" applyBorder="1" applyAlignment="1">
      <alignment horizontal="center" vertical="center"/>
    </xf>
    <xf numFmtId="0" fontId="7" fillId="0" borderId="79" xfId="30" applyFont="1" applyFill="1" applyBorder="1" applyAlignment="1">
      <alignment horizontal="center" vertical="center"/>
    </xf>
    <xf numFmtId="0" fontId="7" fillId="0" borderId="120" xfId="30" applyFont="1" applyFill="1" applyBorder="1" applyAlignment="1">
      <alignment horizontal="center" vertical="center"/>
    </xf>
    <xf numFmtId="0" fontId="7" fillId="0" borderId="75" xfId="28" applyFont="1" applyFill="1" applyBorder="1" applyAlignment="1">
      <alignment horizontal="right"/>
    </xf>
    <xf numFmtId="0" fontId="7" fillId="0" borderId="175" xfId="28" applyFont="1" applyBorder="1" applyAlignment="1">
      <alignment horizontal="center"/>
    </xf>
    <xf numFmtId="0" fontId="7" fillId="0" borderId="176" xfId="28" applyFont="1" applyBorder="1" applyAlignment="1">
      <alignment horizontal="center"/>
    </xf>
    <xf numFmtId="0" fontId="7" fillId="0" borderId="177" xfId="28" applyFont="1" applyBorder="1" applyAlignment="1">
      <alignment horizontal="center"/>
    </xf>
    <xf numFmtId="0" fontId="7" fillId="0" borderId="168" xfId="28" applyFont="1" applyBorder="1" applyAlignment="1">
      <alignment horizontal="center" vertical="center" wrapText="1"/>
    </xf>
    <xf numFmtId="0" fontId="7" fillId="0" borderId="111" xfId="28" applyFont="1" applyBorder="1" applyAlignment="1">
      <alignment horizontal="center" vertical="center" wrapText="1"/>
    </xf>
    <xf numFmtId="0" fontId="7" fillId="0" borderId="170" xfId="28" applyFont="1" applyBorder="1" applyAlignment="1">
      <alignment horizontal="center" vertical="center" wrapText="1"/>
    </xf>
    <xf numFmtId="0" fontId="7" fillId="0" borderId="173" xfId="28" applyFont="1" applyBorder="1" applyAlignment="1">
      <alignment horizontal="center"/>
    </xf>
    <xf numFmtId="0" fontId="7" fillId="0" borderId="33" xfId="28" applyFont="1" applyBorder="1" applyAlignment="1">
      <alignment horizontal="center"/>
    </xf>
    <xf numFmtId="0" fontId="7" fillId="0" borderId="123" xfId="28" applyFont="1" applyBorder="1" applyAlignment="1">
      <alignment horizontal="center"/>
    </xf>
    <xf numFmtId="0" fontId="7" fillId="0" borderId="21" xfId="28" applyFont="1" applyBorder="1" applyAlignment="1">
      <alignment horizontal="center"/>
    </xf>
    <xf numFmtId="0" fontId="7" fillId="0" borderId="128" xfId="28" applyFont="1" applyBorder="1" applyAlignment="1">
      <alignment horizontal="center" wrapText="1"/>
    </xf>
    <xf numFmtId="0" fontId="7" fillId="0" borderId="111" xfId="28" applyFont="1" applyBorder="1" applyAlignment="1">
      <alignment horizontal="center" wrapText="1"/>
    </xf>
    <xf numFmtId="0" fontId="7" fillId="0" borderId="86" xfId="28" applyFont="1" applyBorder="1" applyAlignment="1">
      <alignment horizontal="center" wrapText="1"/>
    </xf>
    <xf numFmtId="0" fontId="7" fillId="0" borderId="24" xfId="28" applyFont="1" applyBorder="1" applyAlignment="1">
      <alignment horizontal="center" vertical="center"/>
    </xf>
    <xf numFmtId="0" fontId="7" fillId="0" borderId="27" xfId="28" applyFont="1" applyBorder="1" applyAlignment="1">
      <alignment horizontal="center" vertical="center"/>
    </xf>
    <xf numFmtId="0" fontId="7" fillId="0" borderId="50" xfId="28" applyFont="1" applyBorder="1" applyAlignment="1">
      <alignment horizontal="center" vertical="center"/>
    </xf>
    <xf numFmtId="0" fontId="7" fillId="0" borderId="128" xfId="28" applyFont="1" applyBorder="1" applyAlignment="1">
      <alignment horizontal="center"/>
    </xf>
    <xf numFmtId="0" fontId="7" fillId="0" borderId="111" xfId="28" applyFont="1" applyBorder="1" applyAlignment="1">
      <alignment horizontal="center"/>
    </xf>
    <xf numFmtId="0" fontId="7" fillId="0" borderId="86" xfId="28" applyFont="1" applyBorder="1" applyAlignment="1">
      <alignment horizontal="center"/>
    </xf>
    <xf numFmtId="0" fontId="7" fillId="0" borderId="170" xfId="28" applyFont="1" applyBorder="1" applyAlignment="1">
      <alignment horizontal="center"/>
    </xf>
    <xf numFmtId="0" fontId="7" fillId="0" borderId="173" xfId="28" applyFont="1" applyBorder="1" applyAlignment="1">
      <alignment horizontal="center" vertical="center"/>
    </xf>
    <xf numFmtId="0" fontId="7" fillId="0" borderId="12" xfId="28" applyFont="1" applyBorder="1" applyAlignment="1">
      <alignment horizontal="center" vertical="center"/>
    </xf>
    <xf numFmtId="0" fontId="7" fillId="0" borderId="33" xfId="28" applyFont="1" applyBorder="1" applyAlignment="1">
      <alignment horizontal="center" vertical="center"/>
    </xf>
    <xf numFmtId="0" fontId="7" fillId="0" borderId="169" xfId="28" applyFont="1" applyBorder="1" applyAlignment="1">
      <alignment horizontal="center" vertical="center"/>
    </xf>
    <xf numFmtId="0" fontId="7" fillId="0" borderId="151" xfId="28" applyFont="1" applyBorder="1" applyAlignment="1">
      <alignment horizontal="center" vertical="center"/>
    </xf>
    <xf numFmtId="0" fontId="7" fillId="0" borderId="0" xfId="28" applyFont="1" applyAlignment="1">
      <alignment horizontal="left"/>
    </xf>
    <xf numFmtId="0" fontId="18" fillId="0" borderId="0" xfId="28" applyFont="1" applyFill="1" applyAlignment="1">
      <alignment horizontal="left"/>
    </xf>
    <xf numFmtId="0" fontId="7" fillId="0" borderId="30" xfId="28" applyFont="1" applyBorder="1" applyAlignment="1">
      <alignment horizontal="center" vertical="center"/>
    </xf>
    <xf numFmtId="0" fontId="10" fillId="0" borderId="0" xfId="28" applyFont="1" applyBorder="1" applyAlignment="1">
      <alignment horizontal="left"/>
    </xf>
    <xf numFmtId="0" fontId="7" fillId="0" borderId="33" xfId="28" applyFont="1" applyBorder="1" applyAlignment="1">
      <alignment horizontal="center" vertical="center" wrapText="1"/>
    </xf>
    <xf numFmtId="0" fontId="7" fillId="0" borderId="96" xfId="28" applyFont="1" applyBorder="1" applyAlignment="1">
      <alignment horizontal="center" vertical="center"/>
    </xf>
    <xf numFmtId="0" fontId="7" fillId="0" borderId="120" xfId="28" applyFont="1" applyBorder="1" applyAlignment="1">
      <alignment horizontal="center" vertical="center"/>
    </xf>
    <xf numFmtId="0" fontId="7" fillId="0" borderId="149" xfId="28" applyFont="1" applyBorder="1" applyAlignment="1">
      <alignment horizontal="center"/>
    </xf>
    <xf numFmtId="0" fontId="7" fillId="0" borderId="48" xfId="28" applyFont="1" applyBorder="1" applyAlignment="1">
      <alignment horizontal="center"/>
    </xf>
    <xf numFmtId="0" fontId="7" fillId="0" borderId="78" xfId="28" applyFont="1" applyBorder="1" applyAlignment="1">
      <alignment horizontal="center"/>
    </xf>
    <xf numFmtId="0" fontId="7" fillId="0" borderId="44" xfId="28" applyFont="1" applyBorder="1" applyAlignment="1">
      <alignment horizontal="center"/>
    </xf>
    <xf numFmtId="0" fontId="7" fillId="0" borderId="35" xfId="28" applyFont="1" applyBorder="1" applyAlignment="1">
      <alignment horizontal="center"/>
    </xf>
    <xf numFmtId="0" fontId="7" fillId="0" borderId="34" xfId="28" applyFont="1" applyBorder="1" applyAlignment="1">
      <alignment horizontal="center"/>
    </xf>
    <xf numFmtId="0" fontId="7" fillId="0" borderId="36" xfId="28" applyFont="1" applyBorder="1" applyAlignment="1">
      <alignment horizontal="center"/>
    </xf>
    <xf numFmtId="0" fontId="7" fillId="0" borderId="129" xfId="28" applyFont="1" applyFill="1" applyBorder="1" applyAlignment="1">
      <alignment horizontal="center"/>
    </xf>
    <xf numFmtId="0" fontId="7" fillId="0" borderId="90" xfId="28" applyFont="1" applyFill="1" applyBorder="1" applyAlignment="1">
      <alignment horizontal="center"/>
    </xf>
    <xf numFmtId="0" fontId="7" fillId="0" borderId="147" xfId="28" applyFont="1" applyFill="1" applyBorder="1" applyAlignment="1">
      <alignment horizontal="center"/>
    </xf>
    <xf numFmtId="0" fontId="7" fillId="0" borderId="111" xfId="28" applyFont="1" applyBorder="1" applyAlignment="1">
      <alignment horizontal="center" vertical="center"/>
    </xf>
    <xf numFmtId="0" fontId="7" fillId="0" borderId="170" xfId="28" applyFont="1" applyBorder="1" applyAlignment="1">
      <alignment horizontal="center" vertical="center"/>
    </xf>
    <xf numFmtId="0" fontId="7" fillId="0" borderId="12" xfId="28" applyFont="1" applyBorder="1" applyAlignment="1">
      <alignment horizontal="center"/>
    </xf>
    <xf numFmtId="0" fontId="7" fillId="0" borderId="114" xfId="28" applyFont="1" applyBorder="1" applyAlignment="1">
      <alignment horizontal="center"/>
    </xf>
    <xf numFmtId="0" fontId="7" fillId="0" borderId="90" xfId="28" applyFont="1" applyBorder="1" applyAlignment="1">
      <alignment horizontal="center"/>
    </xf>
    <xf numFmtId="0" fontId="7" fillId="0" borderId="136" xfId="28" applyFont="1" applyBorder="1" applyAlignment="1">
      <alignment horizontal="center"/>
    </xf>
    <xf numFmtId="0" fontId="7" fillId="0" borderId="129" xfId="28" applyFont="1" applyBorder="1" applyAlignment="1">
      <alignment horizontal="center"/>
    </xf>
    <xf numFmtId="0" fontId="7" fillId="0" borderId="22" xfId="28" applyFont="1" applyBorder="1" applyAlignment="1">
      <alignment horizontal="center"/>
    </xf>
    <xf numFmtId="0" fontId="7" fillId="0" borderId="155" xfId="28" applyFont="1" applyBorder="1" applyAlignment="1">
      <alignment horizontal="center"/>
    </xf>
    <xf numFmtId="0" fontId="7" fillId="0" borderId="130" xfId="28" applyFont="1" applyBorder="1" applyAlignment="1">
      <alignment horizontal="center" wrapText="1"/>
    </xf>
    <xf numFmtId="0" fontId="7" fillId="0" borderId="165" xfId="28" applyFont="1" applyBorder="1" applyAlignment="1">
      <alignment horizontal="center"/>
    </xf>
    <xf numFmtId="0" fontId="7" fillId="0" borderId="149" xfId="28" applyFont="1" applyBorder="1" applyAlignment="1">
      <alignment horizontal="center" vertical="center"/>
    </xf>
    <xf numFmtId="0" fontId="7" fillId="0" borderId="48" xfId="28" applyFont="1" applyBorder="1" applyAlignment="1">
      <alignment horizontal="center" vertical="center"/>
    </xf>
    <xf numFmtId="0" fontId="7" fillId="0" borderId="63" xfId="28" applyFont="1" applyBorder="1" applyAlignment="1">
      <alignment horizontal="center" vertical="center"/>
    </xf>
    <xf numFmtId="0" fontId="7" fillId="0" borderId="188" xfId="5" applyFont="1" applyBorder="1" applyAlignment="1">
      <alignment horizontal="center"/>
    </xf>
    <xf numFmtId="0" fontId="7" fillId="0" borderId="190" xfId="5" applyFont="1" applyBorder="1" applyAlignment="1">
      <alignment horizontal="center"/>
    </xf>
    <xf numFmtId="0" fontId="7" fillId="0" borderId="192" xfId="5" applyFont="1" applyBorder="1" applyAlignment="1">
      <alignment horizontal="center"/>
    </xf>
    <xf numFmtId="0" fontId="7" fillId="0" borderId="1" xfId="5" applyFont="1" applyBorder="1" applyAlignment="1">
      <alignment horizontal="center" vertical="center" wrapText="1"/>
    </xf>
    <xf numFmtId="0" fontId="7" fillId="0" borderId="2" xfId="5" applyFont="1" applyBorder="1" applyAlignment="1">
      <alignment horizontal="center" vertical="center" wrapText="1"/>
    </xf>
    <xf numFmtId="0" fontId="7" fillId="0" borderId="3" xfId="5" applyFont="1" applyBorder="1" applyAlignment="1">
      <alignment horizontal="center" vertical="center" wrapText="1"/>
    </xf>
    <xf numFmtId="0" fontId="82" fillId="0" borderId="0" xfId="5" applyFont="1" applyBorder="1" applyAlignment="1">
      <alignment horizontal="center"/>
    </xf>
    <xf numFmtId="0" fontId="7" fillId="0" borderId="153" xfId="5" applyFont="1" applyBorder="1" applyAlignment="1">
      <alignment horizontal="center" vertical="center" wrapText="1"/>
    </xf>
    <xf numFmtId="0" fontId="7" fillId="0" borderId="44" xfId="5" applyFont="1" applyBorder="1" applyAlignment="1">
      <alignment horizontal="center" vertical="center" wrapText="1"/>
    </xf>
    <xf numFmtId="0" fontId="7" fillId="0" borderId="36" xfId="5" applyFont="1" applyBorder="1" applyAlignment="1">
      <alignment horizontal="center" vertical="center" wrapText="1"/>
    </xf>
    <xf numFmtId="0" fontId="17" fillId="0" borderId="181" xfId="5" applyFont="1" applyBorder="1" applyAlignment="1">
      <alignment horizontal="center"/>
    </xf>
    <xf numFmtId="0" fontId="17" fillId="0" borderId="3" xfId="5" applyFont="1" applyBorder="1" applyAlignment="1">
      <alignment horizontal="center" vertical="center" wrapText="1"/>
    </xf>
    <xf numFmtId="0" fontId="17" fillId="0" borderId="1" xfId="5" applyFont="1" applyBorder="1" applyAlignment="1">
      <alignment horizontal="center" vertical="center" wrapText="1"/>
    </xf>
    <xf numFmtId="0" fontId="17" fillId="0" borderId="19" xfId="5" applyFont="1" applyBorder="1" applyAlignment="1">
      <alignment horizontal="center" vertical="center" wrapText="1"/>
    </xf>
    <xf numFmtId="0" fontId="17" fillId="0" borderId="8" xfId="5" applyFont="1" applyBorder="1" applyAlignment="1">
      <alignment horizontal="center" vertical="center" wrapText="1"/>
    </xf>
    <xf numFmtId="0" fontId="4" fillId="0" borderId="0" xfId="5" applyFont="1" applyBorder="1" applyAlignment="1">
      <alignment horizontal="center"/>
    </xf>
    <xf numFmtId="0" fontId="7" fillId="0" borderId="0" xfId="5" applyFont="1" applyAlignment="1">
      <alignment horizontal="left"/>
    </xf>
    <xf numFmtId="0" fontId="4" fillId="0" borderId="17" xfId="5" applyFont="1" applyBorder="1" applyAlignment="1">
      <alignment horizontal="center"/>
    </xf>
    <xf numFmtId="0" fontId="7" fillId="0" borderId="0" xfId="5" applyFont="1" applyFill="1" applyBorder="1" applyAlignment="1">
      <alignment horizontal="center"/>
    </xf>
    <xf numFmtId="0" fontId="7" fillId="0" borderId="17" xfId="5" applyFont="1" applyFill="1" applyBorder="1" applyAlignment="1">
      <alignment horizontal="center"/>
    </xf>
    <xf numFmtId="0" fontId="18" fillId="0" borderId="17" xfId="5" applyBorder="1" applyAlignment="1">
      <alignment horizontal="center"/>
    </xf>
    <xf numFmtId="0" fontId="6" fillId="0" borderId="175" xfId="5" applyFont="1" applyBorder="1" applyAlignment="1">
      <alignment horizontal="center"/>
    </xf>
    <xf numFmtId="0" fontId="6" fillId="0" borderId="176" xfId="5" applyFont="1" applyBorder="1" applyAlignment="1">
      <alignment horizontal="center"/>
    </xf>
    <xf numFmtId="0" fontId="6" fillId="0" borderId="177" xfId="5" applyFont="1" applyBorder="1" applyAlignment="1">
      <alignment horizontal="center"/>
    </xf>
    <xf numFmtId="0" fontId="18" fillId="0" borderId="0" xfId="5" applyBorder="1" applyAlignment="1">
      <alignment horizontal="center"/>
    </xf>
    <xf numFmtId="0" fontId="151" fillId="0" borderId="129" xfId="8" applyFont="1" applyBorder="1" applyAlignment="1">
      <alignment horizontal="center" vertical="center"/>
    </xf>
    <xf numFmtId="0" fontId="151" fillId="0" borderId="90" xfId="8" applyFont="1" applyBorder="1" applyAlignment="1">
      <alignment horizontal="center" vertical="center"/>
    </xf>
    <xf numFmtId="0" fontId="151" fillId="0" borderId="136" xfId="8" applyFont="1" applyBorder="1" applyAlignment="1">
      <alignment horizontal="center" vertical="center"/>
    </xf>
    <xf numFmtId="0" fontId="27" fillId="0" borderId="60" xfId="4" applyFont="1" applyBorder="1" applyAlignment="1" applyProtection="1">
      <alignment horizontal="left"/>
    </xf>
    <xf numFmtId="0" fontId="27" fillId="0" borderId="46" xfId="4" applyFont="1" applyBorder="1" applyAlignment="1" applyProtection="1">
      <alignment horizontal="left"/>
    </xf>
    <xf numFmtId="0" fontId="27" fillId="0" borderId="52" xfId="4" applyFont="1" applyBorder="1" applyAlignment="1" applyProtection="1">
      <alignment horizontal="left"/>
    </xf>
    <xf numFmtId="0" fontId="27" fillId="0" borderId="11" xfId="4" applyFont="1" applyBorder="1" applyAlignment="1" applyProtection="1">
      <alignment horizontal="left"/>
    </xf>
    <xf numFmtId="0" fontId="27" fillId="0" borderId="2" xfId="4" applyFont="1" applyBorder="1" applyAlignment="1" applyProtection="1">
      <alignment horizontal="left"/>
    </xf>
    <xf numFmtId="0" fontId="27" fillId="0" borderId="66" xfId="4" applyFont="1" applyBorder="1" applyAlignment="1" applyProtection="1">
      <alignment horizontal="left"/>
    </xf>
    <xf numFmtId="0" fontId="27" fillId="0" borderId="92" xfId="4" applyFont="1" applyBorder="1" applyAlignment="1" applyProtection="1">
      <alignment horizontal="left"/>
    </xf>
    <xf numFmtId="0" fontId="27" fillId="0" borderId="132" xfId="4" applyFont="1" applyBorder="1" applyAlignment="1" applyProtection="1">
      <alignment horizontal="left"/>
    </xf>
    <xf numFmtId="0" fontId="31" fillId="0" borderId="92" xfId="2" applyFont="1" applyBorder="1" applyAlignment="1" applyProtection="1">
      <alignment horizontal="left" wrapText="1"/>
    </xf>
    <xf numFmtId="0" fontId="31" fillId="0" borderId="132" xfId="2" applyFont="1" applyBorder="1" applyAlignment="1" applyProtection="1">
      <alignment horizontal="left" wrapText="1"/>
    </xf>
    <xf numFmtId="0" fontId="27" fillId="0" borderId="92" xfId="4" applyFont="1" applyBorder="1" applyAlignment="1" applyProtection="1">
      <alignment horizontal="left" wrapText="1"/>
    </xf>
    <xf numFmtId="0" fontId="27" fillId="0" borderId="132" xfId="4" applyFont="1" applyBorder="1" applyAlignment="1" applyProtection="1">
      <alignment horizontal="left" wrapText="1"/>
    </xf>
    <xf numFmtId="0" fontId="27" fillId="0" borderId="102" xfId="4" applyFont="1" applyBorder="1" applyAlignment="1" applyProtection="1">
      <alignment horizontal="left"/>
    </xf>
    <xf numFmtId="0" fontId="27" fillId="0" borderId="178" xfId="4" applyFont="1" applyBorder="1" applyAlignment="1" applyProtection="1">
      <alignment horizontal="left"/>
    </xf>
    <xf numFmtId="0" fontId="8" fillId="0" borderId="0" xfId="28" applyFont="1" applyFill="1" applyAlignment="1">
      <alignment horizontal="center" vertical="center"/>
    </xf>
    <xf numFmtId="3" fontId="26" fillId="0" borderId="0" xfId="33" applyFont="1" applyFill="1" applyBorder="1" applyAlignment="1">
      <alignment horizontal="left" vertical="center" wrapText="1"/>
    </xf>
    <xf numFmtId="3" fontId="86" fillId="0" borderId="42" xfId="33" applyFont="1" applyFill="1" applyBorder="1" applyAlignment="1">
      <alignment horizontal="center"/>
    </xf>
    <xf numFmtId="3" fontId="86" fillId="0" borderId="62" xfId="33" applyFont="1" applyFill="1" applyBorder="1" applyAlignment="1">
      <alignment horizontal="center"/>
    </xf>
    <xf numFmtId="0" fontId="6" fillId="0" borderId="24" xfId="28" applyFont="1" applyBorder="1" applyAlignment="1">
      <alignment horizontal="center" vertical="center"/>
    </xf>
    <xf numFmtId="0" fontId="6" fillId="0" borderId="27" xfId="28" applyFont="1" applyBorder="1" applyAlignment="1">
      <alignment horizontal="center" vertical="center"/>
    </xf>
    <xf numFmtId="0" fontId="6" fillId="0" borderId="30" xfId="28" applyFont="1" applyBorder="1" applyAlignment="1">
      <alignment horizontal="center" vertical="center"/>
    </xf>
    <xf numFmtId="0" fontId="7" fillId="0" borderId="0" xfId="28" applyFont="1" applyFill="1" applyBorder="1" applyAlignment="1">
      <alignment horizontal="left"/>
    </xf>
    <xf numFmtId="0" fontId="89" fillId="0" borderId="0" xfId="28" applyFont="1" applyFill="1" applyAlignment="1">
      <alignment horizontal="left"/>
    </xf>
    <xf numFmtId="0" fontId="7" fillId="0" borderId="0" xfId="28" applyFont="1" applyFill="1" applyAlignment="1">
      <alignment horizontal="left" wrapText="1"/>
    </xf>
    <xf numFmtId="3" fontId="86" fillId="0" borderId="40" xfId="33" applyFont="1" applyFill="1" applyBorder="1" applyAlignment="1">
      <alignment horizontal="center"/>
    </xf>
    <xf numFmtId="3" fontId="86" fillId="0" borderId="66" xfId="33" applyFont="1" applyFill="1" applyBorder="1" applyAlignment="1">
      <alignment horizontal="center"/>
    </xf>
    <xf numFmtId="3" fontId="86" fillId="0" borderId="51" xfId="33" applyFont="1" applyFill="1" applyBorder="1" applyAlignment="1">
      <alignment horizontal="center"/>
    </xf>
    <xf numFmtId="3" fontId="86" fillId="0" borderId="52" xfId="33" applyFont="1" applyFill="1" applyBorder="1" applyAlignment="1">
      <alignment horizontal="center"/>
    </xf>
    <xf numFmtId="0" fontId="6" fillId="0" borderId="151" xfId="28" applyFont="1" applyBorder="1" applyAlignment="1">
      <alignment horizontal="center" vertical="center"/>
    </xf>
    <xf numFmtId="3" fontId="86" fillId="0" borderId="70" xfId="33" applyFont="1" applyFill="1" applyBorder="1" applyAlignment="1">
      <alignment horizontal="center"/>
    </xf>
    <xf numFmtId="3" fontId="86" fillId="0" borderId="58" xfId="33" applyFont="1" applyFill="1" applyBorder="1" applyAlignment="1">
      <alignment horizontal="center"/>
    </xf>
    <xf numFmtId="4" fontId="88" fillId="7" borderId="0" xfId="33" applyNumberFormat="1" applyFont="1" applyFill="1" applyBorder="1" applyAlignment="1">
      <alignment horizontal="center" vertical="center" wrapText="1"/>
    </xf>
    <xf numFmtId="4" fontId="88" fillId="7" borderId="0" xfId="33" applyNumberFormat="1" applyFont="1" applyFill="1" applyAlignment="1">
      <alignment horizontal="center" vertical="center" wrapText="1"/>
    </xf>
    <xf numFmtId="4" fontId="88" fillId="7" borderId="22" xfId="33" applyNumberFormat="1" applyFont="1" applyFill="1" applyBorder="1" applyAlignment="1">
      <alignment horizontal="center" vertical="center" wrapText="1"/>
    </xf>
    <xf numFmtId="0" fontId="6" fillId="0" borderId="149" xfId="28" applyFont="1" applyBorder="1" applyAlignment="1">
      <alignment horizontal="center" vertical="center"/>
    </xf>
    <xf numFmtId="0" fontId="6" fillId="0" borderId="48" xfId="28" applyFont="1" applyBorder="1" applyAlignment="1">
      <alignment horizontal="center" vertical="center"/>
    </xf>
    <xf numFmtId="3" fontId="86" fillId="0" borderId="40" xfId="35" applyNumberFormat="1" applyFont="1" applyFill="1" applyBorder="1" applyAlignment="1">
      <alignment horizontal="center"/>
    </xf>
    <xf numFmtId="3" fontId="86" fillId="0" borderId="66" xfId="35" applyNumberFormat="1" applyFont="1" applyFill="1" applyBorder="1" applyAlignment="1">
      <alignment horizontal="center"/>
    </xf>
    <xf numFmtId="0" fontId="6" fillId="0" borderId="175" xfId="28" applyFont="1" applyBorder="1" applyAlignment="1">
      <alignment horizontal="center"/>
    </xf>
    <xf numFmtId="0" fontId="6" fillId="0" borderId="176" xfId="28" applyFont="1" applyBorder="1" applyAlignment="1">
      <alignment horizontal="center"/>
    </xf>
    <xf numFmtId="0" fontId="6" fillId="0" borderId="177" xfId="28" applyFont="1" applyBorder="1" applyAlignment="1">
      <alignment horizontal="center"/>
    </xf>
    <xf numFmtId="0" fontId="6" fillId="0" borderId="168" xfId="28" applyFont="1" applyBorder="1" applyAlignment="1">
      <alignment horizontal="center" vertical="center"/>
    </xf>
    <xf numFmtId="0" fontId="6" fillId="0" borderId="111" xfId="28" applyFont="1" applyBorder="1" applyAlignment="1">
      <alignment horizontal="center" vertical="center"/>
    </xf>
    <xf numFmtId="0" fontId="6" fillId="0" borderId="170" xfId="28" applyFont="1" applyBorder="1" applyAlignment="1">
      <alignment horizontal="center" vertical="center"/>
    </xf>
    <xf numFmtId="0" fontId="6" fillId="0" borderId="63" xfId="28" applyFont="1" applyBorder="1" applyAlignment="1">
      <alignment horizontal="center" vertical="center"/>
    </xf>
    <xf numFmtId="3" fontId="22" fillId="0" borderId="60" xfId="33" applyFont="1" applyFill="1" applyBorder="1" applyAlignment="1">
      <alignment horizontal="center" vertical="center" wrapText="1"/>
    </xf>
    <xf numFmtId="3" fontId="22" fillId="0" borderId="52" xfId="33" applyFont="1" applyFill="1" applyBorder="1" applyAlignment="1">
      <alignment horizontal="center" vertical="center" wrapText="1"/>
    </xf>
    <xf numFmtId="3" fontId="22" fillId="0" borderId="18" xfId="33" applyFont="1" applyFill="1" applyBorder="1" applyAlignment="1">
      <alignment horizontal="center" vertical="center" wrapText="1"/>
    </xf>
    <xf numFmtId="3" fontId="22" fillId="0" borderId="58" xfId="33" applyFont="1" applyFill="1" applyBorder="1" applyAlignment="1">
      <alignment horizontal="center" vertical="center" wrapText="1"/>
    </xf>
    <xf numFmtId="0" fontId="6" fillId="0" borderId="128" xfId="28" applyFont="1" applyFill="1" applyBorder="1" applyAlignment="1">
      <alignment horizontal="center" vertical="center" wrapText="1"/>
    </xf>
    <xf numFmtId="0" fontId="4" fillId="0" borderId="111" xfId="28" applyBorder="1"/>
    <xf numFmtId="0" fontId="4" fillId="0" borderId="86" xfId="28" applyBorder="1"/>
    <xf numFmtId="0" fontId="12" fillId="2" borderId="123" xfId="28" applyFont="1" applyFill="1" applyBorder="1" applyAlignment="1">
      <alignment horizontal="center" vertical="center" wrapText="1"/>
    </xf>
    <xf numFmtId="0" fontId="12" fillId="2" borderId="21" xfId="28" applyFont="1" applyFill="1" applyBorder="1" applyAlignment="1">
      <alignment horizontal="center" vertical="center" wrapText="1"/>
    </xf>
    <xf numFmtId="3" fontId="86" fillId="0" borderId="34" xfId="33" applyFont="1" applyFill="1" applyBorder="1" applyAlignment="1">
      <alignment horizontal="center" vertical="center" wrapText="1"/>
    </xf>
    <xf numFmtId="3" fontId="86" fillId="0" borderId="44" xfId="33" applyFont="1" applyFill="1" applyBorder="1" applyAlignment="1">
      <alignment horizontal="center" vertical="center" wrapText="1"/>
    </xf>
    <xf numFmtId="3" fontId="86" fillId="0" borderId="35" xfId="33" applyFont="1" applyFill="1" applyBorder="1" applyAlignment="1">
      <alignment horizontal="center" vertical="center" wrapText="1"/>
    </xf>
    <xf numFmtId="0" fontId="12" fillId="2" borderId="26" xfId="28" applyFont="1" applyFill="1" applyBorder="1" applyAlignment="1">
      <alignment horizontal="center" vertical="center" wrapText="1"/>
    </xf>
    <xf numFmtId="0" fontId="12" fillId="2" borderId="171" xfId="28" applyFont="1" applyFill="1" applyBorder="1" applyAlignment="1">
      <alignment horizontal="center" vertical="center" wrapText="1"/>
    </xf>
    <xf numFmtId="3" fontId="11" fillId="0" borderId="0" xfId="35" applyNumberFormat="1" applyFont="1" applyFill="1" applyBorder="1" applyAlignment="1">
      <alignment horizontal="left" wrapText="1"/>
    </xf>
    <xf numFmtId="0" fontId="73" fillId="0" borderId="24" xfId="28" applyFont="1" applyFill="1" applyBorder="1" applyAlignment="1">
      <alignment horizontal="center" vertical="center"/>
    </xf>
    <xf numFmtId="0" fontId="73" fillId="0" borderId="27" xfId="28" applyFont="1" applyFill="1" applyBorder="1" applyAlignment="1">
      <alignment horizontal="center" vertical="center"/>
    </xf>
    <xf numFmtId="0" fontId="73" fillId="0" borderId="30" xfId="28" applyFont="1" applyFill="1" applyBorder="1" applyAlignment="1">
      <alignment horizontal="center" vertical="center"/>
    </xf>
    <xf numFmtId="0" fontId="73" fillId="0" borderId="151" xfId="28" applyFont="1" applyFill="1" applyBorder="1" applyAlignment="1">
      <alignment horizontal="center" vertical="center"/>
    </xf>
    <xf numFmtId="0" fontId="73" fillId="0" borderId="173" xfId="28" applyFont="1" applyFill="1" applyBorder="1" applyAlignment="1">
      <alignment horizontal="center" vertical="center"/>
    </xf>
    <xf numFmtId="0" fontId="73" fillId="0" borderId="12" xfId="28" applyFont="1" applyFill="1" applyBorder="1" applyAlignment="1">
      <alignment horizontal="center" vertical="center"/>
    </xf>
    <xf numFmtId="0" fontId="73" fillId="0" borderId="50" xfId="28" applyFont="1" applyFill="1" applyBorder="1" applyAlignment="1">
      <alignment horizontal="center" vertical="center"/>
    </xf>
    <xf numFmtId="0" fontId="73" fillId="0" borderId="149" xfId="28" applyFont="1" applyFill="1" applyBorder="1" applyAlignment="1">
      <alignment horizontal="center" vertical="center"/>
    </xf>
    <xf numFmtId="0" fontId="73" fillId="0" borderId="48" xfId="28" applyFont="1" applyFill="1" applyBorder="1" applyAlignment="1">
      <alignment horizontal="center" vertical="center"/>
    </xf>
    <xf numFmtId="0" fontId="73" fillId="0" borderId="168" xfId="28" applyFont="1" applyFill="1" applyBorder="1" applyAlignment="1">
      <alignment horizontal="center" vertical="center" wrapText="1"/>
    </xf>
    <xf numFmtId="0" fontId="73" fillId="0" borderId="111" xfId="28" applyFont="1" applyFill="1" applyBorder="1" applyAlignment="1">
      <alignment horizontal="center" vertical="center" wrapText="1"/>
    </xf>
    <xf numFmtId="0" fontId="73" fillId="0" borderId="170" xfId="28" applyFont="1" applyFill="1" applyBorder="1" applyAlignment="1">
      <alignment horizontal="center" vertical="center" wrapText="1"/>
    </xf>
    <xf numFmtId="0" fontId="7" fillId="0" borderId="149" xfId="28" applyFont="1" applyFill="1" applyBorder="1" applyAlignment="1">
      <alignment horizontal="center" vertical="center"/>
    </xf>
    <xf numFmtId="0" fontId="7" fillId="0" borderId="51" xfId="28" applyFont="1" applyFill="1" applyBorder="1" applyAlignment="1">
      <alignment horizontal="center" vertical="center" wrapText="1"/>
    </xf>
    <xf numFmtId="0" fontId="7" fillId="0" borderId="40" xfId="28" applyFont="1" applyFill="1" applyBorder="1" applyAlignment="1">
      <alignment horizontal="center" vertical="center" wrapText="1"/>
    </xf>
    <xf numFmtId="0" fontId="7" fillId="0" borderId="54" xfId="28" applyFont="1" applyFill="1" applyBorder="1" applyAlignment="1">
      <alignment horizontal="center" vertical="center" wrapText="1"/>
    </xf>
    <xf numFmtId="0" fontId="7" fillId="0" borderId="25" xfId="28" applyFont="1" applyFill="1" applyBorder="1" applyAlignment="1">
      <alignment horizontal="center" vertical="center" wrapText="1"/>
    </xf>
    <xf numFmtId="0" fontId="7" fillId="0" borderId="28" xfId="28" applyFont="1" applyFill="1" applyBorder="1" applyAlignment="1">
      <alignment horizontal="center" vertical="center" wrapText="1"/>
    </xf>
    <xf numFmtId="0" fontId="7" fillId="0" borderId="125" xfId="28" applyFont="1" applyFill="1" applyBorder="1" applyAlignment="1">
      <alignment horizontal="center" vertical="center" wrapText="1"/>
    </xf>
    <xf numFmtId="0" fontId="7" fillId="0" borderId="144" xfId="28" applyFont="1" applyFill="1" applyBorder="1" applyAlignment="1">
      <alignment horizontal="center" vertical="center" wrapText="1"/>
    </xf>
    <xf numFmtId="0" fontId="7" fillId="0" borderId="142" xfId="28" applyFont="1" applyFill="1" applyBorder="1" applyAlignment="1">
      <alignment horizontal="center" vertical="center" wrapText="1"/>
    </xf>
    <xf numFmtId="0" fontId="7" fillId="0" borderId="145" xfId="28" applyFont="1" applyFill="1" applyBorder="1" applyAlignment="1">
      <alignment horizontal="center" vertical="center" wrapText="1"/>
    </xf>
    <xf numFmtId="3" fontId="86" fillId="0" borderId="38" xfId="33" applyFont="1" applyFill="1" applyBorder="1" applyAlignment="1">
      <alignment horizontal="center" vertical="center" wrapText="1"/>
    </xf>
    <xf numFmtId="3" fontId="86" fillId="0" borderId="70" xfId="33" applyFont="1" applyFill="1" applyBorder="1" applyAlignment="1">
      <alignment horizontal="center" vertical="center" wrapText="1"/>
    </xf>
    <xf numFmtId="3" fontId="86" fillId="0" borderId="10" xfId="33" applyFont="1" applyFill="1" applyBorder="1" applyAlignment="1">
      <alignment horizontal="center" vertical="center" wrapText="1"/>
    </xf>
    <xf numFmtId="3" fontId="86" fillId="0" borderId="57" xfId="33" applyFont="1" applyFill="1" applyBorder="1" applyAlignment="1">
      <alignment horizontal="center" vertical="center" wrapText="1"/>
    </xf>
    <xf numFmtId="3" fontId="86" fillId="0" borderId="87" xfId="33" applyFont="1" applyFill="1" applyBorder="1" applyAlignment="1">
      <alignment horizontal="center" vertical="center" wrapText="1"/>
    </xf>
    <xf numFmtId="3" fontId="86" fillId="0" borderId="58" xfId="33" applyFont="1" applyFill="1" applyBorder="1" applyAlignment="1">
      <alignment horizontal="center" vertical="center" wrapText="1"/>
    </xf>
    <xf numFmtId="0" fontId="8" fillId="0" borderId="0" xfId="28" applyFont="1" applyFill="1" applyBorder="1" applyAlignment="1">
      <alignment horizontal="left" wrapText="1"/>
    </xf>
    <xf numFmtId="0" fontId="73" fillId="0" borderId="33" xfId="28" applyFont="1" applyFill="1" applyBorder="1" applyAlignment="1">
      <alignment horizontal="center" vertical="center" wrapText="1"/>
    </xf>
    <xf numFmtId="0" fontId="73" fillId="0" borderId="96" xfId="28" applyFont="1" applyFill="1" applyBorder="1" applyAlignment="1">
      <alignment horizontal="center" vertical="center" wrapText="1"/>
    </xf>
    <xf numFmtId="0" fontId="73" fillId="0" borderId="120" xfId="28" applyFont="1" applyFill="1" applyBorder="1" applyAlignment="1">
      <alignment horizontal="center" vertical="center" wrapText="1"/>
    </xf>
    <xf numFmtId="0" fontId="7" fillId="0" borderId="33" xfId="28" applyFont="1" applyFill="1" applyBorder="1" applyAlignment="1">
      <alignment horizontal="center" vertical="center"/>
    </xf>
    <xf numFmtId="0" fontId="7" fillId="0" borderId="109" xfId="28" applyFont="1" applyFill="1" applyBorder="1" applyAlignment="1">
      <alignment horizontal="center" vertical="center" wrapText="1"/>
    </xf>
    <xf numFmtId="0" fontId="7" fillId="0" borderId="94" xfId="28" applyFont="1" applyFill="1" applyBorder="1" applyAlignment="1">
      <alignment horizontal="center" vertical="center" wrapText="1"/>
    </xf>
    <xf numFmtId="0" fontId="7" fillId="0" borderId="124" xfId="28" applyFont="1" applyFill="1" applyBorder="1" applyAlignment="1">
      <alignment horizontal="center" vertical="center" wrapText="1"/>
    </xf>
    <xf numFmtId="3" fontId="86" fillId="0" borderId="100" xfId="33" applyFont="1" applyFill="1" applyBorder="1" applyAlignment="1">
      <alignment horizontal="center" vertical="center" wrapText="1"/>
    </xf>
    <xf numFmtId="3" fontId="86" fillId="0" borderId="112" xfId="33" applyFont="1" applyFill="1" applyBorder="1" applyAlignment="1">
      <alignment horizontal="center" vertical="center" wrapText="1"/>
    </xf>
    <xf numFmtId="3" fontId="86" fillId="0" borderId="101" xfId="33" applyFont="1" applyFill="1" applyBorder="1" applyAlignment="1">
      <alignment horizontal="center" vertical="center" wrapText="1"/>
    </xf>
    <xf numFmtId="0" fontId="7" fillId="0" borderId="122" xfId="28" applyFont="1" applyFill="1" applyBorder="1" applyAlignment="1">
      <alignment horizontal="center" vertical="center" wrapText="1"/>
    </xf>
    <xf numFmtId="3" fontId="86" fillId="0" borderId="51" xfId="33" applyFont="1" applyFill="1" applyBorder="1" applyAlignment="1">
      <alignment horizontal="center" vertical="center" wrapText="1"/>
    </xf>
    <xf numFmtId="3" fontId="86" fillId="0" borderId="46" xfId="33" applyFont="1" applyFill="1" applyBorder="1" applyAlignment="1">
      <alignment horizontal="center" vertical="center" wrapText="1"/>
    </xf>
    <xf numFmtId="3" fontId="86" fillId="0" borderId="52" xfId="33" applyFont="1" applyFill="1" applyBorder="1" applyAlignment="1">
      <alignment horizontal="center" vertical="center" wrapText="1"/>
    </xf>
    <xf numFmtId="0" fontId="79" fillId="0" borderId="75" xfId="4" applyFont="1" applyFill="1" applyBorder="1" applyAlignment="1" applyProtection="1">
      <alignment horizontal="left"/>
    </xf>
    <xf numFmtId="0" fontId="7" fillId="0" borderId="60" xfId="28" applyFont="1" applyFill="1" applyBorder="1" applyAlignment="1">
      <alignment horizontal="center" vertical="center" wrapText="1"/>
    </xf>
    <xf numFmtId="0" fontId="7" fillId="0" borderId="11" xfId="28" applyFont="1" applyFill="1" applyBorder="1" applyAlignment="1">
      <alignment horizontal="center" vertical="center" wrapText="1"/>
    </xf>
    <xf numFmtId="0" fontId="7" fillId="0" borderId="18" xfId="28" applyFont="1" applyFill="1" applyBorder="1" applyAlignment="1">
      <alignment horizontal="center" vertical="center" wrapText="1"/>
    </xf>
    <xf numFmtId="3" fontId="86" fillId="0" borderId="129" xfId="33" applyFont="1" applyFill="1" applyBorder="1" applyAlignment="1">
      <alignment horizontal="center" vertical="center" wrapText="1"/>
    </xf>
    <xf numFmtId="3" fontId="86" fillId="0" borderId="90" xfId="33" applyFont="1" applyFill="1" applyBorder="1" applyAlignment="1">
      <alignment horizontal="center" vertical="center" wrapText="1"/>
    </xf>
    <xf numFmtId="3" fontId="86" fillId="0" borderId="136" xfId="33" applyFont="1" applyFill="1" applyBorder="1" applyAlignment="1">
      <alignment horizontal="center" vertical="center" wrapText="1"/>
    </xf>
    <xf numFmtId="0" fontId="7" fillId="0" borderId="26" xfId="28" applyFont="1" applyFill="1" applyBorder="1" applyAlignment="1">
      <alignment horizontal="center" vertical="center" wrapText="1"/>
    </xf>
    <xf numFmtId="0" fontId="4" fillId="0" borderId="0" xfId="28" applyFont="1" applyFill="1" applyAlignment="1">
      <alignment horizontal="left"/>
    </xf>
    <xf numFmtId="0" fontId="8" fillId="0" borderId="0" xfId="28" applyFont="1" applyFill="1" applyBorder="1" applyAlignment="1">
      <alignment horizontal="left"/>
    </xf>
    <xf numFmtId="3" fontId="86" fillId="0" borderId="42" xfId="35" applyNumberFormat="1" applyFont="1" applyFill="1" applyBorder="1" applyAlignment="1">
      <alignment horizontal="center"/>
    </xf>
    <xf numFmtId="3" fontId="86" fillId="0" borderId="62" xfId="35" applyNumberFormat="1" applyFont="1" applyFill="1" applyBorder="1" applyAlignment="1">
      <alignment horizontal="center"/>
    </xf>
    <xf numFmtId="3" fontId="86" fillId="0" borderId="70" xfId="35" applyNumberFormat="1" applyFont="1" applyFill="1" applyBorder="1" applyAlignment="1">
      <alignment horizontal="center"/>
    </xf>
    <xf numFmtId="3" fontId="86" fillId="0" borderId="58" xfId="35" applyNumberFormat="1" applyFont="1" applyFill="1" applyBorder="1" applyAlignment="1">
      <alignment horizontal="center"/>
    </xf>
    <xf numFmtId="3" fontId="86" fillId="0" borderId="51" xfId="35" applyNumberFormat="1" applyFont="1" applyFill="1" applyBorder="1" applyAlignment="1">
      <alignment horizontal="center"/>
    </xf>
    <xf numFmtId="3" fontId="86" fillId="0" borderId="52" xfId="35" applyNumberFormat="1" applyFont="1" applyFill="1" applyBorder="1" applyAlignment="1">
      <alignment horizontal="center"/>
    </xf>
    <xf numFmtId="3" fontId="86" fillId="0" borderId="66" xfId="33" quotePrefix="1" applyFont="1" applyFill="1" applyBorder="1" applyAlignment="1">
      <alignment horizontal="center"/>
    </xf>
    <xf numFmtId="0" fontId="7" fillId="0" borderId="196" xfId="28" applyFont="1" applyFill="1" applyBorder="1" applyAlignment="1">
      <alignment horizontal="center"/>
    </xf>
    <xf numFmtId="0" fontId="7" fillId="0" borderId="17" xfId="28" applyFont="1" applyFill="1" applyBorder="1" applyAlignment="1">
      <alignment horizontal="center"/>
    </xf>
    <xf numFmtId="0" fontId="7" fillId="0" borderId="197" xfId="28" applyFont="1" applyFill="1" applyBorder="1" applyAlignment="1">
      <alignment horizontal="center"/>
    </xf>
    <xf numFmtId="0" fontId="7" fillId="0" borderId="9" xfId="28" applyFont="1" applyFill="1" applyBorder="1" applyAlignment="1">
      <alignment horizontal="center" vertical="center" wrapText="1"/>
    </xf>
    <xf numFmtId="0" fontId="7" fillId="0" borderId="87" xfId="28" applyFont="1" applyFill="1" applyBorder="1" applyAlignment="1">
      <alignment horizontal="center" vertical="center" wrapText="1"/>
    </xf>
    <xf numFmtId="0" fontId="7" fillId="0" borderId="66" xfId="28" applyFont="1" applyFill="1" applyBorder="1" applyAlignment="1">
      <alignment horizontal="center" vertical="center" wrapText="1"/>
    </xf>
    <xf numFmtId="0" fontId="7" fillId="0" borderId="59" xfId="28" applyFont="1" applyFill="1" applyBorder="1" applyAlignment="1">
      <alignment horizontal="center" vertical="center" wrapText="1"/>
    </xf>
    <xf numFmtId="0" fontId="7" fillId="0" borderId="134" xfId="28" applyFont="1" applyFill="1" applyBorder="1" applyAlignment="1">
      <alignment horizontal="center" vertical="center" wrapText="1"/>
    </xf>
    <xf numFmtId="0" fontId="7" fillId="0" borderId="96" xfId="28" applyFont="1" applyFill="1" applyBorder="1" applyAlignment="1">
      <alignment horizontal="center" vertical="center" wrapText="1"/>
    </xf>
    <xf numFmtId="0" fontId="7" fillId="0" borderId="79" xfId="28" applyFont="1" applyFill="1" applyBorder="1" applyAlignment="1">
      <alignment horizontal="center" vertical="center" wrapText="1"/>
    </xf>
    <xf numFmtId="0" fontId="7" fillId="2" borderId="21" xfId="28" applyFont="1" applyFill="1" applyBorder="1" applyAlignment="1">
      <alignment horizontal="center" wrapText="1"/>
    </xf>
    <xf numFmtId="0" fontId="92" fillId="4" borderId="165" xfId="28" applyNumberFormat="1" applyFont="1" applyFill="1" applyBorder="1" applyAlignment="1">
      <alignment horizontal="center" wrapText="1"/>
    </xf>
    <xf numFmtId="0" fontId="7" fillId="0" borderId="128" xfId="28" applyFont="1" applyFill="1" applyBorder="1" applyAlignment="1">
      <alignment horizontal="center" vertical="center" wrapText="1"/>
    </xf>
    <xf numFmtId="0" fontId="7" fillId="0" borderId="111" xfId="28" applyFont="1" applyFill="1" applyBorder="1" applyAlignment="1">
      <alignment horizontal="center" vertical="center" wrapText="1"/>
    </xf>
    <xf numFmtId="0" fontId="7" fillId="0" borderId="86" xfId="28" applyFont="1" applyFill="1" applyBorder="1" applyAlignment="1">
      <alignment horizontal="center" vertical="center" wrapText="1"/>
    </xf>
    <xf numFmtId="3" fontId="22" fillId="0" borderId="96" xfId="33" applyFont="1" applyFill="1" applyBorder="1" applyAlignment="1">
      <alignment horizontal="center" vertical="center" wrapText="1"/>
    </xf>
    <xf numFmtId="3" fontId="22" fillId="0" borderId="79" xfId="33" applyFont="1" applyFill="1" applyBorder="1" applyAlignment="1">
      <alignment horizontal="center" vertical="center" wrapText="1"/>
    </xf>
    <xf numFmtId="0" fontId="7" fillId="0" borderId="128" xfId="28" applyFont="1" applyFill="1" applyBorder="1" applyAlignment="1">
      <alignment horizontal="center" vertical="center"/>
    </xf>
    <xf numFmtId="0" fontId="7" fillId="0" borderId="111" xfId="28" applyFont="1" applyFill="1" applyBorder="1" applyAlignment="1">
      <alignment horizontal="center" vertical="center"/>
    </xf>
    <xf numFmtId="0" fontId="7" fillId="0" borderId="86" xfId="28" applyFont="1" applyFill="1" applyBorder="1" applyAlignment="1">
      <alignment horizontal="center" vertical="center"/>
    </xf>
    <xf numFmtId="0" fontId="7" fillId="0" borderId="0" xfId="42" applyFont="1" applyFill="1" applyBorder="1" applyAlignment="1">
      <alignment horizontal="left"/>
    </xf>
    <xf numFmtId="0" fontId="7" fillId="0" borderId="0" xfId="42" applyFont="1" applyFill="1" applyAlignment="1">
      <alignment horizontal="left"/>
    </xf>
    <xf numFmtId="0" fontId="7" fillId="0" borderId="0" xfId="42" applyFont="1" applyFill="1" applyAlignment="1">
      <alignment horizontal="left" wrapText="1"/>
    </xf>
    <xf numFmtId="0" fontId="8" fillId="0" borderId="0" xfId="42" applyFont="1" applyFill="1" applyAlignment="1">
      <alignment horizontal="center" vertical="center"/>
    </xf>
    <xf numFmtId="0" fontId="7" fillId="0" borderId="24" xfId="42" applyFont="1" applyFill="1" applyBorder="1" applyAlignment="1">
      <alignment horizontal="center" vertical="center"/>
    </xf>
    <xf numFmtId="0" fontId="7" fillId="0" borderId="27" xfId="42" applyFont="1" applyFill="1" applyBorder="1" applyAlignment="1">
      <alignment horizontal="center" vertical="center"/>
    </xf>
    <xf numFmtId="0" fontId="7" fillId="0" borderId="30" xfId="42" applyFont="1" applyFill="1" applyBorder="1" applyAlignment="1">
      <alignment horizontal="center" vertical="center"/>
    </xf>
    <xf numFmtId="0" fontId="7" fillId="0" borderId="196" xfId="42" applyFont="1" applyFill="1" applyBorder="1" applyAlignment="1">
      <alignment horizontal="center" wrapText="1"/>
    </xf>
    <xf numFmtId="0" fontId="7" fillId="0" borderId="17" xfId="42" applyFont="1" applyFill="1" applyBorder="1" applyAlignment="1">
      <alignment horizontal="center" wrapText="1"/>
    </xf>
    <xf numFmtId="0" fontId="7" fillId="0" borderId="197" xfId="42" applyFont="1" applyFill="1" applyBorder="1" applyAlignment="1">
      <alignment horizontal="center" wrapText="1"/>
    </xf>
    <xf numFmtId="0" fontId="7" fillId="0" borderId="168" xfId="42" applyFont="1" applyFill="1" applyBorder="1" applyAlignment="1">
      <alignment horizontal="center" vertical="center" wrapText="1"/>
    </xf>
    <xf numFmtId="0" fontId="7" fillId="0" borderId="111" xfId="42" applyFont="1" applyFill="1" applyBorder="1" applyAlignment="1">
      <alignment horizontal="center" vertical="center" wrapText="1"/>
    </xf>
    <xf numFmtId="0" fontId="7" fillId="0" borderId="170" xfId="42" applyFont="1" applyFill="1" applyBorder="1" applyAlignment="1">
      <alignment horizontal="center" vertical="center" wrapText="1"/>
    </xf>
    <xf numFmtId="0" fontId="7" fillId="0" borderId="173" xfId="42" applyFont="1" applyFill="1" applyBorder="1" applyAlignment="1">
      <alignment horizontal="center" vertical="center"/>
    </xf>
    <xf numFmtId="0" fontId="7" fillId="0" borderId="12" xfId="42" applyFont="1" applyFill="1" applyBorder="1" applyAlignment="1">
      <alignment horizontal="center" vertical="center"/>
    </xf>
    <xf numFmtId="0" fontId="7" fillId="0" borderId="123" xfId="42" applyFont="1" applyFill="1" applyBorder="1" applyAlignment="1">
      <alignment horizontal="center" vertical="center"/>
    </xf>
    <xf numFmtId="0" fontId="7" fillId="0" borderId="114" xfId="42" applyFont="1" applyFill="1" applyBorder="1" applyAlignment="1">
      <alignment horizontal="center" vertical="center"/>
    </xf>
    <xf numFmtId="0" fontId="7" fillId="0" borderId="128" xfId="42" applyFont="1" applyFill="1" applyBorder="1" applyAlignment="1">
      <alignment horizontal="center" vertical="center"/>
    </xf>
    <xf numFmtId="0" fontId="7" fillId="0" borderId="111" xfId="42" applyFont="1" applyFill="1" applyBorder="1" applyAlignment="1">
      <alignment horizontal="center" vertical="center"/>
    </xf>
    <xf numFmtId="0" fontId="7" fillId="0" borderId="86" xfId="42" applyFont="1" applyFill="1" applyBorder="1" applyAlignment="1">
      <alignment horizontal="center" vertical="center"/>
    </xf>
    <xf numFmtId="0" fontId="7" fillId="0" borderId="90" xfId="42" applyFont="1" applyFill="1" applyBorder="1" applyAlignment="1">
      <alignment horizontal="center" vertical="center"/>
    </xf>
    <xf numFmtId="0" fontId="7" fillId="0" borderId="147" xfId="42" applyFont="1" applyFill="1" applyBorder="1" applyAlignment="1">
      <alignment horizontal="center" vertical="center"/>
    </xf>
    <xf numFmtId="0" fontId="7" fillId="0" borderId="149" xfId="42" applyFont="1" applyFill="1" applyBorder="1" applyAlignment="1">
      <alignment horizontal="center" vertical="center"/>
    </xf>
    <xf numFmtId="0" fontId="7" fillId="0" borderId="48" xfId="42" applyFont="1" applyFill="1" applyBorder="1" applyAlignment="1">
      <alignment horizontal="center" vertical="center"/>
    </xf>
    <xf numFmtId="0" fontId="7" fillId="0" borderId="151" xfId="42" applyFont="1" applyFill="1" applyBorder="1" applyAlignment="1">
      <alignment horizontal="center" vertical="center"/>
    </xf>
    <xf numFmtId="0" fontId="89" fillId="0" borderId="0" xfId="42" applyFont="1" applyFill="1" applyAlignment="1">
      <alignment horizontal="left"/>
    </xf>
    <xf numFmtId="0" fontId="7" fillId="0" borderId="175" xfId="42" applyFont="1" applyBorder="1" applyAlignment="1">
      <alignment horizontal="center"/>
    </xf>
    <xf numFmtId="0" fontId="7" fillId="0" borderId="176" xfId="42" applyFont="1" applyBorder="1" applyAlignment="1">
      <alignment horizontal="center"/>
    </xf>
    <xf numFmtId="0" fontId="7" fillId="0" borderId="177" xfId="42" applyFont="1" applyBorder="1" applyAlignment="1">
      <alignment horizontal="center"/>
    </xf>
    <xf numFmtId="0" fontId="7" fillId="0" borderId="168" xfId="42" applyFont="1" applyBorder="1" applyAlignment="1">
      <alignment horizontal="center" vertical="center" wrapText="1"/>
    </xf>
    <xf numFmtId="0" fontId="7" fillId="0" borderId="111" xfId="42" applyFont="1" applyBorder="1" applyAlignment="1">
      <alignment horizontal="center" vertical="center" wrapText="1"/>
    </xf>
    <xf numFmtId="0" fontId="7" fillId="0" borderId="170" xfId="42" applyFont="1" applyBorder="1" applyAlignment="1">
      <alignment horizontal="center" vertical="center" wrapText="1"/>
    </xf>
    <xf numFmtId="0" fontId="7" fillId="0" borderId="21" xfId="42" applyFont="1" applyFill="1" applyBorder="1" applyAlignment="1">
      <alignment horizontal="center" vertical="center"/>
    </xf>
    <xf numFmtId="3" fontId="7" fillId="0" borderId="128" xfId="43" applyNumberFormat="1" applyFont="1" applyFill="1" applyBorder="1" applyAlignment="1">
      <alignment horizontal="center" vertical="center" wrapText="1"/>
    </xf>
    <xf numFmtId="3" fontId="7" fillId="0" borderId="111" xfId="43" applyNumberFormat="1" applyFont="1" applyFill="1" applyBorder="1" applyAlignment="1">
      <alignment horizontal="center" vertical="center" wrapText="1"/>
    </xf>
    <xf numFmtId="3" fontId="7" fillId="0" borderId="86" xfId="43" applyNumberFormat="1" applyFont="1" applyFill="1" applyBorder="1" applyAlignment="1">
      <alignment horizontal="center" vertical="center" wrapText="1"/>
    </xf>
    <xf numFmtId="0" fontId="7" fillId="2" borderId="130" xfId="42" applyFont="1" applyFill="1" applyBorder="1" applyAlignment="1">
      <alignment horizontal="center" vertical="center" wrapText="1"/>
    </xf>
    <xf numFmtId="0" fontId="7" fillId="2" borderId="165" xfId="42" applyFont="1" applyFill="1" applyBorder="1" applyAlignment="1">
      <alignment horizontal="center" vertical="center"/>
    </xf>
    <xf numFmtId="0" fontId="7" fillId="2" borderId="15" xfId="42" applyFont="1" applyFill="1" applyBorder="1" applyAlignment="1">
      <alignment horizontal="center" vertical="center"/>
    </xf>
    <xf numFmtId="167" fontId="7" fillId="0" borderId="22" xfId="42" applyNumberFormat="1" applyFont="1" applyFill="1" applyBorder="1" applyAlignment="1">
      <alignment horizontal="center" vertical="center" wrapText="1"/>
    </xf>
    <xf numFmtId="167" fontId="7" fillId="0" borderId="0" xfId="42" applyNumberFormat="1" applyFont="1" applyFill="1" applyBorder="1" applyAlignment="1">
      <alignment horizontal="center" vertical="center"/>
    </xf>
    <xf numFmtId="167" fontId="7" fillId="0" borderId="56" xfId="42" applyNumberFormat="1" applyFont="1" applyFill="1" applyBorder="1" applyAlignment="1">
      <alignment horizontal="center" vertical="center"/>
    </xf>
    <xf numFmtId="0" fontId="79" fillId="0" borderId="0" xfId="4" applyFont="1" applyFill="1" applyAlignment="1" applyProtection="1">
      <alignment horizontal="left"/>
    </xf>
    <xf numFmtId="0" fontId="7" fillId="0" borderId="63" xfId="42" applyFont="1" applyFill="1" applyBorder="1" applyAlignment="1">
      <alignment horizontal="center" vertical="center"/>
    </xf>
    <xf numFmtId="0" fontId="7" fillId="0" borderId="136" xfId="42" applyFont="1" applyFill="1" applyBorder="1" applyAlignment="1">
      <alignment horizontal="center" vertical="center"/>
    </xf>
    <xf numFmtId="0" fontId="7" fillId="0" borderId="56" xfId="42" applyFont="1" applyFill="1" applyBorder="1" applyAlignment="1">
      <alignment horizontal="center" vertical="center"/>
    </xf>
    <xf numFmtId="0" fontId="7" fillId="0" borderId="0" xfId="42" applyFont="1" applyFill="1" applyBorder="1" applyAlignment="1">
      <alignment horizontal="center" vertical="center"/>
    </xf>
    <xf numFmtId="0" fontId="7" fillId="0" borderId="0" xfId="42" applyFont="1" applyAlignment="1">
      <alignment horizontal="left"/>
    </xf>
    <xf numFmtId="0" fontId="4" fillId="0" borderId="0" xfId="42" applyFont="1" applyAlignment="1">
      <alignment horizontal="left"/>
    </xf>
    <xf numFmtId="0" fontId="8" fillId="0" borderId="0" xfId="42" applyFont="1" applyFill="1" applyAlignment="1">
      <alignment horizontal="center"/>
    </xf>
    <xf numFmtId="0" fontId="95" fillId="0" borderId="0" xfId="42" applyFont="1" applyBorder="1" applyAlignment="1">
      <alignment horizontal="left" wrapText="1"/>
    </xf>
    <xf numFmtId="0" fontId="96" fillId="0" borderId="0" xfId="42" applyFont="1" applyFill="1" applyBorder="1" applyAlignment="1">
      <alignment horizontal="left" vertical="justify" wrapText="1"/>
    </xf>
    <xf numFmtId="0" fontId="94" fillId="0" borderId="0" xfId="42" applyFont="1" applyFill="1" applyBorder="1" applyAlignment="1">
      <alignment wrapText="1"/>
    </xf>
    <xf numFmtId="0" fontId="7" fillId="0" borderId="0" xfId="42" applyFont="1" applyBorder="1" applyAlignment="1">
      <alignment horizontal="left" wrapText="1"/>
    </xf>
    <xf numFmtId="0" fontId="73" fillId="0" borderId="179" xfId="42" applyFont="1" applyBorder="1" applyAlignment="1">
      <alignment horizontal="center"/>
    </xf>
    <xf numFmtId="0" fontId="73" fillId="0" borderId="180" xfId="42" applyFont="1" applyBorder="1" applyAlignment="1">
      <alignment horizontal="center"/>
    </xf>
    <xf numFmtId="0" fontId="73" fillId="0" borderId="181" xfId="42" applyFont="1" applyBorder="1" applyAlignment="1">
      <alignment horizontal="center"/>
    </xf>
    <xf numFmtId="0" fontId="73" fillId="0" borderId="167" xfId="42" applyFont="1" applyBorder="1" applyAlignment="1">
      <alignment horizontal="center" vertical="center" wrapText="1"/>
    </xf>
    <xf numFmtId="0" fontId="73" fillId="0" borderId="80" xfId="42" applyFont="1" applyBorder="1" applyAlignment="1">
      <alignment horizontal="center" vertical="center" wrapText="1"/>
    </xf>
    <xf numFmtId="0" fontId="73" fillId="0" borderId="160" xfId="42" applyFont="1" applyBorder="1" applyAlignment="1">
      <alignment horizontal="center" vertical="center" wrapText="1"/>
    </xf>
    <xf numFmtId="0" fontId="73" fillId="0" borderId="154" xfId="42" applyFont="1" applyBorder="1" applyAlignment="1">
      <alignment horizontal="center" textRotation="90"/>
    </xf>
    <xf numFmtId="0" fontId="73" fillId="0" borderId="19" xfId="42" applyFont="1" applyBorder="1" applyAlignment="1">
      <alignment horizontal="center" textRotation="90"/>
    </xf>
    <xf numFmtId="0" fontId="73" fillId="0" borderId="13" xfId="42" applyFont="1" applyBorder="1" applyAlignment="1">
      <alignment horizontal="center" vertical="center" wrapText="1"/>
    </xf>
    <xf numFmtId="0" fontId="34" fillId="0" borderId="59" xfId="42" applyFont="1" applyBorder="1" applyAlignment="1">
      <alignment horizontal="center" vertical="center" wrapText="1"/>
    </xf>
    <xf numFmtId="0" fontId="7" fillId="0" borderId="129" xfId="42" applyNumberFormat="1" applyFont="1" applyBorder="1" applyAlignment="1">
      <alignment horizontal="center" vertical="center" wrapText="1"/>
    </xf>
    <xf numFmtId="0" fontId="7" fillId="0" borderId="90" xfId="42" applyNumberFormat="1" applyFont="1" applyBorder="1" applyAlignment="1">
      <alignment horizontal="center" vertical="center" wrapText="1"/>
    </xf>
    <xf numFmtId="0" fontId="7" fillId="0" borderId="147" xfId="42" applyNumberFormat="1" applyFont="1" applyBorder="1" applyAlignment="1">
      <alignment horizontal="center" vertical="center" wrapText="1"/>
    </xf>
    <xf numFmtId="0" fontId="73" fillId="2" borderId="4" xfId="42" applyFont="1" applyFill="1" applyBorder="1" applyAlignment="1">
      <alignment horizontal="center" vertical="center"/>
    </xf>
    <xf numFmtId="0" fontId="73" fillId="2" borderId="43" xfId="42" applyFont="1" applyFill="1" applyBorder="1" applyAlignment="1">
      <alignment horizontal="center" vertical="center"/>
    </xf>
    <xf numFmtId="0" fontId="7" fillId="0" borderId="179" xfId="42" applyFont="1" applyBorder="1" applyAlignment="1">
      <alignment horizontal="center"/>
    </xf>
    <xf numFmtId="0" fontId="7" fillId="0" borderId="180" xfId="42" applyFont="1" applyBorder="1" applyAlignment="1">
      <alignment horizontal="center"/>
    </xf>
    <xf numFmtId="0" fontId="7" fillId="0" borderId="181" xfId="42" applyFont="1" applyBorder="1" applyAlignment="1">
      <alignment horizontal="center"/>
    </xf>
    <xf numFmtId="0" fontId="7" fillId="0" borderId="1" xfId="42" applyFont="1" applyBorder="1" applyAlignment="1">
      <alignment horizontal="center" vertical="center" wrapText="1"/>
    </xf>
    <xf numFmtId="0" fontId="7" fillId="0" borderId="2" xfId="42" applyFont="1" applyBorder="1" applyAlignment="1">
      <alignment horizontal="center" vertical="center" wrapText="1"/>
    </xf>
    <xf numFmtId="0" fontId="7" fillId="0" borderId="3" xfId="42" applyFont="1" applyBorder="1" applyAlignment="1">
      <alignment horizontal="center" vertical="center" wrapText="1"/>
    </xf>
    <xf numFmtId="0" fontId="7" fillId="0" borderId="1" xfId="42" quotePrefix="1" applyFont="1" applyBorder="1" applyAlignment="1">
      <alignment horizontal="center" vertical="center"/>
    </xf>
    <xf numFmtId="0" fontId="7" fillId="0" borderId="2" xfId="42" applyFont="1" applyBorder="1" applyAlignment="1">
      <alignment horizontal="center" vertical="center"/>
    </xf>
    <xf numFmtId="3" fontId="7" fillId="0" borderId="2" xfId="37" applyNumberFormat="1" applyFont="1" applyBorder="1" applyAlignment="1">
      <alignment horizontal="center" vertical="center" wrapText="1"/>
    </xf>
    <xf numFmtId="3" fontId="7" fillId="0" borderId="2" xfId="37" applyNumberFormat="1" applyFont="1" applyBorder="1" applyAlignment="1">
      <alignment horizontal="center" vertical="center"/>
    </xf>
    <xf numFmtId="3" fontId="7" fillId="0" borderId="3" xfId="37" applyNumberFormat="1" applyFont="1" applyBorder="1" applyAlignment="1">
      <alignment horizontal="center" vertical="center"/>
    </xf>
    <xf numFmtId="0" fontId="7" fillId="2" borderId="4" xfId="42" applyFont="1" applyFill="1" applyBorder="1" applyAlignment="1">
      <alignment horizontal="center"/>
    </xf>
    <xf numFmtId="0" fontId="7" fillId="2" borderId="5" xfId="42" applyFont="1" applyFill="1" applyBorder="1" applyAlignment="1">
      <alignment horizontal="center"/>
    </xf>
    <xf numFmtId="0" fontId="7" fillId="0" borderId="0" xfId="42" applyFont="1" applyAlignment="1">
      <alignment horizontal="left" wrapText="1"/>
    </xf>
    <xf numFmtId="3" fontId="97" fillId="0" borderId="0" xfId="33" applyFont="1" applyAlignment="1">
      <alignment horizontal="left" vertical="center" wrapText="1"/>
    </xf>
    <xf numFmtId="0" fontId="7" fillId="5" borderId="4" xfId="42" applyFont="1" applyFill="1" applyBorder="1" applyAlignment="1">
      <alignment horizontal="center"/>
    </xf>
    <xf numFmtId="0" fontId="7" fillId="5" borderId="43" xfId="42" applyFont="1" applyFill="1" applyBorder="1" applyAlignment="1">
      <alignment horizontal="center"/>
    </xf>
    <xf numFmtId="0" fontId="7" fillId="2" borderId="156" xfId="42" applyFont="1" applyFill="1" applyBorder="1" applyAlignment="1">
      <alignment horizontal="center"/>
    </xf>
    <xf numFmtId="0" fontId="7" fillId="2" borderId="82" xfId="42" applyFont="1" applyFill="1" applyBorder="1" applyAlignment="1">
      <alignment horizontal="center"/>
    </xf>
    <xf numFmtId="0" fontId="7" fillId="0" borderId="19" xfId="42" quotePrefix="1" applyFont="1" applyBorder="1" applyAlignment="1">
      <alignment horizontal="center" vertical="center"/>
    </xf>
    <xf numFmtId="0" fontId="7" fillId="0" borderId="57" xfId="42" applyFont="1" applyBorder="1" applyAlignment="1">
      <alignment horizontal="center" vertical="center"/>
    </xf>
    <xf numFmtId="3" fontId="22" fillId="0" borderId="34" xfId="33" applyFont="1" applyBorder="1" applyAlignment="1">
      <alignment horizontal="center" wrapText="1"/>
    </xf>
    <xf numFmtId="3" fontId="22" fillId="0" borderId="44" xfId="33" applyFont="1" applyBorder="1" applyAlignment="1">
      <alignment horizontal="center" wrapText="1"/>
    </xf>
    <xf numFmtId="3" fontId="22" fillId="0" borderId="35" xfId="33" applyFont="1" applyBorder="1" applyAlignment="1">
      <alignment horizontal="center" wrapText="1"/>
    </xf>
    <xf numFmtId="3" fontId="22" fillId="0" borderId="0" xfId="33" applyFont="1" applyFill="1" applyBorder="1" applyAlignment="1">
      <alignment horizontal="left" wrapText="1"/>
    </xf>
    <xf numFmtId="3" fontId="22" fillId="0" borderId="0" xfId="33" applyFont="1" applyFill="1" applyAlignment="1">
      <alignment horizontal="left" wrapText="1"/>
    </xf>
    <xf numFmtId="3" fontId="22" fillId="0" borderId="175" xfId="33" applyFont="1" applyBorder="1" applyAlignment="1">
      <alignment horizontal="center" wrapText="1"/>
    </xf>
    <xf numFmtId="3" fontId="22" fillId="0" borderId="176" xfId="33" applyFont="1" applyBorder="1" applyAlignment="1">
      <alignment horizontal="center" wrapText="1"/>
    </xf>
    <xf numFmtId="3" fontId="22" fillId="0" borderId="177" xfId="33" applyFont="1" applyBorder="1" applyAlignment="1">
      <alignment horizontal="center" wrapText="1"/>
    </xf>
    <xf numFmtId="3" fontId="22" fillId="0" borderId="168" xfId="33" applyFont="1" applyBorder="1" applyAlignment="1">
      <alignment horizontal="center" vertical="center" wrapText="1"/>
    </xf>
    <xf numFmtId="3" fontId="22" fillId="0" borderId="111" xfId="33" applyFont="1" applyBorder="1" applyAlignment="1">
      <alignment horizontal="center" vertical="center"/>
    </xf>
    <xf numFmtId="3" fontId="22" fillId="0" borderId="170" xfId="33" applyFont="1" applyBorder="1" applyAlignment="1">
      <alignment horizontal="center" vertical="center"/>
    </xf>
    <xf numFmtId="3" fontId="22" fillId="0" borderId="149" xfId="33" applyFont="1" applyBorder="1" applyAlignment="1">
      <alignment horizontal="center" wrapText="1"/>
    </xf>
    <xf numFmtId="3" fontId="22" fillId="0" borderId="12" xfId="33" applyFont="1" applyBorder="1" applyAlignment="1">
      <alignment horizontal="center" wrapText="1"/>
    </xf>
    <xf numFmtId="3" fontId="22" fillId="0" borderId="129" xfId="33" applyFont="1" applyBorder="1" applyAlignment="1">
      <alignment horizontal="center" vertical="center" wrapText="1"/>
    </xf>
    <xf numFmtId="0" fontId="4" fillId="0" borderId="90" xfId="42" applyFont="1" applyBorder="1" applyAlignment="1">
      <alignment horizontal="center" vertical="center" wrapText="1"/>
    </xf>
    <xf numFmtId="0" fontId="4" fillId="0" borderId="136" xfId="42" applyFont="1" applyBorder="1" applyAlignment="1">
      <alignment horizontal="center" vertical="center" wrapText="1"/>
    </xf>
    <xf numFmtId="3" fontId="11" fillId="0" borderId="130" xfId="33" applyFont="1" applyBorder="1" applyAlignment="1">
      <alignment horizontal="center" wrapText="1"/>
    </xf>
    <xf numFmtId="0" fontId="10" fillId="0" borderId="15" xfId="42" applyFont="1" applyBorder="1" applyAlignment="1">
      <alignment horizontal="center" wrapText="1"/>
    </xf>
    <xf numFmtId="3" fontId="22" fillId="0" borderId="123" xfId="33" applyFont="1" applyBorder="1" applyAlignment="1">
      <alignment horizontal="center" wrapText="1"/>
    </xf>
    <xf numFmtId="3" fontId="22" fillId="0" borderId="21" xfId="33" applyFont="1" applyBorder="1" applyAlignment="1">
      <alignment horizontal="center" wrapText="1"/>
    </xf>
    <xf numFmtId="3" fontId="22" fillId="0" borderId="90" xfId="33" applyFont="1" applyBorder="1" applyAlignment="1">
      <alignment horizontal="center" wrapText="1"/>
    </xf>
    <xf numFmtId="3" fontId="22" fillId="0" borderId="0" xfId="33" applyFont="1" applyBorder="1" applyAlignment="1">
      <alignment horizontal="center" wrapText="1"/>
    </xf>
    <xf numFmtId="3" fontId="22" fillId="0" borderId="128" xfId="33" applyFont="1" applyBorder="1" applyAlignment="1">
      <alignment horizontal="center" wrapText="1"/>
    </xf>
    <xf numFmtId="3" fontId="22" fillId="0" borderId="111" xfId="33" applyFont="1" applyBorder="1" applyAlignment="1">
      <alignment horizontal="center" wrapText="1"/>
    </xf>
    <xf numFmtId="3" fontId="22" fillId="0" borderId="86" xfId="33" applyFont="1" applyBorder="1" applyAlignment="1">
      <alignment horizontal="center" wrapText="1"/>
    </xf>
    <xf numFmtId="0" fontId="4" fillId="0" borderId="0" xfId="42" applyFont="1" applyBorder="1" applyAlignment="1">
      <alignment horizontal="center" wrapText="1"/>
    </xf>
    <xf numFmtId="1" fontId="7" fillId="0" borderId="37" xfId="37" applyNumberFormat="1" applyFont="1" applyBorder="1" applyAlignment="1">
      <alignment horizontal="center" vertical="center"/>
    </xf>
    <xf numFmtId="1" fontId="7" fillId="0" borderId="39" xfId="37" applyNumberFormat="1" applyFont="1" applyBorder="1" applyAlignment="1">
      <alignment horizontal="center" vertical="center"/>
    </xf>
    <xf numFmtId="1" fontId="7" fillId="0" borderId="185" xfId="37" applyNumberFormat="1" applyFont="1" applyBorder="1" applyAlignment="1">
      <alignment horizontal="center" vertical="center"/>
    </xf>
    <xf numFmtId="1" fontId="7" fillId="0" borderId="166" xfId="37" applyNumberFormat="1" applyFont="1" applyBorder="1" applyAlignment="1">
      <alignment horizontal="center" vertical="center"/>
    </xf>
    <xf numFmtId="1" fontId="7" fillId="0" borderId="24" xfId="37" applyNumberFormat="1" applyFont="1" applyBorder="1" applyAlignment="1">
      <alignment horizontal="center" vertical="center"/>
    </xf>
    <xf numFmtId="1" fontId="7" fillId="0" borderId="27" xfId="37" applyNumberFormat="1" applyFont="1" applyBorder="1" applyAlignment="1">
      <alignment horizontal="center" vertical="center"/>
    </xf>
    <xf numFmtId="1" fontId="7" fillId="0" borderId="151" xfId="37" applyNumberFormat="1" applyFont="1" applyBorder="1" applyAlignment="1">
      <alignment horizontal="center" vertical="center"/>
    </xf>
    <xf numFmtId="1" fontId="7" fillId="0" borderId="50" xfId="37" applyNumberFormat="1" applyFont="1" applyBorder="1" applyAlignment="1">
      <alignment horizontal="center" vertical="center"/>
    </xf>
    <xf numFmtId="1" fontId="7" fillId="0" borderId="30" xfId="37" applyNumberFormat="1" applyFont="1" applyBorder="1" applyAlignment="1">
      <alignment horizontal="center" vertical="center"/>
    </xf>
    <xf numFmtId="0" fontId="7" fillId="0" borderId="0" xfId="42" applyFont="1" applyBorder="1" applyAlignment="1">
      <alignment horizontal="left"/>
    </xf>
    <xf numFmtId="0" fontId="7" fillId="0" borderId="196" xfId="42" applyFont="1" applyBorder="1" applyAlignment="1">
      <alignment horizontal="center" wrapText="1"/>
    </xf>
    <xf numFmtId="0" fontId="7" fillId="0" borderId="17" xfId="42" applyFont="1" applyBorder="1" applyAlignment="1">
      <alignment horizontal="center" wrapText="1"/>
    </xf>
    <xf numFmtId="0" fontId="7" fillId="0" borderId="197" xfId="42" applyFont="1" applyBorder="1" applyAlignment="1">
      <alignment horizontal="center" wrapText="1"/>
    </xf>
    <xf numFmtId="0" fontId="7" fillId="0" borderId="90" xfId="42" applyFont="1" applyBorder="1" applyAlignment="1">
      <alignment horizontal="center" vertical="center" wrapText="1"/>
    </xf>
    <xf numFmtId="0" fontId="7" fillId="0" borderId="147" xfId="42" applyFont="1" applyBorder="1" applyAlignment="1">
      <alignment horizontal="center" vertical="center" wrapText="1"/>
    </xf>
    <xf numFmtId="0" fontId="7" fillId="0" borderId="37" xfId="42" applyFont="1" applyBorder="1" applyAlignment="1">
      <alignment horizontal="center" vertical="center"/>
    </xf>
    <xf numFmtId="0" fontId="7" fillId="0" borderId="166" xfId="42" applyFont="1" applyBorder="1" applyAlignment="1">
      <alignment horizontal="center" vertical="center"/>
    </xf>
    <xf numFmtId="0" fontId="7" fillId="0" borderId="89" xfId="42" applyFont="1" applyBorder="1" applyAlignment="1">
      <alignment horizontal="center" vertical="center"/>
    </xf>
    <xf numFmtId="0" fontId="7" fillId="0" borderId="124" xfId="42" applyFont="1" applyBorder="1" applyAlignment="1">
      <alignment horizontal="center" vertical="center"/>
    </xf>
    <xf numFmtId="0" fontId="7" fillId="0" borderId="51" xfId="42" applyFont="1" applyBorder="1" applyAlignment="1">
      <alignment horizontal="center" vertical="center" wrapText="1"/>
    </xf>
    <xf numFmtId="0" fontId="7" fillId="0" borderId="70" xfId="42" applyFont="1" applyBorder="1" applyAlignment="1">
      <alignment horizontal="center" vertical="center" wrapText="1"/>
    </xf>
    <xf numFmtId="0" fontId="7" fillId="0" borderId="52" xfId="42" applyFont="1" applyBorder="1" applyAlignment="1">
      <alignment horizontal="center" vertical="center" wrapText="1"/>
    </xf>
    <xf numFmtId="0" fontId="7" fillId="0" borderId="58" xfId="42" applyFont="1" applyBorder="1" applyAlignment="1">
      <alignment horizontal="center" vertical="center" wrapText="1"/>
    </xf>
    <xf numFmtId="0" fontId="7" fillId="0" borderId="34" xfId="42" applyFont="1" applyBorder="1" applyAlignment="1">
      <alignment horizontal="center" vertical="center" wrapText="1"/>
    </xf>
    <xf numFmtId="0" fontId="7" fillId="0" borderId="44" xfId="42" applyFont="1" applyBorder="1" applyAlignment="1">
      <alignment horizontal="center" vertical="center" wrapText="1"/>
    </xf>
    <xf numFmtId="0" fontId="7" fillId="0" borderId="35" xfId="42" applyFont="1" applyBorder="1" applyAlignment="1">
      <alignment horizontal="center" vertical="center" wrapText="1"/>
    </xf>
    <xf numFmtId="0" fontId="7" fillId="0" borderId="36" xfId="42" applyFont="1" applyBorder="1" applyAlignment="1">
      <alignment horizontal="center" vertical="center" wrapText="1"/>
    </xf>
    <xf numFmtId="0" fontId="7" fillId="0" borderId="173" xfId="42" applyFont="1" applyBorder="1" applyAlignment="1">
      <alignment horizontal="center" vertical="center"/>
    </xf>
    <xf numFmtId="0" fontId="7" fillId="0" borderId="12" xfId="42" applyFont="1" applyBorder="1" applyAlignment="1">
      <alignment horizontal="center" vertical="center"/>
    </xf>
    <xf numFmtId="0" fontId="7" fillId="0" borderId="33" xfId="42" applyFont="1" applyBorder="1" applyAlignment="1">
      <alignment horizontal="center" vertical="center"/>
    </xf>
    <xf numFmtId="0" fontId="7" fillId="0" borderId="39" xfId="42" applyFont="1" applyBorder="1" applyAlignment="1">
      <alignment horizontal="center" vertical="center"/>
    </xf>
    <xf numFmtId="0" fontId="7" fillId="0" borderId="24" xfId="42" applyFont="1" applyBorder="1" applyAlignment="1">
      <alignment horizontal="center" vertical="center"/>
    </xf>
    <xf numFmtId="0" fontId="7" fillId="0" borderId="27" xfId="42" applyFont="1" applyBorder="1" applyAlignment="1">
      <alignment horizontal="center" vertical="center"/>
    </xf>
    <xf numFmtId="0" fontId="7" fillId="0" borderId="151" xfId="42" applyFont="1" applyBorder="1" applyAlignment="1">
      <alignment horizontal="center" vertical="center"/>
    </xf>
    <xf numFmtId="0" fontId="7" fillId="0" borderId="30" xfId="42" applyFont="1" applyBorder="1" applyAlignment="1">
      <alignment horizontal="center" vertical="center"/>
    </xf>
    <xf numFmtId="0" fontId="7" fillId="0" borderId="111" xfId="42" applyFont="1" applyBorder="1" applyAlignment="1">
      <alignment horizontal="center" vertical="center"/>
    </xf>
    <xf numFmtId="0" fontId="7" fillId="0" borderId="170" xfId="42" applyFont="1" applyBorder="1" applyAlignment="1">
      <alignment horizontal="center" vertical="center"/>
    </xf>
    <xf numFmtId="0" fontId="7" fillId="0" borderId="25" xfId="42" applyFont="1" applyBorder="1" applyAlignment="1">
      <alignment horizontal="center" vertical="center"/>
    </xf>
    <xf numFmtId="0" fontId="7" fillId="0" borderId="125" xfId="42" applyFont="1" applyBorder="1" applyAlignment="1">
      <alignment horizontal="center" vertical="center"/>
    </xf>
    <xf numFmtId="0" fontId="7" fillId="0" borderId="51" xfId="42" applyFont="1" applyBorder="1" applyAlignment="1">
      <alignment horizontal="center"/>
    </xf>
    <xf numFmtId="0" fontId="7" fillId="0" borderId="53" xfId="42" applyFont="1" applyBorder="1" applyAlignment="1">
      <alignment horizontal="center"/>
    </xf>
    <xf numFmtId="0" fontId="7" fillId="0" borderId="47" xfId="42" applyFont="1" applyBorder="1" applyAlignment="1">
      <alignment horizontal="center"/>
    </xf>
    <xf numFmtId="0" fontId="7" fillId="0" borderId="157" xfId="42" applyFont="1" applyBorder="1" applyAlignment="1">
      <alignment horizontal="center" vertical="center" wrapText="1"/>
    </xf>
    <xf numFmtId="0" fontId="8" fillId="0" borderId="0" xfId="42" applyFont="1" applyBorder="1" applyAlignment="1">
      <alignment horizontal="left"/>
    </xf>
    <xf numFmtId="0" fontId="4" fillId="0" borderId="0" xfId="42" applyFont="1" applyAlignment="1">
      <alignment horizontal="left" wrapText="1"/>
    </xf>
    <xf numFmtId="0" fontId="7" fillId="0" borderId="196" xfId="42" applyFont="1" applyBorder="1" applyAlignment="1">
      <alignment horizontal="center"/>
    </xf>
    <xf numFmtId="0" fontId="7" fillId="0" borderId="17" xfId="42" applyFont="1" applyBorder="1" applyAlignment="1">
      <alignment horizontal="center"/>
    </xf>
    <xf numFmtId="0" fontId="7" fillId="0" borderId="197" xfId="42" applyFont="1" applyBorder="1" applyAlignment="1">
      <alignment horizontal="center"/>
    </xf>
    <xf numFmtId="0" fontId="7" fillId="0" borderId="168" xfId="42" applyFont="1" applyBorder="1" applyAlignment="1">
      <alignment horizontal="center" vertical="center"/>
    </xf>
    <xf numFmtId="0" fontId="7" fillId="0" borderId="173" xfId="42" applyFont="1" applyBorder="1" applyAlignment="1">
      <alignment horizontal="center" vertical="center" wrapText="1"/>
    </xf>
    <xf numFmtId="0" fontId="4" fillId="0" borderId="12" xfId="42" applyFont="1" applyBorder="1" applyAlignment="1">
      <alignment horizontal="center" vertical="center" wrapText="1"/>
    </xf>
    <xf numFmtId="0" fontId="7" fillId="0" borderId="128" xfId="42" applyFont="1" applyBorder="1" applyAlignment="1">
      <alignment horizontal="center" vertical="center"/>
    </xf>
    <xf numFmtId="0" fontId="7" fillId="0" borderId="129" xfId="42" applyFont="1" applyBorder="1" applyAlignment="1">
      <alignment horizontal="center" vertical="center" wrapText="1"/>
    </xf>
    <xf numFmtId="0" fontId="7" fillId="0" borderId="22" xfId="42" applyFont="1" applyBorder="1" applyAlignment="1">
      <alignment horizontal="center" vertical="center" wrapText="1"/>
    </xf>
    <xf numFmtId="0" fontId="7" fillId="0" borderId="91" xfId="42" applyFont="1" applyBorder="1" applyAlignment="1">
      <alignment horizontal="center" vertical="center" wrapText="1"/>
    </xf>
    <xf numFmtId="0" fontId="7" fillId="0" borderId="14" xfId="42" applyFont="1" applyBorder="1" applyAlignment="1">
      <alignment horizontal="center" vertical="center" wrapText="1"/>
    </xf>
    <xf numFmtId="0" fontId="7" fillId="0" borderId="105" xfId="42" applyFont="1" applyBorder="1" applyAlignment="1">
      <alignment horizontal="center" vertical="center" wrapText="1"/>
    </xf>
    <xf numFmtId="0" fontId="7" fillId="0" borderId="68" xfId="42" applyFont="1" applyBorder="1" applyAlignment="1">
      <alignment horizontal="center" vertical="center" wrapText="1"/>
    </xf>
    <xf numFmtId="0" fontId="7" fillId="0" borderId="128" xfId="42" applyFont="1" applyBorder="1" applyAlignment="1">
      <alignment horizontal="center" vertical="center" wrapText="1"/>
    </xf>
    <xf numFmtId="0" fontId="4" fillId="0" borderId="111" xfId="42" applyFont="1" applyBorder="1" applyAlignment="1">
      <alignment horizontal="center" vertical="center" wrapText="1"/>
    </xf>
    <xf numFmtId="0" fontId="4" fillId="0" borderId="170" xfId="42" applyFont="1" applyBorder="1" applyAlignment="1">
      <alignment horizontal="center" vertical="center" wrapText="1"/>
    </xf>
    <xf numFmtId="0" fontId="7" fillId="0" borderId="77" xfId="42" applyFont="1" applyBorder="1" applyAlignment="1">
      <alignment horizontal="center" vertical="center" wrapText="1"/>
    </xf>
    <xf numFmtId="0" fontId="7" fillId="0" borderId="67" xfId="42" applyFont="1" applyBorder="1" applyAlignment="1">
      <alignment horizontal="center" vertical="center" wrapText="1"/>
    </xf>
    <xf numFmtId="0" fontId="6" fillId="3" borderId="12" xfId="5" applyFont="1" applyFill="1" applyBorder="1" applyAlignment="1">
      <alignment horizontal="center" vertical="center" wrapText="1"/>
    </xf>
    <xf numFmtId="0" fontId="6" fillId="0" borderId="53" xfId="5" applyFont="1" applyBorder="1" applyAlignment="1">
      <alignment horizontal="center" vertical="center"/>
    </xf>
    <xf numFmtId="0" fontId="51" fillId="0" borderId="160" xfId="5" applyFont="1" applyBorder="1" applyAlignment="1">
      <alignment horizontal="center"/>
    </xf>
    <xf numFmtId="0" fontId="51" fillId="0" borderId="48" xfId="5" applyFont="1" applyBorder="1" applyAlignment="1">
      <alignment horizontal="center"/>
    </xf>
    <xf numFmtId="0" fontId="51" fillId="0" borderId="134" xfId="5" applyFont="1" applyBorder="1" applyAlignment="1">
      <alignment horizontal="center"/>
    </xf>
    <xf numFmtId="0" fontId="51" fillId="0" borderId="96" xfId="5" applyFont="1" applyBorder="1" applyAlignment="1">
      <alignment horizontal="center"/>
    </xf>
    <xf numFmtId="0" fontId="51" fillId="0" borderId="79" xfId="5" applyFont="1" applyBorder="1" applyAlignment="1">
      <alignment horizontal="center"/>
    </xf>
    <xf numFmtId="0" fontId="51" fillId="0" borderId="128" xfId="5" applyFont="1" applyBorder="1" applyAlignment="1">
      <alignment horizontal="center"/>
    </xf>
    <xf numFmtId="0" fontId="51" fillId="0" borderId="111" xfId="5" applyFont="1" applyBorder="1" applyAlignment="1">
      <alignment horizontal="center"/>
    </xf>
    <xf numFmtId="0" fontId="51" fillId="0" borderId="86" xfId="5" applyFont="1" applyBorder="1" applyAlignment="1">
      <alignment horizontal="center"/>
    </xf>
    <xf numFmtId="0" fontId="51" fillId="0" borderId="170" xfId="5" applyFont="1" applyBorder="1" applyAlignment="1">
      <alignment horizontal="center"/>
    </xf>
    <xf numFmtId="0" fontId="51" fillId="0" borderId="19" xfId="5" applyFont="1" applyBorder="1" applyAlignment="1">
      <alignment horizontal="center" wrapText="1"/>
    </xf>
    <xf numFmtId="0" fontId="51" fillId="0" borderId="167" xfId="5" applyFont="1" applyBorder="1" applyAlignment="1">
      <alignment horizontal="center" wrapText="1"/>
    </xf>
    <xf numFmtId="0" fontId="51" fillId="0" borderId="80" xfId="5" applyFont="1" applyBorder="1" applyAlignment="1">
      <alignment horizontal="center" wrapText="1"/>
    </xf>
    <xf numFmtId="0" fontId="51" fillId="0" borderId="160" xfId="5" applyFont="1" applyBorder="1" applyAlignment="1">
      <alignment horizontal="center" wrapText="1"/>
    </xf>
    <xf numFmtId="0" fontId="7" fillId="10" borderId="169" xfId="5" applyFont="1" applyFill="1" applyBorder="1" applyAlignment="1">
      <alignment horizontal="center" vertical="center" wrapText="1"/>
    </xf>
    <xf numFmtId="0" fontId="7" fillId="10" borderId="151" xfId="5" applyFont="1" applyFill="1" applyBorder="1" applyAlignment="1">
      <alignment horizontal="center" vertical="center" wrapText="1"/>
    </xf>
    <xf numFmtId="0" fontId="7" fillId="10" borderId="98" xfId="5" applyFont="1" applyFill="1" applyBorder="1" applyAlignment="1">
      <alignment horizontal="center"/>
    </xf>
    <xf numFmtId="0" fontId="7" fillId="10" borderId="108" xfId="5" applyFont="1" applyFill="1" applyBorder="1" applyAlignment="1">
      <alignment horizontal="center"/>
    </xf>
    <xf numFmtId="0" fontId="7" fillId="10" borderId="101" xfId="5" applyFont="1" applyFill="1" applyBorder="1" applyAlignment="1">
      <alignment horizontal="center"/>
    </xf>
    <xf numFmtId="0" fontId="7" fillId="10" borderId="34" xfId="5" applyFont="1" applyFill="1" applyBorder="1" applyAlignment="1">
      <alignment horizontal="center"/>
    </xf>
    <xf numFmtId="0" fontId="7" fillId="10" borderId="36" xfId="5" applyFont="1" applyFill="1" applyBorder="1" applyAlignment="1">
      <alignment horizontal="center"/>
    </xf>
    <xf numFmtId="0" fontId="31" fillId="0" borderId="60" xfId="2" applyFont="1" applyBorder="1" applyAlignment="1" applyProtection="1">
      <alignment horizontal="left"/>
    </xf>
    <xf numFmtId="0" fontId="31" fillId="0" borderId="9" xfId="2" applyFont="1" applyBorder="1" applyAlignment="1" applyProtection="1">
      <alignment horizontal="left"/>
    </xf>
    <xf numFmtId="0" fontId="31" fillId="0" borderId="10" xfId="2" applyFont="1" applyBorder="1" applyAlignment="1" applyProtection="1">
      <alignment horizontal="left"/>
    </xf>
    <xf numFmtId="0" fontId="31" fillId="0" borderId="7" xfId="2" applyFont="1" applyBorder="1" applyAlignment="1" applyProtection="1">
      <alignment horizontal="left"/>
    </xf>
    <xf numFmtId="0" fontId="31" fillId="0" borderId="11" xfId="2" applyFont="1" applyBorder="1" applyAlignment="1" applyProtection="1">
      <alignment horizontal="left"/>
    </xf>
    <xf numFmtId="0" fontId="31" fillId="0" borderId="55" xfId="2" applyFont="1" applyBorder="1" applyAlignment="1" applyProtection="1">
      <alignment horizontal="left"/>
    </xf>
    <xf numFmtId="0" fontId="31" fillId="0" borderId="78" xfId="8" applyFont="1" applyBorder="1" applyAlignment="1">
      <alignment horizontal="left"/>
    </xf>
    <xf numFmtId="0" fontId="31" fillId="0" borderId="44" xfId="8" applyFont="1" applyBorder="1" applyAlignment="1">
      <alignment horizontal="left"/>
    </xf>
    <xf numFmtId="0" fontId="31" fillId="0" borderId="36" xfId="8" applyFont="1" applyBorder="1" applyAlignment="1">
      <alignment horizontal="left"/>
    </xf>
    <xf numFmtId="0" fontId="29" fillId="0" borderId="174" xfId="8" applyFont="1" applyBorder="1" applyAlignment="1">
      <alignment horizontal="center" vertical="center"/>
    </xf>
    <xf numFmtId="0" fontId="29" fillId="0" borderId="112" xfId="8" applyFont="1" applyBorder="1" applyAlignment="1">
      <alignment horizontal="center" vertical="center"/>
    </xf>
    <xf numFmtId="0" fontId="29" fillId="0" borderId="186" xfId="8" applyFont="1" applyBorder="1" applyAlignment="1">
      <alignment horizontal="center" vertical="center"/>
    </xf>
    <xf numFmtId="0" fontId="151" fillId="0" borderId="200" xfId="8" applyFont="1" applyBorder="1" applyAlignment="1">
      <alignment horizontal="center" vertical="center"/>
    </xf>
    <xf numFmtId="0" fontId="151" fillId="0" borderId="201" xfId="8" applyFont="1" applyBorder="1" applyAlignment="1">
      <alignment horizontal="center" vertical="center"/>
    </xf>
    <xf numFmtId="0" fontId="151" fillId="0" borderId="202" xfId="8" applyFont="1" applyBorder="1" applyAlignment="1">
      <alignment horizontal="center" vertical="center"/>
    </xf>
    <xf numFmtId="0" fontId="29" fillId="0" borderId="67" xfId="8" applyFont="1" applyBorder="1" applyAlignment="1">
      <alignment horizontal="center" vertical="center"/>
    </xf>
    <xf numFmtId="0" fontId="29" fillId="0" borderId="157" xfId="8" applyFont="1" applyBorder="1" applyAlignment="1">
      <alignment horizontal="center" vertical="center"/>
    </xf>
    <xf numFmtId="0" fontId="27" fillId="0" borderId="78" xfId="4" applyFont="1" applyBorder="1" applyAlignment="1" applyProtection="1">
      <alignment horizontal="left"/>
    </xf>
    <xf numFmtId="0" fontId="27" fillId="0" borderId="44" xfId="4" applyFont="1" applyBorder="1" applyAlignment="1" applyProtection="1">
      <alignment horizontal="left"/>
    </xf>
    <xf numFmtId="0" fontId="27" fillId="0" borderId="36" xfId="4" applyFont="1" applyBorder="1" applyAlignment="1" applyProtection="1">
      <alignment horizontal="left"/>
    </xf>
    <xf numFmtId="0" fontId="31" fillId="0" borderId="61" xfId="2" applyFont="1" applyBorder="1" applyAlignment="1" applyProtection="1">
      <alignment horizontal="left"/>
    </xf>
    <xf numFmtId="0" fontId="7" fillId="3" borderId="179" xfId="5" applyFont="1" applyFill="1" applyBorder="1" applyAlignment="1">
      <alignment horizontal="center" wrapText="1"/>
    </xf>
    <xf numFmtId="0" fontId="7" fillId="3" borderId="180" xfId="5" applyFont="1" applyFill="1" applyBorder="1" applyAlignment="1">
      <alignment horizontal="center" wrapText="1"/>
    </xf>
    <xf numFmtId="0" fontId="7" fillId="3" borderId="181" xfId="5" applyFont="1" applyFill="1" applyBorder="1" applyAlignment="1">
      <alignment horizontal="center" wrapText="1"/>
    </xf>
    <xf numFmtId="0" fontId="7" fillId="3" borderId="1" xfId="5" applyFont="1" applyFill="1" applyBorder="1" applyAlignment="1">
      <alignment horizontal="center" vertical="center" wrapText="1"/>
    </xf>
    <xf numFmtId="0" fontId="7" fillId="3" borderId="2" xfId="5" applyFont="1" applyFill="1" applyBorder="1" applyAlignment="1">
      <alignment horizontal="center" vertical="center" wrapText="1"/>
    </xf>
    <xf numFmtId="0" fontId="7" fillId="3" borderId="3" xfId="5" applyFont="1" applyFill="1" applyBorder="1" applyAlignment="1">
      <alignment horizontal="center" vertical="center" wrapText="1"/>
    </xf>
    <xf numFmtId="0" fontId="7" fillId="3" borderId="167" xfId="5" applyFont="1" applyFill="1" applyBorder="1" applyAlignment="1">
      <alignment horizontal="center" vertical="center" wrapText="1"/>
    </xf>
    <xf numFmtId="0" fontId="7" fillId="3" borderId="160" xfId="5" applyFont="1" applyFill="1" applyBorder="1" applyAlignment="1">
      <alignment horizontal="center" vertical="center" wrapText="1"/>
    </xf>
    <xf numFmtId="0" fontId="6" fillId="0" borderId="121" xfId="5" applyFont="1" applyBorder="1" applyAlignment="1">
      <alignment horizontal="center" vertical="center"/>
    </xf>
    <xf numFmtId="0" fontId="7" fillId="0" borderId="96" xfId="5" applyFont="1" applyFill="1" applyBorder="1" applyAlignment="1">
      <alignment horizontal="center" vertical="center" wrapText="1"/>
    </xf>
    <xf numFmtId="0" fontId="7" fillId="0" borderId="170" xfId="5" applyFont="1" applyFill="1" applyBorder="1" applyAlignment="1">
      <alignment horizontal="center" vertical="center" wrapText="1"/>
    </xf>
    <xf numFmtId="0" fontId="8" fillId="0" borderId="0" xfId="5" applyFont="1" applyFill="1" applyBorder="1" applyAlignment="1">
      <alignment horizontal="center" wrapText="1"/>
    </xf>
    <xf numFmtId="0" fontId="7" fillId="0" borderId="10" xfId="5" applyFont="1" applyFill="1" applyBorder="1" applyAlignment="1">
      <alignment horizontal="center" vertical="center" textRotation="90" wrapText="1"/>
    </xf>
    <xf numFmtId="0" fontId="7" fillId="0" borderId="80" xfId="5" applyFont="1" applyFill="1" applyBorder="1" applyAlignment="1">
      <alignment horizontal="center" vertical="center" textRotation="90" wrapText="1"/>
    </xf>
    <xf numFmtId="0" fontId="7" fillId="3" borderId="38" xfId="5" applyFont="1" applyFill="1" applyBorder="1" applyAlignment="1">
      <alignment horizontal="center" vertical="center" textRotation="90" wrapText="1"/>
    </xf>
    <xf numFmtId="0" fontId="7" fillId="3" borderId="70" xfId="5" applyFont="1" applyFill="1" applyBorder="1" applyAlignment="1">
      <alignment horizontal="center" vertical="center" textRotation="90" wrapText="1"/>
    </xf>
    <xf numFmtId="0" fontId="7" fillId="0" borderId="91" xfId="5" applyFont="1" applyFill="1" applyBorder="1" applyAlignment="1">
      <alignment horizontal="center" vertical="center" textRotation="90" wrapText="1"/>
    </xf>
    <xf numFmtId="0" fontId="7" fillId="0" borderId="14" xfId="5" applyFont="1" applyFill="1" applyBorder="1" applyAlignment="1">
      <alignment horizontal="center" vertical="center" textRotation="90" wrapText="1"/>
    </xf>
    <xf numFmtId="0" fontId="6" fillId="0" borderId="10" xfId="5" applyFont="1" applyBorder="1" applyAlignment="1">
      <alignment horizontal="center" vertical="center" textRotation="90"/>
    </xf>
    <xf numFmtId="0" fontId="7" fillId="0" borderId="7" xfId="5" applyFont="1" applyFill="1" applyBorder="1" applyAlignment="1">
      <alignment horizontal="center" vertical="center" textRotation="90" wrapText="1"/>
    </xf>
    <xf numFmtId="0" fontId="7" fillId="0" borderId="8" xfId="5" applyFont="1" applyFill="1" applyBorder="1" applyAlignment="1">
      <alignment horizontal="center" vertical="center" textRotation="90" wrapText="1"/>
    </xf>
    <xf numFmtId="0" fontId="7" fillId="0" borderId="13" xfId="5" applyFont="1" applyFill="1" applyBorder="1" applyAlignment="1">
      <alignment horizontal="center" vertical="center" textRotation="90" wrapText="1"/>
    </xf>
    <xf numFmtId="0" fontId="7" fillId="0" borderId="99" xfId="5" applyFont="1" applyFill="1" applyBorder="1" applyAlignment="1">
      <alignment horizontal="center" vertical="center" textRotation="90" wrapText="1"/>
    </xf>
    <xf numFmtId="0" fontId="7" fillId="3" borderId="54" xfId="5" applyFont="1" applyFill="1" applyBorder="1" applyAlignment="1">
      <alignment horizontal="center" vertical="center" textRotation="90" wrapText="1"/>
    </xf>
    <xf numFmtId="0" fontId="7" fillId="0" borderId="101" xfId="5" applyFont="1" applyFill="1" applyBorder="1" applyAlignment="1">
      <alignment horizontal="center" vertical="center" textRotation="90" wrapText="1"/>
    </xf>
    <xf numFmtId="0" fontId="7" fillId="0" borderId="87" xfId="5" applyFont="1" applyFill="1" applyBorder="1" applyAlignment="1">
      <alignment horizontal="center" vertical="center" textRotation="90" wrapText="1"/>
    </xf>
    <xf numFmtId="0" fontId="7" fillId="0" borderId="97" xfId="5" applyFont="1" applyFill="1" applyBorder="1" applyAlignment="1">
      <alignment horizontal="center" vertical="center" textRotation="90" wrapText="1"/>
    </xf>
    <xf numFmtId="0" fontId="7" fillId="3" borderId="10" xfId="5" applyFont="1" applyFill="1" applyBorder="1" applyAlignment="1">
      <alignment horizontal="center" vertical="center" textRotation="90" wrapText="1"/>
    </xf>
    <xf numFmtId="0" fontId="7" fillId="3" borderId="80" xfId="5" applyFont="1" applyFill="1" applyBorder="1" applyAlignment="1">
      <alignment horizontal="center" vertical="center" textRotation="90" wrapText="1"/>
    </xf>
    <xf numFmtId="0" fontId="6" fillId="0" borderId="44" xfId="5" applyFont="1" applyBorder="1" applyAlignment="1">
      <alignment horizontal="center" vertical="center" textRotation="90"/>
    </xf>
    <xf numFmtId="0" fontId="7" fillId="3" borderId="48" xfId="5" applyFont="1" applyFill="1" applyBorder="1" applyAlignment="1">
      <alignment horizontal="center" vertical="center" wrapText="1"/>
    </xf>
    <xf numFmtId="0" fontId="7" fillId="3" borderId="63" xfId="5" applyFont="1" applyFill="1" applyBorder="1" applyAlignment="1">
      <alignment horizontal="center" vertical="center" wrapText="1"/>
    </xf>
    <xf numFmtId="0" fontId="7" fillId="3" borderId="51" xfId="5" applyFont="1" applyFill="1" applyBorder="1" applyAlignment="1">
      <alignment horizontal="center" vertical="center" textRotation="90" wrapText="1"/>
    </xf>
    <xf numFmtId="0" fontId="7" fillId="3" borderId="149" xfId="5" applyFont="1" applyFill="1" applyBorder="1" applyAlignment="1">
      <alignment horizontal="center" vertical="center" wrapText="1"/>
    </xf>
    <xf numFmtId="0" fontId="6" fillId="0" borderId="90" xfId="5" applyFont="1" applyBorder="1" applyAlignment="1">
      <alignment horizontal="center" vertical="center"/>
    </xf>
    <xf numFmtId="0" fontId="6" fillId="0" borderId="136" xfId="5" applyFont="1" applyBorder="1" applyAlignment="1">
      <alignment horizontal="center" vertical="center"/>
    </xf>
    <xf numFmtId="0" fontId="6" fillId="0" borderId="86" xfId="5" applyFont="1" applyBorder="1" applyAlignment="1">
      <alignment horizontal="center" vertical="center"/>
    </xf>
    <xf numFmtId="0" fontId="7" fillId="0" borderId="47" xfId="5" applyFont="1" applyFill="1" applyBorder="1" applyAlignment="1">
      <alignment horizontal="center" vertical="center" textRotation="90" wrapText="1"/>
    </xf>
    <xf numFmtId="0" fontId="7" fillId="0" borderId="160" xfId="5" applyFont="1" applyFill="1" applyBorder="1" applyAlignment="1">
      <alignment horizontal="center" vertical="center" textRotation="90" wrapText="1"/>
    </xf>
    <xf numFmtId="0" fontId="99" fillId="0" borderId="0" xfId="5" applyFont="1" applyBorder="1" applyAlignment="1">
      <alignment horizontal="center" vertical="center"/>
    </xf>
    <xf numFmtId="0" fontId="7" fillId="0" borderId="46" xfId="5" applyFont="1" applyFill="1" applyBorder="1" applyAlignment="1">
      <alignment horizontal="center" vertical="center" textRotation="90" wrapText="1"/>
    </xf>
    <xf numFmtId="0" fontId="7" fillId="3" borderId="46" xfId="5" applyFont="1" applyFill="1" applyBorder="1" applyAlignment="1">
      <alignment horizontal="center" vertical="center" textRotation="90" wrapText="1"/>
    </xf>
    <xf numFmtId="0" fontId="7" fillId="0" borderId="53" xfId="5" applyFont="1" applyFill="1" applyBorder="1" applyAlignment="1">
      <alignment horizontal="center" vertical="center" textRotation="90" wrapText="1"/>
    </xf>
    <xf numFmtId="0" fontId="7" fillId="0" borderId="52" xfId="5" applyFont="1" applyFill="1" applyBorder="1" applyAlignment="1">
      <alignment horizontal="center" vertical="center" textRotation="90" wrapText="1"/>
    </xf>
    <xf numFmtId="0" fontId="7" fillId="3" borderId="60" xfId="5" applyFont="1" applyFill="1" applyBorder="1" applyAlignment="1">
      <alignment horizontal="center" vertical="center" textRotation="90" wrapText="1"/>
    </xf>
    <xf numFmtId="0" fontId="7" fillId="3" borderId="55" xfId="5" applyFont="1" applyFill="1" applyBorder="1" applyAlignment="1">
      <alignment horizontal="center" vertical="center" textRotation="90" wrapText="1"/>
    </xf>
    <xf numFmtId="0" fontId="7" fillId="0" borderId="51" xfId="5" applyFont="1" applyBorder="1" applyAlignment="1">
      <alignment horizontal="center" wrapText="1"/>
    </xf>
    <xf numFmtId="0" fontId="7" fillId="0" borderId="52" xfId="5" applyFont="1" applyBorder="1" applyAlignment="1">
      <alignment horizontal="center" wrapText="1"/>
    </xf>
    <xf numFmtId="3" fontId="7" fillId="0" borderId="51" xfId="5" applyNumberFormat="1" applyFont="1" applyBorder="1" applyAlignment="1">
      <alignment horizontal="center" wrapText="1"/>
    </xf>
    <xf numFmtId="3" fontId="7" fillId="0" borderId="52" xfId="5" applyNumberFormat="1" applyFont="1" applyBorder="1" applyAlignment="1">
      <alignment horizontal="center" wrapText="1"/>
    </xf>
    <xf numFmtId="0" fontId="6" fillId="0" borderId="125" xfId="5" applyFont="1" applyBorder="1" applyAlignment="1">
      <alignment horizontal="center" vertical="center"/>
    </xf>
    <xf numFmtId="0" fontId="6" fillId="0" borderId="150" xfId="5" applyFont="1" applyBorder="1" applyAlignment="1">
      <alignment horizontal="center" vertical="center"/>
    </xf>
    <xf numFmtId="0" fontId="6" fillId="0" borderId="133" xfId="5" applyFont="1" applyBorder="1" applyAlignment="1">
      <alignment horizontal="center" vertical="center"/>
    </xf>
    <xf numFmtId="0" fontId="7" fillId="3" borderId="12" xfId="5" applyFont="1" applyFill="1" applyBorder="1" applyAlignment="1">
      <alignment horizontal="center" vertical="center" wrapText="1"/>
    </xf>
    <xf numFmtId="0" fontId="7" fillId="3" borderId="123" xfId="5" applyFont="1" applyFill="1" applyBorder="1" applyAlignment="1">
      <alignment horizontal="center" vertical="center" textRotation="90" wrapText="1"/>
    </xf>
    <xf numFmtId="0" fontId="7" fillId="3" borderId="21" xfId="5" applyFont="1" applyFill="1" applyBorder="1" applyAlignment="1">
      <alignment horizontal="center" vertical="center" textRotation="90" wrapText="1"/>
    </xf>
    <xf numFmtId="0" fontId="7" fillId="3" borderId="114" xfId="5" applyFont="1" applyFill="1" applyBorder="1" applyAlignment="1">
      <alignment horizontal="center" vertical="center" textRotation="90" wrapText="1"/>
    </xf>
    <xf numFmtId="0" fontId="7" fillId="3" borderId="0" xfId="5" applyFont="1" applyFill="1" applyBorder="1" applyAlignment="1">
      <alignment horizontal="center" vertical="center" wrapText="1"/>
    </xf>
    <xf numFmtId="0" fontId="7" fillId="3" borderId="56" xfId="5" applyFont="1" applyFill="1" applyBorder="1" applyAlignment="1">
      <alignment horizontal="center" vertical="center" wrapText="1"/>
    </xf>
    <xf numFmtId="0" fontId="7" fillId="0" borderId="0" xfId="5" applyFont="1" applyBorder="1" applyAlignment="1">
      <alignment horizontal="center" wrapText="1"/>
    </xf>
    <xf numFmtId="14" fontId="6" fillId="0" borderId="0" xfId="5" applyNumberFormat="1" applyFont="1" applyAlignment="1">
      <alignment horizontal="left"/>
    </xf>
    <xf numFmtId="0" fontId="4" fillId="0" borderId="0" xfId="5" applyFont="1" applyAlignment="1">
      <alignment horizontal="left"/>
    </xf>
    <xf numFmtId="0" fontId="7" fillId="3" borderId="33" xfId="5" applyFont="1" applyFill="1" applyBorder="1" applyAlignment="1">
      <alignment horizontal="center" vertical="center" wrapText="1"/>
    </xf>
    <xf numFmtId="0" fontId="6" fillId="0" borderId="169" xfId="5" applyFont="1" applyBorder="1" applyAlignment="1">
      <alignment horizontal="center" vertical="center"/>
    </xf>
    <xf numFmtId="0" fontId="6" fillId="0" borderId="50" xfId="5" applyFont="1" applyBorder="1" applyAlignment="1">
      <alignment horizontal="center" vertical="center"/>
    </xf>
    <xf numFmtId="0" fontId="49" fillId="0" borderId="0" xfId="5" applyFont="1" applyBorder="1" applyAlignment="1">
      <alignment horizontal="center"/>
    </xf>
    <xf numFmtId="0" fontId="6" fillId="0" borderId="168" xfId="5" applyFont="1" applyBorder="1" applyAlignment="1">
      <alignment horizontal="center" vertical="center" wrapText="1"/>
    </xf>
    <xf numFmtId="0" fontId="7" fillId="0" borderId="48" xfId="5" applyFont="1" applyBorder="1" applyAlignment="1">
      <alignment horizontal="center" vertical="center"/>
    </xf>
    <xf numFmtId="0" fontId="7" fillId="0" borderId="63" xfId="5" applyFont="1" applyBorder="1" applyAlignment="1">
      <alignment horizontal="center" vertical="center"/>
    </xf>
    <xf numFmtId="0" fontId="18" fillId="0" borderId="192" xfId="5" applyBorder="1"/>
    <xf numFmtId="0" fontId="6" fillId="0" borderId="146" xfId="5" applyFont="1" applyBorder="1" applyAlignment="1">
      <alignment horizontal="center" vertical="center"/>
    </xf>
    <xf numFmtId="0" fontId="7" fillId="3" borderId="21" xfId="5" applyFont="1" applyFill="1" applyBorder="1" applyAlignment="1">
      <alignment horizontal="center" vertical="center" wrapText="1"/>
    </xf>
    <xf numFmtId="0" fontId="7" fillId="3" borderId="134" xfId="5" applyFont="1" applyFill="1" applyBorder="1" applyAlignment="1">
      <alignment horizontal="center" vertical="center" wrapText="1"/>
    </xf>
    <xf numFmtId="3" fontId="4" fillId="0" borderId="8" xfId="5" applyNumberFormat="1" applyFont="1" applyBorder="1" applyAlignment="1">
      <alignment horizontal="center" vertical="center" wrapText="1"/>
    </xf>
    <xf numFmtId="3" fontId="4" fillId="0" borderId="7" xfId="5" applyNumberFormat="1" applyFont="1" applyBorder="1" applyAlignment="1">
      <alignment horizontal="center" vertical="center" wrapText="1"/>
    </xf>
    <xf numFmtId="3" fontId="4" fillId="0" borderId="57" xfId="5" applyNumberFormat="1" applyFont="1" applyBorder="1" applyAlignment="1">
      <alignment horizontal="center" vertical="center" wrapText="1"/>
    </xf>
    <xf numFmtId="3" fontId="4" fillId="0" borderId="67" xfId="5" applyNumberFormat="1" applyFont="1" applyBorder="1" applyAlignment="1">
      <alignment horizontal="center" vertical="center" wrapText="1"/>
    </xf>
    <xf numFmtId="3" fontId="4" fillId="0" borderId="112" xfId="5" applyNumberFormat="1" applyFont="1" applyBorder="1" applyAlignment="1">
      <alignment horizontal="center" vertical="center" wrapText="1"/>
    </xf>
    <xf numFmtId="3" fontId="4" fillId="0" borderId="157" xfId="5" applyNumberFormat="1" applyFont="1" applyBorder="1" applyAlignment="1">
      <alignment horizontal="center" vertical="center" wrapText="1"/>
    </xf>
    <xf numFmtId="3" fontId="4" fillId="0" borderId="186" xfId="5" applyNumberFormat="1" applyFont="1" applyBorder="1" applyAlignment="1">
      <alignment horizontal="center" vertical="center" wrapText="1"/>
    </xf>
    <xf numFmtId="0" fontId="6" fillId="0" borderId="93" xfId="5" applyFont="1" applyBorder="1" applyAlignment="1">
      <alignment horizontal="center" vertical="center" wrapText="1"/>
    </xf>
    <xf numFmtId="0" fontId="6" fillId="0" borderId="145" xfId="5" applyFont="1" applyBorder="1" applyAlignment="1">
      <alignment horizontal="center" vertical="center" wrapText="1"/>
    </xf>
    <xf numFmtId="0" fontId="7" fillId="3" borderId="98" xfId="5" applyFont="1" applyFill="1" applyBorder="1" applyAlignment="1">
      <alignment horizontal="center" vertical="center" wrapText="1"/>
    </xf>
    <xf numFmtId="0" fontId="7" fillId="3" borderId="128" xfId="5" applyFont="1" applyFill="1" applyBorder="1" applyAlignment="1">
      <alignment horizontal="center" vertical="center" wrapText="1"/>
    </xf>
    <xf numFmtId="0" fontId="7" fillId="3" borderId="170" xfId="5" applyFont="1" applyFill="1" applyBorder="1" applyAlignment="1">
      <alignment horizontal="center" vertical="center" wrapText="1"/>
    </xf>
    <xf numFmtId="0" fontId="7" fillId="0" borderId="17" xfId="5" applyFont="1" applyFill="1" applyBorder="1" applyAlignment="1">
      <alignment horizontal="center" wrapText="1"/>
    </xf>
    <xf numFmtId="44" fontId="7" fillId="3" borderId="123" xfId="22" applyFont="1" applyFill="1" applyBorder="1" applyAlignment="1">
      <alignment horizontal="center" vertical="center" wrapText="1"/>
    </xf>
    <xf numFmtId="44" fontId="7" fillId="3" borderId="114" xfId="22" applyFont="1" applyFill="1" applyBorder="1" applyAlignment="1">
      <alignment horizontal="center" vertical="center" wrapText="1"/>
    </xf>
    <xf numFmtId="0" fontId="7" fillId="3" borderId="79" xfId="5" applyFont="1" applyFill="1" applyBorder="1" applyAlignment="1">
      <alignment horizontal="center" vertical="center" wrapText="1"/>
    </xf>
    <xf numFmtId="0" fontId="7" fillId="0" borderId="173" xfId="5" applyFont="1" applyBorder="1" applyAlignment="1">
      <alignment horizontal="center" vertical="center"/>
    </xf>
    <xf numFmtId="0" fontId="7" fillId="0" borderId="12" xfId="5" applyFont="1" applyBorder="1" applyAlignment="1">
      <alignment horizontal="center" vertical="center"/>
    </xf>
    <xf numFmtId="0" fontId="7" fillId="0" borderId="54" xfId="5" applyFont="1" applyBorder="1" applyAlignment="1">
      <alignment horizontal="center" vertical="center"/>
    </xf>
    <xf numFmtId="0" fontId="7" fillId="0" borderId="46" xfId="5" applyFont="1" applyBorder="1" applyAlignment="1">
      <alignment horizontal="center" vertical="center" wrapText="1"/>
    </xf>
    <xf numFmtId="0" fontId="7" fillId="0" borderId="80" xfId="5" applyFont="1" applyBorder="1" applyAlignment="1">
      <alignment horizontal="center" vertical="center" wrapText="1"/>
    </xf>
    <xf numFmtId="0" fontId="7" fillId="0" borderId="47" xfId="5" applyFont="1" applyBorder="1" applyAlignment="1">
      <alignment horizontal="center" vertical="center" wrapText="1"/>
    </xf>
    <xf numFmtId="0" fontId="7" fillId="0" borderId="160" xfId="5" applyFont="1" applyBorder="1" applyAlignment="1">
      <alignment horizontal="center" vertical="center" wrapText="1"/>
    </xf>
    <xf numFmtId="0" fontId="7" fillId="0" borderId="149" xfId="5" applyFont="1" applyBorder="1" applyAlignment="1">
      <alignment horizontal="center" vertical="center"/>
    </xf>
    <xf numFmtId="0" fontId="7" fillId="0" borderId="33" xfId="5" applyFont="1" applyBorder="1" applyAlignment="1">
      <alignment horizontal="center" vertical="center"/>
    </xf>
    <xf numFmtId="0" fontId="7" fillId="0" borderId="128" xfId="5" applyFont="1" applyBorder="1" applyAlignment="1">
      <alignment horizontal="center" vertical="center"/>
    </xf>
    <xf numFmtId="0" fontId="7" fillId="0" borderId="111" xfId="5" applyFont="1" applyBorder="1" applyAlignment="1">
      <alignment horizontal="center" vertical="center"/>
    </xf>
    <xf numFmtId="0" fontId="7" fillId="0" borderId="170" xfId="5" applyFont="1" applyBorder="1" applyAlignment="1">
      <alignment horizontal="center" vertical="center"/>
    </xf>
    <xf numFmtId="0" fontId="7" fillId="0" borderId="129" xfId="5" applyFont="1" applyBorder="1" applyAlignment="1">
      <alignment horizontal="center" vertical="center"/>
    </xf>
    <xf numFmtId="0" fontId="7" fillId="0" borderId="107" xfId="5" applyFont="1" applyBorder="1" applyAlignment="1">
      <alignment horizontal="center" vertical="center"/>
    </xf>
    <xf numFmtId="0" fontId="7" fillId="0" borderId="91" xfId="5" applyFont="1" applyBorder="1" applyAlignment="1">
      <alignment horizontal="center" vertical="center"/>
    </xf>
    <xf numFmtId="0" fontId="7" fillId="0" borderId="147" xfId="5" applyFont="1" applyBorder="1" applyAlignment="1">
      <alignment horizontal="center" vertical="center"/>
    </xf>
    <xf numFmtId="0" fontId="29" fillId="0" borderId="137" xfId="8" applyFont="1" applyBorder="1" applyAlignment="1">
      <alignment horizontal="center" vertical="center"/>
    </xf>
    <xf numFmtId="0" fontId="20" fillId="0" borderId="137" xfId="8" applyFont="1" applyBorder="1" applyAlignment="1">
      <alignment horizontal="center" vertical="center"/>
    </xf>
    <xf numFmtId="0" fontId="20" fillId="0" borderId="112" xfId="8" applyFont="1" applyBorder="1" applyAlignment="1">
      <alignment horizontal="center" vertical="center"/>
    </xf>
    <xf numFmtId="0" fontId="20" fillId="0" borderId="186" xfId="8" applyFont="1" applyBorder="1" applyAlignment="1">
      <alignment horizontal="center" vertical="center"/>
    </xf>
    <xf numFmtId="0" fontId="20" fillId="0" borderId="174" xfId="8" applyFont="1" applyBorder="1" applyAlignment="1">
      <alignment horizontal="center" vertical="center"/>
    </xf>
    <xf numFmtId="0" fontId="20" fillId="0" borderId="67" xfId="8" applyFont="1" applyBorder="1" applyAlignment="1">
      <alignment horizontal="center" vertical="center"/>
    </xf>
    <xf numFmtId="0" fontId="20" fillId="0" borderId="157" xfId="8" applyFont="1" applyBorder="1" applyAlignment="1">
      <alignment horizontal="center" vertical="center"/>
    </xf>
    <xf numFmtId="0" fontId="6" fillId="0" borderId="174" xfId="8" applyFont="1" applyBorder="1" applyAlignment="1">
      <alignment horizontal="center" vertical="center"/>
    </xf>
    <xf numFmtId="0" fontId="6" fillId="0" borderId="67" xfId="8" applyFont="1" applyBorder="1" applyAlignment="1">
      <alignment horizontal="center" vertical="center"/>
    </xf>
    <xf numFmtId="0" fontId="6" fillId="0" borderId="157" xfId="8" applyFont="1" applyBorder="1" applyAlignment="1">
      <alignment horizontal="center" vertical="center"/>
    </xf>
    <xf numFmtId="0" fontId="27" fillId="0" borderId="47" xfId="4" applyFont="1" applyBorder="1" applyAlignment="1" applyProtection="1">
      <alignment horizontal="left"/>
    </xf>
    <xf numFmtId="0" fontId="27" fillId="0" borderId="3" xfId="4" applyFont="1" applyBorder="1" applyAlignment="1" applyProtection="1">
      <alignment horizontal="left"/>
    </xf>
    <xf numFmtId="0" fontId="27" fillId="0" borderId="55" xfId="4" applyFont="1" applyBorder="1" applyAlignment="1" applyProtection="1">
      <alignment horizontal="left"/>
    </xf>
    <xf numFmtId="0" fontId="27" fillId="0" borderId="80" xfId="4" applyFont="1" applyBorder="1" applyAlignment="1" applyProtection="1">
      <alignment horizontal="left"/>
    </xf>
    <xf numFmtId="0" fontId="27" fillId="0" borderId="160" xfId="4" applyFont="1" applyBorder="1" applyAlignment="1" applyProtection="1">
      <alignment horizontal="left"/>
    </xf>
    <xf numFmtId="0" fontId="51" fillId="0" borderId="95" xfId="5" applyFont="1" applyBorder="1" applyAlignment="1">
      <alignment horizontal="center"/>
    </xf>
    <xf numFmtId="0" fontId="51" fillId="0" borderId="131" xfId="5" applyFont="1" applyBorder="1" applyAlignment="1">
      <alignment horizontal="center"/>
    </xf>
    <xf numFmtId="0" fontId="51" fillId="0" borderId="71" xfId="5" applyFont="1" applyBorder="1" applyAlignment="1">
      <alignment horizontal="center"/>
    </xf>
    <xf numFmtId="0" fontId="51" fillId="0" borderId="89" xfId="5" applyFont="1" applyBorder="1" applyAlignment="1">
      <alignment horizontal="center"/>
    </xf>
    <xf numFmtId="0" fontId="51" fillId="0" borderId="144" xfId="5" applyFont="1" applyBorder="1" applyAlignment="1">
      <alignment horizontal="center"/>
    </xf>
    <xf numFmtId="0" fontId="51" fillId="0" borderId="22" xfId="5" applyFont="1" applyBorder="1" applyAlignment="1">
      <alignment horizontal="center"/>
    </xf>
    <xf numFmtId="0" fontId="51" fillId="0" borderId="0" xfId="5" applyFont="1" applyBorder="1" applyAlignment="1">
      <alignment horizontal="center"/>
    </xf>
    <xf numFmtId="0" fontId="51" fillId="0" borderId="56" xfId="5" applyFont="1" applyBorder="1" applyAlignment="1">
      <alignment horizontal="center"/>
    </xf>
    <xf numFmtId="0" fontId="51" fillId="0" borderId="129" xfId="5" applyFont="1" applyBorder="1" applyAlignment="1">
      <alignment horizontal="center"/>
    </xf>
    <xf numFmtId="0" fontId="51" fillId="0" borderId="90" xfId="5" applyFont="1" applyBorder="1" applyAlignment="1">
      <alignment horizontal="center"/>
    </xf>
    <xf numFmtId="0" fontId="51" fillId="0" borderId="147" xfId="5" applyFont="1" applyBorder="1" applyAlignment="1">
      <alignment horizontal="center"/>
    </xf>
    <xf numFmtId="0" fontId="6" fillId="3" borderId="24" xfId="5" applyFont="1" applyFill="1" applyBorder="1" applyAlignment="1">
      <alignment horizontal="center" vertical="center" wrapText="1"/>
    </xf>
    <xf numFmtId="0" fontId="6" fillId="3" borderId="27" xfId="5" applyFont="1" applyFill="1" applyBorder="1" applyAlignment="1">
      <alignment horizontal="center" vertical="center" wrapText="1"/>
    </xf>
    <xf numFmtId="0" fontId="6" fillId="3" borderId="151" xfId="5" applyFont="1" applyFill="1" applyBorder="1" applyAlignment="1">
      <alignment horizontal="center" vertical="center" wrapText="1"/>
    </xf>
    <xf numFmtId="0" fontId="6" fillId="3" borderId="25" xfId="5" applyFont="1" applyFill="1" applyBorder="1" applyAlignment="1">
      <alignment horizontal="center" vertical="center" wrapText="1"/>
    </xf>
    <xf numFmtId="0" fontId="6" fillId="3" borderId="28" xfId="5" applyFont="1" applyFill="1" applyBorder="1" applyAlignment="1">
      <alignment horizontal="center" vertical="center" wrapText="1"/>
    </xf>
    <xf numFmtId="0" fontId="6" fillId="3" borderId="106" xfId="5" applyFont="1" applyFill="1" applyBorder="1" applyAlignment="1">
      <alignment horizontal="center" vertical="center" wrapText="1"/>
    </xf>
    <xf numFmtId="0" fontId="6" fillId="3" borderId="109" xfId="5" applyFont="1" applyFill="1" applyBorder="1" applyAlignment="1">
      <alignment horizontal="center" vertical="center" wrapText="1"/>
    </xf>
    <xf numFmtId="0" fontId="6" fillId="3" borderId="125" xfId="5" applyFont="1" applyFill="1" applyBorder="1" applyAlignment="1">
      <alignment horizontal="center" vertical="center" wrapText="1"/>
    </xf>
    <xf numFmtId="0" fontId="6" fillId="3" borderId="30" xfId="5" applyFont="1" applyFill="1" applyBorder="1" applyAlignment="1">
      <alignment horizontal="center" vertical="center" wrapText="1"/>
    </xf>
    <xf numFmtId="0" fontId="6" fillId="3" borderId="31" xfId="5" applyFont="1" applyFill="1" applyBorder="1" applyAlignment="1">
      <alignment horizontal="center" vertical="center" wrapText="1"/>
    </xf>
    <xf numFmtId="0" fontId="6" fillId="3" borderId="50" xfId="5" applyFont="1" applyFill="1" applyBorder="1" applyAlignment="1">
      <alignment horizontal="center" vertical="center" wrapText="1"/>
    </xf>
    <xf numFmtId="0" fontId="6" fillId="0" borderId="199" xfId="5" applyFont="1" applyBorder="1" applyAlignment="1">
      <alignment horizontal="center"/>
    </xf>
    <xf numFmtId="0" fontId="6" fillId="0" borderId="11" xfId="5" applyFont="1" applyBorder="1" applyAlignment="1">
      <alignment horizontal="center" vertical="center"/>
    </xf>
    <xf numFmtId="0" fontId="6" fillId="0" borderId="179" xfId="5" applyFont="1" applyFill="1" applyBorder="1" applyAlignment="1">
      <alignment horizontal="center"/>
    </xf>
    <xf numFmtId="0" fontId="6" fillId="0" borderId="180" xfId="5" applyFont="1" applyFill="1" applyBorder="1" applyAlignment="1">
      <alignment horizontal="center"/>
    </xf>
    <xf numFmtId="0" fontId="6" fillId="0" borderId="181" xfId="5" applyFont="1" applyFill="1" applyBorder="1" applyAlignment="1">
      <alignment horizontal="center"/>
    </xf>
    <xf numFmtId="0" fontId="22" fillId="0" borderId="1" xfId="5" applyFont="1" applyFill="1" applyBorder="1" applyAlignment="1">
      <alignment horizontal="center" vertical="center"/>
    </xf>
    <xf numFmtId="0" fontId="22" fillId="0" borderId="57" xfId="5" applyFont="1" applyFill="1" applyBorder="1" applyAlignment="1">
      <alignment horizontal="center" vertical="center"/>
    </xf>
    <xf numFmtId="0" fontId="22" fillId="0" borderId="8" xfId="5" applyFont="1" applyFill="1" applyBorder="1" applyAlignment="1">
      <alignment horizontal="center" vertical="center"/>
    </xf>
    <xf numFmtId="0" fontId="22" fillId="0" borderId="167" xfId="5" applyFont="1" applyFill="1" applyBorder="1" applyAlignment="1">
      <alignment horizontal="center" vertical="center"/>
    </xf>
    <xf numFmtId="0" fontId="22" fillId="0" borderId="80" xfId="5" applyFont="1" applyFill="1" applyBorder="1" applyAlignment="1">
      <alignment horizontal="center" vertical="center"/>
    </xf>
    <xf numFmtId="0" fontId="22" fillId="0" borderId="160" xfId="5" applyFont="1" applyFill="1" applyBorder="1" applyAlignment="1">
      <alignment horizontal="center" vertical="center"/>
    </xf>
    <xf numFmtId="0" fontId="22" fillId="0" borderId="57" xfId="5" applyFont="1" applyBorder="1" applyAlignment="1">
      <alignment horizontal="center" vertical="center"/>
    </xf>
    <xf numFmtId="0" fontId="22" fillId="0" borderId="8" xfId="5" applyFont="1" applyBorder="1" applyAlignment="1">
      <alignment horizontal="center" vertical="center"/>
    </xf>
    <xf numFmtId="0" fontId="7" fillId="0" borderId="48" xfId="5" applyFont="1" applyBorder="1" applyAlignment="1">
      <alignment horizontal="center" vertical="center" wrapText="1"/>
    </xf>
    <xf numFmtId="0" fontId="7" fillId="0" borderId="63" xfId="5" applyFont="1" applyBorder="1" applyAlignment="1">
      <alignment horizontal="center" vertical="center" wrapText="1"/>
    </xf>
    <xf numFmtId="0" fontId="7" fillId="0" borderId="21" xfId="5" applyFont="1" applyBorder="1" applyAlignment="1">
      <alignment horizontal="center" vertical="center" wrapText="1"/>
    </xf>
    <xf numFmtId="0" fontId="7" fillId="0" borderId="114" xfId="5" applyFont="1" applyBorder="1" applyAlignment="1">
      <alignment horizontal="center" vertical="center" wrapText="1"/>
    </xf>
    <xf numFmtId="0" fontId="22" fillId="0" borderId="134" xfId="5" applyFont="1" applyBorder="1" applyAlignment="1">
      <alignment horizontal="center" vertical="center"/>
    </xf>
    <xf numFmtId="0" fontId="22" fillId="0" borderId="79" xfId="5" applyFont="1" applyBorder="1" applyAlignment="1">
      <alignment horizontal="center" vertical="center"/>
    </xf>
    <xf numFmtId="0" fontId="22" fillId="0" borderId="96" xfId="5" applyFont="1" applyBorder="1" applyAlignment="1">
      <alignment horizontal="center" vertical="center"/>
    </xf>
    <xf numFmtId="0" fontId="22" fillId="0" borderId="128" xfId="5" applyFont="1" applyBorder="1" applyAlignment="1">
      <alignment horizontal="center" vertical="center"/>
    </xf>
    <xf numFmtId="0" fontId="22" fillId="0" borderId="170" xfId="5" applyFont="1" applyBorder="1" applyAlignment="1">
      <alignment horizontal="center" vertical="center"/>
    </xf>
    <xf numFmtId="0" fontId="22" fillId="0" borderId="19" xfId="5" applyFont="1" applyBorder="1" applyAlignment="1">
      <alignment horizontal="center" vertical="center"/>
    </xf>
    <xf numFmtId="0" fontId="7" fillId="0" borderId="149" xfId="5" applyFont="1" applyBorder="1" applyAlignment="1">
      <alignment horizontal="center" vertical="center" wrapText="1"/>
    </xf>
    <xf numFmtId="0" fontId="7" fillId="0" borderId="128" xfId="5" applyFont="1" applyBorder="1" applyAlignment="1">
      <alignment horizontal="center" vertical="center" wrapText="1"/>
    </xf>
    <xf numFmtId="0" fontId="7" fillId="0" borderId="86" xfId="5" applyFont="1" applyBorder="1" applyAlignment="1">
      <alignment horizontal="center" vertical="center" wrapText="1"/>
    </xf>
    <xf numFmtId="0" fontId="7" fillId="0" borderId="170" xfId="5" applyFont="1" applyBorder="1" applyAlignment="1">
      <alignment horizontal="center" vertical="center" wrapText="1"/>
    </xf>
    <xf numFmtId="0" fontId="22" fillId="0" borderId="153" xfId="5" applyFont="1" applyBorder="1" applyAlignment="1">
      <alignment horizontal="center" vertical="center"/>
    </xf>
    <xf numFmtId="0" fontId="22" fillId="0" borderId="44" xfId="5" applyFont="1" applyBorder="1" applyAlignment="1">
      <alignment horizontal="center" vertical="center"/>
    </xf>
    <xf numFmtId="0" fontId="22" fillId="0" borderId="36" xfId="5" applyFont="1" applyBorder="1" applyAlignment="1">
      <alignment horizontal="center" vertical="center"/>
    </xf>
    <xf numFmtId="0" fontId="7" fillId="0" borderId="134" xfId="5" applyFont="1" applyBorder="1" applyAlignment="1">
      <alignment horizontal="center" vertical="center" wrapText="1"/>
    </xf>
    <xf numFmtId="0" fontId="7" fillId="0" borderId="120" xfId="5" applyFont="1" applyBorder="1" applyAlignment="1">
      <alignment horizontal="center" vertical="center" wrapText="1"/>
    </xf>
    <xf numFmtId="0" fontId="7" fillId="2" borderId="5" xfId="5" applyFont="1" applyFill="1" applyBorder="1" applyAlignment="1">
      <alignment horizontal="center" wrapText="1"/>
    </xf>
    <xf numFmtId="0" fontId="7" fillId="2" borderId="6" xfId="5" applyFont="1" applyFill="1" applyBorder="1" applyAlignment="1">
      <alignment horizontal="center" wrapText="1"/>
    </xf>
    <xf numFmtId="0" fontId="7" fillId="0" borderId="75" xfId="42" applyFont="1" applyBorder="1" applyAlignment="1">
      <alignment horizontal="right"/>
    </xf>
    <xf numFmtId="0" fontId="15" fillId="0" borderId="0" xfId="4" applyBorder="1" applyAlignment="1" applyProtection="1">
      <alignment horizontal="left"/>
    </xf>
    <xf numFmtId="0" fontId="7" fillId="0" borderId="167" xfId="42" applyFont="1" applyBorder="1" applyAlignment="1">
      <alignment horizontal="center" vertical="center"/>
    </xf>
    <xf numFmtId="0" fontId="7" fillId="0" borderId="80" xfId="42" applyFont="1" applyBorder="1" applyAlignment="1">
      <alignment horizontal="center" vertical="center"/>
    </xf>
    <xf numFmtId="0" fontId="7" fillId="0" borderId="160" xfId="42" applyFont="1" applyBorder="1" applyAlignment="1">
      <alignment horizontal="center" vertical="center"/>
    </xf>
    <xf numFmtId="0" fontId="7" fillId="0" borderId="121" xfId="42" applyFont="1" applyBorder="1" applyAlignment="1">
      <alignment horizontal="center" vertical="center"/>
    </xf>
    <xf numFmtId="0" fontId="7" fillId="0" borderId="185" xfId="42" applyFont="1" applyBorder="1" applyAlignment="1">
      <alignment horizontal="center" vertical="center"/>
    </xf>
    <xf numFmtId="0" fontId="8" fillId="0" borderId="0" xfId="42" applyFont="1" applyAlignment="1">
      <alignment horizontal="center"/>
    </xf>
    <xf numFmtId="0" fontId="15" fillId="0" borderId="75" xfId="4" applyBorder="1" applyAlignment="1" applyProtection="1">
      <alignment horizontal="left"/>
    </xf>
    <xf numFmtId="0" fontId="7" fillId="0" borderId="96" xfId="42" applyFont="1" applyBorder="1" applyAlignment="1">
      <alignment horizontal="center" vertical="center"/>
    </xf>
    <xf numFmtId="0" fontId="7" fillId="0" borderId="120" xfId="42" applyFont="1" applyBorder="1" applyAlignment="1">
      <alignment horizontal="center" vertical="center"/>
    </xf>
    <xf numFmtId="0" fontId="7" fillId="0" borderId="149" xfId="42" applyFont="1" applyBorder="1" applyAlignment="1">
      <alignment horizontal="center" vertical="center"/>
    </xf>
    <xf numFmtId="0" fontId="7" fillId="0" borderId="63" xfId="42" applyFont="1" applyBorder="1" applyAlignment="1">
      <alignment horizontal="center" vertical="center"/>
    </xf>
    <xf numFmtId="0" fontId="7" fillId="0" borderId="123" xfId="42" applyFont="1" applyBorder="1" applyAlignment="1">
      <alignment horizontal="center" vertical="center"/>
    </xf>
    <xf numFmtId="0" fontId="7" fillId="0" borderId="114" xfId="42" applyFont="1" applyBorder="1" applyAlignment="1">
      <alignment horizontal="center" vertical="center"/>
    </xf>
    <xf numFmtId="0" fontId="7" fillId="0" borderId="94" xfId="42" applyFont="1" applyBorder="1" applyAlignment="1">
      <alignment horizontal="center" vertical="center"/>
    </xf>
    <xf numFmtId="49" fontId="7" fillId="0" borderId="89" xfId="42" applyNumberFormat="1" applyFont="1" applyBorder="1" applyAlignment="1">
      <alignment horizontal="center" vertical="center"/>
    </xf>
    <xf numFmtId="49" fontId="7" fillId="0" borderId="94" xfId="42" applyNumberFormat="1" applyFont="1" applyBorder="1" applyAlignment="1">
      <alignment horizontal="center" vertical="center"/>
    </xf>
    <xf numFmtId="49" fontId="7" fillId="0" borderId="126" xfId="42" applyNumberFormat="1" applyFont="1" applyBorder="1" applyAlignment="1">
      <alignment horizontal="center" vertical="center"/>
    </xf>
    <xf numFmtId="0" fontId="7" fillId="0" borderId="126" xfId="42" applyFont="1" applyBorder="1" applyAlignment="1">
      <alignment horizontal="center" vertical="center"/>
    </xf>
    <xf numFmtId="49" fontId="7" fillId="0" borderId="124" xfId="42" applyNumberFormat="1" applyFont="1" applyBorder="1" applyAlignment="1">
      <alignment horizontal="center" vertical="center"/>
    </xf>
    <xf numFmtId="0" fontId="7" fillId="0" borderId="41" xfId="42" applyFont="1" applyBorder="1" applyAlignment="1">
      <alignment horizontal="center" vertical="center"/>
    </xf>
    <xf numFmtId="0" fontId="7" fillId="0" borderId="48" xfId="42" applyFont="1" applyBorder="1" applyAlignment="1">
      <alignment horizontal="center" vertical="center"/>
    </xf>
    <xf numFmtId="49" fontId="7" fillId="0" borderId="95" xfId="42" applyNumberFormat="1" applyFont="1" applyBorder="1" applyAlignment="1">
      <alignment horizontal="center" vertical="center"/>
    </xf>
    <xf numFmtId="0" fontId="7" fillId="0" borderId="72" xfId="42" applyFont="1" applyBorder="1" applyAlignment="1">
      <alignment horizontal="center" vertical="center"/>
    </xf>
    <xf numFmtId="0" fontId="7" fillId="0" borderId="188" xfId="42" applyFont="1" applyBorder="1" applyAlignment="1">
      <alignment horizontal="center"/>
    </xf>
    <xf numFmtId="0" fontId="7" fillId="0" borderId="190" xfId="42" applyFont="1" applyBorder="1" applyAlignment="1">
      <alignment horizontal="center"/>
    </xf>
    <xf numFmtId="0" fontId="7" fillId="0" borderId="192" xfId="42" applyFont="1" applyBorder="1" applyAlignment="1">
      <alignment horizontal="center"/>
    </xf>
    <xf numFmtId="0" fontId="7" fillId="0" borderId="153" xfId="42" applyFont="1" applyBorder="1" applyAlignment="1">
      <alignment horizontal="center" vertical="center"/>
    </xf>
    <xf numFmtId="0" fontId="7" fillId="0" borderId="44" xfId="42" applyFont="1" applyBorder="1" applyAlignment="1">
      <alignment horizontal="center" vertical="center"/>
    </xf>
    <xf numFmtId="0" fontId="7" fillId="0" borderId="36" xfId="42" applyFont="1" applyBorder="1" applyAlignment="1">
      <alignment horizontal="center" vertical="center"/>
    </xf>
    <xf numFmtId="0" fontId="7" fillId="0" borderId="50" xfId="42" applyFont="1" applyBorder="1" applyAlignment="1">
      <alignment horizontal="center" vertical="center"/>
    </xf>
    <xf numFmtId="0" fontId="7" fillId="0" borderId="98" xfId="42" applyFont="1" applyBorder="1" applyAlignment="1">
      <alignment horizontal="center" vertical="center"/>
    </xf>
    <xf numFmtId="0" fontId="7" fillId="0" borderId="112" xfId="42" applyFont="1" applyBorder="1" applyAlignment="1">
      <alignment horizontal="center" vertical="center"/>
    </xf>
    <xf numFmtId="0" fontId="7" fillId="0" borderId="108" xfId="42" applyFont="1" applyBorder="1" applyAlignment="1">
      <alignment horizontal="center" vertical="center"/>
    </xf>
    <xf numFmtId="0" fontId="8" fillId="0" borderId="26" xfId="42" applyFont="1" applyBorder="1" applyAlignment="1">
      <alignment horizontal="center" vertical="center"/>
    </xf>
    <xf numFmtId="0" fontId="8" fillId="0" borderId="127" xfId="42" applyFont="1" applyBorder="1" applyAlignment="1">
      <alignment horizontal="center" vertical="center"/>
    </xf>
    <xf numFmtId="0" fontId="8" fillId="0" borderId="141" xfId="42" applyFont="1" applyBorder="1" applyAlignment="1">
      <alignment horizontal="center" vertical="center"/>
    </xf>
    <xf numFmtId="0" fontId="8" fillId="0" borderId="145" xfId="42" applyFont="1" applyBorder="1" applyAlignment="1">
      <alignment horizontal="center" vertical="center"/>
    </xf>
    <xf numFmtId="0" fontId="7" fillId="0" borderId="169" xfId="42" applyFont="1" applyBorder="1" applyAlignment="1">
      <alignment horizontal="center" vertical="center"/>
    </xf>
    <xf numFmtId="0" fontId="7" fillId="0" borderId="200" xfId="42" applyFont="1" applyBorder="1" applyAlignment="1">
      <alignment horizontal="center"/>
    </xf>
    <xf numFmtId="0" fontId="7" fillId="0" borderId="201" xfId="42" applyFont="1" applyBorder="1" applyAlignment="1">
      <alignment horizontal="center"/>
    </xf>
    <xf numFmtId="0" fontId="7" fillId="0" borderId="202" xfId="42" applyFont="1" applyBorder="1" applyAlignment="1">
      <alignment horizontal="center"/>
    </xf>
    <xf numFmtId="0" fontId="7" fillId="0" borderId="0" xfId="0" applyFont="1" applyBorder="1" applyAlignment="1">
      <alignment horizontal="left"/>
    </xf>
    <xf numFmtId="0" fontId="7" fillId="0" borderId="0" xfId="0" applyFont="1" applyAlignment="1">
      <alignment horizontal="left"/>
    </xf>
    <xf numFmtId="0" fontId="8" fillId="0" borderId="0" xfId="0" applyFont="1" applyAlignment="1">
      <alignment horizontal="center"/>
    </xf>
    <xf numFmtId="0" fontId="7" fillId="0" borderId="188" xfId="0" applyFont="1" applyBorder="1" applyAlignment="1">
      <alignment horizontal="center"/>
    </xf>
    <xf numFmtId="0" fontId="7" fillId="0" borderId="190" xfId="0" applyFont="1" applyBorder="1" applyAlignment="1">
      <alignment horizontal="center"/>
    </xf>
    <xf numFmtId="0" fontId="7" fillId="0" borderId="192" xfId="0" applyFont="1" applyBorder="1" applyAlignment="1">
      <alignment horizontal="center"/>
    </xf>
    <xf numFmtId="0" fontId="7" fillId="0" borderId="185" xfId="0" applyFont="1" applyBorder="1" applyAlignment="1">
      <alignment horizontal="center" vertical="center"/>
    </xf>
    <xf numFmtId="0" fontId="7" fillId="0" borderId="34" xfId="0" applyFont="1" applyBorder="1" applyAlignment="1">
      <alignment horizontal="center" vertical="center"/>
    </xf>
    <xf numFmtId="0" fontId="7" fillId="0" borderId="44" xfId="0" applyFont="1" applyBorder="1" applyAlignment="1">
      <alignment horizontal="center" vertical="center"/>
    </xf>
    <xf numFmtId="0" fontId="7" fillId="0" borderId="35" xfId="0" applyFont="1" applyBorder="1" applyAlignment="1">
      <alignment horizontal="center" vertical="center"/>
    </xf>
    <xf numFmtId="0" fontId="8" fillId="0" borderId="26" xfId="0" applyFont="1" applyBorder="1" applyAlignment="1">
      <alignment horizontal="center" vertical="center"/>
    </xf>
    <xf numFmtId="0" fontId="8" fillId="0" borderId="127" xfId="0" applyFont="1" applyBorder="1" applyAlignment="1">
      <alignment horizontal="center" vertical="center"/>
    </xf>
    <xf numFmtId="0" fontId="7" fillId="0" borderId="149" xfId="42" applyFont="1" applyBorder="1" applyAlignment="1">
      <alignment vertical="center"/>
    </xf>
    <xf numFmtId="0" fontId="7" fillId="0" borderId="63" xfId="42" applyFont="1" applyBorder="1" applyAlignment="1">
      <alignment vertical="center"/>
    </xf>
    <xf numFmtId="0" fontId="7" fillId="0" borderId="34" xfId="42" applyFont="1" applyBorder="1" applyAlignment="1">
      <alignment horizontal="center" vertical="center"/>
    </xf>
    <xf numFmtId="0" fontId="7" fillId="0" borderId="35" xfId="42" applyFont="1" applyBorder="1" applyAlignment="1">
      <alignment horizontal="center" vertical="center"/>
    </xf>
    <xf numFmtId="0" fontId="8" fillId="0" borderId="122" xfId="42" applyFont="1" applyBorder="1" applyAlignment="1">
      <alignment horizontal="center" vertical="center"/>
    </xf>
    <xf numFmtId="0" fontId="8" fillId="0" borderId="171" xfId="42" applyFont="1" applyBorder="1" applyAlignment="1">
      <alignment horizontal="center" vertical="center"/>
    </xf>
    <xf numFmtId="0" fontId="7" fillId="0" borderId="33" xfId="42" applyFont="1" applyBorder="1" applyAlignment="1">
      <alignment vertical="center"/>
    </xf>
    <xf numFmtId="0" fontId="7" fillId="0" borderId="64" xfId="42" applyFont="1" applyBorder="1" applyAlignment="1">
      <alignment horizontal="center" vertical="center"/>
    </xf>
    <xf numFmtId="0" fontId="7" fillId="0" borderId="65" xfId="42" applyFont="1" applyBorder="1" applyAlignment="1">
      <alignment horizontal="center" vertical="center"/>
    </xf>
    <xf numFmtId="0" fontId="7" fillId="0" borderId="105" xfId="42" applyFont="1" applyBorder="1" applyAlignment="1">
      <alignment horizontal="center" vertical="center"/>
    </xf>
    <xf numFmtId="0" fontId="7" fillId="0" borderId="48" xfId="42" applyFont="1" applyBorder="1" applyAlignment="1">
      <alignment vertical="center"/>
    </xf>
    <xf numFmtId="0" fontId="8" fillId="0" borderId="143" xfId="42" applyFont="1" applyBorder="1" applyAlignment="1">
      <alignment horizontal="center" vertical="center"/>
    </xf>
    <xf numFmtId="0" fontId="6" fillId="0" borderId="179" xfId="51" applyFont="1" applyBorder="1" applyAlignment="1">
      <alignment horizontal="center"/>
    </xf>
    <xf numFmtId="0" fontId="6" fillId="0" borderId="180" xfId="51" applyFont="1" applyBorder="1" applyAlignment="1">
      <alignment horizontal="center"/>
    </xf>
    <xf numFmtId="0" fontId="6" fillId="0" borderId="181" xfId="51" applyFont="1" applyBorder="1" applyAlignment="1">
      <alignment horizontal="center"/>
    </xf>
    <xf numFmtId="0" fontId="22" fillId="0" borderId="167" xfId="51" applyFont="1" applyBorder="1" applyAlignment="1">
      <alignment horizontal="center" vertical="center"/>
    </xf>
    <xf numFmtId="0" fontId="22" fillId="0" borderId="80" xfId="51" applyFont="1" applyBorder="1" applyAlignment="1">
      <alignment horizontal="center" vertical="center"/>
    </xf>
    <xf numFmtId="0" fontId="22" fillId="0" borderId="160" xfId="51" applyFont="1" applyBorder="1" applyAlignment="1">
      <alignment horizontal="center" vertical="center"/>
    </xf>
    <xf numFmtId="0" fontId="22" fillId="0" borderId="12" xfId="51" applyNumberFormat="1" applyFont="1" applyFill="1" applyBorder="1" applyAlignment="1">
      <alignment horizontal="center" vertical="center"/>
    </xf>
    <xf numFmtId="0" fontId="22" fillId="0" borderId="33" xfId="51" applyNumberFormat="1" applyFont="1" applyFill="1" applyBorder="1" applyAlignment="1">
      <alignment horizontal="center" vertical="center"/>
    </xf>
    <xf numFmtId="0" fontId="22" fillId="0" borderId="134" xfId="51" applyFont="1" applyBorder="1" applyAlignment="1">
      <alignment horizontal="center" vertical="center"/>
    </xf>
    <xf numFmtId="0" fontId="22" fillId="0" borderId="79" xfId="51" applyFont="1" applyBorder="1" applyAlignment="1">
      <alignment horizontal="center" vertical="center"/>
    </xf>
    <xf numFmtId="0" fontId="22" fillId="0" borderId="120" xfId="51" applyFont="1" applyBorder="1" applyAlignment="1">
      <alignment horizontal="center" vertical="center"/>
    </xf>
    <xf numFmtId="0" fontId="18" fillId="0" borderId="0" xfId="51" applyAlignment="1">
      <alignment horizontal="left"/>
    </xf>
    <xf numFmtId="0" fontId="6" fillId="0" borderId="0" xfId="51" applyFont="1" applyAlignment="1">
      <alignment horizontal="left"/>
    </xf>
    <xf numFmtId="0" fontId="6" fillId="0" borderId="199" xfId="51" applyFont="1" applyBorder="1" applyAlignment="1">
      <alignment horizontal="center"/>
    </xf>
    <xf numFmtId="0" fontId="22" fillId="0" borderId="55" xfId="51" applyFont="1" applyBorder="1" applyAlignment="1">
      <alignment horizontal="center" vertical="center"/>
    </xf>
    <xf numFmtId="0" fontId="22" fillId="0" borderId="128" xfId="51" applyFont="1" applyBorder="1" applyAlignment="1">
      <alignment horizontal="center" vertical="center"/>
    </xf>
    <xf numFmtId="0" fontId="22" fillId="0" borderId="86" xfId="51" applyFont="1" applyBorder="1" applyAlignment="1">
      <alignment horizontal="center" vertical="center"/>
    </xf>
    <xf numFmtId="0" fontId="22" fillId="0" borderId="111" xfId="51" applyFont="1" applyBorder="1" applyAlignment="1">
      <alignment horizontal="center" vertical="center"/>
    </xf>
    <xf numFmtId="0" fontId="22" fillId="0" borderId="170" xfId="51" applyFont="1" applyBorder="1" applyAlignment="1">
      <alignment horizontal="center" vertical="center"/>
    </xf>
    <xf numFmtId="0" fontId="22" fillId="0" borderId="96" xfId="51" applyFont="1" applyBorder="1" applyAlignment="1">
      <alignment horizontal="center" vertical="center"/>
    </xf>
    <xf numFmtId="0" fontId="22" fillId="0" borderId="149" xfId="51" applyNumberFormat="1" applyFont="1" applyFill="1" applyBorder="1" applyAlignment="1">
      <alignment horizontal="center" vertical="center"/>
    </xf>
    <xf numFmtId="0" fontId="22" fillId="0" borderId="63" xfId="51" applyNumberFormat="1" applyFont="1" applyFill="1" applyBorder="1" applyAlignment="1">
      <alignment horizontal="center" vertical="center"/>
    </xf>
    <xf numFmtId="0" fontId="22" fillId="0" borderId="48" xfId="51" applyNumberFormat="1" applyFont="1" applyFill="1" applyBorder="1" applyAlignment="1">
      <alignment horizontal="center" vertical="center"/>
    </xf>
    <xf numFmtId="0" fontId="22" fillId="0" borderId="19" xfId="51" applyFont="1" applyBorder="1" applyAlignment="1">
      <alignment horizontal="center" vertical="center"/>
    </xf>
    <xf numFmtId="0" fontId="22" fillId="0" borderId="57" xfId="51" applyFont="1" applyBorder="1" applyAlignment="1">
      <alignment horizontal="center" vertical="center"/>
    </xf>
    <xf numFmtId="0" fontId="22" fillId="0" borderId="8" xfId="51" applyFont="1" applyBorder="1" applyAlignment="1">
      <alignment horizontal="center" vertical="center"/>
    </xf>
    <xf numFmtId="0" fontId="18" fillId="0" borderId="0" xfId="5" applyAlignment="1">
      <alignment horizontal="left" vertical="center" wrapText="1"/>
    </xf>
    <xf numFmtId="0" fontId="6" fillId="3" borderId="39" xfId="5" applyFont="1" applyFill="1" applyBorder="1" applyAlignment="1">
      <alignment vertical="center" wrapText="1"/>
    </xf>
    <xf numFmtId="0" fontId="6" fillId="3" borderId="166" xfId="5" applyFont="1" applyFill="1" applyBorder="1" applyAlignment="1">
      <alignment vertical="center" wrapText="1"/>
    </xf>
    <xf numFmtId="0" fontId="6" fillId="3" borderId="45" xfId="5" applyFont="1" applyFill="1" applyBorder="1" applyAlignment="1">
      <alignment horizontal="left" vertical="center" wrapText="1"/>
    </xf>
    <xf numFmtId="0" fontId="6" fillId="3" borderId="1" xfId="5" applyFont="1" applyFill="1" applyBorder="1" applyAlignment="1">
      <alignment horizontal="left" vertical="center" wrapText="1"/>
    </xf>
    <xf numFmtId="0" fontId="6" fillId="3" borderId="4" xfId="5" applyFont="1" applyFill="1" applyBorder="1" applyAlignment="1">
      <alignment horizontal="left" vertical="center" wrapText="1"/>
    </xf>
    <xf numFmtId="0" fontId="6" fillId="3" borderId="19" xfId="5" applyFont="1" applyFill="1" applyBorder="1" applyAlignment="1">
      <alignment horizontal="left" vertical="center" wrapText="1"/>
    </xf>
    <xf numFmtId="0" fontId="6" fillId="3" borderId="167" xfId="5" applyFont="1" applyFill="1" applyBorder="1" applyAlignment="1">
      <alignment horizontal="left" vertical="center" wrapText="1"/>
    </xf>
    <xf numFmtId="0" fontId="153" fillId="0" borderId="139" xfId="2" applyFont="1" applyBorder="1" applyAlignment="1" applyProtection="1">
      <alignment horizontal="left"/>
    </xf>
    <xf numFmtId="0" fontId="153" fillId="0" borderId="117" xfId="2" applyFont="1" applyBorder="1" applyAlignment="1" applyProtection="1">
      <alignment horizontal="left"/>
    </xf>
    <xf numFmtId="0" fontId="153" fillId="0" borderId="152" xfId="2" applyFont="1" applyBorder="1" applyAlignment="1" applyProtection="1">
      <alignment horizontal="left"/>
    </xf>
    <xf numFmtId="0" fontId="7" fillId="0" borderId="75" xfId="0" applyFont="1" applyBorder="1" applyAlignment="1">
      <alignment horizontal="right"/>
    </xf>
    <xf numFmtId="0" fontId="7" fillId="0" borderId="175" xfId="0" applyFont="1" applyBorder="1" applyAlignment="1">
      <alignment horizontal="center"/>
    </xf>
    <xf numFmtId="0" fontId="7" fillId="0" borderId="176" xfId="0" applyFont="1" applyBorder="1" applyAlignment="1">
      <alignment horizontal="center"/>
    </xf>
    <xf numFmtId="0" fontId="7" fillId="0" borderId="177" xfId="0" applyFont="1" applyBorder="1" applyAlignment="1">
      <alignment horizontal="center"/>
    </xf>
    <xf numFmtId="0" fontId="7" fillId="0" borderId="168" xfId="0" applyFont="1" applyBorder="1" applyAlignment="1">
      <alignment horizontal="center" vertical="center"/>
    </xf>
    <xf numFmtId="0" fontId="7" fillId="0" borderId="111" xfId="0" applyFont="1" applyBorder="1" applyAlignment="1">
      <alignment horizontal="center" vertical="center"/>
    </xf>
    <xf numFmtId="0" fontId="7" fillId="0" borderId="170" xfId="0" applyFont="1" applyBorder="1" applyAlignment="1">
      <alignment horizontal="center" vertical="center"/>
    </xf>
    <xf numFmtId="0" fontId="7" fillId="0" borderId="149" xfId="0" applyFont="1" applyBorder="1" applyAlignment="1">
      <alignment horizontal="center" wrapText="1"/>
    </xf>
    <xf numFmtId="0" fontId="7" fillId="0" borderId="63" xfId="0" applyFont="1" applyBorder="1" applyAlignment="1">
      <alignment horizontal="center"/>
    </xf>
    <xf numFmtId="0" fontId="7" fillId="0" borderId="123" xfId="0" applyFont="1" applyBorder="1" applyAlignment="1">
      <alignment horizontal="center" wrapText="1"/>
    </xf>
    <xf numFmtId="0" fontId="7" fillId="0" borderId="114" xfId="0" applyFont="1" applyBorder="1" applyAlignment="1">
      <alignment horizontal="center"/>
    </xf>
    <xf numFmtId="0" fontId="7" fillId="0" borderId="155" xfId="0" applyFont="1" applyBorder="1" applyAlignment="1">
      <alignment horizontal="center" vertical="center"/>
    </xf>
    <xf numFmtId="0" fontId="7" fillId="0" borderId="36" xfId="0" applyFont="1" applyBorder="1" applyAlignment="1">
      <alignment horizontal="center" vertical="center"/>
    </xf>
    <xf numFmtId="0" fontId="7" fillId="0" borderId="37" xfId="0" applyFont="1" applyBorder="1" applyAlignment="1">
      <alignment horizontal="center" vertical="center"/>
    </xf>
    <xf numFmtId="0" fontId="7" fillId="0" borderId="39" xfId="0" applyFont="1" applyBorder="1" applyAlignment="1">
      <alignment horizontal="center" vertical="center"/>
    </xf>
    <xf numFmtId="0" fontId="7" fillId="0" borderId="166" xfId="0" applyFont="1" applyBorder="1" applyAlignment="1">
      <alignment horizontal="center" vertical="center"/>
    </xf>
    <xf numFmtId="0" fontId="7" fillId="0" borderId="121" xfId="0" applyFont="1" applyBorder="1" applyAlignment="1">
      <alignment horizontal="center" vertical="center"/>
    </xf>
    <xf numFmtId="0" fontId="7" fillId="0" borderId="24" xfId="0" applyFont="1" applyFill="1" applyBorder="1" applyAlignment="1">
      <alignment horizontal="center" vertical="center"/>
    </xf>
    <xf numFmtId="0" fontId="7" fillId="0" borderId="27" xfId="0" applyFont="1" applyFill="1" applyBorder="1" applyAlignment="1">
      <alignment horizontal="center" vertical="center"/>
    </xf>
    <xf numFmtId="0" fontId="7" fillId="0" borderId="30" xfId="0" applyFont="1" applyFill="1" applyBorder="1" applyAlignment="1">
      <alignment horizontal="center" vertical="center"/>
    </xf>
    <xf numFmtId="0" fontId="7" fillId="0" borderId="173" xfId="0" applyFont="1" applyBorder="1" applyAlignment="1">
      <alignment horizontal="center" vertical="center"/>
    </xf>
    <xf numFmtId="0" fontId="7" fillId="0" borderId="90" xfId="0" applyFont="1" applyBorder="1" applyAlignment="1">
      <alignment horizontal="center" vertical="center"/>
    </xf>
    <xf numFmtId="0" fontId="7" fillId="0" borderId="147" xfId="0" applyFont="1" applyBorder="1" applyAlignment="1">
      <alignment horizontal="center" vertical="center"/>
    </xf>
    <xf numFmtId="0" fontId="7" fillId="0" borderId="123" xfId="0" applyFont="1" applyBorder="1" applyAlignment="1">
      <alignment horizontal="center" vertical="center"/>
    </xf>
    <xf numFmtId="0" fontId="7" fillId="0" borderId="45" xfId="0" applyFont="1" applyBorder="1" applyAlignment="1">
      <alignment horizontal="center" vertical="center"/>
    </xf>
    <xf numFmtId="0" fontId="7" fillId="0" borderId="1" xfId="0" applyFont="1" applyBorder="1" applyAlignment="1">
      <alignment horizontal="center" vertical="center"/>
    </xf>
    <xf numFmtId="0" fontId="7" fillId="0" borderId="19" xfId="0" applyFont="1" applyBorder="1" applyAlignment="1">
      <alignment horizontal="center" vertical="center"/>
    </xf>
    <xf numFmtId="0" fontId="7" fillId="0" borderId="151" xfId="0" applyFont="1" applyFill="1" applyBorder="1" applyAlignment="1">
      <alignment horizontal="center" vertical="center"/>
    </xf>
    <xf numFmtId="0" fontId="7" fillId="0" borderId="50" xfId="0" applyFont="1" applyFill="1" applyBorder="1" applyAlignment="1">
      <alignment horizontal="center" vertical="center"/>
    </xf>
    <xf numFmtId="0" fontId="27" fillId="0" borderId="40" xfId="149" applyFont="1" applyBorder="1" applyAlignment="1" applyProtection="1">
      <alignment horizontal="left"/>
    </xf>
    <xf numFmtId="0" fontId="27" fillId="0" borderId="2" xfId="149" applyFont="1" applyBorder="1" applyAlignment="1" applyProtection="1">
      <alignment horizontal="left"/>
    </xf>
    <xf numFmtId="0" fontId="27" fillId="0" borderId="3" xfId="149" applyFont="1" applyBorder="1" applyAlignment="1" applyProtection="1">
      <alignment horizontal="left"/>
    </xf>
    <xf numFmtId="0" fontId="151" fillId="0" borderId="188" xfId="8" applyFont="1" applyBorder="1" applyAlignment="1">
      <alignment horizontal="center" vertical="center"/>
    </xf>
    <xf numFmtId="0" fontId="151" fillId="0" borderId="190" xfId="8" applyFont="1" applyBorder="1" applyAlignment="1">
      <alignment horizontal="center" vertical="center"/>
    </xf>
    <xf numFmtId="0" fontId="151" fillId="0" borderId="192" xfId="8" applyFont="1" applyBorder="1" applyAlignment="1">
      <alignment horizontal="center" vertical="center"/>
    </xf>
    <xf numFmtId="0" fontId="27" fillId="0" borderId="51" xfId="149" applyFont="1" applyBorder="1" applyAlignment="1" applyProtection="1">
      <alignment horizontal="left"/>
    </xf>
    <xf numFmtId="0" fontId="27" fillId="0" borderId="46" xfId="149" applyFont="1" applyBorder="1" applyAlignment="1" applyProtection="1">
      <alignment horizontal="left"/>
    </xf>
    <xf numFmtId="0" fontId="27" fillId="0" borderId="47" xfId="149" applyFont="1" applyBorder="1" applyAlignment="1" applyProtection="1">
      <alignment horizontal="left"/>
    </xf>
    <xf numFmtId="0" fontId="27" fillId="0" borderId="42" xfId="149" applyFont="1" applyBorder="1" applyAlignment="1" applyProtection="1">
      <alignment horizontal="left"/>
    </xf>
    <xf numFmtId="0" fontId="27" fillId="0" borderId="5" xfId="149" applyFont="1" applyBorder="1" applyAlignment="1" applyProtection="1">
      <alignment horizontal="left"/>
    </xf>
    <xf numFmtId="0" fontId="27" fillId="0" borderId="6" xfId="149" applyFont="1" applyBorder="1" applyAlignment="1" applyProtection="1">
      <alignment horizontal="left"/>
    </xf>
    <xf numFmtId="0" fontId="12" fillId="0" borderId="0" xfId="42" applyFont="1" applyAlignment="1">
      <alignment horizontal="center"/>
    </xf>
    <xf numFmtId="0" fontId="19" fillId="0" borderId="0" xfId="42" applyFont="1" applyAlignment="1">
      <alignment horizontal="center"/>
    </xf>
    <xf numFmtId="0" fontId="6" fillId="0" borderId="179" xfId="42" applyFont="1" applyBorder="1" applyAlignment="1">
      <alignment horizontal="center"/>
    </xf>
    <xf numFmtId="0" fontId="6" fillId="0" borderId="180" xfId="42" applyFont="1" applyBorder="1" applyAlignment="1">
      <alignment horizontal="center"/>
    </xf>
    <xf numFmtId="0" fontId="6" fillId="0" borderId="181" xfId="42" applyFont="1" applyBorder="1" applyAlignment="1">
      <alignment horizontal="center"/>
    </xf>
    <xf numFmtId="0" fontId="6" fillId="0" borderId="1" xfId="42" applyFont="1" applyBorder="1" applyAlignment="1">
      <alignment horizontal="center" vertical="center" wrapText="1"/>
    </xf>
    <xf numFmtId="0" fontId="6" fillId="0" borderId="2" xfId="42" applyFont="1" applyBorder="1" applyAlignment="1">
      <alignment horizontal="center" vertical="center" wrapText="1"/>
    </xf>
    <xf numFmtId="0" fontId="6" fillId="0" borderId="3" xfId="42" applyFont="1" applyBorder="1" applyAlignment="1">
      <alignment horizontal="center" vertical="center" wrapText="1"/>
    </xf>
    <xf numFmtId="0" fontId="6" fillId="0" borderId="19" xfId="42" applyFont="1" applyBorder="1" applyAlignment="1">
      <alignment horizontal="center" vertical="center" wrapText="1"/>
    </xf>
    <xf numFmtId="0" fontId="6" fillId="0" borderId="57" xfId="42" applyFont="1" applyBorder="1" applyAlignment="1">
      <alignment horizontal="center" vertical="center" wrapText="1"/>
    </xf>
    <xf numFmtId="0" fontId="6" fillId="0" borderId="8" xfId="42" applyFont="1" applyBorder="1" applyAlignment="1">
      <alignment horizontal="center" vertical="center" wrapText="1"/>
    </xf>
    <xf numFmtId="0" fontId="6" fillId="3" borderId="24" xfId="42" applyFont="1" applyFill="1" applyBorder="1" applyAlignment="1">
      <alignment horizontal="center" vertical="center" wrapText="1"/>
    </xf>
    <xf numFmtId="0" fontId="6" fillId="3" borderId="151" xfId="42" applyFont="1" applyFill="1" applyBorder="1" applyAlignment="1">
      <alignment horizontal="center" vertical="center" wrapText="1"/>
    </xf>
    <xf numFmtId="0" fontId="6" fillId="0" borderId="34" xfId="42" applyFont="1" applyBorder="1" applyAlignment="1">
      <alignment horizontal="center" vertical="center"/>
    </xf>
    <xf numFmtId="0" fontId="6" fillId="0" borderId="44" xfId="42" applyFont="1" applyBorder="1" applyAlignment="1">
      <alignment horizontal="center" vertical="center"/>
    </xf>
    <xf numFmtId="0" fontId="6" fillId="0" borderId="35" xfId="42" applyFont="1" applyBorder="1" applyAlignment="1">
      <alignment horizontal="center" vertical="center"/>
    </xf>
    <xf numFmtId="0" fontId="6" fillId="0" borderId="25" xfId="42" applyFont="1" applyBorder="1" applyAlignment="1">
      <alignment horizontal="center" vertical="center" wrapText="1"/>
    </xf>
    <xf numFmtId="0" fontId="6" fillId="0" borderId="125" xfId="42" applyFont="1" applyBorder="1" applyAlignment="1">
      <alignment horizontal="center" vertical="center" wrapText="1"/>
    </xf>
    <xf numFmtId="0" fontId="6" fillId="0" borderId="26" xfId="42" applyFont="1" applyBorder="1" applyAlignment="1">
      <alignment horizontal="center" vertical="center" wrapText="1"/>
    </xf>
    <xf numFmtId="0" fontId="6" fillId="0" borderId="171" xfId="42" applyFont="1" applyBorder="1" applyAlignment="1">
      <alignment horizontal="center" vertical="center" wrapText="1"/>
    </xf>
    <xf numFmtId="0" fontId="6" fillId="0" borderId="0" xfId="42" applyFont="1" applyAlignment="1">
      <alignment horizontal="left"/>
    </xf>
    <xf numFmtId="0" fontId="6" fillId="0" borderId="0" xfId="42" applyFont="1" applyAlignment="1">
      <alignment horizontal="left" wrapText="1"/>
    </xf>
    <xf numFmtId="0" fontId="4" fillId="0" borderId="0" xfId="42" applyAlignment="1">
      <alignment horizontal="left"/>
    </xf>
    <xf numFmtId="0" fontId="32" fillId="0" borderId="0" xfId="42" applyFont="1" applyAlignment="1">
      <alignment horizontal="left"/>
    </xf>
    <xf numFmtId="0" fontId="6" fillId="0" borderId="167" xfId="42" applyFont="1" applyBorder="1" applyAlignment="1">
      <alignment horizontal="center" vertical="center"/>
    </xf>
    <xf numFmtId="0" fontId="6" fillId="0" borderId="80" xfId="42" applyFont="1" applyBorder="1" applyAlignment="1">
      <alignment horizontal="center" vertical="center"/>
    </xf>
    <xf numFmtId="0" fontId="6" fillId="0" borderId="160" xfId="42" applyFont="1" applyBorder="1" applyAlignment="1">
      <alignment horizontal="center" vertical="center"/>
    </xf>
    <xf numFmtId="0" fontId="6" fillId="0" borderId="98" xfId="42" applyFont="1" applyBorder="1" applyAlignment="1">
      <alignment horizontal="center"/>
    </xf>
    <xf numFmtId="0" fontId="6" fillId="0" borderId="112" xfId="42" applyFont="1" applyBorder="1" applyAlignment="1">
      <alignment horizontal="center"/>
    </xf>
    <xf numFmtId="0" fontId="6" fillId="0" borderId="108" xfId="42" applyFont="1" applyBorder="1" applyAlignment="1">
      <alignment horizontal="center"/>
    </xf>
    <xf numFmtId="0" fontId="6" fillId="0" borderId="101" xfId="42" applyFont="1" applyBorder="1" applyAlignment="1">
      <alignment horizontal="center"/>
    </xf>
    <xf numFmtId="0" fontId="6" fillId="0" borderId="34" xfId="42" applyFont="1" applyBorder="1" applyAlignment="1">
      <alignment horizontal="center"/>
    </xf>
    <xf numFmtId="0" fontId="6" fillId="0" borderId="44" xfId="42" applyFont="1" applyBorder="1" applyAlignment="1">
      <alignment horizontal="center"/>
    </xf>
    <xf numFmtId="0" fontId="6" fillId="0" borderId="36" xfId="42" applyFont="1" applyBorder="1" applyAlignment="1">
      <alignment horizontal="center"/>
    </xf>
    <xf numFmtId="0" fontId="19" fillId="0" borderId="0" xfId="42" applyFont="1" applyBorder="1" applyAlignment="1">
      <alignment horizontal="left" wrapText="1"/>
    </xf>
    <xf numFmtId="0" fontId="129" fillId="0" borderId="167" xfId="150" applyFont="1" applyFill="1" applyBorder="1" applyAlignment="1">
      <alignment horizontal="center" vertical="center" wrapText="1"/>
    </xf>
    <xf numFmtId="0" fontId="129" fillId="0" borderId="80" xfId="150" applyFont="1" applyFill="1" applyBorder="1" applyAlignment="1">
      <alignment horizontal="center" vertical="center" wrapText="1"/>
    </xf>
    <xf numFmtId="0" fontId="129" fillId="0" borderId="160" xfId="150" applyFont="1" applyFill="1" applyBorder="1" applyAlignment="1">
      <alignment horizontal="center" vertical="center" wrapText="1"/>
    </xf>
    <xf numFmtId="169" fontId="6" fillId="0" borderId="169" xfId="151" applyNumberFormat="1" applyFont="1" applyFill="1" applyBorder="1" applyAlignment="1">
      <alignment horizontal="center" vertical="center"/>
    </xf>
    <xf numFmtId="169" fontId="6" fillId="0" borderId="151" xfId="151" applyNumberFormat="1" applyFont="1" applyFill="1" applyBorder="1" applyAlignment="1">
      <alignment horizontal="center" vertical="center"/>
    </xf>
    <xf numFmtId="169" fontId="6" fillId="0" borderId="9" xfId="151" applyNumberFormat="1" applyFont="1" applyFill="1" applyBorder="1" applyAlignment="1">
      <alignment horizontal="center" vertical="center"/>
    </xf>
    <xf numFmtId="169" fontId="6" fillId="0" borderId="18" xfId="151" applyNumberFormat="1" applyFont="1" applyFill="1" applyBorder="1" applyAlignment="1">
      <alignment horizontal="center" vertical="center"/>
    </xf>
    <xf numFmtId="169" fontId="6" fillId="0" borderId="10" xfId="151" applyNumberFormat="1" applyFont="1" applyFill="1" applyBorder="1" applyAlignment="1">
      <alignment horizontal="center" vertical="center"/>
    </xf>
    <xf numFmtId="169" fontId="6" fillId="0" borderId="57" xfId="151" applyNumberFormat="1" applyFont="1" applyFill="1" applyBorder="1" applyAlignment="1">
      <alignment horizontal="center" vertical="center"/>
    </xf>
    <xf numFmtId="169" fontId="6" fillId="0" borderId="10" xfId="151" applyNumberFormat="1" applyFont="1" applyFill="1" applyBorder="1" applyAlignment="1">
      <alignment horizontal="center" vertical="center" wrapText="1"/>
    </xf>
    <xf numFmtId="169" fontId="6" fillId="2" borderId="7" xfId="151" applyNumberFormat="1" applyFont="1" applyFill="1" applyBorder="1" applyAlignment="1">
      <alignment horizontal="center" vertical="center" wrapText="1"/>
    </xf>
    <xf numFmtId="169" fontId="6" fillId="2" borderId="8" xfId="151" applyNumberFormat="1" applyFont="1" applyFill="1" applyBorder="1" applyAlignment="1">
      <alignment horizontal="center" vertical="center"/>
    </xf>
    <xf numFmtId="0" fontId="129" fillId="0" borderId="168" xfId="150" applyFont="1" applyFill="1" applyBorder="1" applyAlignment="1">
      <alignment horizontal="center" vertical="center" wrapText="1"/>
    </xf>
    <xf numFmtId="0" fontId="129" fillId="0" borderId="111" xfId="150" applyFont="1" applyFill="1" applyBorder="1" applyAlignment="1">
      <alignment horizontal="center" vertical="center"/>
    </xf>
    <xf numFmtId="0" fontId="129" fillId="0" borderId="170" xfId="150" applyFont="1" applyFill="1" applyBorder="1" applyAlignment="1">
      <alignment horizontal="center" vertical="center"/>
    </xf>
    <xf numFmtId="0" fontId="129" fillId="0" borderId="153" xfId="150" applyFont="1" applyFill="1" applyBorder="1" applyAlignment="1">
      <alignment horizontal="center" vertical="center" wrapText="1"/>
    </xf>
    <xf numFmtId="0" fontId="129" fillId="0" borderId="44" xfId="150" applyFont="1" applyFill="1" applyBorder="1" applyAlignment="1">
      <alignment horizontal="center" vertical="center" wrapText="1"/>
    </xf>
    <xf numFmtId="0" fontId="129" fillId="0" borderId="36" xfId="150" applyFont="1" applyFill="1" applyBorder="1" applyAlignment="1">
      <alignment horizontal="center" vertical="center" wrapText="1"/>
    </xf>
    <xf numFmtId="0" fontId="129" fillId="0" borderId="90" xfId="150" applyFont="1" applyFill="1" applyBorder="1" applyAlignment="1">
      <alignment horizontal="center" vertical="center"/>
    </xf>
    <xf numFmtId="0" fontId="129" fillId="0" borderId="111" xfId="150" applyFont="1" applyFill="1" applyBorder="1" applyAlignment="1">
      <alignment horizontal="center" vertical="center" wrapText="1"/>
    </xf>
    <xf numFmtId="0" fontId="129" fillId="0" borderId="170" xfId="150" applyFont="1" applyFill="1" applyBorder="1" applyAlignment="1">
      <alignment horizontal="center" vertical="center" wrapText="1"/>
    </xf>
    <xf numFmtId="0" fontId="129" fillId="0" borderId="33" xfId="150" applyFont="1" applyFill="1" applyBorder="1" applyAlignment="1">
      <alignment horizontal="center" vertical="center" wrapText="1"/>
    </xf>
    <xf numFmtId="0" fontId="129" fillId="0" borderId="96" xfId="150" applyFont="1" applyFill="1" applyBorder="1" applyAlignment="1">
      <alignment horizontal="center" vertical="center" wrapText="1"/>
    </xf>
    <xf numFmtId="0" fontId="129" fillId="0" borderId="120" xfId="150" applyFont="1" applyFill="1" applyBorder="1" applyAlignment="1">
      <alignment horizontal="center" vertical="center" wrapText="1"/>
    </xf>
    <xf numFmtId="0" fontId="6" fillId="0" borderId="24" xfId="42" applyFont="1" applyBorder="1" applyAlignment="1">
      <alignment horizontal="center" vertical="center"/>
    </xf>
    <xf numFmtId="0" fontId="6" fillId="0" borderId="27" xfId="42" applyFont="1" applyBorder="1" applyAlignment="1">
      <alignment horizontal="center" vertical="center"/>
    </xf>
    <xf numFmtId="0" fontId="6" fillId="0" borderId="50" xfId="42" applyFont="1" applyBorder="1" applyAlignment="1">
      <alignment horizontal="center" vertical="center"/>
    </xf>
    <xf numFmtId="0" fontId="6" fillId="0" borderId="30" xfId="42" applyFont="1" applyBorder="1" applyAlignment="1">
      <alignment horizontal="center" vertical="center"/>
    </xf>
    <xf numFmtId="0" fontId="6" fillId="0" borderId="24" xfId="154" applyFont="1" applyFill="1" applyBorder="1" applyAlignment="1">
      <alignment horizontal="center" vertical="center"/>
    </xf>
    <xf numFmtId="0" fontId="6" fillId="0" borderId="27" xfId="154" applyFont="1" applyFill="1" applyBorder="1" applyAlignment="1">
      <alignment horizontal="center" vertical="center"/>
    </xf>
    <xf numFmtId="0" fontId="6" fillId="0" borderId="151" xfId="154" applyFont="1" applyFill="1" applyBorder="1" applyAlignment="1">
      <alignment horizontal="center" vertical="center"/>
    </xf>
    <xf numFmtId="0" fontId="129" fillId="0" borderId="168" xfId="154" applyFont="1" applyFill="1" applyBorder="1" applyAlignment="1">
      <alignment horizontal="center" vertical="center"/>
    </xf>
    <xf numFmtId="0" fontId="129" fillId="0" borderId="111" xfId="154" applyFont="1" applyFill="1" applyBorder="1" applyAlignment="1">
      <alignment horizontal="center" vertical="center"/>
    </xf>
    <xf numFmtId="0" fontId="129" fillId="0" borderId="170" xfId="154" applyFont="1" applyFill="1" applyBorder="1" applyAlignment="1">
      <alignment horizontal="center" vertical="center"/>
    </xf>
    <xf numFmtId="0" fontId="6" fillId="0" borderId="149" xfId="154" applyFont="1" applyFill="1" applyBorder="1" applyAlignment="1">
      <alignment horizontal="center" vertical="center"/>
    </xf>
    <xf numFmtId="0" fontId="6" fillId="0" borderId="63" xfId="154" applyFont="1" applyFill="1" applyBorder="1" applyAlignment="1">
      <alignment horizontal="center" vertical="center"/>
    </xf>
    <xf numFmtId="0" fontId="6" fillId="0" borderId="123" xfId="154" applyFont="1" applyFill="1" applyBorder="1" applyAlignment="1">
      <alignment horizontal="center" vertical="center"/>
    </xf>
    <xf numFmtId="0" fontId="6" fillId="0" borderId="114" xfId="154" applyFont="1" applyFill="1" applyBorder="1" applyAlignment="1">
      <alignment horizontal="center" vertical="center"/>
    </xf>
    <xf numFmtId="0" fontId="6" fillId="0" borderId="34" xfId="154" applyFont="1" applyFill="1" applyBorder="1" applyAlignment="1">
      <alignment horizontal="center" vertical="center"/>
    </xf>
    <xf numFmtId="0" fontId="6" fillId="0" borderId="44" xfId="154" applyFont="1" applyFill="1" applyBorder="1" applyAlignment="1">
      <alignment horizontal="center" vertical="center"/>
    </xf>
    <xf numFmtId="0" fontId="6" fillId="0" borderId="155" xfId="154" applyFont="1" applyFill="1" applyBorder="1" applyAlignment="1">
      <alignment horizontal="center" vertical="center"/>
    </xf>
    <xf numFmtId="0" fontId="12" fillId="2" borderId="25" xfId="150" applyFont="1" applyFill="1" applyBorder="1" applyAlignment="1">
      <alignment horizontal="center" wrapText="1"/>
    </xf>
    <xf numFmtId="0" fontId="12" fillId="2" borderId="106" xfId="150" applyFont="1" applyFill="1" applyBorder="1" applyAlignment="1">
      <alignment horizontal="center" wrapText="1"/>
    </xf>
    <xf numFmtId="0" fontId="6" fillId="0" borderId="111" xfId="154" applyFont="1" applyFill="1" applyBorder="1" applyAlignment="1">
      <alignment horizontal="center" vertical="center"/>
    </xf>
    <xf numFmtId="0" fontId="6" fillId="0" borderId="86" xfId="154" applyFont="1" applyFill="1" applyBorder="1" applyAlignment="1">
      <alignment horizontal="center" vertical="center"/>
    </xf>
    <xf numFmtId="0" fontId="12" fillId="2" borderId="130" xfId="150" applyFont="1" applyFill="1" applyBorder="1" applyAlignment="1">
      <alignment horizontal="center" wrapText="1"/>
    </xf>
    <xf numFmtId="0" fontId="12" fillId="2" borderId="135" xfId="150" applyFont="1" applyFill="1" applyBorder="1" applyAlignment="1">
      <alignment horizontal="center" wrapText="1"/>
    </xf>
    <xf numFmtId="0" fontId="6" fillId="0" borderId="173" xfId="154" applyFont="1" applyFill="1" applyBorder="1" applyAlignment="1">
      <alignment horizontal="center" vertical="center"/>
    </xf>
    <xf numFmtId="0" fontId="6" fillId="0" borderId="12" xfId="154" applyFont="1" applyFill="1" applyBorder="1" applyAlignment="1">
      <alignment horizontal="center" vertical="center"/>
    </xf>
    <xf numFmtId="0" fontId="6" fillId="0" borderId="33" xfId="154" applyFont="1" applyFill="1" applyBorder="1" applyAlignment="1">
      <alignment horizontal="center" vertical="center"/>
    </xf>
    <xf numFmtId="0" fontId="7" fillId="0" borderId="24" xfId="154" applyFont="1" applyFill="1" applyBorder="1" applyAlignment="1">
      <alignment horizontal="center" vertical="center"/>
    </xf>
    <xf numFmtId="0" fontId="7" fillId="0" borderId="27" xfId="154" applyFont="1" applyFill="1" applyBorder="1" applyAlignment="1">
      <alignment horizontal="center" vertical="center"/>
    </xf>
    <xf numFmtId="0" fontId="7" fillId="0" borderId="50" xfId="154" applyFont="1" applyFill="1" applyBorder="1" applyAlignment="1">
      <alignment horizontal="center" vertical="center"/>
    </xf>
    <xf numFmtId="0" fontId="7" fillId="0" borderId="30" xfId="154" applyFont="1" applyFill="1" applyBorder="1" applyAlignment="1">
      <alignment horizontal="center" vertical="center"/>
    </xf>
    <xf numFmtId="0" fontId="4" fillId="2" borderId="174" xfId="42" applyFont="1" applyFill="1" applyBorder="1" applyAlignment="1">
      <alignment horizontal="center"/>
    </xf>
    <xf numFmtId="0" fontId="4" fillId="2" borderId="67" xfId="42" applyFont="1" applyFill="1" applyBorder="1" applyAlignment="1">
      <alignment horizontal="center"/>
    </xf>
    <xf numFmtId="0" fontId="4" fillId="2" borderId="157" xfId="42" applyFont="1" applyFill="1" applyBorder="1" applyAlignment="1">
      <alignment horizontal="center"/>
    </xf>
    <xf numFmtId="0" fontId="7" fillId="0" borderId="12" xfId="158" applyFont="1" applyBorder="1" applyAlignment="1">
      <alignment horizontal="center" vertical="center" wrapText="1"/>
    </xf>
    <xf numFmtId="0" fontId="7" fillId="0" borderId="0" xfId="158" applyFont="1" applyBorder="1" applyAlignment="1">
      <alignment horizontal="center" vertical="center"/>
    </xf>
    <xf numFmtId="0" fontId="7" fillId="0" borderId="15" xfId="158" applyFont="1" applyBorder="1" applyAlignment="1">
      <alignment horizontal="center" vertical="center"/>
    </xf>
    <xf numFmtId="0" fontId="7" fillId="0" borderId="169" xfId="160" quotePrefix="1" applyFont="1" applyBorder="1" applyAlignment="1">
      <alignment horizontal="center" vertical="center"/>
    </xf>
    <xf numFmtId="0" fontId="7" fillId="0" borderId="27" xfId="160" quotePrefix="1" applyFont="1" applyBorder="1" applyAlignment="1">
      <alignment horizontal="center" vertical="center"/>
    </xf>
    <xf numFmtId="0" fontId="7" fillId="0" borderId="50" xfId="160" quotePrefix="1" applyFont="1" applyBorder="1" applyAlignment="1">
      <alignment horizontal="center" vertical="center"/>
    </xf>
    <xf numFmtId="0" fontId="7" fillId="0" borderId="24" xfId="160" quotePrefix="1" applyFont="1" applyBorder="1" applyAlignment="1">
      <alignment horizontal="center" vertical="center"/>
    </xf>
    <xf numFmtId="0" fontId="4" fillId="2" borderId="153" xfId="42" applyFont="1" applyFill="1" applyBorder="1" applyAlignment="1">
      <alignment horizontal="center"/>
    </xf>
    <xf numFmtId="0" fontId="4" fillId="2" borderId="44" xfId="42" applyFont="1" applyFill="1" applyBorder="1" applyAlignment="1">
      <alignment horizontal="center"/>
    </xf>
    <xf numFmtId="0" fontId="4" fillId="2" borderId="36" xfId="42" applyFont="1" applyFill="1" applyBorder="1" applyAlignment="1">
      <alignment horizontal="center"/>
    </xf>
    <xf numFmtId="0" fontId="7" fillId="0" borderId="151" xfId="160" quotePrefix="1" applyFont="1" applyBorder="1" applyAlignment="1">
      <alignment horizontal="center" vertical="center"/>
    </xf>
    <xf numFmtId="0" fontId="4" fillId="2" borderId="137" xfId="42" applyFont="1" applyFill="1" applyBorder="1" applyAlignment="1">
      <alignment horizontal="center"/>
    </xf>
    <xf numFmtId="0" fontId="4" fillId="2" borderId="112" xfId="42" applyFont="1" applyFill="1" applyBorder="1" applyAlignment="1">
      <alignment horizontal="center"/>
    </xf>
    <xf numFmtId="0" fontId="4" fillId="2" borderId="186" xfId="42" applyFont="1" applyFill="1" applyBorder="1" applyAlignment="1">
      <alignment horizontal="center"/>
    </xf>
    <xf numFmtId="0" fontId="4" fillId="2" borderId="65" xfId="42" applyFont="1" applyFill="1" applyBorder="1" applyAlignment="1">
      <alignment horizontal="center"/>
    </xf>
    <xf numFmtId="0" fontId="4" fillId="2" borderId="113" xfId="42" applyFont="1" applyFill="1" applyBorder="1" applyAlignment="1">
      <alignment horizontal="center"/>
    </xf>
    <xf numFmtId="0" fontId="4" fillId="2" borderId="146" xfId="42" applyFont="1" applyFill="1" applyBorder="1" applyAlignment="1">
      <alignment horizontal="center"/>
    </xf>
    <xf numFmtId="0" fontId="4" fillId="0" borderId="0" xfId="42" applyFont="1" applyBorder="1" applyAlignment="1">
      <alignment horizontal="left"/>
    </xf>
    <xf numFmtId="0" fontId="6" fillId="0" borderId="0" xfId="159" applyFont="1" applyBorder="1" applyAlignment="1">
      <alignment horizontal="left"/>
    </xf>
    <xf numFmtId="0" fontId="18" fillId="0" borderId="0" xfId="159" applyFont="1" applyBorder="1" applyAlignment="1">
      <alignment horizontal="left"/>
    </xf>
    <xf numFmtId="0" fontId="7" fillId="0" borderId="30" xfId="160" quotePrefix="1" applyFont="1" applyBorder="1" applyAlignment="1">
      <alignment horizontal="center" vertical="center"/>
    </xf>
    <xf numFmtId="0" fontId="12" fillId="0" borderId="0" xfId="159" applyFont="1" applyBorder="1" applyAlignment="1">
      <alignment horizontal="left" wrapText="1"/>
    </xf>
    <xf numFmtId="0" fontId="6" fillId="0" borderId="0" xfId="159" applyFont="1" applyBorder="1" applyAlignment="1">
      <alignment horizontal="left" wrapText="1"/>
    </xf>
    <xf numFmtId="49" fontId="7" fillId="0" borderId="179" xfId="42" applyNumberFormat="1" applyFont="1" applyBorder="1" applyAlignment="1">
      <alignment horizontal="center" wrapText="1"/>
    </xf>
    <xf numFmtId="49" fontId="7" fillId="0" borderId="180" xfId="42" applyNumberFormat="1" applyFont="1" applyBorder="1" applyAlignment="1">
      <alignment horizontal="center" wrapText="1"/>
    </xf>
    <xf numFmtId="49" fontId="7" fillId="0" borderId="181" xfId="42" applyNumberFormat="1" applyFont="1" applyBorder="1" applyAlignment="1">
      <alignment horizontal="center" wrapText="1"/>
    </xf>
    <xf numFmtId="49" fontId="7" fillId="0" borderId="167" xfId="42" applyNumberFormat="1" applyFont="1" applyBorder="1" applyAlignment="1">
      <alignment horizontal="center" vertical="center" wrapText="1"/>
    </xf>
    <xf numFmtId="49" fontId="7" fillId="0" borderId="80" xfId="42" applyNumberFormat="1" applyFont="1" applyBorder="1" applyAlignment="1">
      <alignment horizontal="center" vertical="center" wrapText="1"/>
    </xf>
    <xf numFmtId="49" fontId="7" fillId="0" borderId="160" xfId="42" applyNumberFormat="1" applyFont="1" applyBorder="1" applyAlignment="1">
      <alignment horizontal="center" vertical="center" wrapText="1"/>
    </xf>
    <xf numFmtId="0" fontId="7" fillId="0" borderId="128" xfId="42" applyFont="1" applyBorder="1" applyAlignment="1">
      <alignment horizontal="center"/>
    </xf>
    <xf numFmtId="0" fontId="7" fillId="0" borderId="111" xfId="42" applyFont="1" applyBorder="1" applyAlignment="1">
      <alignment horizontal="center"/>
    </xf>
    <xf numFmtId="0" fontId="7" fillId="0" borderId="90" xfId="42" applyFont="1" applyBorder="1" applyAlignment="1">
      <alignment horizontal="center"/>
    </xf>
    <xf numFmtId="0" fontId="7" fillId="0" borderId="170" xfId="42" applyFont="1" applyBorder="1" applyAlignment="1">
      <alignment horizontal="center"/>
    </xf>
    <xf numFmtId="49" fontId="7" fillId="0" borderId="179" xfId="42" applyNumberFormat="1" applyFont="1" applyBorder="1" applyAlignment="1">
      <alignment horizontal="center" vertical="center" wrapText="1"/>
    </xf>
    <xf numFmtId="49" fontId="7" fillId="0" borderId="180" xfId="42" applyNumberFormat="1" applyFont="1" applyBorder="1" applyAlignment="1">
      <alignment horizontal="center" vertical="center" wrapText="1"/>
    </xf>
    <xf numFmtId="49" fontId="7" fillId="0" borderId="181" xfId="42" applyNumberFormat="1" applyFont="1" applyBorder="1" applyAlignment="1">
      <alignment horizontal="center" vertical="center" wrapText="1"/>
    </xf>
    <xf numFmtId="49" fontId="7" fillId="0" borderId="0" xfId="42" applyNumberFormat="1" applyFont="1" applyFill="1" applyBorder="1" applyAlignment="1">
      <alignment horizontal="left" wrapText="1"/>
    </xf>
    <xf numFmtId="0" fontId="7" fillId="0" borderId="134" xfId="42" applyFont="1" applyBorder="1" applyAlignment="1">
      <alignment horizontal="center"/>
    </xf>
    <xf numFmtId="0" fontId="7" fillId="0" borderId="96" xfId="42" applyFont="1" applyBorder="1" applyAlignment="1">
      <alignment horizontal="center"/>
    </xf>
    <xf numFmtId="0" fontId="7" fillId="0" borderId="120" xfId="42" applyFont="1" applyBorder="1" applyAlignment="1">
      <alignment horizontal="center"/>
    </xf>
    <xf numFmtId="0" fontId="7" fillId="3" borderId="59" xfId="5" applyFont="1" applyFill="1" applyBorder="1" applyAlignment="1">
      <alignment horizontal="center" vertical="center" wrapText="1"/>
    </xf>
    <xf numFmtId="0" fontId="6" fillId="0" borderId="24" xfId="5" applyFont="1" applyBorder="1" applyAlignment="1">
      <alignment horizontal="center" vertical="center"/>
    </xf>
    <xf numFmtId="0" fontId="6" fillId="0" borderId="151" xfId="5" applyFont="1" applyBorder="1" applyAlignment="1">
      <alignment horizontal="center" vertical="center"/>
    </xf>
    <xf numFmtId="0" fontId="6" fillId="0" borderId="93" xfId="5" applyFont="1" applyBorder="1" applyAlignment="1">
      <alignment horizontal="center" vertical="center"/>
    </xf>
    <xf numFmtId="0" fontId="29" fillId="0" borderId="1" xfId="5" applyFont="1" applyBorder="1" applyAlignment="1">
      <alignment horizontal="center" vertical="center" textRotation="90" wrapText="1"/>
    </xf>
    <xf numFmtId="3" fontId="14" fillId="2" borderId="4" xfId="40" applyNumberFormat="1" applyFont="1" applyFill="1" applyBorder="1" applyAlignment="1">
      <alignment horizontal="left"/>
    </xf>
    <xf numFmtId="3" fontId="14" fillId="2" borderId="5" xfId="40" applyNumberFormat="1" applyFont="1" applyFill="1" applyBorder="1" applyAlignment="1">
      <alignment horizontal="left"/>
    </xf>
    <xf numFmtId="0" fontId="29" fillId="0" borderId="1" xfId="5" quotePrefix="1" applyFont="1" applyBorder="1" applyAlignment="1">
      <alignment horizontal="center" vertical="center" textRotation="90" wrapText="1"/>
    </xf>
    <xf numFmtId="0" fontId="18" fillId="0" borderId="154" xfId="5" applyBorder="1" applyAlignment="1">
      <alignment horizontal="center"/>
    </xf>
    <xf numFmtId="0" fontId="18" fillId="0" borderId="13" xfId="5" applyBorder="1" applyAlignment="1">
      <alignment horizontal="center"/>
    </xf>
    <xf numFmtId="3" fontId="14" fillId="3" borderId="59" xfId="40" applyNumberFormat="1" applyFont="1" applyFill="1" applyBorder="1" applyAlignment="1">
      <alignment horizontal="center"/>
    </xf>
    <xf numFmtId="3" fontId="14" fillId="3" borderId="93" xfId="40" applyNumberFormat="1" applyFont="1" applyFill="1" applyBorder="1" applyAlignment="1">
      <alignment horizontal="center"/>
    </xf>
    <xf numFmtId="3" fontId="14" fillId="3" borderId="145" xfId="40" applyNumberFormat="1" applyFont="1" applyFill="1" applyBorder="1" applyAlignment="1">
      <alignment horizontal="center"/>
    </xf>
    <xf numFmtId="3" fontId="14" fillId="3" borderId="1" xfId="40" applyNumberFormat="1" applyFont="1" applyFill="1" applyBorder="1" applyAlignment="1">
      <alignment horizontal="left"/>
    </xf>
    <xf numFmtId="3" fontId="14" fillId="3" borderId="2" xfId="40" applyNumberFormat="1" applyFont="1" applyFill="1" applyBorder="1" applyAlignment="1">
      <alignment horizontal="left"/>
    </xf>
    <xf numFmtId="0" fontId="29" fillId="0" borderId="19" xfId="5" quotePrefix="1" applyFont="1" applyBorder="1" applyAlignment="1">
      <alignment horizontal="center" vertical="center" textRotation="90" wrapText="1"/>
    </xf>
    <xf numFmtId="0" fontId="29" fillId="0" borderId="174" xfId="5" quotePrefix="1" applyFont="1" applyBorder="1" applyAlignment="1">
      <alignment horizontal="center" vertical="center" textRotation="90" wrapText="1"/>
    </xf>
    <xf numFmtId="0" fontId="29" fillId="0" borderId="154" xfId="5" quotePrefix="1" applyFont="1" applyBorder="1" applyAlignment="1">
      <alignment horizontal="center" vertical="center" textRotation="90" wrapText="1"/>
    </xf>
    <xf numFmtId="3" fontId="14" fillId="39" borderId="1" xfId="40" applyNumberFormat="1" applyFont="1" applyFill="1" applyBorder="1" applyAlignment="1">
      <alignment horizontal="left"/>
    </xf>
    <xf numFmtId="3" fontId="14" fillId="39" borderId="2" xfId="40" applyNumberFormat="1" applyFont="1" applyFill="1" applyBorder="1" applyAlignment="1">
      <alignment horizontal="left"/>
    </xf>
    <xf numFmtId="0" fontId="6" fillId="0" borderId="1" xfId="5" applyFont="1" applyBorder="1" applyAlignment="1">
      <alignment horizontal="center"/>
    </xf>
    <xf numFmtId="0" fontId="6" fillId="0" borderId="2" xfId="5" applyFont="1" applyBorder="1" applyAlignment="1">
      <alignment horizontal="center"/>
    </xf>
    <xf numFmtId="0" fontId="6" fillId="0" borderId="3" xfId="5" applyFont="1" applyBorder="1" applyAlignment="1">
      <alignment horizontal="center"/>
    </xf>
    <xf numFmtId="0" fontId="7" fillId="2" borderId="61" xfId="5" applyFont="1" applyFill="1" applyBorder="1" applyAlignment="1">
      <alignment horizontal="left" wrapText="1"/>
    </xf>
    <xf numFmtId="0" fontId="7" fillId="0" borderId="137" xfId="5" applyFont="1" applyBorder="1" applyAlignment="1">
      <alignment horizontal="center" vertical="center" wrapText="1"/>
    </xf>
    <xf numFmtId="0" fontId="7" fillId="0" borderId="112" xfId="5" applyFont="1" applyBorder="1" applyAlignment="1">
      <alignment horizontal="center" vertical="center" wrapText="1"/>
    </xf>
    <xf numFmtId="0" fontId="7" fillId="0" borderId="146" xfId="5" applyFont="1" applyBorder="1" applyAlignment="1">
      <alignment horizontal="center" vertical="center" wrapText="1"/>
    </xf>
    <xf numFmtId="0" fontId="7" fillId="0" borderId="65" xfId="5" applyFont="1" applyBorder="1" applyAlignment="1">
      <alignment horizontal="center" vertical="center" wrapText="1"/>
    </xf>
    <xf numFmtId="0" fontId="7" fillId="2" borderId="4" xfId="5" applyFont="1" applyFill="1" applyBorder="1" applyAlignment="1">
      <alignment horizontal="left" wrapText="1"/>
    </xf>
    <xf numFmtId="0" fontId="7" fillId="2" borderId="5" xfId="5" applyFont="1" applyFill="1" applyBorder="1" applyAlignment="1">
      <alignment horizontal="left" wrapText="1"/>
    </xf>
    <xf numFmtId="0" fontId="7" fillId="0" borderId="12" xfId="5" applyFont="1" applyBorder="1" applyAlignment="1">
      <alignment horizontal="center" wrapText="1"/>
    </xf>
    <xf numFmtId="0" fontId="7" fillId="0" borderId="21" xfId="5" applyFont="1" applyBorder="1" applyAlignment="1">
      <alignment horizontal="center" wrapText="1"/>
    </xf>
    <xf numFmtId="0" fontId="7" fillId="0" borderId="48" xfId="5" applyFont="1" applyBorder="1" applyAlignment="1">
      <alignment horizontal="center" wrapText="1"/>
    </xf>
    <xf numFmtId="0" fontId="5" fillId="0" borderId="75" xfId="2" applyFont="1" applyBorder="1" applyAlignment="1" applyProtection="1">
      <alignment horizontal="left"/>
    </xf>
    <xf numFmtId="0" fontId="7" fillId="0" borderId="173" xfId="5" applyFont="1" applyBorder="1" applyAlignment="1">
      <alignment horizontal="center" wrapText="1"/>
    </xf>
    <xf numFmtId="0" fontId="7" fillId="0" borderId="33" xfId="5" applyFont="1" applyBorder="1" applyAlignment="1">
      <alignment horizontal="center" wrapText="1"/>
    </xf>
    <xf numFmtId="0" fontId="6" fillId="0" borderId="99" xfId="5" applyFont="1" applyBorder="1" applyAlignment="1">
      <alignment horizontal="center" vertical="center"/>
    </xf>
    <xf numFmtId="0" fontId="31" fillId="0" borderId="128" xfId="2" applyFont="1" applyBorder="1" applyAlignment="1" applyProtection="1">
      <alignment horizontal="left"/>
    </xf>
    <xf numFmtId="0" fontId="31" fillId="0" borderId="111" xfId="2" applyFont="1" applyBorder="1" applyAlignment="1" applyProtection="1">
      <alignment horizontal="left"/>
    </xf>
    <xf numFmtId="0" fontId="31" fillId="0" borderId="170" xfId="2" applyFont="1" applyBorder="1" applyAlignment="1" applyProtection="1">
      <alignment horizontal="left"/>
    </xf>
    <xf numFmtId="0" fontId="22" fillId="0" borderId="59" xfId="5" applyFont="1" applyBorder="1" applyAlignment="1">
      <alignment horizontal="center" vertical="center"/>
    </xf>
    <xf numFmtId="0" fontId="22" fillId="0" borderId="149" xfId="5" applyNumberFormat="1" applyFont="1" applyFill="1" applyBorder="1" applyAlignment="1">
      <alignment horizontal="center" vertical="center"/>
    </xf>
    <xf numFmtId="0" fontId="22" fillId="0" borderId="48" xfId="5" applyNumberFormat="1" applyFont="1" applyFill="1" applyBorder="1" applyAlignment="1">
      <alignment horizontal="center" vertical="center"/>
    </xf>
    <xf numFmtId="0" fontId="22" fillId="0" borderId="129" xfId="5" applyNumberFormat="1" applyFont="1" applyFill="1" applyBorder="1" applyAlignment="1">
      <alignment horizontal="center" vertical="center" wrapText="1"/>
    </xf>
    <xf numFmtId="0" fontId="22" fillId="0" borderId="22" xfId="5" applyNumberFormat="1" applyFont="1" applyFill="1" applyBorder="1" applyAlignment="1">
      <alignment horizontal="center" vertical="center" wrapText="1"/>
    </xf>
    <xf numFmtId="0" fontId="22" fillId="0" borderId="111" xfId="5" applyFont="1" applyBorder="1" applyAlignment="1">
      <alignment horizontal="center" vertical="center"/>
    </xf>
    <xf numFmtId="0" fontId="22" fillId="0" borderId="86" xfId="5" applyFont="1" applyBorder="1" applyAlignment="1">
      <alignment horizontal="center" vertical="center"/>
    </xf>
    <xf numFmtId="0" fontId="22" fillId="0" borderId="90" xfId="5" applyNumberFormat="1" applyFont="1" applyFill="1" applyBorder="1" applyAlignment="1">
      <alignment horizontal="center" vertical="center" wrapText="1"/>
    </xf>
    <xf numFmtId="0" fontId="22" fillId="0" borderId="0" xfId="5" applyNumberFormat="1" applyFont="1" applyFill="1" applyBorder="1" applyAlignment="1">
      <alignment horizontal="center" vertical="center" wrapText="1"/>
    </xf>
    <xf numFmtId="0" fontId="22" fillId="0" borderId="147" xfId="5" applyNumberFormat="1" applyFont="1" applyFill="1" applyBorder="1" applyAlignment="1">
      <alignment horizontal="center" vertical="center" wrapText="1"/>
    </xf>
    <xf numFmtId="0" fontId="22" fillId="0" borderId="15" xfId="5" applyNumberFormat="1" applyFont="1" applyFill="1" applyBorder="1" applyAlignment="1">
      <alignment horizontal="center" vertical="center" wrapText="1"/>
    </xf>
    <xf numFmtId="0" fontId="22" fillId="0" borderId="120" xfId="5" applyFont="1" applyBorder="1" applyAlignment="1">
      <alignment horizontal="center" vertical="center"/>
    </xf>
    <xf numFmtId="0" fontId="22" fillId="0" borderId="173" xfId="5" applyNumberFormat="1" applyFont="1" applyFill="1" applyBorder="1" applyAlignment="1">
      <alignment horizontal="center" vertical="center"/>
    </xf>
    <xf numFmtId="0" fontId="22" fillId="0" borderId="33" xfId="5" applyNumberFormat="1" applyFont="1" applyFill="1" applyBorder="1" applyAlignment="1">
      <alignment horizontal="center" vertical="center"/>
    </xf>
    <xf numFmtId="0" fontId="6" fillId="0" borderId="60" xfId="5" applyFont="1" applyBorder="1" applyAlignment="1">
      <alignment horizontal="center" vertical="center" wrapText="1"/>
    </xf>
    <xf numFmtId="0" fontId="32" fillId="0" borderId="0" xfId="5" applyFont="1" applyAlignment="1">
      <alignment horizontal="left"/>
    </xf>
    <xf numFmtId="0" fontId="6" fillId="0" borderId="169" xfId="5" applyFont="1" applyFill="1" applyBorder="1" applyAlignment="1">
      <alignment horizontal="center" wrapText="1"/>
    </xf>
    <xf numFmtId="0" fontId="6" fillId="0" borderId="151" xfId="5" applyFont="1" applyFill="1" applyBorder="1" applyAlignment="1">
      <alignment horizontal="center" wrapText="1"/>
    </xf>
    <xf numFmtId="0" fontId="22" fillId="0" borderId="24" xfId="5" applyNumberFormat="1" applyFont="1" applyFill="1" applyBorder="1" applyAlignment="1">
      <alignment horizontal="center" vertical="center"/>
    </xf>
    <xf numFmtId="49" fontId="22" fillId="0" borderId="27" xfId="5" applyNumberFormat="1" applyFont="1" applyFill="1" applyBorder="1" applyAlignment="1">
      <alignment horizontal="center" vertical="center"/>
    </xf>
    <xf numFmtId="49" fontId="22" fillId="0" borderId="30" xfId="5" applyNumberFormat="1" applyFont="1" applyFill="1" applyBorder="1" applyAlignment="1">
      <alignment horizontal="center" vertical="center"/>
    </xf>
    <xf numFmtId="0" fontId="22" fillId="0" borderId="55" xfId="5" applyFont="1" applyBorder="1" applyAlignment="1">
      <alignment horizontal="center" vertical="center"/>
    </xf>
    <xf numFmtId="0" fontId="22" fillId="0" borderId="169" xfId="5" applyNumberFormat="1" applyFont="1" applyFill="1" applyBorder="1" applyAlignment="1">
      <alignment horizontal="center" vertical="center"/>
    </xf>
    <xf numFmtId="49" fontId="22" fillId="0" borderId="50" xfId="5" applyNumberFormat="1" applyFont="1" applyFill="1" applyBorder="1" applyAlignment="1">
      <alignment horizontal="center" vertical="center"/>
    </xf>
    <xf numFmtId="49" fontId="22" fillId="0" borderId="151" xfId="5" applyNumberFormat="1" applyFont="1" applyFill="1" applyBorder="1" applyAlignment="1">
      <alignment horizontal="center" vertical="center"/>
    </xf>
    <xf numFmtId="0" fontId="6" fillId="0" borderId="179" xfId="0" applyFont="1" applyBorder="1" applyAlignment="1">
      <alignment horizontal="center"/>
    </xf>
    <xf numFmtId="0" fontId="6" fillId="0" borderId="180" xfId="0" applyFont="1" applyBorder="1" applyAlignment="1">
      <alignment horizontal="center"/>
    </xf>
    <xf numFmtId="0" fontId="6" fillId="0" borderId="181" xfId="0" applyFont="1" applyBorder="1" applyAlignment="1">
      <alignment horizontal="center"/>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3" borderId="1" xfId="0" applyFont="1" applyFill="1" applyBorder="1" applyAlignment="1">
      <alignment horizontal="center" vertical="center" wrapText="1"/>
    </xf>
    <xf numFmtId="0" fontId="6" fillId="3" borderId="167"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80"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160"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121" xfId="0" applyFont="1" applyFill="1" applyBorder="1" applyAlignment="1">
      <alignment horizontal="center" vertical="center" wrapText="1"/>
    </xf>
    <xf numFmtId="0" fontId="6" fillId="3" borderId="19"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13" fillId="0" borderId="0" xfId="0" applyFont="1" applyAlignment="1">
      <alignment horizontal="left" vertical="center" wrapText="1"/>
    </xf>
    <xf numFmtId="0" fontId="89" fillId="0" borderId="0" xfId="0" applyFont="1" applyAlignment="1">
      <alignment horizontal="left"/>
    </xf>
    <xf numFmtId="0" fontId="8" fillId="0" borderId="0" xfId="0" applyFont="1" applyFill="1" applyAlignment="1">
      <alignment horizontal="center" vertical="center"/>
    </xf>
    <xf numFmtId="0" fontId="6" fillId="0" borderId="167" xfId="0" applyFont="1" applyBorder="1" applyAlignment="1">
      <alignment horizontal="center" vertical="center" wrapText="1"/>
    </xf>
    <xf numFmtId="0" fontId="6" fillId="0" borderId="80" xfId="0" applyFont="1" applyBorder="1" applyAlignment="1">
      <alignment horizontal="center" vertical="center" wrapText="1"/>
    </xf>
    <xf numFmtId="0" fontId="6" fillId="0" borderId="160" xfId="0" applyFont="1" applyBorder="1" applyAlignment="1">
      <alignment horizontal="center" vertical="center" wrapText="1"/>
    </xf>
    <xf numFmtId="0" fontId="6" fillId="3" borderId="154"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3" borderId="169" xfId="0" applyFont="1" applyFill="1" applyBorder="1" applyAlignment="1">
      <alignment horizontal="center" vertical="center" wrapText="1"/>
    </xf>
    <xf numFmtId="0" fontId="6" fillId="3" borderId="27" xfId="0" applyFont="1" applyFill="1" applyBorder="1" applyAlignment="1">
      <alignment horizontal="center" vertical="center" wrapText="1"/>
    </xf>
    <xf numFmtId="0" fontId="6" fillId="3" borderId="151"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57"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7" fillId="0" borderId="179" xfId="0" applyFont="1" applyBorder="1" applyAlignment="1">
      <alignment horizontal="center" vertical="center"/>
    </xf>
    <xf numFmtId="0" fontId="7" fillId="0" borderId="180" xfId="0" applyFont="1" applyBorder="1" applyAlignment="1">
      <alignment horizontal="center" vertical="center"/>
    </xf>
    <xf numFmtId="0" fontId="7" fillId="0" borderId="181" xfId="0" applyFont="1" applyBorder="1" applyAlignment="1">
      <alignment horizontal="center" vertical="center"/>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5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5" xfId="0" applyFont="1" applyBorder="1" applyAlignment="1">
      <alignment horizontal="center" vertical="center"/>
    </xf>
    <xf numFmtId="0" fontId="7" fillId="0" borderId="125" xfId="0" applyFont="1" applyBorder="1" applyAlignment="1">
      <alignment horizontal="center" vertical="center"/>
    </xf>
    <xf numFmtId="0" fontId="7" fillId="0" borderId="51" xfId="0" applyFont="1" applyBorder="1" applyAlignment="1">
      <alignment horizontal="center" vertical="center"/>
    </xf>
    <xf numFmtId="0" fontId="7" fillId="0" borderId="46" xfId="0" applyFont="1" applyBorder="1" applyAlignment="1">
      <alignment horizontal="center" vertical="center"/>
    </xf>
    <xf numFmtId="0" fontId="7" fillId="0" borderId="52" xfId="0" applyFont="1" applyBorder="1" applyAlignment="1">
      <alignment horizontal="center" vertical="center"/>
    </xf>
    <xf numFmtId="0" fontId="7" fillId="2" borderId="25" xfId="0" applyFont="1" applyFill="1" applyBorder="1" applyAlignment="1">
      <alignment horizontal="center" vertical="center" wrapText="1"/>
    </xf>
    <xf numFmtId="0" fontId="7" fillId="2" borderId="125" xfId="0" applyFont="1" applyFill="1" applyBorder="1" applyAlignment="1">
      <alignment horizontal="center" vertical="center" wrapText="1"/>
    </xf>
    <xf numFmtId="0" fontId="7" fillId="0" borderId="51" xfId="0" applyFont="1" applyBorder="1" applyAlignment="1">
      <alignment horizontal="center" vertical="center" wrapText="1"/>
    </xf>
    <xf numFmtId="0" fontId="7" fillId="0" borderId="70" xfId="0" applyFont="1" applyBorder="1" applyAlignment="1">
      <alignment horizontal="center" vertical="center" wrapText="1"/>
    </xf>
    <xf numFmtId="0" fontId="6" fillId="3" borderId="24" xfId="0" applyFont="1" applyFill="1" applyBorder="1" applyAlignment="1">
      <alignment horizontal="center" vertical="center" wrapText="1"/>
    </xf>
    <xf numFmtId="0" fontId="6" fillId="3" borderId="50"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52" xfId="0" applyFont="1" applyBorder="1" applyAlignment="1">
      <alignment horizontal="center" vertical="center" wrapText="1"/>
    </xf>
    <xf numFmtId="0" fontId="7" fillId="0" borderId="58" xfId="0" applyFont="1" applyBorder="1" applyAlignment="1">
      <alignment horizontal="center" vertical="center" wrapText="1"/>
    </xf>
    <xf numFmtId="0" fontId="7" fillId="2" borderId="26" xfId="0" applyFont="1" applyFill="1" applyBorder="1" applyAlignment="1">
      <alignment horizontal="center" vertical="center" wrapText="1"/>
    </xf>
    <xf numFmtId="0" fontId="7" fillId="2" borderId="171" xfId="0" applyFont="1" applyFill="1" applyBorder="1" applyAlignment="1">
      <alignment horizontal="center" vertical="center" wrapText="1"/>
    </xf>
    <xf numFmtId="0" fontId="6" fillId="3" borderId="39" xfId="0" applyFont="1" applyFill="1" applyBorder="1" applyAlignment="1">
      <alignment horizontal="center" vertical="center" wrapText="1"/>
    </xf>
    <xf numFmtId="0" fontId="6" fillId="3" borderId="185"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7" fillId="0" borderId="167" xfId="0" applyFont="1" applyBorder="1" applyAlignment="1">
      <alignment horizontal="center" vertical="center" wrapText="1"/>
    </xf>
    <xf numFmtId="0" fontId="7" fillId="0" borderId="51" xfId="0" applyFont="1" applyBorder="1" applyAlignment="1">
      <alignment horizontal="center" vertical="center" textRotation="90" wrapText="1"/>
    </xf>
    <xf numFmtId="0" fontId="7" fillId="0" borderId="70" xfId="0" applyFont="1" applyBorder="1" applyAlignment="1">
      <alignment horizontal="center" vertical="center" textRotation="90" wrapText="1"/>
    </xf>
    <xf numFmtId="0" fontId="7" fillId="0" borderId="46" xfId="0" applyFont="1" applyFill="1" applyBorder="1" applyAlignment="1">
      <alignment horizontal="center" vertical="center" textRotation="90" wrapText="1"/>
    </xf>
    <xf numFmtId="0" fontId="7" fillId="0" borderId="57" xfId="0" applyFont="1" applyFill="1" applyBorder="1" applyAlignment="1">
      <alignment horizontal="center" vertical="center" textRotation="90" wrapText="1"/>
    </xf>
    <xf numFmtId="0" fontId="7" fillId="0" borderId="46" xfId="0" applyFont="1" applyBorder="1" applyAlignment="1">
      <alignment horizontal="center" vertical="center" textRotation="90" wrapText="1"/>
    </xf>
    <xf numFmtId="0" fontId="7" fillId="0" borderId="57" xfId="0" applyFont="1" applyBorder="1" applyAlignment="1">
      <alignment horizontal="center" vertical="center" textRotation="90" wrapText="1"/>
    </xf>
    <xf numFmtId="0" fontId="7" fillId="0" borderId="47" xfId="0" applyFont="1" applyFill="1" applyBorder="1" applyAlignment="1">
      <alignment horizontal="center" vertical="center" textRotation="90" wrapText="1"/>
    </xf>
    <xf numFmtId="0" fontId="7" fillId="0" borderId="8" xfId="0" applyFont="1" applyFill="1" applyBorder="1" applyAlignment="1">
      <alignment horizontal="center" vertical="center" textRotation="90" wrapText="1"/>
    </xf>
    <xf numFmtId="0" fontId="6" fillId="3" borderId="45" xfId="0" applyFont="1" applyFill="1" applyBorder="1" applyAlignment="1">
      <alignment horizontal="center" vertical="center" wrapText="1"/>
    </xf>
    <xf numFmtId="0" fontId="0" fillId="0" borderId="180" xfId="0" applyBorder="1" applyAlignment="1">
      <alignment horizontal="center" vertical="center"/>
    </xf>
    <xf numFmtId="0" fontId="0" fillId="0" borderId="181" xfId="0" applyBorder="1" applyAlignment="1">
      <alignment horizontal="center" vertical="center"/>
    </xf>
    <xf numFmtId="0" fontId="7" fillId="0" borderId="166" xfId="0" applyFont="1" applyBorder="1" applyAlignment="1">
      <alignment horizontal="center" vertical="center" wrapText="1"/>
    </xf>
    <xf numFmtId="0" fontId="0" fillId="0" borderId="93" xfId="0" applyBorder="1" applyAlignment="1">
      <alignment horizontal="center" vertical="center"/>
    </xf>
    <xf numFmtId="0" fontId="0" fillId="0" borderId="145" xfId="0" applyBorder="1" applyAlignment="1">
      <alignment horizontal="center" vertical="center"/>
    </xf>
    <xf numFmtId="0" fontId="0" fillId="0" borderId="33" xfId="0" applyBorder="1" applyAlignment="1">
      <alignment horizontal="center" vertical="center"/>
    </xf>
    <xf numFmtId="0" fontId="0" fillId="0" borderId="96" xfId="0" applyBorder="1" applyAlignment="1">
      <alignment horizontal="center" vertical="center"/>
    </xf>
    <xf numFmtId="0" fontId="0" fillId="0" borderId="120" xfId="0" applyBorder="1" applyAlignment="1">
      <alignment horizontal="center" vertical="center"/>
    </xf>
    <xf numFmtId="0" fontId="7" fillId="0" borderId="57" xfId="0" applyFont="1" applyBorder="1" applyAlignment="1">
      <alignment horizontal="center" vertical="center"/>
    </xf>
    <xf numFmtId="0" fontId="7" fillId="0" borderId="47" xfId="0" applyFont="1" applyBorder="1" applyAlignment="1">
      <alignment horizontal="center" vertical="center" wrapText="1"/>
    </xf>
    <xf numFmtId="0" fontId="7" fillId="0" borderId="8" xfId="0" applyFont="1" applyBorder="1" applyAlignment="1">
      <alignment horizontal="center" vertical="center"/>
    </xf>
    <xf numFmtId="0" fontId="6" fillId="0" borderId="0" xfId="0" applyFont="1" applyAlignment="1">
      <alignment horizontal="left"/>
    </xf>
    <xf numFmtId="0" fontId="6" fillId="0" borderId="11" xfId="5" applyFont="1" applyBorder="1" applyAlignment="1">
      <alignment horizontal="center" vertical="center" wrapText="1"/>
    </xf>
    <xf numFmtId="0" fontId="7" fillId="5" borderId="187" xfId="5" applyFont="1" applyFill="1" applyBorder="1" applyAlignment="1">
      <alignment horizontal="left"/>
    </xf>
    <xf numFmtId="0" fontId="7" fillId="5" borderId="117" xfId="5" applyFont="1" applyFill="1" applyBorder="1" applyAlignment="1">
      <alignment horizontal="left"/>
    </xf>
    <xf numFmtId="0" fontId="7" fillId="5" borderId="152" xfId="5" applyFont="1" applyFill="1" applyBorder="1" applyAlignment="1">
      <alignment horizontal="left"/>
    </xf>
    <xf numFmtId="0" fontId="31" fillId="0" borderId="81" xfId="2" applyFont="1" applyBorder="1" applyAlignment="1" applyProtection="1">
      <alignment horizontal="left"/>
    </xf>
    <xf numFmtId="0" fontId="31" fillId="0" borderId="82" xfId="2" applyFont="1" applyBorder="1" applyAlignment="1" applyProtection="1">
      <alignment horizontal="left"/>
    </xf>
    <xf numFmtId="0" fontId="31" fillId="0" borderId="119" xfId="2" applyFont="1" applyBorder="1" applyAlignment="1" applyProtection="1">
      <alignment horizontal="left"/>
    </xf>
    <xf numFmtId="0" fontId="150" fillId="0" borderId="196" xfId="8" applyFont="1" applyBorder="1" applyAlignment="1">
      <alignment horizontal="center" vertical="center"/>
    </xf>
    <xf numFmtId="0" fontId="150" fillId="0" borderId="17" xfId="8" applyFont="1" applyBorder="1" applyAlignment="1">
      <alignment horizontal="center" vertical="center"/>
    </xf>
    <xf numFmtId="0" fontId="150" fillId="0" borderId="197" xfId="8" applyFont="1" applyBorder="1" applyAlignment="1">
      <alignment horizontal="center" vertical="center"/>
    </xf>
    <xf numFmtId="0" fontId="155" fillId="0" borderId="51" xfId="8" applyFont="1" applyBorder="1" applyAlignment="1">
      <alignment horizontal="left" vertical="center"/>
    </xf>
    <xf numFmtId="0" fontId="155" fillId="0" borderId="46" xfId="8" applyFont="1" applyBorder="1" applyAlignment="1">
      <alignment horizontal="left" vertical="center"/>
    </xf>
    <xf numFmtId="0" fontId="155" fillId="0" borderId="47" xfId="8" applyFont="1" applyBorder="1" applyAlignment="1">
      <alignment horizontal="left" vertical="center"/>
    </xf>
    <xf numFmtId="0" fontId="155" fillId="0" borderId="42" xfId="8" applyFont="1" applyBorder="1" applyAlignment="1">
      <alignment horizontal="left" vertical="center"/>
    </xf>
    <xf numFmtId="0" fontId="155" fillId="0" borderId="5" xfId="8" applyFont="1" applyBorder="1" applyAlignment="1">
      <alignment horizontal="left" vertical="center"/>
    </xf>
    <xf numFmtId="0" fontId="155" fillId="0" borderId="6" xfId="8" applyFont="1" applyBorder="1" applyAlignment="1">
      <alignment horizontal="left" vertical="center"/>
    </xf>
    <xf numFmtId="0" fontId="152" fillId="0" borderId="40" xfId="2" applyFont="1" applyBorder="1" applyAlignment="1" applyProtection="1">
      <alignment horizontal="left"/>
    </xf>
    <xf numFmtId="0" fontId="152" fillId="0" borderId="2" xfId="2" applyFont="1" applyBorder="1" applyAlignment="1" applyProtection="1">
      <alignment horizontal="left"/>
    </xf>
    <xf numFmtId="0" fontId="152" fillId="0" borderId="3" xfId="2" applyFont="1" applyBorder="1" applyAlignment="1" applyProtection="1">
      <alignment horizontal="left"/>
    </xf>
    <xf numFmtId="0" fontId="150" fillId="0" borderId="175" xfId="8" applyFont="1" applyBorder="1" applyAlignment="1">
      <alignment horizontal="center" vertical="center"/>
    </xf>
    <xf numFmtId="0" fontId="150" fillId="0" borderId="176" xfId="8" applyFont="1" applyBorder="1" applyAlignment="1">
      <alignment horizontal="center" vertical="center"/>
    </xf>
    <xf numFmtId="0" fontId="150" fillId="0" borderId="177" xfId="8" applyFont="1" applyBorder="1" applyAlignment="1">
      <alignment horizontal="center" vertical="center"/>
    </xf>
    <xf numFmtId="0" fontId="155" fillId="0" borderId="51" xfId="2" applyFont="1" applyBorder="1" applyAlignment="1" applyProtection="1">
      <alignment horizontal="left"/>
    </xf>
    <xf numFmtId="0" fontId="155" fillId="0" borderId="46" xfId="2" applyFont="1" applyBorder="1" applyAlignment="1" applyProtection="1">
      <alignment horizontal="left"/>
    </xf>
    <xf numFmtId="0" fontId="155" fillId="0" borderId="47" xfId="2" applyFont="1" applyBorder="1" applyAlignment="1" applyProtection="1">
      <alignment horizontal="left"/>
    </xf>
    <xf numFmtId="0" fontId="155" fillId="0" borderId="40" xfId="2" applyFont="1" applyBorder="1" applyAlignment="1" applyProtection="1">
      <alignment horizontal="left"/>
    </xf>
    <xf numFmtId="0" fontId="155" fillId="0" borderId="2" xfId="2" applyFont="1" applyBorder="1" applyAlignment="1" applyProtection="1">
      <alignment horizontal="left"/>
    </xf>
    <xf numFmtId="0" fontId="155" fillId="0" borderId="3" xfId="2" applyFont="1" applyBorder="1" applyAlignment="1" applyProtection="1">
      <alignment horizontal="left"/>
    </xf>
    <xf numFmtId="0" fontId="155" fillId="0" borderId="40" xfId="2" applyFont="1" applyFill="1" applyBorder="1" applyAlignment="1" applyProtection="1">
      <alignment horizontal="left"/>
    </xf>
    <xf numFmtId="0" fontId="155" fillId="0" borderId="2" xfId="2" applyFont="1" applyFill="1" applyBorder="1" applyAlignment="1" applyProtection="1">
      <alignment horizontal="left"/>
    </xf>
    <xf numFmtId="0" fontId="155" fillId="0" borderId="3" xfId="2" applyFont="1" applyFill="1" applyBorder="1" applyAlignment="1" applyProtection="1">
      <alignment horizontal="left"/>
    </xf>
    <xf numFmtId="0" fontId="155" fillId="0" borderId="40" xfId="4" applyFont="1" applyBorder="1" applyAlignment="1" applyProtection="1">
      <alignment horizontal="left"/>
    </xf>
    <xf numFmtId="0" fontId="155" fillId="0" borderId="2" xfId="4" applyFont="1" applyBorder="1" applyAlignment="1" applyProtection="1">
      <alignment horizontal="left"/>
    </xf>
    <xf numFmtId="0" fontId="155" fillId="0" borderId="3" xfId="4" applyFont="1" applyBorder="1" applyAlignment="1" applyProtection="1">
      <alignment horizontal="left"/>
    </xf>
    <xf numFmtId="0" fontId="152" fillId="0" borderId="42" xfId="2" applyFont="1" applyBorder="1" applyAlignment="1" applyProtection="1">
      <alignment horizontal="left"/>
    </xf>
    <xf numFmtId="0" fontId="152" fillId="0" borderId="5" xfId="2" applyFont="1" applyBorder="1" applyAlignment="1" applyProtection="1">
      <alignment horizontal="left"/>
    </xf>
    <xf numFmtId="0" fontId="152" fillId="0" borderId="6" xfId="2" applyFont="1" applyBorder="1" applyAlignment="1" applyProtection="1">
      <alignment horizontal="left"/>
    </xf>
    <xf numFmtId="0" fontId="152" fillId="0" borderId="2" xfId="2" applyFont="1" applyBorder="1" applyAlignment="1" applyProtection="1"/>
    <xf numFmtId="0" fontId="152" fillId="0" borderId="3" xfId="2" applyFont="1" applyBorder="1" applyAlignment="1" applyProtection="1"/>
    <xf numFmtId="0" fontId="155" fillId="0" borderId="40" xfId="0" applyFont="1" applyBorder="1" applyAlignment="1">
      <alignment horizontal="left"/>
    </xf>
    <xf numFmtId="0" fontId="155" fillId="0" borderId="2" xfId="0" applyFont="1" applyBorder="1" applyAlignment="1">
      <alignment horizontal="left"/>
    </xf>
    <xf numFmtId="0" fontId="155" fillId="0" borderId="3" xfId="0" applyFont="1" applyBorder="1" applyAlignment="1">
      <alignment horizontal="left"/>
    </xf>
    <xf numFmtId="0" fontId="155" fillId="0" borderId="42" xfId="0" applyFont="1" applyBorder="1" applyAlignment="1">
      <alignment horizontal="left"/>
    </xf>
    <xf numFmtId="0" fontId="155" fillId="0" borderId="5" xfId="0" applyFont="1" applyBorder="1" applyAlignment="1">
      <alignment horizontal="left"/>
    </xf>
    <xf numFmtId="0" fontId="155" fillId="0" borderId="6" xfId="0" applyFont="1" applyBorder="1" applyAlignment="1">
      <alignment horizontal="left"/>
    </xf>
    <xf numFmtId="0" fontId="155" fillId="0" borderId="40" xfId="0" applyFont="1" applyFill="1" applyBorder="1" applyAlignment="1">
      <alignment horizontal="left"/>
    </xf>
    <xf numFmtId="0" fontId="155" fillId="0" borderId="2" xfId="0" applyFont="1" applyFill="1" applyBorder="1" applyAlignment="1">
      <alignment horizontal="left"/>
    </xf>
    <xf numFmtId="0" fontId="155" fillId="0" borderId="3" xfId="0" applyFont="1" applyFill="1" applyBorder="1" applyAlignment="1">
      <alignment horizontal="left"/>
    </xf>
    <xf numFmtId="0" fontId="155" fillId="0" borderId="51" xfId="0" applyFont="1" applyBorder="1" applyAlignment="1">
      <alignment horizontal="left"/>
    </xf>
    <xf numFmtId="0" fontId="155" fillId="0" borderId="46" xfId="0" applyFont="1" applyBorder="1" applyAlignment="1">
      <alignment horizontal="left"/>
    </xf>
    <xf numFmtId="0" fontId="155" fillId="0" borderId="47" xfId="0" applyFont="1" applyBorder="1" applyAlignment="1">
      <alignment horizontal="left"/>
    </xf>
    <xf numFmtId="0" fontId="158" fillId="0" borderId="0" xfId="210" applyFont="1" applyAlignment="1">
      <alignment horizontal="center"/>
    </xf>
    <xf numFmtId="0" fontId="157" fillId="0" borderId="0" xfId="210"/>
    <xf numFmtId="0" fontId="159" fillId="0" borderId="0" xfId="210" applyFont="1" applyAlignment="1">
      <alignment vertical="center" wrapText="1"/>
    </xf>
    <xf numFmtId="0" fontId="41" fillId="0" borderId="0" xfId="210" applyFont="1" applyAlignment="1">
      <alignment vertical="center" wrapText="1"/>
    </xf>
    <xf numFmtId="0" fontId="41" fillId="0" borderId="0" xfId="210" applyFont="1" applyAlignment="1">
      <alignment horizontal="left" vertical="center" wrapText="1"/>
    </xf>
    <xf numFmtId="0" fontId="41" fillId="0" borderId="0" xfId="210" applyFont="1" applyAlignment="1">
      <alignment horizontal="left" vertical="center" wrapText="1" indent="5"/>
    </xf>
    <xf numFmtId="0" fontId="41" fillId="0" borderId="0" xfId="210" applyFont="1" applyAlignment="1">
      <alignment horizontal="left" vertical="center" wrapText="1" indent="10"/>
    </xf>
    <xf numFmtId="0" fontId="41" fillId="0" borderId="0" xfId="210" applyFont="1" applyAlignment="1">
      <alignment horizontal="left" vertical="center" wrapText="1" indent="15"/>
    </xf>
    <xf numFmtId="0" fontId="164" fillId="0" borderId="0" xfId="210" applyFont="1" applyAlignment="1">
      <alignment horizontal="left" vertical="center" wrapText="1"/>
    </xf>
    <xf numFmtId="0" fontId="39" fillId="0" borderId="0" xfId="0" applyFont="1" applyAlignment="1">
      <alignment horizontal="center" vertical="center"/>
    </xf>
    <xf numFmtId="0" fontId="65" fillId="0" borderId="0" xfId="0" applyFont="1" applyAlignment="1">
      <alignment horizontal="justify" vertical="center"/>
    </xf>
    <xf numFmtId="0" fontId="165" fillId="0" borderId="0" xfId="0" applyFont="1" applyAlignment="1">
      <alignment horizontal="justify" vertical="center"/>
    </xf>
    <xf numFmtId="0" fontId="165" fillId="0" borderId="0" xfId="0" applyFont="1" applyAlignment="1">
      <alignment vertical="center"/>
    </xf>
    <xf numFmtId="0" fontId="65" fillId="0" borderId="0" xfId="0" applyFont="1" applyAlignment="1">
      <alignment horizontal="justify" vertical="justify" wrapText="1"/>
    </xf>
    <xf numFmtId="0" fontId="65" fillId="0" borderId="0" xfId="0" applyFont="1" applyAlignment="1">
      <alignment horizontal="justify" vertical="justify"/>
    </xf>
  </cellXfs>
  <cellStyles count="211">
    <cellStyle name="%20 - Vurgu1 2" xfId="161"/>
    <cellStyle name="%20 - Vurgu2 2" xfId="162"/>
    <cellStyle name="%20 - Vurgu3 2" xfId="163"/>
    <cellStyle name="%20 - Vurgu4 2" xfId="164"/>
    <cellStyle name="%20 - Vurgu5 2" xfId="165"/>
    <cellStyle name="%20 - Vurgu6 2" xfId="166"/>
    <cellStyle name="%40 - Vurgu1 2" xfId="167"/>
    <cellStyle name="%40 - Vurgu2 2" xfId="168"/>
    <cellStyle name="%40 - Vurgu3 2" xfId="169"/>
    <cellStyle name="%40 - Vurgu4 2" xfId="170"/>
    <cellStyle name="%40 - Vurgu5 2" xfId="171"/>
    <cellStyle name="%40 - Vurgu6 2" xfId="172"/>
    <cellStyle name="%60 - Vurgu1 2" xfId="173"/>
    <cellStyle name="%60 - Vurgu2 2" xfId="174"/>
    <cellStyle name="%60 - Vurgu3 2" xfId="175"/>
    <cellStyle name="%60 - Vurgu4 2" xfId="176"/>
    <cellStyle name="%60 - Vurgu5 2" xfId="177"/>
    <cellStyle name="%60 - Vurgu6 2" xfId="178"/>
    <cellStyle name="20% - Accent1 2" xfId="52"/>
    <cellStyle name="20% - Accent1 2 2" xfId="53"/>
    <cellStyle name="20% - Accent2 2" xfId="54"/>
    <cellStyle name="20% - Accent2 2 2" xfId="55"/>
    <cellStyle name="20% - Accent3 2" xfId="56"/>
    <cellStyle name="20% - Accent3 2 2" xfId="57"/>
    <cellStyle name="20% - Accent4 2" xfId="58"/>
    <cellStyle name="20% - Accent4 2 2" xfId="59"/>
    <cellStyle name="20% - Accent5 2" xfId="60"/>
    <cellStyle name="20% - Accent5 2 2" xfId="61"/>
    <cellStyle name="20% - Accent6 2" xfId="62"/>
    <cellStyle name="20% - Accent6 2 2" xfId="63"/>
    <cellStyle name="40% - Accent1 2" xfId="64"/>
    <cellStyle name="40% - Accent1 2 2" xfId="65"/>
    <cellStyle name="40% - Accent2 2" xfId="66"/>
    <cellStyle name="40% - Accent2 2 2" xfId="67"/>
    <cellStyle name="40% - Accent3 2" xfId="68"/>
    <cellStyle name="40% - Accent3 2 2" xfId="69"/>
    <cellStyle name="40% - Accent4 2" xfId="70"/>
    <cellStyle name="40% - Accent4 2 2" xfId="71"/>
    <cellStyle name="40% - Accent5 2" xfId="72"/>
    <cellStyle name="40% - Accent5 2 2" xfId="73"/>
    <cellStyle name="40% - Accent6 2" xfId="74"/>
    <cellStyle name="40% - Accent6 2 2" xfId="75"/>
    <cellStyle name="60% - Accent1 2" xfId="76"/>
    <cellStyle name="60% - Accent1 2 2" xfId="77"/>
    <cellStyle name="60% - Accent2 2" xfId="78"/>
    <cellStyle name="60% - Accent2 2 2" xfId="79"/>
    <cellStyle name="60% - Accent3 2" xfId="80"/>
    <cellStyle name="60% - Accent3 2 2" xfId="81"/>
    <cellStyle name="60% - Accent4 2" xfId="82"/>
    <cellStyle name="60% - Accent4 2 2" xfId="83"/>
    <cellStyle name="60% - Accent5 2" xfId="84"/>
    <cellStyle name="60% - Accent5 2 2" xfId="85"/>
    <cellStyle name="60% - Accent6 2" xfId="86"/>
    <cellStyle name="60% - Accent6 2 2" xfId="87"/>
    <cellStyle name="Accent1 2" xfId="88"/>
    <cellStyle name="Accent1 2 2" xfId="89"/>
    <cellStyle name="Accent2 2" xfId="90"/>
    <cellStyle name="Accent2 2 2" xfId="91"/>
    <cellStyle name="Accent3 2" xfId="92"/>
    <cellStyle name="Accent3 2 2" xfId="93"/>
    <cellStyle name="Accent4 2" xfId="94"/>
    <cellStyle name="Accent4 2 2" xfId="95"/>
    <cellStyle name="Accent5 2" xfId="96"/>
    <cellStyle name="Accent5 2 2" xfId="97"/>
    <cellStyle name="Accent6 2" xfId="98"/>
    <cellStyle name="Accent6 2 2" xfId="99"/>
    <cellStyle name="Açıklama Metni 2" xfId="179"/>
    <cellStyle name="Ana Başlık 2" xfId="180"/>
    <cellStyle name="Bad 2" xfId="100"/>
    <cellStyle name="Bad 2 2" xfId="101"/>
    <cellStyle name="Bağlı Hücre 2" xfId="181"/>
    <cellStyle name="Başlık 1 2" xfId="182"/>
    <cellStyle name="Başlık 2 2" xfId="183"/>
    <cellStyle name="Başlık 3 2" xfId="184"/>
    <cellStyle name="Başlık 4 2" xfId="185"/>
    <cellStyle name="Binlik Ayracı [0]_MYÖ2" xfId="47"/>
    <cellStyle name="Binlik Ayracı_2005-2006-2007_EKİM.88.2.." xfId="152"/>
    <cellStyle name="Binlik Ayracı_MÜK.SAY.2010" xfId="151"/>
    <cellStyle name="Binlik Ayracı_MYÖ2" xfId="35"/>
    <cellStyle name="Binlik Ayracı_YEDEK(125)" xfId="153"/>
    <cellStyle name="Calculation 2" xfId="102"/>
    <cellStyle name="Calculation 2 2" xfId="103"/>
    <cellStyle name="Check Cell 2" xfId="104"/>
    <cellStyle name="Check Cell 2 2" xfId="105"/>
    <cellStyle name="Comma 2" xfId="106"/>
    <cellStyle name="Çıkış 2" xfId="186"/>
    <cellStyle name="Excel_BuiltIn_Comma 1" xfId="187"/>
    <cellStyle name="Explanatory Text 2" xfId="107"/>
    <cellStyle name="Explanatory Text 2 2" xfId="108"/>
    <cellStyle name="Giriş 2" xfId="188"/>
    <cellStyle name="Good 2" xfId="109"/>
    <cellStyle name="Good 2 2" xfId="110"/>
    <cellStyle name="Heading 1 2" xfId="111"/>
    <cellStyle name="Heading 2 2" xfId="112"/>
    <cellStyle name="Heading 3 2" xfId="113"/>
    <cellStyle name="Heading 4 2" xfId="114"/>
    <cellStyle name="Hesaplama 2" xfId="189"/>
    <cellStyle name="Hyperlink" xfId="1"/>
    <cellStyle name="Input 2" xfId="115"/>
    <cellStyle name="Input 2 2" xfId="116"/>
    <cellStyle name="İşaretli Hücre 2" xfId="190"/>
    <cellStyle name="İyi 2" xfId="191"/>
    <cellStyle name="Köprü" xfId="2" builtinId="8"/>
    <cellStyle name="Köprü 2" xfId="3"/>
    <cellStyle name="Köprü 2 2" xfId="50"/>
    <cellStyle name="Köprü 3" xfId="4"/>
    <cellStyle name="Köprü 4" xfId="149"/>
    <cellStyle name="Kötü 2" xfId="192"/>
    <cellStyle name="Linked Cell 2" xfId="117"/>
    <cellStyle name="Linked Cell 2 2" xfId="118"/>
    <cellStyle name="Neutral 2" xfId="119"/>
    <cellStyle name="Neutral 2 2" xfId="120"/>
    <cellStyle name="Normal" xfId="0" builtinId="0"/>
    <cellStyle name="Normal 10" xfId="5"/>
    <cellStyle name="Normal 104" xfId="6"/>
    <cellStyle name="Normal 12" xfId="7"/>
    <cellStyle name="Normal 2" xfId="8"/>
    <cellStyle name="Normal 2 2" xfId="9"/>
    <cellStyle name="Normal 2 2 2" xfId="10"/>
    <cellStyle name="Normal 2 2 3" xfId="42"/>
    <cellStyle name="Normal 2 3" xfId="11"/>
    <cellStyle name="Normal 2 3 2" xfId="121"/>
    <cellStyle name="Normal 2 4" xfId="148"/>
    <cellStyle name="Normal 2 5" xfId="156"/>
    <cellStyle name="Normal 3" xfId="12"/>
    <cellStyle name="Normal 3 2" xfId="13"/>
    <cellStyle name="Normal 3 3" xfId="205"/>
    <cellStyle name="Normal 4" xfId="14"/>
    <cellStyle name="Normal 4 2" xfId="122"/>
    <cellStyle name="Normal 4 2 2" xfId="15"/>
    <cellStyle name="Normal 4 3" xfId="206"/>
    <cellStyle name="Normal 5" xfId="16"/>
    <cellStyle name="Normal 5 2" xfId="51"/>
    <cellStyle name="Normal 6" xfId="17"/>
    <cellStyle name="Normal 7" xfId="28"/>
    <cellStyle name="Normal 8" xfId="210"/>
    <cellStyle name="Normal 9" xfId="18"/>
    <cellStyle name="Normal_10.2022-il" xfId="41"/>
    <cellStyle name="Normal_2009 NİSAN SİGORTALI (1 kısım)" xfId="36"/>
    <cellStyle name="Normal_7.4-b-İL-ESNAF" xfId="38"/>
    <cellStyle name="Normal_8 4-b İL TARIM" xfId="39"/>
    <cellStyle name="Normal_Fonk&amp;Eko1" xfId="157"/>
    <cellStyle name="Normal_genelgelirtahk_tahs" xfId="155"/>
    <cellStyle name="Normal_il sube" xfId="209"/>
    <cellStyle name="Normal_iller_2006" xfId="154"/>
    <cellStyle name="Normal_il-nüfus" xfId="208"/>
    <cellStyle name="Normal_KESİN VE PROGRAM SULAMA ALANLARI" xfId="19"/>
    <cellStyle name="Normal_MYÖ2" xfId="33"/>
    <cellStyle name="Normal_Sayfa1" xfId="20"/>
    <cellStyle name="Normal_Sayfa1 2" xfId="40"/>
    <cellStyle name="Normal_Sayfa2" xfId="21"/>
    <cellStyle name="Normal_Sayfa2 2" xfId="43"/>
    <cellStyle name="Normal_SULAMA ORANLARI" xfId="48"/>
    <cellStyle name="Normal_TAB33" xfId="160"/>
    <cellStyle name="Normal_TAB35" xfId="158"/>
    <cellStyle name="Normal_TAB36" xfId="159"/>
    <cellStyle name="Normal_tablo 10" xfId="29"/>
    <cellStyle name="Normal_tablo 10 2" xfId="31"/>
    <cellStyle name="Normal_Tablo 10-Mevduatın İllere ve Bölgelere Göre" xfId="207"/>
    <cellStyle name="Normal_Tablo 11-Kredilerin İllere ve Bölgelere Göre" xfId="204"/>
    <cellStyle name="Normal_tablo 9" xfId="30"/>
    <cellStyle name="Normal_tablo 9 2" xfId="32"/>
    <cellStyle name="Normal_TABLO-69" xfId="34"/>
    <cellStyle name="Normal_TABLO714 02 2012" xfId="44"/>
    <cellStyle name="Normal_webT" xfId="150"/>
    <cellStyle name="Not 2" xfId="193"/>
    <cellStyle name="Note 2 2" xfId="123"/>
    <cellStyle name="Note 2 2 2" xfId="124"/>
    <cellStyle name="Note 2 2 2 2" xfId="125"/>
    <cellStyle name="Note 2 2 3" xfId="126"/>
    <cellStyle name="Note 2 2 3 2" xfId="127"/>
    <cellStyle name="Note 2 2 3 2 2" xfId="128"/>
    <cellStyle name="Note 2 2 3 3" xfId="129"/>
    <cellStyle name="Note 2 2 4" xfId="130"/>
    <cellStyle name="Note 2 3" xfId="131"/>
    <cellStyle name="Note 2 3 2" xfId="132"/>
    <cellStyle name="Note 2 3 2 2" xfId="133"/>
    <cellStyle name="Note 2 3 3" xfId="134"/>
    <cellStyle name="Note 2 4" xfId="135"/>
    <cellStyle name="Note 2 4 2" xfId="136"/>
    <cellStyle name="Note 3" xfId="137"/>
    <cellStyle name="Nötr 2" xfId="194"/>
    <cellStyle name="Output 2" xfId="138"/>
    <cellStyle name="Output 2 2" xfId="139"/>
    <cellStyle name="ParaBirimi 2" xfId="22"/>
    <cellStyle name="Percent 2" xfId="140"/>
    <cellStyle name="Percent 2 2" xfId="141"/>
    <cellStyle name="Percent 3" xfId="142"/>
    <cellStyle name="Title 2" xfId="143"/>
    <cellStyle name="Toplam 2" xfId="195"/>
    <cellStyle name="Total 2" xfId="144"/>
    <cellStyle name="Total 2 2" xfId="145"/>
    <cellStyle name="Uyarı Metni 2" xfId="196"/>
    <cellStyle name="Virgül [0]_100" xfId="197"/>
    <cellStyle name="Virgül 2" xfId="23"/>
    <cellStyle name="Virgül 2 2" xfId="24"/>
    <cellStyle name="Virgül 2 2 2" xfId="46"/>
    <cellStyle name="Virgül 2 3" xfId="49"/>
    <cellStyle name="Virgül 3" xfId="25"/>
    <cellStyle name="Virgül 3 2" xfId="45"/>
    <cellStyle name="Virgül 4" xfId="37"/>
    <cellStyle name="Vurgu1 2" xfId="198"/>
    <cellStyle name="Vurgu2 2" xfId="199"/>
    <cellStyle name="Vurgu3 2" xfId="200"/>
    <cellStyle name="Vurgu4 2" xfId="201"/>
    <cellStyle name="Vurgu5 2" xfId="202"/>
    <cellStyle name="Vurgu6 2" xfId="203"/>
    <cellStyle name="Warning Text 2" xfId="146"/>
    <cellStyle name="Warning Text 2 2" xfId="147"/>
    <cellStyle name="Yüzde 2" xfId="26"/>
    <cellStyle name="Yüzde 3" xfId="2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worksheet" Target="worksheets/sheet30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324" Type="http://schemas.openxmlformats.org/officeDocument/2006/relationships/worksheet" Target="worksheets/sheet324.xml"/><Relationship Id="rId345" Type="http://schemas.openxmlformats.org/officeDocument/2006/relationships/worksheet" Target="worksheets/sheet345.xml"/><Relationship Id="rId366" Type="http://schemas.openxmlformats.org/officeDocument/2006/relationships/calcChain" Target="calcChain.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314" Type="http://schemas.openxmlformats.org/officeDocument/2006/relationships/worksheet" Target="worksheets/sheet314.xml"/><Relationship Id="rId335" Type="http://schemas.openxmlformats.org/officeDocument/2006/relationships/worksheet" Target="worksheets/sheet335.xml"/><Relationship Id="rId356" Type="http://schemas.openxmlformats.org/officeDocument/2006/relationships/worksheet" Target="worksheets/sheet356.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25" Type="http://schemas.openxmlformats.org/officeDocument/2006/relationships/worksheet" Target="worksheets/sheet325.xml"/><Relationship Id="rId346" Type="http://schemas.openxmlformats.org/officeDocument/2006/relationships/worksheet" Target="worksheets/sheet346.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worksheet" Target="worksheets/sheet315.xml"/><Relationship Id="rId336" Type="http://schemas.openxmlformats.org/officeDocument/2006/relationships/worksheet" Target="worksheets/sheet336.xml"/><Relationship Id="rId357" Type="http://schemas.openxmlformats.org/officeDocument/2006/relationships/worksheet" Target="worksheets/sheet357.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326" Type="http://schemas.openxmlformats.org/officeDocument/2006/relationships/worksheet" Target="worksheets/sheet326.xml"/><Relationship Id="rId347" Type="http://schemas.openxmlformats.org/officeDocument/2006/relationships/worksheet" Target="worksheets/sheet347.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worksheet" Target="worksheets/sheet316.xml"/><Relationship Id="rId337" Type="http://schemas.openxmlformats.org/officeDocument/2006/relationships/worksheet" Target="worksheets/sheet337.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358" Type="http://schemas.openxmlformats.org/officeDocument/2006/relationships/worksheet" Target="worksheets/sheet358.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worksheet" Target="worksheets/sheet327.xml"/><Relationship Id="rId348" Type="http://schemas.openxmlformats.org/officeDocument/2006/relationships/worksheet" Target="worksheets/sheet348.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338" Type="http://schemas.openxmlformats.org/officeDocument/2006/relationships/worksheet" Target="worksheets/sheet338.xml"/><Relationship Id="rId359" Type="http://schemas.openxmlformats.org/officeDocument/2006/relationships/worksheet" Target="worksheets/sheet359.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313" Type="http://schemas.openxmlformats.org/officeDocument/2006/relationships/worksheet" Target="worksheets/sheet313.xml"/><Relationship Id="rId318" Type="http://schemas.openxmlformats.org/officeDocument/2006/relationships/worksheet" Target="worksheets/sheet318.xml"/><Relationship Id="rId339" Type="http://schemas.openxmlformats.org/officeDocument/2006/relationships/worksheet" Target="worksheets/sheet33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334" Type="http://schemas.openxmlformats.org/officeDocument/2006/relationships/worksheet" Target="worksheets/sheet334.xml"/><Relationship Id="rId350" Type="http://schemas.openxmlformats.org/officeDocument/2006/relationships/worksheet" Target="worksheets/sheet350.xml"/><Relationship Id="rId355" Type="http://schemas.openxmlformats.org/officeDocument/2006/relationships/worksheet" Target="worksheets/sheet35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worksheet" Target="worksheets/sheet361.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externalLink" Target="externalLinks/externalLink1.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theme" Target="theme/theme1.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sharedStrings" Target="sharedStrings.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6"/>
      <c:hPercent val="42"/>
      <c:rotY val="44"/>
      <c:depthPercent val="100"/>
      <c:rAngAx val="1"/>
    </c:view3D>
    <c:floor>
      <c:thickness val="0"/>
      <c:spPr>
        <a:solidFill>
          <a:srgbClr val="C0C0C0"/>
        </a:solidFill>
        <a:ln w="3175">
          <a:solidFill>
            <a:srgbClr val="000000"/>
          </a:solidFill>
          <a:prstDash val="solid"/>
        </a:ln>
      </c:spPr>
    </c:floor>
    <c:sideWall>
      <c:thickness val="0"/>
      <c:spPr>
        <a:solidFill>
          <a:srgbClr val="FFFFFF"/>
        </a:solidFill>
        <a:ln w="25400">
          <a:noFill/>
        </a:ln>
      </c:spPr>
    </c:sideWall>
    <c:backWall>
      <c:thickness val="0"/>
      <c:spPr>
        <a:solidFill>
          <a:srgbClr val="FFFFFF"/>
        </a:solidFill>
        <a:ln w="25400">
          <a:noFill/>
        </a:ln>
      </c:spPr>
    </c:backWall>
    <c:plotArea>
      <c:layout/>
      <c:bar3DChart>
        <c:barDir val="col"/>
        <c:grouping val="clustered"/>
        <c:varyColors val="0"/>
        <c:ser>
          <c:idx val="0"/>
          <c:order val="0"/>
          <c:tx>
            <c:strRef>
              <c:f>'43'!#BAŞV!</c:f>
              <c:strCache>
                <c:ptCount val="1"/>
                <c:pt idx="0">
                  <c:v>#BAŞV!</c:v>
                </c:pt>
              </c:strCache>
            </c:strRef>
          </c:tx>
          <c:spPr>
            <a:solidFill>
              <a:srgbClr val="9999FF"/>
            </a:solidFill>
            <a:ln w="12700">
              <a:solidFill>
                <a:srgbClr val="000000"/>
              </a:solidFill>
              <a:prstDash val="solid"/>
            </a:ln>
          </c:spPr>
          <c:invertIfNegative val="0"/>
          <c:dLbls>
            <c:dLbl>
              <c:idx val="4"/>
              <c:tx>
                <c:rich>
                  <a:bodyPr/>
                  <a:lstStyle/>
                  <a:p>
                    <a:r>
                      <a:t>9.918</a:t>
                    </a:r>
                  </a:p>
                </c:rich>
              </c:tx>
              <c:showLegendKey val="0"/>
              <c:showVal val="0"/>
              <c:showCatName val="0"/>
              <c:showSerName val="0"/>
              <c:showPercent val="0"/>
              <c:showBubbleSize val="0"/>
            </c:dLbl>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tr-TR"/>
              </a:p>
            </c:txPr>
            <c:showLegendKey val="0"/>
            <c:showVal val="1"/>
            <c:showCatName val="0"/>
            <c:showSerName val="0"/>
            <c:showPercent val="0"/>
            <c:showBubbleSize val="0"/>
            <c:showLeaderLines val="0"/>
          </c:dLbls>
          <c:cat>
            <c:numRef>
              <c:f>'43'!#BAŞV!</c:f>
              <c:numCache>
                <c:formatCode>General</c:formatCode>
                <c:ptCount val="1"/>
                <c:pt idx="0">
                  <c:v>0</c:v>
                </c:pt>
              </c:numCache>
            </c:numRef>
          </c:cat>
          <c:val>
            <c:numRef>
              <c:f>'43'!#BAŞV!</c:f>
              <c:numCache>
                <c:formatCode>General</c:formatCode>
                <c:ptCount val="1"/>
                <c:pt idx="0">
                  <c:v>0</c:v>
                </c:pt>
              </c:numCache>
            </c:numRef>
          </c:val>
        </c:ser>
        <c:ser>
          <c:idx val="1"/>
          <c:order val="1"/>
          <c:tx>
            <c:strRef>
              <c:f>'43'!#BAŞV!</c:f>
              <c:strCache>
                <c:ptCount val="1"/>
                <c:pt idx="0">
                  <c:v>#BAŞV!</c:v>
                </c:pt>
              </c:strCache>
            </c:strRef>
          </c:tx>
          <c:spPr>
            <a:solidFill>
              <a:srgbClr val="993366"/>
            </a:solidFill>
            <a:ln w="12700">
              <a:solidFill>
                <a:srgbClr val="000000"/>
              </a:solidFill>
              <a:prstDash val="solid"/>
            </a:ln>
          </c:spPr>
          <c:invertIfNegative val="0"/>
          <c:dLbls>
            <c:dLbl>
              <c:idx val="4"/>
              <c:tx>
                <c:rich>
                  <a:bodyPr/>
                  <a:lstStyle/>
                  <a:p>
                    <a:r>
                      <a:t>58.953</a:t>
                    </a:r>
                  </a:p>
                </c:rich>
              </c:tx>
              <c:showLegendKey val="0"/>
              <c:showVal val="0"/>
              <c:showCatName val="0"/>
              <c:showSerName val="0"/>
              <c:showPercent val="0"/>
              <c:showBubbleSize val="0"/>
            </c:dLbl>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tr-TR"/>
              </a:p>
            </c:txPr>
            <c:showLegendKey val="0"/>
            <c:showVal val="1"/>
            <c:showCatName val="0"/>
            <c:showSerName val="0"/>
            <c:showPercent val="0"/>
            <c:showBubbleSize val="0"/>
            <c:showLeaderLines val="0"/>
          </c:dLbls>
          <c:cat>
            <c:numRef>
              <c:f>'43'!#BAŞV!</c:f>
              <c:numCache>
                <c:formatCode>General</c:formatCode>
                <c:ptCount val="1"/>
                <c:pt idx="0">
                  <c:v>0</c:v>
                </c:pt>
              </c:numCache>
            </c:numRef>
          </c:cat>
          <c:val>
            <c:numRef>
              <c:f>'43'!#BAŞV!</c:f>
              <c:numCache>
                <c:formatCode>General</c:formatCode>
                <c:ptCount val="1"/>
                <c:pt idx="0">
                  <c:v>0</c:v>
                </c:pt>
              </c:numCache>
            </c:numRef>
          </c:val>
        </c:ser>
        <c:ser>
          <c:idx val="2"/>
          <c:order val="2"/>
          <c:tx>
            <c:strRef>
              <c:f>'43'!#BAŞV!</c:f>
              <c:strCache>
                <c:ptCount val="1"/>
                <c:pt idx="0">
                  <c:v>#BAŞV!</c:v>
                </c:pt>
              </c:strCache>
            </c:strRef>
          </c:tx>
          <c:spPr>
            <a:solidFill>
              <a:srgbClr val="FFFFCC"/>
            </a:solidFill>
            <a:ln w="12700">
              <a:solidFill>
                <a:srgbClr val="000000"/>
              </a:solidFill>
              <a:prstDash val="solid"/>
            </a:ln>
          </c:spPr>
          <c:invertIfNegative val="0"/>
          <c:dLbls>
            <c:dLbl>
              <c:idx val="4"/>
              <c:tx>
                <c:rich>
                  <a:bodyPr/>
                  <a:lstStyle/>
                  <a:p>
                    <a:r>
                      <a:t>69.833</a:t>
                    </a:r>
                  </a:p>
                </c:rich>
              </c:tx>
              <c:showLegendKey val="0"/>
              <c:showVal val="0"/>
              <c:showCatName val="0"/>
              <c:showSerName val="0"/>
              <c:showPercent val="0"/>
              <c:showBubbleSize val="0"/>
            </c:dLbl>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tr-TR"/>
              </a:p>
            </c:txPr>
            <c:showLegendKey val="0"/>
            <c:showVal val="1"/>
            <c:showCatName val="0"/>
            <c:showSerName val="0"/>
            <c:showPercent val="0"/>
            <c:showBubbleSize val="0"/>
            <c:showLeaderLines val="0"/>
          </c:dLbls>
          <c:cat>
            <c:numRef>
              <c:f>'43'!#BAŞV!</c:f>
              <c:numCache>
                <c:formatCode>General</c:formatCode>
                <c:ptCount val="1"/>
                <c:pt idx="0">
                  <c:v>0</c:v>
                </c:pt>
              </c:numCache>
            </c:numRef>
          </c:cat>
          <c:val>
            <c:numRef>
              <c:f>'43'!#BAŞV!</c:f>
              <c:numCache>
                <c:formatCode>General</c:formatCode>
                <c:ptCount val="1"/>
                <c:pt idx="0">
                  <c:v>0</c:v>
                </c:pt>
              </c:numCache>
            </c:numRef>
          </c:val>
        </c:ser>
        <c:ser>
          <c:idx val="3"/>
          <c:order val="3"/>
          <c:tx>
            <c:strRef>
              <c:f>'43'!#BAŞV!</c:f>
              <c:strCache>
                <c:ptCount val="1"/>
                <c:pt idx="0">
                  <c:v>#BAŞV!</c:v>
                </c:pt>
              </c:strCache>
            </c:strRef>
          </c:tx>
          <c:spPr>
            <a:solidFill>
              <a:srgbClr val="CCFFFF"/>
            </a:solidFill>
            <a:ln w="12700">
              <a:solidFill>
                <a:srgbClr val="000000"/>
              </a:solidFill>
              <a:prstDash val="solid"/>
            </a:ln>
          </c:spPr>
          <c:invertIfNegative val="0"/>
          <c:cat>
            <c:numRef>
              <c:f>'43'!#BAŞV!</c:f>
              <c:numCache>
                <c:formatCode>General</c:formatCode>
                <c:ptCount val="1"/>
                <c:pt idx="0">
                  <c:v>0</c:v>
                </c:pt>
              </c:numCache>
            </c:numRef>
          </c:cat>
          <c:val>
            <c:numRef>
              <c:f>'43'!#BAŞV!</c:f>
              <c:numCache>
                <c:formatCode>General</c:formatCode>
                <c:ptCount val="1"/>
                <c:pt idx="0">
                  <c:v>0</c:v>
                </c:pt>
              </c:numCache>
            </c:numRef>
          </c:val>
        </c:ser>
        <c:dLbls>
          <c:showLegendKey val="0"/>
          <c:showVal val="0"/>
          <c:showCatName val="0"/>
          <c:showSerName val="0"/>
          <c:showPercent val="0"/>
          <c:showBubbleSize val="0"/>
        </c:dLbls>
        <c:gapWidth val="150"/>
        <c:shape val="box"/>
        <c:axId val="287042944"/>
        <c:axId val="287515776"/>
        <c:axId val="0"/>
      </c:bar3DChart>
      <c:catAx>
        <c:axId val="28704294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tr-TR"/>
          </a:p>
        </c:txPr>
        <c:crossAx val="287515776"/>
        <c:crosses val="autoZero"/>
        <c:auto val="1"/>
        <c:lblAlgn val="ctr"/>
        <c:lblOffset val="100"/>
        <c:tickLblSkip val="1"/>
        <c:tickMarkSkip val="1"/>
        <c:noMultiLvlLbl val="0"/>
      </c:catAx>
      <c:valAx>
        <c:axId val="2875157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r-TR"/>
          </a:p>
        </c:txPr>
        <c:crossAx val="287042944"/>
        <c:crosses val="autoZero"/>
        <c:crossBetween val="between"/>
      </c:valAx>
      <c:spPr>
        <a:noFill/>
        <a:ln w="25400">
          <a:noFill/>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tr-TR"/>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r-TR"/>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54"/>
      <c:hPercent val="14"/>
      <c:rotY val="44"/>
      <c:depthPercent val="100"/>
      <c:rAngAx val="1"/>
    </c:view3D>
    <c:floor>
      <c:thickness val="0"/>
      <c:spPr>
        <a:solidFill>
          <a:srgbClr val="C0C0C0"/>
        </a:solidFill>
        <a:ln w="3175">
          <a:solidFill>
            <a:srgbClr val="000000"/>
          </a:solidFill>
          <a:prstDash val="solid"/>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'42'!#BAŞV!</c:f>
              <c:strCache>
                <c:ptCount val="1"/>
                <c:pt idx="0">
                  <c:v>#BAŞV!</c:v>
                </c:pt>
              </c:strCache>
            </c:strRef>
          </c:tx>
          <c:spPr>
            <a:solidFill>
              <a:srgbClr val="9999FF"/>
            </a:solidFill>
            <a:ln w="12700">
              <a:solidFill>
                <a:srgbClr val="000000"/>
              </a:solidFill>
              <a:prstDash val="solid"/>
            </a:ln>
          </c:spPr>
          <c:invertIfNegative val="0"/>
          <c:dLbls>
            <c:spPr>
              <a:noFill/>
              <a:ln w="25400">
                <a:noFill/>
              </a:ln>
            </c:spPr>
            <c:txPr>
              <a:bodyPr rot="-5400000" vert="horz"/>
              <a:lstStyle/>
              <a:p>
                <a:pPr algn="ctr">
                  <a:defRPr sz="250" b="0" i="0" u="none" strike="noStrike" baseline="0">
                    <a:solidFill>
                      <a:srgbClr val="000000"/>
                    </a:solidFill>
                    <a:latin typeface="Arial Tur"/>
                    <a:ea typeface="Arial Tur"/>
                    <a:cs typeface="Arial Tur"/>
                  </a:defRPr>
                </a:pPr>
                <a:endParaRPr lang="tr-TR"/>
              </a:p>
            </c:txPr>
            <c:showLegendKey val="0"/>
            <c:showVal val="1"/>
            <c:showCatName val="0"/>
            <c:showSerName val="0"/>
            <c:showPercent val="0"/>
            <c:showBubbleSize val="0"/>
            <c:showLeaderLines val="0"/>
          </c:dLbls>
          <c:cat>
            <c:numRef>
              <c:f>'42'!#BAŞV!</c:f>
              <c:numCache>
                <c:formatCode>General</c:formatCode>
                <c:ptCount val="1"/>
                <c:pt idx="0">
                  <c:v>0</c:v>
                </c:pt>
              </c:numCache>
            </c:numRef>
          </c:cat>
          <c:val>
            <c:numRef>
              <c:f>'42'!#BAŞV!</c:f>
              <c:numCache>
                <c:formatCode>General</c:formatCode>
                <c:ptCount val="1"/>
                <c:pt idx="0">
                  <c:v>0</c:v>
                </c:pt>
              </c:numCache>
            </c:numRef>
          </c:val>
        </c:ser>
        <c:ser>
          <c:idx val="1"/>
          <c:order val="1"/>
          <c:tx>
            <c:strRef>
              <c:f>'42'!#BAŞV!</c:f>
              <c:strCache>
                <c:ptCount val="1"/>
                <c:pt idx="0">
                  <c:v>#BAŞV!</c:v>
                </c:pt>
              </c:strCache>
            </c:strRef>
          </c:tx>
          <c:spPr>
            <a:solidFill>
              <a:srgbClr val="993366"/>
            </a:solidFill>
            <a:ln w="12700">
              <a:solidFill>
                <a:srgbClr val="000000"/>
              </a:solidFill>
              <a:prstDash val="solid"/>
            </a:ln>
          </c:spPr>
          <c:invertIfNegative val="0"/>
          <c:dLbls>
            <c:spPr>
              <a:noFill/>
              <a:ln w="25400">
                <a:noFill/>
              </a:ln>
            </c:spPr>
            <c:txPr>
              <a:bodyPr rot="-5400000" vert="horz"/>
              <a:lstStyle/>
              <a:p>
                <a:pPr algn="ctr">
                  <a:defRPr sz="250" b="0" i="0" u="none" strike="noStrike" baseline="0">
                    <a:solidFill>
                      <a:srgbClr val="000000"/>
                    </a:solidFill>
                    <a:latin typeface="Arial Tur"/>
                    <a:ea typeface="Arial Tur"/>
                    <a:cs typeface="Arial Tur"/>
                  </a:defRPr>
                </a:pPr>
                <a:endParaRPr lang="tr-TR"/>
              </a:p>
            </c:txPr>
            <c:showLegendKey val="0"/>
            <c:showVal val="1"/>
            <c:showCatName val="0"/>
            <c:showSerName val="0"/>
            <c:showPercent val="0"/>
            <c:showBubbleSize val="0"/>
            <c:showLeaderLines val="0"/>
          </c:dLbls>
          <c:cat>
            <c:numRef>
              <c:f>'42'!#BAŞV!</c:f>
              <c:numCache>
                <c:formatCode>General</c:formatCode>
                <c:ptCount val="1"/>
                <c:pt idx="0">
                  <c:v>0</c:v>
                </c:pt>
              </c:numCache>
            </c:numRef>
          </c:cat>
          <c:val>
            <c:numRef>
              <c:f>'42'!#BAŞV!</c:f>
              <c:numCache>
                <c:formatCode>General</c:formatCode>
                <c:ptCount val="1"/>
                <c:pt idx="0">
                  <c:v>0</c:v>
                </c:pt>
              </c:numCache>
            </c:numRef>
          </c:val>
        </c:ser>
        <c:ser>
          <c:idx val="2"/>
          <c:order val="2"/>
          <c:tx>
            <c:strRef>
              <c:f>'42'!#BAŞV!</c:f>
              <c:strCache>
                <c:ptCount val="1"/>
                <c:pt idx="0">
                  <c:v>#BAŞV!</c:v>
                </c:pt>
              </c:strCache>
            </c:strRef>
          </c:tx>
          <c:spPr>
            <a:solidFill>
              <a:srgbClr val="FFFFCC"/>
            </a:solidFill>
            <a:ln w="12700">
              <a:solidFill>
                <a:srgbClr val="000000"/>
              </a:solidFill>
              <a:prstDash val="solid"/>
            </a:ln>
          </c:spPr>
          <c:invertIfNegative val="0"/>
          <c:dLbls>
            <c:spPr>
              <a:noFill/>
              <a:ln w="25400">
                <a:noFill/>
              </a:ln>
            </c:spPr>
            <c:txPr>
              <a:bodyPr rot="-5400000" vert="horz"/>
              <a:lstStyle/>
              <a:p>
                <a:pPr algn="ctr">
                  <a:defRPr sz="250" b="0" i="0" u="none" strike="noStrike" baseline="0">
                    <a:solidFill>
                      <a:srgbClr val="000000"/>
                    </a:solidFill>
                    <a:latin typeface="Arial Tur"/>
                    <a:ea typeface="Arial Tur"/>
                    <a:cs typeface="Arial Tur"/>
                  </a:defRPr>
                </a:pPr>
                <a:endParaRPr lang="tr-TR"/>
              </a:p>
            </c:txPr>
            <c:showLegendKey val="0"/>
            <c:showVal val="1"/>
            <c:showCatName val="0"/>
            <c:showSerName val="0"/>
            <c:showPercent val="0"/>
            <c:showBubbleSize val="0"/>
            <c:showLeaderLines val="0"/>
          </c:dLbls>
          <c:cat>
            <c:numRef>
              <c:f>'42'!#BAŞV!</c:f>
              <c:numCache>
                <c:formatCode>General</c:formatCode>
                <c:ptCount val="1"/>
                <c:pt idx="0">
                  <c:v>0</c:v>
                </c:pt>
              </c:numCache>
            </c:numRef>
          </c:cat>
          <c:val>
            <c:numRef>
              <c:f>'42'!#BAŞV!</c:f>
              <c:numCache>
                <c:formatCode>General</c:formatCode>
                <c:ptCount val="1"/>
                <c:pt idx="0">
                  <c:v>0</c:v>
                </c:pt>
              </c:numCache>
            </c:numRef>
          </c:val>
        </c:ser>
        <c:ser>
          <c:idx val="3"/>
          <c:order val="3"/>
          <c:tx>
            <c:strRef>
              <c:f>'42'!#BAŞV!</c:f>
              <c:strCache>
                <c:ptCount val="1"/>
                <c:pt idx="0">
                  <c:v>#BAŞV!</c:v>
                </c:pt>
              </c:strCache>
            </c:strRef>
          </c:tx>
          <c:spPr>
            <a:solidFill>
              <a:srgbClr val="CCFF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Tur"/>
                    <a:ea typeface="Arial Tur"/>
                    <a:cs typeface="Arial Tur"/>
                  </a:defRPr>
                </a:pPr>
                <a:endParaRPr lang="tr-TR"/>
              </a:p>
            </c:txPr>
            <c:showLegendKey val="0"/>
            <c:showVal val="1"/>
            <c:showCatName val="0"/>
            <c:showSerName val="0"/>
            <c:showPercent val="0"/>
            <c:showBubbleSize val="0"/>
            <c:showLeaderLines val="0"/>
          </c:dLbls>
          <c:cat>
            <c:numRef>
              <c:f>'42'!#BAŞV!</c:f>
              <c:numCache>
                <c:formatCode>General</c:formatCode>
                <c:ptCount val="1"/>
                <c:pt idx="0">
                  <c:v>0</c:v>
                </c:pt>
              </c:numCache>
            </c:numRef>
          </c:cat>
          <c:val>
            <c:numRef>
              <c:f>'42'!#BAŞV!</c:f>
              <c:numCache>
                <c:formatCode>General</c:formatCode>
                <c:ptCount val="1"/>
                <c:pt idx="0">
                  <c:v>0</c:v>
                </c:pt>
              </c:numCache>
            </c:numRef>
          </c:val>
        </c:ser>
        <c:dLbls>
          <c:showLegendKey val="0"/>
          <c:showVal val="0"/>
          <c:showCatName val="0"/>
          <c:showSerName val="0"/>
          <c:showPercent val="0"/>
          <c:showBubbleSize val="0"/>
        </c:dLbls>
        <c:gapWidth val="150"/>
        <c:shape val="box"/>
        <c:axId val="287550080"/>
        <c:axId val="292823424"/>
        <c:axId val="0"/>
      </c:bar3DChart>
      <c:catAx>
        <c:axId val="28755008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300" b="0" i="0" u="none" strike="noStrike" baseline="0">
                <a:solidFill>
                  <a:srgbClr val="000000"/>
                </a:solidFill>
                <a:latin typeface="Arial Tur"/>
                <a:ea typeface="Arial Tur"/>
                <a:cs typeface="Arial Tur"/>
              </a:defRPr>
            </a:pPr>
            <a:endParaRPr lang="tr-TR"/>
          </a:p>
        </c:txPr>
        <c:crossAx val="292823424"/>
        <c:crosses val="autoZero"/>
        <c:auto val="1"/>
        <c:lblAlgn val="ctr"/>
        <c:lblOffset val="100"/>
        <c:tickLblSkip val="1"/>
        <c:tickMarkSkip val="1"/>
        <c:noMultiLvlLbl val="0"/>
      </c:catAx>
      <c:valAx>
        <c:axId val="29282342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Tur"/>
                <a:ea typeface="Arial Tur"/>
                <a:cs typeface="Arial Tur"/>
              </a:defRPr>
            </a:pPr>
            <a:endParaRPr lang="tr-TR"/>
          </a:p>
        </c:txPr>
        <c:crossAx val="287550080"/>
        <c:crosses val="autoZero"/>
        <c:crossBetween val="between"/>
      </c:valAx>
      <c:spPr>
        <a:noFill/>
        <a:ln w="25400">
          <a:noFill/>
        </a:ln>
      </c:spPr>
    </c:plotArea>
    <c:legend>
      <c:legendPos val="b"/>
      <c:overlay val="0"/>
      <c:spPr>
        <a:solidFill>
          <a:srgbClr val="FFFFFF"/>
        </a:solidFill>
        <a:ln w="3175">
          <a:solidFill>
            <a:srgbClr val="000000"/>
          </a:solidFill>
          <a:prstDash val="solid"/>
        </a:ln>
      </c:spPr>
      <c:txPr>
        <a:bodyPr/>
        <a:lstStyle/>
        <a:p>
          <a:pPr>
            <a:defRPr sz="205" b="0" i="0" u="none" strike="noStrike" baseline="0">
              <a:solidFill>
                <a:srgbClr val="000000"/>
              </a:solidFill>
              <a:latin typeface="Arial Tur"/>
              <a:ea typeface="Arial Tur"/>
              <a:cs typeface="Arial Tur"/>
            </a:defRPr>
          </a:pPr>
          <a:endParaRPr lang="tr-TR"/>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Tur"/>
          <a:ea typeface="Arial Tur"/>
          <a:cs typeface="Arial Tur"/>
        </a:defRPr>
      </a:pPr>
      <a:endParaRPr lang="tr-TR"/>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6"/>
      <c:hPercent val="42"/>
      <c:rotY val="44"/>
      <c:depthPercent val="100"/>
      <c:rAngAx val="1"/>
    </c:view3D>
    <c:floor>
      <c:thickness val="0"/>
      <c:spPr>
        <a:solidFill>
          <a:srgbClr val="C0C0C0"/>
        </a:solidFill>
        <a:ln w="3175">
          <a:solidFill>
            <a:srgbClr val="000000"/>
          </a:solidFill>
          <a:prstDash val="solid"/>
        </a:ln>
      </c:spPr>
    </c:floor>
    <c:sideWall>
      <c:thickness val="0"/>
      <c:spPr>
        <a:solidFill>
          <a:srgbClr val="FFFFFF"/>
        </a:solidFill>
        <a:ln w="25400">
          <a:noFill/>
        </a:ln>
      </c:spPr>
    </c:sideWall>
    <c:backWall>
      <c:thickness val="0"/>
      <c:spPr>
        <a:solidFill>
          <a:srgbClr val="FFFFFF"/>
        </a:solidFill>
        <a:ln w="25400">
          <a:noFill/>
        </a:ln>
      </c:spPr>
    </c:backWall>
    <c:plotArea>
      <c:layout/>
      <c:bar3DChart>
        <c:barDir val="col"/>
        <c:grouping val="clustered"/>
        <c:varyColors val="0"/>
        <c:ser>
          <c:idx val="0"/>
          <c:order val="0"/>
          <c:tx>
            <c:strRef>
              <c:f>'40'!#BAŞV!</c:f>
              <c:strCache>
                <c:ptCount val="1"/>
                <c:pt idx="0">
                  <c:v>#BAŞV!</c:v>
                </c:pt>
              </c:strCache>
            </c:strRef>
          </c:tx>
          <c:spPr>
            <a:solidFill>
              <a:srgbClr val="9999FF"/>
            </a:solidFill>
            <a:ln w="12700">
              <a:solidFill>
                <a:srgbClr val="000000"/>
              </a:solidFill>
              <a:prstDash val="solid"/>
            </a:ln>
          </c:spPr>
          <c:invertIfNegative val="0"/>
          <c:dLbls>
            <c:dLbl>
              <c:idx val="4"/>
              <c:tx>
                <c:rich>
                  <a:bodyPr/>
                  <a:lstStyle/>
                  <a:p>
                    <a:r>
                      <a:t>9.918</a:t>
                    </a:r>
                  </a:p>
                </c:rich>
              </c:tx>
              <c:showLegendKey val="0"/>
              <c:showVal val="0"/>
              <c:showCatName val="0"/>
              <c:showSerName val="0"/>
              <c:showPercent val="0"/>
              <c:showBubbleSize val="0"/>
            </c:dLbl>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tr-TR"/>
              </a:p>
            </c:txPr>
            <c:showLegendKey val="0"/>
            <c:showVal val="1"/>
            <c:showCatName val="0"/>
            <c:showSerName val="0"/>
            <c:showPercent val="0"/>
            <c:showBubbleSize val="0"/>
            <c:showLeaderLines val="0"/>
          </c:dLbls>
          <c:cat>
            <c:numRef>
              <c:f>'40'!#BAŞV!</c:f>
              <c:numCache>
                <c:formatCode>General</c:formatCode>
                <c:ptCount val="1"/>
                <c:pt idx="0">
                  <c:v>0</c:v>
                </c:pt>
              </c:numCache>
            </c:numRef>
          </c:cat>
          <c:val>
            <c:numRef>
              <c:f>'40'!#BAŞV!</c:f>
              <c:numCache>
                <c:formatCode>General</c:formatCode>
                <c:ptCount val="1"/>
                <c:pt idx="0">
                  <c:v>0</c:v>
                </c:pt>
              </c:numCache>
            </c:numRef>
          </c:val>
        </c:ser>
        <c:ser>
          <c:idx val="1"/>
          <c:order val="1"/>
          <c:tx>
            <c:strRef>
              <c:f>'40'!#BAŞV!</c:f>
              <c:strCache>
                <c:ptCount val="1"/>
                <c:pt idx="0">
                  <c:v>#BAŞV!</c:v>
                </c:pt>
              </c:strCache>
            </c:strRef>
          </c:tx>
          <c:spPr>
            <a:solidFill>
              <a:srgbClr val="993366"/>
            </a:solidFill>
            <a:ln w="12700">
              <a:solidFill>
                <a:srgbClr val="000000"/>
              </a:solidFill>
              <a:prstDash val="solid"/>
            </a:ln>
          </c:spPr>
          <c:invertIfNegative val="0"/>
          <c:dLbls>
            <c:dLbl>
              <c:idx val="4"/>
              <c:tx>
                <c:rich>
                  <a:bodyPr/>
                  <a:lstStyle/>
                  <a:p>
                    <a:r>
                      <a:t>58.953</a:t>
                    </a:r>
                  </a:p>
                </c:rich>
              </c:tx>
              <c:showLegendKey val="0"/>
              <c:showVal val="0"/>
              <c:showCatName val="0"/>
              <c:showSerName val="0"/>
              <c:showPercent val="0"/>
              <c:showBubbleSize val="0"/>
            </c:dLbl>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tr-TR"/>
              </a:p>
            </c:txPr>
            <c:showLegendKey val="0"/>
            <c:showVal val="1"/>
            <c:showCatName val="0"/>
            <c:showSerName val="0"/>
            <c:showPercent val="0"/>
            <c:showBubbleSize val="0"/>
            <c:showLeaderLines val="0"/>
          </c:dLbls>
          <c:cat>
            <c:numRef>
              <c:f>'40'!#BAŞV!</c:f>
              <c:numCache>
                <c:formatCode>General</c:formatCode>
                <c:ptCount val="1"/>
                <c:pt idx="0">
                  <c:v>0</c:v>
                </c:pt>
              </c:numCache>
            </c:numRef>
          </c:cat>
          <c:val>
            <c:numRef>
              <c:f>'40'!#BAŞV!</c:f>
              <c:numCache>
                <c:formatCode>General</c:formatCode>
                <c:ptCount val="1"/>
                <c:pt idx="0">
                  <c:v>0</c:v>
                </c:pt>
              </c:numCache>
            </c:numRef>
          </c:val>
        </c:ser>
        <c:ser>
          <c:idx val="2"/>
          <c:order val="2"/>
          <c:tx>
            <c:strRef>
              <c:f>'40'!#BAŞV!</c:f>
              <c:strCache>
                <c:ptCount val="1"/>
                <c:pt idx="0">
                  <c:v>#BAŞV!</c:v>
                </c:pt>
              </c:strCache>
            </c:strRef>
          </c:tx>
          <c:spPr>
            <a:solidFill>
              <a:srgbClr val="FFFFCC"/>
            </a:solidFill>
            <a:ln w="12700">
              <a:solidFill>
                <a:srgbClr val="000000"/>
              </a:solidFill>
              <a:prstDash val="solid"/>
            </a:ln>
          </c:spPr>
          <c:invertIfNegative val="0"/>
          <c:dLbls>
            <c:dLbl>
              <c:idx val="4"/>
              <c:tx>
                <c:rich>
                  <a:bodyPr/>
                  <a:lstStyle/>
                  <a:p>
                    <a:r>
                      <a:t>69.833</a:t>
                    </a:r>
                  </a:p>
                </c:rich>
              </c:tx>
              <c:showLegendKey val="0"/>
              <c:showVal val="0"/>
              <c:showCatName val="0"/>
              <c:showSerName val="0"/>
              <c:showPercent val="0"/>
              <c:showBubbleSize val="0"/>
            </c:dLbl>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tr-TR"/>
              </a:p>
            </c:txPr>
            <c:showLegendKey val="0"/>
            <c:showVal val="1"/>
            <c:showCatName val="0"/>
            <c:showSerName val="0"/>
            <c:showPercent val="0"/>
            <c:showBubbleSize val="0"/>
            <c:showLeaderLines val="0"/>
          </c:dLbls>
          <c:cat>
            <c:numRef>
              <c:f>'40'!#BAŞV!</c:f>
              <c:numCache>
                <c:formatCode>General</c:formatCode>
                <c:ptCount val="1"/>
                <c:pt idx="0">
                  <c:v>0</c:v>
                </c:pt>
              </c:numCache>
            </c:numRef>
          </c:cat>
          <c:val>
            <c:numRef>
              <c:f>'40'!#BAŞV!</c:f>
              <c:numCache>
                <c:formatCode>General</c:formatCode>
                <c:ptCount val="1"/>
                <c:pt idx="0">
                  <c:v>0</c:v>
                </c:pt>
              </c:numCache>
            </c:numRef>
          </c:val>
        </c:ser>
        <c:ser>
          <c:idx val="3"/>
          <c:order val="3"/>
          <c:tx>
            <c:strRef>
              <c:f>'40'!#BAŞV!</c:f>
              <c:strCache>
                <c:ptCount val="1"/>
                <c:pt idx="0">
                  <c:v>#BAŞV!</c:v>
                </c:pt>
              </c:strCache>
            </c:strRef>
          </c:tx>
          <c:spPr>
            <a:solidFill>
              <a:srgbClr val="CCFFFF"/>
            </a:solidFill>
            <a:ln w="12700">
              <a:solidFill>
                <a:srgbClr val="000000"/>
              </a:solidFill>
              <a:prstDash val="solid"/>
            </a:ln>
          </c:spPr>
          <c:invertIfNegative val="0"/>
          <c:cat>
            <c:numRef>
              <c:f>'40'!#BAŞV!</c:f>
              <c:numCache>
                <c:formatCode>General</c:formatCode>
                <c:ptCount val="1"/>
                <c:pt idx="0">
                  <c:v>0</c:v>
                </c:pt>
              </c:numCache>
            </c:numRef>
          </c:cat>
          <c:val>
            <c:numRef>
              <c:f>'40'!#BAŞV!</c:f>
              <c:numCache>
                <c:formatCode>General</c:formatCode>
                <c:ptCount val="1"/>
                <c:pt idx="0">
                  <c:v>0</c:v>
                </c:pt>
              </c:numCache>
            </c:numRef>
          </c:val>
        </c:ser>
        <c:dLbls>
          <c:showLegendKey val="0"/>
          <c:showVal val="0"/>
          <c:showCatName val="0"/>
          <c:showSerName val="0"/>
          <c:showPercent val="0"/>
          <c:showBubbleSize val="0"/>
        </c:dLbls>
        <c:gapWidth val="150"/>
        <c:shape val="box"/>
        <c:axId val="292880384"/>
        <c:axId val="292881920"/>
        <c:axId val="0"/>
      </c:bar3DChart>
      <c:catAx>
        <c:axId val="29288038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tr-TR"/>
          </a:p>
        </c:txPr>
        <c:crossAx val="292881920"/>
        <c:crosses val="autoZero"/>
        <c:auto val="1"/>
        <c:lblAlgn val="ctr"/>
        <c:lblOffset val="100"/>
        <c:tickLblSkip val="1"/>
        <c:tickMarkSkip val="1"/>
        <c:noMultiLvlLbl val="0"/>
      </c:catAx>
      <c:valAx>
        <c:axId val="2928819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r-TR"/>
          </a:p>
        </c:txPr>
        <c:crossAx val="292880384"/>
        <c:crosses val="autoZero"/>
        <c:crossBetween val="between"/>
      </c:valAx>
      <c:spPr>
        <a:noFill/>
        <a:ln w="25400">
          <a:noFill/>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tr-TR"/>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r-TR"/>
    </a:p>
  </c:txPr>
  <c:printSettings>
    <c:headerFooter alignWithMargins="0"/>
    <c:pageMargins b="1" l="0.75" r="0.7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54"/>
      <c:hPercent val="14"/>
      <c:rotY val="44"/>
      <c:depthPercent val="100"/>
      <c:rAngAx val="1"/>
    </c:view3D>
    <c:floor>
      <c:thickness val="0"/>
      <c:spPr>
        <a:solidFill>
          <a:srgbClr val="C0C0C0"/>
        </a:solidFill>
        <a:ln w="3175">
          <a:solidFill>
            <a:srgbClr val="000000"/>
          </a:solidFill>
          <a:prstDash val="solid"/>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'39'!#BAŞV!</c:f>
              <c:strCache>
                <c:ptCount val="1"/>
                <c:pt idx="0">
                  <c:v>#BAŞV!</c:v>
                </c:pt>
              </c:strCache>
            </c:strRef>
          </c:tx>
          <c:spPr>
            <a:solidFill>
              <a:srgbClr val="9999FF"/>
            </a:solidFill>
            <a:ln w="12700">
              <a:solidFill>
                <a:srgbClr val="000000"/>
              </a:solidFill>
              <a:prstDash val="solid"/>
            </a:ln>
          </c:spPr>
          <c:invertIfNegative val="0"/>
          <c:dLbls>
            <c:spPr>
              <a:noFill/>
              <a:ln w="25400">
                <a:noFill/>
              </a:ln>
            </c:spPr>
            <c:txPr>
              <a:bodyPr rot="-5400000" vert="horz"/>
              <a:lstStyle/>
              <a:p>
                <a:pPr algn="ctr">
                  <a:defRPr sz="250" b="0" i="0" u="none" strike="noStrike" baseline="0">
                    <a:solidFill>
                      <a:srgbClr val="000000"/>
                    </a:solidFill>
                    <a:latin typeface="Arial Tur"/>
                    <a:ea typeface="Arial Tur"/>
                    <a:cs typeface="Arial Tur"/>
                  </a:defRPr>
                </a:pPr>
                <a:endParaRPr lang="tr-TR"/>
              </a:p>
            </c:txPr>
            <c:showLegendKey val="0"/>
            <c:showVal val="1"/>
            <c:showCatName val="0"/>
            <c:showSerName val="0"/>
            <c:showPercent val="0"/>
            <c:showBubbleSize val="0"/>
            <c:showLeaderLines val="0"/>
          </c:dLbls>
          <c:cat>
            <c:numRef>
              <c:f>'39'!#BAŞV!</c:f>
              <c:numCache>
                <c:formatCode>General</c:formatCode>
                <c:ptCount val="1"/>
                <c:pt idx="0">
                  <c:v>0</c:v>
                </c:pt>
              </c:numCache>
            </c:numRef>
          </c:cat>
          <c:val>
            <c:numRef>
              <c:f>'39'!#BAŞV!</c:f>
              <c:numCache>
                <c:formatCode>General</c:formatCode>
                <c:ptCount val="1"/>
                <c:pt idx="0">
                  <c:v>0</c:v>
                </c:pt>
              </c:numCache>
            </c:numRef>
          </c:val>
        </c:ser>
        <c:ser>
          <c:idx val="1"/>
          <c:order val="1"/>
          <c:tx>
            <c:strRef>
              <c:f>'39'!#BAŞV!</c:f>
              <c:strCache>
                <c:ptCount val="1"/>
                <c:pt idx="0">
                  <c:v>#BAŞV!</c:v>
                </c:pt>
              </c:strCache>
            </c:strRef>
          </c:tx>
          <c:spPr>
            <a:solidFill>
              <a:srgbClr val="993366"/>
            </a:solidFill>
            <a:ln w="12700">
              <a:solidFill>
                <a:srgbClr val="000000"/>
              </a:solidFill>
              <a:prstDash val="solid"/>
            </a:ln>
          </c:spPr>
          <c:invertIfNegative val="0"/>
          <c:dLbls>
            <c:spPr>
              <a:noFill/>
              <a:ln w="25400">
                <a:noFill/>
              </a:ln>
            </c:spPr>
            <c:txPr>
              <a:bodyPr rot="-5400000" vert="horz"/>
              <a:lstStyle/>
              <a:p>
                <a:pPr algn="ctr">
                  <a:defRPr sz="250" b="0" i="0" u="none" strike="noStrike" baseline="0">
                    <a:solidFill>
                      <a:srgbClr val="000000"/>
                    </a:solidFill>
                    <a:latin typeface="Arial Tur"/>
                    <a:ea typeface="Arial Tur"/>
                    <a:cs typeface="Arial Tur"/>
                  </a:defRPr>
                </a:pPr>
                <a:endParaRPr lang="tr-TR"/>
              </a:p>
            </c:txPr>
            <c:showLegendKey val="0"/>
            <c:showVal val="1"/>
            <c:showCatName val="0"/>
            <c:showSerName val="0"/>
            <c:showPercent val="0"/>
            <c:showBubbleSize val="0"/>
            <c:showLeaderLines val="0"/>
          </c:dLbls>
          <c:cat>
            <c:numRef>
              <c:f>'39'!#BAŞV!</c:f>
              <c:numCache>
                <c:formatCode>General</c:formatCode>
                <c:ptCount val="1"/>
                <c:pt idx="0">
                  <c:v>0</c:v>
                </c:pt>
              </c:numCache>
            </c:numRef>
          </c:cat>
          <c:val>
            <c:numRef>
              <c:f>'39'!#BAŞV!</c:f>
              <c:numCache>
                <c:formatCode>General</c:formatCode>
                <c:ptCount val="1"/>
                <c:pt idx="0">
                  <c:v>0</c:v>
                </c:pt>
              </c:numCache>
            </c:numRef>
          </c:val>
        </c:ser>
        <c:ser>
          <c:idx val="2"/>
          <c:order val="2"/>
          <c:tx>
            <c:strRef>
              <c:f>'39'!#BAŞV!</c:f>
              <c:strCache>
                <c:ptCount val="1"/>
                <c:pt idx="0">
                  <c:v>#BAŞV!</c:v>
                </c:pt>
              </c:strCache>
            </c:strRef>
          </c:tx>
          <c:spPr>
            <a:solidFill>
              <a:srgbClr val="FFFFCC"/>
            </a:solidFill>
            <a:ln w="12700">
              <a:solidFill>
                <a:srgbClr val="000000"/>
              </a:solidFill>
              <a:prstDash val="solid"/>
            </a:ln>
          </c:spPr>
          <c:invertIfNegative val="0"/>
          <c:dLbls>
            <c:spPr>
              <a:noFill/>
              <a:ln w="25400">
                <a:noFill/>
              </a:ln>
            </c:spPr>
            <c:txPr>
              <a:bodyPr rot="-5400000" vert="horz"/>
              <a:lstStyle/>
              <a:p>
                <a:pPr algn="ctr">
                  <a:defRPr sz="250" b="0" i="0" u="none" strike="noStrike" baseline="0">
                    <a:solidFill>
                      <a:srgbClr val="000000"/>
                    </a:solidFill>
                    <a:latin typeface="Arial Tur"/>
                    <a:ea typeface="Arial Tur"/>
                    <a:cs typeface="Arial Tur"/>
                  </a:defRPr>
                </a:pPr>
                <a:endParaRPr lang="tr-TR"/>
              </a:p>
            </c:txPr>
            <c:showLegendKey val="0"/>
            <c:showVal val="1"/>
            <c:showCatName val="0"/>
            <c:showSerName val="0"/>
            <c:showPercent val="0"/>
            <c:showBubbleSize val="0"/>
            <c:showLeaderLines val="0"/>
          </c:dLbls>
          <c:cat>
            <c:numRef>
              <c:f>'39'!#BAŞV!</c:f>
              <c:numCache>
                <c:formatCode>General</c:formatCode>
                <c:ptCount val="1"/>
                <c:pt idx="0">
                  <c:v>0</c:v>
                </c:pt>
              </c:numCache>
            </c:numRef>
          </c:cat>
          <c:val>
            <c:numRef>
              <c:f>'39'!#BAŞV!</c:f>
              <c:numCache>
                <c:formatCode>General</c:formatCode>
                <c:ptCount val="1"/>
                <c:pt idx="0">
                  <c:v>0</c:v>
                </c:pt>
              </c:numCache>
            </c:numRef>
          </c:val>
        </c:ser>
        <c:ser>
          <c:idx val="3"/>
          <c:order val="3"/>
          <c:tx>
            <c:strRef>
              <c:f>'39'!#BAŞV!</c:f>
              <c:strCache>
                <c:ptCount val="1"/>
                <c:pt idx="0">
                  <c:v>#BAŞV!</c:v>
                </c:pt>
              </c:strCache>
            </c:strRef>
          </c:tx>
          <c:spPr>
            <a:solidFill>
              <a:srgbClr val="CCFF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Tur"/>
                    <a:ea typeface="Arial Tur"/>
                    <a:cs typeface="Arial Tur"/>
                  </a:defRPr>
                </a:pPr>
                <a:endParaRPr lang="tr-TR"/>
              </a:p>
            </c:txPr>
            <c:showLegendKey val="0"/>
            <c:showVal val="1"/>
            <c:showCatName val="0"/>
            <c:showSerName val="0"/>
            <c:showPercent val="0"/>
            <c:showBubbleSize val="0"/>
            <c:showLeaderLines val="0"/>
          </c:dLbls>
          <c:cat>
            <c:numRef>
              <c:f>'39'!#BAŞV!</c:f>
              <c:numCache>
                <c:formatCode>General</c:formatCode>
                <c:ptCount val="1"/>
                <c:pt idx="0">
                  <c:v>0</c:v>
                </c:pt>
              </c:numCache>
            </c:numRef>
          </c:cat>
          <c:val>
            <c:numRef>
              <c:f>'39'!#BAŞV!</c:f>
              <c:numCache>
                <c:formatCode>General</c:formatCode>
                <c:ptCount val="1"/>
                <c:pt idx="0">
                  <c:v>0</c:v>
                </c:pt>
              </c:numCache>
            </c:numRef>
          </c:val>
        </c:ser>
        <c:dLbls>
          <c:showLegendKey val="0"/>
          <c:showVal val="0"/>
          <c:showCatName val="0"/>
          <c:showSerName val="0"/>
          <c:showPercent val="0"/>
          <c:showBubbleSize val="0"/>
        </c:dLbls>
        <c:gapWidth val="150"/>
        <c:shape val="box"/>
        <c:axId val="291374592"/>
        <c:axId val="291376128"/>
        <c:axId val="0"/>
      </c:bar3DChart>
      <c:catAx>
        <c:axId val="29137459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300" b="0" i="0" u="none" strike="noStrike" baseline="0">
                <a:solidFill>
                  <a:srgbClr val="000000"/>
                </a:solidFill>
                <a:latin typeface="Arial Tur"/>
                <a:ea typeface="Arial Tur"/>
                <a:cs typeface="Arial Tur"/>
              </a:defRPr>
            </a:pPr>
            <a:endParaRPr lang="tr-TR"/>
          </a:p>
        </c:txPr>
        <c:crossAx val="291376128"/>
        <c:crosses val="autoZero"/>
        <c:auto val="1"/>
        <c:lblAlgn val="ctr"/>
        <c:lblOffset val="100"/>
        <c:tickLblSkip val="1"/>
        <c:tickMarkSkip val="1"/>
        <c:noMultiLvlLbl val="0"/>
      </c:catAx>
      <c:valAx>
        <c:axId val="29137612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Tur"/>
                <a:ea typeface="Arial Tur"/>
                <a:cs typeface="Arial Tur"/>
              </a:defRPr>
            </a:pPr>
            <a:endParaRPr lang="tr-TR"/>
          </a:p>
        </c:txPr>
        <c:crossAx val="291374592"/>
        <c:crosses val="autoZero"/>
        <c:crossBetween val="between"/>
      </c:valAx>
      <c:spPr>
        <a:noFill/>
        <a:ln w="25400">
          <a:noFill/>
        </a:ln>
      </c:spPr>
    </c:plotArea>
    <c:legend>
      <c:legendPos val="b"/>
      <c:overlay val="0"/>
      <c:spPr>
        <a:solidFill>
          <a:srgbClr val="FFFFFF"/>
        </a:solidFill>
        <a:ln w="3175">
          <a:solidFill>
            <a:srgbClr val="000000"/>
          </a:solidFill>
          <a:prstDash val="solid"/>
        </a:ln>
      </c:spPr>
      <c:txPr>
        <a:bodyPr/>
        <a:lstStyle/>
        <a:p>
          <a:pPr>
            <a:defRPr sz="205" b="0" i="0" u="none" strike="noStrike" baseline="0">
              <a:solidFill>
                <a:srgbClr val="000000"/>
              </a:solidFill>
              <a:latin typeface="Arial Tur"/>
              <a:ea typeface="Arial Tur"/>
              <a:cs typeface="Arial Tur"/>
            </a:defRPr>
          </a:pPr>
          <a:endParaRPr lang="tr-TR"/>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Tur"/>
          <a:ea typeface="Arial Tur"/>
          <a:cs typeface="Arial Tur"/>
        </a:defRPr>
      </a:pPr>
      <a:endParaRPr lang="tr-TR"/>
    </a:p>
  </c:txPr>
  <c:printSettings>
    <c:headerFooter alignWithMargins="0"/>
    <c:pageMargins b="1" l="0.75" r="0.7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6"/>
      <c:hPercent val="42"/>
      <c:rotY val="44"/>
      <c:depthPercent val="100"/>
      <c:rAngAx val="1"/>
    </c:view3D>
    <c:floor>
      <c:thickness val="0"/>
      <c:spPr>
        <a:solidFill>
          <a:srgbClr val="C0C0C0"/>
        </a:solidFill>
        <a:ln w="3175">
          <a:solidFill>
            <a:srgbClr val="000000"/>
          </a:solidFill>
          <a:prstDash val="solid"/>
        </a:ln>
      </c:spPr>
    </c:floor>
    <c:sideWall>
      <c:thickness val="0"/>
      <c:spPr>
        <a:solidFill>
          <a:srgbClr val="FFFFFF"/>
        </a:solidFill>
        <a:ln w="25400">
          <a:noFill/>
        </a:ln>
      </c:spPr>
    </c:sideWall>
    <c:backWall>
      <c:thickness val="0"/>
      <c:spPr>
        <a:solidFill>
          <a:srgbClr val="FFFFFF"/>
        </a:solidFill>
        <a:ln w="25400">
          <a:noFill/>
        </a:ln>
      </c:spPr>
    </c:backWall>
    <c:plotArea>
      <c:layout/>
      <c:bar3DChart>
        <c:barDir val="col"/>
        <c:grouping val="clustered"/>
        <c:varyColors val="0"/>
        <c:ser>
          <c:idx val="0"/>
          <c:order val="0"/>
          <c:tx>
            <c:strRef>
              <c:f>'38'!#BAŞV!</c:f>
              <c:strCache>
                <c:ptCount val="1"/>
                <c:pt idx="0">
                  <c:v>#BAŞV!</c:v>
                </c:pt>
              </c:strCache>
            </c:strRef>
          </c:tx>
          <c:spPr>
            <a:solidFill>
              <a:srgbClr val="9999FF"/>
            </a:solidFill>
            <a:ln w="12700">
              <a:solidFill>
                <a:srgbClr val="000000"/>
              </a:solidFill>
              <a:prstDash val="solid"/>
            </a:ln>
          </c:spPr>
          <c:invertIfNegative val="0"/>
          <c:dLbls>
            <c:dLbl>
              <c:idx val="4"/>
              <c:tx>
                <c:rich>
                  <a:bodyPr/>
                  <a:lstStyle/>
                  <a:p>
                    <a:r>
                      <a:t>9.918</a:t>
                    </a:r>
                  </a:p>
                </c:rich>
              </c:tx>
              <c:showLegendKey val="0"/>
              <c:showVal val="0"/>
              <c:showCatName val="0"/>
              <c:showSerName val="0"/>
              <c:showPercent val="0"/>
              <c:showBubbleSize val="0"/>
            </c:dLbl>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tr-TR"/>
              </a:p>
            </c:txPr>
            <c:showLegendKey val="0"/>
            <c:showVal val="1"/>
            <c:showCatName val="0"/>
            <c:showSerName val="0"/>
            <c:showPercent val="0"/>
            <c:showBubbleSize val="0"/>
            <c:showLeaderLines val="0"/>
          </c:dLbls>
          <c:cat>
            <c:numRef>
              <c:f>'38'!#BAŞV!</c:f>
              <c:numCache>
                <c:formatCode>General</c:formatCode>
                <c:ptCount val="1"/>
                <c:pt idx="0">
                  <c:v>0</c:v>
                </c:pt>
              </c:numCache>
            </c:numRef>
          </c:cat>
          <c:val>
            <c:numRef>
              <c:f>'38'!#BAŞV!</c:f>
              <c:numCache>
                <c:formatCode>General</c:formatCode>
                <c:ptCount val="1"/>
                <c:pt idx="0">
                  <c:v>0</c:v>
                </c:pt>
              </c:numCache>
            </c:numRef>
          </c:val>
        </c:ser>
        <c:ser>
          <c:idx val="1"/>
          <c:order val="1"/>
          <c:tx>
            <c:strRef>
              <c:f>'38'!#BAŞV!</c:f>
              <c:strCache>
                <c:ptCount val="1"/>
                <c:pt idx="0">
                  <c:v>#BAŞV!</c:v>
                </c:pt>
              </c:strCache>
            </c:strRef>
          </c:tx>
          <c:spPr>
            <a:solidFill>
              <a:srgbClr val="993366"/>
            </a:solidFill>
            <a:ln w="12700">
              <a:solidFill>
                <a:srgbClr val="000000"/>
              </a:solidFill>
              <a:prstDash val="solid"/>
            </a:ln>
          </c:spPr>
          <c:invertIfNegative val="0"/>
          <c:dLbls>
            <c:dLbl>
              <c:idx val="4"/>
              <c:tx>
                <c:rich>
                  <a:bodyPr/>
                  <a:lstStyle/>
                  <a:p>
                    <a:r>
                      <a:t>58.953</a:t>
                    </a:r>
                  </a:p>
                </c:rich>
              </c:tx>
              <c:showLegendKey val="0"/>
              <c:showVal val="0"/>
              <c:showCatName val="0"/>
              <c:showSerName val="0"/>
              <c:showPercent val="0"/>
              <c:showBubbleSize val="0"/>
            </c:dLbl>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tr-TR"/>
              </a:p>
            </c:txPr>
            <c:showLegendKey val="0"/>
            <c:showVal val="1"/>
            <c:showCatName val="0"/>
            <c:showSerName val="0"/>
            <c:showPercent val="0"/>
            <c:showBubbleSize val="0"/>
            <c:showLeaderLines val="0"/>
          </c:dLbls>
          <c:cat>
            <c:numRef>
              <c:f>'38'!#BAŞV!</c:f>
              <c:numCache>
                <c:formatCode>General</c:formatCode>
                <c:ptCount val="1"/>
                <c:pt idx="0">
                  <c:v>0</c:v>
                </c:pt>
              </c:numCache>
            </c:numRef>
          </c:cat>
          <c:val>
            <c:numRef>
              <c:f>'38'!#BAŞV!</c:f>
              <c:numCache>
                <c:formatCode>General</c:formatCode>
                <c:ptCount val="1"/>
                <c:pt idx="0">
                  <c:v>0</c:v>
                </c:pt>
              </c:numCache>
            </c:numRef>
          </c:val>
        </c:ser>
        <c:ser>
          <c:idx val="2"/>
          <c:order val="2"/>
          <c:tx>
            <c:strRef>
              <c:f>'38'!#BAŞV!</c:f>
              <c:strCache>
                <c:ptCount val="1"/>
                <c:pt idx="0">
                  <c:v>#BAŞV!</c:v>
                </c:pt>
              </c:strCache>
            </c:strRef>
          </c:tx>
          <c:spPr>
            <a:solidFill>
              <a:srgbClr val="FFFFCC"/>
            </a:solidFill>
            <a:ln w="12700">
              <a:solidFill>
                <a:srgbClr val="000000"/>
              </a:solidFill>
              <a:prstDash val="solid"/>
            </a:ln>
          </c:spPr>
          <c:invertIfNegative val="0"/>
          <c:dLbls>
            <c:dLbl>
              <c:idx val="4"/>
              <c:tx>
                <c:rich>
                  <a:bodyPr/>
                  <a:lstStyle/>
                  <a:p>
                    <a:r>
                      <a:t>69.833</a:t>
                    </a:r>
                  </a:p>
                </c:rich>
              </c:tx>
              <c:showLegendKey val="0"/>
              <c:showVal val="0"/>
              <c:showCatName val="0"/>
              <c:showSerName val="0"/>
              <c:showPercent val="0"/>
              <c:showBubbleSize val="0"/>
            </c:dLbl>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tr-TR"/>
              </a:p>
            </c:txPr>
            <c:showLegendKey val="0"/>
            <c:showVal val="1"/>
            <c:showCatName val="0"/>
            <c:showSerName val="0"/>
            <c:showPercent val="0"/>
            <c:showBubbleSize val="0"/>
            <c:showLeaderLines val="0"/>
          </c:dLbls>
          <c:cat>
            <c:numRef>
              <c:f>'38'!#BAŞV!</c:f>
              <c:numCache>
                <c:formatCode>General</c:formatCode>
                <c:ptCount val="1"/>
                <c:pt idx="0">
                  <c:v>0</c:v>
                </c:pt>
              </c:numCache>
            </c:numRef>
          </c:cat>
          <c:val>
            <c:numRef>
              <c:f>'38'!#BAŞV!</c:f>
              <c:numCache>
                <c:formatCode>General</c:formatCode>
                <c:ptCount val="1"/>
                <c:pt idx="0">
                  <c:v>0</c:v>
                </c:pt>
              </c:numCache>
            </c:numRef>
          </c:val>
        </c:ser>
        <c:ser>
          <c:idx val="3"/>
          <c:order val="3"/>
          <c:tx>
            <c:strRef>
              <c:f>'38'!#BAŞV!</c:f>
              <c:strCache>
                <c:ptCount val="1"/>
                <c:pt idx="0">
                  <c:v>#BAŞV!</c:v>
                </c:pt>
              </c:strCache>
            </c:strRef>
          </c:tx>
          <c:spPr>
            <a:solidFill>
              <a:srgbClr val="CCFFFF"/>
            </a:solidFill>
            <a:ln w="12700">
              <a:solidFill>
                <a:srgbClr val="000000"/>
              </a:solidFill>
              <a:prstDash val="solid"/>
            </a:ln>
          </c:spPr>
          <c:invertIfNegative val="0"/>
          <c:cat>
            <c:numRef>
              <c:f>'38'!#BAŞV!</c:f>
              <c:numCache>
                <c:formatCode>General</c:formatCode>
                <c:ptCount val="1"/>
                <c:pt idx="0">
                  <c:v>0</c:v>
                </c:pt>
              </c:numCache>
            </c:numRef>
          </c:cat>
          <c:val>
            <c:numRef>
              <c:f>'38'!#BAŞV!</c:f>
              <c:numCache>
                <c:formatCode>General</c:formatCode>
                <c:ptCount val="1"/>
                <c:pt idx="0">
                  <c:v>0</c:v>
                </c:pt>
              </c:numCache>
            </c:numRef>
          </c:val>
        </c:ser>
        <c:dLbls>
          <c:showLegendKey val="0"/>
          <c:showVal val="0"/>
          <c:showCatName val="0"/>
          <c:showSerName val="0"/>
          <c:showPercent val="0"/>
          <c:showBubbleSize val="0"/>
        </c:dLbls>
        <c:gapWidth val="150"/>
        <c:shape val="box"/>
        <c:axId val="291177216"/>
        <c:axId val="291178752"/>
        <c:axId val="0"/>
      </c:bar3DChart>
      <c:catAx>
        <c:axId val="2911772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tr-TR"/>
          </a:p>
        </c:txPr>
        <c:crossAx val="291178752"/>
        <c:crosses val="autoZero"/>
        <c:auto val="1"/>
        <c:lblAlgn val="ctr"/>
        <c:lblOffset val="100"/>
        <c:tickLblSkip val="1"/>
        <c:tickMarkSkip val="1"/>
        <c:noMultiLvlLbl val="0"/>
      </c:catAx>
      <c:valAx>
        <c:axId val="29117875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r-TR"/>
          </a:p>
        </c:txPr>
        <c:crossAx val="291177216"/>
        <c:crosses val="autoZero"/>
        <c:crossBetween val="between"/>
      </c:valAx>
      <c:spPr>
        <a:noFill/>
        <a:ln w="25400">
          <a:noFill/>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tr-TR"/>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r-TR"/>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54"/>
      <c:hPercent val="14"/>
      <c:rotY val="44"/>
      <c:depthPercent val="100"/>
      <c:rAngAx val="1"/>
    </c:view3D>
    <c:floor>
      <c:thickness val="0"/>
      <c:spPr>
        <a:solidFill>
          <a:srgbClr val="C0C0C0"/>
        </a:solidFill>
        <a:ln w="3175">
          <a:solidFill>
            <a:srgbClr val="000000"/>
          </a:solidFill>
          <a:prstDash val="solid"/>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'37'!#BAŞV!</c:f>
              <c:strCache>
                <c:ptCount val="1"/>
                <c:pt idx="0">
                  <c:v>#BAŞV!</c:v>
                </c:pt>
              </c:strCache>
            </c:strRef>
          </c:tx>
          <c:spPr>
            <a:solidFill>
              <a:srgbClr val="9999FF"/>
            </a:solidFill>
            <a:ln w="12700">
              <a:solidFill>
                <a:srgbClr val="000000"/>
              </a:solidFill>
              <a:prstDash val="solid"/>
            </a:ln>
          </c:spPr>
          <c:invertIfNegative val="0"/>
          <c:dLbls>
            <c:spPr>
              <a:noFill/>
              <a:ln w="25400">
                <a:noFill/>
              </a:ln>
            </c:spPr>
            <c:txPr>
              <a:bodyPr rot="-5400000" vert="horz"/>
              <a:lstStyle/>
              <a:p>
                <a:pPr algn="ctr">
                  <a:defRPr sz="250" b="0" i="0" u="none" strike="noStrike" baseline="0">
                    <a:solidFill>
                      <a:srgbClr val="000000"/>
                    </a:solidFill>
                    <a:latin typeface="Arial Tur"/>
                    <a:ea typeface="Arial Tur"/>
                    <a:cs typeface="Arial Tur"/>
                  </a:defRPr>
                </a:pPr>
                <a:endParaRPr lang="tr-TR"/>
              </a:p>
            </c:txPr>
            <c:showLegendKey val="0"/>
            <c:showVal val="1"/>
            <c:showCatName val="0"/>
            <c:showSerName val="0"/>
            <c:showPercent val="0"/>
            <c:showBubbleSize val="0"/>
            <c:showLeaderLines val="0"/>
          </c:dLbls>
          <c:cat>
            <c:numRef>
              <c:f>'37'!#BAŞV!</c:f>
              <c:numCache>
                <c:formatCode>General</c:formatCode>
                <c:ptCount val="1"/>
                <c:pt idx="0">
                  <c:v>0</c:v>
                </c:pt>
              </c:numCache>
            </c:numRef>
          </c:cat>
          <c:val>
            <c:numRef>
              <c:f>'37'!#BAŞV!</c:f>
              <c:numCache>
                <c:formatCode>General</c:formatCode>
                <c:ptCount val="1"/>
                <c:pt idx="0">
                  <c:v>0</c:v>
                </c:pt>
              </c:numCache>
            </c:numRef>
          </c:val>
        </c:ser>
        <c:ser>
          <c:idx val="1"/>
          <c:order val="1"/>
          <c:tx>
            <c:strRef>
              <c:f>'37'!#BAŞV!</c:f>
              <c:strCache>
                <c:ptCount val="1"/>
                <c:pt idx="0">
                  <c:v>#BAŞV!</c:v>
                </c:pt>
              </c:strCache>
            </c:strRef>
          </c:tx>
          <c:spPr>
            <a:solidFill>
              <a:srgbClr val="993366"/>
            </a:solidFill>
            <a:ln w="12700">
              <a:solidFill>
                <a:srgbClr val="000000"/>
              </a:solidFill>
              <a:prstDash val="solid"/>
            </a:ln>
          </c:spPr>
          <c:invertIfNegative val="0"/>
          <c:dLbls>
            <c:spPr>
              <a:noFill/>
              <a:ln w="25400">
                <a:noFill/>
              </a:ln>
            </c:spPr>
            <c:txPr>
              <a:bodyPr rot="-5400000" vert="horz"/>
              <a:lstStyle/>
              <a:p>
                <a:pPr algn="ctr">
                  <a:defRPr sz="250" b="0" i="0" u="none" strike="noStrike" baseline="0">
                    <a:solidFill>
                      <a:srgbClr val="000000"/>
                    </a:solidFill>
                    <a:latin typeface="Arial Tur"/>
                    <a:ea typeface="Arial Tur"/>
                    <a:cs typeface="Arial Tur"/>
                  </a:defRPr>
                </a:pPr>
                <a:endParaRPr lang="tr-TR"/>
              </a:p>
            </c:txPr>
            <c:showLegendKey val="0"/>
            <c:showVal val="1"/>
            <c:showCatName val="0"/>
            <c:showSerName val="0"/>
            <c:showPercent val="0"/>
            <c:showBubbleSize val="0"/>
            <c:showLeaderLines val="0"/>
          </c:dLbls>
          <c:cat>
            <c:numRef>
              <c:f>'37'!#BAŞV!</c:f>
              <c:numCache>
                <c:formatCode>General</c:formatCode>
                <c:ptCount val="1"/>
                <c:pt idx="0">
                  <c:v>0</c:v>
                </c:pt>
              </c:numCache>
            </c:numRef>
          </c:cat>
          <c:val>
            <c:numRef>
              <c:f>'37'!#BAŞV!</c:f>
              <c:numCache>
                <c:formatCode>General</c:formatCode>
                <c:ptCount val="1"/>
                <c:pt idx="0">
                  <c:v>0</c:v>
                </c:pt>
              </c:numCache>
            </c:numRef>
          </c:val>
        </c:ser>
        <c:ser>
          <c:idx val="2"/>
          <c:order val="2"/>
          <c:tx>
            <c:strRef>
              <c:f>'37'!#BAŞV!</c:f>
              <c:strCache>
                <c:ptCount val="1"/>
                <c:pt idx="0">
                  <c:v>#BAŞV!</c:v>
                </c:pt>
              </c:strCache>
            </c:strRef>
          </c:tx>
          <c:spPr>
            <a:solidFill>
              <a:srgbClr val="FFFFCC"/>
            </a:solidFill>
            <a:ln w="12700">
              <a:solidFill>
                <a:srgbClr val="000000"/>
              </a:solidFill>
              <a:prstDash val="solid"/>
            </a:ln>
          </c:spPr>
          <c:invertIfNegative val="0"/>
          <c:dLbls>
            <c:spPr>
              <a:noFill/>
              <a:ln w="25400">
                <a:noFill/>
              </a:ln>
            </c:spPr>
            <c:txPr>
              <a:bodyPr rot="-5400000" vert="horz"/>
              <a:lstStyle/>
              <a:p>
                <a:pPr algn="ctr">
                  <a:defRPr sz="250" b="0" i="0" u="none" strike="noStrike" baseline="0">
                    <a:solidFill>
                      <a:srgbClr val="000000"/>
                    </a:solidFill>
                    <a:latin typeface="Arial Tur"/>
                    <a:ea typeface="Arial Tur"/>
                    <a:cs typeface="Arial Tur"/>
                  </a:defRPr>
                </a:pPr>
                <a:endParaRPr lang="tr-TR"/>
              </a:p>
            </c:txPr>
            <c:showLegendKey val="0"/>
            <c:showVal val="1"/>
            <c:showCatName val="0"/>
            <c:showSerName val="0"/>
            <c:showPercent val="0"/>
            <c:showBubbleSize val="0"/>
            <c:showLeaderLines val="0"/>
          </c:dLbls>
          <c:cat>
            <c:numRef>
              <c:f>'37'!#BAŞV!</c:f>
              <c:numCache>
                <c:formatCode>General</c:formatCode>
                <c:ptCount val="1"/>
                <c:pt idx="0">
                  <c:v>0</c:v>
                </c:pt>
              </c:numCache>
            </c:numRef>
          </c:cat>
          <c:val>
            <c:numRef>
              <c:f>'37'!#BAŞV!</c:f>
              <c:numCache>
                <c:formatCode>General</c:formatCode>
                <c:ptCount val="1"/>
                <c:pt idx="0">
                  <c:v>0</c:v>
                </c:pt>
              </c:numCache>
            </c:numRef>
          </c:val>
        </c:ser>
        <c:ser>
          <c:idx val="3"/>
          <c:order val="3"/>
          <c:tx>
            <c:strRef>
              <c:f>'37'!#BAŞV!</c:f>
              <c:strCache>
                <c:ptCount val="1"/>
                <c:pt idx="0">
                  <c:v>#BAŞV!</c:v>
                </c:pt>
              </c:strCache>
            </c:strRef>
          </c:tx>
          <c:spPr>
            <a:solidFill>
              <a:srgbClr val="CCFF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Tur"/>
                    <a:ea typeface="Arial Tur"/>
                    <a:cs typeface="Arial Tur"/>
                  </a:defRPr>
                </a:pPr>
                <a:endParaRPr lang="tr-TR"/>
              </a:p>
            </c:txPr>
            <c:showLegendKey val="0"/>
            <c:showVal val="1"/>
            <c:showCatName val="0"/>
            <c:showSerName val="0"/>
            <c:showPercent val="0"/>
            <c:showBubbleSize val="0"/>
            <c:showLeaderLines val="0"/>
          </c:dLbls>
          <c:cat>
            <c:numRef>
              <c:f>'37'!#BAŞV!</c:f>
              <c:numCache>
                <c:formatCode>General</c:formatCode>
                <c:ptCount val="1"/>
                <c:pt idx="0">
                  <c:v>0</c:v>
                </c:pt>
              </c:numCache>
            </c:numRef>
          </c:cat>
          <c:val>
            <c:numRef>
              <c:f>'37'!#BAŞV!</c:f>
              <c:numCache>
                <c:formatCode>General</c:formatCode>
                <c:ptCount val="1"/>
                <c:pt idx="0">
                  <c:v>0</c:v>
                </c:pt>
              </c:numCache>
            </c:numRef>
          </c:val>
        </c:ser>
        <c:dLbls>
          <c:showLegendKey val="0"/>
          <c:showVal val="0"/>
          <c:showCatName val="0"/>
          <c:showSerName val="0"/>
          <c:showPercent val="0"/>
          <c:showBubbleSize val="0"/>
        </c:dLbls>
        <c:gapWidth val="150"/>
        <c:shape val="box"/>
        <c:axId val="286963584"/>
        <c:axId val="286965120"/>
        <c:axId val="0"/>
      </c:bar3DChart>
      <c:catAx>
        <c:axId val="28696358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300" b="0" i="0" u="none" strike="noStrike" baseline="0">
                <a:solidFill>
                  <a:srgbClr val="000000"/>
                </a:solidFill>
                <a:latin typeface="Arial Tur"/>
                <a:ea typeface="Arial Tur"/>
                <a:cs typeface="Arial Tur"/>
              </a:defRPr>
            </a:pPr>
            <a:endParaRPr lang="tr-TR"/>
          </a:p>
        </c:txPr>
        <c:crossAx val="286965120"/>
        <c:crosses val="autoZero"/>
        <c:auto val="1"/>
        <c:lblAlgn val="ctr"/>
        <c:lblOffset val="100"/>
        <c:tickLblSkip val="1"/>
        <c:tickMarkSkip val="1"/>
        <c:noMultiLvlLbl val="0"/>
      </c:catAx>
      <c:valAx>
        <c:axId val="2869651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Tur"/>
                <a:ea typeface="Arial Tur"/>
                <a:cs typeface="Arial Tur"/>
              </a:defRPr>
            </a:pPr>
            <a:endParaRPr lang="tr-TR"/>
          </a:p>
        </c:txPr>
        <c:crossAx val="286963584"/>
        <c:crosses val="autoZero"/>
        <c:crossBetween val="between"/>
      </c:valAx>
      <c:spPr>
        <a:noFill/>
        <a:ln w="25400">
          <a:noFill/>
        </a:ln>
      </c:spPr>
    </c:plotArea>
    <c:legend>
      <c:legendPos val="b"/>
      <c:overlay val="0"/>
      <c:spPr>
        <a:solidFill>
          <a:srgbClr val="FFFFFF"/>
        </a:solidFill>
        <a:ln w="3175">
          <a:solidFill>
            <a:srgbClr val="000000"/>
          </a:solidFill>
          <a:prstDash val="solid"/>
        </a:ln>
      </c:spPr>
      <c:txPr>
        <a:bodyPr/>
        <a:lstStyle/>
        <a:p>
          <a:pPr>
            <a:defRPr sz="205" b="0" i="0" u="none" strike="noStrike" baseline="0">
              <a:solidFill>
                <a:srgbClr val="000000"/>
              </a:solidFill>
              <a:latin typeface="Arial Tur"/>
              <a:ea typeface="Arial Tur"/>
              <a:cs typeface="Arial Tur"/>
            </a:defRPr>
          </a:pPr>
          <a:endParaRPr lang="tr-TR"/>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Tur"/>
          <a:ea typeface="Arial Tur"/>
          <a:cs typeface="Arial Tur"/>
        </a:defRPr>
      </a:pPr>
      <a:endParaRPr lang="tr-TR"/>
    </a:p>
  </c:txPr>
  <c:printSettings>
    <c:headerFooter alignWithMargins="0"/>
    <c:pageMargins b="1" l="0.75" r="0.7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6"/>
      <c:hPercent val="42"/>
      <c:rotY val="44"/>
      <c:depthPercent val="100"/>
      <c:rAngAx val="1"/>
    </c:view3D>
    <c:floor>
      <c:thickness val="0"/>
      <c:spPr>
        <a:solidFill>
          <a:srgbClr val="C0C0C0"/>
        </a:solidFill>
        <a:ln w="3175">
          <a:solidFill>
            <a:srgbClr val="000000"/>
          </a:solidFill>
          <a:prstDash val="solid"/>
        </a:ln>
      </c:spPr>
    </c:floor>
    <c:sideWall>
      <c:thickness val="0"/>
      <c:spPr>
        <a:solidFill>
          <a:srgbClr val="FFFFFF"/>
        </a:solidFill>
        <a:ln w="25400">
          <a:noFill/>
        </a:ln>
      </c:spPr>
    </c:sideWall>
    <c:backWall>
      <c:thickness val="0"/>
      <c:spPr>
        <a:solidFill>
          <a:srgbClr val="FFFFFF"/>
        </a:solidFill>
        <a:ln w="25400">
          <a:noFill/>
        </a:ln>
      </c:spPr>
    </c:backWall>
    <c:plotArea>
      <c:layout/>
      <c:bar3DChart>
        <c:barDir val="col"/>
        <c:grouping val="clustered"/>
        <c:varyColors val="0"/>
        <c:ser>
          <c:idx val="0"/>
          <c:order val="0"/>
          <c:tx>
            <c:strRef>
              <c:f>'36'!#BAŞV!</c:f>
              <c:strCache>
                <c:ptCount val="1"/>
                <c:pt idx="0">
                  <c:v>#BAŞV!</c:v>
                </c:pt>
              </c:strCache>
            </c:strRef>
          </c:tx>
          <c:spPr>
            <a:solidFill>
              <a:srgbClr val="9999FF"/>
            </a:solidFill>
            <a:ln w="12700">
              <a:solidFill>
                <a:srgbClr val="000000"/>
              </a:solidFill>
              <a:prstDash val="solid"/>
            </a:ln>
          </c:spPr>
          <c:invertIfNegative val="0"/>
          <c:dLbls>
            <c:dLbl>
              <c:idx val="4"/>
              <c:tx>
                <c:rich>
                  <a:bodyPr/>
                  <a:lstStyle/>
                  <a:p>
                    <a:r>
                      <a:t>9.918</a:t>
                    </a:r>
                  </a:p>
                </c:rich>
              </c:tx>
              <c:showLegendKey val="0"/>
              <c:showVal val="0"/>
              <c:showCatName val="0"/>
              <c:showSerName val="0"/>
              <c:showPercent val="0"/>
              <c:showBubbleSize val="0"/>
            </c:dLbl>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tr-TR"/>
              </a:p>
            </c:txPr>
            <c:showLegendKey val="0"/>
            <c:showVal val="1"/>
            <c:showCatName val="0"/>
            <c:showSerName val="0"/>
            <c:showPercent val="0"/>
            <c:showBubbleSize val="0"/>
            <c:showLeaderLines val="0"/>
          </c:dLbls>
          <c:cat>
            <c:numRef>
              <c:f>'36'!#BAŞV!</c:f>
              <c:numCache>
                <c:formatCode>General</c:formatCode>
                <c:ptCount val="1"/>
                <c:pt idx="0">
                  <c:v>0</c:v>
                </c:pt>
              </c:numCache>
            </c:numRef>
          </c:cat>
          <c:val>
            <c:numRef>
              <c:f>'36'!#BAŞV!</c:f>
              <c:numCache>
                <c:formatCode>General</c:formatCode>
                <c:ptCount val="1"/>
                <c:pt idx="0">
                  <c:v>0</c:v>
                </c:pt>
              </c:numCache>
            </c:numRef>
          </c:val>
        </c:ser>
        <c:ser>
          <c:idx val="1"/>
          <c:order val="1"/>
          <c:tx>
            <c:strRef>
              <c:f>'36'!#BAŞV!</c:f>
              <c:strCache>
                <c:ptCount val="1"/>
                <c:pt idx="0">
                  <c:v>#BAŞV!</c:v>
                </c:pt>
              </c:strCache>
            </c:strRef>
          </c:tx>
          <c:spPr>
            <a:solidFill>
              <a:srgbClr val="993366"/>
            </a:solidFill>
            <a:ln w="12700">
              <a:solidFill>
                <a:srgbClr val="000000"/>
              </a:solidFill>
              <a:prstDash val="solid"/>
            </a:ln>
          </c:spPr>
          <c:invertIfNegative val="0"/>
          <c:dLbls>
            <c:dLbl>
              <c:idx val="4"/>
              <c:tx>
                <c:rich>
                  <a:bodyPr/>
                  <a:lstStyle/>
                  <a:p>
                    <a:r>
                      <a:t>58.953</a:t>
                    </a:r>
                  </a:p>
                </c:rich>
              </c:tx>
              <c:showLegendKey val="0"/>
              <c:showVal val="0"/>
              <c:showCatName val="0"/>
              <c:showSerName val="0"/>
              <c:showPercent val="0"/>
              <c:showBubbleSize val="0"/>
            </c:dLbl>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tr-TR"/>
              </a:p>
            </c:txPr>
            <c:showLegendKey val="0"/>
            <c:showVal val="1"/>
            <c:showCatName val="0"/>
            <c:showSerName val="0"/>
            <c:showPercent val="0"/>
            <c:showBubbleSize val="0"/>
            <c:showLeaderLines val="0"/>
          </c:dLbls>
          <c:cat>
            <c:numRef>
              <c:f>'36'!#BAŞV!</c:f>
              <c:numCache>
                <c:formatCode>General</c:formatCode>
                <c:ptCount val="1"/>
                <c:pt idx="0">
                  <c:v>0</c:v>
                </c:pt>
              </c:numCache>
            </c:numRef>
          </c:cat>
          <c:val>
            <c:numRef>
              <c:f>'36'!#BAŞV!</c:f>
              <c:numCache>
                <c:formatCode>General</c:formatCode>
                <c:ptCount val="1"/>
                <c:pt idx="0">
                  <c:v>0</c:v>
                </c:pt>
              </c:numCache>
            </c:numRef>
          </c:val>
        </c:ser>
        <c:ser>
          <c:idx val="2"/>
          <c:order val="2"/>
          <c:tx>
            <c:strRef>
              <c:f>'36'!#BAŞV!</c:f>
              <c:strCache>
                <c:ptCount val="1"/>
                <c:pt idx="0">
                  <c:v>#BAŞV!</c:v>
                </c:pt>
              </c:strCache>
            </c:strRef>
          </c:tx>
          <c:spPr>
            <a:solidFill>
              <a:srgbClr val="FFFFCC"/>
            </a:solidFill>
            <a:ln w="12700">
              <a:solidFill>
                <a:srgbClr val="000000"/>
              </a:solidFill>
              <a:prstDash val="solid"/>
            </a:ln>
          </c:spPr>
          <c:invertIfNegative val="0"/>
          <c:dLbls>
            <c:dLbl>
              <c:idx val="4"/>
              <c:tx>
                <c:rich>
                  <a:bodyPr/>
                  <a:lstStyle/>
                  <a:p>
                    <a:r>
                      <a:t>69.833</a:t>
                    </a:r>
                  </a:p>
                </c:rich>
              </c:tx>
              <c:showLegendKey val="0"/>
              <c:showVal val="0"/>
              <c:showCatName val="0"/>
              <c:showSerName val="0"/>
              <c:showPercent val="0"/>
              <c:showBubbleSize val="0"/>
            </c:dLbl>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tr-TR"/>
              </a:p>
            </c:txPr>
            <c:showLegendKey val="0"/>
            <c:showVal val="1"/>
            <c:showCatName val="0"/>
            <c:showSerName val="0"/>
            <c:showPercent val="0"/>
            <c:showBubbleSize val="0"/>
            <c:showLeaderLines val="0"/>
          </c:dLbls>
          <c:cat>
            <c:numRef>
              <c:f>'36'!#BAŞV!</c:f>
              <c:numCache>
                <c:formatCode>General</c:formatCode>
                <c:ptCount val="1"/>
                <c:pt idx="0">
                  <c:v>0</c:v>
                </c:pt>
              </c:numCache>
            </c:numRef>
          </c:cat>
          <c:val>
            <c:numRef>
              <c:f>'36'!#BAŞV!</c:f>
              <c:numCache>
                <c:formatCode>General</c:formatCode>
                <c:ptCount val="1"/>
                <c:pt idx="0">
                  <c:v>0</c:v>
                </c:pt>
              </c:numCache>
            </c:numRef>
          </c:val>
        </c:ser>
        <c:ser>
          <c:idx val="3"/>
          <c:order val="3"/>
          <c:tx>
            <c:strRef>
              <c:f>'36'!#BAŞV!</c:f>
              <c:strCache>
                <c:ptCount val="1"/>
                <c:pt idx="0">
                  <c:v>#BAŞV!</c:v>
                </c:pt>
              </c:strCache>
            </c:strRef>
          </c:tx>
          <c:spPr>
            <a:solidFill>
              <a:srgbClr val="CCFFFF"/>
            </a:solidFill>
            <a:ln w="12700">
              <a:solidFill>
                <a:srgbClr val="000000"/>
              </a:solidFill>
              <a:prstDash val="solid"/>
            </a:ln>
          </c:spPr>
          <c:invertIfNegative val="0"/>
          <c:cat>
            <c:numRef>
              <c:f>'36'!#BAŞV!</c:f>
              <c:numCache>
                <c:formatCode>General</c:formatCode>
                <c:ptCount val="1"/>
                <c:pt idx="0">
                  <c:v>0</c:v>
                </c:pt>
              </c:numCache>
            </c:numRef>
          </c:cat>
          <c:val>
            <c:numRef>
              <c:f>'36'!#BAŞV!</c:f>
              <c:numCache>
                <c:formatCode>General</c:formatCode>
                <c:ptCount val="1"/>
                <c:pt idx="0">
                  <c:v>0</c:v>
                </c:pt>
              </c:numCache>
            </c:numRef>
          </c:val>
        </c:ser>
        <c:dLbls>
          <c:showLegendKey val="0"/>
          <c:showVal val="0"/>
          <c:showCatName val="0"/>
          <c:showSerName val="0"/>
          <c:showPercent val="0"/>
          <c:showBubbleSize val="0"/>
        </c:dLbls>
        <c:gapWidth val="150"/>
        <c:shape val="box"/>
        <c:axId val="293544704"/>
        <c:axId val="293546240"/>
        <c:axId val="0"/>
      </c:bar3DChart>
      <c:catAx>
        <c:axId val="29354470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tr-TR"/>
          </a:p>
        </c:txPr>
        <c:crossAx val="293546240"/>
        <c:crosses val="autoZero"/>
        <c:auto val="1"/>
        <c:lblAlgn val="ctr"/>
        <c:lblOffset val="100"/>
        <c:tickLblSkip val="1"/>
        <c:tickMarkSkip val="1"/>
        <c:noMultiLvlLbl val="0"/>
      </c:catAx>
      <c:valAx>
        <c:axId val="2935462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r-TR"/>
          </a:p>
        </c:txPr>
        <c:crossAx val="293544704"/>
        <c:crosses val="autoZero"/>
        <c:crossBetween val="between"/>
      </c:valAx>
      <c:spPr>
        <a:noFill/>
        <a:ln w="25400">
          <a:noFill/>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tr-TR"/>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r-TR"/>
    </a:p>
  </c:txPr>
  <c:printSettings>
    <c:headerFooter alignWithMargins="0"/>
    <c:pageMargins b="1" l="0.75" r="0.75"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54"/>
      <c:hPercent val="14"/>
      <c:rotY val="44"/>
      <c:depthPercent val="100"/>
      <c:rAngAx val="1"/>
    </c:view3D>
    <c:floor>
      <c:thickness val="0"/>
      <c:spPr>
        <a:solidFill>
          <a:srgbClr val="C0C0C0"/>
        </a:solidFill>
        <a:ln w="3175">
          <a:solidFill>
            <a:srgbClr val="000000"/>
          </a:solidFill>
          <a:prstDash val="solid"/>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'35'!#BAŞV!</c:f>
              <c:strCache>
                <c:ptCount val="1"/>
                <c:pt idx="0">
                  <c:v>#BAŞV!</c:v>
                </c:pt>
              </c:strCache>
            </c:strRef>
          </c:tx>
          <c:spPr>
            <a:solidFill>
              <a:srgbClr val="9999FF"/>
            </a:solidFill>
            <a:ln w="12700">
              <a:solidFill>
                <a:srgbClr val="000000"/>
              </a:solidFill>
              <a:prstDash val="solid"/>
            </a:ln>
          </c:spPr>
          <c:invertIfNegative val="0"/>
          <c:dLbls>
            <c:spPr>
              <a:noFill/>
              <a:ln w="25400">
                <a:noFill/>
              </a:ln>
            </c:spPr>
            <c:txPr>
              <a:bodyPr rot="-5400000" vert="horz"/>
              <a:lstStyle/>
              <a:p>
                <a:pPr algn="ctr">
                  <a:defRPr sz="250" b="0" i="0" u="none" strike="noStrike" baseline="0">
                    <a:solidFill>
                      <a:srgbClr val="000000"/>
                    </a:solidFill>
                    <a:latin typeface="Arial Tur"/>
                    <a:ea typeface="Arial Tur"/>
                    <a:cs typeface="Arial Tur"/>
                  </a:defRPr>
                </a:pPr>
                <a:endParaRPr lang="tr-TR"/>
              </a:p>
            </c:txPr>
            <c:showLegendKey val="0"/>
            <c:showVal val="1"/>
            <c:showCatName val="0"/>
            <c:showSerName val="0"/>
            <c:showPercent val="0"/>
            <c:showBubbleSize val="0"/>
            <c:showLeaderLines val="0"/>
          </c:dLbls>
          <c:cat>
            <c:numRef>
              <c:f>'35'!#BAŞV!</c:f>
              <c:numCache>
                <c:formatCode>General</c:formatCode>
                <c:ptCount val="1"/>
                <c:pt idx="0">
                  <c:v>0</c:v>
                </c:pt>
              </c:numCache>
            </c:numRef>
          </c:cat>
          <c:val>
            <c:numRef>
              <c:f>'35'!#BAŞV!</c:f>
              <c:numCache>
                <c:formatCode>General</c:formatCode>
                <c:ptCount val="1"/>
                <c:pt idx="0">
                  <c:v>0</c:v>
                </c:pt>
              </c:numCache>
            </c:numRef>
          </c:val>
        </c:ser>
        <c:ser>
          <c:idx val="1"/>
          <c:order val="1"/>
          <c:tx>
            <c:strRef>
              <c:f>'35'!#BAŞV!</c:f>
              <c:strCache>
                <c:ptCount val="1"/>
                <c:pt idx="0">
                  <c:v>#BAŞV!</c:v>
                </c:pt>
              </c:strCache>
            </c:strRef>
          </c:tx>
          <c:spPr>
            <a:solidFill>
              <a:srgbClr val="993366"/>
            </a:solidFill>
            <a:ln w="12700">
              <a:solidFill>
                <a:srgbClr val="000000"/>
              </a:solidFill>
              <a:prstDash val="solid"/>
            </a:ln>
          </c:spPr>
          <c:invertIfNegative val="0"/>
          <c:dLbls>
            <c:spPr>
              <a:noFill/>
              <a:ln w="25400">
                <a:noFill/>
              </a:ln>
            </c:spPr>
            <c:txPr>
              <a:bodyPr rot="-5400000" vert="horz"/>
              <a:lstStyle/>
              <a:p>
                <a:pPr algn="ctr">
                  <a:defRPr sz="250" b="0" i="0" u="none" strike="noStrike" baseline="0">
                    <a:solidFill>
                      <a:srgbClr val="000000"/>
                    </a:solidFill>
                    <a:latin typeface="Arial Tur"/>
                    <a:ea typeface="Arial Tur"/>
                    <a:cs typeface="Arial Tur"/>
                  </a:defRPr>
                </a:pPr>
                <a:endParaRPr lang="tr-TR"/>
              </a:p>
            </c:txPr>
            <c:showLegendKey val="0"/>
            <c:showVal val="1"/>
            <c:showCatName val="0"/>
            <c:showSerName val="0"/>
            <c:showPercent val="0"/>
            <c:showBubbleSize val="0"/>
            <c:showLeaderLines val="0"/>
          </c:dLbls>
          <c:cat>
            <c:numRef>
              <c:f>'35'!#BAŞV!</c:f>
              <c:numCache>
                <c:formatCode>General</c:formatCode>
                <c:ptCount val="1"/>
                <c:pt idx="0">
                  <c:v>0</c:v>
                </c:pt>
              </c:numCache>
            </c:numRef>
          </c:cat>
          <c:val>
            <c:numRef>
              <c:f>'35'!#BAŞV!</c:f>
              <c:numCache>
                <c:formatCode>General</c:formatCode>
                <c:ptCount val="1"/>
                <c:pt idx="0">
                  <c:v>0</c:v>
                </c:pt>
              </c:numCache>
            </c:numRef>
          </c:val>
        </c:ser>
        <c:ser>
          <c:idx val="2"/>
          <c:order val="2"/>
          <c:tx>
            <c:strRef>
              <c:f>'35'!#BAŞV!</c:f>
              <c:strCache>
                <c:ptCount val="1"/>
                <c:pt idx="0">
                  <c:v>#BAŞV!</c:v>
                </c:pt>
              </c:strCache>
            </c:strRef>
          </c:tx>
          <c:spPr>
            <a:solidFill>
              <a:srgbClr val="FFFFCC"/>
            </a:solidFill>
            <a:ln w="12700">
              <a:solidFill>
                <a:srgbClr val="000000"/>
              </a:solidFill>
              <a:prstDash val="solid"/>
            </a:ln>
          </c:spPr>
          <c:invertIfNegative val="0"/>
          <c:dLbls>
            <c:spPr>
              <a:noFill/>
              <a:ln w="25400">
                <a:noFill/>
              </a:ln>
            </c:spPr>
            <c:txPr>
              <a:bodyPr rot="-5400000" vert="horz"/>
              <a:lstStyle/>
              <a:p>
                <a:pPr algn="ctr">
                  <a:defRPr sz="250" b="0" i="0" u="none" strike="noStrike" baseline="0">
                    <a:solidFill>
                      <a:srgbClr val="000000"/>
                    </a:solidFill>
                    <a:latin typeface="Arial Tur"/>
                    <a:ea typeface="Arial Tur"/>
                    <a:cs typeface="Arial Tur"/>
                  </a:defRPr>
                </a:pPr>
                <a:endParaRPr lang="tr-TR"/>
              </a:p>
            </c:txPr>
            <c:showLegendKey val="0"/>
            <c:showVal val="1"/>
            <c:showCatName val="0"/>
            <c:showSerName val="0"/>
            <c:showPercent val="0"/>
            <c:showBubbleSize val="0"/>
            <c:showLeaderLines val="0"/>
          </c:dLbls>
          <c:cat>
            <c:numRef>
              <c:f>'35'!#BAŞV!</c:f>
              <c:numCache>
                <c:formatCode>General</c:formatCode>
                <c:ptCount val="1"/>
                <c:pt idx="0">
                  <c:v>0</c:v>
                </c:pt>
              </c:numCache>
            </c:numRef>
          </c:cat>
          <c:val>
            <c:numRef>
              <c:f>'35'!#BAŞV!</c:f>
              <c:numCache>
                <c:formatCode>General</c:formatCode>
                <c:ptCount val="1"/>
                <c:pt idx="0">
                  <c:v>0</c:v>
                </c:pt>
              </c:numCache>
            </c:numRef>
          </c:val>
        </c:ser>
        <c:ser>
          <c:idx val="3"/>
          <c:order val="3"/>
          <c:tx>
            <c:strRef>
              <c:f>'35'!#BAŞV!</c:f>
              <c:strCache>
                <c:ptCount val="1"/>
                <c:pt idx="0">
                  <c:v>#BAŞV!</c:v>
                </c:pt>
              </c:strCache>
            </c:strRef>
          </c:tx>
          <c:spPr>
            <a:solidFill>
              <a:srgbClr val="CCFF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Tur"/>
                    <a:ea typeface="Arial Tur"/>
                    <a:cs typeface="Arial Tur"/>
                  </a:defRPr>
                </a:pPr>
                <a:endParaRPr lang="tr-TR"/>
              </a:p>
            </c:txPr>
            <c:showLegendKey val="0"/>
            <c:showVal val="1"/>
            <c:showCatName val="0"/>
            <c:showSerName val="0"/>
            <c:showPercent val="0"/>
            <c:showBubbleSize val="0"/>
            <c:showLeaderLines val="0"/>
          </c:dLbls>
          <c:cat>
            <c:numRef>
              <c:f>'35'!#BAŞV!</c:f>
              <c:numCache>
                <c:formatCode>General</c:formatCode>
                <c:ptCount val="1"/>
                <c:pt idx="0">
                  <c:v>0</c:v>
                </c:pt>
              </c:numCache>
            </c:numRef>
          </c:cat>
          <c:val>
            <c:numRef>
              <c:f>'35'!#BAŞV!</c:f>
              <c:numCache>
                <c:formatCode>General</c:formatCode>
                <c:ptCount val="1"/>
                <c:pt idx="0">
                  <c:v>0</c:v>
                </c:pt>
              </c:numCache>
            </c:numRef>
          </c:val>
        </c:ser>
        <c:dLbls>
          <c:showLegendKey val="0"/>
          <c:showVal val="0"/>
          <c:showCatName val="0"/>
          <c:showSerName val="0"/>
          <c:showPercent val="0"/>
          <c:showBubbleSize val="0"/>
        </c:dLbls>
        <c:gapWidth val="150"/>
        <c:shape val="box"/>
        <c:axId val="294000896"/>
        <c:axId val="294006784"/>
        <c:axId val="0"/>
      </c:bar3DChart>
      <c:catAx>
        <c:axId val="2940008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300" b="0" i="0" u="none" strike="noStrike" baseline="0">
                <a:solidFill>
                  <a:srgbClr val="000000"/>
                </a:solidFill>
                <a:latin typeface="Arial Tur"/>
                <a:ea typeface="Arial Tur"/>
                <a:cs typeface="Arial Tur"/>
              </a:defRPr>
            </a:pPr>
            <a:endParaRPr lang="tr-TR"/>
          </a:p>
        </c:txPr>
        <c:crossAx val="294006784"/>
        <c:crosses val="autoZero"/>
        <c:auto val="1"/>
        <c:lblAlgn val="ctr"/>
        <c:lblOffset val="100"/>
        <c:tickLblSkip val="1"/>
        <c:tickMarkSkip val="1"/>
        <c:noMultiLvlLbl val="0"/>
      </c:catAx>
      <c:valAx>
        <c:axId val="2940067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Tur"/>
                <a:ea typeface="Arial Tur"/>
                <a:cs typeface="Arial Tur"/>
              </a:defRPr>
            </a:pPr>
            <a:endParaRPr lang="tr-TR"/>
          </a:p>
        </c:txPr>
        <c:crossAx val="294000896"/>
        <c:crosses val="autoZero"/>
        <c:crossBetween val="between"/>
      </c:valAx>
      <c:spPr>
        <a:noFill/>
        <a:ln w="25400">
          <a:noFill/>
        </a:ln>
      </c:spPr>
    </c:plotArea>
    <c:legend>
      <c:legendPos val="b"/>
      <c:overlay val="0"/>
      <c:spPr>
        <a:solidFill>
          <a:srgbClr val="FFFFFF"/>
        </a:solidFill>
        <a:ln w="3175">
          <a:solidFill>
            <a:srgbClr val="000000"/>
          </a:solidFill>
          <a:prstDash val="solid"/>
        </a:ln>
      </c:spPr>
      <c:txPr>
        <a:bodyPr/>
        <a:lstStyle/>
        <a:p>
          <a:pPr>
            <a:defRPr sz="205" b="0" i="0" u="none" strike="noStrike" baseline="0">
              <a:solidFill>
                <a:srgbClr val="000000"/>
              </a:solidFill>
              <a:latin typeface="Arial Tur"/>
              <a:ea typeface="Arial Tur"/>
              <a:cs typeface="Arial Tur"/>
            </a:defRPr>
          </a:pPr>
          <a:endParaRPr lang="tr-TR"/>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Tur"/>
          <a:ea typeface="Arial Tur"/>
          <a:cs typeface="Arial Tur"/>
        </a:defRPr>
      </a:pPr>
      <a:endParaRPr lang="tr-TR"/>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wmf"/><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00.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101.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102.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103.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04.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05.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06.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07.xml.rels><?xml version="1.0" encoding="UTF-8" standalone="yes"?>
<Relationships xmlns="http://schemas.openxmlformats.org/package/2006/relationships"><Relationship Id="rId2" Type="http://schemas.openxmlformats.org/officeDocument/2006/relationships/hyperlink" Target="#'TABLO L&#304;STES&#304;'!A1"/><Relationship Id="rId1" Type="http://schemas.openxmlformats.org/officeDocument/2006/relationships/hyperlink" Target="#'TABLO VE GRAF&#304;K L&#304;STES&#304;'!A1"/></Relationships>
</file>

<file path=xl/drawings/_rels/drawing108.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09.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1.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110.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11.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12.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13.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14.xml.rels><?xml version="1.0" encoding="UTF-8" standalone="yes"?>
<Relationships xmlns="http://schemas.openxmlformats.org/package/2006/relationships"><Relationship Id="rId2" Type="http://schemas.openxmlformats.org/officeDocument/2006/relationships/hyperlink" Target="#'TABLO L&#304;STES&#304;'!A1"/><Relationship Id="rId1" Type="http://schemas.openxmlformats.org/officeDocument/2006/relationships/hyperlink" Target="#'TABLO VE GRAF&#304;K L&#304;STES&#304;'!A1"/></Relationships>
</file>

<file path=xl/drawings/_rels/drawing115.xml.rels><?xml version="1.0" encoding="UTF-8" standalone="yes"?>
<Relationships xmlns="http://schemas.openxmlformats.org/package/2006/relationships"><Relationship Id="rId2" Type="http://schemas.openxmlformats.org/officeDocument/2006/relationships/hyperlink" Target="#'TABLO L&#304;STES&#304;'!A1"/><Relationship Id="rId1" Type="http://schemas.openxmlformats.org/officeDocument/2006/relationships/hyperlink" Target="#'TABLO VE GRAF&#304;K L&#304;STES&#304;'!A1"/></Relationships>
</file>

<file path=xl/drawings/_rels/drawing116.xml.rels><?xml version="1.0" encoding="UTF-8" standalone="yes"?>
<Relationships xmlns="http://schemas.openxmlformats.org/package/2006/relationships"><Relationship Id="rId2" Type="http://schemas.openxmlformats.org/officeDocument/2006/relationships/hyperlink" Target="#'TABLO L&#304;STES&#304;'!A1"/><Relationship Id="rId1" Type="http://schemas.openxmlformats.org/officeDocument/2006/relationships/hyperlink" Target="#'TABLO VE GRAF&#304;K L&#304;STES&#304;'!A1"/></Relationships>
</file>

<file path=xl/drawings/_rels/drawing117.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18.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19.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2.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120.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21.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22.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23.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24.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25.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26.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27.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28.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29.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3.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130.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31.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32.xml.rels><?xml version="1.0" encoding="UTF-8" standalone="yes"?>
<Relationships xmlns="http://schemas.openxmlformats.org/package/2006/relationships"><Relationship Id="rId2" Type="http://schemas.openxmlformats.org/officeDocument/2006/relationships/hyperlink" Target="#'TABLO L&#304;STES&#304;'!A1"/><Relationship Id="rId1" Type="http://schemas.openxmlformats.org/officeDocument/2006/relationships/hyperlink" Target="#'TABLO VE GRAF&#304;K L&#304;STES&#304;'!A1"/></Relationships>
</file>

<file path=xl/drawings/_rels/drawing133.xml.rels><?xml version="1.0" encoding="UTF-8" standalone="yes"?>
<Relationships xmlns="http://schemas.openxmlformats.org/package/2006/relationships"><Relationship Id="rId3" Type="http://schemas.openxmlformats.org/officeDocument/2006/relationships/hyperlink" Target="#'TABLO L&#304;STES&#304;'!A1"/><Relationship Id="rId2" Type="http://schemas.openxmlformats.org/officeDocument/2006/relationships/hyperlink" Target="#'TABLO VE GRAF&#304;K L&#304;STES&#304;'!A1"/><Relationship Id="rId1" Type="http://schemas.openxmlformats.org/officeDocument/2006/relationships/hyperlink" Target="#'TABLO 6'!A1"/></Relationships>
</file>

<file path=xl/drawings/_rels/drawing134.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35.xml.rels><?xml version="1.0" encoding="UTF-8" standalone="yes"?>
<Relationships xmlns="http://schemas.openxmlformats.org/package/2006/relationships"><Relationship Id="rId2" Type="http://schemas.openxmlformats.org/officeDocument/2006/relationships/hyperlink" Target="#'TABLO L&#304;STES&#304;'!A1"/><Relationship Id="rId1" Type="http://schemas.openxmlformats.org/officeDocument/2006/relationships/hyperlink" Target="#'TABLO VE GRAF&#304;K L&#304;STES&#304;'!A1"/></Relationships>
</file>

<file path=xl/drawings/_rels/drawing136.xml.rels><?xml version="1.0" encoding="UTF-8" standalone="yes"?>
<Relationships xmlns="http://schemas.openxmlformats.org/package/2006/relationships"><Relationship Id="rId2" Type="http://schemas.openxmlformats.org/officeDocument/2006/relationships/hyperlink" Target="#'TABLO L&#304;STES&#304;'!A1"/><Relationship Id="rId1" Type="http://schemas.openxmlformats.org/officeDocument/2006/relationships/hyperlink" Target="#'TABLO VE GRAF&#304;K L&#304;STES&#304;'!A1"/></Relationships>
</file>

<file path=xl/drawings/_rels/drawing137.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38.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39.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4.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140.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41.xml.rels><?xml version="1.0" encoding="UTF-8" standalone="yes"?>
<Relationships xmlns="http://schemas.openxmlformats.org/package/2006/relationships"><Relationship Id="rId2" Type="http://schemas.openxmlformats.org/officeDocument/2006/relationships/hyperlink" Target="#'TABLO 2'!A1"/><Relationship Id="rId1" Type="http://schemas.openxmlformats.org/officeDocument/2006/relationships/hyperlink" Target="#'TABLO L&#304;STES&#304;'!A1"/></Relationships>
</file>

<file path=xl/drawings/_rels/drawing142.xml.rels><?xml version="1.0" encoding="UTF-8" standalone="yes"?>
<Relationships xmlns="http://schemas.openxmlformats.org/package/2006/relationships"><Relationship Id="rId2" Type="http://schemas.openxmlformats.org/officeDocument/2006/relationships/hyperlink" Target="#'TABLO 2'!A1"/><Relationship Id="rId1" Type="http://schemas.openxmlformats.org/officeDocument/2006/relationships/hyperlink" Target="#'TABLO L&#304;STES&#304;'!A1"/></Relationships>
</file>

<file path=xl/drawings/_rels/drawing143.xml.rels><?xml version="1.0" encoding="UTF-8" standalone="yes"?>
<Relationships xmlns="http://schemas.openxmlformats.org/package/2006/relationships"><Relationship Id="rId2" Type="http://schemas.openxmlformats.org/officeDocument/2006/relationships/hyperlink" Target="#'TABLO 2'!A1"/><Relationship Id="rId1" Type="http://schemas.openxmlformats.org/officeDocument/2006/relationships/hyperlink" Target="#'TABLO L&#304;STES&#304;'!A1"/></Relationships>
</file>

<file path=xl/drawings/_rels/drawing144.xml.rels><?xml version="1.0" encoding="UTF-8" standalone="yes"?>
<Relationships xmlns="http://schemas.openxmlformats.org/package/2006/relationships"><Relationship Id="rId2" Type="http://schemas.openxmlformats.org/officeDocument/2006/relationships/hyperlink" Target="#'TABLO 3'!A1"/><Relationship Id="rId1" Type="http://schemas.openxmlformats.org/officeDocument/2006/relationships/hyperlink" Target="#'TABLO L&#304;STES&#304;'!A1"/></Relationships>
</file>

<file path=xl/drawings/_rels/drawing145.xml.rels><?xml version="1.0" encoding="UTF-8" standalone="yes"?>
<Relationships xmlns="http://schemas.openxmlformats.org/package/2006/relationships"><Relationship Id="rId2" Type="http://schemas.openxmlformats.org/officeDocument/2006/relationships/hyperlink" Target="#'TABLO 3'!A1"/><Relationship Id="rId1" Type="http://schemas.openxmlformats.org/officeDocument/2006/relationships/hyperlink" Target="#'TABLO L&#304;STES&#304;'!A1"/></Relationships>
</file>

<file path=xl/drawings/_rels/drawing146.xml.rels><?xml version="1.0" encoding="UTF-8" standalone="yes"?>
<Relationships xmlns="http://schemas.openxmlformats.org/package/2006/relationships"><Relationship Id="rId2" Type="http://schemas.openxmlformats.org/officeDocument/2006/relationships/hyperlink" Target="#'TABLO 4'!A1"/><Relationship Id="rId1" Type="http://schemas.openxmlformats.org/officeDocument/2006/relationships/hyperlink" Target="#'TABLO L&#304;STES&#304;'!A1"/></Relationships>
</file>

<file path=xl/drawings/_rels/drawing147.xml.rels><?xml version="1.0" encoding="UTF-8" standalone="yes"?>
<Relationships xmlns="http://schemas.openxmlformats.org/package/2006/relationships"><Relationship Id="rId2" Type="http://schemas.openxmlformats.org/officeDocument/2006/relationships/hyperlink" Target="#'TABLO 4'!A1"/><Relationship Id="rId1" Type="http://schemas.openxmlformats.org/officeDocument/2006/relationships/hyperlink" Target="#'TABLO L&#304;STES&#304;'!A1"/></Relationships>
</file>

<file path=xl/drawings/_rels/drawing148.xml.rels><?xml version="1.0" encoding="UTF-8" standalone="yes"?>
<Relationships xmlns="http://schemas.openxmlformats.org/package/2006/relationships"><Relationship Id="rId2" Type="http://schemas.openxmlformats.org/officeDocument/2006/relationships/hyperlink" Target="#'TABLO 5'!A1"/><Relationship Id="rId1" Type="http://schemas.openxmlformats.org/officeDocument/2006/relationships/hyperlink" Target="#'TABLO L&#304;STES&#304;'!A1"/></Relationships>
</file>

<file path=xl/drawings/_rels/drawing149.xml.rels><?xml version="1.0" encoding="UTF-8" standalone="yes"?>
<Relationships xmlns="http://schemas.openxmlformats.org/package/2006/relationships"><Relationship Id="rId2" Type="http://schemas.openxmlformats.org/officeDocument/2006/relationships/hyperlink" Target="#'TABLO 5'!A1"/><Relationship Id="rId1" Type="http://schemas.openxmlformats.org/officeDocument/2006/relationships/hyperlink" Target="#'TABLO L&#304;STES&#304;'!A1"/></Relationships>
</file>

<file path=xl/drawings/_rels/drawing15.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150.xml.rels><?xml version="1.0" encoding="UTF-8" standalone="yes"?>
<Relationships xmlns="http://schemas.openxmlformats.org/package/2006/relationships"><Relationship Id="rId2" Type="http://schemas.openxmlformats.org/officeDocument/2006/relationships/hyperlink" Target="#'TABLO 6'!A1"/><Relationship Id="rId1" Type="http://schemas.openxmlformats.org/officeDocument/2006/relationships/hyperlink" Target="#'TABLO L&#304;STES&#304;'!A1"/></Relationships>
</file>

<file path=xl/drawings/_rels/drawing151.xml.rels><?xml version="1.0" encoding="UTF-8" standalone="yes"?>
<Relationships xmlns="http://schemas.openxmlformats.org/package/2006/relationships"><Relationship Id="rId2" Type="http://schemas.openxmlformats.org/officeDocument/2006/relationships/hyperlink" Target="#'TABLO 6'!A1"/><Relationship Id="rId1" Type="http://schemas.openxmlformats.org/officeDocument/2006/relationships/hyperlink" Target="#'TABLO L&#304;STES&#304;'!A1"/></Relationships>
</file>

<file path=xl/drawings/_rels/drawing152.xml.rels><?xml version="1.0" encoding="UTF-8" standalone="yes"?>
<Relationships xmlns="http://schemas.openxmlformats.org/package/2006/relationships"><Relationship Id="rId2" Type="http://schemas.openxmlformats.org/officeDocument/2006/relationships/hyperlink" Target="#'TABLO 7'!A1"/><Relationship Id="rId1" Type="http://schemas.openxmlformats.org/officeDocument/2006/relationships/hyperlink" Target="#'TABLO L&#304;STES&#304;'!A1"/></Relationships>
</file>

<file path=xl/drawings/_rels/drawing153.xml.rels><?xml version="1.0" encoding="UTF-8" standalone="yes"?>
<Relationships xmlns="http://schemas.openxmlformats.org/package/2006/relationships"><Relationship Id="rId2" Type="http://schemas.openxmlformats.org/officeDocument/2006/relationships/hyperlink" Target="#'TABLO 7'!A1"/><Relationship Id="rId1" Type="http://schemas.openxmlformats.org/officeDocument/2006/relationships/hyperlink" Target="#'TABLO L&#304;STES&#304;'!A1"/></Relationships>
</file>

<file path=xl/drawings/_rels/drawing154.xml.rels><?xml version="1.0" encoding="UTF-8" standalone="yes"?>
<Relationships xmlns="http://schemas.openxmlformats.org/package/2006/relationships"><Relationship Id="rId2" Type="http://schemas.openxmlformats.org/officeDocument/2006/relationships/hyperlink" Target="#'TABLO 8'!A1"/><Relationship Id="rId1" Type="http://schemas.openxmlformats.org/officeDocument/2006/relationships/hyperlink" Target="#'TABLO L&#304;STES&#304;'!A1"/></Relationships>
</file>

<file path=xl/drawings/_rels/drawing155.xml.rels><?xml version="1.0" encoding="UTF-8" standalone="yes"?>
<Relationships xmlns="http://schemas.openxmlformats.org/package/2006/relationships"><Relationship Id="rId2" Type="http://schemas.openxmlformats.org/officeDocument/2006/relationships/hyperlink" Target="#'TABLO 8'!A1"/><Relationship Id="rId1" Type="http://schemas.openxmlformats.org/officeDocument/2006/relationships/hyperlink" Target="#'TABLO L&#304;STES&#304;'!A1"/></Relationships>
</file>

<file path=xl/drawings/_rels/drawing156.xml.rels><?xml version="1.0" encoding="UTF-8" standalone="yes"?>
<Relationships xmlns="http://schemas.openxmlformats.org/package/2006/relationships"><Relationship Id="rId2" Type="http://schemas.openxmlformats.org/officeDocument/2006/relationships/hyperlink" Target="#'TABLO 9'!A1"/><Relationship Id="rId1" Type="http://schemas.openxmlformats.org/officeDocument/2006/relationships/hyperlink" Target="#'TABLO L&#304;STES&#304;'!A1"/></Relationships>
</file>

<file path=xl/drawings/_rels/drawing157.xml.rels><?xml version="1.0" encoding="UTF-8" standalone="yes"?>
<Relationships xmlns="http://schemas.openxmlformats.org/package/2006/relationships"><Relationship Id="rId2" Type="http://schemas.openxmlformats.org/officeDocument/2006/relationships/hyperlink" Target="#'TABLO 9'!A1"/><Relationship Id="rId1" Type="http://schemas.openxmlformats.org/officeDocument/2006/relationships/hyperlink" Target="#'TABLO L&#304;STES&#304;'!A1"/></Relationships>
</file>

<file path=xl/drawings/_rels/drawing158.xml.rels><?xml version="1.0" encoding="UTF-8" standalone="yes"?>
<Relationships xmlns="http://schemas.openxmlformats.org/package/2006/relationships"><Relationship Id="rId2" Type="http://schemas.openxmlformats.org/officeDocument/2006/relationships/hyperlink" Target="#'TABLO 9'!A1"/><Relationship Id="rId1" Type="http://schemas.openxmlformats.org/officeDocument/2006/relationships/hyperlink" Target="#'TABLO L&#304;STES&#304;'!A1"/></Relationships>
</file>

<file path=xl/drawings/_rels/drawing159.xml.rels><?xml version="1.0" encoding="UTF-8" standalone="yes"?>
<Relationships xmlns="http://schemas.openxmlformats.org/package/2006/relationships"><Relationship Id="rId2" Type="http://schemas.openxmlformats.org/officeDocument/2006/relationships/hyperlink" Target="#'TABLO 9'!A1"/><Relationship Id="rId1" Type="http://schemas.openxmlformats.org/officeDocument/2006/relationships/hyperlink" Target="#'TABLO L&#304;STES&#304;'!A1"/></Relationships>
</file>

<file path=xl/drawings/_rels/drawing16.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160.xml.rels><?xml version="1.0" encoding="UTF-8" standalone="yes"?>
<Relationships xmlns="http://schemas.openxmlformats.org/package/2006/relationships"><Relationship Id="rId2" Type="http://schemas.openxmlformats.org/officeDocument/2006/relationships/hyperlink" Target="#'TABLO 3.9'!A1"/><Relationship Id="rId1" Type="http://schemas.openxmlformats.org/officeDocument/2006/relationships/hyperlink" Target="#'TABLO L&#304;STES&#304;'!A1"/></Relationships>
</file>

<file path=xl/drawings/_rels/drawing161.xml.rels><?xml version="1.0" encoding="UTF-8" standalone="yes"?>
<Relationships xmlns="http://schemas.openxmlformats.org/package/2006/relationships"><Relationship Id="rId2" Type="http://schemas.openxmlformats.org/officeDocument/2006/relationships/hyperlink" Target="#'TABLO 3.9'!A1"/><Relationship Id="rId1" Type="http://schemas.openxmlformats.org/officeDocument/2006/relationships/hyperlink" Target="#'TABLO L&#304;STES&#304;'!A1"/></Relationships>
</file>

<file path=xl/drawings/_rels/drawing162.xml.rels><?xml version="1.0" encoding="UTF-8" standalone="yes"?>
<Relationships xmlns="http://schemas.openxmlformats.org/package/2006/relationships"><Relationship Id="rId2" Type="http://schemas.openxmlformats.org/officeDocument/2006/relationships/hyperlink" Target="#'TABLO 3.10'!A1"/><Relationship Id="rId1" Type="http://schemas.openxmlformats.org/officeDocument/2006/relationships/hyperlink" Target="#'TABLO L&#304;STES&#304;'!A1"/></Relationships>
</file>

<file path=xl/drawings/_rels/drawing163.xml.rels><?xml version="1.0" encoding="UTF-8" standalone="yes"?>
<Relationships xmlns="http://schemas.openxmlformats.org/package/2006/relationships"><Relationship Id="rId2" Type="http://schemas.openxmlformats.org/officeDocument/2006/relationships/hyperlink" Target="#'TABLO 3.10'!A1"/><Relationship Id="rId1" Type="http://schemas.openxmlformats.org/officeDocument/2006/relationships/hyperlink" Target="#'TABLO L&#304;STES&#304;'!A1"/></Relationships>
</file>

<file path=xl/drawings/_rels/drawing164.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65.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166.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167.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168.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169.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7.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170.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71.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72.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73.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174.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175.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76.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77.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78.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79.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8.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180.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81.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82.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83.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84.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85.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86.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87.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88.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89.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9.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190.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91.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92.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93.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94.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95.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96.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197.xml.rels><?xml version="1.0" encoding="UTF-8" standalone="yes"?>
<Relationships xmlns="http://schemas.openxmlformats.org/package/2006/relationships"><Relationship Id="rId2" Type="http://schemas.openxmlformats.org/officeDocument/2006/relationships/hyperlink" Target="#'TABLO L&#304;STES&#304;'!A1"/><Relationship Id="rId1" Type="http://schemas.openxmlformats.org/officeDocument/2006/relationships/hyperlink" Target="#'TABLO 3'!A1"/></Relationships>
</file>

<file path=xl/drawings/_rels/drawing198.xml.rels><?xml version="1.0" encoding="UTF-8" standalone="yes"?>
<Relationships xmlns="http://schemas.openxmlformats.org/package/2006/relationships"><Relationship Id="rId2" Type="http://schemas.openxmlformats.org/officeDocument/2006/relationships/hyperlink" Target="#'TABLO L&#304;STES&#304;'!A1"/><Relationship Id="rId1" Type="http://schemas.openxmlformats.org/officeDocument/2006/relationships/hyperlink" Target="#'TABLO 3.1'!A1"/></Relationships>
</file>

<file path=xl/drawings/_rels/drawing199.xml.rels><?xml version="1.0" encoding="UTF-8" standalone="yes"?>
<Relationships xmlns="http://schemas.openxmlformats.org/package/2006/relationships"><Relationship Id="rId2" Type="http://schemas.openxmlformats.org/officeDocument/2006/relationships/hyperlink" Target="#'TABLO L&#304;STES&#304;'!A1"/><Relationship Id="rId1" Type="http://schemas.openxmlformats.org/officeDocument/2006/relationships/hyperlink" Target="#'TABLO 3.1'!A1"/></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wmf"/><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200.xml.rels><?xml version="1.0" encoding="UTF-8" standalone="yes"?>
<Relationships xmlns="http://schemas.openxmlformats.org/package/2006/relationships"><Relationship Id="rId2" Type="http://schemas.openxmlformats.org/officeDocument/2006/relationships/hyperlink" Target="#'TABLO L&#304;STES&#304;'!A1"/><Relationship Id="rId1" Type="http://schemas.openxmlformats.org/officeDocument/2006/relationships/hyperlink" Target="#'TABLO 3.1'!A1"/></Relationships>
</file>

<file path=xl/drawings/_rels/drawing201.xml.rels><?xml version="1.0" encoding="UTF-8" standalone="yes"?>
<Relationships xmlns="http://schemas.openxmlformats.org/package/2006/relationships"><Relationship Id="rId2" Type="http://schemas.openxmlformats.org/officeDocument/2006/relationships/hyperlink" Target="#'TABLO L&#304;STES&#304;'!A1"/><Relationship Id="rId1" Type="http://schemas.openxmlformats.org/officeDocument/2006/relationships/hyperlink" Target="#'TABLO 3.1'!A1"/></Relationships>
</file>

<file path=xl/drawings/_rels/drawing202.xml.rels><?xml version="1.0" encoding="UTF-8" standalone="yes"?>
<Relationships xmlns="http://schemas.openxmlformats.org/package/2006/relationships"><Relationship Id="rId2" Type="http://schemas.openxmlformats.org/officeDocument/2006/relationships/hyperlink" Target="#'TABLO L&#304;STES&#304;'!A1"/><Relationship Id="rId1" Type="http://schemas.openxmlformats.org/officeDocument/2006/relationships/hyperlink" Target="#'TABLO 3.1'!A1"/></Relationships>
</file>

<file path=xl/drawings/_rels/drawing203.xml.rels><?xml version="1.0" encoding="UTF-8" standalone="yes"?>
<Relationships xmlns="http://schemas.openxmlformats.org/package/2006/relationships"><Relationship Id="rId2" Type="http://schemas.openxmlformats.org/officeDocument/2006/relationships/hyperlink" Target="#'TABLO L&#304;STES&#304;'!A1"/><Relationship Id="rId1" Type="http://schemas.openxmlformats.org/officeDocument/2006/relationships/hyperlink" Target="#'TABLO 6.7'!A1"/></Relationships>
</file>

<file path=xl/drawings/_rels/drawing204.xml.rels><?xml version="1.0" encoding="UTF-8" standalone="yes"?>
<Relationships xmlns="http://schemas.openxmlformats.org/package/2006/relationships"><Relationship Id="rId2" Type="http://schemas.openxmlformats.org/officeDocument/2006/relationships/hyperlink" Target="#'TABLO L&#304;STES&#304;'!A1"/><Relationship Id="rId1" Type="http://schemas.openxmlformats.org/officeDocument/2006/relationships/hyperlink" Target="#'TABLO 6.7'!A1"/></Relationships>
</file>

<file path=xl/drawings/_rels/drawing205.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206.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207.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208.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209.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21.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210.xml.rels><?xml version="1.0" encoding="UTF-8" standalone="yes"?>
<Relationships xmlns="http://schemas.openxmlformats.org/package/2006/relationships"><Relationship Id="rId2" Type="http://schemas.openxmlformats.org/officeDocument/2006/relationships/hyperlink" Target="#'TABLO L&#304;STES&#304;'!A1"/><Relationship Id="rId1" Type="http://schemas.openxmlformats.org/officeDocument/2006/relationships/hyperlink" Target="#'TABLO 12'!A1"/></Relationships>
</file>

<file path=xl/drawings/_rels/drawing211.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212.xml.rels><?xml version="1.0" encoding="UTF-8" standalone="yes"?>
<Relationships xmlns="http://schemas.openxmlformats.org/package/2006/relationships"><Relationship Id="rId8" Type="http://schemas.openxmlformats.org/officeDocument/2006/relationships/image" Target="http://www.kayseri.gov.tr/yeni/sistem_resimleri/2yildiz.gif" TargetMode="External"/><Relationship Id="rId3" Type="http://schemas.openxmlformats.org/officeDocument/2006/relationships/image" Target="../media/image9.png"/><Relationship Id="rId7" Type="http://schemas.openxmlformats.org/officeDocument/2006/relationships/image" Target="../media/image11.png"/><Relationship Id="rId2" Type="http://schemas.openxmlformats.org/officeDocument/2006/relationships/image" Target="http://www.kayseri.gov.tr/yeni/sistem_resimleri/5yildiz.gif" TargetMode="External"/><Relationship Id="rId1" Type="http://schemas.openxmlformats.org/officeDocument/2006/relationships/image" Target="../media/image8.png"/><Relationship Id="rId6" Type="http://schemas.openxmlformats.org/officeDocument/2006/relationships/image" Target="http://www.kayseri.gov.tr/yeni/sistem_resimleri/3yildiz.gif" TargetMode="External"/><Relationship Id="rId5" Type="http://schemas.openxmlformats.org/officeDocument/2006/relationships/image" Target="../media/image10.png"/><Relationship Id="rId4" Type="http://schemas.openxmlformats.org/officeDocument/2006/relationships/image" Target="http://www.kayseri.gov.tr/yeni/sistem_resimleri/4yildiz.gif" TargetMode="External"/><Relationship Id="rId9" Type="http://schemas.openxmlformats.org/officeDocument/2006/relationships/hyperlink" Target="#'TABLO L&#304;STES&#304;'!A1"/></Relationships>
</file>

<file path=xl/drawings/_rels/drawing213.xml.rels><?xml version="1.0" encoding="UTF-8" standalone="yes"?>
<Relationships xmlns="http://schemas.openxmlformats.org/package/2006/relationships"><Relationship Id="rId8" Type="http://schemas.openxmlformats.org/officeDocument/2006/relationships/image" Target="http://www.kayseri.gov.tr/yeni/sistem_resimleri/2yildiz.gif" TargetMode="External"/><Relationship Id="rId3" Type="http://schemas.openxmlformats.org/officeDocument/2006/relationships/image" Target="../media/image9.png"/><Relationship Id="rId7" Type="http://schemas.openxmlformats.org/officeDocument/2006/relationships/image" Target="../media/image11.png"/><Relationship Id="rId2" Type="http://schemas.openxmlformats.org/officeDocument/2006/relationships/image" Target="http://www.kayseri.gov.tr/yeni/sistem_resimleri/5yildiz.gif" TargetMode="External"/><Relationship Id="rId1" Type="http://schemas.openxmlformats.org/officeDocument/2006/relationships/image" Target="../media/image8.png"/><Relationship Id="rId6" Type="http://schemas.openxmlformats.org/officeDocument/2006/relationships/image" Target="http://www.kayseri.gov.tr/yeni/sistem_resimleri/3yildiz.gif" TargetMode="External"/><Relationship Id="rId5" Type="http://schemas.openxmlformats.org/officeDocument/2006/relationships/image" Target="../media/image10.png"/><Relationship Id="rId4" Type="http://schemas.openxmlformats.org/officeDocument/2006/relationships/image" Target="http://www.kayseri.gov.tr/yeni/sistem_resimleri/4yildiz.gif" TargetMode="External"/><Relationship Id="rId9" Type="http://schemas.openxmlformats.org/officeDocument/2006/relationships/hyperlink" Target="#'TABLO L&#304;STES&#304;'!A1"/></Relationships>
</file>

<file path=xl/drawings/_rels/drawing214.xml.rels><?xml version="1.0" encoding="UTF-8" standalone="yes"?>
<Relationships xmlns="http://schemas.openxmlformats.org/package/2006/relationships"><Relationship Id="rId8" Type="http://schemas.openxmlformats.org/officeDocument/2006/relationships/image" Target="http://www.kayseri.gov.tr/yeni/sistem_resimleri/2yildiz.gif" TargetMode="External"/><Relationship Id="rId3" Type="http://schemas.openxmlformats.org/officeDocument/2006/relationships/image" Target="../media/image9.png"/><Relationship Id="rId7" Type="http://schemas.openxmlformats.org/officeDocument/2006/relationships/image" Target="../media/image11.png"/><Relationship Id="rId2" Type="http://schemas.openxmlformats.org/officeDocument/2006/relationships/image" Target="http://www.kayseri.gov.tr/yeni/sistem_resimleri/5yildiz.gif" TargetMode="External"/><Relationship Id="rId1" Type="http://schemas.openxmlformats.org/officeDocument/2006/relationships/image" Target="../media/image8.png"/><Relationship Id="rId6" Type="http://schemas.openxmlformats.org/officeDocument/2006/relationships/image" Target="http://www.kayseri.gov.tr/yeni/sistem_resimleri/3yildiz.gif" TargetMode="External"/><Relationship Id="rId5" Type="http://schemas.openxmlformats.org/officeDocument/2006/relationships/image" Target="../media/image10.png"/><Relationship Id="rId4" Type="http://schemas.openxmlformats.org/officeDocument/2006/relationships/image" Target="http://www.kayseri.gov.tr/yeni/sistem_resimleri/4yildiz.gif" TargetMode="External"/><Relationship Id="rId9" Type="http://schemas.openxmlformats.org/officeDocument/2006/relationships/hyperlink" Target="#'TABLO L&#304;STES&#304;'!A1"/></Relationships>
</file>

<file path=xl/drawings/_rels/drawing215.xml.rels><?xml version="1.0" encoding="UTF-8" standalone="yes"?>
<Relationships xmlns="http://schemas.openxmlformats.org/package/2006/relationships"><Relationship Id="rId8" Type="http://schemas.openxmlformats.org/officeDocument/2006/relationships/image" Target="http://www.kayseri.gov.tr/yeni/sistem_resimleri/2yildiz.gif" TargetMode="External"/><Relationship Id="rId3" Type="http://schemas.openxmlformats.org/officeDocument/2006/relationships/image" Target="../media/image9.png"/><Relationship Id="rId7" Type="http://schemas.openxmlformats.org/officeDocument/2006/relationships/image" Target="../media/image11.png"/><Relationship Id="rId2" Type="http://schemas.openxmlformats.org/officeDocument/2006/relationships/image" Target="http://www.kayseri.gov.tr/yeni/sistem_resimleri/5yildiz.gif" TargetMode="External"/><Relationship Id="rId1" Type="http://schemas.openxmlformats.org/officeDocument/2006/relationships/image" Target="../media/image8.png"/><Relationship Id="rId6" Type="http://schemas.openxmlformats.org/officeDocument/2006/relationships/image" Target="http://www.kayseri.gov.tr/yeni/sistem_resimleri/3yildiz.gif" TargetMode="External"/><Relationship Id="rId5" Type="http://schemas.openxmlformats.org/officeDocument/2006/relationships/image" Target="../media/image10.png"/><Relationship Id="rId4" Type="http://schemas.openxmlformats.org/officeDocument/2006/relationships/image" Target="http://www.kayseri.gov.tr/yeni/sistem_resimleri/4yildiz.gif" TargetMode="External"/><Relationship Id="rId9" Type="http://schemas.openxmlformats.org/officeDocument/2006/relationships/hyperlink" Target="#'TABLO L&#304;STES&#304;'!A1"/></Relationships>
</file>

<file path=xl/drawings/_rels/drawing216.xml.rels><?xml version="1.0" encoding="UTF-8" standalone="yes"?>
<Relationships xmlns="http://schemas.openxmlformats.org/package/2006/relationships"><Relationship Id="rId8" Type="http://schemas.openxmlformats.org/officeDocument/2006/relationships/image" Target="http://www.kayseri.gov.tr/yeni/sistem_resimleri/2yildiz.gif" TargetMode="External"/><Relationship Id="rId3" Type="http://schemas.openxmlformats.org/officeDocument/2006/relationships/image" Target="../media/image9.png"/><Relationship Id="rId7" Type="http://schemas.openxmlformats.org/officeDocument/2006/relationships/image" Target="../media/image11.png"/><Relationship Id="rId2" Type="http://schemas.openxmlformats.org/officeDocument/2006/relationships/image" Target="http://www.kayseri.gov.tr/yeni/sistem_resimleri/5yildiz.gif" TargetMode="External"/><Relationship Id="rId1" Type="http://schemas.openxmlformats.org/officeDocument/2006/relationships/image" Target="../media/image8.png"/><Relationship Id="rId6" Type="http://schemas.openxmlformats.org/officeDocument/2006/relationships/image" Target="http://www.kayseri.gov.tr/yeni/sistem_resimleri/3yildiz.gif" TargetMode="External"/><Relationship Id="rId5" Type="http://schemas.openxmlformats.org/officeDocument/2006/relationships/image" Target="../media/image10.png"/><Relationship Id="rId4" Type="http://schemas.openxmlformats.org/officeDocument/2006/relationships/image" Target="http://www.kayseri.gov.tr/yeni/sistem_resimleri/4yildiz.gif" TargetMode="External"/><Relationship Id="rId9" Type="http://schemas.openxmlformats.org/officeDocument/2006/relationships/hyperlink" Target="#'TABLO L&#304;STES&#304;'!A1"/></Relationships>
</file>

<file path=xl/drawings/_rels/drawing217.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218.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219.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22.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220.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221.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222.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223.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224.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225.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226.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227.xml.rels><?xml version="1.0" encoding="UTF-8" standalone="yes"?>
<Relationships xmlns="http://schemas.openxmlformats.org/package/2006/relationships"><Relationship Id="rId2" Type="http://schemas.openxmlformats.org/officeDocument/2006/relationships/hyperlink" Target="#'TABLO L&#304;STES&#304;'!A1"/><Relationship Id="rId1" Type="http://schemas.openxmlformats.org/officeDocument/2006/relationships/hyperlink" Target="#'TABLO VE GRAF&#304;K L&#304;STES&#304;'!A1"/></Relationships>
</file>

<file path=xl/drawings/_rels/drawing228.xml.rels><?xml version="1.0" encoding="UTF-8" standalone="yes"?>
<Relationships xmlns="http://schemas.openxmlformats.org/package/2006/relationships"><Relationship Id="rId2" Type="http://schemas.openxmlformats.org/officeDocument/2006/relationships/hyperlink" Target="#'TABLO L&#304;STES&#304;'!A1"/><Relationship Id="rId1" Type="http://schemas.openxmlformats.org/officeDocument/2006/relationships/hyperlink" Target="#'TABLO VE GRAF&#304;K L&#304;STES&#304;'!A1"/></Relationships>
</file>

<file path=xl/drawings/_rels/drawing229.xml.rels><?xml version="1.0" encoding="UTF-8" standalone="yes"?>
<Relationships xmlns="http://schemas.openxmlformats.org/package/2006/relationships"><Relationship Id="rId2" Type="http://schemas.openxmlformats.org/officeDocument/2006/relationships/hyperlink" Target="#'TABLO L&#304;STES&#304;'!A1"/><Relationship Id="rId1" Type="http://schemas.openxmlformats.org/officeDocument/2006/relationships/hyperlink" Target="#'TABLO VE GRAF&#304;K L&#304;STES&#304;'!A1"/></Relationships>
</file>

<file path=xl/drawings/_rels/drawing23.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230.xml.rels><?xml version="1.0" encoding="UTF-8" standalone="yes"?>
<Relationships xmlns="http://schemas.openxmlformats.org/package/2006/relationships"><Relationship Id="rId2" Type="http://schemas.openxmlformats.org/officeDocument/2006/relationships/hyperlink" Target="#'TABLO L&#304;STES&#304;'!A1"/><Relationship Id="rId1" Type="http://schemas.openxmlformats.org/officeDocument/2006/relationships/hyperlink" Target="#'TABLO VE GRAF&#304;K L&#304;STES&#304;'!A1"/></Relationships>
</file>

<file path=xl/drawings/_rels/drawing231.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232.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233.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234.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235.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236.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237.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238.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239.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24.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240.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241.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242.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243.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244.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245.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246.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247.xml.rels><?xml version="1.0" encoding="UTF-8" standalone="yes"?>
<Relationships xmlns="http://schemas.openxmlformats.org/package/2006/relationships"><Relationship Id="rId2" Type="http://schemas.openxmlformats.org/officeDocument/2006/relationships/hyperlink" Target="#'TABLO L&#304;STES&#304;'!A1"/><Relationship Id="rId1" Type="http://schemas.openxmlformats.org/officeDocument/2006/relationships/hyperlink" Target="#'TABLO VE GRAF&#304;K L&#304;STES&#304;'!A1"/></Relationships>
</file>

<file path=xl/drawings/_rels/drawing25.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26.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27.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28.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29.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30.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31.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32.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33.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34.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35.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36.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37.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38.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39.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4.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40.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41.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42.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43.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44.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45.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46.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47.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48.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49.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5.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50.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51.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52.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53.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54.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55.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56.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57.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58.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59.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6.xml.rels><?xml version="1.0" encoding="UTF-8" standalone="yes"?>
<Relationships xmlns="http://schemas.openxmlformats.org/package/2006/relationships"><Relationship Id="rId2" Type="http://schemas.openxmlformats.org/officeDocument/2006/relationships/hyperlink" Target="#'TABLO L&#304;STES&#304;'!A1"/><Relationship Id="rId1" Type="http://schemas.openxmlformats.org/officeDocument/2006/relationships/hyperlink" Target="#'TABLO VE GRAF&#304;K L&#304;STES&#304;'!A1"/></Relationships>
</file>

<file path=xl/drawings/_rels/drawing60.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61.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62.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63.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64.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65.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66.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67.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68.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69.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7.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70.xml.rels><?xml version="1.0" encoding="UTF-8" standalone="yes"?>
<Relationships xmlns="http://schemas.openxmlformats.org/package/2006/relationships"><Relationship Id="rId3" Type="http://schemas.openxmlformats.org/officeDocument/2006/relationships/hyperlink" Target="#'TABLO VE GRAF&#304;K L&#304;STES&#304;'!A1"/><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hyperlink" Target="#'TABLO L&#304;STES&#304;'!A1"/></Relationships>
</file>

<file path=xl/drawings/_rels/drawing71.xml.rels><?xml version="1.0" encoding="UTF-8" standalone="yes"?>
<Relationships xmlns="http://schemas.openxmlformats.org/package/2006/relationships"><Relationship Id="rId3" Type="http://schemas.openxmlformats.org/officeDocument/2006/relationships/hyperlink" Target="#'TABLO VE GRAF&#304;K L&#304;STES&#304;'!A1"/><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hyperlink" Target="#'TABLO L&#304;STES&#304;'!A1"/></Relationships>
</file>

<file path=xl/drawings/_rels/drawing72.xml.rels><?xml version="1.0" encoding="UTF-8" standalone="yes"?>
<Relationships xmlns="http://schemas.openxmlformats.org/package/2006/relationships"><Relationship Id="rId3" Type="http://schemas.openxmlformats.org/officeDocument/2006/relationships/hyperlink" Target="#'TABLO VE GRAF&#304;K L&#304;STES&#304;'!A1"/><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hyperlink" Target="#'TABLO L&#304;STES&#304;'!A1"/></Relationships>
</file>

<file path=xl/drawings/_rels/drawing73.xml.rels><?xml version="1.0" encoding="UTF-8" standalone="yes"?>
<Relationships xmlns="http://schemas.openxmlformats.org/package/2006/relationships"><Relationship Id="rId3" Type="http://schemas.openxmlformats.org/officeDocument/2006/relationships/hyperlink" Target="#'TABLO VE GRAF&#304;K L&#304;STES&#304;'!A1"/><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hyperlink" Target="#'TABLO L&#304;STES&#304;'!A1"/></Relationships>
</file>

<file path=xl/drawings/_rels/drawing74.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75.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76.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77.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78.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79.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8.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80.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81.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82.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83.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84.xml.rels><?xml version="1.0" encoding="UTF-8" standalone="yes"?>
<Relationships xmlns="http://schemas.openxmlformats.org/package/2006/relationships"><Relationship Id="rId2" Type="http://schemas.openxmlformats.org/officeDocument/2006/relationships/hyperlink" Target="#'TABLO 9'!A1"/><Relationship Id="rId1" Type="http://schemas.openxmlformats.org/officeDocument/2006/relationships/hyperlink" Target="#'TABLO VE GRAF&#304;K L&#304;STES&#304;'!A1"/></Relationships>
</file>

<file path=xl/drawings/_rels/drawing85.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86.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87.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88.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89.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9.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90.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91.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92.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93.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94.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95.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96.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97.xml.rels><?xml version="1.0" encoding="UTF-8" standalone="yes"?>
<Relationships xmlns="http://schemas.openxmlformats.org/package/2006/relationships"><Relationship Id="rId1" Type="http://schemas.openxmlformats.org/officeDocument/2006/relationships/hyperlink" Target="#'TABLO L&#304;STES&#304;'!A1"/></Relationships>
</file>

<file path=xl/drawings/_rels/drawing98.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drawing99.xml.rels><?xml version="1.0" encoding="UTF-8" standalone="yes"?>
<Relationships xmlns="http://schemas.openxmlformats.org/package/2006/relationships"><Relationship Id="rId1" Type="http://schemas.openxmlformats.org/officeDocument/2006/relationships/hyperlink" Target="#'TABLO VE GRAF&#304;K L&#304;STES&#304;'!A1"/></Relationships>
</file>

<file path=xl/drawings/_rels/vmlDrawing3.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0</xdr:col>
      <xdr:colOff>381000</xdr:colOff>
      <xdr:row>1</xdr:row>
      <xdr:rowOff>76200</xdr:rowOff>
    </xdr:from>
    <xdr:to>
      <xdr:col>2</xdr:col>
      <xdr:colOff>0</xdr:colOff>
      <xdr:row>2</xdr:row>
      <xdr:rowOff>323850</xdr:rowOff>
    </xdr:to>
    <xdr:pic>
      <xdr:nvPicPr>
        <xdr:cNvPr id="31171"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285750"/>
          <a:ext cx="12954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0</xdr:row>
      <xdr:rowOff>200025</xdr:rowOff>
    </xdr:from>
    <xdr:to>
      <xdr:col>7</xdr:col>
      <xdr:colOff>466725</xdr:colOff>
      <xdr:row>2</xdr:row>
      <xdr:rowOff>438150</xdr:rowOff>
    </xdr:to>
    <xdr:pic>
      <xdr:nvPicPr>
        <xdr:cNvPr id="31172" name="Picture 2" descr="erciyes_unv_logo"/>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8725" y="200025"/>
          <a:ext cx="1228725"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762000</xdr:colOff>
      <xdr:row>18</xdr:row>
      <xdr:rowOff>238125</xdr:rowOff>
    </xdr:from>
    <xdr:to>
      <xdr:col>6</xdr:col>
      <xdr:colOff>590550</xdr:colOff>
      <xdr:row>21</xdr:row>
      <xdr:rowOff>247650</xdr:rowOff>
    </xdr:to>
    <xdr:pic>
      <xdr:nvPicPr>
        <xdr:cNvPr id="31173" name="Picture 3" descr="kto_logo"/>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72025" y="8791575"/>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133350</xdr:colOff>
      <xdr:row>19</xdr:row>
      <xdr:rowOff>0</xdr:rowOff>
    </xdr:from>
    <xdr:to>
      <xdr:col>4</xdr:col>
      <xdr:colOff>504825</xdr:colOff>
      <xdr:row>22</xdr:row>
      <xdr:rowOff>28575</xdr:rowOff>
    </xdr:to>
    <xdr:pic>
      <xdr:nvPicPr>
        <xdr:cNvPr id="31174" name="Picture 4" descr="kayseri"/>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57475" y="8858250"/>
          <a:ext cx="11144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xdr:row>
      <xdr:rowOff>0</xdr:rowOff>
    </xdr:from>
    <xdr:to>
      <xdr:col>4</xdr:col>
      <xdr:colOff>304800</xdr:colOff>
      <xdr:row>20</xdr:row>
      <xdr:rowOff>85725</xdr:rowOff>
    </xdr:to>
    <xdr:sp macro="" textlink="">
      <xdr:nvSpPr>
        <xdr:cNvPr id="1025" name="AutoShape 1" descr="http://www.kayseri.pol.tr/SiteAssets/Lists/FooterImages/EditForm/kayserilogo.png"/>
        <xdr:cNvSpPr>
          <a:spLocks noChangeAspect="1" noChangeArrowheads="1"/>
        </xdr:cNvSpPr>
      </xdr:nvSpPr>
      <xdr:spPr bwMode="auto">
        <a:xfrm>
          <a:off x="3267075" y="8858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600075</xdr:colOff>
      <xdr:row>19</xdr:row>
      <xdr:rowOff>133350</xdr:rowOff>
    </xdr:from>
    <xdr:to>
      <xdr:col>4</xdr:col>
      <xdr:colOff>161925</xdr:colOff>
      <xdr:row>21</xdr:row>
      <xdr:rowOff>0</xdr:rowOff>
    </xdr:to>
    <xdr:sp macro="" textlink="">
      <xdr:nvSpPr>
        <xdr:cNvPr id="1027" name="AutoShape 3" descr="http://www.kayseri.pol.tr/SiteAssets/Lists/FooterImages/EditForm/kayserilogo.png"/>
        <xdr:cNvSpPr>
          <a:spLocks noChangeAspect="1" noChangeArrowheads="1"/>
        </xdr:cNvSpPr>
      </xdr:nvSpPr>
      <xdr:spPr bwMode="auto">
        <a:xfrm>
          <a:off x="3124200" y="899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38100</xdr:colOff>
      <xdr:row>18</xdr:row>
      <xdr:rowOff>266700</xdr:rowOff>
    </xdr:from>
    <xdr:to>
      <xdr:col>2</xdr:col>
      <xdr:colOff>184150</xdr:colOff>
      <xdr:row>21</xdr:row>
      <xdr:rowOff>247650</xdr:rowOff>
    </xdr:to>
    <xdr:pic>
      <xdr:nvPicPr>
        <xdr:cNvPr id="11" name="Resim 10" descr="https://encrypted-tbn0.gstatic.com/images?q=tbn:ANd9GcTz4GgGMaPRmbQ8FPG6RQx0b2VOjz2Jg-NZU6oIb8mSr_w2Mokb"/>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5350" y="8820150"/>
          <a:ext cx="9652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619125</xdr:colOff>
      <xdr:row>3</xdr:row>
      <xdr:rowOff>209550</xdr:rowOff>
    </xdr:from>
    <xdr:to>
      <xdr:col>5</xdr:col>
      <xdr:colOff>219075</xdr:colOff>
      <xdr:row>5</xdr:row>
      <xdr:rowOff>0</xdr:rowOff>
    </xdr:to>
    <xdr:pic>
      <xdr:nvPicPr>
        <xdr:cNvPr id="12" name="Resim 11" descr="kayham"/>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00300" y="1562100"/>
          <a:ext cx="18288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904875</xdr:colOff>
      <xdr:row>35</xdr:row>
      <xdr:rowOff>38100</xdr:rowOff>
    </xdr:from>
    <xdr:to>
      <xdr:col>3</xdr:col>
      <xdr:colOff>542925</xdr:colOff>
      <xdr:row>37</xdr:row>
      <xdr:rowOff>123825</xdr:rowOff>
    </xdr:to>
    <xdr:sp macro="" textlink="">
      <xdr:nvSpPr>
        <xdr:cNvPr id="55368" name="AutoShape 1">
          <a:hlinkClick xmlns:r="http://schemas.openxmlformats.org/officeDocument/2006/relationships" r:id="rId1"/>
        </xdr:cNvPr>
        <xdr:cNvSpPr>
          <a:spLocks noChangeArrowheads="1"/>
        </xdr:cNvSpPr>
      </xdr:nvSpPr>
      <xdr:spPr bwMode="auto">
        <a:xfrm rot="10800000">
          <a:off x="3619500" y="10410825"/>
          <a:ext cx="1876425" cy="4095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00.xml><?xml version="1.0" encoding="utf-8"?>
<xdr:wsDr xmlns:xdr="http://schemas.openxmlformats.org/drawingml/2006/spreadsheetDrawing" xmlns:a="http://schemas.openxmlformats.org/drawingml/2006/main">
  <xdr:twoCellAnchor>
    <xdr:from>
      <xdr:col>6</xdr:col>
      <xdr:colOff>781050</xdr:colOff>
      <xdr:row>30</xdr:row>
      <xdr:rowOff>0</xdr:rowOff>
    </xdr:from>
    <xdr:to>
      <xdr:col>9</xdr:col>
      <xdr:colOff>38100</xdr:colOff>
      <xdr:row>32</xdr:row>
      <xdr:rowOff>123825</xdr:rowOff>
    </xdr:to>
    <xdr:sp macro="" textlink="">
      <xdr:nvSpPr>
        <xdr:cNvPr id="2" name="AutoShape 1">
          <a:hlinkClick xmlns:r="http://schemas.openxmlformats.org/officeDocument/2006/relationships" r:id="rId1"/>
        </xdr:cNvPr>
        <xdr:cNvSpPr>
          <a:spLocks noChangeArrowheads="1"/>
        </xdr:cNvSpPr>
      </xdr:nvSpPr>
      <xdr:spPr bwMode="auto">
        <a:xfrm rot="10800000">
          <a:off x="5476875" y="7505700"/>
          <a:ext cx="1600200" cy="4476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01.xml><?xml version="1.0" encoding="utf-8"?>
<xdr:wsDr xmlns:xdr="http://schemas.openxmlformats.org/drawingml/2006/spreadsheetDrawing" xmlns:a="http://schemas.openxmlformats.org/drawingml/2006/main">
  <xdr:twoCellAnchor>
    <xdr:from>
      <xdr:col>6</xdr:col>
      <xdr:colOff>38100</xdr:colOff>
      <xdr:row>14</xdr:row>
      <xdr:rowOff>85725</xdr:rowOff>
    </xdr:from>
    <xdr:to>
      <xdr:col>7</xdr:col>
      <xdr:colOff>847725</xdr:colOff>
      <xdr:row>16</xdr:row>
      <xdr:rowOff>180975</xdr:rowOff>
    </xdr:to>
    <xdr:sp macro="" textlink="">
      <xdr:nvSpPr>
        <xdr:cNvPr id="2" name="AutoShape 1">
          <a:hlinkClick xmlns:r="http://schemas.openxmlformats.org/officeDocument/2006/relationships" r:id="rId1"/>
        </xdr:cNvPr>
        <xdr:cNvSpPr>
          <a:spLocks noChangeArrowheads="1"/>
        </xdr:cNvSpPr>
      </xdr:nvSpPr>
      <xdr:spPr bwMode="auto">
        <a:xfrm rot="10800000">
          <a:off x="6229350" y="3705225"/>
          <a:ext cx="1657350" cy="5905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02.xml><?xml version="1.0" encoding="utf-8"?>
<xdr:wsDr xmlns:xdr="http://schemas.openxmlformats.org/drawingml/2006/spreadsheetDrawing" xmlns:a="http://schemas.openxmlformats.org/drawingml/2006/main">
  <xdr:twoCellAnchor>
    <xdr:from>
      <xdr:col>5</xdr:col>
      <xdr:colOff>438150</xdr:colOff>
      <xdr:row>16</xdr:row>
      <xdr:rowOff>0</xdr:rowOff>
    </xdr:from>
    <xdr:to>
      <xdr:col>8</xdr:col>
      <xdr:colOff>590550</xdr:colOff>
      <xdr:row>17</xdr:row>
      <xdr:rowOff>76200</xdr:rowOff>
    </xdr:to>
    <xdr:sp macro="" textlink="">
      <xdr:nvSpPr>
        <xdr:cNvPr id="2" name="AutoShape 1">
          <a:hlinkClick xmlns:r="http://schemas.openxmlformats.org/officeDocument/2006/relationships" r:id="rId1"/>
        </xdr:cNvPr>
        <xdr:cNvSpPr>
          <a:spLocks noChangeArrowheads="1"/>
        </xdr:cNvSpPr>
      </xdr:nvSpPr>
      <xdr:spPr bwMode="auto">
        <a:xfrm rot="10800000">
          <a:off x="4333875" y="3990975"/>
          <a:ext cx="2009775" cy="3238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03.xml><?xml version="1.0" encoding="utf-8"?>
<xdr:wsDr xmlns:xdr="http://schemas.openxmlformats.org/drawingml/2006/spreadsheetDrawing" xmlns:a="http://schemas.openxmlformats.org/drawingml/2006/main">
  <xdr:twoCellAnchor>
    <xdr:from>
      <xdr:col>2</xdr:col>
      <xdr:colOff>590550</xdr:colOff>
      <xdr:row>38</xdr:row>
      <xdr:rowOff>161925</xdr:rowOff>
    </xdr:from>
    <xdr:to>
      <xdr:col>4</xdr:col>
      <xdr:colOff>371475</xdr:colOff>
      <xdr:row>41</xdr:row>
      <xdr:rowOff>152400</xdr:rowOff>
    </xdr:to>
    <xdr:sp macro="" textlink="">
      <xdr:nvSpPr>
        <xdr:cNvPr id="2" name="AutoShape 2">
          <a:hlinkClick xmlns:r="http://schemas.openxmlformats.org/officeDocument/2006/relationships" r:id="rId1"/>
        </xdr:cNvPr>
        <xdr:cNvSpPr>
          <a:spLocks noChangeArrowheads="1"/>
        </xdr:cNvSpPr>
      </xdr:nvSpPr>
      <xdr:spPr bwMode="auto">
        <a:xfrm rot="10800000">
          <a:off x="2876550" y="9486900"/>
          <a:ext cx="1428750" cy="4762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04.xml><?xml version="1.0" encoding="utf-8"?>
<xdr:wsDr xmlns:xdr="http://schemas.openxmlformats.org/drawingml/2006/spreadsheetDrawing" xmlns:a="http://schemas.openxmlformats.org/drawingml/2006/main">
  <xdr:twoCellAnchor>
    <xdr:from>
      <xdr:col>1</xdr:col>
      <xdr:colOff>0</xdr:colOff>
      <xdr:row>32</xdr:row>
      <xdr:rowOff>0</xdr:rowOff>
    </xdr:from>
    <xdr:to>
      <xdr:col>1</xdr:col>
      <xdr:colOff>0</xdr:colOff>
      <xdr:row>32</xdr:row>
      <xdr:rowOff>0</xdr:rowOff>
    </xdr:to>
    <xdr:sp macro="" textlink="">
      <xdr:nvSpPr>
        <xdr:cNvPr id="2" name="AutoShape 1">
          <a:hlinkClick xmlns:r="http://schemas.openxmlformats.org/officeDocument/2006/relationships" r:id="rId1"/>
        </xdr:cNvPr>
        <xdr:cNvSpPr>
          <a:spLocks noChangeArrowheads="1"/>
        </xdr:cNvSpPr>
      </xdr:nvSpPr>
      <xdr:spPr bwMode="auto">
        <a:xfrm rot="10800000">
          <a:off x="1428750" y="865822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819150</xdr:colOff>
      <xdr:row>28</xdr:row>
      <xdr:rowOff>123825</xdr:rowOff>
    </xdr:from>
    <xdr:to>
      <xdr:col>4</xdr:col>
      <xdr:colOff>466725</xdr:colOff>
      <xdr:row>30</xdr:row>
      <xdr:rowOff>190500</xdr:rowOff>
    </xdr:to>
    <xdr:sp macro="" textlink="">
      <xdr:nvSpPr>
        <xdr:cNvPr id="4" name="AutoShape 3">
          <a:hlinkClick xmlns:r="http://schemas.openxmlformats.org/officeDocument/2006/relationships" r:id="rId1"/>
        </xdr:cNvPr>
        <xdr:cNvSpPr>
          <a:spLocks noChangeArrowheads="1"/>
        </xdr:cNvSpPr>
      </xdr:nvSpPr>
      <xdr:spPr bwMode="auto">
        <a:xfrm rot="10800000">
          <a:off x="3429000" y="7848600"/>
          <a:ext cx="1771650" cy="5619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0</xdr:colOff>
      <xdr:row>36</xdr:row>
      <xdr:rowOff>0</xdr:rowOff>
    </xdr:from>
    <xdr:to>
      <xdr:col>1</xdr:col>
      <xdr:colOff>0</xdr:colOff>
      <xdr:row>36</xdr:row>
      <xdr:rowOff>0</xdr:rowOff>
    </xdr:to>
    <xdr:sp macro="" textlink="">
      <xdr:nvSpPr>
        <xdr:cNvPr id="2" name="AutoShape 1">
          <a:hlinkClick xmlns:r="http://schemas.openxmlformats.org/officeDocument/2006/relationships" r:id="rId1"/>
        </xdr:cNvPr>
        <xdr:cNvSpPr>
          <a:spLocks noChangeArrowheads="1"/>
        </xdr:cNvSpPr>
      </xdr:nvSpPr>
      <xdr:spPr bwMode="auto">
        <a:xfrm rot="10800000">
          <a:off x="1428750" y="92487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1266825</xdr:colOff>
      <xdr:row>23</xdr:row>
      <xdr:rowOff>142875</xdr:rowOff>
    </xdr:from>
    <xdr:to>
      <xdr:col>4</xdr:col>
      <xdr:colOff>333375</xdr:colOff>
      <xdr:row>25</xdr:row>
      <xdr:rowOff>123825</xdr:rowOff>
    </xdr:to>
    <xdr:sp macro="" textlink="">
      <xdr:nvSpPr>
        <xdr:cNvPr id="4" name="AutoShape 3">
          <a:hlinkClick xmlns:r="http://schemas.openxmlformats.org/officeDocument/2006/relationships" r:id="rId1"/>
        </xdr:cNvPr>
        <xdr:cNvSpPr>
          <a:spLocks noChangeArrowheads="1"/>
        </xdr:cNvSpPr>
      </xdr:nvSpPr>
      <xdr:spPr bwMode="auto">
        <a:xfrm rot="10800000">
          <a:off x="4048125" y="6667500"/>
          <a:ext cx="1438275" cy="409575"/>
        </a:xfrm>
        <a:custGeom>
          <a:avLst/>
          <a:gdLst>
            <a:gd name="T0" fmla="*/ 2147483647 w 21600"/>
            <a:gd name="T1" fmla="*/ 0 h 21600"/>
            <a:gd name="T2" fmla="*/ 0 w 21600"/>
            <a:gd name="T3" fmla="*/ 1428666450 h 21600"/>
            <a:gd name="T4" fmla="*/ 2147483647 w 21600"/>
            <a:gd name="T5" fmla="*/ 2147483647 h 21600"/>
            <a:gd name="T6" fmla="*/ 2147483647 w 21600"/>
            <a:gd name="T7" fmla="*/ 1428666450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06.xml><?xml version="1.0" encoding="utf-8"?>
<xdr:wsDr xmlns:xdr="http://schemas.openxmlformats.org/drawingml/2006/spreadsheetDrawing" xmlns:a="http://schemas.openxmlformats.org/drawingml/2006/main">
  <xdr:twoCellAnchor>
    <xdr:from>
      <xdr:col>1</xdr:col>
      <xdr:colOff>0</xdr:colOff>
      <xdr:row>31</xdr:row>
      <xdr:rowOff>0</xdr:rowOff>
    </xdr:from>
    <xdr:to>
      <xdr:col>1</xdr:col>
      <xdr:colOff>0</xdr:colOff>
      <xdr:row>31</xdr:row>
      <xdr:rowOff>0</xdr:rowOff>
    </xdr:to>
    <xdr:sp macro="" textlink="">
      <xdr:nvSpPr>
        <xdr:cNvPr id="2" name="AutoShape 1">
          <a:hlinkClick xmlns:r="http://schemas.openxmlformats.org/officeDocument/2006/relationships" r:id="rId1"/>
        </xdr:cNvPr>
        <xdr:cNvSpPr>
          <a:spLocks noChangeArrowheads="1"/>
        </xdr:cNvSpPr>
      </xdr:nvSpPr>
      <xdr:spPr bwMode="auto">
        <a:xfrm rot="10800000">
          <a:off x="1428750" y="85629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1400175</xdr:colOff>
      <xdr:row>27</xdr:row>
      <xdr:rowOff>104775</xdr:rowOff>
    </xdr:from>
    <xdr:to>
      <xdr:col>4</xdr:col>
      <xdr:colOff>171450</xdr:colOff>
      <xdr:row>29</xdr:row>
      <xdr:rowOff>171450</xdr:rowOff>
    </xdr:to>
    <xdr:sp macro="" textlink="">
      <xdr:nvSpPr>
        <xdr:cNvPr id="3" name="AutoShape 3">
          <a:hlinkClick xmlns:r="http://schemas.openxmlformats.org/officeDocument/2006/relationships" r:id="rId1"/>
        </xdr:cNvPr>
        <xdr:cNvSpPr>
          <a:spLocks noChangeArrowheads="1"/>
        </xdr:cNvSpPr>
      </xdr:nvSpPr>
      <xdr:spPr bwMode="auto">
        <a:xfrm rot="10800000">
          <a:off x="4257675" y="7734300"/>
          <a:ext cx="1666875" cy="5619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07.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0</xdr:colOff>
      <xdr:row>0</xdr:row>
      <xdr:rowOff>0</xdr:rowOff>
    </xdr:to>
    <xdr:sp macro="" textlink="">
      <xdr:nvSpPr>
        <xdr:cNvPr id="2" name="AutoShape 2">
          <a:hlinkClick xmlns:r="http://schemas.openxmlformats.org/officeDocument/2006/relationships" r:id="rId1"/>
        </xdr:cNvPr>
        <xdr:cNvSpPr>
          <a:spLocks noChangeArrowheads="1"/>
        </xdr:cNvSpPr>
      </xdr:nvSpPr>
      <xdr:spPr bwMode="auto">
        <a:xfrm rot="10800000">
          <a:off x="4152900" y="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3838575</xdr:colOff>
      <xdr:row>76</xdr:row>
      <xdr:rowOff>19050</xdr:rowOff>
    </xdr:from>
    <xdr:to>
      <xdr:col>2</xdr:col>
      <xdr:colOff>485775</xdr:colOff>
      <xdr:row>79</xdr:row>
      <xdr:rowOff>19050</xdr:rowOff>
    </xdr:to>
    <xdr:sp macro="" textlink="">
      <xdr:nvSpPr>
        <xdr:cNvPr id="3" name="AutoShape 3">
          <a:hlinkClick xmlns:r="http://schemas.openxmlformats.org/officeDocument/2006/relationships" r:id="rId2"/>
        </xdr:cNvPr>
        <xdr:cNvSpPr>
          <a:spLocks noChangeArrowheads="1"/>
        </xdr:cNvSpPr>
      </xdr:nvSpPr>
      <xdr:spPr bwMode="auto">
        <a:xfrm rot="10800000">
          <a:off x="3838575" y="15506700"/>
          <a:ext cx="2162175" cy="4857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08.xml><?xml version="1.0" encoding="utf-8"?>
<xdr:wsDr xmlns:xdr="http://schemas.openxmlformats.org/drawingml/2006/spreadsheetDrawing" xmlns:a="http://schemas.openxmlformats.org/drawingml/2006/main">
  <xdr:twoCellAnchor>
    <xdr:from>
      <xdr:col>1</xdr:col>
      <xdr:colOff>1562100</xdr:colOff>
      <xdr:row>17</xdr:row>
      <xdr:rowOff>133350</xdr:rowOff>
    </xdr:from>
    <xdr:to>
      <xdr:col>3</xdr:col>
      <xdr:colOff>0</xdr:colOff>
      <xdr:row>20</xdr:row>
      <xdr:rowOff>123825</xdr:rowOff>
    </xdr:to>
    <xdr:sp macro="" textlink="">
      <xdr:nvSpPr>
        <xdr:cNvPr id="2" name="AutoShape 3">
          <a:hlinkClick xmlns:r="http://schemas.openxmlformats.org/officeDocument/2006/relationships" r:id="rId1"/>
        </xdr:cNvPr>
        <xdr:cNvSpPr>
          <a:spLocks noChangeArrowheads="1"/>
        </xdr:cNvSpPr>
      </xdr:nvSpPr>
      <xdr:spPr bwMode="auto">
        <a:xfrm rot="10800000">
          <a:off x="3524250" y="4400550"/>
          <a:ext cx="2447925" cy="4762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09.xml><?xml version="1.0" encoding="utf-8"?>
<xdr:wsDr xmlns:xdr="http://schemas.openxmlformats.org/drawingml/2006/spreadsheetDrawing" xmlns:a="http://schemas.openxmlformats.org/drawingml/2006/main">
  <xdr:twoCellAnchor>
    <xdr:from>
      <xdr:col>1</xdr:col>
      <xdr:colOff>1657350</xdr:colOff>
      <xdr:row>18</xdr:row>
      <xdr:rowOff>19050</xdr:rowOff>
    </xdr:from>
    <xdr:to>
      <xdr:col>3</xdr:col>
      <xdr:colOff>219075</xdr:colOff>
      <xdr:row>20</xdr:row>
      <xdr:rowOff>114300</xdr:rowOff>
    </xdr:to>
    <xdr:sp macro="" textlink="">
      <xdr:nvSpPr>
        <xdr:cNvPr id="2" name="AutoShape 3">
          <a:hlinkClick xmlns:r="http://schemas.openxmlformats.org/officeDocument/2006/relationships" r:id="rId1"/>
        </xdr:cNvPr>
        <xdr:cNvSpPr>
          <a:spLocks noChangeArrowheads="1"/>
        </xdr:cNvSpPr>
      </xdr:nvSpPr>
      <xdr:spPr bwMode="auto">
        <a:xfrm rot="10800000">
          <a:off x="3790950" y="4686300"/>
          <a:ext cx="2600325" cy="419100"/>
        </a:xfrm>
        <a:custGeom>
          <a:avLst/>
          <a:gdLst>
            <a:gd name="T0" fmla="*/ 2147483647 w 21600"/>
            <a:gd name="T1" fmla="*/ 0 h 21600"/>
            <a:gd name="T2" fmla="*/ 0 w 21600"/>
            <a:gd name="T3" fmla="*/ 1530662302 h 21600"/>
            <a:gd name="T4" fmla="*/ 2147483647 w 21600"/>
            <a:gd name="T5" fmla="*/ 2147483647 h 21600"/>
            <a:gd name="T6" fmla="*/ 2147483647 w 21600"/>
            <a:gd name="T7" fmla="*/ 1530662302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809625</xdr:colOff>
      <xdr:row>32</xdr:row>
      <xdr:rowOff>123825</xdr:rowOff>
    </xdr:from>
    <xdr:to>
      <xdr:col>2</xdr:col>
      <xdr:colOff>276225</xdr:colOff>
      <xdr:row>35</xdr:row>
      <xdr:rowOff>114300</xdr:rowOff>
    </xdr:to>
    <xdr:sp macro="" textlink="">
      <xdr:nvSpPr>
        <xdr:cNvPr id="78889" name="AutoShape 1">
          <a:hlinkClick xmlns:r="http://schemas.openxmlformats.org/officeDocument/2006/relationships" r:id="rId1"/>
        </xdr:cNvPr>
        <xdr:cNvSpPr>
          <a:spLocks noChangeArrowheads="1"/>
        </xdr:cNvSpPr>
      </xdr:nvSpPr>
      <xdr:spPr bwMode="auto">
        <a:xfrm rot="10800000">
          <a:off x="809625" y="8410575"/>
          <a:ext cx="3409950" cy="4762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10.xml><?xml version="1.0" encoding="utf-8"?>
<xdr:wsDr xmlns:xdr="http://schemas.openxmlformats.org/drawingml/2006/spreadsheetDrawing" xmlns:a="http://schemas.openxmlformats.org/drawingml/2006/main">
  <xdr:twoCellAnchor>
    <xdr:from>
      <xdr:col>1</xdr:col>
      <xdr:colOff>2266950</xdr:colOff>
      <xdr:row>21</xdr:row>
      <xdr:rowOff>0</xdr:rowOff>
    </xdr:from>
    <xdr:to>
      <xdr:col>3</xdr:col>
      <xdr:colOff>0</xdr:colOff>
      <xdr:row>23</xdr:row>
      <xdr:rowOff>114300</xdr:rowOff>
    </xdr:to>
    <xdr:sp macro="" textlink="">
      <xdr:nvSpPr>
        <xdr:cNvPr id="2" name="AutoShape 2">
          <a:hlinkClick xmlns:r="http://schemas.openxmlformats.org/officeDocument/2006/relationships" r:id="rId1"/>
        </xdr:cNvPr>
        <xdr:cNvSpPr>
          <a:spLocks noChangeArrowheads="1"/>
        </xdr:cNvSpPr>
      </xdr:nvSpPr>
      <xdr:spPr bwMode="auto">
        <a:xfrm rot="10800000">
          <a:off x="4552950" y="4838700"/>
          <a:ext cx="2305050" cy="438150"/>
        </a:xfrm>
        <a:custGeom>
          <a:avLst/>
          <a:gdLst>
            <a:gd name="T0" fmla="*/ 2147483647 w 21600"/>
            <a:gd name="T1" fmla="*/ 0 h 21600"/>
            <a:gd name="T2" fmla="*/ 0 w 21600"/>
            <a:gd name="T3" fmla="*/ 1749020538 h 21600"/>
            <a:gd name="T4" fmla="*/ 2147483647 w 21600"/>
            <a:gd name="T5" fmla="*/ 2147483647 h 21600"/>
            <a:gd name="T6" fmla="*/ 2147483647 w 21600"/>
            <a:gd name="T7" fmla="*/ 1749020538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11.xml><?xml version="1.0" encoding="utf-8"?>
<xdr:wsDr xmlns:xdr="http://schemas.openxmlformats.org/drawingml/2006/spreadsheetDrawing" xmlns:a="http://schemas.openxmlformats.org/drawingml/2006/main">
  <xdr:twoCellAnchor>
    <xdr:from>
      <xdr:col>1</xdr:col>
      <xdr:colOff>1438275</xdr:colOff>
      <xdr:row>19</xdr:row>
      <xdr:rowOff>19050</xdr:rowOff>
    </xdr:from>
    <xdr:to>
      <xdr:col>3</xdr:col>
      <xdr:colOff>0</xdr:colOff>
      <xdr:row>21</xdr:row>
      <xdr:rowOff>114300</xdr:rowOff>
    </xdr:to>
    <xdr:sp macro="" textlink="">
      <xdr:nvSpPr>
        <xdr:cNvPr id="2" name="AutoShape 2">
          <a:hlinkClick xmlns:r="http://schemas.openxmlformats.org/officeDocument/2006/relationships" r:id="rId1"/>
        </xdr:cNvPr>
        <xdr:cNvSpPr>
          <a:spLocks noChangeArrowheads="1"/>
        </xdr:cNvSpPr>
      </xdr:nvSpPr>
      <xdr:spPr bwMode="auto">
        <a:xfrm rot="10800000">
          <a:off x="3657600" y="5076825"/>
          <a:ext cx="2524125" cy="419100"/>
        </a:xfrm>
        <a:custGeom>
          <a:avLst/>
          <a:gdLst>
            <a:gd name="T0" fmla="*/ 2147483647 w 21600"/>
            <a:gd name="T1" fmla="*/ 0 h 21600"/>
            <a:gd name="T2" fmla="*/ 0 w 21600"/>
            <a:gd name="T3" fmla="*/ 1530662302 h 21600"/>
            <a:gd name="T4" fmla="*/ 2147483647 w 21600"/>
            <a:gd name="T5" fmla="*/ 2147483647 h 21600"/>
            <a:gd name="T6" fmla="*/ 2147483647 w 21600"/>
            <a:gd name="T7" fmla="*/ 1530662302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12.xml><?xml version="1.0" encoding="utf-8"?>
<xdr:wsDr xmlns:xdr="http://schemas.openxmlformats.org/drawingml/2006/spreadsheetDrawing" xmlns:a="http://schemas.openxmlformats.org/drawingml/2006/main">
  <xdr:twoCellAnchor>
    <xdr:from>
      <xdr:col>1</xdr:col>
      <xdr:colOff>1257300</xdr:colOff>
      <xdr:row>18</xdr:row>
      <xdr:rowOff>19050</xdr:rowOff>
    </xdr:from>
    <xdr:to>
      <xdr:col>3</xdr:col>
      <xdr:colOff>342900</xdr:colOff>
      <xdr:row>20</xdr:row>
      <xdr:rowOff>114300</xdr:rowOff>
    </xdr:to>
    <xdr:sp macro="" textlink="">
      <xdr:nvSpPr>
        <xdr:cNvPr id="2" name="AutoShape 2">
          <a:hlinkClick xmlns:r="http://schemas.openxmlformats.org/officeDocument/2006/relationships" r:id="rId1"/>
        </xdr:cNvPr>
        <xdr:cNvSpPr>
          <a:spLocks noChangeArrowheads="1"/>
        </xdr:cNvSpPr>
      </xdr:nvSpPr>
      <xdr:spPr bwMode="auto">
        <a:xfrm rot="10800000">
          <a:off x="3248025" y="4429125"/>
          <a:ext cx="2695575" cy="419100"/>
        </a:xfrm>
        <a:custGeom>
          <a:avLst/>
          <a:gdLst>
            <a:gd name="T0" fmla="*/ 2147483647 w 21600"/>
            <a:gd name="T1" fmla="*/ 0 h 21600"/>
            <a:gd name="T2" fmla="*/ 0 w 21600"/>
            <a:gd name="T3" fmla="*/ 1530662302 h 21600"/>
            <a:gd name="T4" fmla="*/ 2147483647 w 21600"/>
            <a:gd name="T5" fmla="*/ 2147483647 h 21600"/>
            <a:gd name="T6" fmla="*/ 2147483647 w 21600"/>
            <a:gd name="T7" fmla="*/ 1530662302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13.xml><?xml version="1.0" encoding="utf-8"?>
<xdr:wsDr xmlns:xdr="http://schemas.openxmlformats.org/drawingml/2006/spreadsheetDrawing" xmlns:a="http://schemas.openxmlformats.org/drawingml/2006/main">
  <xdr:twoCellAnchor>
    <xdr:from>
      <xdr:col>1</xdr:col>
      <xdr:colOff>1885950</xdr:colOff>
      <xdr:row>25</xdr:row>
      <xdr:rowOff>19050</xdr:rowOff>
    </xdr:from>
    <xdr:to>
      <xdr:col>3</xdr:col>
      <xdr:colOff>171450</xdr:colOff>
      <xdr:row>27</xdr:row>
      <xdr:rowOff>114300</xdr:rowOff>
    </xdr:to>
    <xdr:sp macro="" textlink="">
      <xdr:nvSpPr>
        <xdr:cNvPr id="2" name="AutoShape 2">
          <a:hlinkClick xmlns:r="http://schemas.openxmlformats.org/officeDocument/2006/relationships" r:id="rId1"/>
        </xdr:cNvPr>
        <xdr:cNvSpPr>
          <a:spLocks noChangeArrowheads="1"/>
        </xdr:cNvSpPr>
      </xdr:nvSpPr>
      <xdr:spPr bwMode="auto">
        <a:xfrm rot="10800000">
          <a:off x="3848100" y="6400800"/>
          <a:ext cx="1704975" cy="419100"/>
        </a:xfrm>
        <a:custGeom>
          <a:avLst/>
          <a:gdLst>
            <a:gd name="T0" fmla="*/ 2147483647 w 21600"/>
            <a:gd name="T1" fmla="*/ 0 h 21600"/>
            <a:gd name="T2" fmla="*/ 0 w 21600"/>
            <a:gd name="T3" fmla="*/ 1530662302 h 21600"/>
            <a:gd name="T4" fmla="*/ 2147483647 w 21600"/>
            <a:gd name="T5" fmla="*/ 2147483647 h 21600"/>
            <a:gd name="T6" fmla="*/ 2147483647 w 21600"/>
            <a:gd name="T7" fmla="*/ 1530662302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304800</xdr:colOff>
      <xdr:row>16</xdr:row>
      <xdr:rowOff>0</xdr:rowOff>
    </xdr:from>
    <xdr:to>
      <xdr:col>0</xdr:col>
      <xdr:colOff>2076450</xdr:colOff>
      <xdr:row>16</xdr:row>
      <xdr:rowOff>0</xdr:rowOff>
    </xdr:to>
    <xdr:sp macro="" textlink="">
      <xdr:nvSpPr>
        <xdr:cNvPr id="2" name="AutoShape 1">
          <a:hlinkClick xmlns:r="http://schemas.openxmlformats.org/officeDocument/2006/relationships" r:id="rId1"/>
        </xdr:cNvPr>
        <xdr:cNvSpPr>
          <a:spLocks noChangeArrowheads="1"/>
        </xdr:cNvSpPr>
      </xdr:nvSpPr>
      <xdr:spPr bwMode="auto">
        <a:xfrm rot="10800000">
          <a:off x="304800" y="4514850"/>
          <a:ext cx="1771650" cy="0"/>
        </a:xfrm>
        <a:custGeom>
          <a:avLst/>
          <a:gdLst>
            <a:gd name="T0" fmla="*/ 2147483647 w 21600"/>
            <a:gd name="T1" fmla="*/ 0 h 21600"/>
            <a:gd name="T2" fmla="*/ 0 w 21600"/>
            <a:gd name="T3" fmla="*/ 0 h 21600"/>
            <a:gd name="T4" fmla="*/ 2147483647 w 21600"/>
            <a:gd name="T5" fmla="*/ 0 h 21600"/>
            <a:gd name="T6" fmla="*/ 2147483647 w 21600"/>
            <a:gd name="T7" fmla="*/ 0 h 21600"/>
            <a:gd name="T8" fmla="*/ 17694720 60000 65536"/>
            <a:gd name="T9" fmla="*/ 11796480 60000 65536"/>
            <a:gd name="T10" fmla="*/ 5898240 60000 65536"/>
            <a:gd name="T11" fmla="*/ 0 60000 65536"/>
            <a:gd name="T12" fmla="*/ 3375 w 21600"/>
            <a:gd name="T13" fmla="*/ 0 h 21600"/>
            <a:gd name="T14" fmla="*/ 18900 w 21600"/>
            <a:gd name="T15" fmla="*/ 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1447800</xdr:colOff>
      <xdr:row>23</xdr:row>
      <xdr:rowOff>66675</xdr:rowOff>
    </xdr:from>
    <xdr:to>
      <xdr:col>3</xdr:col>
      <xdr:colOff>323850</xdr:colOff>
      <xdr:row>27</xdr:row>
      <xdr:rowOff>38100</xdr:rowOff>
    </xdr:to>
    <xdr:sp macro="" textlink="">
      <xdr:nvSpPr>
        <xdr:cNvPr id="3" name="AutoShape 2">
          <a:hlinkClick xmlns:r="http://schemas.openxmlformats.org/officeDocument/2006/relationships" r:id="rId2"/>
        </xdr:cNvPr>
        <xdr:cNvSpPr>
          <a:spLocks noChangeArrowheads="1"/>
        </xdr:cNvSpPr>
      </xdr:nvSpPr>
      <xdr:spPr bwMode="auto">
        <a:xfrm rot="10800000">
          <a:off x="3524250" y="5991225"/>
          <a:ext cx="2000250" cy="6191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15.xml><?xml version="1.0" encoding="utf-8"?>
<xdr:wsDr xmlns:xdr="http://schemas.openxmlformats.org/drawingml/2006/spreadsheetDrawing" xmlns:a="http://schemas.openxmlformats.org/drawingml/2006/main">
  <xdr:twoCellAnchor>
    <xdr:from>
      <xdr:col>1</xdr:col>
      <xdr:colOff>0</xdr:colOff>
      <xdr:row>34</xdr:row>
      <xdr:rowOff>0</xdr:rowOff>
    </xdr:from>
    <xdr:to>
      <xdr:col>1</xdr:col>
      <xdr:colOff>0</xdr:colOff>
      <xdr:row>34</xdr:row>
      <xdr:rowOff>0</xdr:rowOff>
    </xdr:to>
    <xdr:sp macro="" textlink="">
      <xdr:nvSpPr>
        <xdr:cNvPr id="2" name="AutoShape 1">
          <a:hlinkClick xmlns:r="http://schemas.openxmlformats.org/officeDocument/2006/relationships" r:id="rId1"/>
        </xdr:cNvPr>
        <xdr:cNvSpPr>
          <a:spLocks noChangeArrowheads="1"/>
        </xdr:cNvSpPr>
      </xdr:nvSpPr>
      <xdr:spPr bwMode="auto">
        <a:xfrm rot="10800000">
          <a:off x="2057400" y="7353300"/>
          <a:ext cx="0" cy="0"/>
        </a:xfrm>
        <a:custGeom>
          <a:avLst/>
          <a:gdLst>
            <a:gd name="G0" fmla="+- 16200 0 0"/>
            <a:gd name="G1" fmla="+- 5400 0 0"/>
            <a:gd name="G2" fmla="+- 21600 0 5400"/>
            <a:gd name="G3" fmla="+- 10800 0 5400"/>
            <a:gd name="G4" fmla="+- 21600 0 16200"/>
            <a:gd name="G5" fmla="*/ G4 G3 10800"/>
            <a:gd name="G6" fmla="+- 21600 0 G5"/>
            <a:gd name="T0" fmla="*/ 16200 w 21600"/>
            <a:gd name="T1" fmla="*/ 0 h 21600"/>
            <a:gd name="T2" fmla="*/ 0 w 21600"/>
            <a:gd name="T3" fmla="*/ 10800 h 21600"/>
            <a:gd name="T4" fmla="*/ 16200 w 21600"/>
            <a:gd name="T5" fmla="*/ 21600 h 21600"/>
            <a:gd name="T6" fmla="*/ 21600 w 21600"/>
            <a:gd name="T7" fmla="*/ 10800 h 21600"/>
            <a:gd name="T8" fmla="*/ 17694720 60000 65536"/>
            <a:gd name="T9" fmla="*/ 11796480 60000 65536"/>
            <a:gd name="T10" fmla="*/ 5898240 60000 65536"/>
            <a:gd name="T11" fmla="*/ 0 60000 65536"/>
            <a:gd name="T12" fmla="*/ 3375 w 21600"/>
            <a:gd name="T13" fmla="*/ G1 h 21600"/>
            <a:gd name="T14" fmla="*/ G6 w 21600"/>
            <a:gd name="T15" fmla="*/ G2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xmlns:mc="http://schemas.openxmlformats.org/markup-compatibility/2006" xmlns:a14="http://schemas.microsoft.com/office/drawing/2010/main" val="3366FF" mc:Ignorable="a14" a14:legacySpreadsheetColorIndex="48">
            <a:alpha val="3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tr-TR" sz="1000" b="0" i="0" u="none" strike="noStrike" baseline="0">
              <a:solidFill>
                <a:srgbClr val="000000"/>
              </a:solidFill>
              <a:latin typeface="Arial Tur"/>
              <a:cs typeface="Arial Tur"/>
            </a:rPr>
            <a:t>TABLO LİSTESİ</a:t>
          </a:r>
        </a:p>
      </xdr:txBody>
    </xdr:sp>
    <xdr:clientData/>
  </xdr:twoCellAnchor>
  <xdr:twoCellAnchor>
    <xdr:from>
      <xdr:col>0</xdr:col>
      <xdr:colOff>304800</xdr:colOff>
      <xdr:row>13</xdr:row>
      <xdr:rowOff>0</xdr:rowOff>
    </xdr:from>
    <xdr:to>
      <xdr:col>0</xdr:col>
      <xdr:colOff>2057400</xdr:colOff>
      <xdr:row>13</xdr:row>
      <xdr:rowOff>0</xdr:rowOff>
    </xdr:to>
    <xdr:sp macro="" textlink="">
      <xdr:nvSpPr>
        <xdr:cNvPr id="3" name="AutoShape 7">
          <a:hlinkClick xmlns:r="http://schemas.openxmlformats.org/officeDocument/2006/relationships" r:id="rId1"/>
        </xdr:cNvPr>
        <xdr:cNvSpPr>
          <a:spLocks noChangeArrowheads="1"/>
        </xdr:cNvSpPr>
      </xdr:nvSpPr>
      <xdr:spPr bwMode="auto">
        <a:xfrm rot="10800000">
          <a:off x="304800" y="3676650"/>
          <a:ext cx="1752600" cy="0"/>
        </a:xfrm>
        <a:custGeom>
          <a:avLst/>
          <a:gdLst>
            <a:gd name="T0" fmla="*/ 2147483647 w 21600"/>
            <a:gd name="T1" fmla="*/ 0 h 21600"/>
            <a:gd name="T2" fmla="*/ 0 w 21600"/>
            <a:gd name="T3" fmla="*/ 0 h 21600"/>
            <a:gd name="T4" fmla="*/ 2147483647 w 21600"/>
            <a:gd name="T5" fmla="*/ 0 h 21600"/>
            <a:gd name="T6" fmla="*/ 2147483647 w 21600"/>
            <a:gd name="T7" fmla="*/ 0 h 21600"/>
            <a:gd name="T8" fmla="*/ 17694720 60000 65536"/>
            <a:gd name="T9" fmla="*/ 11796480 60000 65536"/>
            <a:gd name="T10" fmla="*/ 5898240 60000 65536"/>
            <a:gd name="T11" fmla="*/ 0 60000 65536"/>
            <a:gd name="T12" fmla="*/ 3375 w 21600"/>
            <a:gd name="T13" fmla="*/ 0 h 21600"/>
            <a:gd name="T14" fmla="*/ 18900 w 21600"/>
            <a:gd name="T15" fmla="*/ 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1571625</xdr:colOff>
      <xdr:row>20</xdr:row>
      <xdr:rowOff>19050</xdr:rowOff>
    </xdr:from>
    <xdr:to>
      <xdr:col>3</xdr:col>
      <xdr:colOff>171450</xdr:colOff>
      <xdr:row>22</xdr:row>
      <xdr:rowOff>114300</xdr:rowOff>
    </xdr:to>
    <xdr:sp macro="" textlink="">
      <xdr:nvSpPr>
        <xdr:cNvPr id="4" name="AutoShape 8">
          <a:hlinkClick xmlns:r="http://schemas.openxmlformats.org/officeDocument/2006/relationships" r:id="rId2"/>
        </xdr:cNvPr>
        <xdr:cNvSpPr>
          <a:spLocks noChangeArrowheads="1"/>
        </xdr:cNvSpPr>
      </xdr:nvSpPr>
      <xdr:spPr bwMode="auto">
        <a:xfrm rot="10800000">
          <a:off x="3629025" y="5105400"/>
          <a:ext cx="2019300" cy="419100"/>
        </a:xfrm>
        <a:custGeom>
          <a:avLst/>
          <a:gdLst>
            <a:gd name="T0" fmla="*/ 2147483647 w 21600"/>
            <a:gd name="T1" fmla="*/ 0 h 21600"/>
            <a:gd name="T2" fmla="*/ 0 w 21600"/>
            <a:gd name="T3" fmla="*/ 1530662302 h 21600"/>
            <a:gd name="T4" fmla="*/ 2147483647 w 21600"/>
            <a:gd name="T5" fmla="*/ 2147483647 h 21600"/>
            <a:gd name="T6" fmla="*/ 2147483647 w 21600"/>
            <a:gd name="T7" fmla="*/ 1530662302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16.xml><?xml version="1.0" encoding="utf-8"?>
<xdr:wsDr xmlns:xdr="http://schemas.openxmlformats.org/drawingml/2006/spreadsheetDrawing" xmlns:a="http://schemas.openxmlformats.org/drawingml/2006/main">
  <xdr:twoCellAnchor>
    <xdr:from>
      <xdr:col>1</xdr:col>
      <xdr:colOff>0</xdr:colOff>
      <xdr:row>38</xdr:row>
      <xdr:rowOff>0</xdr:rowOff>
    </xdr:from>
    <xdr:to>
      <xdr:col>1</xdr:col>
      <xdr:colOff>0</xdr:colOff>
      <xdr:row>38</xdr:row>
      <xdr:rowOff>0</xdr:rowOff>
    </xdr:to>
    <xdr:sp macro="" textlink="">
      <xdr:nvSpPr>
        <xdr:cNvPr id="3" name="AutoShape 2">
          <a:hlinkClick xmlns:r="http://schemas.openxmlformats.org/officeDocument/2006/relationships" r:id="rId1"/>
        </xdr:cNvPr>
        <xdr:cNvSpPr>
          <a:spLocks noChangeArrowheads="1"/>
        </xdr:cNvSpPr>
      </xdr:nvSpPr>
      <xdr:spPr bwMode="auto">
        <a:xfrm rot="10800000">
          <a:off x="2257425" y="8201025"/>
          <a:ext cx="0" cy="0"/>
        </a:xfrm>
        <a:custGeom>
          <a:avLst/>
          <a:gdLst>
            <a:gd name="G0" fmla="+- 16200 0 0"/>
            <a:gd name="G1" fmla="+- 5400 0 0"/>
            <a:gd name="G2" fmla="+- 21600 0 5400"/>
            <a:gd name="G3" fmla="+- 10800 0 5400"/>
            <a:gd name="G4" fmla="+- 21600 0 16200"/>
            <a:gd name="G5" fmla="*/ G4 G3 10800"/>
            <a:gd name="G6" fmla="+- 21600 0 G5"/>
            <a:gd name="T0" fmla="*/ 16200 w 21600"/>
            <a:gd name="T1" fmla="*/ 0 h 21600"/>
            <a:gd name="T2" fmla="*/ 0 w 21600"/>
            <a:gd name="T3" fmla="*/ 10800 h 21600"/>
            <a:gd name="T4" fmla="*/ 16200 w 21600"/>
            <a:gd name="T5" fmla="*/ 21600 h 21600"/>
            <a:gd name="T6" fmla="*/ 21600 w 21600"/>
            <a:gd name="T7" fmla="*/ 10800 h 21600"/>
            <a:gd name="T8" fmla="*/ 17694720 60000 65536"/>
            <a:gd name="T9" fmla="*/ 11796480 60000 65536"/>
            <a:gd name="T10" fmla="*/ 5898240 60000 65536"/>
            <a:gd name="T11" fmla="*/ 0 60000 65536"/>
            <a:gd name="T12" fmla="*/ 3375 w 21600"/>
            <a:gd name="T13" fmla="*/ G1 h 21600"/>
            <a:gd name="T14" fmla="*/ G6 w 21600"/>
            <a:gd name="T15" fmla="*/ G2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xmlns:mc="http://schemas.openxmlformats.org/markup-compatibility/2006" xmlns:a14="http://schemas.microsoft.com/office/drawing/2010/main" val="3366FF" mc:Ignorable="a14" a14:legacySpreadsheetColorIndex="48">
            <a:alpha val="3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tr-TR" sz="1000" b="0" i="0" u="none" strike="noStrike" baseline="0">
              <a:solidFill>
                <a:srgbClr val="000000"/>
              </a:solidFill>
              <a:latin typeface="Arial Tur"/>
              <a:cs typeface="Arial Tur"/>
            </a:rPr>
            <a:t>TABLO LİSTESİ</a:t>
          </a:r>
        </a:p>
      </xdr:txBody>
    </xdr:sp>
    <xdr:clientData/>
  </xdr:twoCellAnchor>
  <xdr:twoCellAnchor>
    <xdr:from>
      <xdr:col>0</xdr:col>
      <xdr:colOff>304800</xdr:colOff>
      <xdr:row>13</xdr:row>
      <xdr:rowOff>0</xdr:rowOff>
    </xdr:from>
    <xdr:to>
      <xdr:col>0</xdr:col>
      <xdr:colOff>2257425</xdr:colOff>
      <xdr:row>13</xdr:row>
      <xdr:rowOff>0</xdr:rowOff>
    </xdr:to>
    <xdr:sp macro="" textlink="">
      <xdr:nvSpPr>
        <xdr:cNvPr id="4" name="AutoShape 3">
          <a:hlinkClick xmlns:r="http://schemas.openxmlformats.org/officeDocument/2006/relationships" r:id="rId1"/>
        </xdr:cNvPr>
        <xdr:cNvSpPr>
          <a:spLocks noChangeArrowheads="1"/>
        </xdr:cNvSpPr>
      </xdr:nvSpPr>
      <xdr:spPr bwMode="auto">
        <a:xfrm rot="10800000">
          <a:off x="304800" y="3619500"/>
          <a:ext cx="1952625" cy="0"/>
        </a:xfrm>
        <a:custGeom>
          <a:avLst/>
          <a:gdLst>
            <a:gd name="T0" fmla="*/ 2147483647 w 21600"/>
            <a:gd name="T1" fmla="*/ 0 h 21600"/>
            <a:gd name="T2" fmla="*/ 0 w 21600"/>
            <a:gd name="T3" fmla="*/ 0 h 21600"/>
            <a:gd name="T4" fmla="*/ 2147483647 w 21600"/>
            <a:gd name="T5" fmla="*/ 0 h 21600"/>
            <a:gd name="T6" fmla="*/ 2147483647 w 21600"/>
            <a:gd name="T7" fmla="*/ 0 h 21600"/>
            <a:gd name="T8" fmla="*/ 17694720 60000 65536"/>
            <a:gd name="T9" fmla="*/ 11796480 60000 65536"/>
            <a:gd name="T10" fmla="*/ 5898240 60000 65536"/>
            <a:gd name="T11" fmla="*/ 0 60000 65536"/>
            <a:gd name="T12" fmla="*/ 3375 w 21600"/>
            <a:gd name="T13" fmla="*/ 0 h 21600"/>
            <a:gd name="T14" fmla="*/ 18900 w 21600"/>
            <a:gd name="T15" fmla="*/ 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1685925</xdr:colOff>
      <xdr:row>24</xdr:row>
      <xdr:rowOff>19050</xdr:rowOff>
    </xdr:from>
    <xdr:to>
      <xdr:col>3</xdr:col>
      <xdr:colOff>0</xdr:colOff>
      <xdr:row>26</xdr:row>
      <xdr:rowOff>114300</xdr:rowOff>
    </xdr:to>
    <xdr:sp macro="" textlink="">
      <xdr:nvSpPr>
        <xdr:cNvPr id="5" name="AutoShape 4">
          <a:hlinkClick xmlns:r="http://schemas.openxmlformats.org/officeDocument/2006/relationships" r:id="rId2"/>
        </xdr:cNvPr>
        <xdr:cNvSpPr>
          <a:spLocks noChangeArrowheads="1"/>
        </xdr:cNvSpPr>
      </xdr:nvSpPr>
      <xdr:spPr bwMode="auto">
        <a:xfrm rot="10800000">
          <a:off x="3829050" y="5953125"/>
          <a:ext cx="1562100" cy="419100"/>
        </a:xfrm>
        <a:custGeom>
          <a:avLst/>
          <a:gdLst>
            <a:gd name="T0" fmla="*/ 2147483647 w 21600"/>
            <a:gd name="T1" fmla="*/ 0 h 21600"/>
            <a:gd name="T2" fmla="*/ 0 w 21600"/>
            <a:gd name="T3" fmla="*/ 1530662302 h 21600"/>
            <a:gd name="T4" fmla="*/ 2147483647 w 21600"/>
            <a:gd name="T5" fmla="*/ 2147483647 h 21600"/>
            <a:gd name="T6" fmla="*/ 2147483647 w 21600"/>
            <a:gd name="T7" fmla="*/ 1530662302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17.xml><?xml version="1.0" encoding="utf-8"?>
<xdr:wsDr xmlns:xdr="http://schemas.openxmlformats.org/drawingml/2006/spreadsheetDrawing" xmlns:a="http://schemas.openxmlformats.org/drawingml/2006/main">
  <xdr:twoCellAnchor>
    <xdr:from>
      <xdr:col>1</xdr:col>
      <xdr:colOff>0</xdr:colOff>
      <xdr:row>33</xdr:row>
      <xdr:rowOff>0</xdr:rowOff>
    </xdr:from>
    <xdr:to>
      <xdr:col>1</xdr:col>
      <xdr:colOff>0</xdr:colOff>
      <xdr:row>33</xdr:row>
      <xdr:rowOff>0</xdr:rowOff>
    </xdr:to>
    <xdr:sp macro="" textlink="">
      <xdr:nvSpPr>
        <xdr:cNvPr id="2" name="AutoShape 1">
          <a:hlinkClick xmlns:r="http://schemas.openxmlformats.org/officeDocument/2006/relationships" r:id="rId1"/>
        </xdr:cNvPr>
        <xdr:cNvSpPr>
          <a:spLocks noChangeArrowheads="1"/>
        </xdr:cNvSpPr>
      </xdr:nvSpPr>
      <xdr:spPr bwMode="auto">
        <a:xfrm rot="10800000">
          <a:off x="2524125" y="72294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66675</xdr:colOff>
      <xdr:row>21</xdr:row>
      <xdr:rowOff>133350</xdr:rowOff>
    </xdr:from>
    <xdr:to>
      <xdr:col>3</xdr:col>
      <xdr:colOff>0</xdr:colOff>
      <xdr:row>24</xdr:row>
      <xdr:rowOff>123825</xdr:rowOff>
    </xdr:to>
    <xdr:sp macro="" textlink="">
      <xdr:nvSpPr>
        <xdr:cNvPr id="6" name="AutoShape 6">
          <a:hlinkClick xmlns:r="http://schemas.openxmlformats.org/officeDocument/2006/relationships" r:id="rId1"/>
        </xdr:cNvPr>
        <xdr:cNvSpPr>
          <a:spLocks noChangeArrowheads="1"/>
        </xdr:cNvSpPr>
      </xdr:nvSpPr>
      <xdr:spPr bwMode="auto">
        <a:xfrm rot="10800000">
          <a:off x="4524375" y="5419725"/>
          <a:ext cx="1714500" cy="4762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3228975</xdr:colOff>
      <xdr:row>39</xdr:row>
      <xdr:rowOff>133350</xdr:rowOff>
    </xdr:from>
    <xdr:to>
      <xdr:col>2</xdr:col>
      <xdr:colOff>180975</xdr:colOff>
      <xdr:row>43</xdr:row>
      <xdr:rowOff>19050</xdr:rowOff>
    </xdr:to>
    <xdr:sp macro="" textlink="">
      <xdr:nvSpPr>
        <xdr:cNvPr id="4" name="AutoShape 4">
          <a:hlinkClick xmlns:r="http://schemas.openxmlformats.org/officeDocument/2006/relationships" r:id="rId1"/>
        </xdr:cNvPr>
        <xdr:cNvSpPr>
          <a:spLocks noChangeArrowheads="1"/>
        </xdr:cNvSpPr>
      </xdr:nvSpPr>
      <xdr:spPr bwMode="auto">
        <a:xfrm rot="10800000">
          <a:off x="1876425" y="11830050"/>
          <a:ext cx="2057400" cy="5334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3228975</xdr:colOff>
      <xdr:row>40</xdr:row>
      <xdr:rowOff>133350</xdr:rowOff>
    </xdr:from>
    <xdr:to>
      <xdr:col>2</xdr:col>
      <xdr:colOff>180975</xdr:colOff>
      <xdr:row>44</xdr:row>
      <xdr:rowOff>19050</xdr:rowOff>
    </xdr:to>
    <xdr:sp macro="" textlink="">
      <xdr:nvSpPr>
        <xdr:cNvPr id="2" name="AutoShape 4">
          <a:hlinkClick xmlns:r="http://schemas.openxmlformats.org/officeDocument/2006/relationships" r:id="rId1"/>
        </xdr:cNvPr>
        <xdr:cNvSpPr>
          <a:spLocks noChangeArrowheads="1"/>
        </xdr:cNvSpPr>
      </xdr:nvSpPr>
      <xdr:spPr bwMode="auto">
        <a:xfrm rot="10800000">
          <a:off x="1876425" y="12115800"/>
          <a:ext cx="2057400" cy="5334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361950</xdr:colOff>
      <xdr:row>67</xdr:row>
      <xdr:rowOff>133350</xdr:rowOff>
    </xdr:from>
    <xdr:to>
      <xdr:col>3</xdr:col>
      <xdr:colOff>381000</xdr:colOff>
      <xdr:row>70</xdr:row>
      <xdr:rowOff>123825</xdr:rowOff>
    </xdr:to>
    <xdr:sp macro="" textlink="">
      <xdr:nvSpPr>
        <xdr:cNvPr id="79917" name="AutoShape 1">
          <a:hlinkClick xmlns:r="http://schemas.openxmlformats.org/officeDocument/2006/relationships" r:id="rId1"/>
        </xdr:cNvPr>
        <xdr:cNvSpPr>
          <a:spLocks noChangeArrowheads="1"/>
        </xdr:cNvSpPr>
      </xdr:nvSpPr>
      <xdr:spPr bwMode="auto">
        <a:xfrm rot="10800000">
          <a:off x="1200150" y="14268450"/>
          <a:ext cx="1685925" cy="4762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3228975</xdr:colOff>
      <xdr:row>39</xdr:row>
      <xdr:rowOff>133350</xdr:rowOff>
    </xdr:from>
    <xdr:to>
      <xdr:col>2</xdr:col>
      <xdr:colOff>180975</xdr:colOff>
      <xdr:row>43</xdr:row>
      <xdr:rowOff>19050</xdr:rowOff>
    </xdr:to>
    <xdr:sp macro="" textlink="">
      <xdr:nvSpPr>
        <xdr:cNvPr id="2" name="AutoShape 4">
          <a:hlinkClick xmlns:r="http://schemas.openxmlformats.org/officeDocument/2006/relationships" r:id="rId1"/>
        </xdr:cNvPr>
        <xdr:cNvSpPr>
          <a:spLocks noChangeArrowheads="1"/>
        </xdr:cNvSpPr>
      </xdr:nvSpPr>
      <xdr:spPr bwMode="auto">
        <a:xfrm rot="10800000">
          <a:off x="1876425" y="11782425"/>
          <a:ext cx="2057400" cy="5334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3228975</xdr:colOff>
      <xdr:row>39</xdr:row>
      <xdr:rowOff>133350</xdr:rowOff>
    </xdr:from>
    <xdr:to>
      <xdr:col>2</xdr:col>
      <xdr:colOff>180975</xdr:colOff>
      <xdr:row>43</xdr:row>
      <xdr:rowOff>19050</xdr:rowOff>
    </xdr:to>
    <xdr:sp macro="" textlink="">
      <xdr:nvSpPr>
        <xdr:cNvPr id="2" name="AutoShape 4">
          <a:hlinkClick xmlns:r="http://schemas.openxmlformats.org/officeDocument/2006/relationships" r:id="rId1"/>
        </xdr:cNvPr>
        <xdr:cNvSpPr>
          <a:spLocks noChangeArrowheads="1"/>
        </xdr:cNvSpPr>
      </xdr:nvSpPr>
      <xdr:spPr bwMode="auto">
        <a:xfrm rot="10800000">
          <a:off x="2295525" y="11782425"/>
          <a:ext cx="2057400" cy="5334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3228975</xdr:colOff>
      <xdr:row>46</xdr:row>
      <xdr:rowOff>133350</xdr:rowOff>
    </xdr:from>
    <xdr:to>
      <xdr:col>2</xdr:col>
      <xdr:colOff>180975</xdr:colOff>
      <xdr:row>50</xdr:row>
      <xdr:rowOff>19050</xdr:rowOff>
    </xdr:to>
    <xdr:sp macro="" textlink="">
      <xdr:nvSpPr>
        <xdr:cNvPr id="2" name="AutoShape 4">
          <a:hlinkClick xmlns:r="http://schemas.openxmlformats.org/officeDocument/2006/relationships" r:id="rId1"/>
        </xdr:cNvPr>
        <xdr:cNvSpPr>
          <a:spLocks noChangeArrowheads="1"/>
        </xdr:cNvSpPr>
      </xdr:nvSpPr>
      <xdr:spPr bwMode="auto">
        <a:xfrm rot="10800000">
          <a:off x="2266950" y="14135100"/>
          <a:ext cx="2057400" cy="5334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1533525</xdr:colOff>
      <xdr:row>28</xdr:row>
      <xdr:rowOff>114300</xdr:rowOff>
    </xdr:from>
    <xdr:to>
      <xdr:col>1</xdr:col>
      <xdr:colOff>1590675</xdr:colOff>
      <xdr:row>31</xdr:row>
      <xdr:rowOff>142875</xdr:rowOff>
    </xdr:to>
    <xdr:sp macro="" textlink="">
      <xdr:nvSpPr>
        <xdr:cNvPr id="2" name="AutoShape 4">
          <a:hlinkClick xmlns:r="http://schemas.openxmlformats.org/officeDocument/2006/relationships" r:id="rId1"/>
        </xdr:cNvPr>
        <xdr:cNvSpPr>
          <a:spLocks noChangeArrowheads="1"/>
        </xdr:cNvSpPr>
      </xdr:nvSpPr>
      <xdr:spPr bwMode="auto">
        <a:xfrm rot="10800000">
          <a:off x="1533525" y="7267575"/>
          <a:ext cx="1609725" cy="5143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24.xml><?xml version="1.0" encoding="utf-8"?>
<xdr:wsDr xmlns:xdr="http://schemas.openxmlformats.org/drawingml/2006/spreadsheetDrawing" xmlns:a="http://schemas.openxmlformats.org/drawingml/2006/main">
  <xdr:twoCellAnchor>
    <xdr:from>
      <xdr:col>1</xdr:col>
      <xdr:colOff>0</xdr:colOff>
      <xdr:row>18</xdr:row>
      <xdr:rowOff>104775</xdr:rowOff>
    </xdr:from>
    <xdr:to>
      <xdr:col>2</xdr:col>
      <xdr:colOff>190500</xdr:colOff>
      <xdr:row>21</xdr:row>
      <xdr:rowOff>142875</xdr:rowOff>
    </xdr:to>
    <xdr:sp macro="" textlink="">
      <xdr:nvSpPr>
        <xdr:cNvPr id="2" name="AutoShape 2">
          <a:hlinkClick xmlns:r="http://schemas.openxmlformats.org/officeDocument/2006/relationships" r:id="rId1"/>
        </xdr:cNvPr>
        <xdr:cNvSpPr>
          <a:spLocks noChangeArrowheads="1"/>
        </xdr:cNvSpPr>
      </xdr:nvSpPr>
      <xdr:spPr bwMode="auto">
        <a:xfrm rot="10800000">
          <a:off x="1409700" y="4762500"/>
          <a:ext cx="1485900" cy="5238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1276350</xdr:colOff>
      <xdr:row>14</xdr:row>
      <xdr:rowOff>104775</xdr:rowOff>
    </xdr:from>
    <xdr:to>
      <xdr:col>2</xdr:col>
      <xdr:colOff>390525</xdr:colOff>
      <xdr:row>17</xdr:row>
      <xdr:rowOff>133350</xdr:rowOff>
    </xdr:to>
    <xdr:sp macro="" textlink="">
      <xdr:nvSpPr>
        <xdr:cNvPr id="2" name="AutoShape 2">
          <a:hlinkClick xmlns:r="http://schemas.openxmlformats.org/officeDocument/2006/relationships" r:id="rId1"/>
        </xdr:cNvPr>
        <xdr:cNvSpPr>
          <a:spLocks noChangeArrowheads="1"/>
        </xdr:cNvSpPr>
      </xdr:nvSpPr>
      <xdr:spPr bwMode="auto">
        <a:xfrm rot="10800000">
          <a:off x="1276350" y="3905250"/>
          <a:ext cx="1819275" cy="5143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26.xml><?xml version="1.0" encoding="utf-8"?>
<xdr:wsDr xmlns:xdr="http://schemas.openxmlformats.org/drawingml/2006/spreadsheetDrawing" xmlns:a="http://schemas.openxmlformats.org/drawingml/2006/main">
  <xdr:twoCellAnchor>
    <xdr:from>
      <xdr:col>1</xdr:col>
      <xdr:colOff>0</xdr:colOff>
      <xdr:row>20</xdr:row>
      <xdr:rowOff>104775</xdr:rowOff>
    </xdr:from>
    <xdr:to>
      <xdr:col>2</xdr:col>
      <xdr:colOff>28575</xdr:colOff>
      <xdr:row>23</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1981200" y="4505325"/>
          <a:ext cx="1476375" cy="5238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27.xml><?xml version="1.0" encoding="utf-8"?>
<xdr:wsDr xmlns:xdr="http://schemas.openxmlformats.org/drawingml/2006/spreadsheetDrawing" xmlns:a="http://schemas.openxmlformats.org/drawingml/2006/main">
  <xdr:twoCellAnchor>
    <xdr:from>
      <xdr:col>1</xdr:col>
      <xdr:colOff>0</xdr:colOff>
      <xdr:row>21</xdr:row>
      <xdr:rowOff>104775</xdr:rowOff>
    </xdr:from>
    <xdr:to>
      <xdr:col>2</xdr:col>
      <xdr:colOff>28575</xdr:colOff>
      <xdr:row>24</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1981200" y="4667250"/>
          <a:ext cx="1476375" cy="5238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1914525</xdr:colOff>
      <xdr:row>19</xdr:row>
      <xdr:rowOff>104775</xdr:rowOff>
    </xdr:from>
    <xdr:to>
      <xdr:col>2</xdr:col>
      <xdr:colOff>447675</xdr:colOff>
      <xdr:row>22</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1914525" y="4057650"/>
          <a:ext cx="1933575" cy="5238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1914525</xdr:colOff>
      <xdr:row>26</xdr:row>
      <xdr:rowOff>104775</xdr:rowOff>
    </xdr:from>
    <xdr:to>
      <xdr:col>2</xdr:col>
      <xdr:colOff>447675</xdr:colOff>
      <xdr:row>29</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1914525" y="6553200"/>
          <a:ext cx="2219325" cy="5238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447675</xdr:colOff>
      <xdr:row>27</xdr:row>
      <xdr:rowOff>123825</xdr:rowOff>
    </xdr:from>
    <xdr:to>
      <xdr:col>2</xdr:col>
      <xdr:colOff>428625</xdr:colOff>
      <xdr:row>30</xdr:row>
      <xdr:rowOff>114300</xdr:rowOff>
    </xdr:to>
    <xdr:sp macro="" textlink="">
      <xdr:nvSpPr>
        <xdr:cNvPr id="80937" name="AutoShape 1">
          <a:hlinkClick xmlns:r="http://schemas.openxmlformats.org/officeDocument/2006/relationships" r:id="rId1"/>
        </xdr:cNvPr>
        <xdr:cNvSpPr>
          <a:spLocks noChangeArrowheads="1"/>
        </xdr:cNvSpPr>
      </xdr:nvSpPr>
      <xdr:spPr bwMode="auto">
        <a:xfrm rot="10800000">
          <a:off x="447675" y="7334250"/>
          <a:ext cx="2190750" cy="4762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2590800</xdr:colOff>
      <xdr:row>20</xdr:row>
      <xdr:rowOff>28575</xdr:rowOff>
    </xdr:from>
    <xdr:to>
      <xdr:col>2</xdr:col>
      <xdr:colOff>314325</xdr:colOff>
      <xdr:row>22</xdr:row>
      <xdr:rowOff>123825</xdr:rowOff>
    </xdr:to>
    <xdr:sp macro="" textlink="">
      <xdr:nvSpPr>
        <xdr:cNvPr id="2" name="AutoShape 2">
          <a:hlinkClick xmlns:r="http://schemas.openxmlformats.org/officeDocument/2006/relationships" r:id="rId1"/>
        </xdr:cNvPr>
        <xdr:cNvSpPr>
          <a:spLocks noChangeArrowheads="1"/>
        </xdr:cNvSpPr>
      </xdr:nvSpPr>
      <xdr:spPr bwMode="auto">
        <a:xfrm rot="10800000">
          <a:off x="2590800" y="5734050"/>
          <a:ext cx="1581150" cy="4191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31.xml><?xml version="1.0" encoding="utf-8"?>
<xdr:wsDr xmlns:xdr="http://schemas.openxmlformats.org/drawingml/2006/spreadsheetDrawing" xmlns:a="http://schemas.openxmlformats.org/drawingml/2006/main">
  <xdr:twoCellAnchor>
    <xdr:from>
      <xdr:col>1</xdr:col>
      <xdr:colOff>257175</xdr:colOff>
      <xdr:row>16</xdr:row>
      <xdr:rowOff>9525</xdr:rowOff>
    </xdr:from>
    <xdr:to>
      <xdr:col>3</xdr:col>
      <xdr:colOff>523875</xdr:colOff>
      <xdr:row>18</xdr:row>
      <xdr:rowOff>123825</xdr:rowOff>
    </xdr:to>
    <xdr:sp macro="" textlink="">
      <xdr:nvSpPr>
        <xdr:cNvPr id="2" name="AutoShape 2">
          <a:hlinkClick xmlns:r="http://schemas.openxmlformats.org/officeDocument/2006/relationships" r:id="rId1"/>
        </xdr:cNvPr>
        <xdr:cNvSpPr>
          <a:spLocks noChangeArrowheads="1"/>
        </xdr:cNvSpPr>
      </xdr:nvSpPr>
      <xdr:spPr bwMode="auto">
        <a:xfrm rot="10800000">
          <a:off x="1590675" y="6019800"/>
          <a:ext cx="1419225" cy="4953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32.xml><?xml version="1.0" encoding="utf-8"?>
<xdr:wsDr xmlns:xdr="http://schemas.openxmlformats.org/drawingml/2006/spreadsheetDrawing" xmlns:a="http://schemas.openxmlformats.org/drawingml/2006/main">
  <xdr:twoCellAnchor>
    <xdr:from>
      <xdr:col>1</xdr:col>
      <xdr:colOff>0</xdr:colOff>
      <xdr:row>16</xdr:row>
      <xdr:rowOff>0</xdr:rowOff>
    </xdr:from>
    <xdr:to>
      <xdr:col>1</xdr:col>
      <xdr:colOff>0</xdr:colOff>
      <xdr:row>16</xdr:row>
      <xdr:rowOff>0</xdr:rowOff>
    </xdr:to>
    <xdr:sp macro="" textlink="">
      <xdr:nvSpPr>
        <xdr:cNvPr id="2" name="AutoShape 1">
          <a:hlinkClick xmlns:r="http://schemas.openxmlformats.org/officeDocument/2006/relationships" r:id="rId1"/>
        </xdr:cNvPr>
        <xdr:cNvSpPr>
          <a:spLocks noChangeArrowheads="1"/>
        </xdr:cNvSpPr>
      </xdr:nvSpPr>
      <xdr:spPr bwMode="auto">
        <a:xfrm rot="10800000">
          <a:off x="1695450" y="417195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98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123824</xdr:colOff>
      <xdr:row>20</xdr:row>
      <xdr:rowOff>19050</xdr:rowOff>
    </xdr:from>
    <xdr:to>
      <xdr:col>2</xdr:col>
      <xdr:colOff>152399</xdr:colOff>
      <xdr:row>22</xdr:row>
      <xdr:rowOff>133350</xdr:rowOff>
    </xdr:to>
    <xdr:sp macro="" textlink="">
      <xdr:nvSpPr>
        <xdr:cNvPr id="3" name="AutoShape 2">
          <a:hlinkClick xmlns:r="http://schemas.openxmlformats.org/officeDocument/2006/relationships" r:id="rId2"/>
        </xdr:cNvPr>
        <xdr:cNvSpPr>
          <a:spLocks noChangeArrowheads="1"/>
        </xdr:cNvSpPr>
      </xdr:nvSpPr>
      <xdr:spPr bwMode="auto">
        <a:xfrm rot="10800000">
          <a:off x="1819274" y="4886325"/>
          <a:ext cx="1543050" cy="4381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0</xdr:colOff>
      <xdr:row>21</xdr:row>
      <xdr:rowOff>0</xdr:rowOff>
    </xdr:from>
    <xdr:to>
      <xdr:col>0</xdr:col>
      <xdr:colOff>0</xdr:colOff>
      <xdr:row>21</xdr:row>
      <xdr:rowOff>0</xdr:rowOff>
    </xdr:to>
    <xdr:sp macro="" textlink="">
      <xdr:nvSpPr>
        <xdr:cNvPr id="2" name="AutoShape 1">
          <a:hlinkClick xmlns:r="http://schemas.openxmlformats.org/officeDocument/2006/relationships" r:id="rId1"/>
        </xdr:cNvPr>
        <xdr:cNvSpPr>
          <a:spLocks noChangeArrowheads="1"/>
        </xdr:cNvSpPr>
      </xdr:nvSpPr>
      <xdr:spPr bwMode="auto">
        <a:xfrm>
          <a:off x="0" y="6086475"/>
          <a:ext cx="0" cy="0"/>
        </a:xfrm>
        <a:custGeom>
          <a:avLst/>
          <a:gdLst>
            <a:gd name="T0" fmla="*/ 0 w 21600"/>
            <a:gd name="T1" fmla="*/ 0 h 21600"/>
            <a:gd name="T2" fmla="*/ 0 w 21600"/>
            <a:gd name="T3" fmla="*/ 0 h 21600"/>
            <a:gd name="T4" fmla="*/ 0 w 21600"/>
            <a:gd name="T5" fmla="*/ 0 h 21600"/>
            <a:gd name="T6" fmla="*/ 0 w 21600"/>
            <a:gd name="T7" fmla="*/ 0 h 21600"/>
            <a:gd name="T8" fmla="*/ 0 w 21600"/>
            <a:gd name="T9" fmla="*/ 0 h 21600"/>
            <a:gd name="T10" fmla="*/ 0 w 21600"/>
            <a:gd name="T11" fmla="*/ 0 h 21600"/>
            <a:gd name="T12" fmla="*/ 17694720 60000 65536"/>
            <a:gd name="T13" fmla="*/ 11796480 60000 65536"/>
            <a:gd name="T14" fmla="*/ 11796480 60000 65536"/>
            <a:gd name="T15" fmla="*/ 5898240 60000 65536"/>
            <a:gd name="T16" fmla="*/ 0 60000 65536"/>
            <a:gd name="T17" fmla="*/ 0 60000 65536"/>
            <a:gd name="T18" fmla="*/ 0 w 21600"/>
            <a:gd name="T19" fmla="*/ 0 h 21600"/>
            <a:gd name="T20" fmla="*/ 21600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21</xdr:row>
      <xdr:rowOff>0</xdr:rowOff>
    </xdr:from>
    <xdr:to>
      <xdr:col>0</xdr:col>
      <xdr:colOff>0</xdr:colOff>
      <xdr:row>21</xdr:row>
      <xdr:rowOff>0</xdr:rowOff>
    </xdr:to>
    <xdr:sp macro="" textlink="">
      <xdr:nvSpPr>
        <xdr:cNvPr id="3" name="AutoShape 2">
          <a:hlinkClick xmlns:r="http://schemas.openxmlformats.org/officeDocument/2006/relationships" r:id="rId2"/>
        </xdr:cNvPr>
        <xdr:cNvSpPr>
          <a:spLocks noChangeArrowheads="1"/>
        </xdr:cNvSpPr>
      </xdr:nvSpPr>
      <xdr:spPr bwMode="auto">
        <a:xfrm rot="10800000">
          <a:off x="0" y="60864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23</xdr:row>
      <xdr:rowOff>152400</xdr:rowOff>
    </xdr:from>
    <xdr:to>
      <xdr:col>3</xdr:col>
      <xdr:colOff>171450</xdr:colOff>
      <xdr:row>26</xdr:row>
      <xdr:rowOff>133350</xdr:rowOff>
    </xdr:to>
    <xdr:sp macro="" textlink="">
      <xdr:nvSpPr>
        <xdr:cNvPr id="4" name="AutoShape 3">
          <a:hlinkClick xmlns:r="http://schemas.openxmlformats.org/officeDocument/2006/relationships" r:id="rId3"/>
        </xdr:cNvPr>
        <xdr:cNvSpPr>
          <a:spLocks noChangeArrowheads="1"/>
        </xdr:cNvSpPr>
      </xdr:nvSpPr>
      <xdr:spPr bwMode="auto">
        <a:xfrm rot="10800000">
          <a:off x="2438400" y="6610350"/>
          <a:ext cx="1657350" cy="4667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21</xdr:row>
      <xdr:rowOff>0</xdr:rowOff>
    </xdr:from>
    <xdr:to>
      <xdr:col>1</xdr:col>
      <xdr:colOff>0</xdr:colOff>
      <xdr:row>21</xdr:row>
      <xdr:rowOff>0</xdr:rowOff>
    </xdr:to>
    <xdr:sp macro="" textlink="">
      <xdr:nvSpPr>
        <xdr:cNvPr id="5" name="AutoShape 1">
          <a:hlinkClick xmlns:r="http://schemas.openxmlformats.org/officeDocument/2006/relationships" r:id="rId2"/>
        </xdr:cNvPr>
        <xdr:cNvSpPr>
          <a:spLocks noChangeArrowheads="1"/>
        </xdr:cNvSpPr>
      </xdr:nvSpPr>
      <xdr:spPr bwMode="auto">
        <a:xfrm rot="10800000">
          <a:off x="1133475" y="60864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98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20</xdr:row>
      <xdr:rowOff>0</xdr:rowOff>
    </xdr:from>
    <xdr:to>
      <xdr:col>1</xdr:col>
      <xdr:colOff>0</xdr:colOff>
      <xdr:row>20</xdr:row>
      <xdr:rowOff>0</xdr:rowOff>
    </xdr:to>
    <xdr:sp macro="" textlink="">
      <xdr:nvSpPr>
        <xdr:cNvPr id="6" name="AutoShape 1">
          <a:hlinkClick xmlns:r="http://schemas.openxmlformats.org/officeDocument/2006/relationships" r:id="rId2"/>
        </xdr:cNvPr>
        <xdr:cNvSpPr>
          <a:spLocks noChangeArrowheads="1"/>
        </xdr:cNvSpPr>
      </xdr:nvSpPr>
      <xdr:spPr bwMode="auto">
        <a:xfrm rot="10800000">
          <a:off x="1133475" y="58674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98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34.xml><?xml version="1.0" encoding="utf-8"?>
<xdr:wsDr xmlns:xdr="http://schemas.openxmlformats.org/drawingml/2006/spreadsheetDrawing" xmlns:a="http://schemas.openxmlformats.org/drawingml/2006/main">
  <xdr:twoCellAnchor>
    <xdr:from>
      <xdr:col>3</xdr:col>
      <xdr:colOff>933450</xdr:colOff>
      <xdr:row>35</xdr:row>
      <xdr:rowOff>0</xdr:rowOff>
    </xdr:from>
    <xdr:to>
      <xdr:col>5</xdr:col>
      <xdr:colOff>552450</xdr:colOff>
      <xdr:row>42</xdr:row>
      <xdr:rowOff>9525</xdr:rowOff>
    </xdr:to>
    <xdr:sp macro="" textlink="">
      <xdr:nvSpPr>
        <xdr:cNvPr id="2" name="AutoShape 1">
          <a:hlinkClick xmlns:r="http://schemas.openxmlformats.org/officeDocument/2006/relationships" r:id="rId1"/>
        </xdr:cNvPr>
        <xdr:cNvSpPr>
          <a:spLocks noChangeArrowheads="1"/>
        </xdr:cNvSpPr>
      </xdr:nvSpPr>
      <xdr:spPr bwMode="auto">
        <a:xfrm rot="10800000">
          <a:off x="3762375" y="10067925"/>
          <a:ext cx="1657350" cy="5524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35.xml><?xml version="1.0" encoding="utf-8"?>
<xdr:wsDr xmlns:xdr="http://schemas.openxmlformats.org/drawingml/2006/spreadsheetDrawing" xmlns:a="http://schemas.openxmlformats.org/drawingml/2006/main">
  <xdr:twoCellAnchor>
    <xdr:from>
      <xdr:col>1</xdr:col>
      <xdr:colOff>0</xdr:colOff>
      <xdr:row>9</xdr:row>
      <xdr:rowOff>0</xdr:rowOff>
    </xdr:from>
    <xdr:to>
      <xdr:col>1</xdr:col>
      <xdr:colOff>0</xdr:colOff>
      <xdr:row>9</xdr:row>
      <xdr:rowOff>0</xdr:rowOff>
    </xdr:to>
    <xdr:sp macro="" textlink="">
      <xdr:nvSpPr>
        <xdr:cNvPr id="2" name="AutoShape 1">
          <a:hlinkClick xmlns:r="http://schemas.openxmlformats.org/officeDocument/2006/relationships" r:id="rId1"/>
        </xdr:cNvPr>
        <xdr:cNvSpPr>
          <a:spLocks noChangeArrowheads="1"/>
        </xdr:cNvSpPr>
      </xdr:nvSpPr>
      <xdr:spPr bwMode="auto">
        <a:xfrm rot="10800000">
          <a:off x="2190750" y="26670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0</xdr:colOff>
      <xdr:row>11</xdr:row>
      <xdr:rowOff>0</xdr:rowOff>
    </xdr:from>
    <xdr:to>
      <xdr:col>1</xdr:col>
      <xdr:colOff>0</xdr:colOff>
      <xdr:row>11</xdr:row>
      <xdr:rowOff>0</xdr:rowOff>
    </xdr:to>
    <xdr:sp macro="" textlink="">
      <xdr:nvSpPr>
        <xdr:cNvPr id="3" name="AutoShape 2">
          <a:hlinkClick xmlns:r="http://schemas.openxmlformats.org/officeDocument/2006/relationships" r:id="rId1"/>
        </xdr:cNvPr>
        <xdr:cNvSpPr>
          <a:spLocks noChangeArrowheads="1"/>
        </xdr:cNvSpPr>
      </xdr:nvSpPr>
      <xdr:spPr bwMode="auto">
        <a:xfrm rot="10800000">
          <a:off x="2190750" y="299085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196"/>
          </a:srgbClr>
        </a:solidFill>
        <a:ln w="9525">
          <a:solidFill>
            <a:srgbClr val="000000"/>
          </a:solidFill>
          <a:miter lim="800000"/>
          <a:headEnd/>
          <a:tailEnd/>
        </a:ln>
      </xdr:spPr>
    </xdr:sp>
    <xdr:clientData/>
  </xdr:twoCellAnchor>
  <xdr:twoCellAnchor>
    <xdr:from>
      <xdr:col>1</xdr:col>
      <xdr:colOff>1609725</xdr:colOff>
      <xdr:row>11</xdr:row>
      <xdr:rowOff>152400</xdr:rowOff>
    </xdr:from>
    <xdr:to>
      <xdr:col>3</xdr:col>
      <xdr:colOff>0</xdr:colOff>
      <xdr:row>14</xdr:row>
      <xdr:rowOff>133350</xdr:rowOff>
    </xdr:to>
    <xdr:sp macro="" textlink="">
      <xdr:nvSpPr>
        <xdr:cNvPr id="4" name="AutoShape 2">
          <a:hlinkClick xmlns:r="http://schemas.openxmlformats.org/officeDocument/2006/relationships" r:id="rId2"/>
        </xdr:cNvPr>
        <xdr:cNvSpPr>
          <a:spLocks noChangeArrowheads="1"/>
        </xdr:cNvSpPr>
      </xdr:nvSpPr>
      <xdr:spPr bwMode="auto">
        <a:xfrm rot="10800000">
          <a:off x="3800475" y="3143250"/>
          <a:ext cx="2247900" cy="4667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196"/>
          </a:srgbClr>
        </a:solidFill>
        <a:ln w="9525">
          <a:solidFill>
            <a:srgbClr val="000000"/>
          </a:solidFill>
          <a:miter lim="800000"/>
          <a:headEnd/>
          <a:tailEnd/>
        </a:ln>
      </xdr:spPr>
    </xdr:sp>
    <xdr:clientData/>
  </xdr:twoCellAnchor>
</xdr:wsDr>
</file>

<file path=xl/drawings/drawing136.xml><?xml version="1.0" encoding="utf-8"?>
<xdr:wsDr xmlns:xdr="http://schemas.openxmlformats.org/drawingml/2006/spreadsheetDrawing" xmlns:a="http://schemas.openxmlformats.org/drawingml/2006/main">
  <xdr:twoCellAnchor>
    <xdr:from>
      <xdr:col>1</xdr:col>
      <xdr:colOff>0</xdr:colOff>
      <xdr:row>9</xdr:row>
      <xdr:rowOff>0</xdr:rowOff>
    </xdr:from>
    <xdr:to>
      <xdr:col>1</xdr:col>
      <xdr:colOff>0</xdr:colOff>
      <xdr:row>9</xdr:row>
      <xdr:rowOff>0</xdr:rowOff>
    </xdr:to>
    <xdr:sp macro="" textlink="">
      <xdr:nvSpPr>
        <xdr:cNvPr id="2" name="AutoShape 1">
          <a:hlinkClick xmlns:r="http://schemas.openxmlformats.org/officeDocument/2006/relationships" r:id="rId1"/>
        </xdr:cNvPr>
        <xdr:cNvSpPr>
          <a:spLocks noChangeArrowheads="1"/>
        </xdr:cNvSpPr>
      </xdr:nvSpPr>
      <xdr:spPr bwMode="auto">
        <a:xfrm rot="10800000">
          <a:off x="2190750" y="27432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0</xdr:colOff>
      <xdr:row>11</xdr:row>
      <xdr:rowOff>0</xdr:rowOff>
    </xdr:from>
    <xdr:to>
      <xdr:col>1</xdr:col>
      <xdr:colOff>0</xdr:colOff>
      <xdr:row>11</xdr:row>
      <xdr:rowOff>0</xdr:rowOff>
    </xdr:to>
    <xdr:sp macro="" textlink="">
      <xdr:nvSpPr>
        <xdr:cNvPr id="3" name="AutoShape 2">
          <a:hlinkClick xmlns:r="http://schemas.openxmlformats.org/officeDocument/2006/relationships" r:id="rId1"/>
        </xdr:cNvPr>
        <xdr:cNvSpPr>
          <a:spLocks noChangeArrowheads="1"/>
        </xdr:cNvSpPr>
      </xdr:nvSpPr>
      <xdr:spPr bwMode="auto">
        <a:xfrm rot="10800000">
          <a:off x="2190750" y="31527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196"/>
          </a:srgbClr>
        </a:solidFill>
        <a:ln w="9525">
          <a:solidFill>
            <a:srgbClr val="000000"/>
          </a:solidFill>
          <a:miter lim="800000"/>
          <a:headEnd/>
          <a:tailEnd/>
        </a:ln>
      </xdr:spPr>
    </xdr:sp>
    <xdr:clientData/>
  </xdr:twoCellAnchor>
  <xdr:twoCellAnchor>
    <xdr:from>
      <xdr:col>1</xdr:col>
      <xdr:colOff>257174</xdr:colOff>
      <xdr:row>12</xdr:row>
      <xdr:rowOff>152400</xdr:rowOff>
    </xdr:from>
    <xdr:to>
      <xdr:col>1</xdr:col>
      <xdr:colOff>1466849</xdr:colOff>
      <xdr:row>14</xdr:row>
      <xdr:rowOff>133350</xdr:rowOff>
    </xdr:to>
    <xdr:sp macro="" textlink="">
      <xdr:nvSpPr>
        <xdr:cNvPr id="4" name="AutoShape 2">
          <a:hlinkClick xmlns:r="http://schemas.openxmlformats.org/officeDocument/2006/relationships" r:id="rId2"/>
        </xdr:cNvPr>
        <xdr:cNvSpPr>
          <a:spLocks noChangeArrowheads="1"/>
        </xdr:cNvSpPr>
      </xdr:nvSpPr>
      <xdr:spPr bwMode="auto">
        <a:xfrm rot="10800000">
          <a:off x="2447924" y="4171950"/>
          <a:ext cx="1209675" cy="3048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196"/>
          </a:srgbClr>
        </a:solidFill>
        <a:ln w="9525">
          <a:solidFill>
            <a:srgbClr val="000000"/>
          </a:solidFill>
          <a:miter lim="800000"/>
          <a:headEnd/>
          <a:tailEnd/>
        </a:ln>
      </xdr:spPr>
    </xdr:sp>
    <xdr:clientData/>
  </xdr:twoCellAnchor>
</xdr:wsDr>
</file>

<file path=xl/drawings/drawing137.xml><?xml version="1.0" encoding="utf-8"?>
<xdr:wsDr xmlns:xdr="http://schemas.openxmlformats.org/drawingml/2006/spreadsheetDrawing" xmlns:a="http://schemas.openxmlformats.org/drawingml/2006/main">
  <xdr:twoCellAnchor>
    <xdr:from>
      <xdr:col>1</xdr:col>
      <xdr:colOff>1924050</xdr:colOff>
      <xdr:row>17</xdr:row>
      <xdr:rowOff>152400</xdr:rowOff>
    </xdr:from>
    <xdr:to>
      <xdr:col>3</xdr:col>
      <xdr:colOff>0</xdr:colOff>
      <xdr:row>20</xdr:row>
      <xdr:rowOff>133350</xdr:rowOff>
    </xdr:to>
    <xdr:sp macro="" textlink="">
      <xdr:nvSpPr>
        <xdr:cNvPr id="2" name="AutoShape 2">
          <a:hlinkClick xmlns:r="http://schemas.openxmlformats.org/officeDocument/2006/relationships" r:id="rId1"/>
        </xdr:cNvPr>
        <xdr:cNvSpPr>
          <a:spLocks noChangeArrowheads="1"/>
        </xdr:cNvSpPr>
      </xdr:nvSpPr>
      <xdr:spPr bwMode="auto">
        <a:xfrm rot="10800000">
          <a:off x="4391025" y="4857750"/>
          <a:ext cx="1323975" cy="4667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196"/>
          </a:srgbClr>
        </a:solidFill>
        <a:ln w="9525">
          <a:solidFill>
            <a:srgbClr val="000000"/>
          </a:solidFill>
          <a:miter lim="800000"/>
          <a:headEnd/>
          <a:tailEnd/>
        </a:ln>
      </xdr:spPr>
    </xdr:sp>
    <xdr:clientData/>
  </xdr:twoCellAnchor>
</xdr:wsDr>
</file>

<file path=xl/drawings/drawing138.xml><?xml version="1.0" encoding="utf-8"?>
<xdr:wsDr xmlns:xdr="http://schemas.openxmlformats.org/drawingml/2006/spreadsheetDrawing" xmlns:a="http://schemas.openxmlformats.org/drawingml/2006/main">
  <xdr:twoCellAnchor>
    <xdr:from>
      <xdr:col>4</xdr:col>
      <xdr:colOff>0</xdr:colOff>
      <xdr:row>33</xdr:row>
      <xdr:rowOff>28575</xdr:rowOff>
    </xdr:from>
    <xdr:to>
      <xdr:col>6</xdr:col>
      <xdr:colOff>533400</xdr:colOff>
      <xdr:row>35</xdr:row>
      <xdr:rowOff>123825</xdr:rowOff>
    </xdr:to>
    <xdr:sp macro="" textlink="">
      <xdr:nvSpPr>
        <xdr:cNvPr id="2" name="AutoShape 1">
          <a:hlinkClick xmlns:r="http://schemas.openxmlformats.org/officeDocument/2006/relationships" r:id="rId1"/>
        </xdr:cNvPr>
        <xdr:cNvSpPr>
          <a:spLocks noChangeArrowheads="1"/>
        </xdr:cNvSpPr>
      </xdr:nvSpPr>
      <xdr:spPr bwMode="auto">
        <a:xfrm rot="10800000">
          <a:off x="4733925" y="9629775"/>
          <a:ext cx="2390775" cy="4191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39.xml><?xml version="1.0" encoding="utf-8"?>
<xdr:wsDr xmlns:xdr="http://schemas.openxmlformats.org/drawingml/2006/spreadsheetDrawing" xmlns:a="http://schemas.openxmlformats.org/drawingml/2006/main">
  <xdr:twoCellAnchor>
    <xdr:from>
      <xdr:col>2</xdr:col>
      <xdr:colOff>981075</xdr:colOff>
      <xdr:row>41</xdr:row>
      <xdr:rowOff>28575</xdr:rowOff>
    </xdr:from>
    <xdr:to>
      <xdr:col>5</xdr:col>
      <xdr:colOff>476250</xdr:colOff>
      <xdr:row>43</xdr:row>
      <xdr:rowOff>123825</xdr:rowOff>
    </xdr:to>
    <xdr:sp macro="" textlink="">
      <xdr:nvSpPr>
        <xdr:cNvPr id="2" name="AutoShape 1">
          <a:hlinkClick xmlns:r="http://schemas.openxmlformats.org/officeDocument/2006/relationships" r:id="rId1"/>
        </xdr:cNvPr>
        <xdr:cNvSpPr>
          <a:spLocks noChangeArrowheads="1"/>
        </xdr:cNvSpPr>
      </xdr:nvSpPr>
      <xdr:spPr bwMode="auto">
        <a:xfrm rot="10800000">
          <a:off x="5219700" y="12344400"/>
          <a:ext cx="2638425" cy="4191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476250</xdr:colOff>
      <xdr:row>30</xdr:row>
      <xdr:rowOff>180975</xdr:rowOff>
    </xdr:from>
    <xdr:to>
      <xdr:col>2</xdr:col>
      <xdr:colOff>638175</xdr:colOff>
      <xdr:row>33</xdr:row>
      <xdr:rowOff>133350</xdr:rowOff>
    </xdr:to>
    <xdr:sp macro="" textlink="">
      <xdr:nvSpPr>
        <xdr:cNvPr id="81961" name="AutoShape 2">
          <a:hlinkClick xmlns:r="http://schemas.openxmlformats.org/officeDocument/2006/relationships" r:id="rId1"/>
        </xdr:cNvPr>
        <xdr:cNvSpPr>
          <a:spLocks noChangeArrowheads="1"/>
        </xdr:cNvSpPr>
      </xdr:nvSpPr>
      <xdr:spPr bwMode="auto">
        <a:xfrm rot="10800000">
          <a:off x="476250" y="7667625"/>
          <a:ext cx="2209800" cy="4857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40.xml><?xml version="1.0" encoding="utf-8"?>
<xdr:wsDr xmlns:xdr="http://schemas.openxmlformats.org/drawingml/2006/spreadsheetDrawing" xmlns:a="http://schemas.openxmlformats.org/drawingml/2006/main">
  <xdr:twoCellAnchor>
    <xdr:from>
      <xdr:col>1</xdr:col>
      <xdr:colOff>923925</xdr:colOff>
      <xdr:row>25</xdr:row>
      <xdr:rowOff>38100</xdr:rowOff>
    </xdr:from>
    <xdr:to>
      <xdr:col>4</xdr:col>
      <xdr:colOff>0</xdr:colOff>
      <xdr:row>27</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1685925" y="6496050"/>
          <a:ext cx="1905000" cy="5429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41.xml><?xml version="1.0" encoding="utf-8"?>
<xdr:wsDr xmlns:xdr="http://schemas.openxmlformats.org/drawingml/2006/spreadsheetDrawing" xmlns:a="http://schemas.openxmlformats.org/drawingml/2006/main">
  <xdr:twoCellAnchor>
    <xdr:from>
      <xdr:col>2</xdr:col>
      <xdr:colOff>1066800</xdr:colOff>
      <xdr:row>137</xdr:row>
      <xdr:rowOff>38100</xdr:rowOff>
    </xdr:from>
    <xdr:to>
      <xdr:col>3</xdr:col>
      <xdr:colOff>247650</xdr:colOff>
      <xdr:row>139</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2695575" y="65789175"/>
          <a:ext cx="1914525" cy="5429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857250</xdr:colOff>
      <xdr:row>136</xdr:row>
      <xdr:rowOff>142875</xdr:rowOff>
    </xdr:from>
    <xdr:to>
      <xdr:col>6</xdr:col>
      <xdr:colOff>9525</xdr:colOff>
      <xdr:row>139</xdr:row>
      <xdr:rowOff>104775</xdr:rowOff>
    </xdr:to>
    <xdr:sp macro="" textlink="">
      <xdr:nvSpPr>
        <xdr:cNvPr id="3" name="AutoShape 2">
          <a:hlinkClick xmlns:r="http://schemas.openxmlformats.org/officeDocument/2006/relationships" r:id="rId2"/>
        </xdr:cNvPr>
        <xdr:cNvSpPr>
          <a:spLocks noChangeArrowheads="1"/>
        </xdr:cNvSpPr>
      </xdr:nvSpPr>
      <xdr:spPr bwMode="auto">
        <a:xfrm>
          <a:off x="6229350" y="34032825"/>
          <a:ext cx="1171575" cy="561975"/>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42.xml><?xml version="1.0" encoding="utf-8"?>
<xdr:wsDr xmlns:xdr="http://schemas.openxmlformats.org/drawingml/2006/spreadsheetDrawing" xmlns:a="http://schemas.openxmlformats.org/drawingml/2006/main">
  <xdr:twoCellAnchor>
    <xdr:from>
      <xdr:col>2</xdr:col>
      <xdr:colOff>1066800</xdr:colOff>
      <xdr:row>108</xdr:row>
      <xdr:rowOff>38100</xdr:rowOff>
    </xdr:from>
    <xdr:to>
      <xdr:col>3</xdr:col>
      <xdr:colOff>247650</xdr:colOff>
      <xdr:row>110</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2695575" y="65789175"/>
          <a:ext cx="1914525" cy="5429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866775</xdr:colOff>
      <xdr:row>108</xdr:row>
      <xdr:rowOff>47625</xdr:rowOff>
    </xdr:from>
    <xdr:to>
      <xdr:col>6</xdr:col>
      <xdr:colOff>9525</xdr:colOff>
      <xdr:row>110</xdr:row>
      <xdr:rowOff>104775</xdr:rowOff>
    </xdr:to>
    <xdr:sp macro="" textlink="">
      <xdr:nvSpPr>
        <xdr:cNvPr id="3" name="AutoShape 2">
          <a:hlinkClick xmlns:r="http://schemas.openxmlformats.org/officeDocument/2006/relationships" r:id="rId2"/>
        </xdr:cNvPr>
        <xdr:cNvSpPr>
          <a:spLocks noChangeArrowheads="1"/>
        </xdr:cNvSpPr>
      </xdr:nvSpPr>
      <xdr:spPr bwMode="auto">
        <a:xfrm>
          <a:off x="6238875" y="34594800"/>
          <a:ext cx="1162050" cy="49530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43.xml><?xml version="1.0" encoding="utf-8"?>
<xdr:wsDr xmlns:xdr="http://schemas.openxmlformats.org/drawingml/2006/spreadsheetDrawing" xmlns:a="http://schemas.openxmlformats.org/drawingml/2006/main">
  <xdr:twoCellAnchor>
    <xdr:from>
      <xdr:col>2</xdr:col>
      <xdr:colOff>1063625</xdr:colOff>
      <xdr:row>112</xdr:row>
      <xdr:rowOff>206374</xdr:rowOff>
    </xdr:from>
    <xdr:to>
      <xdr:col>3</xdr:col>
      <xdr:colOff>28575</xdr:colOff>
      <xdr:row>113</xdr:row>
      <xdr:rowOff>142874</xdr:rowOff>
    </xdr:to>
    <xdr:sp macro="" textlink="">
      <xdr:nvSpPr>
        <xdr:cNvPr id="2" name="AutoShape 1">
          <a:hlinkClick xmlns:r="http://schemas.openxmlformats.org/officeDocument/2006/relationships" r:id="rId1"/>
        </xdr:cNvPr>
        <xdr:cNvSpPr>
          <a:spLocks noChangeArrowheads="1"/>
        </xdr:cNvSpPr>
      </xdr:nvSpPr>
      <xdr:spPr bwMode="auto">
        <a:xfrm rot="10800000">
          <a:off x="2651125" y="30400624"/>
          <a:ext cx="1536700" cy="2063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317500</xdr:colOff>
      <xdr:row>112</xdr:row>
      <xdr:rowOff>142875</xdr:rowOff>
    </xdr:from>
    <xdr:to>
      <xdr:col>6</xdr:col>
      <xdr:colOff>161924</xdr:colOff>
      <xdr:row>113</xdr:row>
      <xdr:rowOff>57150</xdr:rowOff>
    </xdr:to>
    <xdr:sp macro="" textlink="">
      <xdr:nvSpPr>
        <xdr:cNvPr id="3" name="AutoShape 2">
          <a:hlinkClick xmlns:r="http://schemas.openxmlformats.org/officeDocument/2006/relationships" r:id="rId2"/>
        </xdr:cNvPr>
        <xdr:cNvSpPr>
          <a:spLocks noChangeArrowheads="1"/>
        </xdr:cNvSpPr>
      </xdr:nvSpPr>
      <xdr:spPr bwMode="auto">
        <a:xfrm>
          <a:off x="7239000" y="30337125"/>
          <a:ext cx="1225549" cy="18415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44.xml><?xml version="1.0" encoding="utf-8"?>
<xdr:wsDr xmlns:xdr="http://schemas.openxmlformats.org/drawingml/2006/spreadsheetDrawing" xmlns:a="http://schemas.openxmlformats.org/drawingml/2006/main">
  <xdr:twoCellAnchor>
    <xdr:from>
      <xdr:col>1</xdr:col>
      <xdr:colOff>923925</xdr:colOff>
      <xdr:row>87</xdr:row>
      <xdr:rowOff>38100</xdr:rowOff>
    </xdr:from>
    <xdr:to>
      <xdr:col>4</xdr:col>
      <xdr:colOff>0</xdr:colOff>
      <xdr:row>89</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2495550" y="41690925"/>
          <a:ext cx="1676400" cy="5429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0</xdr:colOff>
      <xdr:row>84</xdr:row>
      <xdr:rowOff>123825</xdr:rowOff>
    </xdr:from>
    <xdr:to>
      <xdr:col>6</xdr:col>
      <xdr:colOff>152400</xdr:colOff>
      <xdr:row>89</xdr:row>
      <xdr:rowOff>0</xdr:rowOff>
    </xdr:to>
    <xdr:sp macro="" textlink="">
      <xdr:nvSpPr>
        <xdr:cNvPr id="3" name="AutoShape 2">
          <a:hlinkClick xmlns:r="http://schemas.openxmlformats.org/officeDocument/2006/relationships" r:id="rId2"/>
        </xdr:cNvPr>
        <xdr:cNvSpPr>
          <a:spLocks noChangeArrowheads="1"/>
        </xdr:cNvSpPr>
      </xdr:nvSpPr>
      <xdr:spPr bwMode="auto">
        <a:xfrm>
          <a:off x="5010150" y="41233725"/>
          <a:ext cx="990600" cy="85725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45.xml><?xml version="1.0" encoding="utf-8"?>
<xdr:wsDr xmlns:xdr="http://schemas.openxmlformats.org/drawingml/2006/spreadsheetDrawing" xmlns:a="http://schemas.openxmlformats.org/drawingml/2006/main">
  <xdr:twoCellAnchor>
    <xdr:from>
      <xdr:col>1</xdr:col>
      <xdr:colOff>923925</xdr:colOff>
      <xdr:row>93</xdr:row>
      <xdr:rowOff>38100</xdr:rowOff>
    </xdr:from>
    <xdr:to>
      <xdr:col>4</xdr:col>
      <xdr:colOff>0</xdr:colOff>
      <xdr:row>95</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2924175" y="37223700"/>
          <a:ext cx="3019425" cy="5429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0</xdr:colOff>
      <xdr:row>90</xdr:row>
      <xdr:rowOff>123825</xdr:rowOff>
    </xdr:from>
    <xdr:to>
      <xdr:col>6</xdr:col>
      <xdr:colOff>152400</xdr:colOff>
      <xdr:row>95</xdr:row>
      <xdr:rowOff>0</xdr:rowOff>
    </xdr:to>
    <xdr:sp macro="" textlink="">
      <xdr:nvSpPr>
        <xdr:cNvPr id="3" name="AutoShape 2">
          <a:hlinkClick xmlns:r="http://schemas.openxmlformats.org/officeDocument/2006/relationships" r:id="rId2"/>
        </xdr:cNvPr>
        <xdr:cNvSpPr>
          <a:spLocks noChangeArrowheads="1"/>
        </xdr:cNvSpPr>
      </xdr:nvSpPr>
      <xdr:spPr bwMode="auto">
        <a:xfrm>
          <a:off x="7258050" y="36766500"/>
          <a:ext cx="1466850" cy="85725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46.xml><?xml version="1.0" encoding="utf-8"?>
<xdr:wsDr xmlns:xdr="http://schemas.openxmlformats.org/drawingml/2006/spreadsheetDrawing" xmlns:a="http://schemas.openxmlformats.org/drawingml/2006/main">
  <xdr:twoCellAnchor>
    <xdr:from>
      <xdr:col>1</xdr:col>
      <xdr:colOff>923925</xdr:colOff>
      <xdr:row>79</xdr:row>
      <xdr:rowOff>38100</xdr:rowOff>
    </xdr:from>
    <xdr:to>
      <xdr:col>4</xdr:col>
      <xdr:colOff>0</xdr:colOff>
      <xdr:row>81</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2495550" y="39681150"/>
          <a:ext cx="1676400" cy="5429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0</xdr:colOff>
      <xdr:row>76</xdr:row>
      <xdr:rowOff>123825</xdr:rowOff>
    </xdr:from>
    <xdr:to>
      <xdr:col>6</xdr:col>
      <xdr:colOff>152400</xdr:colOff>
      <xdr:row>81</xdr:row>
      <xdr:rowOff>0</xdr:rowOff>
    </xdr:to>
    <xdr:sp macro="" textlink="">
      <xdr:nvSpPr>
        <xdr:cNvPr id="3" name="AutoShape 2">
          <a:hlinkClick xmlns:r="http://schemas.openxmlformats.org/officeDocument/2006/relationships" r:id="rId2"/>
        </xdr:cNvPr>
        <xdr:cNvSpPr>
          <a:spLocks noChangeArrowheads="1"/>
        </xdr:cNvSpPr>
      </xdr:nvSpPr>
      <xdr:spPr bwMode="auto">
        <a:xfrm>
          <a:off x="5010150" y="39281100"/>
          <a:ext cx="990600" cy="80010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47.xml><?xml version="1.0" encoding="utf-8"?>
<xdr:wsDr xmlns:xdr="http://schemas.openxmlformats.org/drawingml/2006/spreadsheetDrawing" xmlns:a="http://schemas.openxmlformats.org/drawingml/2006/main">
  <xdr:twoCellAnchor>
    <xdr:from>
      <xdr:col>1</xdr:col>
      <xdr:colOff>923925</xdr:colOff>
      <xdr:row>92</xdr:row>
      <xdr:rowOff>38100</xdr:rowOff>
    </xdr:from>
    <xdr:to>
      <xdr:col>4</xdr:col>
      <xdr:colOff>0</xdr:colOff>
      <xdr:row>94</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2657475" y="36604575"/>
          <a:ext cx="1676400" cy="5429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0</xdr:colOff>
      <xdr:row>89</xdr:row>
      <xdr:rowOff>123825</xdr:rowOff>
    </xdr:from>
    <xdr:to>
      <xdr:col>6</xdr:col>
      <xdr:colOff>152400</xdr:colOff>
      <xdr:row>94</xdr:row>
      <xdr:rowOff>0</xdr:rowOff>
    </xdr:to>
    <xdr:sp macro="" textlink="">
      <xdr:nvSpPr>
        <xdr:cNvPr id="3" name="AutoShape 2">
          <a:hlinkClick xmlns:r="http://schemas.openxmlformats.org/officeDocument/2006/relationships" r:id="rId2"/>
        </xdr:cNvPr>
        <xdr:cNvSpPr>
          <a:spLocks noChangeArrowheads="1"/>
        </xdr:cNvSpPr>
      </xdr:nvSpPr>
      <xdr:spPr bwMode="auto">
        <a:xfrm>
          <a:off x="5172075" y="36204525"/>
          <a:ext cx="990600" cy="80010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48.xml><?xml version="1.0" encoding="utf-8"?>
<xdr:wsDr xmlns:xdr="http://schemas.openxmlformats.org/drawingml/2006/spreadsheetDrawing" xmlns:a="http://schemas.openxmlformats.org/drawingml/2006/main">
  <xdr:twoCellAnchor>
    <xdr:from>
      <xdr:col>1</xdr:col>
      <xdr:colOff>923925</xdr:colOff>
      <xdr:row>82</xdr:row>
      <xdr:rowOff>38100</xdr:rowOff>
    </xdr:from>
    <xdr:to>
      <xdr:col>4</xdr:col>
      <xdr:colOff>0</xdr:colOff>
      <xdr:row>84</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2495550" y="41690925"/>
          <a:ext cx="1676400" cy="5429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828675</xdr:colOff>
      <xdr:row>79</xdr:row>
      <xdr:rowOff>180975</xdr:rowOff>
    </xdr:from>
    <xdr:to>
      <xdr:col>6</xdr:col>
      <xdr:colOff>161925</xdr:colOff>
      <xdr:row>84</xdr:row>
      <xdr:rowOff>0</xdr:rowOff>
    </xdr:to>
    <xdr:sp macro="" textlink="">
      <xdr:nvSpPr>
        <xdr:cNvPr id="3" name="AutoShape 2">
          <a:hlinkClick xmlns:r="http://schemas.openxmlformats.org/officeDocument/2006/relationships" r:id="rId2"/>
        </xdr:cNvPr>
        <xdr:cNvSpPr>
          <a:spLocks noChangeArrowheads="1"/>
        </xdr:cNvSpPr>
      </xdr:nvSpPr>
      <xdr:spPr bwMode="auto">
        <a:xfrm>
          <a:off x="5000625" y="41290875"/>
          <a:ext cx="1009650" cy="80010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49.xml><?xml version="1.0" encoding="utf-8"?>
<xdr:wsDr xmlns:xdr="http://schemas.openxmlformats.org/drawingml/2006/spreadsheetDrawing" xmlns:a="http://schemas.openxmlformats.org/drawingml/2006/main">
  <xdr:twoCellAnchor>
    <xdr:from>
      <xdr:col>1</xdr:col>
      <xdr:colOff>923925</xdr:colOff>
      <xdr:row>98</xdr:row>
      <xdr:rowOff>38100</xdr:rowOff>
    </xdr:from>
    <xdr:to>
      <xdr:col>4</xdr:col>
      <xdr:colOff>0</xdr:colOff>
      <xdr:row>100</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2495550" y="41319450"/>
          <a:ext cx="1676400" cy="5429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828675</xdr:colOff>
      <xdr:row>95</xdr:row>
      <xdr:rowOff>180975</xdr:rowOff>
    </xdr:from>
    <xdr:to>
      <xdr:col>6</xdr:col>
      <xdr:colOff>161925</xdr:colOff>
      <xdr:row>100</xdr:row>
      <xdr:rowOff>0</xdr:rowOff>
    </xdr:to>
    <xdr:sp macro="" textlink="">
      <xdr:nvSpPr>
        <xdr:cNvPr id="3" name="AutoShape 2">
          <a:hlinkClick xmlns:r="http://schemas.openxmlformats.org/officeDocument/2006/relationships" r:id="rId2"/>
        </xdr:cNvPr>
        <xdr:cNvSpPr>
          <a:spLocks noChangeArrowheads="1"/>
        </xdr:cNvSpPr>
      </xdr:nvSpPr>
      <xdr:spPr bwMode="auto">
        <a:xfrm>
          <a:off x="5000625" y="40919400"/>
          <a:ext cx="1009650" cy="80010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2647950</xdr:colOff>
      <xdr:row>34</xdr:row>
      <xdr:rowOff>123825</xdr:rowOff>
    </xdr:from>
    <xdr:to>
      <xdr:col>2</xdr:col>
      <xdr:colOff>495300</xdr:colOff>
      <xdr:row>37</xdr:row>
      <xdr:rowOff>114300</xdr:rowOff>
    </xdr:to>
    <xdr:sp macro="" textlink="">
      <xdr:nvSpPr>
        <xdr:cNvPr id="82985" name="AutoShape 1">
          <a:hlinkClick xmlns:r="http://schemas.openxmlformats.org/officeDocument/2006/relationships" r:id="rId1"/>
        </xdr:cNvPr>
        <xdr:cNvSpPr>
          <a:spLocks noChangeArrowheads="1"/>
        </xdr:cNvSpPr>
      </xdr:nvSpPr>
      <xdr:spPr bwMode="auto">
        <a:xfrm rot="10800000">
          <a:off x="2647950" y="8724900"/>
          <a:ext cx="1838325" cy="4762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50.xml><?xml version="1.0" encoding="utf-8"?>
<xdr:wsDr xmlns:xdr="http://schemas.openxmlformats.org/drawingml/2006/spreadsheetDrawing" xmlns:a="http://schemas.openxmlformats.org/drawingml/2006/main">
  <xdr:twoCellAnchor>
    <xdr:from>
      <xdr:col>1</xdr:col>
      <xdr:colOff>923925</xdr:colOff>
      <xdr:row>80</xdr:row>
      <xdr:rowOff>38100</xdr:rowOff>
    </xdr:from>
    <xdr:to>
      <xdr:col>4</xdr:col>
      <xdr:colOff>0</xdr:colOff>
      <xdr:row>82</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2495550" y="39957375"/>
          <a:ext cx="1676400" cy="5429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828675</xdr:colOff>
      <xdr:row>77</xdr:row>
      <xdr:rowOff>180975</xdr:rowOff>
    </xdr:from>
    <xdr:to>
      <xdr:col>7</xdr:col>
      <xdr:colOff>161925</xdr:colOff>
      <xdr:row>82</xdr:row>
      <xdr:rowOff>0</xdr:rowOff>
    </xdr:to>
    <xdr:sp macro="" textlink="">
      <xdr:nvSpPr>
        <xdr:cNvPr id="3" name="AutoShape 2">
          <a:hlinkClick xmlns:r="http://schemas.openxmlformats.org/officeDocument/2006/relationships" r:id="rId2"/>
        </xdr:cNvPr>
        <xdr:cNvSpPr>
          <a:spLocks noChangeArrowheads="1"/>
        </xdr:cNvSpPr>
      </xdr:nvSpPr>
      <xdr:spPr bwMode="auto">
        <a:xfrm>
          <a:off x="5838825" y="39557325"/>
          <a:ext cx="1009650" cy="80010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51.xml><?xml version="1.0" encoding="utf-8"?>
<xdr:wsDr xmlns:xdr="http://schemas.openxmlformats.org/drawingml/2006/spreadsheetDrawing" xmlns:a="http://schemas.openxmlformats.org/drawingml/2006/main">
  <xdr:twoCellAnchor>
    <xdr:from>
      <xdr:col>1</xdr:col>
      <xdr:colOff>923925</xdr:colOff>
      <xdr:row>93</xdr:row>
      <xdr:rowOff>38100</xdr:rowOff>
    </xdr:from>
    <xdr:to>
      <xdr:col>4</xdr:col>
      <xdr:colOff>0</xdr:colOff>
      <xdr:row>95</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3105150" y="33918525"/>
          <a:ext cx="4819650" cy="5429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828675</xdr:colOff>
      <xdr:row>90</xdr:row>
      <xdr:rowOff>180975</xdr:rowOff>
    </xdr:from>
    <xdr:to>
      <xdr:col>7</xdr:col>
      <xdr:colOff>161925</xdr:colOff>
      <xdr:row>95</xdr:row>
      <xdr:rowOff>0</xdr:rowOff>
    </xdr:to>
    <xdr:sp macro="" textlink="">
      <xdr:nvSpPr>
        <xdr:cNvPr id="3" name="AutoShape 2">
          <a:hlinkClick xmlns:r="http://schemas.openxmlformats.org/officeDocument/2006/relationships" r:id="rId2"/>
        </xdr:cNvPr>
        <xdr:cNvSpPr>
          <a:spLocks noChangeArrowheads="1"/>
        </xdr:cNvSpPr>
      </xdr:nvSpPr>
      <xdr:spPr bwMode="auto">
        <a:xfrm>
          <a:off x="10668000" y="33518475"/>
          <a:ext cx="3162300" cy="80010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52.xml><?xml version="1.0" encoding="utf-8"?>
<xdr:wsDr xmlns:xdr="http://schemas.openxmlformats.org/drawingml/2006/spreadsheetDrawing" xmlns:a="http://schemas.openxmlformats.org/drawingml/2006/main">
  <xdr:twoCellAnchor>
    <xdr:from>
      <xdr:col>1</xdr:col>
      <xdr:colOff>923925</xdr:colOff>
      <xdr:row>82</xdr:row>
      <xdr:rowOff>38100</xdr:rowOff>
    </xdr:from>
    <xdr:to>
      <xdr:col>4</xdr:col>
      <xdr:colOff>0</xdr:colOff>
      <xdr:row>84</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2495550" y="40395525"/>
          <a:ext cx="1676400" cy="5429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828675</xdr:colOff>
      <xdr:row>79</xdr:row>
      <xdr:rowOff>133350</xdr:rowOff>
    </xdr:from>
    <xdr:to>
      <xdr:col>7</xdr:col>
      <xdr:colOff>161925</xdr:colOff>
      <xdr:row>84</xdr:row>
      <xdr:rowOff>0</xdr:rowOff>
    </xdr:to>
    <xdr:sp macro="" textlink="">
      <xdr:nvSpPr>
        <xdr:cNvPr id="3" name="AutoShape 2">
          <a:hlinkClick xmlns:r="http://schemas.openxmlformats.org/officeDocument/2006/relationships" r:id="rId2"/>
        </xdr:cNvPr>
        <xdr:cNvSpPr>
          <a:spLocks noChangeArrowheads="1"/>
        </xdr:cNvSpPr>
      </xdr:nvSpPr>
      <xdr:spPr bwMode="auto">
        <a:xfrm>
          <a:off x="5838825" y="40005000"/>
          <a:ext cx="1009650" cy="790575"/>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53.xml><?xml version="1.0" encoding="utf-8"?>
<xdr:wsDr xmlns:xdr="http://schemas.openxmlformats.org/drawingml/2006/spreadsheetDrawing" xmlns:a="http://schemas.openxmlformats.org/drawingml/2006/main">
  <xdr:twoCellAnchor>
    <xdr:from>
      <xdr:col>1</xdr:col>
      <xdr:colOff>923925</xdr:colOff>
      <xdr:row>93</xdr:row>
      <xdr:rowOff>38100</xdr:rowOff>
    </xdr:from>
    <xdr:to>
      <xdr:col>4</xdr:col>
      <xdr:colOff>0</xdr:colOff>
      <xdr:row>95</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2495550" y="39728775"/>
          <a:ext cx="1676400" cy="5429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828675</xdr:colOff>
      <xdr:row>90</xdr:row>
      <xdr:rowOff>133350</xdr:rowOff>
    </xdr:from>
    <xdr:to>
      <xdr:col>7</xdr:col>
      <xdr:colOff>161925</xdr:colOff>
      <xdr:row>95</xdr:row>
      <xdr:rowOff>0</xdr:rowOff>
    </xdr:to>
    <xdr:sp macro="" textlink="">
      <xdr:nvSpPr>
        <xdr:cNvPr id="3" name="AutoShape 2">
          <a:hlinkClick xmlns:r="http://schemas.openxmlformats.org/officeDocument/2006/relationships" r:id="rId2"/>
        </xdr:cNvPr>
        <xdr:cNvSpPr>
          <a:spLocks noChangeArrowheads="1"/>
        </xdr:cNvSpPr>
      </xdr:nvSpPr>
      <xdr:spPr bwMode="auto">
        <a:xfrm>
          <a:off x="5838825" y="39338250"/>
          <a:ext cx="1009650" cy="790575"/>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54.xml><?xml version="1.0" encoding="utf-8"?>
<xdr:wsDr xmlns:xdr="http://schemas.openxmlformats.org/drawingml/2006/spreadsheetDrawing" xmlns:a="http://schemas.openxmlformats.org/drawingml/2006/main">
  <xdr:twoCellAnchor>
    <xdr:from>
      <xdr:col>1</xdr:col>
      <xdr:colOff>923925</xdr:colOff>
      <xdr:row>82</xdr:row>
      <xdr:rowOff>38100</xdr:rowOff>
    </xdr:from>
    <xdr:to>
      <xdr:col>4</xdr:col>
      <xdr:colOff>0</xdr:colOff>
      <xdr:row>84</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2676525" y="41128950"/>
          <a:ext cx="1676400" cy="5429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828675</xdr:colOff>
      <xdr:row>79</xdr:row>
      <xdr:rowOff>171450</xdr:rowOff>
    </xdr:from>
    <xdr:to>
      <xdr:col>7</xdr:col>
      <xdr:colOff>161925</xdr:colOff>
      <xdr:row>84</xdr:row>
      <xdr:rowOff>0</xdr:rowOff>
    </xdr:to>
    <xdr:sp macro="" textlink="">
      <xdr:nvSpPr>
        <xdr:cNvPr id="3" name="AutoShape 2">
          <a:hlinkClick xmlns:r="http://schemas.openxmlformats.org/officeDocument/2006/relationships" r:id="rId2"/>
        </xdr:cNvPr>
        <xdr:cNvSpPr>
          <a:spLocks noChangeArrowheads="1"/>
        </xdr:cNvSpPr>
      </xdr:nvSpPr>
      <xdr:spPr bwMode="auto">
        <a:xfrm>
          <a:off x="6019800" y="40738425"/>
          <a:ext cx="1009650" cy="790575"/>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55.xml><?xml version="1.0" encoding="utf-8"?>
<xdr:wsDr xmlns:xdr="http://schemas.openxmlformats.org/drawingml/2006/spreadsheetDrawing" xmlns:a="http://schemas.openxmlformats.org/drawingml/2006/main">
  <xdr:twoCellAnchor>
    <xdr:from>
      <xdr:col>1</xdr:col>
      <xdr:colOff>923925</xdr:colOff>
      <xdr:row>95</xdr:row>
      <xdr:rowOff>38100</xdr:rowOff>
    </xdr:from>
    <xdr:to>
      <xdr:col>4</xdr:col>
      <xdr:colOff>0</xdr:colOff>
      <xdr:row>97</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2676525" y="41128950"/>
          <a:ext cx="1676400" cy="5429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828675</xdr:colOff>
      <xdr:row>92</xdr:row>
      <xdr:rowOff>171450</xdr:rowOff>
    </xdr:from>
    <xdr:to>
      <xdr:col>7</xdr:col>
      <xdr:colOff>161925</xdr:colOff>
      <xdr:row>97</xdr:row>
      <xdr:rowOff>0</xdr:rowOff>
    </xdr:to>
    <xdr:sp macro="" textlink="">
      <xdr:nvSpPr>
        <xdr:cNvPr id="3" name="AutoShape 2">
          <a:hlinkClick xmlns:r="http://schemas.openxmlformats.org/officeDocument/2006/relationships" r:id="rId2"/>
        </xdr:cNvPr>
        <xdr:cNvSpPr>
          <a:spLocks noChangeArrowheads="1"/>
        </xdr:cNvSpPr>
      </xdr:nvSpPr>
      <xdr:spPr bwMode="auto">
        <a:xfrm>
          <a:off x="6019800" y="40738425"/>
          <a:ext cx="1009650" cy="790575"/>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56.xml><?xml version="1.0" encoding="utf-8"?>
<xdr:wsDr xmlns:xdr="http://schemas.openxmlformats.org/drawingml/2006/spreadsheetDrawing" xmlns:a="http://schemas.openxmlformats.org/drawingml/2006/main">
  <xdr:twoCellAnchor>
    <xdr:from>
      <xdr:col>1</xdr:col>
      <xdr:colOff>923925</xdr:colOff>
      <xdr:row>87</xdr:row>
      <xdr:rowOff>38100</xdr:rowOff>
    </xdr:from>
    <xdr:to>
      <xdr:col>4</xdr:col>
      <xdr:colOff>0</xdr:colOff>
      <xdr:row>89</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2676525" y="42862500"/>
          <a:ext cx="1676400" cy="5429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828675</xdr:colOff>
      <xdr:row>84</xdr:row>
      <xdr:rowOff>171450</xdr:rowOff>
    </xdr:from>
    <xdr:to>
      <xdr:col>7</xdr:col>
      <xdr:colOff>161925</xdr:colOff>
      <xdr:row>89</xdr:row>
      <xdr:rowOff>0</xdr:rowOff>
    </xdr:to>
    <xdr:sp macro="" textlink="">
      <xdr:nvSpPr>
        <xdr:cNvPr id="3" name="AutoShape 2">
          <a:hlinkClick xmlns:r="http://schemas.openxmlformats.org/officeDocument/2006/relationships" r:id="rId2"/>
        </xdr:cNvPr>
        <xdr:cNvSpPr>
          <a:spLocks noChangeArrowheads="1"/>
        </xdr:cNvSpPr>
      </xdr:nvSpPr>
      <xdr:spPr bwMode="auto">
        <a:xfrm>
          <a:off x="6019800" y="42471975"/>
          <a:ext cx="1009650" cy="790575"/>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57.xml><?xml version="1.0" encoding="utf-8"?>
<xdr:wsDr xmlns:xdr="http://schemas.openxmlformats.org/drawingml/2006/spreadsheetDrawing" xmlns:a="http://schemas.openxmlformats.org/drawingml/2006/main">
  <xdr:twoCellAnchor>
    <xdr:from>
      <xdr:col>1</xdr:col>
      <xdr:colOff>923925</xdr:colOff>
      <xdr:row>97</xdr:row>
      <xdr:rowOff>38100</xdr:rowOff>
    </xdr:from>
    <xdr:to>
      <xdr:col>4</xdr:col>
      <xdr:colOff>0</xdr:colOff>
      <xdr:row>99</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2676525" y="42510075"/>
          <a:ext cx="1676400" cy="5429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828675</xdr:colOff>
      <xdr:row>94</xdr:row>
      <xdr:rowOff>171450</xdr:rowOff>
    </xdr:from>
    <xdr:to>
      <xdr:col>7</xdr:col>
      <xdr:colOff>161925</xdr:colOff>
      <xdr:row>99</xdr:row>
      <xdr:rowOff>0</xdr:rowOff>
    </xdr:to>
    <xdr:sp macro="" textlink="">
      <xdr:nvSpPr>
        <xdr:cNvPr id="3" name="AutoShape 2">
          <a:hlinkClick xmlns:r="http://schemas.openxmlformats.org/officeDocument/2006/relationships" r:id="rId2"/>
        </xdr:cNvPr>
        <xdr:cNvSpPr>
          <a:spLocks noChangeArrowheads="1"/>
        </xdr:cNvSpPr>
      </xdr:nvSpPr>
      <xdr:spPr bwMode="auto">
        <a:xfrm>
          <a:off x="6019800" y="42119550"/>
          <a:ext cx="1009650" cy="790575"/>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58.xml><?xml version="1.0" encoding="utf-8"?>
<xdr:wsDr xmlns:xdr="http://schemas.openxmlformats.org/drawingml/2006/spreadsheetDrawing" xmlns:a="http://schemas.openxmlformats.org/drawingml/2006/main">
  <xdr:twoCellAnchor>
    <xdr:from>
      <xdr:col>1</xdr:col>
      <xdr:colOff>923925</xdr:colOff>
      <xdr:row>100</xdr:row>
      <xdr:rowOff>38100</xdr:rowOff>
    </xdr:from>
    <xdr:to>
      <xdr:col>4</xdr:col>
      <xdr:colOff>0</xdr:colOff>
      <xdr:row>102</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2828925" y="48948975"/>
          <a:ext cx="2133600" cy="5429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809625</xdr:colOff>
      <xdr:row>99</xdr:row>
      <xdr:rowOff>57149</xdr:rowOff>
    </xdr:from>
    <xdr:to>
      <xdr:col>7</xdr:col>
      <xdr:colOff>161925</xdr:colOff>
      <xdr:row>101</xdr:row>
      <xdr:rowOff>276224</xdr:rowOff>
    </xdr:to>
    <xdr:sp macro="" textlink="">
      <xdr:nvSpPr>
        <xdr:cNvPr id="3" name="AutoShape 2">
          <a:hlinkClick xmlns:r="http://schemas.openxmlformats.org/officeDocument/2006/relationships" r:id="rId2"/>
        </xdr:cNvPr>
        <xdr:cNvSpPr>
          <a:spLocks noChangeArrowheads="1"/>
        </xdr:cNvSpPr>
      </xdr:nvSpPr>
      <xdr:spPr bwMode="auto">
        <a:xfrm>
          <a:off x="10067925" y="20907374"/>
          <a:ext cx="2914650" cy="542925"/>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59.xml><?xml version="1.0" encoding="utf-8"?>
<xdr:wsDr xmlns:xdr="http://schemas.openxmlformats.org/drawingml/2006/spreadsheetDrawing" xmlns:a="http://schemas.openxmlformats.org/drawingml/2006/main">
  <xdr:twoCellAnchor>
    <xdr:from>
      <xdr:col>1</xdr:col>
      <xdr:colOff>923925</xdr:colOff>
      <xdr:row>110</xdr:row>
      <xdr:rowOff>38100</xdr:rowOff>
    </xdr:from>
    <xdr:to>
      <xdr:col>4</xdr:col>
      <xdr:colOff>0</xdr:colOff>
      <xdr:row>112</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3057525" y="41586150"/>
          <a:ext cx="4419600" cy="5429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990599</xdr:colOff>
      <xdr:row>110</xdr:row>
      <xdr:rowOff>123824</xdr:rowOff>
    </xdr:from>
    <xdr:to>
      <xdr:col>7</xdr:col>
      <xdr:colOff>161924</xdr:colOff>
      <xdr:row>111</xdr:row>
      <xdr:rowOff>276224</xdr:rowOff>
    </xdr:to>
    <xdr:sp macro="" textlink="">
      <xdr:nvSpPr>
        <xdr:cNvPr id="3" name="AutoShape 2">
          <a:hlinkClick xmlns:r="http://schemas.openxmlformats.org/officeDocument/2006/relationships" r:id="rId2"/>
        </xdr:cNvPr>
        <xdr:cNvSpPr>
          <a:spLocks noChangeArrowheads="1"/>
        </xdr:cNvSpPr>
      </xdr:nvSpPr>
      <xdr:spPr bwMode="auto">
        <a:xfrm>
          <a:off x="11315699" y="23231474"/>
          <a:ext cx="3267075" cy="314325"/>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2724150</xdr:colOff>
      <xdr:row>34</xdr:row>
      <xdr:rowOff>0</xdr:rowOff>
    </xdr:from>
    <xdr:to>
      <xdr:col>2</xdr:col>
      <xdr:colOff>638175</xdr:colOff>
      <xdr:row>36</xdr:row>
      <xdr:rowOff>114300</xdr:rowOff>
    </xdr:to>
    <xdr:sp macro="" textlink="">
      <xdr:nvSpPr>
        <xdr:cNvPr id="84009" name="AutoShape 1">
          <a:hlinkClick xmlns:r="http://schemas.openxmlformats.org/officeDocument/2006/relationships" r:id="rId1"/>
        </xdr:cNvPr>
        <xdr:cNvSpPr>
          <a:spLocks noChangeArrowheads="1"/>
        </xdr:cNvSpPr>
      </xdr:nvSpPr>
      <xdr:spPr bwMode="auto">
        <a:xfrm rot="10800000">
          <a:off x="2724150" y="8582025"/>
          <a:ext cx="2047875" cy="4381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60.xml><?xml version="1.0" encoding="utf-8"?>
<xdr:wsDr xmlns:xdr="http://schemas.openxmlformats.org/drawingml/2006/spreadsheetDrawing" xmlns:a="http://schemas.openxmlformats.org/drawingml/2006/main">
  <xdr:twoCellAnchor>
    <xdr:from>
      <xdr:col>1</xdr:col>
      <xdr:colOff>923925</xdr:colOff>
      <xdr:row>96</xdr:row>
      <xdr:rowOff>38100</xdr:rowOff>
    </xdr:from>
    <xdr:to>
      <xdr:col>4</xdr:col>
      <xdr:colOff>0</xdr:colOff>
      <xdr:row>98</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2676525" y="48244125"/>
          <a:ext cx="1676400" cy="5429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838199</xdr:colOff>
      <xdr:row>95</xdr:row>
      <xdr:rowOff>57150</xdr:rowOff>
    </xdr:from>
    <xdr:to>
      <xdr:col>7</xdr:col>
      <xdr:colOff>161924</xdr:colOff>
      <xdr:row>98</xdr:row>
      <xdr:rowOff>0</xdr:rowOff>
    </xdr:to>
    <xdr:sp macro="" textlink="">
      <xdr:nvSpPr>
        <xdr:cNvPr id="3" name="AutoShape 2">
          <a:hlinkClick xmlns:r="http://schemas.openxmlformats.org/officeDocument/2006/relationships" r:id="rId2"/>
        </xdr:cNvPr>
        <xdr:cNvSpPr>
          <a:spLocks noChangeArrowheads="1"/>
        </xdr:cNvSpPr>
      </xdr:nvSpPr>
      <xdr:spPr bwMode="auto">
        <a:xfrm>
          <a:off x="6029324" y="47901225"/>
          <a:ext cx="1000125" cy="542925"/>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61.xml><?xml version="1.0" encoding="utf-8"?>
<xdr:wsDr xmlns:xdr="http://schemas.openxmlformats.org/drawingml/2006/spreadsheetDrawing" xmlns:a="http://schemas.openxmlformats.org/drawingml/2006/main">
  <xdr:twoCellAnchor>
    <xdr:from>
      <xdr:col>1</xdr:col>
      <xdr:colOff>923925</xdr:colOff>
      <xdr:row>109</xdr:row>
      <xdr:rowOff>38100</xdr:rowOff>
    </xdr:from>
    <xdr:to>
      <xdr:col>4</xdr:col>
      <xdr:colOff>0</xdr:colOff>
      <xdr:row>111</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3257550" y="47805975"/>
          <a:ext cx="4819650" cy="5429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838199</xdr:colOff>
      <xdr:row>108</xdr:row>
      <xdr:rowOff>57150</xdr:rowOff>
    </xdr:from>
    <xdr:to>
      <xdr:col>7</xdr:col>
      <xdr:colOff>161924</xdr:colOff>
      <xdr:row>111</xdr:row>
      <xdr:rowOff>0</xdr:rowOff>
    </xdr:to>
    <xdr:sp macro="" textlink="">
      <xdr:nvSpPr>
        <xdr:cNvPr id="3" name="AutoShape 2">
          <a:hlinkClick xmlns:r="http://schemas.openxmlformats.org/officeDocument/2006/relationships" r:id="rId2"/>
        </xdr:cNvPr>
        <xdr:cNvSpPr>
          <a:spLocks noChangeArrowheads="1"/>
        </xdr:cNvSpPr>
      </xdr:nvSpPr>
      <xdr:spPr bwMode="auto">
        <a:xfrm>
          <a:off x="10829924" y="47663100"/>
          <a:ext cx="3152775" cy="542925"/>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62.xml><?xml version="1.0" encoding="utf-8"?>
<xdr:wsDr xmlns:xdr="http://schemas.openxmlformats.org/drawingml/2006/spreadsheetDrawing" xmlns:a="http://schemas.openxmlformats.org/drawingml/2006/main">
  <xdr:twoCellAnchor>
    <xdr:from>
      <xdr:col>1</xdr:col>
      <xdr:colOff>1038225</xdr:colOff>
      <xdr:row>96</xdr:row>
      <xdr:rowOff>76199</xdr:rowOff>
    </xdr:from>
    <xdr:to>
      <xdr:col>4</xdr:col>
      <xdr:colOff>0</xdr:colOff>
      <xdr:row>98</xdr:row>
      <xdr:rowOff>142874</xdr:rowOff>
    </xdr:to>
    <xdr:sp macro="" textlink="">
      <xdr:nvSpPr>
        <xdr:cNvPr id="2" name="AutoShape 1">
          <a:hlinkClick xmlns:r="http://schemas.openxmlformats.org/officeDocument/2006/relationships" r:id="rId1"/>
        </xdr:cNvPr>
        <xdr:cNvSpPr>
          <a:spLocks noChangeArrowheads="1"/>
        </xdr:cNvSpPr>
      </xdr:nvSpPr>
      <xdr:spPr bwMode="auto">
        <a:xfrm rot="10800000">
          <a:off x="3724275" y="20126324"/>
          <a:ext cx="5105400" cy="5048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923925</xdr:colOff>
      <xdr:row>95</xdr:row>
      <xdr:rowOff>142875</xdr:rowOff>
    </xdr:from>
    <xdr:to>
      <xdr:col>7</xdr:col>
      <xdr:colOff>161925</xdr:colOff>
      <xdr:row>98</xdr:row>
      <xdr:rowOff>0</xdr:rowOff>
    </xdr:to>
    <xdr:sp macro="" textlink="">
      <xdr:nvSpPr>
        <xdr:cNvPr id="3" name="AutoShape 2">
          <a:hlinkClick xmlns:r="http://schemas.openxmlformats.org/officeDocument/2006/relationships" r:id="rId2"/>
        </xdr:cNvPr>
        <xdr:cNvSpPr>
          <a:spLocks noChangeArrowheads="1"/>
        </xdr:cNvSpPr>
      </xdr:nvSpPr>
      <xdr:spPr bwMode="auto">
        <a:xfrm>
          <a:off x="11801475" y="20031075"/>
          <a:ext cx="3333750" cy="45720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63.xml><?xml version="1.0" encoding="utf-8"?>
<xdr:wsDr xmlns:xdr="http://schemas.openxmlformats.org/drawingml/2006/spreadsheetDrawing" xmlns:a="http://schemas.openxmlformats.org/drawingml/2006/main">
  <xdr:twoCellAnchor>
    <xdr:from>
      <xdr:col>1</xdr:col>
      <xdr:colOff>923925</xdr:colOff>
      <xdr:row>109</xdr:row>
      <xdr:rowOff>38100</xdr:rowOff>
    </xdr:from>
    <xdr:to>
      <xdr:col>4</xdr:col>
      <xdr:colOff>0</xdr:colOff>
      <xdr:row>111</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2762250" y="40624125"/>
          <a:ext cx="5219700" cy="5429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981075</xdr:colOff>
      <xdr:row>109</xdr:row>
      <xdr:rowOff>85724</xdr:rowOff>
    </xdr:from>
    <xdr:to>
      <xdr:col>7</xdr:col>
      <xdr:colOff>161925</xdr:colOff>
      <xdr:row>110</xdr:row>
      <xdr:rowOff>276224</xdr:rowOff>
    </xdr:to>
    <xdr:sp macro="" textlink="">
      <xdr:nvSpPr>
        <xdr:cNvPr id="3" name="AutoShape 2">
          <a:hlinkClick xmlns:r="http://schemas.openxmlformats.org/officeDocument/2006/relationships" r:id="rId2"/>
        </xdr:cNvPr>
        <xdr:cNvSpPr>
          <a:spLocks noChangeArrowheads="1"/>
        </xdr:cNvSpPr>
      </xdr:nvSpPr>
      <xdr:spPr bwMode="auto">
        <a:xfrm>
          <a:off x="11877675" y="23793449"/>
          <a:ext cx="3276600" cy="352425"/>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64.xml><?xml version="1.0" encoding="utf-8"?>
<xdr:wsDr xmlns:xdr="http://schemas.openxmlformats.org/drawingml/2006/spreadsheetDrawing" xmlns:a="http://schemas.openxmlformats.org/drawingml/2006/main">
  <xdr:twoCellAnchor>
    <xdr:from>
      <xdr:col>3</xdr:col>
      <xdr:colOff>95250</xdr:colOff>
      <xdr:row>24</xdr:row>
      <xdr:rowOff>47625</xdr:rowOff>
    </xdr:from>
    <xdr:to>
      <xdr:col>5</xdr:col>
      <xdr:colOff>0</xdr:colOff>
      <xdr:row>28</xdr:row>
      <xdr:rowOff>57150</xdr:rowOff>
    </xdr:to>
    <xdr:sp macro="" textlink="">
      <xdr:nvSpPr>
        <xdr:cNvPr id="2" name="AutoShape 1">
          <a:hlinkClick xmlns:r="http://schemas.openxmlformats.org/officeDocument/2006/relationships" r:id="rId1"/>
        </xdr:cNvPr>
        <xdr:cNvSpPr>
          <a:spLocks noChangeArrowheads="1"/>
        </xdr:cNvSpPr>
      </xdr:nvSpPr>
      <xdr:spPr bwMode="auto">
        <a:xfrm rot="10800000">
          <a:off x="3495675" y="6410325"/>
          <a:ext cx="2171700" cy="6572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65.xml><?xml version="1.0" encoding="utf-8"?>
<xdr:wsDr xmlns:xdr="http://schemas.openxmlformats.org/drawingml/2006/spreadsheetDrawing" xmlns:a="http://schemas.openxmlformats.org/drawingml/2006/main">
  <xdr:twoCellAnchor>
    <xdr:from>
      <xdr:col>1</xdr:col>
      <xdr:colOff>0</xdr:colOff>
      <xdr:row>21</xdr:row>
      <xdr:rowOff>0</xdr:rowOff>
    </xdr:from>
    <xdr:to>
      <xdr:col>1</xdr:col>
      <xdr:colOff>0</xdr:colOff>
      <xdr:row>21</xdr:row>
      <xdr:rowOff>0</xdr:rowOff>
    </xdr:to>
    <xdr:sp macro="" textlink="">
      <xdr:nvSpPr>
        <xdr:cNvPr id="2" name="AutoShape 1">
          <a:hlinkClick xmlns:r="http://schemas.openxmlformats.org/officeDocument/2006/relationships" r:id="rId1"/>
        </xdr:cNvPr>
        <xdr:cNvSpPr>
          <a:spLocks noChangeArrowheads="1"/>
        </xdr:cNvSpPr>
      </xdr:nvSpPr>
      <xdr:spPr bwMode="auto">
        <a:xfrm rot="10800000">
          <a:off x="952500" y="625792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0</xdr:colOff>
      <xdr:row>21</xdr:row>
      <xdr:rowOff>0</xdr:rowOff>
    </xdr:from>
    <xdr:to>
      <xdr:col>1</xdr:col>
      <xdr:colOff>0</xdr:colOff>
      <xdr:row>21</xdr:row>
      <xdr:rowOff>0</xdr:rowOff>
    </xdr:to>
    <xdr:sp macro="" textlink="">
      <xdr:nvSpPr>
        <xdr:cNvPr id="3" name="AutoShape 1">
          <a:hlinkClick xmlns:r="http://schemas.openxmlformats.org/officeDocument/2006/relationships" r:id="rId1"/>
        </xdr:cNvPr>
        <xdr:cNvSpPr>
          <a:spLocks noChangeArrowheads="1"/>
        </xdr:cNvSpPr>
      </xdr:nvSpPr>
      <xdr:spPr bwMode="auto">
        <a:xfrm rot="10800000">
          <a:off x="952500" y="625792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2</xdr:col>
      <xdr:colOff>885825</xdr:colOff>
      <xdr:row>24</xdr:row>
      <xdr:rowOff>152400</xdr:rowOff>
    </xdr:from>
    <xdr:to>
      <xdr:col>4</xdr:col>
      <xdr:colOff>628650</xdr:colOff>
      <xdr:row>27</xdr:row>
      <xdr:rowOff>133350</xdr:rowOff>
    </xdr:to>
    <xdr:sp macro="" textlink="">
      <xdr:nvSpPr>
        <xdr:cNvPr id="4" name="AutoShape 2">
          <a:hlinkClick xmlns:r="http://schemas.openxmlformats.org/officeDocument/2006/relationships" r:id="rId1"/>
        </xdr:cNvPr>
        <xdr:cNvSpPr>
          <a:spLocks noChangeArrowheads="1"/>
        </xdr:cNvSpPr>
      </xdr:nvSpPr>
      <xdr:spPr bwMode="auto">
        <a:xfrm rot="10800000">
          <a:off x="2838450" y="6991350"/>
          <a:ext cx="1647825" cy="4667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196"/>
          </a:srgbClr>
        </a:solidFill>
        <a:ln w="9525">
          <a:solidFill>
            <a:srgbClr val="000000"/>
          </a:solidFill>
          <a:miter lim="800000"/>
          <a:headEnd/>
          <a:tailEnd/>
        </a:ln>
      </xdr:spPr>
    </xdr:sp>
    <xdr:clientData/>
  </xdr:twoCellAnchor>
</xdr:wsDr>
</file>

<file path=xl/drawings/drawing166.xml><?xml version="1.0" encoding="utf-8"?>
<xdr:wsDr xmlns:xdr="http://schemas.openxmlformats.org/drawingml/2006/spreadsheetDrawing" xmlns:a="http://schemas.openxmlformats.org/drawingml/2006/main">
  <xdr:twoCellAnchor>
    <xdr:from>
      <xdr:col>1</xdr:col>
      <xdr:colOff>0</xdr:colOff>
      <xdr:row>21</xdr:row>
      <xdr:rowOff>0</xdr:rowOff>
    </xdr:from>
    <xdr:to>
      <xdr:col>1</xdr:col>
      <xdr:colOff>0</xdr:colOff>
      <xdr:row>21</xdr:row>
      <xdr:rowOff>0</xdr:rowOff>
    </xdr:to>
    <xdr:sp macro="" textlink="">
      <xdr:nvSpPr>
        <xdr:cNvPr id="2" name="AutoShape 1">
          <a:hlinkClick xmlns:r="http://schemas.openxmlformats.org/officeDocument/2006/relationships" r:id="rId1"/>
        </xdr:cNvPr>
        <xdr:cNvSpPr>
          <a:spLocks noChangeArrowheads="1"/>
        </xdr:cNvSpPr>
      </xdr:nvSpPr>
      <xdr:spPr bwMode="auto">
        <a:xfrm rot="10800000">
          <a:off x="1190625" y="607695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0</xdr:colOff>
      <xdr:row>21</xdr:row>
      <xdr:rowOff>0</xdr:rowOff>
    </xdr:from>
    <xdr:to>
      <xdr:col>1</xdr:col>
      <xdr:colOff>0</xdr:colOff>
      <xdr:row>21</xdr:row>
      <xdr:rowOff>0</xdr:rowOff>
    </xdr:to>
    <xdr:sp macro="" textlink="">
      <xdr:nvSpPr>
        <xdr:cNvPr id="3" name="AutoShape 1">
          <a:hlinkClick xmlns:r="http://schemas.openxmlformats.org/officeDocument/2006/relationships" r:id="rId1"/>
        </xdr:cNvPr>
        <xdr:cNvSpPr>
          <a:spLocks noChangeArrowheads="1"/>
        </xdr:cNvSpPr>
      </xdr:nvSpPr>
      <xdr:spPr bwMode="auto">
        <a:xfrm rot="10800000">
          <a:off x="1190625" y="607695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0</xdr:colOff>
      <xdr:row>21</xdr:row>
      <xdr:rowOff>0</xdr:rowOff>
    </xdr:from>
    <xdr:to>
      <xdr:col>1</xdr:col>
      <xdr:colOff>0</xdr:colOff>
      <xdr:row>21</xdr:row>
      <xdr:rowOff>0</xdr:rowOff>
    </xdr:to>
    <xdr:sp macro="" textlink="">
      <xdr:nvSpPr>
        <xdr:cNvPr id="4" name="AutoShape 1">
          <a:hlinkClick xmlns:r="http://schemas.openxmlformats.org/officeDocument/2006/relationships" r:id="rId1"/>
        </xdr:cNvPr>
        <xdr:cNvSpPr>
          <a:spLocks noChangeArrowheads="1"/>
        </xdr:cNvSpPr>
      </xdr:nvSpPr>
      <xdr:spPr bwMode="auto">
        <a:xfrm rot="10800000">
          <a:off x="1190625" y="607695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495300</xdr:colOff>
      <xdr:row>25</xdr:row>
      <xdr:rowOff>133350</xdr:rowOff>
    </xdr:from>
    <xdr:to>
      <xdr:col>3</xdr:col>
      <xdr:colOff>628650</xdr:colOff>
      <xdr:row>28</xdr:row>
      <xdr:rowOff>133350</xdr:rowOff>
    </xdr:to>
    <xdr:sp macro="" textlink="">
      <xdr:nvSpPr>
        <xdr:cNvPr id="5" name="AutoShape 2">
          <a:hlinkClick xmlns:r="http://schemas.openxmlformats.org/officeDocument/2006/relationships" r:id="rId1"/>
        </xdr:cNvPr>
        <xdr:cNvSpPr>
          <a:spLocks noChangeArrowheads="1"/>
        </xdr:cNvSpPr>
      </xdr:nvSpPr>
      <xdr:spPr bwMode="auto">
        <a:xfrm rot="10800000">
          <a:off x="1685925" y="6953250"/>
          <a:ext cx="2076450" cy="4857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196"/>
          </a:srgbClr>
        </a:solidFill>
        <a:ln w="9525">
          <a:solidFill>
            <a:srgbClr val="000000"/>
          </a:solidFill>
          <a:miter lim="800000"/>
          <a:headEnd/>
          <a:tailEnd/>
        </a:ln>
      </xdr:spPr>
    </xdr:sp>
    <xdr:clientData/>
  </xdr:twoCellAnchor>
</xdr:wsDr>
</file>

<file path=xl/drawings/drawing167.xml><?xml version="1.0" encoding="utf-8"?>
<xdr:wsDr xmlns:xdr="http://schemas.openxmlformats.org/drawingml/2006/spreadsheetDrawing" xmlns:a="http://schemas.openxmlformats.org/drawingml/2006/main">
  <xdr:twoCellAnchor>
    <xdr:from>
      <xdr:col>1</xdr:col>
      <xdr:colOff>0</xdr:colOff>
      <xdr:row>21</xdr:row>
      <xdr:rowOff>0</xdr:rowOff>
    </xdr:from>
    <xdr:to>
      <xdr:col>1</xdr:col>
      <xdr:colOff>0</xdr:colOff>
      <xdr:row>21</xdr:row>
      <xdr:rowOff>0</xdr:rowOff>
    </xdr:to>
    <xdr:sp macro="" textlink="">
      <xdr:nvSpPr>
        <xdr:cNvPr id="2" name="AutoShape 1">
          <a:hlinkClick xmlns:r="http://schemas.openxmlformats.org/officeDocument/2006/relationships" r:id="rId1"/>
        </xdr:cNvPr>
        <xdr:cNvSpPr>
          <a:spLocks noChangeArrowheads="1"/>
        </xdr:cNvSpPr>
      </xdr:nvSpPr>
      <xdr:spPr bwMode="auto">
        <a:xfrm rot="10800000">
          <a:off x="1333500" y="59721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0</xdr:colOff>
      <xdr:row>21</xdr:row>
      <xdr:rowOff>0</xdr:rowOff>
    </xdr:from>
    <xdr:to>
      <xdr:col>1</xdr:col>
      <xdr:colOff>0</xdr:colOff>
      <xdr:row>21</xdr:row>
      <xdr:rowOff>0</xdr:rowOff>
    </xdr:to>
    <xdr:sp macro="" textlink="">
      <xdr:nvSpPr>
        <xdr:cNvPr id="3" name="AutoShape 1">
          <a:hlinkClick xmlns:r="http://schemas.openxmlformats.org/officeDocument/2006/relationships" r:id="rId1"/>
        </xdr:cNvPr>
        <xdr:cNvSpPr>
          <a:spLocks noChangeArrowheads="1"/>
        </xdr:cNvSpPr>
      </xdr:nvSpPr>
      <xdr:spPr bwMode="auto">
        <a:xfrm rot="10800000">
          <a:off x="1333500" y="59721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0</xdr:colOff>
      <xdr:row>21</xdr:row>
      <xdr:rowOff>0</xdr:rowOff>
    </xdr:from>
    <xdr:to>
      <xdr:col>1</xdr:col>
      <xdr:colOff>0</xdr:colOff>
      <xdr:row>21</xdr:row>
      <xdr:rowOff>0</xdr:rowOff>
    </xdr:to>
    <xdr:sp macro="" textlink="">
      <xdr:nvSpPr>
        <xdr:cNvPr id="4" name="AutoShape 1">
          <a:hlinkClick xmlns:r="http://schemas.openxmlformats.org/officeDocument/2006/relationships" r:id="rId1"/>
        </xdr:cNvPr>
        <xdr:cNvSpPr>
          <a:spLocks noChangeArrowheads="1"/>
        </xdr:cNvSpPr>
      </xdr:nvSpPr>
      <xdr:spPr bwMode="auto">
        <a:xfrm rot="10800000">
          <a:off x="1333500" y="59721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0</xdr:colOff>
      <xdr:row>21</xdr:row>
      <xdr:rowOff>0</xdr:rowOff>
    </xdr:from>
    <xdr:to>
      <xdr:col>1</xdr:col>
      <xdr:colOff>0</xdr:colOff>
      <xdr:row>21</xdr:row>
      <xdr:rowOff>0</xdr:rowOff>
    </xdr:to>
    <xdr:sp macro="" textlink="">
      <xdr:nvSpPr>
        <xdr:cNvPr id="5" name="AutoShape 1">
          <a:hlinkClick xmlns:r="http://schemas.openxmlformats.org/officeDocument/2006/relationships" r:id="rId1"/>
        </xdr:cNvPr>
        <xdr:cNvSpPr>
          <a:spLocks noChangeArrowheads="1"/>
        </xdr:cNvSpPr>
      </xdr:nvSpPr>
      <xdr:spPr bwMode="auto">
        <a:xfrm rot="10800000">
          <a:off x="1333500" y="59721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2</xdr:col>
      <xdr:colOff>600075</xdr:colOff>
      <xdr:row>24</xdr:row>
      <xdr:rowOff>152400</xdr:rowOff>
    </xdr:from>
    <xdr:to>
      <xdr:col>4</xdr:col>
      <xdr:colOff>628650</xdr:colOff>
      <xdr:row>27</xdr:row>
      <xdr:rowOff>133350</xdr:rowOff>
    </xdr:to>
    <xdr:sp macro="" textlink="">
      <xdr:nvSpPr>
        <xdr:cNvPr id="6" name="AutoShape 2">
          <a:hlinkClick xmlns:r="http://schemas.openxmlformats.org/officeDocument/2006/relationships" r:id="rId1"/>
        </xdr:cNvPr>
        <xdr:cNvSpPr>
          <a:spLocks noChangeArrowheads="1"/>
        </xdr:cNvSpPr>
      </xdr:nvSpPr>
      <xdr:spPr bwMode="auto">
        <a:xfrm rot="10800000">
          <a:off x="2809875" y="6705600"/>
          <a:ext cx="1704975" cy="4667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196"/>
          </a:srgbClr>
        </a:solidFill>
        <a:ln w="9525">
          <a:solidFill>
            <a:srgbClr val="000000"/>
          </a:solidFill>
          <a:miter lim="800000"/>
          <a:headEnd/>
          <a:tailEnd/>
        </a:ln>
      </xdr:spPr>
    </xdr:sp>
    <xdr:clientData/>
  </xdr:twoCellAnchor>
</xdr:wsDr>
</file>

<file path=xl/drawings/drawing168.xml><?xml version="1.0" encoding="utf-8"?>
<xdr:wsDr xmlns:xdr="http://schemas.openxmlformats.org/drawingml/2006/spreadsheetDrawing" xmlns:a="http://schemas.openxmlformats.org/drawingml/2006/main">
  <xdr:twoCellAnchor>
    <xdr:from>
      <xdr:col>1</xdr:col>
      <xdr:colOff>0</xdr:colOff>
      <xdr:row>22</xdr:row>
      <xdr:rowOff>0</xdr:rowOff>
    </xdr:from>
    <xdr:to>
      <xdr:col>1</xdr:col>
      <xdr:colOff>0</xdr:colOff>
      <xdr:row>22</xdr:row>
      <xdr:rowOff>0</xdr:rowOff>
    </xdr:to>
    <xdr:sp macro="" textlink="">
      <xdr:nvSpPr>
        <xdr:cNvPr id="2" name="AutoShape 1">
          <a:hlinkClick xmlns:r="http://schemas.openxmlformats.org/officeDocument/2006/relationships" r:id="rId1"/>
        </xdr:cNvPr>
        <xdr:cNvSpPr>
          <a:spLocks noChangeArrowheads="1"/>
        </xdr:cNvSpPr>
      </xdr:nvSpPr>
      <xdr:spPr bwMode="auto">
        <a:xfrm rot="10800000">
          <a:off x="885825" y="62484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0</xdr:colOff>
      <xdr:row>22</xdr:row>
      <xdr:rowOff>0</xdr:rowOff>
    </xdr:from>
    <xdr:to>
      <xdr:col>1</xdr:col>
      <xdr:colOff>0</xdr:colOff>
      <xdr:row>22</xdr:row>
      <xdr:rowOff>0</xdr:rowOff>
    </xdr:to>
    <xdr:sp macro="" textlink="">
      <xdr:nvSpPr>
        <xdr:cNvPr id="3" name="AutoShape 1">
          <a:hlinkClick xmlns:r="http://schemas.openxmlformats.org/officeDocument/2006/relationships" r:id="rId1"/>
        </xdr:cNvPr>
        <xdr:cNvSpPr>
          <a:spLocks noChangeArrowheads="1"/>
        </xdr:cNvSpPr>
      </xdr:nvSpPr>
      <xdr:spPr bwMode="auto">
        <a:xfrm rot="10800000">
          <a:off x="885825" y="62484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2</xdr:col>
      <xdr:colOff>1400175</xdr:colOff>
      <xdr:row>25</xdr:row>
      <xdr:rowOff>133350</xdr:rowOff>
    </xdr:from>
    <xdr:to>
      <xdr:col>4</xdr:col>
      <xdr:colOff>628650</xdr:colOff>
      <xdr:row>28</xdr:row>
      <xdr:rowOff>133350</xdr:rowOff>
    </xdr:to>
    <xdr:sp macro="" textlink="">
      <xdr:nvSpPr>
        <xdr:cNvPr id="4" name="AutoShape 2">
          <a:hlinkClick xmlns:r="http://schemas.openxmlformats.org/officeDocument/2006/relationships" r:id="rId1"/>
        </xdr:cNvPr>
        <xdr:cNvSpPr>
          <a:spLocks noChangeArrowheads="1"/>
        </xdr:cNvSpPr>
      </xdr:nvSpPr>
      <xdr:spPr bwMode="auto">
        <a:xfrm rot="10800000">
          <a:off x="3781425" y="6962775"/>
          <a:ext cx="2057400" cy="4857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196"/>
          </a:srgbClr>
        </a:solidFill>
        <a:ln w="9525">
          <a:solidFill>
            <a:srgbClr val="000000"/>
          </a:solidFill>
          <a:miter lim="800000"/>
          <a:headEnd/>
          <a:tailEnd/>
        </a:ln>
      </xdr:spPr>
    </xdr:sp>
    <xdr:clientData/>
  </xdr:twoCellAnchor>
</xdr:wsDr>
</file>

<file path=xl/drawings/drawing169.xml><?xml version="1.0" encoding="utf-8"?>
<xdr:wsDr xmlns:xdr="http://schemas.openxmlformats.org/drawingml/2006/spreadsheetDrawing" xmlns:a="http://schemas.openxmlformats.org/drawingml/2006/main">
  <xdr:twoCellAnchor>
    <xdr:from>
      <xdr:col>2</xdr:col>
      <xdr:colOff>933450</xdr:colOff>
      <xdr:row>26</xdr:row>
      <xdr:rowOff>0</xdr:rowOff>
    </xdr:from>
    <xdr:to>
      <xdr:col>4</xdr:col>
      <xdr:colOff>552450</xdr:colOff>
      <xdr:row>33</xdr:row>
      <xdr:rowOff>9525</xdr:rowOff>
    </xdr:to>
    <xdr:sp macro="" textlink="">
      <xdr:nvSpPr>
        <xdr:cNvPr id="2" name="AutoShape 1">
          <a:hlinkClick xmlns:r="http://schemas.openxmlformats.org/officeDocument/2006/relationships" r:id="rId1"/>
        </xdr:cNvPr>
        <xdr:cNvSpPr>
          <a:spLocks noChangeArrowheads="1"/>
        </xdr:cNvSpPr>
      </xdr:nvSpPr>
      <xdr:spPr bwMode="auto">
        <a:xfrm rot="10800000">
          <a:off x="2781300" y="7124700"/>
          <a:ext cx="1657350" cy="5524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2724150</xdr:colOff>
      <xdr:row>36</xdr:row>
      <xdr:rowOff>0</xdr:rowOff>
    </xdr:from>
    <xdr:to>
      <xdr:col>2</xdr:col>
      <xdr:colOff>638175</xdr:colOff>
      <xdr:row>38</xdr:row>
      <xdr:rowOff>114300</xdr:rowOff>
    </xdr:to>
    <xdr:sp macro="" textlink="">
      <xdr:nvSpPr>
        <xdr:cNvPr id="85033" name="AutoShape 1">
          <a:hlinkClick xmlns:r="http://schemas.openxmlformats.org/officeDocument/2006/relationships" r:id="rId1"/>
        </xdr:cNvPr>
        <xdr:cNvSpPr>
          <a:spLocks noChangeArrowheads="1"/>
        </xdr:cNvSpPr>
      </xdr:nvSpPr>
      <xdr:spPr bwMode="auto">
        <a:xfrm rot="10800000">
          <a:off x="2724150" y="8972550"/>
          <a:ext cx="2047875" cy="4381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70.xml><?xml version="1.0" encoding="utf-8"?>
<xdr:wsDr xmlns:xdr="http://schemas.openxmlformats.org/drawingml/2006/spreadsheetDrawing" xmlns:a="http://schemas.openxmlformats.org/drawingml/2006/main">
  <xdr:twoCellAnchor>
    <xdr:from>
      <xdr:col>1</xdr:col>
      <xdr:colOff>600075</xdr:colOff>
      <xdr:row>25</xdr:row>
      <xdr:rowOff>38100</xdr:rowOff>
    </xdr:from>
    <xdr:to>
      <xdr:col>1</xdr:col>
      <xdr:colOff>2905125</xdr:colOff>
      <xdr:row>32</xdr:row>
      <xdr:rowOff>9525</xdr:rowOff>
    </xdr:to>
    <xdr:sp macro="" textlink="">
      <xdr:nvSpPr>
        <xdr:cNvPr id="2" name="AutoShape 1">
          <a:hlinkClick xmlns:r="http://schemas.openxmlformats.org/officeDocument/2006/relationships" r:id="rId1"/>
        </xdr:cNvPr>
        <xdr:cNvSpPr>
          <a:spLocks noChangeArrowheads="1"/>
        </xdr:cNvSpPr>
      </xdr:nvSpPr>
      <xdr:spPr bwMode="auto">
        <a:xfrm rot="10800000">
          <a:off x="2752725" y="6962775"/>
          <a:ext cx="2305050" cy="5143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71.xml><?xml version="1.0" encoding="utf-8"?>
<xdr:wsDr xmlns:xdr="http://schemas.openxmlformats.org/drawingml/2006/spreadsheetDrawing" xmlns:a="http://schemas.openxmlformats.org/drawingml/2006/main">
  <xdr:twoCellAnchor>
    <xdr:from>
      <xdr:col>1</xdr:col>
      <xdr:colOff>600075</xdr:colOff>
      <xdr:row>25</xdr:row>
      <xdr:rowOff>38100</xdr:rowOff>
    </xdr:from>
    <xdr:to>
      <xdr:col>1</xdr:col>
      <xdr:colOff>2905125</xdr:colOff>
      <xdr:row>32</xdr:row>
      <xdr:rowOff>9525</xdr:rowOff>
    </xdr:to>
    <xdr:sp macro="" textlink="">
      <xdr:nvSpPr>
        <xdr:cNvPr id="2" name="AutoShape 1">
          <a:hlinkClick xmlns:r="http://schemas.openxmlformats.org/officeDocument/2006/relationships" r:id="rId1"/>
        </xdr:cNvPr>
        <xdr:cNvSpPr>
          <a:spLocks noChangeArrowheads="1"/>
        </xdr:cNvSpPr>
      </xdr:nvSpPr>
      <xdr:spPr bwMode="auto">
        <a:xfrm rot="10800000">
          <a:off x="2752725" y="6962775"/>
          <a:ext cx="2305050" cy="5143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72.xml><?xml version="1.0" encoding="utf-8"?>
<xdr:wsDr xmlns:xdr="http://schemas.openxmlformats.org/drawingml/2006/spreadsheetDrawing" xmlns:a="http://schemas.openxmlformats.org/drawingml/2006/main">
  <xdr:twoCellAnchor>
    <xdr:from>
      <xdr:col>2</xdr:col>
      <xdr:colOff>933450</xdr:colOff>
      <xdr:row>27</xdr:row>
      <xdr:rowOff>0</xdr:rowOff>
    </xdr:from>
    <xdr:to>
      <xdr:col>4</xdr:col>
      <xdr:colOff>552450</xdr:colOff>
      <xdr:row>34</xdr:row>
      <xdr:rowOff>9525</xdr:rowOff>
    </xdr:to>
    <xdr:sp macro="" textlink="">
      <xdr:nvSpPr>
        <xdr:cNvPr id="2" name="AutoShape 1">
          <a:hlinkClick xmlns:r="http://schemas.openxmlformats.org/officeDocument/2006/relationships" r:id="rId1"/>
        </xdr:cNvPr>
        <xdr:cNvSpPr>
          <a:spLocks noChangeArrowheads="1"/>
        </xdr:cNvSpPr>
      </xdr:nvSpPr>
      <xdr:spPr bwMode="auto">
        <a:xfrm rot="10800000">
          <a:off x="2781300" y="7515225"/>
          <a:ext cx="1657350" cy="5524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73.xml><?xml version="1.0" encoding="utf-8"?>
<xdr:wsDr xmlns:xdr="http://schemas.openxmlformats.org/drawingml/2006/spreadsheetDrawing" xmlns:a="http://schemas.openxmlformats.org/drawingml/2006/main">
  <xdr:twoCellAnchor>
    <xdr:from>
      <xdr:col>5</xdr:col>
      <xdr:colOff>57150</xdr:colOff>
      <xdr:row>82</xdr:row>
      <xdr:rowOff>95250</xdr:rowOff>
    </xdr:from>
    <xdr:to>
      <xdr:col>8</xdr:col>
      <xdr:colOff>466725</xdr:colOff>
      <xdr:row>86</xdr:row>
      <xdr:rowOff>0</xdr:rowOff>
    </xdr:to>
    <xdr:sp macro="" textlink="">
      <xdr:nvSpPr>
        <xdr:cNvPr id="2" name="AutoShape 1">
          <a:hlinkClick xmlns:r="http://schemas.openxmlformats.org/officeDocument/2006/relationships" r:id="rId1"/>
        </xdr:cNvPr>
        <xdr:cNvSpPr>
          <a:spLocks noChangeArrowheads="1"/>
        </xdr:cNvSpPr>
      </xdr:nvSpPr>
      <xdr:spPr bwMode="auto">
        <a:xfrm rot="10800000">
          <a:off x="3105150" y="21507450"/>
          <a:ext cx="2124075" cy="5524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29019"/>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74.xml><?xml version="1.0" encoding="utf-8"?>
<xdr:wsDr xmlns:xdr="http://schemas.openxmlformats.org/drawingml/2006/spreadsheetDrawing" xmlns:a="http://schemas.openxmlformats.org/drawingml/2006/main">
  <xdr:twoCellAnchor>
    <xdr:from>
      <xdr:col>5</xdr:col>
      <xdr:colOff>57150</xdr:colOff>
      <xdr:row>59</xdr:row>
      <xdr:rowOff>104775</xdr:rowOff>
    </xdr:from>
    <xdr:to>
      <xdr:col>8</xdr:col>
      <xdr:colOff>466725</xdr:colOff>
      <xdr:row>61</xdr:row>
      <xdr:rowOff>161925</xdr:rowOff>
    </xdr:to>
    <xdr:sp macro="" textlink="">
      <xdr:nvSpPr>
        <xdr:cNvPr id="2" name="AutoShape 1">
          <a:hlinkClick xmlns:r="http://schemas.openxmlformats.org/officeDocument/2006/relationships" r:id="rId1"/>
        </xdr:cNvPr>
        <xdr:cNvSpPr>
          <a:spLocks noChangeArrowheads="1"/>
        </xdr:cNvSpPr>
      </xdr:nvSpPr>
      <xdr:spPr bwMode="auto">
        <a:xfrm rot="10800000">
          <a:off x="3105150" y="15763875"/>
          <a:ext cx="2124075" cy="5524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29019"/>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75.xml><?xml version="1.0" encoding="utf-8"?>
<xdr:wsDr xmlns:xdr="http://schemas.openxmlformats.org/drawingml/2006/spreadsheetDrawing" xmlns:a="http://schemas.openxmlformats.org/drawingml/2006/main">
  <xdr:twoCellAnchor>
    <xdr:from>
      <xdr:col>1</xdr:col>
      <xdr:colOff>400050</xdr:colOff>
      <xdr:row>28</xdr:row>
      <xdr:rowOff>38100</xdr:rowOff>
    </xdr:from>
    <xdr:to>
      <xdr:col>4</xdr:col>
      <xdr:colOff>304800</xdr:colOff>
      <xdr:row>30</xdr:row>
      <xdr:rowOff>133350</xdr:rowOff>
    </xdr:to>
    <xdr:sp macro="" textlink="">
      <xdr:nvSpPr>
        <xdr:cNvPr id="2" name="AutoShape 1">
          <a:hlinkClick xmlns:r="http://schemas.openxmlformats.org/officeDocument/2006/relationships" r:id="rId1"/>
        </xdr:cNvPr>
        <xdr:cNvSpPr>
          <a:spLocks noChangeArrowheads="1"/>
        </xdr:cNvSpPr>
      </xdr:nvSpPr>
      <xdr:spPr bwMode="auto">
        <a:xfrm rot="10800000">
          <a:off x="1285875" y="7734300"/>
          <a:ext cx="2209800" cy="4953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76.xml><?xml version="1.0" encoding="utf-8"?>
<xdr:wsDr xmlns:xdr="http://schemas.openxmlformats.org/drawingml/2006/spreadsheetDrawing" xmlns:a="http://schemas.openxmlformats.org/drawingml/2006/main">
  <xdr:twoCellAnchor>
    <xdr:from>
      <xdr:col>1</xdr:col>
      <xdr:colOff>695325</xdr:colOff>
      <xdr:row>18</xdr:row>
      <xdr:rowOff>47625</xdr:rowOff>
    </xdr:from>
    <xdr:to>
      <xdr:col>3</xdr:col>
      <xdr:colOff>523875</xdr:colOff>
      <xdr:row>20</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2343150" y="5057775"/>
          <a:ext cx="1971675" cy="5143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77.xml><?xml version="1.0" encoding="utf-8"?>
<xdr:wsDr xmlns:xdr="http://schemas.openxmlformats.org/drawingml/2006/spreadsheetDrawing" xmlns:a="http://schemas.openxmlformats.org/drawingml/2006/main">
  <xdr:twoCellAnchor>
    <xdr:from>
      <xdr:col>3</xdr:col>
      <xdr:colOff>114300</xdr:colOff>
      <xdr:row>104</xdr:row>
      <xdr:rowOff>161925</xdr:rowOff>
    </xdr:from>
    <xdr:to>
      <xdr:col>4</xdr:col>
      <xdr:colOff>885825</xdr:colOff>
      <xdr:row>106</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3248025" y="18545175"/>
          <a:ext cx="1657350" cy="428625"/>
        </a:xfrm>
        <a:custGeom>
          <a:avLst/>
          <a:gdLst>
            <a:gd name="T0" fmla="*/ 2147483647 w 21600"/>
            <a:gd name="T1" fmla="*/ 0 h 21600"/>
            <a:gd name="T2" fmla="*/ 0 w 21600"/>
            <a:gd name="T3" fmla="*/ 1786271391 h 21600"/>
            <a:gd name="T4" fmla="*/ 2147483647 w 21600"/>
            <a:gd name="T5" fmla="*/ 2147483647 h 21600"/>
            <a:gd name="T6" fmla="*/ 2147483647 w 21600"/>
            <a:gd name="T7" fmla="*/ 1786271391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29019"/>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78.xml><?xml version="1.0" encoding="utf-8"?>
<xdr:wsDr xmlns:xdr="http://schemas.openxmlformats.org/drawingml/2006/spreadsheetDrawing" xmlns:a="http://schemas.openxmlformats.org/drawingml/2006/main">
  <xdr:twoCellAnchor>
    <xdr:from>
      <xdr:col>1</xdr:col>
      <xdr:colOff>695325</xdr:colOff>
      <xdr:row>129</xdr:row>
      <xdr:rowOff>47625</xdr:rowOff>
    </xdr:from>
    <xdr:to>
      <xdr:col>3</xdr:col>
      <xdr:colOff>523875</xdr:colOff>
      <xdr:row>131</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3952875" y="26641425"/>
          <a:ext cx="1971675" cy="5143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79.xml><?xml version="1.0" encoding="utf-8"?>
<xdr:wsDr xmlns:xdr="http://schemas.openxmlformats.org/drawingml/2006/spreadsheetDrawing" xmlns:a="http://schemas.openxmlformats.org/drawingml/2006/main">
  <xdr:twoCellAnchor>
    <xdr:from>
      <xdr:col>2</xdr:col>
      <xdr:colOff>304800</xdr:colOff>
      <xdr:row>105</xdr:row>
      <xdr:rowOff>76200</xdr:rowOff>
    </xdr:from>
    <xdr:to>
      <xdr:col>3</xdr:col>
      <xdr:colOff>885825</xdr:colOff>
      <xdr:row>108</xdr:row>
      <xdr:rowOff>85725</xdr:rowOff>
    </xdr:to>
    <xdr:sp macro="" textlink="">
      <xdr:nvSpPr>
        <xdr:cNvPr id="2" name="AutoShape 1">
          <a:hlinkClick xmlns:r="http://schemas.openxmlformats.org/officeDocument/2006/relationships" r:id="rId1"/>
        </xdr:cNvPr>
        <xdr:cNvSpPr>
          <a:spLocks noChangeArrowheads="1"/>
        </xdr:cNvSpPr>
      </xdr:nvSpPr>
      <xdr:spPr bwMode="auto">
        <a:xfrm rot="10800000">
          <a:off x="2371725" y="26650950"/>
          <a:ext cx="1743075" cy="6381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29019"/>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2724150</xdr:colOff>
      <xdr:row>36</xdr:row>
      <xdr:rowOff>0</xdr:rowOff>
    </xdr:from>
    <xdr:to>
      <xdr:col>2</xdr:col>
      <xdr:colOff>638175</xdr:colOff>
      <xdr:row>38</xdr:row>
      <xdr:rowOff>114300</xdr:rowOff>
    </xdr:to>
    <xdr:sp macro="" textlink="">
      <xdr:nvSpPr>
        <xdr:cNvPr id="86057" name="AutoShape 1">
          <a:hlinkClick xmlns:r="http://schemas.openxmlformats.org/officeDocument/2006/relationships" r:id="rId1"/>
        </xdr:cNvPr>
        <xdr:cNvSpPr>
          <a:spLocks noChangeArrowheads="1"/>
        </xdr:cNvSpPr>
      </xdr:nvSpPr>
      <xdr:spPr bwMode="auto">
        <a:xfrm rot="10800000">
          <a:off x="2724150" y="9077325"/>
          <a:ext cx="2047875" cy="4381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80.xml><?xml version="1.0" encoding="utf-8"?>
<xdr:wsDr xmlns:xdr="http://schemas.openxmlformats.org/drawingml/2006/spreadsheetDrawing" xmlns:a="http://schemas.openxmlformats.org/drawingml/2006/main">
  <xdr:twoCellAnchor>
    <xdr:from>
      <xdr:col>2</xdr:col>
      <xdr:colOff>0</xdr:colOff>
      <xdr:row>26</xdr:row>
      <xdr:rowOff>66675</xdr:rowOff>
    </xdr:from>
    <xdr:to>
      <xdr:col>3</xdr:col>
      <xdr:colOff>885825</xdr:colOff>
      <xdr:row>28</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2371725" y="6943725"/>
          <a:ext cx="2114550" cy="4953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29019"/>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81.xml><?xml version="1.0" encoding="utf-8"?>
<xdr:wsDr xmlns:xdr="http://schemas.openxmlformats.org/drawingml/2006/spreadsheetDrawing" xmlns:a="http://schemas.openxmlformats.org/drawingml/2006/main">
  <xdr:twoCellAnchor>
    <xdr:from>
      <xdr:col>1</xdr:col>
      <xdr:colOff>876299</xdr:colOff>
      <xdr:row>106</xdr:row>
      <xdr:rowOff>19050</xdr:rowOff>
    </xdr:from>
    <xdr:to>
      <xdr:col>3</xdr:col>
      <xdr:colOff>885824</xdr:colOff>
      <xdr:row>107</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2257424" y="24450675"/>
          <a:ext cx="3200400" cy="3810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29019"/>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82.xml><?xml version="1.0" encoding="utf-8"?>
<xdr:wsDr xmlns:xdr="http://schemas.openxmlformats.org/drawingml/2006/spreadsheetDrawing" xmlns:a="http://schemas.openxmlformats.org/drawingml/2006/main">
  <xdr:twoCellAnchor>
    <xdr:from>
      <xdr:col>2</xdr:col>
      <xdr:colOff>114300</xdr:colOff>
      <xdr:row>24</xdr:row>
      <xdr:rowOff>57150</xdr:rowOff>
    </xdr:from>
    <xdr:to>
      <xdr:col>3</xdr:col>
      <xdr:colOff>885825</xdr:colOff>
      <xdr:row>27</xdr:row>
      <xdr:rowOff>85725</xdr:rowOff>
    </xdr:to>
    <xdr:sp macro="" textlink="">
      <xdr:nvSpPr>
        <xdr:cNvPr id="2" name="AutoShape 1">
          <a:hlinkClick xmlns:r="http://schemas.openxmlformats.org/officeDocument/2006/relationships" r:id="rId1"/>
        </xdr:cNvPr>
        <xdr:cNvSpPr>
          <a:spLocks noChangeArrowheads="1"/>
        </xdr:cNvSpPr>
      </xdr:nvSpPr>
      <xdr:spPr bwMode="auto">
        <a:xfrm rot="10800000">
          <a:off x="2171700" y="6410325"/>
          <a:ext cx="1847850" cy="6096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29019"/>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83.xml><?xml version="1.0" encoding="utf-8"?>
<xdr:wsDr xmlns:xdr="http://schemas.openxmlformats.org/drawingml/2006/spreadsheetDrawing" xmlns:a="http://schemas.openxmlformats.org/drawingml/2006/main">
  <xdr:twoCellAnchor>
    <xdr:from>
      <xdr:col>1</xdr:col>
      <xdr:colOff>866775</xdr:colOff>
      <xdr:row>94</xdr:row>
      <xdr:rowOff>28575</xdr:rowOff>
    </xdr:from>
    <xdr:to>
      <xdr:col>3</xdr:col>
      <xdr:colOff>885825</xdr:colOff>
      <xdr:row>96</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1657350" y="23888700"/>
          <a:ext cx="1952625" cy="5334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29019"/>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84.xml><?xml version="1.0" encoding="utf-8"?>
<xdr:wsDr xmlns:xdr="http://schemas.openxmlformats.org/drawingml/2006/spreadsheetDrawing" xmlns:a="http://schemas.openxmlformats.org/drawingml/2006/main">
  <xdr:twoCellAnchor>
    <xdr:from>
      <xdr:col>1</xdr:col>
      <xdr:colOff>866775</xdr:colOff>
      <xdr:row>27</xdr:row>
      <xdr:rowOff>28575</xdr:rowOff>
    </xdr:from>
    <xdr:to>
      <xdr:col>3</xdr:col>
      <xdr:colOff>885825</xdr:colOff>
      <xdr:row>29</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1676400" y="7115175"/>
          <a:ext cx="2209800" cy="5334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29019"/>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85.xml><?xml version="1.0" encoding="utf-8"?>
<xdr:wsDr xmlns:xdr="http://schemas.openxmlformats.org/drawingml/2006/spreadsheetDrawing" xmlns:a="http://schemas.openxmlformats.org/drawingml/2006/main">
  <xdr:twoCellAnchor>
    <xdr:from>
      <xdr:col>2</xdr:col>
      <xdr:colOff>161925</xdr:colOff>
      <xdr:row>106</xdr:row>
      <xdr:rowOff>66675</xdr:rowOff>
    </xdr:from>
    <xdr:to>
      <xdr:col>4</xdr:col>
      <xdr:colOff>85725</xdr:colOff>
      <xdr:row>108</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1685925" y="26079450"/>
          <a:ext cx="1695450" cy="4953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29019"/>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86.xml><?xml version="1.0" encoding="utf-8"?>
<xdr:wsDr xmlns:xdr="http://schemas.openxmlformats.org/drawingml/2006/spreadsheetDrawing" xmlns:a="http://schemas.openxmlformats.org/drawingml/2006/main">
  <xdr:twoCellAnchor>
    <xdr:from>
      <xdr:col>1</xdr:col>
      <xdr:colOff>523875</xdr:colOff>
      <xdr:row>50</xdr:row>
      <xdr:rowOff>28575</xdr:rowOff>
    </xdr:from>
    <xdr:to>
      <xdr:col>3</xdr:col>
      <xdr:colOff>295275</xdr:colOff>
      <xdr:row>52</xdr:row>
      <xdr:rowOff>123825</xdr:rowOff>
    </xdr:to>
    <xdr:sp macro="" textlink="">
      <xdr:nvSpPr>
        <xdr:cNvPr id="2" name="AutoShape 1">
          <a:hlinkClick xmlns:r="http://schemas.openxmlformats.org/officeDocument/2006/relationships" r:id="rId1"/>
        </xdr:cNvPr>
        <xdr:cNvSpPr>
          <a:spLocks noChangeArrowheads="1"/>
        </xdr:cNvSpPr>
      </xdr:nvSpPr>
      <xdr:spPr bwMode="auto">
        <a:xfrm rot="10800000">
          <a:off x="1228725" y="13001625"/>
          <a:ext cx="2295525" cy="4953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87.xml><?xml version="1.0" encoding="utf-8"?>
<xdr:wsDr xmlns:xdr="http://schemas.openxmlformats.org/drawingml/2006/spreadsheetDrawing" xmlns:a="http://schemas.openxmlformats.org/drawingml/2006/main">
  <xdr:twoCellAnchor>
    <xdr:from>
      <xdr:col>1</xdr:col>
      <xdr:colOff>552450</xdr:colOff>
      <xdr:row>24</xdr:row>
      <xdr:rowOff>28575</xdr:rowOff>
    </xdr:from>
    <xdr:to>
      <xdr:col>4</xdr:col>
      <xdr:colOff>123825</xdr:colOff>
      <xdr:row>26</xdr:row>
      <xdr:rowOff>123825</xdr:rowOff>
    </xdr:to>
    <xdr:sp macro="" textlink="">
      <xdr:nvSpPr>
        <xdr:cNvPr id="2" name="AutoShape 1">
          <a:hlinkClick xmlns:r="http://schemas.openxmlformats.org/officeDocument/2006/relationships" r:id="rId1"/>
        </xdr:cNvPr>
        <xdr:cNvSpPr>
          <a:spLocks noChangeArrowheads="1"/>
        </xdr:cNvSpPr>
      </xdr:nvSpPr>
      <xdr:spPr bwMode="auto">
        <a:xfrm rot="10800000">
          <a:off x="1495425" y="6372225"/>
          <a:ext cx="1847850" cy="4953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552450</xdr:colOff>
      <xdr:row>24</xdr:row>
      <xdr:rowOff>28575</xdr:rowOff>
    </xdr:from>
    <xdr:to>
      <xdr:col>4</xdr:col>
      <xdr:colOff>123825</xdr:colOff>
      <xdr:row>26</xdr:row>
      <xdr:rowOff>152400</xdr:rowOff>
    </xdr:to>
    <xdr:sp macro="" textlink="">
      <xdr:nvSpPr>
        <xdr:cNvPr id="3" name="AutoShape 1">
          <a:hlinkClick xmlns:r="http://schemas.openxmlformats.org/officeDocument/2006/relationships" r:id="rId1"/>
        </xdr:cNvPr>
        <xdr:cNvSpPr>
          <a:spLocks noChangeArrowheads="1"/>
        </xdr:cNvSpPr>
      </xdr:nvSpPr>
      <xdr:spPr bwMode="auto">
        <a:xfrm rot="10800000">
          <a:off x="1495425" y="6372225"/>
          <a:ext cx="1847850" cy="5238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88.xml><?xml version="1.0" encoding="utf-8"?>
<xdr:wsDr xmlns:xdr="http://schemas.openxmlformats.org/drawingml/2006/spreadsheetDrawing" xmlns:a="http://schemas.openxmlformats.org/drawingml/2006/main">
  <xdr:twoCellAnchor>
    <xdr:from>
      <xdr:col>1</xdr:col>
      <xdr:colOff>552450</xdr:colOff>
      <xdr:row>25</xdr:row>
      <xdr:rowOff>28575</xdr:rowOff>
    </xdr:from>
    <xdr:to>
      <xdr:col>4</xdr:col>
      <xdr:colOff>123825</xdr:colOff>
      <xdr:row>27</xdr:row>
      <xdr:rowOff>123825</xdr:rowOff>
    </xdr:to>
    <xdr:sp macro="" textlink="">
      <xdr:nvSpPr>
        <xdr:cNvPr id="2" name="AutoShape 1">
          <a:hlinkClick xmlns:r="http://schemas.openxmlformats.org/officeDocument/2006/relationships" r:id="rId1"/>
        </xdr:cNvPr>
        <xdr:cNvSpPr>
          <a:spLocks noChangeArrowheads="1"/>
        </xdr:cNvSpPr>
      </xdr:nvSpPr>
      <xdr:spPr bwMode="auto">
        <a:xfrm rot="10800000">
          <a:off x="1495425" y="6553200"/>
          <a:ext cx="1838325" cy="4953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89.xml><?xml version="1.0" encoding="utf-8"?>
<xdr:wsDr xmlns:xdr="http://schemas.openxmlformats.org/drawingml/2006/spreadsheetDrawing" xmlns:a="http://schemas.openxmlformats.org/drawingml/2006/main">
  <xdr:twoCellAnchor>
    <xdr:from>
      <xdr:col>2</xdr:col>
      <xdr:colOff>38100</xdr:colOff>
      <xdr:row>24</xdr:row>
      <xdr:rowOff>66675</xdr:rowOff>
    </xdr:from>
    <xdr:to>
      <xdr:col>4</xdr:col>
      <xdr:colOff>123825</xdr:colOff>
      <xdr:row>26</xdr:row>
      <xdr:rowOff>123825</xdr:rowOff>
    </xdr:to>
    <xdr:sp macro="" textlink="">
      <xdr:nvSpPr>
        <xdr:cNvPr id="26" name="AutoShape 25">
          <a:hlinkClick xmlns:r="http://schemas.openxmlformats.org/officeDocument/2006/relationships" r:id="rId1"/>
        </xdr:cNvPr>
        <xdr:cNvSpPr>
          <a:spLocks noChangeArrowheads="1"/>
        </xdr:cNvSpPr>
      </xdr:nvSpPr>
      <xdr:spPr bwMode="auto">
        <a:xfrm rot="10800000">
          <a:off x="1704975" y="6486525"/>
          <a:ext cx="1638300" cy="4572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2724150</xdr:colOff>
      <xdr:row>33</xdr:row>
      <xdr:rowOff>0</xdr:rowOff>
    </xdr:from>
    <xdr:to>
      <xdr:col>2</xdr:col>
      <xdr:colOff>638175</xdr:colOff>
      <xdr:row>35</xdr:row>
      <xdr:rowOff>114300</xdr:rowOff>
    </xdr:to>
    <xdr:sp macro="" textlink="">
      <xdr:nvSpPr>
        <xdr:cNvPr id="125991" name="AutoShape 1">
          <a:hlinkClick xmlns:r="http://schemas.openxmlformats.org/officeDocument/2006/relationships" r:id="rId1"/>
        </xdr:cNvPr>
        <xdr:cNvSpPr>
          <a:spLocks noChangeArrowheads="1"/>
        </xdr:cNvSpPr>
      </xdr:nvSpPr>
      <xdr:spPr bwMode="auto">
        <a:xfrm rot="10800000">
          <a:off x="2724150" y="8343900"/>
          <a:ext cx="1457325" cy="4381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90.xml><?xml version="1.0" encoding="utf-8"?>
<xdr:wsDr xmlns:xdr="http://schemas.openxmlformats.org/drawingml/2006/spreadsheetDrawing" xmlns:a="http://schemas.openxmlformats.org/drawingml/2006/main">
  <xdr:twoCellAnchor>
    <xdr:from>
      <xdr:col>1</xdr:col>
      <xdr:colOff>695325</xdr:colOff>
      <xdr:row>24</xdr:row>
      <xdr:rowOff>95250</xdr:rowOff>
    </xdr:from>
    <xdr:to>
      <xdr:col>4</xdr:col>
      <xdr:colOff>123825</xdr:colOff>
      <xdr:row>26</xdr:row>
      <xdr:rowOff>142875</xdr:rowOff>
    </xdr:to>
    <xdr:sp macro="" textlink="">
      <xdr:nvSpPr>
        <xdr:cNvPr id="26" name="AutoShape 25">
          <a:hlinkClick xmlns:r="http://schemas.openxmlformats.org/officeDocument/2006/relationships" r:id="rId1"/>
        </xdr:cNvPr>
        <xdr:cNvSpPr>
          <a:spLocks noChangeArrowheads="1"/>
        </xdr:cNvSpPr>
      </xdr:nvSpPr>
      <xdr:spPr bwMode="auto">
        <a:xfrm rot="10800000">
          <a:off x="1638300" y="6496050"/>
          <a:ext cx="1704975" cy="4762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91.xml><?xml version="1.0" encoding="utf-8"?>
<xdr:wsDr xmlns:xdr="http://schemas.openxmlformats.org/drawingml/2006/spreadsheetDrawing" xmlns:a="http://schemas.openxmlformats.org/drawingml/2006/main">
  <xdr:twoCellAnchor>
    <xdr:from>
      <xdr:col>1</xdr:col>
      <xdr:colOff>552450</xdr:colOff>
      <xdr:row>24</xdr:row>
      <xdr:rowOff>28575</xdr:rowOff>
    </xdr:from>
    <xdr:to>
      <xdr:col>4</xdr:col>
      <xdr:colOff>123825</xdr:colOff>
      <xdr:row>26</xdr:row>
      <xdr:rowOff>123825</xdr:rowOff>
    </xdr:to>
    <xdr:sp macro="" textlink="">
      <xdr:nvSpPr>
        <xdr:cNvPr id="26" name="AutoShape 25">
          <a:hlinkClick xmlns:r="http://schemas.openxmlformats.org/officeDocument/2006/relationships" r:id="rId1"/>
        </xdr:cNvPr>
        <xdr:cNvSpPr>
          <a:spLocks noChangeArrowheads="1"/>
        </xdr:cNvSpPr>
      </xdr:nvSpPr>
      <xdr:spPr bwMode="auto">
        <a:xfrm rot="10800000">
          <a:off x="1495425" y="6115050"/>
          <a:ext cx="1838325" cy="4953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92.xml><?xml version="1.0" encoding="utf-8"?>
<xdr:wsDr xmlns:xdr="http://schemas.openxmlformats.org/drawingml/2006/spreadsheetDrawing" xmlns:a="http://schemas.openxmlformats.org/drawingml/2006/main">
  <xdr:twoCellAnchor>
    <xdr:from>
      <xdr:col>1</xdr:col>
      <xdr:colOff>552450</xdr:colOff>
      <xdr:row>24</xdr:row>
      <xdr:rowOff>28575</xdr:rowOff>
    </xdr:from>
    <xdr:to>
      <xdr:col>4</xdr:col>
      <xdr:colOff>123825</xdr:colOff>
      <xdr:row>26</xdr:row>
      <xdr:rowOff>123825</xdr:rowOff>
    </xdr:to>
    <xdr:sp macro="" textlink="">
      <xdr:nvSpPr>
        <xdr:cNvPr id="26" name="AutoShape 25">
          <a:hlinkClick xmlns:r="http://schemas.openxmlformats.org/officeDocument/2006/relationships" r:id="rId1"/>
        </xdr:cNvPr>
        <xdr:cNvSpPr>
          <a:spLocks noChangeArrowheads="1"/>
        </xdr:cNvSpPr>
      </xdr:nvSpPr>
      <xdr:spPr bwMode="auto">
        <a:xfrm rot="10800000">
          <a:off x="1495425" y="6191250"/>
          <a:ext cx="1847850" cy="4953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93.xml><?xml version="1.0" encoding="utf-8"?>
<xdr:wsDr xmlns:xdr="http://schemas.openxmlformats.org/drawingml/2006/spreadsheetDrawing" xmlns:a="http://schemas.openxmlformats.org/drawingml/2006/main">
  <xdr:twoCellAnchor>
    <xdr:from>
      <xdr:col>2</xdr:col>
      <xdr:colOff>561975</xdr:colOff>
      <xdr:row>42</xdr:row>
      <xdr:rowOff>66675</xdr:rowOff>
    </xdr:from>
    <xdr:to>
      <xdr:col>4</xdr:col>
      <xdr:colOff>561975</xdr:colOff>
      <xdr:row>46</xdr:row>
      <xdr:rowOff>66675</xdr:rowOff>
    </xdr:to>
    <xdr:sp macro="" textlink="">
      <xdr:nvSpPr>
        <xdr:cNvPr id="2" name="AutoShape 1">
          <a:hlinkClick xmlns:r="http://schemas.openxmlformats.org/officeDocument/2006/relationships" r:id="rId1"/>
        </xdr:cNvPr>
        <xdr:cNvSpPr>
          <a:spLocks noChangeArrowheads="1"/>
        </xdr:cNvSpPr>
      </xdr:nvSpPr>
      <xdr:spPr bwMode="auto">
        <a:xfrm rot="10800000">
          <a:off x="2428875" y="10506075"/>
          <a:ext cx="1590675" cy="6477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98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94.xml><?xml version="1.0" encoding="utf-8"?>
<xdr:wsDr xmlns:xdr="http://schemas.openxmlformats.org/drawingml/2006/spreadsheetDrawing" xmlns:a="http://schemas.openxmlformats.org/drawingml/2006/main">
  <xdr:twoCellAnchor>
    <xdr:from>
      <xdr:col>3</xdr:col>
      <xdr:colOff>400050</xdr:colOff>
      <xdr:row>28</xdr:row>
      <xdr:rowOff>0</xdr:rowOff>
    </xdr:from>
    <xdr:to>
      <xdr:col>5</xdr:col>
      <xdr:colOff>466725</xdr:colOff>
      <xdr:row>31</xdr:row>
      <xdr:rowOff>57150</xdr:rowOff>
    </xdr:to>
    <xdr:sp macro="" textlink="">
      <xdr:nvSpPr>
        <xdr:cNvPr id="2" name="AutoShape 2">
          <a:hlinkClick xmlns:r="http://schemas.openxmlformats.org/officeDocument/2006/relationships" r:id="rId1"/>
        </xdr:cNvPr>
        <xdr:cNvSpPr>
          <a:spLocks noChangeArrowheads="1"/>
        </xdr:cNvSpPr>
      </xdr:nvSpPr>
      <xdr:spPr bwMode="auto">
        <a:xfrm rot="10800000">
          <a:off x="2971800" y="7153275"/>
          <a:ext cx="1743075" cy="5810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95.xml><?xml version="1.0" encoding="utf-8"?>
<xdr:wsDr xmlns:xdr="http://schemas.openxmlformats.org/drawingml/2006/spreadsheetDrawing" xmlns:a="http://schemas.openxmlformats.org/drawingml/2006/main">
  <xdr:twoCellAnchor>
    <xdr:from>
      <xdr:col>3</xdr:col>
      <xdr:colOff>628650</xdr:colOff>
      <xdr:row>29</xdr:row>
      <xdr:rowOff>28575</xdr:rowOff>
    </xdr:from>
    <xdr:to>
      <xdr:col>5</xdr:col>
      <xdr:colOff>619125</xdr:colOff>
      <xdr:row>33</xdr:row>
      <xdr:rowOff>47625</xdr:rowOff>
    </xdr:to>
    <xdr:sp macro="" textlink="">
      <xdr:nvSpPr>
        <xdr:cNvPr id="2" name="AutoShape 1">
          <a:hlinkClick xmlns:r="http://schemas.openxmlformats.org/officeDocument/2006/relationships" r:id="rId1"/>
        </xdr:cNvPr>
        <xdr:cNvSpPr>
          <a:spLocks noChangeArrowheads="1"/>
        </xdr:cNvSpPr>
      </xdr:nvSpPr>
      <xdr:spPr bwMode="auto">
        <a:xfrm rot="10800000">
          <a:off x="3190875" y="7677150"/>
          <a:ext cx="1619250" cy="6667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96.xml><?xml version="1.0" encoding="utf-8"?>
<xdr:wsDr xmlns:xdr="http://schemas.openxmlformats.org/drawingml/2006/spreadsheetDrawing" xmlns:a="http://schemas.openxmlformats.org/drawingml/2006/main">
  <xdr:twoCellAnchor>
    <xdr:from>
      <xdr:col>1</xdr:col>
      <xdr:colOff>1247775</xdr:colOff>
      <xdr:row>29</xdr:row>
      <xdr:rowOff>152400</xdr:rowOff>
    </xdr:from>
    <xdr:to>
      <xdr:col>3</xdr:col>
      <xdr:colOff>19050</xdr:colOff>
      <xdr:row>33</xdr:row>
      <xdr:rowOff>47625</xdr:rowOff>
    </xdr:to>
    <xdr:sp macro="" textlink="">
      <xdr:nvSpPr>
        <xdr:cNvPr id="2" name="AutoShape 1">
          <a:hlinkClick xmlns:r="http://schemas.openxmlformats.org/officeDocument/2006/relationships" r:id="rId1"/>
        </xdr:cNvPr>
        <xdr:cNvSpPr>
          <a:spLocks noChangeArrowheads="1"/>
        </xdr:cNvSpPr>
      </xdr:nvSpPr>
      <xdr:spPr bwMode="auto">
        <a:xfrm rot="10800000">
          <a:off x="2400300" y="7467600"/>
          <a:ext cx="1695450" cy="5715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97.xml><?xml version="1.0" encoding="utf-8"?>
<xdr:wsDr xmlns:xdr="http://schemas.openxmlformats.org/drawingml/2006/spreadsheetDrawing" xmlns:a="http://schemas.openxmlformats.org/drawingml/2006/main">
  <xdr:twoCellAnchor>
    <xdr:from>
      <xdr:col>3</xdr:col>
      <xdr:colOff>571500</xdr:colOff>
      <xdr:row>58</xdr:row>
      <xdr:rowOff>76200</xdr:rowOff>
    </xdr:from>
    <xdr:to>
      <xdr:col>5</xdr:col>
      <xdr:colOff>533400</xdr:colOff>
      <xdr:row>62</xdr:row>
      <xdr:rowOff>28575</xdr:rowOff>
    </xdr:to>
    <xdr:sp macro="" textlink="">
      <xdr:nvSpPr>
        <xdr:cNvPr id="2" name="AutoShape 1">
          <a:hlinkClick xmlns:r="http://schemas.openxmlformats.org/officeDocument/2006/relationships" r:id="rId1"/>
        </xdr:cNvPr>
        <xdr:cNvSpPr>
          <a:spLocks noChangeArrowheads="1"/>
        </xdr:cNvSpPr>
      </xdr:nvSpPr>
      <xdr:spPr bwMode="auto">
        <a:xfrm>
          <a:off x="3162300" y="16011525"/>
          <a:ext cx="1162050" cy="600075"/>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xdr:col>
      <xdr:colOff>276225</xdr:colOff>
      <xdr:row>63</xdr:row>
      <xdr:rowOff>152400</xdr:rowOff>
    </xdr:from>
    <xdr:to>
      <xdr:col>6</xdr:col>
      <xdr:colOff>161925</xdr:colOff>
      <xdr:row>67</xdr:row>
      <xdr:rowOff>9525</xdr:rowOff>
    </xdr:to>
    <xdr:sp macro="" textlink="">
      <xdr:nvSpPr>
        <xdr:cNvPr id="3" name="AutoShape 2">
          <a:hlinkClick xmlns:r="http://schemas.openxmlformats.org/officeDocument/2006/relationships" r:id="rId2"/>
        </xdr:cNvPr>
        <xdr:cNvSpPr>
          <a:spLocks noChangeArrowheads="1"/>
        </xdr:cNvSpPr>
      </xdr:nvSpPr>
      <xdr:spPr bwMode="auto">
        <a:xfrm rot="10800000">
          <a:off x="2867025" y="16897350"/>
          <a:ext cx="1647825" cy="5048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98.xml><?xml version="1.0" encoding="utf-8"?>
<xdr:wsDr xmlns:xdr="http://schemas.openxmlformats.org/drawingml/2006/spreadsheetDrawing" xmlns:a="http://schemas.openxmlformats.org/drawingml/2006/main">
  <xdr:twoCellAnchor>
    <xdr:from>
      <xdr:col>3</xdr:col>
      <xdr:colOff>571500</xdr:colOff>
      <xdr:row>56</xdr:row>
      <xdr:rowOff>76200</xdr:rowOff>
    </xdr:from>
    <xdr:to>
      <xdr:col>5</xdr:col>
      <xdr:colOff>533400</xdr:colOff>
      <xdr:row>60</xdr:row>
      <xdr:rowOff>28575</xdr:rowOff>
    </xdr:to>
    <xdr:sp macro="" textlink="">
      <xdr:nvSpPr>
        <xdr:cNvPr id="2" name="AutoShape 1">
          <a:hlinkClick xmlns:r="http://schemas.openxmlformats.org/officeDocument/2006/relationships" r:id="rId1"/>
        </xdr:cNvPr>
        <xdr:cNvSpPr>
          <a:spLocks noChangeArrowheads="1"/>
        </xdr:cNvSpPr>
      </xdr:nvSpPr>
      <xdr:spPr bwMode="auto">
        <a:xfrm>
          <a:off x="3143250" y="16173450"/>
          <a:ext cx="1190625" cy="600075"/>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xdr:col>
      <xdr:colOff>276225</xdr:colOff>
      <xdr:row>62</xdr:row>
      <xdr:rowOff>152400</xdr:rowOff>
    </xdr:from>
    <xdr:to>
      <xdr:col>6</xdr:col>
      <xdr:colOff>161925</xdr:colOff>
      <xdr:row>66</xdr:row>
      <xdr:rowOff>9525</xdr:rowOff>
    </xdr:to>
    <xdr:sp macro="" textlink="">
      <xdr:nvSpPr>
        <xdr:cNvPr id="3" name="AutoShape 2">
          <a:hlinkClick xmlns:r="http://schemas.openxmlformats.org/officeDocument/2006/relationships" r:id="rId2"/>
        </xdr:cNvPr>
        <xdr:cNvSpPr>
          <a:spLocks noChangeArrowheads="1"/>
        </xdr:cNvSpPr>
      </xdr:nvSpPr>
      <xdr:spPr bwMode="auto">
        <a:xfrm rot="10800000">
          <a:off x="2847975" y="17221200"/>
          <a:ext cx="1704975" cy="5048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99.xml><?xml version="1.0" encoding="utf-8"?>
<xdr:wsDr xmlns:xdr="http://schemas.openxmlformats.org/drawingml/2006/spreadsheetDrawing" xmlns:a="http://schemas.openxmlformats.org/drawingml/2006/main">
  <xdr:twoCellAnchor>
    <xdr:from>
      <xdr:col>3</xdr:col>
      <xdr:colOff>571500</xdr:colOff>
      <xdr:row>57</xdr:row>
      <xdr:rowOff>76200</xdr:rowOff>
    </xdr:from>
    <xdr:to>
      <xdr:col>5</xdr:col>
      <xdr:colOff>533400</xdr:colOff>
      <xdr:row>61</xdr:row>
      <xdr:rowOff>28575</xdr:rowOff>
    </xdr:to>
    <xdr:sp macro="" textlink="">
      <xdr:nvSpPr>
        <xdr:cNvPr id="2" name="AutoShape 1">
          <a:hlinkClick xmlns:r="http://schemas.openxmlformats.org/officeDocument/2006/relationships" r:id="rId1"/>
        </xdr:cNvPr>
        <xdr:cNvSpPr>
          <a:spLocks noChangeArrowheads="1"/>
        </xdr:cNvSpPr>
      </xdr:nvSpPr>
      <xdr:spPr bwMode="auto">
        <a:xfrm>
          <a:off x="3381375" y="14754225"/>
          <a:ext cx="1190625" cy="600075"/>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xdr:col>
      <xdr:colOff>276225</xdr:colOff>
      <xdr:row>63</xdr:row>
      <xdr:rowOff>152400</xdr:rowOff>
    </xdr:from>
    <xdr:to>
      <xdr:col>6</xdr:col>
      <xdr:colOff>161925</xdr:colOff>
      <xdr:row>67</xdr:row>
      <xdr:rowOff>9525</xdr:rowOff>
    </xdr:to>
    <xdr:sp macro="" textlink="">
      <xdr:nvSpPr>
        <xdr:cNvPr id="3" name="AutoShape 2">
          <a:hlinkClick xmlns:r="http://schemas.openxmlformats.org/officeDocument/2006/relationships" r:id="rId2"/>
        </xdr:cNvPr>
        <xdr:cNvSpPr>
          <a:spLocks noChangeArrowheads="1"/>
        </xdr:cNvSpPr>
      </xdr:nvSpPr>
      <xdr:spPr bwMode="auto">
        <a:xfrm rot="10800000">
          <a:off x="3086100" y="15801975"/>
          <a:ext cx="1704975" cy="5048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342900</xdr:colOff>
      <xdr:row>1</xdr:row>
      <xdr:rowOff>76200</xdr:rowOff>
    </xdr:from>
    <xdr:to>
      <xdr:col>1</xdr:col>
      <xdr:colOff>895350</xdr:colOff>
      <xdr:row>2</xdr:row>
      <xdr:rowOff>257175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285750"/>
          <a:ext cx="14097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57150</xdr:colOff>
      <xdr:row>0</xdr:row>
      <xdr:rowOff>171450</xdr:rowOff>
    </xdr:from>
    <xdr:to>
      <xdr:col>7</xdr:col>
      <xdr:colOff>457200</xdr:colOff>
      <xdr:row>3</xdr:row>
      <xdr:rowOff>19050</xdr:rowOff>
    </xdr:to>
    <xdr:pic>
      <xdr:nvPicPr>
        <xdr:cNvPr id="3" name="Picture 2" descr="erciyes_unv_logo"/>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62525" y="171450"/>
          <a:ext cx="116205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762000</xdr:colOff>
      <xdr:row>19</xdr:row>
      <xdr:rowOff>238125</xdr:rowOff>
    </xdr:from>
    <xdr:to>
      <xdr:col>6</xdr:col>
      <xdr:colOff>590550</xdr:colOff>
      <xdr:row>22</xdr:row>
      <xdr:rowOff>247650</xdr:rowOff>
    </xdr:to>
    <xdr:pic>
      <xdr:nvPicPr>
        <xdr:cNvPr id="4" name="Picture 3" descr="kto_logo"/>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72025" y="8791575"/>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133350</xdr:colOff>
      <xdr:row>20</xdr:row>
      <xdr:rowOff>0</xdr:rowOff>
    </xdr:from>
    <xdr:to>
      <xdr:col>4</xdr:col>
      <xdr:colOff>504825</xdr:colOff>
      <xdr:row>23</xdr:row>
      <xdr:rowOff>28575</xdr:rowOff>
    </xdr:to>
    <xdr:pic>
      <xdr:nvPicPr>
        <xdr:cNvPr id="5" name="Picture 4" descr="kayseri"/>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57475" y="8858250"/>
          <a:ext cx="11144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20</xdr:row>
      <xdr:rowOff>0</xdr:rowOff>
    </xdr:from>
    <xdr:to>
      <xdr:col>4</xdr:col>
      <xdr:colOff>304800</xdr:colOff>
      <xdr:row>21</xdr:row>
      <xdr:rowOff>85725</xdr:rowOff>
    </xdr:to>
    <xdr:sp macro="" textlink="">
      <xdr:nvSpPr>
        <xdr:cNvPr id="6" name="AutoShape 1" descr="http://www.kayseri.pol.tr/SiteAssets/Lists/FooterImages/EditForm/kayserilogo.png"/>
        <xdr:cNvSpPr>
          <a:spLocks noChangeAspect="1" noChangeArrowheads="1"/>
        </xdr:cNvSpPr>
      </xdr:nvSpPr>
      <xdr:spPr bwMode="auto">
        <a:xfrm>
          <a:off x="3267075" y="8858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600075</xdr:colOff>
      <xdr:row>20</xdr:row>
      <xdr:rowOff>133350</xdr:rowOff>
    </xdr:from>
    <xdr:to>
      <xdr:col>4</xdr:col>
      <xdr:colOff>161925</xdr:colOff>
      <xdr:row>22</xdr:row>
      <xdr:rowOff>0</xdr:rowOff>
    </xdr:to>
    <xdr:sp macro="" textlink="">
      <xdr:nvSpPr>
        <xdr:cNvPr id="7" name="AutoShape 3" descr="http://www.kayseri.pol.tr/SiteAssets/Lists/FooterImages/EditForm/kayserilogo.png"/>
        <xdr:cNvSpPr>
          <a:spLocks noChangeAspect="1" noChangeArrowheads="1"/>
        </xdr:cNvSpPr>
      </xdr:nvSpPr>
      <xdr:spPr bwMode="auto">
        <a:xfrm>
          <a:off x="3124200" y="899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38100</xdr:colOff>
      <xdr:row>19</xdr:row>
      <xdr:rowOff>266700</xdr:rowOff>
    </xdr:from>
    <xdr:to>
      <xdr:col>2</xdr:col>
      <xdr:colOff>79375</xdr:colOff>
      <xdr:row>22</xdr:row>
      <xdr:rowOff>247650</xdr:rowOff>
    </xdr:to>
    <xdr:pic>
      <xdr:nvPicPr>
        <xdr:cNvPr id="8" name="Resim 7" descr="https://encrypted-tbn0.gstatic.com/images?q=tbn:ANd9GcTz4GgGMaPRmbQ8FPG6RQx0b2VOjz2Jg-NZU6oIb8mSr_w2Mokb"/>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5350" y="8820150"/>
          <a:ext cx="9652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619125</xdr:colOff>
      <xdr:row>3</xdr:row>
      <xdr:rowOff>209550</xdr:rowOff>
    </xdr:from>
    <xdr:to>
      <xdr:col>5</xdr:col>
      <xdr:colOff>219075</xdr:colOff>
      <xdr:row>5</xdr:row>
      <xdr:rowOff>0</xdr:rowOff>
    </xdr:to>
    <xdr:pic>
      <xdr:nvPicPr>
        <xdr:cNvPr id="9" name="Resim 8" descr="kayham"/>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00300" y="1562100"/>
          <a:ext cx="18288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2724150</xdr:colOff>
      <xdr:row>35</xdr:row>
      <xdr:rowOff>0</xdr:rowOff>
    </xdr:from>
    <xdr:to>
      <xdr:col>2</xdr:col>
      <xdr:colOff>638175</xdr:colOff>
      <xdr:row>37</xdr:row>
      <xdr:rowOff>114300</xdr:rowOff>
    </xdr:to>
    <xdr:sp macro="" textlink="">
      <xdr:nvSpPr>
        <xdr:cNvPr id="127015" name="AutoShape 1">
          <a:hlinkClick xmlns:r="http://schemas.openxmlformats.org/officeDocument/2006/relationships" r:id="rId1"/>
        </xdr:cNvPr>
        <xdr:cNvSpPr>
          <a:spLocks noChangeArrowheads="1"/>
        </xdr:cNvSpPr>
      </xdr:nvSpPr>
      <xdr:spPr bwMode="auto">
        <a:xfrm rot="10800000">
          <a:off x="2724150" y="8839200"/>
          <a:ext cx="1457325" cy="4381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00.xml><?xml version="1.0" encoding="utf-8"?>
<xdr:wsDr xmlns:xdr="http://schemas.openxmlformats.org/drawingml/2006/spreadsheetDrawing" xmlns:a="http://schemas.openxmlformats.org/drawingml/2006/main">
  <xdr:twoCellAnchor>
    <xdr:from>
      <xdr:col>3</xdr:col>
      <xdr:colOff>571500</xdr:colOff>
      <xdr:row>56</xdr:row>
      <xdr:rowOff>76200</xdr:rowOff>
    </xdr:from>
    <xdr:to>
      <xdr:col>5</xdr:col>
      <xdr:colOff>533400</xdr:colOff>
      <xdr:row>60</xdr:row>
      <xdr:rowOff>28575</xdr:rowOff>
    </xdr:to>
    <xdr:sp macro="" textlink="">
      <xdr:nvSpPr>
        <xdr:cNvPr id="2" name="AutoShape 1">
          <a:hlinkClick xmlns:r="http://schemas.openxmlformats.org/officeDocument/2006/relationships" r:id="rId1"/>
        </xdr:cNvPr>
        <xdr:cNvSpPr>
          <a:spLocks noChangeArrowheads="1"/>
        </xdr:cNvSpPr>
      </xdr:nvSpPr>
      <xdr:spPr bwMode="auto">
        <a:xfrm>
          <a:off x="3381375" y="15097125"/>
          <a:ext cx="1190625" cy="600075"/>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xdr:col>
      <xdr:colOff>276225</xdr:colOff>
      <xdr:row>62</xdr:row>
      <xdr:rowOff>152400</xdr:rowOff>
    </xdr:from>
    <xdr:to>
      <xdr:col>6</xdr:col>
      <xdr:colOff>161925</xdr:colOff>
      <xdr:row>66</xdr:row>
      <xdr:rowOff>9525</xdr:rowOff>
    </xdr:to>
    <xdr:sp macro="" textlink="">
      <xdr:nvSpPr>
        <xdr:cNvPr id="3" name="AutoShape 2">
          <a:hlinkClick xmlns:r="http://schemas.openxmlformats.org/officeDocument/2006/relationships" r:id="rId2"/>
        </xdr:cNvPr>
        <xdr:cNvSpPr>
          <a:spLocks noChangeArrowheads="1"/>
        </xdr:cNvSpPr>
      </xdr:nvSpPr>
      <xdr:spPr bwMode="auto">
        <a:xfrm rot="10800000">
          <a:off x="3086100" y="16144875"/>
          <a:ext cx="1704975" cy="5048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01.xml><?xml version="1.0" encoding="utf-8"?>
<xdr:wsDr xmlns:xdr="http://schemas.openxmlformats.org/drawingml/2006/spreadsheetDrawing" xmlns:a="http://schemas.openxmlformats.org/drawingml/2006/main">
  <xdr:twoCellAnchor>
    <xdr:from>
      <xdr:col>3</xdr:col>
      <xdr:colOff>571500</xdr:colOff>
      <xdr:row>57</xdr:row>
      <xdr:rowOff>76200</xdr:rowOff>
    </xdr:from>
    <xdr:to>
      <xdr:col>5</xdr:col>
      <xdr:colOff>533400</xdr:colOff>
      <xdr:row>61</xdr:row>
      <xdr:rowOff>28575</xdr:rowOff>
    </xdr:to>
    <xdr:sp macro="" textlink="">
      <xdr:nvSpPr>
        <xdr:cNvPr id="2" name="AutoShape 1">
          <a:hlinkClick xmlns:r="http://schemas.openxmlformats.org/officeDocument/2006/relationships" r:id="rId1"/>
        </xdr:cNvPr>
        <xdr:cNvSpPr>
          <a:spLocks noChangeArrowheads="1"/>
        </xdr:cNvSpPr>
      </xdr:nvSpPr>
      <xdr:spPr bwMode="auto">
        <a:xfrm>
          <a:off x="3381375" y="15173325"/>
          <a:ext cx="1190625" cy="600075"/>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xdr:col>
      <xdr:colOff>276225</xdr:colOff>
      <xdr:row>63</xdr:row>
      <xdr:rowOff>152400</xdr:rowOff>
    </xdr:from>
    <xdr:to>
      <xdr:col>6</xdr:col>
      <xdr:colOff>161925</xdr:colOff>
      <xdr:row>67</xdr:row>
      <xdr:rowOff>9525</xdr:rowOff>
    </xdr:to>
    <xdr:sp macro="" textlink="">
      <xdr:nvSpPr>
        <xdr:cNvPr id="3" name="AutoShape 2">
          <a:hlinkClick xmlns:r="http://schemas.openxmlformats.org/officeDocument/2006/relationships" r:id="rId2"/>
        </xdr:cNvPr>
        <xdr:cNvSpPr>
          <a:spLocks noChangeArrowheads="1"/>
        </xdr:cNvSpPr>
      </xdr:nvSpPr>
      <xdr:spPr bwMode="auto">
        <a:xfrm rot="10800000">
          <a:off x="3086100" y="16221075"/>
          <a:ext cx="1704975" cy="5048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02.xml><?xml version="1.0" encoding="utf-8"?>
<xdr:wsDr xmlns:xdr="http://schemas.openxmlformats.org/drawingml/2006/spreadsheetDrawing" xmlns:a="http://schemas.openxmlformats.org/drawingml/2006/main">
  <xdr:twoCellAnchor>
    <xdr:from>
      <xdr:col>2</xdr:col>
      <xdr:colOff>438150</xdr:colOff>
      <xdr:row>54</xdr:row>
      <xdr:rowOff>66675</xdr:rowOff>
    </xdr:from>
    <xdr:to>
      <xdr:col>4</xdr:col>
      <xdr:colOff>447675</xdr:colOff>
      <xdr:row>58</xdr:row>
      <xdr:rowOff>19050</xdr:rowOff>
    </xdr:to>
    <xdr:sp macro="" textlink="">
      <xdr:nvSpPr>
        <xdr:cNvPr id="2" name="AutoShape 1">
          <a:hlinkClick xmlns:r="http://schemas.openxmlformats.org/officeDocument/2006/relationships" r:id="rId1"/>
        </xdr:cNvPr>
        <xdr:cNvSpPr>
          <a:spLocks noChangeArrowheads="1"/>
        </xdr:cNvSpPr>
      </xdr:nvSpPr>
      <xdr:spPr bwMode="auto">
        <a:xfrm>
          <a:off x="2657475" y="14592300"/>
          <a:ext cx="1200150" cy="600075"/>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xdr:col>
      <xdr:colOff>276225</xdr:colOff>
      <xdr:row>60</xdr:row>
      <xdr:rowOff>152400</xdr:rowOff>
    </xdr:from>
    <xdr:to>
      <xdr:col>6</xdr:col>
      <xdr:colOff>161925</xdr:colOff>
      <xdr:row>64</xdr:row>
      <xdr:rowOff>9525</xdr:rowOff>
    </xdr:to>
    <xdr:sp macro="" textlink="">
      <xdr:nvSpPr>
        <xdr:cNvPr id="3" name="AutoShape 2">
          <a:hlinkClick xmlns:r="http://schemas.openxmlformats.org/officeDocument/2006/relationships" r:id="rId2"/>
        </xdr:cNvPr>
        <xdr:cNvSpPr>
          <a:spLocks noChangeArrowheads="1"/>
        </xdr:cNvSpPr>
      </xdr:nvSpPr>
      <xdr:spPr bwMode="auto">
        <a:xfrm rot="10800000">
          <a:off x="3095625" y="15649575"/>
          <a:ext cx="1724025" cy="5048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03.xml><?xml version="1.0" encoding="utf-8"?>
<xdr:wsDr xmlns:xdr="http://schemas.openxmlformats.org/drawingml/2006/spreadsheetDrawing" xmlns:a="http://schemas.openxmlformats.org/drawingml/2006/main">
  <xdr:twoCellAnchor>
    <xdr:from>
      <xdr:col>2</xdr:col>
      <xdr:colOff>457200</xdr:colOff>
      <xdr:row>56</xdr:row>
      <xdr:rowOff>66675</xdr:rowOff>
    </xdr:from>
    <xdr:to>
      <xdr:col>4</xdr:col>
      <xdr:colOff>352425</xdr:colOff>
      <xdr:row>60</xdr:row>
      <xdr:rowOff>38100</xdr:rowOff>
    </xdr:to>
    <xdr:sp macro="" textlink="">
      <xdr:nvSpPr>
        <xdr:cNvPr id="2" name="AutoShape 1">
          <a:hlinkClick xmlns:r="http://schemas.openxmlformats.org/officeDocument/2006/relationships" r:id="rId1"/>
        </xdr:cNvPr>
        <xdr:cNvSpPr>
          <a:spLocks noChangeArrowheads="1"/>
        </xdr:cNvSpPr>
      </xdr:nvSpPr>
      <xdr:spPr bwMode="auto">
        <a:xfrm>
          <a:off x="3152775" y="14497050"/>
          <a:ext cx="1085850" cy="619125"/>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xdr:col>
      <xdr:colOff>276225</xdr:colOff>
      <xdr:row>62</xdr:row>
      <xdr:rowOff>152400</xdr:rowOff>
    </xdr:from>
    <xdr:to>
      <xdr:col>6</xdr:col>
      <xdr:colOff>161925</xdr:colOff>
      <xdr:row>66</xdr:row>
      <xdr:rowOff>9525</xdr:rowOff>
    </xdr:to>
    <xdr:sp macro="" textlink="">
      <xdr:nvSpPr>
        <xdr:cNvPr id="3" name="AutoShape 2">
          <a:hlinkClick xmlns:r="http://schemas.openxmlformats.org/officeDocument/2006/relationships" r:id="rId2"/>
        </xdr:cNvPr>
        <xdr:cNvSpPr>
          <a:spLocks noChangeArrowheads="1"/>
        </xdr:cNvSpPr>
      </xdr:nvSpPr>
      <xdr:spPr bwMode="auto">
        <a:xfrm rot="10800000">
          <a:off x="3571875" y="15554325"/>
          <a:ext cx="1724025" cy="5048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04.xml><?xml version="1.0" encoding="utf-8"?>
<xdr:wsDr xmlns:xdr="http://schemas.openxmlformats.org/drawingml/2006/spreadsheetDrawing" xmlns:a="http://schemas.openxmlformats.org/drawingml/2006/main">
  <xdr:twoCellAnchor>
    <xdr:from>
      <xdr:col>2</xdr:col>
      <xdr:colOff>457200</xdr:colOff>
      <xdr:row>56</xdr:row>
      <xdr:rowOff>66675</xdr:rowOff>
    </xdr:from>
    <xdr:to>
      <xdr:col>4</xdr:col>
      <xdr:colOff>352425</xdr:colOff>
      <xdr:row>60</xdr:row>
      <xdr:rowOff>38100</xdr:rowOff>
    </xdr:to>
    <xdr:sp macro="" textlink="">
      <xdr:nvSpPr>
        <xdr:cNvPr id="2" name="AutoShape 1">
          <a:hlinkClick xmlns:r="http://schemas.openxmlformats.org/officeDocument/2006/relationships" r:id="rId1"/>
        </xdr:cNvPr>
        <xdr:cNvSpPr>
          <a:spLocks noChangeArrowheads="1"/>
        </xdr:cNvSpPr>
      </xdr:nvSpPr>
      <xdr:spPr bwMode="auto">
        <a:xfrm>
          <a:off x="2990850" y="15001875"/>
          <a:ext cx="1085850" cy="619125"/>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xdr:col>
      <xdr:colOff>276225</xdr:colOff>
      <xdr:row>62</xdr:row>
      <xdr:rowOff>152400</xdr:rowOff>
    </xdr:from>
    <xdr:to>
      <xdr:col>6</xdr:col>
      <xdr:colOff>161925</xdr:colOff>
      <xdr:row>66</xdr:row>
      <xdr:rowOff>9525</xdr:rowOff>
    </xdr:to>
    <xdr:sp macro="" textlink="">
      <xdr:nvSpPr>
        <xdr:cNvPr id="3" name="AutoShape 2">
          <a:hlinkClick xmlns:r="http://schemas.openxmlformats.org/officeDocument/2006/relationships" r:id="rId2"/>
        </xdr:cNvPr>
        <xdr:cNvSpPr>
          <a:spLocks noChangeArrowheads="1"/>
        </xdr:cNvSpPr>
      </xdr:nvSpPr>
      <xdr:spPr bwMode="auto">
        <a:xfrm rot="10800000">
          <a:off x="3409950" y="16059150"/>
          <a:ext cx="1724025" cy="5048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05.xml><?xml version="1.0" encoding="utf-8"?>
<xdr:wsDr xmlns:xdr="http://schemas.openxmlformats.org/drawingml/2006/spreadsheetDrawing" xmlns:a="http://schemas.openxmlformats.org/drawingml/2006/main">
  <xdr:twoCellAnchor>
    <xdr:from>
      <xdr:col>1</xdr:col>
      <xdr:colOff>190500</xdr:colOff>
      <xdr:row>30</xdr:row>
      <xdr:rowOff>0</xdr:rowOff>
    </xdr:from>
    <xdr:to>
      <xdr:col>4</xdr:col>
      <xdr:colOff>123825</xdr:colOff>
      <xdr:row>33</xdr:row>
      <xdr:rowOff>19050</xdr:rowOff>
    </xdr:to>
    <xdr:sp macro="" textlink="">
      <xdr:nvSpPr>
        <xdr:cNvPr id="2" name="AutoShape 1">
          <a:hlinkClick xmlns:r="http://schemas.openxmlformats.org/officeDocument/2006/relationships" r:id="rId1"/>
        </xdr:cNvPr>
        <xdr:cNvSpPr>
          <a:spLocks noChangeArrowheads="1"/>
        </xdr:cNvSpPr>
      </xdr:nvSpPr>
      <xdr:spPr bwMode="auto">
        <a:xfrm rot="10800000">
          <a:off x="1371600" y="7096125"/>
          <a:ext cx="1762125" cy="5905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06.xml><?xml version="1.0" encoding="utf-8"?>
<xdr:wsDr xmlns:xdr="http://schemas.openxmlformats.org/drawingml/2006/spreadsheetDrawing" xmlns:a="http://schemas.openxmlformats.org/drawingml/2006/main">
  <xdr:twoCellAnchor>
    <xdr:from>
      <xdr:col>2</xdr:col>
      <xdr:colOff>457200</xdr:colOff>
      <xdr:row>25</xdr:row>
      <xdr:rowOff>152400</xdr:rowOff>
    </xdr:from>
    <xdr:to>
      <xdr:col>4</xdr:col>
      <xdr:colOff>590550</xdr:colOff>
      <xdr:row>29</xdr:row>
      <xdr:rowOff>19050</xdr:rowOff>
    </xdr:to>
    <xdr:sp macro="" textlink="">
      <xdr:nvSpPr>
        <xdr:cNvPr id="2" name="AutoShape 1">
          <a:hlinkClick xmlns:r="http://schemas.openxmlformats.org/officeDocument/2006/relationships" r:id="rId1"/>
        </xdr:cNvPr>
        <xdr:cNvSpPr>
          <a:spLocks noChangeArrowheads="1"/>
        </xdr:cNvSpPr>
      </xdr:nvSpPr>
      <xdr:spPr bwMode="auto">
        <a:xfrm rot="10800000">
          <a:off x="1962150" y="6610350"/>
          <a:ext cx="1571625" cy="5429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07.xml><?xml version="1.0" encoding="utf-8"?>
<xdr:wsDr xmlns:xdr="http://schemas.openxmlformats.org/drawingml/2006/spreadsheetDrawing" xmlns:a="http://schemas.openxmlformats.org/drawingml/2006/main">
  <xdr:twoCellAnchor>
    <xdr:from>
      <xdr:col>1</xdr:col>
      <xdr:colOff>1685925</xdr:colOff>
      <xdr:row>20</xdr:row>
      <xdr:rowOff>152400</xdr:rowOff>
    </xdr:from>
    <xdr:to>
      <xdr:col>2</xdr:col>
      <xdr:colOff>1819275</xdr:colOff>
      <xdr:row>24</xdr:row>
      <xdr:rowOff>19050</xdr:rowOff>
    </xdr:to>
    <xdr:sp macro="" textlink="">
      <xdr:nvSpPr>
        <xdr:cNvPr id="2" name="AutoShape 1">
          <a:hlinkClick xmlns:r="http://schemas.openxmlformats.org/officeDocument/2006/relationships" r:id="rId1"/>
        </xdr:cNvPr>
        <xdr:cNvSpPr>
          <a:spLocks noChangeArrowheads="1"/>
        </xdr:cNvSpPr>
      </xdr:nvSpPr>
      <xdr:spPr bwMode="auto">
        <a:xfrm rot="10800000">
          <a:off x="3695700" y="5543550"/>
          <a:ext cx="2143125" cy="5524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08.xml><?xml version="1.0" encoding="utf-8"?>
<xdr:wsDr xmlns:xdr="http://schemas.openxmlformats.org/drawingml/2006/spreadsheetDrawing" xmlns:a="http://schemas.openxmlformats.org/drawingml/2006/main">
  <xdr:twoCellAnchor>
    <xdr:from>
      <xdr:col>1</xdr:col>
      <xdr:colOff>1685925</xdr:colOff>
      <xdr:row>15</xdr:row>
      <xdr:rowOff>0</xdr:rowOff>
    </xdr:from>
    <xdr:to>
      <xdr:col>2</xdr:col>
      <xdr:colOff>1819275</xdr:colOff>
      <xdr:row>18</xdr:row>
      <xdr:rowOff>19050</xdr:rowOff>
    </xdr:to>
    <xdr:sp macro="" textlink="">
      <xdr:nvSpPr>
        <xdr:cNvPr id="2" name="AutoShape 1">
          <a:hlinkClick xmlns:r="http://schemas.openxmlformats.org/officeDocument/2006/relationships" r:id="rId1"/>
        </xdr:cNvPr>
        <xdr:cNvSpPr>
          <a:spLocks noChangeArrowheads="1"/>
        </xdr:cNvSpPr>
      </xdr:nvSpPr>
      <xdr:spPr bwMode="auto">
        <a:xfrm rot="10800000">
          <a:off x="3695700" y="3790950"/>
          <a:ext cx="2143125" cy="5048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09.xml><?xml version="1.0" encoding="utf-8"?>
<xdr:wsDr xmlns:xdr="http://schemas.openxmlformats.org/drawingml/2006/spreadsheetDrawing" xmlns:a="http://schemas.openxmlformats.org/drawingml/2006/main">
  <xdr:twoCellAnchor>
    <xdr:from>
      <xdr:col>1</xdr:col>
      <xdr:colOff>1685925</xdr:colOff>
      <xdr:row>20</xdr:row>
      <xdr:rowOff>152400</xdr:rowOff>
    </xdr:from>
    <xdr:to>
      <xdr:col>2</xdr:col>
      <xdr:colOff>1819275</xdr:colOff>
      <xdr:row>24</xdr:row>
      <xdr:rowOff>19050</xdr:rowOff>
    </xdr:to>
    <xdr:sp macro="" textlink="">
      <xdr:nvSpPr>
        <xdr:cNvPr id="2" name="AutoShape 1">
          <a:hlinkClick xmlns:r="http://schemas.openxmlformats.org/officeDocument/2006/relationships" r:id="rId1"/>
        </xdr:cNvPr>
        <xdr:cNvSpPr>
          <a:spLocks noChangeArrowheads="1"/>
        </xdr:cNvSpPr>
      </xdr:nvSpPr>
      <xdr:spPr bwMode="auto">
        <a:xfrm rot="10800000">
          <a:off x="3695700" y="5334000"/>
          <a:ext cx="1733550" cy="5524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2724150</xdr:colOff>
      <xdr:row>33</xdr:row>
      <xdr:rowOff>0</xdr:rowOff>
    </xdr:from>
    <xdr:to>
      <xdr:col>2</xdr:col>
      <xdr:colOff>638175</xdr:colOff>
      <xdr:row>35</xdr:row>
      <xdr:rowOff>114300</xdr:rowOff>
    </xdr:to>
    <xdr:sp macro="" textlink="">
      <xdr:nvSpPr>
        <xdr:cNvPr id="128039" name="AutoShape 1">
          <a:hlinkClick xmlns:r="http://schemas.openxmlformats.org/officeDocument/2006/relationships" r:id="rId1"/>
        </xdr:cNvPr>
        <xdr:cNvSpPr>
          <a:spLocks noChangeArrowheads="1"/>
        </xdr:cNvSpPr>
      </xdr:nvSpPr>
      <xdr:spPr bwMode="auto">
        <a:xfrm rot="10800000">
          <a:off x="2724150" y="8343900"/>
          <a:ext cx="1457325" cy="4381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10.xml><?xml version="1.0" encoding="utf-8"?>
<xdr:wsDr xmlns:xdr="http://schemas.openxmlformats.org/drawingml/2006/spreadsheetDrawing" xmlns:a="http://schemas.openxmlformats.org/drawingml/2006/main">
  <xdr:twoCellAnchor>
    <xdr:from>
      <xdr:col>1</xdr:col>
      <xdr:colOff>2524125</xdr:colOff>
      <xdr:row>133</xdr:row>
      <xdr:rowOff>114300</xdr:rowOff>
    </xdr:from>
    <xdr:to>
      <xdr:col>3</xdr:col>
      <xdr:colOff>457200</xdr:colOff>
      <xdr:row>137</xdr:row>
      <xdr:rowOff>9525</xdr:rowOff>
    </xdr:to>
    <xdr:sp macro="" textlink="">
      <xdr:nvSpPr>
        <xdr:cNvPr id="2" name="AutoShape 1">
          <a:hlinkClick xmlns:r="http://schemas.openxmlformats.org/officeDocument/2006/relationships" r:id="rId1"/>
        </xdr:cNvPr>
        <xdr:cNvSpPr>
          <a:spLocks noChangeArrowheads="1"/>
        </xdr:cNvSpPr>
      </xdr:nvSpPr>
      <xdr:spPr bwMode="auto">
        <a:xfrm>
          <a:off x="2952750" y="32870775"/>
          <a:ext cx="1181100" cy="542925"/>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2019300</xdr:colOff>
      <xdr:row>137</xdr:row>
      <xdr:rowOff>152400</xdr:rowOff>
    </xdr:from>
    <xdr:to>
      <xdr:col>3</xdr:col>
      <xdr:colOff>561975</xdr:colOff>
      <xdr:row>140</xdr:row>
      <xdr:rowOff>133350</xdr:rowOff>
    </xdr:to>
    <xdr:sp macro="" textlink="">
      <xdr:nvSpPr>
        <xdr:cNvPr id="3" name="AutoShape 2">
          <a:hlinkClick xmlns:r="http://schemas.openxmlformats.org/officeDocument/2006/relationships" r:id="rId2"/>
        </xdr:cNvPr>
        <xdr:cNvSpPr>
          <a:spLocks noChangeArrowheads="1"/>
        </xdr:cNvSpPr>
      </xdr:nvSpPr>
      <xdr:spPr bwMode="auto">
        <a:xfrm rot="10800000">
          <a:off x="2552700" y="33556575"/>
          <a:ext cx="1685925" cy="5619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11.xml><?xml version="1.0" encoding="utf-8"?>
<xdr:wsDr xmlns:xdr="http://schemas.openxmlformats.org/drawingml/2006/spreadsheetDrawing" xmlns:a="http://schemas.openxmlformats.org/drawingml/2006/main">
  <xdr:twoCellAnchor>
    <xdr:from>
      <xdr:col>0</xdr:col>
      <xdr:colOff>1238250</xdr:colOff>
      <xdr:row>19</xdr:row>
      <xdr:rowOff>28574</xdr:rowOff>
    </xdr:from>
    <xdr:to>
      <xdr:col>2</xdr:col>
      <xdr:colOff>628649</xdr:colOff>
      <xdr:row>21</xdr:row>
      <xdr:rowOff>161923</xdr:rowOff>
    </xdr:to>
    <xdr:sp macro="" textlink="">
      <xdr:nvSpPr>
        <xdr:cNvPr id="2" name="AutoShape 1">
          <a:hlinkClick xmlns:r="http://schemas.openxmlformats.org/officeDocument/2006/relationships" r:id="rId1"/>
        </xdr:cNvPr>
        <xdr:cNvSpPr>
          <a:spLocks noChangeArrowheads="1"/>
        </xdr:cNvSpPr>
      </xdr:nvSpPr>
      <xdr:spPr bwMode="auto">
        <a:xfrm rot="10800000">
          <a:off x="1238250" y="5610224"/>
          <a:ext cx="1714499" cy="457199"/>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12.xml><?xml version="1.0" encoding="utf-8"?>
<xdr:wsDr xmlns:xdr="http://schemas.openxmlformats.org/drawingml/2006/spreadsheetDrawing" xmlns:a="http://schemas.openxmlformats.org/drawingml/2006/main">
  <xdr:twoCellAnchor>
    <xdr:from>
      <xdr:col>1</xdr:col>
      <xdr:colOff>381000</xdr:colOff>
      <xdr:row>5</xdr:row>
      <xdr:rowOff>114300</xdr:rowOff>
    </xdr:from>
    <xdr:to>
      <xdr:col>1</xdr:col>
      <xdr:colOff>1000125</xdr:colOff>
      <xdr:row>5</xdr:row>
      <xdr:rowOff>304800</xdr:rowOff>
    </xdr:to>
    <xdr:pic>
      <xdr:nvPicPr>
        <xdr:cNvPr id="2" name="Picture 20" descr="http://www.kayseri.gov.tr/yeni/sistem_resimleri/5yildiz.gif"/>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05050" y="1638300"/>
          <a:ext cx="619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6</xdr:row>
      <xdr:rowOff>47625</xdr:rowOff>
    </xdr:from>
    <xdr:to>
      <xdr:col>1</xdr:col>
      <xdr:colOff>914400</xdr:colOff>
      <xdr:row>6</xdr:row>
      <xdr:rowOff>238125</xdr:rowOff>
    </xdr:to>
    <xdr:pic>
      <xdr:nvPicPr>
        <xdr:cNvPr id="3" name="Picture 19" descr="http://www.kayseri.gov.tr/yeni/sistem_resimleri/4yildiz.gif"/>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2675" y="2000250"/>
          <a:ext cx="485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409575</xdr:colOff>
      <xdr:row>7</xdr:row>
      <xdr:rowOff>57150</xdr:rowOff>
    </xdr:from>
    <xdr:to>
      <xdr:col>1</xdr:col>
      <xdr:colOff>895350</xdr:colOff>
      <xdr:row>7</xdr:row>
      <xdr:rowOff>247650</xdr:rowOff>
    </xdr:to>
    <xdr:pic>
      <xdr:nvPicPr>
        <xdr:cNvPr id="4" name="Picture 18" descr="http://www.kayseri.gov.tr/yeni/sistem_resimleri/4yildiz.gif"/>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33625" y="2324100"/>
          <a:ext cx="485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447675</xdr:colOff>
      <xdr:row>8</xdr:row>
      <xdr:rowOff>76200</xdr:rowOff>
    </xdr:from>
    <xdr:to>
      <xdr:col>1</xdr:col>
      <xdr:colOff>819150</xdr:colOff>
      <xdr:row>8</xdr:row>
      <xdr:rowOff>266700</xdr:rowOff>
    </xdr:to>
    <xdr:pic>
      <xdr:nvPicPr>
        <xdr:cNvPr id="5" name="Picture 17"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2371725" y="2657475"/>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438150</xdr:colOff>
      <xdr:row>9</xdr:row>
      <xdr:rowOff>66675</xdr:rowOff>
    </xdr:from>
    <xdr:to>
      <xdr:col>1</xdr:col>
      <xdr:colOff>809625</xdr:colOff>
      <xdr:row>9</xdr:row>
      <xdr:rowOff>257175</xdr:rowOff>
    </xdr:to>
    <xdr:pic>
      <xdr:nvPicPr>
        <xdr:cNvPr id="6" name="Picture 16"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2362200" y="2962275"/>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447675</xdr:colOff>
      <xdr:row>10</xdr:row>
      <xdr:rowOff>66675</xdr:rowOff>
    </xdr:from>
    <xdr:to>
      <xdr:col>1</xdr:col>
      <xdr:colOff>819150</xdr:colOff>
      <xdr:row>10</xdr:row>
      <xdr:rowOff>257175</xdr:rowOff>
    </xdr:to>
    <xdr:pic>
      <xdr:nvPicPr>
        <xdr:cNvPr id="7" name="Picture 15"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2371725" y="3276600"/>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11</xdr:row>
      <xdr:rowOff>57150</xdr:rowOff>
    </xdr:from>
    <xdr:to>
      <xdr:col>1</xdr:col>
      <xdr:colOff>800100</xdr:colOff>
      <xdr:row>11</xdr:row>
      <xdr:rowOff>247650</xdr:rowOff>
    </xdr:to>
    <xdr:pic>
      <xdr:nvPicPr>
        <xdr:cNvPr id="8" name="Picture 14"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2352675" y="3581400"/>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419100</xdr:colOff>
      <xdr:row>12</xdr:row>
      <xdr:rowOff>76200</xdr:rowOff>
    </xdr:from>
    <xdr:to>
      <xdr:col>1</xdr:col>
      <xdr:colOff>790575</xdr:colOff>
      <xdr:row>12</xdr:row>
      <xdr:rowOff>266700</xdr:rowOff>
    </xdr:to>
    <xdr:pic>
      <xdr:nvPicPr>
        <xdr:cNvPr id="9" name="Picture 13"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2343150" y="3914775"/>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13</xdr:row>
      <xdr:rowOff>85725</xdr:rowOff>
    </xdr:from>
    <xdr:to>
      <xdr:col>1</xdr:col>
      <xdr:colOff>771525</xdr:colOff>
      <xdr:row>13</xdr:row>
      <xdr:rowOff>276225</xdr:rowOff>
    </xdr:to>
    <xdr:pic>
      <xdr:nvPicPr>
        <xdr:cNvPr id="10" name="Picture 12"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2324100" y="4238625"/>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457200</xdr:colOff>
      <xdr:row>14</xdr:row>
      <xdr:rowOff>66675</xdr:rowOff>
    </xdr:from>
    <xdr:to>
      <xdr:col>1</xdr:col>
      <xdr:colOff>704850</xdr:colOff>
      <xdr:row>14</xdr:row>
      <xdr:rowOff>257175</xdr:rowOff>
    </xdr:to>
    <xdr:pic>
      <xdr:nvPicPr>
        <xdr:cNvPr id="11" name="Picture 11" descr="http://www.kayseri.gov.tr/yeni/sistem_resimleri/2yildiz.gif"/>
        <xdr:cNvPicPr>
          <a:picLocks noChangeAspect="1" noChangeArrowheads="1"/>
        </xdr:cNvPicPr>
      </xdr:nvPicPr>
      <xdr:blipFill>
        <a:blip xmlns:r="http://schemas.openxmlformats.org/officeDocument/2006/relationships" r:embed="rId7" r:link="rId8" cstate="print">
          <a:extLst>
            <a:ext uri="{28A0092B-C50C-407E-A947-70E740481C1C}">
              <a14:useLocalDpi xmlns:a14="http://schemas.microsoft.com/office/drawing/2010/main" val="0"/>
            </a:ext>
          </a:extLst>
        </a:blip>
        <a:srcRect/>
        <a:stretch>
          <a:fillRect/>
        </a:stretch>
      </xdr:blipFill>
      <xdr:spPr bwMode="auto">
        <a:xfrm>
          <a:off x="2381250" y="4533900"/>
          <a:ext cx="247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457200</xdr:colOff>
      <xdr:row>15</xdr:row>
      <xdr:rowOff>76200</xdr:rowOff>
    </xdr:from>
    <xdr:to>
      <xdr:col>1</xdr:col>
      <xdr:colOff>704850</xdr:colOff>
      <xdr:row>15</xdr:row>
      <xdr:rowOff>266700</xdr:rowOff>
    </xdr:to>
    <xdr:pic>
      <xdr:nvPicPr>
        <xdr:cNvPr id="12" name="Picture 10" descr="http://www.kayseri.gov.tr/yeni/sistem_resimleri/2yildiz.gif"/>
        <xdr:cNvPicPr>
          <a:picLocks noChangeAspect="1" noChangeArrowheads="1"/>
        </xdr:cNvPicPr>
      </xdr:nvPicPr>
      <xdr:blipFill>
        <a:blip xmlns:r="http://schemas.openxmlformats.org/officeDocument/2006/relationships" r:embed="rId7" r:link="rId8">
          <a:extLst>
            <a:ext uri="{28A0092B-C50C-407E-A947-70E740481C1C}">
              <a14:useLocalDpi xmlns:a14="http://schemas.microsoft.com/office/drawing/2010/main" val="0"/>
            </a:ext>
          </a:extLst>
        </a:blip>
        <a:srcRect/>
        <a:stretch>
          <a:fillRect/>
        </a:stretch>
      </xdr:blipFill>
      <xdr:spPr bwMode="auto">
        <a:xfrm>
          <a:off x="2381250" y="4857750"/>
          <a:ext cx="247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438150</xdr:colOff>
      <xdr:row>16</xdr:row>
      <xdr:rowOff>66675</xdr:rowOff>
    </xdr:from>
    <xdr:to>
      <xdr:col>1</xdr:col>
      <xdr:colOff>685800</xdr:colOff>
      <xdr:row>16</xdr:row>
      <xdr:rowOff>257175</xdr:rowOff>
    </xdr:to>
    <xdr:pic>
      <xdr:nvPicPr>
        <xdr:cNvPr id="13" name="Picture 9" descr="http://www.kayseri.gov.tr/yeni/sistem_resimleri/2yildiz.gif"/>
        <xdr:cNvPicPr>
          <a:picLocks noChangeAspect="1" noChangeArrowheads="1"/>
        </xdr:cNvPicPr>
      </xdr:nvPicPr>
      <xdr:blipFill>
        <a:blip xmlns:r="http://schemas.openxmlformats.org/officeDocument/2006/relationships" r:embed="rId7" r:link="rId8">
          <a:extLst>
            <a:ext uri="{28A0092B-C50C-407E-A947-70E740481C1C}">
              <a14:useLocalDpi xmlns:a14="http://schemas.microsoft.com/office/drawing/2010/main" val="0"/>
            </a:ext>
          </a:extLst>
        </a:blip>
        <a:srcRect/>
        <a:stretch>
          <a:fillRect/>
        </a:stretch>
      </xdr:blipFill>
      <xdr:spPr bwMode="auto">
        <a:xfrm>
          <a:off x="2362200" y="5162550"/>
          <a:ext cx="247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xdr:row>
      <xdr:rowOff>0</xdr:rowOff>
    </xdr:from>
    <xdr:to>
      <xdr:col>2</xdr:col>
      <xdr:colOff>200025</xdr:colOff>
      <xdr:row>26</xdr:row>
      <xdr:rowOff>0</xdr:rowOff>
    </xdr:to>
    <xdr:sp macro="" textlink="">
      <xdr:nvSpPr>
        <xdr:cNvPr id="14" name="AutoShape 21">
          <a:hlinkClick xmlns:r="http://schemas.openxmlformats.org/officeDocument/2006/relationships" r:id="rId9"/>
        </xdr:cNvPr>
        <xdr:cNvSpPr>
          <a:spLocks noChangeArrowheads="1"/>
        </xdr:cNvSpPr>
      </xdr:nvSpPr>
      <xdr:spPr bwMode="auto">
        <a:xfrm rot="10800000">
          <a:off x="1924050" y="6524625"/>
          <a:ext cx="1809750" cy="4857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13.xml><?xml version="1.0" encoding="utf-8"?>
<xdr:wsDr xmlns:xdr="http://schemas.openxmlformats.org/drawingml/2006/spreadsheetDrawing" xmlns:a="http://schemas.openxmlformats.org/drawingml/2006/main">
  <xdr:twoCellAnchor>
    <xdr:from>
      <xdr:col>1</xdr:col>
      <xdr:colOff>381000</xdr:colOff>
      <xdr:row>5</xdr:row>
      <xdr:rowOff>114300</xdr:rowOff>
    </xdr:from>
    <xdr:to>
      <xdr:col>1</xdr:col>
      <xdr:colOff>1000125</xdr:colOff>
      <xdr:row>5</xdr:row>
      <xdr:rowOff>304800</xdr:rowOff>
    </xdr:to>
    <xdr:pic>
      <xdr:nvPicPr>
        <xdr:cNvPr id="2" name="Picture 20" descr="http://www.kayseri.gov.tr/yeni/sistem_resimleri/5yildiz.gif"/>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81250" y="1619250"/>
          <a:ext cx="619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6</xdr:row>
      <xdr:rowOff>47625</xdr:rowOff>
    </xdr:from>
    <xdr:to>
      <xdr:col>1</xdr:col>
      <xdr:colOff>914400</xdr:colOff>
      <xdr:row>6</xdr:row>
      <xdr:rowOff>238125</xdr:rowOff>
    </xdr:to>
    <xdr:pic>
      <xdr:nvPicPr>
        <xdr:cNvPr id="3" name="Picture 19" descr="http://www.kayseri.gov.tr/yeni/sistem_resimleri/4yildiz.gif"/>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428875" y="1981200"/>
          <a:ext cx="485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409575</xdr:colOff>
      <xdr:row>7</xdr:row>
      <xdr:rowOff>57150</xdr:rowOff>
    </xdr:from>
    <xdr:to>
      <xdr:col>1</xdr:col>
      <xdr:colOff>895350</xdr:colOff>
      <xdr:row>7</xdr:row>
      <xdr:rowOff>247650</xdr:rowOff>
    </xdr:to>
    <xdr:pic>
      <xdr:nvPicPr>
        <xdr:cNvPr id="4" name="Picture 18" descr="http://www.kayseri.gov.tr/yeni/sistem_resimleri/4yildiz.gif"/>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409825" y="2305050"/>
          <a:ext cx="485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447675</xdr:colOff>
      <xdr:row>8</xdr:row>
      <xdr:rowOff>76200</xdr:rowOff>
    </xdr:from>
    <xdr:to>
      <xdr:col>1</xdr:col>
      <xdr:colOff>819150</xdr:colOff>
      <xdr:row>8</xdr:row>
      <xdr:rowOff>266700</xdr:rowOff>
    </xdr:to>
    <xdr:pic>
      <xdr:nvPicPr>
        <xdr:cNvPr id="5" name="Picture 17"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2447925" y="2638425"/>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438150</xdr:colOff>
      <xdr:row>9</xdr:row>
      <xdr:rowOff>66675</xdr:rowOff>
    </xdr:from>
    <xdr:to>
      <xdr:col>1</xdr:col>
      <xdr:colOff>809625</xdr:colOff>
      <xdr:row>9</xdr:row>
      <xdr:rowOff>257175</xdr:rowOff>
    </xdr:to>
    <xdr:pic>
      <xdr:nvPicPr>
        <xdr:cNvPr id="6" name="Picture 16"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2438400" y="2943225"/>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447675</xdr:colOff>
      <xdr:row>10</xdr:row>
      <xdr:rowOff>66675</xdr:rowOff>
    </xdr:from>
    <xdr:to>
      <xdr:col>1</xdr:col>
      <xdr:colOff>819150</xdr:colOff>
      <xdr:row>10</xdr:row>
      <xdr:rowOff>257175</xdr:rowOff>
    </xdr:to>
    <xdr:pic>
      <xdr:nvPicPr>
        <xdr:cNvPr id="7" name="Picture 15"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2447925" y="3257550"/>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11</xdr:row>
      <xdr:rowOff>57150</xdr:rowOff>
    </xdr:from>
    <xdr:to>
      <xdr:col>1</xdr:col>
      <xdr:colOff>800100</xdr:colOff>
      <xdr:row>11</xdr:row>
      <xdr:rowOff>247650</xdr:rowOff>
    </xdr:to>
    <xdr:pic>
      <xdr:nvPicPr>
        <xdr:cNvPr id="8" name="Picture 14"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2428875" y="3562350"/>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419100</xdr:colOff>
      <xdr:row>12</xdr:row>
      <xdr:rowOff>76200</xdr:rowOff>
    </xdr:from>
    <xdr:to>
      <xdr:col>1</xdr:col>
      <xdr:colOff>790575</xdr:colOff>
      <xdr:row>12</xdr:row>
      <xdr:rowOff>266700</xdr:rowOff>
    </xdr:to>
    <xdr:pic>
      <xdr:nvPicPr>
        <xdr:cNvPr id="9" name="Picture 13"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2419350" y="3895725"/>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13</xdr:row>
      <xdr:rowOff>85725</xdr:rowOff>
    </xdr:from>
    <xdr:to>
      <xdr:col>1</xdr:col>
      <xdr:colOff>771525</xdr:colOff>
      <xdr:row>13</xdr:row>
      <xdr:rowOff>276225</xdr:rowOff>
    </xdr:to>
    <xdr:pic>
      <xdr:nvPicPr>
        <xdr:cNvPr id="10" name="Picture 12"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2400300" y="4219575"/>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457200</xdr:colOff>
      <xdr:row>14</xdr:row>
      <xdr:rowOff>66675</xdr:rowOff>
    </xdr:from>
    <xdr:to>
      <xdr:col>1</xdr:col>
      <xdr:colOff>704850</xdr:colOff>
      <xdr:row>14</xdr:row>
      <xdr:rowOff>257175</xdr:rowOff>
    </xdr:to>
    <xdr:pic>
      <xdr:nvPicPr>
        <xdr:cNvPr id="11" name="Picture 11" descr="http://www.kayseri.gov.tr/yeni/sistem_resimleri/2yildiz.gif"/>
        <xdr:cNvPicPr>
          <a:picLocks noChangeAspect="1" noChangeArrowheads="1"/>
        </xdr:cNvPicPr>
      </xdr:nvPicPr>
      <xdr:blipFill>
        <a:blip xmlns:r="http://schemas.openxmlformats.org/officeDocument/2006/relationships" r:embed="rId7" r:link="rId8">
          <a:extLst>
            <a:ext uri="{28A0092B-C50C-407E-A947-70E740481C1C}">
              <a14:useLocalDpi xmlns:a14="http://schemas.microsoft.com/office/drawing/2010/main" val="0"/>
            </a:ext>
          </a:extLst>
        </a:blip>
        <a:srcRect/>
        <a:stretch>
          <a:fillRect/>
        </a:stretch>
      </xdr:blipFill>
      <xdr:spPr bwMode="auto">
        <a:xfrm>
          <a:off x="2457450" y="4514850"/>
          <a:ext cx="247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457200</xdr:colOff>
      <xdr:row>15</xdr:row>
      <xdr:rowOff>76200</xdr:rowOff>
    </xdr:from>
    <xdr:to>
      <xdr:col>1</xdr:col>
      <xdr:colOff>704850</xdr:colOff>
      <xdr:row>15</xdr:row>
      <xdr:rowOff>266700</xdr:rowOff>
    </xdr:to>
    <xdr:pic>
      <xdr:nvPicPr>
        <xdr:cNvPr id="12" name="Picture 10" descr="http://www.kayseri.gov.tr/yeni/sistem_resimleri/2yildiz.gif"/>
        <xdr:cNvPicPr>
          <a:picLocks noChangeAspect="1" noChangeArrowheads="1"/>
        </xdr:cNvPicPr>
      </xdr:nvPicPr>
      <xdr:blipFill>
        <a:blip xmlns:r="http://schemas.openxmlformats.org/officeDocument/2006/relationships" r:embed="rId7" r:link="rId8">
          <a:extLst>
            <a:ext uri="{28A0092B-C50C-407E-A947-70E740481C1C}">
              <a14:useLocalDpi xmlns:a14="http://schemas.microsoft.com/office/drawing/2010/main" val="0"/>
            </a:ext>
          </a:extLst>
        </a:blip>
        <a:srcRect/>
        <a:stretch>
          <a:fillRect/>
        </a:stretch>
      </xdr:blipFill>
      <xdr:spPr bwMode="auto">
        <a:xfrm>
          <a:off x="2457450" y="4838700"/>
          <a:ext cx="247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438150</xdr:colOff>
      <xdr:row>16</xdr:row>
      <xdr:rowOff>66675</xdr:rowOff>
    </xdr:from>
    <xdr:to>
      <xdr:col>1</xdr:col>
      <xdr:colOff>685800</xdr:colOff>
      <xdr:row>16</xdr:row>
      <xdr:rowOff>257175</xdr:rowOff>
    </xdr:to>
    <xdr:pic>
      <xdr:nvPicPr>
        <xdr:cNvPr id="13" name="Picture 9" descr="http://www.kayseri.gov.tr/yeni/sistem_resimleri/2yildiz.gif"/>
        <xdr:cNvPicPr>
          <a:picLocks noChangeAspect="1" noChangeArrowheads="1"/>
        </xdr:cNvPicPr>
      </xdr:nvPicPr>
      <xdr:blipFill>
        <a:blip xmlns:r="http://schemas.openxmlformats.org/officeDocument/2006/relationships" r:embed="rId7" r:link="rId8">
          <a:extLst>
            <a:ext uri="{28A0092B-C50C-407E-A947-70E740481C1C}">
              <a14:useLocalDpi xmlns:a14="http://schemas.microsoft.com/office/drawing/2010/main" val="0"/>
            </a:ext>
          </a:extLst>
        </a:blip>
        <a:srcRect/>
        <a:stretch>
          <a:fillRect/>
        </a:stretch>
      </xdr:blipFill>
      <xdr:spPr bwMode="auto">
        <a:xfrm>
          <a:off x="2438400" y="5143500"/>
          <a:ext cx="247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17</xdr:row>
      <xdr:rowOff>85725</xdr:rowOff>
    </xdr:from>
    <xdr:to>
      <xdr:col>1</xdr:col>
      <xdr:colOff>800100</xdr:colOff>
      <xdr:row>17</xdr:row>
      <xdr:rowOff>276225</xdr:rowOff>
    </xdr:to>
    <xdr:pic>
      <xdr:nvPicPr>
        <xdr:cNvPr id="14" name="Picture 8"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2428875" y="5476875"/>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342900</xdr:colOff>
      <xdr:row>18</xdr:row>
      <xdr:rowOff>47625</xdr:rowOff>
    </xdr:from>
    <xdr:to>
      <xdr:col>1</xdr:col>
      <xdr:colOff>828675</xdr:colOff>
      <xdr:row>18</xdr:row>
      <xdr:rowOff>238125</xdr:rowOff>
    </xdr:to>
    <xdr:pic>
      <xdr:nvPicPr>
        <xdr:cNvPr id="15" name="Picture 7" descr="http://www.kayseri.gov.tr/yeni/sistem_resimleri/4yildiz.gif"/>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43150" y="5753100"/>
          <a:ext cx="485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352425</xdr:colOff>
      <xdr:row>19</xdr:row>
      <xdr:rowOff>57150</xdr:rowOff>
    </xdr:from>
    <xdr:to>
      <xdr:col>1</xdr:col>
      <xdr:colOff>838200</xdr:colOff>
      <xdr:row>19</xdr:row>
      <xdr:rowOff>247650</xdr:rowOff>
    </xdr:to>
    <xdr:pic>
      <xdr:nvPicPr>
        <xdr:cNvPr id="16" name="Picture 6" descr="http://www.kayseri.gov.tr/yeni/sistem_resimleri/4yildiz.gif"/>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2675" y="6076950"/>
          <a:ext cx="485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333375</xdr:colOff>
      <xdr:row>20</xdr:row>
      <xdr:rowOff>28575</xdr:rowOff>
    </xdr:from>
    <xdr:to>
      <xdr:col>1</xdr:col>
      <xdr:colOff>819150</xdr:colOff>
      <xdr:row>20</xdr:row>
      <xdr:rowOff>219075</xdr:rowOff>
    </xdr:to>
    <xdr:pic>
      <xdr:nvPicPr>
        <xdr:cNvPr id="17" name="Picture 5" descr="http://www.kayseri.gov.tr/yeni/sistem_resimleri/4yildiz.gif"/>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33625" y="6362700"/>
          <a:ext cx="485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342900</xdr:colOff>
      <xdr:row>21</xdr:row>
      <xdr:rowOff>47625</xdr:rowOff>
    </xdr:from>
    <xdr:to>
      <xdr:col>1</xdr:col>
      <xdr:colOff>828675</xdr:colOff>
      <xdr:row>21</xdr:row>
      <xdr:rowOff>238125</xdr:rowOff>
    </xdr:to>
    <xdr:pic>
      <xdr:nvPicPr>
        <xdr:cNvPr id="18" name="Picture 4" descr="http://www.kayseri.gov.tr/yeni/sistem_resimleri/4yildiz.gif"/>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43150" y="6696075"/>
          <a:ext cx="485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333375</xdr:colOff>
      <xdr:row>22</xdr:row>
      <xdr:rowOff>38100</xdr:rowOff>
    </xdr:from>
    <xdr:to>
      <xdr:col>1</xdr:col>
      <xdr:colOff>819150</xdr:colOff>
      <xdr:row>22</xdr:row>
      <xdr:rowOff>228600</xdr:rowOff>
    </xdr:to>
    <xdr:pic>
      <xdr:nvPicPr>
        <xdr:cNvPr id="19" name="Picture 3" descr="http://www.kayseri.gov.tr/yeni/sistem_resimleri/4yildiz.gif"/>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33625" y="7000875"/>
          <a:ext cx="485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114299</xdr:colOff>
      <xdr:row>29</xdr:row>
      <xdr:rowOff>38099</xdr:rowOff>
    </xdr:from>
    <xdr:to>
      <xdr:col>3</xdr:col>
      <xdr:colOff>200024</xdr:colOff>
      <xdr:row>30</xdr:row>
      <xdr:rowOff>161924</xdr:rowOff>
    </xdr:to>
    <xdr:sp macro="" textlink="">
      <xdr:nvSpPr>
        <xdr:cNvPr id="20" name="AutoShape 21">
          <a:hlinkClick xmlns:r="http://schemas.openxmlformats.org/officeDocument/2006/relationships" r:id="rId9"/>
        </xdr:cNvPr>
        <xdr:cNvSpPr>
          <a:spLocks noChangeArrowheads="1"/>
        </xdr:cNvSpPr>
      </xdr:nvSpPr>
      <xdr:spPr bwMode="auto">
        <a:xfrm rot="10800000">
          <a:off x="3581399" y="8429624"/>
          <a:ext cx="2219325" cy="2857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14.xml><?xml version="1.0" encoding="utf-8"?>
<xdr:wsDr xmlns:xdr="http://schemas.openxmlformats.org/drawingml/2006/spreadsheetDrawing" xmlns:a="http://schemas.openxmlformats.org/drawingml/2006/main">
  <xdr:twoCellAnchor>
    <xdr:from>
      <xdr:col>1</xdr:col>
      <xdr:colOff>381000</xdr:colOff>
      <xdr:row>5</xdr:row>
      <xdr:rowOff>114300</xdr:rowOff>
    </xdr:from>
    <xdr:to>
      <xdr:col>1</xdr:col>
      <xdr:colOff>1000125</xdr:colOff>
      <xdr:row>5</xdr:row>
      <xdr:rowOff>304800</xdr:rowOff>
    </xdr:to>
    <xdr:pic>
      <xdr:nvPicPr>
        <xdr:cNvPr id="2" name="Picture 20" descr="http://www.kayseri.gov.tr/yeni/sistem_resimleri/5yildiz.gif"/>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05050" y="1590675"/>
          <a:ext cx="619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6</xdr:row>
      <xdr:rowOff>47625</xdr:rowOff>
    </xdr:from>
    <xdr:to>
      <xdr:col>1</xdr:col>
      <xdr:colOff>914400</xdr:colOff>
      <xdr:row>6</xdr:row>
      <xdr:rowOff>238125</xdr:rowOff>
    </xdr:to>
    <xdr:pic>
      <xdr:nvPicPr>
        <xdr:cNvPr id="3" name="Picture 19" descr="http://www.kayseri.gov.tr/yeni/sistem_resimleri/4yildiz.gif"/>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2675" y="1952625"/>
          <a:ext cx="485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409575</xdr:colOff>
      <xdr:row>7</xdr:row>
      <xdr:rowOff>57150</xdr:rowOff>
    </xdr:from>
    <xdr:to>
      <xdr:col>1</xdr:col>
      <xdr:colOff>895350</xdr:colOff>
      <xdr:row>7</xdr:row>
      <xdr:rowOff>247650</xdr:rowOff>
    </xdr:to>
    <xdr:pic>
      <xdr:nvPicPr>
        <xdr:cNvPr id="4" name="Picture 18" descr="http://www.kayseri.gov.tr/yeni/sistem_resimleri/4yildiz.gif"/>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33625" y="2276475"/>
          <a:ext cx="485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447675</xdr:colOff>
      <xdr:row>8</xdr:row>
      <xdr:rowOff>76200</xdr:rowOff>
    </xdr:from>
    <xdr:to>
      <xdr:col>1</xdr:col>
      <xdr:colOff>819150</xdr:colOff>
      <xdr:row>8</xdr:row>
      <xdr:rowOff>266700</xdr:rowOff>
    </xdr:to>
    <xdr:pic>
      <xdr:nvPicPr>
        <xdr:cNvPr id="5" name="Picture 17"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2371725" y="2609850"/>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438150</xdr:colOff>
      <xdr:row>9</xdr:row>
      <xdr:rowOff>66675</xdr:rowOff>
    </xdr:from>
    <xdr:to>
      <xdr:col>1</xdr:col>
      <xdr:colOff>809625</xdr:colOff>
      <xdr:row>9</xdr:row>
      <xdr:rowOff>257175</xdr:rowOff>
    </xdr:to>
    <xdr:pic>
      <xdr:nvPicPr>
        <xdr:cNvPr id="6" name="Picture 16"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2362200" y="2914650"/>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447675</xdr:colOff>
      <xdr:row>10</xdr:row>
      <xdr:rowOff>66675</xdr:rowOff>
    </xdr:from>
    <xdr:to>
      <xdr:col>1</xdr:col>
      <xdr:colOff>819150</xdr:colOff>
      <xdr:row>10</xdr:row>
      <xdr:rowOff>257175</xdr:rowOff>
    </xdr:to>
    <xdr:pic>
      <xdr:nvPicPr>
        <xdr:cNvPr id="7" name="Picture 15"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2371725" y="3228975"/>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11</xdr:row>
      <xdr:rowOff>57150</xdr:rowOff>
    </xdr:from>
    <xdr:to>
      <xdr:col>1</xdr:col>
      <xdr:colOff>800100</xdr:colOff>
      <xdr:row>11</xdr:row>
      <xdr:rowOff>247650</xdr:rowOff>
    </xdr:to>
    <xdr:pic>
      <xdr:nvPicPr>
        <xdr:cNvPr id="8" name="Picture 14"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2352675" y="3533775"/>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419100</xdr:colOff>
      <xdr:row>12</xdr:row>
      <xdr:rowOff>76200</xdr:rowOff>
    </xdr:from>
    <xdr:to>
      <xdr:col>1</xdr:col>
      <xdr:colOff>790575</xdr:colOff>
      <xdr:row>12</xdr:row>
      <xdr:rowOff>266700</xdr:rowOff>
    </xdr:to>
    <xdr:pic>
      <xdr:nvPicPr>
        <xdr:cNvPr id="9" name="Picture 13"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2343150" y="3867150"/>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13</xdr:row>
      <xdr:rowOff>85725</xdr:rowOff>
    </xdr:from>
    <xdr:to>
      <xdr:col>1</xdr:col>
      <xdr:colOff>771525</xdr:colOff>
      <xdr:row>13</xdr:row>
      <xdr:rowOff>276225</xdr:rowOff>
    </xdr:to>
    <xdr:pic>
      <xdr:nvPicPr>
        <xdr:cNvPr id="10" name="Picture 12"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2324100" y="4191000"/>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457200</xdr:colOff>
      <xdr:row>14</xdr:row>
      <xdr:rowOff>66675</xdr:rowOff>
    </xdr:from>
    <xdr:to>
      <xdr:col>1</xdr:col>
      <xdr:colOff>704850</xdr:colOff>
      <xdr:row>14</xdr:row>
      <xdr:rowOff>257175</xdr:rowOff>
    </xdr:to>
    <xdr:pic>
      <xdr:nvPicPr>
        <xdr:cNvPr id="11" name="Picture 11" descr="http://www.kayseri.gov.tr/yeni/sistem_resimleri/2yildiz.gif"/>
        <xdr:cNvPicPr>
          <a:picLocks noChangeAspect="1" noChangeArrowheads="1"/>
        </xdr:cNvPicPr>
      </xdr:nvPicPr>
      <xdr:blipFill>
        <a:blip xmlns:r="http://schemas.openxmlformats.org/officeDocument/2006/relationships" r:embed="rId7" r:link="rId8">
          <a:extLst>
            <a:ext uri="{28A0092B-C50C-407E-A947-70E740481C1C}">
              <a14:useLocalDpi xmlns:a14="http://schemas.microsoft.com/office/drawing/2010/main" val="0"/>
            </a:ext>
          </a:extLst>
        </a:blip>
        <a:srcRect/>
        <a:stretch>
          <a:fillRect/>
        </a:stretch>
      </xdr:blipFill>
      <xdr:spPr bwMode="auto">
        <a:xfrm>
          <a:off x="2381250" y="4486275"/>
          <a:ext cx="247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457200</xdr:colOff>
      <xdr:row>15</xdr:row>
      <xdr:rowOff>76200</xdr:rowOff>
    </xdr:from>
    <xdr:to>
      <xdr:col>1</xdr:col>
      <xdr:colOff>704850</xdr:colOff>
      <xdr:row>15</xdr:row>
      <xdr:rowOff>266700</xdr:rowOff>
    </xdr:to>
    <xdr:pic>
      <xdr:nvPicPr>
        <xdr:cNvPr id="12" name="Picture 10" descr="http://www.kayseri.gov.tr/yeni/sistem_resimleri/2yildiz.gif"/>
        <xdr:cNvPicPr>
          <a:picLocks noChangeAspect="1" noChangeArrowheads="1"/>
        </xdr:cNvPicPr>
      </xdr:nvPicPr>
      <xdr:blipFill>
        <a:blip xmlns:r="http://schemas.openxmlformats.org/officeDocument/2006/relationships" r:embed="rId7" r:link="rId8">
          <a:extLst>
            <a:ext uri="{28A0092B-C50C-407E-A947-70E740481C1C}">
              <a14:useLocalDpi xmlns:a14="http://schemas.microsoft.com/office/drawing/2010/main" val="0"/>
            </a:ext>
          </a:extLst>
        </a:blip>
        <a:srcRect/>
        <a:stretch>
          <a:fillRect/>
        </a:stretch>
      </xdr:blipFill>
      <xdr:spPr bwMode="auto">
        <a:xfrm>
          <a:off x="2381250" y="4810125"/>
          <a:ext cx="247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438150</xdr:colOff>
      <xdr:row>16</xdr:row>
      <xdr:rowOff>66675</xdr:rowOff>
    </xdr:from>
    <xdr:to>
      <xdr:col>1</xdr:col>
      <xdr:colOff>685800</xdr:colOff>
      <xdr:row>16</xdr:row>
      <xdr:rowOff>257175</xdr:rowOff>
    </xdr:to>
    <xdr:pic>
      <xdr:nvPicPr>
        <xdr:cNvPr id="13" name="Picture 9" descr="http://www.kayseri.gov.tr/yeni/sistem_resimleri/2yildiz.gif"/>
        <xdr:cNvPicPr>
          <a:picLocks noChangeAspect="1" noChangeArrowheads="1"/>
        </xdr:cNvPicPr>
      </xdr:nvPicPr>
      <xdr:blipFill>
        <a:blip xmlns:r="http://schemas.openxmlformats.org/officeDocument/2006/relationships" r:embed="rId7" r:link="rId8">
          <a:extLst>
            <a:ext uri="{28A0092B-C50C-407E-A947-70E740481C1C}">
              <a14:useLocalDpi xmlns:a14="http://schemas.microsoft.com/office/drawing/2010/main" val="0"/>
            </a:ext>
          </a:extLst>
        </a:blip>
        <a:srcRect/>
        <a:stretch>
          <a:fillRect/>
        </a:stretch>
      </xdr:blipFill>
      <xdr:spPr bwMode="auto">
        <a:xfrm>
          <a:off x="2362200" y="5114925"/>
          <a:ext cx="247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17</xdr:row>
      <xdr:rowOff>85725</xdr:rowOff>
    </xdr:from>
    <xdr:to>
      <xdr:col>1</xdr:col>
      <xdr:colOff>800100</xdr:colOff>
      <xdr:row>17</xdr:row>
      <xdr:rowOff>276225</xdr:rowOff>
    </xdr:to>
    <xdr:pic>
      <xdr:nvPicPr>
        <xdr:cNvPr id="14" name="Picture 8"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2352675" y="5448300"/>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342900</xdr:colOff>
      <xdr:row>18</xdr:row>
      <xdr:rowOff>47625</xdr:rowOff>
    </xdr:from>
    <xdr:to>
      <xdr:col>1</xdr:col>
      <xdr:colOff>828675</xdr:colOff>
      <xdr:row>18</xdr:row>
      <xdr:rowOff>238125</xdr:rowOff>
    </xdr:to>
    <xdr:pic>
      <xdr:nvPicPr>
        <xdr:cNvPr id="15" name="Picture 7" descr="http://www.kayseri.gov.tr/yeni/sistem_resimleri/4yildiz.gif"/>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266950" y="5724525"/>
          <a:ext cx="485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352425</xdr:colOff>
      <xdr:row>19</xdr:row>
      <xdr:rowOff>57150</xdr:rowOff>
    </xdr:from>
    <xdr:to>
      <xdr:col>1</xdr:col>
      <xdr:colOff>838200</xdr:colOff>
      <xdr:row>19</xdr:row>
      <xdr:rowOff>247650</xdr:rowOff>
    </xdr:to>
    <xdr:pic>
      <xdr:nvPicPr>
        <xdr:cNvPr id="16" name="Picture 6" descr="http://www.kayseri.gov.tr/yeni/sistem_resimleri/4yildiz.gif"/>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276475" y="6048375"/>
          <a:ext cx="485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333375</xdr:colOff>
      <xdr:row>20</xdr:row>
      <xdr:rowOff>28575</xdr:rowOff>
    </xdr:from>
    <xdr:to>
      <xdr:col>1</xdr:col>
      <xdr:colOff>819150</xdr:colOff>
      <xdr:row>20</xdr:row>
      <xdr:rowOff>219075</xdr:rowOff>
    </xdr:to>
    <xdr:pic>
      <xdr:nvPicPr>
        <xdr:cNvPr id="17" name="Picture 5" descr="http://www.kayseri.gov.tr/yeni/sistem_resimleri/4yildiz.gif"/>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257425" y="6334125"/>
          <a:ext cx="485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342900</xdr:colOff>
      <xdr:row>21</xdr:row>
      <xdr:rowOff>47625</xdr:rowOff>
    </xdr:from>
    <xdr:to>
      <xdr:col>1</xdr:col>
      <xdr:colOff>828675</xdr:colOff>
      <xdr:row>21</xdr:row>
      <xdr:rowOff>238125</xdr:rowOff>
    </xdr:to>
    <xdr:pic>
      <xdr:nvPicPr>
        <xdr:cNvPr id="18" name="Picture 4" descr="http://www.kayseri.gov.tr/yeni/sistem_resimleri/4yildiz.gif"/>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266950" y="6667500"/>
          <a:ext cx="485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1895475</xdr:colOff>
      <xdr:row>29</xdr:row>
      <xdr:rowOff>104774</xdr:rowOff>
    </xdr:from>
    <xdr:to>
      <xdr:col>2</xdr:col>
      <xdr:colOff>200025</xdr:colOff>
      <xdr:row>31</xdr:row>
      <xdr:rowOff>161924</xdr:rowOff>
    </xdr:to>
    <xdr:sp macro="" textlink="">
      <xdr:nvSpPr>
        <xdr:cNvPr id="19" name="AutoShape 21">
          <a:hlinkClick xmlns:r="http://schemas.openxmlformats.org/officeDocument/2006/relationships" r:id="rId9"/>
        </xdr:cNvPr>
        <xdr:cNvSpPr>
          <a:spLocks noChangeArrowheads="1"/>
        </xdr:cNvSpPr>
      </xdr:nvSpPr>
      <xdr:spPr bwMode="auto">
        <a:xfrm rot="10800000">
          <a:off x="1895475" y="7010399"/>
          <a:ext cx="1838325" cy="3810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333375</xdr:colOff>
      <xdr:row>22</xdr:row>
      <xdr:rowOff>38100</xdr:rowOff>
    </xdr:from>
    <xdr:to>
      <xdr:col>1</xdr:col>
      <xdr:colOff>819150</xdr:colOff>
      <xdr:row>22</xdr:row>
      <xdr:rowOff>228600</xdr:rowOff>
    </xdr:to>
    <xdr:pic>
      <xdr:nvPicPr>
        <xdr:cNvPr id="20" name="Picture 3" descr="http://www.kayseri.gov.tr/yeni/sistem_resimleri/4yildiz.gif"/>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257425" y="6972300"/>
          <a:ext cx="485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5.xml><?xml version="1.0" encoding="utf-8"?>
<xdr:wsDr xmlns:xdr="http://schemas.openxmlformats.org/drawingml/2006/spreadsheetDrawing" xmlns:a="http://schemas.openxmlformats.org/drawingml/2006/main">
  <xdr:twoCellAnchor>
    <xdr:from>
      <xdr:col>1</xdr:col>
      <xdr:colOff>381000</xdr:colOff>
      <xdr:row>4</xdr:row>
      <xdr:rowOff>114300</xdr:rowOff>
    </xdr:from>
    <xdr:to>
      <xdr:col>1</xdr:col>
      <xdr:colOff>1000125</xdr:colOff>
      <xdr:row>4</xdr:row>
      <xdr:rowOff>304800</xdr:rowOff>
    </xdr:to>
    <xdr:pic>
      <xdr:nvPicPr>
        <xdr:cNvPr id="2" name="Picture 20" descr="http://www.kayseri.gov.tr/yeni/sistem_resimleri/5yildiz.gif"/>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05050" y="1590675"/>
          <a:ext cx="619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5</xdr:row>
      <xdr:rowOff>47625</xdr:rowOff>
    </xdr:from>
    <xdr:to>
      <xdr:col>1</xdr:col>
      <xdr:colOff>914400</xdr:colOff>
      <xdr:row>5</xdr:row>
      <xdr:rowOff>238125</xdr:rowOff>
    </xdr:to>
    <xdr:pic>
      <xdr:nvPicPr>
        <xdr:cNvPr id="3" name="Picture 19" descr="http://www.kayseri.gov.tr/yeni/sistem_resimleri/4yildiz.gif"/>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2675" y="1952625"/>
          <a:ext cx="485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409575</xdr:colOff>
      <xdr:row>6</xdr:row>
      <xdr:rowOff>57150</xdr:rowOff>
    </xdr:from>
    <xdr:to>
      <xdr:col>1</xdr:col>
      <xdr:colOff>895350</xdr:colOff>
      <xdr:row>6</xdr:row>
      <xdr:rowOff>247650</xdr:rowOff>
    </xdr:to>
    <xdr:pic>
      <xdr:nvPicPr>
        <xdr:cNvPr id="4" name="Picture 18" descr="http://www.kayseri.gov.tr/yeni/sistem_resimleri/4yildiz.gif"/>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33625" y="2276475"/>
          <a:ext cx="485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447675</xdr:colOff>
      <xdr:row>7</xdr:row>
      <xdr:rowOff>76200</xdr:rowOff>
    </xdr:from>
    <xdr:to>
      <xdr:col>1</xdr:col>
      <xdr:colOff>819150</xdr:colOff>
      <xdr:row>7</xdr:row>
      <xdr:rowOff>266700</xdr:rowOff>
    </xdr:to>
    <xdr:pic>
      <xdr:nvPicPr>
        <xdr:cNvPr id="5" name="Picture 17"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2371725" y="2609850"/>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447675</xdr:colOff>
      <xdr:row>8</xdr:row>
      <xdr:rowOff>66675</xdr:rowOff>
    </xdr:from>
    <xdr:to>
      <xdr:col>1</xdr:col>
      <xdr:colOff>819150</xdr:colOff>
      <xdr:row>8</xdr:row>
      <xdr:rowOff>257175</xdr:rowOff>
    </xdr:to>
    <xdr:pic>
      <xdr:nvPicPr>
        <xdr:cNvPr id="6" name="Picture 15"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2371725" y="2914650"/>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9</xdr:row>
      <xdr:rowOff>57150</xdr:rowOff>
    </xdr:from>
    <xdr:to>
      <xdr:col>1</xdr:col>
      <xdr:colOff>800100</xdr:colOff>
      <xdr:row>9</xdr:row>
      <xdr:rowOff>247650</xdr:rowOff>
    </xdr:to>
    <xdr:pic>
      <xdr:nvPicPr>
        <xdr:cNvPr id="7" name="Picture 14"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2352675" y="3219450"/>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419100</xdr:colOff>
      <xdr:row>10</xdr:row>
      <xdr:rowOff>76200</xdr:rowOff>
    </xdr:from>
    <xdr:to>
      <xdr:col>1</xdr:col>
      <xdr:colOff>790575</xdr:colOff>
      <xdr:row>10</xdr:row>
      <xdr:rowOff>266700</xdr:rowOff>
    </xdr:to>
    <xdr:pic>
      <xdr:nvPicPr>
        <xdr:cNvPr id="8" name="Picture 13"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2343150" y="3552825"/>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11</xdr:row>
      <xdr:rowOff>85725</xdr:rowOff>
    </xdr:from>
    <xdr:to>
      <xdr:col>1</xdr:col>
      <xdr:colOff>771525</xdr:colOff>
      <xdr:row>11</xdr:row>
      <xdr:rowOff>276225</xdr:rowOff>
    </xdr:to>
    <xdr:pic>
      <xdr:nvPicPr>
        <xdr:cNvPr id="9" name="Picture 12"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2324100" y="3876675"/>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457200</xdr:colOff>
      <xdr:row>12</xdr:row>
      <xdr:rowOff>66675</xdr:rowOff>
    </xdr:from>
    <xdr:to>
      <xdr:col>1</xdr:col>
      <xdr:colOff>704850</xdr:colOff>
      <xdr:row>12</xdr:row>
      <xdr:rowOff>257175</xdr:rowOff>
    </xdr:to>
    <xdr:pic>
      <xdr:nvPicPr>
        <xdr:cNvPr id="10" name="Picture 11" descr="http://www.kayseri.gov.tr/yeni/sistem_resimleri/2yildiz.gif"/>
        <xdr:cNvPicPr>
          <a:picLocks noChangeAspect="1" noChangeArrowheads="1"/>
        </xdr:cNvPicPr>
      </xdr:nvPicPr>
      <xdr:blipFill>
        <a:blip xmlns:r="http://schemas.openxmlformats.org/officeDocument/2006/relationships" r:embed="rId7" r:link="rId8">
          <a:extLst>
            <a:ext uri="{28A0092B-C50C-407E-A947-70E740481C1C}">
              <a14:useLocalDpi xmlns:a14="http://schemas.microsoft.com/office/drawing/2010/main" val="0"/>
            </a:ext>
          </a:extLst>
        </a:blip>
        <a:srcRect/>
        <a:stretch>
          <a:fillRect/>
        </a:stretch>
      </xdr:blipFill>
      <xdr:spPr bwMode="auto">
        <a:xfrm>
          <a:off x="2381250" y="4171950"/>
          <a:ext cx="247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457200</xdr:colOff>
      <xdr:row>13</xdr:row>
      <xdr:rowOff>76200</xdr:rowOff>
    </xdr:from>
    <xdr:to>
      <xdr:col>1</xdr:col>
      <xdr:colOff>704850</xdr:colOff>
      <xdr:row>13</xdr:row>
      <xdr:rowOff>266700</xdr:rowOff>
    </xdr:to>
    <xdr:pic>
      <xdr:nvPicPr>
        <xdr:cNvPr id="11" name="Picture 10" descr="http://www.kayseri.gov.tr/yeni/sistem_resimleri/2yildiz.gif"/>
        <xdr:cNvPicPr>
          <a:picLocks noChangeAspect="1" noChangeArrowheads="1"/>
        </xdr:cNvPicPr>
      </xdr:nvPicPr>
      <xdr:blipFill>
        <a:blip xmlns:r="http://schemas.openxmlformats.org/officeDocument/2006/relationships" r:embed="rId7" r:link="rId8">
          <a:extLst>
            <a:ext uri="{28A0092B-C50C-407E-A947-70E740481C1C}">
              <a14:useLocalDpi xmlns:a14="http://schemas.microsoft.com/office/drawing/2010/main" val="0"/>
            </a:ext>
          </a:extLst>
        </a:blip>
        <a:srcRect/>
        <a:stretch>
          <a:fillRect/>
        </a:stretch>
      </xdr:blipFill>
      <xdr:spPr bwMode="auto">
        <a:xfrm>
          <a:off x="2381250" y="4495800"/>
          <a:ext cx="247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438150</xdr:colOff>
      <xdr:row>14</xdr:row>
      <xdr:rowOff>66675</xdr:rowOff>
    </xdr:from>
    <xdr:to>
      <xdr:col>1</xdr:col>
      <xdr:colOff>685800</xdr:colOff>
      <xdr:row>14</xdr:row>
      <xdr:rowOff>257175</xdr:rowOff>
    </xdr:to>
    <xdr:pic>
      <xdr:nvPicPr>
        <xdr:cNvPr id="12" name="Picture 9" descr="http://www.kayseri.gov.tr/yeni/sistem_resimleri/2yildiz.gif"/>
        <xdr:cNvPicPr>
          <a:picLocks noChangeAspect="1" noChangeArrowheads="1"/>
        </xdr:cNvPicPr>
      </xdr:nvPicPr>
      <xdr:blipFill>
        <a:blip xmlns:r="http://schemas.openxmlformats.org/officeDocument/2006/relationships" r:embed="rId7" r:link="rId8">
          <a:extLst>
            <a:ext uri="{28A0092B-C50C-407E-A947-70E740481C1C}">
              <a14:useLocalDpi xmlns:a14="http://schemas.microsoft.com/office/drawing/2010/main" val="0"/>
            </a:ext>
          </a:extLst>
        </a:blip>
        <a:srcRect/>
        <a:stretch>
          <a:fillRect/>
        </a:stretch>
      </xdr:blipFill>
      <xdr:spPr bwMode="auto">
        <a:xfrm>
          <a:off x="2362200" y="4800600"/>
          <a:ext cx="247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15</xdr:row>
      <xdr:rowOff>85725</xdr:rowOff>
    </xdr:from>
    <xdr:to>
      <xdr:col>1</xdr:col>
      <xdr:colOff>800100</xdr:colOff>
      <xdr:row>15</xdr:row>
      <xdr:rowOff>276225</xdr:rowOff>
    </xdr:to>
    <xdr:pic>
      <xdr:nvPicPr>
        <xdr:cNvPr id="13" name="Picture 8"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2352675" y="5133975"/>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342900</xdr:colOff>
      <xdr:row>16</xdr:row>
      <xdr:rowOff>47625</xdr:rowOff>
    </xdr:from>
    <xdr:to>
      <xdr:col>1</xdr:col>
      <xdr:colOff>828675</xdr:colOff>
      <xdr:row>16</xdr:row>
      <xdr:rowOff>238125</xdr:rowOff>
    </xdr:to>
    <xdr:pic>
      <xdr:nvPicPr>
        <xdr:cNvPr id="14" name="Picture 7" descr="http://www.kayseri.gov.tr/yeni/sistem_resimleri/4yildiz.gif"/>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266950" y="5410200"/>
          <a:ext cx="485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352425</xdr:colOff>
      <xdr:row>17</xdr:row>
      <xdr:rowOff>57150</xdr:rowOff>
    </xdr:from>
    <xdr:to>
      <xdr:col>1</xdr:col>
      <xdr:colOff>838200</xdr:colOff>
      <xdr:row>17</xdr:row>
      <xdr:rowOff>247650</xdr:rowOff>
    </xdr:to>
    <xdr:pic>
      <xdr:nvPicPr>
        <xdr:cNvPr id="15" name="Picture 6" descr="http://www.kayseri.gov.tr/yeni/sistem_resimleri/4yildiz.gif"/>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276475" y="5734050"/>
          <a:ext cx="485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333375</xdr:colOff>
      <xdr:row>18</xdr:row>
      <xdr:rowOff>28575</xdr:rowOff>
    </xdr:from>
    <xdr:to>
      <xdr:col>1</xdr:col>
      <xdr:colOff>819150</xdr:colOff>
      <xdr:row>18</xdr:row>
      <xdr:rowOff>219075</xdr:rowOff>
    </xdr:to>
    <xdr:pic>
      <xdr:nvPicPr>
        <xdr:cNvPr id="16" name="Picture 5" descr="http://www.kayseri.gov.tr/yeni/sistem_resimleri/4yildiz.gif"/>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257425" y="6019800"/>
          <a:ext cx="485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342900</xdr:colOff>
      <xdr:row>19</xdr:row>
      <xdr:rowOff>47625</xdr:rowOff>
    </xdr:from>
    <xdr:to>
      <xdr:col>1</xdr:col>
      <xdr:colOff>828675</xdr:colOff>
      <xdr:row>19</xdr:row>
      <xdr:rowOff>238125</xdr:rowOff>
    </xdr:to>
    <xdr:pic>
      <xdr:nvPicPr>
        <xdr:cNvPr id="17" name="Picture 4" descr="http://www.kayseri.gov.tr/yeni/sistem_resimleri/4yildiz.gif"/>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266950" y="6353175"/>
          <a:ext cx="485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28</xdr:row>
      <xdr:rowOff>152399</xdr:rowOff>
    </xdr:from>
    <xdr:to>
      <xdr:col>2</xdr:col>
      <xdr:colOff>200025</xdr:colOff>
      <xdr:row>30</xdr:row>
      <xdr:rowOff>161924</xdr:rowOff>
    </xdr:to>
    <xdr:sp macro="" textlink="">
      <xdr:nvSpPr>
        <xdr:cNvPr id="18" name="AutoShape 21">
          <a:hlinkClick xmlns:r="http://schemas.openxmlformats.org/officeDocument/2006/relationships" r:id="rId9"/>
        </xdr:cNvPr>
        <xdr:cNvSpPr>
          <a:spLocks noChangeArrowheads="1"/>
        </xdr:cNvSpPr>
      </xdr:nvSpPr>
      <xdr:spPr bwMode="auto">
        <a:xfrm rot="10800000">
          <a:off x="1962150" y="8667749"/>
          <a:ext cx="1771650" cy="3333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333375</xdr:colOff>
      <xdr:row>20</xdr:row>
      <xdr:rowOff>38100</xdr:rowOff>
    </xdr:from>
    <xdr:to>
      <xdr:col>1</xdr:col>
      <xdr:colOff>819150</xdr:colOff>
      <xdr:row>20</xdr:row>
      <xdr:rowOff>228600</xdr:rowOff>
    </xdr:to>
    <xdr:pic>
      <xdr:nvPicPr>
        <xdr:cNvPr id="19" name="Picture 3" descr="http://www.kayseri.gov.tr/yeni/sistem_resimleri/4yildiz.gif"/>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257425" y="6657975"/>
          <a:ext cx="485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6.xml><?xml version="1.0" encoding="utf-8"?>
<xdr:wsDr xmlns:xdr="http://schemas.openxmlformats.org/drawingml/2006/spreadsheetDrawing" xmlns:a="http://schemas.openxmlformats.org/drawingml/2006/main">
  <xdr:twoCellAnchor>
    <xdr:from>
      <xdr:col>1</xdr:col>
      <xdr:colOff>381000</xdr:colOff>
      <xdr:row>5</xdr:row>
      <xdr:rowOff>114300</xdr:rowOff>
    </xdr:from>
    <xdr:to>
      <xdr:col>1</xdr:col>
      <xdr:colOff>1000125</xdr:colOff>
      <xdr:row>5</xdr:row>
      <xdr:rowOff>304800</xdr:rowOff>
    </xdr:to>
    <xdr:pic>
      <xdr:nvPicPr>
        <xdr:cNvPr id="2" name="Picture 20" descr="http://www.kayseri.gov.tr/yeni/sistem_resimleri/5yildiz.gif"/>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05050" y="1590675"/>
          <a:ext cx="619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381000</xdr:colOff>
      <xdr:row>6</xdr:row>
      <xdr:rowOff>28575</xdr:rowOff>
    </xdr:from>
    <xdr:to>
      <xdr:col>1</xdr:col>
      <xdr:colOff>866775</xdr:colOff>
      <xdr:row>6</xdr:row>
      <xdr:rowOff>219075</xdr:rowOff>
    </xdr:to>
    <xdr:pic>
      <xdr:nvPicPr>
        <xdr:cNvPr id="3" name="Picture 19" descr="http://www.kayseri.gov.tr/yeni/sistem_resimleri/4yildiz.gif"/>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762125" y="1819275"/>
          <a:ext cx="485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381000</xdr:colOff>
      <xdr:row>7</xdr:row>
      <xdr:rowOff>19050</xdr:rowOff>
    </xdr:from>
    <xdr:to>
      <xdr:col>1</xdr:col>
      <xdr:colOff>866775</xdr:colOff>
      <xdr:row>7</xdr:row>
      <xdr:rowOff>209550</xdr:rowOff>
    </xdr:to>
    <xdr:pic>
      <xdr:nvPicPr>
        <xdr:cNvPr id="4" name="Picture 18" descr="http://www.kayseri.gov.tr/yeni/sistem_resimleri/4yildiz.gif"/>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762125" y="2124075"/>
          <a:ext cx="485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8</xdr:row>
      <xdr:rowOff>66675</xdr:rowOff>
    </xdr:from>
    <xdr:to>
      <xdr:col>1</xdr:col>
      <xdr:colOff>800100</xdr:colOff>
      <xdr:row>8</xdr:row>
      <xdr:rowOff>257175</xdr:rowOff>
    </xdr:to>
    <xdr:pic>
      <xdr:nvPicPr>
        <xdr:cNvPr id="5" name="Picture 17"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1809750" y="2486025"/>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409575</xdr:colOff>
      <xdr:row>9</xdr:row>
      <xdr:rowOff>57150</xdr:rowOff>
    </xdr:from>
    <xdr:to>
      <xdr:col>1</xdr:col>
      <xdr:colOff>781050</xdr:colOff>
      <xdr:row>9</xdr:row>
      <xdr:rowOff>247650</xdr:rowOff>
    </xdr:to>
    <xdr:pic>
      <xdr:nvPicPr>
        <xdr:cNvPr id="6" name="Picture 15"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1790700" y="2790825"/>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409575</xdr:colOff>
      <xdr:row>10</xdr:row>
      <xdr:rowOff>57150</xdr:rowOff>
    </xdr:from>
    <xdr:to>
      <xdr:col>1</xdr:col>
      <xdr:colOff>781050</xdr:colOff>
      <xdr:row>10</xdr:row>
      <xdr:rowOff>247650</xdr:rowOff>
    </xdr:to>
    <xdr:pic>
      <xdr:nvPicPr>
        <xdr:cNvPr id="7" name="Picture 14"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1790700" y="3105150"/>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419100</xdr:colOff>
      <xdr:row>11</xdr:row>
      <xdr:rowOff>76200</xdr:rowOff>
    </xdr:from>
    <xdr:to>
      <xdr:col>1</xdr:col>
      <xdr:colOff>790575</xdr:colOff>
      <xdr:row>11</xdr:row>
      <xdr:rowOff>266700</xdr:rowOff>
    </xdr:to>
    <xdr:pic>
      <xdr:nvPicPr>
        <xdr:cNvPr id="8" name="Picture 13"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2343150" y="3552825"/>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12</xdr:row>
      <xdr:rowOff>85725</xdr:rowOff>
    </xdr:from>
    <xdr:to>
      <xdr:col>1</xdr:col>
      <xdr:colOff>771525</xdr:colOff>
      <xdr:row>12</xdr:row>
      <xdr:rowOff>276225</xdr:rowOff>
    </xdr:to>
    <xdr:pic>
      <xdr:nvPicPr>
        <xdr:cNvPr id="9" name="Picture 12"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2324100" y="3876675"/>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457200</xdr:colOff>
      <xdr:row>14</xdr:row>
      <xdr:rowOff>76200</xdr:rowOff>
    </xdr:from>
    <xdr:to>
      <xdr:col>1</xdr:col>
      <xdr:colOff>704850</xdr:colOff>
      <xdr:row>14</xdr:row>
      <xdr:rowOff>266700</xdr:rowOff>
    </xdr:to>
    <xdr:pic>
      <xdr:nvPicPr>
        <xdr:cNvPr id="10" name="Picture 10" descr="http://www.kayseri.gov.tr/yeni/sistem_resimleri/2yildiz.gif"/>
        <xdr:cNvPicPr>
          <a:picLocks noChangeAspect="1" noChangeArrowheads="1"/>
        </xdr:cNvPicPr>
      </xdr:nvPicPr>
      <xdr:blipFill>
        <a:blip xmlns:r="http://schemas.openxmlformats.org/officeDocument/2006/relationships" r:embed="rId7" r:link="rId8">
          <a:extLst>
            <a:ext uri="{28A0092B-C50C-407E-A947-70E740481C1C}">
              <a14:useLocalDpi xmlns:a14="http://schemas.microsoft.com/office/drawing/2010/main" val="0"/>
            </a:ext>
          </a:extLst>
        </a:blip>
        <a:srcRect/>
        <a:stretch>
          <a:fillRect/>
        </a:stretch>
      </xdr:blipFill>
      <xdr:spPr bwMode="auto">
        <a:xfrm>
          <a:off x="2381250" y="4495800"/>
          <a:ext cx="247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438150</xdr:colOff>
      <xdr:row>15</xdr:row>
      <xdr:rowOff>66675</xdr:rowOff>
    </xdr:from>
    <xdr:to>
      <xdr:col>1</xdr:col>
      <xdr:colOff>685800</xdr:colOff>
      <xdr:row>15</xdr:row>
      <xdr:rowOff>257175</xdr:rowOff>
    </xdr:to>
    <xdr:pic>
      <xdr:nvPicPr>
        <xdr:cNvPr id="11" name="Picture 9" descr="http://www.kayseri.gov.tr/yeni/sistem_resimleri/2yildiz.gif"/>
        <xdr:cNvPicPr>
          <a:picLocks noChangeAspect="1" noChangeArrowheads="1"/>
        </xdr:cNvPicPr>
      </xdr:nvPicPr>
      <xdr:blipFill>
        <a:blip xmlns:r="http://schemas.openxmlformats.org/officeDocument/2006/relationships" r:embed="rId7" r:link="rId8">
          <a:extLst>
            <a:ext uri="{28A0092B-C50C-407E-A947-70E740481C1C}">
              <a14:useLocalDpi xmlns:a14="http://schemas.microsoft.com/office/drawing/2010/main" val="0"/>
            </a:ext>
          </a:extLst>
        </a:blip>
        <a:srcRect/>
        <a:stretch>
          <a:fillRect/>
        </a:stretch>
      </xdr:blipFill>
      <xdr:spPr bwMode="auto">
        <a:xfrm>
          <a:off x="2362200" y="4800600"/>
          <a:ext cx="247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16</xdr:row>
      <xdr:rowOff>85725</xdr:rowOff>
    </xdr:from>
    <xdr:to>
      <xdr:col>1</xdr:col>
      <xdr:colOff>800100</xdr:colOff>
      <xdr:row>16</xdr:row>
      <xdr:rowOff>276225</xdr:rowOff>
    </xdr:to>
    <xdr:pic>
      <xdr:nvPicPr>
        <xdr:cNvPr id="12" name="Picture 8"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2352675" y="5133975"/>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342900</xdr:colOff>
      <xdr:row>17</xdr:row>
      <xdr:rowOff>47625</xdr:rowOff>
    </xdr:from>
    <xdr:to>
      <xdr:col>1</xdr:col>
      <xdr:colOff>828675</xdr:colOff>
      <xdr:row>17</xdr:row>
      <xdr:rowOff>238125</xdr:rowOff>
    </xdr:to>
    <xdr:pic>
      <xdr:nvPicPr>
        <xdr:cNvPr id="13" name="Picture 7" descr="http://www.kayseri.gov.tr/yeni/sistem_resimleri/4yildiz.gif"/>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266950" y="5410200"/>
          <a:ext cx="485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352425</xdr:colOff>
      <xdr:row>18</xdr:row>
      <xdr:rowOff>57150</xdr:rowOff>
    </xdr:from>
    <xdr:to>
      <xdr:col>1</xdr:col>
      <xdr:colOff>838200</xdr:colOff>
      <xdr:row>18</xdr:row>
      <xdr:rowOff>247650</xdr:rowOff>
    </xdr:to>
    <xdr:pic>
      <xdr:nvPicPr>
        <xdr:cNvPr id="14" name="Picture 6" descr="http://www.kayseri.gov.tr/yeni/sistem_resimleri/4yildiz.gif"/>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276475" y="5734050"/>
          <a:ext cx="485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333375</xdr:colOff>
      <xdr:row>19</xdr:row>
      <xdr:rowOff>28575</xdr:rowOff>
    </xdr:from>
    <xdr:to>
      <xdr:col>1</xdr:col>
      <xdr:colOff>819150</xdr:colOff>
      <xdr:row>19</xdr:row>
      <xdr:rowOff>219075</xdr:rowOff>
    </xdr:to>
    <xdr:pic>
      <xdr:nvPicPr>
        <xdr:cNvPr id="15" name="Picture 5" descr="http://www.kayseri.gov.tr/yeni/sistem_resimleri/4yildiz.gif"/>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257425" y="6019800"/>
          <a:ext cx="485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29</xdr:row>
      <xdr:rowOff>142874</xdr:rowOff>
    </xdr:from>
    <xdr:to>
      <xdr:col>2</xdr:col>
      <xdr:colOff>200025</xdr:colOff>
      <xdr:row>31</xdr:row>
      <xdr:rowOff>161924</xdr:rowOff>
    </xdr:to>
    <xdr:sp macro="" textlink="">
      <xdr:nvSpPr>
        <xdr:cNvPr id="16" name="AutoShape 21">
          <a:hlinkClick xmlns:r="http://schemas.openxmlformats.org/officeDocument/2006/relationships" r:id="rId9"/>
        </xdr:cNvPr>
        <xdr:cNvSpPr>
          <a:spLocks noChangeArrowheads="1"/>
        </xdr:cNvSpPr>
      </xdr:nvSpPr>
      <xdr:spPr bwMode="auto">
        <a:xfrm rot="10800000">
          <a:off x="1400175" y="8562974"/>
          <a:ext cx="1562100" cy="3429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400050</xdr:colOff>
      <xdr:row>20</xdr:row>
      <xdr:rowOff>85725</xdr:rowOff>
    </xdr:from>
    <xdr:to>
      <xdr:col>1</xdr:col>
      <xdr:colOff>771525</xdr:colOff>
      <xdr:row>20</xdr:row>
      <xdr:rowOff>276225</xdr:rowOff>
    </xdr:to>
    <xdr:pic>
      <xdr:nvPicPr>
        <xdr:cNvPr id="18" name="Picture 12"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2324100" y="6391275"/>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390525</xdr:colOff>
      <xdr:row>13</xdr:row>
      <xdr:rowOff>76200</xdr:rowOff>
    </xdr:from>
    <xdr:to>
      <xdr:col>1</xdr:col>
      <xdr:colOff>762000</xdr:colOff>
      <xdr:row>13</xdr:row>
      <xdr:rowOff>266700</xdr:rowOff>
    </xdr:to>
    <xdr:pic>
      <xdr:nvPicPr>
        <xdr:cNvPr id="22" name="Picture 12"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1771650" y="4067175"/>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381000</xdr:colOff>
      <xdr:row>21</xdr:row>
      <xdr:rowOff>66675</xdr:rowOff>
    </xdr:from>
    <xdr:to>
      <xdr:col>1</xdr:col>
      <xdr:colOff>752475</xdr:colOff>
      <xdr:row>21</xdr:row>
      <xdr:rowOff>257175</xdr:rowOff>
    </xdr:to>
    <xdr:pic>
      <xdr:nvPicPr>
        <xdr:cNvPr id="23" name="Picture 12" descr="http://www.kayseri.gov.tr/yeni/sistem_resimleri/3yildiz.gif"/>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1762125" y="6572250"/>
          <a:ext cx="3714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7.xml><?xml version="1.0" encoding="utf-8"?>
<xdr:wsDr xmlns:xdr="http://schemas.openxmlformats.org/drawingml/2006/spreadsheetDrawing" xmlns:a="http://schemas.openxmlformats.org/drawingml/2006/main">
  <xdr:twoCellAnchor>
    <xdr:from>
      <xdr:col>3</xdr:col>
      <xdr:colOff>590550</xdr:colOff>
      <xdr:row>33</xdr:row>
      <xdr:rowOff>66675</xdr:rowOff>
    </xdr:from>
    <xdr:to>
      <xdr:col>5</xdr:col>
      <xdr:colOff>333375</xdr:colOff>
      <xdr:row>36</xdr:row>
      <xdr:rowOff>161925</xdr:rowOff>
    </xdr:to>
    <xdr:sp macro="" textlink="">
      <xdr:nvSpPr>
        <xdr:cNvPr id="2" name="AutoShape 19">
          <a:hlinkClick xmlns:r="http://schemas.openxmlformats.org/officeDocument/2006/relationships" r:id="rId1"/>
        </xdr:cNvPr>
        <xdr:cNvSpPr>
          <a:spLocks noChangeArrowheads="1"/>
        </xdr:cNvSpPr>
      </xdr:nvSpPr>
      <xdr:spPr bwMode="auto">
        <a:xfrm rot="10800000">
          <a:off x="3962400" y="9829800"/>
          <a:ext cx="1504950" cy="5810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18.xml><?xml version="1.0" encoding="utf-8"?>
<xdr:wsDr xmlns:xdr="http://schemas.openxmlformats.org/drawingml/2006/spreadsheetDrawing" xmlns:a="http://schemas.openxmlformats.org/drawingml/2006/main">
  <xdr:twoCellAnchor>
    <xdr:from>
      <xdr:col>2</xdr:col>
      <xdr:colOff>733425</xdr:colOff>
      <xdr:row>16</xdr:row>
      <xdr:rowOff>161925</xdr:rowOff>
    </xdr:from>
    <xdr:to>
      <xdr:col>4</xdr:col>
      <xdr:colOff>438150</xdr:colOff>
      <xdr:row>19</xdr:row>
      <xdr:rowOff>161925</xdr:rowOff>
    </xdr:to>
    <xdr:sp macro="" textlink="">
      <xdr:nvSpPr>
        <xdr:cNvPr id="2" name="AutoShape 20">
          <a:hlinkClick xmlns:r="http://schemas.openxmlformats.org/officeDocument/2006/relationships" r:id="rId1"/>
        </xdr:cNvPr>
        <xdr:cNvSpPr>
          <a:spLocks noChangeArrowheads="1"/>
        </xdr:cNvSpPr>
      </xdr:nvSpPr>
      <xdr:spPr bwMode="auto">
        <a:xfrm rot="10800000">
          <a:off x="3276600" y="4295775"/>
          <a:ext cx="1533525" cy="4857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19.xml><?xml version="1.0" encoding="utf-8"?>
<xdr:wsDr xmlns:xdr="http://schemas.openxmlformats.org/drawingml/2006/spreadsheetDrawing" xmlns:a="http://schemas.openxmlformats.org/drawingml/2006/main">
  <xdr:twoCellAnchor>
    <xdr:from>
      <xdr:col>3</xdr:col>
      <xdr:colOff>809625</xdr:colOff>
      <xdr:row>13</xdr:row>
      <xdr:rowOff>190500</xdr:rowOff>
    </xdr:from>
    <xdr:to>
      <xdr:col>5</xdr:col>
      <xdr:colOff>533400</xdr:colOff>
      <xdr:row>16</xdr:row>
      <xdr:rowOff>161925</xdr:rowOff>
    </xdr:to>
    <xdr:sp macro="" textlink="">
      <xdr:nvSpPr>
        <xdr:cNvPr id="21" name="AutoShape 20">
          <a:hlinkClick xmlns:r="http://schemas.openxmlformats.org/officeDocument/2006/relationships" r:id="rId1"/>
        </xdr:cNvPr>
        <xdr:cNvSpPr>
          <a:spLocks noChangeArrowheads="1"/>
        </xdr:cNvSpPr>
      </xdr:nvSpPr>
      <xdr:spPr bwMode="auto">
        <a:xfrm rot="10800000">
          <a:off x="4505325" y="3695700"/>
          <a:ext cx="1876425" cy="5143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2724150</xdr:colOff>
      <xdr:row>35</xdr:row>
      <xdr:rowOff>0</xdr:rowOff>
    </xdr:from>
    <xdr:to>
      <xdr:col>2</xdr:col>
      <xdr:colOff>638175</xdr:colOff>
      <xdr:row>37</xdr:row>
      <xdr:rowOff>114300</xdr:rowOff>
    </xdr:to>
    <xdr:sp macro="" textlink="">
      <xdr:nvSpPr>
        <xdr:cNvPr id="129062" name="AutoShape 1">
          <a:hlinkClick xmlns:r="http://schemas.openxmlformats.org/officeDocument/2006/relationships" r:id="rId1"/>
        </xdr:cNvPr>
        <xdr:cNvSpPr>
          <a:spLocks noChangeArrowheads="1"/>
        </xdr:cNvSpPr>
      </xdr:nvSpPr>
      <xdr:spPr bwMode="auto">
        <a:xfrm rot="10800000">
          <a:off x="2724150" y="8734425"/>
          <a:ext cx="1457325" cy="4381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20.xml><?xml version="1.0" encoding="utf-8"?>
<xdr:wsDr xmlns:xdr="http://schemas.openxmlformats.org/drawingml/2006/spreadsheetDrawing" xmlns:a="http://schemas.openxmlformats.org/drawingml/2006/main">
  <xdr:twoCellAnchor>
    <xdr:from>
      <xdr:col>2</xdr:col>
      <xdr:colOff>1333500</xdr:colOff>
      <xdr:row>17</xdr:row>
      <xdr:rowOff>161925</xdr:rowOff>
    </xdr:from>
    <xdr:to>
      <xdr:col>4</xdr:col>
      <xdr:colOff>619125</xdr:colOff>
      <xdr:row>20</xdr:row>
      <xdr:rowOff>161925</xdr:rowOff>
    </xdr:to>
    <xdr:sp macro="" textlink="">
      <xdr:nvSpPr>
        <xdr:cNvPr id="21" name="AutoShape 22">
          <a:hlinkClick xmlns:r="http://schemas.openxmlformats.org/officeDocument/2006/relationships" r:id="rId1"/>
        </xdr:cNvPr>
        <xdr:cNvSpPr>
          <a:spLocks noChangeArrowheads="1"/>
        </xdr:cNvSpPr>
      </xdr:nvSpPr>
      <xdr:spPr bwMode="auto">
        <a:xfrm rot="10800000">
          <a:off x="4010025" y="4867275"/>
          <a:ext cx="2009775" cy="4857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21.xml><?xml version="1.0" encoding="utf-8"?>
<xdr:wsDr xmlns:xdr="http://schemas.openxmlformats.org/drawingml/2006/spreadsheetDrawing" xmlns:a="http://schemas.openxmlformats.org/drawingml/2006/main">
  <xdr:twoCellAnchor>
    <xdr:from>
      <xdr:col>0</xdr:col>
      <xdr:colOff>1057275</xdr:colOff>
      <xdr:row>17</xdr:row>
      <xdr:rowOff>161925</xdr:rowOff>
    </xdr:from>
    <xdr:to>
      <xdr:col>2</xdr:col>
      <xdr:colOff>438150</xdr:colOff>
      <xdr:row>20</xdr:row>
      <xdr:rowOff>161925</xdr:rowOff>
    </xdr:to>
    <xdr:sp macro="" textlink="">
      <xdr:nvSpPr>
        <xdr:cNvPr id="21" name="AutoShape 20">
          <a:hlinkClick xmlns:r="http://schemas.openxmlformats.org/officeDocument/2006/relationships" r:id="rId1"/>
        </xdr:cNvPr>
        <xdr:cNvSpPr>
          <a:spLocks noChangeArrowheads="1"/>
        </xdr:cNvSpPr>
      </xdr:nvSpPr>
      <xdr:spPr bwMode="auto">
        <a:xfrm rot="10800000">
          <a:off x="1057275" y="4657725"/>
          <a:ext cx="1733550" cy="4857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22.xml><?xml version="1.0" encoding="utf-8"?>
<xdr:wsDr xmlns:xdr="http://schemas.openxmlformats.org/drawingml/2006/spreadsheetDrawing" xmlns:a="http://schemas.openxmlformats.org/drawingml/2006/main">
  <xdr:twoCellAnchor>
    <xdr:from>
      <xdr:col>3</xdr:col>
      <xdr:colOff>733425</xdr:colOff>
      <xdr:row>16</xdr:row>
      <xdr:rowOff>161925</xdr:rowOff>
    </xdr:from>
    <xdr:to>
      <xdr:col>5</xdr:col>
      <xdr:colOff>542925</xdr:colOff>
      <xdr:row>19</xdr:row>
      <xdr:rowOff>161925</xdr:rowOff>
    </xdr:to>
    <xdr:sp macro="" textlink="">
      <xdr:nvSpPr>
        <xdr:cNvPr id="2" name="AutoShape 2">
          <a:hlinkClick xmlns:r="http://schemas.openxmlformats.org/officeDocument/2006/relationships" r:id="rId1"/>
        </xdr:cNvPr>
        <xdr:cNvSpPr>
          <a:spLocks noChangeArrowheads="1"/>
        </xdr:cNvSpPr>
      </xdr:nvSpPr>
      <xdr:spPr bwMode="auto">
        <a:xfrm rot="10800000">
          <a:off x="3829050" y="4333875"/>
          <a:ext cx="1866900" cy="4857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23.xml><?xml version="1.0" encoding="utf-8"?>
<xdr:wsDr xmlns:xdr="http://schemas.openxmlformats.org/drawingml/2006/spreadsheetDrawing" xmlns:a="http://schemas.openxmlformats.org/drawingml/2006/main">
  <xdr:twoCellAnchor>
    <xdr:from>
      <xdr:col>1</xdr:col>
      <xdr:colOff>0</xdr:colOff>
      <xdr:row>21</xdr:row>
      <xdr:rowOff>161925</xdr:rowOff>
    </xdr:from>
    <xdr:to>
      <xdr:col>2</xdr:col>
      <xdr:colOff>466725</xdr:colOff>
      <xdr:row>24</xdr:row>
      <xdr:rowOff>161925</xdr:rowOff>
    </xdr:to>
    <xdr:sp macro="" textlink="">
      <xdr:nvSpPr>
        <xdr:cNvPr id="2" name="AutoShape 2">
          <a:hlinkClick xmlns:r="http://schemas.openxmlformats.org/officeDocument/2006/relationships" r:id="rId1"/>
        </xdr:cNvPr>
        <xdr:cNvSpPr>
          <a:spLocks noChangeArrowheads="1"/>
        </xdr:cNvSpPr>
      </xdr:nvSpPr>
      <xdr:spPr bwMode="auto">
        <a:xfrm rot="10800000">
          <a:off x="2543175" y="6048375"/>
          <a:ext cx="2047875" cy="4857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24.xml><?xml version="1.0" encoding="utf-8"?>
<xdr:wsDr xmlns:xdr="http://schemas.openxmlformats.org/drawingml/2006/spreadsheetDrawing" xmlns:a="http://schemas.openxmlformats.org/drawingml/2006/main">
  <xdr:twoCellAnchor>
    <xdr:from>
      <xdr:col>1</xdr:col>
      <xdr:colOff>0</xdr:colOff>
      <xdr:row>23</xdr:row>
      <xdr:rowOff>161925</xdr:rowOff>
    </xdr:from>
    <xdr:to>
      <xdr:col>2</xdr:col>
      <xdr:colOff>466725</xdr:colOff>
      <xdr:row>26</xdr:row>
      <xdr:rowOff>161925</xdr:rowOff>
    </xdr:to>
    <xdr:sp macro="" textlink="">
      <xdr:nvSpPr>
        <xdr:cNvPr id="2" name="AutoShape 2">
          <a:hlinkClick xmlns:r="http://schemas.openxmlformats.org/officeDocument/2006/relationships" r:id="rId1"/>
        </xdr:cNvPr>
        <xdr:cNvSpPr>
          <a:spLocks noChangeArrowheads="1"/>
        </xdr:cNvSpPr>
      </xdr:nvSpPr>
      <xdr:spPr bwMode="auto">
        <a:xfrm rot="10800000">
          <a:off x="2790825" y="6305550"/>
          <a:ext cx="2009775" cy="4857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25.xml><?xml version="1.0" encoding="utf-8"?>
<xdr:wsDr xmlns:xdr="http://schemas.openxmlformats.org/drawingml/2006/spreadsheetDrawing" xmlns:a="http://schemas.openxmlformats.org/drawingml/2006/main">
  <xdr:twoCellAnchor>
    <xdr:from>
      <xdr:col>1</xdr:col>
      <xdr:colOff>0</xdr:colOff>
      <xdr:row>23</xdr:row>
      <xdr:rowOff>161925</xdr:rowOff>
    </xdr:from>
    <xdr:to>
      <xdr:col>2</xdr:col>
      <xdr:colOff>466725</xdr:colOff>
      <xdr:row>26</xdr:row>
      <xdr:rowOff>161925</xdr:rowOff>
    </xdr:to>
    <xdr:sp macro="" textlink="">
      <xdr:nvSpPr>
        <xdr:cNvPr id="2" name="AutoShape 2">
          <a:hlinkClick xmlns:r="http://schemas.openxmlformats.org/officeDocument/2006/relationships" r:id="rId1"/>
        </xdr:cNvPr>
        <xdr:cNvSpPr>
          <a:spLocks noChangeArrowheads="1"/>
        </xdr:cNvSpPr>
      </xdr:nvSpPr>
      <xdr:spPr bwMode="auto">
        <a:xfrm rot="10800000">
          <a:off x="2790825" y="6305550"/>
          <a:ext cx="2009775" cy="4857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26.xml><?xml version="1.0" encoding="utf-8"?>
<xdr:wsDr xmlns:xdr="http://schemas.openxmlformats.org/drawingml/2006/spreadsheetDrawing" xmlns:a="http://schemas.openxmlformats.org/drawingml/2006/main">
  <xdr:twoCellAnchor>
    <xdr:from>
      <xdr:col>0</xdr:col>
      <xdr:colOff>1905000</xdr:colOff>
      <xdr:row>21</xdr:row>
      <xdr:rowOff>161925</xdr:rowOff>
    </xdr:from>
    <xdr:to>
      <xdr:col>2</xdr:col>
      <xdr:colOff>409575</xdr:colOff>
      <xdr:row>24</xdr:row>
      <xdr:rowOff>161925</xdr:rowOff>
    </xdr:to>
    <xdr:sp macro="" textlink="">
      <xdr:nvSpPr>
        <xdr:cNvPr id="2" name="AutoShape 2">
          <a:hlinkClick xmlns:r="http://schemas.openxmlformats.org/officeDocument/2006/relationships" r:id="rId1"/>
        </xdr:cNvPr>
        <xdr:cNvSpPr>
          <a:spLocks noChangeArrowheads="1"/>
        </xdr:cNvSpPr>
      </xdr:nvSpPr>
      <xdr:spPr bwMode="auto">
        <a:xfrm rot="10800000">
          <a:off x="1905000" y="6229350"/>
          <a:ext cx="1581150" cy="4857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27.xml><?xml version="1.0" encoding="utf-8"?>
<xdr:wsDr xmlns:xdr="http://schemas.openxmlformats.org/drawingml/2006/spreadsheetDrawing" xmlns:a="http://schemas.openxmlformats.org/drawingml/2006/main">
  <xdr:twoCellAnchor>
    <xdr:from>
      <xdr:col>1</xdr:col>
      <xdr:colOff>0</xdr:colOff>
      <xdr:row>20</xdr:row>
      <xdr:rowOff>0</xdr:rowOff>
    </xdr:from>
    <xdr:to>
      <xdr:col>1</xdr:col>
      <xdr:colOff>0</xdr:colOff>
      <xdr:row>20</xdr:row>
      <xdr:rowOff>0</xdr:rowOff>
    </xdr:to>
    <xdr:sp macro="" textlink="">
      <xdr:nvSpPr>
        <xdr:cNvPr id="2" name="AutoShape 1">
          <a:hlinkClick xmlns:r="http://schemas.openxmlformats.org/officeDocument/2006/relationships" r:id="rId1"/>
        </xdr:cNvPr>
        <xdr:cNvSpPr>
          <a:spLocks noChangeArrowheads="1"/>
        </xdr:cNvSpPr>
      </xdr:nvSpPr>
      <xdr:spPr bwMode="auto">
        <a:xfrm rot="10800000">
          <a:off x="952500" y="58674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0</xdr:colOff>
      <xdr:row>20</xdr:row>
      <xdr:rowOff>0</xdr:rowOff>
    </xdr:from>
    <xdr:to>
      <xdr:col>1</xdr:col>
      <xdr:colOff>0</xdr:colOff>
      <xdr:row>20</xdr:row>
      <xdr:rowOff>0</xdr:rowOff>
    </xdr:to>
    <xdr:sp macro="" textlink="">
      <xdr:nvSpPr>
        <xdr:cNvPr id="3" name="AutoShape 1">
          <a:hlinkClick xmlns:r="http://schemas.openxmlformats.org/officeDocument/2006/relationships" r:id="rId1"/>
        </xdr:cNvPr>
        <xdr:cNvSpPr>
          <a:spLocks noChangeArrowheads="1"/>
        </xdr:cNvSpPr>
      </xdr:nvSpPr>
      <xdr:spPr bwMode="auto">
        <a:xfrm rot="10800000">
          <a:off x="952500" y="58674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2</xdr:col>
      <xdr:colOff>723900</xdr:colOff>
      <xdr:row>23</xdr:row>
      <xdr:rowOff>152400</xdr:rowOff>
    </xdr:from>
    <xdr:to>
      <xdr:col>4</xdr:col>
      <xdr:colOff>581025</xdr:colOff>
      <xdr:row>26</xdr:row>
      <xdr:rowOff>133350</xdr:rowOff>
    </xdr:to>
    <xdr:sp macro="" textlink="">
      <xdr:nvSpPr>
        <xdr:cNvPr id="4" name="AutoShape 2">
          <a:hlinkClick xmlns:r="http://schemas.openxmlformats.org/officeDocument/2006/relationships" r:id="rId2"/>
        </xdr:cNvPr>
        <xdr:cNvSpPr>
          <a:spLocks noChangeArrowheads="1"/>
        </xdr:cNvSpPr>
      </xdr:nvSpPr>
      <xdr:spPr bwMode="auto">
        <a:xfrm rot="10800000">
          <a:off x="2647950" y="6600825"/>
          <a:ext cx="2038350" cy="4667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196"/>
          </a:srgbClr>
        </a:solidFill>
        <a:ln w="9525">
          <a:solidFill>
            <a:srgbClr val="000000"/>
          </a:solidFill>
          <a:miter lim="800000"/>
          <a:headEnd/>
          <a:tailEnd/>
        </a:ln>
      </xdr:spPr>
    </xdr:sp>
    <xdr:clientData/>
  </xdr:twoCellAnchor>
  <xdr:twoCellAnchor>
    <xdr:from>
      <xdr:col>1</xdr:col>
      <xdr:colOff>0</xdr:colOff>
      <xdr:row>20</xdr:row>
      <xdr:rowOff>0</xdr:rowOff>
    </xdr:from>
    <xdr:to>
      <xdr:col>1</xdr:col>
      <xdr:colOff>0</xdr:colOff>
      <xdr:row>20</xdr:row>
      <xdr:rowOff>0</xdr:rowOff>
    </xdr:to>
    <xdr:sp macro="" textlink="">
      <xdr:nvSpPr>
        <xdr:cNvPr id="5" name="AutoShape 1">
          <a:hlinkClick xmlns:r="http://schemas.openxmlformats.org/officeDocument/2006/relationships" r:id="rId1"/>
        </xdr:cNvPr>
        <xdr:cNvSpPr>
          <a:spLocks noChangeArrowheads="1"/>
        </xdr:cNvSpPr>
      </xdr:nvSpPr>
      <xdr:spPr bwMode="auto">
        <a:xfrm rot="10800000">
          <a:off x="952500" y="58674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0</xdr:colOff>
      <xdr:row>20</xdr:row>
      <xdr:rowOff>0</xdr:rowOff>
    </xdr:from>
    <xdr:to>
      <xdr:col>1</xdr:col>
      <xdr:colOff>0</xdr:colOff>
      <xdr:row>20</xdr:row>
      <xdr:rowOff>0</xdr:rowOff>
    </xdr:to>
    <xdr:sp macro="" textlink="">
      <xdr:nvSpPr>
        <xdr:cNvPr id="6" name="AutoShape 1">
          <a:hlinkClick xmlns:r="http://schemas.openxmlformats.org/officeDocument/2006/relationships" r:id="rId1"/>
        </xdr:cNvPr>
        <xdr:cNvSpPr>
          <a:spLocks noChangeArrowheads="1"/>
        </xdr:cNvSpPr>
      </xdr:nvSpPr>
      <xdr:spPr bwMode="auto">
        <a:xfrm rot="10800000">
          <a:off x="952500" y="58674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wsDr>
</file>

<file path=xl/drawings/drawing228.xml><?xml version="1.0" encoding="utf-8"?>
<xdr:wsDr xmlns:xdr="http://schemas.openxmlformats.org/drawingml/2006/spreadsheetDrawing" xmlns:a="http://schemas.openxmlformats.org/drawingml/2006/main">
  <xdr:twoCellAnchor>
    <xdr:from>
      <xdr:col>1</xdr:col>
      <xdr:colOff>0</xdr:colOff>
      <xdr:row>19</xdr:row>
      <xdr:rowOff>0</xdr:rowOff>
    </xdr:from>
    <xdr:to>
      <xdr:col>1</xdr:col>
      <xdr:colOff>0</xdr:colOff>
      <xdr:row>19</xdr:row>
      <xdr:rowOff>0</xdr:rowOff>
    </xdr:to>
    <xdr:sp macro="" textlink="">
      <xdr:nvSpPr>
        <xdr:cNvPr id="2" name="AutoShape 1">
          <a:hlinkClick xmlns:r="http://schemas.openxmlformats.org/officeDocument/2006/relationships" r:id="rId1"/>
        </xdr:cNvPr>
        <xdr:cNvSpPr>
          <a:spLocks noChangeArrowheads="1"/>
        </xdr:cNvSpPr>
      </xdr:nvSpPr>
      <xdr:spPr bwMode="auto">
        <a:xfrm rot="10800000">
          <a:off x="952500" y="580072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0</xdr:colOff>
      <xdr:row>20</xdr:row>
      <xdr:rowOff>0</xdr:rowOff>
    </xdr:from>
    <xdr:to>
      <xdr:col>1</xdr:col>
      <xdr:colOff>0</xdr:colOff>
      <xdr:row>20</xdr:row>
      <xdr:rowOff>0</xdr:rowOff>
    </xdr:to>
    <xdr:sp macro="" textlink="">
      <xdr:nvSpPr>
        <xdr:cNvPr id="3" name="AutoShape 1">
          <a:hlinkClick xmlns:r="http://schemas.openxmlformats.org/officeDocument/2006/relationships" r:id="rId1"/>
        </xdr:cNvPr>
        <xdr:cNvSpPr>
          <a:spLocks noChangeArrowheads="1"/>
        </xdr:cNvSpPr>
      </xdr:nvSpPr>
      <xdr:spPr bwMode="auto">
        <a:xfrm rot="10800000">
          <a:off x="952500" y="60198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2</xdr:col>
      <xdr:colOff>885825</xdr:colOff>
      <xdr:row>22</xdr:row>
      <xdr:rowOff>152400</xdr:rowOff>
    </xdr:from>
    <xdr:to>
      <xdr:col>4</xdr:col>
      <xdr:colOff>628650</xdr:colOff>
      <xdr:row>25</xdr:row>
      <xdr:rowOff>133350</xdr:rowOff>
    </xdr:to>
    <xdr:sp macro="" textlink="">
      <xdr:nvSpPr>
        <xdr:cNvPr id="4" name="AutoShape 2">
          <a:hlinkClick xmlns:r="http://schemas.openxmlformats.org/officeDocument/2006/relationships" r:id="rId2"/>
        </xdr:cNvPr>
        <xdr:cNvSpPr>
          <a:spLocks noChangeArrowheads="1"/>
        </xdr:cNvSpPr>
      </xdr:nvSpPr>
      <xdr:spPr bwMode="auto">
        <a:xfrm rot="10800000">
          <a:off x="2809875" y="6534150"/>
          <a:ext cx="1924050" cy="4667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196"/>
          </a:srgbClr>
        </a:solidFill>
        <a:ln w="9525">
          <a:solidFill>
            <a:srgbClr val="000000"/>
          </a:solidFill>
          <a:miter lim="800000"/>
          <a:headEnd/>
          <a:tailEnd/>
        </a:ln>
      </xdr:spPr>
    </xdr:sp>
    <xdr:clientData/>
  </xdr:twoCellAnchor>
  <xdr:twoCellAnchor>
    <xdr:from>
      <xdr:col>1</xdr:col>
      <xdr:colOff>0</xdr:colOff>
      <xdr:row>19</xdr:row>
      <xdr:rowOff>0</xdr:rowOff>
    </xdr:from>
    <xdr:to>
      <xdr:col>1</xdr:col>
      <xdr:colOff>0</xdr:colOff>
      <xdr:row>19</xdr:row>
      <xdr:rowOff>0</xdr:rowOff>
    </xdr:to>
    <xdr:sp macro="" textlink="">
      <xdr:nvSpPr>
        <xdr:cNvPr id="5" name="AutoShape 1">
          <a:hlinkClick xmlns:r="http://schemas.openxmlformats.org/officeDocument/2006/relationships" r:id="rId1"/>
        </xdr:cNvPr>
        <xdr:cNvSpPr>
          <a:spLocks noChangeArrowheads="1"/>
        </xdr:cNvSpPr>
      </xdr:nvSpPr>
      <xdr:spPr bwMode="auto">
        <a:xfrm rot="10800000">
          <a:off x="952500" y="580072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0</xdr:colOff>
      <xdr:row>19</xdr:row>
      <xdr:rowOff>0</xdr:rowOff>
    </xdr:from>
    <xdr:to>
      <xdr:col>1</xdr:col>
      <xdr:colOff>0</xdr:colOff>
      <xdr:row>19</xdr:row>
      <xdr:rowOff>0</xdr:rowOff>
    </xdr:to>
    <xdr:sp macro="" textlink="">
      <xdr:nvSpPr>
        <xdr:cNvPr id="6" name="AutoShape 1">
          <a:hlinkClick xmlns:r="http://schemas.openxmlformats.org/officeDocument/2006/relationships" r:id="rId1"/>
        </xdr:cNvPr>
        <xdr:cNvSpPr>
          <a:spLocks noChangeArrowheads="1"/>
        </xdr:cNvSpPr>
      </xdr:nvSpPr>
      <xdr:spPr bwMode="auto">
        <a:xfrm rot="10800000">
          <a:off x="952500" y="580072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0</xdr:colOff>
      <xdr:row>19</xdr:row>
      <xdr:rowOff>0</xdr:rowOff>
    </xdr:from>
    <xdr:to>
      <xdr:col>1</xdr:col>
      <xdr:colOff>0</xdr:colOff>
      <xdr:row>19</xdr:row>
      <xdr:rowOff>0</xdr:rowOff>
    </xdr:to>
    <xdr:sp macro="" textlink="">
      <xdr:nvSpPr>
        <xdr:cNvPr id="7" name="AutoShape 1">
          <a:hlinkClick xmlns:r="http://schemas.openxmlformats.org/officeDocument/2006/relationships" r:id="rId1"/>
        </xdr:cNvPr>
        <xdr:cNvSpPr>
          <a:spLocks noChangeArrowheads="1"/>
        </xdr:cNvSpPr>
      </xdr:nvSpPr>
      <xdr:spPr bwMode="auto">
        <a:xfrm rot="10800000">
          <a:off x="952500" y="580072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0</xdr:colOff>
      <xdr:row>19</xdr:row>
      <xdr:rowOff>0</xdr:rowOff>
    </xdr:from>
    <xdr:to>
      <xdr:col>1</xdr:col>
      <xdr:colOff>0</xdr:colOff>
      <xdr:row>19</xdr:row>
      <xdr:rowOff>0</xdr:rowOff>
    </xdr:to>
    <xdr:sp macro="" textlink="">
      <xdr:nvSpPr>
        <xdr:cNvPr id="8" name="AutoShape 1">
          <a:hlinkClick xmlns:r="http://schemas.openxmlformats.org/officeDocument/2006/relationships" r:id="rId1"/>
        </xdr:cNvPr>
        <xdr:cNvSpPr>
          <a:spLocks noChangeArrowheads="1"/>
        </xdr:cNvSpPr>
      </xdr:nvSpPr>
      <xdr:spPr bwMode="auto">
        <a:xfrm rot="10800000">
          <a:off x="952500" y="580072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wsDr>
</file>

<file path=xl/drawings/drawing229.xml><?xml version="1.0" encoding="utf-8"?>
<xdr:wsDr xmlns:xdr="http://schemas.openxmlformats.org/drawingml/2006/spreadsheetDrawing" xmlns:a="http://schemas.openxmlformats.org/drawingml/2006/main">
  <xdr:twoCellAnchor>
    <xdr:from>
      <xdr:col>1</xdr:col>
      <xdr:colOff>0</xdr:colOff>
      <xdr:row>20</xdr:row>
      <xdr:rowOff>0</xdr:rowOff>
    </xdr:from>
    <xdr:to>
      <xdr:col>1</xdr:col>
      <xdr:colOff>0</xdr:colOff>
      <xdr:row>20</xdr:row>
      <xdr:rowOff>0</xdr:rowOff>
    </xdr:to>
    <xdr:sp macro="" textlink="">
      <xdr:nvSpPr>
        <xdr:cNvPr id="2" name="AutoShape 1">
          <a:hlinkClick xmlns:r="http://schemas.openxmlformats.org/officeDocument/2006/relationships" r:id="rId1"/>
        </xdr:cNvPr>
        <xdr:cNvSpPr>
          <a:spLocks noChangeArrowheads="1"/>
        </xdr:cNvSpPr>
      </xdr:nvSpPr>
      <xdr:spPr bwMode="auto">
        <a:xfrm rot="10800000">
          <a:off x="1819275" y="565785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0</xdr:colOff>
      <xdr:row>21</xdr:row>
      <xdr:rowOff>0</xdr:rowOff>
    </xdr:from>
    <xdr:to>
      <xdr:col>1</xdr:col>
      <xdr:colOff>0</xdr:colOff>
      <xdr:row>21</xdr:row>
      <xdr:rowOff>0</xdr:rowOff>
    </xdr:to>
    <xdr:sp macro="" textlink="">
      <xdr:nvSpPr>
        <xdr:cNvPr id="3" name="AutoShape 1">
          <a:hlinkClick xmlns:r="http://schemas.openxmlformats.org/officeDocument/2006/relationships" r:id="rId1"/>
        </xdr:cNvPr>
        <xdr:cNvSpPr>
          <a:spLocks noChangeArrowheads="1"/>
        </xdr:cNvSpPr>
      </xdr:nvSpPr>
      <xdr:spPr bwMode="auto">
        <a:xfrm rot="10800000">
          <a:off x="1819275" y="58578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0</xdr:colOff>
      <xdr:row>19</xdr:row>
      <xdr:rowOff>0</xdr:rowOff>
    </xdr:from>
    <xdr:to>
      <xdr:col>1</xdr:col>
      <xdr:colOff>0</xdr:colOff>
      <xdr:row>19</xdr:row>
      <xdr:rowOff>0</xdr:rowOff>
    </xdr:to>
    <xdr:sp macro="" textlink="">
      <xdr:nvSpPr>
        <xdr:cNvPr id="4" name="AutoShape 1">
          <a:hlinkClick xmlns:r="http://schemas.openxmlformats.org/officeDocument/2006/relationships" r:id="rId1"/>
        </xdr:cNvPr>
        <xdr:cNvSpPr>
          <a:spLocks noChangeArrowheads="1"/>
        </xdr:cNvSpPr>
      </xdr:nvSpPr>
      <xdr:spPr bwMode="auto">
        <a:xfrm rot="10800000">
          <a:off x="1819275" y="54387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0</xdr:colOff>
      <xdr:row>20</xdr:row>
      <xdr:rowOff>0</xdr:rowOff>
    </xdr:from>
    <xdr:to>
      <xdr:col>1</xdr:col>
      <xdr:colOff>0</xdr:colOff>
      <xdr:row>20</xdr:row>
      <xdr:rowOff>0</xdr:rowOff>
    </xdr:to>
    <xdr:sp macro="" textlink="">
      <xdr:nvSpPr>
        <xdr:cNvPr id="5" name="AutoShape 1">
          <a:hlinkClick xmlns:r="http://schemas.openxmlformats.org/officeDocument/2006/relationships" r:id="rId1"/>
        </xdr:cNvPr>
        <xdr:cNvSpPr>
          <a:spLocks noChangeArrowheads="1"/>
        </xdr:cNvSpPr>
      </xdr:nvSpPr>
      <xdr:spPr bwMode="auto">
        <a:xfrm rot="10800000">
          <a:off x="1819275" y="565785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0</xdr:colOff>
      <xdr:row>22</xdr:row>
      <xdr:rowOff>152400</xdr:rowOff>
    </xdr:from>
    <xdr:to>
      <xdr:col>2</xdr:col>
      <xdr:colOff>0</xdr:colOff>
      <xdr:row>25</xdr:row>
      <xdr:rowOff>133350</xdr:rowOff>
    </xdr:to>
    <xdr:sp macro="" textlink="">
      <xdr:nvSpPr>
        <xdr:cNvPr id="6" name="AutoShape 2">
          <a:hlinkClick xmlns:r="http://schemas.openxmlformats.org/officeDocument/2006/relationships" r:id="rId2"/>
        </xdr:cNvPr>
        <xdr:cNvSpPr>
          <a:spLocks noChangeArrowheads="1"/>
        </xdr:cNvSpPr>
      </xdr:nvSpPr>
      <xdr:spPr bwMode="auto">
        <a:xfrm rot="10800000">
          <a:off x="1819275" y="6172200"/>
          <a:ext cx="1733550" cy="4667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196"/>
          </a:srgbClr>
        </a:solidFill>
        <a:ln w="9525">
          <a:solidFill>
            <a:srgbClr val="000000"/>
          </a:solidFill>
          <a:miter lim="800000"/>
          <a:headEnd/>
          <a:tailEnd/>
        </a:ln>
      </xdr:spPr>
    </xdr:sp>
    <xdr:clientData/>
  </xdr:twoCellAnchor>
  <xdr:twoCellAnchor>
    <xdr:from>
      <xdr:col>1</xdr:col>
      <xdr:colOff>0</xdr:colOff>
      <xdr:row>19</xdr:row>
      <xdr:rowOff>0</xdr:rowOff>
    </xdr:from>
    <xdr:to>
      <xdr:col>1</xdr:col>
      <xdr:colOff>0</xdr:colOff>
      <xdr:row>19</xdr:row>
      <xdr:rowOff>0</xdr:rowOff>
    </xdr:to>
    <xdr:sp macro="" textlink="">
      <xdr:nvSpPr>
        <xdr:cNvPr id="7" name="AutoShape 1">
          <a:hlinkClick xmlns:r="http://schemas.openxmlformats.org/officeDocument/2006/relationships" r:id="rId1"/>
        </xdr:cNvPr>
        <xdr:cNvSpPr>
          <a:spLocks noChangeArrowheads="1"/>
        </xdr:cNvSpPr>
      </xdr:nvSpPr>
      <xdr:spPr bwMode="auto">
        <a:xfrm rot="10800000">
          <a:off x="1819275" y="54387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0</xdr:colOff>
      <xdr:row>19</xdr:row>
      <xdr:rowOff>0</xdr:rowOff>
    </xdr:from>
    <xdr:to>
      <xdr:col>1</xdr:col>
      <xdr:colOff>0</xdr:colOff>
      <xdr:row>19</xdr:row>
      <xdr:rowOff>0</xdr:rowOff>
    </xdr:to>
    <xdr:sp macro="" textlink="">
      <xdr:nvSpPr>
        <xdr:cNvPr id="8" name="AutoShape 1">
          <a:hlinkClick xmlns:r="http://schemas.openxmlformats.org/officeDocument/2006/relationships" r:id="rId1"/>
        </xdr:cNvPr>
        <xdr:cNvSpPr>
          <a:spLocks noChangeArrowheads="1"/>
        </xdr:cNvSpPr>
      </xdr:nvSpPr>
      <xdr:spPr bwMode="auto">
        <a:xfrm rot="10800000">
          <a:off x="1819275" y="54387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0</xdr:colOff>
      <xdr:row>19</xdr:row>
      <xdr:rowOff>0</xdr:rowOff>
    </xdr:from>
    <xdr:to>
      <xdr:col>1</xdr:col>
      <xdr:colOff>0</xdr:colOff>
      <xdr:row>19</xdr:row>
      <xdr:rowOff>0</xdr:rowOff>
    </xdr:to>
    <xdr:sp macro="" textlink="">
      <xdr:nvSpPr>
        <xdr:cNvPr id="9" name="AutoShape 1">
          <a:hlinkClick xmlns:r="http://schemas.openxmlformats.org/officeDocument/2006/relationships" r:id="rId1"/>
        </xdr:cNvPr>
        <xdr:cNvSpPr>
          <a:spLocks noChangeArrowheads="1"/>
        </xdr:cNvSpPr>
      </xdr:nvSpPr>
      <xdr:spPr bwMode="auto">
        <a:xfrm rot="10800000">
          <a:off x="1819275" y="54387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0</xdr:colOff>
      <xdr:row>19</xdr:row>
      <xdr:rowOff>0</xdr:rowOff>
    </xdr:from>
    <xdr:to>
      <xdr:col>1</xdr:col>
      <xdr:colOff>0</xdr:colOff>
      <xdr:row>19</xdr:row>
      <xdr:rowOff>0</xdr:rowOff>
    </xdr:to>
    <xdr:sp macro="" textlink="">
      <xdr:nvSpPr>
        <xdr:cNvPr id="10" name="AutoShape 1">
          <a:hlinkClick xmlns:r="http://schemas.openxmlformats.org/officeDocument/2006/relationships" r:id="rId1"/>
        </xdr:cNvPr>
        <xdr:cNvSpPr>
          <a:spLocks noChangeArrowheads="1"/>
        </xdr:cNvSpPr>
      </xdr:nvSpPr>
      <xdr:spPr bwMode="auto">
        <a:xfrm rot="10800000">
          <a:off x="1819275" y="54387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3028950</xdr:colOff>
      <xdr:row>37</xdr:row>
      <xdr:rowOff>133350</xdr:rowOff>
    </xdr:from>
    <xdr:to>
      <xdr:col>2</xdr:col>
      <xdr:colOff>542925</xdr:colOff>
      <xdr:row>40</xdr:row>
      <xdr:rowOff>123825</xdr:rowOff>
    </xdr:to>
    <xdr:sp macro="" textlink="">
      <xdr:nvSpPr>
        <xdr:cNvPr id="91177" name="AutoShape 1">
          <a:hlinkClick xmlns:r="http://schemas.openxmlformats.org/officeDocument/2006/relationships" r:id="rId1"/>
        </xdr:cNvPr>
        <xdr:cNvSpPr>
          <a:spLocks noChangeArrowheads="1"/>
        </xdr:cNvSpPr>
      </xdr:nvSpPr>
      <xdr:spPr bwMode="auto">
        <a:xfrm rot="10800000">
          <a:off x="3028950" y="10496550"/>
          <a:ext cx="1914525" cy="4762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30.xml><?xml version="1.0" encoding="utf-8"?>
<xdr:wsDr xmlns:xdr="http://schemas.openxmlformats.org/drawingml/2006/spreadsheetDrawing" xmlns:a="http://schemas.openxmlformats.org/drawingml/2006/main">
  <xdr:twoCellAnchor>
    <xdr:from>
      <xdr:col>1</xdr:col>
      <xdr:colOff>0</xdr:colOff>
      <xdr:row>10</xdr:row>
      <xdr:rowOff>0</xdr:rowOff>
    </xdr:from>
    <xdr:to>
      <xdr:col>1</xdr:col>
      <xdr:colOff>0</xdr:colOff>
      <xdr:row>10</xdr:row>
      <xdr:rowOff>0</xdr:rowOff>
    </xdr:to>
    <xdr:sp macro="" textlink="">
      <xdr:nvSpPr>
        <xdr:cNvPr id="2" name="AutoShape 1">
          <a:hlinkClick xmlns:r="http://schemas.openxmlformats.org/officeDocument/2006/relationships" r:id="rId1"/>
        </xdr:cNvPr>
        <xdr:cNvSpPr>
          <a:spLocks noChangeArrowheads="1"/>
        </xdr:cNvSpPr>
      </xdr:nvSpPr>
      <xdr:spPr bwMode="auto">
        <a:xfrm rot="10800000">
          <a:off x="1819275" y="30099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0</xdr:colOff>
      <xdr:row>11</xdr:row>
      <xdr:rowOff>0</xdr:rowOff>
    </xdr:from>
    <xdr:to>
      <xdr:col>1</xdr:col>
      <xdr:colOff>0</xdr:colOff>
      <xdr:row>11</xdr:row>
      <xdr:rowOff>0</xdr:rowOff>
    </xdr:to>
    <xdr:sp macro="" textlink="">
      <xdr:nvSpPr>
        <xdr:cNvPr id="3" name="AutoShape 1">
          <a:hlinkClick xmlns:r="http://schemas.openxmlformats.org/officeDocument/2006/relationships" r:id="rId1"/>
        </xdr:cNvPr>
        <xdr:cNvSpPr>
          <a:spLocks noChangeArrowheads="1"/>
        </xdr:cNvSpPr>
      </xdr:nvSpPr>
      <xdr:spPr bwMode="auto">
        <a:xfrm rot="10800000">
          <a:off x="1819275" y="320992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0</xdr:colOff>
      <xdr:row>9</xdr:row>
      <xdr:rowOff>0</xdr:rowOff>
    </xdr:from>
    <xdr:to>
      <xdr:col>1</xdr:col>
      <xdr:colOff>0</xdr:colOff>
      <xdr:row>9</xdr:row>
      <xdr:rowOff>0</xdr:rowOff>
    </xdr:to>
    <xdr:sp macro="" textlink="">
      <xdr:nvSpPr>
        <xdr:cNvPr id="4" name="AutoShape 1">
          <a:hlinkClick xmlns:r="http://schemas.openxmlformats.org/officeDocument/2006/relationships" r:id="rId1"/>
        </xdr:cNvPr>
        <xdr:cNvSpPr>
          <a:spLocks noChangeArrowheads="1"/>
        </xdr:cNvSpPr>
      </xdr:nvSpPr>
      <xdr:spPr bwMode="auto">
        <a:xfrm rot="10800000">
          <a:off x="1819275" y="279082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0</xdr:colOff>
      <xdr:row>10</xdr:row>
      <xdr:rowOff>0</xdr:rowOff>
    </xdr:from>
    <xdr:to>
      <xdr:col>1</xdr:col>
      <xdr:colOff>0</xdr:colOff>
      <xdr:row>10</xdr:row>
      <xdr:rowOff>0</xdr:rowOff>
    </xdr:to>
    <xdr:sp macro="" textlink="">
      <xdr:nvSpPr>
        <xdr:cNvPr id="5" name="AutoShape 1">
          <a:hlinkClick xmlns:r="http://schemas.openxmlformats.org/officeDocument/2006/relationships" r:id="rId1"/>
        </xdr:cNvPr>
        <xdr:cNvSpPr>
          <a:spLocks noChangeArrowheads="1"/>
        </xdr:cNvSpPr>
      </xdr:nvSpPr>
      <xdr:spPr bwMode="auto">
        <a:xfrm rot="10800000">
          <a:off x="1819275" y="30099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0</xdr:colOff>
      <xdr:row>9</xdr:row>
      <xdr:rowOff>0</xdr:rowOff>
    </xdr:from>
    <xdr:to>
      <xdr:col>1</xdr:col>
      <xdr:colOff>0</xdr:colOff>
      <xdr:row>9</xdr:row>
      <xdr:rowOff>0</xdr:rowOff>
    </xdr:to>
    <xdr:sp macro="" textlink="">
      <xdr:nvSpPr>
        <xdr:cNvPr id="6" name="AutoShape 1">
          <a:hlinkClick xmlns:r="http://schemas.openxmlformats.org/officeDocument/2006/relationships" r:id="rId1"/>
        </xdr:cNvPr>
        <xdr:cNvSpPr>
          <a:spLocks noChangeArrowheads="1"/>
        </xdr:cNvSpPr>
      </xdr:nvSpPr>
      <xdr:spPr bwMode="auto">
        <a:xfrm rot="10800000">
          <a:off x="1819275" y="279082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0</xdr:colOff>
      <xdr:row>9</xdr:row>
      <xdr:rowOff>0</xdr:rowOff>
    </xdr:from>
    <xdr:to>
      <xdr:col>1</xdr:col>
      <xdr:colOff>0</xdr:colOff>
      <xdr:row>9</xdr:row>
      <xdr:rowOff>0</xdr:rowOff>
    </xdr:to>
    <xdr:sp macro="" textlink="">
      <xdr:nvSpPr>
        <xdr:cNvPr id="7" name="AutoShape 1">
          <a:hlinkClick xmlns:r="http://schemas.openxmlformats.org/officeDocument/2006/relationships" r:id="rId1"/>
        </xdr:cNvPr>
        <xdr:cNvSpPr>
          <a:spLocks noChangeArrowheads="1"/>
        </xdr:cNvSpPr>
      </xdr:nvSpPr>
      <xdr:spPr bwMode="auto">
        <a:xfrm rot="10800000">
          <a:off x="1819275" y="279082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0</xdr:colOff>
      <xdr:row>9</xdr:row>
      <xdr:rowOff>0</xdr:rowOff>
    </xdr:from>
    <xdr:to>
      <xdr:col>1</xdr:col>
      <xdr:colOff>0</xdr:colOff>
      <xdr:row>9</xdr:row>
      <xdr:rowOff>0</xdr:rowOff>
    </xdr:to>
    <xdr:sp macro="" textlink="">
      <xdr:nvSpPr>
        <xdr:cNvPr id="8" name="AutoShape 1">
          <a:hlinkClick xmlns:r="http://schemas.openxmlformats.org/officeDocument/2006/relationships" r:id="rId1"/>
        </xdr:cNvPr>
        <xdr:cNvSpPr>
          <a:spLocks noChangeArrowheads="1"/>
        </xdr:cNvSpPr>
      </xdr:nvSpPr>
      <xdr:spPr bwMode="auto">
        <a:xfrm rot="10800000">
          <a:off x="1819275" y="279082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0</xdr:colOff>
      <xdr:row>9</xdr:row>
      <xdr:rowOff>0</xdr:rowOff>
    </xdr:from>
    <xdr:to>
      <xdr:col>1</xdr:col>
      <xdr:colOff>0</xdr:colOff>
      <xdr:row>9</xdr:row>
      <xdr:rowOff>0</xdr:rowOff>
    </xdr:to>
    <xdr:sp macro="" textlink="">
      <xdr:nvSpPr>
        <xdr:cNvPr id="9" name="AutoShape 1">
          <a:hlinkClick xmlns:r="http://schemas.openxmlformats.org/officeDocument/2006/relationships" r:id="rId1"/>
        </xdr:cNvPr>
        <xdr:cNvSpPr>
          <a:spLocks noChangeArrowheads="1"/>
        </xdr:cNvSpPr>
      </xdr:nvSpPr>
      <xdr:spPr bwMode="auto">
        <a:xfrm rot="10800000">
          <a:off x="1819275" y="279082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0</xdr:col>
      <xdr:colOff>1647825</xdr:colOff>
      <xdr:row>13</xdr:row>
      <xdr:rowOff>161925</xdr:rowOff>
    </xdr:from>
    <xdr:to>
      <xdr:col>2</xdr:col>
      <xdr:colOff>247650</xdr:colOff>
      <xdr:row>16</xdr:row>
      <xdr:rowOff>123825</xdr:rowOff>
    </xdr:to>
    <xdr:sp macro="" textlink="">
      <xdr:nvSpPr>
        <xdr:cNvPr id="10" name="AutoShape 1">
          <a:hlinkClick xmlns:r="http://schemas.openxmlformats.org/officeDocument/2006/relationships" r:id="rId2"/>
        </xdr:cNvPr>
        <xdr:cNvSpPr>
          <a:spLocks noChangeArrowheads="1"/>
        </xdr:cNvSpPr>
      </xdr:nvSpPr>
      <xdr:spPr bwMode="auto">
        <a:xfrm rot="10800000">
          <a:off x="1647825" y="3695700"/>
          <a:ext cx="2143125" cy="447675"/>
        </a:xfrm>
        <a:custGeom>
          <a:avLst/>
          <a:gdLst>
            <a:gd name="T0" fmla="*/ 2147483647 w 21600"/>
            <a:gd name="T1" fmla="*/ 0 h 21600"/>
            <a:gd name="T2" fmla="*/ 0 w 21600"/>
            <a:gd name="T3" fmla="*/ 96150600 h 21600"/>
            <a:gd name="T4" fmla="*/ 2147483647 w 21600"/>
            <a:gd name="T5" fmla="*/ 192300765 h 21600"/>
            <a:gd name="T6" fmla="*/ 2147483647 w 21600"/>
            <a:gd name="T7" fmla="*/ 96150600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31.xml><?xml version="1.0" encoding="utf-8"?>
<xdr:wsDr xmlns:xdr="http://schemas.openxmlformats.org/drawingml/2006/spreadsheetDrawing" xmlns:a="http://schemas.openxmlformats.org/drawingml/2006/main">
  <xdr:twoCellAnchor>
    <xdr:from>
      <xdr:col>2</xdr:col>
      <xdr:colOff>1143000</xdr:colOff>
      <xdr:row>20</xdr:row>
      <xdr:rowOff>114300</xdr:rowOff>
    </xdr:from>
    <xdr:to>
      <xdr:col>4</xdr:col>
      <xdr:colOff>523875</xdr:colOff>
      <xdr:row>23</xdr:row>
      <xdr:rowOff>123825</xdr:rowOff>
    </xdr:to>
    <xdr:sp macro="" textlink="">
      <xdr:nvSpPr>
        <xdr:cNvPr id="2" name="AutoShape 1">
          <a:hlinkClick xmlns:r="http://schemas.openxmlformats.org/officeDocument/2006/relationships" r:id="rId1"/>
        </xdr:cNvPr>
        <xdr:cNvSpPr>
          <a:spLocks noChangeArrowheads="1"/>
        </xdr:cNvSpPr>
      </xdr:nvSpPr>
      <xdr:spPr bwMode="auto">
        <a:xfrm rot="10800000">
          <a:off x="4305300" y="5600700"/>
          <a:ext cx="2352675" cy="4953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32.xml><?xml version="1.0" encoding="utf-8"?>
<xdr:wsDr xmlns:xdr="http://schemas.openxmlformats.org/drawingml/2006/spreadsheetDrawing" xmlns:a="http://schemas.openxmlformats.org/drawingml/2006/main">
  <xdr:twoCellAnchor>
    <xdr:from>
      <xdr:col>1</xdr:col>
      <xdr:colOff>733425</xdr:colOff>
      <xdr:row>28</xdr:row>
      <xdr:rowOff>0</xdr:rowOff>
    </xdr:from>
    <xdr:to>
      <xdr:col>3</xdr:col>
      <xdr:colOff>552450</xdr:colOff>
      <xdr:row>30</xdr:row>
      <xdr:rowOff>123825</xdr:rowOff>
    </xdr:to>
    <xdr:sp macro="" textlink="">
      <xdr:nvSpPr>
        <xdr:cNvPr id="2" name="AutoShape 1">
          <a:hlinkClick xmlns:r="http://schemas.openxmlformats.org/officeDocument/2006/relationships" r:id="rId1"/>
        </xdr:cNvPr>
        <xdr:cNvSpPr>
          <a:spLocks noChangeArrowheads="1"/>
        </xdr:cNvSpPr>
      </xdr:nvSpPr>
      <xdr:spPr bwMode="auto">
        <a:xfrm rot="10800000">
          <a:off x="2343150" y="6410325"/>
          <a:ext cx="1771650" cy="4476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33.xml><?xml version="1.0" encoding="utf-8"?>
<xdr:wsDr xmlns:xdr="http://schemas.openxmlformats.org/drawingml/2006/spreadsheetDrawing" xmlns:a="http://schemas.openxmlformats.org/drawingml/2006/main">
  <xdr:twoCellAnchor>
    <xdr:from>
      <xdr:col>4</xdr:col>
      <xdr:colOff>885825</xdr:colOff>
      <xdr:row>72</xdr:row>
      <xdr:rowOff>152400</xdr:rowOff>
    </xdr:from>
    <xdr:to>
      <xdr:col>6</xdr:col>
      <xdr:colOff>628650</xdr:colOff>
      <xdr:row>75</xdr:row>
      <xdr:rowOff>133350</xdr:rowOff>
    </xdr:to>
    <xdr:sp macro="" textlink="">
      <xdr:nvSpPr>
        <xdr:cNvPr id="2" name="AutoShape 2">
          <a:hlinkClick xmlns:r="http://schemas.openxmlformats.org/officeDocument/2006/relationships" r:id="rId1"/>
        </xdr:cNvPr>
        <xdr:cNvSpPr>
          <a:spLocks noChangeArrowheads="1"/>
        </xdr:cNvSpPr>
      </xdr:nvSpPr>
      <xdr:spPr bwMode="auto">
        <a:xfrm rot="10800000">
          <a:off x="4876800" y="19250025"/>
          <a:ext cx="1800225" cy="4667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196"/>
          </a:srgbClr>
        </a:solidFill>
        <a:ln w="9525">
          <a:solidFill>
            <a:srgbClr val="000000"/>
          </a:solidFill>
          <a:miter lim="800000"/>
          <a:headEnd/>
          <a:tailEnd/>
        </a:ln>
      </xdr:spPr>
    </xdr:sp>
    <xdr:clientData/>
  </xdr:twoCellAnchor>
  <xdr:twoCellAnchor>
    <xdr:from>
      <xdr:col>4</xdr:col>
      <xdr:colOff>885825</xdr:colOff>
      <xdr:row>72</xdr:row>
      <xdr:rowOff>152400</xdr:rowOff>
    </xdr:from>
    <xdr:to>
      <xdr:col>6</xdr:col>
      <xdr:colOff>628650</xdr:colOff>
      <xdr:row>75</xdr:row>
      <xdr:rowOff>133350</xdr:rowOff>
    </xdr:to>
    <xdr:sp macro="" textlink="">
      <xdr:nvSpPr>
        <xdr:cNvPr id="3" name="AutoShape 2">
          <a:hlinkClick xmlns:r="http://schemas.openxmlformats.org/officeDocument/2006/relationships" r:id="rId1"/>
        </xdr:cNvPr>
        <xdr:cNvSpPr>
          <a:spLocks noChangeArrowheads="1"/>
        </xdr:cNvSpPr>
      </xdr:nvSpPr>
      <xdr:spPr bwMode="auto">
        <a:xfrm rot="10800000">
          <a:off x="4876800" y="19250025"/>
          <a:ext cx="1800225" cy="4667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196"/>
          </a:srgbClr>
        </a:solidFill>
        <a:ln w="9525">
          <a:solidFill>
            <a:srgbClr val="000000"/>
          </a:solidFill>
          <a:miter lim="800000"/>
          <a:headEnd/>
          <a:tailEnd/>
        </a:ln>
      </xdr:spPr>
    </xdr:sp>
    <xdr:clientData/>
  </xdr:twoCellAnchor>
</xdr:wsDr>
</file>

<file path=xl/drawings/drawing234.xml><?xml version="1.0" encoding="utf-8"?>
<xdr:wsDr xmlns:xdr="http://schemas.openxmlformats.org/drawingml/2006/spreadsheetDrawing" xmlns:a="http://schemas.openxmlformats.org/drawingml/2006/main">
  <xdr:twoCellAnchor>
    <xdr:from>
      <xdr:col>4</xdr:col>
      <xdr:colOff>885825</xdr:colOff>
      <xdr:row>69</xdr:row>
      <xdr:rowOff>152400</xdr:rowOff>
    </xdr:from>
    <xdr:to>
      <xdr:col>6</xdr:col>
      <xdr:colOff>628650</xdr:colOff>
      <xdr:row>72</xdr:row>
      <xdr:rowOff>133350</xdr:rowOff>
    </xdr:to>
    <xdr:sp macro="" textlink="">
      <xdr:nvSpPr>
        <xdr:cNvPr id="2" name="AutoShape 2">
          <a:hlinkClick xmlns:r="http://schemas.openxmlformats.org/officeDocument/2006/relationships" r:id="rId1"/>
        </xdr:cNvPr>
        <xdr:cNvSpPr>
          <a:spLocks noChangeArrowheads="1"/>
        </xdr:cNvSpPr>
      </xdr:nvSpPr>
      <xdr:spPr bwMode="auto">
        <a:xfrm rot="10800000">
          <a:off x="4667250" y="18802350"/>
          <a:ext cx="1647825" cy="4667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196"/>
          </a:srgbClr>
        </a:solidFill>
        <a:ln w="9525">
          <a:solidFill>
            <a:srgbClr val="000000"/>
          </a:solidFill>
          <a:miter lim="800000"/>
          <a:headEnd/>
          <a:tailEnd/>
        </a:ln>
      </xdr:spPr>
    </xdr:sp>
    <xdr:clientData/>
  </xdr:twoCellAnchor>
  <xdr:twoCellAnchor>
    <xdr:from>
      <xdr:col>4</xdr:col>
      <xdr:colOff>885825</xdr:colOff>
      <xdr:row>69</xdr:row>
      <xdr:rowOff>152400</xdr:rowOff>
    </xdr:from>
    <xdr:to>
      <xdr:col>6</xdr:col>
      <xdr:colOff>628650</xdr:colOff>
      <xdr:row>72</xdr:row>
      <xdr:rowOff>133350</xdr:rowOff>
    </xdr:to>
    <xdr:sp macro="" textlink="">
      <xdr:nvSpPr>
        <xdr:cNvPr id="3" name="AutoShape 2">
          <a:hlinkClick xmlns:r="http://schemas.openxmlformats.org/officeDocument/2006/relationships" r:id="rId1"/>
        </xdr:cNvPr>
        <xdr:cNvSpPr>
          <a:spLocks noChangeArrowheads="1"/>
        </xdr:cNvSpPr>
      </xdr:nvSpPr>
      <xdr:spPr bwMode="auto">
        <a:xfrm rot="10800000">
          <a:off x="4667250" y="18802350"/>
          <a:ext cx="1647825" cy="4667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196"/>
          </a:srgbClr>
        </a:solidFill>
        <a:ln w="9525">
          <a:solidFill>
            <a:srgbClr val="000000"/>
          </a:solidFill>
          <a:miter lim="800000"/>
          <a:headEnd/>
          <a:tailEnd/>
        </a:ln>
      </xdr:spPr>
    </xdr:sp>
    <xdr:clientData/>
  </xdr:twoCellAnchor>
</xdr:wsDr>
</file>

<file path=xl/drawings/drawing235.xml><?xml version="1.0" encoding="utf-8"?>
<xdr:wsDr xmlns:xdr="http://schemas.openxmlformats.org/drawingml/2006/spreadsheetDrawing" xmlns:a="http://schemas.openxmlformats.org/drawingml/2006/main">
  <xdr:twoCellAnchor>
    <xdr:from>
      <xdr:col>4</xdr:col>
      <xdr:colOff>885825</xdr:colOff>
      <xdr:row>56</xdr:row>
      <xdr:rowOff>152400</xdr:rowOff>
    </xdr:from>
    <xdr:to>
      <xdr:col>6</xdr:col>
      <xdr:colOff>628650</xdr:colOff>
      <xdr:row>59</xdr:row>
      <xdr:rowOff>133350</xdr:rowOff>
    </xdr:to>
    <xdr:sp macro="" textlink="">
      <xdr:nvSpPr>
        <xdr:cNvPr id="2" name="AutoShape 2">
          <a:hlinkClick xmlns:r="http://schemas.openxmlformats.org/officeDocument/2006/relationships" r:id="rId1"/>
        </xdr:cNvPr>
        <xdr:cNvSpPr>
          <a:spLocks noChangeArrowheads="1"/>
        </xdr:cNvSpPr>
      </xdr:nvSpPr>
      <xdr:spPr bwMode="auto">
        <a:xfrm rot="10800000">
          <a:off x="4914900" y="15401925"/>
          <a:ext cx="1800225" cy="4667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196"/>
          </a:srgbClr>
        </a:solidFill>
        <a:ln w="9525">
          <a:solidFill>
            <a:srgbClr val="000000"/>
          </a:solidFill>
          <a:miter lim="800000"/>
          <a:headEnd/>
          <a:tailEnd/>
        </a:ln>
      </xdr:spPr>
    </xdr:sp>
    <xdr:clientData/>
  </xdr:twoCellAnchor>
  <xdr:twoCellAnchor>
    <xdr:from>
      <xdr:col>4</xdr:col>
      <xdr:colOff>885825</xdr:colOff>
      <xdr:row>56</xdr:row>
      <xdr:rowOff>152400</xdr:rowOff>
    </xdr:from>
    <xdr:to>
      <xdr:col>6</xdr:col>
      <xdr:colOff>628650</xdr:colOff>
      <xdr:row>59</xdr:row>
      <xdr:rowOff>133350</xdr:rowOff>
    </xdr:to>
    <xdr:sp macro="" textlink="">
      <xdr:nvSpPr>
        <xdr:cNvPr id="3" name="AutoShape 2">
          <a:hlinkClick xmlns:r="http://schemas.openxmlformats.org/officeDocument/2006/relationships" r:id="rId1"/>
        </xdr:cNvPr>
        <xdr:cNvSpPr>
          <a:spLocks noChangeArrowheads="1"/>
        </xdr:cNvSpPr>
      </xdr:nvSpPr>
      <xdr:spPr bwMode="auto">
        <a:xfrm rot="10800000">
          <a:off x="4914900" y="15401925"/>
          <a:ext cx="1800225" cy="4667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196"/>
          </a:srgbClr>
        </a:solidFill>
        <a:ln w="9525">
          <a:solidFill>
            <a:srgbClr val="000000"/>
          </a:solidFill>
          <a:miter lim="800000"/>
          <a:headEnd/>
          <a:tailEnd/>
        </a:ln>
      </xdr:spPr>
    </xdr:sp>
    <xdr:clientData/>
  </xdr:twoCellAnchor>
</xdr:wsDr>
</file>

<file path=xl/drawings/drawing236.xml><?xml version="1.0" encoding="utf-8"?>
<xdr:wsDr xmlns:xdr="http://schemas.openxmlformats.org/drawingml/2006/spreadsheetDrawing" xmlns:a="http://schemas.openxmlformats.org/drawingml/2006/main">
  <xdr:twoCellAnchor>
    <xdr:from>
      <xdr:col>1</xdr:col>
      <xdr:colOff>1647825</xdr:colOff>
      <xdr:row>23</xdr:row>
      <xdr:rowOff>161925</xdr:rowOff>
    </xdr:from>
    <xdr:to>
      <xdr:col>3</xdr:col>
      <xdr:colOff>428625</xdr:colOff>
      <xdr:row>26</xdr:row>
      <xdr:rowOff>123825</xdr:rowOff>
    </xdr:to>
    <xdr:sp macro="" textlink="">
      <xdr:nvSpPr>
        <xdr:cNvPr id="2" name="AutoShape 1">
          <a:hlinkClick xmlns:r="http://schemas.openxmlformats.org/officeDocument/2006/relationships" r:id="rId1"/>
        </xdr:cNvPr>
        <xdr:cNvSpPr>
          <a:spLocks noChangeArrowheads="1"/>
        </xdr:cNvSpPr>
      </xdr:nvSpPr>
      <xdr:spPr bwMode="auto">
        <a:xfrm rot="10800000">
          <a:off x="4143375" y="6143625"/>
          <a:ext cx="2105025" cy="4476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37.xml><?xml version="1.0" encoding="utf-8"?>
<xdr:wsDr xmlns:xdr="http://schemas.openxmlformats.org/drawingml/2006/spreadsheetDrawing" xmlns:a="http://schemas.openxmlformats.org/drawingml/2006/main">
  <xdr:twoCellAnchor>
    <xdr:from>
      <xdr:col>2</xdr:col>
      <xdr:colOff>533400</xdr:colOff>
      <xdr:row>58</xdr:row>
      <xdr:rowOff>9525</xdr:rowOff>
    </xdr:from>
    <xdr:to>
      <xdr:col>3</xdr:col>
      <xdr:colOff>847725</xdr:colOff>
      <xdr:row>60</xdr:row>
      <xdr:rowOff>95250</xdr:rowOff>
    </xdr:to>
    <xdr:sp macro="" textlink="">
      <xdr:nvSpPr>
        <xdr:cNvPr id="2" name="AutoShape 4">
          <a:hlinkClick xmlns:r="http://schemas.openxmlformats.org/officeDocument/2006/relationships" r:id="rId1"/>
        </xdr:cNvPr>
        <xdr:cNvSpPr>
          <a:spLocks noChangeArrowheads="1"/>
        </xdr:cNvSpPr>
      </xdr:nvSpPr>
      <xdr:spPr bwMode="auto">
        <a:xfrm rot="10800000">
          <a:off x="2466975" y="13763625"/>
          <a:ext cx="1638300" cy="4953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38.xml><?xml version="1.0" encoding="utf-8"?>
<xdr:wsDr xmlns:xdr="http://schemas.openxmlformats.org/drawingml/2006/spreadsheetDrawing" xmlns:a="http://schemas.openxmlformats.org/drawingml/2006/main">
  <xdr:twoCellAnchor>
    <xdr:from>
      <xdr:col>2</xdr:col>
      <xdr:colOff>381000</xdr:colOff>
      <xdr:row>55</xdr:row>
      <xdr:rowOff>104775</xdr:rowOff>
    </xdr:from>
    <xdr:to>
      <xdr:col>3</xdr:col>
      <xdr:colOff>847725</xdr:colOff>
      <xdr:row>59</xdr:row>
      <xdr:rowOff>19050</xdr:rowOff>
    </xdr:to>
    <xdr:sp macro="" textlink="">
      <xdr:nvSpPr>
        <xdr:cNvPr id="2" name="AutoShape 1">
          <a:hlinkClick xmlns:r="http://schemas.openxmlformats.org/officeDocument/2006/relationships" r:id="rId1"/>
        </xdr:cNvPr>
        <xdr:cNvSpPr>
          <a:spLocks noChangeArrowheads="1"/>
        </xdr:cNvSpPr>
      </xdr:nvSpPr>
      <xdr:spPr bwMode="auto">
        <a:xfrm rot="10800000">
          <a:off x="3629025" y="13420725"/>
          <a:ext cx="2362200" cy="5619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39.xml><?xml version="1.0" encoding="utf-8"?>
<xdr:wsDr xmlns:xdr="http://schemas.openxmlformats.org/drawingml/2006/spreadsheetDrawing" xmlns:a="http://schemas.openxmlformats.org/drawingml/2006/main">
  <xdr:twoCellAnchor>
    <xdr:from>
      <xdr:col>0</xdr:col>
      <xdr:colOff>647700</xdr:colOff>
      <xdr:row>36</xdr:row>
      <xdr:rowOff>0</xdr:rowOff>
    </xdr:from>
    <xdr:to>
      <xdr:col>2</xdr:col>
      <xdr:colOff>371475</xdr:colOff>
      <xdr:row>39</xdr:row>
      <xdr:rowOff>66675</xdr:rowOff>
    </xdr:to>
    <xdr:sp macro="" textlink="">
      <xdr:nvSpPr>
        <xdr:cNvPr id="2" name="AutoShape 1">
          <a:hlinkClick xmlns:r="http://schemas.openxmlformats.org/officeDocument/2006/relationships" r:id="rId1"/>
        </xdr:cNvPr>
        <xdr:cNvSpPr>
          <a:spLocks noChangeArrowheads="1"/>
        </xdr:cNvSpPr>
      </xdr:nvSpPr>
      <xdr:spPr bwMode="auto">
        <a:xfrm rot="10800000">
          <a:off x="647700" y="14658975"/>
          <a:ext cx="1809750" cy="5524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3400425</xdr:colOff>
      <xdr:row>38</xdr:row>
      <xdr:rowOff>123825</xdr:rowOff>
    </xdr:from>
    <xdr:to>
      <xdr:col>3</xdr:col>
      <xdr:colOff>0</xdr:colOff>
      <xdr:row>41</xdr:row>
      <xdr:rowOff>114300</xdr:rowOff>
    </xdr:to>
    <xdr:sp macro="" textlink="">
      <xdr:nvSpPr>
        <xdr:cNvPr id="92201" name="AutoShape 1">
          <a:hlinkClick xmlns:r="http://schemas.openxmlformats.org/officeDocument/2006/relationships" r:id="rId1"/>
        </xdr:cNvPr>
        <xdr:cNvSpPr>
          <a:spLocks noChangeArrowheads="1"/>
        </xdr:cNvSpPr>
      </xdr:nvSpPr>
      <xdr:spPr bwMode="auto">
        <a:xfrm rot="10800000">
          <a:off x="3400425" y="10382250"/>
          <a:ext cx="1809750" cy="4762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40.xml><?xml version="1.0" encoding="utf-8"?>
<xdr:wsDr xmlns:xdr="http://schemas.openxmlformats.org/drawingml/2006/spreadsheetDrawing" xmlns:a="http://schemas.openxmlformats.org/drawingml/2006/main">
  <xdr:twoCellAnchor>
    <xdr:from>
      <xdr:col>3</xdr:col>
      <xdr:colOff>952500</xdr:colOff>
      <xdr:row>57</xdr:row>
      <xdr:rowOff>171449</xdr:rowOff>
    </xdr:from>
    <xdr:to>
      <xdr:col>6</xdr:col>
      <xdr:colOff>409575</xdr:colOff>
      <xdr:row>58</xdr:row>
      <xdr:rowOff>133349</xdr:rowOff>
    </xdr:to>
    <xdr:sp macro="" textlink="">
      <xdr:nvSpPr>
        <xdr:cNvPr id="2" name="AutoShape 1">
          <a:hlinkClick xmlns:r="http://schemas.openxmlformats.org/officeDocument/2006/relationships" r:id="rId1"/>
        </xdr:cNvPr>
        <xdr:cNvSpPr>
          <a:spLocks noChangeArrowheads="1"/>
        </xdr:cNvSpPr>
      </xdr:nvSpPr>
      <xdr:spPr bwMode="auto">
        <a:xfrm rot="10800000">
          <a:off x="4238625" y="14287499"/>
          <a:ext cx="1790700" cy="1428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41.xml><?xml version="1.0" encoding="utf-8"?>
<xdr:wsDr xmlns:xdr="http://schemas.openxmlformats.org/drawingml/2006/spreadsheetDrawing" xmlns:a="http://schemas.openxmlformats.org/drawingml/2006/main">
  <xdr:twoCellAnchor>
    <xdr:from>
      <xdr:col>3</xdr:col>
      <xdr:colOff>161925</xdr:colOff>
      <xdr:row>16</xdr:row>
      <xdr:rowOff>76200</xdr:rowOff>
    </xdr:from>
    <xdr:to>
      <xdr:col>5</xdr:col>
      <xdr:colOff>295275</xdr:colOff>
      <xdr:row>18</xdr:row>
      <xdr:rowOff>190500</xdr:rowOff>
    </xdr:to>
    <xdr:sp macro="" textlink="">
      <xdr:nvSpPr>
        <xdr:cNvPr id="2" name="AutoShape 1">
          <a:hlinkClick xmlns:r="http://schemas.openxmlformats.org/officeDocument/2006/relationships" r:id="rId1"/>
        </xdr:cNvPr>
        <xdr:cNvSpPr>
          <a:spLocks noChangeArrowheads="1"/>
        </xdr:cNvSpPr>
      </xdr:nvSpPr>
      <xdr:spPr bwMode="auto">
        <a:xfrm rot="10800000">
          <a:off x="3019425" y="4838700"/>
          <a:ext cx="1676400" cy="6096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42.xml><?xml version="1.0" encoding="utf-8"?>
<xdr:wsDr xmlns:xdr="http://schemas.openxmlformats.org/drawingml/2006/spreadsheetDrawing" xmlns:a="http://schemas.openxmlformats.org/drawingml/2006/main">
  <xdr:twoCellAnchor>
    <xdr:from>
      <xdr:col>3</xdr:col>
      <xdr:colOff>400050</xdr:colOff>
      <xdr:row>55</xdr:row>
      <xdr:rowOff>47625</xdr:rowOff>
    </xdr:from>
    <xdr:to>
      <xdr:col>4</xdr:col>
      <xdr:colOff>1162050</xdr:colOff>
      <xdr:row>57</xdr:row>
      <xdr:rowOff>142875</xdr:rowOff>
    </xdr:to>
    <xdr:sp macro="" textlink="">
      <xdr:nvSpPr>
        <xdr:cNvPr id="2" name="AutoShape 1">
          <a:hlinkClick xmlns:r="http://schemas.openxmlformats.org/officeDocument/2006/relationships" r:id="rId1"/>
        </xdr:cNvPr>
        <xdr:cNvSpPr>
          <a:spLocks noChangeArrowheads="1"/>
        </xdr:cNvSpPr>
      </xdr:nvSpPr>
      <xdr:spPr bwMode="auto">
        <a:xfrm rot="10800000">
          <a:off x="3200400" y="13839825"/>
          <a:ext cx="1581150" cy="4191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43.xml><?xml version="1.0" encoding="utf-8"?>
<xdr:wsDr xmlns:xdr="http://schemas.openxmlformats.org/drawingml/2006/spreadsheetDrawing" xmlns:a="http://schemas.openxmlformats.org/drawingml/2006/main">
  <xdr:twoCellAnchor>
    <xdr:from>
      <xdr:col>3</xdr:col>
      <xdr:colOff>228600</xdr:colOff>
      <xdr:row>55</xdr:row>
      <xdr:rowOff>104775</xdr:rowOff>
    </xdr:from>
    <xdr:to>
      <xdr:col>5</xdr:col>
      <xdr:colOff>28575</xdr:colOff>
      <xdr:row>59</xdr:row>
      <xdr:rowOff>66675</xdr:rowOff>
    </xdr:to>
    <xdr:sp macro="" textlink="">
      <xdr:nvSpPr>
        <xdr:cNvPr id="2" name="AutoShape 1">
          <a:hlinkClick xmlns:r="http://schemas.openxmlformats.org/officeDocument/2006/relationships" r:id="rId1"/>
        </xdr:cNvPr>
        <xdr:cNvSpPr>
          <a:spLocks noChangeArrowheads="1"/>
        </xdr:cNvSpPr>
      </xdr:nvSpPr>
      <xdr:spPr bwMode="auto">
        <a:xfrm rot="10800000">
          <a:off x="3609975" y="13935075"/>
          <a:ext cx="1733550" cy="6096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44.xml><?xml version="1.0" encoding="utf-8"?>
<xdr:wsDr xmlns:xdr="http://schemas.openxmlformats.org/drawingml/2006/spreadsheetDrawing" xmlns:a="http://schemas.openxmlformats.org/drawingml/2006/main">
  <xdr:twoCellAnchor>
    <xdr:from>
      <xdr:col>2</xdr:col>
      <xdr:colOff>723900</xdr:colOff>
      <xdr:row>25</xdr:row>
      <xdr:rowOff>152400</xdr:rowOff>
    </xdr:from>
    <xdr:to>
      <xdr:col>4</xdr:col>
      <xdr:colOff>581025</xdr:colOff>
      <xdr:row>28</xdr:row>
      <xdr:rowOff>133350</xdr:rowOff>
    </xdr:to>
    <xdr:sp macro="" textlink="">
      <xdr:nvSpPr>
        <xdr:cNvPr id="2" name="AutoShape 2">
          <a:hlinkClick xmlns:r="http://schemas.openxmlformats.org/officeDocument/2006/relationships" r:id="rId1"/>
        </xdr:cNvPr>
        <xdr:cNvSpPr>
          <a:spLocks noChangeArrowheads="1"/>
        </xdr:cNvSpPr>
      </xdr:nvSpPr>
      <xdr:spPr bwMode="auto">
        <a:xfrm rot="10800000">
          <a:off x="3019425" y="7639050"/>
          <a:ext cx="2409825" cy="4667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196"/>
          </a:srgbClr>
        </a:solidFill>
        <a:ln w="9525">
          <a:solidFill>
            <a:srgbClr val="000000"/>
          </a:solidFill>
          <a:miter lim="800000"/>
          <a:headEnd/>
          <a:tailEnd/>
        </a:ln>
      </xdr:spPr>
    </xdr:sp>
    <xdr:clientData/>
  </xdr:twoCellAnchor>
</xdr:wsDr>
</file>

<file path=xl/drawings/drawing245.xml><?xml version="1.0" encoding="utf-8"?>
<xdr:wsDr xmlns:xdr="http://schemas.openxmlformats.org/drawingml/2006/spreadsheetDrawing" xmlns:a="http://schemas.openxmlformats.org/drawingml/2006/main">
  <xdr:twoCellAnchor>
    <xdr:from>
      <xdr:col>0</xdr:col>
      <xdr:colOff>1295400</xdr:colOff>
      <xdr:row>12</xdr:row>
      <xdr:rowOff>133350</xdr:rowOff>
    </xdr:from>
    <xdr:to>
      <xdr:col>1</xdr:col>
      <xdr:colOff>1724025</xdr:colOff>
      <xdr:row>15</xdr:row>
      <xdr:rowOff>152400</xdr:rowOff>
    </xdr:to>
    <xdr:sp macro="" textlink="">
      <xdr:nvSpPr>
        <xdr:cNvPr id="2" name="AutoShape 1">
          <a:hlinkClick xmlns:r="http://schemas.openxmlformats.org/officeDocument/2006/relationships" r:id="rId1"/>
        </xdr:cNvPr>
        <xdr:cNvSpPr>
          <a:spLocks noChangeArrowheads="1"/>
        </xdr:cNvSpPr>
      </xdr:nvSpPr>
      <xdr:spPr bwMode="auto">
        <a:xfrm rot="10800000">
          <a:off x="1295400" y="3333750"/>
          <a:ext cx="2171700" cy="504825"/>
        </a:xfrm>
        <a:custGeom>
          <a:avLst/>
          <a:gdLst>
            <a:gd name="T0" fmla="*/ 1628775 w 21600"/>
            <a:gd name="T1" fmla="*/ 0 h 21600"/>
            <a:gd name="T2" fmla="*/ 0 w 21600"/>
            <a:gd name="T3" fmla="*/ 252413 h 21600"/>
            <a:gd name="T4" fmla="*/ 1628775 w 21600"/>
            <a:gd name="T5" fmla="*/ 504825 h 21600"/>
            <a:gd name="T6" fmla="*/ 2171700 w 21600"/>
            <a:gd name="T7" fmla="*/ 252413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46.xml><?xml version="1.0" encoding="utf-8"?>
<xdr:wsDr xmlns:xdr="http://schemas.openxmlformats.org/drawingml/2006/spreadsheetDrawing" xmlns:a="http://schemas.openxmlformats.org/drawingml/2006/main">
  <xdr:twoCellAnchor>
    <xdr:from>
      <xdr:col>0</xdr:col>
      <xdr:colOff>1295400</xdr:colOff>
      <xdr:row>98</xdr:row>
      <xdr:rowOff>133350</xdr:rowOff>
    </xdr:from>
    <xdr:to>
      <xdr:col>3</xdr:col>
      <xdr:colOff>1724025</xdr:colOff>
      <xdr:row>101</xdr:row>
      <xdr:rowOff>152400</xdr:rowOff>
    </xdr:to>
    <xdr:sp macro="" textlink="">
      <xdr:nvSpPr>
        <xdr:cNvPr id="2" name="AutoShape 1">
          <a:hlinkClick xmlns:r="http://schemas.openxmlformats.org/officeDocument/2006/relationships" r:id="rId1"/>
        </xdr:cNvPr>
        <xdr:cNvSpPr>
          <a:spLocks noChangeArrowheads="1"/>
        </xdr:cNvSpPr>
      </xdr:nvSpPr>
      <xdr:spPr bwMode="auto">
        <a:xfrm rot="10800000">
          <a:off x="1295400" y="34994850"/>
          <a:ext cx="9048750" cy="504825"/>
        </a:xfrm>
        <a:custGeom>
          <a:avLst/>
          <a:gdLst>
            <a:gd name="T0" fmla="*/ 1628775 w 21600"/>
            <a:gd name="T1" fmla="*/ 0 h 21600"/>
            <a:gd name="T2" fmla="*/ 0 w 21600"/>
            <a:gd name="T3" fmla="*/ 252413 h 21600"/>
            <a:gd name="T4" fmla="*/ 1628775 w 21600"/>
            <a:gd name="T5" fmla="*/ 504825 h 21600"/>
            <a:gd name="T6" fmla="*/ 2171700 w 21600"/>
            <a:gd name="T7" fmla="*/ 252413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1543050</xdr:colOff>
      <xdr:row>44</xdr:row>
      <xdr:rowOff>323850</xdr:rowOff>
    </xdr:from>
    <xdr:to>
      <xdr:col>2</xdr:col>
      <xdr:colOff>1724025</xdr:colOff>
      <xdr:row>46</xdr:row>
      <xdr:rowOff>152400</xdr:rowOff>
    </xdr:to>
    <xdr:sp macro="" textlink="">
      <xdr:nvSpPr>
        <xdr:cNvPr id="3" name="AutoShape 1">
          <a:hlinkClick xmlns:r="http://schemas.openxmlformats.org/officeDocument/2006/relationships" r:id="rId1"/>
        </xdr:cNvPr>
        <xdr:cNvSpPr>
          <a:spLocks noChangeArrowheads="1"/>
        </xdr:cNvSpPr>
      </xdr:nvSpPr>
      <xdr:spPr bwMode="auto">
        <a:xfrm rot="10800000">
          <a:off x="6677025" y="18097500"/>
          <a:ext cx="1924050" cy="495300"/>
        </a:xfrm>
        <a:custGeom>
          <a:avLst/>
          <a:gdLst>
            <a:gd name="T0" fmla="*/ 1443037 w 21600"/>
            <a:gd name="T1" fmla="*/ 0 h 21600"/>
            <a:gd name="T2" fmla="*/ 0 w 21600"/>
            <a:gd name="T3" fmla="*/ 247648 h 21600"/>
            <a:gd name="T4" fmla="*/ 1443037 w 21600"/>
            <a:gd name="T5" fmla="*/ 495295 h 21600"/>
            <a:gd name="T6" fmla="*/ 1924049 w 21600"/>
            <a:gd name="T7" fmla="*/ 247648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47.xml><?xml version="1.0" encoding="utf-8"?>
<xdr:wsDr xmlns:xdr="http://schemas.openxmlformats.org/drawingml/2006/spreadsheetDrawing" xmlns:a="http://schemas.openxmlformats.org/drawingml/2006/main">
  <xdr:twoCellAnchor>
    <xdr:from>
      <xdr:col>1</xdr:col>
      <xdr:colOff>0</xdr:colOff>
      <xdr:row>18</xdr:row>
      <xdr:rowOff>0</xdr:rowOff>
    </xdr:from>
    <xdr:to>
      <xdr:col>1</xdr:col>
      <xdr:colOff>0</xdr:colOff>
      <xdr:row>18</xdr:row>
      <xdr:rowOff>0</xdr:rowOff>
    </xdr:to>
    <xdr:sp macro="" textlink="">
      <xdr:nvSpPr>
        <xdr:cNvPr id="2" name="AutoShape 1">
          <a:hlinkClick xmlns:r="http://schemas.openxmlformats.org/officeDocument/2006/relationships" r:id="rId1"/>
        </xdr:cNvPr>
        <xdr:cNvSpPr>
          <a:spLocks noChangeArrowheads="1"/>
        </xdr:cNvSpPr>
      </xdr:nvSpPr>
      <xdr:spPr bwMode="auto">
        <a:xfrm rot="10800000">
          <a:off x="2962275" y="523875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0</xdr:colOff>
      <xdr:row>18</xdr:row>
      <xdr:rowOff>0</xdr:rowOff>
    </xdr:from>
    <xdr:to>
      <xdr:col>1</xdr:col>
      <xdr:colOff>0</xdr:colOff>
      <xdr:row>18</xdr:row>
      <xdr:rowOff>0</xdr:rowOff>
    </xdr:to>
    <xdr:sp macro="" textlink="">
      <xdr:nvSpPr>
        <xdr:cNvPr id="3" name="AutoShape 1">
          <a:hlinkClick xmlns:r="http://schemas.openxmlformats.org/officeDocument/2006/relationships" r:id="rId1"/>
        </xdr:cNvPr>
        <xdr:cNvSpPr>
          <a:spLocks noChangeArrowheads="1"/>
        </xdr:cNvSpPr>
      </xdr:nvSpPr>
      <xdr:spPr bwMode="auto">
        <a:xfrm rot="10800000">
          <a:off x="2962275" y="523875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0</xdr:colOff>
      <xdr:row>18</xdr:row>
      <xdr:rowOff>0</xdr:rowOff>
    </xdr:from>
    <xdr:to>
      <xdr:col>1</xdr:col>
      <xdr:colOff>0</xdr:colOff>
      <xdr:row>18</xdr:row>
      <xdr:rowOff>0</xdr:rowOff>
    </xdr:to>
    <xdr:sp macro="" textlink="">
      <xdr:nvSpPr>
        <xdr:cNvPr id="4" name="AutoShape 1">
          <a:hlinkClick xmlns:r="http://schemas.openxmlformats.org/officeDocument/2006/relationships" r:id="rId1"/>
        </xdr:cNvPr>
        <xdr:cNvSpPr>
          <a:spLocks noChangeArrowheads="1"/>
        </xdr:cNvSpPr>
      </xdr:nvSpPr>
      <xdr:spPr bwMode="auto">
        <a:xfrm rot="10800000">
          <a:off x="2962275" y="523875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1</xdr:col>
      <xdr:colOff>323850</xdr:colOff>
      <xdr:row>21</xdr:row>
      <xdr:rowOff>152400</xdr:rowOff>
    </xdr:from>
    <xdr:to>
      <xdr:col>1</xdr:col>
      <xdr:colOff>2324100</xdr:colOff>
      <xdr:row>24</xdr:row>
      <xdr:rowOff>133350</xdr:rowOff>
    </xdr:to>
    <xdr:sp macro="" textlink="">
      <xdr:nvSpPr>
        <xdr:cNvPr id="5" name="AutoShape 2">
          <a:hlinkClick xmlns:r="http://schemas.openxmlformats.org/officeDocument/2006/relationships" r:id="rId2"/>
        </xdr:cNvPr>
        <xdr:cNvSpPr>
          <a:spLocks noChangeArrowheads="1"/>
        </xdr:cNvSpPr>
      </xdr:nvSpPr>
      <xdr:spPr bwMode="auto">
        <a:xfrm rot="10800000">
          <a:off x="3286125" y="5924550"/>
          <a:ext cx="2000250" cy="4667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196"/>
          </a:srgbClr>
        </a:solidFill>
        <a:ln w="9525">
          <a:solidFill>
            <a:srgbClr val="000000"/>
          </a:solidFill>
          <a:miter lim="800000"/>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3400425</xdr:colOff>
      <xdr:row>37</xdr:row>
      <xdr:rowOff>123825</xdr:rowOff>
    </xdr:from>
    <xdr:to>
      <xdr:col>3</xdr:col>
      <xdr:colOff>0</xdr:colOff>
      <xdr:row>40</xdr:row>
      <xdr:rowOff>114300</xdr:rowOff>
    </xdr:to>
    <xdr:sp macro="" textlink="">
      <xdr:nvSpPr>
        <xdr:cNvPr id="130086" name="AutoShape 1">
          <a:hlinkClick xmlns:r="http://schemas.openxmlformats.org/officeDocument/2006/relationships" r:id="rId1"/>
        </xdr:cNvPr>
        <xdr:cNvSpPr>
          <a:spLocks noChangeArrowheads="1"/>
        </xdr:cNvSpPr>
      </xdr:nvSpPr>
      <xdr:spPr bwMode="auto">
        <a:xfrm rot="10800000">
          <a:off x="3400425" y="10382250"/>
          <a:ext cx="1809750" cy="4762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9525</xdr:colOff>
      <xdr:row>37</xdr:row>
      <xdr:rowOff>0</xdr:rowOff>
    </xdr:from>
    <xdr:to>
      <xdr:col>3</xdr:col>
      <xdr:colOff>781050</xdr:colOff>
      <xdr:row>39</xdr:row>
      <xdr:rowOff>123825</xdr:rowOff>
    </xdr:to>
    <xdr:sp macro="" textlink="">
      <xdr:nvSpPr>
        <xdr:cNvPr id="136222" name="AutoShape 1">
          <a:hlinkClick xmlns:r="http://schemas.openxmlformats.org/officeDocument/2006/relationships" r:id="rId1"/>
        </xdr:cNvPr>
        <xdr:cNvSpPr>
          <a:spLocks noChangeArrowheads="1"/>
        </xdr:cNvSpPr>
      </xdr:nvSpPr>
      <xdr:spPr bwMode="auto">
        <a:xfrm rot="10800000">
          <a:off x="1752600" y="10887075"/>
          <a:ext cx="1609725" cy="4476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457200</xdr:colOff>
      <xdr:row>25</xdr:row>
      <xdr:rowOff>0</xdr:rowOff>
    </xdr:from>
    <xdr:to>
      <xdr:col>4</xdr:col>
      <xdr:colOff>247650</xdr:colOff>
      <xdr:row>27</xdr:row>
      <xdr:rowOff>123825</xdr:rowOff>
    </xdr:to>
    <xdr:sp macro="" textlink="">
      <xdr:nvSpPr>
        <xdr:cNvPr id="137246" name="AutoShape 120">
          <a:hlinkClick xmlns:r="http://schemas.openxmlformats.org/officeDocument/2006/relationships" r:id="rId1"/>
        </xdr:cNvPr>
        <xdr:cNvSpPr>
          <a:spLocks noChangeArrowheads="1"/>
        </xdr:cNvSpPr>
      </xdr:nvSpPr>
      <xdr:spPr bwMode="auto">
        <a:xfrm rot="10800000">
          <a:off x="1362075" y="6934200"/>
          <a:ext cx="1800225" cy="4381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9525</xdr:colOff>
      <xdr:row>25</xdr:row>
      <xdr:rowOff>0</xdr:rowOff>
    </xdr:from>
    <xdr:to>
      <xdr:col>3</xdr:col>
      <xdr:colOff>781050</xdr:colOff>
      <xdr:row>27</xdr:row>
      <xdr:rowOff>123825</xdr:rowOff>
    </xdr:to>
    <xdr:sp macro="" textlink="">
      <xdr:nvSpPr>
        <xdr:cNvPr id="138270" name="AutoShape 1">
          <a:hlinkClick xmlns:r="http://schemas.openxmlformats.org/officeDocument/2006/relationships" r:id="rId1"/>
        </xdr:cNvPr>
        <xdr:cNvSpPr>
          <a:spLocks noChangeArrowheads="1"/>
        </xdr:cNvSpPr>
      </xdr:nvSpPr>
      <xdr:spPr bwMode="auto">
        <a:xfrm rot="10800000">
          <a:off x="2276475" y="6877050"/>
          <a:ext cx="2019300" cy="4476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657225</xdr:colOff>
      <xdr:row>49</xdr:row>
      <xdr:rowOff>0</xdr:rowOff>
    </xdr:from>
    <xdr:to>
      <xdr:col>4</xdr:col>
      <xdr:colOff>247650</xdr:colOff>
      <xdr:row>51</xdr:row>
      <xdr:rowOff>123825</xdr:rowOff>
    </xdr:to>
    <xdr:sp macro="" textlink="">
      <xdr:nvSpPr>
        <xdr:cNvPr id="139294" name="AutoShape 1">
          <a:hlinkClick xmlns:r="http://schemas.openxmlformats.org/officeDocument/2006/relationships" r:id="rId1"/>
        </xdr:cNvPr>
        <xdr:cNvSpPr>
          <a:spLocks noChangeArrowheads="1"/>
        </xdr:cNvSpPr>
      </xdr:nvSpPr>
      <xdr:spPr bwMode="auto">
        <a:xfrm rot="10800000">
          <a:off x="2295525" y="12601575"/>
          <a:ext cx="1600200" cy="4476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666750</xdr:colOff>
          <xdr:row>4</xdr:row>
          <xdr:rowOff>50800</xdr:rowOff>
        </xdr:to>
        <xdr:sp macro="" textlink="">
          <xdr:nvSpPr>
            <xdr:cNvPr id="609281" name="Object 1" hidden="1">
              <a:extLst>
                <a:ext uri="{63B3BB69-23CF-44E3-9099-C40C66FF867C}">
                  <a14:compatExt spid="_x0000_s609281"/>
                </a:ext>
              </a:extLst>
            </xdr:cNvPr>
            <xdr:cNvSpPr/>
          </xdr:nvSpPr>
          <xdr:spPr>
            <a:xfrm>
              <a:off x="0" y="0"/>
              <a:ext cx="0" cy="0"/>
            </a:xfrm>
            <a:prstGeom prst="rect">
              <a:avLst/>
            </a:prstGeom>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1</xdr:col>
      <xdr:colOff>361950</xdr:colOff>
      <xdr:row>33</xdr:row>
      <xdr:rowOff>0</xdr:rowOff>
    </xdr:from>
    <xdr:to>
      <xdr:col>4</xdr:col>
      <xdr:colOff>276225</xdr:colOff>
      <xdr:row>35</xdr:row>
      <xdr:rowOff>123825</xdr:rowOff>
    </xdr:to>
    <xdr:sp macro="" textlink="">
      <xdr:nvSpPr>
        <xdr:cNvPr id="140318" name="AutoShape 1">
          <a:hlinkClick xmlns:r="http://schemas.openxmlformats.org/officeDocument/2006/relationships" r:id="rId1"/>
        </xdr:cNvPr>
        <xdr:cNvSpPr>
          <a:spLocks noChangeArrowheads="1"/>
        </xdr:cNvSpPr>
      </xdr:nvSpPr>
      <xdr:spPr bwMode="auto">
        <a:xfrm rot="10800000">
          <a:off x="2971800" y="9363075"/>
          <a:ext cx="1743075" cy="4476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342900</xdr:colOff>
      <xdr:row>23</xdr:row>
      <xdr:rowOff>0</xdr:rowOff>
    </xdr:from>
    <xdr:to>
      <xdr:col>4</xdr:col>
      <xdr:colOff>276225</xdr:colOff>
      <xdr:row>25</xdr:row>
      <xdr:rowOff>123825</xdr:rowOff>
    </xdr:to>
    <xdr:sp macro="" textlink="">
      <xdr:nvSpPr>
        <xdr:cNvPr id="141344" name="AutoShape 3">
          <a:hlinkClick xmlns:r="http://schemas.openxmlformats.org/officeDocument/2006/relationships" r:id="rId1"/>
        </xdr:cNvPr>
        <xdr:cNvSpPr>
          <a:spLocks noChangeArrowheads="1"/>
        </xdr:cNvSpPr>
      </xdr:nvSpPr>
      <xdr:spPr bwMode="auto">
        <a:xfrm rot="10800000">
          <a:off x="2609850" y="6753225"/>
          <a:ext cx="2352675" cy="4476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990600</xdr:colOff>
      <xdr:row>23</xdr:row>
      <xdr:rowOff>38100</xdr:rowOff>
    </xdr:from>
    <xdr:to>
      <xdr:col>4</xdr:col>
      <xdr:colOff>0</xdr:colOff>
      <xdr:row>25</xdr:row>
      <xdr:rowOff>123825</xdr:rowOff>
    </xdr:to>
    <xdr:sp macro="" textlink="">
      <xdr:nvSpPr>
        <xdr:cNvPr id="142366" name="AutoShape 3">
          <a:hlinkClick xmlns:r="http://schemas.openxmlformats.org/officeDocument/2006/relationships" r:id="rId1"/>
        </xdr:cNvPr>
        <xdr:cNvSpPr>
          <a:spLocks noChangeArrowheads="1"/>
        </xdr:cNvSpPr>
      </xdr:nvSpPr>
      <xdr:spPr bwMode="auto">
        <a:xfrm rot="10800000">
          <a:off x="3086100" y="6867525"/>
          <a:ext cx="2533650" cy="4095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514350</xdr:colOff>
      <xdr:row>41</xdr:row>
      <xdr:rowOff>133350</xdr:rowOff>
    </xdr:from>
    <xdr:to>
      <xdr:col>3</xdr:col>
      <xdr:colOff>247650</xdr:colOff>
      <xdr:row>43</xdr:row>
      <xdr:rowOff>114300</xdr:rowOff>
    </xdr:to>
    <xdr:sp macro="" textlink="">
      <xdr:nvSpPr>
        <xdr:cNvPr id="150558" name="AutoShape 4">
          <a:hlinkClick xmlns:r="http://schemas.openxmlformats.org/officeDocument/2006/relationships" r:id="rId1"/>
        </xdr:cNvPr>
        <xdr:cNvSpPr>
          <a:spLocks noChangeArrowheads="1"/>
        </xdr:cNvSpPr>
      </xdr:nvSpPr>
      <xdr:spPr bwMode="auto">
        <a:xfrm rot="10800000">
          <a:off x="1581150" y="12649200"/>
          <a:ext cx="2571750" cy="4476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904875</xdr:colOff>
      <xdr:row>45</xdr:row>
      <xdr:rowOff>76200</xdr:rowOff>
    </xdr:from>
    <xdr:to>
      <xdr:col>3</xdr:col>
      <xdr:colOff>247650</xdr:colOff>
      <xdr:row>47</xdr:row>
      <xdr:rowOff>114300</xdr:rowOff>
    </xdr:to>
    <xdr:sp macro="" textlink="">
      <xdr:nvSpPr>
        <xdr:cNvPr id="152606" name="AutoShape 4">
          <a:hlinkClick xmlns:r="http://schemas.openxmlformats.org/officeDocument/2006/relationships" r:id="rId1"/>
        </xdr:cNvPr>
        <xdr:cNvSpPr>
          <a:spLocks noChangeArrowheads="1"/>
        </xdr:cNvSpPr>
      </xdr:nvSpPr>
      <xdr:spPr bwMode="auto">
        <a:xfrm rot="10800000">
          <a:off x="1971675" y="13468350"/>
          <a:ext cx="2181225" cy="5048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904875</xdr:colOff>
      <xdr:row>45</xdr:row>
      <xdr:rowOff>76200</xdr:rowOff>
    </xdr:from>
    <xdr:to>
      <xdr:col>4</xdr:col>
      <xdr:colOff>247650</xdr:colOff>
      <xdr:row>47</xdr:row>
      <xdr:rowOff>114300</xdr:rowOff>
    </xdr:to>
    <xdr:sp macro="" textlink="">
      <xdr:nvSpPr>
        <xdr:cNvPr id="153630" name="AutoShape 4">
          <a:hlinkClick xmlns:r="http://schemas.openxmlformats.org/officeDocument/2006/relationships" r:id="rId1"/>
        </xdr:cNvPr>
        <xdr:cNvSpPr>
          <a:spLocks noChangeArrowheads="1"/>
        </xdr:cNvSpPr>
      </xdr:nvSpPr>
      <xdr:spPr bwMode="auto">
        <a:xfrm rot="10800000">
          <a:off x="1971675" y="13620750"/>
          <a:ext cx="2762250" cy="5048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2800350</xdr:colOff>
      <xdr:row>49</xdr:row>
      <xdr:rowOff>0</xdr:rowOff>
    </xdr:from>
    <xdr:to>
      <xdr:col>2</xdr:col>
      <xdr:colOff>57150</xdr:colOff>
      <xdr:row>51</xdr:row>
      <xdr:rowOff>123825</xdr:rowOff>
    </xdr:to>
    <xdr:sp macro="" textlink="">
      <xdr:nvSpPr>
        <xdr:cNvPr id="154654" name="AutoShape 6">
          <a:hlinkClick xmlns:r="http://schemas.openxmlformats.org/officeDocument/2006/relationships" r:id="rId1"/>
        </xdr:cNvPr>
        <xdr:cNvSpPr>
          <a:spLocks noChangeArrowheads="1"/>
        </xdr:cNvSpPr>
      </xdr:nvSpPr>
      <xdr:spPr bwMode="auto">
        <a:xfrm rot="10800000">
          <a:off x="2800350" y="12353925"/>
          <a:ext cx="1485900" cy="5334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2800350</xdr:colOff>
      <xdr:row>34</xdr:row>
      <xdr:rowOff>0</xdr:rowOff>
    </xdr:from>
    <xdr:to>
      <xdr:col>2</xdr:col>
      <xdr:colOff>57150</xdr:colOff>
      <xdr:row>36</xdr:row>
      <xdr:rowOff>123825</xdr:rowOff>
    </xdr:to>
    <xdr:sp macro="" textlink="">
      <xdr:nvSpPr>
        <xdr:cNvPr id="156702" name="AutoShape 5">
          <a:hlinkClick xmlns:r="http://schemas.openxmlformats.org/officeDocument/2006/relationships" r:id="rId1"/>
        </xdr:cNvPr>
        <xdr:cNvSpPr>
          <a:spLocks noChangeArrowheads="1"/>
        </xdr:cNvSpPr>
      </xdr:nvSpPr>
      <xdr:spPr bwMode="auto">
        <a:xfrm rot="10800000">
          <a:off x="2800350" y="8420100"/>
          <a:ext cx="1676400" cy="4476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2800350</xdr:colOff>
      <xdr:row>26</xdr:row>
      <xdr:rowOff>0</xdr:rowOff>
    </xdr:from>
    <xdr:to>
      <xdr:col>3</xdr:col>
      <xdr:colOff>57150</xdr:colOff>
      <xdr:row>28</xdr:row>
      <xdr:rowOff>123825</xdr:rowOff>
    </xdr:to>
    <xdr:sp macro="" textlink="">
      <xdr:nvSpPr>
        <xdr:cNvPr id="157726" name="AutoShape 5">
          <a:hlinkClick xmlns:r="http://schemas.openxmlformats.org/officeDocument/2006/relationships" r:id="rId1"/>
        </xdr:cNvPr>
        <xdr:cNvSpPr>
          <a:spLocks noChangeArrowheads="1"/>
        </xdr:cNvSpPr>
      </xdr:nvSpPr>
      <xdr:spPr bwMode="auto">
        <a:xfrm rot="10800000">
          <a:off x="4286250" y="6534150"/>
          <a:ext cx="1400175" cy="5048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19</xdr:row>
      <xdr:rowOff>0</xdr:rowOff>
    </xdr:from>
    <xdr:to>
      <xdr:col>1</xdr:col>
      <xdr:colOff>0</xdr:colOff>
      <xdr:row>19</xdr:row>
      <xdr:rowOff>0</xdr:rowOff>
    </xdr:to>
    <xdr:sp macro="" textlink="">
      <xdr:nvSpPr>
        <xdr:cNvPr id="210972" name="AutoShape 2">
          <a:hlinkClick xmlns:r="http://schemas.openxmlformats.org/officeDocument/2006/relationships" r:id="rId1"/>
        </xdr:cNvPr>
        <xdr:cNvSpPr>
          <a:spLocks noChangeArrowheads="1"/>
        </xdr:cNvSpPr>
      </xdr:nvSpPr>
      <xdr:spPr bwMode="auto">
        <a:xfrm rot="10800000">
          <a:off x="2419350" y="619125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37026" name="AutoShape 1">
          <a:hlinkClick xmlns:r="http://schemas.openxmlformats.org/officeDocument/2006/relationships" r:id="rId1"/>
        </xdr:cNvPr>
        <xdr:cNvSpPr>
          <a:spLocks noChangeArrowheads="1"/>
        </xdr:cNvSpPr>
      </xdr:nvSpPr>
      <xdr:spPr bwMode="auto">
        <a:xfrm rot="10800000">
          <a:off x="10191750" y="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0</xdr:row>
      <xdr:rowOff>0</xdr:rowOff>
    </xdr:from>
    <xdr:to>
      <xdr:col>1</xdr:col>
      <xdr:colOff>0</xdr:colOff>
      <xdr:row>0</xdr:row>
      <xdr:rowOff>0</xdr:rowOff>
    </xdr:to>
    <xdr:sp macro="" textlink="">
      <xdr:nvSpPr>
        <xdr:cNvPr id="37027" name="AutoShape 2">
          <a:hlinkClick xmlns:r="http://schemas.openxmlformats.org/officeDocument/2006/relationships" r:id="rId1"/>
        </xdr:cNvPr>
        <xdr:cNvSpPr>
          <a:spLocks noChangeArrowheads="1"/>
        </xdr:cNvSpPr>
      </xdr:nvSpPr>
      <xdr:spPr bwMode="auto">
        <a:xfrm rot="10800000">
          <a:off x="1905000" y="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20</xdr:row>
      <xdr:rowOff>0</xdr:rowOff>
    </xdr:from>
    <xdr:to>
      <xdr:col>1</xdr:col>
      <xdr:colOff>0</xdr:colOff>
      <xdr:row>20</xdr:row>
      <xdr:rowOff>0</xdr:rowOff>
    </xdr:to>
    <xdr:sp macro="" textlink="">
      <xdr:nvSpPr>
        <xdr:cNvPr id="226322" name="AutoShape 2">
          <a:hlinkClick xmlns:r="http://schemas.openxmlformats.org/officeDocument/2006/relationships" r:id="rId1"/>
        </xdr:cNvPr>
        <xdr:cNvSpPr>
          <a:spLocks noChangeArrowheads="1"/>
        </xdr:cNvSpPr>
      </xdr:nvSpPr>
      <xdr:spPr bwMode="auto">
        <a:xfrm rot="10800000">
          <a:off x="2419350" y="645795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0</xdr:colOff>
      <xdr:row>19</xdr:row>
      <xdr:rowOff>0</xdr:rowOff>
    </xdr:from>
    <xdr:to>
      <xdr:col>1</xdr:col>
      <xdr:colOff>0</xdr:colOff>
      <xdr:row>19</xdr:row>
      <xdr:rowOff>0</xdr:rowOff>
    </xdr:to>
    <xdr:sp macro="" textlink="">
      <xdr:nvSpPr>
        <xdr:cNvPr id="212045" name="AutoShape 2">
          <a:hlinkClick xmlns:r="http://schemas.openxmlformats.org/officeDocument/2006/relationships" r:id="rId1"/>
        </xdr:cNvPr>
        <xdr:cNvSpPr>
          <a:spLocks noChangeArrowheads="1"/>
        </xdr:cNvSpPr>
      </xdr:nvSpPr>
      <xdr:spPr bwMode="auto">
        <a:xfrm rot="10800000">
          <a:off x="2495550" y="55911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20</xdr:row>
      <xdr:rowOff>0</xdr:rowOff>
    </xdr:from>
    <xdr:to>
      <xdr:col>2</xdr:col>
      <xdr:colOff>0</xdr:colOff>
      <xdr:row>20</xdr:row>
      <xdr:rowOff>0</xdr:rowOff>
    </xdr:to>
    <xdr:sp macro="" textlink="">
      <xdr:nvSpPr>
        <xdr:cNvPr id="212046" name="AutoShape 3">
          <a:hlinkClick xmlns:r="http://schemas.openxmlformats.org/officeDocument/2006/relationships" r:id="rId1"/>
        </xdr:cNvPr>
        <xdr:cNvSpPr>
          <a:spLocks noChangeArrowheads="1"/>
        </xdr:cNvSpPr>
      </xdr:nvSpPr>
      <xdr:spPr bwMode="auto">
        <a:xfrm rot="10800000">
          <a:off x="3905250" y="581025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20</xdr:row>
      <xdr:rowOff>0</xdr:rowOff>
    </xdr:from>
    <xdr:to>
      <xdr:col>1</xdr:col>
      <xdr:colOff>0</xdr:colOff>
      <xdr:row>20</xdr:row>
      <xdr:rowOff>0</xdr:rowOff>
    </xdr:to>
    <xdr:sp macro="" textlink="">
      <xdr:nvSpPr>
        <xdr:cNvPr id="212047" name="AutoShape 4">
          <a:hlinkClick xmlns:r="http://schemas.openxmlformats.org/officeDocument/2006/relationships" r:id="rId1"/>
        </xdr:cNvPr>
        <xdr:cNvSpPr>
          <a:spLocks noChangeArrowheads="1"/>
        </xdr:cNvSpPr>
      </xdr:nvSpPr>
      <xdr:spPr bwMode="auto">
        <a:xfrm rot="10800000">
          <a:off x="2495550" y="581025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42.xml><?xml version="1.0" encoding="utf-8"?>
<xdr:wsDr xmlns:xdr="http://schemas.openxmlformats.org/drawingml/2006/spreadsheetDrawing" xmlns:a="http://schemas.openxmlformats.org/drawingml/2006/main">
  <xdr:twoCellAnchor>
    <xdr:from>
      <xdr:col>2</xdr:col>
      <xdr:colOff>0</xdr:colOff>
      <xdr:row>47</xdr:row>
      <xdr:rowOff>0</xdr:rowOff>
    </xdr:from>
    <xdr:to>
      <xdr:col>2</xdr:col>
      <xdr:colOff>0</xdr:colOff>
      <xdr:row>47</xdr:row>
      <xdr:rowOff>0</xdr:rowOff>
    </xdr:to>
    <xdr:sp macro="" textlink="">
      <xdr:nvSpPr>
        <xdr:cNvPr id="213108" name="AutoShape 1">
          <a:hlinkClick xmlns:r="http://schemas.openxmlformats.org/officeDocument/2006/relationships" r:id="rId1"/>
        </xdr:cNvPr>
        <xdr:cNvSpPr>
          <a:spLocks noChangeArrowheads="1"/>
        </xdr:cNvSpPr>
      </xdr:nvSpPr>
      <xdr:spPr bwMode="auto">
        <a:xfrm rot="10800000">
          <a:off x="2647950" y="123063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0000FF" mc:Ignorable="a14" a14:legacySpreadsheetColorIndex="12">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25</xdr:row>
      <xdr:rowOff>0</xdr:rowOff>
    </xdr:from>
    <xdr:to>
      <xdr:col>1</xdr:col>
      <xdr:colOff>0</xdr:colOff>
      <xdr:row>25</xdr:row>
      <xdr:rowOff>0</xdr:rowOff>
    </xdr:to>
    <xdr:sp macro="" textlink="">
      <xdr:nvSpPr>
        <xdr:cNvPr id="213109" name="AutoShape 2">
          <a:hlinkClick xmlns:r="http://schemas.openxmlformats.org/officeDocument/2006/relationships" r:id="rId1"/>
        </xdr:cNvPr>
        <xdr:cNvSpPr>
          <a:spLocks noChangeArrowheads="1"/>
        </xdr:cNvSpPr>
      </xdr:nvSpPr>
      <xdr:spPr bwMode="auto">
        <a:xfrm rot="10800000">
          <a:off x="1933575" y="82677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26</xdr:row>
      <xdr:rowOff>0</xdr:rowOff>
    </xdr:from>
    <xdr:to>
      <xdr:col>2</xdr:col>
      <xdr:colOff>0</xdr:colOff>
      <xdr:row>26</xdr:row>
      <xdr:rowOff>0</xdr:rowOff>
    </xdr:to>
    <xdr:sp macro="" textlink="">
      <xdr:nvSpPr>
        <xdr:cNvPr id="213110" name="AutoShape 3">
          <a:hlinkClick xmlns:r="http://schemas.openxmlformats.org/officeDocument/2006/relationships" r:id="rId1"/>
        </xdr:cNvPr>
        <xdr:cNvSpPr>
          <a:spLocks noChangeArrowheads="1"/>
        </xdr:cNvSpPr>
      </xdr:nvSpPr>
      <xdr:spPr bwMode="auto">
        <a:xfrm rot="10800000">
          <a:off x="2647950" y="84486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26</xdr:row>
      <xdr:rowOff>0</xdr:rowOff>
    </xdr:from>
    <xdr:to>
      <xdr:col>1</xdr:col>
      <xdr:colOff>0</xdr:colOff>
      <xdr:row>26</xdr:row>
      <xdr:rowOff>0</xdr:rowOff>
    </xdr:to>
    <xdr:sp macro="" textlink="">
      <xdr:nvSpPr>
        <xdr:cNvPr id="213111" name="AutoShape 4">
          <a:hlinkClick xmlns:r="http://schemas.openxmlformats.org/officeDocument/2006/relationships" r:id="rId1"/>
        </xdr:cNvPr>
        <xdr:cNvSpPr>
          <a:spLocks noChangeArrowheads="1"/>
        </xdr:cNvSpPr>
      </xdr:nvSpPr>
      <xdr:spPr bwMode="auto">
        <a:xfrm rot="10800000">
          <a:off x="1933575" y="84486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25</xdr:row>
      <xdr:rowOff>0</xdr:rowOff>
    </xdr:from>
    <xdr:to>
      <xdr:col>1</xdr:col>
      <xdr:colOff>0</xdr:colOff>
      <xdr:row>25</xdr:row>
      <xdr:rowOff>0</xdr:rowOff>
    </xdr:to>
    <xdr:sp macro="" textlink="">
      <xdr:nvSpPr>
        <xdr:cNvPr id="213112" name="AutoShape 2">
          <a:hlinkClick xmlns:r="http://schemas.openxmlformats.org/officeDocument/2006/relationships" r:id="rId1"/>
        </xdr:cNvPr>
        <xdr:cNvSpPr>
          <a:spLocks noChangeArrowheads="1"/>
        </xdr:cNvSpPr>
      </xdr:nvSpPr>
      <xdr:spPr bwMode="auto">
        <a:xfrm rot="10800000">
          <a:off x="1933575" y="82677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33</xdr:row>
      <xdr:rowOff>0</xdr:rowOff>
    </xdr:from>
    <xdr:to>
      <xdr:col>1</xdr:col>
      <xdr:colOff>0</xdr:colOff>
      <xdr:row>33</xdr:row>
      <xdr:rowOff>0</xdr:rowOff>
    </xdr:to>
    <xdr:sp macro="" textlink="">
      <xdr:nvSpPr>
        <xdr:cNvPr id="214087" name="AutoShape 1">
          <a:hlinkClick xmlns:r="http://schemas.openxmlformats.org/officeDocument/2006/relationships" r:id="rId1"/>
        </xdr:cNvPr>
        <xdr:cNvSpPr>
          <a:spLocks noChangeArrowheads="1"/>
        </xdr:cNvSpPr>
      </xdr:nvSpPr>
      <xdr:spPr bwMode="auto">
        <a:xfrm rot="10800000">
          <a:off x="1228725" y="1068705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32</xdr:row>
      <xdr:rowOff>0</xdr:rowOff>
    </xdr:from>
    <xdr:to>
      <xdr:col>1</xdr:col>
      <xdr:colOff>0</xdr:colOff>
      <xdr:row>32</xdr:row>
      <xdr:rowOff>0</xdr:rowOff>
    </xdr:to>
    <xdr:sp macro="" textlink="">
      <xdr:nvSpPr>
        <xdr:cNvPr id="214088" name="AutoShape 2">
          <a:hlinkClick xmlns:r="http://schemas.openxmlformats.org/officeDocument/2006/relationships" r:id="rId1"/>
        </xdr:cNvPr>
        <xdr:cNvSpPr>
          <a:spLocks noChangeArrowheads="1"/>
        </xdr:cNvSpPr>
      </xdr:nvSpPr>
      <xdr:spPr bwMode="auto">
        <a:xfrm rot="10800000">
          <a:off x="1228725" y="105156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32</xdr:row>
      <xdr:rowOff>0</xdr:rowOff>
    </xdr:from>
    <xdr:to>
      <xdr:col>1</xdr:col>
      <xdr:colOff>0</xdr:colOff>
      <xdr:row>32</xdr:row>
      <xdr:rowOff>0</xdr:rowOff>
    </xdr:to>
    <xdr:sp macro="" textlink="">
      <xdr:nvSpPr>
        <xdr:cNvPr id="214089" name="AutoShape 2">
          <a:hlinkClick xmlns:r="http://schemas.openxmlformats.org/officeDocument/2006/relationships" r:id="rId1"/>
        </xdr:cNvPr>
        <xdr:cNvSpPr>
          <a:spLocks noChangeArrowheads="1"/>
        </xdr:cNvSpPr>
      </xdr:nvSpPr>
      <xdr:spPr bwMode="auto">
        <a:xfrm rot="10800000">
          <a:off x="1228725" y="105156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0</xdr:colOff>
      <xdr:row>26</xdr:row>
      <xdr:rowOff>0</xdr:rowOff>
    </xdr:from>
    <xdr:to>
      <xdr:col>1</xdr:col>
      <xdr:colOff>0</xdr:colOff>
      <xdr:row>26</xdr:row>
      <xdr:rowOff>0</xdr:rowOff>
    </xdr:to>
    <xdr:sp macro="" textlink="">
      <xdr:nvSpPr>
        <xdr:cNvPr id="216203" name="AutoShape 2">
          <a:hlinkClick xmlns:r="http://schemas.openxmlformats.org/officeDocument/2006/relationships" r:id="rId1"/>
        </xdr:cNvPr>
        <xdr:cNvSpPr>
          <a:spLocks noChangeArrowheads="1"/>
        </xdr:cNvSpPr>
      </xdr:nvSpPr>
      <xdr:spPr bwMode="auto">
        <a:xfrm rot="10800000">
          <a:off x="1304925" y="62769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0</xdr:colOff>
      <xdr:row>27</xdr:row>
      <xdr:rowOff>0</xdr:rowOff>
    </xdr:from>
    <xdr:to>
      <xdr:col>12</xdr:col>
      <xdr:colOff>0</xdr:colOff>
      <xdr:row>27</xdr:row>
      <xdr:rowOff>0</xdr:rowOff>
    </xdr:to>
    <xdr:sp macro="" textlink="">
      <xdr:nvSpPr>
        <xdr:cNvPr id="216204" name="AutoShape 3">
          <a:hlinkClick xmlns:r="http://schemas.openxmlformats.org/officeDocument/2006/relationships" r:id="rId1"/>
        </xdr:cNvPr>
        <xdr:cNvSpPr>
          <a:spLocks noChangeArrowheads="1"/>
        </xdr:cNvSpPr>
      </xdr:nvSpPr>
      <xdr:spPr bwMode="auto">
        <a:xfrm rot="10800000">
          <a:off x="9839325" y="64770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27</xdr:row>
      <xdr:rowOff>0</xdr:rowOff>
    </xdr:from>
    <xdr:to>
      <xdr:col>1</xdr:col>
      <xdr:colOff>0</xdr:colOff>
      <xdr:row>27</xdr:row>
      <xdr:rowOff>0</xdr:rowOff>
    </xdr:to>
    <xdr:sp macro="" textlink="">
      <xdr:nvSpPr>
        <xdr:cNvPr id="216205" name="AutoShape 4">
          <a:hlinkClick xmlns:r="http://schemas.openxmlformats.org/officeDocument/2006/relationships" r:id="rId1"/>
        </xdr:cNvPr>
        <xdr:cNvSpPr>
          <a:spLocks noChangeArrowheads="1"/>
        </xdr:cNvSpPr>
      </xdr:nvSpPr>
      <xdr:spPr bwMode="auto">
        <a:xfrm rot="10800000">
          <a:off x="1304925" y="64770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26</xdr:row>
      <xdr:rowOff>0</xdr:rowOff>
    </xdr:from>
    <xdr:to>
      <xdr:col>1</xdr:col>
      <xdr:colOff>0</xdr:colOff>
      <xdr:row>26</xdr:row>
      <xdr:rowOff>0</xdr:rowOff>
    </xdr:to>
    <xdr:sp macro="" textlink="">
      <xdr:nvSpPr>
        <xdr:cNvPr id="216206" name="AutoShape 2">
          <a:hlinkClick xmlns:r="http://schemas.openxmlformats.org/officeDocument/2006/relationships" r:id="rId1"/>
        </xdr:cNvPr>
        <xdr:cNvSpPr>
          <a:spLocks noChangeArrowheads="1"/>
        </xdr:cNvSpPr>
      </xdr:nvSpPr>
      <xdr:spPr bwMode="auto">
        <a:xfrm rot="10800000">
          <a:off x="1304925" y="62769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26</xdr:row>
      <xdr:rowOff>0</xdr:rowOff>
    </xdr:from>
    <xdr:to>
      <xdr:col>1</xdr:col>
      <xdr:colOff>0</xdr:colOff>
      <xdr:row>26</xdr:row>
      <xdr:rowOff>0</xdr:rowOff>
    </xdr:to>
    <xdr:sp macro="" textlink="">
      <xdr:nvSpPr>
        <xdr:cNvPr id="216207" name="AutoShape 2">
          <a:hlinkClick xmlns:r="http://schemas.openxmlformats.org/officeDocument/2006/relationships" r:id="rId1"/>
        </xdr:cNvPr>
        <xdr:cNvSpPr>
          <a:spLocks noChangeArrowheads="1"/>
        </xdr:cNvSpPr>
      </xdr:nvSpPr>
      <xdr:spPr bwMode="auto">
        <a:xfrm rot="10800000">
          <a:off x="1304925" y="62769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26</xdr:row>
      <xdr:rowOff>0</xdr:rowOff>
    </xdr:from>
    <xdr:to>
      <xdr:col>1</xdr:col>
      <xdr:colOff>0</xdr:colOff>
      <xdr:row>26</xdr:row>
      <xdr:rowOff>0</xdr:rowOff>
    </xdr:to>
    <xdr:sp macro="" textlink="">
      <xdr:nvSpPr>
        <xdr:cNvPr id="216208" name="AutoShape 2">
          <a:hlinkClick xmlns:r="http://schemas.openxmlformats.org/officeDocument/2006/relationships" r:id="rId1"/>
        </xdr:cNvPr>
        <xdr:cNvSpPr>
          <a:spLocks noChangeArrowheads="1"/>
        </xdr:cNvSpPr>
      </xdr:nvSpPr>
      <xdr:spPr bwMode="auto">
        <a:xfrm rot="10800000">
          <a:off x="1304925" y="62769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27</xdr:row>
      <xdr:rowOff>0</xdr:rowOff>
    </xdr:from>
    <xdr:to>
      <xdr:col>1</xdr:col>
      <xdr:colOff>0</xdr:colOff>
      <xdr:row>27</xdr:row>
      <xdr:rowOff>0</xdr:rowOff>
    </xdr:to>
    <xdr:sp macro="" textlink="">
      <xdr:nvSpPr>
        <xdr:cNvPr id="217205" name="AutoShape 2">
          <a:hlinkClick xmlns:r="http://schemas.openxmlformats.org/officeDocument/2006/relationships" r:id="rId1"/>
        </xdr:cNvPr>
        <xdr:cNvSpPr>
          <a:spLocks noChangeArrowheads="1"/>
        </xdr:cNvSpPr>
      </xdr:nvSpPr>
      <xdr:spPr bwMode="auto">
        <a:xfrm rot="10800000">
          <a:off x="1352550" y="66294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0</xdr:colOff>
      <xdr:row>28</xdr:row>
      <xdr:rowOff>0</xdr:rowOff>
    </xdr:from>
    <xdr:to>
      <xdr:col>12</xdr:col>
      <xdr:colOff>0</xdr:colOff>
      <xdr:row>28</xdr:row>
      <xdr:rowOff>0</xdr:rowOff>
    </xdr:to>
    <xdr:sp macro="" textlink="">
      <xdr:nvSpPr>
        <xdr:cNvPr id="217206" name="AutoShape 3">
          <a:hlinkClick xmlns:r="http://schemas.openxmlformats.org/officeDocument/2006/relationships" r:id="rId1"/>
        </xdr:cNvPr>
        <xdr:cNvSpPr>
          <a:spLocks noChangeArrowheads="1"/>
        </xdr:cNvSpPr>
      </xdr:nvSpPr>
      <xdr:spPr bwMode="auto">
        <a:xfrm rot="10800000">
          <a:off x="9591675" y="68103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28</xdr:row>
      <xdr:rowOff>0</xdr:rowOff>
    </xdr:from>
    <xdr:to>
      <xdr:col>1</xdr:col>
      <xdr:colOff>0</xdr:colOff>
      <xdr:row>28</xdr:row>
      <xdr:rowOff>0</xdr:rowOff>
    </xdr:to>
    <xdr:sp macro="" textlink="">
      <xdr:nvSpPr>
        <xdr:cNvPr id="217207" name="AutoShape 4">
          <a:hlinkClick xmlns:r="http://schemas.openxmlformats.org/officeDocument/2006/relationships" r:id="rId1"/>
        </xdr:cNvPr>
        <xdr:cNvSpPr>
          <a:spLocks noChangeArrowheads="1"/>
        </xdr:cNvSpPr>
      </xdr:nvSpPr>
      <xdr:spPr bwMode="auto">
        <a:xfrm rot="10800000">
          <a:off x="1352550" y="68103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27</xdr:row>
      <xdr:rowOff>0</xdr:rowOff>
    </xdr:from>
    <xdr:to>
      <xdr:col>1</xdr:col>
      <xdr:colOff>0</xdr:colOff>
      <xdr:row>27</xdr:row>
      <xdr:rowOff>0</xdr:rowOff>
    </xdr:to>
    <xdr:sp macro="" textlink="">
      <xdr:nvSpPr>
        <xdr:cNvPr id="217208" name="AutoShape 2">
          <a:hlinkClick xmlns:r="http://schemas.openxmlformats.org/officeDocument/2006/relationships" r:id="rId1"/>
        </xdr:cNvPr>
        <xdr:cNvSpPr>
          <a:spLocks noChangeArrowheads="1"/>
        </xdr:cNvSpPr>
      </xdr:nvSpPr>
      <xdr:spPr bwMode="auto">
        <a:xfrm rot="10800000">
          <a:off x="1352550" y="66294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27</xdr:row>
      <xdr:rowOff>0</xdr:rowOff>
    </xdr:from>
    <xdr:to>
      <xdr:col>1</xdr:col>
      <xdr:colOff>0</xdr:colOff>
      <xdr:row>27</xdr:row>
      <xdr:rowOff>0</xdr:rowOff>
    </xdr:to>
    <xdr:sp macro="" textlink="">
      <xdr:nvSpPr>
        <xdr:cNvPr id="217209" name="AutoShape 2">
          <a:hlinkClick xmlns:r="http://schemas.openxmlformats.org/officeDocument/2006/relationships" r:id="rId1"/>
        </xdr:cNvPr>
        <xdr:cNvSpPr>
          <a:spLocks noChangeArrowheads="1"/>
        </xdr:cNvSpPr>
      </xdr:nvSpPr>
      <xdr:spPr bwMode="auto">
        <a:xfrm rot="10800000">
          <a:off x="1352550" y="66294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0</xdr:colOff>
      <xdr:row>27</xdr:row>
      <xdr:rowOff>0</xdr:rowOff>
    </xdr:from>
    <xdr:to>
      <xdr:col>1</xdr:col>
      <xdr:colOff>0</xdr:colOff>
      <xdr:row>27</xdr:row>
      <xdr:rowOff>0</xdr:rowOff>
    </xdr:to>
    <xdr:sp macro="" textlink="">
      <xdr:nvSpPr>
        <xdr:cNvPr id="218229" name="AutoShape 2">
          <a:hlinkClick xmlns:r="http://schemas.openxmlformats.org/officeDocument/2006/relationships" r:id="rId1"/>
        </xdr:cNvPr>
        <xdr:cNvSpPr>
          <a:spLocks noChangeArrowheads="1"/>
        </xdr:cNvSpPr>
      </xdr:nvSpPr>
      <xdr:spPr bwMode="auto">
        <a:xfrm rot="10800000">
          <a:off x="1466850" y="67341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0</xdr:colOff>
      <xdr:row>28</xdr:row>
      <xdr:rowOff>0</xdr:rowOff>
    </xdr:from>
    <xdr:to>
      <xdr:col>12</xdr:col>
      <xdr:colOff>0</xdr:colOff>
      <xdr:row>28</xdr:row>
      <xdr:rowOff>0</xdr:rowOff>
    </xdr:to>
    <xdr:sp macro="" textlink="">
      <xdr:nvSpPr>
        <xdr:cNvPr id="218230" name="AutoShape 3">
          <a:hlinkClick xmlns:r="http://schemas.openxmlformats.org/officeDocument/2006/relationships" r:id="rId1"/>
        </xdr:cNvPr>
        <xdr:cNvSpPr>
          <a:spLocks noChangeArrowheads="1"/>
        </xdr:cNvSpPr>
      </xdr:nvSpPr>
      <xdr:spPr bwMode="auto">
        <a:xfrm rot="10800000">
          <a:off x="9696450" y="691515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28</xdr:row>
      <xdr:rowOff>0</xdr:rowOff>
    </xdr:from>
    <xdr:to>
      <xdr:col>1</xdr:col>
      <xdr:colOff>0</xdr:colOff>
      <xdr:row>28</xdr:row>
      <xdr:rowOff>0</xdr:rowOff>
    </xdr:to>
    <xdr:sp macro="" textlink="">
      <xdr:nvSpPr>
        <xdr:cNvPr id="218231" name="AutoShape 4">
          <a:hlinkClick xmlns:r="http://schemas.openxmlformats.org/officeDocument/2006/relationships" r:id="rId1"/>
        </xdr:cNvPr>
        <xdr:cNvSpPr>
          <a:spLocks noChangeArrowheads="1"/>
        </xdr:cNvSpPr>
      </xdr:nvSpPr>
      <xdr:spPr bwMode="auto">
        <a:xfrm rot="10800000">
          <a:off x="1466850" y="691515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27</xdr:row>
      <xdr:rowOff>0</xdr:rowOff>
    </xdr:from>
    <xdr:to>
      <xdr:col>1</xdr:col>
      <xdr:colOff>0</xdr:colOff>
      <xdr:row>27</xdr:row>
      <xdr:rowOff>0</xdr:rowOff>
    </xdr:to>
    <xdr:sp macro="" textlink="">
      <xdr:nvSpPr>
        <xdr:cNvPr id="218232" name="AutoShape 2">
          <a:hlinkClick xmlns:r="http://schemas.openxmlformats.org/officeDocument/2006/relationships" r:id="rId1"/>
        </xdr:cNvPr>
        <xdr:cNvSpPr>
          <a:spLocks noChangeArrowheads="1"/>
        </xdr:cNvSpPr>
      </xdr:nvSpPr>
      <xdr:spPr bwMode="auto">
        <a:xfrm rot="10800000">
          <a:off x="1466850" y="67341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27</xdr:row>
      <xdr:rowOff>0</xdr:rowOff>
    </xdr:from>
    <xdr:to>
      <xdr:col>1</xdr:col>
      <xdr:colOff>0</xdr:colOff>
      <xdr:row>27</xdr:row>
      <xdr:rowOff>0</xdr:rowOff>
    </xdr:to>
    <xdr:sp macro="" textlink="">
      <xdr:nvSpPr>
        <xdr:cNvPr id="218233" name="AutoShape 2">
          <a:hlinkClick xmlns:r="http://schemas.openxmlformats.org/officeDocument/2006/relationships" r:id="rId1"/>
        </xdr:cNvPr>
        <xdr:cNvSpPr>
          <a:spLocks noChangeArrowheads="1"/>
        </xdr:cNvSpPr>
      </xdr:nvSpPr>
      <xdr:spPr bwMode="auto">
        <a:xfrm rot="10800000">
          <a:off x="1466850" y="67341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27</xdr:row>
      <xdr:rowOff>0</xdr:rowOff>
    </xdr:from>
    <xdr:to>
      <xdr:col>1</xdr:col>
      <xdr:colOff>0</xdr:colOff>
      <xdr:row>27</xdr:row>
      <xdr:rowOff>0</xdr:rowOff>
    </xdr:to>
    <xdr:sp macro="" textlink="">
      <xdr:nvSpPr>
        <xdr:cNvPr id="219251" name="AutoShape 2">
          <a:hlinkClick xmlns:r="http://schemas.openxmlformats.org/officeDocument/2006/relationships" r:id="rId1"/>
        </xdr:cNvPr>
        <xdr:cNvSpPr>
          <a:spLocks noChangeArrowheads="1"/>
        </xdr:cNvSpPr>
      </xdr:nvSpPr>
      <xdr:spPr bwMode="auto">
        <a:xfrm rot="10800000">
          <a:off x="1419225" y="676275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0</xdr:colOff>
      <xdr:row>28</xdr:row>
      <xdr:rowOff>0</xdr:rowOff>
    </xdr:from>
    <xdr:to>
      <xdr:col>12</xdr:col>
      <xdr:colOff>0</xdr:colOff>
      <xdr:row>28</xdr:row>
      <xdr:rowOff>0</xdr:rowOff>
    </xdr:to>
    <xdr:sp macro="" textlink="">
      <xdr:nvSpPr>
        <xdr:cNvPr id="219252" name="AutoShape 3">
          <a:hlinkClick xmlns:r="http://schemas.openxmlformats.org/officeDocument/2006/relationships" r:id="rId1"/>
        </xdr:cNvPr>
        <xdr:cNvSpPr>
          <a:spLocks noChangeArrowheads="1"/>
        </xdr:cNvSpPr>
      </xdr:nvSpPr>
      <xdr:spPr bwMode="auto">
        <a:xfrm rot="10800000">
          <a:off x="9667875" y="694372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28</xdr:row>
      <xdr:rowOff>0</xdr:rowOff>
    </xdr:from>
    <xdr:to>
      <xdr:col>1</xdr:col>
      <xdr:colOff>0</xdr:colOff>
      <xdr:row>28</xdr:row>
      <xdr:rowOff>0</xdr:rowOff>
    </xdr:to>
    <xdr:sp macro="" textlink="">
      <xdr:nvSpPr>
        <xdr:cNvPr id="219253" name="AutoShape 4">
          <a:hlinkClick xmlns:r="http://schemas.openxmlformats.org/officeDocument/2006/relationships" r:id="rId1"/>
        </xdr:cNvPr>
        <xdr:cNvSpPr>
          <a:spLocks noChangeArrowheads="1"/>
        </xdr:cNvSpPr>
      </xdr:nvSpPr>
      <xdr:spPr bwMode="auto">
        <a:xfrm rot="10800000">
          <a:off x="1419225" y="694372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27</xdr:row>
      <xdr:rowOff>0</xdr:rowOff>
    </xdr:from>
    <xdr:to>
      <xdr:col>1</xdr:col>
      <xdr:colOff>0</xdr:colOff>
      <xdr:row>27</xdr:row>
      <xdr:rowOff>0</xdr:rowOff>
    </xdr:to>
    <xdr:sp macro="" textlink="">
      <xdr:nvSpPr>
        <xdr:cNvPr id="219254" name="AutoShape 2">
          <a:hlinkClick xmlns:r="http://schemas.openxmlformats.org/officeDocument/2006/relationships" r:id="rId1"/>
        </xdr:cNvPr>
        <xdr:cNvSpPr>
          <a:spLocks noChangeArrowheads="1"/>
        </xdr:cNvSpPr>
      </xdr:nvSpPr>
      <xdr:spPr bwMode="auto">
        <a:xfrm rot="10800000">
          <a:off x="1419225" y="676275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27</xdr:row>
      <xdr:rowOff>0</xdr:rowOff>
    </xdr:from>
    <xdr:to>
      <xdr:col>1</xdr:col>
      <xdr:colOff>0</xdr:colOff>
      <xdr:row>27</xdr:row>
      <xdr:rowOff>0</xdr:rowOff>
    </xdr:to>
    <xdr:sp macro="" textlink="">
      <xdr:nvSpPr>
        <xdr:cNvPr id="219255" name="AutoShape 2">
          <a:hlinkClick xmlns:r="http://schemas.openxmlformats.org/officeDocument/2006/relationships" r:id="rId1"/>
        </xdr:cNvPr>
        <xdr:cNvSpPr>
          <a:spLocks noChangeArrowheads="1"/>
        </xdr:cNvSpPr>
      </xdr:nvSpPr>
      <xdr:spPr bwMode="auto">
        <a:xfrm rot="10800000">
          <a:off x="1419225" y="676275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35</xdr:row>
      <xdr:rowOff>0</xdr:rowOff>
    </xdr:from>
    <xdr:to>
      <xdr:col>1</xdr:col>
      <xdr:colOff>0</xdr:colOff>
      <xdr:row>35</xdr:row>
      <xdr:rowOff>0</xdr:rowOff>
    </xdr:to>
    <xdr:sp macro="" textlink="">
      <xdr:nvSpPr>
        <xdr:cNvPr id="220383" name="AutoShape 1">
          <a:hlinkClick xmlns:r="http://schemas.openxmlformats.org/officeDocument/2006/relationships" r:id="rId1"/>
        </xdr:cNvPr>
        <xdr:cNvSpPr>
          <a:spLocks noChangeArrowheads="1"/>
        </xdr:cNvSpPr>
      </xdr:nvSpPr>
      <xdr:spPr bwMode="auto">
        <a:xfrm rot="10800000">
          <a:off x="2238375" y="81057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0000FF" mc:Ignorable="a14" a14:legacySpreadsheetColorIndex="12">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14</xdr:row>
      <xdr:rowOff>0</xdr:rowOff>
    </xdr:from>
    <xdr:to>
      <xdr:col>1</xdr:col>
      <xdr:colOff>0</xdr:colOff>
      <xdr:row>14</xdr:row>
      <xdr:rowOff>0</xdr:rowOff>
    </xdr:to>
    <xdr:sp macro="" textlink="">
      <xdr:nvSpPr>
        <xdr:cNvPr id="220384" name="AutoShape 2">
          <a:hlinkClick xmlns:r="http://schemas.openxmlformats.org/officeDocument/2006/relationships" r:id="rId1"/>
        </xdr:cNvPr>
        <xdr:cNvSpPr>
          <a:spLocks noChangeArrowheads="1"/>
        </xdr:cNvSpPr>
      </xdr:nvSpPr>
      <xdr:spPr bwMode="auto">
        <a:xfrm rot="10800000">
          <a:off x="2238375" y="42291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15</xdr:row>
      <xdr:rowOff>0</xdr:rowOff>
    </xdr:from>
    <xdr:to>
      <xdr:col>1</xdr:col>
      <xdr:colOff>0</xdr:colOff>
      <xdr:row>15</xdr:row>
      <xdr:rowOff>0</xdr:rowOff>
    </xdr:to>
    <xdr:sp macro="" textlink="">
      <xdr:nvSpPr>
        <xdr:cNvPr id="220385" name="AutoShape 3">
          <a:hlinkClick xmlns:r="http://schemas.openxmlformats.org/officeDocument/2006/relationships" r:id="rId1"/>
        </xdr:cNvPr>
        <xdr:cNvSpPr>
          <a:spLocks noChangeArrowheads="1"/>
        </xdr:cNvSpPr>
      </xdr:nvSpPr>
      <xdr:spPr bwMode="auto">
        <a:xfrm rot="10800000">
          <a:off x="2238375" y="44100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15</xdr:row>
      <xdr:rowOff>0</xdr:rowOff>
    </xdr:from>
    <xdr:to>
      <xdr:col>1</xdr:col>
      <xdr:colOff>0</xdr:colOff>
      <xdr:row>15</xdr:row>
      <xdr:rowOff>0</xdr:rowOff>
    </xdr:to>
    <xdr:sp macro="" textlink="">
      <xdr:nvSpPr>
        <xdr:cNvPr id="220386" name="AutoShape 4">
          <a:hlinkClick xmlns:r="http://schemas.openxmlformats.org/officeDocument/2006/relationships" r:id="rId1"/>
        </xdr:cNvPr>
        <xdr:cNvSpPr>
          <a:spLocks noChangeArrowheads="1"/>
        </xdr:cNvSpPr>
      </xdr:nvSpPr>
      <xdr:spPr bwMode="auto">
        <a:xfrm rot="10800000">
          <a:off x="2238375" y="44100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14</xdr:row>
      <xdr:rowOff>0</xdr:rowOff>
    </xdr:from>
    <xdr:to>
      <xdr:col>1</xdr:col>
      <xdr:colOff>0</xdr:colOff>
      <xdr:row>14</xdr:row>
      <xdr:rowOff>0</xdr:rowOff>
    </xdr:to>
    <xdr:sp macro="" textlink="">
      <xdr:nvSpPr>
        <xdr:cNvPr id="220387" name="AutoShape 2">
          <a:hlinkClick xmlns:r="http://schemas.openxmlformats.org/officeDocument/2006/relationships" r:id="rId1"/>
        </xdr:cNvPr>
        <xdr:cNvSpPr>
          <a:spLocks noChangeArrowheads="1"/>
        </xdr:cNvSpPr>
      </xdr:nvSpPr>
      <xdr:spPr bwMode="auto">
        <a:xfrm rot="10800000">
          <a:off x="2238375" y="42291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14</xdr:row>
      <xdr:rowOff>0</xdr:rowOff>
    </xdr:from>
    <xdr:to>
      <xdr:col>1</xdr:col>
      <xdr:colOff>0</xdr:colOff>
      <xdr:row>14</xdr:row>
      <xdr:rowOff>0</xdr:rowOff>
    </xdr:to>
    <xdr:sp macro="" textlink="">
      <xdr:nvSpPr>
        <xdr:cNvPr id="220388" name="AutoShape 2">
          <a:hlinkClick xmlns:r="http://schemas.openxmlformats.org/officeDocument/2006/relationships" r:id="rId1"/>
        </xdr:cNvPr>
        <xdr:cNvSpPr>
          <a:spLocks noChangeArrowheads="1"/>
        </xdr:cNvSpPr>
      </xdr:nvSpPr>
      <xdr:spPr bwMode="auto">
        <a:xfrm rot="10800000">
          <a:off x="2238375" y="42291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14</xdr:row>
      <xdr:rowOff>0</xdr:rowOff>
    </xdr:from>
    <xdr:to>
      <xdr:col>1</xdr:col>
      <xdr:colOff>0</xdr:colOff>
      <xdr:row>14</xdr:row>
      <xdr:rowOff>0</xdr:rowOff>
    </xdr:to>
    <xdr:sp macro="" textlink="">
      <xdr:nvSpPr>
        <xdr:cNvPr id="220389" name="AutoShape 2">
          <a:hlinkClick xmlns:r="http://schemas.openxmlformats.org/officeDocument/2006/relationships" r:id="rId1"/>
        </xdr:cNvPr>
        <xdr:cNvSpPr>
          <a:spLocks noChangeArrowheads="1"/>
        </xdr:cNvSpPr>
      </xdr:nvSpPr>
      <xdr:spPr bwMode="auto">
        <a:xfrm rot="10800000">
          <a:off x="2238375" y="42291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14</xdr:row>
      <xdr:rowOff>0</xdr:rowOff>
    </xdr:from>
    <xdr:to>
      <xdr:col>1</xdr:col>
      <xdr:colOff>0</xdr:colOff>
      <xdr:row>14</xdr:row>
      <xdr:rowOff>0</xdr:rowOff>
    </xdr:to>
    <xdr:sp macro="" textlink="">
      <xdr:nvSpPr>
        <xdr:cNvPr id="220390" name="AutoShape 2">
          <a:hlinkClick xmlns:r="http://schemas.openxmlformats.org/officeDocument/2006/relationships" r:id="rId1"/>
        </xdr:cNvPr>
        <xdr:cNvSpPr>
          <a:spLocks noChangeArrowheads="1"/>
        </xdr:cNvSpPr>
      </xdr:nvSpPr>
      <xdr:spPr bwMode="auto">
        <a:xfrm rot="10800000">
          <a:off x="2238375" y="42291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14</xdr:row>
      <xdr:rowOff>0</xdr:rowOff>
    </xdr:from>
    <xdr:to>
      <xdr:col>1</xdr:col>
      <xdr:colOff>0</xdr:colOff>
      <xdr:row>14</xdr:row>
      <xdr:rowOff>0</xdr:rowOff>
    </xdr:to>
    <xdr:sp macro="" textlink="">
      <xdr:nvSpPr>
        <xdr:cNvPr id="220391" name="AutoShape 2">
          <a:hlinkClick xmlns:r="http://schemas.openxmlformats.org/officeDocument/2006/relationships" r:id="rId1"/>
        </xdr:cNvPr>
        <xdr:cNvSpPr>
          <a:spLocks noChangeArrowheads="1"/>
        </xdr:cNvSpPr>
      </xdr:nvSpPr>
      <xdr:spPr bwMode="auto">
        <a:xfrm rot="10800000">
          <a:off x="2238375" y="42291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14</xdr:row>
      <xdr:rowOff>0</xdr:rowOff>
    </xdr:from>
    <xdr:to>
      <xdr:col>1</xdr:col>
      <xdr:colOff>0</xdr:colOff>
      <xdr:row>14</xdr:row>
      <xdr:rowOff>0</xdr:rowOff>
    </xdr:to>
    <xdr:sp macro="" textlink="">
      <xdr:nvSpPr>
        <xdr:cNvPr id="220392" name="AutoShape 2">
          <a:hlinkClick xmlns:r="http://schemas.openxmlformats.org/officeDocument/2006/relationships" r:id="rId1"/>
        </xdr:cNvPr>
        <xdr:cNvSpPr>
          <a:spLocks noChangeArrowheads="1"/>
        </xdr:cNvSpPr>
      </xdr:nvSpPr>
      <xdr:spPr bwMode="auto">
        <a:xfrm rot="10800000">
          <a:off x="2238375" y="42291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0</xdr:colOff>
      <xdr:row>37</xdr:row>
      <xdr:rowOff>0</xdr:rowOff>
    </xdr:from>
    <xdr:to>
      <xdr:col>1</xdr:col>
      <xdr:colOff>0</xdr:colOff>
      <xdr:row>37</xdr:row>
      <xdr:rowOff>0</xdr:rowOff>
    </xdr:to>
    <xdr:sp macro="" textlink="">
      <xdr:nvSpPr>
        <xdr:cNvPr id="221494" name="AutoShape 1">
          <a:hlinkClick xmlns:r="http://schemas.openxmlformats.org/officeDocument/2006/relationships" r:id="rId1"/>
        </xdr:cNvPr>
        <xdr:cNvSpPr>
          <a:spLocks noChangeArrowheads="1"/>
        </xdr:cNvSpPr>
      </xdr:nvSpPr>
      <xdr:spPr bwMode="auto">
        <a:xfrm rot="10800000">
          <a:off x="2238375" y="927735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0000FF" mc:Ignorable="a14" a14:legacySpreadsheetColorIndex="12">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18</xdr:row>
      <xdr:rowOff>0</xdr:rowOff>
    </xdr:from>
    <xdr:to>
      <xdr:col>1</xdr:col>
      <xdr:colOff>0</xdr:colOff>
      <xdr:row>18</xdr:row>
      <xdr:rowOff>0</xdr:rowOff>
    </xdr:to>
    <xdr:sp macro="" textlink="">
      <xdr:nvSpPr>
        <xdr:cNvPr id="221495" name="AutoShape 2">
          <a:hlinkClick xmlns:r="http://schemas.openxmlformats.org/officeDocument/2006/relationships" r:id="rId1"/>
        </xdr:cNvPr>
        <xdr:cNvSpPr>
          <a:spLocks noChangeArrowheads="1"/>
        </xdr:cNvSpPr>
      </xdr:nvSpPr>
      <xdr:spPr bwMode="auto">
        <a:xfrm rot="10800000">
          <a:off x="2238375" y="572452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19</xdr:row>
      <xdr:rowOff>0</xdr:rowOff>
    </xdr:from>
    <xdr:to>
      <xdr:col>1</xdr:col>
      <xdr:colOff>0</xdr:colOff>
      <xdr:row>19</xdr:row>
      <xdr:rowOff>0</xdr:rowOff>
    </xdr:to>
    <xdr:sp macro="" textlink="">
      <xdr:nvSpPr>
        <xdr:cNvPr id="221496" name="AutoShape 3">
          <a:hlinkClick xmlns:r="http://schemas.openxmlformats.org/officeDocument/2006/relationships" r:id="rId1"/>
        </xdr:cNvPr>
        <xdr:cNvSpPr>
          <a:spLocks noChangeArrowheads="1"/>
        </xdr:cNvSpPr>
      </xdr:nvSpPr>
      <xdr:spPr bwMode="auto">
        <a:xfrm rot="10800000">
          <a:off x="2238375" y="59055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19</xdr:row>
      <xdr:rowOff>0</xdr:rowOff>
    </xdr:from>
    <xdr:to>
      <xdr:col>1</xdr:col>
      <xdr:colOff>0</xdr:colOff>
      <xdr:row>19</xdr:row>
      <xdr:rowOff>0</xdr:rowOff>
    </xdr:to>
    <xdr:sp macro="" textlink="">
      <xdr:nvSpPr>
        <xdr:cNvPr id="221497" name="AutoShape 4">
          <a:hlinkClick xmlns:r="http://schemas.openxmlformats.org/officeDocument/2006/relationships" r:id="rId1"/>
        </xdr:cNvPr>
        <xdr:cNvSpPr>
          <a:spLocks noChangeArrowheads="1"/>
        </xdr:cNvSpPr>
      </xdr:nvSpPr>
      <xdr:spPr bwMode="auto">
        <a:xfrm rot="10800000">
          <a:off x="2238375" y="59055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18</xdr:row>
      <xdr:rowOff>0</xdr:rowOff>
    </xdr:from>
    <xdr:to>
      <xdr:col>1</xdr:col>
      <xdr:colOff>0</xdr:colOff>
      <xdr:row>18</xdr:row>
      <xdr:rowOff>0</xdr:rowOff>
    </xdr:to>
    <xdr:sp macro="" textlink="">
      <xdr:nvSpPr>
        <xdr:cNvPr id="221498" name="AutoShape 2">
          <a:hlinkClick xmlns:r="http://schemas.openxmlformats.org/officeDocument/2006/relationships" r:id="rId1"/>
        </xdr:cNvPr>
        <xdr:cNvSpPr>
          <a:spLocks noChangeArrowheads="1"/>
        </xdr:cNvSpPr>
      </xdr:nvSpPr>
      <xdr:spPr bwMode="auto">
        <a:xfrm rot="10800000">
          <a:off x="2238375" y="572452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18</xdr:row>
      <xdr:rowOff>0</xdr:rowOff>
    </xdr:from>
    <xdr:to>
      <xdr:col>1</xdr:col>
      <xdr:colOff>0</xdr:colOff>
      <xdr:row>18</xdr:row>
      <xdr:rowOff>0</xdr:rowOff>
    </xdr:to>
    <xdr:sp macro="" textlink="">
      <xdr:nvSpPr>
        <xdr:cNvPr id="221499" name="AutoShape 2">
          <a:hlinkClick xmlns:r="http://schemas.openxmlformats.org/officeDocument/2006/relationships" r:id="rId1"/>
        </xdr:cNvPr>
        <xdr:cNvSpPr>
          <a:spLocks noChangeArrowheads="1"/>
        </xdr:cNvSpPr>
      </xdr:nvSpPr>
      <xdr:spPr bwMode="auto">
        <a:xfrm rot="10800000">
          <a:off x="2238375" y="572452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18</xdr:row>
      <xdr:rowOff>0</xdr:rowOff>
    </xdr:from>
    <xdr:to>
      <xdr:col>1</xdr:col>
      <xdr:colOff>0</xdr:colOff>
      <xdr:row>18</xdr:row>
      <xdr:rowOff>0</xdr:rowOff>
    </xdr:to>
    <xdr:sp macro="" textlink="">
      <xdr:nvSpPr>
        <xdr:cNvPr id="221500" name="AutoShape 2">
          <a:hlinkClick xmlns:r="http://schemas.openxmlformats.org/officeDocument/2006/relationships" r:id="rId1"/>
        </xdr:cNvPr>
        <xdr:cNvSpPr>
          <a:spLocks noChangeArrowheads="1"/>
        </xdr:cNvSpPr>
      </xdr:nvSpPr>
      <xdr:spPr bwMode="auto">
        <a:xfrm rot="10800000">
          <a:off x="2238375" y="572452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18</xdr:row>
      <xdr:rowOff>0</xdr:rowOff>
    </xdr:from>
    <xdr:to>
      <xdr:col>1</xdr:col>
      <xdr:colOff>0</xdr:colOff>
      <xdr:row>18</xdr:row>
      <xdr:rowOff>0</xdr:rowOff>
    </xdr:to>
    <xdr:sp macro="" textlink="">
      <xdr:nvSpPr>
        <xdr:cNvPr id="221501" name="AutoShape 2">
          <a:hlinkClick xmlns:r="http://schemas.openxmlformats.org/officeDocument/2006/relationships" r:id="rId1"/>
        </xdr:cNvPr>
        <xdr:cNvSpPr>
          <a:spLocks noChangeArrowheads="1"/>
        </xdr:cNvSpPr>
      </xdr:nvSpPr>
      <xdr:spPr bwMode="auto">
        <a:xfrm rot="10800000">
          <a:off x="2238375" y="572452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18</xdr:row>
      <xdr:rowOff>0</xdr:rowOff>
    </xdr:from>
    <xdr:to>
      <xdr:col>1</xdr:col>
      <xdr:colOff>0</xdr:colOff>
      <xdr:row>18</xdr:row>
      <xdr:rowOff>0</xdr:rowOff>
    </xdr:to>
    <xdr:sp macro="" textlink="">
      <xdr:nvSpPr>
        <xdr:cNvPr id="221502" name="AutoShape 2">
          <a:hlinkClick xmlns:r="http://schemas.openxmlformats.org/officeDocument/2006/relationships" r:id="rId1"/>
        </xdr:cNvPr>
        <xdr:cNvSpPr>
          <a:spLocks noChangeArrowheads="1"/>
        </xdr:cNvSpPr>
      </xdr:nvSpPr>
      <xdr:spPr bwMode="auto">
        <a:xfrm rot="10800000">
          <a:off x="2238375" y="572452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18</xdr:row>
      <xdr:rowOff>0</xdr:rowOff>
    </xdr:from>
    <xdr:to>
      <xdr:col>1</xdr:col>
      <xdr:colOff>0</xdr:colOff>
      <xdr:row>18</xdr:row>
      <xdr:rowOff>0</xdr:rowOff>
    </xdr:to>
    <xdr:sp macro="" textlink="">
      <xdr:nvSpPr>
        <xdr:cNvPr id="221503" name="AutoShape 2">
          <a:hlinkClick xmlns:r="http://schemas.openxmlformats.org/officeDocument/2006/relationships" r:id="rId1"/>
        </xdr:cNvPr>
        <xdr:cNvSpPr>
          <a:spLocks noChangeArrowheads="1"/>
        </xdr:cNvSpPr>
      </xdr:nvSpPr>
      <xdr:spPr bwMode="auto">
        <a:xfrm rot="10800000">
          <a:off x="2238375" y="572452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18</xdr:row>
      <xdr:rowOff>0</xdr:rowOff>
    </xdr:from>
    <xdr:to>
      <xdr:col>1</xdr:col>
      <xdr:colOff>0</xdr:colOff>
      <xdr:row>18</xdr:row>
      <xdr:rowOff>0</xdr:rowOff>
    </xdr:to>
    <xdr:sp macro="" textlink="">
      <xdr:nvSpPr>
        <xdr:cNvPr id="221504" name="AutoShape 2">
          <a:hlinkClick xmlns:r="http://schemas.openxmlformats.org/officeDocument/2006/relationships" r:id="rId1"/>
        </xdr:cNvPr>
        <xdr:cNvSpPr>
          <a:spLocks noChangeArrowheads="1"/>
        </xdr:cNvSpPr>
      </xdr:nvSpPr>
      <xdr:spPr bwMode="auto">
        <a:xfrm rot="10800000">
          <a:off x="2238375" y="572452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18</xdr:row>
      <xdr:rowOff>0</xdr:rowOff>
    </xdr:from>
    <xdr:to>
      <xdr:col>1</xdr:col>
      <xdr:colOff>0</xdr:colOff>
      <xdr:row>18</xdr:row>
      <xdr:rowOff>0</xdr:rowOff>
    </xdr:to>
    <xdr:sp macro="" textlink="">
      <xdr:nvSpPr>
        <xdr:cNvPr id="221505" name="AutoShape 2">
          <a:hlinkClick xmlns:r="http://schemas.openxmlformats.org/officeDocument/2006/relationships" r:id="rId1"/>
        </xdr:cNvPr>
        <xdr:cNvSpPr>
          <a:spLocks noChangeArrowheads="1"/>
        </xdr:cNvSpPr>
      </xdr:nvSpPr>
      <xdr:spPr bwMode="auto">
        <a:xfrm rot="10800000">
          <a:off x="2238375" y="572452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18</xdr:row>
      <xdr:rowOff>0</xdr:rowOff>
    </xdr:from>
    <xdr:to>
      <xdr:col>1</xdr:col>
      <xdr:colOff>0</xdr:colOff>
      <xdr:row>18</xdr:row>
      <xdr:rowOff>0</xdr:rowOff>
    </xdr:to>
    <xdr:sp macro="" textlink="">
      <xdr:nvSpPr>
        <xdr:cNvPr id="221506" name="AutoShape 2">
          <a:hlinkClick xmlns:r="http://schemas.openxmlformats.org/officeDocument/2006/relationships" r:id="rId1"/>
        </xdr:cNvPr>
        <xdr:cNvSpPr>
          <a:spLocks noChangeArrowheads="1"/>
        </xdr:cNvSpPr>
      </xdr:nvSpPr>
      <xdr:spPr bwMode="auto">
        <a:xfrm rot="10800000">
          <a:off x="2238375" y="572452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18</xdr:row>
      <xdr:rowOff>0</xdr:rowOff>
    </xdr:from>
    <xdr:to>
      <xdr:col>1</xdr:col>
      <xdr:colOff>0</xdr:colOff>
      <xdr:row>18</xdr:row>
      <xdr:rowOff>0</xdr:rowOff>
    </xdr:to>
    <xdr:sp macro="" textlink="">
      <xdr:nvSpPr>
        <xdr:cNvPr id="221507" name="AutoShape 2">
          <a:hlinkClick xmlns:r="http://schemas.openxmlformats.org/officeDocument/2006/relationships" r:id="rId1"/>
        </xdr:cNvPr>
        <xdr:cNvSpPr>
          <a:spLocks noChangeArrowheads="1"/>
        </xdr:cNvSpPr>
      </xdr:nvSpPr>
      <xdr:spPr bwMode="auto">
        <a:xfrm rot="10800000">
          <a:off x="2238375" y="572452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0</xdr:colOff>
      <xdr:row>0</xdr:row>
      <xdr:rowOff>0</xdr:rowOff>
    </xdr:to>
    <xdr:sp macro="" textlink="">
      <xdr:nvSpPr>
        <xdr:cNvPr id="38051" name="AutoShape 1">
          <a:hlinkClick xmlns:r="http://schemas.openxmlformats.org/officeDocument/2006/relationships" r:id="rId1"/>
        </xdr:cNvPr>
        <xdr:cNvSpPr>
          <a:spLocks noChangeArrowheads="1"/>
        </xdr:cNvSpPr>
      </xdr:nvSpPr>
      <xdr:spPr bwMode="auto">
        <a:xfrm rot="10800000">
          <a:off x="10144125" y="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0</xdr:row>
      <xdr:rowOff>0</xdr:rowOff>
    </xdr:from>
    <xdr:to>
      <xdr:col>1</xdr:col>
      <xdr:colOff>0</xdr:colOff>
      <xdr:row>0</xdr:row>
      <xdr:rowOff>0</xdr:rowOff>
    </xdr:to>
    <xdr:sp macro="" textlink="">
      <xdr:nvSpPr>
        <xdr:cNvPr id="38052" name="AutoShape 2">
          <a:hlinkClick xmlns:r="http://schemas.openxmlformats.org/officeDocument/2006/relationships" r:id="rId1"/>
        </xdr:cNvPr>
        <xdr:cNvSpPr>
          <a:spLocks noChangeArrowheads="1"/>
        </xdr:cNvSpPr>
      </xdr:nvSpPr>
      <xdr:spPr bwMode="auto">
        <a:xfrm rot="10800000">
          <a:off x="1876425" y="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0</xdr:colOff>
      <xdr:row>23</xdr:row>
      <xdr:rowOff>0</xdr:rowOff>
    </xdr:from>
    <xdr:to>
      <xdr:col>1</xdr:col>
      <xdr:colOff>0</xdr:colOff>
      <xdr:row>23</xdr:row>
      <xdr:rowOff>0</xdr:rowOff>
    </xdr:to>
    <xdr:sp macro="" textlink="">
      <xdr:nvSpPr>
        <xdr:cNvPr id="222232" name="AutoShape 2">
          <a:hlinkClick xmlns:r="http://schemas.openxmlformats.org/officeDocument/2006/relationships" r:id="rId1"/>
        </xdr:cNvPr>
        <xdr:cNvSpPr>
          <a:spLocks noChangeArrowheads="1"/>
        </xdr:cNvSpPr>
      </xdr:nvSpPr>
      <xdr:spPr bwMode="auto">
        <a:xfrm rot="10800000">
          <a:off x="2247900" y="686752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0</xdr:colOff>
      <xdr:row>20</xdr:row>
      <xdr:rowOff>0</xdr:rowOff>
    </xdr:from>
    <xdr:to>
      <xdr:col>1</xdr:col>
      <xdr:colOff>0</xdr:colOff>
      <xdr:row>20</xdr:row>
      <xdr:rowOff>0</xdr:rowOff>
    </xdr:to>
    <xdr:sp macro="" textlink="">
      <xdr:nvSpPr>
        <xdr:cNvPr id="223344" name="AutoShape 2">
          <a:hlinkClick xmlns:r="http://schemas.openxmlformats.org/officeDocument/2006/relationships" r:id="rId1"/>
        </xdr:cNvPr>
        <xdr:cNvSpPr>
          <a:spLocks noChangeArrowheads="1"/>
        </xdr:cNvSpPr>
      </xdr:nvSpPr>
      <xdr:spPr bwMode="auto">
        <a:xfrm rot="10800000">
          <a:off x="1914525" y="668655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xdr:col>
      <xdr:colOff>0</xdr:colOff>
      <xdr:row>21</xdr:row>
      <xdr:rowOff>0</xdr:rowOff>
    </xdr:from>
    <xdr:to>
      <xdr:col>3</xdr:col>
      <xdr:colOff>0</xdr:colOff>
      <xdr:row>21</xdr:row>
      <xdr:rowOff>0</xdr:rowOff>
    </xdr:to>
    <xdr:sp macro="" textlink="">
      <xdr:nvSpPr>
        <xdr:cNvPr id="223345" name="AutoShape 3">
          <a:hlinkClick xmlns:r="http://schemas.openxmlformats.org/officeDocument/2006/relationships" r:id="rId1"/>
        </xdr:cNvPr>
        <xdr:cNvSpPr>
          <a:spLocks noChangeArrowheads="1"/>
        </xdr:cNvSpPr>
      </xdr:nvSpPr>
      <xdr:spPr bwMode="auto">
        <a:xfrm rot="10800000">
          <a:off x="5105400" y="68961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21</xdr:row>
      <xdr:rowOff>0</xdr:rowOff>
    </xdr:from>
    <xdr:to>
      <xdr:col>1</xdr:col>
      <xdr:colOff>0</xdr:colOff>
      <xdr:row>21</xdr:row>
      <xdr:rowOff>0</xdr:rowOff>
    </xdr:to>
    <xdr:sp macro="" textlink="">
      <xdr:nvSpPr>
        <xdr:cNvPr id="223346" name="AutoShape 4">
          <a:hlinkClick xmlns:r="http://schemas.openxmlformats.org/officeDocument/2006/relationships" r:id="rId1"/>
        </xdr:cNvPr>
        <xdr:cNvSpPr>
          <a:spLocks noChangeArrowheads="1"/>
        </xdr:cNvSpPr>
      </xdr:nvSpPr>
      <xdr:spPr bwMode="auto">
        <a:xfrm rot="10800000">
          <a:off x="1914525" y="68961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20</xdr:row>
      <xdr:rowOff>0</xdr:rowOff>
    </xdr:from>
    <xdr:to>
      <xdr:col>1</xdr:col>
      <xdr:colOff>0</xdr:colOff>
      <xdr:row>20</xdr:row>
      <xdr:rowOff>0</xdr:rowOff>
    </xdr:to>
    <xdr:sp macro="" textlink="">
      <xdr:nvSpPr>
        <xdr:cNvPr id="223347" name="AutoShape 2">
          <a:hlinkClick xmlns:r="http://schemas.openxmlformats.org/officeDocument/2006/relationships" r:id="rId1"/>
        </xdr:cNvPr>
        <xdr:cNvSpPr>
          <a:spLocks noChangeArrowheads="1"/>
        </xdr:cNvSpPr>
      </xdr:nvSpPr>
      <xdr:spPr bwMode="auto">
        <a:xfrm rot="10800000">
          <a:off x="1914525" y="668655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20</xdr:row>
      <xdr:rowOff>0</xdr:rowOff>
    </xdr:from>
    <xdr:to>
      <xdr:col>1</xdr:col>
      <xdr:colOff>0</xdr:colOff>
      <xdr:row>20</xdr:row>
      <xdr:rowOff>0</xdr:rowOff>
    </xdr:to>
    <xdr:sp macro="" textlink="">
      <xdr:nvSpPr>
        <xdr:cNvPr id="223348" name="AutoShape 2">
          <a:hlinkClick xmlns:r="http://schemas.openxmlformats.org/officeDocument/2006/relationships" r:id="rId1"/>
        </xdr:cNvPr>
        <xdr:cNvSpPr>
          <a:spLocks noChangeArrowheads="1"/>
        </xdr:cNvSpPr>
      </xdr:nvSpPr>
      <xdr:spPr bwMode="auto">
        <a:xfrm rot="10800000">
          <a:off x="1914525" y="668655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16</xdr:row>
      <xdr:rowOff>0</xdr:rowOff>
    </xdr:from>
    <xdr:to>
      <xdr:col>1</xdr:col>
      <xdr:colOff>0</xdr:colOff>
      <xdr:row>16</xdr:row>
      <xdr:rowOff>0</xdr:rowOff>
    </xdr:to>
    <xdr:sp macro="" textlink="">
      <xdr:nvSpPr>
        <xdr:cNvPr id="224324" name="AutoShape 2">
          <a:hlinkClick xmlns:r="http://schemas.openxmlformats.org/officeDocument/2006/relationships" r:id="rId1"/>
        </xdr:cNvPr>
        <xdr:cNvSpPr>
          <a:spLocks noChangeArrowheads="1"/>
        </xdr:cNvSpPr>
      </xdr:nvSpPr>
      <xdr:spPr bwMode="auto">
        <a:xfrm rot="10800000">
          <a:off x="2047875" y="51720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17</xdr:row>
      <xdr:rowOff>0</xdr:rowOff>
    </xdr:from>
    <xdr:to>
      <xdr:col>1</xdr:col>
      <xdr:colOff>0</xdr:colOff>
      <xdr:row>17</xdr:row>
      <xdr:rowOff>0</xdr:rowOff>
    </xdr:to>
    <xdr:sp macro="" textlink="">
      <xdr:nvSpPr>
        <xdr:cNvPr id="224325" name="AutoShape 4">
          <a:hlinkClick xmlns:r="http://schemas.openxmlformats.org/officeDocument/2006/relationships" r:id="rId1"/>
        </xdr:cNvPr>
        <xdr:cNvSpPr>
          <a:spLocks noChangeArrowheads="1"/>
        </xdr:cNvSpPr>
      </xdr:nvSpPr>
      <xdr:spPr bwMode="auto">
        <a:xfrm rot="10800000">
          <a:off x="2047875" y="54006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16</xdr:row>
      <xdr:rowOff>0</xdr:rowOff>
    </xdr:from>
    <xdr:to>
      <xdr:col>1</xdr:col>
      <xdr:colOff>0</xdr:colOff>
      <xdr:row>16</xdr:row>
      <xdr:rowOff>0</xdr:rowOff>
    </xdr:to>
    <xdr:sp macro="" textlink="">
      <xdr:nvSpPr>
        <xdr:cNvPr id="224326" name="AutoShape 2">
          <a:hlinkClick xmlns:r="http://schemas.openxmlformats.org/officeDocument/2006/relationships" r:id="rId1"/>
        </xdr:cNvPr>
        <xdr:cNvSpPr>
          <a:spLocks noChangeArrowheads="1"/>
        </xdr:cNvSpPr>
      </xdr:nvSpPr>
      <xdr:spPr bwMode="auto">
        <a:xfrm rot="10800000">
          <a:off x="2047875" y="51720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0</xdr:colOff>
      <xdr:row>19</xdr:row>
      <xdr:rowOff>0</xdr:rowOff>
    </xdr:from>
    <xdr:to>
      <xdr:col>1</xdr:col>
      <xdr:colOff>0</xdr:colOff>
      <xdr:row>19</xdr:row>
      <xdr:rowOff>0</xdr:rowOff>
    </xdr:to>
    <xdr:sp macro="" textlink="">
      <xdr:nvSpPr>
        <xdr:cNvPr id="225393" name="AutoShape 2">
          <a:hlinkClick xmlns:r="http://schemas.openxmlformats.org/officeDocument/2006/relationships" r:id="rId1"/>
        </xdr:cNvPr>
        <xdr:cNvSpPr>
          <a:spLocks noChangeArrowheads="1"/>
        </xdr:cNvSpPr>
      </xdr:nvSpPr>
      <xdr:spPr bwMode="auto">
        <a:xfrm rot="10800000">
          <a:off x="1276350" y="64389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xdr:col>
      <xdr:colOff>0</xdr:colOff>
      <xdr:row>20</xdr:row>
      <xdr:rowOff>0</xdr:rowOff>
    </xdr:from>
    <xdr:to>
      <xdr:col>8</xdr:col>
      <xdr:colOff>0</xdr:colOff>
      <xdr:row>20</xdr:row>
      <xdr:rowOff>0</xdr:rowOff>
    </xdr:to>
    <xdr:sp macro="" textlink="">
      <xdr:nvSpPr>
        <xdr:cNvPr id="225394" name="AutoShape 3">
          <a:hlinkClick xmlns:r="http://schemas.openxmlformats.org/officeDocument/2006/relationships" r:id="rId1"/>
        </xdr:cNvPr>
        <xdr:cNvSpPr>
          <a:spLocks noChangeArrowheads="1"/>
        </xdr:cNvSpPr>
      </xdr:nvSpPr>
      <xdr:spPr bwMode="auto">
        <a:xfrm rot="10800000">
          <a:off x="6743700" y="66675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20</xdr:row>
      <xdr:rowOff>0</xdr:rowOff>
    </xdr:from>
    <xdr:to>
      <xdr:col>1</xdr:col>
      <xdr:colOff>0</xdr:colOff>
      <xdr:row>20</xdr:row>
      <xdr:rowOff>0</xdr:rowOff>
    </xdr:to>
    <xdr:sp macro="" textlink="">
      <xdr:nvSpPr>
        <xdr:cNvPr id="225395" name="AutoShape 4">
          <a:hlinkClick xmlns:r="http://schemas.openxmlformats.org/officeDocument/2006/relationships" r:id="rId1"/>
        </xdr:cNvPr>
        <xdr:cNvSpPr>
          <a:spLocks noChangeArrowheads="1"/>
        </xdr:cNvSpPr>
      </xdr:nvSpPr>
      <xdr:spPr bwMode="auto">
        <a:xfrm rot="10800000">
          <a:off x="1276350" y="66675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19</xdr:row>
      <xdr:rowOff>0</xdr:rowOff>
    </xdr:from>
    <xdr:to>
      <xdr:col>1</xdr:col>
      <xdr:colOff>0</xdr:colOff>
      <xdr:row>19</xdr:row>
      <xdr:rowOff>0</xdr:rowOff>
    </xdr:to>
    <xdr:sp macro="" textlink="">
      <xdr:nvSpPr>
        <xdr:cNvPr id="225396" name="AutoShape 2">
          <a:hlinkClick xmlns:r="http://schemas.openxmlformats.org/officeDocument/2006/relationships" r:id="rId1"/>
        </xdr:cNvPr>
        <xdr:cNvSpPr>
          <a:spLocks noChangeArrowheads="1"/>
        </xdr:cNvSpPr>
      </xdr:nvSpPr>
      <xdr:spPr bwMode="auto">
        <a:xfrm rot="10800000">
          <a:off x="1276350" y="64389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0</xdr:colOff>
      <xdr:row>19</xdr:row>
      <xdr:rowOff>0</xdr:rowOff>
    </xdr:from>
    <xdr:to>
      <xdr:col>1</xdr:col>
      <xdr:colOff>0</xdr:colOff>
      <xdr:row>19</xdr:row>
      <xdr:rowOff>0</xdr:rowOff>
    </xdr:to>
    <xdr:sp macro="" textlink="">
      <xdr:nvSpPr>
        <xdr:cNvPr id="225397" name="AutoShape 2">
          <a:hlinkClick xmlns:r="http://schemas.openxmlformats.org/officeDocument/2006/relationships" r:id="rId1"/>
        </xdr:cNvPr>
        <xdr:cNvSpPr>
          <a:spLocks noChangeArrowheads="1"/>
        </xdr:cNvSpPr>
      </xdr:nvSpPr>
      <xdr:spPr bwMode="auto">
        <a:xfrm rot="10800000">
          <a:off x="1276350" y="643890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54.xml><?xml version="1.0" encoding="utf-8"?>
<xdr:wsDr xmlns:xdr="http://schemas.openxmlformats.org/drawingml/2006/spreadsheetDrawing" xmlns:a="http://schemas.openxmlformats.org/drawingml/2006/main">
  <xdr:twoCellAnchor>
    <xdr:from>
      <xdr:col>2</xdr:col>
      <xdr:colOff>1019175</xdr:colOff>
      <xdr:row>38</xdr:row>
      <xdr:rowOff>57150</xdr:rowOff>
    </xdr:from>
    <xdr:to>
      <xdr:col>4</xdr:col>
      <xdr:colOff>304800</xdr:colOff>
      <xdr:row>42</xdr:row>
      <xdr:rowOff>28575</xdr:rowOff>
    </xdr:to>
    <xdr:sp macro="" textlink="">
      <xdr:nvSpPr>
        <xdr:cNvPr id="230413" name="AutoShape 2">
          <a:hlinkClick xmlns:r="http://schemas.openxmlformats.org/officeDocument/2006/relationships" r:id="rId1"/>
        </xdr:cNvPr>
        <xdr:cNvSpPr>
          <a:spLocks noChangeArrowheads="1"/>
        </xdr:cNvSpPr>
      </xdr:nvSpPr>
      <xdr:spPr bwMode="auto">
        <a:xfrm rot="10800000">
          <a:off x="4962525" y="9505950"/>
          <a:ext cx="1876425" cy="6191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352425</xdr:colOff>
      <xdr:row>11</xdr:row>
      <xdr:rowOff>123825</xdr:rowOff>
    </xdr:from>
    <xdr:to>
      <xdr:col>1</xdr:col>
      <xdr:colOff>2085975</xdr:colOff>
      <xdr:row>13</xdr:row>
      <xdr:rowOff>161925</xdr:rowOff>
    </xdr:to>
    <xdr:sp macro="" textlink="">
      <xdr:nvSpPr>
        <xdr:cNvPr id="231437" name="AutoShape 2">
          <a:hlinkClick xmlns:r="http://schemas.openxmlformats.org/officeDocument/2006/relationships" r:id="rId1"/>
        </xdr:cNvPr>
        <xdr:cNvSpPr>
          <a:spLocks noChangeArrowheads="1"/>
        </xdr:cNvSpPr>
      </xdr:nvSpPr>
      <xdr:spPr bwMode="auto">
        <a:xfrm rot="10800000">
          <a:off x="3324225" y="3190875"/>
          <a:ext cx="1733550" cy="5334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895350</xdr:colOff>
          <xdr:row>0</xdr:row>
          <xdr:rowOff>0</xdr:rowOff>
        </xdr:from>
        <xdr:to>
          <xdr:col>1</xdr:col>
          <xdr:colOff>400050</xdr:colOff>
          <xdr:row>0</xdr:row>
          <xdr:rowOff>0</xdr:rowOff>
        </xdr:to>
        <xdr:sp macro="" textlink="">
          <xdr:nvSpPr>
            <xdr:cNvPr id="406529" name="Object 1" hidden="1">
              <a:extLst>
                <a:ext uri="{63B3BB69-23CF-44E3-9099-C40C66FF867C}">
                  <a14:compatExt spid="_x0000_s406529"/>
                </a:ext>
              </a:extLst>
            </xdr:cNvPr>
            <xdr:cNvSpPr/>
          </xdr:nvSpPr>
          <xdr:spPr>
            <a:xfrm>
              <a:off x="0" y="0"/>
              <a:ext cx="0" cy="0"/>
            </a:xfrm>
            <a:prstGeom prst="rect">
              <a:avLst/>
            </a:prstGeom>
          </xdr:spPr>
        </xdr:sp>
        <xdr:clientData/>
      </xdr:twoCellAnchor>
    </mc:Choice>
    <mc:Fallback/>
  </mc:AlternateContent>
  <xdr:twoCellAnchor>
    <xdr:from>
      <xdr:col>2</xdr:col>
      <xdr:colOff>590550</xdr:colOff>
      <xdr:row>60</xdr:row>
      <xdr:rowOff>47625</xdr:rowOff>
    </xdr:from>
    <xdr:to>
      <xdr:col>4</xdr:col>
      <xdr:colOff>276225</xdr:colOff>
      <xdr:row>62</xdr:row>
      <xdr:rowOff>123825</xdr:rowOff>
    </xdr:to>
    <xdr:sp macro="" textlink="">
      <xdr:nvSpPr>
        <xdr:cNvPr id="3" name="AutoShape 3">
          <a:hlinkClick xmlns:r="http://schemas.openxmlformats.org/officeDocument/2006/relationships" r:id="rId1"/>
        </xdr:cNvPr>
        <xdr:cNvSpPr>
          <a:spLocks noChangeArrowheads="1"/>
        </xdr:cNvSpPr>
      </xdr:nvSpPr>
      <xdr:spPr bwMode="auto">
        <a:xfrm rot="10800000">
          <a:off x="2076450" y="25222200"/>
          <a:ext cx="1800225" cy="5143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5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742950</xdr:colOff>
          <xdr:row>0</xdr:row>
          <xdr:rowOff>0</xdr:rowOff>
        </xdr:from>
        <xdr:to>
          <xdr:col>1</xdr:col>
          <xdr:colOff>600075</xdr:colOff>
          <xdr:row>0</xdr:row>
          <xdr:rowOff>0</xdr:rowOff>
        </xdr:to>
        <xdr:sp macro="" textlink="">
          <xdr:nvSpPr>
            <xdr:cNvPr id="413697" name="Object 1" hidden="1">
              <a:extLst>
                <a:ext uri="{63B3BB69-23CF-44E3-9099-C40C66FF867C}">
                  <a14:compatExt spid="_x0000_s413697"/>
                </a:ext>
              </a:extLst>
            </xdr:cNvPr>
            <xdr:cNvSpPr/>
          </xdr:nvSpPr>
          <xdr:spPr>
            <a:xfrm>
              <a:off x="0" y="0"/>
              <a:ext cx="0" cy="0"/>
            </a:xfrm>
            <a:prstGeom prst="rect">
              <a:avLst/>
            </a:prstGeom>
          </xdr:spPr>
        </xdr:sp>
        <xdr:clientData/>
      </xdr:twoCellAnchor>
    </mc:Choice>
    <mc:Fallback/>
  </mc:AlternateContent>
  <xdr:twoCellAnchor>
    <xdr:from>
      <xdr:col>2</xdr:col>
      <xdr:colOff>590550</xdr:colOff>
      <xdr:row>48</xdr:row>
      <xdr:rowOff>47625</xdr:rowOff>
    </xdr:from>
    <xdr:to>
      <xdr:col>4</xdr:col>
      <xdr:colOff>276225</xdr:colOff>
      <xdr:row>50</xdr:row>
      <xdr:rowOff>123825</xdr:rowOff>
    </xdr:to>
    <xdr:sp macro="" textlink="">
      <xdr:nvSpPr>
        <xdr:cNvPr id="3" name="AutoShape 3">
          <a:hlinkClick xmlns:r="http://schemas.openxmlformats.org/officeDocument/2006/relationships" r:id="rId1"/>
        </xdr:cNvPr>
        <xdr:cNvSpPr>
          <a:spLocks noChangeArrowheads="1"/>
        </xdr:cNvSpPr>
      </xdr:nvSpPr>
      <xdr:spPr bwMode="auto">
        <a:xfrm rot="10800000">
          <a:off x="2076450" y="25222200"/>
          <a:ext cx="1800225" cy="5143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5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771525</xdr:colOff>
          <xdr:row>0</xdr:row>
          <xdr:rowOff>0</xdr:rowOff>
        </xdr:from>
        <xdr:to>
          <xdr:col>1</xdr:col>
          <xdr:colOff>438150</xdr:colOff>
          <xdr:row>0</xdr:row>
          <xdr:rowOff>0</xdr:rowOff>
        </xdr:to>
        <xdr:sp macro="" textlink="">
          <xdr:nvSpPr>
            <xdr:cNvPr id="407553" name="Object 1" hidden="1">
              <a:extLst>
                <a:ext uri="{63B3BB69-23CF-44E3-9099-C40C66FF867C}">
                  <a14:compatExt spid="_x0000_s407553"/>
                </a:ext>
              </a:extLst>
            </xdr:cNvPr>
            <xdr:cNvSpPr/>
          </xdr:nvSpPr>
          <xdr:spPr>
            <a:xfrm>
              <a:off x="0" y="0"/>
              <a:ext cx="0" cy="0"/>
            </a:xfrm>
            <a:prstGeom prst="rect">
              <a:avLst/>
            </a:prstGeom>
          </xdr:spPr>
        </xdr:sp>
        <xdr:clientData/>
      </xdr:twoCellAnchor>
    </mc:Choice>
    <mc:Fallback/>
  </mc:AlternateContent>
  <xdr:twoCellAnchor>
    <xdr:from>
      <xdr:col>2</xdr:col>
      <xdr:colOff>733425</xdr:colOff>
      <xdr:row>61</xdr:row>
      <xdr:rowOff>104775</xdr:rowOff>
    </xdr:from>
    <xdr:to>
      <xdr:col>4</xdr:col>
      <xdr:colOff>276225</xdr:colOff>
      <xdr:row>63</xdr:row>
      <xdr:rowOff>123825</xdr:rowOff>
    </xdr:to>
    <xdr:sp macro="" textlink="">
      <xdr:nvSpPr>
        <xdr:cNvPr id="3" name="AutoShape 3">
          <a:hlinkClick xmlns:r="http://schemas.openxmlformats.org/officeDocument/2006/relationships" r:id="rId1"/>
        </xdr:cNvPr>
        <xdr:cNvSpPr>
          <a:spLocks noChangeArrowheads="1"/>
        </xdr:cNvSpPr>
      </xdr:nvSpPr>
      <xdr:spPr bwMode="auto">
        <a:xfrm rot="10800000">
          <a:off x="2219325" y="25098375"/>
          <a:ext cx="1657350" cy="4572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5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695325</xdr:colOff>
          <xdr:row>0</xdr:row>
          <xdr:rowOff>0</xdr:rowOff>
        </xdr:from>
        <xdr:to>
          <xdr:col>1</xdr:col>
          <xdr:colOff>790575</xdr:colOff>
          <xdr:row>0</xdr:row>
          <xdr:rowOff>0</xdr:rowOff>
        </xdr:to>
        <xdr:sp macro="" textlink="">
          <xdr:nvSpPr>
            <xdr:cNvPr id="414721" name="Object 1" hidden="1">
              <a:extLst>
                <a:ext uri="{63B3BB69-23CF-44E3-9099-C40C66FF867C}">
                  <a14:compatExt spid="_x0000_s414721"/>
                </a:ext>
              </a:extLst>
            </xdr:cNvPr>
            <xdr:cNvSpPr/>
          </xdr:nvSpPr>
          <xdr:spPr>
            <a:xfrm>
              <a:off x="0" y="0"/>
              <a:ext cx="0" cy="0"/>
            </a:xfrm>
            <a:prstGeom prst="rect">
              <a:avLst/>
            </a:prstGeom>
          </xdr:spPr>
        </xdr:sp>
        <xdr:clientData/>
      </xdr:twoCellAnchor>
    </mc:Choice>
    <mc:Fallback/>
  </mc:AlternateContent>
  <xdr:twoCellAnchor>
    <xdr:from>
      <xdr:col>2</xdr:col>
      <xdr:colOff>733425</xdr:colOff>
      <xdr:row>48</xdr:row>
      <xdr:rowOff>104775</xdr:rowOff>
    </xdr:from>
    <xdr:to>
      <xdr:col>4</xdr:col>
      <xdr:colOff>276225</xdr:colOff>
      <xdr:row>50</xdr:row>
      <xdr:rowOff>123825</xdr:rowOff>
    </xdr:to>
    <xdr:sp macro="" textlink="">
      <xdr:nvSpPr>
        <xdr:cNvPr id="3" name="AutoShape 3">
          <a:hlinkClick xmlns:r="http://schemas.openxmlformats.org/officeDocument/2006/relationships" r:id="rId1"/>
        </xdr:cNvPr>
        <xdr:cNvSpPr>
          <a:spLocks noChangeArrowheads="1"/>
        </xdr:cNvSpPr>
      </xdr:nvSpPr>
      <xdr:spPr bwMode="auto">
        <a:xfrm rot="10800000">
          <a:off x="2219325" y="25098375"/>
          <a:ext cx="1657350" cy="4572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27</xdr:row>
      <xdr:rowOff>0</xdr:rowOff>
    </xdr:from>
    <xdr:to>
      <xdr:col>1</xdr:col>
      <xdr:colOff>0</xdr:colOff>
      <xdr:row>27</xdr:row>
      <xdr:rowOff>0</xdr:rowOff>
    </xdr:to>
    <xdr:sp macro="" textlink="">
      <xdr:nvSpPr>
        <xdr:cNvPr id="41177" name="AutoShape 1">
          <a:hlinkClick xmlns:r="http://schemas.openxmlformats.org/officeDocument/2006/relationships" r:id="rId1"/>
        </xdr:cNvPr>
        <xdr:cNvSpPr>
          <a:spLocks noChangeArrowheads="1"/>
        </xdr:cNvSpPr>
      </xdr:nvSpPr>
      <xdr:spPr bwMode="auto">
        <a:xfrm rot="10800000">
          <a:off x="1885950" y="683895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980"/>
          </a:srgbClr>
        </a:solidFill>
        <a:ln w="9525">
          <a:solidFill>
            <a:srgbClr val="000000"/>
          </a:solidFill>
          <a:miter lim="800000"/>
          <a:headEnd/>
          <a:tailEnd/>
        </a:ln>
      </xdr:spPr>
    </xdr:sp>
    <xdr:clientData/>
  </xdr:twoCellAnchor>
  <xdr:twoCellAnchor>
    <xdr:from>
      <xdr:col>0</xdr:col>
      <xdr:colOff>0</xdr:colOff>
      <xdr:row>29</xdr:row>
      <xdr:rowOff>152400</xdr:rowOff>
    </xdr:from>
    <xdr:to>
      <xdr:col>0</xdr:col>
      <xdr:colOff>0</xdr:colOff>
      <xdr:row>32</xdr:row>
      <xdr:rowOff>133350</xdr:rowOff>
    </xdr:to>
    <xdr:sp macro="" textlink="">
      <xdr:nvSpPr>
        <xdr:cNvPr id="41178" name="AutoShape 2">
          <a:hlinkClick xmlns:r="http://schemas.openxmlformats.org/officeDocument/2006/relationships" r:id="rId1"/>
        </xdr:cNvPr>
        <xdr:cNvSpPr>
          <a:spLocks noChangeArrowheads="1"/>
        </xdr:cNvSpPr>
      </xdr:nvSpPr>
      <xdr:spPr bwMode="auto">
        <a:xfrm rot="10800000">
          <a:off x="0" y="7315200"/>
          <a:ext cx="0" cy="590550"/>
        </a:xfrm>
        <a:custGeom>
          <a:avLst/>
          <a:gdLst>
            <a:gd name="T0" fmla="*/ 0 w 21600"/>
            <a:gd name="T1" fmla="*/ 0 h 21600"/>
            <a:gd name="T2" fmla="*/ 0 w 21600"/>
            <a:gd name="T3" fmla="*/ 2147483647 h 21600"/>
            <a:gd name="T4" fmla="*/ 0 w 21600"/>
            <a:gd name="T5" fmla="*/ 2147483647 h 21600"/>
            <a:gd name="T6" fmla="*/ 0 w 21600"/>
            <a:gd name="T7" fmla="*/ 2147483647 h 21600"/>
            <a:gd name="T8" fmla="*/ 17694720 60000 65536"/>
            <a:gd name="T9" fmla="*/ 11796480 60000 65536"/>
            <a:gd name="T10" fmla="*/ 5898240 60000 65536"/>
            <a:gd name="T11" fmla="*/ 0 60000 65536"/>
            <a:gd name="T12" fmla="*/ 0 w 21600"/>
            <a:gd name="T13" fmla="*/ 5400 h 21600"/>
            <a:gd name="T14" fmla="*/ 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3366FF">
            <a:alpha val="30196"/>
          </a:srgbClr>
        </a:solidFill>
        <a:ln w="9525">
          <a:solidFill>
            <a:srgbClr val="000000"/>
          </a:solidFill>
          <a:miter lim="800000"/>
          <a:headEnd/>
          <a:tailEnd/>
        </a:ln>
      </xdr:spPr>
    </xdr:sp>
    <xdr:clientData/>
  </xdr:twoCellAnchor>
  <xdr:twoCellAnchor>
    <xdr:from>
      <xdr:col>1</xdr:col>
      <xdr:colOff>38100</xdr:colOff>
      <xdr:row>30</xdr:row>
      <xdr:rowOff>57150</xdr:rowOff>
    </xdr:from>
    <xdr:to>
      <xdr:col>3</xdr:col>
      <xdr:colOff>552450</xdr:colOff>
      <xdr:row>32</xdr:row>
      <xdr:rowOff>123825</xdr:rowOff>
    </xdr:to>
    <xdr:sp macro="" textlink="">
      <xdr:nvSpPr>
        <xdr:cNvPr id="41179" name="AutoShape 4">
          <a:hlinkClick xmlns:r="http://schemas.openxmlformats.org/officeDocument/2006/relationships" r:id="rId2"/>
        </xdr:cNvPr>
        <xdr:cNvSpPr>
          <a:spLocks noChangeArrowheads="1"/>
        </xdr:cNvSpPr>
      </xdr:nvSpPr>
      <xdr:spPr bwMode="auto">
        <a:xfrm rot="10800000">
          <a:off x="1924050" y="7419975"/>
          <a:ext cx="2609850" cy="4762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60.xml><?xml version="1.0" encoding="utf-8"?>
<xdr:wsDr xmlns:xdr="http://schemas.openxmlformats.org/drawingml/2006/spreadsheetDrawing" xmlns:a="http://schemas.openxmlformats.org/drawingml/2006/main">
  <xdr:twoCellAnchor>
    <xdr:from>
      <xdr:col>2</xdr:col>
      <xdr:colOff>171450</xdr:colOff>
      <xdr:row>43</xdr:row>
      <xdr:rowOff>47625</xdr:rowOff>
    </xdr:from>
    <xdr:to>
      <xdr:col>5</xdr:col>
      <xdr:colOff>114300</xdr:colOff>
      <xdr:row>45</xdr:row>
      <xdr:rowOff>123825</xdr:rowOff>
    </xdr:to>
    <xdr:sp macro="" textlink="">
      <xdr:nvSpPr>
        <xdr:cNvPr id="2" name="AutoShape 1">
          <a:hlinkClick xmlns:r="http://schemas.openxmlformats.org/officeDocument/2006/relationships" r:id="rId1"/>
        </xdr:cNvPr>
        <xdr:cNvSpPr>
          <a:spLocks noChangeArrowheads="1"/>
        </xdr:cNvSpPr>
      </xdr:nvSpPr>
      <xdr:spPr bwMode="auto">
        <a:xfrm rot="10800000">
          <a:off x="1657350" y="10915650"/>
          <a:ext cx="1914525" cy="50482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61.xml><?xml version="1.0" encoding="utf-8"?>
<xdr:wsDr xmlns:xdr="http://schemas.openxmlformats.org/drawingml/2006/spreadsheetDrawing" xmlns:a="http://schemas.openxmlformats.org/drawingml/2006/main">
  <xdr:twoCellAnchor>
    <xdr:from>
      <xdr:col>2</xdr:col>
      <xdr:colOff>171450</xdr:colOff>
      <xdr:row>42</xdr:row>
      <xdr:rowOff>47625</xdr:rowOff>
    </xdr:from>
    <xdr:to>
      <xdr:col>5</xdr:col>
      <xdr:colOff>114300</xdr:colOff>
      <xdr:row>44</xdr:row>
      <xdr:rowOff>123825</xdr:rowOff>
    </xdr:to>
    <xdr:sp macro="" textlink="">
      <xdr:nvSpPr>
        <xdr:cNvPr id="2" name="AutoShape 1">
          <a:hlinkClick xmlns:r="http://schemas.openxmlformats.org/officeDocument/2006/relationships" r:id="rId1"/>
        </xdr:cNvPr>
        <xdr:cNvSpPr>
          <a:spLocks noChangeArrowheads="1"/>
        </xdr:cNvSpPr>
      </xdr:nvSpPr>
      <xdr:spPr bwMode="auto">
        <a:xfrm rot="10800000">
          <a:off x="1676400" y="11563350"/>
          <a:ext cx="2085975" cy="5143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62.xml><?xml version="1.0" encoding="utf-8"?>
<xdr:wsDr xmlns:xdr="http://schemas.openxmlformats.org/drawingml/2006/spreadsheetDrawing" xmlns:a="http://schemas.openxmlformats.org/drawingml/2006/main">
  <xdr:twoCellAnchor>
    <xdr:from>
      <xdr:col>2</xdr:col>
      <xdr:colOff>171450</xdr:colOff>
      <xdr:row>42</xdr:row>
      <xdr:rowOff>47625</xdr:rowOff>
    </xdr:from>
    <xdr:to>
      <xdr:col>5</xdr:col>
      <xdr:colOff>114300</xdr:colOff>
      <xdr:row>44</xdr:row>
      <xdr:rowOff>123825</xdr:rowOff>
    </xdr:to>
    <xdr:sp macro="" textlink="">
      <xdr:nvSpPr>
        <xdr:cNvPr id="2" name="AutoShape 1">
          <a:hlinkClick xmlns:r="http://schemas.openxmlformats.org/officeDocument/2006/relationships" r:id="rId1"/>
        </xdr:cNvPr>
        <xdr:cNvSpPr>
          <a:spLocks noChangeArrowheads="1"/>
        </xdr:cNvSpPr>
      </xdr:nvSpPr>
      <xdr:spPr bwMode="auto">
        <a:xfrm rot="10800000">
          <a:off x="1552575" y="12363450"/>
          <a:ext cx="1771650" cy="5143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63.xml><?xml version="1.0" encoding="utf-8"?>
<xdr:wsDr xmlns:xdr="http://schemas.openxmlformats.org/drawingml/2006/spreadsheetDrawing" xmlns:a="http://schemas.openxmlformats.org/drawingml/2006/main">
  <xdr:twoCellAnchor>
    <xdr:from>
      <xdr:col>2</xdr:col>
      <xdr:colOff>171450</xdr:colOff>
      <xdr:row>43</xdr:row>
      <xdr:rowOff>47625</xdr:rowOff>
    </xdr:from>
    <xdr:to>
      <xdr:col>5</xdr:col>
      <xdr:colOff>114300</xdr:colOff>
      <xdr:row>45</xdr:row>
      <xdr:rowOff>123825</xdr:rowOff>
    </xdr:to>
    <xdr:sp macro="" textlink="">
      <xdr:nvSpPr>
        <xdr:cNvPr id="2" name="AutoShape 1">
          <a:hlinkClick xmlns:r="http://schemas.openxmlformats.org/officeDocument/2006/relationships" r:id="rId1"/>
        </xdr:cNvPr>
        <xdr:cNvSpPr>
          <a:spLocks noChangeArrowheads="1"/>
        </xdr:cNvSpPr>
      </xdr:nvSpPr>
      <xdr:spPr bwMode="auto">
        <a:xfrm rot="10800000">
          <a:off x="1552575" y="12439650"/>
          <a:ext cx="1771650" cy="5143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64.xml><?xml version="1.0" encoding="utf-8"?>
<xdr:wsDr xmlns:xdr="http://schemas.openxmlformats.org/drawingml/2006/spreadsheetDrawing" xmlns:a="http://schemas.openxmlformats.org/drawingml/2006/main">
  <xdr:twoCellAnchor>
    <xdr:from>
      <xdr:col>2</xdr:col>
      <xdr:colOff>276225</xdr:colOff>
      <xdr:row>41</xdr:row>
      <xdr:rowOff>123825</xdr:rowOff>
    </xdr:from>
    <xdr:to>
      <xdr:col>5</xdr:col>
      <xdr:colOff>114300</xdr:colOff>
      <xdr:row>43</xdr:row>
      <xdr:rowOff>123825</xdr:rowOff>
    </xdr:to>
    <xdr:sp macro="" textlink="">
      <xdr:nvSpPr>
        <xdr:cNvPr id="2" name="AutoShape 1">
          <a:hlinkClick xmlns:r="http://schemas.openxmlformats.org/officeDocument/2006/relationships" r:id="rId1"/>
        </xdr:cNvPr>
        <xdr:cNvSpPr>
          <a:spLocks noChangeArrowheads="1"/>
        </xdr:cNvSpPr>
      </xdr:nvSpPr>
      <xdr:spPr bwMode="auto">
        <a:xfrm rot="10800000">
          <a:off x="1743075" y="10544175"/>
          <a:ext cx="1866900" cy="4381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65.xml><?xml version="1.0" encoding="utf-8"?>
<xdr:wsDr xmlns:xdr="http://schemas.openxmlformats.org/drawingml/2006/spreadsheetDrawing" xmlns:a="http://schemas.openxmlformats.org/drawingml/2006/main">
  <xdr:twoCellAnchor>
    <xdr:from>
      <xdr:col>2</xdr:col>
      <xdr:colOff>390525</xdr:colOff>
      <xdr:row>43</xdr:row>
      <xdr:rowOff>152400</xdr:rowOff>
    </xdr:from>
    <xdr:to>
      <xdr:col>3</xdr:col>
      <xdr:colOff>1057275</xdr:colOff>
      <xdr:row>46</xdr:row>
      <xdr:rowOff>123825</xdr:rowOff>
    </xdr:to>
    <xdr:sp macro="" textlink="">
      <xdr:nvSpPr>
        <xdr:cNvPr id="2" name="AutoShape 1">
          <a:hlinkClick xmlns:r="http://schemas.openxmlformats.org/officeDocument/2006/relationships" r:id="rId1"/>
        </xdr:cNvPr>
        <xdr:cNvSpPr>
          <a:spLocks noChangeArrowheads="1"/>
        </xdr:cNvSpPr>
      </xdr:nvSpPr>
      <xdr:spPr bwMode="auto">
        <a:xfrm rot="10800000">
          <a:off x="4724400" y="11049000"/>
          <a:ext cx="1743075" cy="4572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1343025</xdr:colOff>
      <xdr:row>27</xdr:row>
      <xdr:rowOff>0</xdr:rowOff>
    </xdr:from>
    <xdr:to>
      <xdr:col>1</xdr:col>
      <xdr:colOff>2905125</xdr:colOff>
      <xdr:row>29</xdr:row>
      <xdr:rowOff>123825</xdr:rowOff>
    </xdr:to>
    <xdr:sp macro="" textlink="">
      <xdr:nvSpPr>
        <xdr:cNvPr id="5" name="AutoShape 5">
          <a:hlinkClick xmlns:r="http://schemas.openxmlformats.org/officeDocument/2006/relationships" r:id="rId1"/>
        </xdr:cNvPr>
        <xdr:cNvSpPr>
          <a:spLocks noChangeArrowheads="1"/>
        </xdr:cNvSpPr>
      </xdr:nvSpPr>
      <xdr:spPr bwMode="auto">
        <a:xfrm rot="10800000">
          <a:off x="4381500" y="6686550"/>
          <a:ext cx="1562100" cy="4476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1028700</xdr:colOff>
      <xdr:row>32</xdr:row>
      <xdr:rowOff>161925</xdr:rowOff>
    </xdr:from>
    <xdr:to>
      <xdr:col>1</xdr:col>
      <xdr:colOff>2905125</xdr:colOff>
      <xdr:row>35</xdr:row>
      <xdr:rowOff>123825</xdr:rowOff>
    </xdr:to>
    <xdr:sp macro="" textlink="">
      <xdr:nvSpPr>
        <xdr:cNvPr id="5" name="AutoShape 4">
          <a:hlinkClick xmlns:r="http://schemas.openxmlformats.org/officeDocument/2006/relationships" r:id="rId1"/>
        </xdr:cNvPr>
        <xdr:cNvSpPr>
          <a:spLocks noChangeArrowheads="1"/>
        </xdr:cNvSpPr>
      </xdr:nvSpPr>
      <xdr:spPr bwMode="auto">
        <a:xfrm rot="10800000">
          <a:off x="4067175" y="8315325"/>
          <a:ext cx="1876425" cy="4476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1028700</xdr:colOff>
      <xdr:row>39</xdr:row>
      <xdr:rowOff>161925</xdr:rowOff>
    </xdr:from>
    <xdr:to>
      <xdr:col>1</xdr:col>
      <xdr:colOff>2905125</xdr:colOff>
      <xdr:row>42</xdr:row>
      <xdr:rowOff>123825</xdr:rowOff>
    </xdr:to>
    <xdr:sp macro="" textlink="">
      <xdr:nvSpPr>
        <xdr:cNvPr id="2" name="AutoShape 4">
          <a:hlinkClick xmlns:r="http://schemas.openxmlformats.org/officeDocument/2006/relationships" r:id="rId1"/>
        </xdr:cNvPr>
        <xdr:cNvSpPr>
          <a:spLocks noChangeArrowheads="1"/>
        </xdr:cNvSpPr>
      </xdr:nvSpPr>
      <xdr:spPr bwMode="auto">
        <a:xfrm rot="10800000">
          <a:off x="4171950" y="10048875"/>
          <a:ext cx="1876425" cy="4476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69.xml><?xml version="1.0" encoding="utf-8"?>
<xdr:wsDr xmlns:xdr="http://schemas.openxmlformats.org/drawingml/2006/spreadsheetDrawing" xmlns:a="http://schemas.openxmlformats.org/drawingml/2006/main">
  <xdr:twoCellAnchor>
    <xdr:from>
      <xdr:col>1</xdr:col>
      <xdr:colOff>19050</xdr:colOff>
      <xdr:row>28</xdr:row>
      <xdr:rowOff>161925</xdr:rowOff>
    </xdr:from>
    <xdr:to>
      <xdr:col>2</xdr:col>
      <xdr:colOff>76200</xdr:colOff>
      <xdr:row>31</xdr:row>
      <xdr:rowOff>123825</xdr:rowOff>
    </xdr:to>
    <xdr:sp macro="" textlink="">
      <xdr:nvSpPr>
        <xdr:cNvPr id="5" name="AutoShape 5">
          <a:hlinkClick xmlns:r="http://schemas.openxmlformats.org/officeDocument/2006/relationships" r:id="rId1"/>
        </xdr:cNvPr>
        <xdr:cNvSpPr>
          <a:spLocks noChangeArrowheads="1"/>
        </xdr:cNvSpPr>
      </xdr:nvSpPr>
      <xdr:spPr bwMode="auto">
        <a:xfrm rot="10800000">
          <a:off x="3057525" y="6981825"/>
          <a:ext cx="1666875" cy="4476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1171575</xdr:colOff>
      <xdr:row>35</xdr:row>
      <xdr:rowOff>28575</xdr:rowOff>
    </xdr:from>
    <xdr:to>
      <xdr:col>3</xdr:col>
      <xdr:colOff>409575</xdr:colOff>
      <xdr:row>37</xdr:row>
      <xdr:rowOff>123825</xdr:rowOff>
    </xdr:to>
    <xdr:sp macro="" textlink="">
      <xdr:nvSpPr>
        <xdr:cNvPr id="51272" name="AutoShape 1">
          <a:hlinkClick xmlns:r="http://schemas.openxmlformats.org/officeDocument/2006/relationships" r:id="rId1"/>
        </xdr:cNvPr>
        <xdr:cNvSpPr>
          <a:spLocks noChangeArrowheads="1"/>
        </xdr:cNvSpPr>
      </xdr:nvSpPr>
      <xdr:spPr bwMode="auto">
        <a:xfrm rot="10800000">
          <a:off x="3667125" y="10477500"/>
          <a:ext cx="2038350" cy="4191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graphicFrame macro="">
      <xdr:nvGraphicFramePr>
        <xdr:cNvPr id="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0</xdr:row>
      <xdr:rowOff>0</xdr:rowOff>
    </xdr:from>
    <xdr:to>
      <xdr:col>1</xdr:col>
      <xdr:colOff>0</xdr:colOff>
      <xdr:row>0</xdr:row>
      <xdr:rowOff>0</xdr:rowOff>
    </xdr:to>
    <xdr:graphicFrame macro="">
      <xdr:nvGraphicFramePr>
        <xdr:cNvPr id="3" name="Grafik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0</xdr:rowOff>
    </xdr:from>
    <xdr:to>
      <xdr:col>1</xdr:col>
      <xdr:colOff>0</xdr:colOff>
      <xdr:row>0</xdr:row>
      <xdr:rowOff>0</xdr:rowOff>
    </xdr:to>
    <xdr:sp macro="" textlink="">
      <xdr:nvSpPr>
        <xdr:cNvPr id="4" name="AutoShape 4">
          <a:hlinkClick xmlns:r="http://schemas.openxmlformats.org/officeDocument/2006/relationships" r:id="rId3"/>
        </xdr:cNvPr>
        <xdr:cNvSpPr>
          <a:spLocks noChangeArrowheads="1"/>
        </xdr:cNvSpPr>
      </xdr:nvSpPr>
      <xdr:spPr bwMode="auto">
        <a:xfrm rot="10800000">
          <a:off x="3581400" y="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628650</xdr:colOff>
      <xdr:row>28</xdr:row>
      <xdr:rowOff>0</xdr:rowOff>
    </xdr:from>
    <xdr:to>
      <xdr:col>1</xdr:col>
      <xdr:colOff>3105150</xdr:colOff>
      <xdr:row>30</xdr:row>
      <xdr:rowOff>123825</xdr:rowOff>
    </xdr:to>
    <xdr:sp macro="" textlink="">
      <xdr:nvSpPr>
        <xdr:cNvPr id="5" name="AutoShape 6">
          <a:hlinkClick xmlns:r="http://schemas.openxmlformats.org/officeDocument/2006/relationships" r:id="rId4"/>
        </xdr:cNvPr>
        <xdr:cNvSpPr>
          <a:spLocks noChangeArrowheads="1"/>
        </xdr:cNvSpPr>
      </xdr:nvSpPr>
      <xdr:spPr bwMode="auto">
        <a:xfrm rot="10800000">
          <a:off x="4210050" y="6600825"/>
          <a:ext cx="2476500" cy="4476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71.xml><?xml version="1.0" encoding="utf-8"?>
<xdr:wsDr xmlns:xdr="http://schemas.openxmlformats.org/drawingml/2006/spreadsheetDrawing" xmlns:a="http://schemas.openxmlformats.org/drawingml/2006/main">
  <xdr:twoCellAnchor>
    <xdr:from>
      <xdr:col>2</xdr:col>
      <xdr:colOff>0</xdr:colOff>
      <xdr:row>0</xdr:row>
      <xdr:rowOff>0</xdr:rowOff>
    </xdr:from>
    <xdr:to>
      <xdr:col>3</xdr:col>
      <xdr:colOff>0</xdr:colOff>
      <xdr:row>0</xdr:row>
      <xdr:rowOff>0</xdr:rowOff>
    </xdr:to>
    <xdr:graphicFrame macro="">
      <xdr:nvGraphicFramePr>
        <xdr:cNvPr id="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28575</xdr:colOff>
      <xdr:row>0</xdr:row>
      <xdr:rowOff>0</xdr:rowOff>
    </xdr:from>
    <xdr:to>
      <xdr:col>3</xdr:col>
      <xdr:colOff>0</xdr:colOff>
      <xdr:row>0</xdr:row>
      <xdr:rowOff>0</xdr:rowOff>
    </xdr:to>
    <xdr:graphicFrame macro="">
      <xdr:nvGraphicFramePr>
        <xdr:cNvPr id="3" name="Grafik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0</xdr:row>
      <xdr:rowOff>0</xdr:rowOff>
    </xdr:from>
    <xdr:to>
      <xdr:col>3</xdr:col>
      <xdr:colOff>0</xdr:colOff>
      <xdr:row>0</xdr:row>
      <xdr:rowOff>0</xdr:rowOff>
    </xdr:to>
    <xdr:sp macro="" textlink="">
      <xdr:nvSpPr>
        <xdr:cNvPr id="4" name="AutoShape 3">
          <a:hlinkClick xmlns:r="http://schemas.openxmlformats.org/officeDocument/2006/relationships" r:id="rId3"/>
        </xdr:cNvPr>
        <xdr:cNvSpPr>
          <a:spLocks noChangeArrowheads="1"/>
        </xdr:cNvSpPr>
      </xdr:nvSpPr>
      <xdr:spPr bwMode="auto">
        <a:xfrm rot="10800000">
          <a:off x="10744200" y="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628650</xdr:colOff>
      <xdr:row>32</xdr:row>
      <xdr:rowOff>0</xdr:rowOff>
    </xdr:from>
    <xdr:to>
      <xdr:col>1</xdr:col>
      <xdr:colOff>3105150</xdr:colOff>
      <xdr:row>34</xdr:row>
      <xdr:rowOff>123825</xdr:rowOff>
    </xdr:to>
    <xdr:sp macro="" textlink="">
      <xdr:nvSpPr>
        <xdr:cNvPr id="5" name="AutoShape 6">
          <a:hlinkClick xmlns:r="http://schemas.openxmlformats.org/officeDocument/2006/relationships" r:id="rId4"/>
        </xdr:cNvPr>
        <xdr:cNvSpPr>
          <a:spLocks noChangeArrowheads="1"/>
        </xdr:cNvSpPr>
      </xdr:nvSpPr>
      <xdr:spPr bwMode="auto">
        <a:xfrm rot="10800000">
          <a:off x="4210050" y="7600950"/>
          <a:ext cx="2476500" cy="4476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72.xml><?xml version="1.0" encoding="utf-8"?>
<xdr:wsDr xmlns:xdr="http://schemas.openxmlformats.org/drawingml/2006/spreadsheetDrawing" xmlns:a="http://schemas.openxmlformats.org/drawingml/2006/main">
  <xdr:twoCellAnchor>
    <xdr:from>
      <xdr:col>2</xdr:col>
      <xdr:colOff>0</xdr:colOff>
      <xdr:row>0</xdr:row>
      <xdr:rowOff>0</xdr:rowOff>
    </xdr:from>
    <xdr:to>
      <xdr:col>3</xdr:col>
      <xdr:colOff>0</xdr:colOff>
      <xdr:row>0</xdr:row>
      <xdr:rowOff>0</xdr:rowOff>
    </xdr:to>
    <xdr:graphicFrame macro="">
      <xdr:nvGraphicFramePr>
        <xdr:cNvPr id="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28575</xdr:colOff>
      <xdr:row>0</xdr:row>
      <xdr:rowOff>0</xdr:rowOff>
    </xdr:from>
    <xdr:to>
      <xdr:col>3</xdr:col>
      <xdr:colOff>0</xdr:colOff>
      <xdr:row>0</xdr:row>
      <xdr:rowOff>0</xdr:rowOff>
    </xdr:to>
    <xdr:graphicFrame macro="">
      <xdr:nvGraphicFramePr>
        <xdr:cNvPr id="3" name="Grafik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0</xdr:row>
      <xdr:rowOff>0</xdr:rowOff>
    </xdr:from>
    <xdr:to>
      <xdr:col>3</xdr:col>
      <xdr:colOff>0</xdr:colOff>
      <xdr:row>0</xdr:row>
      <xdr:rowOff>0</xdr:rowOff>
    </xdr:to>
    <xdr:sp macro="" textlink="">
      <xdr:nvSpPr>
        <xdr:cNvPr id="4" name="AutoShape 3">
          <a:hlinkClick xmlns:r="http://schemas.openxmlformats.org/officeDocument/2006/relationships" r:id="rId3"/>
        </xdr:cNvPr>
        <xdr:cNvSpPr>
          <a:spLocks noChangeArrowheads="1"/>
        </xdr:cNvSpPr>
      </xdr:nvSpPr>
      <xdr:spPr bwMode="auto">
        <a:xfrm rot="10800000">
          <a:off x="10315575" y="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742950</xdr:colOff>
      <xdr:row>24</xdr:row>
      <xdr:rowOff>161925</xdr:rowOff>
    </xdr:from>
    <xdr:to>
      <xdr:col>1</xdr:col>
      <xdr:colOff>2581275</xdr:colOff>
      <xdr:row>27</xdr:row>
      <xdr:rowOff>123825</xdr:rowOff>
    </xdr:to>
    <xdr:sp macro="" textlink="">
      <xdr:nvSpPr>
        <xdr:cNvPr id="5" name="AutoShape 4">
          <a:hlinkClick xmlns:r="http://schemas.openxmlformats.org/officeDocument/2006/relationships" r:id="rId4"/>
        </xdr:cNvPr>
        <xdr:cNvSpPr>
          <a:spLocks noChangeArrowheads="1"/>
        </xdr:cNvSpPr>
      </xdr:nvSpPr>
      <xdr:spPr bwMode="auto">
        <a:xfrm rot="10800000">
          <a:off x="4181475" y="5810250"/>
          <a:ext cx="1838325" cy="4476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graphicFrame macro="">
      <xdr:nvGraphicFramePr>
        <xdr:cNvPr id="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0</xdr:row>
      <xdr:rowOff>0</xdr:rowOff>
    </xdr:from>
    <xdr:to>
      <xdr:col>1</xdr:col>
      <xdr:colOff>0</xdr:colOff>
      <xdr:row>0</xdr:row>
      <xdr:rowOff>0</xdr:rowOff>
    </xdr:to>
    <xdr:graphicFrame macro="">
      <xdr:nvGraphicFramePr>
        <xdr:cNvPr id="3" name="Grafik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0</xdr:rowOff>
    </xdr:from>
    <xdr:to>
      <xdr:col>1</xdr:col>
      <xdr:colOff>0</xdr:colOff>
      <xdr:row>0</xdr:row>
      <xdr:rowOff>0</xdr:rowOff>
    </xdr:to>
    <xdr:sp macro="" textlink="">
      <xdr:nvSpPr>
        <xdr:cNvPr id="4" name="AutoShape 3">
          <a:hlinkClick xmlns:r="http://schemas.openxmlformats.org/officeDocument/2006/relationships" r:id="rId3"/>
        </xdr:cNvPr>
        <xdr:cNvSpPr>
          <a:spLocks noChangeArrowheads="1"/>
        </xdr:cNvSpPr>
      </xdr:nvSpPr>
      <xdr:spPr bwMode="auto">
        <a:xfrm rot="10800000">
          <a:off x="3581400" y="0"/>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1000125</xdr:colOff>
      <xdr:row>27</xdr:row>
      <xdr:rowOff>161925</xdr:rowOff>
    </xdr:from>
    <xdr:to>
      <xdr:col>1</xdr:col>
      <xdr:colOff>2657475</xdr:colOff>
      <xdr:row>30</xdr:row>
      <xdr:rowOff>123825</xdr:rowOff>
    </xdr:to>
    <xdr:sp macro="" textlink="">
      <xdr:nvSpPr>
        <xdr:cNvPr id="5" name="AutoShape 4">
          <a:hlinkClick xmlns:r="http://schemas.openxmlformats.org/officeDocument/2006/relationships" r:id="rId4"/>
        </xdr:cNvPr>
        <xdr:cNvSpPr>
          <a:spLocks noChangeArrowheads="1"/>
        </xdr:cNvSpPr>
      </xdr:nvSpPr>
      <xdr:spPr bwMode="auto">
        <a:xfrm rot="10800000">
          <a:off x="4581525" y="6610350"/>
          <a:ext cx="1657350" cy="4476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74.xml><?xml version="1.0" encoding="utf-8"?>
<xdr:wsDr xmlns:xdr="http://schemas.openxmlformats.org/drawingml/2006/spreadsheetDrawing" xmlns:a="http://schemas.openxmlformats.org/drawingml/2006/main">
  <xdr:twoCellAnchor>
    <xdr:from>
      <xdr:col>1</xdr:col>
      <xdr:colOff>600075</xdr:colOff>
      <xdr:row>16</xdr:row>
      <xdr:rowOff>161925</xdr:rowOff>
    </xdr:from>
    <xdr:to>
      <xdr:col>1</xdr:col>
      <xdr:colOff>2295525</xdr:colOff>
      <xdr:row>19</xdr:row>
      <xdr:rowOff>123825</xdr:rowOff>
    </xdr:to>
    <xdr:sp macro="" textlink="">
      <xdr:nvSpPr>
        <xdr:cNvPr id="5" name="AutoShape 4">
          <a:hlinkClick xmlns:r="http://schemas.openxmlformats.org/officeDocument/2006/relationships" r:id="rId1"/>
        </xdr:cNvPr>
        <xdr:cNvSpPr>
          <a:spLocks noChangeArrowheads="1"/>
        </xdr:cNvSpPr>
      </xdr:nvSpPr>
      <xdr:spPr bwMode="auto">
        <a:xfrm rot="10800000">
          <a:off x="3162300" y="3724275"/>
          <a:ext cx="1695450" cy="4476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75.xml><?xml version="1.0" encoding="utf-8"?>
<xdr:wsDr xmlns:xdr="http://schemas.openxmlformats.org/drawingml/2006/spreadsheetDrawing" xmlns:a="http://schemas.openxmlformats.org/drawingml/2006/main">
  <xdr:twoCellAnchor>
    <xdr:from>
      <xdr:col>3</xdr:col>
      <xdr:colOff>47625</xdr:colOff>
      <xdr:row>49</xdr:row>
      <xdr:rowOff>19050</xdr:rowOff>
    </xdr:from>
    <xdr:to>
      <xdr:col>4</xdr:col>
      <xdr:colOff>619125</xdr:colOff>
      <xdr:row>51</xdr:row>
      <xdr:rowOff>123825</xdr:rowOff>
    </xdr:to>
    <xdr:sp macro="" textlink="">
      <xdr:nvSpPr>
        <xdr:cNvPr id="2" name="AutoShape 1">
          <a:hlinkClick xmlns:r="http://schemas.openxmlformats.org/officeDocument/2006/relationships" r:id="rId1"/>
        </xdr:cNvPr>
        <xdr:cNvSpPr>
          <a:spLocks noChangeArrowheads="1"/>
        </xdr:cNvSpPr>
      </xdr:nvSpPr>
      <xdr:spPr bwMode="auto">
        <a:xfrm rot="10800000">
          <a:off x="2124075" y="21193125"/>
          <a:ext cx="1638300" cy="5334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76.xml><?xml version="1.0" encoding="utf-8"?>
<xdr:wsDr xmlns:xdr="http://schemas.openxmlformats.org/drawingml/2006/spreadsheetDrawing" xmlns:a="http://schemas.openxmlformats.org/drawingml/2006/main">
  <xdr:twoCellAnchor>
    <xdr:from>
      <xdr:col>3</xdr:col>
      <xdr:colOff>47625</xdr:colOff>
      <xdr:row>53</xdr:row>
      <xdr:rowOff>19050</xdr:rowOff>
    </xdr:from>
    <xdr:to>
      <xdr:col>4</xdr:col>
      <xdr:colOff>619125</xdr:colOff>
      <xdr:row>55</xdr:row>
      <xdr:rowOff>123825</xdr:rowOff>
    </xdr:to>
    <xdr:sp macro="" textlink="">
      <xdr:nvSpPr>
        <xdr:cNvPr id="2" name="AutoShape 1">
          <a:hlinkClick xmlns:r="http://schemas.openxmlformats.org/officeDocument/2006/relationships" r:id="rId1"/>
        </xdr:cNvPr>
        <xdr:cNvSpPr>
          <a:spLocks noChangeArrowheads="1"/>
        </xdr:cNvSpPr>
      </xdr:nvSpPr>
      <xdr:spPr bwMode="auto">
        <a:xfrm rot="10800000">
          <a:off x="2124075" y="21193125"/>
          <a:ext cx="1638300" cy="5334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77.xml><?xml version="1.0" encoding="utf-8"?>
<xdr:wsDr xmlns:xdr="http://schemas.openxmlformats.org/drawingml/2006/spreadsheetDrawing" xmlns:a="http://schemas.openxmlformats.org/drawingml/2006/main">
  <xdr:twoCellAnchor>
    <xdr:from>
      <xdr:col>2</xdr:col>
      <xdr:colOff>47625</xdr:colOff>
      <xdr:row>83</xdr:row>
      <xdr:rowOff>38100</xdr:rowOff>
    </xdr:from>
    <xdr:to>
      <xdr:col>3</xdr:col>
      <xdr:colOff>800100</xdr:colOff>
      <xdr:row>85</xdr:row>
      <xdr:rowOff>133350</xdr:rowOff>
    </xdr:to>
    <xdr:sp macro="" textlink="">
      <xdr:nvSpPr>
        <xdr:cNvPr id="2" name="AutoShape 1">
          <a:hlinkClick xmlns:r="http://schemas.openxmlformats.org/officeDocument/2006/relationships" r:id="rId1"/>
        </xdr:cNvPr>
        <xdr:cNvSpPr>
          <a:spLocks noChangeArrowheads="1"/>
        </xdr:cNvSpPr>
      </xdr:nvSpPr>
      <xdr:spPr bwMode="auto">
        <a:xfrm rot="10800000">
          <a:off x="2200275" y="21412200"/>
          <a:ext cx="1752600" cy="5238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78.xml><?xml version="1.0" encoding="utf-8"?>
<xdr:wsDr xmlns:xdr="http://schemas.openxmlformats.org/drawingml/2006/spreadsheetDrawing" xmlns:a="http://schemas.openxmlformats.org/drawingml/2006/main">
  <xdr:twoCellAnchor>
    <xdr:from>
      <xdr:col>2</xdr:col>
      <xdr:colOff>228600</xdr:colOff>
      <xdr:row>79</xdr:row>
      <xdr:rowOff>38100</xdr:rowOff>
    </xdr:from>
    <xdr:to>
      <xdr:col>3</xdr:col>
      <xdr:colOff>847725</xdr:colOff>
      <xdr:row>81</xdr:row>
      <xdr:rowOff>133350</xdr:rowOff>
    </xdr:to>
    <xdr:sp macro="" textlink="">
      <xdr:nvSpPr>
        <xdr:cNvPr id="2" name="AutoShape 1">
          <a:hlinkClick xmlns:r="http://schemas.openxmlformats.org/officeDocument/2006/relationships" r:id="rId1"/>
        </xdr:cNvPr>
        <xdr:cNvSpPr>
          <a:spLocks noChangeArrowheads="1"/>
        </xdr:cNvSpPr>
      </xdr:nvSpPr>
      <xdr:spPr bwMode="auto">
        <a:xfrm rot="10800000">
          <a:off x="2400300" y="19973925"/>
          <a:ext cx="1600200" cy="5238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79.xml><?xml version="1.0" encoding="utf-8"?>
<xdr:wsDr xmlns:xdr="http://schemas.openxmlformats.org/drawingml/2006/spreadsheetDrawing" xmlns:a="http://schemas.openxmlformats.org/drawingml/2006/main">
  <xdr:twoCellAnchor>
    <xdr:from>
      <xdr:col>2</xdr:col>
      <xdr:colOff>161925</xdr:colOff>
      <xdr:row>79</xdr:row>
      <xdr:rowOff>38100</xdr:rowOff>
    </xdr:from>
    <xdr:to>
      <xdr:col>3</xdr:col>
      <xdr:colOff>781050</xdr:colOff>
      <xdr:row>81</xdr:row>
      <xdr:rowOff>133350</xdr:rowOff>
    </xdr:to>
    <xdr:sp macro="" textlink="">
      <xdr:nvSpPr>
        <xdr:cNvPr id="2" name="AutoShape 1">
          <a:hlinkClick xmlns:r="http://schemas.openxmlformats.org/officeDocument/2006/relationships" r:id="rId1"/>
        </xdr:cNvPr>
        <xdr:cNvSpPr>
          <a:spLocks noChangeArrowheads="1"/>
        </xdr:cNvSpPr>
      </xdr:nvSpPr>
      <xdr:spPr bwMode="auto">
        <a:xfrm rot="10800000">
          <a:off x="2333625" y="20212050"/>
          <a:ext cx="1600200" cy="5238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1171575</xdr:colOff>
      <xdr:row>34</xdr:row>
      <xdr:rowOff>28575</xdr:rowOff>
    </xdr:from>
    <xdr:to>
      <xdr:col>3</xdr:col>
      <xdr:colOff>409575</xdr:colOff>
      <xdr:row>36</xdr:row>
      <xdr:rowOff>123825</xdr:rowOff>
    </xdr:to>
    <xdr:sp macro="" textlink="">
      <xdr:nvSpPr>
        <xdr:cNvPr id="52296" name="AutoShape 3">
          <a:hlinkClick xmlns:r="http://schemas.openxmlformats.org/officeDocument/2006/relationships" r:id="rId1"/>
        </xdr:cNvPr>
        <xdr:cNvSpPr>
          <a:spLocks noChangeArrowheads="1"/>
        </xdr:cNvSpPr>
      </xdr:nvSpPr>
      <xdr:spPr bwMode="auto">
        <a:xfrm rot="10800000">
          <a:off x="3667125" y="10315575"/>
          <a:ext cx="2038350" cy="4191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80.xml><?xml version="1.0" encoding="utf-8"?>
<xdr:wsDr xmlns:xdr="http://schemas.openxmlformats.org/drawingml/2006/spreadsheetDrawing" xmlns:a="http://schemas.openxmlformats.org/drawingml/2006/main">
  <xdr:twoCellAnchor>
    <xdr:from>
      <xdr:col>2</xdr:col>
      <xdr:colOff>952500</xdr:colOff>
      <xdr:row>70</xdr:row>
      <xdr:rowOff>38100</xdr:rowOff>
    </xdr:from>
    <xdr:to>
      <xdr:col>5</xdr:col>
      <xdr:colOff>257175</xdr:colOff>
      <xdr:row>72</xdr:row>
      <xdr:rowOff>133350</xdr:rowOff>
    </xdr:to>
    <xdr:sp macro="" textlink="">
      <xdr:nvSpPr>
        <xdr:cNvPr id="2" name="AutoShape 1">
          <a:hlinkClick xmlns:r="http://schemas.openxmlformats.org/officeDocument/2006/relationships" r:id="rId1"/>
        </xdr:cNvPr>
        <xdr:cNvSpPr>
          <a:spLocks noChangeArrowheads="1"/>
        </xdr:cNvSpPr>
      </xdr:nvSpPr>
      <xdr:spPr bwMode="auto">
        <a:xfrm rot="10800000">
          <a:off x="2028825" y="18307050"/>
          <a:ext cx="1695450" cy="5905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81.xml><?xml version="1.0" encoding="utf-8"?>
<xdr:wsDr xmlns:xdr="http://schemas.openxmlformats.org/drawingml/2006/spreadsheetDrawing" xmlns:a="http://schemas.openxmlformats.org/drawingml/2006/main">
  <xdr:twoCellAnchor>
    <xdr:from>
      <xdr:col>3</xdr:col>
      <xdr:colOff>952500</xdr:colOff>
      <xdr:row>79</xdr:row>
      <xdr:rowOff>38100</xdr:rowOff>
    </xdr:from>
    <xdr:to>
      <xdr:col>6</xdr:col>
      <xdr:colOff>257175</xdr:colOff>
      <xdr:row>81</xdr:row>
      <xdr:rowOff>133350</xdr:rowOff>
    </xdr:to>
    <xdr:sp macro="" textlink="">
      <xdr:nvSpPr>
        <xdr:cNvPr id="2" name="AutoShape 1">
          <a:hlinkClick xmlns:r="http://schemas.openxmlformats.org/officeDocument/2006/relationships" r:id="rId1"/>
        </xdr:cNvPr>
        <xdr:cNvSpPr>
          <a:spLocks noChangeArrowheads="1"/>
        </xdr:cNvSpPr>
      </xdr:nvSpPr>
      <xdr:spPr bwMode="auto">
        <a:xfrm rot="10800000">
          <a:off x="2943225" y="19973925"/>
          <a:ext cx="1590675" cy="5334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82.xml><?xml version="1.0" encoding="utf-8"?>
<xdr:wsDr xmlns:xdr="http://schemas.openxmlformats.org/drawingml/2006/spreadsheetDrawing" xmlns:a="http://schemas.openxmlformats.org/drawingml/2006/main">
  <xdr:twoCellAnchor>
    <xdr:from>
      <xdr:col>3</xdr:col>
      <xdr:colOff>952500</xdr:colOff>
      <xdr:row>79</xdr:row>
      <xdr:rowOff>38100</xdr:rowOff>
    </xdr:from>
    <xdr:to>
      <xdr:col>6</xdr:col>
      <xdr:colOff>257175</xdr:colOff>
      <xdr:row>81</xdr:row>
      <xdr:rowOff>133350</xdr:rowOff>
    </xdr:to>
    <xdr:sp macro="" textlink="">
      <xdr:nvSpPr>
        <xdr:cNvPr id="2" name="AutoShape 1">
          <a:hlinkClick xmlns:r="http://schemas.openxmlformats.org/officeDocument/2006/relationships" r:id="rId1"/>
        </xdr:cNvPr>
        <xdr:cNvSpPr>
          <a:spLocks noChangeArrowheads="1"/>
        </xdr:cNvSpPr>
      </xdr:nvSpPr>
      <xdr:spPr bwMode="auto">
        <a:xfrm rot="10800000">
          <a:off x="3038475" y="20021550"/>
          <a:ext cx="1676400" cy="51435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83.xml><?xml version="1.0" encoding="utf-8"?>
<xdr:wsDr xmlns:xdr="http://schemas.openxmlformats.org/drawingml/2006/spreadsheetDrawing" xmlns:a="http://schemas.openxmlformats.org/drawingml/2006/main">
  <xdr:twoCellAnchor>
    <xdr:from>
      <xdr:col>3</xdr:col>
      <xdr:colOff>952500</xdr:colOff>
      <xdr:row>79</xdr:row>
      <xdr:rowOff>38100</xdr:rowOff>
    </xdr:from>
    <xdr:to>
      <xdr:col>6</xdr:col>
      <xdr:colOff>257175</xdr:colOff>
      <xdr:row>81</xdr:row>
      <xdr:rowOff>133350</xdr:rowOff>
    </xdr:to>
    <xdr:sp macro="" textlink="">
      <xdr:nvSpPr>
        <xdr:cNvPr id="2" name="AutoShape 1">
          <a:hlinkClick xmlns:r="http://schemas.openxmlformats.org/officeDocument/2006/relationships" r:id="rId1"/>
        </xdr:cNvPr>
        <xdr:cNvSpPr>
          <a:spLocks noChangeArrowheads="1"/>
        </xdr:cNvSpPr>
      </xdr:nvSpPr>
      <xdr:spPr bwMode="auto">
        <a:xfrm rot="10800000">
          <a:off x="3124200" y="20983575"/>
          <a:ext cx="1685925" cy="5238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84.xml><?xml version="1.0" encoding="utf-8"?>
<xdr:wsDr xmlns:xdr="http://schemas.openxmlformats.org/drawingml/2006/spreadsheetDrawing" xmlns:a="http://schemas.openxmlformats.org/drawingml/2006/main">
  <xdr:twoCellAnchor>
    <xdr:from>
      <xdr:col>2</xdr:col>
      <xdr:colOff>104775</xdr:colOff>
      <xdr:row>96</xdr:row>
      <xdr:rowOff>38100</xdr:rowOff>
    </xdr:from>
    <xdr:to>
      <xdr:col>4</xdr:col>
      <xdr:colOff>0</xdr:colOff>
      <xdr:row>98</xdr:row>
      <xdr:rowOff>133350</xdr:rowOff>
    </xdr:to>
    <xdr:sp macro="" textlink="">
      <xdr:nvSpPr>
        <xdr:cNvPr id="2" name="AutoShape 1">
          <a:hlinkClick xmlns:r="http://schemas.openxmlformats.org/officeDocument/2006/relationships" r:id="rId1"/>
        </xdr:cNvPr>
        <xdr:cNvSpPr>
          <a:spLocks noChangeArrowheads="1"/>
        </xdr:cNvSpPr>
      </xdr:nvSpPr>
      <xdr:spPr bwMode="auto">
        <a:xfrm rot="10800000">
          <a:off x="1590675" y="24136350"/>
          <a:ext cx="1457325" cy="5238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0</xdr:colOff>
      <xdr:row>95</xdr:row>
      <xdr:rowOff>0</xdr:rowOff>
    </xdr:from>
    <xdr:to>
      <xdr:col>7</xdr:col>
      <xdr:colOff>266700</xdr:colOff>
      <xdr:row>98</xdr:row>
      <xdr:rowOff>0</xdr:rowOff>
    </xdr:to>
    <xdr:sp macro="" textlink="">
      <xdr:nvSpPr>
        <xdr:cNvPr id="3" name="AutoShape 2">
          <a:hlinkClick xmlns:r="http://schemas.openxmlformats.org/officeDocument/2006/relationships" r:id="rId2"/>
        </xdr:cNvPr>
        <xdr:cNvSpPr>
          <a:spLocks noChangeArrowheads="1"/>
        </xdr:cNvSpPr>
      </xdr:nvSpPr>
      <xdr:spPr bwMode="auto">
        <a:xfrm>
          <a:off x="3829050" y="23936325"/>
          <a:ext cx="1828800" cy="59055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4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85.xml><?xml version="1.0" encoding="utf-8"?>
<xdr:wsDr xmlns:xdr="http://schemas.openxmlformats.org/drawingml/2006/spreadsheetDrawing" xmlns:a="http://schemas.openxmlformats.org/drawingml/2006/main">
  <xdr:twoCellAnchor>
    <xdr:from>
      <xdr:col>2</xdr:col>
      <xdr:colOff>104775</xdr:colOff>
      <xdr:row>99</xdr:row>
      <xdr:rowOff>38100</xdr:rowOff>
    </xdr:from>
    <xdr:to>
      <xdr:col>4</xdr:col>
      <xdr:colOff>28575</xdr:colOff>
      <xdr:row>101</xdr:row>
      <xdr:rowOff>133350</xdr:rowOff>
    </xdr:to>
    <xdr:sp macro="" textlink="">
      <xdr:nvSpPr>
        <xdr:cNvPr id="2" name="AutoShape 1">
          <a:hlinkClick xmlns:r="http://schemas.openxmlformats.org/officeDocument/2006/relationships" r:id="rId1"/>
        </xdr:cNvPr>
        <xdr:cNvSpPr>
          <a:spLocks noChangeArrowheads="1"/>
        </xdr:cNvSpPr>
      </xdr:nvSpPr>
      <xdr:spPr bwMode="auto">
        <a:xfrm rot="10800000">
          <a:off x="3143250" y="22831425"/>
          <a:ext cx="1581150" cy="5238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86.xml><?xml version="1.0" encoding="utf-8"?>
<xdr:wsDr xmlns:xdr="http://schemas.openxmlformats.org/drawingml/2006/spreadsheetDrawing" xmlns:a="http://schemas.openxmlformats.org/drawingml/2006/main">
  <xdr:twoCellAnchor>
    <xdr:from>
      <xdr:col>2</xdr:col>
      <xdr:colOff>104775</xdr:colOff>
      <xdr:row>100</xdr:row>
      <xdr:rowOff>38100</xdr:rowOff>
    </xdr:from>
    <xdr:to>
      <xdr:col>4</xdr:col>
      <xdr:colOff>28575</xdr:colOff>
      <xdr:row>102</xdr:row>
      <xdr:rowOff>133350</xdr:rowOff>
    </xdr:to>
    <xdr:sp macro="" textlink="">
      <xdr:nvSpPr>
        <xdr:cNvPr id="2" name="AutoShape 1">
          <a:hlinkClick xmlns:r="http://schemas.openxmlformats.org/officeDocument/2006/relationships" r:id="rId1"/>
        </xdr:cNvPr>
        <xdr:cNvSpPr>
          <a:spLocks noChangeArrowheads="1"/>
        </xdr:cNvSpPr>
      </xdr:nvSpPr>
      <xdr:spPr bwMode="auto">
        <a:xfrm rot="10800000">
          <a:off x="3143250" y="22850475"/>
          <a:ext cx="1581150" cy="5238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87.xml><?xml version="1.0" encoding="utf-8"?>
<xdr:wsDr xmlns:xdr="http://schemas.openxmlformats.org/drawingml/2006/spreadsheetDrawing" xmlns:a="http://schemas.openxmlformats.org/drawingml/2006/main">
  <xdr:twoCellAnchor>
    <xdr:from>
      <xdr:col>2</xdr:col>
      <xdr:colOff>104775</xdr:colOff>
      <xdr:row>99</xdr:row>
      <xdr:rowOff>38100</xdr:rowOff>
    </xdr:from>
    <xdr:to>
      <xdr:col>4</xdr:col>
      <xdr:colOff>28575</xdr:colOff>
      <xdr:row>101</xdr:row>
      <xdr:rowOff>133350</xdr:rowOff>
    </xdr:to>
    <xdr:sp macro="" textlink="">
      <xdr:nvSpPr>
        <xdr:cNvPr id="2" name="AutoShape 1">
          <a:hlinkClick xmlns:r="http://schemas.openxmlformats.org/officeDocument/2006/relationships" r:id="rId1"/>
        </xdr:cNvPr>
        <xdr:cNvSpPr>
          <a:spLocks noChangeArrowheads="1"/>
        </xdr:cNvSpPr>
      </xdr:nvSpPr>
      <xdr:spPr bwMode="auto">
        <a:xfrm rot="10800000">
          <a:off x="3143250" y="22545675"/>
          <a:ext cx="1581150" cy="5238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88.xml><?xml version="1.0" encoding="utf-8"?>
<xdr:wsDr xmlns:xdr="http://schemas.openxmlformats.org/drawingml/2006/spreadsheetDrawing" xmlns:a="http://schemas.openxmlformats.org/drawingml/2006/main">
  <xdr:twoCellAnchor>
    <xdr:from>
      <xdr:col>2</xdr:col>
      <xdr:colOff>104775</xdr:colOff>
      <xdr:row>99</xdr:row>
      <xdr:rowOff>38100</xdr:rowOff>
    </xdr:from>
    <xdr:to>
      <xdr:col>4</xdr:col>
      <xdr:colOff>28575</xdr:colOff>
      <xdr:row>101</xdr:row>
      <xdr:rowOff>133350</xdr:rowOff>
    </xdr:to>
    <xdr:sp macro="" textlink="">
      <xdr:nvSpPr>
        <xdr:cNvPr id="2" name="AutoShape 1">
          <a:hlinkClick xmlns:r="http://schemas.openxmlformats.org/officeDocument/2006/relationships" r:id="rId1"/>
        </xdr:cNvPr>
        <xdr:cNvSpPr>
          <a:spLocks noChangeArrowheads="1"/>
        </xdr:cNvSpPr>
      </xdr:nvSpPr>
      <xdr:spPr bwMode="auto">
        <a:xfrm rot="10800000">
          <a:off x="3143250" y="22526625"/>
          <a:ext cx="1581150" cy="5238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89.xml><?xml version="1.0" encoding="utf-8"?>
<xdr:wsDr xmlns:xdr="http://schemas.openxmlformats.org/drawingml/2006/spreadsheetDrawing" xmlns:a="http://schemas.openxmlformats.org/drawingml/2006/main">
  <xdr:twoCellAnchor>
    <xdr:from>
      <xdr:col>2</xdr:col>
      <xdr:colOff>104775</xdr:colOff>
      <xdr:row>99</xdr:row>
      <xdr:rowOff>38100</xdr:rowOff>
    </xdr:from>
    <xdr:to>
      <xdr:col>4</xdr:col>
      <xdr:colOff>28575</xdr:colOff>
      <xdr:row>101</xdr:row>
      <xdr:rowOff>133350</xdr:rowOff>
    </xdr:to>
    <xdr:sp macro="" textlink="">
      <xdr:nvSpPr>
        <xdr:cNvPr id="2" name="AutoShape 1">
          <a:hlinkClick xmlns:r="http://schemas.openxmlformats.org/officeDocument/2006/relationships" r:id="rId1"/>
        </xdr:cNvPr>
        <xdr:cNvSpPr>
          <a:spLocks noChangeArrowheads="1"/>
        </xdr:cNvSpPr>
      </xdr:nvSpPr>
      <xdr:spPr bwMode="auto">
        <a:xfrm rot="10800000">
          <a:off x="3143250" y="22526625"/>
          <a:ext cx="1581150" cy="5238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342900</xdr:colOff>
      <xdr:row>32</xdr:row>
      <xdr:rowOff>66675</xdr:rowOff>
    </xdr:from>
    <xdr:to>
      <xdr:col>3</xdr:col>
      <xdr:colOff>409575</xdr:colOff>
      <xdr:row>34</xdr:row>
      <xdr:rowOff>123825</xdr:rowOff>
    </xdr:to>
    <xdr:sp macro="" textlink="">
      <xdr:nvSpPr>
        <xdr:cNvPr id="54344" name="AutoShape 1">
          <a:hlinkClick xmlns:r="http://schemas.openxmlformats.org/officeDocument/2006/relationships" r:id="rId1"/>
        </xdr:cNvPr>
        <xdr:cNvSpPr>
          <a:spLocks noChangeArrowheads="1"/>
        </xdr:cNvSpPr>
      </xdr:nvSpPr>
      <xdr:spPr bwMode="auto">
        <a:xfrm rot="10800000">
          <a:off x="3057525" y="8039100"/>
          <a:ext cx="1495425" cy="3810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90.xml><?xml version="1.0" encoding="utf-8"?>
<xdr:wsDr xmlns:xdr="http://schemas.openxmlformats.org/drawingml/2006/spreadsheetDrawing" xmlns:a="http://schemas.openxmlformats.org/drawingml/2006/main">
  <xdr:twoCellAnchor>
    <xdr:from>
      <xdr:col>2</xdr:col>
      <xdr:colOff>104775</xdr:colOff>
      <xdr:row>24</xdr:row>
      <xdr:rowOff>38100</xdr:rowOff>
    </xdr:from>
    <xdr:to>
      <xdr:col>4</xdr:col>
      <xdr:colOff>28575</xdr:colOff>
      <xdr:row>26</xdr:row>
      <xdr:rowOff>133350</xdr:rowOff>
    </xdr:to>
    <xdr:sp macro="" textlink="">
      <xdr:nvSpPr>
        <xdr:cNvPr id="2" name="AutoShape 1">
          <a:hlinkClick xmlns:r="http://schemas.openxmlformats.org/officeDocument/2006/relationships" r:id="rId1"/>
        </xdr:cNvPr>
        <xdr:cNvSpPr>
          <a:spLocks noChangeArrowheads="1"/>
        </xdr:cNvSpPr>
      </xdr:nvSpPr>
      <xdr:spPr bwMode="auto">
        <a:xfrm rot="10800000">
          <a:off x="1724025" y="6715125"/>
          <a:ext cx="1333500" cy="5238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91.xml><?xml version="1.0" encoding="utf-8"?>
<xdr:wsDr xmlns:xdr="http://schemas.openxmlformats.org/drawingml/2006/spreadsheetDrawing" xmlns:a="http://schemas.openxmlformats.org/drawingml/2006/main">
  <xdr:twoCellAnchor>
    <xdr:from>
      <xdr:col>2</xdr:col>
      <xdr:colOff>104775</xdr:colOff>
      <xdr:row>40</xdr:row>
      <xdr:rowOff>38100</xdr:rowOff>
    </xdr:from>
    <xdr:to>
      <xdr:col>4</xdr:col>
      <xdr:colOff>28575</xdr:colOff>
      <xdr:row>42</xdr:row>
      <xdr:rowOff>133350</xdr:rowOff>
    </xdr:to>
    <xdr:sp macro="" textlink="">
      <xdr:nvSpPr>
        <xdr:cNvPr id="2" name="AutoShape 1">
          <a:hlinkClick xmlns:r="http://schemas.openxmlformats.org/officeDocument/2006/relationships" r:id="rId1"/>
        </xdr:cNvPr>
        <xdr:cNvSpPr>
          <a:spLocks noChangeArrowheads="1"/>
        </xdr:cNvSpPr>
      </xdr:nvSpPr>
      <xdr:spPr bwMode="auto">
        <a:xfrm rot="10800000">
          <a:off x="1838325" y="11096625"/>
          <a:ext cx="1676400" cy="5238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92.xml><?xml version="1.0" encoding="utf-8"?>
<xdr:wsDr xmlns:xdr="http://schemas.openxmlformats.org/drawingml/2006/spreadsheetDrawing" xmlns:a="http://schemas.openxmlformats.org/drawingml/2006/main">
  <xdr:twoCellAnchor>
    <xdr:from>
      <xdr:col>2</xdr:col>
      <xdr:colOff>104775</xdr:colOff>
      <xdr:row>41</xdr:row>
      <xdr:rowOff>38100</xdr:rowOff>
    </xdr:from>
    <xdr:to>
      <xdr:col>4</xdr:col>
      <xdr:colOff>28575</xdr:colOff>
      <xdr:row>43</xdr:row>
      <xdr:rowOff>133350</xdr:rowOff>
    </xdr:to>
    <xdr:sp macro="" textlink="">
      <xdr:nvSpPr>
        <xdr:cNvPr id="2" name="AutoShape 1">
          <a:hlinkClick xmlns:r="http://schemas.openxmlformats.org/officeDocument/2006/relationships" r:id="rId1"/>
        </xdr:cNvPr>
        <xdr:cNvSpPr>
          <a:spLocks noChangeArrowheads="1"/>
        </xdr:cNvSpPr>
      </xdr:nvSpPr>
      <xdr:spPr bwMode="auto">
        <a:xfrm rot="10800000">
          <a:off x="1838325" y="11582400"/>
          <a:ext cx="1962150" cy="5238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93.xml><?xml version="1.0" encoding="utf-8"?>
<xdr:wsDr xmlns:xdr="http://schemas.openxmlformats.org/drawingml/2006/spreadsheetDrawing" xmlns:a="http://schemas.openxmlformats.org/drawingml/2006/main">
  <xdr:twoCellAnchor>
    <xdr:from>
      <xdr:col>2</xdr:col>
      <xdr:colOff>104775</xdr:colOff>
      <xdr:row>26</xdr:row>
      <xdr:rowOff>38100</xdr:rowOff>
    </xdr:from>
    <xdr:to>
      <xdr:col>4</xdr:col>
      <xdr:colOff>28575</xdr:colOff>
      <xdr:row>28</xdr:row>
      <xdr:rowOff>133350</xdr:rowOff>
    </xdr:to>
    <xdr:sp macro="" textlink="">
      <xdr:nvSpPr>
        <xdr:cNvPr id="2" name="AutoShape 1">
          <a:hlinkClick xmlns:r="http://schemas.openxmlformats.org/officeDocument/2006/relationships" r:id="rId1"/>
        </xdr:cNvPr>
        <xdr:cNvSpPr>
          <a:spLocks noChangeArrowheads="1"/>
        </xdr:cNvSpPr>
      </xdr:nvSpPr>
      <xdr:spPr bwMode="auto">
        <a:xfrm rot="10800000">
          <a:off x="2066925" y="7324725"/>
          <a:ext cx="1619250" cy="5238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94.xml><?xml version="1.0" encoding="utf-8"?>
<xdr:wsDr xmlns:xdr="http://schemas.openxmlformats.org/drawingml/2006/spreadsheetDrawing" xmlns:a="http://schemas.openxmlformats.org/drawingml/2006/main">
  <xdr:twoCellAnchor>
    <xdr:from>
      <xdr:col>3</xdr:col>
      <xdr:colOff>142875</xdr:colOff>
      <xdr:row>19</xdr:row>
      <xdr:rowOff>38100</xdr:rowOff>
    </xdr:from>
    <xdr:to>
      <xdr:col>6</xdr:col>
      <xdr:colOff>142875</xdr:colOff>
      <xdr:row>21</xdr:row>
      <xdr:rowOff>133350</xdr:rowOff>
    </xdr:to>
    <xdr:sp macro="" textlink="">
      <xdr:nvSpPr>
        <xdr:cNvPr id="2" name="AutoShape 2">
          <a:hlinkClick xmlns:r="http://schemas.openxmlformats.org/officeDocument/2006/relationships" r:id="rId1"/>
        </xdr:cNvPr>
        <xdr:cNvSpPr>
          <a:spLocks noChangeArrowheads="1"/>
        </xdr:cNvSpPr>
      </xdr:nvSpPr>
      <xdr:spPr bwMode="auto">
        <a:xfrm rot="10800000">
          <a:off x="2981325" y="4876800"/>
          <a:ext cx="1971675" cy="4191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95.xml><?xml version="1.0" encoding="utf-8"?>
<xdr:wsDr xmlns:xdr="http://schemas.openxmlformats.org/drawingml/2006/spreadsheetDrawing" xmlns:a="http://schemas.openxmlformats.org/drawingml/2006/main">
  <xdr:twoCellAnchor>
    <xdr:from>
      <xdr:col>5</xdr:col>
      <xdr:colOff>285748</xdr:colOff>
      <xdr:row>14</xdr:row>
      <xdr:rowOff>38100</xdr:rowOff>
    </xdr:from>
    <xdr:to>
      <xdr:col>9</xdr:col>
      <xdr:colOff>228599</xdr:colOff>
      <xdr:row>16</xdr:row>
      <xdr:rowOff>133350</xdr:rowOff>
    </xdr:to>
    <xdr:sp macro="" textlink="">
      <xdr:nvSpPr>
        <xdr:cNvPr id="2" name="AutoShape 2">
          <a:hlinkClick xmlns:r="http://schemas.openxmlformats.org/officeDocument/2006/relationships" r:id="rId1"/>
        </xdr:cNvPr>
        <xdr:cNvSpPr>
          <a:spLocks noChangeArrowheads="1"/>
        </xdr:cNvSpPr>
      </xdr:nvSpPr>
      <xdr:spPr bwMode="auto">
        <a:xfrm rot="10800000">
          <a:off x="2400298" y="6286500"/>
          <a:ext cx="1466851" cy="4191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96.xml><?xml version="1.0" encoding="utf-8"?>
<xdr:wsDr xmlns:xdr="http://schemas.openxmlformats.org/drawingml/2006/spreadsheetDrawing" xmlns:a="http://schemas.openxmlformats.org/drawingml/2006/main">
  <xdr:twoCellAnchor>
    <xdr:from>
      <xdr:col>2</xdr:col>
      <xdr:colOff>1009650</xdr:colOff>
      <xdr:row>17</xdr:row>
      <xdr:rowOff>38100</xdr:rowOff>
    </xdr:from>
    <xdr:to>
      <xdr:col>4</xdr:col>
      <xdr:colOff>581025</xdr:colOff>
      <xdr:row>19</xdr:row>
      <xdr:rowOff>133350</xdr:rowOff>
    </xdr:to>
    <xdr:sp macro="" textlink="">
      <xdr:nvSpPr>
        <xdr:cNvPr id="2" name="AutoShape 2">
          <a:hlinkClick xmlns:r="http://schemas.openxmlformats.org/officeDocument/2006/relationships" r:id="rId1"/>
        </xdr:cNvPr>
        <xdr:cNvSpPr>
          <a:spLocks noChangeArrowheads="1"/>
        </xdr:cNvSpPr>
      </xdr:nvSpPr>
      <xdr:spPr bwMode="auto">
        <a:xfrm rot="10800000">
          <a:off x="3524250" y="4953000"/>
          <a:ext cx="2047875" cy="4191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97.xml><?xml version="1.0" encoding="utf-8"?>
<xdr:wsDr xmlns:xdr="http://schemas.openxmlformats.org/drawingml/2006/spreadsheetDrawing" xmlns:a="http://schemas.openxmlformats.org/drawingml/2006/main">
  <xdr:twoCellAnchor>
    <xdr:from>
      <xdr:col>2</xdr:col>
      <xdr:colOff>1009650</xdr:colOff>
      <xdr:row>27</xdr:row>
      <xdr:rowOff>38100</xdr:rowOff>
    </xdr:from>
    <xdr:to>
      <xdr:col>4</xdr:col>
      <xdr:colOff>581025</xdr:colOff>
      <xdr:row>29</xdr:row>
      <xdr:rowOff>133350</xdr:rowOff>
    </xdr:to>
    <xdr:sp macro="" textlink="">
      <xdr:nvSpPr>
        <xdr:cNvPr id="2" name="AutoShape 2">
          <a:hlinkClick xmlns:r="http://schemas.openxmlformats.org/officeDocument/2006/relationships" r:id="rId1"/>
        </xdr:cNvPr>
        <xdr:cNvSpPr>
          <a:spLocks noChangeArrowheads="1"/>
        </xdr:cNvSpPr>
      </xdr:nvSpPr>
      <xdr:spPr bwMode="auto">
        <a:xfrm rot="10800000">
          <a:off x="3752850" y="8648700"/>
          <a:ext cx="1933575" cy="419100"/>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98.xml><?xml version="1.0" encoding="utf-8"?>
<xdr:wsDr xmlns:xdr="http://schemas.openxmlformats.org/drawingml/2006/spreadsheetDrawing" xmlns:a="http://schemas.openxmlformats.org/drawingml/2006/main">
  <xdr:twoCellAnchor>
    <xdr:from>
      <xdr:col>1</xdr:col>
      <xdr:colOff>0</xdr:colOff>
      <xdr:row>30</xdr:row>
      <xdr:rowOff>0</xdr:rowOff>
    </xdr:from>
    <xdr:to>
      <xdr:col>1</xdr:col>
      <xdr:colOff>0</xdr:colOff>
      <xdr:row>30</xdr:row>
      <xdr:rowOff>0</xdr:rowOff>
    </xdr:to>
    <xdr:sp macro="" textlink="">
      <xdr:nvSpPr>
        <xdr:cNvPr id="2" name="AutoShape 1">
          <a:hlinkClick xmlns:r="http://schemas.openxmlformats.org/officeDocument/2006/relationships" r:id="rId1"/>
        </xdr:cNvPr>
        <xdr:cNvSpPr>
          <a:spLocks noChangeArrowheads="1"/>
        </xdr:cNvSpPr>
      </xdr:nvSpPr>
      <xdr:spPr bwMode="auto">
        <a:xfrm rot="10800000">
          <a:off x="1209675" y="7620000"/>
          <a:ext cx="0" cy="0"/>
        </a:xfrm>
        <a:custGeom>
          <a:avLst/>
          <a:gdLst>
            <a:gd name="G0" fmla="+- 16200 0 0"/>
            <a:gd name="G1" fmla="+- 5400 0 0"/>
            <a:gd name="G2" fmla="+- 21600 0 5400"/>
            <a:gd name="G3" fmla="+- 10800 0 5400"/>
            <a:gd name="G4" fmla="+- 21600 0 16200"/>
            <a:gd name="G5" fmla="*/ G4 G3 10800"/>
            <a:gd name="G6" fmla="+- 21600 0 G5"/>
            <a:gd name="T0" fmla="*/ 16200 w 21600"/>
            <a:gd name="T1" fmla="*/ 0 h 21600"/>
            <a:gd name="T2" fmla="*/ 0 w 21600"/>
            <a:gd name="T3" fmla="*/ 10800 h 21600"/>
            <a:gd name="T4" fmla="*/ 16200 w 21600"/>
            <a:gd name="T5" fmla="*/ 21600 h 21600"/>
            <a:gd name="T6" fmla="*/ 21600 w 21600"/>
            <a:gd name="T7" fmla="*/ 10800 h 21600"/>
            <a:gd name="T8" fmla="*/ 17694720 60000 65536"/>
            <a:gd name="T9" fmla="*/ 11796480 60000 65536"/>
            <a:gd name="T10" fmla="*/ 5898240 60000 65536"/>
            <a:gd name="T11" fmla="*/ 0 60000 65536"/>
            <a:gd name="T12" fmla="*/ 3375 w 21600"/>
            <a:gd name="T13" fmla="*/ G1 h 21600"/>
            <a:gd name="T14" fmla="*/ G6 w 21600"/>
            <a:gd name="T15" fmla="*/ G2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xmlns:mc="http://schemas.openxmlformats.org/markup-compatibility/2006" xmlns:a14="http://schemas.microsoft.com/office/drawing/2010/main" val="3366FF" mc:Ignorable="a14" a14:legacySpreadsheetColorIndex="48">
            <a:alpha val="3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tr-TR" sz="1000" b="0" i="0" u="none" strike="noStrike" baseline="0">
              <a:solidFill>
                <a:srgbClr val="000000"/>
              </a:solidFill>
              <a:latin typeface="Arial Tur"/>
              <a:cs typeface="Arial Tur"/>
            </a:rPr>
            <a:t>TABLO LİSTESİ</a:t>
          </a:r>
        </a:p>
      </xdr:txBody>
    </xdr:sp>
    <xdr:clientData/>
  </xdr:twoCellAnchor>
  <xdr:twoCellAnchor>
    <xdr:from>
      <xdr:col>5</xdr:col>
      <xdr:colOff>409575</xdr:colOff>
      <xdr:row>30</xdr:row>
      <xdr:rowOff>133350</xdr:rowOff>
    </xdr:from>
    <xdr:to>
      <xdr:col>8</xdr:col>
      <xdr:colOff>142875</xdr:colOff>
      <xdr:row>34</xdr:row>
      <xdr:rowOff>47625</xdr:rowOff>
    </xdr:to>
    <xdr:sp macro="" textlink="">
      <xdr:nvSpPr>
        <xdr:cNvPr id="3" name="AutoShape 4">
          <a:hlinkClick xmlns:r="http://schemas.openxmlformats.org/officeDocument/2006/relationships" r:id="rId1"/>
        </xdr:cNvPr>
        <xdr:cNvSpPr>
          <a:spLocks noChangeArrowheads="1"/>
        </xdr:cNvSpPr>
      </xdr:nvSpPr>
      <xdr:spPr bwMode="auto">
        <a:xfrm rot="10800000">
          <a:off x="4248150" y="7753350"/>
          <a:ext cx="1676400" cy="5619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99.xml><?xml version="1.0" encoding="utf-8"?>
<xdr:wsDr xmlns:xdr="http://schemas.openxmlformats.org/drawingml/2006/spreadsheetDrawing" xmlns:a="http://schemas.openxmlformats.org/drawingml/2006/main">
  <xdr:twoCellAnchor>
    <xdr:from>
      <xdr:col>8</xdr:col>
      <xdr:colOff>38100</xdr:colOff>
      <xdr:row>30</xdr:row>
      <xdr:rowOff>104775</xdr:rowOff>
    </xdr:from>
    <xdr:to>
      <xdr:col>10</xdr:col>
      <xdr:colOff>228600</xdr:colOff>
      <xdr:row>34</xdr:row>
      <xdr:rowOff>95250</xdr:rowOff>
    </xdr:to>
    <xdr:sp macro="" textlink="">
      <xdr:nvSpPr>
        <xdr:cNvPr id="2" name="AutoShape 1">
          <a:hlinkClick xmlns:r="http://schemas.openxmlformats.org/officeDocument/2006/relationships" r:id="rId1"/>
        </xdr:cNvPr>
        <xdr:cNvSpPr>
          <a:spLocks noChangeArrowheads="1"/>
        </xdr:cNvSpPr>
      </xdr:nvSpPr>
      <xdr:spPr bwMode="auto">
        <a:xfrm rot="10800000">
          <a:off x="6219825" y="7867650"/>
          <a:ext cx="1704975" cy="638175"/>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xmlns:mc="http://schemas.openxmlformats.org/markup-compatibility/2006" xmlns:a14="http://schemas.microsoft.com/office/drawing/2010/main" val="3366FF" mc:Ignorable="a14" a14:legacySpreadsheetColorIndex="48">
            <a:alpha val="30196"/>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oleObject" Target="file:///C:\Documents%20and%20Settings\kayham\Desktop\KENTSEL%20&#304;ST.%20K&#304;TAP&#199;I&#286;I\&#304;&#199;&#304;NDEK&#304;LERSON1.doc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mc:AlternateContent xmlns:mc="http://schemas.openxmlformats.org/markup-compatibility/2006">
        <mc:Choice Requires="x14">
          <x14:oleItem name="!OLE_LINK1" advise="1">
            <x14:values rows="62" cols="3">
              <value t="str">
                <val>İÇİNDEKİLER</val>
              </value>
              <value t="nil">
                <val>1</val>
              </value>
              <value t="nil">
                <val>1</val>
              </value>
              <value t="nil">
                <val>1</val>
              </value>
              <value t="str">
                <val>SYF NO</val>
              </value>
              <value t="nil">
                <val>1</val>
              </value>
              <value t="str">
                <val>ÖNSÖZ……………………………………………………………………………………………………….</val>
              </value>
              <value t="str">
                <val>I</val>
              </value>
              <value t="nil">
                <val>1</val>
              </value>
              <value t="str">
                <val>İÇİNDEKİLER………………………………………………………………………………………………</val>
              </value>
              <value t="str">
                <val>II</val>
              </value>
              <value t="nil">
                <val>1</val>
              </value>
              <value t="str">
                <val>TABLO LİSTESİ……………………………………………………………………………………………</val>
              </value>
              <value t="str">
                <val>IV</val>
              </value>
              <value t="nil">
                <val>1</val>
              </value>
              <value t="str">
                <val>GİRİŞ…………………………………………………………………………………………………………</val>
              </value>
              <value t="str">
                <val>VIII</val>
              </value>
              <value t="nil">
                <val>1</val>
              </value>
              <value t="str">
                <val>I.</val>
              </value>
              <value t="str">
                <val>BÖLÜM: COĞRAFİ DURUM………………………………………………………………………….</val>
              </value>
              <value>
                <val>1</val>
              </value>
              <value t="str">
                <val>A.</val>
              </value>
              <value t="str">
                <val>Konum…………………………………………………………………………………………...</val>
              </value>
              <value>
                <val>2</val>
              </value>
              <value t="str">
                <val>B.</val>
              </value>
              <value t="str">
                <val>Yüzölçümü ve Arazi……………………………………………………………..........................</val>
              </value>
              <value>
                <val>3</val>
              </value>
              <value t="str">
                <val>C.</val>
              </value>
              <value t="str">
                <val>İklim ve Meteoroloji……………………………………………………………………………..</val>
              </value>
              <value>
                <val>4</val>
              </value>
              <value t="str">
                <val>D.</val>
              </value>
              <value t="str">
                <val>Yeryüzü Şekilleri………………………………………………………………………………...</val>
              </value>
              <value>
                <val>6</val>
              </value>
              <value t="str">
                <val>II.</val>
              </value>
              <value t="str">
                <val>BÖLÜM: NÜFUS VE İDARİ YAPI……………………………………………………………………</val>
              </value>
              <value>
                <val>8</val>
              </value>
              <value t="str">
                <val>A.</val>
              </value>
              <value t="str">
                <val>Nüfus…………………………………………………………………………………………..</val>
              </value>
              <value>
                <val>9</val>
              </value>
              <value t="str">
                <val>B.</val>
              </value>
              <value t="str">
                <val>Yerel Yönetimler………………………………………………………………………………</val>
              </value>
              <value>
                <val>22</val>
              </value>
              <value t="str">
                <val>C.</val>
              </value>
              <value t="str">
                <val>Sivil Toplum Kuruluşları………………………………………………………………………</val>
              </value>
              <value>
                <val>25</val>
              </value>
              <value t="str">
                <val>D.</val>
              </value>
              <value t="str">
                <val>Din……………………………………………………………………………………………..</val>
              </value>
              <value>
                <val>32</val>
              </value>
              <value t="str">
                <val>III.</val>
              </value>
              <value t="str">
                <val>BÖLÜM: SAĞLIK…………………………………………………………………….........................</val>
              </value>
              <value>
                <val>36</val>
              </value>
              <value t="str">
                <val>A.</val>
              </value>
              <value t="str">
                <val>Erciyes Üniversitesi Tıp Fakültesi Hastaneleri………………………………………………...</val>
              </value>
              <value>
                <val>37</val>
              </value>
              <value t="str">
                <val>B.</val>
              </value>
              <value t="str">
                <val>İl Sağlık Müdürlüğü……………………………………………………………………………</val>
              </value>
              <value>
                <val>57</val>
              </value>
              <value t="str">
                <val>IV.</val>
              </value>
              <value t="str">
                <val>BÖLÜM: EĞİTİM……………………………………………………………………..........................</val>
              </value>
              <value>
                <val>86</val>
              </value>
              <value t="str">
                <val>A.</val>
              </value>
              <value t="str">
                <val>İlk ve Ortaöğretim……………………………………………………………………………...</val>
              </value>
              <value>
                <val>87</val>
              </value>
              <value t="str">
                <val>B.</val>
              </value>
              <value t="str">
                <val>Yükseköğretim ………………………………………………………………………………...</val>
              </value>
              <value>
                <val>104</val>
              </value>
              <value t="str">
                <val>V.</val>
              </value>
              <value t="str">
                <val>BÖLÜM: KÜLTÜR……………………………………………………………………………………</val>
              </value>
              <value>
                <val>124</val>
              </value>
              <value t="str">
                <val>VI.</val>
              </value>
              <value t="str">
                <val>BÖLÜM: ADALET……………………………………………………………………………………</val>
              </value>
              <value>
                <val>129</val>
              </value>
              <value t="str">
                <val>VII.</val>
              </value>
              <value t="str">
                <val>BÖLÜM: ÇALIŞMA VE İŞSİZLİK…………………………………………………………………</val>
              </value>
              <value>
                <val>133</val>
              </value>
              <value t="str">
                <val>VIII.</val>
              </value>
              <value t="str">
                <val>BÖLÜM: GENÇLİK VE SPOR……………………………………………………………………</val>
              </value>
              <value>
                <val>143</val>
              </value>
              <value t="str">
                <val>IX.</val>
              </value>
              <value t="str">
                <val>BÖLÜM: SOSYAL YARDIM VE GÜVENLİK……………………………………..........................</val>
              </value>
              <value>
                <val>160</val>
              </value>
              <value t="str">
                <val>X.</val>
              </value>
              <value t="str">
                <val>BÖLÜM: DERNEK VE VAKIFLAR………………………………………………………………...</val>
              </value>
              <value>
                <val>180</val>
              </value>
              <value t="str">
                <val>XI.</val>
              </value>
              <value t="str">
                <val>BÖLÜM: TARIM……………………………………………………………………………………...</val>
              </value>
              <value>
                <val>185</val>
              </value>
              <value t="str">
                <val>A.</val>
              </value>
              <value t="str">
                <val>Tarım Alanı…………………………………………………………………………………….</val>
              </value>
              <value>
                <val>186</val>
              </value>
              <value t="str">
                <val>B.</val>
              </value>
              <value t="str">
                <val>Tarım Ürünleri…………………………………………………………………………………</val>
              </value>
              <value>
                <val>191</val>
              </value>
              <value t="str">
                <val>C.</val>
              </value>
              <value t="str">
                <val>Tarım Araç Gereçleri…………………………………………………………..........................</val>
              </value>
              <value>
                <val>195</val>
              </value>
              <value t="str">
                <val>D.</val>
              </value>
              <value t="str">
                <val>Hayvancılık…………………………………………………………………………………….</val>
              </value>
              <value>
                <val>196</val>
              </value>
              <value t="str">
                <val>E.</val>
              </value>
              <value t="str">
                <val>Toprak Hayvan ve Bitki Sağlığı……………………………………………………………….</val>
              </value>
              <value>
                <val>205</val>
              </value>
              <value t="str">
                <val>F.</val>
              </value>
              <value t="str">
                <val>Sulama…………………………………………………………………………………………</val>
              </value>
              <value>
                <val>206</val>
              </value>
              <value t="str">
                <val>G.</val>
              </value>
              <value t="str">
                <val>Ormancılık……………………………………………………………………..........................</val>
              </value>
              <value>
                <val>212</val>
              </value>
              <value t="nil">
                <val>1</val>
              </value>
              <value t="nil">
                <val>1</val>
              </value>
              <value t="nil">
                <val>1</val>
              </value>
              <value t="nil">
                <val>1</val>
              </value>
              <value t="nil">
                <val>1</val>
              </value>
              <value t="nil">
                <val>1</val>
              </value>
              <value t="nil">
                <val>1</val>
              </value>
              <value t="nil">
                <val>1</val>
              </value>
              <value t="nil">
                <val>1</val>
              </value>
              <value t="nil">
                <val>1</val>
              </value>
              <value t="nil">
                <val>1</val>
              </value>
              <value t="nil">
                <val>1</val>
              </value>
              <value t="nil">
                <val>1</val>
              </value>
              <value t="str">
                <val>SYF NO</val>
              </value>
              <value t="nil">
                <val>1</val>
              </value>
              <value t="str">
                <val>XII.</val>
              </value>
              <value t="str">
                <val>BÖLÜM: SANAYİ…………………………………………………………………………………..</val>
              </value>
              <value>
                <val>219</val>
              </value>
              <value t="str">
                <val>A.</val>
              </value>
              <value t="str">
                <val xml:space="preserve"> İmalat Sanayi………………………………………………………………………………….</val>
              </value>
              <value>
                <val>219</val>
              </value>
              <value t="str">
                <val>1.</val>
              </value>
              <value t="str">
                <val>Organize Sanayi Bölgeleri (OSB) ……………………………………..........................</val>
              </value>
              <value>
                <val>219</val>
              </value>
              <value t="str">
                <val>a)</val>
              </value>
              <value t="str">
                <val>Kayseri OSB……………………………………………………………….....</val>
              </value>
              <value>
                <val>219</val>
              </value>
              <value t="str">
                <val>b)</val>
              </value>
              <value t="str">
                <val>İncesu ve Mimsin OSB…………………………………………………….....</val>
              </value>
              <value>
                <val>225</val>
              </value>
              <value t="str">
                <val>2.</val>
              </value>
              <value t="str">
                <val>Sanayi Tesisleri………………………………………………………………………...</val>
              </value>
              <value>
                <val>227</val>
              </value>
              <value t="str">
                <val>3.</val>
              </value>
              <value t="str">
                <val>Üretim Sıralaması………………………………………………………………………</val>
              </value>
              <value>
                <val>232</val>
              </value>
              <value t="str">
                <val>B.</val>
              </value>
              <value t="str">
                <val xml:space="preserve"> Dış Ticaret…………………………………………………………………….........................</val>
              </value>
              <value>
                <val>324</val>
              </value>
              <value t="str">
                <val>C.</val>
              </value>
              <value t="str">
                <val>Enerji…………………………………………………………………………………………...</val>
              </value>
              <value>
                <val>264</val>
              </value>
              <value t="str">
                <val>XIII.</val>
              </value>
              <value t="str">
                <val>BÖLÜM: TİCARET………………………………………………………………………………...</val>
              </value>
              <value>
                <val>268</val>
              </value>
              <value t="str">
                <val>XIV.</val>
              </value>
              <value t="str">
                <val>BÖLÜM: KAMU GELİR VE GİDERLERİ………………………………………………………</val>
              </value>
              <value>
                <val>271</val>
              </value>
              <value t="str">
                <val>XV.</val>
              </value>
              <value t="str">
                <val>BÖLÜM: BANKACILIK VE SİGORTACILIK………………………………….........................</val>
              </value>
              <value>
                <val>290</val>
              </value>
              <value t="str">
                <val>XVI.</val>
              </value>
              <value t="str">
                <val>BÖLÜM: TURİZM………………………………………………………………………………….</val>
              </value>
              <value>
                <val>310</val>
              </value>
              <value t="str">
                <val>XVII.</val>
              </value>
              <value t="str">
                <val>BÖLÜM: ULAŞTIRMA…………………………………………………………………………..</val>
              </value>
              <value>
                <val>327</val>
              </value>
              <value t="str">
                <val>A.</val>
              </value>
              <value t="str">
                <val xml:space="preserve"> Hava Yolu……………………………………………………………………..........................</val>
              </value>
              <value>
                <val>328</val>
              </value>
              <value t="str">
                <val>B.</val>
              </value>
              <value t="str">
                <val>Demir Yolu…………………………………………………………………………………….</val>
              </value>
              <value>
                <val>331</val>
              </value>
              <value t="str">
                <val>C.</val>
              </value>
              <value t="str">
                <val>Kara Yolu………………………………………………………………………………………</val>
              </value>
              <value>
                <val>332</val>
              </value>
              <value t="str">
                <val>XVIII.</val>
              </value>
              <value t="str">
                <val>BÖLÜM: HABERLEŞME………………………………………………………………………..</val>
              </value>
              <value>
                <val>339</val>
              </value>
              <value t="str">
                <val>XIX.</val>
              </value>
              <value t="str">
                <val>BÖLÜM: KONUT YAPI VE İNŞAAT…………………………………………….........................</val>
              </value>
              <value>
                <val>348</val>
              </value>
              <value t="str">
                <val>XX.</val>
              </value>
              <value t="str">
                <val>BÖLÜM: MADENCİLİK…………………………………………………………….........................</val>
              </value>
              <value>
                <val>351</val>
              </value>
              <value t="str">
                <val>EKLER………………………………………………………………………………………………………</val>
              </value>
              <value>
                <val>353</val>
              </value>
              <value t="nil">
                <val>1</val>
              </value>
            </x14:values>
          </x14:oleItem>
        </mc:Choice>
        <mc:Fallback>
          <oleItem name="!OLE_LINK1" advise="1"/>
        </mc:Fallback>
      </mc:AlternateContent>
    </oleItems>
  </oleLink>
</externalLink>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kayham.erciyes.edu.tr/" TargetMode="External"/></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hyperlink" Target="http://kayham.erciyes.edu.tr/" TargetMode="External"/></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hyperlink" Target="http://kayham.erciyes.edu.tr/" TargetMode="External"/></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hyperlink" Target="http://kayham.erciyes.edu.tr/" TargetMode="External"/></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hyperlink" Target="http://kayham.erciyes.edu.tr/" TargetMode="External"/></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hyperlink" Target="http://kayham.erciyes.edu.tr/" TargetMode="External"/></Relationships>
</file>

<file path=xl/worksheets/_rels/sheet105.xml.rels><?xml version="1.0" encoding="UTF-8" standalone="yes"?>
<Relationships xmlns="http://schemas.openxmlformats.org/package/2006/relationships"><Relationship Id="rId2" Type="http://schemas.openxmlformats.org/officeDocument/2006/relationships/printerSettings" Target="../printerSettings/printerSettings105.bin"/><Relationship Id="rId1" Type="http://schemas.openxmlformats.org/officeDocument/2006/relationships/hyperlink" Target="http://kayham.erciyes.edu.tr/" TargetMode="External"/></Relationships>
</file>

<file path=xl/worksheets/_rels/sheet106.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hyperlink" Target="http://kayham.erciyes.edu.tr/" TargetMode="External"/></Relationships>
</file>

<file path=xl/worksheets/_rels/sheet107.xml.rels><?xml version="1.0" encoding="UTF-8" standalone="yes"?>
<Relationships xmlns="http://schemas.openxmlformats.org/package/2006/relationships"><Relationship Id="rId2" Type="http://schemas.openxmlformats.org/officeDocument/2006/relationships/printerSettings" Target="../printerSettings/printerSettings107.bin"/><Relationship Id="rId1" Type="http://schemas.openxmlformats.org/officeDocument/2006/relationships/hyperlink" Target="http://kayham.erciyes.edu.tr/" TargetMode="External"/></Relationships>
</file>

<file path=xl/worksheets/_rels/sheet108.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hyperlink" Target="http://kayham.erciyes.edu.tr/" TargetMode="External"/></Relationships>
</file>

<file path=xl/worksheets/_rels/sheet109.xml.rels><?xml version="1.0" encoding="UTF-8" standalone="yes"?>
<Relationships xmlns="http://schemas.openxmlformats.org/package/2006/relationships"><Relationship Id="rId2" Type="http://schemas.openxmlformats.org/officeDocument/2006/relationships/printerSettings" Target="../printerSettings/printerSettings109.bin"/><Relationship Id="rId1" Type="http://schemas.openxmlformats.org/officeDocument/2006/relationships/hyperlink" Target="http://kayham.erciyes.edu.tr/"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kayham.erciyes.edu.tr/" TargetMode="External"/></Relationships>
</file>

<file path=xl/worksheets/_rels/sheet110.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hyperlink" Target="http://kayham.erciyes.edu.tr/" TargetMode="External"/></Relationships>
</file>

<file path=xl/worksheets/_rels/sheet111.xml.rels><?xml version="1.0" encoding="UTF-8" standalone="yes"?>
<Relationships xmlns="http://schemas.openxmlformats.org/package/2006/relationships"><Relationship Id="rId2" Type="http://schemas.openxmlformats.org/officeDocument/2006/relationships/printerSettings" Target="../printerSettings/printerSettings111.bin"/><Relationship Id="rId1" Type="http://schemas.openxmlformats.org/officeDocument/2006/relationships/hyperlink" Target="http://kayham.erciyes.edu.tr/" TargetMode="External"/></Relationships>
</file>

<file path=xl/worksheets/_rels/sheet112.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hyperlink" Target="http://kayham.erciyes.edu.tr/" TargetMode="External"/></Relationships>
</file>

<file path=xl/worksheets/_rels/sheet113.xml.rels><?xml version="1.0" encoding="UTF-8" standalone="yes"?>
<Relationships xmlns="http://schemas.openxmlformats.org/package/2006/relationships"><Relationship Id="rId2" Type="http://schemas.openxmlformats.org/officeDocument/2006/relationships/printerSettings" Target="../printerSettings/printerSettings113.bin"/><Relationship Id="rId1" Type="http://schemas.openxmlformats.org/officeDocument/2006/relationships/hyperlink" Target="http://kayham.erciyes.edu.tr/" TargetMode="External"/></Relationships>
</file>

<file path=xl/worksheets/_rels/sheet114.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hyperlink" Target="http://kayham.erciyes.edu.tr/" TargetMode="External"/></Relationships>
</file>

<file path=xl/worksheets/_rels/sheet115.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115.bin"/><Relationship Id="rId1" Type="http://schemas.openxmlformats.org/officeDocument/2006/relationships/hyperlink" Target="http://kayham.erciyes.edu.tr/" TargetMode="External"/></Relationships>
</file>

<file path=xl/worksheets/_rels/sheet116.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116.bin"/><Relationship Id="rId1" Type="http://schemas.openxmlformats.org/officeDocument/2006/relationships/hyperlink" Target="http://kayham.erciyes.edu.tr/" TargetMode="External"/></Relationships>
</file>

<file path=xl/worksheets/_rels/sheet117.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117.bin"/><Relationship Id="rId1" Type="http://schemas.openxmlformats.org/officeDocument/2006/relationships/hyperlink" Target="http://kayham.erciyes.edu.tr/" TargetMode="External"/></Relationships>
</file>

<file path=xl/worksheets/_rels/sheet118.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118.bin"/><Relationship Id="rId1" Type="http://schemas.openxmlformats.org/officeDocument/2006/relationships/hyperlink" Target="http://kayham.erciyes.edu.tr/" TargetMode="External"/></Relationships>
</file>

<file path=xl/worksheets/_rels/sheet119.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119.bin"/><Relationship Id="rId1" Type="http://schemas.openxmlformats.org/officeDocument/2006/relationships/hyperlink" Target="http://kayham.erciyes.edu.tr/"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2.bin"/><Relationship Id="rId1" Type="http://schemas.openxmlformats.org/officeDocument/2006/relationships/hyperlink" Target="http://kayham.erciyes.edu.tr/" TargetMode="External"/></Relationships>
</file>

<file path=xl/worksheets/_rels/sheet120.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120.bin"/><Relationship Id="rId1" Type="http://schemas.openxmlformats.org/officeDocument/2006/relationships/hyperlink" Target="http://kayham.erciyes.edu.tr/" TargetMode="External"/></Relationships>
</file>

<file path=xl/worksheets/_rels/sheet121.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121.bin"/><Relationship Id="rId1" Type="http://schemas.openxmlformats.org/officeDocument/2006/relationships/hyperlink" Target="http://kayham.erciyes.edu.tr/" TargetMode="External"/></Relationships>
</file>

<file path=xl/worksheets/_rels/sheet122.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122.bin"/><Relationship Id="rId1" Type="http://schemas.openxmlformats.org/officeDocument/2006/relationships/hyperlink" Target="http://kayham.erciyes.edu.tr/" TargetMode="External"/></Relationships>
</file>

<file path=xl/worksheets/_rels/sheet123.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123.bin"/><Relationship Id="rId1" Type="http://schemas.openxmlformats.org/officeDocument/2006/relationships/hyperlink" Target="http://kayham.erciyes.edu.tr/" TargetMode="External"/></Relationships>
</file>

<file path=xl/worksheets/_rels/sheet124.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124.bin"/><Relationship Id="rId1" Type="http://schemas.openxmlformats.org/officeDocument/2006/relationships/hyperlink" Target="http://kayham.erciyes.edu.tr/" TargetMode="External"/></Relationships>
</file>

<file path=xl/worksheets/_rels/sheet125.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125.bin"/><Relationship Id="rId1" Type="http://schemas.openxmlformats.org/officeDocument/2006/relationships/hyperlink" Target="http://kayham.erciyes.edu.tr/" TargetMode="External"/></Relationships>
</file>

<file path=xl/worksheets/_rels/sheet126.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126.bin"/><Relationship Id="rId1" Type="http://schemas.openxmlformats.org/officeDocument/2006/relationships/hyperlink" Target="http://kayham.erciyes.edu.tr/" TargetMode="External"/></Relationships>
</file>

<file path=xl/worksheets/_rels/sheet127.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127.bin"/><Relationship Id="rId1" Type="http://schemas.openxmlformats.org/officeDocument/2006/relationships/hyperlink" Target="http://kayham.erciyes.edu.tr/" TargetMode="External"/></Relationships>
</file>

<file path=xl/worksheets/_rels/sheet128.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128.bin"/><Relationship Id="rId1" Type="http://schemas.openxmlformats.org/officeDocument/2006/relationships/hyperlink" Target="http://kayham.erciyes.edu.tr/" TargetMode="External"/></Relationships>
</file>

<file path=xl/worksheets/_rels/sheet129.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129.bin"/><Relationship Id="rId1" Type="http://schemas.openxmlformats.org/officeDocument/2006/relationships/hyperlink" Target="http://kayham.erciyes.edu.tr/"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3.bin"/><Relationship Id="rId1" Type="http://schemas.openxmlformats.org/officeDocument/2006/relationships/hyperlink" Target="http://kayham.erciyes.edu.tr/" TargetMode="External"/></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printerSettings" Target="../printerSettings/printerSettings131.bin"/><Relationship Id="rId1" Type="http://schemas.openxmlformats.org/officeDocument/2006/relationships/hyperlink" Target="http://kayham.erciyes.edu.tr/" TargetMode="External"/></Relationships>
</file>

<file path=xl/worksheets/_rels/sheet132.xml.rels><?xml version="1.0" encoding="UTF-8" standalone="yes"?>
<Relationships xmlns="http://schemas.openxmlformats.org/package/2006/relationships"><Relationship Id="rId2" Type="http://schemas.openxmlformats.org/officeDocument/2006/relationships/printerSettings" Target="../printerSettings/printerSettings132.bin"/><Relationship Id="rId1" Type="http://schemas.openxmlformats.org/officeDocument/2006/relationships/hyperlink" Target="http://kayham.erciyes.edu.tr/" TargetMode="External"/></Relationships>
</file>

<file path=xl/worksheets/_rels/sheet133.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133.bin"/><Relationship Id="rId1" Type="http://schemas.openxmlformats.org/officeDocument/2006/relationships/hyperlink" Target="http://kayham.erciyes.edu.tr/" TargetMode="External"/></Relationships>
</file>

<file path=xl/worksheets/_rels/sheet134.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134.bin"/><Relationship Id="rId1" Type="http://schemas.openxmlformats.org/officeDocument/2006/relationships/hyperlink" Target="http://kayham.erciyes.edu.tr/%20%20%20%20%20%20%20%20%20%20%20%20%20%20%20%20%20%20%20%20%20%20%20%20%20%20%20%20%20%20%20%20%20%20%20%20%20%20%20%20%20%20%20%20%20%20%20%20%20%20KAYHAM" TargetMode="External"/></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printerSettings" Target="../printerSettings/printerSettings136.bin"/><Relationship Id="rId1" Type="http://schemas.openxmlformats.org/officeDocument/2006/relationships/hyperlink" Target="http://kayham.erciyes.edu.tr/" TargetMode="External"/></Relationships>
</file>

<file path=xl/worksheets/_rels/sheet137.xml.rels><?xml version="1.0" encoding="UTF-8" standalone="yes"?>
<Relationships xmlns="http://schemas.openxmlformats.org/package/2006/relationships"><Relationship Id="rId2" Type="http://schemas.openxmlformats.org/officeDocument/2006/relationships/printerSettings" Target="../printerSettings/printerSettings137.bin"/><Relationship Id="rId1" Type="http://schemas.openxmlformats.org/officeDocument/2006/relationships/hyperlink" Target="http://kayham.erciyes.edu.tr/" TargetMode="External"/></Relationships>
</file>

<file path=xl/worksheets/_rels/sheet138.xml.rels><?xml version="1.0" encoding="UTF-8" standalone="yes"?>
<Relationships xmlns="http://schemas.openxmlformats.org/package/2006/relationships"><Relationship Id="rId2" Type="http://schemas.openxmlformats.org/officeDocument/2006/relationships/printerSettings" Target="../printerSettings/printerSettings138.bin"/><Relationship Id="rId1" Type="http://schemas.openxmlformats.org/officeDocument/2006/relationships/hyperlink" Target="http://kayham.erciyes.edu.tr/" TargetMode="External"/></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140.bin"/><Relationship Id="rId1" Type="http://schemas.openxmlformats.org/officeDocument/2006/relationships/hyperlink" Target="http://kayham.erciyes.edu.tr/" TargetMode="External"/><Relationship Id="rId6" Type="http://schemas.openxmlformats.org/officeDocument/2006/relationships/image" Target="../media/image7.emf"/><Relationship Id="rId5" Type="http://schemas.openxmlformats.org/officeDocument/2006/relationships/oleObject" Target="../embeddings/oleObject1.bin"/><Relationship Id="rId4" Type="http://schemas.openxmlformats.org/officeDocument/2006/relationships/vmlDrawing" Target="../drawings/vmlDrawing3.vml"/></Relationships>
</file>

<file path=xl/worksheets/_rels/sheet141.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141.bin"/><Relationship Id="rId1" Type="http://schemas.openxmlformats.org/officeDocument/2006/relationships/hyperlink" Target="http://kayham.erciyes.edu.tr/" TargetMode="External"/><Relationship Id="rId6" Type="http://schemas.openxmlformats.org/officeDocument/2006/relationships/image" Target="../media/image7.emf"/><Relationship Id="rId5" Type="http://schemas.openxmlformats.org/officeDocument/2006/relationships/oleObject" Target="../embeddings/oleObject2.bin"/><Relationship Id="rId4" Type="http://schemas.openxmlformats.org/officeDocument/2006/relationships/vmlDrawing" Target="../drawings/vmlDrawing4.vml"/></Relationships>
</file>

<file path=xl/worksheets/_rels/sheet142.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142.bin"/><Relationship Id="rId1" Type="http://schemas.openxmlformats.org/officeDocument/2006/relationships/hyperlink" Target="http://kayham.erciyes.edu.tr/" TargetMode="External"/><Relationship Id="rId6" Type="http://schemas.openxmlformats.org/officeDocument/2006/relationships/image" Target="../media/image7.emf"/><Relationship Id="rId5" Type="http://schemas.openxmlformats.org/officeDocument/2006/relationships/oleObject" Target="../embeddings/oleObject3.bin"/><Relationship Id="rId4" Type="http://schemas.openxmlformats.org/officeDocument/2006/relationships/vmlDrawing" Target="../drawings/vmlDrawing5.vml"/></Relationships>
</file>

<file path=xl/worksheets/_rels/sheet143.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143.bin"/><Relationship Id="rId1" Type="http://schemas.openxmlformats.org/officeDocument/2006/relationships/hyperlink" Target="http://kayham.erciyes.edu.tr/" TargetMode="External"/><Relationship Id="rId6" Type="http://schemas.openxmlformats.org/officeDocument/2006/relationships/image" Target="../media/image7.emf"/><Relationship Id="rId5" Type="http://schemas.openxmlformats.org/officeDocument/2006/relationships/oleObject" Target="../embeddings/oleObject4.bin"/><Relationship Id="rId4" Type="http://schemas.openxmlformats.org/officeDocument/2006/relationships/vmlDrawing" Target="../drawings/vmlDrawing6.vml"/></Relationships>
</file>

<file path=xl/worksheets/_rels/sheet144.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144.bin"/><Relationship Id="rId1" Type="http://schemas.openxmlformats.org/officeDocument/2006/relationships/hyperlink" Target="http://kayham.erciyes.edu.tr/" TargetMode="External"/></Relationships>
</file>

<file path=xl/worksheets/_rels/sheet145.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145.bin"/><Relationship Id="rId1" Type="http://schemas.openxmlformats.org/officeDocument/2006/relationships/hyperlink" Target="http://kayham.erciyes.edu.tr/" TargetMode="External"/></Relationships>
</file>

<file path=xl/worksheets/_rels/sheet146.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146.bin"/><Relationship Id="rId1" Type="http://schemas.openxmlformats.org/officeDocument/2006/relationships/hyperlink" Target="http://kayham.erciyes.edu.tr/" TargetMode="External"/></Relationships>
</file>

<file path=xl/worksheets/_rels/sheet147.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147.bin"/><Relationship Id="rId1" Type="http://schemas.openxmlformats.org/officeDocument/2006/relationships/hyperlink" Target="http://kayham.erciyes.edu.tr/" TargetMode="External"/></Relationships>
</file>

<file path=xl/worksheets/_rels/sheet148.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148.bin"/><Relationship Id="rId1" Type="http://schemas.openxmlformats.org/officeDocument/2006/relationships/hyperlink" Target="http://kayham.erciyes.edu.tr/" TargetMode="External"/></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kayham.erciyes.edu.tr/" TargetMode="External"/></Relationships>
</file>

<file path=xl/worksheets/_rels/sheet150.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150.bin"/><Relationship Id="rId1" Type="http://schemas.openxmlformats.org/officeDocument/2006/relationships/hyperlink" Target="http://kayham.erciyes.edu.tr/" TargetMode="External"/></Relationships>
</file>

<file path=xl/worksheets/_rels/sheet151.xml.rels><?xml version="1.0" encoding="UTF-8" standalone="yes"?>
<Relationships xmlns="http://schemas.openxmlformats.org/package/2006/relationships"><Relationship Id="rId2" Type="http://schemas.openxmlformats.org/officeDocument/2006/relationships/printerSettings" Target="../printerSettings/printerSettings151.bin"/><Relationship Id="rId1" Type="http://schemas.openxmlformats.org/officeDocument/2006/relationships/hyperlink" Target="http://kayham.erciyes.edu.tr/" TargetMode="External"/></Relationships>
</file>

<file path=xl/worksheets/_rels/sheet152.xml.rels><?xml version="1.0" encoding="UTF-8" standalone="yes"?>
<Relationships xmlns="http://schemas.openxmlformats.org/package/2006/relationships"><Relationship Id="rId2" Type="http://schemas.openxmlformats.org/officeDocument/2006/relationships/printerSettings" Target="../printerSettings/printerSettings152.bin"/><Relationship Id="rId1" Type="http://schemas.openxmlformats.org/officeDocument/2006/relationships/hyperlink" Target="http://kayham.erciyes.edu.tr/" TargetMode="External"/></Relationships>
</file>

<file path=xl/worksheets/_rels/sheet153.xml.rels><?xml version="1.0" encoding="UTF-8" standalone="yes"?>
<Relationships xmlns="http://schemas.openxmlformats.org/package/2006/relationships"><Relationship Id="rId2" Type="http://schemas.openxmlformats.org/officeDocument/2006/relationships/printerSettings" Target="../printerSettings/printerSettings153.bin"/><Relationship Id="rId1" Type="http://schemas.openxmlformats.org/officeDocument/2006/relationships/hyperlink" Target="http://kayham.erciyes.edu.tr/" TargetMode="External"/></Relationships>
</file>

<file path=xl/worksheets/_rels/sheet154.xml.rels><?xml version="1.0" encoding="UTF-8" standalone="yes"?>
<Relationships xmlns="http://schemas.openxmlformats.org/package/2006/relationships"><Relationship Id="rId2" Type="http://schemas.openxmlformats.org/officeDocument/2006/relationships/printerSettings" Target="../printerSettings/printerSettings154.bin"/><Relationship Id="rId1" Type="http://schemas.openxmlformats.org/officeDocument/2006/relationships/hyperlink" Target="http://kayham.erciyes.edu.tr/" TargetMode="External"/></Relationships>
</file>

<file path=xl/worksheets/_rels/sheet155.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155.bin"/><Relationship Id="rId1" Type="http://schemas.openxmlformats.org/officeDocument/2006/relationships/hyperlink" Target="http://kayham.erciyes.edu.tr/" TargetMode="External"/></Relationships>
</file>

<file path=xl/worksheets/_rels/sheet156.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156.bin"/><Relationship Id="rId1" Type="http://schemas.openxmlformats.org/officeDocument/2006/relationships/hyperlink" Target="http://kayham.erciyes.edu.tr/" TargetMode="External"/></Relationships>
</file>

<file path=xl/worksheets/_rels/sheet157.xml.rels><?xml version="1.0" encoding="UTF-8" standalone="yes"?>
<Relationships xmlns="http://schemas.openxmlformats.org/package/2006/relationships"><Relationship Id="rId2" Type="http://schemas.openxmlformats.org/officeDocument/2006/relationships/printerSettings" Target="../printerSettings/printerSettings157.bin"/><Relationship Id="rId1" Type="http://schemas.openxmlformats.org/officeDocument/2006/relationships/hyperlink" Target="http://kayham.erciyes.edu.tr/" TargetMode="External"/></Relationships>
</file>

<file path=xl/worksheets/_rels/sheet158.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158.bin"/><Relationship Id="rId1" Type="http://schemas.openxmlformats.org/officeDocument/2006/relationships/hyperlink" Target="http://kayham.erciyes.edu.tr/" TargetMode="External"/></Relationships>
</file>

<file path=xl/worksheets/_rels/sheet159.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printerSettings" Target="../printerSettings/printerSettings159.bin"/><Relationship Id="rId1" Type="http://schemas.openxmlformats.org/officeDocument/2006/relationships/hyperlink" Target="http://kayham.erciyes.edu.tr/"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6.bin"/><Relationship Id="rId1" Type="http://schemas.openxmlformats.org/officeDocument/2006/relationships/hyperlink" Target="http://kayham.erciyes.edu.tr/" TargetMode="External"/></Relationships>
</file>

<file path=xl/worksheets/_rels/sheet160.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160.bin"/><Relationship Id="rId1" Type="http://schemas.openxmlformats.org/officeDocument/2006/relationships/hyperlink" Target="http://kayham.erciyes.edu.tr/" TargetMode="External"/></Relationships>
</file>

<file path=xl/worksheets/_rels/sheet161.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161.bin"/><Relationship Id="rId1" Type="http://schemas.openxmlformats.org/officeDocument/2006/relationships/hyperlink" Target="http://kayham.erciyes.edu.tr/" TargetMode="External"/></Relationships>
</file>

<file path=xl/worksheets/_rels/sheet162.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162.bin"/><Relationship Id="rId1" Type="http://schemas.openxmlformats.org/officeDocument/2006/relationships/hyperlink" Target="http://kayham.erciyes.edu.tr/" TargetMode="External"/></Relationships>
</file>

<file path=xl/worksheets/_rels/sheet163.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163.bin"/><Relationship Id="rId1" Type="http://schemas.openxmlformats.org/officeDocument/2006/relationships/hyperlink" Target="http://kayham.erciyes.edu.tr/" TargetMode="External"/></Relationships>
</file>

<file path=xl/worksheets/_rels/sheet164.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164.bin"/><Relationship Id="rId1" Type="http://schemas.openxmlformats.org/officeDocument/2006/relationships/hyperlink" Target="http://kayham.erciyes.edu.tr/" TargetMode="External"/></Relationships>
</file>

<file path=xl/worksheets/_rels/sheet165.xml.rels><?xml version="1.0" encoding="UTF-8" standalone="yes"?>
<Relationships xmlns="http://schemas.openxmlformats.org/package/2006/relationships"><Relationship Id="rId2" Type="http://schemas.openxmlformats.org/officeDocument/2006/relationships/printerSettings" Target="../printerSettings/printerSettings165.bin"/><Relationship Id="rId1" Type="http://schemas.openxmlformats.org/officeDocument/2006/relationships/hyperlink" Target="http://kayham.erciyes.edu.tr/" TargetMode="External"/></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167.bin"/><Relationship Id="rId1" Type="http://schemas.openxmlformats.org/officeDocument/2006/relationships/hyperlink" Target="http://kayham.erciyes.edu.tr/" TargetMode="External"/></Relationships>
</file>

<file path=xl/worksheets/_rels/sheet168.xml.rels><?xml version="1.0" encoding="UTF-8" standalone="yes"?>
<Relationships xmlns="http://schemas.openxmlformats.org/package/2006/relationships"><Relationship Id="rId3" Type="http://schemas.openxmlformats.org/officeDocument/2006/relationships/drawing" Target="../drawings/drawing76.xml"/><Relationship Id="rId2" Type="http://schemas.openxmlformats.org/officeDocument/2006/relationships/printerSettings" Target="../printerSettings/printerSettings168.bin"/><Relationship Id="rId1" Type="http://schemas.openxmlformats.org/officeDocument/2006/relationships/hyperlink" Target="http://kayham.erciyes.edu.tr/" TargetMode="External"/></Relationships>
</file>

<file path=xl/worksheets/_rels/sheet169.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169.bin"/><Relationship Id="rId1" Type="http://schemas.openxmlformats.org/officeDocument/2006/relationships/hyperlink" Target="http://kayham.erciyes.edu.tr/"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kayham.erciyes.edu.tr/" TargetMode="External"/></Relationships>
</file>

<file path=xl/worksheets/_rels/sheet170.xml.rels><?xml version="1.0" encoding="UTF-8" standalone="yes"?>
<Relationships xmlns="http://schemas.openxmlformats.org/package/2006/relationships"><Relationship Id="rId3" Type="http://schemas.openxmlformats.org/officeDocument/2006/relationships/drawing" Target="../drawings/drawing78.xml"/><Relationship Id="rId2" Type="http://schemas.openxmlformats.org/officeDocument/2006/relationships/printerSettings" Target="../printerSettings/printerSettings170.bin"/><Relationship Id="rId1" Type="http://schemas.openxmlformats.org/officeDocument/2006/relationships/hyperlink" Target="http://kayham.erciyes.edu.tr/" TargetMode="External"/></Relationships>
</file>

<file path=xl/worksheets/_rels/sheet171.xml.rels><?xml version="1.0" encoding="UTF-8" standalone="yes"?>
<Relationships xmlns="http://schemas.openxmlformats.org/package/2006/relationships"><Relationship Id="rId3" Type="http://schemas.openxmlformats.org/officeDocument/2006/relationships/drawing" Target="../drawings/drawing79.xml"/><Relationship Id="rId2" Type="http://schemas.openxmlformats.org/officeDocument/2006/relationships/printerSettings" Target="../printerSettings/printerSettings171.bin"/><Relationship Id="rId1" Type="http://schemas.openxmlformats.org/officeDocument/2006/relationships/hyperlink" Target="http://kayham.erciyes.edu.tr/" TargetMode="External"/></Relationships>
</file>

<file path=xl/worksheets/_rels/sheet172.xml.rels><?xml version="1.0" encoding="UTF-8" standalone="yes"?>
<Relationships xmlns="http://schemas.openxmlformats.org/package/2006/relationships"><Relationship Id="rId3" Type="http://schemas.openxmlformats.org/officeDocument/2006/relationships/drawing" Target="../drawings/drawing80.xml"/><Relationship Id="rId2" Type="http://schemas.openxmlformats.org/officeDocument/2006/relationships/printerSettings" Target="../printerSettings/printerSettings172.bin"/><Relationship Id="rId1" Type="http://schemas.openxmlformats.org/officeDocument/2006/relationships/hyperlink" Target="http://kayham.erciyes.edu.tr/" TargetMode="External"/></Relationships>
</file>

<file path=xl/worksheets/_rels/sheet173.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printerSettings" Target="../printerSettings/printerSettings173.bin"/><Relationship Id="rId1" Type="http://schemas.openxmlformats.org/officeDocument/2006/relationships/hyperlink" Target="http://kayham.erciyes.edu.tr/" TargetMode="External"/></Relationships>
</file>

<file path=xl/worksheets/_rels/sheet174.xml.rels><?xml version="1.0" encoding="UTF-8" standalone="yes"?>
<Relationships xmlns="http://schemas.openxmlformats.org/package/2006/relationships"><Relationship Id="rId3" Type="http://schemas.openxmlformats.org/officeDocument/2006/relationships/drawing" Target="../drawings/drawing82.xml"/><Relationship Id="rId2" Type="http://schemas.openxmlformats.org/officeDocument/2006/relationships/printerSettings" Target="../printerSettings/printerSettings174.bin"/><Relationship Id="rId1" Type="http://schemas.openxmlformats.org/officeDocument/2006/relationships/hyperlink" Target="http://kayham.erciyes.edu.tr/" TargetMode="External"/></Relationships>
</file>

<file path=xl/worksheets/_rels/sheet175.xml.rels><?xml version="1.0" encoding="UTF-8" standalone="yes"?>
<Relationships xmlns="http://schemas.openxmlformats.org/package/2006/relationships"><Relationship Id="rId3" Type="http://schemas.openxmlformats.org/officeDocument/2006/relationships/drawing" Target="../drawings/drawing83.xml"/><Relationship Id="rId2" Type="http://schemas.openxmlformats.org/officeDocument/2006/relationships/printerSettings" Target="../printerSettings/printerSettings175.bin"/><Relationship Id="rId1" Type="http://schemas.openxmlformats.org/officeDocument/2006/relationships/hyperlink" Target="http://kayham.erciyes.edu.tr/" TargetMode="External"/></Relationships>
</file>

<file path=xl/worksheets/_rels/sheet176.xml.rels><?xml version="1.0" encoding="UTF-8" standalone="yes"?>
<Relationships xmlns="http://schemas.openxmlformats.org/package/2006/relationships"><Relationship Id="rId3" Type="http://schemas.openxmlformats.org/officeDocument/2006/relationships/drawing" Target="../drawings/drawing84.xml"/><Relationship Id="rId2" Type="http://schemas.openxmlformats.org/officeDocument/2006/relationships/printerSettings" Target="../printerSettings/printerSettings176.bin"/><Relationship Id="rId1" Type="http://schemas.openxmlformats.org/officeDocument/2006/relationships/hyperlink" Target="http://kayham.erciyes.edu.tr/" TargetMode="External"/></Relationships>
</file>

<file path=xl/worksheets/_rels/sheet177.xml.rels><?xml version="1.0" encoding="UTF-8" standalone="yes"?>
<Relationships xmlns="http://schemas.openxmlformats.org/package/2006/relationships"><Relationship Id="rId3" Type="http://schemas.openxmlformats.org/officeDocument/2006/relationships/drawing" Target="../drawings/drawing85.xml"/><Relationship Id="rId2" Type="http://schemas.openxmlformats.org/officeDocument/2006/relationships/printerSettings" Target="../printerSettings/printerSettings177.bin"/><Relationship Id="rId1" Type="http://schemas.openxmlformats.org/officeDocument/2006/relationships/hyperlink" Target="http://kayham.erciyes.edu.tr/" TargetMode="External"/></Relationships>
</file>

<file path=xl/worksheets/_rels/sheet178.xml.rels><?xml version="1.0" encoding="UTF-8" standalone="yes"?>
<Relationships xmlns="http://schemas.openxmlformats.org/package/2006/relationships"><Relationship Id="rId3" Type="http://schemas.openxmlformats.org/officeDocument/2006/relationships/drawing" Target="../drawings/drawing86.xml"/><Relationship Id="rId2" Type="http://schemas.openxmlformats.org/officeDocument/2006/relationships/printerSettings" Target="../printerSettings/printerSettings178.bin"/><Relationship Id="rId1" Type="http://schemas.openxmlformats.org/officeDocument/2006/relationships/hyperlink" Target="http://kayham.erciyes.edu.tr/" TargetMode="External"/></Relationships>
</file>

<file path=xl/worksheets/_rels/sheet179.xml.rels><?xml version="1.0" encoding="UTF-8" standalone="yes"?>
<Relationships xmlns="http://schemas.openxmlformats.org/package/2006/relationships"><Relationship Id="rId3" Type="http://schemas.openxmlformats.org/officeDocument/2006/relationships/drawing" Target="../drawings/drawing87.xml"/><Relationship Id="rId2" Type="http://schemas.openxmlformats.org/officeDocument/2006/relationships/printerSettings" Target="../printerSettings/printerSettings179.bin"/><Relationship Id="rId1" Type="http://schemas.openxmlformats.org/officeDocument/2006/relationships/hyperlink" Target="http://kayham.erciyes.edu.tr/"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kayham.erciyes.edu.tr/" TargetMode="External"/></Relationships>
</file>

<file path=xl/worksheets/_rels/sheet180.xml.rels><?xml version="1.0" encoding="UTF-8" standalone="yes"?>
<Relationships xmlns="http://schemas.openxmlformats.org/package/2006/relationships"><Relationship Id="rId3" Type="http://schemas.openxmlformats.org/officeDocument/2006/relationships/drawing" Target="../drawings/drawing88.xml"/><Relationship Id="rId2" Type="http://schemas.openxmlformats.org/officeDocument/2006/relationships/printerSettings" Target="../printerSettings/printerSettings180.bin"/><Relationship Id="rId1" Type="http://schemas.openxmlformats.org/officeDocument/2006/relationships/hyperlink" Target="http://kayham.erciyes.edu.tr/" TargetMode="External"/></Relationships>
</file>

<file path=xl/worksheets/_rels/sheet181.xml.rels><?xml version="1.0" encoding="UTF-8" standalone="yes"?>
<Relationships xmlns="http://schemas.openxmlformats.org/package/2006/relationships"><Relationship Id="rId3" Type="http://schemas.openxmlformats.org/officeDocument/2006/relationships/drawing" Target="../drawings/drawing89.xml"/><Relationship Id="rId2" Type="http://schemas.openxmlformats.org/officeDocument/2006/relationships/printerSettings" Target="../printerSettings/printerSettings181.bin"/><Relationship Id="rId1" Type="http://schemas.openxmlformats.org/officeDocument/2006/relationships/hyperlink" Target="http://kayham.erciyes.edu.tr/" TargetMode="External"/></Relationships>
</file>

<file path=xl/worksheets/_rels/sheet182.xml.rels><?xml version="1.0" encoding="UTF-8" standalone="yes"?>
<Relationships xmlns="http://schemas.openxmlformats.org/package/2006/relationships"><Relationship Id="rId3" Type="http://schemas.openxmlformats.org/officeDocument/2006/relationships/drawing" Target="../drawings/drawing90.xml"/><Relationship Id="rId2" Type="http://schemas.openxmlformats.org/officeDocument/2006/relationships/printerSettings" Target="../printerSettings/printerSettings182.bin"/><Relationship Id="rId1" Type="http://schemas.openxmlformats.org/officeDocument/2006/relationships/hyperlink" Target="http://kayham.erciyes.edu.tr/" TargetMode="External"/></Relationships>
</file>

<file path=xl/worksheets/_rels/sheet183.xml.rels><?xml version="1.0" encoding="UTF-8" standalone="yes"?>
<Relationships xmlns="http://schemas.openxmlformats.org/package/2006/relationships"><Relationship Id="rId3" Type="http://schemas.openxmlformats.org/officeDocument/2006/relationships/drawing" Target="../drawings/drawing91.xml"/><Relationship Id="rId2" Type="http://schemas.openxmlformats.org/officeDocument/2006/relationships/printerSettings" Target="../printerSettings/printerSettings183.bin"/><Relationship Id="rId1" Type="http://schemas.openxmlformats.org/officeDocument/2006/relationships/hyperlink" Target="http://kayham.erciyes.edu.tr/" TargetMode="External"/></Relationships>
</file>

<file path=xl/worksheets/_rels/sheet184.xml.rels><?xml version="1.0" encoding="UTF-8" standalone="yes"?>
<Relationships xmlns="http://schemas.openxmlformats.org/package/2006/relationships"><Relationship Id="rId3" Type="http://schemas.openxmlformats.org/officeDocument/2006/relationships/drawing" Target="../drawings/drawing92.xml"/><Relationship Id="rId2" Type="http://schemas.openxmlformats.org/officeDocument/2006/relationships/printerSettings" Target="../printerSettings/printerSettings184.bin"/><Relationship Id="rId1" Type="http://schemas.openxmlformats.org/officeDocument/2006/relationships/hyperlink" Target="http://kayham.erciyes.edu.tr/" TargetMode="External"/></Relationships>
</file>

<file path=xl/worksheets/_rels/sheet185.xml.rels><?xml version="1.0" encoding="UTF-8" standalone="yes"?>
<Relationships xmlns="http://schemas.openxmlformats.org/package/2006/relationships"><Relationship Id="rId3" Type="http://schemas.openxmlformats.org/officeDocument/2006/relationships/drawing" Target="../drawings/drawing93.xml"/><Relationship Id="rId2" Type="http://schemas.openxmlformats.org/officeDocument/2006/relationships/printerSettings" Target="../printerSettings/printerSettings185.bin"/><Relationship Id="rId1" Type="http://schemas.openxmlformats.org/officeDocument/2006/relationships/hyperlink" Target="http://kayham.erciyes.edu.tr/" TargetMode="External"/></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3" Type="http://schemas.openxmlformats.org/officeDocument/2006/relationships/drawing" Target="../drawings/drawing94.xml"/><Relationship Id="rId2" Type="http://schemas.openxmlformats.org/officeDocument/2006/relationships/printerSettings" Target="../printerSettings/printerSettings187.bin"/><Relationship Id="rId1" Type="http://schemas.openxmlformats.org/officeDocument/2006/relationships/hyperlink" Target="http://kayham.erciyes.edu.tr/" TargetMode="External"/></Relationships>
</file>

<file path=xl/worksheets/_rels/sheet188.xml.rels><?xml version="1.0" encoding="UTF-8" standalone="yes"?>
<Relationships xmlns="http://schemas.openxmlformats.org/package/2006/relationships"><Relationship Id="rId3" Type="http://schemas.openxmlformats.org/officeDocument/2006/relationships/drawing" Target="../drawings/drawing95.xml"/><Relationship Id="rId2" Type="http://schemas.openxmlformats.org/officeDocument/2006/relationships/printerSettings" Target="../printerSettings/printerSettings188.bin"/><Relationship Id="rId1" Type="http://schemas.openxmlformats.org/officeDocument/2006/relationships/hyperlink" Target="http://kayham.erciyes.edu.tr/" TargetMode="External"/></Relationships>
</file>

<file path=xl/worksheets/_rels/sheet189.xml.rels><?xml version="1.0" encoding="UTF-8" standalone="yes"?>
<Relationships xmlns="http://schemas.openxmlformats.org/package/2006/relationships"><Relationship Id="rId3" Type="http://schemas.openxmlformats.org/officeDocument/2006/relationships/drawing" Target="../drawings/drawing96.xml"/><Relationship Id="rId2" Type="http://schemas.openxmlformats.org/officeDocument/2006/relationships/printerSettings" Target="../printerSettings/printerSettings189.bin"/><Relationship Id="rId1" Type="http://schemas.openxmlformats.org/officeDocument/2006/relationships/hyperlink" Target="http://kayham.erciyes.edu.tr/"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kayham.erciyes.edu.tr/" TargetMode="External"/></Relationships>
</file>

<file path=xl/worksheets/_rels/sheet190.xml.rels><?xml version="1.0" encoding="UTF-8" standalone="yes"?>
<Relationships xmlns="http://schemas.openxmlformats.org/package/2006/relationships"><Relationship Id="rId3" Type="http://schemas.openxmlformats.org/officeDocument/2006/relationships/drawing" Target="../drawings/drawing97.xml"/><Relationship Id="rId2" Type="http://schemas.openxmlformats.org/officeDocument/2006/relationships/printerSettings" Target="../printerSettings/printerSettings190.bin"/><Relationship Id="rId1" Type="http://schemas.openxmlformats.org/officeDocument/2006/relationships/hyperlink" Target="http://kayham.erciyes.edu.tr/" TargetMode="External"/></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3" Type="http://schemas.openxmlformats.org/officeDocument/2006/relationships/drawing" Target="../drawings/drawing98.xml"/><Relationship Id="rId2" Type="http://schemas.openxmlformats.org/officeDocument/2006/relationships/printerSettings" Target="../printerSettings/printerSettings192.bin"/><Relationship Id="rId1" Type="http://schemas.openxmlformats.org/officeDocument/2006/relationships/hyperlink" Target="http://kayham.erciyes.edu.tr/" TargetMode="External"/></Relationships>
</file>

<file path=xl/worksheets/_rels/sheet193.xml.rels><?xml version="1.0" encoding="UTF-8" standalone="yes"?>
<Relationships xmlns="http://schemas.openxmlformats.org/package/2006/relationships"><Relationship Id="rId3" Type="http://schemas.openxmlformats.org/officeDocument/2006/relationships/drawing" Target="../drawings/drawing99.xml"/><Relationship Id="rId2" Type="http://schemas.openxmlformats.org/officeDocument/2006/relationships/printerSettings" Target="../printerSettings/printerSettings193.bin"/><Relationship Id="rId1" Type="http://schemas.openxmlformats.org/officeDocument/2006/relationships/hyperlink" Target="http://kayham.erciyes.edu.tr/" TargetMode="External"/></Relationships>
</file>

<file path=xl/worksheets/_rels/sheet194.xml.rels><?xml version="1.0" encoding="UTF-8" standalone="yes"?>
<Relationships xmlns="http://schemas.openxmlformats.org/package/2006/relationships"><Relationship Id="rId3" Type="http://schemas.openxmlformats.org/officeDocument/2006/relationships/drawing" Target="../drawings/drawing100.xml"/><Relationship Id="rId2" Type="http://schemas.openxmlformats.org/officeDocument/2006/relationships/printerSettings" Target="../printerSettings/printerSettings194.bin"/><Relationship Id="rId1" Type="http://schemas.openxmlformats.org/officeDocument/2006/relationships/hyperlink" Target="http://kayham.erciyes.edu.tr/" TargetMode="External"/></Relationships>
</file>

<file path=xl/worksheets/_rels/sheet195.xml.rels><?xml version="1.0" encoding="UTF-8" standalone="yes"?>
<Relationships xmlns="http://schemas.openxmlformats.org/package/2006/relationships"><Relationship Id="rId3" Type="http://schemas.openxmlformats.org/officeDocument/2006/relationships/drawing" Target="../drawings/drawing101.xml"/><Relationship Id="rId2" Type="http://schemas.openxmlformats.org/officeDocument/2006/relationships/printerSettings" Target="../printerSettings/printerSettings195.bin"/><Relationship Id="rId1" Type="http://schemas.openxmlformats.org/officeDocument/2006/relationships/hyperlink" Target="http://kayham.erciyes.edu.tr/" TargetMode="External"/></Relationships>
</file>

<file path=xl/worksheets/_rels/sheet196.xml.rels><?xml version="1.0" encoding="UTF-8" standalone="yes"?>
<Relationships xmlns="http://schemas.openxmlformats.org/package/2006/relationships"><Relationship Id="rId3" Type="http://schemas.openxmlformats.org/officeDocument/2006/relationships/drawing" Target="../drawings/drawing102.xml"/><Relationship Id="rId2" Type="http://schemas.openxmlformats.org/officeDocument/2006/relationships/printerSettings" Target="../printerSettings/printerSettings196.bin"/><Relationship Id="rId1" Type="http://schemas.openxmlformats.org/officeDocument/2006/relationships/hyperlink" Target="http://kayham.erciyes.edu.tr/" TargetMode="External"/></Relationships>
</file>

<file path=xl/worksheets/_rels/sheet197.xml.rels><?xml version="1.0" encoding="UTF-8" standalone="yes"?>
<Relationships xmlns="http://schemas.openxmlformats.org/package/2006/relationships"><Relationship Id="rId3" Type="http://schemas.openxmlformats.org/officeDocument/2006/relationships/drawing" Target="../drawings/drawing103.xml"/><Relationship Id="rId2" Type="http://schemas.openxmlformats.org/officeDocument/2006/relationships/printerSettings" Target="../printerSettings/printerSettings197.bin"/><Relationship Id="rId1" Type="http://schemas.openxmlformats.org/officeDocument/2006/relationships/hyperlink" Target="http://kayham.erciyes.edu.tr/" TargetMode="External"/></Relationships>
</file>

<file path=xl/worksheets/_rels/sheet198.xml.rels><?xml version="1.0" encoding="UTF-8" standalone="yes"?>
<Relationships xmlns="http://schemas.openxmlformats.org/package/2006/relationships"><Relationship Id="rId3" Type="http://schemas.openxmlformats.org/officeDocument/2006/relationships/drawing" Target="../drawings/drawing104.xml"/><Relationship Id="rId2" Type="http://schemas.openxmlformats.org/officeDocument/2006/relationships/printerSettings" Target="../printerSettings/printerSettings198.bin"/><Relationship Id="rId1" Type="http://schemas.openxmlformats.org/officeDocument/2006/relationships/hyperlink" Target="http://kayham.erciyes.edu.tr/" TargetMode="External"/></Relationships>
</file>

<file path=xl/worksheets/_rels/sheet199.xml.rels><?xml version="1.0" encoding="UTF-8" standalone="yes"?>
<Relationships xmlns="http://schemas.openxmlformats.org/package/2006/relationships"><Relationship Id="rId3" Type="http://schemas.openxmlformats.org/officeDocument/2006/relationships/drawing" Target="../drawings/drawing105.xml"/><Relationship Id="rId2" Type="http://schemas.openxmlformats.org/officeDocument/2006/relationships/printerSettings" Target="../printerSettings/printerSettings199.bin"/><Relationship Id="rId1" Type="http://schemas.openxmlformats.org/officeDocument/2006/relationships/hyperlink" Target="http://kayham.erciyes.edu.t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kayham.erciyes.edu.tr/" TargetMode="External"/></Relationships>
</file>

<file path=xl/worksheets/_rels/sheet200.xml.rels><?xml version="1.0" encoding="UTF-8" standalone="yes"?>
<Relationships xmlns="http://schemas.openxmlformats.org/package/2006/relationships"><Relationship Id="rId3" Type="http://schemas.openxmlformats.org/officeDocument/2006/relationships/drawing" Target="../drawings/drawing106.xml"/><Relationship Id="rId2" Type="http://schemas.openxmlformats.org/officeDocument/2006/relationships/printerSettings" Target="../printerSettings/printerSettings200.bin"/><Relationship Id="rId1" Type="http://schemas.openxmlformats.org/officeDocument/2006/relationships/hyperlink" Target="http://kayham.erciyes.edu.tr/" TargetMode="External"/></Relationships>
</file>

<file path=xl/worksheets/_rels/sheet201.xml.rels><?xml version="1.0" encoding="UTF-8" standalone="yes"?>
<Relationships xmlns="http://schemas.openxmlformats.org/package/2006/relationships"><Relationship Id="rId3" Type="http://schemas.openxmlformats.org/officeDocument/2006/relationships/drawing" Target="../drawings/drawing107.xml"/><Relationship Id="rId2" Type="http://schemas.openxmlformats.org/officeDocument/2006/relationships/printerSettings" Target="../printerSettings/printerSettings201.bin"/><Relationship Id="rId1" Type="http://schemas.openxmlformats.org/officeDocument/2006/relationships/hyperlink" Target="http://kayham.erciyes.edu.tr/" TargetMode="External"/></Relationships>
</file>

<file path=xl/worksheets/_rels/sheet202.xml.rels><?xml version="1.0" encoding="UTF-8" standalone="yes"?>
<Relationships xmlns="http://schemas.openxmlformats.org/package/2006/relationships"><Relationship Id="rId3" Type="http://schemas.openxmlformats.org/officeDocument/2006/relationships/drawing" Target="../drawings/drawing108.xml"/><Relationship Id="rId2" Type="http://schemas.openxmlformats.org/officeDocument/2006/relationships/printerSettings" Target="../printerSettings/printerSettings202.bin"/><Relationship Id="rId1" Type="http://schemas.openxmlformats.org/officeDocument/2006/relationships/hyperlink" Target="http://kayham.erciyes.edu.tr/" TargetMode="External"/></Relationships>
</file>

<file path=xl/worksheets/_rels/sheet203.xml.rels><?xml version="1.0" encoding="UTF-8" standalone="yes"?>
<Relationships xmlns="http://schemas.openxmlformats.org/package/2006/relationships"><Relationship Id="rId3" Type="http://schemas.openxmlformats.org/officeDocument/2006/relationships/drawing" Target="../drawings/drawing109.xml"/><Relationship Id="rId2" Type="http://schemas.openxmlformats.org/officeDocument/2006/relationships/printerSettings" Target="../printerSettings/printerSettings203.bin"/><Relationship Id="rId1" Type="http://schemas.openxmlformats.org/officeDocument/2006/relationships/hyperlink" Target="http://kayham.erciyes.edu.tr/" TargetMode="External"/></Relationships>
</file>

<file path=xl/worksheets/_rels/sheet204.xml.rels><?xml version="1.0" encoding="UTF-8" standalone="yes"?>
<Relationships xmlns="http://schemas.openxmlformats.org/package/2006/relationships"><Relationship Id="rId3" Type="http://schemas.openxmlformats.org/officeDocument/2006/relationships/drawing" Target="../drawings/drawing110.xml"/><Relationship Id="rId2" Type="http://schemas.openxmlformats.org/officeDocument/2006/relationships/printerSettings" Target="../printerSettings/printerSettings204.bin"/><Relationship Id="rId1" Type="http://schemas.openxmlformats.org/officeDocument/2006/relationships/hyperlink" Target="http://kayham.erciyes.edu.tr/" TargetMode="External"/></Relationships>
</file>

<file path=xl/worksheets/_rels/sheet205.xml.rels><?xml version="1.0" encoding="UTF-8" standalone="yes"?>
<Relationships xmlns="http://schemas.openxmlformats.org/package/2006/relationships"><Relationship Id="rId3" Type="http://schemas.openxmlformats.org/officeDocument/2006/relationships/drawing" Target="../drawings/drawing111.xml"/><Relationship Id="rId2" Type="http://schemas.openxmlformats.org/officeDocument/2006/relationships/printerSettings" Target="../printerSettings/printerSettings205.bin"/><Relationship Id="rId1" Type="http://schemas.openxmlformats.org/officeDocument/2006/relationships/hyperlink" Target="http://kayham.erciyes.edu.tr/" TargetMode="External"/></Relationships>
</file>

<file path=xl/worksheets/_rels/sheet206.xml.rels><?xml version="1.0" encoding="UTF-8" standalone="yes"?>
<Relationships xmlns="http://schemas.openxmlformats.org/package/2006/relationships"><Relationship Id="rId3" Type="http://schemas.openxmlformats.org/officeDocument/2006/relationships/drawing" Target="../drawings/drawing112.xml"/><Relationship Id="rId2" Type="http://schemas.openxmlformats.org/officeDocument/2006/relationships/printerSettings" Target="../printerSettings/printerSettings206.bin"/><Relationship Id="rId1" Type="http://schemas.openxmlformats.org/officeDocument/2006/relationships/hyperlink" Target="http://kayham.erciyes.edu.tr/" TargetMode="External"/></Relationships>
</file>

<file path=xl/worksheets/_rels/sheet207.xml.rels><?xml version="1.0" encoding="UTF-8" standalone="yes"?>
<Relationships xmlns="http://schemas.openxmlformats.org/package/2006/relationships"><Relationship Id="rId3" Type="http://schemas.openxmlformats.org/officeDocument/2006/relationships/drawing" Target="../drawings/drawing113.xml"/><Relationship Id="rId2" Type="http://schemas.openxmlformats.org/officeDocument/2006/relationships/printerSettings" Target="../printerSettings/printerSettings207.bin"/><Relationship Id="rId1" Type="http://schemas.openxmlformats.org/officeDocument/2006/relationships/hyperlink" Target="http://kayham.erciyes.edu.tr/" TargetMode="External"/></Relationships>
</file>

<file path=xl/worksheets/_rels/sheet208.xml.rels><?xml version="1.0" encoding="UTF-8" standalone="yes"?>
<Relationships xmlns="http://schemas.openxmlformats.org/package/2006/relationships"><Relationship Id="rId3" Type="http://schemas.openxmlformats.org/officeDocument/2006/relationships/drawing" Target="../drawings/drawing114.xml"/><Relationship Id="rId2" Type="http://schemas.openxmlformats.org/officeDocument/2006/relationships/printerSettings" Target="../printerSettings/printerSettings208.bin"/><Relationship Id="rId1" Type="http://schemas.openxmlformats.org/officeDocument/2006/relationships/hyperlink" Target="http://kayham.erciyes.edu.tr/" TargetMode="External"/></Relationships>
</file>

<file path=xl/worksheets/_rels/sheet209.xml.rels><?xml version="1.0" encoding="UTF-8" standalone="yes"?>
<Relationships xmlns="http://schemas.openxmlformats.org/package/2006/relationships"><Relationship Id="rId3" Type="http://schemas.openxmlformats.org/officeDocument/2006/relationships/drawing" Target="../drawings/drawing115.xml"/><Relationship Id="rId2" Type="http://schemas.openxmlformats.org/officeDocument/2006/relationships/printerSettings" Target="../printerSettings/printerSettings209.bin"/><Relationship Id="rId1" Type="http://schemas.openxmlformats.org/officeDocument/2006/relationships/hyperlink" Target="http://kayham.erciyes.edu.tr/"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kayham.erciyes.edu.tr/" TargetMode="External"/></Relationships>
</file>

<file path=xl/worksheets/_rels/sheet210.xml.rels><?xml version="1.0" encoding="UTF-8" standalone="yes"?>
<Relationships xmlns="http://schemas.openxmlformats.org/package/2006/relationships"><Relationship Id="rId3" Type="http://schemas.openxmlformats.org/officeDocument/2006/relationships/drawing" Target="../drawings/drawing116.xml"/><Relationship Id="rId2" Type="http://schemas.openxmlformats.org/officeDocument/2006/relationships/printerSettings" Target="../printerSettings/printerSettings210.bin"/><Relationship Id="rId1" Type="http://schemas.openxmlformats.org/officeDocument/2006/relationships/hyperlink" Target="http://kayham.erciyes.edu.tr/" TargetMode="External"/></Relationships>
</file>

<file path=xl/worksheets/_rels/sheet211.xml.rels><?xml version="1.0" encoding="UTF-8" standalone="yes"?>
<Relationships xmlns="http://schemas.openxmlformats.org/package/2006/relationships"><Relationship Id="rId3" Type="http://schemas.openxmlformats.org/officeDocument/2006/relationships/drawing" Target="../drawings/drawing117.xml"/><Relationship Id="rId2" Type="http://schemas.openxmlformats.org/officeDocument/2006/relationships/printerSettings" Target="../printerSettings/printerSettings211.bin"/><Relationship Id="rId1" Type="http://schemas.openxmlformats.org/officeDocument/2006/relationships/hyperlink" Target="http://kayham.erciyes.edu.tr/" TargetMode="External"/></Relationships>
</file>

<file path=xl/worksheets/_rels/sheet212.xml.rels><?xml version="1.0" encoding="UTF-8" standalone="yes"?>
<Relationships xmlns="http://schemas.openxmlformats.org/package/2006/relationships"><Relationship Id="rId2" Type="http://schemas.openxmlformats.org/officeDocument/2006/relationships/printerSettings" Target="../printerSettings/printerSettings212.bin"/><Relationship Id="rId1" Type="http://schemas.openxmlformats.org/officeDocument/2006/relationships/hyperlink" Target="http://kayham.erciyes.edu.tr/" TargetMode="External"/></Relationships>
</file>

<file path=xl/worksheets/_rels/sheet213.xml.rels><?xml version="1.0" encoding="UTF-8" standalone="yes"?>
<Relationships xmlns="http://schemas.openxmlformats.org/package/2006/relationships"><Relationship Id="rId3" Type="http://schemas.openxmlformats.org/officeDocument/2006/relationships/drawing" Target="../drawings/drawing118.xml"/><Relationship Id="rId2" Type="http://schemas.openxmlformats.org/officeDocument/2006/relationships/printerSettings" Target="../printerSettings/printerSettings213.bin"/><Relationship Id="rId1" Type="http://schemas.openxmlformats.org/officeDocument/2006/relationships/hyperlink" Target="http://kayham.erciyes.edu.tr/" TargetMode="External"/></Relationships>
</file>

<file path=xl/worksheets/_rels/sheet214.xml.rels><?xml version="1.0" encoding="UTF-8" standalone="yes"?>
<Relationships xmlns="http://schemas.openxmlformats.org/package/2006/relationships"><Relationship Id="rId3" Type="http://schemas.openxmlformats.org/officeDocument/2006/relationships/drawing" Target="../drawings/drawing119.xml"/><Relationship Id="rId2" Type="http://schemas.openxmlformats.org/officeDocument/2006/relationships/printerSettings" Target="../printerSettings/printerSettings214.bin"/><Relationship Id="rId1" Type="http://schemas.openxmlformats.org/officeDocument/2006/relationships/hyperlink" Target="http://kayham.erciyes.edu.tr/" TargetMode="External"/></Relationships>
</file>

<file path=xl/worksheets/_rels/sheet215.xml.rels><?xml version="1.0" encoding="UTF-8" standalone="yes"?>
<Relationships xmlns="http://schemas.openxmlformats.org/package/2006/relationships"><Relationship Id="rId3" Type="http://schemas.openxmlformats.org/officeDocument/2006/relationships/drawing" Target="../drawings/drawing120.xml"/><Relationship Id="rId2" Type="http://schemas.openxmlformats.org/officeDocument/2006/relationships/printerSettings" Target="../printerSettings/printerSettings215.bin"/><Relationship Id="rId1" Type="http://schemas.openxmlformats.org/officeDocument/2006/relationships/hyperlink" Target="http://kayham.erciyes.edu.tr/" TargetMode="External"/></Relationships>
</file>

<file path=xl/worksheets/_rels/sheet216.xml.rels><?xml version="1.0" encoding="UTF-8" standalone="yes"?>
<Relationships xmlns="http://schemas.openxmlformats.org/package/2006/relationships"><Relationship Id="rId3" Type="http://schemas.openxmlformats.org/officeDocument/2006/relationships/drawing" Target="../drawings/drawing121.xml"/><Relationship Id="rId2" Type="http://schemas.openxmlformats.org/officeDocument/2006/relationships/printerSettings" Target="../printerSettings/printerSettings216.bin"/><Relationship Id="rId1" Type="http://schemas.openxmlformats.org/officeDocument/2006/relationships/hyperlink" Target="http://kayham.erciyes.edu.tr/" TargetMode="External"/></Relationships>
</file>

<file path=xl/worksheets/_rels/sheet217.xml.rels><?xml version="1.0" encoding="UTF-8" standalone="yes"?>
<Relationships xmlns="http://schemas.openxmlformats.org/package/2006/relationships"><Relationship Id="rId3" Type="http://schemas.openxmlformats.org/officeDocument/2006/relationships/drawing" Target="../drawings/drawing122.xml"/><Relationship Id="rId2" Type="http://schemas.openxmlformats.org/officeDocument/2006/relationships/printerSettings" Target="../printerSettings/printerSettings217.bin"/><Relationship Id="rId1" Type="http://schemas.openxmlformats.org/officeDocument/2006/relationships/hyperlink" Target="http://kayham.erciyes.edu.tr/" TargetMode="External"/></Relationships>
</file>

<file path=xl/worksheets/_rels/sheet218.xml.rels><?xml version="1.0" encoding="UTF-8" standalone="yes"?>
<Relationships xmlns="http://schemas.openxmlformats.org/package/2006/relationships"><Relationship Id="rId3" Type="http://schemas.openxmlformats.org/officeDocument/2006/relationships/drawing" Target="../drawings/drawing123.xml"/><Relationship Id="rId2" Type="http://schemas.openxmlformats.org/officeDocument/2006/relationships/printerSettings" Target="../printerSettings/printerSettings218.bin"/><Relationship Id="rId1" Type="http://schemas.openxmlformats.org/officeDocument/2006/relationships/hyperlink" Target="http://kayham.erciyes.edu.tr/" TargetMode="External"/></Relationships>
</file>

<file path=xl/worksheets/_rels/sheet219.xml.rels><?xml version="1.0" encoding="UTF-8" standalone="yes"?>
<Relationships xmlns="http://schemas.openxmlformats.org/package/2006/relationships"><Relationship Id="rId3" Type="http://schemas.openxmlformats.org/officeDocument/2006/relationships/drawing" Target="../drawings/drawing124.xml"/><Relationship Id="rId2" Type="http://schemas.openxmlformats.org/officeDocument/2006/relationships/printerSettings" Target="../printerSettings/printerSettings219.bin"/><Relationship Id="rId1" Type="http://schemas.openxmlformats.org/officeDocument/2006/relationships/hyperlink" Target="http://kayham.erciyes.edu.tr/"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kayham.erciyes.edu.tr/" TargetMode="External"/></Relationships>
</file>

<file path=xl/worksheets/_rels/sheet220.xml.rels><?xml version="1.0" encoding="UTF-8" standalone="yes"?>
<Relationships xmlns="http://schemas.openxmlformats.org/package/2006/relationships"><Relationship Id="rId3" Type="http://schemas.openxmlformats.org/officeDocument/2006/relationships/drawing" Target="../drawings/drawing125.xml"/><Relationship Id="rId2" Type="http://schemas.openxmlformats.org/officeDocument/2006/relationships/printerSettings" Target="../printerSettings/printerSettings220.bin"/><Relationship Id="rId1" Type="http://schemas.openxmlformats.org/officeDocument/2006/relationships/hyperlink" Target="http://kayham.erciyes.edu.tr/" TargetMode="External"/></Relationships>
</file>

<file path=xl/worksheets/_rels/sheet221.xml.rels><?xml version="1.0" encoding="UTF-8" standalone="yes"?>
<Relationships xmlns="http://schemas.openxmlformats.org/package/2006/relationships"><Relationship Id="rId3" Type="http://schemas.openxmlformats.org/officeDocument/2006/relationships/drawing" Target="../drawings/drawing126.xml"/><Relationship Id="rId2" Type="http://schemas.openxmlformats.org/officeDocument/2006/relationships/printerSettings" Target="../printerSettings/printerSettings221.bin"/><Relationship Id="rId1" Type="http://schemas.openxmlformats.org/officeDocument/2006/relationships/hyperlink" Target="http://kayham.erciyes.edu.tr/" TargetMode="External"/></Relationships>
</file>

<file path=xl/worksheets/_rels/sheet222.xml.rels><?xml version="1.0" encoding="UTF-8" standalone="yes"?>
<Relationships xmlns="http://schemas.openxmlformats.org/package/2006/relationships"><Relationship Id="rId3" Type="http://schemas.openxmlformats.org/officeDocument/2006/relationships/drawing" Target="../drawings/drawing127.xml"/><Relationship Id="rId2" Type="http://schemas.openxmlformats.org/officeDocument/2006/relationships/printerSettings" Target="../printerSettings/printerSettings222.bin"/><Relationship Id="rId1" Type="http://schemas.openxmlformats.org/officeDocument/2006/relationships/hyperlink" Target="http://kayham.erciyes.edu.tr/" TargetMode="External"/></Relationships>
</file>

<file path=xl/worksheets/_rels/sheet223.xml.rels><?xml version="1.0" encoding="UTF-8" standalone="yes"?>
<Relationships xmlns="http://schemas.openxmlformats.org/package/2006/relationships"><Relationship Id="rId3" Type="http://schemas.openxmlformats.org/officeDocument/2006/relationships/drawing" Target="../drawings/drawing128.xml"/><Relationship Id="rId2" Type="http://schemas.openxmlformats.org/officeDocument/2006/relationships/printerSettings" Target="../printerSettings/printerSettings223.bin"/><Relationship Id="rId1" Type="http://schemas.openxmlformats.org/officeDocument/2006/relationships/hyperlink" Target="http://kayham.erciyes.edu.tr/" TargetMode="External"/></Relationships>
</file>

<file path=xl/worksheets/_rels/sheet224.xml.rels><?xml version="1.0" encoding="UTF-8" standalone="yes"?>
<Relationships xmlns="http://schemas.openxmlformats.org/package/2006/relationships"><Relationship Id="rId3" Type="http://schemas.openxmlformats.org/officeDocument/2006/relationships/drawing" Target="../drawings/drawing129.xml"/><Relationship Id="rId2" Type="http://schemas.openxmlformats.org/officeDocument/2006/relationships/printerSettings" Target="../printerSettings/printerSettings224.bin"/><Relationship Id="rId1" Type="http://schemas.openxmlformats.org/officeDocument/2006/relationships/hyperlink" Target="http://kayham.erciyes.edu.tr/" TargetMode="External"/></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3" Type="http://schemas.openxmlformats.org/officeDocument/2006/relationships/drawing" Target="../drawings/drawing130.xml"/><Relationship Id="rId2" Type="http://schemas.openxmlformats.org/officeDocument/2006/relationships/printerSettings" Target="../printerSettings/printerSettings226.bin"/><Relationship Id="rId1" Type="http://schemas.openxmlformats.org/officeDocument/2006/relationships/hyperlink" Target="http://kayham.erciyes.edu.tr/" TargetMode="External"/></Relationships>
</file>

<file path=xl/worksheets/_rels/sheet227.xml.rels><?xml version="1.0" encoding="UTF-8" standalone="yes"?>
<Relationships xmlns="http://schemas.openxmlformats.org/package/2006/relationships"><Relationship Id="rId3" Type="http://schemas.openxmlformats.org/officeDocument/2006/relationships/drawing" Target="../drawings/drawing131.xml"/><Relationship Id="rId2" Type="http://schemas.openxmlformats.org/officeDocument/2006/relationships/printerSettings" Target="../printerSettings/printerSettings227.bin"/><Relationship Id="rId1" Type="http://schemas.openxmlformats.org/officeDocument/2006/relationships/hyperlink" Target="http://kayham.erciyes.edu.tr/" TargetMode="External"/></Relationships>
</file>

<file path=xl/worksheets/_rels/sheet228.xml.rels><?xml version="1.0" encoding="UTF-8" standalone="yes"?>
<Relationships xmlns="http://schemas.openxmlformats.org/package/2006/relationships"><Relationship Id="rId3" Type="http://schemas.openxmlformats.org/officeDocument/2006/relationships/drawing" Target="../drawings/drawing132.xml"/><Relationship Id="rId2" Type="http://schemas.openxmlformats.org/officeDocument/2006/relationships/printerSettings" Target="../printerSettings/printerSettings228.bin"/><Relationship Id="rId1" Type="http://schemas.openxmlformats.org/officeDocument/2006/relationships/hyperlink" Target="http://kayham.erciyes.edu.tr/" TargetMode="External"/></Relationships>
</file>

<file path=xl/worksheets/_rels/sheet229.xml.rels><?xml version="1.0" encoding="UTF-8" standalone="yes"?>
<Relationships xmlns="http://schemas.openxmlformats.org/package/2006/relationships"><Relationship Id="rId3" Type="http://schemas.openxmlformats.org/officeDocument/2006/relationships/drawing" Target="../drawings/drawing133.xml"/><Relationship Id="rId2" Type="http://schemas.openxmlformats.org/officeDocument/2006/relationships/printerSettings" Target="../printerSettings/printerSettings229.bin"/><Relationship Id="rId1" Type="http://schemas.openxmlformats.org/officeDocument/2006/relationships/hyperlink" Target="http://kayham.erciyes.edu.tr/"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kayham.erciyes.edu.tr/" TargetMode="External"/></Relationships>
</file>

<file path=xl/worksheets/_rels/sheet230.xml.rels><?xml version="1.0" encoding="UTF-8" standalone="yes"?>
<Relationships xmlns="http://schemas.openxmlformats.org/package/2006/relationships"><Relationship Id="rId3" Type="http://schemas.openxmlformats.org/officeDocument/2006/relationships/drawing" Target="../drawings/drawing134.xml"/><Relationship Id="rId2" Type="http://schemas.openxmlformats.org/officeDocument/2006/relationships/printerSettings" Target="../printerSettings/printerSettings230.bin"/><Relationship Id="rId1" Type="http://schemas.openxmlformats.org/officeDocument/2006/relationships/hyperlink" Target="http://kayham.erciyes.edu.tr/" TargetMode="External"/></Relationships>
</file>

<file path=xl/worksheets/_rels/sheet231.xml.rels><?xml version="1.0" encoding="UTF-8" standalone="yes"?>
<Relationships xmlns="http://schemas.openxmlformats.org/package/2006/relationships"><Relationship Id="rId3" Type="http://schemas.openxmlformats.org/officeDocument/2006/relationships/drawing" Target="../drawings/drawing135.xml"/><Relationship Id="rId2" Type="http://schemas.openxmlformats.org/officeDocument/2006/relationships/printerSettings" Target="../printerSettings/printerSettings231.bin"/><Relationship Id="rId1" Type="http://schemas.openxmlformats.org/officeDocument/2006/relationships/hyperlink" Target="http://kayham.erciyes.edu.tr/" TargetMode="External"/></Relationships>
</file>

<file path=xl/worksheets/_rels/sheet232.xml.rels><?xml version="1.0" encoding="UTF-8" standalone="yes"?>
<Relationships xmlns="http://schemas.openxmlformats.org/package/2006/relationships"><Relationship Id="rId3" Type="http://schemas.openxmlformats.org/officeDocument/2006/relationships/drawing" Target="../drawings/drawing136.xml"/><Relationship Id="rId2" Type="http://schemas.openxmlformats.org/officeDocument/2006/relationships/printerSettings" Target="../printerSettings/printerSettings232.bin"/><Relationship Id="rId1" Type="http://schemas.openxmlformats.org/officeDocument/2006/relationships/hyperlink" Target="http://kayham.erciyes.edu.tr/" TargetMode="External"/></Relationships>
</file>

<file path=xl/worksheets/_rels/sheet233.xml.rels><?xml version="1.0" encoding="UTF-8" standalone="yes"?>
<Relationships xmlns="http://schemas.openxmlformats.org/package/2006/relationships"><Relationship Id="rId2" Type="http://schemas.openxmlformats.org/officeDocument/2006/relationships/printerSettings" Target="../printerSettings/printerSettings233.bin"/><Relationship Id="rId1" Type="http://schemas.openxmlformats.org/officeDocument/2006/relationships/hyperlink" Target="http://kayham.erciyes.edu.tr/" TargetMode="External"/></Relationships>
</file>

<file path=xl/worksheets/_rels/sheet234.xml.rels><?xml version="1.0" encoding="UTF-8" standalone="yes"?>
<Relationships xmlns="http://schemas.openxmlformats.org/package/2006/relationships"><Relationship Id="rId2" Type="http://schemas.openxmlformats.org/officeDocument/2006/relationships/printerSettings" Target="../printerSettings/printerSettings234.bin"/><Relationship Id="rId1" Type="http://schemas.openxmlformats.org/officeDocument/2006/relationships/hyperlink" Target="http://kayham.erciyes.edu.tr/" TargetMode="External"/></Relationships>
</file>

<file path=xl/worksheets/_rels/sheet235.xml.rels><?xml version="1.0" encoding="UTF-8" standalone="yes"?>
<Relationships xmlns="http://schemas.openxmlformats.org/package/2006/relationships"><Relationship Id="rId2" Type="http://schemas.openxmlformats.org/officeDocument/2006/relationships/printerSettings" Target="../printerSettings/printerSettings235.bin"/><Relationship Id="rId1" Type="http://schemas.openxmlformats.org/officeDocument/2006/relationships/hyperlink" Target="http://kayham.erciyes.edu.tr/" TargetMode="External"/></Relationships>
</file>

<file path=xl/worksheets/_rels/sheet236.xml.rels><?xml version="1.0" encoding="UTF-8" standalone="yes"?>
<Relationships xmlns="http://schemas.openxmlformats.org/package/2006/relationships"><Relationship Id="rId2" Type="http://schemas.openxmlformats.org/officeDocument/2006/relationships/printerSettings" Target="../printerSettings/printerSettings236.bin"/><Relationship Id="rId1" Type="http://schemas.openxmlformats.org/officeDocument/2006/relationships/hyperlink" Target="http://kayham.erciyes.edu.tr/" TargetMode="External"/></Relationships>
</file>

<file path=xl/worksheets/_rels/sheet237.xml.rels><?xml version="1.0" encoding="UTF-8" standalone="yes"?>
<Relationships xmlns="http://schemas.openxmlformats.org/package/2006/relationships"><Relationship Id="rId3" Type="http://schemas.openxmlformats.org/officeDocument/2006/relationships/drawing" Target="../drawings/drawing137.xml"/><Relationship Id="rId2" Type="http://schemas.openxmlformats.org/officeDocument/2006/relationships/printerSettings" Target="../printerSettings/printerSettings237.bin"/><Relationship Id="rId1" Type="http://schemas.openxmlformats.org/officeDocument/2006/relationships/hyperlink" Target="http://kayham.erciyes.edu.tr/" TargetMode="External"/></Relationships>
</file>

<file path=xl/worksheets/_rels/sheet238.xml.rels><?xml version="1.0" encoding="UTF-8" standalone="yes"?>
<Relationships xmlns="http://schemas.openxmlformats.org/package/2006/relationships"><Relationship Id="rId3" Type="http://schemas.openxmlformats.org/officeDocument/2006/relationships/drawing" Target="../drawings/drawing138.xml"/><Relationship Id="rId2" Type="http://schemas.openxmlformats.org/officeDocument/2006/relationships/printerSettings" Target="../printerSettings/printerSettings238.bin"/><Relationship Id="rId1" Type="http://schemas.openxmlformats.org/officeDocument/2006/relationships/hyperlink" Target="http://kayham.erciyes.edu.tr/" TargetMode="External"/></Relationships>
</file>

<file path=xl/worksheets/_rels/sheet239.xml.rels><?xml version="1.0" encoding="UTF-8" standalone="yes"?>
<Relationships xmlns="http://schemas.openxmlformats.org/package/2006/relationships"><Relationship Id="rId3" Type="http://schemas.openxmlformats.org/officeDocument/2006/relationships/drawing" Target="../drawings/drawing139.xml"/><Relationship Id="rId2" Type="http://schemas.openxmlformats.org/officeDocument/2006/relationships/printerSettings" Target="../printerSettings/printerSettings239.bin"/><Relationship Id="rId1" Type="http://schemas.openxmlformats.org/officeDocument/2006/relationships/hyperlink" Target="http://kayham.erciyes.edu.tr/"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kayham.erciyes.edu.tr/" TargetMode="External"/></Relationships>
</file>

<file path=xl/worksheets/_rels/sheet240.xml.rels><?xml version="1.0" encoding="UTF-8" standalone="yes"?>
<Relationships xmlns="http://schemas.openxmlformats.org/package/2006/relationships"><Relationship Id="rId3" Type="http://schemas.openxmlformats.org/officeDocument/2006/relationships/drawing" Target="../drawings/drawing140.xml"/><Relationship Id="rId2" Type="http://schemas.openxmlformats.org/officeDocument/2006/relationships/printerSettings" Target="../printerSettings/printerSettings240.bin"/><Relationship Id="rId1" Type="http://schemas.openxmlformats.org/officeDocument/2006/relationships/hyperlink" Target="http://kayham.erciyes.edu.tr/" TargetMode="External"/></Relationships>
</file>

<file path=xl/worksheets/_rels/sheet241.xml.rels><?xml version="1.0" encoding="UTF-8" standalone="yes"?>
<Relationships xmlns="http://schemas.openxmlformats.org/package/2006/relationships"><Relationship Id="rId3" Type="http://schemas.openxmlformats.org/officeDocument/2006/relationships/drawing" Target="../drawings/drawing141.xml"/><Relationship Id="rId2" Type="http://schemas.openxmlformats.org/officeDocument/2006/relationships/printerSettings" Target="../printerSettings/printerSettings241.bin"/><Relationship Id="rId1" Type="http://schemas.openxmlformats.org/officeDocument/2006/relationships/hyperlink" Target="http://kayham.erciyes.edu.tr/" TargetMode="External"/></Relationships>
</file>

<file path=xl/worksheets/_rels/sheet242.xml.rels><?xml version="1.0" encoding="UTF-8" standalone="yes"?>
<Relationships xmlns="http://schemas.openxmlformats.org/package/2006/relationships"><Relationship Id="rId3" Type="http://schemas.openxmlformats.org/officeDocument/2006/relationships/drawing" Target="../drawings/drawing142.xml"/><Relationship Id="rId2" Type="http://schemas.openxmlformats.org/officeDocument/2006/relationships/printerSettings" Target="../printerSettings/printerSettings242.bin"/><Relationship Id="rId1" Type="http://schemas.openxmlformats.org/officeDocument/2006/relationships/hyperlink" Target="http://kayham.erciyes.edu.tr/" TargetMode="External"/></Relationships>
</file>

<file path=xl/worksheets/_rels/sheet243.xml.rels><?xml version="1.0" encoding="UTF-8" standalone="yes"?>
<Relationships xmlns="http://schemas.openxmlformats.org/package/2006/relationships"><Relationship Id="rId3" Type="http://schemas.openxmlformats.org/officeDocument/2006/relationships/drawing" Target="../drawings/drawing143.xml"/><Relationship Id="rId2" Type="http://schemas.openxmlformats.org/officeDocument/2006/relationships/printerSettings" Target="../printerSettings/printerSettings243.bin"/><Relationship Id="rId1" Type="http://schemas.openxmlformats.org/officeDocument/2006/relationships/hyperlink" Target="http://kayham.erciyes.edu.tr/" TargetMode="External"/></Relationships>
</file>

<file path=xl/worksheets/_rels/sheet244.xml.rels><?xml version="1.0" encoding="UTF-8" standalone="yes"?>
<Relationships xmlns="http://schemas.openxmlformats.org/package/2006/relationships"><Relationship Id="rId3" Type="http://schemas.openxmlformats.org/officeDocument/2006/relationships/drawing" Target="../drawings/drawing144.xml"/><Relationship Id="rId2" Type="http://schemas.openxmlformats.org/officeDocument/2006/relationships/printerSettings" Target="../printerSettings/printerSettings244.bin"/><Relationship Id="rId1" Type="http://schemas.openxmlformats.org/officeDocument/2006/relationships/hyperlink" Target="http://kayham.erciyes.edu.tr/" TargetMode="External"/></Relationships>
</file>

<file path=xl/worksheets/_rels/sheet245.xml.rels><?xml version="1.0" encoding="UTF-8" standalone="yes"?>
<Relationships xmlns="http://schemas.openxmlformats.org/package/2006/relationships"><Relationship Id="rId3" Type="http://schemas.openxmlformats.org/officeDocument/2006/relationships/drawing" Target="../drawings/drawing145.xml"/><Relationship Id="rId2" Type="http://schemas.openxmlformats.org/officeDocument/2006/relationships/printerSettings" Target="../printerSettings/printerSettings245.bin"/><Relationship Id="rId1" Type="http://schemas.openxmlformats.org/officeDocument/2006/relationships/hyperlink" Target="http://kayham.erciyes.edu.tr/" TargetMode="External"/></Relationships>
</file>

<file path=xl/worksheets/_rels/sheet246.xml.rels><?xml version="1.0" encoding="UTF-8" standalone="yes"?>
<Relationships xmlns="http://schemas.openxmlformats.org/package/2006/relationships"><Relationship Id="rId3" Type="http://schemas.openxmlformats.org/officeDocument/2006/relationships/drawing" Target="../drawings/drawing146.xml"/><Relationship Id="rId2" Type="http://schemas.openxmlformats.org/officeDocument/2006/relationships/printerSettings" Target="../printerSettings/printerSettings246.bin"/><Relationship Id="rId1" Type="http://schemas.openxmlformats.org/officeDocument/2006/relationships/hyperlink" Target="http://kayham.erciyes.edu.tr/" TargetMode="External"/></Relationships>
</file>

<file path=xl/worksheets/_rels/sheet247.xml.rels><?xml version="1.0" encoding="UTF-8" standalone="yes"?>
<Relationships xmlns="http://schemas.openxmlformats.org/package/2006/relationships"><Relationship Id="rId3" Type="http://schemas.openxmlformats.org/officeDocument/2006/relationships/drawing" Target="../drawings/drawing147.xml"/><Relationship Id="rId2" Type="http://schemas.openxmlformats.org/officeDocument/2006/relationships/printerSettings" Target="../printerSettings/printerSettings247.bin"/><Relationship Id="rId1" Type="http://schemas.openxmlformats.org/officeDocument/2006/relationships/hyperlink" Target="http://kayham.erciyes.edu.tr/" TargetMode="External"/></Relationships>
</file>

<file path=xl/worksheets/_rels/sheet248.xml.rels><?xml version="1.0" encoding="UTF-8" standalone="yes"?>
<Relationships xmlns="http://schemas.openxmlformats.org/package/2006/relationships"><Relationship Id="rId3" Type="http://schemas.openxmlformats.org/officeDocument/2006/relationships/drawing" Target="../drawings/drawing148.xml"/><Relationship Id="rId2" Type="http://schemas.openxmlformats.org/officeDocument/2006/relationships/printerSettings" Target="../printerSettings/printerSettings248.bin"/><Relationship Id="rId1" Type="http://schemas.openxmlformats.org/officeDocument/2006/relationships/hyperlink" Target="http://kayham.erciyes.edu.tr/" TargetMode="External"/></Relationships>
</file>

<file path=xl/worksheets/_rels/sheet249.xml.rels><?xml version="1.0" encoding="UTF-8" standalone="yes"?>
<Relationships xmlns="http://schemas.openxmlformats.org/package/2006/relationships"><Relationship Id="rId3" Type="http://schemas.openxmlformats.org/officeDocument/2006/relationships/drawing" Target="../drawings/drawing149.xml"/><Relationship Id="rId2" Type="http://schemas.openxmlformats.org/officeDocument/2006/relationships/printerSettings" Target="../printerSettings/printerSettings249.bin"/><Relationship Id="rId1" Type="http://schemas.openxmlformats.org/officeDocument/2006/relationships/hyperlink" Target="http://kayham.erciyes.edu.tr/"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kayham.erciyes.edu.tr/" TargetMode="External"/></Relationships>
</file>

<file path=xl/worksheets/_rels/sheet250.xml.rels><?xml version="1.0" encoding="UTF-8" standalone="yes"?>
<Relationships xmlns="http://schemas.openxmlformats.org/package/2006/relationships"><Relationship Id="rId3" Type="http://schemas.openxmlformats.org/officeDocument/2006/relationships/drawing" Target="../drawings/drawing150.xml"/><Relationship Id="rId2" Type="http://schemas.openxmlformats.org/officeDocument/2006/relationships/printerSettings" Target="../printerSettings/printerSettings250.bin"/><Relationship Id="rId1" Type="http://schemas.openxmlformats.org/officeDocument/2006/relationships/hyperlink" Target="http://kayham.erciyes.edu.tr/" TargetMode="External"/></Relationships>
</file>

<file path=xl/worksheets/_rels/sheet251.xml.rels><?xml version="1.0" encoding="UTF-8" standalone="yes"?>
<Relationships xmlns="http://schemas.openxmlformats.org/package/2006/relationships"><Relationship Id="rId3" Type="http://schemas.openxmlformats.org/officeDocument/2006/relationships/drawing" Target="../drawings/drawing151.xml"/><Relationship Id="rId2" Type="http://schemas.openxmlformats.org/officeDocument/2006/relationships/printerSettings" Target="../printerSettings/printerSettings251.bin"/><Relationship Id="rId1" Type="http://schemas.openxmlformats.org/officeDocument/2006/relationships/hyperlink" Target="http://kayham.erciyes.edu.tr/" TargetMode="External"/></Relationships>
</file>

<file path=xl/worksheets/_rels/sheet252.xml.rels><?xml version="1.0" encoding="UTF-8" standalone="yes"?>
<Relationships xmlns="http://schemas.openxmlformats.org/package/2006/relationships"><Relationship Id="rId3" Type="http://schemas.openxmlformats.org/officeDocument/2006/relationships/drawing" Target="../drawings/drawing152.xml"/><Relationship Id="rId2" Type="http://schemas.openxmlformats.org/officeDocument/2006/relationships/printerSettings" Target="../printerSettings/printerSettings252.bin"/><Relationship Id="rId1" Type="http://schemas.openxmlformats.org/officeDocument/2006/relationships/hyperlink" Target="http://kayham.erciyes.edu.tr/" TargetMode="External"/></Relationships>
</file>

<file path=xl/worksheets/_rels/sheet253.xml.rels><?xml version="1.0" encoding="UTF-8" standalone="yes"?>
<Relationships xmlns="http://schemas.openxmlformats.org/package/2006/relationships"><Relationship Id="rId3" Type="http://schemas.openxmlformats.org/officeDocument/2006/relationships/drawing" Target="../drawings/drawing153.xml"/><Relationship Id="rId2" Type="http://schemas.openxmlformats.org/officeDocument/2006/relationships/printerSettings" Target="../printerSettings/printerSettings253.bin"/><Relationship Id="rId1" Type="http://schemas.openxmlformats.org/officeDocument/2006/relationships/hyperlink" Target="http://kayham.erciyes.edu.tr/" TargetMode="External"/></Relationships>
</file>

<file path=xl/worksheets/_rels/sheet254.xml.rels><?xml version="1.0" encoding="UTF-8" standalone="yes"?>
<Relationships xmlns="http://schemas.openxmlformats.org/package/2006/relationships"><Relationship Id="rId3" Type="http://schemas.openxmlformats.org/officeDocument/2006/relationships/drawing" Target="../drawings/drawing154.xml"/><Relationship Id="rId2" Type="http://schemas.openxmlformats.org/officeDocument/2006/relationships/printerSettings" Target="../printerSettings/printerSettings254.bin"/><Relationship Id="rId1" Type="http://schemas.openxmlformats.org/officeDocument/2006/relationships/hyperlink" Target="http://kayham.erciyes.edu.tr/" TargetMode="External"/></Relationships>
</file>

<file path=xl/worksheets/_rels/sheet255.xml.rels><?xml version="1.0" encoding="UTF-8" standalone="yes"?>
<Relationships xmlns="http://schemas.openxmlformats.org/package/2006/relationships"><Relationship Id="rId3" Type="http://schemas.openxmlformats.org/officeDocument/2006/relationships/drawing" Target="../drawings/drawing155.xml"/><Relationship Id="rId2" Type="http://schemas.openxmlformats.org/officeDocument/2006/relationships/printerSettings" Target="../printerSettings/printerSettings255.bin"/><Relationship Id="rId1" Type="http://schemas.openxmlformats.org/officeDocument/2006/relationships/hyperlink" Target="http://kayham.erciyes.edu.tr/" TargetMode="External"/></Relationships>
</file>

<file path=xl/worksheets/_rels/sheet256.xml.rels><?xml version="1.0" encoding="UTF-8" standalone="yes"?>
<Relationships xmlns="http://schemas.openxmlformats.org/package/2006/relationships"><Relationship Id="rId3" Type="http://schemas.openxmlformats.org/officeDocument/2006/relationships/drawing" Target="../drawings/drawing156.xml"/><Relationship Id="rId2" Type="http://schemas.openxmlformats.org/officeDocument/2006/relationships/printerSettings" Target="../printerSettings/printerSettings256.bin"/><Relationship Id="rId1" Type="http://schemas.openxmlformats.org/officeDocument/2006/relationships/hyperlink" Target="http://kayham.erciyes.edu.tr/" TargetMode="External"/></Relationships>
</file>

<file path=xl/worksheets/_rels/sheet257.xml.rels><?xml version="1.0" encoding="UTF-8" standalone="yes"?>
<Relationships xmlns="http://schemas.openxmlformats.org/package/2006/relationships"><Relationship Id="rId3" Type="http://schemas.openxmlformats.org/officeDocument/2006/relationships/drawing" Target="../drawings/drawing157.xml"/><Relationship Id="rId2" Type="http://schemas.openxmlformats.org/officeDocument/2006/relationships/printerSettings" Target="../printerSettings/printerSettings257.bin"/><Relationship Id="rId1" Type="http://schemas.openxmlformats.org/officeDocument/2006/relationships/hyperlink" Target="http://kayham.erciyes.edu.tr/" TargetMode="External"/></Relationships>
</file>

<file path=xl/worksheets/_rels/sheet258.xml.rels><?xml version="1.0" encoding="UTF-8" standalone="yes"?>
<Relationships xmlns="http://schemas.openxmlformats.org/package/2006/relationships"><Relationship Id="rId3" Type="http://schemas.openxmlformats.org/officeDocument/2006/relationships/drawing" Target="../drawings/drawing158.xml"/><Relationship Id="rId2" Type="http://schemas.openxmlformats.org/officeDocument/2006/relationships/printerSettings" Target="../printerSettings/printerSettings258.bin"/><Relationship Id="rId1" Type="http://schemas.openxmlformats.org/officeDocument/2006/relationships/hyperlink" Target="http://kayham.erciyes.edu.tr/" TargetMode="External"/></Relationships>
</file>

<file path=xl/worksheets/_rels/sheet259.xml.rels><?xml version="1.0" encoding="UTF-8" standalone="yes"?>
<Relationships xmlns="http://schemas.openxmlformats.org/package/2006/relationships"><Relationship Id="rId3" Type="http://schemas.openxmlformats.org/officeDocument/2006/relationships/drawing" Target="../drawings/drawing159.xml"/><Relationship Id="rId2" Type="http://schemas.openxmlformats.org/officeDocument/2006/relationships/printerSettings" Target="../printerSettings/printerSettings259.bin"/><Relationship Id="rId1" Type="http://schemas.openxmlformats.org/officeDocument/2006/relationships/hyperlink" Target="http://kayham.erciyes.edu.tr/"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kayham.erciyes.edu.tr/" TargetMode="External"/></Relationships>
</file>

<file path=xl/worksheets/_rels/sheet260.xml.rels><?xml version="1.0" encoding="UTF-8" standalone="yes"?>
<Relationships xmlns="http://schemas.openxmlformats.org/package/2006/relationships"><Relationship Id="rId3" Type="http://schemas.openxmlformats.org/officeDocument/2006/relationships/drawing" Target="../drawings/drawing160.xml"/><Relationship Id="rId2" Type="http://schemas.openxmlformats.org/officeDocument/2006/relationships/printerSettings" Target="../printerSettings/printerSettings260.bin"/><Relationship Id="rId1" Type="http://schemas.openxmlformats.org/officeDocument/2006/relationships/hyperlink" Target="http://kayham.erciyes.edu.tr/" TargetMode="External"/></Relationships>
</file>

<file path=xl/worksheets/_rels/sheet261.xml.rels><?xml version="1.0" encoding="UTF-8" standalone="yes"?>
<Relationships xmlns="http://schemas.openxmlformats.org/package/2006/relationships"><Relationship Id="rId3" Type="http://schemas.openxmlformats.org/officeDocument/2006/relationships/drawing" Target="../drawings/drawing161.xml"/><Relationship Id="rId2" Type="http://schemas.openxmlformats.org/officeDocument/2006/relationships/printerSettings" Target="../printerSettings/printerSettings261.bin"/><Relationship Id="rId1" Type="http://schemas.openxmlformats.org/officeDocument/2006/relationships/hyperlink" Target="http://kayham.erciyes.edu.tr/" TargetMode="External"/></Relationships>
</file>

<file path=xl/worksheets/_rels/sheet262.xml.rels><?xml version="1.0" encoding="UTF-8" standalone="yes"?>
<Relationships xmlns="http://schemas.openxmlformats.org/package/2006/relationships"><Relationship Id="rId3" Type="http://schemas.openxmlformats.org/officeDocument/2006/relationships/drawing" Target="../drawings/drawing162.xml"/><Relationship Id="rId2" Type="http://schemas.openxmlformats.org/officeDocument/2006/relationships/printerSettings" Target="../printerSettings/printerSettings262.bin"/><Relationship Id="rId1" Type="http://schemas.openxmlformats.org/officeDocument/2006/relationships/hyperlink" Target="http://kayham.erciyes.edu.tr/" TargetMode="External"/></Relationships>
</file>

<file path=xl/worksheets/_rels/sheet263.xml.rels><?xml version="1.0" encoding="UTF-8" standalone="yes"?>
<Relationships xmlns="http://schemas.openxmlformats.org/package/2006/relationships"><Relationship Id="rId3" Type="http://schemas.openxmlformats.org/officeDocument/2006/relationships/drawing" Target="../drawings/drawing163.xml"/><Relationship Id="rId2" Type="http://schemas.openxmlformats.org/officeDocument/2006/relationships/printerSettings" Target="../printerSettings/printerSettings263.bin"/><Relationship Id="rId1" Type="http://schemas.openxmlformats.org/officeDocument/2006/relationships/hyperlink" Target="http://kayham.erciyes.edu.tr/" TargetMode="External"/></Relationships>
</file>

<file path=xl/worksheets/_rels/sheet264.xml.rels><?xml version="1.0" encoding="UTF-8" standalone="yes"?>
<Relationships xmlns="http://schemas.openxmlformats.org/package/2006/relationships"><Relationship Id="rId3" Type="http://schemas.openxmlformats.org/officeDocument/2006/relationships/drawing" Target="../drawings/drawing164.xml"/><Relationship Id="rId2" Type="http://schemas.openxmlformats.org/officeDocument/2006/relationships/printerSettings" Target="../printerSettings/printerSettings264.bin"/><Relationship Id="rId1" Type="http://schemas.openxmlformats.org/officeDocument/2006/relationships/hyperlink" Target="http://kayham.erciyes.edu.tr/" TargetMode="External"/></Relationships>
</file>

<file path=xl/worksheets/_rels/sheet265.xml.rels><?xml version="1.0" encoding="UTF-8" standalone="yes"?>
<Relationships xmlns="http://schemas.openxmlformats.org/package/2006/relationships"><Relationship Id="rId2" Type="http://schemas.openxmlformats.org/officeDocument/2006/relationships/printerSettings" Target="../printerSettings/printerSettings265.bin"/><Relationship Id="rId1" Type="http://schemas.openxmlformats.org/officeDocument/2006/relationships/hyperlink" Target="http://kayham.erciyes.edu.tr/" TargetMode="External"/></Relationships>
</file>

<file path=xl/worksheets/_rels/sheet266.xml.rels><?xml version="1.0" encoding="UTF-8" standalone="yes"?>
<Relationships xmlns="http://schemas.openxmlformats.org/package/2006/relationships"><Relationship Id="rId3" Type="http://schemas.openxmlformats.org/officeDocument/2006/relationships/drawing" Target="../drawings/drawing165.xml"/><Relationship Id="rId2" Type="http://schemas.openxmlformats.org/officeDocument/2006/relationships/printerSettings" Target="../printerSettings/printerSettings266.bin"/><Relationship Id="rId1" Type="http://schemas.openxmlformats.org/officeDocument/2006/relationships/hyperlink" Target="http://kayham.erciyes.edu.tr/" TargetMode="External"/></Relationships>
</file>

<file path=xl/worksheets/_rels/sheet267.xml.rels><?xml version="1.0" encoding="UTF-8" standalone="yes"?>
<Relationships xmlns="http://schemas.openxmlformats.org/package/2006/relationships"><Relationship Id="rId3" Type="http://schemas.openxmlformats.org/officeDocument/2006/relationships/drawing" Target="../drawings/drawing166.xml"/><Relationship Id="rId2" Type="http://schemas.openxmlformats.org/officeDocument/2006/relationships/printerSettings" Target="../printerSettings/printerSettings267.bin"/><Relationship Id="rId1" Type="http://schemas.openxmlformats.org/officeDocument/2006/relationships/hyperlink" Target="http://kayham.erciyes.edu.tr/" TargetMode="External"/></Relationships>
</file>

<file path=xl/worksheets/_rels/sheet268.xml.rels><?xml version="1.0" encoding="UTF-8" standalone="yes"?>
<Relationships xmlns="http://schemas.openxmlformats.org/package/2006/relationships"><Relationship Id="rId3" Type="http://schemas.openxmlformats.org/officeDocument/2006/relationships/drawing" Target="../drawings/drawing167.xml"/><Relationship Id="rId2" Type="http://schemas.openxmlformats.org/officeDocument/2006/relationships/printerSettings" Target="../printerSettings/printerSettings268.bin"/><Relationship Id="rId1" Type="http://schemas.openxmlformats.org/officeDocument/2006/relationships/hyperlink" Target="http://kayham.erciyes.edu.tr/" TargetMode="External"/></Relationships>
</file>

<file path=xl/worksheets/_rels/sheet269.xml.rels><?xml version="1.0" encoding="UTF-8" standalone="yes"?>
<Relationships xmlns="http://schemas.openxmlformats.org/package/2006/relationships"><Relationship Id="rId3" Type="http://schemas.openxmlformats.org/officeDocument/2006/relationships/drawing" Target="../drawings/drawing168.xml"/><Relationship Id="rId2" Type="http://schemas.openxmlformats.org/officeDocument/2006/relationships/printerSettings" Target="../printerSettings/printerSettings269.bin"/><Relationship Id="rId1" Type="http://schemas.openxmlformats.org/officeDocument/2006/relationships/hyperlink" Target="http://kayham.erciyes.edu.tr/"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kayham.erciyes.edu.tr/" TargetMode="External"/></Relationships>
</file>

<file path=xl/worksheets/_rels/sheet270.xml.rels><?xml version="1.0" encoding="UTF-8" standalone="yes"?>
<Relationships xmlns="http://schemas.openxmlformats.org/package/2006/relationships"><Relationship Id="rId3" Type="http://schemas.openxmlformats.org/officeDocument/2006/relationships/drawing" Target="../drawings/drawing169.xml"/><Relationship Id="rId2" Type="http://schemas.openxmlformats.org/officeDocument/2006/relationships/printerSettings" Target="../printerSettings/printerSettings270.bin"/><Relationship Id="rId1" Type="http://schemas.openxmlformats.org/officeDocument/2006/relationships/hyperlink" Target="http://kayham.erciyes.edu.tr/" TargetMode="External"/></Relationships>
</file>

<file path=xl/worksheets/_rels/sheet271.xml.rels><?xml version="1.0" encoding="UTF-8" standalone="yes"?>
<Relationships xmlns="http://schemas.openxmlformats.org/package/2006/relationships"><Relationship Id="rId3" Type="http://schemas.openxmlformats.org/officeDocument/2006/relationships/drawing" Target="../drawings/drawing170.xml"/><Relationship Id="rId2" Type="http://schemas.openxmlformats.org/officeDocument/2006/relationships/printerSettings" Target="../printerSettings/printerSettings271.bin"/><Relationship Id="rId1" Type="http://schemas.openxmlformats.org/officeDocument/2006/relationships/hyperlink" Target="http://kayham.erciyes.edu.tr/" TargetMode="External"/></Relationships>
</file>

<file path=xl/worksheets/_rels/sheet272.xml.rels><?xml version="1.0" encoding="UTF-8" standalone="yes"?>
<Relationships xmlns="http://schemas.openxmlformats.org/package/2006/relationships"><Relationship Id="rId3" Type="http://schemas.openxmlformats.org/officeDocument/2006/relationships/drawing" Target="../drawings/drawing171.xml"/><Relationship Id="rId2" Type="http://schemas.openxmlformats.org/officeDocument/2006/relationships/printerSettings" Target="../printerSettings/printerSettings272.bin"/><Relationship Id="rId1" Type="http://schemas.openxmlformats.org/officeDocument/2006/relationships/hyperlink" Target="http://kayham.erciyes.edu.tr/" TargetMode="External"/></Relationships>
</file>

<file path=xl/worksheets/_rels/sheet273.xml.rels><?xml version="1.0" encoding="UTF-8" standalone="yes"?>
<Relationships xmlns="http://schemas.openxmlformats.org/package/2006/relationships"><Relationship Id="rId3" Type="http://schemas.openxmlformats.org/officeDocument/2006/relationships/drawing" Target="../drawings/drawing172.xml"/><Relationship Id="rId2" Type="http://schemas.openxmlformats.org/officeDocument/2006/relationships/printerSettings" Target="../printerSettings/printerSettings273.bin"/><Relationship Id="rId1" Type="http://schemas.openxmlformats.org/officeDocument/2006/relationships/hyperlink" Target="http://kayham.erciyes.edu.tr/" TargetMode="External"/></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3" Type="http://schemas.openxmlformats.org/officeDocument/2006/relationships/drawing" Target="../drawings/drawing173.xml"/><Relationship Id="rId2" Type="http://schemas.openxmlformats.org/officeDocument/2006/relationships/printerSettings" Target="../printerSettings/printerSettings275.bin"/><Relationship Id="rId1" Type="http://schemas.openxmlformats.org/officeDocument/2006/relationships/hyperlink" Target="http://kayham.erciyes.edu.tr/" TargetMode="External"/></Relationships>
</file>

<file path=xl/worksheets/_rels/sheet276.xml.rels><?xml version="1.0" encoding="UTF-8" standalone="yes"?>
<Relationships xmlns="http://schemas.openxmlformats.org/package/2006/relationships"><Relationship Id="rId3" Type="http://schemas.openxmlformats.org/officeDocument/2006/relationships/drawing" Target="../drawings/drawing174.xml"/><Relationship Id="rId2" Type="http://schemas.openxmlformats.org/officeDocument/2006/relationships/printerSettings" Target="../printerSettings/printerSettings276.bin"/><Relationship Id="rId1" Type="http://schemas.openxmlformats.org/officeDocument/2006/relationships/hyperlink" Target="http://kayham.erciyes.edu.tr/" TargetMode="External"/></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3" Type="http://schemas.openxmlformats.org/officeDocument/2006/relationships/drawing" Target="../drawings/drawing175.xml"/><Relationship Id="rId2" Type="http://schemas.openxmlformats.org/officeDocument/2006/relationships/printerSettings" Target="../printerSettings/printerSettings278.bin"/><Relationship Id="rId1" Type="http://schemas.openxmlformats.org/officeDocument/2006/relationships/hyperlink" Target="http://kayham.erciyes.edu.tr/" TargetMode="External"/></Relationships>
</file>

<file path=xl/worksheets/_rels/sheet279.xml.rels><?xml version="1.0" encoding="UTF-8" standalone="yes"?>
<Relationships xmlns="http://schemas.openxmlformats.org/package/2006/relationships"><Relationship Id="rId3" Type="http://schemas.openxmlformats.org/officeDocument/2006/relationships/drawing" Target="../drawings/drawing176.xml"/><Relationship Id="rId2" Type="http://schemas.openxmlformats.org/officeDocument/2006/relationships/printerSettings" Target="../printerSettings/printerSettings279.bin"/><Relationship Id="rId1" Type="http://schemas.openxmlformats.org/officeDocument/2006/relationships/hyperlink" Target="http://kayham.erciyes.edu.tr/"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kayham.erciyes.edu.tr/" TargetMode="External"/></Relationships>
</file>

<file path=xl/worksheets/_rels/sheet280.xml.rels><?xml version="1.0" encoding="UTF-8" standalone="yes"?>
<Relationships xmlns="http://schemas.openxmlformats.org/package/2006/relationships"><Relationship Id="rId3" Type="http://schemas.openxmlformats.org/officeDocument/2006/relationships/drawing" Target="../drawings/drawing177.xml"/><Relationship Id="rId2" Type="http://schemas.openxmlformats.org/officeDocument/2006/relationships/printerSettings" Target="../printerSettings/printerSettings280.bin"/><Relationship Id="rId1" Type="http://schemas.openxmlformats.org/officeDocument/2006/relationships/hyperlink" Target="http://kayham.erciyes.edu.tr/" TargetMode="External"/></Relationships>
</file>

<file path=xl/worksheets/_rels/sheet281.xml.rels><?xml version="1.0" encoding="UTF-8" standalone="yes"?>
<Relationships xmlns="http://schemas.openxmlformats.org/package/2006/relationships"><Relationship Id="rId3" Type="http://schemas.openxmlformats.org/officeDocument/2006/relationships/drawing" Target="../drawings/drawing178.xml"/><Relationship Id="rId2" Type="http://schemas.openxmlformats.org/officeDocument/2006/relationships/printerSettings" Target="../printerSettings/printerSettings281.bin"/><Relationship Id="rId1" Type="http://schemas.openxmlformats.org/officeDocument/2006/relationships/hyperlink" Target="http://kayham.erciyes.edu.tr/" TargetMode="External"/></Relationships>
</file>

<file path=xl/worksheets/_rels/sheet282.xml.rels><?xml version="1.0" encoding="UTF-8" standalone="yes"?>
<Relationships xmlns="http://schemas.openxmlformats.org/package/2006/relationships"><Relationship Id="rId3" Type="http://schemas.openxmlformats.org/officeDocument/2006/relationships/drawing" Target="../drawings/drawing179.xml"/><Relationship Id="rId2" Type="http://schemas.openxmlformats.org/officeDocument/2006/relationships/printerSettings" Target="../printerSettings/printerSettings282.bin"/><Relationship Id="rId1" Type="http://schemas.openxmlformats.org/officeDocument/2006/relationships/hyperlink" Target="http://kayham.erciyes.edu.tr/" TargetMode="External"/></Relationships>
</file>

<file path=xl/worksheets/_rels/sheet283.xml.rels><?xml version="1.0" encoding="UTF-8" standalone="yes"?>
<Relationships xmlns="http://schemas.openxmlformats.org/package/2006/relationships"><Relationship Id="rId3" Type="http://schemas.openxmlformats.org/officeDocument/2006/relationships/drawing" Target="../drawings/drawing180.xml"/><Relationship Id="rId2" Type="http://schemas.openxmlformats.org/officeDocument/2006/relationships/printerSettings" Target="../printerSettings/printerSettings283.bin"/><Relationship Id="rId1" Type="http://schemas.openxmlformats.org/officeDocument/2006/relationships/hyperlink" Target="http://kayham.erciyes.edu.tr/" TargetMode="External"/></Relationships>
</file>

<file path=xl/worksheets/_rels/sheet284.xml.rels><?xml version="1.0" encoding="UTF-8" standalone="yes"?>
<Relationships xmlns="http://schemas.openxmlformats.org/package/2006/relationships"><Relationship Id="rId3" Type="http://schemas.openxmlformats.org/officeDocument/2006/relationships/drawing" Target="../drawings/drawing181.xml"/><Relationship Id="rId2" Type="http://schemas.openxmlformats.org/officeDocument/2006/relationships/printerSettings" Target="../printerSettings/printerSettings284.bin"/><Relationship Id="rId1" Type="http://schemas.openxmlformats.org/officeDocument/2006/relationships/hyperlink" Target="http://kayham.erciyes.edu.tr/" TargetMode="External"/></Relationships>
</file>

<file path=xl/worksheets/_rels/sheet285.xml.rels><?xml version="1.0" encoding="UTF-8" standalone="yes"?>
<Relationships xmlns="http://schemas.openxmlformats.org/package/2006/relationships"><Relationship Id="rId3" Type="http://schemas.openxmlformats.org/officeDocument/2006/relationships/drawing" Target="../drawings/drawing182.xml"/><Relationship Id="rId2" Type="http://schemas.openxmlformats.org/officeDocument/2006/relationships/printerSettings" Target="../printerSettings/printerSettings285.bin"/><Relationship Id="rId1" Type="http://schemas.openxmlformats.org/officeDocument/2006/relationships/hyperlink" Target="http://kayham.erciyes.edu.tr/" TargetMode="External"/></Relationships>
</file>

<file path=xl/worksheets/_rels/sheet286.xml.rels><?xml version="1.0" encoding="UTF-8" standalone="yes"?>
<Relationships xmlns="http://schemas.openxmlformats.org/package/2006/relationships"><Relationship Id="rId3" Type="http://schemas.openxmlformats.org/officeDocument/2006/relationships/drawing" Target="../drawings/drawing183.xml"/><Relationship Id="rId2" Type="http://schemas.openxmlformats.org/officeDocument/2006/relationships/printerSettings" Target="../printerSettings/printerSettings286.bin"/><Relationship Id="rId1" Type="http://schemas.openxmlformats.org/officeDocument/2006/relationships/hyperlink" Target="http://kayham.erciyes.edu.tr/" TargetMode="External"/></Relationships>
</file>

<file path=xl/worksheets/_rels/sheet287.xml.rels><?xml version="1.0" encoding="UTF-8" standalone="yes"?>
<Relationships xmlns="http://schemas.openxmlformats.org/package/2006/relationships"><Relationship Id="rId3" Type="http://schemas.openxmlformats.org/officeDocument/2006/relationships/drawing" Target="../drawings/drawing184.xml"/><Relationship Id="rId2" Type="http://schemas.openxmlformats.org/officeDocument/2006/relationships/printerSettings" Target="../printerSettings/printerSettings287.bin"/><Relationship Id="rId1" Type="http://schemas.openxmlformats.org/officeDocument/2006/relationships/hyperlink" Target="http://kayham.erciyes.edu.tr/" TargetMode="External"/></Relationships>
</file>

<file path=xl/worksheets/_rels/sheet288.xml.rels><?xml version="1.0" encoding="UTF-8" standalone="yes"?>
<Relationships xmlns="http://schemas.openxmlformats.org/package/2006/relationships"><Relationship Id="rId3" Type="http://schemas.openxmlformats.org/officeDocument/2006/relationships/drawing" Target="../drawings/drawing185.xml"/><Relationship Id="rId2" Type="http://schemas.openxmlformats.org/officeDocument/2006/relationships/printerSettings" Target="../printerSettings/printerSettings288.bin"/><Relationship Id="rId1" Type="http://schemas.openxmlformats.org/officeDocument/2006/relationships/hyperlink" Target="http://kayham.erciyes.edu.tr/" TargetMode="External"/></Relationships>
</file>

<file path=xl/worksheets/_rels/sheet289.xml.rels><?xml version="1.0" encoding="UTF-8" standalone="yes"?>
<Relationships xmlns="http://schemas.openxmlformats.org/package/2006/relationships"><Relationship Id="rId3" Type="http://schemas.openxmlformats.org/officeDocument/2006/relationships/drawing" Target="../drawings/drawing186.xml"/><Relationship Id="rId2" Type="http://schemas.openxmlformats.org/officeDocument/2006/relationships/printerSettings" Target="../printerSettings/printerSettings289.bin"/><Relationship Id="rId1" Type="http://schemas.openxmlformats.org/officeDocument/2006/relationships/hyperlink" Target="http://kayham.erciyes.edu.tr/"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kayham.erciyes.edu.tr/" TargetMode="External"/></Relationships>
</file>

<file path=xl/worksheets/_rels/sheet290.xml.rels><?xml version="1.0" encoding="UTF-8" standalone="yes"?>
<Relationships xmlns="http://schemas.openxmlformats.org/package/2006/relationships"><Relationship Id="rId3" Type="http://schemas.openxmlformats.org/officeDocument/2006/relationships/drawing" Target="../drawings/drawing187.xml"/><Relationship Id="rId2" Type="http://schemas.openxmlformats.org/officeDocument/2006/relationships/printerSettings" Target="../printerSettings/printerSettings290.bin"/><Relationship Id="rId1" Type="http://schemas.openxmlformats.org/officeDocument/2006/relationships/hyperlink" Target="http://kayham.erciyes.edu.tr/" TargetMode="External"/></Relationships>
</file>

<file path=xl/worksheets/_rels/sheet291.xml.rels><?xml version="1.0" encoding="UTF-8" standalone="yes"?>
<Relationships xmlns="http://schemas.openxmlformats.org/package/2006/relationships"><Relationship Id="rId3" Type="http://schemas.openxmlformats.org/officeDocument/2006/relationships/drawing" Target="../drawings/drawing188.xml"/><Relationship Id="rId2" Type="http://schemas.openxmlformats.org/officeDocument/2006/relationships/printerSettings" Target="../printerSettings/printerSettings291.bin"/><Relationship Id="rId1" Type="http://schemas.openxmlformats.org/officeDocument/2006/relationships/hyperlink" Target="http://kayham.erciyes.edu.tr/" TargetMode="External"/></Relationships>
</file>

<file path=xl/worksheets/_rels/sheet292.xml.rels><?xml version="1.0" encoding="UTF-8" standalone="yes"?>
<Relationships xmlns="http://schemas.openxmlformats.org/package/2006/relationships"><Relationship Id="rId3" Type="http://schemas.openxmlformats.org/officeDocument/2006/relationships/drawing" Target="../drawings/drawing189.xml"/><Relationship Id="rId2" Type="http://schemas.openxmlformats.org/officeDocument/2006/relationships/printerSettings" Target="../printerSettings/printerSettings292.bin"/><Relationship Id="rId1" Type="http://schemas.openxmlformats.org/officeDocument/2006/relationships/hyperlink" Target="http://kayham.erciyes.edu.tr/" TargetMode="External"/></Relationships>
</file>

<file path=xl/worksheets/_rels/sheet293.xml.rels><?xml version="1.0" encoding="UTF-8" standalone="yes"?>
<Relationships xmlns="http://schemas.openxmlformats.org/package/2006/relationships"><Relationship Id="rId3" Type="http://schemas.openxmlformats.org/officeDocument/2006/relationships/drawing" Target="../drawings/drawing190.xml"/><Relationship Id="rId2" Type="http://schemas.openxmlformats.org/officeDocument/2006/relationships/printerSettings" Target="../printerSettings/printerSettings293.bin"/><Relationship Id="rId1" Type="http://schemas.openxmlformats.org/officeDocument/2006/relationships/hyperlink" Target="http://kayham.erciyes.edu.tr/" TargetMode="External"/></Relationships>
</file>

<file path=xl/worksheets/_rels/sheet294.xml.rels><?xml version="1.0" encoding="UTF-8" standalone="yes"?>
<Relationships xmlns="http://schemas.openxmlformats.org/package/2006/relationships"><Relationship Id="rId3" Type="http://schemas.openxmlformats.org/officeDocument/2006/relationships/drawing" Target="../drawings/drawing191.xml"/><Relationship Id="rId2" Type="http://schemas.openxmlformats.org/officeDocument/2006/relationships/printerSettings" Target="../printerSettings/printerSettings294.bin"/><Relationship Id="rId1" Type="http://schemas.openxmlformats.org/officeDocument/2006/relationships/hyperlink" Target="http://kayham.erciyes.edu.tr/" TargetMode="External"/></Relationships>
</file>

<file path=xl/worksheets/_rels/sheet295.xml.rels><?xml version="1.0" encoding="UTF-8" standalone="yes"?>
<Relationships xmlns="http://schemas.openxmlformats.org/package/2006/relationships"><Relationship Id="rId3" Type="http://schemas.openxmlformats.org/officeDocument/2006/relationships/drawing" Target="../drawings/drawing192.xml"/><Relationship Id="rId2" Type="http://schemas.openxmlformats.org/officeDocument/2006/relationships/printerSettings" Target="../printerSettings/printerSettings295.bin"/><Relationship Id="rId1" Type="http://schemas.openxmlformats.org/officeDocument/2006/relationships/hyperlink" Target="http://kayham.erciyes.edu.tr/" TargetMode="External"/></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2" Type="http://schemas.openxmlformats.org/officeDocument/2006/relationships/printerSettings" Target="../printerSettings/printerSettings297.bin"/><Relationship Id="rId1" Type="http://schemas.openxmlformats.org/officeDocument/2006/relationships/hyperlink" Target="http://kayham.erciyes.edu.tr/" TargetMode="External"/></Relationships>
</file>

<file path=xl/worksheets/_rels/sheet298.xml.rels><?xml version="1.0" encoding="UTF-8" standalone="yes"?>
<Relationships xmlns="http://schemas.openxmlformats.org/package/2006/relationships"><Relationship Id="rId3" Type="http://schemas.openxmlformats.org/officeDocument/2006/relationships/drawing" Target="../drawings/drawing193.xml"/><Relationship Id="rId2" Type="http://schemas.openxmlformats.org/officeDocument/2006/relationships/printerSettings" Target="../printerSettings/printerSettings298.bin"/><Relationship Id="rId1" Type="http://schemas.openxmlformats.org/officeDocument/2006/relationships/hyperlink" Target="http://kayham.erciyes.edu.tr/" TargetMode="External"/></Relationships>
</file>

<file path=xl/worksheets/_rels/sheet299.xml.rels><?xml version="1.0" encoding="UTF-8" standalone="yes"?>
<Relationships xmlns="http://schemas.openxmlformats.org/package/2006/relationships"><Relationship Id="rId3" Type="http://schemas.openxmlformats.org/officeDocument/2006/relationships/drawing" Target="../drawings/drawing194.xml"/><Relationship Id="rId2" Type="http://schemas.openxmlformats.org/officeDocument/2006/relationships/printerSettings" Target="../printerSettings/printerSettings299.bin"/><Relationship Id="rId1" Type="http://schemas.openxmlformats.org/officeDocument/2006/relationships/hyperlink" Target="http://kayham.erciyes.edu.t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kayham.erciyes.edu.tr/" TargetMode="External"/></Relationships>
</file>

<file path=xl/worksheets/_rels/sheet300.xml.rels><?xml version="1.0" encoding="UTF-8" standalone="yes"?>
<Relationships xmlns="http://schemas.openxmlformats.org/package/2006/relationships"><Relationship Id="rId3" Type="http://schemas.openxmlformats.org/officeDocument/2006/relationships/drawing" Target="../drawings/drawing195.xml"/><Relationship Id="rId2" Type="http://schemas.openxmlformats.org/officeDocument/2006/relationships/printerSettings" Target="../printerSettings/printerSettings300.bin"/><Relationship Id="rId1" Type="http://schemas.openxmlformats.org/officeDocument/2006/relationships/hyperlink" Target="http://kayham.erciyes.edu.tr/" TargetMode="External"/></Relationships>
</file>

<file path=xl/worksheets/_rels/sheet301.xml.rels><?xml version="1.0" encoding="UTF-8" standalone="yes"?>
<Relationships xmlns="http://schemas.openxmlformats.org/package/2006/relationships"><Relationship Id="rId3" Type="http://schemas.openxmlformats.org/officeDocument/2006/relationships/drawing" Target="../drawings/drawing196.xml"/><Relationship Id="rId2" Type="http://schemas.openxmlformats.org/officeDocument/2006/relationships/printerSettings" Target="../printerSettings/printerSettings301.bin"/><Relationship Id="rId1" Type="http://schemas.openxmlformats.org/officeDocument/2006/relationships/hyperlink" Target="http://kayham.erciyes.edu.tr/" TargetMode="External"/></Relationships>
</file>

<file path=xl/worksheets/_rels/sheet302.xml.rels><?xml version="1.0" encoding="UTF-8" standalone="yes"?>
<Relationships xmlns="http://schemas.openxmlformats.org/package/2006/relationships"><Relationship Id="rId3" Type="http://schemas.openxmlformats.org/officeDocument/2006/relationships/drawing" Target="../drawings/drawing197.xml"/><Relationship Id="rId2" Type="http://schemas.openxmlformats.org/officeDocument/2006/relationships/printerSettings" Target="../printerSettings/printerSettings302.bin"/><Relationship Id="rId1" Type="http://schemas.openxmlformats.org/officeDocument/2006/relationships/hyperlink" Target="http://kayham.erciyes.edu.tr/" TargetMode="External"/></Relationships>
</file>

<file path=xl/worksheets/_rels/sheet303.xml.rels><?xml version="1.0" encoding="UTF-8" standalone="yes"?>
<Relationships xmlns="http://schemas.openxmlformats.org/package/2006/relationships"><Relationship Id="rId3" Type="http://schemas.openxmlformats.org/officeDocument/2006/relationships/drawing" Target="../drawings/drawing198.xml"/><Relationship Id="rId2" Type="http://schemas.openxmlformats.org/officeDocument/2006/relationships/printerSettings" Target="../printerSettings/printerSettings303.bin"/><Relationship Id="rId1" Type="http://schemas.openxmlformats.org/officeDocument/2006/relationships/hyperlink" Target="http://kayham.erciyes.edu.tr/" TargetMode="External"/></Relationships>
</file>

<file path=xl/worksheets/_rels/sheet304.xml.rels><?xml version="1.0" encoding="UTF-8" standalone="yes"?>
<Relationships xmlns="http://schemas.openxmlformats.org/package/2006/relationships"><Relationship Id="rId3" Type="http://schemas.openxmlformats.org/officeDocument/2006/relationships/drawing" Target="../drawings/drawing199.xml"/><Relationship Id="rId2" Type="http://schemas.openxmlformats.org/officeDocument/2006/relationships/printerSettings" Target="../printerSettings/printerSettings304.bin"/><Relationship Id="rId1" Type="http://schemas.openxmlformats.org/officeDocument/2006/relationships/hyperlink" Target="http://kayham.erciyes.edu.tr/" TargetMode="External"/></Relationships>
</file>

<file path=xl/worksheets/_rels/sheet305.xml.rels><?xml version="1.0" encoding="UTF-8" standalone="yes"?>
<Relationships xmlns="http://schemas.openxmlformats.org/package/2006/relationships"><Relationship Id="rId3" Type="http://schemas.openxmlformats.org/officeDocument/2006/relationships/drawing" Target="../drawings/drawing200.xml"/><Relationship Id="rId2" Type="http://schemas.openxmlformats.org/officeDocument/2006/relationships/printerSettings" Target="../printerSettings/printerSettings305.bin"/><Relationship Id="rId1" Type="http://schemas.openxmlformats.org/officeDocument/2006/relationships/hyperlink" Target="http://kayham.erciyes.edu.tr/" TargetMode="External"/></Relationships>
</file>

<file path=xl/worksheets/_rels/sheet306.xml.rels><?xml version="1.0" encoding="UTF-8" standalone="yes"?>
<Relationships xmlns="http://schemas.openxmlformats.org/package/2006/relationships"><Relationship Id="rId3" Type="http://schemas.openxmlformats.org/officeDocument/2006/relationships/drawing" Target="../drawings/drawing201.xml"/><Relationship Id="rId2" Type="http://schemas.openxmlformats.org/officeDocument/2006/relationships/printerSettings" Target="../printerSettings/printerSettings306.bin"/><Relationship Id="rId1" Type="http://schemas.openxmlformats.org/officeDocument/2006/relationships/hyperlink" Target="http://kayham.erciyes.edu.tr/" TargetMode="External"/></Relationships>
</file>

<file path=xl/worksheets/_rels/sheet307.xml.rels><?xml version="1.0" encoding="UTF-8" standalone="yes"?>
<Relationships xmlns="http://schemas.openxmlformats.org/package/2006/relationships"><Relationship Id="rId3" Type="http://schemas.openxmlformats.org/officeDocument/2006/relationships/drawing" Target="../drawings/drawing202.xml"/><Relationship Id="rId2" Type="http://schemas.openxmlformats.org/officeDocument/2006/relationships/printerSettings" Target="../printerSettings/printerSettings307.bin"/><Relationship Id="rId1" Type="http://schemas.openxmlformats.org/officeDocument/2006/relationships/hyperlink" Target="http://kayham.erciyes.edu.tr/" TargetMode="External"/></Relationships>
</file>

<file path=xl/worksheets/_rels/sheet308.xml.rels><?xml version="1.0" encoding="UTF-8" standalone="yes"?>
<Relationships xmlns="http://schemas.openxmlformats.org/package/2006/relationships"><Relationship Id="rId3" Type="http://schemas.openxmlformats.org/officeDocument/2006/relationships/drawing" Target="../drawings/drawing203.xml"/><Relationship Id="rId2" Type="http://schemas.openxmlformats.org/officeDocument/2006/relationships/printerSettings" Target="../printerSettings/printerSettings308.bin"/><Relationship Id="rId1" Type="http://schemas.openxmlformats.org/officeDocument/2006/relationships/hyperlink" Target="http://kayham.erciyes.edu.tr/" TargetMode="External"/></Relationships>
</file>

<file path=xl/worksheets/_rels/sheet309.xml.rels><?xml version="1.0" encoding="UTF-8" standalone="yes"?>
<Relationships xmlns="http://schemas.openxmlformats.org/package/2006/relationships"><Relationship Id="rId3" Type="http://schemas.openxmlformats.org/officeDocument/2006/relationships/drawing" Target="../drawings/drawing204.xml"/><Relationship Id="rId2" Type="http://schemas.openxmlformats.org/officeDocument/2006/relationships/printerSettings" Target="../printerSettings/printerSettings309.bin"/><Relationship Id="rId1" Type="http://schemas.openxmlformats.org/officeDocument/2006/relationships/hyperlink" Target="http://kayham.erciyes.edu.tr/"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1.bin"/><Relationship Id="rId1" Type="http://schemas.openxmlformats.org/officeDocument/2006/relationships/hyperlink" Target="http://kayham.erciyes.edu.tr/" TargetMode="External"/></Relationships>
</file>

<file path=xl/worksheets/_rels/sheet310.xml.rels><?xml version="1.0" encoding="UTF-8" standalone="yes"?>
<Relationships xmlns="http://schemas.openxmlformats.org/package/2006/relationships"><Relationship Id="rId3" Type="http://schemas.openxmlformats.org/officeDocument/2006/relationships/drawing" Target="../drawings/drawing205.xml"/><Relationship Id="rId2" Type="http://schemas.openxmlformats.org/officeDocument/2006/relationships/printerSettings" Target="../printerSettings/printerSettings310.bin"/><Relationship Id="rId1" Type="http://schemas.openxmlformats.org/officeDocument/2006/relationships/hyperlink" Target="http://kayham.erciyes.edu.tr/" TargetMode="External"/></Relationships>
</file>

<file path=xl/worksheets/_rels/sheet311.xml.rels><?xml version="1.0" encoding="UTF-8" standalone="yes"?>
<Relationships xmlns="http://schemas.openxmlformats.org/package/2006/relationships"><Relationship Id="rId3" Type="http://schemas.openxmlformats.org/officeDocument/2006/relationships/drawing" Target="../drawings/drawing206.xml"/><Relationship Id="rId2" Type="http://schemas.openxmlformats.org/officeDocument/2006/relationships/printerSettings" Target="../printerSettings/printerSettings311.bin"/><Relationship Id="rId1" Type="http://schemas.openxmlformats.org/officeDocument/2006/relationships/hyperlink" Target="http://kayham.erciyes.edu.tr/" TargetMode="External"/></Relationships>
</file>

<file path=xl/worksheets/_rels/sheet312.xml.rels><?xml version="1.0" encoding="UTF-8" standalone="yes"?>
<Relationships xmlns="http://schemas.openxmlformats.org/package/2006/relationships"><Relationship Id="rId3" Type="http://schemas.openxmlformats.org/officeDocument/2006/relationships/drawing" Target="../drawings/drawing207.xml"/><Relationship Id="rId2" Type="http://schemas.openxmlformats.org/officeDocument/2006/relationships/printerSettings" Target="../printerSettings/printerSettings312.bin"/><Relationship Id="rId1" Type="http://schemas.openxmlformats.org/officeDocument/2006/relationships/hyperlink" Target="http://kayham.erciyes.edu.tr/" TargetMode="External"/></Relationships>
</file>

<file path=xl/worksheets/_rels/sheet313.xml.rels><?xml version="1.0" encoding="UTF-8" standalone="yes"?>
<Relationships xmlns="http://schemas.openxmlformats.org/package/2006/relationships"><Relationship Id="rId3" Type="http://schemas.openxmlformats.org/officeDocument/2006/relationships/drawing" Target="../drawings/drawing208.xml"/><Relationship Id="rId2" Type="http://schemas.openxmlformats.org/officeDocument/2006/relationships/printerSettings" Target="../printerSettings/printerSettings313.bin"/><Relationship Id="rId1" Type="http://schemas.openxmlformats.org/officeDocument/2006/relationships/hyperlink" Target="http://kayham.erciyes.edu.tr/" TargetMode="External"/></Relationships>
</file>

<file path=xl/worksheets/_rels/sheet314.xml.rels><?xml version="1.0" encoding="UTF-8" standalone="yes"?>
<Relationships xmlns="http://schemas.openxmlformats.org/package/2006/relationships"><Relationship Id="rId3" Type="http://schemas.openxmlformats.org/officeDocument/2006/relationships/drawing" Target="../drawings/drawing209.xml"/><Relationship Id="rId2" Type="http://schemas.openxmlformats.org/officeDocument/2006/relationships/printerSettings" Target="../printerSettings/printerSettings314.bin"/><Relationship Id="rId1" Type="http://schemas.openxmlformats.org/officeDocument/2006/relationships/hyperlink" Target="http://kayham.erciyes.edu.tr/" TargetMode="External"/></Relationships>
</file>

<file path=xl/worksheets/_rels/sheet315.xml.rels><?xml version="1.0" encoding="UTF-8" standalone="yes"?>
<Relationships xmlns="http://schemas.openxmlformats.org/package/2006/relationships"><Relationship Id="rId3" Type="http://schemas.openxmlformats.org/officeDocument/2006/relationships/drawing" Target="../drawings/drawing210.xml"/><Relationship Id="rId2" Type="http://schemas.openxmlformats.org/officeDocument/2006/relationships/printerSettings" Target="../printerSettings/printerSettings315.bin"/><Relationship Id="rId1" Type="http://schemas.openxmlformats.org/officeDocument/2006/relationships/hyperlink" Target="http://kayham.erciyes.edu.tr/" TargetMode="External"/></Relationships>
</file>

<file path=xl/worksheets/_rels/sheet316.xml.rels><?xml version="1.0" encoding="UTF-8" standalone="yes"?>
<Relationships xmlns="http://schemas.openxmlformats.org/package/2006/relationships"><Relationship Id="rId1" Type="http://schemas.openxmlformats.org/officeDocument/2006/relationships/printerSettings" Target="../printerSettings/printerSettings316.bin"/></Relationships>
</file>

<file path=xl/worksheets/_rels/sheet317.xml.rels><?xml version="1.0" encoding="UTF-8" standalone="yes"?>
<Relationships xmlns="http://schemas.openxmlformats.org/package/2006/relationships"><Relationship Id="rId3" Type="http://schemas.openxmlformats.org/officeDocument/2006/relationships/drawing" Target="../drawings/drawing211.xml"/><Relationship Id="rId2" Type="http://schemas.openxmlformats.org/officeDocument/2006/relationships/printerSettings" Target="../printerSettings/printerSettings317.bin"/><Relationship Id="rId1" Type="http://schemas.openxmlformats.org/officeDocument/2006/relationships/hyperlink" Target="http://kayham.erciyes.edu.tr/" TargetMode="External"/></Relationships>
</file>

<file path=xl/worksheets/_rels/sheet318.xml.rels><?xml version="1.0" encoding="UTF-8" standalone="yes"?>
<Relationships xmlns="http://schemas.openxmlformats.org/package/2006/relationships"><Relationship Id="rId3" Type="http://schemas.openxmlformats.org/officeDocument/2006/relationships/drawing" Target="../drawings/drawing212.xml"/><Relationship Id="rId2" Type="http://schemas.openxmlformats.org/officeDocument/2006/relationships/printerSettings" Target="../printerSettings/printerSettings318.bin"/><Relationship Id="rId1" Type="http://schemas.openxmlformats.org/officeDocument/2006/relationships/hyperlink" Target="http://kayham.erciyes.edu.tr/" TargetMode="External"/></Relationships>
</file>

<file path=xl/worksheets/_rels/sheet319.xml.rels><?xml version="1.0" encoding="UTF-8" standalone="yes"?>
<Relationships xmlns="http://schemas.openxmlformats.org/package/2006/relationships"><Relationship Id="rId3" Type="http://schemas.openxmlformats.org/officeDocument/2006/relationships/drawing" Target="../drawings/drawing213.xml"/><Relationship Id="rId2" Type="http://schemas.openxmlformats.org/officeDocument/2006/relationships/printerSettings" Target="../printerSettings/printerSettings319.bin"/><Relationship Id="rId1" Type="http://schemas.openxmlformats.org/officeDocument/2006/relationships/hyperlink" Target="http://kayham.erciyes.edu.tr/"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32.bin"/><Relationship Id="rId1" Type="http://schemas.openxmlformats.org/officeDocument/2006/relationships/hyperlink" Target="http://kayham.erciyes.edu.tr/" TargetMode="External"/></Relationships>
</file>

<file path=xl/worksheets/_rels/sheet320.xml.rels><?xml version="1.0" encoding="UTF-8" standalone="yes"?>
<Relationships xmlns="http://schemas.openxmlformats.org/package/2006/relationships"><Relationship Id="rId3" Type="http://schemas.openxmlformats.org/officeDocument/2006/relationships/drawing" Target="../drawings/drawing214.xml"/><Relationship Id="rId2" Type="http://schemas.openxmlformats.org/officeDocument/2006/relationships/printerSettings" Target="../printerSettings/printerSettings320.bin"/><Relationship Id="rId1" Type="http://schemas.openxmlformats.org/officeDocument/2006/relationships/hyperlink" Target="http://kayham.erciyes.edu.tr/" TargetMode="External"/></Relationships>
</file>

<file path=xl/worksheets/_rels/sheet321.xml.rels><?xml version="1.0" encoding="UTF-8" standalone="yes"?>
<Relationships xmlns="http://schemas.openxmlformats.org/package/2006/relationships"><Relationship Id="rId3" Type="http://schemas.openxmlformats.org/officeDocument/2006/relationships/drawing" Target="../drawings/drawing215.xml"/><Relationship Id="rId2" Type="http://schemas.openxmlformats.org/officeDocument/2006/relationships/printerSettings" Target="../printerSettings/printerSettings321.bin"/><Relationship Id="rId1" Type="http://schemas.openxmlformats.org/officeDocument/2006/relationships/hyperlink" Target="http://kayham.erciyes.edu.tr/" TargetMode="External"/></Relationships>
</file>

<file path=xl/worksheets/_rels/sheet322.xml.rels><?xml version="1.0" encoding="UTF-8" standalone="yes"?>
<Relationships xmlns="http://schemas.openxmlformats.org/package/2006/relationships"><Relationship Id="rId3" Type="http://schemas.openxmlformats.org/officeDocument/2006/relationships/drawing" Target="../drawings/drawing216.xml"/><Relationship Id="rId2" Type="http://schemas.openxmlformats.org/officeDocument/2006/relationships/printerSettings" Target="../printerSettings/printerSettings322.bin"/><Relationship Id="rId1" Type="http://schemas.openxmlformats.org/officeDocument/2006/relationships/hyperlink" Target="http://kayham.erciyes.edu.tr/" TargetMode="External"/></Relationships>
</file>

<file path=xl/worksheets/_rels/sheet323.xml.rels><?xml version="1.0" encoding="UTF-8" standalone="yes"?>
<Relationships xmlns="http://schemas.openxmlformats.org/package/2006/relationships"><Relationship Id="rId3" Type="http://schemas.openxmlformats.org/officeDocument/2006/relationships/drawing" Target="../drawings/drawing217.xml"/><Relationship Id="rId2" Type="http://schemas.openxmlformats.org/officeDocument/2006/relationships/printerSettings" Target="../printerSettings/printerSettings323.bin"/><Relationship Id="rId1" Type="http://schemas.openxmlformats.org/officeDocument/2006/relationships/hyperlink" Target="http://kayham.erciyes.edu.tr/" TargetMode="External"/></Relationships>
</file>

<file path=xl/worksheets/_rels/sheet324.xml.rels><?xml version="1.0" encoding="UTF-8" standalone="yes"?>
<Relationships xmlns="http://schemas.openxmlformats.org/package/2006/relationships"><Relationship Id="rId3" Type="http://schemas.openxmlformats.org/officeDocument/2006/relationships/drawing" Target="../drawings/drawing218.xml"/><Relationship Id="rId2" Type="http://schemas.openxmlformats.org/officeDocument/2006/relationships/printerSettings" Target="../printerSettings/printerSettings324.bin"/><Relationship Id="rId1" Type="http://schemas.openxmlformats.org/officeDocument/2006/relationships/hyperlink" Target="http://kayham.erciyes.edu.tr/" TargetMode="External"/></Relationships>
</file>

<file path=xl/worksheets/_rels/sheet325.xml.rels><?xml version="1.0" encoding="UTF-8" standalone="yes"?>
<Relationships xmlns="http://schemas.openxmlformats.org/package/2006/relationships"><Relationship Id="rId3" Type="http://schemas.openxmlformats.org/officeDocument/2006/relationships/drawing" Target="../drawings/drawing219.xml"/><Relationship Id="rId2" Type="http://schemas.openxmlformats.org/officeDocument/2006/relationships/printerSettings" Target="../printerSettings/printerSettings325.bin"/><Relationship Id="rId1" Type="http://schemas.openxmlformats.org/officeDocument/2006/relationships/hyperlink" Target="http://kayham.erciyes.edu.tr/" TargetMode="External"/></Relationships>
</file>

<file path=xl/worksheets/_rels/sheet326.xml.rels><?xml version="1.0" encoding="UTF-8" standalone="yes"?>
<Relationships xmlns="http://schemas.openxmlformats.org/package/2006/relationships"><Relationship Id="rId3" Type="http://schemas.openxmlformats.org/officeDocument/2006/relationships/drawing" Target="../drawings/drawing220.xml"/><Relationship Id="rId2" Type="http://schemas.openxmlformats.org/officeDocument/2006/relationships/printerSettings" Target="../printerSettings/printerSettings326.bin"/><Relationship Id="rId1" Type="http://schemas.openxmlformats.org/officeDocument/2006/relationships/hyperlink" Target="http://kayham.erciyes.edu.tr/" TargetMode="External"/></Relationships>
</file>

<file path=xl/worksheets/_rels/sheet327.xml.rels><?xml version="1.0" encoding="UTF-8" standalone="yes"?>
<Relationships xmlns="http://schemas.openxmlformats.org/package/2006/relationships"><Relationship Id="rId3" Type="http://schemas.openxmlformats.org/officeDocument/2006/relationships/drawing" Target="../drawings/drawing221.xml"/><Relationship Id="rId2" Type="http://schemas.openxmlformats.org/officeDocument/2006/relationships/printerSettings" Target="../printerSettings/printerSettings327.bin"/><Relationship Id="rId1" Type="http://schemas.openxmlformats.org/officeDocument/2006/relationships/hyperlink" Target="http://kayham.erciyes.edu.tr/" TargetMode="External"/></Relationships>
</file>

<file path=xl/worksheets/_rels/sheet328.xml.rels><?xml version="1.0" encoding="UTF-8" standalone="yes"?>
<Relationships xmlns="http://schemas.openxmlformats.org/package/2006/relationships"><Relationship Id="rId3" Type="http://schemas.openxmlformats.org/officeDocument/2006/relationships/drawing" Target="../drawings/drawing222.xml"/><Relationship Id="rId2" Type="http://schemas.openxmlformats.org/officeDocument/2006/relationships/printerSettings" Target="../printerSettings/printerSettings328.bin"/><Relationship Id="rId1" Type="http://schemas.openxmlformats.org/officeDocument/2006/relationships/hyperlink" Target="http://kayham.erciyes.edu.tr/" TargetMode="External"/></Relationships>
</file>

<file path=xl/worksheets/_rels/sheet329.xml.rels><?xml version="1.0" encoding="UTF-8" standalone="yes"?>
<Relationships xmlns="http://schemas.openxmlformats.org/package/2006/relationships"><Relationship Id="rId3" Type="http://schemas.openxmlformats.org/officeDocument/2006/relationships/drawing" Target="../drawings/drawing223.xml"/><Relationship Id="rId2" Type="http://schemas.openxmlformats.org/officeDocument/2006/relationships/printerSettings" Target="../printerSettings/printerSettings329.bin"/><Relationship Id="rId1" Type="http://schemas.openxmlformats.org/officeDocument/2006/relationships/hyperlink" Target="http://kayham.erciyes.edu.tr/"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kayham.erciyes.edu.tr/" TargetMode="External"/></Relationships>
</file>

<file path=xl/worksheets/_rels/sheet330.xml.rels><?xml version="1.0" encoding="UTF-8" standalone="yes"?>
<Relationships xmlns="http://schemas.openxmlformats.org/package/2006/relationships"><Relationship Id="rId3" Type="http://schemas.openxmlformats.org/officeDocument/2006/relationships/drawing" Target="../drawings/drawing224.xml"/><Relationship Id="rId2" Type="http://schemas.openxmlformats.org/officeDocument/2006/relationships/printerSettings" Target="../printerSettings/printerSettings330.bin"/><Relationship Id="rId1" Type="http://schemas.openxmlformats.org/officeDocument/2006/relationships/hyperlink" Target="http://kayham.erciyes.edu.tr/" TargetMode="External"/></Relationships>
</file>

<file path=xl/worksheets/_rels/sheet331.xml.rels><?xml version="1.0" encoding="UTF-8" standalone="yes"?>
<Relationships xmlns="http://schemas.openxmlformats.org/package/2006/relationships"><Relationship Id="rId3" Type="http://schemas.openxmlformats.org/officeDocument/2006/relationships/drawing" Target="../drawings/drawing225.xml"/><Relationship Id="rId2" Type="http://schemas.openxmlformats.org/officeDocument/2006/relationships/printerSettings" Target="../printerSettings/printerSettings331.bin"/><Relationship Id="rId1" Type="http://schemas.openxmlformats.org/officeDocument/2006/relationships/hyperlink" Target="http://kayham.erciyes.edu.tr/" TargetMode="External"/></Relationships>
</file>

<file path=xl/worksheets/_rels/sheet332.xml.rels><?xml version="1.0" encoding="UTF-8" standalone="yes"?>
<Relationships xmlns="http://schemas.openxmlformats.org/package/2006/relationships"><Relationship Id="rId3" Type="http://schemas.openxmlformats.org/officeDocument/2006/relationships/drawing" Target="../drawings/drawing226.xml"/><Relationship Id="rId2" Type="http://schemas.openxmlformats.org/officeDocument/2006/relationships/printerSettings" Target="../printerSettings/printerSettings332.bin"/><Relationship Id="rId1" Type="http://schemas.openxmlformats.org/officeDocument/2006/relationships/hyperlink" Target="http://kayham.erciyes.edu.tr/" TargetMode="External"/></Relationships>
</file>

<file path=xl/worksheets/_rels/sheet333.xml.rels><?xml version="1.0" encoding="UTF-8" standalone="yes"?>
<Relationships xmlns="http://schemas.openxmlformats.org/package/2006/relationships"><Relationship Id="rId1" Type="http://schemas.openxmlformats.org/officeDocument/2006/relationships/printerSettings" Target="../printerSettings/printerSettings333.bin"/></Relationships>
</file>

<file path=xl/worksheets/_rels/sheet334.xml.rels><?xml version="1.0" encoding="UTF-8" standalone="yes"?>
<Relationships xmlns="http://schemas.openxmlformats.org/package/2006/relationships"><Relationship Id="rId3" Type="http://schemas.openxmlformats.org/officeDocument/2006/relationships/drawing" Target="../drawings/drawing227.xml"/><Relationship Id="rId2" Type="http://schemas.openxmlformats.org/officeDocument/2006/relationships/printerSettings" Target="../printerSettings/printerSettings334.bin"/><Relationship Id="rId1" Type="http://schemas.openxmlformats.org/officeDocument/2006/relationships/hyperlink" Target="http://kayham.erciyes.edu.tr/" TargetMode="External"/></Relationships>
</file>

<file path=xl/worksheets/_rels/sheet335.xml.rels><?xml version="1.0" encoding="UTF-8" standalone="yes"?>
<Relationships xmlns="http://schemas.openxmlformats.org/package/2006/relationships"><Relationship Id="rId3" Type="http://schemas.openxmlformats.org/officeDocument/2006/relationships/drawing" Target="../drawings/drawing228.xml"/><Relationship Id="rId2" Type="http://schemas.openxmlformats.org/officeDocument/2006/relationships/printerSettings" Target="../printerSettings/printerSettings335.bin"/><Relationship Id="rId1" Type="http://schemas.openxmlformats.org/officeDocument/2006/relationships/hyperlink" Target="http://kayham.erciyes.edu.tr/" TargetMode="External"/></Relationships>
</file>

<file path=xl/worksheets/_rels/sheet336.xml.rels><?xml version="1.0" encoding="UTF-8" standalone="yes"?>
<Relationships xmlns="http://schemas.openxmlformats.org/package/2006/relationships"><Relationship Id="rId3" Type="http://schemas.openxmlformats.org/officeDocument/2006/relationships/drawing" Target="../drawings/drawing229.xml"/><Relationship Id="rId2" Type="http://schemas.openxmlformats.org/officeDocument/2006/relationships/printerSettings" Target="../printerSettings/printerSettings336.bin"/><Relationship Id="rId1" Type="http://schemas.openxmlformats.org/officeDocument/2006/relationships/hyperlink" Target="http://kayham.erciyes.edu.tr/" TargetMode="External"/></Relationships>
</file>

<file path=xl/worksheets/_rels/sheet337.xml.rels><?xml version="1.0" encoding="UTF-8" standalone="yes"?>
<Relationships xmlns="http://schemas.openxmlformats.org/package/2006/relationships"><Relationship Id="rId3" Type="http://schemas.openxmlformats.org/officeDocument/2006/relationships/drawing" Target="../drawings/drawing230.xml"/><Relationship Id="rId2" Type="http://schemas.openxmlformats.org/officeDocument/2006/relationships/printerSettings" Target="../printerSettings/printerSettings337.bin"/><Relationship Id="rId1" Type="http://schemas.openxmlformats.org/officeDocument/2006/relationships/hyperlink" Target="http://kayham.erciyes.edu.tr/" TargetMode="External"/></Relationships>
</file>

<file path=xl/worksheets/_rels/sheet338.xml.rels><?xml version="1.0" encoding="UTF-8" standalone="yes"?>
<Relationships xmlns="http://schemas.openxmlformats.org/package/2006/relationships"><Relationship Id="rId3" Type="http://schemas.openxmlformats.org/officeDocument/2006/relationships/drawing" Target="../drawings/drawing231.xml"/><Relationship Id="rId2" Type="http://schemas.openxmlformats.org/officeDocument/2006/relationships/printerSettings" Target="../printerSettings/printerSettings338.bin"/><Relationship Id="rId1" Type="http://schemas.openxmlformats.org/officeDocument/2006/relationships/hyperlink" Target="http://kayham.erciyes.edu.tr/" TargetMode="External"/></Relationships>
</file>

<file path=xl/worksheets/_rels/sheet339.xml.rels><?xml version="1.0" encoding="UTF-8" standalone="yes"?>
<Relationships xmlns="http://schemas.openxmlformats.org/package/2006/relationships"><Relationship Id="rId3" Type="http://schemas.openxmlformats.org/officeDocument/2006/relationships/drawing" Target="../drawings/drawing232.xml"/><Relationship Id="rId2" Type="http://schemas.openxmlformats.org/officeDocument/2006/relationships/printerSettings" Target="../printerSettings/printerSettings339.bin"/><Relationship Id="rId1" Type="http://schemas.openxmlformats.org/officeDocument/2006/relationships/hyperlink" Target="http://kayham.erciyes.edu.tr/"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34.bin"/><Relationship Id="rId1" Type="http://schemas.openxmlformats.org/officeDocument/2006/relationships/hyperlink" Target="http://kayham.erciyes.edu.tr/" TargetMode="External"/></Relationships>
</file>

<file path=xl/worksheets/_rels/sheet340.xml.rels><?xml version="1.0" encoding="UTF-8" standalone="yes"?>
<Relationships xmlns="http://schemas.openxmlformats.org/package/2006/relationships"><Relationship Id="rId2" Type="http://schemas.openxmlformats.org/officeDocument/2006/relationships/printerSettings" Target="../printerSettings/printerSettings340.bin"/><Relationship Id="rId1" Type="http://schemas.openxmlformats.org/officeDocument/2006/relationships/hyperlink" Target="http://kayham.erciyes.edu.tr/" TargetMode="External"/></Relationships>
</file>

<file path=xl/worksheets/_rels/sheet341.xml.rels><?xml version="1.0" encoding="UTF-8" standalone="yes"?>
<Relationships xmlns="http://schemas.openxmlformats.org/package/2006/relationships"><Relationship Id="rId3" Type="http://schemas.openxmlformats.org/officeDocument/2006/relationships/drawing" Target="../drawings/drawing233.xml"/><Relationship Id="rId2" Type="http://schemas.openxmlformats.org/officeDocument/2006/relationships/printerSettings" Target="../printerSettings/printerSettings341.bin"/><Relationship Id="rId1" Type="http://schemas.openxmlformats.org/officeDocument/2006/relationships/hyperlink" Target="http://kayham.erciyes.edu.tr/" TargetMode="External"/></Relationships>
</file>

<file path=xl/worksheets/_rels/sheet342.xml.rels><?xml version="1.0" encoding="UTF-8" standalone="yes"?>
<Relationships xmlns="http://schemas.openxmlformats.org/package/2006/relationships"><Relationship Id="rId3" Type="http://schemas.openxmlformats.org/officeDocument/2006/relationships/drawing" Target="../drawings/drawing234.xml"/><Relationship Id="rId2" Type="http://schemas.openxmlformats.org/officeDocument/2006/relationships/printerSettings" Target="../printerSettings/printerSettings342.bin"/><Relationship Id="rId1" Type="http://schemas.openxmlformats.org/officeDocument/2006/relationships/hyperlink" Target="http://kayham.erciyes.edu.tr/" TargetMode="External"/></Relationships>
</file>

<file path=xl/worksheets/_rels/sheet343.xml.rels><?xml version="1.0" encoding="UTF-8" standalone="yes"?>
<Relationships xmlns="http://schemas.openxmlformats.org/package/2006/relationships"><Relationship Id="rId3" Type="http://schemas.openxmlformats.org/officeDocument/2006/relationships/drawing" Target="../drawings/drawing235.xml"/><Relationship Id="rId2" Type="http://schemas.openxmlformats.org/officeDocument/2006/relationships/printerSettings" Target="../printerSettings/printerSettings343.bin"/><Relationship Id="rId1" Type="http://schemas.openxmlformats.org/officeDocument/2006/relationships/hyperlink" Target="http://kayham.erciyes.edu.tr/" TargetMode="External"/></Relationships>
</file>

<file path=xl/worksheets/_rels/sheet344.xml.rels><?xml version="1.0" encoding="UTF-8" standalone="yes"?>
<Relationships xmlns="http://schemas.openxmlformats.org/package/2006/relationships"><Relationship Id="rId3" Type="http://schemas.openxmlformats.org/officeDocument/2006/relationships/drawing" Target="../drawings/drawing236.xml"/><Relationship Id="rId2" Type="http://schemas.openxmlformats.org/officeDocument/2006/relationships/printerSettings" Target="../printerSettings/printerSettings344.bin"/><Relationship Id="rId1" Type="http://schemas.openxmlformats.org/officeDocument/2006/relationships/hyperlink" Target="http://kayham.erciyes.edu.tr/" TargetMode="External"/></Relationships>
</file>

<file path=xl/worksheets/_rels/sheet345.xml.rels><?xml version="1.0" encoding="UTF-8" standalone="yes"?>
<Relationships xmlns="http://schemas.openxmlformats.org/package/2006/relationships"><Relationship Id="rId1" Type="http://schemas.openxmlformats.org/officeDocument/2006/relationships/printerSettings" Target="../printerSettings/printerSettings345.bin"/></Relationships>
</file>

<file path=xl/worksheets/_rels/sheet346.xml.rels><?xml version="1.0" encoding="UTF-8" standalone="yes"?>
<Relationships xmlns="http://schemas.openxmlformats.org/package/2006/relationships"><Relationship Id="rId3" Type="http://schemas.openxmlformats.org/officeDocument/2006/relationships/drawing" Target="../drawings/drawing237.xml"/><Relationship Id="rId2" Type="http://schemas.openxmlformats.org/officeDocument/2006/relationships/printerSettings" Target="../printerSettings/printerSettings346.bin"/><Relationship Id="rId1" Type="http://schemas.openxmlformats.org/officeDocument/2006/relationships/hyperlink" Target="http://kayham.erciyes.edu.tr/" TargetMode="External"/></Relationships>
</file>

<file path=xl/worksheets/_rels/sheet347.xml.rels><?xml version="1.0" encoding="UTF-8" standalone="yes"?>
<Relationships xmlns="http://schemas.openxmlformats.org/package/2006/relationships"><Relationship Id="rId3" Type="http://schemas.openxmlformats.org/officeDocument/2006/relationships/drawing" Target="../drawings/drawing238.xml"/><Relationship Id="rId2" Type="http://schemas.openxmlformats.org/officeDocument/2006/relationships/printerSettings" Target="../printerSettings/printerSettings347.bin"/><Relationship Id="rId1" Type="http://schemas.openxmlformats.org/officeDocument/2006/relationships/hyperlink" Target="http://kayham.erciyes.edu.tr/" TargetMode="External"/></Relationships>
</file>

<file path=xl/worksheets/_rels/sheet348.xml.rels><?xml version="1.0" encoding="UTF-8" standalone="yes"?>
<Relationships xmlns="http://schemas.openxmlformats.org/package/2006/relationships"><Relationship Id="rId3" Type="http://schemas.openxmlformats.org/officeDocument/2006/relationships/drawing" Target="../drawings/drawing239.xml"/><Relationship Id="rId2" Type="http://schemas.openxmlformats.org/officeDocument/2006/relationships/printerSettings" Target="../printerSettings/printerSettings348.bin"/><Relationship Id="rId1" Type="http://schemas.openxmlformats.org/officeDocument/2006/relationships/hyperlink" Target="http://kayham.erciyes.edu.tr/" TargetMode="External"/></Relationships>
</file>

<file path=xl/worksheets/_rels/sheet349.xml.rels><?xml version="1.0" encoding="UTF-8" standalone="yes"?>
<Relationships xmlns="http://schemas.openxmlformats.org/package/2006/relationships"><Relationship Id="rId3" Type="http://schemas.openxmlformats.org/officeDocument/2006/relationships/drawing" Target="../drawings/drawing240.xml"/><Relationship Id="rId2" Type="http://schemas.openxmlformats.org/officeDocument/2006/relationships/printerSettings" Target="../printerSettings/printerSettings349.bin"/><Relationship Id="rId1" Type="http://schemas.openxmlformats.org/officeDocument/2006/relationships/hyperlink" Target="http://kayham.erciyes.edu.tr/"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35.bin"/><Relationship Id="rId1" Type="http://schemas.openxmlformats.org/officeDocument/2006/relationships/hyperlink" Target="http://kayham.erciyes.edu.tr/" TargetMode="External"/></Relationships>
</file>

<file path=xl/worksheets/_rels/sheet350.xml.rels><?xml version="1.0" encoding="UTF-8" standalone="yes"?>
<Relationships xmlns="http://schemas.openxmlformats.org/package/2006/relationships"><Relationship Id="rId3" Type="http://schemas.openxmlformats.org/officeDocument/2006/relationships/drawing" Target="../drawings/drawing241.xml"/><Relationship Id="rId2" Type="http://schemas.openxmlformats.org/officeDocument/2006/relationships/printerSettings" Target="../printerSettings/printerSettings350.bin"/><Relationship Id="rId1" Type="http://schemas.openxmlformats.org/officeDocument/2006/relationships/hyperlink" Target="http://kayham.erciyes.edu.tr/" TargetMode="External"/></Relationships>
</file>

<file path=xl/worksheets/_rels/sheet351.xml.rels><?xml version="1.0" encoding="UTF-8" standalone="yes"?>
<Relationships xmlns="http://schemas.openxmlformats.org/package/2006/relationships"><Relationship Id="rId3" Type="http://schemas.openxmlformats.org/officeDocument/2006/relationships/drawing" Target="../drawings/drawing242.xml"/><Relationship Id="rId2" Type="http://schemas.openxmlformats.org/officeDocument/2006/relationships/printerSettings" Target="../printerSettings/printerSettings351.bin"/><Relationship Id="rId1" Type="http://schemas.openxmlformats.org/officeDocument/2006/relationships/hyperlink" Target="http://kayham.erciyes.edu.tr/" TargetMode="External"/></Relationships>
</file>

<file path=xl/worksheets/_rels/sheet352.xml.rels><?xml version="1.0" encoding="UTF-8" standalone="yes"?>
<Relationships xmlns="http://schemas.openxmlformats.org/package/2006/relationships"><Relationship Id="rId3" Type="http://schemas.openxmlformats.org/officeDocument/2006/relationships/drawing" Target="../drawings/drawing243.xml"/><Relationship Id="rId2" Type="http://schemas.openxmlformats.org/officeDocument/2006/relationships/printerSettings" Target="../printerSettings/printerSettings352.bin"/><Relationship Id="rId1" Type="http://schemas.openxmlformats.org/officeDocument/2006/relationships/hyperlink" Target="http://kayham.erciyes.edu.tr/" TargetMode="External"/></Relationships>
</file>

<file path=xl/worksheets/_rels/sheet353.xml.rels><?xml version="1.0" encoding="UTF-8" standalone="yes"?>
<Relationships xmlns="http://schemas.openxmlformats.org/package/2006/relationships"><Relationship Id="rId3" Type="http://schemas.openxmlformats.org/officeDocument/2006/relationships/drawing" Target="../drawings/drawing244.xml"/><Relationship Id="rId2" Type="http://schemas.openxmlformats.org/officeDocument/2006/relationships/printerSettings" Target="../printerSettings/printerSettings353.bin"/><Relationship Id="rId1" Type="http://schemas.openxmlformats.org/officeDocument/2006/relationships/hyperlink" Target="http://kayham.erciyes.edu.tr/" TargetMode="External"/></Relationships>
</file>

<file path=xl/worksheets/_rels/sheet354.xml.rels><?xml version="1.0" encoding="UTF-8" standalone="yes"?>
<Relationships xmlns="http://schemas.openxmlformats.org/package/2006/relationships"><Relationship Id="rId1" Type="http://schemas.openxmlformats.org/officeDocument/2006/relationships/printerSettings" Target="../printerSettings/printerSettings354.bin"/></Relationships>
</file>

<file path=xl/worksheets/_rels/sheet355.xml.rels><?xml version="1.0" encoding="UTF-8" standalone="yes"?>
<Relationships xmlns="http://schemas.openxmlformats.org/package/2006/relationships"><Relationship Id="rId3" Type="http://schemas.openxmlformats.org/officeDocument/2006/relationships/drawing" Target="../drawings/drawing245.xml"/><Relationship Id="rId2" Type="http://schemas.openxmlformats.org/officeDocument/2006/relationships/printerSettings" Target="../printerSettings/printerSettings355.bin"/><Relationship Id="rId1" Type="http://schemas.openxmlformats.org/officeDocument/2006/relationships/hyperlink" Target="http://kayham.erciyes.edu.tr/" TargetMode="External"/></Relationships>
</file>

<file path=xl/worksheets/_rels/sheet356.xml.rels><?xml version="1.0" encoding="UTF-8" standalone="yes"?>
<Relationships xmlns="http://schemas.openxmlformats.org/package/2006/relationships"><Relationship Id="rId3" Type="http://schemas.openxmlformats.org/officeDocument/2006/relationships/drawing" Target="../drawings/drawing246.xml"/><Relationship Id="rId2" Type="http://schemas.openxmlformats.org/officeDocument/2006/relationships/printerSettings" Target="../printerSettings/printerSettings356.bin"/><Relationship Id="rId1" Type="http://schemas.openxmlformats.org/officeDocument/2006/relationships/hyperlink" Target="http://kayham.erciyes.edu.tr/" TargetMode="External"/></Relationships>
</file>

<file path=xl/worksheets/_rels/sheet357.xml.rels><?xml version="1.0" encoding="UTF-8" standalone="yes"?>
<Relationships xmlns="http://schemas.openxmlformats.org/package/2006/relationships"><Relationship Id="rId1" Type="http://schemas.openxmlformats.org/officeDocument/2006/relationships/printerSettings" Target="../printerSettings/printerSettings357.bin"/></Relationships>
</file>

<file path=xl/worksheets/_rels/sheet358.xml.rels><?xml version="1.0" encoding="UTF-8" standalone="yes"?>
<Relationships xmlns="http://schemas.openxmlformats.org/package/2006/relationships"><Relationship Id="rId3" Type="http://schemas.openxmlformats.org/officeDocument/2006/relationships/drawing" Target="../drawings/drawing247.xml"/><Relationship Id="rId2" Type="http://schemas.openxmlformats.org/officeDocument/2006/relationships/printerSettings" Target="../printerSettings/printerSettings358.bin"/><Relationship Id="rId1" Type="http://schemas.openxmlformats.org/officeDocument/2006/relationships/hyperlink" Target="http://kayham.erciyes.edu.tr/" TargetMode="External"/></Relationships>
</file>

<file path=xl/worksheets/_rels/sheet359.xml.rels><?xml version="1.0" encoding="UTF-8" standalone="yes"?>
<Relationships xmlns="http://schemas.openxmlformats.org/package/2006/relationships"><Relationship Id="rId1" Type="http://schemas.openxmlformats.org/officeDocument/2006/relationships/printerSettings" Target="../printerSettings/printerSettings359.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kayham.erciyes.edu.tr/" TargetMode="External"/></Relationships>
</file>

<file path=xl/worksheets/_rels/sheet360.xml.rels><?xml version="1.0" encoding="UTF-8" standalone="yes"?>
<Relationships xmlns="http://schemas.openxmlformats.org/package/2006/relationships"><Relationship Id="rId1" Type="http://schemas.openxmlformats.org/officeDocument/2006/relationships/printerSettings" Target="../printerSettings/printerSettings360.bin"/></Relationships>
</file>

<file path=xl/worksheets/_rels/sheet361.xml.rels><?xml version="1.0" encoding="UTF-8" standalone="yes"?>
<Relationships xmlns="http://schemas.openxmlformats.org/package/2006/relationships"><Relationship Id="rId1" Type="http://schemas.openxmlformats.org/officeDocument/2006/relationships/printerSettings" Target="../printerSettings/printerSettings361.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7.bin"/><Relationship Id="rId1" Type="http://schemas.openxmlformats.org/officeDocument/2006/relationships/hyperlink" Target="http://kayham.erciyes.edu.tr/" TargetMode="External"/><Relationship Id="rId4" Type="http://schemas.openxmlformats.org/officeDocument/2006/relationships/comments" Target="../comments1.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kayham.erciyes.edu.tr/"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kayham.erciyes.edu.tr/"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kayham.erciyes.edu.tr/"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kayham.erciyes.edu.tr/" TargetMode="Externa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Application%20Data/Microsoft/Excel/KENTSEL%20&#304;ST.%20K&#304;TAP&#199;I&#286;I/KENTSEL%20&#304;STAT&#304;ST&#304;K%20K&#304;TAP&#199;I&#286;I.xls" TargetMode="External"/><Relationship Id="rId1" Type="http://schemas.openxmlformats.org/officeDocument/2006/relationships/hyperlink" Target="../Application%20Data/Microsoft/Excel/KENTSEL%20&#304;ST.%20K&#304;TAP&#199;I&#286;I/KENTSEL%20&#304;STAT&#304;ST&#304;K%20K&#304;TAP&#199;I&#286;I.xls"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43.bin"/><Relationship Id="rId1" Type="http://schemas.openxmlformats.org/officeDocument/2006/relationships/hyperlink" Target="http://kayham.erciyes.edu.tr/"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44.bin"/><Relationship Id="rId1" Type="http://schemas.openxmlformats.org/officeDocument/2006/relationships/hyperlink" Target="http://kayham.erciyes.edu.tr/"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45.bin"/><Relationship Id="rId1" Type="http://schemas.openxmlformats.org/officeDocument/2006/relationships/hyperlink" Target="http://kayham.erciyes.edu.tr/"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46.bin"/><Relationship Id="rId1" Type="http://schemas.openxmlformats.org/officeDocument/2006/relationships/hyperlink" Target="http://kayham.erciyes.edu.tr/"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47.bin"/><Relationship Id="rId1" Type="http://schemas.openxmlformats.org/officeDocument/2006/relationships/hyperlink" Target="http://kayham.erciyes.edu.tr/"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48.bin"/><Relationship Id="rId1" Type="http://schemas.openxmlformats.org/officeDocument/2006/relationships/hyperlink" Target="http://kayham.erciyes.edu.tr/"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49.bin"/><Relationship Id="rId1" Type="http://schemas.openxmlformats.org/officeDocument/2006/relationships/hyperlink" Target="http://kayham.erciyes.edu.tr/"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Application%20Data/Microsoft/Excel/KENTSEL%20&#304;ST.%20K&#304;TAP&#199;I&#286;I/KENTSEL%20&#304;STAT&#304;ST&#304;K%20K&#304;TAP&#199;I&#286;I.xls" TargetMode="External"/><Relationship Id="rId1" Type="http://schemas.openxmlformats.org/officeDocument/2006/relationships/hyperlink" Target="../Application%20Data/Microsoft/Excel/KENTSEL%20&#304;ST.%20K&#304;TAP&#199;I&#286;I/KENTSEL%20&#304;STAT&#304;ST&#304;K%20K&#304;TAP&#199;I&#286;I.xls" TargetMode="Externa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50.bin"/><Relationship Id="rId1" Type="http://schemas.openxmlformats.org/officeDocument/2006/relationships/hyperlink" Target="http://kayham.erciyes.edu.tr/" TargetMode="Externa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51.bin"/><Relationship Id="rId1" Type="http://schemas.openxmlformats.org/officeDocument/2006/relationships/hyperlink" Target="http://kayham.erciyes.edu.tr/"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52.bin"/><Relationship Id="rId1" Type="http://schemas.openxmlformats.org/officeDocument/2006/relationships/hyperlink" Target="http://kayham.erciyes.edu.tr/"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53.bin"/><Relationship Id="rId1" Type="http://schemas.openxmlformats.org/officeDocument/2006/relationships/hyperlink" Target="http://kayham.erciyes.edu.tr/"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54.bin"/><Relationship Id="rId1" Type="http://schemas.openxmlformats.org/officeDocument/2006/relationships/hyperlink" Target="http://kayham.erciyes.edu.tr/"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55.bin"/><Relationship Id="rId1" Type="http://schemas.openxmlformats.org/officeDocument/2006/relationships/hyperlink" Target="http://kayham.erciyes.edu.tr/"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56.bin"/><Relationship Id="rId1" Type="http://schemas.openxmlformats.org/officeDocument/2006/relationships/hyperlink" Target="http://kayham.erciyes.edu.tr/"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57.bin"/><Relationship Id="rId1" Type="http://schemas.openxmlformats.org/officeDocument/2006/relationships/hyperlink" Target="http://kayham.erciyes.edu.tr/"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kayham.erciyes.edu.tr/"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kayham.erciyes.edu.t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kayham.erciyes.edu.tr/"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kayham.erciyes.edu.tr/"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kayham.erciyes.edu.tr/" TargetMode="Externa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63.bin"/><Relationship Id="rId1" Type="http://schemas.openxmlformats.org/officeDocument/2006/relationships/hyperlink" Target="http://kayham.erciyes.edu.tr/"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64.bin"/><Relationship Id="rId1" Type="http://schemas.openxmlformats.org/officeDocument/2006/relationships/hyperlink" Target="http://kayham.erciyes.edu.tr/" TargetMode="Externa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65.bin"/><Relationship Id="rId1" Type="http://schemas.openxmlformats.org/officeDocument/2006/relationships/hyperlink" Target="http://kayham.erciyes.edu.tr/"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66.bin"/><Relationship Id="rId1" Type="http://schemas.openxmlformats.org/officeDocument/2006/relationships/hyperlink" Target="http://kayham.erciyes.edu.tr/" TargetMode="External"/></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67.bin"/><Relationship Id="rId1" Type="http://schemas.openxmlformats.org/officeDocument/2006/relationships/hyperlink" Target="http://kayham.erciyes.edu.tr/" TargetMode="External"/></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68.bin"/><Relationship Id="rId1" Type="http://schemas.openxmlformats.org/officeDocument/2006/relationships/hyperlink" Target="http://kayham.erciyes.edu.tr/" TargetMode="Externa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69.bin"/><Relationship Id="rId1" Type="http://schemas.openxmlformats.org/officeDocument/2006/relationships/hyperlink" Target="http://kayham.erciyes.edu.tr/"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kayham.erciyes.edu.tr/"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kayham.erciyes.edu.tr/"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kayham.erciyes.edu.tr/"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http://kayham.erciyes.edu.tr/"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kayham.erciyes.edu.tr/"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kayham.erciyes.edu.tr/"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kayham.erciyes.edu.tr/" TargetMode="External"/></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77.bin"/><Relationship Id="rId1" Type="http://schemas.openxmlformats.org/officeDocument/2006/relationships/hyperlink" Target="http://kayham.erciyes.edu.tr/"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kayham.erciyes.edu.tr/" TargetMode="External"/></Relationships>
</file>

<file path=xl/worksheets/_rels/sheet79.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79.bin"/><Relationship Id="rId1" Type="http://schemas.openxmlformats.org/officeDocument/2006/relationships/hyperlink" Target="http://kayham.erciyes.edu.tr/"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kayham.erciyes.edu.tr/" TargetMode="External"/></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80.bin"/><Relationship Id="rId1" Type="http://schemas.openxmlformats.org/officeDocument/2006/relationships/hyperlink" Target="http://kayham.erciyes.edu.tr/" TargetMode="External"/></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81.bin"/><Relationship Id="rId1" Type="http://schemas.openxmlformats.org/officeDocument/2006/relationships/hyperlink" Target="http://kayham.erciyes.edu.tr/"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http://kayham.erciyes.edu.tr/" TargetMode="External"/></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83.bin"/><Relationship Id="rId1" Type="http://schemas.openxmlformats.org/officeDocument/2006/relationships/hyperlink" Target="http://kayham.erciyes.edu.tr/" TargetMode="External"/></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84.bin"/><Relationship Id="rId1" Type="http://schemas.openxmlformats.org/officeDocument/2006/relationships/hyperlink" Target="http://kayham.erciyes.edu.tr/"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kayham.erciyes.edu.tr/"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kayham.erciyes.edu.tr/"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kayham.erciyes.edu.tr/"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kayham.erciyes.edu.tr/" TargetMode="Externa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kayham.erciyes.edu.tr/"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kayham.erciyes.edu.tr/" TargetMode="External"/></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http://kayham.erciyes.edu.tr/" TargetMode="External"/></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kayham.erciyes.edu.tr/"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kayham.erciyes.edu.tr/" TargetMode="External"/></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kayham.erciyes.edu.tr/" TargetMode="External"/></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kayham.erciyes.edu.tr/"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http://kayham.erciyes.edu.tr/"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http://kayham.erciyes.edu.tr/" TargetMode="External"/></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hyperlink" Target="http://kayham.erciyes.edu.t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
  <dimension ref="A1:H26"/>
  <sheetViews>
    <sheetView tabSelected="1" zoomScaleNormal="100" workbookViewId="0">
      <selection activeCell="J3" sqref="J3"/>
    </sheetView>
  </sheetViews>
  <sheetFormatPr defaultRowHeight="12.75"/>
  <cols>
    <col min="1" max="1" width="12.85546875" style="26" customWidth="1"/>
    <col min="2" max="2" width="12.28515625" style="26" customWidth="1"/>
    <col min="3" max="5" width="11.140625" style="26" customWidth="1"/>
    <col min="6" max="6" width="17" style="26" customWidth="1"/>
    <col min="7" max="7" width="11.42578125" style="26" customWidth="1"/>
    <col min="8" max="8" width="11.140625" style="26" customWidth="1"/>
    <col min="9" max="16384" width="9.140625" style="26"/>
  </cols>
  <sheetData>
    <row r="1" spans="1:8" ht="16.5" customHeight="1"/>
    <row r="2" spans="1:8" ht="63" customHeight="1">
      <c r="C2" s="6061" t="s">
        <v>5461</v>
      </c>
      <c r="D2" s="6061"/>
      <c r="E2" s="6061"/>
      <c r="F2" s="6061"/>
    </row>
    <row r="3" spans="1:8" ht="40.5" customHeight="1">
      <c r="C3" s="6061"/>
      <c r="D3" s="6061"/>
      <c r="E3" s="6061"/>
      <c r="F3" s="6061"/>
    </row>
    <row r="4" spans="1:8" ht="32.25" customHeight="1"/>
    <row r="5" spans="1:8" ht="20.25" customHeight="1"/>
    <row r="6" spans="1:8" ht="27">
      <c r="D6" s="24"/>
    </row>
    <row r="7" spans="1:8" ht="27" customHeight="1"/>
    <row r="8" spans="1:8" ht="27" customHeight="1"/>
    <row r="9" spans="1:8" ht="43.5" customHeight="1">
      <c r="A9" s="6063" t="s">
        <v>5</v>
      </c>
      <c r="B9" s="6063"/>
      <c r="C9" s="6063"/>
      <c r="D9" s="6063"/>
      <c r="E9" s="6063"/>
      <c r="F9" s="6063"/>
      <c r="G9" s="6063"/>
      <c r="H9" s="6063"/>
    </row>
    <row r="10" spans="1:8" ht="43.5" customHeight="1">
      <c r="A10" s="6063" t="s">
        <v>5462</v>
      </c>
      <c r="B10" s="6063"/>
      <c r="C10" s="6063"/>
      <c r="D10" s="6063"/>
      <c r="E10" s="6063"/>
      <c r="F10" s="6063"/>
      <c r="G10" s="6063"/>
      <c r="H10" s="6063"/>
    </row>
    <row r="11" spans="1:8" ht="43.5" customHeight="1">
      <c r="A11" s="6063"/>
      <c r="B11" s="6063"/>
      <c r="C11" s="6063"/>
      <c r="D11" s="6063"/>
      <c r="E11" s="6063"/>
      <c r="F11" s="6063"/>
      <c r="G11" s="6063"/>
      <c r="H11" s="6063"/>
    </row>
    <row r="12" spans="1:8" ht="46.5" customHeight="1">
      <c r="A12" s="6062" t="s">
        <v>5347</v>
      </c>
      <c r="B12" s="6062"/>
      <c r="C12" s="6062"/>
      <c r="D12" s="6062"/>
      <c r="E12" s="6062"/>
      <c r="F12" s="6062"/>
      <c r="G12" s="6062"/>
      <c r="H12" s="6062"/>
    </row>
    <row r="13" spans="1:8" ht="39" customHeight="1">
      <c r="A13" s="30"/>
      <c r="B13" s="30"/>
      <c r="C13" s="30"/>
      <c r="D13" s="30"/>
      <c r="E13" s="30"/>
      <c r="F13" s="30"/>
      <c r="G13" s="30"/>
      <c r="H13" s="30"/>
    </row>
    <row r="14" spans="1:8" s="28" customFormat="1" ht="27" customHeight="1">
      <c r="A14" s="30"/>
      <c r="B14" s="30"/>
      <c r="C14" s="30"/>
      <c r="D14" s="27"/>
      <c r="E14" s="30"/>
      <c r="F14" s="30"/>
      <c r="G14" s="30"/>
      <c r="H14" s="30"/>
    </row>
    <row r="15" spans="1:8" s="28" customFormat="1" ht="32.25" customHeight="1">
      <c r="A15" s="6064" t="s">
        <v>5337</v>
      </c>
      <c r="B15" s="6064"/>
      <c r="C15" s="6064"/>
      <c r="D15" s="6064"/>
      <c r="E15" s="6064"/>
      <c r="F15" s="6064"/>
      <c r="G15" s="6064"/>
      <c r="H15" s="6064"/>
    </row>
    <row r="16" spans="1:8" s="28" customFormat="1" ht="45" customHeight="1"/>
    <row r="17" spans="1:8" s="28" customFormat="1" ht="54" customHeight="1">
      <c r="A17" s="30"/>
      <c r="B17" s="30"/>
      <c r="C17" s="30"/>
      <c r="D17" s="30"/>
      <c r="E17" s="30"/>
      <c r="F17" s="30"/>
      <c r="G17" s="30"/>
      <c r="H17" s="30"/>
    </row>
    <row r="18" spans="1:8" s="28" customFormat="1" ht="22.5" customHeight="1">
      <c r="A18" s="6065" t="s">
        <v>84</v>
      </c>
      <c r="B18" s="6065"/>
      <c r="C18" s="6065"/>
      <c r="D18" s="6065"/>
      <c r="E18" s="6065"/>
      <c r="F18" s="6065"/>
      <c r="G18" s="6065"/>
      <c r="H18" s="6065"/>
    </row>
    <row r="19" spans="1:8" s="28" customFormat="1" ht="24" customHeight="1"/>
    <row r="20" spans="1:8" s="28" customFormat="1" ht="17.25" customHeight="1">
      <c r="E20"/>
    </row>
    <row r="21" spans="1:8" s="28" customFormat="1" ht="17.25" customHeight="1"/>
    <row r="22" spans="1:8" ht="20.25" customHeight="1">
      <c r="C22" s="23"/>
      <c r="D22" s="29"/>
      <c r="E22" s="23"/>
      <c r="F22" s="23"/>
    </row>
    <row r="23" spans="1:8" ht="17.25" customHeight="1">
      <c r="D23" s="25"/>
    </row>
    <row r="24" spans="1:8" ht="17.25" customHeight="1"/>
    <row r="26" spans="1:8" ht="19.5" customHeight="1">
      <c r="C26" s="6062"/>
      <c r="D26" s="6062"/>
      <c r="E26" s="6062"/>
    </row>
  </sheetData>
  <mergeCells count="8">
    <mergeCell ref="C2:F3"/>
    <mergeCell ref="C26:E26"/>
    <mergeCell ref="A9:H9"/>
    <mergeCell ref="A10:H10"/>
    <mergeCell ref="A11:H11"/>
    <mergeCell ref="A15:H15"/>
    <mergeCell ref="A12:H12"/>
    <mergeCell ref="A18:H18"/>
  </mergeCells>
  <phoneticPr fontId="28" type="noConversion"/>
  <pageMargins left="0.38" right="0.26" top="0.81" bottom="0.37" header="0.5" footer="0.2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
  <dimension ref="A1:N25"/>
  <sheetViews>
    <sheetView view="pageBreakPreview" zoomScale="60" zoomScaleNormal="100" workbookViewId="0">
      <selection activeCell="H15" sqref="H15"/>
    </sheetView>
  </sheetViews>
  <sheetFormatPr defaultRowHeight="12.75"/>
  <cols>
    <col min="1" max="1" width="30.7109375" style="32" customWidth="1"/>
    <col min="2" max="3" width="29.28515625" style="32" customWidth="1"/>
    <col min="4" max="4" width="28.85546875" style="32" customWidth="1"/>
    <col min="5" max="5" width="25.5703125" style="32" customWidth="1"/>
    <col min="6" max="16384" width="9.140625" style="32"/>
  </cols>
  <sheetData>
    <row r="1" spans="1:5" ht="13.5" thickBot="1">
      <c r="A1" s="1" t="s">
        <v>0</v>
      </c>
      <c r="B1" s="1"/>
      <c r="C1" s="1"/>
      <c r="E1" s="33" t="s">
        <v>1</v>
      </c>
    </row>
    <row r="2" spans="1:5" ht="24" customHeight="1" thickTop="1">
      <c r="A2" s="6142" t="s">
        <v>28</v>
      </c>
      <c r="B2" s="6143"/>
      <c r="C2" s="6143"/>
      <c r="D2" s="6143"/>
      <c r="E2" s="6144"/>
    </row>
    <row r="3" spans="1:5" ht="18" customHeight="1">
      <c r="A3" s="6159" t="s">
        <v>113</v>
      </c>
      <c r="B3" s="6160"/>
      <c r="C3" s="6160"/>
      <c r="D3" s="6160"/>
      <c r="E3" s="6161"/>
    </row>
    <row r="4" spans="1:5" ht="18" customHeight="1" thickBot="1">
      <c r="A4" s="6162"/>
      <c r="B4" s="6163"/>
      <c r="C4" s="6163"/>
      <c r="D4" s="6163"/>
      <c r="E4" s="6164"/>
    </row>
    <row r="5" spans="1:5" ht="24" customHeight="1" thickBot="1">
      <c r="A5" s="58" t="s">
        <v>12</v>
      </c>
      <c r="B5" s="59">
        <v>2009</v>
      </c>
      <c r="C5" s="59">
        <v>2010</v>
      </c>
      <c r="D5" s="60">
        <v>2011</v>
      </c>
      <c r="E5" s="61">
        <v>2012</v>
      </c>
    </row>
    <row r="6" spans="1:5" ht="20.100000000000001" customHeight="1">
      <c r="A6" s="62" t="s">
        <v>114</v>
      </c>
      <c r="B6" s="63">
        <v>10.4</v>
      </c>
      <c r="C6" s="63">
        <v>10.4</v>
      </c>
      <c r="D6" s="63">
        <v>10.4</v>
      </c>
      <c r="E6" s="64">
        <v>10.4</v>
      </c>
    </row>
    <row r="7" spans="1:5" ht="20.100000000000001" customHeight="1">
      <c r="A7" s="65" t="s">
        <v>115</v>
      </c>
      <c r="B7" s="66">
        <v>40.700000000000003</v>
      </c>
      <c r="C7" s="66">
        <v>40.700000000000003</v>
      </c>
      <c r="D7" s="66">
        <v>40.700000000000003</v>
      </c>
      <c r="E7" s="67">
        <v>40.700000000000003</v>
      </c>
    </row>
    <row r="8" spans="1:5" ht="20.100000000000001" customHeight="1">
      <c r="A8" s="65" t="s">
        <v>116</v>
      </c>
      <c r="B8" s="66">
        <v>-28.4</v>
      </c>
      <c r="C8" s="66">
        <v>-28.4</v>
      </c>
      <c r="D8" s="66">
        <v>-28.4</v>
      </c>
      <c r="E8" s="67">
        <v>-28.4</v>
      </c>
    </row>
    <row r="9" spans="1:5" ht="20.100000000000001" customHeight="1">
      <c r="A9" s="65" t="s">
        <v>117</v>
      </c>
      <c r="B9" s="66">
        <v>125</v>
      </c>
      <c r="C9" s="66">
        <v>125</v>
      </c>
      <c r="D9" s="66">
        <v>125</v>
      </c>
      <c r="E9" s="67">
        <v>125</v>
      </c>
    </row>
    <row r="10" spans="1:5" ht="20.100000000000001" customHeight="1">
      <c r="A10" s="65" t="s">
        <v>118</v>
      </c>
      <c r="B10" s="66">
        <v>120.9</v>
      </c>
      <c r="C10" s="66">
        <v>120.9</v>
      </c>
      <c r="D10" s="66">
        <v>120.9</v>
      </c>
      <c r="E10" s="67">
        <v>120.9</v>
      </c>
    </row>
    <row r="11" spans="1:5" ht="20.100000000000001" customHeight="1">
      <c r="A11" s="65" t="s">
        <v>119</v>
      </c>
      <c r="B11" s="66">
        <v>51.6</v>
      </c>
      <c r="C11" s="66">
        <v>51.6</v>
      </c>
      <c r="D11" s="66">
        <v>51.6</v>
      </c>
      <c r="E11" s="67">
        <v>51.6</v>
      </c>
    </row>
    <row r="12" spans="1:5" ht="20.100000000000001" customHeight="1">
      <c r="A12" s="65" t="s">
        <v>120</v>
      </c>
      <c r="B12" s="66">
        <v>106.9</v>
      </c>
      <c r="C12" s="66">
        <v>106.9</v>
      </c>
      <c r="D12" s="66">
        <v>106.9</v>
      </c>
      <c r="E12" s="67">
        <v>106.9</v>
      </c>
    </row>
    <row r="13" spans="1:5" ht="20.100000000000001" customHeight="1">
      <c r="A13" s="65" t="s">
        <v>121</v>
      </c>
      <c r="B13" s="66">
        <v>34</v>
      </c>
      <c r="C13" s="66">
        <v>34</v>
      </c>
      <c r="D13" s="66">
        <v>34</v>
      </c>
      <c r="E13" s="67">
        <v>34</v>
      </c>
    </row>
    <row r="14" spans="1:5" ht="20.100000000000001" customHeight="1">
      <c r="A14" s="65" t="s">
        <v>122</v>
      </c>
      <c r="B14" s="66">
        <v>63.8</v>
      </c>
      <c r="C14" s="66">
        <v>63.8</v>
      </c>
      <c r="D14" s="66">
        <v>63.8</v>
      </c>
      <c r="E14" s="67">
        <v>63.8</v>
      </c>
    </row>
    <row r="15" spans="1:5" ht="20.100000000000001" customHeight="1">
      <c r="A15" s="68" t="s">
        <v>123</v>
      </c>
      <c r="B15" s="66">
        <v>51.8</v>
      </c>
      <c r="C15" s="66">
        <v>51.8</v>
      </c>
      <c r="D15" s="66">
        <v>51.8</v>
      </c>
      <c r="E15" s="67">
        <v>51.8</v>
      </c>
    </row>
    <row r="16" spans="1:5" ht="20.100000000000001" customHeight="1">
      <c r="A16" s="68" t="s">
        <v>124</v>
      </c>
      <c r="B16" s="66">
        <v>51</v>
      </c>
      <c r="C16" s="66">
        <v>51</v>
      </c>
      <c r="D16" s="66">
        <v>51</v>
      </c>
      <c r="E16" s="67">
        <v>51</v>
      </c>
    </row>
    <row r="17" spans="1:14" ht="20.100000000000001" customHeight="1">
      <c r="A17" s="68" t="s">
        <v>125</v>
      </c>
      <c r="B17" s="66">
        <v>6.8</v>
      </c>
      <c r="C17" s="66">
        <v>6.8</v>
      </c>
      <c r="D17" s="66">
        <v>6.8</v>
      </c>
      <c r="E17" s="67">
        <v>6.8</v>
      </c>
    </row>
    <row r="18" spans="1:14" ht="20.100000000000001" customHeight="1">
      <c r="A18" s="68" t="s">
        <v>126</v>
      </c>
      <c r="B18" s="66" t="s">
        <v>95</v>
      </c>
      <c r="C18" s="66" t="s">
        <v>95</v>
      </c>
      <c r="D18" s="66" t="s">
        <v>95</v>
      </c>
      <c r="E18" s="67" t="s">
        <v>95</v>
      </c>
    </row>
    <row r="19" spans="1:14" ht="20.100000000000001" customHeight="1" thickBot="1">
      <c r="A19" s="69" t="s">
        <v>127</v>
      </c>
      <c r="B19" s="70">
        <v>1094</v>
      </c>
      <c r="C19" s="70">
        <v>1094</v>
      </c>
      <c r="D19" s="70">
        <v>1094</v>
      </c>
      <c r="E19" s="71">
        <v>1094</v>
      </c>
    </row>
    <row r="20" spans="1:14" ht="15" customHeight="1" thickTop="1">
      <c r="A20" s="6165"/>
      <c r="B20" s="6165"/>
      <c r="C20" s="6165"/>
      <c r="D20" s="6165"/>
    </row>
    <row r="21" spans="1:14" ht="15" customHeight="1">
      <c r="A21" s="72" t="s">
        <v>128</v>
      </c>
      <c r="B21" s="72"/>
      <c r="C21" s="72"/>
      <c r="D21" s="89"/>
      <c r="E21" s="89"/>
      <c r="F21" s="89"/>
      <c r="G21" s="89"/>
      <c r="H21" s="89"/>
      <c r="I21" s="89"/>
      <c r="J21" s="89"/>
      <c r="K21" s="89"/>
      <c r="L21" s="89"/>
      <c r="M21" s="89"/>
      <c r="N21" s="89"/>
    </row>
    <row r="22" spans="1:14" ht="15" customHeight="1">
      <c r="A22" s="6166" t="s">
        <v>129</v>
      </c>
      <c r="B22" s="6166"/>
      <c r="C22" s="6166"/>
      <c r="D22" s="6166"/>
      <c r="E22" s="72"/>
      <c r="F22" s="72"/>
      <c r="G22" s="72"/>
      <c r="H22" s="72"/>
      <c r="I22" s="72"/>
      <c r="J22" s="72"/>
      <c r="K22" s="72"/>
      <c r="L22" s="42"/>
      <c r="M22" s="42"/>
      <c r="N22" s="42"/>
    </row>
    <row r="23" spans="1:14" ht="15" customHeight="1">
      <c r="A23" s="72" t="s">
        <v>130</v>
      </c>
      <c r="B23" s="72"/>
      <c r="C23" s="72"/>
      <c r="D23" s="89"/>
      <c r="E23" s="89"/>
      <c r="F23" s="89"/>
      <c r="G23" s="89"/>
      <c r="H23" s="89"/>
      <c r="I23" s="89"/>
      <c r="J23" s="89"/>
      <c r="K23" s="89"/>
      <c r="L23" s="89"/>
      <c r="M23" s="89"/>
      <c r="N23" s="89"/>
    </row>
    <row r="24" spans="1:14" ht="12.75" customHeight="1">
      <c r="A24" s="72" t="s">
        <v>131</v>
      </c>
      <c r="B24" s="72"/>
      <c r="C24" s="72"/>
      <c r="D24" s="89"/>
      <c r="E24" s="89"/>
      <c r="F24" s="89"/>
      <c r="G24" s="89"/>
      <c r="H24" s="89"/>
      <c r="I24" s="89"/>
      <c r="J24" s="89"/>
      <c r="K24" s="89"/>
      <c r="L24" s="89"/>
      <c r="M24" s="89"/>
      <c r="N24" s="89"/>
    </row>
    <row r="25" spans="1:14" ht="15.75" customHeight="1">
      <c r="A25" s="32" t="s">
        <v>132</v>
      </c>
    </row>
  </sheetData>
  <mergeCells count="4">
    <mergeCell ref="A2:E2"/>
    <mergeCell ref="A3:E4"/>
    <mergeCell ref="A20:D20"/>
    <mergeCell ref="A22:D22"/>
  </mergeCells>
  <hyperlinks>
    <hyperlink ref="A1" r:id="rId1"/>
  </hyperlinks>
  <pageMargins left="0.74803149606299213" right="0.27559055118110237" top="0.94488188976377963" bottom="0.78740157480314965" header="0.51181102362204722" footer="0.51181102362204722"/>
  <pageSetup paperSize="9" scale="96" orientation="landscape" r:id="rId2"/>
  <headerFooter alignWithMargins="0">
    <oddFooter>&amp;R4</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4">
    <pageSetUpPr fitToPage="1"/>
  </sheetPr>
  <dimension ref="A1:AB54"/>
  <sheetViews>
    <sheetView view="pageBreakPreview" zoomScale="60" zoomScaleNormal="100" workbookViewId="0">
      <selection activeCell="A25" sqref="A25"/>
    </sheetView>
  </sheetViews>
  <sheetFormatPr defaultRowHeight="12.75"/>
  <cols>
    <col min="1" max="1" width="18" style="152" customWidth="1"/>
    <col min="2" max="2" width="6.85546875" style="152" customWidth="1"/>
    <col min="3" max="3" width="12.28515625" style="152" customWidth="1"/>
    <col min="4" max="11" width="6.7109375" style="152" customWidth="1"/>
    <col min="12" max="12" width="12" style="152" customWidth="1"/>
    <col min="13" max="20" width="6.7109375" style="152" customWidth="1"/>
    <col min="21" max="21" width="12" style="152" customWidth="1"/>
    <col min="22" max="28" width="6.7109375" style="152" customWidth="1"/>
    <col min="29" max="16384" width="9.140625" style="152"/>
  </cols>
  <sheetData>
    <row r="1" spans="1:28" s="452" customFormat="1" ht="13.5" thickBot="1">
      <c r="A1" s="1490" t="s">
        <v>0</v>
      </c>
      <c r="B1" s="1490"/>
      <c r="C1" s="1490"/>
      <c r="AB1" s="474" t="s">
        <v>1</v>
      </c>
    </row>
    <row r="2" spans="1:28" ht="26.25" customHeight="1" thickTop="1">
      <c r="A2" s="6250" t="s">
        <v>1970</v>
      </c>
      <c r="B2" s="6251"/>
      <c r="C2" s="6251"/>
      <c r="D2" s="6251"/>
      <c r="E2" s="6251"/>
      <c r="F2" s="6251"/>
      <c r="G2" s="6251"/>
      <c r="H2" s="6251"/>
      <c r="I2" s="6251"/>
      <c r="J2" s="6251"/>
      <c r="K2" s="6251"/>
      <c r="L2" s="6251"/>
      <c r="M2" s="6251"/>
      <c r="N2" s="6251"/>
      <c r="O2" s="6251"/>
      <c r="P2" s="6251"/>
      <c r="Q2" s="6251"/>
      <c r="R2" s="6251"/>
      <c r="S2" s="6251"/>
      <c r="T2" s="6251"/>
      <c r="U2" s="6251"/>
      <c r="V2" s="6251"/>
      <c r="W2" s="6251"/>
      <c r="X2" s="6251"/>
      <c r="Y2" s="6251"/>
      <c r="Z2" s="6251"/>
      <c r="AA2" s="6251"/>
      <c r="AB2" s="6252"/>
    </row>
    <row r="3" spans="1:28" ht="39" customHeight="1" thickBot="1">
      <c r="A3" s="6285" t="s">
        <v>1975</v>
      </c>
      <c r="B3" s="6286"/>
      <c r="C3" s="6286"/>
      <c r="D3" s="6286"/>
      <c r="E3" s="6286"/>
      <c r="F3" s="6286"/>
      <c r="G3" s="6286"/>
      <c r="H3" s="6286"/>
      <c r="I3" s="6286"/>
      <c r="J3" s="6286"/>
      <c r="K3" s="6286"/>
      <c r="L3" s="6286"/>
      <c r="M3" s="6286"/>
      <c r="N3" s="6286"/>
      <c r="O3" s="6286"/>
      <c r="P3" s="6286"/>
      <c r="Q3" s="6286"/>
      <c r="R3" s="6286"/>
      <c r="S3" s="6286"/>
      <c r="T3" s="6286"/>
      <c r="U3" s="6286"/>
      <c r="V3" s="6286"/>
      <c r="W3" s="6286"/>
      <c r="X3" s="6286"/>
      <c r="Y3" s="6286"/>
      <c r="Z3" s="6286"/>
      <c r="AA3" s="6286"/>
      <c r="AB3" s="6287"/>
    </row>
    <row r="4" spans="1:28" ht="43.5" customHeight="1" thickBot="1">
      <c r="A4" s="6784" t="s">
        <v>1533</v>
      </c>
      <c r="B4" s="6455">
        <v>2009</v>
      </c>
      <c r="C4" s="6386"/>
      <c r="D4" s="6386"/>
      <c r="E4" s="6386"/>
      <c r="F4" s="6386"/>
      <c r="G4" s="6386"/>
      <c r="H4" s="6386"/>
      <c r="I4" s="6386"/>
      <c r="J4" s="6456"/>
      <c r="K4" s="6455">
        <v>2010</v>
      </c>
      <c r="L4" s="6386"/>
      <c r="M4" s="6386"/>
      <c r="N4" s="6386"/>
      <c r="O4" s="6386"/>
      <c r="P4" s="6386"/>
      <c r="Q4" s="6386"/>
      <c r="R4" s="6386"/>
      <c r="S4" s="6456"/>
      <c r="T4" s="6386">
        <v>2011</v>
      </c>
      <c r="U4" s="6386"/>
      <c r="V4" s="6386"/>
      <c r="W4" s="6386"/>
      <c r="X4" s="6386"/>
      <c r="Y4" s="6386"/>
      <c r="Z4" s="6386"/>
      <c r="AA4" s="6386"/>
      <c r="AB4" s="6387"/>
    </row>
    <row r="5" spans="1:28" ht="48" customHeight="1">
      <c r="A5" s="6784"/>
      <c r="B5" s="6778" t="s">
        <v>1534</v>
      </c>
      <c r="C5" s="6767" t="s">
        <v>1535</v>
      </c>
      <c r="D5" s="6778" t="s">
        <v>1536</v>
      </c>
      <c r="E5" s="6578" t="s">
        <v>2</v>
      </c>
      <c r="F5" s="6567"/>
      <c r="G5" s="6579"/>
      <c r="H5" s="6767" t="s">
        <v>1537</v>
      </c>
      <c r="I5" s="6767" t="s">
        <v>1538</v>
      </c>
      <c r="J5" s="6767" t="s">
        <v>1539</v>
      </c>
      <c r="K5" s="6795" t="s">
        <v>1534</v>
      </c>
      <c r="L5" s="6767" t="s">
        <v>1535</v>
      </c>
      <c r="M5" s="6778" t="s">
        <v>1536</v>
      </c>
      <c r="N5" s="6578" t="s">
        <v>2</v>
      </c>
      <c r="O5" s="6567"/>
      <c r="P5" s="6579"/>
      <c r="Q5" s="6767" t="s">
        <v>1537</v>
      </c>
      <c r="R5" s="6767" t="s">
        <v>1538</v>
      </c>
      <c r="S5" s="6767" t="s">
        <v>1539</v>
      </c>
      <c r="T5" s="6795" t="s">
        <v>1534</v>
      </c>
      <c r="U5" s="6767" t="s">
        <v>1535</v>
      </c>
      <c r="V5" s="6778" t="s">
        <v>1536</v>
      </c>
      <c r="W5" s="6578" t="s">
        <v>2</v>
      </c>
      <c r="X5" s="6567"/>
      <c r="Y5" s="6579"/>
      <c r="Z5" s="6767" t="s">
        <v>1537</v>
      </c>
      <c r="AA5" s="6767" t="s">
        <v>1538</v>
      </c>
      <c r="AB5" s="6796" t="s">
        <v>1539</v>
      </c>
    </row>
    <row r="6" spans="1:28" ht="100.5" customHeight="1" thickBot="1">
      <c r="A6" s="6784"/>
      <c r="B6" s="6789"/>
      <c r="C6" s="6789"/>
      <c r="D6" s="6789"/>
      <c r="E6" s="1671" t="s">
        <v>1491</v>
      </c>
      <c r="F6" s="1672" t="s">
        <v>330</v>
      </c>
      <c r="G6" s="1673" t="s">
        <v>2</v>
      </c>
      <c r="H6" s="6794"/>
      <c r="I6" s="6794"/>
      <c r="J6" s="6794"/>
      <c r="K6" s="6790"/>
      <c r="L6" s="6789"/>
      <c r="M6" s="6789"/>
      <c r="N6" s="1671" t="s">
        <v>1491</v>
      </c>
      <c r="O6" s="1672" t="s">
        <v>330</v>
      </c>
      <c r="P6" s="1673" t="s">
        <v>2</v>
      </c>
      <c r="Q6" s="6794"/>
      <c r="R6" s="6794"/>
      <c r="S6" s="6794"/>
      <c r="T6" s="6790"/>
      <c r="U6" s="6789"/>
      <c r="V6" s="6789"/>
      <c r="W6" s="1671" t="s">
        <v>1491</v>
      </c>
      <c r="X6" s="1672" t="s">
        <v>330</v>
      </c>
      <c r="Y6" s="1673" t="s">
        <v>2</v>
      </c>
      <c r="Z6" s="6794"/>
      <c r="AA6" s="6794"/>
      <c r="AB6" s="6797"/>
    </row>
    <row r="7" spans="1:28" s="450" customFormat="1" ht="39.950000000000003" customHeight="1">
      <c r="A7" s="704" t="s">
        <v>1541</v>
      </c>
      <c r="B7" s="1675" t="s">
        <v>1542</v>
      </c>
      <c r="C7" s="1676" t="s">
        <v>1543</v>
      </c>
      <c r="D7" s="1677">
        <v>248</v>
      </c>
      <c r="E7" s="1220">
        <v>200</v>
      </c>
      <c r="F7" s="1220">
        <v>48</v>
      </c>
      <c r="G7" s="1677">
        <v>248</v>
      </c>
      <c r="H7" s="1220">
        <v>0</v>
      </c>
      <c r="I7" s="1220">
        <v>0</v>
      </c>
      <c r="J7" s="1678">
        <v>100</v>
      </c>
      <c r="K7" s="1675" t="s">
        <v>1542</v>
      </c>
      <c r="L7" s="1676" t="s">
        <v>1543</v>
      </c>
      <c r="M7" s="1677">
        <v>248</v>
      </c>
      <c r="N7" s="1220">
        <v>193</v>
      </c>
      <c r="O7" s="1220">
        <v>41</v>
      </c>
      <c r="P7" s="1677">
        <v>234</v>
      </c>
      <c r="Q7" s="1220">
        <v>14</v>
      </c>
      <c r="R7" s="1220">
        <v>0</v>
      </c>
      <c r="S7" s="1283">
        <v>94.35</v>
      </c>
      <c r="T7" s="1675" t="s">
        <v>1542</v>
      </c>
      <c r="U7" s="1676" t="s">
        <v>1543</v>
      </c>
      <c r="V7" s="1677">
        <v>248</v>
      </c>
      <c r="W7" s="1220">
        <v>194</v>
      </c>
      <c r="X7" s="1220">
        <v>45</v>
      </c>
      <c r="Y7" s="1677">
        <v>239</v>
      </c>
      <c r="Z7" s="1220">
        <v>9</v>
      </c>
      <c r="AA7" s="1220">
        <v>0</v>
      </c>
      <c r="AB7" s="2165">
        <f>Y7/V7*100</f>
        <v>96.370967741935488</v>
      </c>
    </row>
    <row r="8" spans="1:28" s="450" customFormat="1" ht="39.950000000000003" customHeight="1">
      <c r="A8" s="5914" t="s">
        <v>5394</v>
      </c>
      <c r="B8" s="1686" t="s">
        <v>364</v>
      </c>
      <c r="C8" s="1394" t="s">
        <v>1545</v>
      </c>
      <c r="D8" s="1317">
        <v>144</v>
      </c>
      <c r="E8" s="1145">
        <v>144</v>
      </c>
      <c r="F8" s="1145">
        <v>0</v>
      </c>
      <c r="G8" s="1317">
        <v>144</v>
      </c>
      <c r="H8" s="1145">
        <v>0</v>
      </c>
      <c r="I8" s="1145">
        <v>0</v>
      </c>
      <c r="J8" s="1687">
        <v>100</v>
      </c>
      <c r="K8" s="1686" t="s">
        <v>364</v>
      </c>
      <c r="L8" s="1394" t="s">
        <v>1545</v>
      </c>
      <c r="M8" s="1317">
        <v>144</v>
      </c>
      <c r="N8" s="1145">
        <v>0</v>
      </c>
      <c r="O8" s="1145">
        <v>135</v>
      </c>
      <c r="P8" s="1317">
        <v>135</v>
      </c>
      <c r="Q8" s="1145">
        <v>9</v>
      </c>
      <c r="R8" s="1145">
        <v>0</v>
      </c>
      <c r="S8" s="1287">
        <v>93.75</v>
      </c>
      <c r="T8" s="1686" t="s">
        <v>364</v>
      </c>
      <c r="U8" s="1394" t="s">
        <v>1545</v>
      </c>
      <c r="V8" s="1317">
        <v>144</v>
      </c>
      <c r="W8" s="1145">
        <v>0</v>
      </c>
      <c r="X8" s="1145">
        <v>132</v>
      </c>
      <c r="Y8" s="1317">
        <v>132</v>
      </c>
      <c r="Z8" s="1145">
        <v>12</v>
      </c>
      <c r="AA8" s="1145">
        <v>0</v>
      </c>
      <c r="AB8" s="2166">
        <f>Y8/V8*100</f>
        <v>91.666666666666657</v>
      </c>
    </row>
    <row r="9" spans="1:28" s="450" customFormat="1" ht="39.950000000000003" customHeight="1">
      <c r="A9" s="715" t="s">
        <v>1546</v>
      </c>
      <c r="B9" s="222" t="s">
        <v>1542</v>
      </c>
      <c r="C9" s="1394" t="s">
        <v>1543</v>
      </c>
      <c r="D9" s="1317">
        <v>228</v>
      </c>
      <c r="E9" s="1145">
        <v>90</v>
      </c>
      <c r="F9" s="1145">
        <v>82</v>
      </c>
      <c r="G9" s="1317">
        <v>172</v>
      </c>
      <c r="H9" s="1145">
        <v>56</v>
      </c>
      <c r="I9" s="1145">
        <v>0</v>
      </c>
      <c r="J9" s="1687">
        <v>75.44</v>
      </c>
      <c r="K9" s="222" t="s">
        <v>1542</v>
      </c>
      <c r="L9" s="1394" t="s">
        <v>1543</v>
      </c>
      <c r="M9" s="1317">
        <v>228</v>
      </c>
      <c r="N9" s="1145">
        <v>83</v>
      </c>
      <c r="O9" s="1145">
        <v>91</v>
      </c>
      <c r="P9" s="1317">
        <v>174</v>
      </c>
      <c r="Q9" s="1145">
        <v>54</v>
      </c>
      <c r="R9" s="1145">
        <v>0</v>
      </c>
      <c r="S9" s="1287">
        <v>76.319999999999993</v>
      </c>
      <c r="T9" s="222" t="s">
        <v>1542</v>
      </c>
      <c r="U9" s="1394" t="s">
        <v>1543</v>
      </c>
      <c r="V9" s="1317">
        <v>228</v>
      </c>
      <c r="W9" s="1145">
        <v>79</v>
      </c>
      <c r="X9" s="1145">
        <v>84</v>
      </c>
      <c r="Y9" s="1317">
        <v>163</v>
      </c>
      <c r="Z9" s="1145">
        <v>65</v>
      </c>
      <c r="AA9" s="1145">
        <v>0</v>
      </c>
      <c r="AB9" s="2166">
        <f>Y9/V9*100</f>
        <v>71.491228070175438</v>
      </c>
    </row>
    <row r="10" spans="1:28" s="450" customFormat="1" ht="39.950000000000003" customHeight="1">
      <c r="A10" s="715" t="s">
        <v>1547</v>
      </c>
      <c r="B10" s="222" t="s">
        <v>1542</v>
      </c>
      <c r="C10" s="1394" t="s">
        <v>1543</v>
      </c>
      <c r="D10" s="1317">
        <v>113</v>
      </c>
      <c r="E10" s="1145">
        <v>46</v>
      </c>
      <c r="F10" s="1145">
        <v>68</v>
      </c>
      <c r="G10" s="1317">
        <v>114</v>
      </c>
      <c r="H10" s="1145">
        <v>0</v>
      </c>
      <c r="I10" s="1145">
        <v>1</v>
      </c>
      <c r="J10" s="1687">
        <v>100.88</v>
      </c>
      <c r="K10" s="222" t="s">
        <v>1542</v>
      </c>
      <c r="L10" s="1394" t="s">
        <v>1543</v>
      </c>
      <c r="M10" s="1317">
        <v>113</v>
      </c>
      <c r="N10" s="1145">
        <v>13</v>
      </c>
      <c r="O10" s="1145">
        <v>27</v>
      </c>
      <c r="P10" s="1317">
        <v>40</v>
      </c>
      <c r="Q10" s="1145">
        <v>73</v>
      </c>
      <c r="R10" s="1145">
        <v>0</v>
      </c>
      <c r="S10" s="1287">
        <v>35.4</v>
      </c>
      <c r="T10" s="222" t="s">
        <v>1542</v>
      </c>
      <c r="U10" s="1394" t="s">
        <v>1543</v>
      </c>
      <c r="V10" s="1317" t="s">
        <v>9</v>
      </c>
      <c r="W10" s="1145" t="s">
        <v>9</v>
      </c>
      <c r="X10" s="1145" t="s">
        <v>9</v>
      </c>
      <c r="Y10" s="1317" t="s">
        <v>9</v>
      </c>
      <c r="Z10" s="1145" t="s">
        <v>9</v>
      </c>
      <c r="AA10" s="1145" t="s">
        <v>9</v>
      </c>
      <c r="AB10" s="2166" t="s">
        <v>9</v>
      </c>
    </row>
    <row r="11" spans="1:28" s="450" customFormat="1" ht="39.950000000000003" customHeight="1">
      <c r="A11" s="715" t="s">
        <v>1548</v>
      </c>
      <c r="B11" s="222" t="s">
        <v>1542</v>
      </c>
      <c r="C11" s="1394" t="s">
        <v>1543</v>
      </c>
      <c r="D11" s="1317">
        <v>350</v>
      </c>
      <c r="E11" s="1145">
        <v>189</v>
      </c>
      <c r="F11" s="1145">
        <v>184</v>
      </c>
      <c r="G11" s="1317">
        <v>373</v>
      </c>
      <c r="H11" s="1145">
        <v>0</v>
      </c>
      <c r="I11" s="1145">
        <v>23</v>
      </c>
      <c r="J11" s="1687">
        <v>106.57</v>
      </c>
      <c r="K11" s="222" t="s">
        <v>1542</v>
      </c>
      <c r="L11" s="1394" t="s">
        <v>1543</v>
      </c>
      <c r="M11" s="1317">
        <v>350</v>
      </c>
      <c r="N11" s="1145">
        <v>149</v>
      </c>
      <c r="O11" s="1145">
        <v>150</v>
      </c>
      <c r="P11" s="1317">
        <v>299</v>
      </c>
      <c r="Q11" s="1145">
        <v>51</v>
      </c>
      <c r="R11" s="1145">
        <v>0</v>
      </c>
      <c r="S11" s="1287">
        <v>85.43</v>
      </c>
      <c r="T11" s="222" t="s">
        <v>1542</v>
      </c>
      <c r="U11" s="1394" t="s">
        <v>1543</v>
      </c>
      <c r="V11" s="1317">
        <v>350</v>
      </c>
      <c r="W11" s="1145">
        <v>111</v>
      </c>
      <c r="X11" s="1145">
        <v>130</v>
      </c>
      <c r="Y11" s="1317">
        <v>241</v>
      </c>
      <c r="Z11" s="1145">
        <v>109</v>
      </c>
      <c r="AA11" s="1145">
        <v>0</v>
      </c>
      <c r="AB11" s="2166">
        <f t="shared" ref="AB11:AB17" si="0">Y11/V11*100</f>
        <v>68.857142857142861</v>
      </c>
    </row>
    <row r="12" spans="1:28" s="450" customFormat="1" ht="39.950000000000003" customHeight="1">
      <c r="A12" s="715" t="s">
        <v>1549</v>
      </c>
      <c r="B12" s="222" t="s">
        <v>1542</v>
      </c>
      <c r="C12" s="1394" t="s">
        <v>1543</v>
      </c>
      <c r="D12" s="1317">
        <v>300</v>
      </c>
      <c r="E12" s="1145">
        <v>131</v>
      </c>
      <c r="F12" s="1145">
        <v>130</v>
      </c>
      <c r="G12" s="1317">
        <v>261</v>
      </c>
      <c r="H12" s="1145">
        <v>39</v>
      </c>
      <c r="I12" s="1145">
        <v>0</v>
      </c>
      <c r="J12" s="1687">
        <v>87</v>
      </c>
      <c r="K12" s="222" t="s">
        <v>1542</v>
      </c>
      <c r="L12" s="1394" t="s">
        <v>1543</v>
      </c>
      <c r="M12" s="1317">
        <v>300</v>
      </c>
      <c r="N12" s="1145">
        <v>70</v>
      </c>
      <c r="O12" s="1145">
        <v>61</v>
      </c>
      <c r="P12" s="1317">
        <v>131</v>
      </c>
      <c r="Q12" s="1145">
        <v>169</v>
      </c>
      <c r="R12" s="1145">
        <v>0</v>
      </c>
      <c r="S12" s="1287">
        <v>43.67</v>
      </c>
      <c r="T12" s="222" t="s">
        <v>1542</v>
      </c>
      <c r="U12" s="1394" t="s">
        <v>1543</v>
      </c>
      <c r="V12" s="1317">
        <v>300</v>
      </c>
      <c r="W12" s="1145">
        <v>75</v>
      </c>
      <c r="X12" s="1145">
        <v>70</v>
      </c>
      <c r="Y12" s="1317">
        <v>145</v>
      </c>
      <c r="Z12" s="1145">
        <v>155</v>
      </c>
      <c r="AA12" s="1145">
        <v>0</v>
      </c>
      <c r="AB12" s="2166">
        <f t="shared" si="0"/>
        <v>48.333333333333336</v>
      </c>
    </row>
    <row r="13" spans="1:28" s="450" customFormat="1" ht="39.950000000000003" customHeight="1">
      <c r="A13" s="715" t="s">
        <v>1550</v>
      </c>
      <c r="B13" s="222" t="s">
        <v>1542</v>
      </c>
      <c r="C13" s="1394" t="s">
        <v>1543</v>
      </c>
      <c r="D13" s="1317">
        <v>200</v>
      </c>
      <c r="E13" s="1145">
        <v>62</v>
      </c>
      <c r="F13" s="1145">
        <v>106</v>
      </c>
      <c r="G13" s="1317">
        <v>198</v>
      </c>
      <c r="H13" s="1145">
        <v>2</v>
      </c>
      <c r="I13" s="1145">
        <v>0</v>
      </c>
      <c r="J13" s="1687">
        <v>99</v>
      </c>
      <c r="K13" s="222" t="s">
        <v>1542</v>
      </c>
      <c r="L13" s="1394" t="s">
        <v>1543</v>
      </c>
      <c r="M13" s="1317">
        <v>200</v>
      </c>
      <c r="N13" s="1145">
        <v>43</v>
      </c>
      <c r="O13" s="1145">
        <v>52</v>
      </c>
      <c r="P13" s="1317">
        <v>95</v>
      </c>
      <c r="Q13" s="1145">
        <v>105</v>
      </c>
      <c r="R13" s="1145">
        <v>0</v>
      </c>
      <c r="S13" s="1287">
        <v>47.5</v>
      </c>
      <c r="T13" s="222" t="s">
        <v>1542</v>
      </c>
      <c r="U13" s="1394" t="s">
        <v>1543</v>
      </c>
      <c r="V13" s="1317">
        <v>200</v>
      </c>
      <c r="W13" s="1145">
        <v>27</v>
      </c>
      <c r="X13" s="1145">
        <v>46</v>
      </c>
      <c r="Y13" s="1317">
        <v>73</v>
      </c>
      <c r="Z13" s="1145">
        <v>127</v>
      </c>
      <c r="AA13" s="1145">
        <v>0</v>
      </c>
      <c r="AB13" s="2166">
        <f t="shared" si="0"/>
        <v>36.5</v>
      </c>
    </row>
    <row r="14" spans="1:28" s="450" customFormat="1" ht="39.950000000000003" customHeight="1">
      <c r="A14" s="715" t="s">
        <v>1551</v>
      </c>
      <c r="B14" s="222" t="s">
        <v>1542</v>
      </c>
      <c r="C14" s="220" t="s">
        <v>1545</v>
      </c>
      <c r="D14" s="1317">
        <v>267</v>
      </c>
      <c r="E14" s="1145">
        <v>162</v>
      </c>
      <c r="F14" s="1145">
        <v>171</v>
      </c>
      <c r="G14" s="1317">
        <v>333</v>
      </c>
      <c r="H14" s="1145">
        <v>0</v>
      </c>
      <c r="I14" s="1145">
        <v>66</v>
      </c>
      <c r="J14" s="1687">
        <v>124.72</v>
      </c>
      <c r="K14" s="222" t="s">
        <v>1542</v>
      </c>
      <c r="L14" s="220" t="s">
        <v>1545</v>
      </c>
      <c r="M14" s="1317">
        <v>267</v>
      </c>
      <c r="N14" s="1145">
        <v>160</v>
      </c>
      <c r="O14" s="1145">
        <v>140</v>
      </c>
      <c r="P14" s="1317">
        <v>300</v>
      </c>
      <c r="Q14" s="1145">
        <v>0</v>
      </c>
      <c r="R14" s="1145">
        <v>33</v>
      </c>
      <c r="S14" s="1287">
        <v>112.36</v>
      </c>
      <c r="T14" s="222" t="s">
        <v>1542</v>
      </c>
      <c r="U14" s="220" t="s">
        <v>1545</v>
      </c>
      <c r="V14" s="1317">
        <v>267</v>
      </c>
      <c r="W14" s="1145">
        <v>166</v>
      </c>
      <c r="X14" s="1145">
        <v>134</v>
      </c>
      <c r="Y14" s="1317">
        <v>300</v>
      </c>
      <c r="Z14" s="1145">
        <v>0</v>
      </c>
      <c r="AA14" s="1145">
        <v>33</v>
      </c>
      <c r="AB14" s="2166">
        <f t="shared" si="0"/>
        <v>112.35955056179776</v>
      </c>
    </row>
    <row r="15" spans="1:28" s="450" customFormat="1" ht="39.950000000000003" customHeight="1">
      <c r="A15" s="715" t="s">
        <v>1552</v>
      </c>
      <c r="B15" s="222" t="s">
        <v>1553</v>
      </c>
      <c r="C15" s="220" t="s">
        <v>1545</v>
      </c>
      <c r="D15" s="1317">
        <v>270</v>
      </c>
      <c r="E15" s="1145">
        <v>282</v>
      </c>
      <c r="F15" s="1145">
        <v>0</v>
      </c>
      <c r="G15" s="1317">
        <v>282</v>
      </c>
      <c r="H15" s="1145">
        <v>0</v>
      </c>
      <c r="I15" s="1145">
        <v>12</v>
      </c>
      <c r="J15" s="1687">
        <v>104.44</v>
      </c>
      <c r="K15" s="222" t="s">
        <v>1553</v>
      </c>
      <c r="L15" s="220" t="s">
        <v>1545</v>
      </c>
      <c r="M15" s="1317">
        <v>270</v>
      </c>
      <c r="N15" s="1145">
        <v>284</v>
      </c>
      <c r="O15" s="1145">
        <v>0</v>
      </c>
      <c r="P15" s="1317">
        <v>284</v>
      </c>
      <c r="Q15" s="1145">
        <v>0</v>
      </c>
      <c r="R15" s="1145">
        <v>14</v>
      </c>
      <c r="S15" s="1287">
        <v>105.19</v>
      </c>
      <c r="T15" s="222" t="s">
        <v>1553</v>
      </c>
      <c r="U15" s="220" t="s">
        <v>1545</v>
      </c>
      <c r="V15" s="1317">
        <v>270</v>
      </c>
      <c r="W15" s="1145">
        <v>291</v>
      </c>
      <c r="X15" s="1145">
        <v>0</v>
      </c>
      <c r="Y15" s="1317">
        <v>291</v>
      </c>
      <c r="Z15" s="1145">
        <v>0</v>
      </c>
      <c r="AA15" s="1145">
        <v>21</v>
      </c>
      <c r="AB15" s="2166">
        <f t="shared" si="0"/>
        <v>107.77777777777777</v>
      </c>
    </row>
    <row r="16" spans="1:28" s="450" customFormat="1" ht="39.950000000000003" customHeight="1">
      <c r="A16" s="715" t="s">
        <v>1554</v>
      </c>
      <c r="B16" s="222" t="s">
        <v>364</v>
      </c>
      <c r="C16" s="220" t="s">
        <v>1545</v>
      </c>
      <c r="D16" s="1317">
        <v>348</v>
      </c>
      <c r="E16" s="1145">
        <v>0</v>
      </c>
      <c r="F16" s="1145">
        <v>295</v>
      </c>
      <c r="G16" s="1317">
        <v>295</v>
      </c>
      <c r="H16" s="1145">
        <v>53</v>
      </c>
      <c r="I16" s="1145">
        <v>0</v>
      </c>
      <c r="J16" s="1687">
        <v>84.77</v>
      </c>
      <c r="K16" s="222" t="s">
        <v>364</v>
      </c>
      <c r="L16" s="220" t="s">
        <v>1545</v>
      </c>
      <c r="M16" s="1317">
        <v>348</v>
      </c>
      <c r="N16" s="1145">
        <v>0</v>
      </c>
      <c r="O16" s="1145">
        <v>286</v>
      </c>
      <c r="P16" s="1317">
        <v>286</v>
      </c>
      <c r="Q16" s="1145">
        <v>62</v>
      </c>
      <c r="R16" s="1145">
        <v>0</v>
      </c>
      <c r="S16" s="1287">
        <v>82.18</v>
      </c>
      <c r="T16" s="222" t="s">
        <v>364</v>
      </c>
      <c r="U16" s="220" t="s">
        <v>1545</v>
      </c>
      <c r="V16" s="1317">
        <v>348</v>
      </c>
      <c r="W16" s="1145">
        <v>0</v>
      </c>
      <c r="X16" s="1145">
        <v>271</v>
      </c>
      <c r="Y16" s="1317">
        <v>271</v>
      </c>
      <c r="Z16" s="1145">
        <v>77</v>
      </c>
      <c r="AA16" s="1145">
        <v>0</v>
      </c>
      <c r="AB16" s="2166">
        <f t="shared" si="0"/>
        <v>77.873563218390814</v>
      </c>
    </row>
    <row r="17" spans="1:28" s="450" customFormat="1" ht="39.950000000000003" customHeight="1" thickBot="1">
      <c r="A17" s="1695" t="s">
        <v>1555</v>
      </c>
      <c r="B17" s="5912" t="s">
        <v>9</v>
      </c>
      <c r="C17" s="5913" t="s">
        <v>9</v>
      </c>
      <c r="D17" s="2162">
        <v>2468</v>
      </c>
      <c r="E17" s="2163">
        <v>1192</v>
      </c>
      <c r="F17" s="2163">
        <v>1228</v>
      </c>
      <c r="G17" s="2162">
        <v>2420</v>
      </c>
      <c r="H17" s="1697">
        <v>537</v>
      </c>
      <c r="I17" s="1697">
        <v>47</v>
      </c>
      <c r="J17" s="1698">
        <v>98.06</v>
      </c>
      <c r="K17" s="5912" t="s">
        <v>9</v>
      </c>
      <c r="L17" s="5913" t="s">
        <v>9</v>
      </c>
      <c r="M17" s="2162">
        <v>2468</v>
      </c>
      <c r="N17" s="1697">
        <v>995</v>
      </c>
      <c r="O17" s="1697">
        <v>983</v>
      </c>
      <c r="P17" s="2162">
        <v>1978</v>
      </c>
      <c r="Q17" s="1697">
        <v>537</v>
      </c>
      <c r="R17" s="1697">
        <v>47</v>
      </c>
      <c r="S17" s="1699">
        <v>80.150000000000006</v>
      </c>
      <c r="T17" s="5912" t="s">
        <v>9</v>
      </c>
      <c r="U17" s="5913" t="s">
        <v>9</v>
      </c>
      <c r="V17" s="2162">
        <v>2355</v>
      </c>
      <c r="W17" s="1697">
        <v>943</v>
      </c>
      <c r="X17" s="1697">
        <v>912</v>
      </c>
      <c r="Y17" s="2162">
        <v>1855</v>
      </c>
      <c r="Z17" s="1697">
        <v>554</v>
      </c>
      <c r="AA17" s="1697">
        <v>54</v>
      </c>
      <c r="AB17" s="2167">
        <f t="shared" si="0"/>
        <v>78.768577494692153</v>
      </c>
    </row>
    <row r="18" spans="1:28" s="450" customFormat="1" ht="21.95" customHeight="1" thickTop="1">
      <c r="A18" s="6261"/>
      <c r="B18" s="6261"/>
      <c r="C18" s="6261"/>
      <c r="D18" s="6261"/>
      <c r="E18" s="6261"/>
      <c r="F18" s="6261"/>
      <c r="G18" s="6261"/>
      <c r="H18" s="6261"/>
      <c r="I18" s="6261"/>
      <c r="J18" s="176"/>
    </row>
    <row r="19" spans="1:28" s="450" customFormat="1" ht="21.95" customHeight="1">
      <c r="A19" s="6261" t="s">
        <v>1501</v>
      </c>
      <c r="B19" s="6261"/>
      <c r="C19" s="6261"/>
      <c r="D19" s="6261"/>
      <c r="E19" s="6261"/>
      <c r="F19" s="6261"/>
      <c r="G19" s="6261"/>
      <c r="H19" s="6261"/>
      <c r="I19" s="6261"/>
      <c r="J19" s="6261"/>
      <c r="K19" s="6261"/>
      <c r="L19" s="152"/>
      <c r="M19" s="152"/>
      <c r="N19" s="152"/>
      <c r="O19" s="152"/>
    </row>
    <row r="20" spans="1:28" s="450" customFormat="1" ht="21.95" customHeight="1">
      <c r="A20" s="6247" t="s">
        <v>1972</v>
      </c>
      <c r="B20" s="6247"/>
      <c r="C20" s="6247"/>
      <c r="D20" s="6247"/>
      <c r="E20" s="6247"/>
      <c r="F20" s="6247"/>
      <c r="G20" s="6247"/>
      <c r="H20" s="6247"/>
      <c r="I20" s="6247"/>
      <c r="J20" s="6247"/>
      <c r="K20" s="1025"/>
      <c r="L20" s="152"/>
      <c r="M20" s="152"/>
      <c r="N20" s="152"/>
      <c r="O20" s="152"/>
    </row>
    <row r="21" spans="1:28" s="450" customFormat="1" ht="21.95" customHeight="1">
      <c r="A21" s="6249" t="s">
        <v>104</v>
      </c>
      <c r="B21" s="6249"/>
      <c r="C21" s="6249"/>
      <c r="D21" s="6249"/>
      <c r="E21" s="6249"/>
      <c r="F21" s="6249"/>
      <c r="G21" s="6249"/>
      <c r="H21" s="6249"/>
      <c r="I21" s="6249"/>
      <c r="J21" s="6249"/>
      <c r="K21" s="6249"/>
      <c r="L21" s="804"/>
      <c r="M21" s="804"/>
      <c r="N21" s="804"/>
      <c r="O21" s="804"/>
    </row>
    <row r="22" spans="1:28" s="450" customFormat="1" ht="15" customHeight="1"/>
    <row r="23" spans="1:28" s="450" customFormat="1" ht="18" customHeight="1"/>
    <row r="24" spans="1:28" s="450" customFormat="1" ht="16.5" customHeight="1"/>
    <row r="25" spans="1:28" s="450" customFormat="1" ht="17.25" customHeight="1"/>
    <row r="26" spans="1:28" ht="15.75" customHeight="1"/>
    <row r="27" spans="1:28" ht="15.75" customHeight="1"/>
    <row r="28" spans="1:28" ht="16.5" customHeight="1"/>
    <row r="29" spans="1:28" ht="15" customHeight="1"/>
    <row r="51" ht="28.5" customHeight="1"/>
    <row r="52" ht="20.100000000000001" customHeight="1"/>
    <row r="53" ht="20.100000000000001" customHeight="1"/>
    <row r="54" ht="20.100000000000001" customHeight="1"/>
  </sheetData>
  <mergeCells count="31">
    <mergeCell ref="A2:AB2"/>
    <mergeCell ref="A3:AB3"/>
    <mergeCell ref="A4:A6"/>
    <mergeCell ref="B4:J4"/>
    <mergeCell ref="K4:S4"/>
    <mergeCell ref="T4:AB4"/>
    <mergeCell ref="B5:B6"/>
    <mergeCell ref="C5:C6"/>
    <mergeCell ref="D5:D6"/>
    <mergeCell ref="E5:G5"/>
    <mergeCell ref="I5:I6"/>
    <mergeCell ref="J5:J6"/>
    <mergeCell ref="K5:K6"/>
    <mergeCell ref="L5:L6"/>
    <mergeCell ref="M5:M6"/>
    <mergeCell ref="AB5:AB6"/>
    <mergeCell ref="A21:K21"/>
    <mergeCell ref="V5:V6"/>
    <mergeCell ref="W5:Y5"/>
    <mergeCell ref="Z5:Z6"/>
    <mergeCell ref="A20:J20"/>
    <mergeCell ref="AA5:AA6"/>
    <mergeCell ref="A18:I18"/>
    <mergeCell ref="A19:K19"/>
    <mergeCell ref="N5:P5"/>
    <mergeCell ref="Q5:Q6"/>
    <mergeCell ref="R5:R6"/>
    <mergeCell ref="S5:S6"/>
    <mergeCell ref="T5:T6"/>
    <mergeCell ref="U5:U6"/>
    <mergeCell ref="H5:H6"/>
  </mergeCells>
  <hyperlinks>
    <hyperlink ref="A1" r:id="rId1"/>
  </hyperlinks>
  <pageMargins left="0.51181102362204722" right="0.70866141732283472" top="0.74803149606299213" bottom="0.74803149606299213" header="0.31496062992125984" footer="0.31496062992125984"/>
  <pageSetup paperSize="9" scale="62" fitToWidth="0" orientation="landscape" r:id="rId2"/>
  <headerFooter alignWithMargins="0">
    <oddFooter>&amp;R94</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5">
    <pageSetUpPr fitToPage="1"/>
  </sheetPr>
  <dimension ref="A1:V55"/>
  <sheetViews>
    <sheetView view="pageBreakPreview" zoomScale="60" zoomScaleNormal="100" workbookViewId="0">
      <selection activeCell="A27" sqref="A27"/>
    </sheetView>
  </sheetViews>
  <sheetFormatPr defaultRowHeight="12.75"/>
  <cols>
    <col min="1" max="1" width="19" style="152" customWidth="1"/>
    <col min="2" max="2" width="8" style="152" customWidth="1"/>
    <col min="3" max="3" width="12" style="152" customWidth="1"/>
    <col min="4" max="22" width="9.28515625" style="152" customWidth="1"/>
    <col min="23" max="16384" width="9.140625" style="152"/>
  </cols>
  <sheetData>
    <row r="1" spans="1:22" s="452" customFormat="1" ht="13.5" thickBot="1">
      <c r="A1" s="1490" t="s">
        <v>0</v>
      </c>
      <c r="V1" s="474" t="s">
        <v>1</v>
      </c>
    </row>
    <row r="2" spans="1:22" ht="27.75" customHeight="1" thickTop="1">
      <c r="A2" s="6250" t="s">
        <v>1971</v>
      </c>
      <c r="B2" s="6251"/>
      <c r="C2" s="6251"/>
      <c r="D2" s="6251"/>
      <c r="E2" s="6251"/>
      <c r="F2" s="6251"/>
      <c r="G2" s="6251"/>
      <c r="H2" s="6251"/>
      <c r="I2" s="6251"/>
      <c r="J2" s="6251"/>
      <c r="K2" s="6251"/>
      <c r="L2" s="6251"/>
      <c r="M2" s="6251"/>
      <c r="N2" s="6251"/>
      <c r="O2" s="6251"/>
      <c r="P2" s="6251"/>
      <c r="Q2" s="6251"/>
      <c r="R2" s="6251"/>
      <c r="S2" s="6251"/>
      <c r="T2" s="6251"/>
      <c r="U2" s="6251"/>
      <c r="V2" s="6252"/>
    </row>
    <row r="3" spans="1:22" ht="42" customHeight="1" thickBot="1">
      <c r="A3" s="6285" t="s">
        <v>1974</v>
      </c>
      <c r="B3" s="6286"/>
      <c r="C3" s="6286"/>
      <c r="D3" s="6286"/>
      <c r="E3" s="6286"/>
      <c r="F3" s="6286"/>
      <c r="G3" s="6286"/>
      <c r="H3" s="6286"/>
      <c r="I3" s="6286"/>
      <c r="J3" s="6286"/>
      <c r="K3" s="6286"/>
      <c r="L3" s="6286"/>
      <c r="M3" s="6286"/>
      <c r="N3" s="6286"/>
      <c r="O3" s="6286"/>
      <c r="P3" s="6286"/>
      <c r="Q3" s="6286"/>
      <c r="R3" s="6286"/>
      <c r="S3" s="6286"/>
      <c r="T3" s="6286"/>
      <c r="U3" s="6286"/>
      <c r="V3" s="6287"/>
    </row>
    <row r="4" spans="1:22" ht="41.25" customHeight="1" thickBot="1">
      <c r="A4" s="6784" t="s">
        <v>1533</v>
      </c>
      <c r="B4" s="6455">
        <v>2012</v>
      </c>
      <c r="C4" s="6386"/>
      <c r="D4" s="6386"/>
      <c r="E4" s="6386"/>
      <c r="F4" s="6386"/>
      <c r="G4" s="6386"/>
      <c r="H4" s="6386"/>
      <c r="I4" s="6386"/>
      <c r="J4" s="6386"/>
      <c r="K4" s="6386"/>
      <c r="L4" s="6386"/>
      <c r="M4" s="6386"/>
      <c r="N4" s="6386"/>
      <c r="O4" s="6288">
        <v>2013</v>
      </c>
      <c r="P4" s="6289"/>
      <c r="Q4" s="6289"/>
      <c r="R4" s="6289"/>
      <c r="S4" s="6289"/>
      <c r="T4" s="6289"/>
      <c r="U4" s="6289"/>
      <c r="V4" s="6290"/>
    </row>
    <row r="5" spans="1:22" ht="70.5" customHeight="1" thickBot="1">
      <c r="A5" s="6784"/>
      <c r="B5" s="6778" t="s">
        <v>1534</v>
      </c>
      <c r="C5" s="6767" t="s">
        <v>1535</v>
      </c>
      <c r="D5" s="6778" t="s">
        <v>1536</v>
      </c>
      <c r="E5" s="6785" t="s">
        <v>2</v>
      </c>
      <c r="F5" s="6786"/>
      <c r="G5" s="6787"/>
      <c r="H5" s="6767" t="s">
        <v>1537</v>
      </c>
      <c r="I5" s="6767" t="s">
        <v>1538</v>
      </c>
      <c r="J5" s="6798" t="s">
        <v>1539</v>
      </c>
      <c r="K5" s="6288" t="s">
        <v>1540</v>
      </c>
      <c r="L5" s="6289"/>
      <c r="M5" s="6291"/>
      <c r="N5" s="6798" t="s">
        <v>680</v>
      </c>
      <c r="O5" s="6778" t="s">
        <v>1534</v>
      </c>
      <c r="P5" s="6778" t="s">
        <v>1536</v>
      </c>
      <c r="Q5" s="6785" t="s">
        <v>2</v>
      </c>
      <c r="R5" s="6786"/>
      <c r="S5" s="6787"/>
      <c r="T5" s="6767" t="s">
        <v>1537</v>
      </c>
      <c r="U5" s="6767" t="s">
        <v>1538</v>
      </c>
      <c r="V5" s="6796" t="s">
        <v>1539</v>
      </c>
    </row>
    <row r="6" spans="1:22" ht="105" customHeight="1" thickBot="1">
      <c r="A6" s="6784"/>
      <c r="B6" s="6789"/>
      <c r="C6" s="6789"/>
      <c r="D6" s="6789"/>
      <c r="E6" s="1601" t="s">
        <v>1491</v>
      </c>
      <c r="F6" s="1602" t="s">
        <v>330</v>
      </c>
      <c r="G6" s="1603" t="s">
        <v>2</v>
      </c>
      <c r="H6" s="6794"/>
      <c r="I6" s="6794"/>
      <c r="J6" s="6799"/>
      <c r="K6" s="1527" t="s">
        <v>1491</v>
      </c>
      <c r="L6" s="1528" t="s">
        <v>330</v>
      </c>
      <c r="M6" s="1674" t="s">
        <v>2</v>
      </c>
      <c r="N6" s="6799"/>
      <c r="O6" s="6789"/>
      <c r="P6" s="6789"/>
      <c r="Q6" s="1601" t="s">
        <v>1491</v>
      </c>
      <c r="R6" s="1602" t="s">
        <v>330</v>
      </c>
      <c r="S6" s="1603" t="s">
        <v>2</v>
      </c>
      <c r="T6" s="6794"/>
      <c r="U6" s="6794"/>
      <c r="V6" s="6797"/>
    </row>
    <row r="7" spans="1:22" s="450" customFormat="1" ht="39.950000000000003" customHeight="1">
      <c r="A7" s="704" t="s">
        <v>1541</v>
      </c>
      <c r="B7" s="1679" t="s">
        <v>1542</v>
      </c>
      <c r="C7" s="1680" t="s">
        <v>1543</v>
      </c>
      <c r="D7" s="1681">
        <v>248</v>
      </c>
      <c r="E7" s="1682">
        <v>206</v>
      </c>
      <c r="F7" s="1682">
        <v>46</v>
      </c>
      <c r="G7" s="1681">
        <v>252</v>
      </c>
      <c r="H7" s="1349">
        <v>0</v>
      </c>
      <c r="I7" s="1349">
        <v>4</v>
      </c>
      <c r="J7" s="1683">
        <f>G7/D7*100</f>
        <v>101.61290322580645</v>
      </c>
      <c r="K7" s="1682">
        <v>59</v>
      </c>
      <c r="L7" s="1682">
        <v>82</v>
      </c>
      <c r="M7" s="1681">
        <v>141</v>
      </c>
      <c r="N7" s="1684">
        <v>393</v>
      </c>
      <c r="O7" s="1679" t="s">
        <v>1542</v>
      </c>
      <c r="P7" s="1681">
        <v>248</v>
      </c>
      <c r="Q7" s="1682">
        <v>169</v>
      </c>
      <c r="R7" s="1682">
        <v>41</v>
      </c>
      <c r="S7" s="1681">
        <v>210</v>
      </c>
      <c r="T7" s="1349">
        <v>38</v>
      </c>
      <c r="U7" s="1349">
        <v>0</v>
      </c>
      <c r="V7" s="1685">
        <f>S7/P7*100</f>
        <v>84.677419354838719</v>
      </c>
    </row>
    <row r="8" spans="1:22" s="450" customFormat="1" ht="39.950000000000003" customHeight="1">
      <c r="A8" s="715" t="s">
        <v>1544</v>
      </c>
      <c r="B8" s="1688" t="s">
        <v>364</v>
      </c>
      <c r="C8" s="1689" t="s">
        <v>1545</v>
      </c>
      <c r="D8" s="1354">
        <v>144</v>
      </c>
      <c r="E8" s="1319">
        <v>0</v>
      </c>
      <c r="F8" s="1319">
        <v>144</v>
      </c>
      <c r="G8" s="1354">
        <v>144</v>
      </c>
      <c r="H8" s="1309">
        <v>0</v>
      </c>
      <c r="I8" s="1309">
        <v>0</v>
      </c>
      <c r="J8" s="1690">
        <f>G8/D8*100</f>
        <v>100</v>
      </c>
      <c r="K8" s="1319">
        <v>0</v>
      </c>
      <c r="L8" s="1319">
        <v>0</v>
      </c>
      <c r="M8" s="1354">
        <v>0</v>
      </c>
      <c r="N8" s="1691">
        <v>144</v>
      </c>
      <c r="O8" s="1688" t="s">
        <v>364</v>
      </c>
      <c r="P8" s="1354">
        <v>144</v>
      </c>
      <c r="Q8" s="1319">
        <v>0</v>
      </c>
      <c r="R8" s="1319">
        <v>131</v>
      </c>
      <c r="S8" s="1354">
        <v>131</v>
      </c>
      <c r="T8" s="1309">
        <v>13</v>
      </c>
      <c r="U8" s="1309">
        <v>0</v>
      </c>
      <c r="V8" s="1692">
        <f>S8/P8*100</f>
        <v>90.972222222222214</v>
      </c>
    </row>
    <row r="9" spans="1:22" s="450" customFormat="1" ht="39.950000000000003" customHeight="1">
      <c r="A9" s="715" t="s">
        <v>1546</v>
      </c>
      <c r="B9" s="1693" t="s">
        <v>1542</v>
      </c>
      <c r="C9" s="1689" t="s">
        <v>1543</v>
      </c>
      <c r="D9" s="1354">
        <v>228</v>
      </c>
      <c r="E9" s="1319">
        <v>40</v>
      </c>
      <c r="F9" s="1319">
        <v>47</v>
      </c>
      <c r="G9" s="1354">
        <v>87</v>
      </c>
      <c r="H9" s="1309">
        <v>141</v>
      </c>
      <c r="I9" s="1309">
        <v>0</v>
      </c>
      <c r="J9" s="1690">
        <f>G9/D9*100</f>
        <v>38.15789473684211</v>
      </c>
      <c r="K9" s="1319">
        <v>556</v>
      </c>
      <c r="L9" s="1319">
        <v>556</v>
      </c>
      <c r="M9" s="1354">
        <v>1112</v>
      </c>
      <c r="N9" s="1691">
        <v>1199</v>
      </c>
      <c r="O9" s="1693" t="s">
        <v>1542</v>
      </c>
      <c r="P9" s="1354">
        <v>228</v>
      </c>
      <c r="Q9" s="1319">
        <v>20</v>
      </c>
      <c r="R9" s="1319">
        <v>33</v>
      </c>
      <c r="S9" s="1354">
        <v>53</v>
      </c>
      <c r="T9" s="1309">
        <v>175</v>
      </c>
      <c r="U9" s="1309">
        <v>0</v>
      </c>
      <c r="V9" s="1692">
        <f>S9/P9*100</f>
        <v>23.245614035087719</v>
      </c>
    </row>
    <row r="10" spans="1:22" s="450" customFormat="1" ht="39.950000000000003" customHeight="1">
      <c r="A10" s="715" t="s">
        <v>1547</v>
      </c>
      <c r="B10" s="1693" t="s">
        <v>1542</v>
      </c>
      <c r="C10" s="1689" t="s">
        <v>1543</v>
      </c>
      <c r="D10" s="1354" t="s">
        <v>9</v>
      </c>
      <c r="E10" s="1309" t="s">
        <v>9</v>
      </c>
      <c r="F10" s="1309" t="s">
        <v>9</v>
      </c>
      <c r="G10" s="1354" t="s">
        <v>9</v>
      </c>
      <c r="H10" s="1309" t="s">
        <v>9</v>
      </c>
      <c r="I10" s="1309" t="s">
        <v>9</v>
      </c>
      <c r="J10" s="1690" t="s">
        <v>9</v>
      </c>
      <c r="K10" s="1690" t="s">
        <v>9</v>
      </c>
      <c r="L10" s="1309" t="s">
        <v>9</v>
      </c>
      <c r="M10" s="1354" t="s">
        <v>9</v>
      </c>
      <c r="N10" s="1691" t="s">
        <v>9</v>
      </c>
      <c r="O10" s="1693" t="s">
        <v>1542</v>
      </c>
      <c r="P10" s="1354" t="s">
        <v>9</v>
      </c>
      <c r="Q10" s="1309" t="s">
        <v>9</v>
      </c>
      <c r="R10" s="1309" t="s">
        <v>9</v>
      </c>
      <c r="S10" s="1354" t="s">
        <v>9</v>
      </c>
      <c r="T10" s="1309" t="s">
        <v>9</v>
      </c>
      <c r="U10" s="1309" t="s">
        <v>9</v>
      </c>
      <c r="V10" s="1692" t="s">
        <v>9</v>
      </c>
    </row>
    <row r="11" spans="1:22" s="450" customFormat="1" ht="39.950000000000003" customHeight="1">
      <c r="A11" s="715" t="s">
        <v>1548</v>
      </c>
      <c r="B11" s="1693" t="s">
        <v>1542</v>
      </c>
      <c r="C11" s="1689" t="s">
        <v>1543</v>
      </c>
      <c r="D11" s="1354">
        <v>350</v>
      </c>
      <c r="E11" s="1319">
        <v>174</v>
      </c>
      <c r="F11" s="1319">
        <v>183</v>
      </c>
      <c r="G11" s="1354">
        <v>357</v>
      </c>
      <c r="H11" s="1309">
        <v>0</v>
      </c>
      <c r="I11" s="1309">
        <v>7</v>
      </c>
      <c r="J11" s="1690">
        <f t="shared" ref="J11:J17" si="0">G11/D11*100</f>
        <v>102</v>
      </c>
      <c r="K11" s="1319">
        <v>4</v>
      </c>
      <c r="L11" s="1319">
        <v>2</v>
      </c>
      <c r="M11" s="1354">
        <v>6</v>
      </c>
      <c r="N11" s="1691">
        <v>363</v>
      </c>
      <c r="O11" s="1693" t="s">
        <v>1542</v>
      </c>
      <c r="P11" s="1354">
        <v>350</v>
      </c>
      <c r="Q11" s="1319">
        <v>126</v>
      </c>
      <c r="R11" s="1319">
        <v>104</v>
      </c>
      <c r="S11" s="1354">
        <v>230</v>
      </c>
      <c r="T11" s="1309">
        <v>120</v>
      </c>
      <c r="U11" s="1309">
        <v>0</v>
      </c>
      <c r="V11" s="1692">
        <f>S11/P11*100</f>
        <v>65.714285714285708</v>
      </c>
    </row>
    <row r="12" spans="1:22" s="450" customFormat="1" ht="39.950000000000003" customHeight="1">
      <c r="A12" s="715" t="s">
        <v>1549</v>
      </c>
      <c r="B12" s="1693" t="s">
        <v>1542</v>
      </c>
      <c r="C12" s="1689" t="s">
        <v>1543</v>
      </c>
      <c r="D12" s="1354">
        <v>300</v>
      </c>
      <c r="E12" s="1319">
        <v>109</v>
      </c>
      <c r="F12" s="1319">
        <v>102</v>
      </c>
      <c r="G12" s="1354">
        <v>211</v>
      </c>
      <c r="H12" s="1309">
        <v>89</v>
      </c>
      <c r="I12" s="1309">
        <v>0</v>
      </c>
      <c r="J12" s="1690">
        <f t="shared" si="0"/>
        <v>70.333333333333343</v>
      </c>
      <c r="K12" s="1319">
        <v>82</v>
      </c>
      <c r="L12" s="1319">
        <v>109</v>
      </c>
      <c r="M12" s="1354">
        <v>191</v>
      </c>
      <c r="N12" s="1691">
        <v>402</v>
      </c>
      <c r="O12" s="1693" t="s">
        <v>1542</v>
      </c>
      <c r="P12" s="1354">
        <v>300</v>
      </c>
      <c r="Q12" s="1319">
        <v>76</v>
      </c>
      <c r="R12" s="1319">
        <v>68</v>
      </c>
      <c r="S12" s="1354">
        <v>144</v>
      </c>
      <c r="T12" s="1309">
        <v>156</v>
      </c>
      <c r="U12" s="1309">
        <v>0</v>
      </c>
      <c r="V12" s="1692">
        <f>S12/P12*100</f>
        <v>48</v>
      </c>
    </row>
    <row r="13" spans="1:22" s="450" customFormat="1" ht="39.950000000000003" customHeight="1">
      <c r="A13" s="715" t="s">
        <v>1550</v>
      </c>
      <c r="B13" s="1693" t="s">
        <v>1542</v>
      </c>
      <c r="C13" s="1689" t="s">
        <v>1543</v>
      </c>
      <c r="D13" s="1354">
        <v>200</v>
      </c>
      <c r="E13" s="1319">
        <v>32</v>
      </c>
      <c r="F13" s="1319">
        <v>44</v>
      </c>
      <c r="G13" s="1354">
        <v>76</v>
      </c>
      <c r="H13" s="1309">
        <v>124</v>
      </c>
      <c r="I13" s="1309">
        <v>0</v>
      </c>
      <c r="J13" s="1690">
        <f t="shared" si="0"/>
        <v>38</v>
      </c>
      <c r="K13" s="1319">
        <v>138</v>
      </c>
      <c r="L13" s="1319">
        <v>148</v>
      </c>
      <c r="M13" s="1354">
        <v>286</v>
      </c>
      <c r="N13" s="1691">
        <v>362</v>
      </c>
      <c r="O13" s="1693" t="s">
        <v>9</v>
      </c>
      <c r="P13" s="1354" t="s">
        <v>9</v>
      </c>
      <c r="Q13" s="1319" t="s">
        <v>9</v>
      </c>
      <c r="R13" s="1319" t="s">
        <v>9</v>
      </c>
      <c r="S13" s="1354" t="s">
        <v>9</v>
      </c>
      <c r="T13" s="1309" t="s">
        <v>9</v>
      </c>
      <c r="U13" s="1309" t="s">
        <v>9</v>
      </c>
      <c r="V13" s="1692" t="s">
        <v>9</v>
      </c>
    </row>
    <row r="14" spans="1:22" s="450" customFormat="1" ht="39.950000000000003" customHeight="1">
      <c r="A14" s="715" t="s">
        <v>1551</v>
      </c>
      <c r="B14" s="1693" t="s">
        <v>1542</v>
      </c>
      <c r="C14" s="1694" t="s">
        <v>1545</v>
      </c>
      <c r="D14" s="1354">
        <v>267</v>
      </c>
      <c r="E14" s="1319">
        <v>166</v>
      </c>
      <c r="F14" s="1319">
        <v>154</v>
      </c>
      <c r="G14" s="1354">
        <v>320</v>
      </c>
      <c r="H14" s="1309">
        <v>0</v>
      </c>
      <c r="I14" s="1309">
        <v>53</v>
      </c>
      <c r="J14" s="1690">
        <f t="shared" si="0"/>
        <v>119.85018726591761</v>
      </c>
      <c r="K14" s="1309" t="s">
        <v>9</v>
      </c>
      <c r="L14" s="1309" t="s">
        <v>9</v>
      </c>
      <c r="M14" s="1354" t="s">
        <v>9</v>
      </c>
      <c r="N14" s="1691">
        <v>320</v>
      </c>
      <c r="O14" s="1693" t="s">
        <v>1542</v>
      </c>
      <c r="P14" s="1354">
        <v>267</v>
      </c>
      <c r="Q14" s="1319">
        <v>168</v>
      </c>
      <c r="R14" s="1319">
        <v>156</v>
      </c>
      <c r="S14" s="1354">
        <v>324</v>
      </c>
      <c r="T14" s="1309">
        <v>0</v>
      </c>
      <c r="U14" s="1309">
        <v>57</v>
      </c>
      <c r="V14" s="1692">
        <f>S14/P14*100</f>
        <v>121.34831460674158</v>
      </c>
    </row>
    <row r="15" spans="1:22" s="450" customFormat="1" ht="39.950000000000003" customHeight="1">
      <c r="A15" s="715" t="s">
        <v>1552</v>
      </c>
      <c r="B15" s="1693" t="s">
        <v>1553</v>
      </c>
      <c r="C15" s="1694" t="s">
        <v>1545</v>
      </c>
      <c r="D15" s="1354">
        <v>270</v>
      </c>
      <c r="E15" s="1319">
        <v>294</v>
      </c>
      <c r="F15" s="1319">
        <v>0</v>
      </c>
      <c r="G15" s="1354">
        <v>294</v>
      </c>
      <c r="H15" s="1309">
        <v>0</v>
      </c>
      <c r="I15" s="1309">
        <v>24</v>
      </c>
      <c r="J15" s="1690">
        <f t="shared" si="0"/>
        <v>108.88888888888889</v>
      </c>
      <c r="K15" s="1319">
        <v>13</v>
      </c>
      <c r="L15" s="1319">
        <v>29</v>
      </c>
      <c r="M15" s="1354">
        <v>42</v>
      </c>
      <c r="N15" s="1691">
        <v>336</v>
      </c>
      <c r="O15" s="1693" t="s">
        <v>1553</v>
      </c>
      <c r="P15" s="1354">
        <v>270</v>
      </c>
      <c r="Q15" s="1319">
        <v>261</v>
      </c>
      <c r="R15" s="1319">
        <v>0</v>
      </c>
      <c r="S15" s="1354">
        <v>261</v>
      </c>
      <c r="T15" s="1309">
        <v>9</v>
      </c>
      <c r="U15" s="1309">
        <v>0</v>
      </c>
      <c r="V15" s="1692">
        <f>S15/P15*100</f>
        <v>96.666666666666671</v>
      </c>
    </row>
    <row r="16" spans="1:22" s="450" customFormat="1" ht="39.950000000000003" customHeight="1">
      <c r="A16" s="715" t="s">
        <v>1554</v>
      </c>
      <c r="B16" s="1693" t="s">
        <v>364</v>
      </c>
      <c r="C16" s="1694" t="s">
        <v>1545</v>
      </c>
      <c r="D16" s="1354">
        <v>348</v>
      </c>
      <c r="E16" s="1319">
        <v>0</v>
      </c>
      <c r="F16" s="1319">
        <v>326</v>
      </c>
      <c r="G16" s="1354">
        <v>326</v>
      </c>
      <c r="H16" s="1309">
        <v>22</v>
      </c>
      <c r="I16" s="1309">
        <v>0</v>
      </c>
      <c r="J16" s="1690">
        <f t="shared" si="0"/>
        <v>93.678160919540232</v>
      </c>
      <c r="K16" s="1319">
        <v>0</v>
      </c>
      <c r="L16" s="1319">
        <v>3</v>
      </c>
      <c r="M16" s="1354">
        <v>3</v>
      </c>
      <c r="N16" s="1691">
        <v>329</v>
      </c>
      <c r="O16" s="1693" t="s">
        <v>364</v>
      </c>
      <c r="P16" s="1354">
        <v>348</v>
      </c>
      <c r="Q16" s="1319">
        <v>0</v>
      </c>
      <c r="R16" s="1319">
        <v>292</v>
      </c>
      <c r="S16" s="1354">
        <v>292</v>
      </c>
      <c r="T16" s="1309">
        <v>56</v>
      </c>
      <c r="U16" s="1309">
        <v>0</v>
      </c>
      <c r="V16" s="1692">
        <f>S16/P16*100</f>
        <v>83.908045977011497</v>
      </c>
    </row>
    <row r="17" spans="1:22" s="450" customFormat="1" ht="39.950000000000003" customHeight="1" thickBot="1">
      <c r="A17" s="1695" t="s">
        <v>1555</v>
      </c>
      <c r="B17" s="5915" t="s">
        <v>9</v>
      </c>
      <c r="C17" s="5916" t="s">
        <v>9</v>
      </c>
      <c r="D17" s="1465">
        <v>2355</v>
      </c>
      <c r="E17" s="1700">
        <v>1021</v>
      </c>
      <c r="F17" s="1700">
        <v>1046</v>
      </c>
      <c r="G17" s="1465">
        <v>2067</v>
      </c>
      <c r="H17" s="1701">
        <v>376</v>
      </c>
      <c r="I17" s="1701">
        <v>88</v>
      </c>
      <c r="J17" s="1702">
        <f t="shared" si="0"/>
        <v>87.770700636942678</v>
      </c>
      <c r="K17" s="1700">
        <v>852</v>
      </c>
      <c r="L17" s="1700">
        <v>929</v>
      </c>
      <c r="M17" s="1465">
        <v>1781</v>
      </c>
      <c r="N17" s="2164">
        <v>3848</v>
      </c>
      <c r="O17" s="5915" t="s">
        <v>9</v>
      </c>
      <c r="P17" s="1465">
        <v>2155</v>
      </c>
      <c r="Q17" s="1700">
        <v>820</v>
      </c>
      <c r="R17" s="1700">
        <v>825</v>
      </c>
      <c r="S17" s="1465">
        <v>1645</v>
      </c>
      <c r="T17" s="1701">
        <v>567</v>
      </c>
      <c r="U17" s="1701">
        <v>57</v>
      </c>
      <c r="V17" s="1703">
        <f>S17/P17*100</f>
        <v>76.334106728538288</v>
      </c>
    </row>
    <row r="18" spans="1:22" s="450" customFormat="1" ht="15" customHeight="1" thickTop="1">
      <c r="A18" s="792"/>
    </row>
    <row r="19" spans="1:22" s="450" customFormat="1" ht="14.1" customHeight="1">
      <c r="A19" s="6261" t="s">
        <v>1501</v>
      </c>
      <c r="B19" s="6261"/>
      <c r="C19" s="6261"/>
      <c r="D19" s="6261"/>
    </row>
    <row r="20" spans="1:22" s="450" customFormat="1" ht="14.1" customHeight="1">
      <c r="A20" s="6247" t="s">
        <v>679</v>
      </c>
      <c r="B20" s="6247"/>
      <c r="C20" s="6247"/>
      <c r="D20" s="6247"/>
    </row>
    <row r="21" spans="1:22" s="450" customFormat="1" ht="14.1" customHeight="1">
      <c r="A21" s="6247" t="s">
        <v>1973</v>
      </c>
      <c r="B21" s="6247"/>
      <c r="C21" s="6247"/>
      <c r="D21" s="6247"/>
      <c r="E21" s="6247"/>
      <c r="F21" s="6247"/>
      <c r="G21" s="6247"/>
      <c r="H21" s="6247"/>
    </row>
    <row r="22" spans="1:22" s="450" customFormat="1" ht="14.1" customHeight="1">
      <c r="A22" s="176" t="s">
        <v>104</v>
      </c>
    </row>
    <row r="23" spans="1:22" s="450" customFormat="1" ht="15" customHeight="1"/>
    <row r="24" spans="1:22" s="450" customFormat="1" ht="18" customHeight="1"/>
    <row r="25" spans="1:22" s="450" customFormat="1" ht="16.5" customHeight="1"/>
    <row r="26" spans="1:22" s="450" customFormat="1" ht="17.25" customHeight="1"/>
    <row r="27" spans="1:22" ht="15.75" customHeight="1"/>
    <row r="28" spans="1:22" ht="15.75" customHeight="1"/>
    <row r="29" spans="1:22" ht="16.5" customHeight="1"/>
    <row r="30" spans="1:22" ht="15" customHeight="1"/>
    <row r="52" ht="28.5" customHeight="1"/>
    <row r="53" ht="20.100000000000001" customHeight="1"/>
    <row r="54" ht="20.100000000000001" customHeight="1"/>
    <row r="55" ht="20.100000000000001" customHeight="1"/>
  </sheetData>
  <mergeCells count="23">
    <mergeCell ref="A21:H21"/>
    <mergeCell ref="A19:D19"/>
    <mergeCell ref="C5:C6"/>
    <mergeCell ref="D5:D6"/>
    <mergeCell ref="E5:G5"/>
    <mergeCell ref="H5:H6"/>
    <mergeCell ref="A20:D20"/>
    <mergeCell ref="A2:V2"/>
    <mergeCell ref="A3:V3"/>
    <mergeCell ref="A4:A6"/>
    <mergeCell ref="B4:N4"/>
    <mergeCell ref="O4:V4"/>
    <mergeCell ref="Q5:S5"/>
    <mergeCell ref="T5:T6"/>
    <mergeCell ref="U5:U6"/>
    <mergeCell ref="V5:V6"/>
    <mergeCell ref="I5:I6"/>
    <mergeCell ref="J5:J6"/>
    <mergeCell ref="K5:M5"/>
    <mergeCell ref="N5:N6"/>
    <mergeCell ref="O5:O6"/>
    <mergeCell ref="P5:P6"/>
    <mergeCell ref="B5:B6"/>
  </mergeCells>
  <hyperlinks>
    <hyperlink ref="A1" r:id="rId1"/>
  </hyperlinks>
  <pageMargins left="0.7" right="0.7" top="0.75" bottom="0.75" header="0.3" footer="0.3"/>
  <pageSetup paperSize="9" scale="61" fitToWidth="0" orientation="landscape" r:id="rId2"/>
  <headerFooter alignWithMargins="0">
    <oddFooter>&amp;R95</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6">
    <pageSetUpPr fitToPage="1"/>
  </sheetPr>
  <dimension ref="A1:Q76"/>
  <sheetViews>
    <sheetView view="pageBreakPreview" zoomScale="60" zoomScaleNormal="100" workbookViewId="0">
      <selection activeCell="H15" sqref="H15"/>
    </sheetView>
  </sheetViews>
  <sheetFormatPr defaultRowHeight="12.75"/>
  <cols>
    <col min="1" max="1" width="9.140625" style="152"/>
    <col min="2" max="2" width="45.5703125" style="152" customWidth="1"/>
    <col min="3" max="17" width="10.7109375" style="152" customWidth="1"/>
    <col min="18" max="16384" width="9.140625" style="152"/>
  </cols>
  <sheetData>
    <row r="1" spans="1:17" s="452" customFormat="1" ht="13.5" thickBot="1">
      <c r="A1" s="1490" t="s">
        <v>0</v>
      </c>
      <c r="C1" s="1490"/>
      <c r="D1" s="1490"/>
      <c r="Q1" s="474" t="s">
        <v>1</v>
      </c>
    </row>
    <row r="2" spans="1:17" ht="21.75" customHeight="1" thickTop="1">
      <c r="A2" s="6250" t="s">
        <v>1969</v>
      </c>
      <c r="B2" s="6251"/>
      <c r="C2" s="6251"/>
      <c r="D2" s="6251"/>
      <c r="E2" s="6251"/>
      <c r="F2" s="6251"/>
      <c r="G2" s="6251"/>
      <c r="H2" s="6251"/>
      <c r="I2" s="6251"/>
      <c r="J2" s="6251"/>
      <c r="K2" s="6251"/>
      <c r="L2" s="6251"/>
      <c r="M2" s="6251"/>
      <c r="N2" s="6251"/>
      <c r="O2" s="6251"/>
      <c r="P2" s="6251"/>
      <c r="Q2" s="6252"/>
    </row>
    <row r="3" spans="1:17" ht="24" customHeight="1" thickBot="1">
      <c r="A3" s="6285" t="s">
        <v>1557</v>
      </c>
      <c r="B3" s="6286"/>
      <c r="C3" s="6286"/>
      <c r="D3" s="6286"/>
      <c r="E3" s="6286"/>
      <c r="F3" s="6286"/>
      <c r="G3" s="6286"/>
      <c r="H3" s="6286"/>
      <c r="I3" s="6286"/>
      <c r="J3" s="6286"/>
      <c r="K3" s="6286"/>
      <c r="L3" s="6286"/>
      <c r="M3" s="6286"/>
      <c r="N3" s="6286"/>
      <c r="O3" s="6286"/>
      <c r="P3" s="6286"/>
      <c r="Q3" s="6287"/>
    </row>
    <row r="4" spans="1:17" ht="21.75" customHeight="1" thickBot="1">
      <c r="A4" s="6821" t="s">
        <v>1310</v>
      </c>
      <c r="B4" s="6823" t="s">
        <v>1558</v>
      </c>
      <c r="C4" s="6825">
        <v>2009</v>
      </c>
      <c r="D4" s="6826"/>
      <c r="E4" s="6827"/>
      <c r="F4" s="6826">
        <v>2010</v>
      </c>
      <c r="G4" s="6826"/>
      <c r="H4" s="6827"/>
      <c r="I4" s="6825">
        <v>2011</v>
      </c>
      <c r="J4" s="6826"/>
      <c r="K4" s="6826"/>
      <c r="L4" s="6825">
        <v>2012</v>
      </c>
      <c r="M4" s="6826"/>
      <c r="N4" s="6826"/>
      <c r="O4" s="6828">
        <v>2013</v>
      </c>
      <c r="P4" s="6829"/>
      <c r="Q4" s="6830"/>
    </row>
    <row r="5" spans="1:17" ht="45" customHeight="1">
      <c r="A5" s="6821"/>
      <c r="B5" s="6823"/>
      <c r="C5" s="6778" t="s">
        <v>1559</v>
      </c>
      <c r="D5" s="6767" t="s">
        <v>1487</v>
      </c>
      <c r="E5" s="6778" t="s">
        <v>1560</v>
      </c>
      <c r="F5" s="6795" t="s">
        <v>1559</v>
      </c>
      <c r="G5" s="6767" t="s">
        <v>1487</v>
      </c>
      <c r="H5" s="6778" t="s">
        <v>1560</v>
      </c>
      <c r="I5" s="6795" t="s">
        <v>1559</v>
      </c>
      <c r="J5" s="6767" t="s">
        <v>1487</v>
      </c>
      <c r="K5" s="6818" t="s">
        <v>1560</v>
      </c>
      <c r="L5" s="6778" t="s">
        <v>1559</v>
      </c>
      <c r="M5" s="6767" t="s">
        <v>1487</v>
      </c>
      <c r="N5" s="6818" t="s">
        <v>1560</v>
      </c>
      <c r="O5" s="6778" t="s">
        <v>1559</v>
      </c>
      <c r="P5" s="6767" t="s">
        <v>1487</v>
      </c>
      <c r="Q5" s="6812" t="s">
        <v>1560</v>
      </c>
    </row>
    <row r="6" spans="1:17" ht="46.5" customHeight="1" thickBot="1">
      <c r="A6" s="6822"/>
      <c r="B6" s="6824"/>
      <c r="C6" s="6789"/>
      <c r="D6" s="6789"/>
      <c r="E6" s="6789"/>
      <c r="F6" s="6790"/>
      <c r="G6" s="6789"/>
      <c r="H6" s="6789"/>
      <c r="I6" s="6790"/>
      <c r="J6" s="6789"/>
      <c r="K6" s="6788"/>
      <c r="L6" s="6789"/>
      <c r="M6" s="6789"/>
      <c r="N6" s="6788"/>
      <c r="O6" s="6789"/>
      <c r="P6" s="6789"/>
      <c r="Q6" s="6813"/>
    </row>
    <row r="7" spans="1:17" s="450" customFormat="1" ht="21.75" customHeight="1">
      <c r="A7" s="6814">
        <v>1</v>
      </c>
      <c r="B7" s="1704" t="s">
        <v>1561</v>
      </c>
      <c r="C7" s="6808">
        <v>5</v>
      </c>
      <c r="D7" s="1569" t="s">
        <v>9</v>
      </c>
      <c r="E7" s="6816">
        <v>183</v>
      </c>
      <c r="F7" s="6808">
        <v>4</v>
      </c>
      <c r="G7" s="1569">
        <v>279</v>
      </c>
      <c r="H7" s="6816">
        <v>101</v>
      </c>
      <c r="I7" s="6808">
        <v>4</v>
      </c>
      <c r="J7" s="1569">
        <v>256</v>
      </c>
      <c r="K7" s="6816">
        <v>93</v>
      </c>
      <c r="L7" s="6808">
        <v>4</v>
      </c>
      <c r="M7" s="1569">
        <v>256</v>
      </c>
      <c r="N7" s="6819">
        <v>93</v>
      </c>
      <c r="O7" s="6808" t="s">
        <v>9</v>
      </c>
      <c r="P7" s="1569" t="s">
        <v>9</v>
      </c>
      <c r="Q7" s="6810" t="s">
        <v>9</v>
      </c>
    </row>
    <row r="8" spans="1:17" s="450" customFormat="1" ht="24" customHeight="1">
      <c r="A8" s="6815"/>
      <c r="B8" s="1705" t="s">
        <v>1562</v>
      </c>
      <c r="C8" s="6809"/>
      <c r="D8" s="665" t="s">
        <v>9</v>
      </c>
      <c r="E8" s="6817"/>
      <c r="F8" s="6809"/>
      <c r="G8" s="665">
        <v>990</v>
      </c>
      <c r="H8" s="6817"/>
      <c r="I8" s="6809"/>
      <c r="J8" s="665">
        <v>902</v>
      </c>
      <c r="K8" s="6817"/>
      <c r="L8" s="6809"/>
      <c r="M8" s="665">
        <v>902</v>
      </c>
      <c r="N8" s="6820"/>
      <c r="O8" s="6809"/>
      <c r="P8" s="665" t="s">
        <v>9</v>
      </c>
      <c r="Q8" s="6811"/>
    </row>
    <row r="9" spans="1:17" s="450" customFormat="1" ht="16.5" customHeight="1">
      <c r="A9" s="6800" t="s">
        <v>1563</v>
      </c>
      <c r="B9" s="6801"/>
      <c r="C9" s="1706">
        <v>5</v>
      </c>
      <c r="D9" s="1707">
        <v>1286</v>
      </c>
      <c r="E9" s="1708">
        <v>183</v>
      </c>
      <c r="F9" s="1706">
        <v>4</v>
      </c>
      <c r="G9" s="1707">
        <v>1269</v>
      </c>
      <c r="H9" s="1708">
        <v>101</v>
      </c>
      <c r="I9" s="1706">
        <v>4</v>
      </c>
      <c r="J9" s="1707">
        <v>1158</v>
      </c>
      <c r="K9" s="1708">
        <v>93</v>
      </c>
      <c r="L9" s="1706">
        <v>4</v>
      </c>
      <c r="M9" s="1707">
        <v>1158</v>
      </c>
      <c r="N9" s="1709">
        <v>93</v>
      </c>
      <c r="O9" s="1706" t="s">
        <v>9</v>
      </c>
      <c r="P9" s="1707" t="s">
        <v>9</v>
      </c>
      <c r="Q9" s="1710" t="s">
        <v>9</v>
      </c>
    </row>
    <row r="10" spans="1:17" s="450" customFormat="1" ht="15" customHeight="1">
      <c r="A10" s="1711">
        <v>2</v>
      </c>
      <c r="B10" s="1705" t="s">
        <v>1564</v>
      </c>
      <c r="C10" s="664">
        <v>12</v>
      </c>
      <c r="D10" s="665">
        <v>5230</v>
      </c>
      <c r="E10" s="1576">
        <v>515</v>
      </c>
      <c r="F10" s="664">
        <v>14</v>
      </c>
      <c r="G10" s="665">
        <v>5491</v>
      </c>
      <c r="H10" s="1576">
        <v>544</v>
      </c>
      <c r="I10" s="664">
        <v>14</v>
      </c>
      <c r="J10" s="665">
        <v>6398</v>
      </c>
      <c r="K10" s="1576">
        <v>577</v>
      </c>
      <c r="L10" s="664">
        <v>13</v>
      </c>
      <c r="M10" s="665">
        <v>3100</v>
      </c>
      <c r="N10" s="1577">
        <v>577</v>
      </c>
      <c r="O10" s="664">
        <v>16</v>
      </c>
      <c r="P10" s="665">
        <v>3730</v>
      </c>
      <c r="Q10" s="1578">
        <v>330</v>
      </c>
    </row>
    <row r="11" spans="1:17" s="450" customFormat="1" ht="15" customHeight="1">
      <c r="A11" s="1711">
        <v>3</v>
      </c>
      <c r="B11" s="1705" t="s">
        <v>1565</v>
      </c>
      <c r="C11" s="664" t="s">
        <v>9</v>
      </c>
      <c r="D11" s="665" t="s">
        <v>9</v>
      </c>
      <c r="E11" s="1576" t="s">
        <v>9</v>
      </c>
      <c r="F11" s="664" t="s">
        <v>9</v>
      </c>
      <c r="G11" s="665" t="s">
        <v>9</v>
      </c>
      <c r="H11" s="1576" t="s">
        <v>9</v>
      </c>
      <c r="I11" s="664" t="s">
        <v>9</v>
      </c>
      <c r="J11" s="665" t="s">
        <v>9</v>
      </c>
      <c r="K11" s="1576" t="s">
        <v>9</v>
      </c>
      <c r="L11" s="664">
        <v>13</v>
      </c>
      <c r="M11" s="665">
        <v>3484</v>
      </c>
      <c r="N11" s="1577">
        <v>577</v>
      </c>
      <c r="O11" s="664">
        <v>16</v>
      </c>
      <c r="P11" s="665">
        <v>3452</v>
      </c>
      <c r="Q11" s="1578">
        <v>353</v>
      </c>
    </row>
    <row r="12" spans="1:17" s="450" customFormat="1" ht="15" customHeight="1">
      <c r="A12" s="1711">
        <v>4</v>
      </c>
      <c r="B12" s="1705" t="s">
        <v>1566</v>
      </c>
      <c r="C12" s="664" t="s">
        <v>9</v>
      </c>
      <c r="D12" s="665" t="s">
        <v>9</v>
      </c>
      <c r="E12" s="1576" t="s">
        <v>9</v>
      </c>
      <c r="F12" s="664" t="s">
        <v>9</v>
      </c>
      <c r="G12" s="665" t="s">
        <v>9</v>
      </c>
      <c r="H12" s="1576" t="s">
        <v>9</v>
      </c>
      <c r="I12" s="664" t="s">
        <v>9</v>
      </c>
      <c r="J12" s="665" t="s">
        <v>9</v>
      </c>
      <c r="K12" s="1576" t="s">
        <v>9</v>
      </c>
      <c r="L12" s="664" t="s">
        <v>9</v>
      </c>
      <c r="M12" s="665" t="s">
        <v>9</v>
      </c>
      <c r="N12" s="1577" t="s">
        <v>9</v>
      </c>
      <c r="O12" s="664">
        <v>25</v>
      </c>
      <c r="P12" s="665">
        <v>3993</v>
      </c>
      <c r="Q12" s="1578">
        <v>438</v>
      </c>
    </row>
    <row r="13" spans="1:17" s="450" customFormat="1" ht="15" customHeight="1">
      <c r="A13" s="1711">
        <v>5</v>
      </c>
      <c r="B13" s="1705" t="s">
        <v>1567</v>
      </c>
      <c r="C13" s="664">
        <v>7</v>
      </c>
      <c r="D13" s="665">
        <v>2055</v>
      </c>
      <c r="E13" s="1576">
        <v>177</v>
      </c>
      <c r="F13" s="664">
        <v>8</v>
      </c>
      <c r="G13" s="665">
        <v>1514</v>
      </c>
      <c r="H13" s="1576">
        <v>179</v>
      </c>
      <c r="I13" s="664">
        <v>8</v>
      </c>
      <c r="J13" s="665">
        <v>2013</v>
      </c>
      <c r="K13" s="1576">
        <v>188</v>
      </c>
      <c r="L13" s="664">
        <v>8</v>
      </c>
      <c r="M13" s="665">
        <v>2013</v>
      </c>
      <c r="N13" s="1577">
        <v>188</v>
      </c>
      <c r="O13" s="664">
        <v>20</v>
      </c>
      <c r="P13" s="665">
        <v>2377</v>
      </c>
      <c r="Q13" s="1578">
        <v>237</v>
      </c>
    </row>
    <row r="14" spans="1:17" s="450" customFormat="1" ht="15" customHeight="1">
      <c r="A14" s="1711">
        <v>6</v>
      </c>
      <c r="B14" s="1705" t="s">
        <v>1568</v>
      </c>
      <c r="C14" s="664">
        <v>4</v>
      </c>
      <c r="D14" s="665">
        <v>206</v>
      </c>
      <c r="E14" s="1576">
        <v>8</v>
      </c>
      <c r="F14" s="664">
        <v>3</v>
      </c>
      <c r="G14" s="665">
        <v>199</v>
      </c>
      <c r="H14" s="1576">
        <v>30</v>
      </c>
      <c r="I14" s="664">
        <v>3</v>
      </c>
      <c r="J14" s="665">
        <v>115</v>
      </c>
      <c r="K14" s="1576">
        <v>16</v>
      </c>
      <c r="L14" s="664">
        <v>2</v>
      </c>
      <c r="M14" s="665">
        <v>115</v>
      </c>
      <c r="N14" s="1577">
        <v>16</v>
      </c>
      <c r="O14" s="664">
        <v>2</v>
      </c>
      <c r="P14" s="665">
        <v>34</v>
      </c>
      <c r="Q14" s="1578">
        <v>17</v>
      </c>
    </row>
    <row r="15" spans="1:17" s="450" customFormat="1" ht="15" customHeight="1">
      <c r="A15" s="1711">
        <v>7</v>
      </c>
      <c r="B15" s="1705" t="s">
        <v>1569</v>
      </c>
      <c r="C15" s="664">
        <v>4</v>
      </c>
      <c r="D15" s="665">
        <v>346</v>
      </c>
      <c r="E15" s="1576">
        <v>35</v>
      </c>
      <c r="F15" s="664">
        <v>3</v>
      </c>
      <c r="G15" s="665">
        <v>347</v>
      </c>
      <c r="H15" s="1576">
        <v>29</v>
      </c>
      <c r="I15" s="664">
        <v>4</v>
      </c>
      <c r="J15" s="665">
        <v>308</v>
      </c>
      <c r="K15" s="1576">
        <v>39</v>
      </c>
      <c r="L15" s="664">
        <v>4</v>
      </c>
      <c r="M15" s="665">
        <v>308</v>
      </c>
      <c r="N15" s="1577">
        <v>39</v>
      </c>
      <c r="O15" s="664">
        <v>8</v>
      </c>
      <c r="P15" s="665">
        <v>335</v>
      </c>
      <c r="Q15" s="1578">
        <v>44</v>
      </c>
    </row>
    <row r="16" spans="1:17" s="450" customFormat="1" ht="15" customHeight="1">
      <c r="A16" s="1711">
        <v>8</v>
      </c>
      <c r="B16" s="1705" t="s">
        <v>1570</v>
      </c>
      <c r="C16" s="664">
        <v>1</v>
      </c>
      <c r="D16" s="665">
        <v>89</v>
      </c>
      <c r="E16" s="1576">
        <v>13</v>
      </c>
      <c r="F16" s="664">
        <v>1</v>
      </c>
      <c r="G16" s="665">
        <v>92</v>
      </c>
      <c r="H16" s="1576">
        <v>11</v>
      </c>
      <c r="I16" s="664">
        <v>1</v>
      </c>
      <c r="J16" s="665">
        <v>91</v>
      </c>
      <c r="K16" s="1576">
        <v>10</v>
      </c>
      <c r="L16" s="664">
        <v>1</v>
      </c>
      <c r="M16" s="665">
        <v>91</v>
      </c>
      <c r="N16" s="1577">
        <v>10</v>
      </c>
      <c r="O16" s="664">
        <v>4</v>
      </c>
      <c r="P16" s="665">
        <v>55</v>
      </c>
      <c r="Q16" s="1578">
        <v>9</v>
      </c>
    </row>
    <row r="17" spans="1:17" s="450" customFormat="1" ht="15" customHeight="1">
      <c r="A17" s="1711">
        <v>9</v>
      </c>
      <c r="B17" s="1705" t="s">
        <v>1571</v>
      </c>
      <c r="C17" s="664" t="s">
        <v>9</v>
      </c>
      <c r="D17" s="665" t="s">
        <v>9</v>
      </c>
      <c r="E17" s="1576" t="s">
        <v>9</v>
      </c>
      <c r="F17" s="664">
        <v>1</v>
      </c>
      <c r="G17" s="665">
        <v>20</v>
      </c>
      <c r="H17" s="1576">
        <v>5</v>
      </c>
      <c r="I17" s="664">
        <v>1</v>
      </c>
      <c r="J17" s="665">
        <v>40</v>
      </c>
      <c r="K17" s="1576">
        <v>5</v>
      </c>
      <c r="L17" s="664">
        <v>1</v>
      </c>
      <c r="M17" s="665">
        <v>40</v>
      </c>
      <c r="N17" s="1577">
        <v>5</v>
      </c>
      <c r="O17" s="664">
        <v>2</v>
      </c>
      <c r="P17" s="665">
        <v>26</v>
      </c>
      <c r="Q17" s="1578">
        <v>5</v>
      </c>
    </row>
    <row r="18" spans="1:17" s="450" customFormat="1" ht="15" customHeight="1">
      <c r="A18" s="1711">
        <v>10</v>
      </c>
      <c r="B18" s="1705" t="s">
        <v>1572</v>
      </c>
      <c r="C18" s="664" t="s">
        <v>9</v>
      </c>
      <c r="D18" s="665" t="s">
        <v>9</v>
      </c>
      <c r="E18" s="1576" t="s">
        <v>9</v>
      </c>
      <c r="F18" s="664">
        <v>1</v>
      </c>
      <c r="G18" s="665">
        <v>125</v>
      </c>
      <c r="H18" s="1576">
        <v>19</v>
      </c>
      <c r="I18" s="664">
        <v>1</v>
      </c>
      <c r="J18" s="665">
        <v>305</v>
      </c>
      <c r="K18" s="1576">
        <v>30</v>
      </c>
      <c r="L18" s="664">
        <v>1</v>
      </c>
      <c r="M18" s="665">
        <v>305</v>
      </c>
      <c r="N18" s="1577">
        <v>30</v>
      </c>
      <c r="O18" s="664">
        <v>12</v>
      </c>
      <c r="P18" s="665">
        <v>1166</v>
      </c>
      <c r="Q18" s="1578">
        <v>126</v>
      </c>
    </row>
    <row r="19" spans="1:17" s="450" customFormat="1" ht="15" customHeight="1">
      <c r="A19" s="1711">
        <v>11</v>
      </c>
      <c r="B19" s="1705" t="s">
        <v>1573</v>
      </c>
      <c r="C19" s="664" t="s">
        <v>9</v>
      </c>
      <c r="D19" s="665" t="s">
        <v>9</v>
      </c>
      <c r="E19" s="1576" t="s">
        <v>9</v>
      </c>
      <c r="F19" s="664" t="s">
        <v>9</v>
      </c>
      <c r="G19" s="665" t="s">
        <v>9</v>
      </c>
      <c r="H19" s="1576" t="s">
        <v>9</v>
      </c>
      <c r="I19" s="664">
        <v>3</v>
      </c>
      <c r="J19" s="665">
        <v>148</v>
      </c>
      <c r="K19" s="1576">
        <v>17</v>
      </c>
      <c r="L19" s="664">
        <v>4</v>
      </c>
      <c r="M19" s="665">
        <v>148</v>
      </c>
      <c r="N19" s="1577">
        <v>7</v>
      </c>
      <c r="O19" s="664">
        <v>6</v>
      </c>
      <c r="P19" s="665">
        <v>263</v>
      </c>
      <c r="Q19" s="1578">
        <v>24</v>
      </c>
    </row>
    <row r="20" spans="1:17" s="450" customFormat="1" ht="12.75" customHeight="1">
      <c r="A20" s="6800" t="s">
        <v>1574</v>
      </c>
      <c r="B20" s="6801"/>
      <c r="C20" s="1706">
        <v>28</v>
      </c>
      <c r="D20" s="1707">
        <v>7926</v>
      </c>
      <c r="E20" s="1708">
        <v>748</v>
      </c>
      <c r="F20" s="1706">
        <v>31</v>
      </c>
      <c r="G20" s="1707">
        <v>7788</v>
      </c>
      <c r="H20" s="1708">
        <v>817</v>
      </c>
      <c r="I20" s="1706">
        <v>35</v>
      </c>
      <c r="J20" s="1707">
        <v>9418</v>
      </c>
      <c r="K20" s="1708">
        <v>872</v>
      </c>
      <c r="L20" s="1706">
        <v>47</v>
      </c>
      <c r="M20" s="1707">
        <v>9604</v>
      </c>
      <c r="N20" s="1709">
        <v>1449</v>
      </c>
      <c r="O20" s="1706">
        <v>111</v>
      </c>
      <c r="P20" s="1707">
        <v>15431</v>
      </c>
      <c r="Q20" s="1710">
        <v>1583</v>
      </c>
    </row>
    <row r="21" spans="1:17" s="450" customFormat="1" ht="15.75" customHeight="1">
      <c r="A21" s="6800" t="s">
        <v>1575</v>
      </c>
      <c r="B21" s="6801"/>
      <c r="C21" s="1706">
        <v>33</v>
      </c>
      <c r="D21" s="1707">
        <v>9212</v>
      </c>
      <c r="E21" s="1708">
        <v>931</v>
      </c>
      <c r="F21" s="1706">
        <v>35</v>
      </c>
      <c r="G21" s="1707">
        <v>9057</v>
      </c>
      <c r="H21" s="1708">
        <v>918</v>
      </c>
      <c r="I21" s="1706">
        <v>39</v>
      </c>
      <c r="J21" s="1707">
        <v>10576</v>
      </c>
      <c r="K21" s="1708">
        <v>965</v>
      </c>
      <c r="L21" s="1706">
        <v>51</v>
      </c>
      <c r="M21" s="1707">
        <v>10762</v>
      </c>
      <c r="N21" s="1709">
        <v>1542</v>
      </c>
      <c r="O21" s="1706">
        <v>111</v>
      </c>
      <c r="P21" s="1707">
        <v>15431</v>
      </c>
      <c r="Q21" s="1710">
        <v>1583</v>
      </c>
    </row>
    <row r="22" spans="1:17" s="450" customFormat="1" ht="18" customHeight="1">
      <c r="A22" s="1711">
        <v>1</v>
      </c>
      <c r="B22" s="1705" t="s">
        <v>1576</v>
      </c>
      <c r="C22" s="664">
        <v>15</v>
      </c>
      <c r="D22" s="665">
        <v>1313</v>
      </c>
      <c r="E22" s="1576">
        <v>109</v>
      </c>
      <c r="F22" s="664">
        <v>14</v>
      </c>
      <c r="G22" s="665">
        <v>1506</v>
      </c>
      <c r="H22" s="1576">
        <v>120</v>
      </c>
      <c r="I22" s="664">
        <v>15</v>
      </c>
      <c r="J22" s="665">
        <v>2057</v>
      </c>
      <c r="K22" s="1576">
        <v>123</v>
      </c>
      <c r="L22" s="664">
        <v>14</v>
      </c>
      <c r="M22" s="665">
        <v>2057</v>
      </c>
      <c r="N22" s="1577">
        <v>123</v>
      </c>
      <c r="O22" s="664">
        <v>16</v>
      </c>
      <c r="P22" s="665">
        <v>3783</v>
      </c>
      <c r="Q22" s="1578">
        <v>239</v>
      </c>
    </row>
    <row r="23" spans="1:17" s="450" customFormat="1" ht="24.75" customHeight="1">
      <c r="A23" s="1711">
        <v>2</v>
      </c>
      <c r="B23" s="1705" t="s">
        <v>1562</v>
      </c>
      <c r="C23" s="664" t="s">
        <v>9</v>
      </c>
      <c r="D23" s="665" t="s">
        <v>9</v>
      </c>
      <c r="E23" s="1576" t="s">
        <v>9</v>
      </c>
      <c r="F23" s="664" t="s">
        <v>9</v>
      </c>
      <c r="G23" s="665">
        <v>990</v>
      </c>
      <c r="H23" s="1576" t="s">
        <v>9</v>
      </c>
      <c r="I23" s="664" t="s">
        <v>9</v>
      </c>
      <c r="J23" s="665">
        <v>902</v>
      </c>
      <c r="K23" s="1576" t="s">
        <v>9</v>
      </c>
      <c r="L23" s="664" t="s">
        <v>9</v>
      </c>
      <c r="M23" s="665">
        <v>902</v>
      </c>
      <c r="N23" s="1577" t="s">
        <v>9</v>
      </c>
      <c r="O23" s="664" t="s">
        <v>9</v>
      </c>
      <c r="P23" s="665" t="s">
        <v>9</v>
      </c>
      <c r="Q23" s="1578" t="s">
        <v>9</v>
      </c>
    </row>
    <row r="24" spans="1:17" s="450" customFormat="1" ht="15" customHeight="1">
      <c r="A24" s="6800" t="s">
        <v>2</v>
      </c>
      <c r="B24" s="6801"/>
      <c r="C24" s="1706">
        <v>15</v>
      </c>
      <c r="D24" s="1707">
        <v>1313</v>
      </c>
      <c r="E24" s="1708">
        <v>109</v>
      </c>
      <c r="F24" s="1706">
        <v>14</v>
      </c>
      <c r="G24" s="1707">
        <v>2496</v>
      </c>
      <c r="H24" s="1708">
        <v>120</v>
      </c>
      <c r="I24" s="1706">
        <v>15</v>
      </c>
      <c r="J24" s="1707">
        <v>2959</v>
      </c>
      <c r="K24" s="1708">
        <v>123</v>
      </c>
      <c r="L24" s="1706">
        <v>14</v>
      </c>
      <c r="M24" s="1707">
        <v>2959</v>
      </c>
      <c r="N24" s="1709">
        <v>123</v>
      </c>
      <c r="O24" s="1706">
        <v>16</v>
      </c>
      <c r="P24" s="1707">
        <v>3783</v>
      </c>
      <c r="Q24" s="1710">
        <v>239</v>
      </c>
    </row>
    <row r="25" spans="1:17" s="450" customFormat="1" ht="15" customHeight="1">
      <c r="A25" s="1711">
        <v>1</v>
      </c>
      <c r="B25" s="1705" t="s">
        <v>1577</v>
      </c>
      <c r="C25" s="664">
        <v>72</v>
      </c>
      <c r="D25" s="665">
        <v>18602</v>
      </c>
      <c r="E25" s="1576">
        <v>1198</v>
      </c>
      <c r="F25" s="664">
        <v>66</v>
      </c>
      <c r="G25" s="665">
        <v>15016</v>
      </c>
      <c r="H25" s="1576">
        <v>1120</v>
      </c>
      <c r="I25" s="664">
        <v>70</v>
      </c>
      <c r="J25" s="665">
        <v>19890</v>
      </c>
      <c r="K25" s="1576">
        <v>1223</v>
      </c>
      <c r="L25" s="664">
        <v>68</v>
      </c>
      <c r="M25" s="665">
        <v>19890</v>
      </c>
      <c r="N25" s="1577">
        <v>1223</v>
      </c>
      <c r="O25" s="664">
        <v>66</v>
      </c>
      <c r="P25" s="665">
        <v>17605</v>
      </c>
      <c r="Q25" s="1578">
        <v>1280</v>
      </c>
    </row>
    <row r="26" spans="1:17" s="450" customFormat="1" ht="15" customHeight="1">
      <c r="A26" s="1711">
        <v>2</v>
      </c>
      <c r="B26" s="1705" t="s">
        <v>1578</v>
      </c>
      <c r="C26" s="664">
        <v>6</v>
      </c>
      <c r="D26" s="665">
        <v>193</v>
      </c>
      <c r="E26" s="1576">
        <v>21</v>
      </c>
      <c r="F26" s="664">
        <v>5</v>
      </c>
      <c r="G26" s="665">
        <v>311</v>
      </c>
      <c r="H26" s="1576">
        <v>18</v>
      </c>
      <c r="I26" s="664">
        <v>2</v>
      </c>
      <c r="J26" s="665">
        <v>271</v>
      </c>
      <c r="K26" s="1576">
        <v>9</v>
      </c>
      <c r="L26" s="664">
        <v>2</v>
      </c>
      <c r="M26" s="665">
        <v>271</v>
      </c>
      <c r="N26" s="1577">
        <v>9</v>
      </c>
      <c r="O26" s="664">
        <v>4</v>
      </c>
      <c r="P26" s="665">
        <v>103</v>
      </c>
      <c r="Q26" s="1578">
        <v>11</v>
      </c>
    </row>
    <row r="27" spans="1:17" s="450" customFormat="1" ht="15" customHeight="1">
      <c r="A27" s="1711">
        <v>3</v>
      </c>
      <c r="B27" s="1705" t="s">
        <v>1579</v>
      </c>
      <c r="C27" s="664">
        <v>4</v>
      </c>
      <c r="D27" s="665">
        <v>691</v>
      </c>
      <c r="E27" s="1576">
        <v>19</v>
      </c>
      <c r="F27" s="664">
        <v>6</v>
      </c>
      <c r="G27" s="665">
        <v>1252</v>
      </c>
      <c r="H27" s="1576">
        <v>19</v>
      </c>
      <c r="I27" s="664">
        <v>6</v>
      </c>
      <c r="J27" s="665">
        <v>1357</v>
      </c>
      <c r="K27" s="1576">
        <v>21</v>
      </c>
      <c r="L27" s="664">
        <v>7</v>
      </c>
      <c r="M27" s="665">
        <v>1357</v>
      </c>
      <c r="N27" s="1577">
        <v>21</v>
      </c>
      <c r="O27" s="664" t="s">
        <v>9</v>
      </c>
      <c r="P27" s="665" t="s">
        <v>9</v>
      </c>
      <c r="Q27" s="1578" t="s">
        <v>9</v>
      </c>
    </row>
    <row r="28" spans="1:17" s="450" customFormat="1" ht="15" customHeight="1">
      <c r="A28" s="1711">
        <v>4</v>
      </c>
      <c r="B28" s="1705" t="s">
        <v>1580</v>
      </c>
      <c r="C28" s="664">
        <v>7</v>
      </c>
      <c r="D28" s="665">
        <v>186</v>
      </c>
      <c r="E28" s="1576">
        <v>24</v>
      </c>
      <c r="F28" s="664">
        <v>6</v>
      </c>
      <c r="G28" s="665">
        <v>540</v>
      </c>
      <c r="H28" s="1576">
        <v>19</v>
      </c>
      <c r="I28" s="664">
        <v>9</v>
      </c>
      <c r="J28" s="665">
        <v>540</v>
      </c>
      <c r="K28" s="1576">
        <v>23</v>
      </c>
      <c r="L28" s="664">
        <v>9</v>
      </c>
      <c r="M28" s="665">
        <v>540</v>
      </c>
      <c r="N28" s="1577">
        <v>23</v>
      </c>
      <c r="O28" s="664" t="s">
        <v>9</v>
      </c>
      <c r="P28" s="665" t="s">
        <v>9</v>
      </c>
      <c r="Q28" s="1578" t="s">
        <v>9</v>
      </c>
    </row>
    <row r="29" spans="1:17" s="450" customFormat="1" ht="15" customHeight="1">
      <c r="A29" s="1711">
        <v>5</v>
      </c>
      <c r="B29" s="1705" t="s">
        <v>1581</v>
      </c>
      <c r="C29" s="664">
        <v>4</v>
      </c>
      <c r="D29" s="665">
        <v>325</v>
      </c>
      <c r="E29" s="1576">
        <v>32</v>
      </c>
      <c r="F29" s="664">
        <v>3</v>
      </c>
      <c r="G29" s="665">
        <v>266</v>
      </c>
      <c r="H29" s="1576">
        <v>15</v>
      </c>
      <c r="I29" s="664">
        <v>3</v>
      </c>
      <c r="J29" s="665">
        <v>266</v>
      </c>
      <c r="K29" s="1576">
        <v>15</v>
      </c>
      <c r="L29" s="664">
        <v>2</v>
      </c>
      <c r="M29" s="665">
        <v>266</v>
      </c>
      <c r="N29" s="1577">
        <v>15</v>
      </c>
      <c r="O29" s="664" t="s">
        <v>9</v>
      </c>
      <c r="P29" s="665" t="s">
        <v>9</v>
      </c>
      <c r="Q29" s="1578" t="s">
        <v>9</v>
      </c>
    </row>
    <row r="30" spans="1:17" s="450" customFormat="1" ht="15" customHeight="1">
      <c r="A30" s="1711">
        <v>6</v>
      </c>
      <c r="B30" s="1705" t="s">
        <v>1582</v>
      </c>
      <c r="C30" s="664">
        <v>4</v>
      </c>
      <c r="D30" s="665">
        <v>2190</v>
      </c>
      <c r="E30" s="1576">
        <v>25</v>
      </c>
      <c r="F30" s="664">
        <v>4</v>
      </c>
      <c r="G30" s="665">
        <v>295</v>
      </c>
      <c r="H30" s="1576">
        <v>26</v>
      </c>
      <c r="I30" s="664">
        <v>4</v>
      </c>
      <c r="J30" s="665">
        <v>295</v>
      </c>
      <c r="K30" s="1576">
        <v>26</v>
      </c>
      <c r="L30" s="664">
        <v>4</v>
      </c>
      <c r="M30" s="665">
        <v>295</v>
      </c>
      <c r="N30" s="1577">
        <v>26</v>
      </c>
      <c r="O30" s="664" t="s">
        <v>9</v>
      </c>
      <c r="P30" s="665" t="s">
        <v>9</v>
      </c>
      <c r="Q30" s="1578" t="s">
        <v>9</v>
      </c>
    </row>
    <row r="31" spans="1:17" s="450" customFormat="1" ht="15" customHeight="1">
      <c r="A31" s="1711">
        <v>7</v>
      </c>
      <c r="B31" s="1705" t="s">
        <v>1583</v>
      </c>
      <c r="C31" s="664">
        <v>3</v>
      </c>
      <c r="D31" s="665">
        <v>46</v>
      </c>
      <c r="E31" s="1576">
        <v>6</v>
      </c>
      <c r="F31" s="664">
        <v>5</v>
      </c>
      <c r="G31" s="665">
        <v>17</v>
      </c>
      <c r="H31" s="1576">
        <v>19</v>
      </c>
      <c r="I31" s="664">
        <v>6</v>
      </c>
      <c r="J31" s="665">
        <v>89</v>
      </c>
      <c r="K31" s="1576">
        <v>27</v>
      </c>
      <c r="L31" s="664">
        <v>9</v>
      </c>
      <c r="M31" s="665">
        <v>89</v>
      </c>
      <c r="N31" s="1577">
        <v>27</v>
      </c>
      <c r="O31" s="664">
        <v>34</v>
      </c>
      <c r="P31" s="665">
        <v>2502</v>
      </c>
      <c r="Q31" s="1578">
        <v>266</v>
      </c>
    </row>
    <row r="32" spans="1:17" s="450" customFormat="1" ht="15" customHeight="1">
      <c r="A32" s="1711">
        <v>8</v>
      </c>
      <c r="B32" s="1705" t="s">
        <v>1584</v>
      </c>
      <c r="C32" s="664" t="s">
        <v>9</v>
      </c>
      <c r="D32" s="665" t="s">
        <v>9</v>
      </c>
      <c r="E32" s="1576" t="s">
        <v>9</v>
      </c>
      <c r="F32" s="664">
        <v>5</v>
      </c>
      <c r="G32" s="665">
        <v>103</v>
      </c>
      <c r="H32" s="1576">
        <v>21</v>
      </c>
      <c r="I32" s="664">
        <v>5</v>
      </c>
      <c r="J32" s="665">
        <v>150</v>
      </c>
      <c r="K32" s="1576">
        <v>29</v>
      </c>
      <c r="L32" s="664">
        <v>5</v>
      </c>
      <c r="M32" s="665">
        <v>150</v>
      </c>
      <c r="N32" s="1577">
        <v>19</v>
      </c>
      <c r="O32" s="664" t="s">
        <v>9</v>
      </c>
      <c r="P32" s="665" t="s">
        <v>9</v>
      </c>
      <c r="Q32" s="1578" t="s">
        <v>9</v>
      </c>
    </row>
    <row r="33" spans="1:17" s="450" customFormat="1" ht="15" customHeight="1">
      <c r="A33" s="1711">
        <v>9</v>
      </c>
      <c r="B33" s="1705" t="s">
        <v>1585</v>
      </c>
      <c r="C33" s="664">
        <v>60</v>
      </c>
      <c r="D33" s="665">
        <v>30616</v>
      </c>
      <c r="E33" s="1576">
        <v>863</v>
      </c>
      <c r="F33" s="664">
        <v>60</v>
      </c>
      <c r="G33" s="665">
        <v>24912</v>
      </c>
      <c r="H33" s="1576">
        <v>885</v>
      </c>
      <c r="I33" s="664">
        <v>64</v>
      </c>
      <c r="J33" s="665">
        <v>24520</v>
      </c>
      <c r="K33" s="1576">
        <v>901</v>
      </c>
      <c r="L33" s="664">
        <v>66</v>
      </c>
      <c r="M33" s="665">
        <v>24520</v>
      </c>
      <c r="N33" s="1577">
        <v>901</v>
      </c>
      <c r="O33" s="664">
        <v>67</v>
      </c>
      <c r="P33" s="665">
        <v>30762</v>
      </c>
      <c r="Q33" s="1578">
        <v>702</v>
      </c>
    </row>
    <row r="34" spans="1:17" s="450" customFormat="1" ht="15" customHeight="1">
      <c r="A34" s="6802" t="s">
        <v>2</v>
      </c>
      <c r="B34" s="6803"/>
      <c r="C34" s="1712">
        <v>160</v>
      </c>
      <c r="D34" s="1713">
        <v>52849</v>
      </c>
      <c r="E34" s="1714">
        <v>2188</v>
      </c>
      <c r="F34" s="1712">
        <v>160</v>
      </c>
      <c r="G34" s="1713">
        <v>42712</v>
      </c>
      <c r="H34" s="1714">
        <v>2142</v>
      </c>
      <c r="I34" s="1712">
        <v>169</v>
      </c>
      <c r="J34" s="1713">
        <v>47378</v>
      </c>
      <c r="K34" s="1714">
        <v>2264</v>
      </c>
      <c r="L34" s="1712">
        <v>172</v>
      </c>
      <c r="M34" s="1713">
        <v>47378</v>
      </c>
      <c r="N34" s="1715">
        <v>2264</v>
      </c>
      <c r="O34" s="1712">
        <v>171</v>
      </c>
      <c r="P34" s="1713">
        <v>50972</v>
      </c>
      <c r="Q34" s="1716">
        <v>2259</v>
      </c>
    </row>
    <row r="35" spans="1:17" s="450" customFormat="1" ht="12.75" customHeight="1">
      <c r="A35" s="6804" t="s">
        <v>1586</v>
      </c>
      <c r="B35" s="6805"/>
      <c r="C35" s="1706">
        <v>208</v>
      </c>
      <c r="D35" s="1707">
        <v>63374</v>
      </c>
      <c r="E35" s="1708">
        <v>3228</v>
      </c>
      <c r="F35" s="1706">
        <v>209</v>
      </c>
      <c r="G35" s="1707">
        <v>53275</v>
      </c>
      <c r="H35" s="1708">
        <v>3180</v>
      </c>
      <c r="I35" s="1706">
        <v>223</v>
      </c>
      <c r="J35" s="1707">
        <v>60011</v>
      </c>
      <c r="K35" s="1708">
        <v>3352</v>
      </c>
      <c r="L35" s="1706">
        <v>237</v>
      </c>
      <c r="M35" s="1707">
        <v>60197</v>
      </c>
      <c r="N35" s="1709">
        <v>3929</v>
      </c>
      <c r="O35" s="1706">
        <v>298</v>
      </c>
      <c r="P35" s="1707">
        <v>70186</v>
      </c>
      <c r="Q35" s="1710">
        <v>4081</v>
      </c>
    </row>
    <row r="36" spans="1:17" s="450" customFormat="1" ht="15.75" customHeight="1">
      <c r="A36" s="1717">
        <v>1</v>
      </c>
      <c r="B36" s="1718" t="s">
        <v>1587</v>
      </c>
      <c r="C36" s="664">
        <v>55</v>
      </c>
      <c r="D36" s="665">
        <v>3550</v>
      </c>
      <c r="E36" s="1576">
        <v>270</v>
      </c>
      <c r="F36" s="664">
        <v>59</v>
      </c>
      <c r="G36" s="665">
        <v>3319</v>
      </c>
      <c r="H36" s="1576">
        <v>270</v>
      </c>
      <c r="I36" s="664">
        <v>60</v>
      </c>
      <c r="J36" s="665">
        <v>4487</v>
      </c>
      <c r="K36" s="1576">
        <v>284</v>
      </c>
      <c r="L36" s="664">
        <v>60</v>
      </c>
      <c r="M36" s="665">
        <v>4487</v>
      </c>
      <c r="N36" s="1577">
        <v>284</v>
      </c>
      <c r="O36" s="664">
        <v>64</v>
      </c>
      <c r="P36" s="665">
        <v>4485</v>
      </c>
      <c r="Q36" s="1578" t="s">
        <v>9</v>
      </c>
    </row>
    <row r="37" spans="1:17" s="450" customFormat="1" ht="24" customHeight="1" thickBot="1">
      <c r="A37" s="6806" t="s">
        <v>1588</v>
      </c>
      <c r="B37" s="6807"/>
      <c r="C37" s="668">
        <v>263</v>
      </c>
      <c r="D37" s="669">
        <v>66924</v>
      </c>
      <c r="E37" s="670">
        <v>3498</v>
      </c>
      <c r="F37" s="668">
        <v>268</v>
      </c>
      <c r="G37" s="669">
        <v>56594</v>
      </c>
      <c r="H37" s="670">
        <v>3450</v>
      </c>
      <c r="I37" s="668">
        <v>283</v>
      </c>
      <c r="J37" s="669">
        <v>64498</v>
      </c>
      <c r="K37" s="670">
        <v>3636</v>
      </c>
      <c r="L37" s="668">
        <v>297</v>
      </c>
      <c r="M37" s="669">
        <v>64684</v>
      </c>
      <c r="N37" s="1565">
        <v>4213</v>
      </c>
      <c r="O37" s="668">
        <v>362</v>
      </c>
      <c r="P37" s="669">
        <v>74671</v>
      </c>
      <c r="Q37" s="671">
        <v>6330</v>
      </c>
    </row>
    <row r="38" spans="1:17" s="450" customFormat="1" ht="16.5" customHeight="1" thickTop="1">
      <c r="A38" s="6261"/>
      <c r="B38" s="6261"/>
      <c r="C38" s="6261"/>
      <c r="D38" s="6261"/>
      <c r="E38" s="6261"/>
      <c r="F38" s="6261"/>
      <c r="G38" s="6261"/>
      <c r="H38" s="6261"/>
      <c r="I38" s="6261"/>
    </row>
    <row r="39" spans="1:17" s="450" customFormat="1" ht="16.5" customHeight="1">
      <c r="A39" s="6261" t="s">
        <v>1501</v>
      </c>
      <c r="B39" s="6261"/>
      <c r="C39" s="6261"/>
      <c r="D39" s="6261"/>
      <c r="E39" s="6261"/>
      <c r="F39" s="6261"/>
      <c r="G39" s="6261"/>
      <c r="H39" s="6261"/>
      <c r="I39" s="6261"/>
      <c r="J39" s="6261"/>
      <c r="K39" s="6261"/>
      <c r="L39" s="152"/>
      <c r="M39" s="152"/>
      <c r="N39" s="152"/>
      <c r="O39" s="152"/>
    </row>
    <row r="40" spans="1:17" s="450" customFormat="1" ht="17.25" customHeight="1">
      <c r="A40" s="6247" t="s">
        <v>679</v>
      </c>
      <c r="B40" s="6247"/>
      <c r="C40" s="6247"/>
      <c r="D40" s="6247"/>
      <c r="E40" s="6247"/>
      <c r="F40" s="6247"/>
      <c r="G40" s="6247"/>
      <c r="H40" s="6247"/>
      <c r="I40" s="6247"/>
      <c r="J40" s="6247"/>
      <c r="K40" s="6247"/>
      <c r="L40" s="152"/>
      <c r="M40" s="152"/>
      <c r="N40" s="152"/>
      <c r="O40" s="152"/>
    </row>
    <row r="41" spans="1:17" s="450" customFormat="1" ht="16.5" customHeight="1">
      <c r="A41" s="6247" t="s">
        <v>1556</v>
      </c>
      <c r="B41" s="6247"/>
      <c r="C41" s="6247"/>
      <c r="D41" s="6247"/>
      <c r="E41" s="1025"/>
      <c r="F41" s="1025"/>
      <c r="G41" s="1025"/>
      <c r="H41" s="1025"/>
      <c r="I41" s="1025"/>
      <c r="J41" s="1025"/>
      <c r="K41" s="1025"/>
      <c r="L41" s="152"/>
      <c r="M41" s="152"/>
      <c r="N41" s="152"/>
      <c r="O41" s="152"/>
    </row>
    <row r="42" spans="1:17" s="450" customFormat="1" ht="16.5" customHeight="1">
      <c r="A42" s="6249" t="s">
        <v>104</v>
      </c>
      <c r="B42" s="6249"/>
      <c r="C42" s="6249"/>
      <c r="D42" s="6249"/>
      <c r="E42" s="6249"/>
      <c r="F42" s="6249"/>
      <c r="G42" s="6249"/>
      <c r="H42" s="6249"/>
      <c r="I42" s="6249"/>
      <c r="J42" s="6249"/>
      <c r="K42" s="6249"/>
      <c r="L42" s="804"/>
      <c r="M42" s="804"/>
      <c r="N42" s="804"/>
      <c r="O42" s="804"/>
    </row>
    <row r="50" ht="16.5" customHeight="1"/>
    <row r="51" ht="18" customHeight="1"/>
    <row r="73" ht="28.5" customHeight="1"/>
    <row r="74" ht="20.100000000000001" customHeight="1"/>
    <row r="75" ht="20.100000000000001" customHeight="1"/>
    <row r="76" ht="20.100000000000001" customHeight="1"/>
  </sheetData>
  <mergeCells count="47">
    <mergeCell ref="A2:Q2"/>
    <mergeCell ref="A3:Q3"/>
    <mergeCell ref="A4:A6"/>
    <mergeCell ref="B4:B6"/>
    <mergeCell ref="C4:E4"/>
    <mergeCell ref="F4:H4"/>
    <mergeCell ref="I4:K4"/>
    <mergeCell ref="L4:N4"/>
    <mergeCell ref="O4:Q4"/>
    <mergeCell ref="C5:C6"/>
    <mergeCell ref="O5:O6"/>
    <mergeCell ref="D5:D6"/>
    <mergeCell ref="E5:E6"/>
    <mergeCell ref="F5:F6"/>
    <mergeCell ref="G5:G6"/>
    <mergeCell ref="N7:N8"/>
    <mergeCell ref="H5:H6"/>
    <mergeCell ref="J5:J6"/>
    <mergeCell ref="L5:L6"/>
    <mergeCell ref="M5:M6"/>
    <mergeCell ref="O7:O8"/>
    <mergeCell ref="Q7:Q8"/>
    <mergeCell ref="A9:B9"/>
    <mergeCell ref="I5:I6"/>
    <mergeCell ref="P5:P6"/>
    <mergeCell ref="Q5:Q6"/>
    <mergeCell ref="A7:A8"/>
    <mergeCell ref="C7:C8"/>
    <mergeCell ref="E7:E8"/>
    <mergeCell ref="F7:F8"/>
    <mergeCell ref="H7:H8"/>
    <mergeCell ref="I7:I8"/>
    <mergeCell ref="K7:K8"/>
    <mergeCell ref="L7:L8"/>
    <mergeCell ref="K5:K6"/>
    <mergeCell ref="N5:N6"/>
    <mergeCell ref="A20:B20"/>
    <mergeCell ref="A40:K40"/>
    <mergeCell ref="A41:D41"/>
    <mergeCell ref="A42:K42"/>
    <mergeCell ref="A24:B24"/>
    <mergeCell ref="A34:B34"/>
    <mergeCell ref="A35:B35"/>
    <mergeCell ref="A37:B37"/>
    <mergeCell ref="A38:I38"/>
    <mergeCell ref="A39:K39"/>
    <mergeCell ref="A21:B21"/>
  </mergeCells>
  <hyperlinks>
    <hyperlink ref="A1" r:id="rId1"/>
  </hyperlinks>
  <pageMargins left="0.74803149606299213" right="0.74803149606299213" top="0.98425196850393704" bottom="0.98425196850393704" header="0.51181102362204722" footer="0.51181102362204722"/>
  <pageSetup paperSize="9" scale="61" fitToHeight="0" orientation="landscape" r:id="rId2"/>
  <headerFooter alignWithMargins="0">
    <oddFooter>&amp;R96</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7">
    <pageSetUpPr fitToPage="1"/>
  </sheetPr>
  <dimension ref="A1:O38"/>
  <sheetViews>
    <sheetView view="pageBreakPreview" zoomScale="60" zoomScaleNormal="100" workbookViewId="0">
      <selection activeCell="A2" sqref="A2:G10"/>
    </sheetView>
  </sheetViews>
  <sheetFormatPr defaultRowHeight="12.75"/>
  <cols>
    <col min="1" max="1" width="22.7109375" style="152" customWidth="1"/>
    <col min="2" max="2" width="17.7109375" style="152" customWidth="1"/>
    <col min="3" max="3" width="18.140625" style="152" customWidth="1"/>
    <col min="4" max="4" width="17.85546875" style="152" customWidth="1"/>
    <col min="5" max="5" width="15.7109375" style="152" customWidth="1"/>
    <col min="6" max="6" width="18.28515625" style="152" customWidth="1"/>
    <col min="7" max="7" width="17" style="152" customWidth="1"/>
    <col min="8" max="16384" width="9.140625" style="152"/>
  </cols>
  <sheetData>
    <row r="1" spans="1:15" s="452" customFormat="1" ht="13.5" thickBot="1">
      <c r="A1" s="1490" t="s">
        <v>0</v>
      </c>
      <c r="G1" s="474" t="s">
        <v>1</v>
      </c>
    </row>
    <row r="2" spans="1:15" ht="22.5" customHeight="1" thickTop="1">
      <c r="A2" s="6378" t="s">
        <v>1968</v>
      </c>
      <c r="B2" s="6380"/>
      <c r="C2" s="6380"/>
      <c r="D2" s="6380"/>
      <c r="E2" s="6380"/>
      <c r="F2" s="6380"/>
      <c r="G2" s="6382"/>
    </row>
    <row r="3" spans="1:15" ht="38.25" customHeight="1">
      <c r="A3" s="6452" t="s">
        <v>1476</v>
      </c>
      <c r="B3" s="6453"/>
      <c r="C3" s="6453"/>
      <c r="D3" s="6453"/>
      <c r="E3" s="6453"/>
      <c r="F3" s="6453"/>
      <c r="G3" s="6454"/>
    </row>
    <row r="4" spans="1:15" ht="59.25" customHeight="1">
      <c r="A4" s="6831" t="s">
        <v>1589</v>
      </c>
      <c r="B4" s="6833" t="s">
        <v>1590</v>
      </c>
      <c r="C4" s="6833" t="s">
        <v>1591</v>
      </c>
      <c r="D4" s="6833" t="s">
        <v>1592</v>
      </c>
      <c r="E4" s="6833"/>
      <c r="F4" s="6835" t="s">
        <v>5395</v>
      </c>
      <c r="G4" s="6836"/>
    </row>
    <row r="5" spans="1:15" ht="48.75" customHeight="1">
      <c r="A5" s="6832"/>
      <c r="B5" s="6834"/>
      <c r="C5" s="6834"/>
      <c r="D5" s="5919" t="s">
        <v>1593</v>
      </c>
      <c r="E5" s="5919" t="s">
        <v>1594</v>
      </c>
      <c r="F5" s="5919" t="s">
        <v>1593</v>
      </c>
      <c r="G5" s="5920" t="s">
        <v>1594</v>
      </c>
    </row>
    <row r="6" spans="1:15" s="450" customFormat="1" ht="27.95" customHeight="1">
      <c r="A6" s="5917" t="s">
        <v>1595</v>
      </c>
      <c r="B6" s="5918">
        <v>20877</v>
      </c>
      <c r="C6" s="5918">
        <v>18592</v>
      </c>
      <c r="D6" s="5918">
        <v>10390</v>
      </c>
      <c r="E6" s="1781" t="s">
        <v>1596</v>
      </c>
      <c r="F6" s="5918">
        <v>8202</v>
      </c>
      <c r="G6" s="1782" t="s">
        <v>1597</v>
      </c>
    </row>
    <row r="7" spans="1:15" s="450" customFormat="1" ht="27.95" customHeight="1">
      <c r="A7" s="1720" t="s">
        <v>1598</v>
      </c>
      <c r="B7" s="1721">
        <v>21072</v>
      </c>
      <c r="C7" s="1721">
        <v>18537</v>
      </c>
      <c r="D7" s="1721">
        <v>10632</v>
      </c>
      <c r="E7" s="1722" t="s">
        <v>1599</v>
      </c>
      <c r="F7" s="1721">
        <v>7905</v>
      </c>
      <c r="G7" s="1723" t="s">
        <v>1600</v>
      </c>
    </row>
    <row r="8" spans="1:15" s="450" customFormat="1" ht="27.95" customHeight="1">
      <c r="A8" s="1720" t="s">
        <v>1601</v>
      </c>
      <c r="B8" s="1721">
        <v>21100</v>
      </c>
      <c r="C8" s="1721">
        <v>19604</v>
      </c>
      <c r="D8" s="1721">
        <v>9858</v>
      </c>
      <c r="E8" s="1722" t="s">
        <v>1602</v>
      </c>
      <c r="F8" s="1721">
        <v>9746</v>
      </c>
      <c r="G8" s="1723" t="s">
        <v>1603</v>
      </c>
    </row>
    <row r="9" spans="1:15" s="450" customFormat="1" ht="27.95" customHeight="1">
      <c r="A9" s="1720" t="s">
        <v>1604</v>
      </c>
      <c r="B9" s="1721">
        <v>22062</v>
      </c>
      <c r="C9" s="1721">
        <v>20008</v>
      </c>
      <c r="D9" s="1721">
        <v>9932</v>
      </c>
      <c r="E9" s="1722" t="s">
        <v>1605</v>
      </c>
      <c r="F9" s="1721">
        <v>10076</v>
      </c>
      <c r="G9" s="1723" t="s">
        <v>1606</v>
      </c>
    </row>
    <row r="10" spans="1:15" s="450" customFormat="1" ht="27.95" customHeight="1" thickBot="1">
      <c r="A10" s="1724" t="s">
        <v>1607</v>
      </c>
      <c r="B10" s="1725">
        <v>22490</v>
      </c>
      <c r="C10" s="1725" t="s">
        <v>9</v>
      </c>
      <c r="D10" s="1725" t="s">
        <v>9</v>
      </c>
      <c r="E10" s="1726" t="s">
        <v>9</v>
      </c>
      <c r="F10" s="1725">
        <v>8718</v>
      </c>
      <c r="G10" s="1727">
        <v>38.76</v>
      </c>
    </row>
    <row r="11" spans="1:15" s="450" customFormat="1" ht="12" customHeight="1" thickTop="1">
      <c r="A11" s="6261"/>
      <c r="B11" s="6261"/>
      <c r="C11" s="6261"/>
      <c r="D11" s="6261"/>
    </row>
    <row r="12" spans="1:15" s="450" customFormat="1" ht="18" customHeight="1">
      <c r="A12" s="1481" t="s">
        <v>1608</v>
      </c>
      <c r="B12" s="1481"/>
      <c r="C12" s="1481"/>
      <c r="D12" s="1481"/>
      <c r="E12" s="1481"/>
      <c r="F12" s="1481"/>
      <c r="G12" s="1481"/>
      <c r="H12" s="1481"/>
      <c r="I12" s="1481"/>
      <c r="J12" s="1481"/>
      <c r="K12" s="1481"/>
    </row>
    <row r="13" spans="1:15" s="450" customFormat="1" ht="18" customHeight="1">
      <c r="A13" s="1112" t="s">
        <v>679</v>
      </c>
      <c r="B13" s="1112"/>
      <c r="C13" s="1112"/>
      <c r="D13" s="1112"/>
      <c r="E13" s="1112"/>
      <c r="F13" s="1112"/>
      <c r="G13" s="1112"/>
      <c r="H13" s="1112"/>
      <c r="I13" s="1112"/>
      <c r="J13" s="1112"/>
      <c r="K13" s="1112"/>
      <c r="L13" s="152"/>
      <c r="M13" s="152"/>
      <c r="N13" s="152"/>
      <c r="O13" s="152"/>
    </row>
    <row r="14" spans="1:15" s="450" customFormat="1" ht="18" customHeight="1">
      <c r="A14" s="6247" t="s">
        <v>1526</v>
      </c>
      <c r="B14" s="6247"/>
      <c r="C14" s="6247"/>
      <c r="D14" s="6247"/>
      <c r="E14" s="1025"/>
      <c r="F14" s="1025"/>
      <c r="G14" s="1025"/>
      <c r="H14" s="1025"/>
      <c r="I14" s="1025"/>
      <c r="J14" s="1025"/>
      <c r="K14" s="1025"/>
    </row>
    <row r="15" spans="1:15" s="450" customFormat="1" ht="18" customHeight="1">
      <c r="A15" s="450" t="s">
        <v>104</v>
      </c>
    </row>
    <row r="16" spans="1:15" s="450" customFormat="1" ht="12" customHeight="1">
      <c r="A16" s="6532" t="s">
        <v>1609</v>
      </c>
      <c r="B16" s="6532"/>
      <c r="C16" s="6532"/>
      <c r="D16" s="6532"/>
      <c r="E16" s="6532"/>
      <c r="F16" s="6532"/>
      <c r="G16" s="6532"/>
    </row>
    <row r="35" ht="28.5" customHeight="1"/>
    <row r="36" ht="20.100000000000001" customHeight="1"/>
    <row r="37" ht="20.100000000000001" customHeight="1"/>
    <row r="38" ht="20.100000000000001" customHeight="1"/>
  </sheetData>
  <mergeCells count="10">
    <mergeCell ref="A16:G16"/>
    <mergeCell ref="A11:D11"/>
    <mergeCell ref="A14:D14"/>
    <mergeCell ref="A2:G2"/>
    <mergeCell ref="A3:G3"/>
    <mergeCell ref="A4:A5"/>
    <mergeCell ref="B4:B5"/>
    <mergeCell ref="C4:C5"/>
    <mergeCell ref="D4:E4"/>
    <mergeCell ref="F4:G4"/>
  </mergeCells>
  <hyperlinks>
    <hyperlink ref="A1" r:id="rId1"/>
  </hyperlinks>
  <pageMargins left="0.7" right="0.7" top="0.75" bottom="0.75" header="0.3" footer="0.3"/>
  <pageSetup paperSize="9" fitToWidth="0" orientation="landscape" r:id="rId2"/>
  <headerFooter alignWithMargins="0">
    <oddFooter>&amp;R97</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8">
    <pageSetUpPr fitToPage="1"/>
  </sheetPr>
  <dimension ref="A1:P22"/>
  <sheetViews>
    <sheetView view="pageBreakPreview" zoomScale="60" zoomScaleNormal="100" workbookViewId="0">
      <selection activeCell="H15" sqref="H15"/>
    </sheetView>
  </sheetViews>
  <sheetFormatPr defaultRowHeight="12.75"/>
  <cols>
    <col min="1" max="1" width="47.140625" style="152" customWidth="1"/>
    <col min="2" max="3" width="17" style="152" customWidth="1"/>
    <col min="4" max="4" width="15.85546875" style="152" customWidth="1"/>
    <col min="5" max="5" width="14.7109375" style="152" customWidth="1"/>
    <col min="6" max="6" width="15.85546875" style="152" customWidth="1"/>
    <col min="7" max="7" width="14.28515625" style="152" customWidth="1"/>
    <col min="8" max="16384" width="9.140625" style="152"/>
  </cols>
  <sheetData>
    <row r="1" spans="1:16" s="452" customFormat="1" ht="13.5" thickBot="1">
      <c r="A1" s="1490" t="s">
        <v>0</v>
      </c>
      <c r="G1" s="474" t="s">
        <v>1</v>
      </c>
    </row>
    <row r="2" spans="1:16" ht="26.25" customHeight="1" thickTop="1">
      <c r="A2" s="6250" t="s">
        <v>1967</v>
      </c>
      <c r="B2" s="6251"/>
      <c r="C2" s="6251"/>
      <c r="D2" s="6251"/>
      <c r="E2" s="6251"/>
      <c r="F2" s="6251"/>
      <c r="G2" s="6252"/>
    </row>
    <row r="3" spans="1:16" ht="27.75" customHeight="1">
      <c r="A3" s="6452" t="s">
        <v>1477</v>
      </c>
      <c r="B3" s="6453"/>
      <c r="C3" s="6453"/>
      <c r="D3" s="6453"/>
      <c r="E3" s="6453"/>
      <c r="F3" s="6453"/>
      <c r="G3" s="6454"/>
    </row>
    <row r="4" spans="1:16" ht="33" customHeight="1" thickBot="1">
      <c r="A4" s="6512"/>
      <c r="B4" s="6457"/>
      <c r="C4" s="6457"/>
      <c r="D4" s="6457"/>
      <c r="E4" s="6457"/>
      <c r="F4" s="6457"/>
      <c r="G4" s="6513"/>
    </row>
    <row r="5" spans="1:16" ht="54" customHeight="1" thickBot="1">
      <c r="A5" s="1728" t="s">
        <v>1610</v>
      </c>
      <c r="B5" s="914">
        <v>2008</v>
      </c>
      <c r="C5" s="914">
        <v>2009</v>
      </c>
      <c r="D5" s="914">
        <v>2010</v>
      </c>
      <c r="E5" s="914">
        <v>2011</v>
      </c>
      <c r="F5" s="914">
        <v>2012</v>
      </c>
      <c r="G5" s="1729">
        <v>2013</v>
      </c>
    </row>
    <row r="6" spans="1:16" s="450" customFormat="1" ht="30" customHeight="1">
      <c r="A6" s="1730" t="s">
        <v>1611</v>
      </c>
      <c r="B6" s="360">
        <v>66524</v>
      </c>
      <c r="C6" s="360">
        <v>63961</v>
      </c>
      <c r="D6" s="360">
        <v>55803</v>
      </c>
      <c r="E6" s="360">
        <v>51887</v>
      </c>
      <c r="F6" s="360">
        <v>36981</v>
      </c>
      <c r="G6" s="1731">
        <v>35727</v>
      </c>
    </row>
    <row r="7" spans="1:16" s="450" customFormat="1" ht="30" customHeight="1">
      <c r="A7" s="693" t="s">
        <v>1612</v>
      </c>
      <c r="B7" s="364">
        <v>904261</v>
      </c>
      <c r="C7" s="364">
        <v>948497</v>
      </c>
      <c r="D7" s="364">
        <v>988839</v>
      </c>
      <c r="E7" s="364">
        <v>1022553</v>
      </c>
      <c r="F7" s="364">
        <v>1078281</v>
      </c>
      <c r="G7" s="1732">
        <v>1098291</v>
      </c>
    </row>
    <row r="8" spans="1:16" s="450" customFormat="1" ht="30" customHeight="1">
      <c r="A8" s="693" t="s">
        <v>1613</v>
      </c>
      <c r="B8" s="364">
        <v>84084</v>
      </c>
      <c r="C8" s="364">
        <v>59283</v>
      </c>
      <c r="D8" s="364">
        <v>54347</v>
      </c>
      <c r="E8" s="364">
        <v>43214</v>
      </c>
      <c r="F8" s="364">
        <v>21466</v>
      </c>
      <c r="G8" s="1732">
        <v>21759</v>
      </c>
    </row>
    <row r="9" spans="1:16" s="450" customFormat="1" ht="30" customHeight="1">
      <c r="A9" s="1733" t="s">
        <v>1614</v>
      </c>
      <c r="B9" s="1734">
        <v>1054869</v>
      </c>
      <c r="C9" s="1734">
        <v>1071741</v>
      </c>
      <c r="D9" s="1734">
        <v>1098989</v>
      </c>
      <c r="E9" s="1734">
        <v>1117654</v>
      </c>
      <c r="F9" s="1734">
        <v>1136728</v>
      </c>
      <c r="G9" s="1735">
        <v>1155777</v>
      </c>
    </row>
    <row r="10" spans="1:16" s="450" customFormat="1" ht="30" customHeight="1">
      <c r="A10" s="693" t="s">
        <v>1615</v>
      </c>
      <c r="B10" s="1736">
        <f t="shared" ref="B10:G10" si="0">B6/B9*100</f>
        <v>6.3063754835908536</v>
      </c>
      <c r="C10" s="1736">
        <f t="shared" si="0"/>
        <v>5.967953078215726</v>
      </c>
      <c r="D10" s="1736">
        <f t="shared" si="0"/>
        <v>5.0776668374296747</v>
      </c>
      <c r="E10" s="1736">
        <f t="shared" si="0"/>
        <v>4.6424922203114738</v>
      </c>
      <c r="F10" s="1736">
        <f t="shared" si="0"/>
        <v>3.2532848667403282</v>
      </c>
      <c r="G10" s="1737">
        <f t="shared" si="0"/>
        <v>3.0911672407393467</v>
      </c>
    </row>
    <row r="11" spans="1:16" s="450" customFormat="1" ht="30" customHeight="1">
      <c r="A11" s="693" t="s">
        <v>1616</v>
      </c>
      <c r="B11" s="1736">
        <f t="shared" ref="B11:G11" si="1">B7/B9*100</f>
        <v>85.722587354448748</v>
      </c>
      <c r="C11" s="1736">
        <f t="shared" si="1"/>
        <v>88.500579897568528</v>
      </c>
      <c r="D11" s="1736">
        <f t="shared" si="1"/>
        <v>89.977151727633313</v>
      </c>
      <c r="E11" s="1736">
        <f t="shared" si="1"/>
        <v>91.491016003163779</v>
      </c>
      <c r="F11" s="1736">
        <f t="shared" si="1"/>
        <v>94.85831263063811</v>
      </c>
      <c r="G11" s="1737">
        <f t="shared" si="1"/>
        <v>95.026203151646044</v>
      </c>
    </row>
    <row r="12" spans="1:16" s="450" customFormat="1" ht="30" customHeight="1">
      <c r="A12" s="693" t="s">
        <v>1617</v>
      </c>
      <c r="B12" s="1736">
        <f t="shared" ref="B12:G12" si="2">B8/B9*100</f>
        <v>7.9710371619603952</v>
      </c>
      <c r="C12" s="1736">
        <f t="shared" si="2"/>
        <v>5.5314670242157389</v>
      </c>
      <c r="D12" s="1736">
        <f t="shared" si="2"/>
        <v>4.9451814349370196</v>
      </c>
      <c r="E12" s="1736">
        <f t="shared" si="2"/>
        <v>3.866491776524756</v>
      </c>
      <c r="F12" s="1736">
        <f t="shared" si="2"/>
        <v>1.8884025026215594</v>
      </c>
      <c r="G12" s="1737">
        <f t="shared" si="2"/>
        <v>1.8826296076146176</v>
      </c>
    </row>
    <row r="13" spans="1:16" s="450" customFormat="1" ht="30" customHeight="1" thickBot="1">
      <c r="A13" s="1738" t="s">
        <v>1618</v>
      </c>
      <c r="B13" s="1739">
        <v>100</v>
      </c>
      <c r="C13" s="1739">
        <v>100</v>
      </c>
      <c r="D13" s="1739">
        <v>100</v>
      </c>
      <c r="E13" s="1739">
        <v>100</v>
      </c>
      <c r="F13" s="1739">
        <v>100</v>
      </c>
      <c r="G13" s="1740">
        <v>100</v>
      </c>
    </row>
    <row r="14" spans="1:16" s="450" customFormat="1" ht="19.5" customHeight="1" thickTop="1">
      <c r="A14" s="1481"/>
      <c r="B14" s="1481"/>
      <c r="C14" s="1481"/>
      <c r="D14" s="1481"/>
      <c r="E14" s="1481"/>
      <c r="F14" s="1481"/>
      <c r="G14" s="1481"/>
      <c r="H14" s="1481"/>
      <c r="I14" s="1481"/>
    </row>
    <row r="15" spans="1:16" s="450" customFormat="1" ht="18" customHeight="1">
      <c r="A15" s="1481" t="s">
        <v>1501</v>
      </c>
      <c r="B15" s="1481"/>
      <c r="C15" s="1481"/>
      <c r="D15" s="1481"/>
      <c r="E15" s="1481"/>
      <c r="F15" s="1481"/>
      <c r="G15" s="1481"/>
      <c r="H15" s="1481"/>
      <c r="I15" s="1481"/>
      <c r="J15" s="1481"/>
      <c r="K15" s="1481"/>
      <c r="L15" s="1481"/>
      <c r="M15" s="152"/>
      <c r="N15" s="152"/>
      <c r="O15" s="152"/>
      <c r="P15" s="152"/>
    </row>
    <row r="16" spans="1:16" s="450" customFormat="1" ht="18" customHeight="1">
      <c r="A16" s="1112" t="s">
        <v>679</v>
      </c>
      <c r="B16" s="1112"/>
      <c r="C16" s="1112"/>
      <c r="D16" s="1112"/>
      <c r="E16" s="1112"/>
      <c r="F16" s="1112"/>
      <c r="G16" s="1112"/>
      <c r="H16" s="1112"/>
      <c r="I16" s="1112"/>
      <c r="J16" s="1112"/>
      <c r="K16" s="1112"/>
      <c r="L16" s="1112"/>
      <c r="M16" s="152"/>
      <c r="N16" s="152"/>
      <c r="O16" s="152"/>
      <c r="P16" s="152"/>
    </row>
    <row r="17" spans="1:16" s="450" customFormat="1" ht="15" customHeight="1">
      <c r="A17" s="450" t="s">
        <v>1619</v>
      </c>
      <c r="M17" s="152"/>
      <c r="N17" s="152"/>
      <c r="O17" s="152"/>
      <c r="P17" s="152"/>
    </row>
    <row r="18" spans="1:16" s="450" customFormat="1" ht="16.5" customHeight="1">
      <c r="A18" s="804" t="s">
        <v>1620</v>
      </c>
      <c r="B18" s="804"/>
      <c r="C18" s="804"/>
      <c r="D18" s="804"/>
      <c r="E18" s="804"/>
      <c r="F18" s="804"/>
      <c r="G18" s="804"/>
      <c r="H18" s="804"/>
      <c r="I18" s="804"/>
      <c r="J18" s="804"/>
      <c r="K18" s="804"/>
      <c r="L18" s="804"/>
      <c r="M18" s="804"/>
      <c r="N18" s="804"/>
      <c r="O18" s="804"/>
      <c r="P18" s="804"/>
    </row>
    <row r="19" spans="1:16" s="450" customFormat="1" ht="90" customHeight="1">
      <c r="A19" s="6532" t="s">
        <v>1621</v>
      </c>
      <c r="B19" s="6532"/>
      <c r="C19" s="6532"/>
      <c r="D19" s="6532"/>
      <c r="E19" s="6532"/>
      <c r="F19" s="6532"/>
      <c r="G19" s="6532"/>
      <c r="H19" s="804"/>
      <c r="I19" s="804"/>
      <c r="J19" s="804"/>
      <c r="K19" s="804"/>
      <c r="L19" s="804"/>
      <c r="M19" s="804"/>
      <c r="N19" s="804"/>
      <c r="O19" s="804"/>
      <c r="P19" s="804"/>
    </row>
    <row r="20" spans="1:16" s="450" customFormat="1">
      <c r="A20" s="152"/>
      <c r="B20" s="152"/>
      <c r="C20" s="152"/>
    </row>
    <row r="21" spans="1:16" s="450" customFormat="1">
      <c r="A21" s="152"/>
      <c r="B21" s="152"/>
      <c r="C21" s="152"/>
    </row>
    <row r="22" spans="1:16" s="450" customFormat="1">
      <c r="A22" s="152"/>
      <c r="B22" s="152"/>
      <c r="C22" s="152"/>
    </row>
  </sheetData>
  <mergeCells count="3">
    <mergeCell ref="A19:G19"/>
    <mergeCell ref="A2:G2"/>
    <mergeCell ref="A3:G4"/>
  </mergeCells>
  <hyperlinks>
    <hyperlink ref="A1" r:id="rId1"/>
  </hyperlinks>
  <pageMargins left="0.70866141732283472" right="0.70866141732283472" top="0.74803149606299213" bottom="0.74803149606299213" header="0.31496062992125984" footer="0.31496062992125984"/>
  <pageSetup paperSize="9" scale="87" fitToWidth="0" orientation="landscape" r:id="rId2"/>
  <headerFooter>
    <oddFooter>&amp;R98</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9"/>
  <dimension ref="A1:O49"/>
  <sheetViews>
    <sheetView view="pageBreakPreview" zoomScale="60" zoomScaleNormal="100" workbookViewId="0">
      <selection activeCell="H15" sqref="H15"/>
    </sheetView>
  </sheetViews>
  <sheetFormatPr defaultRowHeight="12.75"/>
  <cols>
    <col min="1" max="1" width="47.140625" style="152" customWidth="1"/>
    <col min="2" max="2" width="21.85546875" style="152" customWidth="1"/>
    <col min="3" max="3" width="20.42578125" style="152" customWidth="1"/>
    <col min="4" max="4" width="20.7109375" style="152" customWidth="1"/>
    <col min="5" max="5" width="19.140625" style="152" customWidth="1"/>
    <col min="6" max="16384" width="9.140625" style="152"/>
  </cols>
  <sheetData>
    <row r="1" spans="1:15" s="452" customFormat="1" ht="13.5" thickBot="1">
      <c r="A1" s="1490" t="s">
        <v>0</v>
      </c>
      <c r="E1" s="474" t="s">
        <v>1</v>
      </c>
    </row>
    <row r="2" spans="1:15" ht="26.25" customHeight="1" thickTop="1">
      <c r="A2" s="6250" t="s">
        <v>1966</v>
      </c>
      <c r="B2" s="6251"/>
      <c r="C2" s="6251"/>
      <c r="D2" s="6251"/>
      <c r="E2" s="6252"/>
    </row>
    <row r="3" spans="1:15" ht="23.25" customHeight="1">
      <c r="A3" s="6452" t="s">
        <v>1622</v>
      </c>
      <c r="B3" s="6453"/>
      <c r="C3" s="6453"/>
      <c r="D3" s="6453"/>
      <c r="E3" s="6454"/>
    </row>
    <row r="4" spans="1:15" ht="26.25" customHeight="1" thickBot="1">
      <c r="A4" s="6285"/>
      <c r="B4" s="6457"/>
      <c r="C4" s="6457"/>
      <c r="D4" s="6457"/>
      <c r="E4" s="6513"/>
    </row>
    <row r="5" spans="1:15" ht="54" customHeight="1" thickBot="1">
      <c r="A5" s="1364" t="s">
        <v>1610</v>
      </c>
      <c r="B5" s="878" t="s">
        <v>1623</v>
      </c>
      <c r="C5" s="861" t="s">
        <v>1624</v>
      </c>
      <c r="D5" s="861" t="s">
        <v>1625</v>
      </c>
      <c r="E5" s="1741" t="s">
        <v>1626</v>
      </c>
    </row>
    <row r="6" spans="1:15" s="450" customFormat="1" ht="30" customHeight="1">
      <c r="A6" s="1742" t="s">
        <v>1627</v>
      </c>
      <c r="B6" s="1743" t="s">
        <v>1628</v>
      </c>
      <c r="C6" s="1744" t="s">
        <v>1629</v>
      </c>
      <c r="D6" s="1744" t="s">
        <v>1629</v>
      </c>
      <c r="E6" s="1745" t="s">
        <v>1630</v>
      </c>
    </row>
    <row r="7" spans="1:15" s="450" customFormat="1" ht="30" customHeight="1">
      <c r="A7" s="1746" t="s">
        <v>1631</v>
      </c>
      <c r="B7" s="1747" t="s">
        <v>1632</v>
      </c>
      <c r="C7" s="1748" t="s">
        <v>1632</v>
      </c>
      <c r="D7" s="1748" t="s">
        <v>1633</v>
      </c>
      <c r="E7" s="1749" t="s">
        <v>1634</v>
      </c>
    </row>
    <row r="8" spans="1:15" s="450" customFormat="1" ht="30" customHeight="1">
      <c r="A8" s="1746" t="s">
        <v>1635</v>
      </c>
      <c r="B8" s="1747" t="s">
        <v>1636</v>
      </c>
      <c r="C8" s="1748" t="s">
        <v>1637</v>
      </c>
      <c r="D8" s="1748" t="s">
        <v>1637</v>
      </c>
      <c r="E8" s="1749" t="s">
        <v>1638</v>
      </c>
    </row>
    <row r="9" spans="1:15" s="450" customFormat="1" ht="30" customHeight="1">
      <c r="A9" s="1746" t="s">
        <v>1639</v>
      </c>
      <c r="B9" s="1747" t="s">
        <v>9</v>
      </c>
      <c r="C9" s="1748" t="s">
        <v>9</v>
      </c>
      <c r="D9" s="1748" t="s">
        <v>9</v>
      </c>
      <c r="E9" s="1749" t="s">
        <v>1640</v>
      </c>
    </row>
    <row r="10" spans="1:15" s="450" customFormat="1" ht="30" customHeight="1" thickBot="1">
      <c r="A10" s="1750" t="s">
        <v>1641</v>
      </c>
      <c r="B10" s="1751" t="s">
        <v>1642</v>
      </c>
      <c r="C10" s="1752" t="s">
        <v>1643</v>
      </c>
      <c r="D10" s="1752" t="s">
        <v>1644</v>
      </c>
      <c r="E10" s="1753" t="s">
        <v>1645</v>
      </c>
    </row>
    <row r="11" spans="1:15" s="450" customFormat="1" ht="19.5" customHeight="1" thickTop="1">
      <c r="A11" s="1481"/>
      <c r="B11" s="1481"/>
      <c r="C11" s="1481"/>
      <c r="D11" s="1481"/>
      <c r="E11" s="1481"/>
      <c r="F11" s="1481"/>
      <c r="G11" s="1481"/>
      <c r="H11" s="1481"/>
    </row>
    <row r="12" spans="1:15" s="450" customFormat="1" ht="18" customHeight="1">
      <c r="A12" s="1481" t="s">
        <v>1501</v>
      </c>
      <c r="B12" s="1481"/>
      <c r="C12" s="1481"/>
      <c r="D12" s="1481"/>
      <c r="E12" s="1481"/>
      <c r="F12" s="1481"/>
      <c r="G12" s="1481"/>
      <c r="H12" s="1481"/>
      <c r="I12" s="1481"/>
      <c r="J12" s="1481"/>
      <c r="K12" s="1481"/>
      <c r="L12" s="152"/>
      <c r="M12" s="152"/>
      <c r="N12" s="152"/>
      <c r="O12" s="152"/>
    </row>
    <row r="13" spans="1:15" s="450" customFormat="1" ht="18" customHeight="1">
      <c r="A13" s="1112" t="s">
        <v>1646</v>
      </c>
      <c r="B13" s="1112"/>
      <c r="C13" s="1112"/>
      <c r="D13" s="1112"/>
      <c r="E13" s="1112"/>
      <c r="F13" s="1112"/>
      <c r="G13" s="1112"/>
      <c r="H13" s="1112"/>
      <c r="I13" s="1112"/>
      <c r="J13" s="1112"/>
      <c r="K13" s="1112"/>
      <c r="L13" s="152"/>
      <c r="M13" s="152"/>
      <c r="N13" s="152"/>
      <c r="O13" s="152"/>
    </row>
    <row r="14" spans="1:15" s="450" customFormat="1" ht="18" customHeight="1">
      <c r="A14" s="6247" t="s">
        <v>1647</v>
      </c>
      <c r="B14" s="6247"/>
      <c r="C14" s="1025"/>
      <c r="D14" s="1025"/>
      <c r="E14" s="1025"/>
      <c r="F14" s="1025"/>
      <c r="G14" s="1025"/>
      <c r="H14" s="1025"/>
      <c r="I14" s="1025"/>
      <c r="J14" s="1025"/>
      <c r="K14" s="1025"/>
      <c r="L14" s="152"/>
      <c r="M14" s="152"/>
      <c r="N14" s="152"/>
      <c r="O14" s="152"/>
    </row>
    <row r="15" spans="1:15" s="450" customFormat="1" ht="15" customHeight="1">
      <c r="A15" s="450" t="s">
        <v>104</v>
      </c>
      <c r="L15" s="152"/>
      <c r="M15" s="152"/>
      <c r="N15" s="152"/>
      <c r="O15" s="152"/>
    </row>
    <row r="16" spans="1:15" s="450" customFormat="1" ht="15" customHeight="1">
      <c r="A16" s="152" t="s">
        <v>1648</v>
      </c>
      <c r="B16" s="152"/>
      <c r="F16" s="152"/>
      <c r="G16" s="152"/>
    </row>
    <row r="17" spans="1:2" s="450" customFormat="1" ht="12.75" customHeight="1">
      <c r="A17" s="152"/>
      <c r="B17" s="152"/>
    </row>
    <row r="18" spans="1:2" s="450" customFormat="1" ht="12.75" customHeight="1">
      <c r="A18" s="152"/>
      <c r="B18" s="152"/>
    </row>
    <row r="19" spans="1:2" s="450" customFormat="1" ht="12.75" customHeight="1">
      <c r="A19" s="152"/>
      <c r="B19" s="152"/>
    </row>
    <row r="20" spans="1:2" s="450" customFormat="1" ht="12.75" customHeight="1">
      <c r="A20" s="152"/>
      <c r="B20" s="152"/>
    </row>
    <row r="21" spans="1:2" ht="12.75" customHeight="1"/>
    <row r="22" spans="1:2" ht="12.75" customHeight="1"/>
    <row r="23" spans="1:2" ht="12.75" customHeight="1"/>
    <row r="24" spans="1:2" ht="12.75" customHeight="1"/>
    <row r="25" spans="1:2" ht="12.75" customHeight="1"/>
    <row r="46" ht="28.5" customHeight="1"/>
    <row r="47" ht="20.100000000000001" customHeight="1"/>
    <row r="48" ht="20.100000000000001" customHeight="1"/>
    <row r="49" ht="20.100000000000001" customHeight="1"/>
  </sheetData>
  <mergeCells count="3">
    <mergeCell ref="A2:E2"/>
    <mergeCell ref="A3:E4"/>
    <mergeCell ref="A14:B14"/>
  </mergeCells>
  <hyperlinks>
    <hyperlink ref="A1" r:id="rId1"/>
  </hyperlinks>
  <pageMargins left="0.74803149606299213" right="0.74803149606299213" top="0.98425196850393704" bottom="0.98425196850393704" header="0.51181102362204722" footer="0.51181102362204722"/>
  <pageSetup paperSize="9" orientation="landscape" r:id="rId2"/>
  <headerFooter alignWithMargins="0">
    <oddFooter>&amp;R99</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00">
    <pageSetUpPr fitToPage="1"/>
  </sheetPr>
  <dimension ref="A1:K18"/>
  <sheetViews>
    <sheetView view="pageBreakPreview" zoomScale="60" zoomScaleNormal="100" workbookViewId="0">
      <selection activeCell="H15" sqref="H15"/>
    </sheetView>
  </sheetViews>
  <sheetFormatPr defaultRowHeight="12.75"/>
  <cols>
    <col min="1" max="1" width="44.140625" style="152" customWidth="1"/>
    <col min="2" max="2" width="16.85546875" style="152" customWidth="1"/>
    <col min="3" max="3" width="16.140625" style="152" customWidth="1"/>
    <col min="4" max="4" width="15.5703125" style="152" customWidth="1"/>
    <col min="5" max="5" width="16.140625" style="152" customWidth="1"/>
    <col min="6" max="6" width="17" style="152" customWidth="1"/>
    <col min="7" max="16384" width="9.140625" style="152"/>
  </cols>
  <sheetData>
    <row r="1" spans="1:11" s="452" customFormat="1" ht="13.5" thickBot="1">
      <c r="A1" s="1490" t="s">
        <v>0</v>
      </c>
      <c r="F1" s="474" t="s">
        <v>1</v>
      </c>
    </row>
    <row r="2" spans="1:11" ht="26.25" customHeight="1" thickTop="1">
      <c r="A2" s="6250" t="s">
        <v>1965</v>
      </c>
      <c r="B2" s="6251"/>
      <c r="C2" s="6251"/>
      <c r="D2" s="6251"/>
      <c r="E2" s="6251"/>
      <c r="F2" s="6252"/>
    </row>
    <row r="3" spans="1:11" ht="27.75" customHeight="1">
      <c r="A3" s="6452" t="s">
        <v>1649</v>
      </c>
      <c r="B3" s="6453"/>
      <c r="C3" s="6453"/>
      <c r="D3" s="6453"/>
      <c r="E3" s="6453"/>
      <c r="F3" s="6454"/>
    </row>
    <row r="4" spans="1:11" ht="23.25" customHeight="1" thickBot="1">
      <c r="A4" s="6285"/>
      <c r="B4" s="6286"/>
      <c r="C4" s="6286"/>
      <c r="D4" s="6286"/>
      <c r="E4" s="6286"/>
      <c r="F4" s="6287"/>
    </row>
    <row r="5" spans="1:11" ht="54" customHeight="1" thickBot="1">
      <c r="A5" s="698" t="s">
        <v>1610</v>
      </c>
      <c r="B5" s="1754">
        <v>2009</v>
      </c>
      <c r="C5" s="673">
        <v>2010</v>
      </c>
      <c r="D5" s="1033">
        <v>2011</v>
      </c>
      <c r="E5" s="1033">
        <v>2012</v>
      </c>
      <c r="F5" s="755" t="s">
        <v>686</v>
      </c>
    </row>
    <row r="6" spans="1:11" s="450" customFormat="1" ht="30" customHeight="1">
      <c r="A6" s="1742" t="s">
        <v>1650</v>
      </c>
      <c r="B6" s="1755">
        <v>74</v>
      </c>
      <c r="C6" s="1755">
        <v>126</v>
      </c>
      <c r="D6" s="1756">
        <v>157</v>
      </c>
      <c r="E6" s="1756">
        <v>129</v>
      </c>
      <c r="F6" s="1757">
        <v>114</v>
      </c>
    </row>
    <row r="7" spans="1:11" s="450" customFormat="1" ht="30" customHeight="1">
      <c r="A7" s="1746" t="s">
        <v>1651</v>
      </c>
      <c r="B7" s="1758">
        <v>44</v>
      </c>
      <c r="C7" s="1758">
        <v>71</v>
      </c>
      <c r="D7" s="1759">
        <v>29</v>
      </c>
      <c r="E7" s="1759">
        <v>72</v>
      </c>
      <c r="F7" s="1760">
        <v>16</v>
      </c>
    </row>
    <row r="8" spans="1:11" s="450" customFormat="1" ht="30" customHeight="1">
      <c r="A8" s="1746" t="s">
        <v>1652</v>
      </c>
      <c r="B8" s="1758">
        <v>1025</v>
      </c>
      <c r="C8" s="1758">
        <v>1655</v>
      </c>
      <c r="D8" s="1759">
        <v>809</v>
      </c>
      <c r="E8" s="1759">
        <v>1708</v>
      </c>
      <c r="F8" s="1760">
        <v>345</v>
      </c>
    </row>
    <row r="9" spans="1:11" s="450" customFormat="1" ht="30" customHeight="1">
      <c r="A9" s="1746" t="s">
        <v>1653</v>
      </c>
      <c r="B9" s="1758">
        <v>210</v>
      </c>
      <c r="C9" s="1758">
        <v>185</v>
      </c>
      <c r="D9" s="1759">
        <v>176</v>
      </c>
      <c r="E9" s="1759">
        <v>159</v>
      </c>
      <c r="F9" s="1760">
        <v>180</v>
      </c>
    </row>
    <row r="10" spans="1:11" s="450" customFormat="1" ht="30" customHeight="1" thickBot="1">
      <c r="A10" s="1750" t="s">
        <v>1654</v>
      </c>
      <c r="B10" s="1761">
        <v>4181</v>
      </c>
      <c r="C10" s="1761">
        <v>3524</v>
      </c>
      <c r="D10" s="1762">
        <v>4692</v>
      </c>
      <c r="E10" s="1762">
        <v>4692</v>
      </c>
      <c r="F10" s="1763">
        <v>4087</v>
      </c>
    </row>
    <row r="11" spans="1:11" s="450" customFormat="1" ht="19.5" customHeight="1" thickTop="1">
      <c r="A11" s="6261"/>
      <c r="B11" s="6261"/>
      <c r="C11" s="6261"/>
      <c r="D11" s="6261"/>
      <c r="E11" s="6261"/>
      <c r="F11" s="6261"/>
    </row>
    <row r="12" spans="1:11" s="450" customFormat="1" ht="18" customHeight="1">
      <c r="A12" s="6261" t="s">
        <v>1501</v>
      </c>
      <c r="B12" s="6261"/>
      <c r="C12" s="6261"/>
      <c r="D12" s="6261"/>
      <c r="E12" s="6261"/>
      <c r="F12" s="6261"/>
      <c r="G12" s="1481"/>
      <c r="H12" s="152"/>
      <c r="I12" s="152"/>
      <c r="J12" s="152"/>
      <c r="K12" s="152"/>
    </row>
    <row r="13" spans="1:11" s="450" customFormat="1" ht="18" customHeight="1">
      <c r="A13" s="6247" t="s">
        <v>679</v>
      </c>
      <c r="B13" s="6247"/>
      <c r="C13" s="6247"/>
      <c r="D13" s="6247"/>
      <c r="E13" s="6247"/>
      <c r="F13" s="6247"/>
      <c r="G13" s="1112"/>
      <c r="H13" s="152"/>
      <c r="I13" s="152"/>
      <c r="J13" s="152"/>
      <c r="K13" s="152"/>
    </row>
    <row r="14" spans="1:11" s="450" customFormat="1" ht="15" customHeight="1">
      <c r="A14" s="6247" t="s">
        <v>1655</v>
      </c>
      <c r="B14" s="6247"/>
      <c r="C14" s="1025"/>
      <c r="D14" s="1025"/>
      <c r="E14" s="1025"/>
      <c r="F14" s="1025"/>
      <c r="H14" s="152"/>
      <c r="I14" s="152"/>
      <c r="J14" s="152"/>
      <c r="K14" s="152"/>
    </row>
    <row r="15" spans="1:11" s="450" customFormat="1" ht="15.75" customHeight="1">
      <c r="A15" s="6249" t="s">
        <v>104</v>
      </c>
      <c r="B15" s="6249"/>
      <c r="C15" s="6249"/>
      <c r="D15" s="6249"/>
      <c r="E15" s="6249"/>
      <c r="F15" s="6249"/>
    </row>
    <row r="16" spans="1:11" s="450" customFormat="1" ht="13.5" customHeight="1">
      <c r="A16" s="152" t="s">
        <v>1656</v>
      </c>
      <c r="B16" s="152"/>
    </row>
    <row r="17" spans="1:2" s="450" customFormat="1">
      <c r="A17" s="152"/>
      <c r="B17" s="152"/>
    </row>
    <row r="18" spans="1:2" s="450" customFormat="1">
      <c r="A18" s="152"/>
      <c r="B18" s="152"/>
    </row>
  </sheetData>
  <mergeCells count="7">
    <mergeCell ref="A15:F15"/>
    <mergeCell ref="A2:F2"/>
    <mergeCell ref="A3:F4"/>
    <mergeCell ref="A11:F11"/>
    <mergeCell ref="A12:F12"/>
    <mergeCell ref="A13:F13"/>
    <mergeCell ref="A14:B14"/>
  </mergeCells>
  <hyperlinks>
    <hyperlink ref="A1" r:id="rId1"/>
  </hyperlinks>
  <pageMargins left="0.70866141732283472" right="0.70866141732283472" top="0.74803149606299213" bottom="0.74803149606299213" header="0.31496062992125984" footer="0.31496062992125984"/>
  <pageSetup paperSize="9" fitToWidth="0" orientation="landscape" r:id="rId2"/>
  <headerFooter>
    <oddFooter>&amp;R100</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01"/>
  <dimension ref="A1:O20"/>
  <sheetViews>
    <sheetView view="pageBreakPreview" zoomScale="60" zoomScaleNormal="100" workbookViewId="0">
      <selection activeCell="H15" sqref="H15"/>
    </sheetView>
  </sheetViews>
  <sheetFormatPr defaultRowHeight="12.75"/>
  <cols>
    <col min="1" max="1" width="47.140625" style="152" customWidth="1"/>
    <col min="2" max="4" width="26" style="152" customWidth="1"/>
    <col min="5" max="16384" width="9.140625" style="152"/>
  </cols>
  <sheetData>
    <row r="1" spans="1:15" s="452" customFormat="1" ht="13.5" thickBot="1">
      <c r="A1" s="1490" t="s">
        <v>0</v>
      </c>
      <c r="D1" s="474" t="s">
        <v>1</v>
      </c>
    </row>
    <row r="2" spans="1:15" ht="26.25" customHeight="1" thickTop="1">
      <c r="A2" s="6250" t="s">
        <v>1964</v>
      </c>
      <c r="B2" s="6251"/>
      <c r="C2" s="6251"/>
      <c r="D2" s="6252"/>
    </row>
    <row r="3" spans="1:15" ht="27.75" customHeight="1">
      <c r="A3" s="6452" t="s">
        <v>1480</v>
      </c>
      <c r="B3" s="6453"/>
      <c r="C3" s="6453"/>
      <c r="D3" s="6454"/>
    </row>
    <row r="4" spans="1:15" ht="33" customHeight="1" thickBot="1">
      <c r="A4" s="6512"/>
      <c r="B4" s="6457"/>
      <c r="C4" s="6457"/>
      <c r="D4" s="6513"/>
    </row>
    <row r="5" spans="1:15" ht="54" customHeight="1" thickBot="1">
      <c r="A5" s="1764" t="s">
        <v>1657</v>
      </c>
      <c r="B5" s="861" t="s">
        <v>1658</v>
      </c>
      <c r="C5" s="861" t="s">
        <v>1659</v>
      </c>
      <c r="D5" s="1741" t="s">
        <v>1660</v>
      </c>
    </row>
    <row r="6" spans="1:15" s="450" customFormat="1" ht="30" customHeight="1">
      <c r="A6" s="1765" t="s">
        <v>1661</v>
      </c>
      <c r="B6" s="1766">
        <v>44</v>
      </c>
      <c r="C6" s="1766">
        <v>204</v>
      </c>
      <c r="D6" s="1767">
        <v>3278</v>
      </c>
    </row>
    <row r="7" spans="1:15" s="450" customFormat="1" ht="30" customHeight="1">
      <c r="A7" s="1768" t="s">
        <v>1662</v>
      </c>
      <c r="B7" s="1769">
        <v>36</v>
      </c>
      <c r="C7" s="1769">
        <v>162</v>
      </c>
      <c r="D7" s="1770">
        <v>2557</v>
      </c>
    </row>
    <row r="8" spans="1:15" s="450" customFormat="1" ht="30" customHeight="1">
      <c r="A8" s="1768" t="s">
        <v>1595</v>
      </c>
      <c r="B8" s="1769">
        <v>33</v>
      </c>
      <c r="C8" s="1769">
        <v>164</v>
      </c>
      <c r="D8" s="1770">
        <v>2467</v>
      </c>
    </row>
    <row r="9" spans="1:15" s="450" customFormat="1" ht="30" customHeight="1">
      <c r="A9" s="1768" t="s">
        <v>1598</v>
      </c>
      <c r="B9" s="1769">
        <v>38</v>
      </c>
      <c r="C9" s="1769">
        <v>206</v>
      </c>
      <c r="D9" s="1770">
        <v>2652</v>
      </c>
    </row>
    <row r="10" spans="1:15" s="450" customFormat="1" ht="30" customHeight="1">
      <c r="A10" s="1768" t="s">
        <v>1601</v>
      </c>
      <c r="B10" s="1769">
        <v>35</v>
      </c>
      <c r="C10" s="1769">
        <v>244</v>
      </c>
      <c r="D10" s="1770">
        <v>2805</v>
      </c>
    </row>
    <row r="11" spans="1:15" s="450" customFormat="1" ht="30" customHeight="1">
      <c r="A11" s="1768" t="s">
        <v>1604</v>
      </c>
      <c r="B11" s="1769">
        <v>74</v>
      </c>
      <c r="C11" s="1769">
        <v>252</v>
      </c>
      <c r="D11" s="1770">
        <v>3238</v>
      </c>
    </row>
    <row r="12" spans="1:15" s="450" customFormat="1" ht="30" customHeight="1" thickBot="1">
      <c r="A12" s="1771" t="s">
        <v>1607</v>
      </c>
      <c r="B12" s="1772">
        <v>61</v>
      </c>
      <c r="C12" s="1772">
        <v>311</v>
      </c>
      <c r="D12" s="1773">
        <v>3397</v>
      </c>
    </row>
    <row r="13" spans="1:15" s="450" customFormat="1" ht="19.5" customHeight="1" thickTop="1">
      <c r="A13" s="1481"/>
      <c r="B13" s="1481"/>
      <c r="C13" s="1481"/>
      <c r="D13" s="1481"/>
      <c r="E13" s="1481"/>
      <c r="F13" s="1481"/>
      <c r="G13" s="1481"/>
      <c r="H13" s="1481"/>
    </row>
    <row r="14" spans="1:15" s="450" customFormat="1" ht="18" customHeight="1">
      <c r="A14" s="6261" t="s">
        <v>1501</v>
      </c>
      <c r="B14" s="6261"/>
      <c r="C14" s="6261"/>
      <c r="D14" s="6261"/>
      <c r="E14" s="1481"/>
      <c r="F14" s="1481"/>
      <c r="G14" s="1481"/>
      <c r="H14" s="1481"/>
      <c r="I14" s="1481"/>
      <c r="J14" s="1481"/>
      <c r="K14" s="1481"/>
      <c r="L14" s="152"/>
      <c r="M14" s="152"/>
      <c r="N14" s="152"/>
      <c r="O14" s="152"/>
    </row>
    <row r="15" spans="1:15" s="450" customFormat="1" ht="18" customHeight="1">
      <c r="A15" s="6247" t="s">
        <v>679</v>
      </c>
      <c r="B15" s="6247"/>
      <c r="C15" s="6247"/>
      <c r="D15" s="6247"/>
      <c r="E15" s="1112"/>
      <c r="F15" s="1112"/>
      <c r="G15" s="1112"/>
      <c r="H15" s="1112"/>
      <c r="I15" s="1112"/>
      <c r="J15" s="1112"/>
      <c r="K15" s="1112"/>
      <c r="L15" s="152"/>
      <c r="M15" s="152"/>
      <c r="N15" s="152"/>
      <c r="O15" s="152"/>
    </row>
    <row r="16" spans="1:15" s="450" customFormat="1" ht="18" customHeight="1">
      <c r="A16" s="6247" t="s">
        <v>1655</v>
      </c>
      <c r="B16" s="6247"/>
      <c r="C16" s="6247"/>
      <c r="D16" s="6247"/>
      <c r="E16" s="1025"/>
      <c r="F16" s="1025"/>
      <c r="G16" s="1025"/>
      <c r="H16" s="1025"/>
      <c r="I16" s="1025"/>
      <c r="J16" s="1025"/>
      <c r="K16" s="1025"/>
      <c r="L16" s="152"/>
      <c r="M16" s="152"/>
      <c r="N16" s="152"/>
      <c r="O16" s="152"/>
    </row>
    <row r="17" spans="1:15" s="450" customFormat="1" ht="15.75" customHeight="1">
      <c r="A17" s="6249" t="s">
        <v>104</v>
      </c>
      <c r="B17" s="6249"/>
      <c r="C17" s="6249"/>
      <c r="D17" s="6249"/>
      <c r="L17" s="152"/>
      <c r="M17" s="152"/>
      <c r="N17" s="152"/>
      <c r="O17" s="152"/>
    </row>
    <row r="18" spans="1:15" s="450" customFormat="1" ht="10.5" customHeight="1">
      <c r="A18" s="152"/>
      <c r="B18" s="152"/>
      <c r="C18" s="152"/>
      <c r="D18" s="152"/>
      <c r="E18" s="152"/>
      <c r="F18" s="152"/>
      <c r="G18" s="152"/>
    </row>
    <row r="19" spans="1:15" s="450" customFormat="1">
      <c r="A19" s="152"/>
      <c r="B19" s="152"/>
      <c r="C19" s="152"/>
      <c r="D19" s="152"/>
    </row>
    <row r="20" spans="1:15" s="450" customFormat="1">
      <c r="A20" s="152"/>
      <c r="B20" s="152"/>
      <c r="C20" s="152"/>
      <c r="D20" s="152"/>
    </row>
  </sheetData>
  <mergeCells count="6">
    <mergeCell ref="A17:D17"/>
    <mergeCell ref="A2:D2"/>
    <mergeCell ref="A3:D4"/>
    <mergeCell ref="A14:D14"/>
    <mergeCell ref="A15:D15"/>
    <mergeCell ref="A16:D16"/>
  </mergeCells>
  <hyperlinks>
    <hyperlink ref="A1" r:id="rId1"/>
  </hyperlinks>
  <pageMargins left="0.70866141732283472" right="0.70866141732283472" top="0.74803149606299213" bottom="0.74803149606299213" header="0.31496062992125984" footer="0.31496062992125984"/>
  <pageSetup paperSize="9" orientation="landscape" r:id="rId2"/>
  <headerFooter>
    <oddFooter xml:space="preserve">&amp;R101
</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02"/>
  <dimension ref="A1:O19"/>
  <sheetViews>
    <sheetView view="pageBreakPreview" zoomScale="60" zoomScaleNormal="100" workbookViewId="0">
      <selection activeCell="H15" sqref="H15"/>
    </sheetView>
  </sheetViews>
  <sheetFormatPr defaultRowHeight="12.75"/>
  <cols>
    <col min="1" max="1" width="47.140625" style="152" customWidth="1"/>
    <col min="2" max="4" width="26" style="152" customWidth="1"/>
    <col min="5" max="16384" width="9.140625" style="152"/>
  </cols>
  <sheetData>
    <row r="1" spans="1:15" s="452" customFormat="1" ht="13.5" thickBot="1">
      <c r="A1" s="1490" t="s">
        <v>0</v>
      </c>
      <c r="D1" s="474" t="s">
        <v>1</v>
      </c>
    </row>
    <row r="2" spans="1:15" ht="26.25" customHeight="1" thickTop="1">
      <c r="A2" s="6250" t="s">
        <v>1963</v>
      </c>
      <c r="B2" s="6251"/>
      <c r="C2" s="6251"/>
      <c r="D2" s="6252"/>
    </row>
    <row r="3" spans="1:15" ht="27.75" customHeight="1">
      <c r="A3" s="6452" t="s">
        <v>1481</v>
      </c>
      <c r="B3" s="6453"/>
      <c r="C3" s="6453"/>
      <c r="D3" s="6454"/>
    </row>
    <row r="4" spans="1:15" ht="33" customHeight="1" thickBot="1">
      <c r="A4" s="6512"/>
      <c r="B4" s="6457"/>
      <c r="C4" s="6457"/>
      <c r="D4" s="6513"/>
    </row>
    <row r="5" spans="1:15" ht="54" customHeight="1" thickBot="1">
      <c r="A5" s="1764" t="s">
        <v>1657</v>
      </c>
      <c r="B5" s="861" t="s">
        <v>1658</v>
      </c>
      <c r="C5" s="861" t="s">
        <v>1659</v>
      </c>
      <c r="D5" s="1741" t="s">
        <v>1660</v>
      </c>
    </row>
    <row r="6" spans="1:15" s="450" customFormat="1" ht="30" customHeight="1">
      <c r="A6" s="1774" t="s">
        <v>1663</v>
      </c>
      <c r="B6" s="1766">
        <v>23</v>
      </c>
      <c r="C6" s="1766">
        <v>116</v>
      </c>
      <c r="D6" s="1767">
        <v>443</v>
      </c>
    </row>
    <row r="7" spans="1:15" s="450" customFormat="1" ht="30" customHeight="1">
      <c r="A7" s="1775" t="s">
        <v>1664</v>
      </c>
      <c r="B7" s="1769">
        <v>24</v>
      </c>
      <c r="C7" s="1769">
        <v>105</v>
      </c>
      <c r="D7" s="1770">
        <v>442</v>
      </c>
    </row>
    <row r="8" spans="1:15" s="450" customFormat="1" ht="30" customHeight="1">
      <c r="A8" s="1775" t="s">
        <v>1601</v>
      </c>
      <c r="B8" s="1769">
        <v>33</v>
      </c>
      <c r="C8" s="1769">
        <v>164</v>
      </c>
      <c r="D8" s="1770">
        <v>997</v>
      </c>
    </row>
    <row r="9" spans="1:15" s="450" customFormat="1" ht="30" customHeight="1">
      <c r="A9" s="1775" t="s">
        <v>1604</v>
      </c>
      <c r="B9" s="1769">
        <v>47</v>
      </c>
      <c r="C9" s="1769">
        <v>220</v>
      </c>
      <c r="D9" s="1770">
        <v>2620</v>
      </c>
    </row>
    <row r="10" spans="1:15" s="450" customFormat="1" ht="30" customHeight="1" thickBot="1">
      <c r="A10" s="1776" t="s">
        <v>1607</v>
      </c>
      <c r="B10" s="1772">
        <v>56</v>
      </c>
      <c r="C10" s="1772">
        <v>226</v>
      </c>
      <c r="D10" s="1773">
        <v>3281</v>
      </c>
    </row>
    <row r="11" spans="1:15" s="450" customFormat="1" ht="19.5" customHeight="1" thickTop="1">
      <c r="A11" s="1481"/>
      <c r="B11" s="1481"/>
      <c r="C11" s="1481"/>
      <c r="D11" s="1481"/>
      <c r="E11" s="1481"/>
      <c r="F11" s="1481"/>
      <c r="G11" s="1481"/>
      <c r="H11" s="1481"/>
    </row>
    <row r="12" spans="1:15" s="450" customFormat="1" ht="18" customHeight="1">
      <c r="A12" s="1481" t="s">
        <v>1501</v>
      </c>
      <c r="B12" s="1481"/>
      <c r="C12" s="1481"/>
      <c r="D12" s="1481"/>
      <c r="E12" s="1481"/>
      <c r="F12" s="1481"/>
      <c r="G12" s="1481"/>
      <c r="H12" s="1481"/>
      <c r="I12" s="1481"/>
      <c r="J12" s="1481"/>
      <c r="K12" s="1481"/>
      <c r="L12" s="152"/>
      <c r="M12" s="152"/>
      <c r="N12" s="152"/>
      <c r="O12" s="152"/>
    </row>
    <row r="13" spans="1:15" s="450" customFormat="1" ht="18" customHeight="1">
      <c r="A13" s="1112" t="s">
        <v>679</v>
      </c>
      <c r="B13" s="1112"/>
      <c r="C13" s="1112"/>
      <c r="D13" s="1112"/>
      <c r="E13" s="1112"/>
      <c r="F13" s="1112"/>
      <c r="G13" s="1112"/>
      <c r="H13" s="1112"/>
      <c r="I13" s="1112"/>
      <c r="J13" s="1112"/>
      <c r="K13" s="1112"/>
      <c r="L13" s="152"/>
      <c r="M13" s="152"/>
      <c r="N13" s="152"/>
      <c r="O13" s="152"/>
    </row>
    <row r="14" spans="1:15" s="450" customFormat="1" ht="15" customHeight="1">
      <c r="A14" s="6247" t="s">
        <v>1655</v>
      </c>
      <c r="B14" s="6247"/>
      <c r="C14" s="1025"/>
      <c r="D14" s="1025"/>
      <c r="E14" s="1025"/>
      <c r="F14" s="1025"/>
      <c r="G14" s="1025"/>
      <c r="H14" s="1025"/>
      <c r="I14" s="1025"/>
      <c r="J14" s="1025"/>
      <c r="K14" s="1025"/>
      <c r="L14" s="152"/>
      <c r="M14" s="152"/>
      <c r="N14" s="152"/>
      <c r="O14" s="152"/>
    </row>
    <row r="15" spans="1:15" s="450" customFormat="1" ht="15" customHeight="1">
      <c r="A15" s="450" t="s">
        <v>104</v>
      </c>
    </row>
    <row r="16" spans="1:15" s="450" customFormat="1" ht="15" customHeight="1">
      <c r="A16" s="152"/>
      <c r="B16" s="152"/>
      <c r="C16" s="152"/>
      <c r="D16" s="152"/>
    </row>
    <row r="17" spans="1:4" s="450" customFormat="1">
      <c r="A17" s="152"/>
      <c r="B17" s="152"/>
      <c r="C17" s="152"/>
      <c r="D17" s="152"/>
    </row>
    <row r="18" spans="1:4" s="450" customFormat="1">
      <c r="A18" s="152"/>
      <c r="B18" s="152"/>
      <c r="C18" s="152"/>
      <c r="D18" s="152"/>
    </row>
    <row r="19" spans="1:4" s="450" customFormat="1">
      <c r="A19" s="152"/>
      <c r="B19" s="152"/>
      <c r="C19" s="152"/>
      <c r="D19" s="152"/>
    </row>
  </sheetData>
  <mergeCells count="3">
    <mergeCell ref="A2:D2"/>
    <mergeCell ref="A3:D4"/>
    <mergeCell ref="A14:B14"/>
  </mergeCells>
  <hyperlinks>
    <hyperlink ref="A1" r:id="rId1"/>
  </hyperlinks>
  <pageMargins left="0.70866141732283472" right="0.70866141732283472" top="0.74803149606299213" bottom="0.74803149606299213" header="0.31496062992125984" footer="0.31496062992125984"/>
  <pageSetup paperSize="9" orientation="landscape" r:id="rId2"/>
  <headerFooter>
    <oddFooter>&amp;R102</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03"/>
  <dimension ref="A1:K32"/>
  <sheetViews>
    <sheetView view="pageBreakPreview" zoomScale="60" zoomScaleNormal="100" workbookViewId="0">
      <selection activeCell="H15" sqref="H15"/>
    </sheetView>
  </sheetViews>
  <sheetFormatPr defaultRowHeight="12.75"/>
  <cols>
    <col min="1" max="1" width="24.140625" style="152" customWidth="1"/>
    <col min="2" max="2" width="21.5703125" style="152" customWidth="1"/>
    <col min="3" max="3" width="18.85546875" style="152" customWidth="1"/>
    <col min="4" max="4" width="19.5703125" style="152" customWidth="1"/>
    <col min="5" max="5" width="19.85546875" style="152" customWidth="1"/>
    <col min="6" max="6" width="17.42578125" style="152" customWidth="1"/>
    <col min="7" max="16384" width="9.140625" style="152"/>
  </cols>
  <sheetData>
    <row r="1" spans="1:11" s="452" customFormat="1" ht="13.5" thickBot="1">
      <c r="A1" s="1490" t="s">
        <v>0</v>
      </c>
      <c r="F1" s="474" t="s">
        <v>1</v>
      </c>
    </row>
    <row r="2" spans="1:11" ht="26.25" customHeight="1" thickTop="1">
      <c r="A2" s="6294" t="s">
        <v>1962</v>
      </c>
      <c r="B2" s="6295"/>
      <c r="C2" s="6295"/>
      <c r="D2" s="6295"/>
      <c r="E2" s="6295"/>
      <c r="F2" s="6296"/>
    </row>
    <row r="3" spans="1:11" ht="43.5" customHeight="1" thickBot="1">
      <c r="A3" s="6703" t="s">
        <v>1665</v>
      </c>
      <c r="B3" s="6688"/>
      <c r="C3" s="6688"/>
      <c r="D3" s="6688"/>
      <c r="E3" s="6837"/>
      <c r="F3" s="6691"/>
    </row>
    <row r="4" spans="1:11" ht="39" customHeight="1" thickBot="1">
      <c r="A4" s="6838" t="s">
        <v>1589</v>
      </c>
      <c r="B4" s="6840" t="s">
        <v>1666</v>
      </c>
      <c r="C4" s="6840" t="s">
        <v>1667</v>
      </c>
      <c r="D4" s="6842" t="s">
        <v>1668</v>
      </c>
      <c r="E4" s="6843"/>
      <c r="F4" s="6844"/>
    </row>
    <row r="5" spans="1:11" ht="48.75" customHeight="1" thickBot="1">
      <c r="A5" s="6839"/>
      <c r="B5" s="6841"/>
      <c r="C5" s="6841"/>
      <c r="D5" s="1777" t="s">
        <v>1669</v>
      </c>
      <c r="E5" s="1778" t="s">
        <v>1670</v>
      </c>
      <c r="F5" s="1779" t="s">
        <v>1671</v>
      </c>
    </row>
    <row r="6" spans="1:11" s="450" customFormat="1" ht="30.75" customHeight="1">
      <c r="A6" s="1780" t="s">
        <v>1595</v>
      </c>
      <c r="B6" s="1719">
        <v>3787</v>
      </c>
      <c r="C6" s="1719">
        <v>2422</v>
      </c>
      <c r="D6" s="1781">
        <v>837</v>
      </c>
      <c r="E6" s="1781">
        <v>419</v>
      </c>
      <c r="F6" s="1782">
        <v>1256</v>
      </c>
    </row>
    <row r="7" spans="1:11" s="450" customFormat="1" ht="33" customHeight="1">
      <c r="A7" s="1783" t="s">
        <v>1598</v>
      </c>
      <c r="B7" s="1722">
        <v>4348</v>
      </c>
      <c r="C7" s="1722">
        <v>2447</v>
      </c>
      <c r="D7" s="1722">
        <v>1017</v>
      </c>
      <c r="E7" s="1722">
        <v>457</v>
      </c>
      <c r="F7" s="1723">
        <v>1474</v>
      </c>
    </row>
    <row r="8" spans="1:11" s="450" customFormat="1" ht="33" customHeight="1">
      <c r="A8" s="1783" t="s">
        <v>1601</v>
      </c>
      <c r="B8" s="1722">
        <v>4850</v>
      </c>
      <c r="C8" s="1722">
        <v>2588</v>
      </c>
      <c r="D8" s="1722">
        <v>815</v>
      </c>
      <c r="E8" s="1722">
        <v>413</v>
      </c>
      <c r="F8" s="1723">
        <v>1228</v>
      </c>
    </row>
    <row r="9" spans="1:11" s="450" customFormat="1" ht="29.25" customHeight="1" thickBot="1">
      <c r="A9" s="1784" t="s">
        <v>1604</v>
      </c>
      <c r="B9" s="1726">
        <v>4774</v>
      </c>
      <c r="C9" s="1726">
        <v>2650</v>
      </c>
      <c r="D9" s="1726">
        <v>989</v>
      </c>
      <c r="E9" s="1726">
        <v>460</v>
      </c>
      <c r="F9" s="1727">
        <v>1449</v>
      </c>
    </row>
    <row r="10" spans="1:11" s="450" customFormat="1" ht="19.5" customHeight="1" thickTop="1">
      <c r="A10" s="6261"/>
      <c r="B10" s="6261"/>
      <c r="C10" s="6261"/>
      <c r="D10" s="6261"/>
      <c r="E10" s="792"/>
    </row>
    <row r="11" spans="1:11" s="450" customFormat="1" ht="17.25" customHeight="1">
      <c r="A11" s="6261" t="s">
        <v>1608</v>
      </c>
      <c r="B11" s="6261"/>
      <c r="C11" s="6261"/>
      <c r="D11" s="6261"/>
      <c r="E11" s="6261"/>
      <c r="F11" s="6261"/>
      <c r="G11" s="1481"/>
      <c r="H11" s="1481"/>
      <c r="I11" s="1481"/>
      <c r="J11" s="1481"/>
    </row>
    <row r="12" spans="1:11" s="450" customFormat="1" ht="17.25" customHeight="1">
      <c r="A12" s="6247" t="s">
        <v>679</v>
      </c>
      <c r="B12" s="6247"/>
      <c r="C12" s="6247"/>
      <c r="D12" s="6247"/>
      <c r="E12" s="6247"/>
      <c r="F12" s="6247"/>
      <c r="G12" s="1112"/>
      <c r="H12" s="1112"/>
      <c r="I12" s="1112"/>
      <c r="J12" s="1112"/>
      <c r="K12" s="1112"/>
    </row>
    <row r="13" spans="1:11" s="450" customFormat="1" ht="15" customHeight="1">
      <c r="A13" s="6247" t="s">
        <v>1526</v>
      </c>
      <c r="B13" s="6247"/>
      <c r="C13" s="6247"/>
      <c r="D13" s="6247"/>
      <c r="E13" s="6247"/>
      <c r="F13" s="6247"/>
      <c r="G13" s="1025"/>
      <c r="H13" s="1025"/>
      <c r="I13" s="1025"/>
      <c r="J13" s="1025"/>
    </row>
    <row r="14" spans="1:11" s="450" customFormat="1" ht="13.5" customHeight="1">
      <c r="A14" s="6249" t="s">
        <v>104</v>
      </c>
      <c r="B14" s="6249"/>
      <c r="C14" s="6249"/>
      <c r="D14" s="6249"/>
      <c r="E14" s="6249"/>
      <c r="F14" s="6249"/>
    </row>
    <row r="29" ht="28.5" customHeight="1"/>
    <row r="30" ht="20.100000000000001" customHeight="1"/>
    <row r="31" ht="20.100000000000001" customHeight="1"/>
    <row r="32" ht="20.100000000000001" customHeight="1"/>
  </sheetData>
  <mergeCells count="11">
    <mergeCell ref="A10:D10"/>
    <mergeCell ref="A11:F11"/>
    <mergeCell ref="A12:F12"/>
    <mergeCell ref="A13:F13"/>
    <mergeCell ref="A14:F14"/>
    <mergeCell ref="A2:F2"/>
    <mergeCell ref="A3:F3"/>
    <mergeCell ref="A4:A5"/>
    <mergeCell ref="B4:B5"/>
    <mergeCell ref="C4:C5"/>
    <mergeCell ref="D4:F4"/>
  </mergeCells>
  <hyperlinks>
    <hyperlink ref="A1" r:id="rId1"/>
  </hyperlinks>
  <pageMargins left="0.74803149606299213" right="0.74803149606299213" top="0.98425196850393704" bottom="0.98425196850393704" header="0.51181102362204722" footer="0.51181102362204722"/>
  <pageSetup paperSize="9" orientation="landscape" r:id="rId2"/>
  <headerFooter alignWithMargins="0">
    <oddFooter>&amp;R103</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
  <dimension ref="A1:Q27"/>
  <sheetViews>
    <sheetView view="pageBreakPreview" zoomScale="60" zoomScaleNormal="100" workbookViewId="0">
      <selection activeCell="H15" sqref="H15"/>
    </sheetView>
  </sheetViews>
  <sheetFormatPr defaultRowHeight="12.75"/>
  <cols>
    <col min="1" max="1" width="20.7109375" style="32" customWidth="1"/>
    <col min="2" max="9" width="14.7109375" style="32" customWidth="1"/>
    <col min="10" max="16384" width="9.140625" style="32"/>
  </cols>
  <sheetData>
    <row r="1" spans="1:9" ht="13.5" thickBot="1">
      <c r="A1" s="31" t="s">
        <v>0</v>
      </c>
      <c r="B1" s="1"/>
      <c r="C1" s="1"/>
      <c r="D1" s="1"/>
      <c r="E1" s="1"/>
      <c r="F1" s="1"/>
      <c r="I1" s="33" t="s">
        <v>1</v>
      </c>
    </row>
    <row r="2" spans="1:9" ht="21.75" customHeight="1" thickTop="1">
      <c r="A2" s="6142" t="s">
        <v>29</v>
      </c>
      <c r="B2" s="6143"/>
      <c r="C2" s="6143"/>
      <c r="D2" s="6143"/>
      <c r="E2" s="6143"/>
      <c r="F2" s="6143"/>
      <c r="G2" s="6143"/>
      <c r="H2" s="6143"/>
      <c r="I2" s="6144"/>
    </row>
    <row r="3" spans="1:9" ht="18" customHeight="1">
      <c r="A3" s="6159" t="s">
        <v>133</v>
      </c>
      <c r="B3" s="6160"/>
      <c r="C3" s="6160"/>
      <c r="D3" s="6160"/>
      <c r="E3" s="6160"/>
      <c r="F3" s="6160"/>
      <c r="G3" s="6160"/>
      <c r="H3" s="6160"/>
      <c r="I3" s="6161"/>
    </row>
    <row r="4" spans="1:9" ht="15" customHeight="1" thickBot="1">
      <c r="A4" s="6159"/>
      <c r="B4" s="6168"/>
      <c r="C4" s="6168"/>
      <c r="D4" s="6168"/>
      <c r="E4" s="6168"/>
      <c r="F4" s="6168"/>
      <c r="G4" s="6168"/>
      <c r="H4" s="6168"/>
      <c r="I4" s="6169"/>
    </row>
    <row r="5" spans="1:9" ht="24" customHeight="1" thickBot="1">
      <c r="A5" s="73" t="s">
        <v>12</v>
      </c>
      <c r="B5" s="6170">
        <v>2009</v>
      </c>
      <c r="C5" s="6171"/>
      <c r="D5" s="6170">
        <v>2010</v>
      </c>
      <c r="E5" s="6171"/>
      <c r="F5" s="6170">
        <v>2011</v>
      </c>
      <c r="G5" s="6171"/>
      <c r="H5" s="6170">
        <v>2012</v>
      </c>
      <c r="I5" s="6172"/>
    </row>
    <row r="6" spans="1:9" ht="18" customHeight="1" thickBot="1">
      <c r="A6" s="73"/>
      <c r="B6" s="74" t="s">
        <v>134</v>
      </c>
      <c r="C6" s="75" t="s">
        <v>135</v>
      </c>
      <c r="D6" s="74" t="s">
        <v>134</v>
      </c>
      <c r="E6" s="75" t="s">
        <v>135</v>
      </c>
      <c r="F6" s="74" t="s">
        <v>134</v>
      </c>
      <c r="G6" s="75" t="s">
        <v>135</v>
      </c>
      <c r="H6" s="74" t="s">
        <v>134</v>
      </c>
      <c r="I6" s="76" t="s">
        <v>135</v>
      </c>
    </row>
    <row r="7" spans="1:9" ht="20.100000000000001" customHeight="1">
      <c r="A7" s="77" t="s">
        <v>14</v>
      </c>
      <c r="B7" s="78">
        <v>27</v>
      </c>
      <c r="C7" s="79">
        <v>88</v>
      </c>
      <c r="D7" s="78">
        <v>17</v>
      </c>
      <c r="E7" s="79">
        <v>59</v>
      </c>
      <c r="F7" s="78">
        <v>31</v>
      </c>
      <c r="G7" s="79">
        <v>81</v>
      </c>
      <c r="H7" s="78">
        <v>19</v>
      </c>
      <c r="I7" s="80">
        <v>77</v>
      </c>
    </row>
    <row r="8" spans="1:9" ht="20.100000000000001" customHeight="1">
      <c r="A8" s="81" t="s">
        <v>15</v>
      </c>
      <c r="B8" s="82">
        <v>17</v>
      </c>
      <c r="C8" s="83">
        <v>29</v>
      </c>
      <c r="D8" s="82">
        <v>15</v>
      </c>
      <c r="E8" s="83">
        <v>72</v>
      </c>
      <c r="F8" s="82">
        <v>19</v>
      </c>
      <c r="G8" s="83">
        <v>101</v>
      </c>
      <c r="H8" s="82">
        <v>32</v>
      </c>
      <c r="I8" s="84">
        <v>77</v>
      </c>
    </row>
    <row r="9" spans="1:9" ht="20.100000000000001" customHeight="1">
      <c r="A9" s="81" t="s">
        <v>16</v>
      </c>
      <c r="B9" s="82">
        <v>7</v>
      </c>
      <c r="C9" s="83">
        <v>143</v>
      </c>
      <c r="D9" s="82">
        <v>4</v>
      </c>
      <c r="E9" s="83">
        <v>36</v>
      </c>
      <c r="F9" s="82">
        <v>14</v>
      </c>
      <c r="G9" s="83">
        <v>55</v>
      </c>
      <c r="H9" s="82">
        <v>47</v>
      </c>
      <c r="I9" s="84">
        <v>55</v>
      </c>
    </row>
    <row r="10" spans="1:9" ht="20.100000000000001" customHeight="1">
      <c r="A10" s="81" t="s">
        <v>17</v>
      </c>
      <c r="B10" s="82">
        <v>8</v>
      </c>
      <c r="C10" s="83">
        <v>41</v>
      </c>
      <c r="D10" s="82">
        <v>4</v>
      </c>
      <c r="E10" s="83">
        <v>33</v>
      </c>
      <c r="F10" s="82">
        <v>8</v>
      </c>
      <c r="G10" s="83">
        <v>45</v>
      </c>
      <c r="H10" s="82">
        <v>10</v>
      </c>
      <c r="I10" s="84">
        <v>66</v>
      </c>
    </row>
    <row r="11" spans="1:9" ht="20.100000000000001" customHeight="1">
      <c r="A11" s="81" t="s">
        <v>18</v>
      </c>
      <c r="B11" s="82">
        <v>3</v>
      </c>
      <c r="C11" s="83">
        <v>40</v>
      </c>
      <c r="D11" s="82">
        <v>8</v>
      </c>
      <c r="E11" s="83">
        <v>45</v>
      </c>
      <c r="F11" s="82">
        <v>4</v>
      </c>
      <c r="G11" s="83">
        <v>39</v>
      </c>
      <c r="H11" s="82" t="s">
        <v>136</v>
      </c>
      <c r="I11" s="84">
        <v>30</v>
      </c>
    </row>
    <row r="12" spans="1:9" ht="20.100000000000001" customHeight="1">
      <c r="A12" s="81" t="s">
        <v>19</v>
      </c>
      <c r="B12" s="82">
        <v>3</v>
      </c>
      <c r="C12" s="83">
        <v>45</v>
      </c>
      <c r="D12" s="82">
        <v>4</v>
      </c>
      <c r="E12" s="83">
        <v>51</v>
      </c>
      <c r="F12" s="82">
        <v>3</v>
      </c>
      <c r="G12" s="83">
        <v>32</v>
      </c>
      <c r="H12" s="82">
        <v>12</v>
      </c>
      <c r="I12" s="84">
        <v>44</v>
      </c>
    </row>
    <row r="13" spans="1:9" ht="20.100000000000001" customHeight="1">
      <c r="A13" s="81" t="s">
        <v>20</v>
      </c>
      <c r="B13" s="82">
        <v>3</v>
      </c>
      <c r="C13" s="83">
        <v>32</v>
      </c>
      <c r="D13" s="82">
        <v>4</v>
      </c>
      <c r="E13" s="83">
        <v>40</v>
      </c>
      <c r="F13" s="82">
        <v>8</v>
      </c>
      <c r="G13" s="83">
        <v>45</v>
      </c>
      <c r="H13" s="82">
        <v>11</v>
      </c>
      <c r="I13" s="84">
        <v>58</v>
      </c>
    </row>
    <row r="14" spans="1:9" ht="20.100000000000001" customHeight="1">
      <c r="A14" s="81" t="s">
        <v>21</v>
      </c>
      <c r="B14" s="82">
        <v>7</v>
      </c>
      <c r="C14" s="83">
        <v>26</v>
      </c>
      <c r="D14" s="82">
        <v>5</v>
      </c>
      <c r="E14" s="83">
        <v>58</v>
      </c>
      <c r="F14" s="82">
        <v>3</v>
      </c>
      <c r="G14" s="83">
        <v>35</v>
      </c>
      <c r="H14" s="82">
        <v>11</v>
      </c>
      <c r="I14" s="84">
        <v>56</v>
      </c>
    </row>
    <row r="15" spans="1:9" ht="20.100000000000001" customHeight="1">
      <c r="A15" s="81" t="s">
        <v>22</v>
      </c>
      <c r="B15" s="82">
        <v>2</v>
      </c>
      <c r="C15" s="83">
        <v>53</v>
      </c>
      <c r="D15" s="82">
        <v>3.5</v>
      </c>
      <c r="E15" s="83">
        <v>54</v>
      </c>
      <c r="F15" s="82">
        <v>4</v>
      </c>
      <c r="G15" s="83">
        <v>48</v>
      </c>
      <c r="H15" s="82" t="s">
        <v>9</v>
      </c>
      <c r="I15" s="84" t="s">
        <v>9</v>
      </c>
    </row>
    <row r="16" spans="1:9" ht="20.100000000000001" customHeight="1">
      <c r="A16" s="81" t="s">
        <v>23</v>
      </c>
      <c r="B16" s="82">
        <v>7</v>
      </c>
      <c r="C16" s="83">
        <v>96</v>
      </c>
      <c r="D16" s="82">
        <v>8.5</v>
      </c>
      <c r="E16" s="83">
        <v>69</v>
      </c>
      <c r="F16" s="82">
        <v>8</v>
      </c>
      <c r="G16" s="83">
        <v>63</v>
      </c>
      <c r="H16" s="82" t="s">
        <v>9</v>
      </c>
      <c r="I16" s="84" t="s">
        <v>9</v>
      </c>
    </row>
    <row r="17" spans="1:17" ht="20.100000000000001" customHeight="1">
      <c r="A17" s="81" t="s">
        <v>24</v>
      </c>
      <c r="B17" s="82">
        <v>4</v>
      </c>
      <c r="C17" s="83">
        <v>114</v>
      </c>
      <c r="D17" s="82">
        <v>23</v>
      </c>
      <c r="E17" s="83">
        <v>158</v>
      </c>
      <c r="F17" s="82">
        <v>19</v>
      </c>
      <c r="G17" s="83">
        <v>90</v>
      </c>
      <c r="H17" s="82" t="s">
        <v>9</v>
      </c>
      <c r="I17" s="84" t="s">
        <v>9</v>
      </c>
    </row>
    <row r="18" spans="1:17" ht="20.100000000000001" customHeight="1" thickBot="1">
      <c r="A18" s="85" t="s">
        <v>25</v>
      </c>
      <c r="B18" s="86">
        <v>9</v>
      </c>
      <c r="C18" s="87">
        <v>87</v>
      </c>
      <c r="D18" s="86">
        <v>29</v>
      </c>
      <c r="E18" s="87" t="s">
        <v>137</v>
      </c>
      <c r="F18" s="86">
        <v>28</v>
      </c>
      <c r="G18" s="87">
        <v>140</v>
      </c>
      <c r="H18" s="86" t="s">
        <v>9</v>
      </c>
      <c r="I18" s="88" t="s">
        <v>9</v>
      </c>
    </row>
    <row r="19" spans="1:17" ht="20.100000000000001" customHeight="1" thickTop="1"/>
    <row r="20" spans="1:17" ht="17.25" customHeight="1">
      <c r="A20" s="6173" t="s">
        <v>138</v>
      </c>
      <c r="B20" s="6173"/>
      <c r="C20" s="6173"/>
      <c r="D20" s="6173"/>
      <c r="E20" s="6173"/>
      <c r="F20" s="6173"/>
      <c r="G20" s="6173"/>
    </row>
    <row r="21" spans="1:17" ht="17.25" customHeight="1">
      <c r="A21" s="6166" t="s">
        <v>128</v>
      </c>
      <c r="B21" s="6174"/>
      <c r="C21" s="6174"/>
      <c r="D21" s="6174"/>
      <c r="E21" s="6174"/>
      <c r="F21" s="6174"/>
      <c r="G21" s="6174"/>
      <c r="H21" s="89"/>
      <c r="I21" s="90"/>
      <c r="J21" s="90"/>
      <c r="K21" s="89"/>
      <c r="L21" s="89"/>
      <c r="M21" s="89"/>
      <c r="N21" s="89"/>
      <c r="O21" s="89"/>
      <c r="P21" s="89"/>
      <c r="Q21" s="89"/>
    </row>
    <row r="22" spans="1:17" ht="17.25" customHeight="1">
      <c r="A22" s="6166" t="s">
        <v>129</v>
      </c>
      <c r="B22" s="6166"/>
      <c r="C22" s="6166"/>
      <c r="D22" s="6166"/>
      <c r="E22" s="6166"/>
      <c r="F22" s="6166"/>
      <c r="G22" s="6166"/>
      <c r="H22" s="89"/>
      <c r="I22" s="89"/>
      <c r="J22" s="89"/>
      <c r="K22" s="89"/>
      <c r="L22" s="89"/>
      <c r="M22" s="89"/>
      <c r="N22" s="89"/>
      <c r="O22" s="89"/>
      <c r="P22" s="89"/>
      <c r="Q22" s="89"/>
    </row>
    <row r="23" spans="1:17" ht="17.25" customHeight="1">
      <c r="A23" s="6166" t="s">
        <v>139</v>
      </c>
      <c r="B23" s="6174"/>
      <c r="C23" s="6174"/>
      <c r="D23" s="6174"/>
      <c r="E23" s="6174"/>
      <c r="F23" s="6174"/>
      <c r="G23" s="6174"/>
      <c r="H23" s="89"/>
      <c r="I23" s="89"/>
      <c r="J23" s="89"/>
      <c r="K23" s="89"/>
      <c r="L23" s="89"/>
      <c r="M23" s="89"/>
      <c r="N23" s="89"/>
      <c r="O23" s="89"/>
      <c r="P23" s="89"/>
      <c r="Q23" s="89"/>
    </row>
    <row r="24" spans="1:17" ht="15.75" customHeight="1">
      <c r="A24" s="6166" t="s">
        <v>140</v>
      </c>
      <c r="B24" s="6174"/>
      <c r="C24" s="6174"/>
      <c r="D24" s="6174"/>
      <c r="E24" s="6174"/>
      <c r="F24" s="6174"/>
      <c r="G24" s="6174"/>
      <c r="H24" s="89"/>
      <c r="I24" s="89"/>
      <c r="J24" s="89"/>
      <c r="K24" s="89"/>
      <c r="L24" s="89"/>
      <c r="M24" s="89"/>
      <c r="N24" s="89"/>
      <c r="O24" s="89"/>
      <c r="P24" s="89"/>
      <c r="Q24" s="89"/>
    </row>
    <row r="25" spans="1:17" ht="14.25" customHeight="1">
      <c r="A25" s="6167" t="s">
        <v>141</v>
      </c>
      <c r="B25" s="6167"/>
      <c r="C25" s="6167"/>
      <c r="D25" s="6167"/>
      <c r="E25" s="91"/>
      <c r="F25" s="91"/>
      <c r="G25" s="91"/>
      <c r="H25" s="91"/>
      <c r="I25" s="91"/>
      <c r="J25" s="91"/>
      <c r="K25" s="91"/>
      <c r="L25" s="91"/>
      <c r="M25" s="91"/>
      <c r="N25" s="91"/>
      <c r="O25" s="91"/>
      <c r="P25" s="91"/>
      <c r="Q25" s="91"/>
    </row>
    <row r="26" spans="1:17">
      <c r="A26" s="42"/>
    </row>
    <row r="27" spans="1:17" ht="15.75" customHeight="1"/>
  </sheetData>
  <mergeCells count="12">
    <mergeCell ref="A25:D25"/>
    <mergeCell ref="A2:I2"/>
    <mergeCell ref="A3:I4"/>
    <mergeCell ref="B5:C5"/>
    <mergeCell ref="D5:E5"/>
    <mergeCell ref="F5:G5"/>
    <mergeCell ref="H5:I5"/>
    <mergeCell ref="A20:G20"/>
    <mergeCell ref="A21:G21"/>
    <mergeCell ref="A22:G22"/>
    <mergeCell ref="A23:G23"/>
    <mergeCell ref="A24:G24"/>
  </mergeCells>
  <hyperlinks>
    <hyperlink ref="A1" r:id="rId1"/>
  </hyperlinks>
  <pageMargins left="0.74803149606299213" right="0.27559055118110237" top="0.94488188976377963" bottom="0.78740157480314965" header="0.51181102362204722" footer="0.51181102362204722"/>
  <pageSetup paperSize="9" orientation="landscape" r:id="rId2"/>
  <headerFooter alignWithMargins="0">
    <oddFooter>&amp;R5</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04">
    <pageSetUpPr fitToPage="1"/>
  </sheetPr>
  <dimension ref="A1:P56"/>
  <sheetViews>
    <sheetView view="pageBreakPreview" zoomScale="60" zoomScaleNormal="100" workbookViewId="0">
      <selection activeCell="H15" sqref="H15"/>
    </sheetView>
  </sheetViews>
  <sheetFormatPr defaultRowHeight="12.75"/>
  <cols>
    <col min="1" max="1" width="19.7109375" style="1788" customWidth="1"/>
    <col min="2" max="2" width="31" style="1788" customWidth="1"/>
    <col min="3" max="3" width="18" style="1788" customWidth="1"/>
    <col min="4" max="16" width="20.7109375" style="1788" customWidth="1"/>
    <col min="17" max="16384" width="9.140625" style="1788"/>
  </cols>
  <sheetData>
    <row r="1" spans="1:16" s="1786" customFormat="1" ht="13.5" thickBot="1">
      <c r="A1" s="1785" t="s">
        <v>0</v>
      </c>
      <c r="B1" s="1785"/>
      <c r="P1" s="1787" t="s">
        <v>1</v>
      </c>
    </row>
    <row r="2" spans="1:16" ht="26.25" customHeight="1" thickTop="1">
      <c r="A2" s="6847" t="s">
        <v>1961</v>
      </c>
      <c r="B2" s="6848"/>
      <c r="C2" s="6848"/>
      <c r="D2" s="6848"/>
      <c r="E2" s="6848"/>
      <c r="F2" s="6848"/>
      <c r="G2" s="6848"/>
      <c r="H2" s="6848"/>
      <c r="I2" s="6848"/>
      <c r="J2" s="6848"/>
      <c r="K2" s="6848"/>
      <c r="L2" s="6848"/>
      <c r="M2" s="6848"/>
      <c r="N2" s="6848"/>
      <c r="O2" s="6848"/>
      <c r="P2" s="6849"/>
    </row>
    <row r="3" spans="1:16" ht="27.75" customHeight="1">
      <c r="A3" s="6850" t="s">
        <v>1714</v>
      </c>
      <c r="B3" s="6851"/>
      <c r="C3" s="6851"/>
      <c r="D3" s="6851"/>
      <c r="E3" s="6851"/>
      <c r="F3" s="6851"/>
      <c r="G3" s="6851"/>
      <c r="H3" s="6851"/>
      <c r="I3" s="6851"/>
      <c r="J3" s="6851"/>
      <c r="K3" s="6851"/>
      <c r="L3" s="6851"/>
      <c r="M3" s="6851"/>
      <c r="N3" s="6851"/>
      <c r="O3" s="6851"/>
      <c r="P3" s="6852"/>
    </row>
    <row r="4" spans="1:16" ht="33" customHeight="1" thickBot="1">
      <c r="A4" s="6853"/>
      <c r="B4" s="6854"/>
      <c r="C4" s="6854"/>
      <c r="D4" s="6854"/>
      <c r="E4" s="6854"/>
      <c r="F4" s="6854"/>
      <c r="G4" s="6854"/>
      <c r="H4" s="6854"/>
      <c r="I4" s="6854"/>
      <c r="J4" s="6854"/>
      <c r="K4" s="6854"/>
      <c r="L4" s="6854"/>
      <c r="M4" s="6854"/>
      <c r="N4" s="6854"/>
      <c r="O4" s="6854"/>
      <c r="P4" s="6855"/>
    </row>
    <row r="5" spans="1:16" ht="61.5" customHeight="1" thickBot="1">
      <c r="A5" s="6856" t="s">
        <v>1715</v>
      </c>
      <c r="B5" s="6857"/>
      <c r="C5" s="6858"/>
      <c r="D5" s="6859" t="s">
        <v>1716</v>
      </c>
      <c r="E5" s="6860"/>
      <c r="F5" s="6861"/>
      <c r="G5" s="6862" t="s">
        <v>1717</v>
      </c>
      <c r="H5" s="6863"/>
      <c r="I5" s="6864"/>
      <c r="J5" s="6865"/>
      <c r="K5" s="6866" t="s">
        <v>1718</v>
      </c>
      <c r="L5" s="6864"/>
      <c r="M5" s="6865"/>
      <c r="N5" s="6862" t="s">
        <v>1719</v>
      </c>
      <c r="O5" s="6864"/>
      <c r="P5" s="6867"/>
    </row>
    <row r="6" spans="1:16" ht="69" customHeight="1" thickBot="1">
      <c r="A6" s="1791"/>
      <c r="B6" s="1792" t="s">
        <v>1720</v>
      </c>
      <c r="C6" s="1793" t="s">
        <v>1721</v>
      </c>
      <c r="D6" s="1794" t="s">
        <v>1722</v>
      </c>
      <c r="E6" s="1795" t="s">
        <v>1723</v>
      </c>
      <c r="F6" s="1796" t="s">
        <v>1724</v>
      </c>
      <c r="G6" s="1797" t="s">
        <v>1725</v>
      </c>
      <c r="H6" s="1795" t="s">
        <v>1726</v>
      </c>
      <c r="I6" s="1795" t="s">
        <v>1727</v>
      </c>
      <c r="J6" s="1796" t="s">
        <v>1728</v>
      </c>
      <c r="K6" s="1797" t="s">
        <v>330</v>
      </c>
      <c r="L6" s="1795" t="s">
        <v>1491</v>
      </c>
      <c r="M6" s="1796" t="s">
        <v>2</v>
      </c>
      <c r="N6" s="1797" t="s">
        <v>330</v>
      </c>
      <c r="O6" s="1795" t="s">
        <v>1491</v>
      </c>
      <c r="P6" s="1798" t="s">
        <v>2</v>
      </c>
    </row>
    <row r="7" spans="1:16" s="1803" customFormat="1" ht="24" customHeight="1">
      <c r="A7" s="6868" t="s">
        <v>1729</v>
      </c>
      <c r="B7" s="1799" t="s">
        <v>1730</v>
      </c>
      <c r="C7" s="1800" t="s">
        <v>1731</v>
      </c>
      <c r="D7" s="1801">
        <v>1</v>
      </c>
      <c r="E7" s="1801">
        <v>1</v>
      </c>
      <c r="F7" s="1801">
        <v>4</v>
      </c>
      <c r="G7" s="1801">
        <v>3</v>
      </c>
      <c r="H7" s="1801" t="s">
        <v>9</v>
      </c>
      <c r="I7" s="1801">
        <v>10</v>
      </c>
      <c r="J7" s="1801" t="s">
        <v>9</v>
      </c>
      <c r="K7" s="1801">
        <v>175</v>
      </c>
      <c r="L7" s="1801">
        <v>169</v>
      </c>
      <c r="M7" s="1801">
        <f>K7+L7</f>
        <v>344</v>
      </c>
      <c r="N7" s="1801">
        <v>19</v>
      </c>
      <c r="O7" s="1801">
        <v>16</v>
      </c>
      <c r="P7" s="1802">
        <f>M7+N7</f>
        <v>363</v>
      </c>
    </row>
    <row r="8" spans="1:16" s="1803" customFormat="1" ht="24" customHeight="1">
      <c r="A8" s="6869"/>
      <c r="B8" s="1804" t="s">
        <v>1732</v>
      </c>
      <c r="C8" s="1800" t="s">
        <v>1731</v>
      </c>
      <c r="D8" s="1805">
        <v>3</v>
      </c>
      <c r="E8" s="1805">
        <v>7</v>
      </c>
      <c r="F8" s="1805">
        <v>26</v>
      </c>
      <c r="G8" s="1805">
        <v>10</v>
      </c>
      <c r="H8" s="1805">
        <v>1</v>
      </c>
      <c r="I8" s="1805">
        <v>21</v>
      </c>
      <c r="J8" s="1805" t="s">
        <v>9</v>
      </c>
      <c r="K8" s="1805">
        <v>1084</v>
      </c>
      <c r="L8" s="1805">
        <v>1583</v>
      </c>
      <c r="M8" s="1806">
        <f t="shared" ref="M8:M32" si="0">K8+L8</f>
        <v>2667</v>
      </c>
      <c r="N8" s="1806">
        <v>261</v>
      </c>
      <c r="O8" s="1806">
        <v>299</v>
      </c>
      <c r="P8" s="1807">
        <f t="shared" ref="P8:P32" si="1">M8+N8</f>
        <v>2928</v>
      </c>
    </row>
    <row r="9" spans="1:16" s="1803" customFormat="1" ht="24" customHeight="1">
      <c r="A9" s="6869"/>
      <c r="B9" s="1804" t="s">
        <v>1733</v>
      </c>
      <c r="C9" s="1800" t="s">
        <v>1731</v>
      </c>
      <c r="D9" s="1805">
        <v>47</v>
      </c>
      <c r="E9" s="1805">
        <v>27</v>
      </c>
      <c r="F9" s="1805">
        <v>49</v>
      </c>
      <c r="G9" s="1805">
        <v>14</v>
      </c>
      <c r="H9" s="1805" t="s">
        <v>9</v>
      </c>
      <c r="I9" s="1805">
        <v>34</v>
      </c>
      <c r="J9" s="1805">
        <v>5</v>
      </c>
      <c r="K9" s="1805">
        <v>2408</v>
      </c>
      <c r="L9" s="1805">
        <v>2691</v>
      </c>
      <c r="M9" s="1806">
        <f t="shared" si="0"/>
        <v>5099</v>
      </c>
      <c r="N9" s="1805">
        <v>492</v>
      </c>
      <c r="O9" s="1805">
        <v>493</v>
      </c>
      <c r="P9" s="1807">
        <f t="shared" si="1"/>
        <v>5591</v>
      </c>
    </row>
    <row r="10" spans="1:16" s="1803" customFormat="1" ht="24" customHeight="1">
      <c r="A10" s="6869"/>
      <c r="B10" s="1804" t="s">
        <v>1734</v>
      </c>
      <c r="C10" s="1800" t="s">
        <v>1731</v>
      </c>
      <c r="D10" s="1805">
        <v>17</v>
      </c>
      <c r="E10" s="1805">
        <v>6</v>
      </c>
      <c r="F10" s="1805">
        <v>19</v>
      </c>
      <c r="G10" s="1805">
        <v>3</v>
      </c>
      <c r="H10" s="1805" t="s">
        <v>9</v>
      </c>
      <c r="I10" s="1805">
        <v>18</v>
      </c>
      <c r="J10" s="1805">
        <v>1</v>
      </c>
      <c r="K10" s="1805">
        <v>1662</v>
      </c>
      <c r="L10" s="1805">
        <v>1365</v>
      </c>
      <c r="M10" s="1806">
        <f t="shared" si="0"/>
        <v>3027</v>
      </c>
      <c r="N10" s="1805">
        <v>350</v>
      </c>
      <c r="O10" s="1805">
        <v>206</v>
      </c>
      <c r="P10" s="1807">
        <f t="shared" si="1"/>
        <v>3377</v>
      </c>
    </row>
    <row r="11" spans="1:16" s="1803" customFormat="1" ht="24" customHeight="1">
      <c r="A11" s="6869"/>
      <c r="B11" s="1804" t="s">
        <v>1735</v>
      </c>
      <c r="C11" s="1800" t="s">
        <v>1731</v>
      </c>
      <c r="D11" s="1805">
        <v>18</v>
      </c>
      <c r="E11" s="1805">
        <v>17</v>
      </c>
      <c r="F11" s="1805">
        <v>10</v>
      </c>
      <c r="G11" s="1805">
        <v>3</v>
      </c>
      <c r="H11" s="1805">
        <v>2</v>
      </c>
      <c r="I11" s="1805">
        <v>10</v>
      </c>
      <c r="J11" s="1805" t="s">
        <v>9</v>
      </c>
      <c r="K11" s="1805">
        <v>241</v>
      </c>
      <c r="L11" s="1805">
        <v>529</v>
      </c>
      <c r="M11" s="1806">
        <f t="shared" si="0"/>
        <v>770</v>
      </c>
      <c r="N11" s="1805">
        <v>11</v>
      </c>
      <c r="O11" s="1805">
        <v>50</v>
      </c>
      <c r="P11" s="1807">
        <f t="shared" si="1"/>
        <v>781</v>
      </c>
    </row>
    <row r="12" spans="1:16" s="1803" customFormat="1" ht="24" customHeight="1">
      <c r="A12" s="6869"/>
      <c r="B12" s="1808" t="s">
        <v>1736</v>
      </c>
      <c r="C12" s="1800" t="s">
        <v>1731</v>
      </c>
      <c r="D12" s="1809">
        <v>1</v>
      </c>
      <c r="E12" s="1809">
        <v>2</v>
      </c>
      <c r="F12" s="1809">
        <v>9</v>
      </c>
      <c r="G12" s="1809">
        <v>3</v>
      </c>
      <c r="H12" s="1809" t="s">
        <v>9</v>
      </c>
      <c r="I12" s="1809">
        <v>13</v>
      </c>
      <c r="J12" s="1809">
        <v>3</v>
      </c>
      <c r="K12" s="1809">
        <v>591</v>
      </c>
      <c r="L12" s="1809">
        <v>318</v>
      </c>
      <c r="M12" s="1806">
        <f t="shared" si="0"/>
        <v>909</v>
      </c>
      <c r="N12" s="1809">
        <v>90</v>
      </c>
      <c r="O12" s="1809">
        <v>50</v>
      </c>
      <c r="P12" s="1810">
        <f t="shared" si="1"/>
        <v>999</v>
      </c>
    </row>
    <row r="13" spans="1:16" s="1803" customFormat="1" ht="24" customHeight="1">
      <c r="A13" s="6869"/>
      <c r="B13" s="1808" t="s">
        <v>1737</v>
      </c>
      <c r="C13" s="1800" t="s">
        <v>1731</v>
      </c>
      <c r="D13" s="1809">
        <v>1</v>
      </c>
      <c r="E13" s="1809" t="s">
        <v>9</v>
      </c>
      <c r="F13" s="1809">
        <v>15</v>
      </c>
      <c r="G13" s="1809">
        <v>5</v>
      </c>
      <c r="H13" s="1809" t="s">
        <v>9</v>
      </c>
      <c r="I13" s="1809">
        <v>14</v>
      </c>
      <c r="J13" s="1809" t="s">
        <v>9</v>
      </c>
      <c r="K13" s="1809">
        <v>265</v>
      </c>
      <c r="L13" s="1809">
        <v>275</v>
      </c>
      <c r="M13" s="1806">
        <f t="shared" si="0"/>
        <v>540</v>
      </c>
      <c r="N13" s="1809">
        <v>54</v>
      </c>
      <c r="O13" s="1809">
        <v>41</v>
      </c>
      <c r="P13" s="1810">
        <f t="shared" si="1"/>
        <v>594</v>
      </c>
    </row>
    <row r="14" spans="1:16" s="1803" customFormat="1" ht="24" customHeight="1">
      <c r="A14" s="6869"/>
      <c r="B14" s="1808" t="s">
        <v>1738</v>
      </c>
      <c r="C14" s="1800" t="s">
        <v>1731</v>
      </c>
      <c r="D14" s="1809">
        <v>21</v>
      </c>
      <c r="E14" s="1809">
        <v>21</v>
      </c>
      <c r="F14" s="1809">
        <v>72</v>
      </c>
      <c r="G14" s="1809">
        <v>10</v>
      </c>
      <c r="H14" s="1809" t="s">
        <v>9</v>
      </c>
      <c r="I14" s="1809">
        <v>50</v>
      </c>
      <c r="J14" s="1809" t="s">
        <v>9</v>
      </c>
      <c r="K14" s="1809">
        <v>3466</v>
      </c>
      <c r="L14" s="1809">
        <v>1034</v>
      </c>
      <c r="M14" s="1806">
        <f t="shared" si="0"/>
        <v>4500</v>
      </c>
      <c r="N14" s="1809">
        <v>460</v>
      </c>
      <c r="O14" s="1809">
        <v>72</v>
      </c>
      <c r="P14" s="1810">
        <f t="shared" si="1"/>
        <v>4960</v>
      </c>
    </row>
    <row r="15" spans="1:16" s="1803" customFormat="1" ht="24" customHeight="1">
      <c r="A15" s="6869"/>
      <c r="B15" s="1808" t="s">
        <v>1739</v>
      </c>
      <c r="C15" s="1800" t="s">
        <v>1731</v>
      </c>
      <c r="D15" s="1809">
        <v>136</v>
      </c>
      <c r="E15" s="1809">
        <v>57</v>
      </c>
      <c r="F15" s="1809">
        <v>56</v>
      </c>
      <c r="G15" s="1809">
        <v>15</v>
      </c>
      <c r="H15" s="1809" t="s">
        <v>9</v>
      </c>
      <c r="I15" s="1809">
        <v>475</v>
      </c>
      <c r="J15" s="1809">
        <v>4</v>
      </c>
      <c r="K15" s="1809">
        <v>743</v>
      </c>
      <c r="L15" s="1809">
        <v>552</v>
      </c>
      <c r="M15" s="1806">
        <f t="shared" si="0"/>
        <v>1295</v>
      </c>
      <c r="N15" s="1809">
        <v>129</v>
      </c>
      <c r="O15" s="1809">
        <v>92</v>
      </c>
      <c r="P15" s="1810">
        <f t="shared" si="1"/>
        <v>1424</v>
      </c>
    </row>
    <row r="16" spans="1:16" s="1803" customFormat="1" ht="24" customHeight="1">
      <c r="A16" s="6869"/>
      <c r="B16" s="1808" t="s">
        <v>1740</v>
      </c>
      <c r="C16" s="1800" t="s">
        <v>1731</v>
      </c>
      <c r="D16" s="1809" t="s">
        <v>9</v>
      </c>
      <c r="E16" s="1809">
        <v>4</v>
      </c>
      <c r="F16" s="1809">
        <v>4</v>
      </c>
      <c r="G16" s="1809">
        <v>15</v>
      </c>
      <c r="H16" s="1809" t="s">
        <v>9</v>
      </c>
      <c r="I16" s="1809">
        <v>13</v>
      </c>
      <c r="J16" s="1809" t="s">
        <v>9</v>
      </c>
      <c r="K16" s="1809">
        <v>133</v>
      </c>
      <c r="L16" s="1809">
        <v>167</v>
      </c>
      <c r="M16" s="1806">
        <f t="shared" si="0"/>
        <v>300</v>
      </c>
      <c r="N16" s="1809">
        <v>14</v>
      </c>
      <c r="O16" s="1809">
        <v>32</v>
      </c>
      <c r="P16" s="1810">
        <f t="shared" si="1"/>
        <v>314</v>
      </c>
    </row>
    <row r="17" spans="1:16" s="1803" customFormat="1" ht="24" customHeight="1">
      <c r="A17" s="6869"/>
      <c r="B17" s="1808" t="s">
        <v>1741</v>
      </c>
      <c r="C17" s="1800" t="s">
        <v>1731</v>
      </c>
      <c r="D17" s="1809">
        <v>2</v>
      </c>
      <c r="E17" s="1809">
        <v>2</v>
      </c>
      <c r="F17" s="1809">
        <v>4</v>
      </c>
      <c r="G17" s="1809" t="s">
        <v>9</v>
      </c>
      <c r="H17" s="1809" t="s">
        <v>9</v>
      </c>
      <c r="I17" s="1809">
        <v>6</v>
      </c>
      <c r="J17" s="1809" t="s">
        <v>9</v>
      </c>
      <c r="K17" s="1809">
        <v>80</v>
      </c>
      <c r="L17" s="1809">
        <v>121</v>
      </c>
      <c r="M17" s="1806">
        <f t="shared" si="0"/>
        <v>201</v>
      </c>
      <c r="N17" s="1809" t="s">
        <v>9</v>
      </c>
      <c r="O17" s="1809" t="s">
        <v>9</v>
      </c>
      <c r="P17" s="1810" t="s">
        <v>9</v>
      </c>
    </row>
    <row r="18" spans="1:16" s="1803" customFormat="1" ht="24" customHeight="1">
      <c r="A18" s="6869"/>
      <c r="B18" s="1808" t="s">
        <v>1742</v>
      </c>
      <c r="C18" s="1800" t="s">
        <v>1731</v>
      </c>
      <c r="D18" s="1809">
        <v>2</v>
      </c>
      <c r="E18" s="1809">
        <v>3</v>
      </c>
      <c r="F18" s="1809">
        <v>12</v>
      </c>
      <c r="G18" s="1809" t="s">
        <v>9</v>
      </c>
      <c r="H18" s="1809" t="s">
        <v>9</v>
      </c>
      <c r="I18" s="1809">
        <v>26</v>
      </c>
      <c r="J18" s="1809" t="s">
        <v>9</v>
      </c>
      <c r="K18" s="1809">
        <v>118</v>
      </c>
      <c r="L18" s="1809">
        <v>120</v>
      </c>
      <c r="M18" s="1806">
        <f t="shared" si="0"/>
        <v>238</v>
      </c>
      <c r="N18" s="1809" t="s">
        <v>9</v>
      </c>
      <c r="O18" s="1809" t="s">
        <v>9</v>
      </c>
      <c r="P18" s="1810" t="s">
        <v>9</v>
      </c>
    </row>
    <row r="19" spans="1:16" s="1803" customFormat="1" ht="24" customHeight="1">
      <c r="A19" s="6869"/>
      <c r="B19" s="1808" t="s">
        <v>1743</v>
      </c>
      <c r="C19" s="1800" t="s">
        <v>1731</v>
      </c>
      <c r="D19" s="1809">
        <v>2</v>
      </c>
      <c r="E19" s="1809">
        <v>3</v>
      </c>
      <c r="F19" s="1809">
        <v>7</v>
      </c>
      <c r="G19" s="1809" t="s">
        <v>9</v>
      </c>
      <c r="H19" s="1809" t="s">
        <v>9</v>
      </c>
      <c r="I19" s="1809">
        <v>7</v>
      </c>
      <c r="J19" s="1809" t="s">
        <v>9</v>
      </c>
      <c r="K19" s="1809">
        <v>66</v>
      </c>
      <c r="L19" s="1809">
        <v>34</v>
      </c>
      <c r="M19" s="1806">
        <f t="shared" si="0"/>
        <v>100</v>
      </c>
      <c r="N19" s="1809" t="s">
        <v>9</v>
      </c>
      <c r="O19" s="1809" t="s">
        <v>9</v>
      </c>
      <c r="P19" s="1810" t="s">
        <v>9</v>
      </c>
    </row>
    <row r="20" spans="1:16" s="1803" customFormat="1" ht="24" customHeight="1" thickBot="1">
      <c r="A20" s="6870"/>
      <c r="B20" s="1811" t="s">
        <v>1744</v>
      </c>
      <c r="C20" s="1812" t="s">
        <v>1731</v>
      </c>
      <c r="D20" s="1813">
        <v>11</v>
      </c>
      <c r="E20" s="1813">
        <v>12</v>
      </c>
      <c r="F20" s="1813">
        <v>16</v>
      </c>
      <c r="G20" s="1813">
        <v>3</v>
      </c>
      <c r="H20" s="1813" t="s">
        <v>9</v>
      </c>
      <c r="I20" s="1813">
        <v>5</v>
      </c>
      <c r="J20" s="1813" t="s">
        <v>9</v>
      </c>
      <c r="K20" s="1813">
        <v>323</v>
      </c>
      <c r="L20" s="1813">
        <v>47</v>
      </c>
      <c r="M20" s="1814">
        <f t="shared" si="0"/>
        <v>370</v>
      </c>
      <c r="N20" s="1813">
        <v>32</v>
      </c>
      <c r="O20" s="1813">
        <v>4</v>
      </c>
      <c r="P20" s="1815">
        <f t="shared" si="1"/>
        <v>402</v>
      </c>
    </row>
    <row r="21" spans="1:16" s="1803" customFormat="1" ht="24" customHeight="1">
      <c r="A21" s="6868" t="s">
        <v>1745</v>
      </c>
      <c r="B21" s="1816" t="s">
        <v>1746</v>
      </c>
      <c r="C21" s="1817" t="s">
        <v>1731</v>
      </c>
      <c r="D21" s="1818">
        <v>2</v>
      </c>
      <c r="E21" s="1818">
        <v>3</v>
      </c>
      <c r="F21" s="1818">
        <v>4</v>
      </c>
      <c r="G21" s="1818">
        <v>13</v>
      </c>
      <c r="H21" s="1818" t="s">
        <v>9</v>
      </c>
      <c r="I21" s="1818">
        <v>4</v>
      </c>
      <c r="J21" s="1818" t="s">
        <v>9</v>
      </c>
      <c r="K21" s="1818">
        <v>106</v>
      </c>
      <c r="L21" s="1818">
        <v>425</v>
      </c>
      <c r="M21" s="1801">
        <f t="shared" si="0"/>
        <v>531</v>
      </c>
      <c r="N21" s="1818">
        <v>8</v>
      </c>
      <c r="O21" s="1818">
        <v>106</v>
      </c>
      <c r="P21" s="1802">
        <f t="shared" si="1"/>
        <v>539</v>
      </c>
    </row>
    <row r="22" spans="1:16" s="1803" customFormat="1" ht="24" customHeight="1">
      <c r="A22" s="6869"/>
      <c r="B22" s="1804" t="s">
        <v>1747</v>
      </c>
      <c r="C22" s="1800" t="s">
        <v>1731</v>
      </c>
      <c r="D22" s="1819" t="s">
        <v>9</v>
      </c>
      <c r="E22" s="1805" t="s">
        <v>9</v>
      </c>
      <c r="F22" s="1805">
        <v>4</v>
      </c>
      <c r="G22" s="1805">
        <v>2</v>
      </c>
      <c r="H22" s="1805">
        <v>1</v>
      </c>
      <c r="I22" s="1805">
        <v>4</v>
      </c>
      <c r="J22" s="1805" t="s">
        <v>9</v>
      </c>
      <c r="K22" s="1805">
        <v>685</v>
      </c>
      <c r="L22" s="1805">
        <v>426</v>
      </c>
      <c r="M22" s="1806">
        <f t="shared" si="0"/>
        <v>1111</v>
      </c>
      <c r="N22" s="1805">
        <v>87</v>
      </c>
      <c r="O22" s="1805">
        <v>42</v>
      </c>
      <c r="P22" s="1807">
        <f t="shared" si="1"/>
        <v>1198</v>
      </c>
    </row>
    <row r="23" spans="1:16" s="1803" customFormat="1" ht="24" customHeight="1">
      <c r="A23" s="6869"/>
      <c r="B23" s="1804" t="s">
        <v>1748</v>
      </c>
      <c r="C23" s="1800" t="s">
        <v>1731</v>
      </c>
      <c r="D23" s="1819" t="s">
        <v>9</v>
      </c>
      <c r="E23" s="1805" t="s">
        <v>9</v>
      </c>
      <c r="F23" s="1805" t="s">
        <v>9</v>
      </c>
      <c r="G23" s="1805" t="s">
        <v>9</v>
      </c>
      <c r="H23" s="1805">
        <v>50</v>
      </c>
      <c r="I23" s="1805" t="s">
        <v>9</v>
      </c>
      <c r="J23" s="1805" t="s">
        <v>9</v>
      </c>
      <c r="K23" s="1819" t="s">
        <v>9</v>
      </c>
      <c r="L23" s="1819" t="s">
        <v>9</v>
      </c>
      <c r="M23" s="1806" t="s">
        <v>9</v>
      </c>
      <c r="N23" s="1805" t="s">
        <v>9</v>
      </c>
      <c r="O23" s="1805" t="s">
        <v>9</v>
      </c>
      <c r="P23" s="1807" t="s">
        <v>9</v>
      </c>
    </row>
    <row r="24" spans="1:16" s="1803" customFormat="1" ht="24" customHeight="1">
      <c r="A24" s="6869"/>
      <c r="B24" s="1820" t="s">
        <v>1749</v>
      </c>
      <c r="C24" s="1800" t="s">
        <v>1731</v>
      </c>
      <c r="D24" s="1805" t="s">
        <v>9</v>
      </c>
      <c r="E24" s="1805" t="s">
        <v>9</v>
      </c>
      <c r="F24" s="1805">
        <v>4</v>
      </c>
      <c r="G24" s="1805">
        <v>8</v>
      </c>
      <c r="H24" s="1805" t="s">
        <v>9</v>
      </c>
      <c r="I24" s="1805">
        <v>6</v>
      </c>
      <c r="J24" s="1805" t="s">
        <v>9</v>
      </c>
      <c r="K24" s="1805">
        <v>268</v>
      </c>
      <c r="L24" s="1805">
        <v>26</v>
      </c>
      <c r="M24" s="1806">
        <f t="shared" si="0"/>
        <v>294</v>
      </c>
      <c r="N24" s="1805">
        <v>40</v>
      </c>
      <c r="O24" s="1805">
        <v>1</v>
      </c>
      <c r="P24" s="1807">
        <f t="shared" si="1"/>
        <v>334</v>
      </c>
    </row>
    <row r="25" spans="1:16" s="1803" customFormat="1" ht="24" customHeight="1">
      <c r="A25" s="6869"/>
      <c r="B25" s="1821" t="s">
        <v>1750</v>
      </c>
      <c r="C25" s="1800" t="s">
        <v>1731</v>
      </c>
      <c r="D25" s="1805"/>
      <c r="E25" s="1805"/>
      <c r="F25" s="1805"/>
      <c r="G25" s="1805"/>
      <c r="H25" s="1805"/>
      <c r="I25" s="1805"/>
      <c r="J25" s="1805"/>
      <c r="K25" s="1805" t="s">
        <v>9</v>
      </c>
      <c r="L25" s="1805" t="s">
        <v>9</v>
      </c>
      <c r="M25" s="1806" t="s">
        <v>9</v>
      </c>
      <c r="N25" s="1805">
        <v>4</v>
      </c>
      <c r="O25" s="1805" t="s">
        <v>9</v>
      </c>
      <c r="P25" s="1807">
        <v>4</v>
      </c>
    </row>
    <row r="26" spans="1:16" s="1803" customFormat="1" ht="24" customHeight="1">
      <c r="A26" s="6869"/>
      <c r="B26" s="1804" t="s">
        <v>1751</v>
      </c>
      <c r="C26" s="1800" t="s">
        <v>1731</v>
      </c>
      <c r="D26" s="1819" t="s">
        <v>9</v>
      </c>
      <c r="E26" s="1805">
        <v>1</v>
      </c>
      <c r="F26" s="1805">
        <v>3</v>
      </c>
      <c r="G26" s="1805">
        <v>6</v>
      </c>
      <c r="H26" s="1805">
        <v>1</v>
      </c>
      <c r="I26" s="1805" t="s">
        <v>9</v>
      </c>
      <c r="J26" s="1805" t="s">
        <v>9</v>
      </c>
      <c r="K26" s="1805">
        <v>201</v>
      </c>
      <c r="L26" s="1805">
        <v>375</v>
      </c>
      <c r="M26" s="1806">
        <f t="shared" si="0"/>
        <v>576</v>
      </c>
      <c r="N26" s="1805">
        <v>65</v>
      </c>
      <c r="O26" s="1805">
        <v>121</v>
      </c>
      <c r="P26" s="1807">
        <f t="shared" si="1"/>
        <v>641</v>
      </c>
    </row>
    <row r="27" spans="1:16" s="1803" customFormat="1" ht="24" customHeight="1">
      <c r="A27" s="6869"/>
      <c r="B27" s="1804" t="s">
        <v>1752</v>
      </c>
      <c r="C27" s="1800" t="s">
        <v>1731</v>
      </c>
      <c r="D27" s="1805">
        <v>2</v>
      </c>
      <c r="E27" s="1805">
        <v>3</v>
      </c>
      <c r="F27" s="1805">
        <v>5</v>
      </c>
      <c r="G27" s="1805">
        <v>15</v>
      </c>
      <c r="H27" s="1805" t="s">
        <v>9</v>
      </c>
      <c r="I27" s="1805" t="s">
        <v>9</v>
      </c>
      <c r="J27" s="1805" t="s">
        <v>9</v>
      </c>
      <c r="K27" s="1805">
        <v>2689</v>
      </c>
      <c r="L27" s="1805">
        <v>364</v>
      </c>
      <c r="M27" s="1806">
        <f t="shared" si="0"/>
        <v>3053</v>
      </c>
      <c r="N27" s="1805">
        <v>427</v>
      </c>
      <c r="O27" s="1805">
        <v>141</v>
      </c>
      <c r="P27" s="1807">
        <f t="shared" si="1"/>
        <v>3480</v>
      </c>
    </row>
    <row r="28" spans="1:16" s="1803" customFormat="1" ht="24" customHeight="1">
      <c r="A28" s="6869"/>
      <c r="B28" s="1804" t="s">
        <v>1753</v>
      </c>
      <c r="C28" s="1800" t="s">
        <v>1731</v>
      </c>
      <c r="D28" s="1819" t="s">
        <v>9</v>
      </c>
      <c r="E28" s="1805">
        <v>1</v>
      </c>
      <c r="F28" s="1805">
        <v>1</v>
      </c>
      <c r="G28" s="1805">
        <v>6</v>
      </c>
      <c r="H28" s="1805" t="s">
        <v>9</v>
      </c>
      <c r="I28" s="1805" t="s">
        <v>9</v>
      </c>
      <c r="J28" s="1805" t="s">
        <v>9</v>
      </c>
      <c r="K28" s="1805">
        <v>510</v>
      </c>
      <c r="L28" s="1805">
        <v>572</v>
      </c>
      <c r="M28" s="1806">
        <f t="shared" si="0"/>
        <v>1082</v>
      </c>
      <c r="N28" s="1805">
        <v>57</v>
      </c>
      <c r="O28" s="1805">
        <v>91</v>
      </c>
      <c r="P28" s="1807">
        <f t="shared" si="1"/>
        <v>1139</v>
      </c>
    </row>
    <row r="29" spans="1:16" s="1803" customFormat="1" ht="24" customHeight="1">
      <c r="A29" s="6869"/>
      <c r="B29" s="1804" t="s">
        <v>1754</v>
      </c>
      <c r="C29" s="1800" t="s">
        <v>1731</v>
      </c>
      <c r="D29" s="1805">
        <v>2</v>
      </c>
      <c r="E29" s="1805">
        <v>1</v>
      </c>
      <c r="F29" s="1805">
        <v>7</v>
      </c>
      <c r="G29" s="1805">
        <v>5</v>
      </c>
      <c r="H29" s="1805" t="s">
        <v>9</v>
      </c>
      <c r="I29" s="1805" t="s">
        <v>9</v>
      </c>
      <c r="J29" s="1805" t="s">
        <v>9</v>
      </c>
      <c r="K29" s="1805">
        <v>225</v>
      </c>
      <c r="L29" s="1805">
        <v>304</v>
      </c>
      <c r="M29" s="1806">
        <f t="shared" si="0"/>
        <v>529</v>
      </c>
      <c r="N29" s="1805">
        <v>66</v>
      </c>
      <c r="O29" s="1805">
        <v>85</v>
      </c>
      <c r="P29" s="1807">
        <f t="shared" si="1"/>
        <v>595</v>
      </c>
    </row>
    <row r="30" spans="1:16" s="1803" customFormat="1" ht="24" customHeight="1">
      <c r="A30" s="6869"/>
      <c r="B30" s="1820" t="s">
        <v>1755</v>
      </c>
      <c r="C30" s="1800" t="s">
        <v>1731</v>
      </c>
      <c r="D30" s="1805">
        <v>1</v>
      </c>
      <c r="E30" s="1805">
        <v>1</v>
      </c>
      <c r="F30" s="1805">
        <v>7</v>
      </c>
      <c r="G30" s="1805">
        <v>9</v>
      </c>
      <c r="H30" s="1805" t="s">
        <v>9</v>
      </c>
      <c r="I30" s="1805" t="s">
        <v>9</v>
      </c>
      <c r="J30" s="1805" t="s">
        <v>9</v>
      </c>
      <c r="K30" s="1805">
        <v>862</v>
      </c>
      <c r="L30" s="1805">
        <v>702</v>
      </c>
      <c r="M30" s="1806">
        <f t="shared" si="0"/>
        <v>1564</v>
      </c>
      <c r="N30" s="1805">
        <v>148</v>
      </c>
      <c r="O30" s="1805">
        <v>221</v>
      </c>
      <c r="P30" s="1807">
        <f t="shared" si="1"/>
        <v>1712</v>
      </c>
    </row>
    <row r="31" spans="1:16" s="1803" customFormat="1" ht="24" customHeight="1">
      <c r="A31" s="6869"/>
      <c r="B31" s="1804" t="s">
        <v>1756</v>
      </c>
      <c r="C31" s="1800" t="s">
        <v>1731</v>
      </c>
      <c r="D31" s="1819" t="s">
        <v>9</v>
      </c>
      <c r="E31" s="1805">
        <v>1</v>
      </c>
      <c r="F31" s="1805">
        <v>2</v>
      </c>
      <c r="G31" s="1805">
        <v>1</v>
      </c>
      <c r="H31" s="1805" t="s">
        <v>9</v>
      </c>
      <c r="I31" s="1805">
        <v>4</v>
      </c>
      <c r="J31" s="1805" t="s">
        <v>9</v>
      </c>
      <c r="K31" s="1805">
        <v>120</v>
      </c>
      <c r="L31" s="1805">
        <v>76</v>
      </c>
      <c r="M31" s="1806">
        <f t="shared" si="0"/>
        <v>196</v>
      </c>
      <c r="N31" s="1805" t="s">
        <v>9</v>
      </c>
      <c r="O31" s="1805" t="s">
        <v>9</v>
      </c>
      <c r="P31" s="1807" t="s">
        <v>9</v>
      </c>
    </row>
    <row r="32" spans="1:16" s="1803" customFormat="1" ht="24" customHeight="1">
      <c r="A32" s="6869"/>
      <c r="B32" s="1804" t="s">
        <v>1757</v>
      </c>
      <c r="C32" s="1800" t="s">
        <v>1731</v>
      </c>
      <c r="D32" s="1819" t="s">
        <v>9</v>
      </c>
      <c r="E32" s="1805" t="s">
        <v>9</v>
      </c>
      <c r="F32" s="1805" t="s">
        <v>9</v>
      </c>
      <c r="G32" s="1805">
        <v>7</v>
      </c>
      <c r="H32" s="1805">
        <v>1</v>
      </c>
      <c r="I32" s="1805" t="s">
        <v>9</v>
      </c>
      <c r="J32" s="1805" t="s">
        <v>9</v>
      </c>
      <c r="K32" s="1805">
        <v>138</v>
      </c>
      <c r="L32" s="1805">
        <v>166</v>
      </c>
      <c r="M32" s="1806">
        <f t="shared" si="0"/>
        <v>304</v>
      </c>
      <c r="N32" s="1805">
        <v>18</v>
      </c>
      <c r="O32" s="1805">
        <v>32</v>
      </c>
      <c r="P32" s="1807">
        <f t="shared" si="1"/>
        <v>322</v>
      </c>
    </row>
    <row r="33" spans="1:16" s="1803" customFormat="1" ht="24" customHeight="1">
      <c r="A33" s="6869"/>
      <c r="B33" s="1804" t="s">
        <v>1758</v>
      </c>
      <c r="C33" s="1800" t="s">
        <v>1731</v>
      </c>
      <c r="D33" s="1822"/>
      <c r="E33" s="1823"/>
      <c r="F33" s="1823"/>
      <c r="G33" s="1823"/>
      <c r="H33" s="1823">
        <v>95</v>
      </c>
      <c r="I33" s="1823"/>
      <c r="J33" s="1823">
        <v>35</v>
      </c>
      <c r="K33" s="1822" t="s">
        <v>9</v>
      </c>
      <c r="L33" s="1822" t="s">
        <v>9</v>
      </c>
      <c r="M33" s="1824" t="s">
        <v>9</v>
      </c>
      <c r="N33" s="1825" t="s">
        <v>9</v>
      </c>
      <c r="O33" s="1823" t="s">
        <v>9</v>
      </c>
      <c r="P33" s="1826" t="s">
        <v>9</v>
      </c>
    </row>
    <row r="34" spans="1:16" s="1803" customFormat="1" ht="24" customHeight="1" thickBot="1">
      <c r="A34" s="6871"/>
      <c r="B34" s="1827" t="s">
        <v>2</v>
      </c>
      <c r="C34" s="1828"/>
      <c r="D34" s="1829">
        <v>269</v>
      </c>
      <c r="E34" s="1830">
        <v>173</v>
      </c>
      <c r="F34" s="1830">
        <v>340</v>
      </c>
      <c r="G34" s="1830">
        <v>156</v>
      </c>
      <c r="H34" s="1830">
        <v>151</v>
      </c>
      <c r="I34" s="1830">
        <v>720</v>
      </c>
      <c r="J34" s="1830">
        <v>48</v>
      </c>
      <c r="K34" s="1829">
        <v>17159</v>
      </c>
      <c r="L34" s="1829">
        <v>12441</v>
      </c>
      <c r="M34" s="1831">
        <v>29600</v>
      </c>
      <c r="N34" s="1832">
        <v>2832</v>
      </c>
      <c r="O34" s="1829">
        <v>2195</v>
      </c>
      <c r="P34" s="1833">
        <v>5027</v>
      </c>
    </row>
    <row r="35" spans="1:16" ht="13.5" thickTop="1"/>
    <row r="36" spans="1:16" ht="18" customHeight="1">
      <c r="A36" s="6872" t="s">
        <v>1759</v>
      </c>
      <c r="B36" s="6872"/>
      <c r="C36" s="6872"/>
      <c r="D36" s="1834"/>
      <c r="E36" s="1834"/>
      <c r="F36" s="1834"/>
      <c r="G36" s="1834"/>
      <c r="H36" s="1834"/>
      <c r="I36" s="1834"/>
      <c r="J36" s="1834"/>
    </row>
    <row r="37" spans="1:16" ht="18" customHeight="1">
      <c r="A37" s="6845" t="s">
        <v>1760</v>
      </c>
      <c r="B37" s="6846"/>
      <c r="C37" s="6846"/>
      <c r="D37" s="6846"/>
      <c r="E37" s="6846"/>
      <c r="F37" s="6846"/>
      <c r="G37" s="6846"/>
      <c r="H37" s="6846"/>
      <c r="I37" s="6846"/>
      <c r="J37" s="6846"/>
    </row>
    <row r="38" spans="1:16" ht="18" customHeight="1">
      <c r="A38" s="6845" t="s">
        <v>1761</v>
      </c>
      <c r="B38" s="6846"/>
      <c r="C38" s="6846"/>
      <c r="D38" s="6846"/>
      <c r="E38" s="6846"/>
      <c r="F38" s="6846"/>
      <c r="G38" s="6846"/>
      <c r="H38" s="6846"/>
      <c r="I38" s="6846"/>
      <c r="J38" s="6846"/>
    </row>
    <row r="53" ht="28.5" customHeight="1"/>
    <row r="54" ht="20.100000000000001" customHeight="1"/>
    <row r="55" ht="20.100000000000001" customHeight="1"/>
    <row r="56" ht="20.100000000000001" customHeight="1"/>
  </sheetData>
  <mergeCells count="12">
    <mergeCell ref="A38:J38"/>
    <mergeCell ref="A2:P2"/>
    <mergeCell ref="A3:P4"/>
    <mergeCell ref="A5:C5"/>
    <mergeCell ref="D5:F5"/>
    <mergeCell ref="G5:J5"/>
    <mergeCell ref="K5:M5"/>
    <mergeCell ref="N5:P5"/>
    <mergeCell ref="A7:A20"/>
    <mergeCell ref="A21:A34"/>
    <mergeCell ref="A36:C36"/>
    <mergeCell ref="A37:J37"/>
  </mergeCells>
  <hyperlinks>
    <hyperlink ref="A1" r:id="rId1"/>
  </hyperlinks>
  <pageMargins left="0.19685039370078741" right="0.31496062992125984" top="0.98425196850393704" bottom="0.98425196850393704" header="0.51181102362204722" footer="0.51181102362204722"/>
  <pageSetup paperSize="9" scale="43" fitToHeight="0" orientation="landscape" r:id="rId2"/>
  <headerFooter alignWithMargins="0">
    <oddFooter>&amp;R104</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05">
    <pageSetUpPr fitToPage="1"/>
  </sheetPr>
  <dimension ref="A1:P60"/>
  <sheetViews>
    <sheetView view="pageBreakPreview" topLeftCell="C1" zoomScale="60" zoomScaleNormal="100" workbookViewId="0">
      <selection activeCell="H15" sqref="H15"/>
    </sheetView>
  </sheetViews>
  <sheetFormatPr defaultRowHeight="12.75"/>
  <cols>
    <col min="1" max="1" width="19.7109375" style="1788" customWidth="1"/>
    <col min="2" max="2" width="31" style="1788" customWidth="1"/>
    <col min="3" max="3" width="18" style="1788" customWidth="1"/>
    <col min="4" max="16" width="16.7109375" style="1788" customWidth="1"/>
    <col min="17" max="16384" width="9.140625" style="1788"/>
  </cols>
  <sheetData>
    <row r="1" spans="1:16" s="1786" customFormat="1" ht="13.5" thickBot="1">
      <c r="A1" s="1785" t="s">
        <v>0</v>
      </c>
      <c r="B1" s="1785"/>
      <c r="P1" s="1928" t="s">
        <v>1</v>
      </c>
    </row>
    <row r="2" spans="1:16" ht="26.25" customHeight="1" thickTop="1">
      <c r="A2" s="6847" t="s">
        <v>1960</v>
      </c>
      <c r="B2" s="6848"/>
      <c r="C2" s="6848"/>
      <c r="D2" s="6848"/>
      <c r="E2" s="6848"/>
      <c r="F2" s="6848"/>
      <c r="G2" s="6848"/>
      <c r="H2" s="6848"/>
      <c r="I2" s="6848"/>
      <c r="J2" s="6848"/>
      <c r="K2" s="6848"/>
      <c r="L2" s="6848"/>
      <c r="M2" s="6848"/>
      <c r="N2" s="6848"/>
      <c r="O2" s="6848"/>
      <c r="P2" s="6849"/>
    </row>
    <row r="3" spans="1:16" ht="27.75" customHeight="1">
      <c r="A3" s="6850" t="s">
        <v>1762</v>
      </c>
      <c r="B3" s="6851"/>
      <c r="C3" s="6851"/>
      <c r="D3" s="6851"/>
      <c r="E3" s="6851"/>
      <c r="F3" s="6851"/>
      <c r="G3" s="6851"/>
      <c r="H3" s="6851"/>
      <c r="I3" s="6851"/>
      <c r="J3" s="6851"/>
      <c r="K3" s="6851"/>
      <c r="L3" s="6851"/>
      <c r="M3" s="6851"/>
      <c r="N3" s="6851"/>
      <c r="O3" s="6851"/>
      <c r="P3" s="6852"/>
    </row>
    <row r="4" spans="1:16" ht="33" customHeight="1" thickBot="1">
      <c r="A4" s="6853"/>
      <c r="B4" s="6854"/>
      <c r="C4" s="6854"/>
      <c r="D4" s="6854"/>
      <c r="E4" s="6854"/>
      <c r="F4" s="6854"/>
      <c r="G4" s="6854"/>
      <c r="H4" s="6854"/>
      <c r="I4" s="6854"/>
      <c r="J4" s="6854"/>
      <c r="K4" s="6854"/>
      <c r="L4" s="6854"/>
      <c r="M4" s="6854"/>
      <c r="N4" s="6854"/>
      <c r="O4" s="6854"/>
      <c r="P4" s="6855"/>
    </row>
    <row r="5" spans="1:16" ht="61.5" customHeight="1" thickBot="1">
      <c r="A5" s="6856" t="s">
        <v>1715</v>
      </c>
      <c r="B5" s="6857"/>
      <c r="C5" s="6858"/>
      <c r="D5" s="6859" t="s">
        <v>1716</v>
      </c>
      <c r="E5" s="6860"/>
      <c r="F5" s="6861"/>
      <c r="G5" s="6862" t="s">
        <v>1717</v>
      </c>
      <c r="H5" s="6863"/>
      <c r="I5" s="6864"/>
      <c r="J5" s="6865"/>
      <c r="K5" s="6866" t="s">
        <v>1718</v>
      </c>
      <c r="L5" s="6864"/>
      <c r="M5" s="6865"/>
      <c r="N5" s="6862" t="s">
        <v>1719</v>
      </c>
      <c r="O5" s="6864"/>
      <c r="P5" s="6867"/>
    </row>
    <row r="6" spans="1:16" ht="69" customHeight="1" thickBot="1">
      <c r="A6" s="1838"/>
      <c r="B6" s="1839" t="s">
        <v>1720</v>
      </c>
      <c r="C6" s="1840" t="s">
        <v>1721</v>
      </c>
      <c r="D6" s="1797" t="s">
        <v>1722</v>
      </c>
      <c r="E6" s="1795" t="s">
        <v>1723</v>
      </c>
      <c r="F6" s="1796" t="s">
        <v>1724</v>
      </c>
      <c r="G6" s="1797" t="s">
        <v>1725</v>
      </c>
      <c r="H6" s="1795" t="s">
        <v>1726</v>
      </c>
      <c r="I6" s="1795" t="s">
        <v>1727</v>
      </c>
      <c r="J6" s="1796" t="s">
        <v>1728</v>
      </c>
      <c r="K6" s="1797" t="s">
        <v>330</v>
      </c>
      <c r="L6" s="1795" t="s">
        <v>1491</v>
      </c>
      <c r="M6" s="1796" t="s">
        <v>2</v>
      </c>
      <c r="N6" s="1797" t="s">
        <v>330</v>
      </c>
      <c r="O6" s="1795" t="s">
        <v>1491</v>
      </c>
      <c r="P6" s="1798" t="s">
        <v>2</v>
      </c>
    </row>
    <row r="7" spans="1:16" s="1803" customFormat="1" ht="24" customHeight="1">
      <c r="A7" s="6868" t="s">
        <v>1729</v>
      </c>
      <c r="B7" s="1841" t="s">
        <v>1730</v>
      </c>
      <c r="C7" s="1800" t="s">
        <v>1731</v>
      </c>
      <c r="D7" s="1806">
        <v>1</v>
      </c>
      <c r="E7" s="1806">
        <v>1</v>
      </c>
      <c r="F7" s="1806">
        <v>6</v>
      </c>
      <c r="G7" s="1806">
        <v>3</v>
      </c>
      <c r="H7" s="1806"/>
      <c r="I7" s="1806">
        <v>11</v>
      </c>
      <c r="J7" s="1806"/>
      <c r="K7" s="1842">
        <v>173</v>
      </c>
      <c r="L7" s="1842">
        <v>169</v>
      </c>
      <c r="M7" s="1842">
        <v>342</v>
      </c>
      <c r="N7" s="1842">
        <v>31</v>
      </c>
      <c r="O7" s="1842">
        <v>25</v>
      </c>
      <c r="P7" s="1843">
        <v>56</v>
      </c>
    </row>
    <row r="8" spans="1:16" s="1803" customFormat="1" ht="24" customHeight="1">
      <c r="A8" s="6869"/>
      <c r="B8" s="1804" t="s">
        <v>1732</v>
      </c>
      <c r="C8" s="1800" t="s">
        <v>1731</v>
      </c>
      <c r="D8" s="1805">
        <v>4</v>
      </c>
      <c r="E8" s="1805">
        <v>8</v>
      </c>
      <c r="F8" s="1805">
        <v>28</v>
      </c>
      <c r="G8" s="1805">
        <v>9</v>
      </c>
      <c r="H8" s="1805">
        <v>1</v>
      </c>
      <c r="I8" s="1805">
        <v>22</v>
      </c>
      <c r="J8" s="1805"/>
      <c r="K8" s="1844">
        <v>1077</v>
      </c>
      <c r="L8" s="1844">
        <v>1580</v>
      </c>
      <c r="M8" s="1842">
        <v>2657</v>
      </c>
      <c r="N8" s="1842">
        <v>246</v>
      </c>
      <c r="O8" s="1842">
        <v>297</v>
      </c>
      <c r="P8" s="1843">
        <v>543</v>
      </c>
    </row>
    <row r="9" spans="1:16" s="1803" customFormat="1" ht="24" customHeight="1">
      <c r="A9" s="6869"/>
      <c r="B9" s="1804" t="s">
        <v>1763</v>
      </c>
      <c r="C9" s="1800" t="s">
        <v>1731</v>
      </c>
      <c r="D9" s="1805">
        <v>12</v>
      </c>
      <c r="E9" s="1805">
        <v>13</v>
      </c>
      <c r="F9" s="1805">
        <v>17</v>
      </c>
      <c r="G9" s="1805">
        <v>15</v>
      </c>
      <c r="H9" s="1805"/>
      <c r="I9" s="1805">
        <v>20</v>
      </c>
      <c r="J9" s="1805"/>
      <c r="K9" s="1844">
        <v>1091</v>
      </c>
      <c r="L9" s="1844">
        <v>1379</v>
      </c>
      <c r="M9" s="1842">
        <v>2470</v>
      </c>
      <c r="N9" s="1844">
        <v>112</v>
      </c>
      <c r="O9" s="1844">
        <v>137</v>
      </c>
      <c r="P9" s="1843">
        <v>249</v>
      </c>
    </row>
    <row r="10" spans="1:16" s="1803" customFormat="1" ht="24" customHeight="1">
      <c r="A10" s="6869"/>
      <c r="B10" s="1820" t="s">
        <v>1764</v>
      </c>
      <c r="C10" s="1800" t="s">
        <v>1731</v>
      </c>
      <c r="D10" s="1805">
        <v>36</v>
      </c>
      <c r="E10" s="1805">
        <v>19</v>
      </c>
      <c r="F10" s="1805">
        <v>29</v>
      </c>
      <c r="G10" s="1805">
        <v>1</v>
      </c>
      <c r="H10" s="1805"/>
      <c r="I10" s="1805">
        <v>12</v>
      </c>
      <c r="J10" s="1805">
        <v>6</v>
      </c>
      <c r="K10" s="1844">
        <v>1372</v>
      </c>
      <c r="L10" s="1844">
        <v>1336</v>
      </c>
      <c r="M10" s="1842">
        <v>2708</v>
      </c>
      <c r="N10" s="1844">
        <v>179</v>
      </c>
      <c r="O10" s="1844">
        <v>101</v>
      </c>
      <c r="P10" s="1843">
        <v>280</v>
      </c>
    </row>
    <row r="11" spans="1:16" s="1803" customFormat="1" ht="24" customHeight="1">
      <c r="A11" s="6869"/>
      <c r="B11" s="1804" t="s">
        <v>1734</v>
      </c>
      <c r="C11" s="1800" t="s">
        <v>1731</v>
      </c>
      <c r="D11" s="1805">
        <v>19</v>
      </c>
      <c r="E11" s="1805">
        <v>8</v>
      </c>
      <c r="F11" s="1805">
        <v>19</v>
      </c>
      <c r="G11" s="1805">
        <v>3</v>
      </c>
      <c r="H11" s="1805"/>
      <c r="I11" s="1805">
        <v>20</v>
      </c>
      <c r="J11" s="1805">
        <v>1</v>
      </c>
      <c r="K11" s="1844">
        <v>1631</v>
      </c>
      <c r="L11" s="1844">
        <v>1357</v>
      </c>
      <c r="M11" s="1842">
        <v>2988</v>
      </c>
      <c r="N11" s="1844">
        <v>345</v>
      </c>
      <c r="O11" s="1844">
        <v>190</v>
      </c>
      <c r="P11" s="1843">
        <v>535</v>
      </c>
    </row>
    <row r="12" spans="1:16" s="1803" customFormat="1" ht="24" customHeight="1">
      <c r="A12" s="6869"/>
      <c r="B12" s="1804" t="s">
        <v>1735</v>
      </c>
      <c r="C12" s="1800" t="s">
        <v>1731</v>
      </c>
      <c r="D12" s="1805">
        <v>17</v>
      </c>
      <c r="E12" s="1805">
        <v>15</v>
      </c>
      <c r="F12" s="1805">
        <v>17</v>
      </c>
      <c r="G12" s="1805">
        <v>5</v>
      </c>
      <c r="H12" s="1805">
        <v>1</v>
      </c>
      <c r="I12" s="1805">
        <v>5</v>
      </c>
      <c r="J12" s="1805"/>
      <c r="K12" s="1844">
        <v>243</v>
      </c>
      <c r="L12" s="1844">
        <v>530</v>
      </c>
      <c r="M12" s="1842">
        <v>773</v>
      </c>
      <c r="N12" s="1844">
        <v>7</v>
      </c>
      <c r="O12" s="1844">
        <v>12</v>
      </c>
      <c r="P12" s="1843">
        <v>19</v>
      </c>
    </row>
    <row r="13" spans="1:16" s="1803" customFormat="1" ht="24" customHeight="1">
      <c r="A13" s="6869"/>
      <c r="B13" s="1808" t="s">
        <v>1736</v>
      </c>
      <c r="C13" s="1800" t="s">
        <v>1731</v>
      </c>
      <c r="D13" s="1809">
        <v>1</v>
      </c>
      <c r="E13" s="1809">
        <v>2</v>
      </c>
      <c r="F13" s="1809">
        <v>7</v>
      </c>
      <c r="G13" s="1809">
        <v>5</v>
      </c>
      <c r="H13" s="1809"/>
      <c r="I13" s="1809">
        <v>12</v>
      </c>
      <c r="J13" s="1809">
        <v>3</v>
      </c>
      <c r="K13" s="1845">
        <v>586</v>
      </c>
      <c r="L13" s="1845">
        <v>313</v>
      </c>
      <c r="M13" s="1842">
        <v>899</v>
      </c>
      <c r="N13" s="1845">
        <v>76</v>
      </c>
      <c r="O13" s="1845">
        <v>63</v>
      </c>
      <c r="P13" s="1846">
        <v>139</v>
      </c>
    </row>
    <row r="14" spans="1:16" s="1803" customFormat="1" ht="24" customHeight="1">
      <c r="A14" s="6869"/>
      <c r="B14" s="1808" t="s">
        <v>1737</v>
      </c>
      <c r="C14" s="1800" t="s">
        <v>1731</v>
      </c>
      <c r="D14" s="1809"/>
      <c r="E14" s="1809"/>
      <c r="F14" s="1809">
        <v>15</v>
      </c>
      <c r="G14" s="1809">
        <v>5</v>
      </c>
      <c r="H14" s="1809"/>
      <c r="I14" s="1809">
        <v>13</v>
      </c>
      <c r="J14" s="1809"/>
      <c r="K14" s="1845">
        <v>263</v>
      </c>
      <c r="L14" s="1845">
        <v>274</v>
      </c>
      <c r="M14" s="1842">
        <v>537</v>
      </c>
      <c r="N14" s="1845">
        <v>38</v>
      </c>
      <c r="O14" s="1845">
        <v>38</v>
      </c>
      <c r="P14" s="1846">
        <v>76</v>
      </c>
    </row>
    <row r="15" spans="1:16" s="1803" customFormat="1" ht="24" customHeight="1">
      <c r="A15" s="6869"/>
      <c r="B15" s="1808" t="s">
        <v>1738</v>
      </c>
      <c r="C15" s="1800" t="s">
        <v>1731</v>
      </c>
      <c r="D15" s="1809">
        <v>22</v>
      </c>
      <c r="E15" s="1809">
        <v>23</v>
      </c>
      <c r="F15" s="1809">
        <v>79</v>
      </c>
      <c r="G15" s="1809">
        <v>10</v>
      </c>
      <c r="H15" s="1809"/>
      <c r="I15" s="1809">
        <v>42</v>
      </c>
      <c r="J15" s="1809"/>
      <c r="K15" s="1845">
        <v>3448</v>
      </c>
      <c r="L15" s="1845">
        <v>1035</v>
      </c>
      <c r="M15" s="1842">
        <v>4483</v>
      </c>
      <c r="N15" s="1845">
        <v>489</v>
      </c>
      <c r="O15" s="1845">
        <v>101</v>
      </c>
      <c r="P15" s="1846">
        <v>590</v>
      </c>
    </row>
    <row r="16" spans="1:16" s="1803" customFormat="1" ht="24" customHeight="1">
      <c r="A16" s="6869"/>
      <c r="B16" s="1808" t="s">
        <v>1739</v>
      </c>
      <c r="C16" s="1800" t="s">
        <v>1731</v>
      </c>
      <c r="D16" s="1809">
        <v>149</v>
      </c>
      <c r="E16" s="1809">
        <v>57</v>
      </c>
      <c r="F16" s="1809">
        <v>50</v>
      </c>
      <c r="G16" s="1809">
        <v>17</v>
      </c>
      <c r="H16" s="1809"/>
      <c r="I16" s="1809">
        <v>431</v>
      </c>
      <c r="J16" s="1809">
        <v>4</v>
      </c>
      <c r="K16" s="1845">
        <v>741</v>
      </c>
      <c r="L16" s="1845">
        <v>546</v>
      </c>
      <c r="M16" s="1842">
        <v>1287</v>
      </c>
      <c r="N16" s="1845">
        <v>107</v>
      </c>
      <c r="O16" s="1845">
        <v>79</v>
      </c>
      <c r="P16" s="1846">
        <v>186</v>
      </c>
    </row>
    <row r="17" spans="1:16" s="1803" customFormat="1" ht="24" customHeight="1">
      <c r="A17" s="6869"/>
      <c r="B17" s="1808" t="s">
        <v>1740</v>
      </c>
      <c r="C17" s="1800" t="s">
        <v>1731</v>
      </c>
      <c r="D17" s="1809"/>
      <c r="E17" s="1809">
        <v>5</v>
      </c>
      <c r="F17" s="1809">
        <v>7</v>
      </c>
      <c r="G17" s="1809">
        <v>14</v>
      </c>
      <c r="H17" s="1809"/>
      <c r="I17" s="1809">
        <v>12</v>
      </c>
      <c r="J17" s="1809"/>
      <c r="K17" s="1845">
        <v>134</v>
      </c>
      <c r="L17" s="1845">
        <v>167</v>
      </c>
      <c r="M17" s="1842">
        <v>301</v>
      </c>
      <c r="N17" s="1845">
        <v>4</v>
      </c>
      <c r="O17" s="1845">
        <v>4</v>
      </c>
      <c r="P17" s="1846">
        <v>8</v>
      </c>
    </row>
    <row r="18" spans="1:16" s="1803" customFormat="1" ht="24" customHeight="1">
      <c r="A18" s="6869"/>
      <c r="B18" s="1808" t="s">
        <v>1741</v>
      </c>
      <c r="C18" s="1800" t="s">
        <v>1731</v>
      </c>
      <c r="D18" s="1809">
        <v>3</v>
      </c>
      <c r="E18" s="1809">
        <v>2</v>
      </c>
      <c r="F18" s="1809">
        <v>7</v>
      </c>
      <c r="G18" s="1809"/>
      <c r="H18" s="1809"/>
      <c r="I18" s="1809">
        <v>9</v>
      </c>
      <c r="J18" s="1809"/>
      <c r="K18" s="1845">
        <v>80</v>
      </c>
      <c r="L18" s="1845">
        <v>119</v>
      </c>
      <c r="M18" s="1842">
        <v>199</v>
      </c>
      <c r="N18" s="1845">
        <v>13</v>
      </c>
      <c r="O18" s="1845">
        <v>15</v>
      </c>
      <c r="P18" s="1846">
        <v>28</v>
      </c>
    </row>
    <row r="19" spans="1:16" s="1803" customFormat="1" ht="24" customHeight="1">
      <c r="A19" s="6869"/>
      <c r="B19" s="1808" t="s">
        <v>1742</v>
      </c>
      <c r="C19" s="1800" t="s">
        <v>1731</v>
      </c>
      <c r="D19" s="1809">
        <v>2</v>
      </c>
      <c r="E19" s="1809">
        <v>5</v>
      </c>
      <c r="F19" s="1809">
        <v>16</v>
      </c>
      <c r="G19" s="1809"/>
      <c r="H19" s="1809"/>
      <c r="I19" s="1809">
        <v>19</v>
      </c>
      <c r="J19" s="1809"/>
      <c r="K19" s="1845">
        <v>118</v>
      </c>
      <c r="L19" s="1845">
        <v>120</v>
      </c>
      <c r="M19" s="1842">
        <v>238</v>
      </c>
      <c r="N19" s="1845">
        <v>8</v>
      </c>
      <c r="O19" s="1845">
        <v>8</v>
      </c>
      <c r="P19" s="1846">
        <v>16</v>
      </c>
    </row>
    <row r="20" spans="1:16" s="1803" customFormat="1" ht="24" customHeight="1">
      <c r="A20" s="6869"/>
      <c r="B20" s="1808" t="s">
        <v>1743</v>
      </c>
      <c r="C20" s="1800" t="s">
        <v>1731</v>
      </c>
      <c r="D20" s="1809">
        <v>4</v>
      </c>
      <c r="E20" s="1809">
        <v>4</v>
      </c>
      <c r="F20" s="1809">
        <v>11</v>
      </c>
      <c r="G20" s="1809"/>
      <c r="H20" s="1809"/>
      <c r="I20" s="1809">
        <v>8</v>
      </c>
      <c r="J20" s="1809"/>
      <c r="K20" s="1845">
        <v>64</v>
      </c>
      <c r="L20" s="1845">
        <v>34</v>
      </c>
      <c r="M20" s="1842">
        <v>98</v>
      </c>
      <c r="N20" s="1845" t="s">
        <v>9</v>
      </c>
      <c r="O20" s="1845" t="s">
        <v>9</v>
      </c>
      <c r="P20" s="1846" t="s">
        <v>9</v>
      </c>
    </row>
    <row r="21" spans="1:16" s="1803" customFormat="1" ht="24" customHeight="1">
      <c r="A21" s="6873"/>
      <c r="B21" s="1808" t="s">
        <v>1744</v>
      </c>
      <c r="C21" s="1800" t="s">
        <v>1731</v>
      </c>
      <c r="D21" s="1809">
        <v>10</v>
      </c>
      <c r="E21" s="1809">
        <v>15</v>
      </c>
      <c r="F21" s="1809">
        <v>17</v>
      </c>
      <c r="G21" s="1809">
        <v>3</v>
      </c>
      <c r="H21" s="1809"/>
      <c r="I21" s="1809">
        <v>3</v>
      </c>
      <c r="J21" s="1809"/>
      <c r="K21" s="1845">
        <v>321</v>
      </c>
      <c r="L21" s="1845">
        <v>47</v>
      </c>
      <c r="M21" s="1842">
        <v>368</v>
      </c>
      <c r="N21" s="1845">
        <v>73</v>
      </c>
      <c r="O21" s="1845">
        <v>5</v>
      </c>
      <c r="P21" s="1846">
        <v>78</v>
      </c>
    </row>
    <row r="22" spans="1:16" s="1803" customFormat="1" ht="24" customHeight="1">
      <c r="A22" s="6874" t="s">
        <v>1765</v>
      </c>
      <c r="B22" s="1804" t="s">
        <v>1766</v>
      </c>
      <c r="C22" s="1800" t="s">
        <v>1731</v>
      </c>
      <c r="D22" s="1805">
        <v>2</v>
      </c>
      <c r="E22" s="1805">
        <v>6</v>
      </c>
      <c r="F22" s="1805">
        <v>2</v>
      </c>
      <c r="G22" s="1805">
        <v>13</v>
      </c>
      <c r="H22" s="1805"/>
      <c r="I22" s="1805">
        <v>4</v>
      </c>
      <c r="J22" s="1805"/>
      <c r="K22" s="1844">
        <v>105</v>
      </c>
      <c r="L22" s="1844">
        <v>416</v>
      </c>
      <c r="M22" s="1842">
        <v>521</v>
      </c>
      <c r="N22" s="1844">
        <v>8</v>
      </c>
      <c r="O22" s="1844">
        <v>65</v>
      </c>
      <c r="P22" s="1843">
        <v>73</v>
      </c>
    </row>
    <row r="23" spans="1:16" s="1803" customFormat="1" ht="24" customHeight="1">
      <c r="A23" s="6869"/>
      <c r="B23" s="1804" t="s">
        <v>1747</v>
      </c>
      <c r="C23" s="1800" t="s">
        <v>1731</v>
      </c>
      <c r="D23" s="1819"/>
      <c r="E23" s="1805"/>
      <c r="F23" s="1805">
        <v>5</v>
      </c>
      <c r="G23" s="1805">
        <v>1</v>
      </c>
      <c r="H23" s="1805">
        <v>1</v>
      </c>
      <c r="I23" s="1805">
        <v>5</v>
      </c>
      <c r="J23" s="1805"/>
      <c r="K23" s="1844">
        <v>689</v>
      </c>
      <c r="L23" s="1844">
        <v>425</v>
      </c>
      <c r="M23" s="1842">
        <v>1114</v>
      </c>
      <c r="N23" s="1844">
        <v>100</v>
      </c>
      <c r="O23" s="1844">
        <v>73</v>
      </c>
      <c r="P23" s="1843">
        <v>173</v>
      </c>
    </row>
    <row r="24" spans="1:16" s="1803" customFormat="1" ht="24" customHeight="1">
      <c r="A24" s="6869"/>
      <c r="B24" s="1804" t="s">
        <v>1748</v>
      </c>
      <c r="C24" s="1800" t="s">
        <v>1731</v>
      </c>
      <c r="D24" s="1819"/>
      <c r="E24" s="1805"/>
      <c r="F24" s="1805"/>
      <c r="G24" s="1805"/>
      <c r="H24" s="1805">
        <v>48</v>
      </c>
      <c r="I24" s="1805"/>
      <c r="J24" s="1805"/>
      <c r="K24" s="1844" t="s">
        <v>9</v>
      </c>
      <c r="L24" s="1844" t="s">
        <v>9</v>
      </c>
      <c r="M24" s="1842" t="s">
        <v>9</v>
      </c>
      <c r="N24" s="1844" t="s">
        <v>9</v>
      </c>
      <c r="O24" s="1844" t="s">
        <v>9</v>
      </c>
      <c r="P24" s="1843" t="s">
        <v>9</v>
      </c>
    </row>
    <row r="25" spans="1:16" s="1803" customFormat="1" ht="24" customHeight="1">
      <c r="A25" s="6869"/>
      <c r="B25" s="1820" t="s">
        <v>1749</v>
      </c>
      <c r="C25" s="1800" t="s">
        <v>1731</v>
      </c>
      <c r="D25" s="1805"/>
      <c r="E25" s="1805">
        <v>3</v>
      </c>
      <c r="F25" s="1805">
        <v>5</v>
      </c>
      <c r="G25" s="1805">
        <v>8</v>
      </c>
      <c r="H25" s="1805"/>
      <c r="I25" s="1805">
        <v>3</v>
      </c>
      <c r="J25" s="1805"/>
      <c r="K25" s="1844">
        <v>268</v>
      </c>
      <c r="L25" s="1844">
        <v>26</v>
      </c>
      <c r="M25" s="1842">
        <v>294</v>
      </c>
      <c r="N25" s="1844">
        <v>20</v>
      </c>
      <c r="O25" s="1844">
        <v>1</v>
      </c>
      <c r="P25" s="1843">
        <v>21</v>
      </c>
    </row>
    <row r="26" spans="1:16" s="1803" customFormat="1" ht="24" customHeight="1">
      <c r="A26" s="6869"/>
      <c r="B26" s="1821" t="s">
        <v>1750</v>
      </c>
      <c r="C26" s="1800" t="s">
        <v>1731</v>
      </c>
      <c r="D26" s="1805"/>
      <c r="E26" s="1805"/>
      <c r="F26" s="1805"/>
      <c r="G26" s="1805"/>
      <c r="H26" s="1805"/>
      <c r="I26" s="1805"/>
      <c r="J26" s="1805"/>
      <c r="K26" s="1844">
        <v>2</v>
      </c>
      <c r="L26" s="1844" t="s">
        <v>9</v>
      </c>
      <c r="M26" s="1842">
        <v>2</v>
      </c>
      <c r="N26" s="1844" t="s">
        <v>9</v>
      </c>
      <c r="O26" s="1844" t="s">
        <v>9</v>
      </c>
      <c r="P26" s="1843" t="s">
        <v>9</v>
      </c>
    </row>
    <row r="27" spans="1:16" s="1803" customFormat="1" ht="24" customHeight="1">
      <c r="A27" s="6869"/>
      <c r="B27" s="1804" t="s">
        <v>1751</v>
      </c>
      <c r="C27" s="1800" t="s">
        <v>1731</v>
      </c>
      <c r="D27" s="1819"/>
      <c r="E27" s="1805">
        <v>3</v>
      </c>
      <c r="F27" s="1805">
        <v>2</v>
      </c>
      <c r="G27" s="1805">
        <v>8</v>
      </c>
      <c r="H27" s="1805">
        <v>1</v>
      </c>
      <c r="I27" s="1805"/>
      <c r="J27" s="1805">
        <v>1</v>
      </c>
      <c r="K27" s="1844">
        <v>202</v>
      </c>
      <c r="L27" s="1844">
        <v>363</v>
      </c>
      <c r="M27" s="1842">
        <v>565</v>
      </c>
      <c r="N27" s="1844">
        <v>63</v>
      </c>
      <c r="O27" s="1844">
        <v>86</v>
      </c>
      <c r="P27" s="1843">
        <v>149</v>
      </c>
    </row>
    <row r="28" spans="1:16" s="1803" customFormat="1" ht="24" customHeight="1">
      <c r="A28" s="6869"/>
      <c r="B28" s="1804" t="s">
        <v>1752</v>
      </c>
      <c r="C28" s="1800" t="s">
        <v>1731</v>
      </c>
      <c r="D28" s="1805">
        <v>1</v>
      </c>
      <c r="E28" s="1805">
        <v>3</v>
      </c>
      <c r="F28" s="1805">
        <v>7</v>
      </c>
      <c r="G28" s="1805">
        <v>15</v>
      </c>
      <c r="H28" s="1805"/>
      <c r="I28" s="1805"/>
      <c r="J28" s="1805"/>
      <c r="K28" s="1844">
        <v>2570</v>
      </c>
      <c r="L28" s="1844">
        <v>356</v>
      </c>
      <c r="M28" s="1842">
        <v>2926</v>
      </c>
      <c r="N28" s="1844">
        <v>528</v>
      </c>
      <c r="O28" s="1844">
        <v>131</v>
      </c>
      <c r="P28" s="1843">
        <v>659</v>
      </c>
    </row>
    <row r="29" spans="1:16" s="1803" customFormat="1" ht="24" customHeight="1">
      <c r="A29" s="6869"/>
      <c r="B29" s="1804" t="s">
        <v>1753</v>
      </c>
      <c r="C29" s="1800" t="s">
        <v>1731</v>
      </c>
      <c r="D29" s="1805">
        <v>1</v>
      </c>
      <c r="E29" s="1805">
        <v>1</v>
      </c>
      <c r="F29" s="1805"/>
      <c r="G29" s="1805">
        <v>8</v>
      </c>
      <c r="H29" s="1805"/>
      <c r="I29" s="1805"/>
      <c r="J29" s="1805"/>
      <c r="K29" s="1844">
        <v>502</v>
      </c>
      <c r="L29" s="1844">
        <v>569</v>
      </c>
      <c r="M29" s="1842">
        <v>1071</v>
      </c>
      <c r="N29" s="1844">
        <v>97</v>
      </c>
      <c r="O29" s="1844">
        <v>132</v>
      </c>
      <c r="P29" s="1843">
        <v>229</v>
      </c>
    </row>
    <row r="30" spans="1:16" s="1803" customFormat="1" ht="24" customHeight="1">
      <c r="A30" s="6869"/>
      <c r="B30" s="1804" t="s">
        <v>1754</v>
      </c>
      <c r="C30" s="1800" t="s">
        <v>1731</v>
      </c>
      <c r="D30" s="1805">
        <v>1</v>
      </c>
      <c r="E30" s="1805">
        <v>1</v>
      </c>
      <c r="F30" s="1805">
        <v>6</v>
      </c>
      <c r="G30" s="1805">
        <v>6</v>
      </c>
      <c r="H30" s="1805"/>
      <c r="I30" s="1805"/>
      <c r="J30" s="1805"/>
      <c r="K30" s="1844">
        <v>225</v>
      </c>
      <c r="L30" s="1844">
        <v>304</v>
      </c>
      <c r="M30" s="1842">
        <v>529</v>
      </c>
      <c r="N30" s="1844">
        <v>83</v>
      </c>
      <c r="O30" s="1844">
        <v>99</v>
      </c>
      <c r="P30" s="1843">
        <v>182</v>
      </c>
    </row>
    <row r="31" spans="1:16" s="1803" customFormat="1" ht="24" customHeight="1">
      <c r="A31" s="6869"/>
      <c r="B31" s="1820" t="s">
        <v>1755</v>
      </c>
      <c r="C31" s="1800" t="s">
        <v>1731</v>
      </c>
      <c r="D31" s="1805">
        <v>1</v>
      </c>
      <c r="E31" s="1805">
        <v>2</v>
      </c>
      <c r="F31" s="1805">
        <v>9</v>
      </c>
      <c r="G31" s="1805">
        <v>9</v>
      </c>
      <c r="H31" s="1805"/>
      <c r="I31" s="1805"/>
      <c r="J31" s="1805"/>
      <c r="K31" s="1844">
        <v>811</v>
      </c>
      <c r="L31" s="1844">
        <v>679</v>
      </c>
      <c r="M31" s="1842">
        <v>1490</v>
      </c>
      <c r="N31" s="1844">
        <v>131</v>
      </c>
      <c r="O31" s="1844">
        <v>220</v>
      </c>
      <c r="P31" s="1843">
        <v>351</v>
      </c>
    </row>
    <row r="32" spans="1:16" s="1803" customFormat="1" ht="24" customHeight="1">
      <c r="A32" s="6869"/>
      <c r="B32" s="1804" t="s">
        <v>1756</v>
      </c>
      <c r="C32" s="1800" t="s">
        <v>1731</v>
      </c>
      <c r="D32" s="1819"/>
      <c r="E32" s="1805">
        <v>1</v>
      </c>
      <c r="F32" s="1805">
        <v>4</v>
      </c>
      <c r="G32" s="1805"/>
      <c r="H32" s="1805"/>
      <c r="I32" s="1805"/>
      <c r="J32" s="1805"/>
      <c r="K32" s="1844">
        <v>117</v>
      </c>
      <c r="L32" s="1844">
        <v>76</v>
      </c>
      <c r="M32" s="1842">
        <v>193</v>
      </c>
      <c r="N32" s="1844">
        <v>10</v>
      </c>
      <c r="O32" s="1844">
        <v>2</v>
      </c>
      <c r="P32" s="1843">
        <v>12</v>
      </c>
    </row>
    <row r="33" spans="1:16" s="1803" customFormat="1" ht="24" customHeight="1">
      <c r="A33" s="6869"/>
      <c r="B33" s="1804" t="s">
        <v>1757</v>
      </c>
      <c r="C33" s="1800" t="s">
        <v>1731</v>
      </c>
      <c r="D33" s="1819"/>
      <c r="E33" s="1805"/>
      <c r="F33" s="1805"/>
      <c r="G33" s="1805">
        <v>8</v>
      </c>
      <c r="H33" s="1805">
        <v>1</v>
      </c>
      <c r="I33" s="1805"/>
      <c r="J33" s="1805"/>
      <c r="K33" s="1844">
        <v>128</v>
      </c>
      <c r="L33" s="1844">
        <v>164</v>
      </c>
      <c r="M33" s="1842">
        <v>292</v>
      </c>
      <c r="N33" s="1844">
        <v>18</v>
      </c>
      <c r="O33" s="1844">
        <v>58</v>
      </c>
      <c r="P33" s="1843">
        <v>76</v>
      </c>
    </row>
    <row r="34" spans="1:16" s="1803" customFormat="1" ht="24" customHeight="1">
      <c r="A34" s="6869"/>
      <c r="B34" s="1804" t="s">
        <v>1758</v>
      </c>
      <c r="C34" s="1800" t="s">
        <v>1731</v>
      </c>
      <c r="D34" s="1822"/>
      <c r="E34" s="1823"/>
      <c r="F34" s="1823"/>
      <c r="G34" s="1823"/>
      <c r="H34" s="1823">
        <v>91</v>
      </c>
      <c r="I34" s="1823"/>
      <c r="J34" s="1823">
        <v>32</v>
      </c>
      <c r="K34" s="1847" t="s">
        <v>9</v>
      </c>
      <c r="L34" s="1847" t="s">
        <v>9</v>
      </c>
      <c r="M34" s="1848" t="s">
        <v>9</v>
      </c>
      <c r="N34" s="1849" t="s">
        <v>9</v>
      </c>
      <c r="O34" s="1847" t="s">
        <v>9</v>
      </c>
      <c r="P34" s="1850" t="s">
        <v>9</v>
      </c>
    </row>
    <row r="35" spans="1:16" s="1803" customFormat="1" ht="24" customHeight="1" thickBot="1">
      <c r="A35" s="6871"/>
      <c r="B35" s="1827" t="s">
        <v>2</v>
      </c>
      <c r="C35" s="1828"/>
      <c r="D35" s="1851">
        <f t="shared" ref="D35:J35" si="0">SUM(D7:D34)</f>
        <v>286</v>
      </c>
      <c r="E35" s="1851">
        <f t="shared" si="0"/>
        <v>197</v>
      </c>
      <c r="F35" s="1851">
        <f t="shared" si="0"/>
        <v>365</v>
      </c>
      <c r="G35" s="1851">
        <f t="shared" si="0"/>
        <v>166</v>
      </c>
      <c r="H35" s="1851">
        <f t="shared" si="0"/>
        <v>144</v>
      </c>
      <c r="I35" s="1851">
        <f t="shared" si="0"/>
        <v>651</v>
      </c>
      <c r="J35" s="1851">
        <f t="shared" si="0"/>
        <v>47</v>
      </c>
      <c r="K35" s="1852">
        <f t="shared" ref="K35:P35" si="1">SUM(K7:K34)</f>
        <v>16961</v>
      </c>
      <c r="L35" s="1852">
        <f t="shared" si="1"/>
        <v>12384</v>
      </c>
      <c r="M35" s="1853">
        <f t="shared" si="1"/>
        <v>29345</v>
      </c>
      <c r="N35" s="1854">
        <f t="shared" si="1"/>
        <v>2786</v>
      </c>
      <c r="O35" s="1852">
        <f t="shared" si="1"/>
        <v>1942</v>
      </c>
      <c r="P35" s="1855">
        <f t="shared" si="1"/>
        <v>4728</v>
      </c>
    </row>
    <row r="36" spans="1:16" ht="18" customHeight="1" thickTop="1">
      <c r="A36" s="1856"/>
      <c r="B36" s="1856"/>
      <c r="C36" s="1856"/>
      <c r="D36" s="1856"/>
      <c r="E36" s="1856"/>
      <c r="F36" s="1856"/>
      <c r="G36" s="1856"/>
      <c r="H36" s="1856"/>
      <c r="I36" s="1856"/>
      <c r="J36" s="1856"/>
    </row>
    <row r="37" spans="1:16" ht="18" customHeight="1">
      <c r="A37" s="6872" t="s">
        <v>1767</v>
      </c>
      <c r="B37" s="6872"/>
      <c r="C37" s="6872"/>
      <c r="D37" s="1834"/>
      <c r="E37" s="1834"/>
      <c r="F37" s="1834"/>
      <c r="G37" s="1834"/>
      <c r="H37" s="1834"/>
      <c r="I37" s="1834"/>
      <c r="J37" s="1834"/>
    </row>
    <row r="38" spans="1:16" ht="15.75" customHeight="1">
      <c r="A38" s="6845" t="s">
        <v>1768</v>
      </c>
      <c r="B38" s="6846"/>
      <c r="C38" s="6846"/>
      <c r="D38" s="6846"/>
      <c r="E38" s="6846"/>
      <c r="F38" s="6846"/>
      <c r="G38" s="6846"/>
      <c r="H38" s="6846"/>
      <c r="I38" s="6846"/>
      <c r="J38" s="6846"/>
    </row>
    <row r="39" spans="1:16" ht="14.25" customHeight="1">
      <c r="A39" s="6845" t="s">
        <v>1761</v>
      </c>
      <c r="B39" s="6846"/>
      <c r="C39" s="6846"/>
      <c r="D39" s="6846"/>
      <c r="E39" s="6846"/>
      <c r="F39" s="6846"/>
      <c r="G39" s="6846"/>
      <c r="H39" s="6846"/>
      <c r="I39" s="6846"/>
      <c r="J39" s="6846"/>
    </row>
    <row r="57" ht="28.5" customHeight="1"/>
    <row r="58" ht="20.100000000000001" customHeight="1"/>
    <row r="59" ht="20.100000000000001" customHeight="1"/>
    <row r="60" ht="20.100000000000001" customHeight="1"/>
  </sheetData>
  <mergeCells count="12">
    <mergeCell ref="A39:J39"/>
    <mergeCell ref="A2:P2"/>
    <mergeCell ref="A3:P4"/>
    <mergeCell ref="A5:C5"/>
    <mergeCell ref="D5:F5"/>
    <mergeCell ref="G5:J5"/>
    <mergeCell ref="K5:M5"/>
    <mergeCell ref="N5:P5"/>
    <mergeCell ref="A7:A21"/>
    <mergeCell ref="A22:A35"/>
    <mergeCell ref="A37:C37"/>
    <mergeCell ref="A38:J38"/>
  </mergeCells>
  <hyperlinks>
    <hyperlink ref="A1" r:id="rId1"/>
  </hyperlinks>
  <pageMargins left="0.70866141732283472" right="0.70866141732283472" top="0.74803149606299213" bottom="0.74803149606299213" header="0.31496062992125984" footer="0.31496062992125984"/>
  <pageSetup paperSize="9" scale="46" fitToHeight="0" orientation="landscape" r:id="rId2"/>
  <headerFooter>
    <oddFooter>&amp;R105</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06">
    <pageSetUpPr fitToPage="1"/>
  </sheetPr>
  <dimension ref="A1:P51"/>
  <sheetViews>
    <sheetView view="pageBreakPreview" zoomScale="60" zoomScaleNormal="100" workbookViewId="0">
      <selection activeCell="H15" sqref="H15"/>
    </sheetView>
  </sheetViews>
  <sheetFormatPr defaultRowHeight="12.75"/>
  <cols>
    <col min="1" max="1" width="19.7109375" style="1788" customWidth="1"/>
    <col min="2" max="2" width="29.28515625" style="1788" customWidth="1"/>
    <col min="3" max="3" width="18" style="1788" customWidth="1"/>
    <col min="4" max="16" width="16.7109375" style="1788" customWidth="1"/>
    <col min="17" max="16384" width="9.140625" style="1788"/>
  </cols>
  <sheetData>
    <row r="1" spans="1:16" s="1786" customFormat="1" ht="13.5" thickBot="1">
      <c r="A1" s="1785" t="s">
        <v>0</v>
      </c>
      <c r="B1" s="1785"/>
      <c r="P1" s="1787" t="s">
        <v>1</v>
      </c>
    </row>
    <row r="2" spans="1:16" ht="26.25" customHeight="1" thickTop="1">
      <c r="A2" s="6847" t="s">
        <v>1960</v>
      </c>
      <c r="B2" s="6848"/>
      <c r="C2" s="6848"/>
      <c r="D2" s="6848"/>
      <c r="E2" s="6848"/>
      <c r="F2" s="6848"/>
      <c r="G2" s="6848"/>
      <c r="H2" s="6848"/>
      <c r="I2" s="6848"/>
      <c r="J2" s="6848"/>
      <c r="K2" s="6848"/>
      <c r="L2" s="6848"/>
      <c r="M2" s="6848"/>
      <c r="N2" s="6848"/>
      <c r="O2" s="6848"/>
      <c r="P2" s="6849"/>
    </row>
    <row r="3" spans="1:16" ht="27.75" customHeight="1">
      <c r="A3" s="6876" t="s">
        <v>1769</v>
      </c>
      <c r="B3" s="6877"/>
      <c r="C3" s="6877"/>
      <c r="D3" s="6877"/>
      <c r="E3" s="6877"/>
      <c r="F3" s="6877"/>
      <c r="G3" s="6877"/>
      <c r="H3" s="6877"/>
      <c r="I3" s="6877"/>
      <c r="J3" s="6877"/>
      <c r="K3" s="6877"/>
      <c r="L3" s="6877"/>
      <c r="M3" s="6877"/>
      <c r="N3" s="6877"/>
      <c r="O3" s="6877"/>
      <c r="P3" s="6878"/>
    </row>
    <row r="4" spans="1:16" ht="33" customHeight="1" thickBot="1">
      <c r="A4" s="6879"/>
      <c r="B4" s="6880"/>
      <c r="C4" s="6880"/>
      <c r="D4" s="6880"/>
      <c r="E4" s="6880"/>
      <c r="F4" s="6880"/>
      <c r="G4" s="6880"/>
      <c r="H4" s="6880"/>
      <c r="I4" s="6880"/>
      <c r="J4" s="6880"/>
      <c r="K4" s="6880"/>
      <c r="L4" s="6880"/>
      <c r="M4" s="6880"/>
      <c r="N4" s="6880"/>
      <c r="O4" s="6880"/>
      <c r="P4" s="6881"/>
    </row>
    <row r="5" spans="1:16" ht="61.5" customHeight="1" thickBot="1">
      <c r="A5" s="6856" t="s">
        <v>1715</v>
      </c>
      <c r="B5" s="6857"/>
      <c r="C5" s="6858"/>
      <c r="D5" s="6859" t="s">
        <v>1716</v>
      </c>
      <c r="E5" s="6860"/>
      <c r="F5" s="6861"/>
      <c r="G5" s="6862" t="s">
        <v>1717</v>
      </c>
      <c r="H5" s="6863"/>
      <c r="I5" s="6864"/>
      <c r="J5" s="6865"/>
      <c r="K5" s="6866" t="s">
        <v>1718</v>
      </c>
      <c r="L5" s="6864"/>
      <c r="M5" s="6865"/>
      <c r="N5" s="6862" t="s">
        <v>1719</v>
      </c>
      <c r="O5" s="6864"/>
      <c r="P5" s="6867"/>
    </row>
    <row r="6" spans="1:16" ht="69" customHeight="1" thickBot="1">
      <c r="A6" s="1838"/>
      <c r="B6" s="1839" t="s">
        <v>1720</v>
      </c>
      <c r="C6" s="1840" t="s">
        <v>1721</v>
      </c>
      <c r="D6" s="1797" t="s">
        <v>1722</v>
      </c>
      <c r="E6" s="1795" t="s">
        <v>1723</v>
      </c>
      <c r="F6" s="1796" t="s">
        <v>1724</v>
      </c>
      <c r="G6" s="1797" t="s">
        <v>1725</v>
      </c>
      <c r="H6" s="1795" t="s">
        <v>1726</v>
      </c>
      <c r="I6" s="1795" t="s">
        <v>1727</v>
      </c>
      <c r="J6" s="1796" t="s">
        <v>1728</v>
      </c>
      <c r="K6" s="1797" t="s">
        <v>330</v>
      </c>
      <c r="L6" s="1795" t="s">
        <v>1491</v>
      </c>
      <c r="M6" s="1796" t="s">
        <v>2</v>
      </c>
      <c r="N6" s="1797" t="s">
        <v>330</v>
      </c>
      <c r="O6" s="1795" t="s">
        <v>1491</v>
      </c>
      <c r="P6" s="1798" t="s">
        <v>2</v>
      </c>
    </row>
    <row r="7" spans="1:16" s="1803" customFormat="1" ht="24" customHeight="1">
      <c r="A7" s="6868" t="s">
        <v>1729</v>
      </c>
      <c r="B7" s="1841" t="s">
        <v>1730</v>
      </c>
      <c r="C7" s="1800" t="s">
        <v>1731</v>
      </c>
      <c r="D7" s="1806">
        <v>2</v>
      </c>
      <c r="E7" s="1806" t="s">
        <v>9</v>
      </c>
      <c r="F7" s="1806">
        <v>6</v>
      </c>
      <c r="G7" s="1806">
        <v>2</v>
      </c>
      <c r="H7" s="1806" t="s">
        <v>9</v>
      </c>
      <c r="I7" s="1806">
        <v>27</v>
      </c>
      <c r="J7" s="1806"/>
      <c r="K7" s="1806">
        <v>283</v>
      </c>
      <c r="L7" s="1806">
        <v>293</v>
      </c>
      <c r="M7" s="1806">
        <f>K7+L7</f>
        <v>576</v>
      </c>
      <c r="N7" s="1806">
        <v>25</v>
      </c>
      <c r="O7" s="1806">
        <v>28</v>
      </c>
      <c r="P7" s="1807">
        <f t="shared" ref="P7:P33" si="0">M7+N7</f>
        <v>601</v>
      </c>
    </row>
    <row r="8" spans="1:16" s="1803" customFormat="1" ht="24" customHeight="1">
      <c r="A8" s="6869"/>
      <c r="B8" s="1804" t="s">
        <v>1770</v>
      </c>
      <c r="C8" s="1800" t="s">
        <v>1731</v>
      </c>
      <c r="D8" s="1806">
        <v>2</v>
      </c>
      <c r="E8" s="1806">
        <v>6</v>
      </c>
      <c r="F8" s="1806">
        <v>8</v>
      </c>
      <c r="G8" s="1806">
        <v>11</v>
      </c>
      <c r="H8" s="1806"/>
      <c r="I8" s="1806">
        <v>2</v>
      </c>
      <c r="J8" s="1806"/>
      <c r="K8" s="1806">
        <v>157</v>
      </c>
      <c r="L8" s="1806">
        <v>511</v>
      </c>
      <c r="M8" s="1806">
        <f t="shared" ref="M8:M34" si="1">K8+L8</f>
        <v>668</v>
      </c>
      <c r="N8" s="1806">
        <v>9</v>
      </c>
      <c r="O8" s="1806">
        <v>79</v>
      </c>
      <c r="P8" s="1807">
        <f t="shared" si="0"/>
        <v>677</v>
      </c>
    </row>
    <row r="9" spans="1:16" s="1803" customFormat="1" ht="24" customHeight="1">
      <c r="A9" s="6869"/>
      <c r="B9" s="1804" t="s">
        <v>1732</v>
      </c>
      <c r="C9" s="1800" t="s">
        <v>1731</v>
      </c>
      <c r="D9" s="1805">
        <v>6</v>
      </c>
      <c r="E9" s="1805">
        <v>7</v>
      </c>
      <c r="F9" s="1805">
        <v>33</v>
      </c>
      <c r="G9" s="1805">
        <v>6</v>
      </c>
      <c r="H9" s="1805">
        <v>1</v>
      </c>
      <c r="I9" s="1805">
        <v>22</v>
      </c>
      <c r="J9" s="1805"/>
      <c r="K9" s="1806">
        <v>1317</v>
      </c>
      <c r="L9" s="1806">
        <v>2415</v>
      </c>
      <c r="M9" s="1806">
        <f t="shared" si="1"/>
        <v>3732</v>
      </c>
      <c r="N9" s="1806">
        <v>239</v>
      </c>
      <c r="O9" s="1806">
        <v>323</v>
      </c>
      <c r="P9" s="1807">
        <f t="shared" si="0"/>
        <v>3971</v>
      </c>
    </row>
    <row r="10" spans="1:16" s="1803" customFormat="1" ht="24" customHeight="1">
      <c r="A10" s="6869"/>
      <c r="B10" s="1804" t="s">
        <v>1763</v>
      </c>
      <c r="C10" s="1800" t="s">
        <v>1731</v>
      </c>
      <c r="D10" s="1805">
        <v>13</v>
      </c>
      <c r="E10" s="1805">
        <v>14</v>
      </c>
      <c r="F10" s="1805">
        <v>18</v>
      </c>
      <c r="G10" s="1805">
        <v>15</v>
      </c>
      <c r="H10" s="1805"/>
      <c r="I10" s="1805">
        <v>24</v>
      </c>
      <c r="J10" s="1805"/>
      <c r="K10" s="1806">
        <v>1301</v>
      </c>
      <c r="L10" s="1806">
        <v>1655</v>
      </c>
      <c r="M10" s="1806">
        <f t="shared" si="1"/>
        <v>2956</v>
      </c>
      <c r="N10" s="1806">
        <v>268</v>
      </c>
      <c r="O10" s="1806">
        <v>427</v>
      </c>
      <c r="P10" s="1807">
        <f t="shared" si="0"/>
        <v>3224</v>
      </c>
    </row>
    <row r="11" spans="1:16" s="1803" customFormat="1" ht="24" customHeight="1">
      <c r="A11" s="6869"/>
      <c r="B11" s="1820" t="s">
        <v>1764</v>
      </c>
      <c r="C11" s="1800" t="s">
        <v>1731</v>
      </c>
      <c r="D11" s="1805">
        <v>38</v>
      </c>
      <c r="E11" s="1805">
        <v>16</v>
      </c>
      <c r="F11" s="1805">
        <v>26</v>
      </c>
      <c r="G11" s="1805">
        <v>1</v>
      </c>
      <c r="H11" s="1805" t="s">
        <v>9</v>
      </c>
      <c r="I11" s="1805">
        <v>13</v>
      </c>
      <c r="J11" s="1805">
        <v>8</v>
      </c>
      <c r="K11" s="1806">
        <v>1112</v>
      </c>
      <c r="L11" s="1806">
        <v>1422</v>
      </c>
      <c r="M11" s="1806">
        <f t="shared" si="1"/>
        <v>2534</v>
      </c>
      <c r="N11" s="1806">
        <v>297</v>
      </c>
      <c r="O11" s="1806">
        <v>355</v>
      </c>
      <c r="P11" s="1807">
        <f t="shared" si="0"/>
        <v>2831</v>
      </c>
    </row>
    <row r="12" spans="1:16" s="1803" customFormat="1" ht="24" customHeight="1">
      <c r="A12" s="6869"/>
      <c r="B12" s="1804" t="s">
        <v>1734</v>
      </c>
      <c r="C12" s="1800" t="s">
        <v>1731</v>
      </c>
      <c r="D12" s="1805">
        <v>17</v>
      </c>
      <c r="E12" s="1805">
        <v>11</v>
      </c>
      <c r="F12" s="1805">
        <v>22</v>
      </c>
      <c r="G12" s="1805">
        <v>2</v>
      </c>
      <c r="H12" s="1805" t="s">
        <v>9</v>
      </c>
      <c r="I12" s="1805">
        <v>20</v>
      </c>
      <c r="J12" s="1805">
        <v>1</v>
      </c>
      <c r="K12" s="1806">
        <v>1610</v>
      </c>
      <c r="L12" s="1806">
        <v>1709</v>
      </c>
      <c r="M12" s="1806">
        <f t="shared" si="1"/>
        <v>3319</v>
      </c>
      <c r="N12" s="1806">
        <v>230</v>
      </c>
      <c r="O12" s="1806">
        <v>232</v>
      </c>
      <c r="P12" s="1807">
        <f t="shared" si="0"/>
        <v>3549</v>
      </c>
    </row>
    <row r="13" spans="1:16" s="1803" customFormat="1" ht="24" customHeight="1">
      <c r="A13" s="6869"/>
      <c r="B13" s="1804" t="s">
        <v>1735</v>
      </c>
      <c r="C13" s="1800" t="s">
        <v>1731</v>
      </c>
      <c r="D13" s="1805">
        <v>19</v>
      </c>
      <c r="E13" s="1805">
        <v>15</v>
      </c>
      <c r="F13" s="1805">
        <v>21</v>
      </c>
      <c r="G13" s="1805">
        <v>4</v>
      </c>
      <c r="H13" s="1805">
        <v>1</v>
      </c>
      <c r="I13" s="1805">
        <v>9</v>
      </c>
      <c r="J13" s="1805"/>
      <c r="K13" s="1806">
        <v>449</v>
      </c>
      <c r="L13" s="1806">
        <v>991</v>
      </c>
      <c r="M13" s="1806">
        <f t="shared" si="1"/>
        <v>1440</v>
      </c>
      <c r="N13" s="1806">
        <v>10</v>
      </c>
      <c r="O13" s="1806">
        <v>46</v>
      </c>
      <c r="P13" s="1807">
        <f t="shared" si="0"/>
        <v>1450</v>
      </c>
    </row>
    <row r="14" spans="1:16" s="1803" customFormat="1" ht="24" customHeight="1">
      <c r="A14" s="6869"/>
      <c r="B14" s="1808" t="s">
        <v>1736</v>
      </c>
      <c r="C14" s="1800" t="s">
        <v>1731</v>
      </c>
      <c r="D14" s="1809">
        <v>1</v>
      </c>
      <c r="E14" s="1809">
        <v>1</v>
      </c>
      <c r="F14" s="1809">
        <v>10</v>
      </c>
      <c r="G14" s="1809">
        <v>8</v>
      </c>
      <c r="H14" s="1809" t="s">
        <v>9</v>
      </c>
      <c r="I14" s="1809">
        <v>10</v>
      </c>
      <c r="J14" s="1809">
        <v>2</v>
      </c>
      <c r="K14" s="1806">
        <v>882</v>
      </c>
      <c r="L14" s="1806">
        <v>464</v>
      </c>
      <c r="M14" s="1806">
        <f t="shared" si="1"/>
        <v>1346</v>
      </c>
      <c r="N14" s="1806">
        <v>108</v>
      </c>
      <c r="O14" s="1806">
        <v>47</v>
      </c>
      <c r="P14" s="1807">
        <f t="shared" si="0"/>
        <v>1454</v>
      </c>
    </row>
    <row r="15" spans="1:16" s="1803" customFormat="1" ht="24" customHeight="1">
      <c r="A15" s="6869"/>
      <c r="B15" s="1808" t="s">
        <v>1737</v>
      </c>
      <c r="C15" s="1800" t="s">
        <v>1731</v>
      </c>
      <c r="D15" s="1809"/>
      <c r="E15" s="1809">
        <v>2</v>
      </c>
      <c r="F15" s="1809">
        <v>14</v>
      </c>
      <c r="G15" s="1809">
        <v>3</v>
      </c>
      <c r="H15" s="1809"/>
      <c r="I15" s="1809">
        <v>16</v>
      </c>
      <c r="J15" s="1809"/>
      <c r="K15" s="1806">
        <v>257</v>
      </c>
      <c r="L15" s="1806">
        <v>347</v>
      </c>
      <c r="M15" s="1806">
        <f t="shared" si="1"/>
        <v>604</v>
      </c>
      <c r="N15" s="1806">
        <v>45</v>
      </c>
      <c r="O15" s="1806">
        <v>43</v>
      </c>
      <c r="P15" s="1807">
        <f>M15+N15</f>
        <v>649</v>
      </c>
    </row>
    <row r="16" spans="1:16" s="1803" customFormat="1" ht="24" customHeight="1">
      <c r="A16" s="6869"/>
      <c r="B16" s="1808" t="s">
        <v>1738</v>
      </c>
      <c r="C16" s="1800" t="s">
        <v>1731</v>
      </c>
      <c r="D16" s="1809">
        <v>25</v>
      </c>
      <c r="E16" s="1809">
        <v>21</v>
      </c>
      <c r="F16" s="1809">
        <v>86</v>
      </c>
      <c r="G16" s="1809">
        <v>9</v>
      </c>
      <c r="H16" s="1809"/>
      <c r="I16" s="1809">
        <v>50</v>
      </c>
      <c r="J16" s="1809">
        <v>1</v>
      </c>
      <c r="K16" s="1806">
        <v>4685</v>
      </c>
      <c r="L16" s="1806">
        <v>1802</v>
      </c>
      <c r="M16" s="1806">
        <f t="shared" si="1"/>
        <v>6487</v>
      </c>
      <c r="N16" s="1806">
        <v>483</v>
      </c>
      <c r="O16" s="1806">
        <v>125</v>
      </c>
      <c r="P16" s="1807">
        <f t="shared" si="0"/>
        <v>6970</v>
      </c>
    </row>
    <row r="17" spans="1:16" s="1803" customFormat="1" ht="24" customHeight="1">
      <c r="A17" s="6869"/>
      <c r="B17" s="1808" t="s">
        <v>1739</v>
      </c>
      <c r="C17" s="1800" t="s">
        <v>1731</v>
      </c>
      <c r="D17" s="1809">
        <v>161</v>
      </c>
      <c r="E17" s="1809">
        <v>53</v>
      </c>
      <c r="F17" s="1809">
        <v>45</v>
      </c>
      <c r="G17" s="1809">
        <v>20</v>
      </c>
      <c r="H17" s="1809" t="s">
        <v>9</v>
      </c>
      <c r="I17" s="1809">
        <v>441</v>
      </c>
      <c r="J17" s="1809">
        <v>5</v>
      </c>
      <c r="K17" s="1806">
        <v>776</v>
      </c>
      <c r="L17" s="1806">
        <v>615</v>
      </c>
      <c r="M17" s="1806">
        <f t="shared" si="1"/>
        <v>1391</v>
      </c>
      <c r="N17" s="1806">
        <v>109</v>
      </c>
      <c r="O17" s="1806">
        <v>68</v>
      </c>
      <c r="P17" s="1807">
        <f t="shared" si="0"/>
        <v>1500</v>
      </c>
    </row>
    <row r="18" spans="1:16" s="1803" customFormat="1" ht="24" customHeight="1">
      <c r="A18" s="6869"/>
      <c r="B18" s="1808" t="s">
        <v>1740</v>
      </c>
      <c r="C18" s="1800" t="s">
        <v>1731</v>
      </c>
      <c r="D18" s="1809" t="s">
        <v>9</v>
      </c>
      <c r="E18" s="1809">
        <v>5</v>
      </c>
      <c r="F18" s="1809">
        <v>9</v>
      </c>
      <c r="G18" s="1809">
        <v>13</v>
      </c>
      <c r="H18" s="1809" t="s">
        <v>9</v>
      </c>
      <c r="I18" s="1809">
        <v>10</v>
      </c>
      <c r="J18" s="1809"/>
      <c r="K18" s="1806">
        <v>140</v>
      </c>
      <c r="L18" s="1806">
        <v>207</v>
      </c>
      <c r="M18" s="1806">
        <f t="shared" si="1"/>
        <v>347</v>
      </c>
      <c r="N18" s="1806">
        <v>37</v>
      </c>
      <c r="O18" s="1806">
        <v>59</v>
      </c>
      <c r="P18" s="1807">
        <f t="shared" si="0"/>
        <v>384</v>
      </c>
    </row>
    <row r="19" spans="1:16" s="1803" customFormat="1" ht="24" customHeight="1">
      <c r="A19" s="6869"/>
      <c r="B19" s="1808" t="s">
        <v>1741</v>
      </c>
      <c r="C19" s="1800" t="s">
        <v>1731</v>
      </c>
      <c r="D19" s="1809">
        <v>4</v>
      </c>
      <c r="E19" s="1809">
        <v>1</v>
      </c>
      <c r="F19" s="1809">
        <v>11</v>
      </c>
      <c r="G19" s="1809">
        <v>1</v>
      </c>
      <c r="H19" s="1809" t="s">
        <v>9</v>
      </c>
      <c r="I19" s="1809">
        <v>10</v>
      </c>
      <c r="J19" s="1809"/>
      <c r="K19" s="1806">
        <v>91</v>
      </c>
      <c r="L19" s="1806">
        <v>158</v>
      </c>
      <c r="M19" s="1806">
        <f t="shared" si="1"/>
        <v>249</v>
      </c>
      <c r="N19" s="1806">
        <v>14</v>
      </c>
      <c r="O19" s="1806">
        <v>17</v>
      </c>
      <c r="P19" s="1807">
        <f t="shared" si="0"/>
        <v>263</v>
      </c>
    </row>
    <row r="20" spans="1:16" s="1803" customFormat="1" ht="24" customHeight="1">
      <c r="A20" s="6869"/>
      <c r="B20" s="1808" t="s">
        <v>1742</v>
      </c>
      <c r="C20" s="1800" t="s">
        <v>1731</v>
      </c>
      <c r="D20" s="1809">
        <v>2</v>
      </c>
      <c r="E20" s="1809">
        <v>6</v>
      </c>
      <c r="F20" s="1809">
        <v>14</v>
      </c>
      <c r="G20" s="1809"/>
      <c r="H20" s="1809"/>
      <c r="I20" s="1809">
        <v>12</v>
      </c>
      <c r="J20" s="1809"/>
      <c r="K20" s="1806">
        <v>164</v>
      </c>
      <c r="L20" s="1806">
        <v>184</v>
      </c>
      <c r="M20" s="1806">
        <f t="shared" si="1"/>
        <v>348</v>
      </c>
      <c r="N20" s="1806">
        <v>18</v>
      </c>
      <c r="O20" s="1806">
        <v>11</v>
      </c>
      <c r="P20" s="1807">
        <f t="shared" si="0"/>
        <v>366</v>
      </c>
    </row>
    <row r="21" spans="1:16" s="1803" customFormat="1" ht="24" customHeight="1">
      <c r="A21" s="6869"/>
      <c r="B21" s="1808" t="s">
        <v>1743</v>
      </c>
      <c r="C21" s="1800" t="s">
        <v>1731</v>
      </c>
      <c r="D21" s="1809">
        <v>6</v>
      </c>
      <c r="E21" s="1809">
        <v>7</v>
      </c>
      <c r="F21" s="1809">
        <v>16</v>
      </c>
      <c r="G21" s="1809"/>
      <c r="H21" s="1809"/>
      <c r="I21" s="1809">
        <v>11</v>
      </c>
      <c r="J21" s="1809"/>
      <c r="K21" s="1806">
        <v>277</v>
      </c>
      <c r="L21" s="1806">
        <v>119</v>
      </c>
      <c r="M21" s="1806">
        <f t="shared" si="1"/>
        <v>396</v>
      </c>
      <c r="N21" s="1806" t="s">
        <v>9</v>
      </c>
      <c r="O21" s="1806" t="s">
        <v>9</v>
      </c>
      <c r="P21" s="1807" t="s">
        <v>9</v>
      </c>
    </row>
    <row r="22" spans="1:16" s="1803" customFormat="1" ht="24" customHeight="1">
      <c r="A22" s="6873"/>
      <c r="B22" s="1808" t="s">
        <v>1744</v>
      </c>
      <c r="C22" s="1800" t="s">
        <v>1731</v>
      </c>
      <c r="D22" s="1809">
        <v>17</v>
      </c>
      <c r="E22" s="1809">
        <v>13</v>
      </c>
      <c r="F22" s="1809">
        <v>14</v>
      </c>
      <c r="G22" s="1809">
        <v>5</v>
      </c>
      <c r="H22" s="1809" t="s">
        <v>9</v>
      </c>
      <c r="I22" s="1809">
        <v>6</v>
      </c>
      <c r="J22" s="1809"/>
      <c r="K22" s="1806">
        <v>311</v>
      </c>
      <c r="L22" s="1806">
        <v>57</v>
      </c>
      <c r="M22" s="1806">
        <f t="shared" si="1"/>
        <v>368</v>
      </c>
      <c r="N22" s="1806">
        <v>48</v>
      </c>
      <c r="O22" s="1806">
        <v>10</v>
      </c>
      <c r="P22" s="1807">
        <f t="shared" si="0"/>
        <v>416</v>
      </c>
    </row>
    <row r="23" spans="1:16" s="1803" customFormat="1" ht="24" customHeight="1">
      <c r="A23" s="6874" t="s">
        <v>1765</v>
      </c>
      <c r="B23" s="1804" t="s">
        <v>1747</v>
      </c>
      <c r="C23" s="1800" t="s">
        <v>1731</v>
      </c>
      <c r="D23" s="1819"/>
      <c r="E23" s="1805"/>
      <c r="F23" s="1805">
        <v>5</v>
      </c>
      <c r="G23" s="1805">
        <v>1</v>
      </c>
      <c r="H23" s="1805">
        <v>1</v>
      </c>
      <c r="I23" s="1805">
        <v>4</v>
      </c>
      <c r="J23" s="1805"/>
      <c r="K23" s="1806">
        <v>763</v>
      </c>
      <c r="L23" s="1806">
        <v>594</v>
      </c>
      <c r="M23" s="1806">
        <f t="shared" si="1"/>
        <v>1357</v>
      </c>
      <c r="N23" s="1806">
        <v>182</v>
      </c>
      <c r="O23" s="1806">
        <v>43</v>
      </c>
      <c r="P23" s="1807">
        <f t="shared" si="0"/>
        <v>1539</v>
      </c>
    </row>
    <row r="24" spans="1:16" s="1803" customFormat="1" ht="24" customHeight="1">
      <c r="A24" s="6869"/>
      <c r="B24" s="1804" t="s">
        <v>1748</v>
      </c>
      <c r="C24" s="1800" t="s">
        <v>1731</v>
      </c>
      <c r="D24" s="1819"/>
      <c r="E24" s="1805"/>
      <c r="F24" s="1805"/>
      <c r="G24" s="1805"/>
      <c r="H24" s="1805">
        <v>47</v>
      </c>
      <c r="I24" s="1805"/>
      <c r="J24" s="1805"/>
      <c r="K24" s="1806" t="s">
        <v>9</v>
      </c>
      <c r="L24" s="1806" t="s">
        <v>9</v>
      </c>
      <c r="M24" s="1806" t="s">
        <v>9</v>
      </c>
      <c r="N24" s="1806" t="s">
        <v>9</v>
      </c>
      <c r="O24" s="1806" t="s">
        <v>9</v>
      </c>
      <c r="P24" s="1807" t="s">
        <v>9</v>
      </c>
    </row>
    <row r="25" spans="1:16" s="1803" customFormat="1" ht="24" customHeight="1">
      <c r="A25" s="6869"/>
      <c r="B25" s="1820" t="s">
        <v>1749</v>
      </c>
      <c r="C25" s="1800" t="s">
        <v>1731</v>
      </c>
      <c r="D25" s="1805" t="s">
        <v>9</v>
      </c>
      <c r="E25" s="1805">
        <v>3</v>
      </c>
      <c r="F25" s="1805">
        <v>8</v>
      </c>
      <c r="G25" s="1805">
        <v>8</v>
      </c>
      <c r="H25" s="1805" t="s">
        <v>9</v>
      </c>
      <c r="I25" s="1805">
        <v>7</v>
      </c>
      <c r="J25" s="1805"/>
      <c r="K25" s="1806">
        <v>549</v>
      </c>
      <c r="L25" s="1806">
        <v>72</v>
      </c>
      <c r="M25" s="1806">
        <f t="shared" si="1"/>
        <v>621</v>
      </c>
      <c r="N25" s="1806">
        <v>29</v>
      </c>
      <c r="O25" s="1806">
        <v>1</v>
      </c>
      <c r="P25" s="1807">
        <f t="shared" si="0"/>
        <v>650</v>
      </c>
    </row>
    <row r="26" spans="1:16" s="1803" customFormat="1" ht="24" customHeight="1">
      <c r="A26" s="6869"/>
      <c r="B26" s="1821" t="s">
        <v>1750</v>
      </c>
      <c r="C26" s="1800" t="s">
        <v>1731</v>
      </c>
      <c r="D26" s="1805"/>
      <c r="E26" s="1805"/>
      <c r="F26" s="1805"/>
      <c r="G26" s="1805"/>
      <c r="H26" s="1805"/>
      <c r="I26" s="1805"/>
      <c r="J26" s="1805"/>
      <c r="K26" s="1806">
        <v>2</v>
      </c>
      <c r="L26" s="1806" t="s">
        <v>9</v>
      </c>
      <c r="M26" s="1806">
        <v>2</v>
      </c>
      <c r="N26" s="1806" t="s">
        <v>9</v>
      </c>
      <c r="O26" s="1806" t="s">
        <v>9</v>
      </c>
      <c r="P26" s="1807" t="s">
        <v>9</v>
      </c>
    </row>
    <row r="27" spans="1:16" s="1803" customFormat="1" ht="24" customHeight="1">
      <c r="A27" s="6869"/>
      <c r="B27" s="1804" t="s">
        <v>1751</v>
      </c>
      <c r="C27" s="1800" t="s">
        <v>1731</v>
      </c>
      <c r="D27" s="1819" t="s">
        <v>9</v>
      </c>
      <c r="E27" s="1805">
        <v>4</v>
      </c>
      <c r="F27" s="1805">
        <v>2</v>
      </c>
      <c r="G27" s="1805">
        <v>8</v>
      </c>
      <c r="H27" s="1805">
        <v>1</v>
      </c>
      <c r="I27" s="1805">
        <v>1</v>
      </c>
      <c r="J27" s="1805"/>
      <c r="K27" s="1806">
        <v>213</v>
      </c>
      <c r="L27" s="1806">
        <v>446</v>
      </c>
      <c r="M27" s="1806">
        <f t="shared" si="1"/>
        <v>659</v>
      </c>
      <c r="N27" s="1806">
        <v>46</v>
      </c>
      <c r="O27" s="1806">
        <v>95</v>
      </c>
      <c r="P27" s="1807">
        <f t="shared" si="0"/>
        <v>705</v>
      </c>
    </row>
    <row r="28" spans="1:16" s="1803" customFormat="1" ht="24" customHeight="1">
      <c r="A28" s="6869"/>
      <c r="B28" s="1804" t="s">
        <v>1752</v>
      </c>
      <c r="C28" s="1800" t="s">
        <v>1731</v>
      </c>
      <c r="D28" s="1805">
        <v>2</v>
      </c>
      <c r="E28" s="1805">
        <v>3</v>
      </c>
      <c r="F28" s="1805">
        <v>12</v>
      </c>
      <c r="G28" s="1805">
        <v>12</v>
      </c>
      <c r="H28" s="1805"/>
      <c r="I28" s="1805"/>
      <c r="J28" s="1805"/>
      <c r="K28" s="1806">
        <v>2732</v>
      </c>
      <c r="L28" s="1806">
        <v>326</v>
      </c>
      <c r="M28" s="1806">
        <f t="shared" si="1"/>
        <v>3058</v>
      </c>
      <c r="N28" s="1806">
        <v>512</v>
      </c>
      <c r="O28" s="1806">
        <v>91</v>
      </c>
      <c r="P28" s="1807">
        <f t="shared" si="0"/>
        <v>3570</v>
      </c>
    </row>
    <row r="29" spans="1:16" s="1803" customFormat="1" ht="24" customHeight="1">
      <c r="A29" s="6869"/>
      <c r="B29" s="1804" t="s">
        <v>1753</v>
      </c>
      <c r="C29" s="1800" t="s">
        <v>1731</v>
      </c>
      <c r="D29" s="1805">
        <v>1</v>
      </c>
      <c r="E29" s="1805">
        <v>1</v>
      </c>
      <c r="F29" s="1805">
        <v>1</v>
      </c>
      <c r="G29" s="1805">
        <v>8</v>
      </c>
      <c r="H29" s="1805"/>
      <c r="I29" s="1805"/>
      <c r="J29" s="1805"/>
      <c r="K29" s="1806">
        <v>725</v>
      </c>
      <c r="L29" s="1806">
        <v>622</v>
      </c>
      <c r="M29" s="1806">
        <f t="shared" si="1"/>
        <v>1347</v>
      </c>
      <c r="N29" s="1806">
        <v>103</v>
      </c>
      <c r="O29" s="1806">
        <v>141</v>
      </c>
      <c r="P29" s="1807">
        <f t="shared" si="0"/>
        <v>1450</v>
      </c>
    </row>
    <row r="30" spans="1:16" s="1803" customFormat="1" ht="24" customHeight="1">
      <c r="A30" s="6869"/>
      <c r="B30" s="1804" t="s">
        <v>1754</v>
      </c>
      <c r="C30" s="1800" t="s">
        <v>1731</v>
      </c>
      <c r="D30" s="1805">
        <v>1</v>
      </c>
      <c r="E30" s="1805"/>
      <c r="F30" s="1805">
        <v>5</v>
      </c>
      <c r="G30" s="1805">
        <v>5</v>
      </c>
      <c r="H30" s="1805"/>
      <c r="I30" s="1805"/>
      <c r="J30" s="1805"/>
      <c r="K30" s="1806">
        <v>264</v>
      </c>
      <c r="L30" s="1806">
        <v>315</v>
      </c>
      <c r="M30" s="1806">
        <f t="shared" si="1"/>
        <v>579</v>
      </c>
      <c r="N30" s="1806">
        <v>62</v>
      </c>
      <c r="O30" s="1806">
        <v>94</v>
      </c>
      <c r="P30" s="1807">
        <f t="shared" si="0"/>
        <v>641</v>
      </c>
    </row>
    <row r="31" spans="1:16" s="1803" customFormat="1" ht="24" customHeight="1">
      <c r="A31" s="6869"/>
      <c r="B31" s="1820" t="s">
        <v>1755</v>
      </c>
      <c r="C31" s="1800" t="s">
        <v>1731</v>
      </c>
      <c r="D31" s="1805">
        <v>1</v>
      </c>
      <c r="E31" s="1805">
        <v>2</v>
      </c>
      <c r="F31" s="1805">
        <v>9</v>
      </c>
      <c r="G31" s="1805">
        <v>10</v>
      </c>
      <c r="H31" s="1805"/>
      <c r="I31" s="1805"/>
      <c r="J31" s="1805"/>
      <c r="K31" s="1806">
        <v>938</v>
      </c>
      <c r="L31" s="1806">
        <v>775</v>
      </c>
      <c r="M31" s="1806">
        <f t="shared" si="1"/>
        <v>1713</v>
      </c>
      <c r="N31" s="1806">
        <v>164</v>
      </c>
      <c r="O31" s="1806">
        <v>207</v>
      </c>
      <c r="P31" s="1807">
        <f t="shared" si="0"/>
        <v>1877</v>
      </c>
    </row>
    <row r="32" spans="1:16" s="1803" customFormat="1" ht="24" customHeight="1">
      <c r="A32" s="6869"/>
      <c r="B32" s="1804" t="s">
        <v>1756</v>
      </c>
      <c r="C32" s="1800" t="s">
        <v>1731</v>
      </c>
      <c r="D32" s="1805">
        <v>1</v>
      </c>
      <c r="E32" s="1805" t="s">
        <v>9</v>
      </c>
      <c r="F32" s="1805">
        <v>4</v>
      </c>
      <c r="G32" s="1805"/>
      <c r="H32" s="1805"/>
      <c r="I32" s="1805">
        <v>5</v>
      </c>
      <c r="J32" s="1805"/>
      <c r="K32" s="1806">
        <v>228</v>
      </c>
      <c r="L32" s="1806">
        <v>122</v>
      </c>
      <c r="M32" s="1806">
        <f t="shared" si="1"/>
        <v>350</v>
      </c>
      <c r="N32" s="1806">
        <v>10</v>
      </c>
      <c r="O32" s="1806">
        <v>17</v>
      </c>
      <c r="P32" s="1807">
        <f t="shared" si="0"/>
        <v>360</v>
      </c>
    </row>
    <row r="33" spans="1:16" s="1803" customFormat="1" ht="24" customHeight="1">
      <c r="A33" s="6869"/>
      <c r="B33" s="1804" t="s">
        <v>1757</v>
      </c>
      <c r="C33" s="1800" t="s">
        <v>1731</v>
      </c>
      <c r="D33" s="1819"/>
      <c r="E33" s="1805"/>
      <c r="F33" s="1805"/>
      <c r="G33" s="1805">
        <v>9</v>
      </c>
      <c r="H33" s="1805">
        <v>1</v>
      </c>
      <c r="I33" s="1805"/>
      <c r="J33" s="1805"/>
      <c r="K33" s="1806">
        <v>223</v>
      </c>
      <c r="L33" s="1806">
        <v>176</v>
      </c>
      <c r="M33" s="1806">
        <f t="shared" si="1"/>
        <v>399</v>
      </c>
      <c r="N33" s="1806">
        <v>20</v>
      </c>
      <c r="O33" s="1806">
        <v>46</v>
      </c>
      <c r="P33" s="1807">
        <f t="shared" si="0"/>
        <v>419</v>
      </c>
    </row>
    <row r="34" spans="1:16" s="1803" customFormat="1" ht="24" customHeight="1">
      <c r="A34" s="6869"/>
      <c r="B34" s="1804" t="s">
        <v>1771</v>
      </c>
      <c r="C34" s="1800"/>
      <c r="D34" s="1822"/>
      <c r="E34" s="1823"/>
      <c r="F34" s="1823"/>
      <c r="G34" s="1823"/>
      <c r="H34" s="1823"/>
      <c r="I34" s="1823"/>
      <c r="J34" s="1823"/>
      <c r="K34" s="1806">
        <v>43</v>
      </c>
      <c r="L34" s="1806">
        <v>69</v>
      </c>
      <c r="M34" s="1806">
        <f t="shared" si="1"/>
        <v>112</v>
      </c>
      <c r="N34" s="1806" t="s">
        <v>9</v>
      </c>
      <c r="O34" s="1806" t="s">
        <v>9</v>
      </c>
      <c r="P34" s="1807" t="s">
        <v>9</v>
      </c>
    </row>
    <row r="35" spans="1:16" s="1803" customFormat="1" ht="24" customHeight="1">
      <c r="A35" s="6869"/>
      <c r="B35" s="1804" t="s">
        <v>1758</v>
      </c>
      <c r="C35" s="1800" t="s">
        <v>1731</v>
      </c>
      <c r="D35" s="1822"/>
      <c r="E35" s="1823"/>
      <c r="F35" s="1823"/>
      <c r="G35" s="1823"/>
      <c r="H35" s="1823">
        <v>88</v>
      </c>
      <c r="I35" s="1823"/>
      <c r="J35" s="1823">
        <v>35</v>
      </c>
      <c r="K35" s="1806" t="s">
        <v>9</v>
      </c>
      <c r="L35" s="1806" t="s">
        <v>9</v>
      </c>
      <c r="M35" s="1806" t="s">
        <v>9</v>
      </c>
      <c r="N35" s="1806" t="s">
        <v>9</v>
      </c>
      <c r="O35" s="1806" t="s">
        <v>9</v>
      </c>
      <c r="P35" s="1807" t="s">
        <v>9</v>
      </c>
    </row>
    <row r="36" spans="1:16" s="1803" customFormat="1" ht="24" customHeight="1" thickBot="1">
      <c r="A36" s="6871"/>
      <c r="B36" s="1827" t="s">
        <v>2</v>
      </c>
      <c r="C36" s="1828"/>
      <c r="D36" s="1830">
        <v>317</v>
      </c>
      <c r="E36" s="1830">
        <v>191</v>
      </c>
      <c r="F36" s="1830">
        <v>399</v>
      </c>
      <c r="G36" s="1830">
        <v>161</v>
      </c>
      <c r="H36" s="1830">
        <v>140</v>
      </c>
      <c r="I36" s="1830">
        <v>700</v>
      </c>
      <c r="J36" s="1830">
        <v>52</v>
      </c>
      <c r="K36" s="1829">
        <v>20492</v>
      </c>
      <c r="L36" s="1829">
        <v>16466</v>
      </c>
      <c r="M36" s="1831">
        <v>36958</v>
      </c>
      <c r="N36" s="1832">
        <v>3068</v>
      </c>
      <c r="O36" s="1829">
        <v>2605</v>
      </c>
      <c r="P36" s="1833">
        <v>5673</v>
      </c>
    </row>
    <row r="37" spans="1:16" ht="18" customHeight="1" thickTop="1">
      <c r="A37" s="6845"/>
      <c r="B37" s="6846"/>
      <c r="C37" s="6846"/>
      <c r="D37" s="6846"/>
      <c r="E37" s="6846"/>
      <c r="F37" s="6846"/>
      <c r="G37" s="6846"/>
      <c r="H37" s="6846"/>
      <c r="I37" s="6846"/>
      <c r="J37" s="6846"/>
    </row>
    <row r="38" spans="1:16" ht="14.25" customHeight="1">
      <c r="A38" s="6872" t="s">
        <v>1759</v>
      </c>
      <c r="B38" s="6872"/>
      <c r="C38" s="6872"/>
      <c r="D38" s="1834"/>
      <c r="E38" s="1834"/>
      <c r="F38" s="1834"/>
      <c r="G38" s="1834"/>
      <c r="H38" s="1834"/>
      <c r="I38" s="1834"/>
      <c r="J38" s="1834"/>
    </row>
    <row r="39" spans="1:16" ht="14.25" customHeight="1">
      <c r="A39" s="6845" t="s">
        <v>1772</v>
      </c>
      <c r="B39" s="6846"/>
      <c r="C39" s="6846"/>
      <c r="D39" s="6846"/>
      <c r="E39" s="6846"/>
      <c r="F39" s="6846"/>
      <c r="G39" s="6846"/>
      <c r="H39" s="6846"/>
      <c r="I39" s="6846"/>
      <c r="J39" s="6846"/>
    </row>
    <row r="40" spans="1:16" ht="14.25" customHeight="1">
      <c r="A40" s="6845" t="s">
        <v>1761</v>
      </c>
      <c r="B40" s="6846"/>
      <c r="C40" s="6846"/>
      <c r="D40" s="6846"/>
      <c r="E40" s="6846"/>
      <c r="F40" s="6846"/>
      <c r="G40" s="6846"/>
      <c r="H40" s="6846"/>
      <c r="I40" s="6846"/>
      <c r="J40" s="6846"/>
    </row>
    <row r="41" spans="1:16" ht="56.25" customHeight="1">
      <c r="A41" s="6875" t="s">
        <v>1773</v>
      </c>
      <c r="B41" s="6875"/>
      <c r="C41" s="6875"/>
      <c r="D41" s="6875"/>
      <c r="E41" s="6875"/>
      <c r="F41" s="6875"/>
      <c r="G41" s="6875"/>
      <c r="H41" s="6875"/>
      <c r="I41" s="6875"/>
      <c r="J41" s="6875"/>
      <c r="K41" s="6875"/>
    </row>
    <row r="48" spans="1:16" ht="20.25" customHeight="1"/>
    <row r="49" ht="20.100000000000001" customHeight="1"/>
    <row r="50" ht="20.100000000000001" customHeight="1"/>
    <row r="51" ht="20.100000000000001" customHeight="1"/>
  </sheetData>
  <mergeCells count="14">
    <mergeCell ref="A41:K41"/>
    <mergeCell ref="A2:P2"/>
    <mergeCell ref="A7:A22"/>
    <mergeCell ref="A23:A36"/>
    <mergeCell ref="A37:J37"/>
    <mergeCell ref="A38:C38"/>
    <mergeCell ref="A39:J39"/>
    <mergeCell ref="A40:J40"/>
    <mergeCell ref="A3:P4"/>
    <mergeCell ref="A5:C5"/>
    <mergeCell ref="D5:F5"/>
    <mergeCell ref="G5:J5"/>
    <mergeCell ref="K5:M5"/>
    <mergeCell ref="N5:P5"/>
  </mergeCells>
  <hyperlinks>
    <hyperlink ref="A1" r:id="rId1"/>
  </hyperlinks>
  <pageMargins left="0.70866141732283472" right="0.70866141732283472" top="0.74803149606299213" bottom="0.74803149606299213" header="0.31496062992125984" footer="0.31496062992125984"/>
  <pageSetup paperSize="9" scale="47" fitToHeight="0" orientation="landscape" r:id="rId2"/>
  <headerFooter>
    <oddFooter>&amp;R106</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07">
    <pageSetUpPr fitToPage="1"/>
  </sheetPr>
  <dimension ref="A1:R58"/>
  <sheetViews>
    <sheetView view="pageBreakPreview" zoomScale="60" zoomScaleNormal="100" workbookViewId="0">
      <selection activeCell="H15" sqref="H15"/>
    </sheetView>
  </sheetViews>
  <sheetFormatPr defaultRowHeight="12.75"/>
  <cols>
    <col min="1" max="1" width="10.85546875" style="1788" customWidth="1"/>
    <col min="2" max="2" width="22.85546875" style="1788" customWidth="1"/>
    <col min="3" max="3" width="17.85546875" style="1788" customWidth="1"/>
    <col min="4" max="18" width="16.7109375" style="1788" customWidth="1"/>
    <col min="19" max="16384" width="9.140625" style="1788"/>
  </cols>
  <sheetData>
    <row r="1" spans="1:18" s="1786" customFormat="1" ht="13.5" thickBot="1">
      <c r="A1" s="1785" t="s">
        <v>0</v>
      </c>
      <c r="B1" s="1785"/>
      <c r="R1" s="1787" t="s">
        <v>1</v>
      </c>
    </row>
    <row r="2" spans="1:18" ht="26.25" customHeight="1" thickTop="1">
      <c r="A2" s="6847" t="s">
        <v>1960</v>
      </c>
      <c r="B2" s="6848"/>
      <c r="C2" s="6848"/>
      <c r="D2" s="6848"/>
      <c r="E2" s="6848"/>
      <c r="F2" s="6848"/>
      <c r="G2" s="6848"/>
      <c r="H2" s="6848"/>
      <c r="I2" s="6848"/>
      <c r="J2" s="6848"/>
      <c r="K2" s="6848"/>
      <c r="L2" s="6848"/>
      <c r="M2" s="6848"/>
      <c r="N2" s="6848"/>
      <c r="O2" s="6848"/>
      <c r="P2" s="6848"/>
      <c r="Q2" s="6848"/>
      <c r="R2" s="6849"/>
    </row>
    <row r="3" spans="1:18" ht="27.75" customHeight="1">
      <c r="A3" s="6850" t="s">
        <v>1774</v>
      </c>
      <c r="B3" s="6851"/>
      <c r="C3" s="6851"/>
      <c r="D3" s="6851"/>
      <c r="E3" s="6851"/>
      <c r="F3" s="6851"/>
      <c r="G3" s="6851"/>
      <c r="H3" s="6851"/>
      <c r="I3" s="6851"/>
      <c r="J3" s="6851"/>
      <c r="K3" s="6851"/>
      <c r="L3" s="6851"/>
      <c r="M3" s="6851"/>
      <c r="N3" s="6851"/>
      <c r="O3" s="6851"/>
      <c r="P3" s="6851"/>
      <c r="Q3" s="6851"/>
      <c r="R3" s="6852"/>
    </row>
    <row r="4" spans="1:18" ht="33" customHeight="1" thickBot="1">
      <c r="A4" s="6853"/>
      <c r="B4" s="6854"/>
      <c r="C4" s="6854"/>
      <c r="D4" s="6854"/>
      <c r="E4" s="6854"/>
      <c r="F4" s="6854"/>
      <c r="G4" s="6854"/>
      <c r="H4" s="6854"/>
      <c r="I4" s="6854"/>
      <c r="J4" s="6854"/>
      <c r="K4" s="6854"/>
      <c r="L4" s="6854"/>
      <c r="M4" s="6854"/>
      <c r="N4" s="6854"/>
      <c r="O4" s="6854"/>
      <c r="P4" s="6854"/>
      <c r="Q4" s="6854"/>
      <c r="R4" s="6855"/>
    </row>
    <row r="5" spans="1:18" ht="61.5" customHeight="1" thickBot="1">
      <c r="A5" s="6856" t="s">
        <v>1715</v>
      </c>
      <c r="B5" s="6857"/>
      <c r="C5" s="6858"/>
      <c r="D5" s="6859" t="s">
        <v>1716</v>
      </c>
      <c r="E5" s="6860"/>
      <c r="F5" s="6861"/>
      <c r="G5" s="6882" t="s">
        <v>1717</v>
      </c>
      <c r="H5" s="6883"/>
      <c r="I5" s="6883"/>
      <c r="J5" s="6883"/>
      <c r="K5" s="6883"/>
      <c r="L5" s="6884"/>
      <c r="M5" s="6866" t="s">
        <v>1718</v>
      </c>
      <c r="N5" s="6864"/>
      <c r="O5" s="6865"/>
      <c r="P5" s="6862" t="s">
        <v>1719</v>
      </c>
      <c r="Q5" s="6864"/>
      <c r="R5" s="6867"/>
    </row>
    <row r="6" spans="1:18" ht="69" customHeight="1" thickBot="1">
      <c r="A6" s="1791"/>
      <c r="B6" s="1792" t="s">
        <v>1720</v>
      </c>
      <c r="C6" s="1859" t="s">
        <v>1721</v>
      </c>
      <c r="D6" s="1860" t="s">
        <v>1722</v>
      </c>
      <c r="E6" s="1861" t="s">
        <v>1723</v>
      </c>
      <c r="F6" s="1862" t="s">
        <v>1724</v>
      </c>
      <c r="G6" s="1860" t="s">
        <v>1725</v>
      </c>
      <c r="H6" s="1861" t="s">
        <v>1726</v>
      </c>
      <c r="I6" s="1861" t="s">
        <v>1727</v>
      </c>
      <c r="J6" s="1861" t="s">
        <v>1728</v>
      </c>
      <c r="K6" s="1861" t="s">
        <v>1775</v>
      </c>
      <c r="L6" s="1863" t="s">
        <v>1776</v>
      </c>
      <c r="M6" s="1864" t="s">
        <v>330</v>
      </c>
      <c r="N6" s="1861" t="s">
        <v>1491</v>
      </c>
      <c r="O6" s="1862" t="s">
        <v>2</v>
      </c>
      <c r="P6" s="1860" t="s">
        <v>330</v>
      </c>
      <c r="Q6" s="1861" t="s">
        <v>1491</v>
      </c>
      <c r="R6" s="1865" t="s">
        <v>2</v>
      </c>
    </row>
    <row r="7" spans="1:18" s="1803" customFormat="1" ht="24" customHeight="1">
      <c r="A7" s="6868" t="s">
        <v>1729</v>
      </c>
      <c r="B7" s="1841" t="s">
        <v>1730</v>
      </c>
      <c r="C7" s="1866" t="s">
        <v>1731</v>
      </c>
      <c r="D7" s="2156">
        <v>2</v>
      </c>
      <c r="E7" s="1879" t="s">
        <v>9</v>
      </c>
      <c r="F7" s="1879">
        <v>8</v>
      </c>
      <c r="G7" s="1879">
        <v>1</v>
      </c>
      <c r="H7" s="1879" t="s">
        <v>9</v>
      </c>
      <c r="I7" s="1879">
        <v>34</v>
      </c>
      <c r="J7" s="1879"/>
      <c r="K7" s="1879"/>
      <c r="L7" s="1879"/>
      <c r="M7" s="1879">
        <v>323</v>
      </c>
      <c r="N7" s="1879">
        <v>365</v>
      </c>
      <c r="O7" s="1879">
        <f>M7+N7</f>
        <v>688</v>
      </c>
      <c r="P7" s="1880">
        <v>23</v>
      </c>
      <c r="Q7" s="1879">
        <v>33</v>
      </c>
      <c r="R7" s="1881">
        <f t="shared" ref="R7:R23" si="0">P7+Q7</f>
        <v>56</v>
      </c>
    </row>
    <row r="8" spans="1:18" s="1803" customFormat="1" ht="24" customHeight="1">
      <c r="A8" s="6869"/>
      <c r="B8" s="1804" t="s">
        <v>1777</v>
      </c>
      <c r="C8" s="1866" t="s">
        <v>1731</v>
      </c>
      <c r="D8" s="2157">
        <v>2</v>
      </c>
      <c r="E8" s="1842">
        <v>5</v>
      </c>
      <c r="F8" s="1842">
        <v>11</v>
      </c>
      <c r="G8" s="1842">
        <v>8</v>
      </c>
      <c r="H8" s="1842" t="s">
        <v>9</v>
      </c>
      <c r="I8" s="1842">
        <v>8</v>
      </c>
      <c r="J8" s="1842"/>
      <c r="K8" s="1842"/>
      <c r="L8" s="1842"/>
      <c r="M8" s="1842">
        <v>173</v>
      </c>
      <c r="N8" s="1842">
        <v>593</v>
      </c>
      <c r="O8" s="1842">
        <f t="shared" ref="O8:O35" si="1">M8+N8</f>
        <v>766</v>
      </c>
      <c r="P8" s="1844">
        <v>15</v>
      </c>
      <c r="Q8" s="1842">
        <v>84</v>
      </c>
      <c r="R8" s="1882">
        <f t="shared" si="0"/>
        <v>99</v>
      </c>
    </row>
    <row r="9" spans="1:18" s="1803" customFormat="1" ht="24" customHeight="1">
      <c r="A9" s="6869"/>
      <c r="B9" s="1804" t="s">
        <v>1732</v>
      </c>
      <c r="C9" s="1866" t="s">
        <v>1731</v>
      </c>
      <c r="D9" s="1920">
        <v>6</v>
      </c>
      <c r="E9" s="1844">
        <v>6</v>
      </c>
      <c r="F9" s="1844">
        <v>34</v>
      </c>
      <c r="G9" s="1844">
        <v>6</v>
      </c>
      <c r="H9" s="1844">
        <v>1</v>
      </c>
      <c r="I9" s="1844">
        <v>21</v>
      </c>
      <c r="J9" s="1844"/>
      <c r="K9" s="1842"/>
      <c r="L9" s="1842"/>
      <c r="M9" s="1842">
        <v>1058</v>
      </c>
      <c r="N9" s="1842">
        <v>2122</v>
      </c>
      <c r="O9" s="1842">
        <f t="shared" si="1"/>
        <v>3180</v>
      </c>
      <c r="P9" s="1844">
        <v>276</v>
      </c>
      <c r="Q9" s="1844">
        <v>421</v>
      </c>
      <c r="R9" s="1843">
        <f t="shared" si="0"/>
        <v>697</v>
      </c>
    </row>
    <row r="10" spans="1:18" s="1803" customFormat="1" ht="24" customHeight="1">
      <c r="A10" s="6869"/>
      <c r="B10" s="1804" t="s">
        <v>1763</v>
      </c>
      <c r="C10" s="1866" t="s">
        <v>1731</v>
      </c>
      <c r="D10" s="1920">
        <v>14</v>
      </c>
      <c r="E10" s="1844">
        <v>15</v>
      </c>
      <c r="F10" s="1844">
        <v>25</v>
      </c>
      <c r="G10" s="1844">
        <v>13</v>
      </c>
      <c r="H10" s="1844" t="s">
        <v>9</v>
      </c>
      <c r="I10" s="1844">
        <v>31</v>
      </c>
      <c r="J10" s="1844"/>
      <c r="K10" s="1842"/>
      <c r="L10" s="1842"/>
      <c r="M10" s="1842">
        <v>1414</v>
      </c>
      <c r="N10" s="1842">
        <v>1909</v>
      </c>
      <c r="O10" s="1842">
        <f t="shared" si="1"/>
        <v>3323</v>
      </c>
      <c r="P10" s="1844">
        <v>251</v>
      </c>
      <c r="Q10" s="1844">
        <v>373</v>
      </c>
      <c r="R10" s="1843">
        <f t="shared" si="0"/>
        <v>624</v>
      </c>
    </row>
    <row r="11" spans="1:18" s="1803" customFormat="1" ht="24" customHeight="1">
      <c r="A11" s="6869"/>
      <c r="B11" s="1820" t="s">
        <v>1764</v>
      </c>
      <c r="C11" s="1866" t="s">
        <v>1731</v>
      </c>
      <c r="D11" s="1920">
        <v>38</v>
      </c>
      <c r="E11" s="1844">
        <v>20</v>
      </c>
      <c r="F11" s="1844">
        <v>25</v>
      </c>
      <c r="G11" s="1844">
        <v>1</v>
      </c>
      <c r="H11" s="1844" t="s">
        <v>9</v>
      </c>
      <c r="I11" s="1844">
        <v>12</v>
      </c>
      <c r="J11" s="1844">
        <v>9</v>
      </c>
      <c r="K11" s="1842"/>
      <c r="L11" s="1842"/>
      <c r="M11" s="1842">
        <v>908</v>
      </c>
      <c r="N11" s="1842">
        <v>1146</v>
      </c>
      <c r="O11" s="1842">
        <f t="shared" si="1"/>
        <v>2054</v>
      </c>
      <c r="P11" s="1844">
        <v>233</v>
      </c>
      <c r="Q11" s="1844">
        <v>348</v>
      </c>
      <c r="R11" s="1843">
        <f t="shared" si="0"/>
        <v>581</v>
      </c>
    </row>
    <row r="12" spans="1:18" s="1803" customFormat="1" ht="24" customHeight="1">
      <c r="A12" s="6869"/>
      <c r="B12" s="1804" t="s">
        <v>1734</v>
      </c>
      <c r="C12" s="1866" t="s">
        <v>1731</v>
      </c>
      <c r="D12" s="1920">
        <v>18</v>
      </c>
      <c r="E12" s="1844">
        <v>11</v>
      </c>
      <c r="F12" s="1844">
        <v>21</v>
      </c>
      <c r="G12" s="1844">
        <v>2</v>
      </c>
      <c r="H12" s="1844" t="s">
        <v>9</v>
      </c>
      <c r="I12" s="1844">
        <v>25</v>
      </c>
      <c r="J12" s="1844">
        <v>1</v>
      </c>
      <c r="K12" s="1842"/>
      <c r="L12" s="1842"/>
      <c r="M12" s="1842">
        <v>1715</v>
      </c>
      <c r="N12" s="1842">
        <v>1913</v>
      </c>
      <c r="O12" s="1842">
        <f t="shared" si="1"/>
        <v>3628</v>
      </c>
      <c r="P12" s="1844">
        <v>226</v>
      </c>
      <c r="Q12" s="1844">
        <v>238</v>
      </c>
      <c r="R12" s="1843">
        <f t="shared" si="0"/>
        <v>464</v>
      </c>
    </row>
    <row r="13" spans="1:18" s="1803" customFormat="1" ht="24" customHeight="1">
      <c r="A13" s="6869"/>
      <c r="B13" s="1804" t="s">
        <v>1735</v>
      </c>
      <c r="C13" s="1866" t="s">
        <v>1731</v>
      </c>
      <c r="D13" s="1920">
        <v>20</v>
      </c>
      <c r="E13" s="1844">
        <v>15</v>
      </c>
      <c r="F13" s="1844">
        <v>21</v>
      </c>
      <c r="G13" s="1844">
        <v>3</v>
      </c>
      <c r="H13" s="1844">
        <v>1</v>
      </c>
      <c r="I13" s="1844">
        <v>13</v>
      </c>
      <c r="J13" s="1844"/>
      <c r="K13" s="1842"/>
      <c r="L13" s="1842"/>
      <c r="M13" s="1842">
        <v>759</v>
      </c>
      <c r="N13" s="1842">
        <v>1542</v>
      </c>
      <c r="O13" s="1842">
        <f t="shared" si="1"/>
        <v>2301</v>
      </c>
      <c r="P13" s="1844">
        <v>34</v>
      </c>
      <c r="Q13" s="1844">
        <v>139</v>
      </c>
      <c r="R13" s="1843">
        <f t="shared" si="0"/>
        <v>173</v>
      </c>
    </row>
    <row r="14" spans="1:18" s="1803" customFormat="1" ht="24" customHeight="1">
      <c r="A14" s="6869"/>
      <c r="B14" s="1808" t="s">
        <v>1736</v>
      </c>
      <c r="C14" s="1866" t="s">
        <v>1731</v>
      </c>
      <c r="D14" s="1922">
        <v>1</v>
      </c>
      <c r="E14" s="1845">
        <v>5</v>
      </c>
      <c r="F14" s="1845">
        <v>7</v>
      </c>
      <c r="G14" s="1845">
        <v>9</v>
      </c>
      <c r="H14" s="1845" t="s">
        <v>9</v>
      </c>
      <c r="I14" s="1845">
        <v>12</v>
      </c>
      <c r="J14" s="1845">
        <v>2</v>
      </c>
      <c r="K14" s="1842"/>
      <c r="L14" s="1842"/>
      <c r="M14" s="1842">
        <v>1019</v>
      </c>
      <c r="N14" s="1842">
        <v>583</v>
      </c>
      <c r="O14" s="1842">
        <f t="shared" si="1"/>
        <v>1602</v>
      </c>
      <c r="P14" s="1844">
        <v>144</v>
      </c>
      <c r="Q14" s="1845">
        <v>76</v>
      </c>
      <c r="R14" s="1846">
        <f t="shared" si="0"/>
        <v>220</v>
      </c>
    </row>
    <row r="15" spans="1:18" s="1803" customFormat="1" ht="24" customHeight="1">
      <c r="A15" s="6869"/>
      <c r="B15" s="1808" t="s">
        <v>1737</v>
      </c>
      <c r="C15" s="1866" t="s">
        <v>1731</v>
      </c>
      <c r="D15" s="1922" t="s">
        <v>9</v>
      </c>
      <c r="E15" s="1845">
        <v>1</v>
      </c>
      <c r="F15" s="1845">
        <v>9</v>
      </c>
      <c r="G15" s="1845">
        <v>3</v>
      </c>
      <c r="H15" s="1845" t="s">
        <v>9</v>
      </c>
      <c r="I15" s="1845">
        <v>20</v>
      </c>
      <c r="J15" s="1845"/>
      <c r="K15" s="1842"/>
      <c r="L15" s="1842"/>
      <c r="M15" s="1842">
        <v>264</v>
      </c>
      <c r="N15" s="1842">
        <v>382</v>
      </c>
      <c r="O15" s="1842">
        <f t="shared" si="1"/>
        <v>646</v>
      </c>
      <c r="P15" s="1844">
        <v>41</v>
      </c>
      <c r="Q15" s="1845">
        <v>48</v>
      </c>
      <c r="R15" s="1846">
        <f t="shared" si="0"/>
        <v>89</v>
      </c>
    </row>
    <row r="16" spans="1:18" s="1803" customFormat="1" ht="24" customHeight="1">
      <c r="A16" s="6869"/>
      <c r="B16" s="1808" t="s">
        <v>1738</v>
      </c>
      <c r="C16" s="1866" t="s">
        <v>1731</v>
      </c>
      <c r="D16" s="1922">
        <v>30</v>
      </c>
      <c r="E16" s="1845">
        <v>25</v>
      </c>
      <c r="F16" s="1845">
        <v>78</v>
      </c>
      <c r="G16" s="1845">
        <v>11</v>
      </c>
      <c r="H16" s="1845"/>
      <c r="I16" s="1845">
        <v>48</v>
      </c>
      <c r="J16" s="1845">
        <v>1</v>
      </c>
      <c r="K16" s="1842"/>
      <c r="L16" s="1842"/>
      <c r="M16" s="1842">
        <v>5387</v>
      </c>
      <c r="N16" s="1842">
        <v>2208</v>
      </c>
      <c r="O16" s="1842">
        <f t="shared" si="1"/>
        <v>7595</v>
      </c>
      <c r="P16" s="1844">
        <v>491</v>
      </c>
      <c r="Q16" s="1845">
        <v>208</v>
      </c>
      <c r="R16" s="1846">
        <f t="shared" si="0"/>
        <v>699</v>
      </c>
    </row>
    <row r="17" spans="1:18" s="1803" customFormat="1" ht="24" customHeight="1">
      <c r="A17" s="6869"/>
      <c r="B17" s="1808" t="s">
        <v>1739</v>
      </c>
      <c r="C17" s="1866" t="s">
        <v>1731</v>
      </c>
      <c r="D17" s="1922">
        <v>158</v>
      </c>
      <c r="E17" s="1845">
        <v>57</v>
      </c>
      <c r="F17" s="1845">
        <v>42</v>
      </c>
      <c r="G17" s="1845">
        <v>20</v>
      </c>
      <c r="H17" s="1845"/>
      <c r="I17" s="1845">
        <v>434</v>
      </c>
      <c r="J17" s="1845">
        <v>8</v>
      </c>
      <c r="K17" s="1842"/>
      <c r="L17" s="1842"/>
      <c r="M17" s="1842">
        <v>835</v>
      </c>
      <c r="N17" s="1842">
        <v>687</v>
      </c>
      <c r="O17" s="1842">
        <f t="shared" si="1"/>
        <v>1522</v>
      </c>
      <c r="P17" s="1844">
        <v>64</v>
      </c>
      <c r="Q17" s="1845">
        <v>53</v>
      </c>
      <c r="R17" s="1846">
        <f t="shared" si="0"/>
        <v>117</v>
      </c>
    </row>
    <row r="18" spans="1:18" s="1803" customFormat="1" ht="24" customHeight="1">
      <c r="A18" s="6869"/>
      <c r="B18" s="1808" t="s">
        <v>1740</v>
      </c>
      <c r="C18" s="1866" t="s">
        <v>1731</v>
      </c>
      <c r="D18" s="1922">
        <v>1</v>
      </c>
      <c r="E18" s="1845">
        <v>5</v>
      </c>
      <c r="F18" s="1845">
        <v>8</v>
      </c>
      <c r="G18" s="1845">
        <v>15</v>
      </c>
      <c r="H18" s="1845" t="s">
        <v>9</v>
      </c>
      <c r="I18" s="1845">
        <v>11</v>
      </c>
      <c r="J18" s="1845"/>
      <c r="K18" s="1842"/>
      <c r="L18" s="1842"/>
      <c r="M18" s="1842">
        <v>137</v>
      </c>
      <c r="N18" s="1842">
        <v>202</v>
      </c>
      <c r="O18" s="1842">
        <f t="shared" si="1"/>
        <v>339</v>
      </c>
      <c r="P18" s="1844">
        <v>35</v>
      </c>
      <c r="Q18" s="1845">
        <v>44</v>
      </c>
      <c r="R18" s="1846">
        <f t="shared" si="0"/>
        <v>79</v>
      </c>
    </row>
    <row r="19" spans="1:18" s="1803" customFormat="1" ht="24" customHeight="1">
      <c r="A19" s="6869"/>
      <c r="B19" s="1808" t="s">
        <v>1741</v>
      </c>
      <c r="C19" s="1866" t="s">
        <v>1731</v>
      </c>
      <c r="D19" s="1922">
        <v>4</v>
      </c>
      <c r="E19" s="1845">
        <v>2</v>
      </c>
      <c r="F19" s="1845">
        <v>10</v>
      </c>
      <c r="G19" s="1845">
        <v>3</v>
      </c>
      <c r="H19" s="1845" t="s">
        <v>9</v>
      </c>
      <c r="I19" s="1845">
        <v>17</v>
      </c>
      <c r="J19" s="1845"/>
      <c r="K19" s="1842"/>
      <c r="L19" s="1842"/>
      <c r="M19" s="1842">
        <v>100</v>
      </c>
      <c r="N19" s="1842">
        <v>186</v>
      </c>
      <c r="O19" s="1842">
        <f t="shared" si="1"/>
        <v>286</v>
      </c>
      <c r="P19" s="1844">
        <v>13</v>
      </c>
      <c r="Q19" s="1845">
        <v>17</v>
      </c>
      <c r="R19" s="1846">
        <f t="shared" si="0"/>
        <v>30</v>
      </c>
    </row>
    <row r="20" spans="1:18" s="1803" customFormat="1" ht="24" customHeight="1">
      <c r="A20" s="6869"/>
      <c r="B20" s="1808" t="s">
        <v>1742</v>
      </c>
      <c r="C20" s="1866" t="s">
        <v>1731</v>
      </c>
      <c r="D20" s="1922">
        <v>4</v>
      </c>
      <c r="E20" s="1845">
        <v>7</v>
      </c>
      <c r="F20" s="1845">
        <v>16</v>
      </c>
      <c r="G20" s="1845" t="s">
        <v>9</v>
      </c>
      <c r="H20" s="1845" t="s">
        <v>9</v>
      </c>
      <c r="I20" s="1845">
        <v>27</v>
      </c>
      <c r="J20" s="1845"/>
      <c r="K20" s="1842"/>
      <c r="L20" s="1842"/>
      <c r="M20" s="1842">
        <v>181</v>
      </c>
      <c r="N20" s="1842">
        <v>223</v>
      </c>
      <c r="O20" s="1842">
        <f t="shared" si="1"/>
        <v>404</v>
      </c>
      <c r="P20" s="1844">
        <v>19</v>
      </c>
      <c r="Q20" s="1845">
        <v>25</v>
      </c>
      <c r="R20" s="1846">
        <f t="shared" si="0"/>
        <v>44</v>
      </c>
    </row>
    <row r="21" spans="1:18" s="1803" customFormat="1" ht="24" customHeight="1">
      <c r="A21" s="6869"/>
      <c r="B21" s="1808" t="s">
        <v>1743</v>
      </c>
      <c r="C21" s="1866" t="s">
        <v>1731</v>
      </c>
      <c r="D21" s="1922">
        <v>5</v>
      </c>
      <c r="E21" s="1845">
        <v>8</v>
      </c>
      <c r="F21" s="1845">
        <v>18</v>
      </c>
      <c r="G21" s="1845" t="s">
        <v>9</v>
      </c>
      <c r="H21" s="1845" t="s">
        <v>9</v>
      </c>
      <c r="I21" s="1845">
        <v>10</v>
      </c>
      <c r="J21" s="1845"/>
      <c r="K21" s="1842"/>
      <c r="L21" s="1842"/>
      <c r="M21" s="1842">
        <v>384</v>
      </c>
      <c r="N21" s="1842">
        <v>190</v>
      </c>
      <c r="O21" s="1842">
        <f t="shared" si="1"/>
        <v>574</v>
      </c>
      <c r="P21" s="1844">
        <v>8</v>
      </c>
      <c r="Q21" s="1845">
        <v>10</v>
      </c>
      <c r="R21" s="1846">
        <f t="shared" si="0"/>
        <v>18</v>
      </c>
    </row>
    <row r="22" spans="1:18" s="1803" customFormat="1" ht="24" customHeight="1">
      <c r="A22" s="6873"/>
      <c r="B22" s="1808" t="s">
        <v>1744</v>
      </c>
      <c r="C22" s="1866" t="s">
        <v>1731</v>
      </c>
      <c r="D22" s="1922">
        <v>18</v>
      </c>
      <c r="E22" s="1845">
        <v>17</v>
      </c>
      <c r="F22" s="1845">
        <v>13</v>
      </c>
      <c r="G22" s="1845">
        <v>6</v>
      </c>
      <c r="H22" s="1845" t="s">
        <v>9</v>
      </c>
      <c r="I22" s="1845">
        <v>11</v>
      </c>
      <c r="J22" s="1845"/>
      <c r="K22" s="1842"/>
      <c r="L22" s="1842"/>
      <c r="M22" s="1842">
        <v>301</v>
      </c>
      <c r="N22" s="1842">
        <v>68</v>
      </c>
      <c r="O22" s="1842">
        <f t="shared" si="1"/>
        <v>369</v>
      </c>
      <c r="P22" s="1844">
        <v>65</v>
      </c>
      <c r="Q22" s="1845">
        <v>8</v>
      </c>
      <c r="R22" s="1846">
        <f t="shared" si="0"/>
        <v>73</v>
      </c>
    </row>
    <row r="23" spans="1:18" s="1803" customFormat="1" ht="24" customHeight="1">
      <c r="A23" s="6869" t="s">
        <v>1765</v>
      </c>
      <c r="B23" s="1804" t="s">
        <v>1747</v>
      </c>
      <c r="C23" s="1866" t="s">
        <v>1731</v>
      </c>
      <c r="D23" s="1920" t="s">
        <v>9</v>
      </c>
      <c r="E23" s="1844" t="s">
        <v>9</v>
      </c>
      <c r="F23" s="1844">
        <v>8</v>
      </c>
      <c r="G23" s="1844">
        <v>1</v>
      </c>
      <c r="H23" s="1844">
        <v>1</v>
      </c>
      <c r="I23" s="1844">
        <v>3</v>
      </c>
      <c r="J23" s="1844"/>
      <c r="K23" s="1842"/>
      <c r="L23" s="1842"/>
      <c r="M23" s="1842">
        <v>847</v>
      </c>
      <c r="N23" s="1842">
        <v>591</v>
      </c>
      <c r="O23" s="1842">
        <f t="shared" si="1"/>
        <v>1438</v>
      </c>
      <c r="P23" s="1844">
        <v>154</v>
      </c>
      <c r="Q23" s="1844">
        <v>110</v>
      </c>
      <c r="R23" s="1843">
        <f t="shared" si="0"/>
        <v>264</v>
      </c>
    </row>
    <row r="24" spans="1:18" s="1803" customFormat="1" ht="24" customHeight="1">
      <c r="A24" s="6869"/>
      <c r="B24" s="1804" t="s">
        <v>1748</v>
      </c>
      <c r="C24" s="1866" t="s">
        <v>1731</v>
      </c>
      <c r="D24" s="1920"/>
      <c r="E24" s="1844"/>
      <c r="F24" s="1844"/>
      <c r="G24" s="1844"/>
      <c r="H24" s="1844">
        <v>47</v>
      </c>
      <c r="I24" s="1844"/>
      <c r="J24" s="1844"/>
      <c r="K24" s="1842"/>
      <c r="L24" s="1842"/>
      <c r="M24" s="1842" t="s">
        <v>9</v>
      </c>
      <c r="N24" s="1842" t="s">
        <v>9</v>
      </c>
      <c r="O24" s="1842" t="s">
        <v>9</v>
      </c>
      <c r="P24" s="1844" t="s">
        <v>9</v>
      </c>
      <c r="Q24" s="1844" t="s">
        <v>9</v>
      </c>
      <c r="R24" s="1843" t="s">
        <v>9</v>
      </c>
    </row>
    <row r="25" spans="1:18" s="1803" customFormat="1" ht="24" customHeight="1">
      <c r="A25" s="6869"/>
      <c r="B25" s="1820" t="s">
        <v>1749</v>
      </c>
      <c r="C25" s="1866" t="s">
        <v>1731</v>
      </c>
      <c r="D25" s="1920" t="s">
        <v>9</v>
      </c>
      <c r="E25" s="1844">
        <v>3</v>
      </c>
      <c r="F25" s="1844">
        <v>10</v>
      </c>
      <c r="G25" s="1844">
        <v>8</v>
      </c>
      <c r="H25" s="1844"/>
      <c r="I25" s="1844">
        <v>7</v>
      </c>
      <c r="J25" s="1844"/>
      <c r="K25" s="1842"/>
      <c r="L25" s="1842"/>
      <c r="M25" s="1842">
        <v>713</v>
      </c>
      <c r="N25" s="1842">
        <v>106</v>
      </c>
      <c r="O25" s="1842">
        <f t="shared" si="1"/>
        <v>819</v>
      </c>
      <c r="P25" s="1844">
        <v>31</v>
      </c>
      <c r="Q25" s="1844" t="s">
        <v>9</v>
      </c>
      <c r="R25" s="1843">
        <v>31</v>
      </c>
    </row>
    <row r="26" spans="1:18" s="1803" customFormat="1" ht="24" customHeight="1">
      <c r="A26" s="6869"/>
      <c r="B26" s="1821" t="s">
        <v>1750</v>
      </c>
      <c r="C26" s="1866" t="s">
        <v>1731</v>
      </c>
      <c r="D26" s="1920"/>
      <c r="E26" s="1844"/>
      <c r="F26" s="1844"/>
      <c r="G26" s="1844"/>
      <c r="H26" s="1844"/>
      <c r="I26" s="1844"/>
      <c r="J26" s="1844"/>
      <c r="K26" s="1842"/>
      <c r="L26" s="1842"/>
      <c r="M26" s="1842">
        <v>1</v>
      </c>
      <c r="N26" s="1842" t="s">
        <v>9</v>
      </c>
      <c r="O26" s="1842">
        <v>1</v>
      </c>
      <c r="P26" s="1844">
        <v>1</v>
      </c>
      <c r="Q26" s="1844" t="s">
        <v>9</v>
      </c>
      <c r="R26" s="1843">
        <v>1</v>
      </c>
    </row>
    <row r="27" spans="1:18" s="1803" customFormat="1" ht="24" customHeight="1">
      <c r="A27" s="6869"/>
      <c r="B27" s="1804" t="s">
        <v>1751</v>
      </c>
      <c r="C27" s="1866" t="s">
        <v>1731</v>
      </c>
      <c r="D27" s="1920" t="s">
        <v>9</v>
      </c>
      <c r="E27" s="1844">
        <v>5</v>
      </c>
      <c r="F27" s="1844">
        <v>3</v>
      </c>
      <c r="G27" s="1844">
        <v>7</v>
      </c>
      <c r="H27" s="1844">
        <v>1</v>
      </c>
      <c r="I27" s="1844"/>
      <c r="J27" s="1844">
        <v>1</v>
      </c>
      <c r="K27" s="1842"/>
      <c r="L27" s="1842"/>
      <c r="M27" s="1842">
        <v>273</v>
      </c>
      <c r="N27" s="1842">
        <v>471</v>
      </c>
      <c r="O27" s="1842">
        <f t="shared" si="1"/>
        <v>744</v>
      </c>
      <c r="P27" s="1844">
        <v>25</v>
      </c>
      <c r="Q27" s="1844">
        <v>104</v>
      </c>
      <c r="R27" s="1843">
        <f t="shared" ref="R27:R33" si="2">P27+Q27</f>
        <v>129</v>
      </c>
    </row>
    <row r="28" spans="1:18" s="1803" customFormat="1" ht="24" customHeight="1">
      <c r="A28" s="6869"/>
      <c r="B28" s="1804" t="s">
        <v>1752</v>
      </c>
      <c r="C28" s="1866" t="s">
        <v>1731</v>
      </c>
      <c r="D28" s="1920">
        <v>4</v>
      </c>
      <c r="E28" s="1844">
        <v>2</v>
      </c>
      <c r="F28" s="1844">
        <v>11</v>
      </c>
      <c r="G28" s="1844">
        <v>11</v>
      </c>
      <c r="H28" s="1844"/>
      <c r="I28" s="1844"/>
      <c r="J28" s="1844"/>
      <c r="K28" s="1842"/>
      <c r="L28" s="1842"/>
      <c r="M28" s="1842">
        <v>2997</v>
      </c>
      <c r="N28" s="1842">
        <v>358</v>
      </c>
      <c r="O28" s="1842">
        <f t="shared" si="1"/>
        <v>3355</v>
      </c>
      <c r="P28" s="1844">
        <v>429</v>
      </c>
      <c r="Q28" s="1844">
        <v>83</v>
      </c>
      <c r="R28" s="1843">
        <f t="shared" si="2"/>
        <v>512</v>
      </c>
    </row>
    <row r="29" spans="1:18" s="1803" customFormat="1" ht="24" customHeight="1">
      <c r="A29" s="6869"/>
      <c r="B29" s="1804" t="s">
        <v>1753</v>
      </c>
      <c r="C29" s="1866" t="s">
        <v>1731</v>
      </c>
      <c r="D29" s="1920" t="s">
        <v>1778</v>
      </c>
      <c r="E29" s="1844">
        <v>1</v>
      </c>
      <c r="F29" s="1844">
        <v>1</v>
      </c>
      <c r="G29" s="1844">
        <v>10</v>
      </c>
      <c r="H29" s="1844"/>
      <c r="I29" s="1844"/>
      <c r="J29" s="1844"/>
      <c r="K29" s="1842"/>
      <c r="L29" s="1842"/>
      <c r="M29" s="1842">
        <v>892</v>
      </c>
      <c r="N29" s="1842">
        <v>664</v>
      </c>
      <c r="O29" s="1842">
        <f t="shared" si="1"/>
        <v>1556</v>
      </c>
      <c r="P29" s="1844">
        <v>92</v>
      </c>
      <c r="Q29" s="1844">
        <v>157</v>
      </c>
      <c r="R29" s="1843">
        <f t="shared" si="2"/>
        <v>249</v>
      </c>
    </row>
    <row r="30" spans="1:18" s="1803" customFormat="1" ht="24" customHeight="1">
      <c r="A30" s="6869"/>
      <c r="B30" s="1804" t="s">
        <v>1754</v>
      </c>
      <c r="C30" s="1866" t="s">
        <v>1731</v>
      </c>
      <c r="D30" s="1920">
        <v>1</v>
      </c>
      <c r="E30" s="1844" t="s">
        <v>9</v>
      </c>
      <c r="F30" s="1844">
        <v>5</v>
      </c>
      <c r="G30" s="1844">
        <v>5</v>
      </c>
      <c r="H30" s="1844"/>
      <c r="I30" s="1844"/>
      <c r="J30" s="1844"/>
      <c r="K30" s="1842"/>
      <c r="L30" s="1842"/>
      <c r="M30" s="1842">
        <v>297</v>
      </c>
      <c r="N30" s="1842">
        <v>319</v>
      </c>
      <c r="O30" s="1842">
        <f t="shared" si="1"/>
        <v>616</v>
      </c>
      <c r="P30" s="1844">
        <v>56</v>
      </c>
      <c r="Q30" s="1844">
        <v>104</v>
      </c>
      <c r="R30" s="1843">
        <f t="shared" si="2"/>
        <v>160</v>
      </c>
    </row>
    <row r="31" spans="1:18" s="1803" customFormat="1" ht="24" customHeight="1">
      <c r="A31" s="6869"/>
      <c r="B31" s="1820" t="s">
        <v>1755</v>
      </c>
      <c r="C31" s="1866" t="s">
        <v>1731</v>
      </c>
      <c r="D31" s="1920">
        <v>1</v>
      </c>
      <c r="E31" s="1844">
        <v>2</v>
      </c>
      <c r="F31" s="1844">
        <v>9</v>
      </c>
      <c r="G31" s="1844">
        <v>9</v>
      </c>
      <c r="H31" s="1844"/>
      <c r="I31" s="1844"/>
      <c r="J31" s="1844"/>
      <c r="K31" s="1842"/>
      <c r="L31" s="1842"/>
      <c r="M31" s="1842">
        <v>1032</v>
      </c>
      <c r="N31" s="1842">
        <v>871</v>
      </c>
      <c r="O31" s="1842">
        <f t="shared" si="1"/>
        <v>1903</v>
      </c>
      <c r="P31" s="1844">
        <v>140</v>
      </c>
      <c r="Q31" s="1844">
        <v>204</v>
      </c>
      <c r="R31" s="1843">
        <f t="shared" si="2"/>
        <v>344</v>
      </c>
    </row>
    <row r="32" spans="1:18" s="1803" customFormat="1" ht="24" customHeight="1">
      <c r="A32" s="6869"/>
      <c r="B32" s="1804" t="s">
        <v>1756</v>
      </c>
      <c r="C32" s="1866" t="s">
        <v>1731</v>
      </c>
      <c r="D32" s="1920" t="s">
        <v>1778</v>
      </c>
      <c r="E32" s="1844" t="s">
        <v>9</v>
      </c>
      <c r="F32" s="1844">
        <v>3</v>
      </c>
      <c r="G32" s="1844" t="s">
        <v>9</v>
      </c>
      <c r="H32" s="1844"/>
      <c r="I32" s="1844">
        <v>5</v>
      </c>
      <c r="J32" s="1844"/>
      <c r="K32" s="1842"/>
      <c r="L32" s="1842"/>
      <c r="M32" s="1842">
        <v>295</v>
      </c>
      <c r="N32" s="1842">
        <v>136</v>
      </c>
      <c r="O32" s="1842">
        <f t="shared" si="1"/>
        <v>431</v>
      </c>
      <c r="P32" s="1844">
        <v>13</v>
      </c>
      <c r="Q32" s="1844">
        <v>15</v>
      </c>
      <c r="R32" s="1843">
        <f t="shared" si="2"/>
        <v>28</v>
      </c>
    </row>
    <row r="33" spans="1:18" s="1803" customFormat="1" ht="24" customHeight="1">
      <c r="A33" s="6869"/>
      <c r="B33" s="1804" t="s">
        <v>1757</v>
      </c>
      <c r="C33" s="1866" t="s">
        <v>1731</v>
      </c>
      <c r="D33" s="1920" t="s">
        <v>9</v>
      </c>
      <c r="E33" s="1844" t="s">
        <v>9</v>
      </c>
      <c r="F33" s="1844" t="s">
        <v>9</v>
      </c>
      <c r="G33" s="1844">
        <v>10</v>
      </c>
      <c r="H33" s="1844">
        <v>1</v>
      </c>
      <c r="I33" s="1844"/>
      <c r="J33" s="1844"/>
      <c r="K33" s="1842"/>
      <c r="L33" s="1842"/>
      <c r="M33" s="1842">
        <v>303</v>
      </c>
      <c r="N33" s="1842">
        <v>189</v>
      </c>
      <c r="O33" s="1842">
        <f t="shared" si="1"/>
        <v>492</v>
      </c>
      <c r="P33" s="1844">
        <v>33</v>
      </c>
      <c r="Q33" s="1844">
        <v>54</v>
      </c>
      <c r="R33" s="1843">
        <f t="shared" si="2"/>
        <v>87</v>
      </c>
    </row>
    <row r="34" spans="1:18" s="1803" customFormat="1" ht="24" customHeight="1">
      <c r="A34" s="6869"/>
      <c r="B34" s="1804" t="s">
        <v>1779</v>
      </c>
      <c r="C34" s="1866" t="s">
        <v>1731</v>
      </c>
      <c r="D34" s="1920" t="s">
        <v>9</v>
      </c>
      <c r="E34" s="1844" t="s">
        <v>9</v>
      </c>
      <c r="F34" s="1844" t="s">
        <v>9</v>
      </c>
      <c r="G34" s="1844">
        <v>5</v>
      </c>
      <c r="H34" s="1844"/>
      <c r="I34" s="1844"/>
      <c r="J34" s="1844"/>
      <c r="K34" s="1842"/>
      <c r="L34" s="1842"/>
      <c r="M34" s="1842" t="s">
        <v>9</v>
      </c>
      <c r="N34" s="1842" t="s">
        <v>9</v>
      </c>
      <c r="O34" s="1842" t="s">
        <v>9</v>
      </c>
      <c r="P34" s="1844"/>
      <c r="Q34" s="1844"/>
      <c r="R34" s="1843"/>
    </row>
    <row r="35" spans="1:18" s="1803" customFormat="1" ht="24" customHeight="1">
      <c r="A35" s="6869"/>
      <c r="B35" s="1804" t="s">
        <v>1771</v>
      </c>
      <c r="C35" s="1866" t="s">
        <v>1731</v>
      </c>
      <c r="D35" s="1920" t="s">
        <v>9</v>
      </c>
      <c r="E35" s="1844" t="s">
        <v>9</v>
      </c>
      <c r="F35" s="1844" t="s">
        <v>9</v>
      </c>
      <c r="G35" s="1844">
        <v>1</v>
      </c>
      <c r="H35" s="1844"/>
      <c r="I35" s="1844"/>
      <c r="J35" s="1844"/>
      <c r="K35" s="1842"/>
      <c r="L35" s="1842"/>
      <c r="M35" s="1842">
        <v>63</v>
      </c>
      <c r="N35" s="1842">
        <v>87</v>
      </c>
      <c r="O35" s="1842">
        <f t="shared" si="1"/>
        <v>150</v>
      </c>
      <c r="P35" s="1844">
        <v>2</v>
      </c>
      <c r="Q35" s="1844">
        <v>19</v>
      </c>
      <c r="R35" s="1843">
        <f>P35+Q35</f>
        <v>21</v>
      </c>
    </row>
    <row r="36" spans="1:18" s="1803" customFormat="1" ht="24" customHeight="1">
      <c r="A36" s="6869"/>
      <c r="B36" s="1804" t="s">
        <v>1758</v>
      </c>
      <c r="C36" s="1866" t="s">
        <v>1731</v>
      </c>
      <c r="D36" s="2158" t="s">
        <v>1190</v>
      </c>
      <c r="E36" s="1874" t="s">
        <v>1190</v>
      </c>
      <c r="F36" s="1874" t="s">
        <v>1190</v>
      </c>
      <c r="G36" s="1874" t="s">
        <v>1190</v>
      </c>
      <c r="H36" s="1872">
        <v>85</v>
      </c>
      <c r="I36" s="1872"/>
      <c r="J36" s="1872">
        <v>36</v>
      </c>
      <c r="K36" s="1872" t="s">
        <v>1780</v>
      </c>
      <c r="L36" s="1872" t="s">
        <v>1778</v>
      </c>
      <c r="M36" s="1873" t="s">
        <v>9</v>
      </c>
      <c r="N36" s="1874" t="s">
        <v>9</v>
      </c>
      <c r="O36" s="1874" t="s">
        <v>9</v>
      </c>
      <c r="P36" s="1874" t="s">
        <v>9</v>
      </c>
      <c r="Q36" s="1874" t="s">
        <v>9</v>
      </c>
      <c r="R36" s="2159" t="s">
        <v>9</v>
      </c>
    </row>
    <row r="37" spans="1:18" s="1803" customFormat="1" ht="24" customHeight="1" thickBot="1">
      <c r="A37" s="6871"/>
      <c r="B37" s="1875" t="s">
        <v>2</v>
      </c>
      <c r="C37" s="1876"/>
      <c r="D37" s="2160" t="s">
        <v>1781</v>
      </c>
      <c r="E37" s="2154">
        <f>SUM(E7:E36)</f>
        <v>212</v>
      </c>
      <c r="F37" s="2154">
        <f>SUM(F6:F36)</f>
        <v>396</v>
      </c>
      <c r="G37" s="2154">
        <f>SUM(G6:G36)</f>
        <v>168</v>
      </c>
      <c r="H37" s="2154">
        <f>SUM(H8:H36)</f>
        <v>137</v>
      </c>
      <c r="I37" s="2154">
        <f>SUM(I6:I36)</f>
        <v>749</v>
      </c>
      <c r="J37" s="2154">
        <f>SUM(J6:J36)</f>
        <v>58</v>
      </c>
      <c r="K37" s="2154" t="s">
        <v>1780</v>
      </c>
      <c r="L37" s="2154" t="s">
        <v>1778</v>
      </c>
      <c r="M37" s="2154">
        <f>SUM(M7:M36)</f>
        <v>22671</v>
      </c>
      <c r="N37" s="2154">
        <f>SUM(N7:N36)</f>
        <v>18111</v>
      </c>
      <c r="O37" s="2154">
        <f>SUM(O7:O36)</f>
        <v>40782</v>
      </c>
      <c r="P37" s="2127">
        <f>SUM(P7:P36)</f>
        <v>2914</v>
      </c>
      <c r="Q37" s="2154">
        <f>SUM(Q7:Q36)</f>
        <v>2975</v>
      </c>
      <c r="R37" s="2155">
        <f>P37+Q37</f>
        <v>5889</v>
      </c>
    </row>
    <row r="38" spans="1:18" ht="18" customHeight="1" thickTop="1">
      <c r="A38" s="6845"/>
      <c r="B38" s="6846"/>
      <c r="C38" s="6846"/>
      <c r="D38" s="6846"/>
      <c r="E38" s="6846"/>
      <c r="F38" s="6846"/>
      <c r="G38" s="6846"/>
      <c r="H38" s="6846"/>
      <c r="I38" s="6846"/>
      <c r="J38" s="6846"/>
      <c r="K38" s="1836"/>
      <c r="L38" s="1836"/>
    </row>
    <row r="39" spans="1:18" ht="14.25" customHeight="1">
      <c r="A39" s="6872" t="s">
        <v>1782</v>
      </c>
      <c r="B39" s="6872"/>
      <c r="C39" s="6872"/>
      <c r="D39" s="1834"/>
      <c r="E39" s="1834"/>
      <c r="F39" s="1834"/>
      <c r="G39" s="1834"/>
      <c r="H39" s="1834"/>
      <c r="I39" s="1834"/>
      <c r="J39" s="1834"/>
      <c r="K39" s="1834"/>
      <c r="L39" s="1834"/>
    </row>
    <row r="40" spans="1:18" ht="14.25" customHeight="1">
      <c r="A40" s="6845" t="s">
        <v>1783</v>
      </c>
      <c r="B40" s="6846"/>
      <c r="C40" s="6846"/>
      <c r="D40" s="6846"/>
      <c r="E40" s="6846"/>
      <c r="F40" s="6846"/>
      <c r="G40" s="6846"/>
      <c r="H40" s="6846"/>
      <c r="I40" s="6846"/>
      <c r="J40" s="6846"/>
      <c r="K40" s="1836"/>
      <c r="L40" s="1836"/>
    </row>
    <row r="41" spans="1:18" ht="14.25" customHeight="1">
      <c r="A41" s="6845" t="s">
        <v>1761</v>
      </c>
      <c r="B41" s="6846"/>
      <c r="C41" s="6846"/>
      <c r="D41" s="6846"/>
      <c r="E41" s="6846"/>
      <c r="F41" s="6846"/>
      <c r="G41" s="6846"/>
      <c r="H41" s="6846"/>
      <c r="I41" s="6846"/>
      <c r="J41" s="6846"/>
      <c r="K41" s="1836"/>
      <c r="L41" s="1836"/>
    </row>
    <row r="42" spans="1:18" ht="15.75" customHeight="1">
      <c r="A42" s="1857"/>
      <c r="B42" s="1857"/>
      <c r="C42" s="1858"/>
      <c r="D42" s="1858"/>
      <c r="E42" s="1858"/>
      <c r="F42" s="1857"/>
      <c r="G42" s="1857"/>
      <c r="H42" s="1857"/>
      <c r="I42" s="1857"/>
      <c r="J42" s="1857"/>
      <c r="K42" s="1857"/>
      <c r="L42" s="1857"/>
    </row>
    <row r="55" ht="19.5" customHeight="1"/>
    <row r="56" ht="20.100000000000001" customHeight="1"/>
    <row r="57" ht="20.100000000000001" customHeight="1"/>
    <row r="58" ht="20.100000000000001" customHeight="1"/>
  </sheetData>
  <mergeCells count="13">
    <mergeCell ref="A41:J41"/>
    <mergeCell ref="A2:R2"/>
    <mergeCell ref="A3:R4"/>
    <mergeCell ref="A5:C5"/>
    <mergeCell ref="D5:F5"/>
    <mergeCell ref="G5:L5"/>
    <mergeCell ref="M5:O5"/>
    <mergeCell ref="P5:R5"/>
    <mergeCell ref="A7:A22"/>
    <mergeCell ref="A23:A37"/>
    <mergeCell ref="A38:J38"/>
    <mergeCell ref="A39:C39"/>
    <mergeCell ref="A40:J40"/>
  </mergeCells>
  <hyperlinks>
    <hyperlink ref="A1" r:id="rId1"/>
  </hyperlinks>
  <pageMargins left="0.70866141732283472" right="0.70866141732283472" top="0.74803149606299213" bottom="0.74803149606299213" header="0.31496062992125984" footer="0.31496062992125984"/>
  <pageSetup paperSize="9" scale="44" fitToHeight="0" orientation="landscape" r:id="rId2"/>
  <headerFooter>
    <oddFooter>&amp;R107</oddFooter>
  </headerFooter>
  <ignoredErrors>
    <ignoredError sqref="D37 K36:L37" numberStoredAsText="1"/>
    <ignoredError sqref="H37" formula="1"/>
  </ignoredError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08">
    <pageSetUpPr fitToPage="1"/>
  </sheetPr>
  <dimension ref="A1:R62"/>
  <sheetViews>
    <sheetView view="pageBreakPreview" zoomScale="60" zoomScaleNormal="100" workbookViewId="0">
      <selection activeCell="H15" sqref="H15"/>
    </sheetView>
  </sheetViews>
  <sheetFormatPr defaultRowHeight="12.75"/>
  <cols>
    <col min="1" max="1" width="19.7109375" style="1788" customWidth="1"/>
    <col min="2" max="2" width="31" style="1788" customWidth="1"/>
    <col min="3" max="3" width="18" style="1788" customWidth="1"/>
    <col min="4" max="18" width="16.7109375" style="1788" customWidth="1"/>
    <col min="19" max="16384" width="9.140625" style="1788"/>
  </cols>
  <sheetData>
    <row r="1" spans="1:18" s="1786" customFormat="1" ht="13.5" thickBot="1">
      <c r="A1" s="1785" t="s">
        <v>0</v>
      </c>
      <c r="B1" s="1785"/>
      <c r="R1" s="1787" t="s">
        <v>1</v>
      </c>
    </row>
    <row r="2" spans="1:18" ht="26.25" customHeight="1" thickTop="1">
      <c r="A2" s="6847" t="s">
        <v>1960</v>
      </c>
      <c r="B2" s="6848"/>
      <c r="C2" s="6848"/>
      <c r="D2" s="6848"/>
      <c r="E2" s="6848"/>
      <c r="F2" s="6848"/>
      <c r="G2" s="6848"/>
      <c r="H2" s="6848"/>
      <c r="I2" s="6848"/>
      <c r="J2" s="6848"/>
      <c r="K2" s="6848"/>
      <c r="L2" s="6848"/>
      <c r="M2" s="6848"/>
      <c r="N2" s="6848"/>
      <c r="O2" s="6848"/>
      <c r="P2" s="6848"/>
      <c r="Q2" s="6848"/>
      <c r="R2" s="6849"/>
    </row>
    <row r="3" spans="1:18" ht="27.75" customHeight="1">
      <c r="A3" s="6850" t="s">
        <v>1784</v>
      </c>
      <c r="B3" s="6851"/>
      <c r="C3" s="6851"/>
      <c r="D3" s="6851"/>
      <c r="E3" s="6851"/>
      <c r="F3" s="6851"/>
      <c r="G3" s="6851"/>
      <c r="H3" s="6851"/>
      <c r="I3" s="6851"/>
      <c r="J3" s="6851"/>
      <c r="K3" s="6851"/>
      <c r="L3" s="6851"/>
      <c r="M3" s="6851"/>
      <c r="N3" s="6851"/>
      <c r="O3" s="6851"/>
      <c r="P3" s="6851"/>
      <c r="Q3" s="6851"/>
      <c r="R3" s="6852"/>
    </row>
    <row r="4" spans="1:18" ht="27" customHeight="1" thickBot="1">
      <c r="A4" s="6853"/>
      <c r="B4" s="6854"/>
      <c r="C4" s="6854"/>
      <c r="D4" s="6854"/>
      <c r="E4" s="6854"/>
      <c r="F4" s="6854"/>
      <c r="G4" s="6854"/>
      <c r="H4" s="6854"/>
      <c r="I4" s="6854"/>
      <c r="J4" s="6854"/>
      <c r="K4" s="6854"/>
      <c r="L4" s="6854"/>
      <c r="M4" s="6854"/>
      <c r="N4" s="6854"/>
      <c r="O4" s="6854"/>
      <c r="P4" s="6854"/>
      <c r="Q4" s="6854"/>
      <c r="R4" s="6855"/>
    </row>
    <row r="5" spans="1:18" ht="52.5" customHeight="1" thickBot="1">
      <c r="A5" s="6856" t="s">
        <v>1715</v>
      </c>
      <c r="B5" s="6857"/>
      <c r="C5" s="6858"/>
      <c r="D5" s="6859" t="s">
        <v>1716</v>
      </c>
      <c r="E5" s="6860"/>
      <c r="F5" s="6861"/>
      <c r="G5" s="6882" t="s">
        <v>1717</v>
      </c>
      <c r="H5" s="6883"/>
      <c r="I5" s="6883"/>
      <c r="J5" s="6883"/>
      <c r="K5" s="6883"/>
      <c r="L5" s="6884"/>
      <c r="M5" s="6866" t="s">
        <v>1718</v>
      </c>
      <c r="N5" s="6864"/>
      <c r="O5" s="6865"/>
      <c r="P5" s="6862" t="s">
        <v>1719</v>
      </c>
      <c r="Q5" s="6864"/>
      <c r="R5" s="6867"/>
    </row>
    <row r="6" spans="1:18" ht="64.5" customHeight="1" thickBot="1">
      <c r="A6" s="1791"/>
      <c r="B6" s="1792" t="s">
        <v>1720</v>
      </c>
      <c r="C6" s="1859" t="s">
        <v>1721</v>
      </c>
      <c r="D6" s="1860" t="s">
        <v>1722</v>
      </c>
      <c r="E6" s="1861" t="s">
        <v>1723</v>
      </c>
      <c r="F6" s="1862" t="s">
        <v>1724</v>
      </c>
      <c r="G6" s="1860" t="s">
        <v>1725</v>
      </c>
      <c r="H6" s="1861" t="s">
        <v>1726</v>
      </c>
      <c r="I6" s="1861" t="s">
        <v>1727</v>
      </c>
      <c r="J6" s="1861" t="s">
        <v>1728</v>
      </c>
      <c r="K6" s="1861" t="s">
        <v>1775</v>
      </c>
      <c r="L6" s="1863" t="s">
        <v>1776</v>
      </c>
      <c r="M6" s="1864" t="s">
        <v>330</v>
      </c>
      <c r="N6" s="1861" t="s">
        <v>1491</v>
      </c>
      <c r="O6" s="1862" t="s">
        <v>2</v>
      </c>
      <c r="P6" s="1860" t="s">
        <v>330</v>
      </c>
      <c r="Q6" s="1861" t="s">
        <v>1491</v>
      </c>
      <c r="R6" s="1865" t="s">
        <v>2</v>
      </c>
    </row>
    <row r="7" spans="1:18" s="1803" customFormat="1" ht="24" customHeight="1">
      <c r="A7" s="6868" t="s">
        <v>1729</v>
      </c>
      <c r="B7" s="1877" t="s">
        <v>1730</v>
      </c>
      <c r="C7" s="1878" t="s">
        <v>1731</v>
      </c>
      <c r="D7" s="1867">
        <v>2</v>
      </c>
      <c r="E7" s="1801" t="s">
        <v>9</v>
      </c>
      <c r="F7" s="1801">
        <v>9</v>
      </c>
      <c r="G7" s="1801">
        <v>1</v>
      </c>
      <c r="H7" s="1801" t="s">
        <v>9</v>
      </c>
      <c r="I7" s="1801">
        <v>31</v>
      </c>
      <c r="J7" s="1801" t="s">
        <v>9</v>
      </c>
      <c r="K7" s="1801" t="s">
        <v>9</v>
      </c>
      <c r="L7" s="1801" t="s">
        <v>9</v>
      </c>
      <c r="M7" s="1879">
        <v>363</v>
      </c>
      <c r="N7" s="1879">
        <v>412</v>
      </c>
      <c r="O7" s="1879">
        <v>775</v>
      </c>
      <c r="P7" s="1880">
        <v>63</v>
      </c>
      <c r="Q7" s="1879">
        <v>69</v>
      </c>
      <c r="R7" s="1881">
        <v>132</v>
      </c>
    </row>
    <row r="8" spans="1:18" s="1803" customFormat="1" ht="24" customHeight="1">
      <c r="A8" s="6869"/>
      <c r="B8" s="1804" t="s">
        <v>1777</v>
      </c>
      <c r="C8" s="1866" t="s">
        <v>1731</v>
      </c>
      <c r="D8" s="1868">
        <v>1</v>
      </c>
      <c r="E8" s="1806">
        <v>6</v>
      </c>
      <c r="F8" s="1806">
        <v>10</v>
      </c>
      <c r="G8" s="1806">
        <v>6</v>
      </c>
      <c r="H8" s="1806" t="s">
        <v>9</v>
      </c>
      <c r="I8" s="1806">
        <v>13</v>
      </c>
      <c r="J8" s="1806" t="s">
        <v>9</v>
      </c>
      <c r="K8" s="1806" t="s">
        <v>9</v>
      </c>
      <c r="L8" s="1806" t="s">
        <v>9</v>
      </c>
      <c r="M8" s="1842">
        <v>209</v>
      </c>
      <c r="N8" s="1842">
        <v>746</v>
      </c>
      <c r="O8" s="1842">
        <v>955</v>
      </c>
      <c r="P8" s="1844">
        <v>32</v>
      </c>
      <c r="Q8" s="1842">
        <v>106</v>
      </c>
      <c r="R8" s="1882">
        <v>138</v>
      </c>
    </row>
    <row r="9" spans="1:18" s="1803" customFormat="1" ht="24" customHeight="1">
      <c r="A9" s="6869"/>
      <c r="B9" s="1804" t="s">
        <v>1732</v>
      </c>
      <c r="C9" s="1866" t="s">
        <v>1731</v>
      </c>
      <c r="D9" s="1869">
        <v>8</v>
      </c>
      <c r="E9" s="1805">
        <v>16</v>
      </c>
      <c r="F9" s="1805">
        <v>24</v>
      </c>
      <c r="G9" s="1805">
        <v>5</v>
      </c>
      <c r="H9" s="1805">
        <v>1</v>
      </c>
      <c r="I9" s="1805">
        <v>24</v>
      </c>
      <c r="J9" s="1806" t="s">
        <v>9</v>
      </c>
      <c r="K9" s="1806" t="s">
        <v>9</v>
      </c>
      <c r="L9" s="1806" t="s">
        <v>9</v>
      </c>
      <c r="M9" s="1842">
        <v>1116</v>
      </c>
      <c r="N9" s="1842">
        <v>2288</v>
      </c>
      <c r="O9" s="1842">
        <v>3404</v>
      </c>
      <c r="P9" s="1844">
        <v>262</v>
      </c>
      <c r="Q9" s="1844">
        <v>569</v>
      </c>
      <c r="R9" s="1843">
        <v>831</v>
      </c>
    </row>
    <row r="10" spans="1:18" s="1803" customFormat="1" ht="24" customHeight="1">
      <c r="A10" s="6869"/>
      <c r="B10" s="1804" t="s">
        <v>1763</v>
      </c>
      <c r="C10" s="1866" t="s">
        <v>1731</v>
      </c>
      <c r="D10" s="1869">
        <v>17</v>
      </c>
      <c r="E10" s="1805">
        <v>17</v>
      </c>
      <c r="F10" s="1805">
        <v>24</v>
      </c>
      <c r="G10" s="1805">
        <v>15</v>
      </c>
      <c r="H10" s="1805" t="s">
        <v>9</v>
      </c>
      <c r="I10" s="1805">
        <v>33</v>
      </c>
      <c r="J10" s="1805" t="s">
        <v>9</v>
      </c>
      <c r="K10" s="1806" t="s">
        <v>9</v>
      </c>
      <c r="L10" s="1806" t="s">
        <v>9</v>
      </c>
      <c r="M10" s="1842">
        <v>1551</v>
      </c>
      <c r="N10" s="1842">
        <v>2281</v>
      </c>
      <c r="O10" s="1842">
        <v>3832</v>
      </c>
      <c r="P10" s="1844">
        <v>245</v>
      </c>
      <c r="Q10" s="1844">
        <v>343</v>
      </c>
      <c r="R10" s="1843">
        <v>588</v>
      </c>
    </row>
    <row r="11" spans="1:18" s="1803" customFormat="1" ht="24" customHeight="1">
      <c r="A11" s="6869"/>
      <c r="B11" s="1820" t="s">
        <v>1764</v>
      </c>
      <c r="C11" s="1866" t="s">
        <v>1731</v>
      </c>
      <c r="D11" s="1869">
        <v>43</v>
      </c>
      <c r="E11" s="1805">
        <v>18</v>
      </c>
      <c r="F11" s="1805">
        <v>22</v>
      </c>
      <c r="G11" s="1805">
        <v>1</v>
      </c>
      <c r="H11" s="1805" t="s">
        <v>9</v>
      </c>
      <c r="I11" s="1805">
        <v>11</v>
      </c>
      <c r="J11" s="1805">
        <v>9</v>
      </c>
      <c r="K11" s="1806" t="s">
        <v>9</v>
      </c>
      <c r="L11" s="1806" t="s">
        <v>9</v>
      </c>
      <c r="M11" s="1842">
        <v>789</v>
      </c>
      <c r="N11" s="1842">
        <v>994</v>
      </c>
      <c r="O11" s="1842">
        <v>1783</v>
      </c>
      <c r="P11" s="1844">
        <v>137</v>
      </c>
      <c r="Q11" s="1844">
        <v>236</v>
      </c>
      <c r="R11" s="1843">
        <v>373</v>
      </c>
    </row>
    <row r="12" spans="1:18" s="1803" customFormat="1" ht="24" customHeight="1">
      <c r="A12" s="6869"/>
      <c r="B12" s="1804" t="s">
        <v>1734</v>
      </c>
      <c r="C12" s="1866" t="s">
        <v>1731</v>
      </c>
      <c r="D12" s="1869">
        <v>16</v>
      </c>
      <c r="E12" s="1805">
        <v>9</v>
      </c>
      <c r="F12" s="1805">
        <v>23</v>
      </c>
      <c r="G12" s="1805">
        <v>3</v>
      </c>
      <c r="H12" s="1805" t="s">
        <v>9</v>
      </c>
      <c r="I12" s="1805">
        <v>24</v>
      </c>
      <c r="J12" s="1805">
        <v>1</v>
      </c>
      <c r="K12" s="1806" t="s">
        <v>9</v>
      </c>
      <c r="L12" s="1806" t="s">
        <v>9</v>
      </c>
      <c r="M12" s="1842">
        <v>1890</v>
      </c>
      <c r="N12" s="1842">
        <v>2065</v>
      </c>
      <c r="O12" s="1842">
        <v>3955</v>
      </c>
      <c r="P12" s="1844">
        <v>176</v>
      </c>
      <c r="Q12" s="1844">
        <v>279</v>
      </c>
      <c r="R12" s="1843">
        <v>455</v>
      </c>
    </row>
    <row r="13" spans="1:18" s="1803" customFormat="1" ht="24" customHeight="1">
      <c r="A13" s="6869"/>
      <c r="B13" s="1804" t="s">
        <v>1735</v>
      </c>
      <c r="C13" s="1866" t="s">
        <v>1731</v>
      </c>
      <c r="D13" s="1869">
        <v>20</v>
      </c>
      <c r="E13" s="1805">
        <v>14</v>
      </c>
      <c r="F13" s="1805">
        <v>22</v>
      </c>
      <c r="G13" s="1805">
        <v>4</v>
      </c>
      <c r="H13" s="1805">
        <v>1</v>
      </c>
      <c r="I13" s="1805">
        <v>18</v>
      </c>
      <c r="J13" s="1805" t="s">
        <v>9</v>
      </c>
      <c r="K13" s="1806" t="s">
        <v>9</v>
      </c>
      <c r="L13" s="1806" t="s">
        <v>9</v>
      </c>
      <c r="M13" s="1842">
        <v>756</v>
      </c>
      <c r="N13" s="1842">
        <v>1580</v>
      </c>
      <c r="O13" s="1842">
        <v>2336</v>
      </c>
      <c r="P13" s="1844">
        <v>35</v>
      </c>
      <c r="Q13" s="1844">
        <v>72</v>
      </c>
      <c r="R13" s="1843">
        <v>107</v>
      </c>
    </row>
    <row r="14" spans="1:18" s="1803" customFormat="1" ht="24" customHeight="1">
      <c r="A14" s="6869"/>
      <c r="B14" s="1808" t="s">
        <v>1736</v>
      </c>
      <c r="C14" s="1866" t="s">
        <v>1731</v>
      </c>
      <c r="D14" s="1870">
        <v>1</v>
      </c>
      <c r="E14" s="1809">
        <v>2</v>
      </c>
      <c r="F14" s="1809">
        <v>11</v>
      </c>
      <c r="G14" s="1809">
        <v>9</v>
      </c>
      <c r="H14" s="1809" t="s">
        <v>9</v>
      </c>
      <c r="I14" s="1809">
        <v>23</v>
      </c>
      <c r="J14" s="1809">
        <v>2</v>
      </c>
      <c r="K14" s="1806" t="s">
        <v>9</v>
      </c>
      <c r="L14" s="1806" t="s">
        <v>9</v>
      </c>
      <c r="M14" s="1842">
        <v>1134</v>
      </c>
      <c r="N14" s="1842">
        <v>635</v>
      </c>
      <c r="O14" s="1842">
        <v>1769</v>
      </c>
      <c r="P14" s="1844">
        <v>182</v>
      </c>
      <c r="Q14" s="1845">
        <v>130</v>
      </c>
      <c r="R14" s="1846">
        <v>312</v>
      </c>
    </row>
    <row r="15" spans="1:18" s="1803" customFormat="1" ht="24" customHeight="1">
      <c r="A15" s="6869"/>
      <c r="B15" s="1808" t="s">
        <v>1737</v>
      </c>
      <c r="C15" s="1866" t="s">
        <v>1731</v>
      </c>
      <c r="D15" s="1870">
        <v>1</v>
      </c>
      <c r="E15" s="1809">
        <v>1</v>
      </c>
      <c r="F15" s="1809">
        <v>11</v>
      </c>
      <c r="G15" s="1809">
        <v>4</v>
      </c>
      <c r="H15" s="1809" t="s">
        <v>9</v>
      </c>
      <c r="I15" s="1809">
        <v>21</v>
      </c>
      <c r="J15" s="1805" t="s">
        <v>9</v>
      </c>
      <c r="K15" s="1806" t="s">
        <v>9</v>
      </c>
      <c r="L15" s="1806" t="s">
        <v>9</v>
      </c>
      <c r="M15" s="1842">
        <v>284</v>
      </c>
      <c r="N15" s="1842">
        <v>396</v>
      </c>
      <c r="O15" s="1842">
        <v>680</v>
      </c>
      <c r="P15" s="1844">
        <v>36</v>
      </c>
      <c r="Q15" s="1845">
        <v>59</v>
      </c>
      <c r="R15" s="1846">
        <v>95</v>
      </c>
    </row>
    <row r="16" spans="1:18" s="1803" customFormat="1" ht="24" customHeight="1">
      <c r="A16" s="6869"/>
      <c r="B16" s="1808" t="s">
        <v>1738</v>
      </c>
      <c r="C16" s="1866" t="s">
        <v>1731</v>
      </c>
      <c r="D16" s="1870">
        <v>32</v>
      </c>
      <c r="E16" s="1809">
        <v>36</v>
      </c>
      <c r="F16" s="1809">
        <v>75</v>
      </c>
      <c r="G16" s="1809">
        <v>12</v>
      </c>
      <c r="H16" s="1809" t="s">
        <v>9</v>
      </c>
      <c r="I16" s="1809">
        <v>59</v>
      </c>
      <c r="J16" s="1809">
        <v>1</v>
      </c>
      <c r="K16" s="1806" t="s">
        <v>9</v>
      </c>
      <c r="L16" s="1806" t="s">
        <v>9</v>
      </c>
      <c r="M16" s="1842">
        <v>6138</v>
      </c>
      <c r="N16" s="1842">
        <v>2573</v>
      </c>
      <c r="O16" s="1842">
        <v>8711</v>
      </c>
      <c r="P16" s="1844">
        <v>599</v>
      </c>
      <c r="Q16" s="1845">
        <v>265</v>
      </c>
      <c r="R16" s="1846">
        <v>864</v>
      </c>
    </row>
    <row r="17" spans="1:18" s="1803" customFormat="1" ht="24" customHeight="1">
      <c r="A17" s="6869"/>
      <c r="B17" s="1808" t="s">
        <v>1739</v>
      </c>
      <c r="C17" s="1866" t="s">
        <v>1731</v>
      </c>
      <c r="D17" s="1870">
        <v>165</v>
      </c>
      <c r="E17" s="1809">
        <v>65</v>
      </c>
      <c r="F17" s="1809">
        <v>45</v>
      </c>
      <c r="G17" s="1809">
        <v>28</v>
      </c>
      <c r="H17" s="1809" t="s">
        <v>9</v>
      </c>
      <c r="I17" s="1809">
        <v>415</v>
      </c>
      <c r="J17" s="1809">
        <v>5</v>
      </c>
      <c r="K17" s="1806" t="s">
        <v>9</v>
      </c>
      <c r="L17" s="1806" t="s">
        <v>9</v>
      </c>
      <c r="M17" s="1842">
        <v>879</v>
      </c>
      <c r="N17" s="1842">
        <v>789</v>
      </c>
      <c r="O17" s="1842">
        <v>1668</v>
      </c>
      <c r="P17" s="1844">
        <v>85</v>
      </c>
      <c r="Q17" s="1845">
        <v>63</v>
      </c>
      <c r="R17" s="1846">
        <v>148</v>
      </c>
    </row>
    <row r="18" spans="1:18" s="1803" customFormat="1" ht="24" customHeight="1">
      <c r="A18" s="6869"/>
      <c r="B18" s="1808" t="s">
        <v>1740</v>
      </c>
      <c r="C18" s="1866" t="s">
        <v>1731</v>
      </c>
      <c r="D18" s="1870">
        <v>2</v>
      </c>
      <c r="E18" s="1809">
        <v>4</v>
      </c>
      <c r="F18" s="1809">
        <v>9</v>
      </c>
      <c r="G18" s="1809">
        <v>15</v>
      </c>
      <c r="H18" s="1809" t="s">
        <v>9</v>
      </c>
      <c r="I18" s="1809">
        <v>11</v>
      </c>
      <c r="J18" s="1805" t="s">
        <v>9</v>
      </c>
      <c r="K18" s="1806" t="s">
        <v>9</v>
      </c>
      <c r="L18" s="1806" t="s">
        <v>9</v>
      </c>
      <c r="M18" s="1842">
        <v>130</v>
      </c>
      <c r="N18" s="1842">
        <v>219</v>
      </c>
      <c r="O18" s="1842">
        <v>349</v>
      </c>
      <c r="P18" s="1844">
        <v>24</v>
      </c>
      <c r="Q18" s="1845">
        <v>35</v>
      </c>
      <c r="R18" s="1846">
        <v>59</v>
      </c>
    </row>
    <row r="19" spans="1:18" s="1803" customFormat="1" ht="24" customHeight="1">
      <c r="A19" s="6869"/>
      <c r="B19" s="1808" t="s">
        <v>1741</v>
      </c>
      <c r="C19" s="1866" t="s">
        <v>1731</v>
      </c>
      <c r="D19" s="1870">
        <v>4</v>
      </c>
      <c r="E19" s="1809">
        <v>3</v>
      </c>
      <c r="F19" s="1809">
        <v>12</v>
      </c>
      <c r="G19" s="1809">
        <v>2</v>
      </c>
      <c r="H19" s="1809" t="s">
        <v>9</v>
      </c>
      <c r="I19" s="1809">
        <v>22</v>
      </c>
      <c r="J19" s="1805" t="s">
        <v>9</v>
      </c>
      <c r="K19" s="1806" t="s">
        <v>9</v>
      </c>
      <c r="L19" s="1806" t="s">
        <v>9</v>
      </c>
      <c r="M19" s="1842">
        <v>105</v>
      </c>
      <c r="N19" s="1842">
        <v>194</v>
      </c>
      <c r="O19" s="1842">
        <v>299</v>
      </c>
      <c r="P19" s="1844">
        <v>20</v>
      </c>
      <c r="Q19" s="1845">
        <v>32</v>
      </c>
      <c r="R19" s="1846">
        <v>52</v>
      </c>
    </row>
    <row r="20" spans="1:18" s="1803" customFormat="1" ht="24" customHeight="1">
      <c r="A20" s="6869"/>
      <c r="B20" s="1808" t="s">
        <v>1742</v>
      </c>
      <c r="C20" s="1866" t="s">
        <v>1731</v>
      </c>
      <c r="D20" s="1870">
        <v>4</v>
      </c>
      <c r="E20" s="1809">
        <v>9</v>
      </c>
      <c r="F20" s="1809">
        <v>23</v>
      </c>
      <c r="G20" s="1809" t="s">
        <v>9</v>
      </c>
      <c r="H20" s="1809" t="s">
        <v>9</v>
      </c>
      <c r="I20" s="1809">
        <v>35</v>
      </c>
      <c r="J20" s="1805" t="s">
        <v>9</v>
      </c>
      <c r="K20" s="1806" t="s">
        <v>9</v>
      </c>
      <c r="L20" s="1806" t="s">
        <v>9</v>
      </c>
      <c r="M20" s="1842">
        <v>192</v>
      </c>
      <c r="N20" s="1842">
        <v>255</v>
      </c>
      <c r="O20" s="1842">
        <v>447</v>
      </c>
      <c r="P20" s="1844">
        <v>26</v>
      </c>
      <c r="Q20" s="1845">
        <v>27</v>
      </c>
      <c r="R20" s="1846">
        <v>53</v>
      </c>
    </row>
    <row r="21" spans="1:18" s="1803" customFormat="1" ht="24" customHeight="1">
      <c r="A21" s="6869"/>
      <c r="B21" s="1808" t="s">
        <v>1743</v>
      </c>
      <c r="C21" s="1866" t="s">
        <v>1731</v>
      </c>
      <c r="D21" s="1870">
        <v>7</v>
      </c>
      <c r="E21" s="1809">
        <v>11</v>
      </c>
      <c r="F21" s="1809">
        <v>14</v>
      </c>
      <c r="G21" s="1809">
        <v>2</v>
      </c>
      <c r="H21" s="1809" t="s">
        <v>9</v>
      </c>
      <c r="I21" s="1809">
        <v>10</v>
      </c>
      <c r="J21" s="1805" t="s">
        <v>9</v>
      </c>
      <c r="K21" s="1806" t="s">
        <v>9</v>
      </c>
      <c r="L21" s="1806" t="s">
        <v>9</v>
      </c>
      <c r="M21" s="1842">
        <v>456</v>
      </c>
      <c r="N21" s="1842">
        <v>256</v>
      </c>
      <c r="O21" s="1842">
        <v>712</v>
      </c>
      <c r="P21" s="1844">
        <v>25</v>
      </c>
      <c r="Q21" s="1845">
        <v>19</v>
      </c>
      <c r="R21" s="1846">
        <v>44</v>
      </c>
    </row>
    <row r="22" spans="1:18" s="1803" customFormat="1" ht="24" customHeight="1">
      <c r="A22" s="6869"/>
      <c r="B22" s="1808" t="s">
        <v>1744</v>
      </c>
      <c r="C22" s="1866" t="s">
        <v>1731</v>
      </c>
      <c r="D22" s="1870">
        <v>20</v>
      </c>
      <c r="E22" s="1809">
        <v>17</v>
      </c>
      <c r="F22" s="1809">
        <v>14</v>
      </c>
      <c r="G22" s="1809">
        <v>6</v>
      </c>
      <c r="H22" s="1809" t="s">
        <v>9</v>
      </c>
      <c r="I22" s="1809">
        <v>16</v>
      </c>
      <c r="J22" s="1805" t="s">
        <v>9</v>
      </c>
      <c r="K22" s="1806" t="s">
        <v>9</v>
      </c>
      <c r="L22" s="1806" t="s">
        <v>9</v>
      </c>
      <c r="M22" s="1842">
        <v>295</v>
      </c>
      <c r="N22" s="1842">
        <v>90</v>
      </c>
      <c r="O22" s="1842">
        <v>385</v>
      </c>
      <c r="P22" s="1844">
        <v>56</v>
      </c>
      <c r="Q22" s="1845">
        <v>6</v>
      </c>
      <c r="R22" s="1846">
        <v>62</v>
      </c>
    </row>
    <row r="23" spans="1:18" s="1803" customFormat="1" ht="24" customHeight="1" thickBot="1">
      <c r="A23" s="6870"/>
      <c r="B23" s="1811" t="s">
        <v>1785</v>
      </c>
      <c r="C23" s="1883" t="s">
        <v>1731</v>
      </c>
      <c r="D23" s="1884">
        <v>1</v>
      </c>
      <c r="E23" s="1813">
        <v>1</v>
      </c>
      <c r="F23" s="1813">
        <v>3</v>
      </c>
      <c r="G23" s="1813" t="s">
        <v>9</v>
      </c>
      <c r="H23" s="1813" t="s">
        <v>9</v>
      </c>
      <c r="I23" s="1813">
        <v>5</v>
      </c>
      <c r="J23" s="1885" t="s">
        <v>9</v>
      </c>
      <c r="K23" s="1814" t="s">
        <v>9</v>
      </c>
      <c r="L23" s="1814" t="s">
        <v>9</v>
      </c>
      <c r="M23" s="1886">
        <v>80</v>
      </c>
      <c r="N23" s="1886">
        <v>41</v>
      </c>
      <c r="O23" s="1886">
        <v>121</v>
      </c>
      <c r="P23" s="1887" t="s">
        <v>9</v>
      </c>
      <c r="Q23" s="1888" t="s">
        <v>9</v>
      </c>
      <c r="R23" s="1889" t="s">
        <v>9</v>
      </c>
    </row>
    <row r="24" spans="1:18" s="1803" customFormat="1" ht="24" customHeight="1">
      <c r="A24" s="6869" t="s">
        <v>1765</v>
      </c>
      <c r="B24" s="1890" t="s">
        <v>1747</v>
      </c>
      <c r="C24" s="1866" t="s">
        <v>1731</v>
      </c>
      <c r="D24" s="1891" t="s">
        <v>9</v>
      </c>
      <c r="E24" s="1823">
        <v>3</v>
      </c>
      <c r="F24" s="1823">
        <v>8</v>
      </c>
      <c r="G24" s="1823">
        <v>2</v>
      </c>
      <c r="H24" s="1823">
        <v>1</v>
      </c>
      <c r="I24" s="1823">
        <v>3</v>
      </c>
      <c r="J24" s="1823" t="s">
        <v>9</v>
      </c>
      <c r="K24" s="1824" t="s">
        <v>9</v>
      </c>
      <c r="L24" s="1824" t="s">
        <v>9</v>
      </c>
      <c r="M24" s="1848">
        <v>894</v>
      </c>
      <c r="N24" s="1848">
        <v>562</v>
      </c>
      <c r="O24" s="1848">
        <v>1456</v>
      </c>
      <c r="P24" s="1847">
        <v>176</v>
      </c>
      <c r="Q24" s="1847">
        <v>158</v>
      </c>
      <c r="R24" s="1850">
        <v>334</v>
      </c>
    </row>
    <row r="25" spans="1:18" s="1803" customFormat="1" ht="24" customHeight="1">
      <c r="A25" s="6869"/>
      <c r="B25" s="1804" t="s">
        <v>1748</v>
      </c>
      <c r="C25" s="1866" t="s">
        <v>1731</v>
      </c>
      <c r="D25" s="1871" t="s">
        <v>9</v>
      </c>
      <c r="E25" s="1805" t="s">
        <v>9</v>
      </c>
      <c r="F25" s="1805" t="s">
        <v>9</v>
      </c>
      <c r="G25" s="1805" t="s">
        <v>9</v>
      </c>
      <c r="H25" s="1805">
        <v>51</v>
      </c>
      <c r="I25" s="1805" t="s">
        <v>9</v>
      </c>
      <c r="J25" s="1805" t="s">
        <v>9</v>
      </c>
      <c r="K25" s="1806" t="s">
        <v>9</v>
      </c>
      <c r="L25" s="1806" t="s">
        <v>9</v>
      </c>
      <c r="M25" s="1842" t="s">
        <v>9</v>
      </c>
      <c r="N25" s="1842" t="s">
        <v>9</v>
      </c>
      <c r="O25" s="1842" t="s">
        <v>9</v>
      </c>
      <c r="P25" s="1844" t="s">
        <v>9</v>
      </c>
      <c r="Q25" s="1844" t="s">
        <v>9</v>
      </c>
      <c r="R25" s="1843" t="s">
        <v>9</v>
      </c>
    </row>
    <row r="26" spans="1:18" s="1803" customFormat="1" ht="24" customHeight="1">
      <c r="A26" s="6869"/>
      <c r="B26" s="1820" t="s">
        <v>1749</v>
      </c>
      <c r="C26" s="1866" t="s">
        <v>1731</v>
      </c>
      <c r="D26" s="1869" t="s">
        <v>9</v>
      </c>
      <c r="E26" s="1805">
        <v>4</v>
      </c>
      <c r="F26" s="1805">
        <v>11</v>
      </c>
      <c r="G26" s="1805">
        <v>9</v>
      </c>
      <c r="H26" s="1805" t="s">
        <v>9</v>
      </c>
      <c r="I26" s="1805">
        <v>6</v>
      </c>
      <c r="J26" s="1805" t="s">
        <v>9</v>
      </c>
      <c r="K26" s="1806" t="s">
        <v>9</v>
      </c>
      <c r="L26" s="1806" t="s">
        <v>9</v>
      </c>
      <c r="M26" s="1842">
        <v>860</v>
      </c>
      <c r="N26" s="1842">
        <v>143</v>
      </c>
      <c r="O26" s="1842">
        <v>1003</v>
      </c>
      <c r="P26" s="1844">
        <v>42</v>
      </c>
      <c r="Q26" s="1844">
        <v>2</v>
      </c>
      <c r="R26" s="1843">
        <v>44</v>
      </c>
    </row>
    <row r="27" spans="1:18" s="1803" customFormat="1" ht="24" customHeight="1">
      <c r="A27" s="6869"/>
      <c r="B27" s="1821" t="s">
        <v>1750</v>
      </c>
      <c r="C27" s="1866" t="s">
        <v>1731</v>
      </c>
      <c r="D27" s="1869" t="s">
        <v>9</v>
      </c>
      <c r="E27" s="1805" t="s">
        <v>9</v>
      </c>
      <c r="F27" s="1805" t="s">
        <v>9</v>
      </c>
      <c r="G27" s="1805" t="s">
        <v>9</v>
      </c>
      <c r="H27" s="1805" t="s">
        <v>9</v>
      </c>
      <c r="I27" s="1805" t="s">
        <v>9</v>
      </c>
      <c r="J27" s="1805" t="s">
        <v>9</v>
      </c>
      <c r="K27" s="1806" t="s">
        <v>9</v>
      </c>
      <c r="L27" s="1806" t="s">
        <v>9</v>
      </c>
      <c r="M27" s="1842">
        <v>1</v>
      </c>
      <c r="N27" s="1842" t="s">
        <v>9</v>
      </c>
      <c r="O27" s="1842">
        <v>1</v>
      </c>
      <c r="P27" s="1844" t="s">
        <v>9</v>
      </c>
      <c r="Q27" s="1844" t="s">
        <v>9</v>
      </c>
      <c r="R27" s="1843" t="s">
        <v>9</v>
      </c>
    </row>
    <row r="28" spans="1:18" s="1803" customFormat="1" ht="24" customHeight="1">
      <c r="A28" s="6869"/>
      <c r="B28" s="1804" t="s">
        <v>1751</v>
      </c>
      <c r="C28" s="1866" t="s">
        <v>1731</v>
      </c>
      <c r="D28" s="1869">
        <v>1</v>
      </c>
      <c r="E28" s="1805">
        <v>4</v>
      </c>
      <c r="F28" s="1805">
        <v>1</v>
      </c>
      <c r="G28" s="1805">
        <v>7</v>
      </c>
      <c r="H28" s="1805">
        <v>1</v>
      </c>
      <c r="I28" s="1805" t="s">
        <v>9</v>
      </c>
      <c r="J28" s="1805">
        <v>1</v>
      </c>
      <c r="K28" s="1806" t="s">
        <v>9</v>
      </c>
      <c r="L28" s="1806" t="s">
        <v>9</v>
      </c>
      <c r="M28" s="1842">
        <v>290</v>
      </c>
      <c r="N28" s="1842">
        <v>499</v>
      </c>
      <c r="O28" s="1842">
        <v>789</v>
      </c>
      <c r="P28" s="1844">
        <v>41</v>
      </c>
      <c r="Q28" s="1844">
        <v>122</v>
      </c>
      <c r="R28" s="1843">
        <v>163</v>
      </c>
    </row>
    <row r="29" spans="1:18" s="1803" customFormat="1" ht="24" customHeight="1">
      <c r="A29" s="6869"/>
      <c r="B29" s="1804" t="s">
        <v>1752</v>
      </c>
      <c r="C29" s="1866" t="s">
        <v>1731</v>
      </c>
      <c r="D29" s="1869">
        <v>4</v>
      </c>
      <c r="E29" s="1805">
        <v>3</v>
      </c>
      <c r="F29" s="1805">
        <v>11</v>
      </c>
      <c r="G29" s="1805">
        <v>13</v>
      </c>
      <c r="H29" s="1805" t="s">
        <v>9</v>
      </c>
      <c r="I29" s="1805" t="s">
        <v>9</v>
      </c>
      <c r="J29" s="1805" t="s">
        <v>9</v>
      </c>
      <c r="K29" s="1806" t="s">
        <v>9</v>
      </c>
      <c r="L29" s="1806" t="s">
        <v>9</v>
      </c>
      <c r="M29" s="1842">
        <v>3353</v>
      </c>
      <c r="N29" s="1842">
        <v>383</v>
      </c>
      <c r="O29" s="1842">
        <v>3736</v>
      </c>
      <c r="P29" s="1844">
        <v>415</v>
      </c>
      <c r="Q29" s="1844">
        <v>76</v>
      </c>
      <c r="R29" s="1843">
        <v>491</v>
      </c>
    </row>
    <row r="30" spans="1:18" s="1803" customFormat="1" ht="24" customHeight="1">
      <c r="A30" s="6869"/>
      <c r="B30" s="1804" t="s">
        <v>1786</v>
      </c>
      <c r="C30" s="1866" t="s">
        <v>1731</v>
      </c>
      <c r="D30" s="1869">
        <v>1</v>
      </c>
      <c r="E30" s="1805">
        <v>1</v>
      </c>
      <c r="F30" s="1805">
        <v>2</v>
      </c>
      <c r="G30" s="1805">
        <v>10</v>
      </c>
      <c r="H30" s="1805" t="s">
        <v>9</v>
      </c>
      <c r="I30" s="1805" t="s">
        <v>9</v>
      </c>
      <c r="J30" s="1805" t="s">
        <v>9</v>
      </c>
      <c r="K30" s="1806" t="s">
        <v>9</v>
      </c>
      <c r="L30" s="1806" t="s">
        <v>9</v>
      </c>
      <c r="M30" s="1842">
        <v>1032</v>
      </c>
      <c r="N30" s="1842">
        <v>702</v>
      </c>
      <c r="O30" s="1842">
        <v>1734</v>
      </c>
      <c r="P30" s="1844">
        <v>102</v>
      </c>
      <c r="Q30" s="1844">
        <v>128</v>
      </c>
      <c r="R30" s="1843">
        <v>230</v>
      </c>
    </row>
    <row r="31" spans="1:18" s="1803" customFormat="1" ht="24" customHeight="1">
      <c r="A31" s="6869"/>
      <c r="B31" s="1804" t="s">
        <v>1754</v>
      </c>
      <c r="C31" s="1866" t="s">
        <v>1731</v>
      </c>
      <c r="D31" s="1869">
        <v>1</v>
      </c>
      <c r="E31" s="1805" t="s">
        <v>9</v>
      </c>
      <c r="F31" s="1805">
        <v>7</v>
      </c>
      <c r="G31" s="1805">
        <v>4</v>
      </c>
      <c r="H31" s="1805" t="s">
        <v>9</v>
      </c>
      <c r="I31" s="1805" t="s">
        <v>9</v>
      </c>
      <c r="J31" s="1805" t="s">
        <v>9</v>
      </c>
      <c r="K31" s="1806" t="s">
        <v>9</v>
      </c>
      <c r="L31" s="1806" t="s">
        <v>9</v>
      </c>
      <c r="M31" s="1842">
        <v>300</v>
      </c>
      <c r="N31" s="1842">
        <v>330</v>
      </c>
      <c r="O31" s="1842">
        <v>630</v>
      </c>
      <c r="P31" s="1844">
        <v>60</v>
      </c>
      <c r="Q31" s="1844">
        <v>108</v>
      </c>
      <c r="R31" s="1843">
        <v>168</v>
      </c>
    </row>
    <row r="32" spans="1:18" s="1803" customFormat="1" ht="24" customHeight="1">
      <c r="A32" s="6869"/>
      <c r="B32" s="1820" t="s">
        <v>1755</v>
      </c>
      <c r="C32" s="1866" t="s">
        <v>1731</v>
      </c>
      <c r="D32" s="1869">
        <v>1</v>
      </c>
      <c r="E32" s="1805">
        <v>3</v>
      </c>
      <c r="F32" s="1805">
        <v>8</v>
      </c>
      <c r="G32" s="1805">
        <v>9</v>
      </c>
      <c r="H32" s="1805" t="s">
        <v>9</v>
      </c>
      <c r="I32" s="1805" t="s">
        <v>9</v>
      </c>
      <c r="J32" s="1805" t="s">
        <v>9</v>
      </c>
      <c r="K32" s="1806" t="s">
        <v>9</v>
      </c>
      <c r="L32" s="1806" t="s">
        <v>9</v>
      </c>
      <c r="M32" s="1842">
        <v>1134</v>
      </c>
      <c r="N32" s="1842">
        <v>929</v>
      </c>
      <c r="O32" s="1842">
        <v>2063</v>
      </c>
      <c r="P32" s="1844">
        <v>158</v>
      </c>
      <c r="Q32" s="1844">
        <v>231</v>
      </c>
      <c r="R32" s="1843">
        <v>389</v>
      </c>
    </row>
    <row r="33" spans="1:18" s="1803" customFormat="1" ht="24" customHeight="1">
      <c r="A33" s="6869"/>
      <c r="B33" s="1804" t="s">
        <v>1756</v>
      </c>
      <c r="C33" s="1866" t="s">
        <v>1731</v>
      </c>
      <c r="D33" s="1869" t="s">
        <v>9</v>
      </c>
      <c r="E33" s="1805" t="s">
        <v>9</v>
      </c>
      <c r="F33" s="1805" t="s">
        <v>9</v>
      </c>
      <c r="G33" s="1805" t="s">
        <v>9</v>
      </c>
      <c r="H33" s="1805" t="s">
        <v>9</v>
      </c>
      <c r="I33" s="1805" t="s">
        <v>9</v>
      </c>
      <c r="J33" s="1805" t="s">
        <v>9</v>
      </c>
      <c r="K33" s="1806" t="s">
        <v>9</v>
      </c>
      <c r="L33" s="1806" t="s">
        <v>9</v>
      </c>
      <c r="M33" s="1842">
        <v>254</v>
      </c>
      <c r="N33" s="1842">
        <v>111</v>
      </c>
      <c r="O33" s="1842">
        <v>365</v>
      </c>
      <c r="P33" s="1844">
        <v>29</v>
      </c>
      <c r="Q33" s="1844">
        <v>25</v>
      </c>
      <c r="R33" s="1843">
        <v>54</v>
      </c>
    </row>
    <row r="34" spans="1:18" s="1803" customFormat="1" ht="24" customHeight="1">
      <c r="A34" s="6869"/>
      <c r="B34" s="1804" t="s">
        <v>1757</v>
      </c>
      <c r="C34" s="1866" t="s">
        <v>1731</v>
      </c>
      <c r="D34" s="1871" t="s">
        <v>9</v>
      </c>
      <c r="E34" s="1805" t="s">
        <v>9</v>
      </c>
      <c r="F34" s="1805" t="s">
        <v>9</v>
      </c>
      <c r="G34" s="1805">
        <v>12</v>
      </c>
      <c r="H34" s="1805">
        <v>1</v>
      </c>
      <c r="I34" s="1805" t="s">
        <v>9</v>
      </c>
      <c r="J34" s="1805" t="s">
        <v>9</v>
      </c>
      <c r="K34" s="1806" t="s">
        <v>9</v>
      </c>
      <c r="L34" s="1806" t="s">
        <v>9</v>
      </c>
      <c r="M34" s="1842">
        <v>894</v>
      </c>
      <c r="N34" s="1842">
        <v>562</v>
      </c>
      <c r="O34" s="1842">
        <v>1456</v>
      </c>
      <c r="P34" s="1844">
        <v>176</v>
      </c>
      <c r="Q34" s="1844">
        <v>158</v>
      </c>
      <c r="R34" s="1843">
        <v>334</v>
      </c>
    </row>
    <row r="35" spans="1:18" s="1803" customFormat="1" ht="24" customHeight="1">
      <c r="A35" s="6869"/>
      <c r="B35" s="1804" t="s">
        <v>1787</v>
      </c>
      <c r="C35" s="1866" t="s">
        <v>1731</v>
      </c>
      <c r="D35" s="1871" t="s">
        <v>9</v>
      </c>
      <c r="E35" s="1805" t="s">
        <v>9</v>
      </c>
      <c r="F35" s="1805" t="s">
        <v>9</v>
      </c>
      <c r="G35" s="1805">
        <v>6</v>
      </c>
      <c r="H35" s="1805" t="s">
        <v>9</v>
      </c>
      <c r="I35" s="1805" t="s">
        <v>9</v>
      </c>
      <c r="J35" s="1805" t="s">
        <v>9</v>
      </c>
      <c r="K35" s="1806" t="s">
        <v>9</v>
      </c>
      <c r="L35" s="1806" t="s">
        <v>9</v>
      </c>
      <c r="M35" s="1842">
        <v>30</v>
      </c>
      <c r="N35" s="1842">
        <v>16</v>
      </c>
      <c r="O35" s="1842">
        <v>46</v>
      </c>
      <c r="P35" s="1844" t="s">
        <v>9</v>
      </c>
      <c r="Q35" s="1844" t="s">
        <v>9</v>
      </c>
      <c r="R35" s="1843" t="s">
        <v>9</v>
      </c>
    </row>
    <row r="36" spans="1:18" s="1803" customFormat="1" ht="24" customHeight="1">
      <c r="A36" s="6869"/>
      <c r="B36" s="1804" t="s">
        <v>1771</v>
      </c>
      <c r="C36" s="1866" t="s">
        <v>1731</v>
      </c>
      <c r="D36" s="1871" t="s">
        <v>9</v>
      </c>
      <c r="E36" s="1805" t="s">
        <v>9</v>
      </c>
      <c r="F36" s="1805" t="s">
        <v>9</v>
      </c>
      <c r="G36" s="1805">
        <v>3</v>
      </c>
      <c r="H36" s="1805" t="s">
        <v>9</v>
      </c>
      <c r="I36" s="1805" t="s">
        <v>9</v>
      </c>
      <c r="J36" s="1805" t="s">
        <v>9</v>
      </c>
      <c r="K36" s="1806" t="s">
        <v>9</v>
      </c>
      <c r="L36" s="1806" t="s">
        <v>9</v>
      </c>
      <c r="M36" s="1842">
        <v>67</v>
      </c>
      <c r="N36" s="1842">
        <v>76</v>
      </c>
      <c r="O36" s="1842">
        <v>143</v>
      </c>
      <c r="P36" s="1844">
        <v>29</v>
      </c>
      <c r="Q36" s="1844">
        <v>40</v>
      </c>
      <c r="R36" s="1843">
        <v>69</v>
      </c>
    </row>
    <row r="37" spans="1:18" s="1803" customFormat="1" ht="24" customHeight="1">
      <c r="A37" s="6869"/>
      <c r="B37" s="1892" t="s">
        <v>1788</v>
      </c>
      <c r="C37" s="1866" t="s">
        <v>1731</v>
      </c>
      <c r="D37" s="1893" t="s">
        <v>9</v>
      </c>
      <c r="E37" s="1894">
        <v>1</v>
      </c>
      <c r="F37" s="1894" t="s">
        <v>9</v>
      </c>
      <c r="G37" s="1894" t="s">
        <v>9</v>
      </c>
      <c r="H37" s="1894" t="s">
        <v>9</v>
      </c>
      <c r="I37" s="1894" t="s">
        <v>9</v>
      </c>
      <c r="J37" s="1894" t="s">
        <v>9</v>
      </c>
      <c r="K37" s="1895" t="s">
        <v>9</v>
      </c>
      <c r="L37" s="1895" t="s">
        <v>9</v>
      </c>
      <c r="M37" s="1896" t="s">
        <v>9</v>
      </c>
      <c r="N37" s="1896" t="s">
        <v>9</v>
      </c>
      <c r="O37" s="1896" t="s">
        <v>9</v>
      </c>
      <c r="P37" s="1897" t="s">
        <v>9</v>
      </c>
      <c r="Q37" s="1897" t="s">
        <v>9</v>
      </c>
      <c r="R37" s="1898" t="s">
        <v>9</v>
      </c>
    </row>
    <row r="38" spans="1:18" s="1803" customFormat="1" ht="24" customHeight="1" thickBot="1">
      <c r="A38" s="6870"/>
      <c r="B38" s="1899" t="s">
        <v>1758</v>
      </c>
      <c r="C38" s="1883" t="s">
        <v>1731</v>
      </c>
      <c r="D38" s="1900" t="s">
        <v>9</v>
      </c>
      <c r="E38" s="1901" t="s">
        <v>9</v>
      </c>
      <c r="F38" s="1901" t="s">
        <v>9</v>
      </c>
      <c r="G38" s="1901" t="s">
        <v>9</v>
      </c>
      <c r="H38" s="1902">
        <v>77</v>
      </c>
      <c r="I38" s="1902" t="s">
        <v>9</v>
      </c>
      <c r="J38" s="1902">
        <v>37</v>
      </c>
      <c r="K38" s="1903">
        <v>1</v>
      </c>
      <c r="L38" s="1902">
        <v>1</v>
      </c>
      <c r="M38" s="1904" t="s">
        <v>9</v>
      </c>
      <c r="N38" s="1905" t="s">
        <v>9</v>
      </c>
      <c r="O38" s="1905" t="s">
        <v>9</v>
      </c>
      <c r="P38" s="1905" t="s">
        <v>9</v>
      </c>
      <c r="Q38" s="1905" t="s">
        <v>9</v>
      </c>
      <c r="R38" s="1906" t="s">
        <v>9</v>
      </c>
    </row>
    <row r="39" spans="1:18" s="1803" customFormat="1" ht="24" customHeight="1" thickBot="1">
      <c r="A39" s="6886" t="s">
        <v>2</v>
      </c>
      <c r="B39" s="6887"/>
      <c r="C39" s="1907"/>
      <c r="D39" s="1908">
        <f>SUM(D7:D38)</f>
        <v>352</v>
      </c>
      <c r="E39" s="1908">
        <f>SUM(E7:E38)</f>
        <v>248</v>
      </c>
      <c r="F39" s="1908">
        <f t="shared" ref="F39:R39" si="0">SUM(F6:F38)</f>
        <v>399</v>
      </c>
      <c r="G39" s="1908">
        <f t="shared" si="0"/>
        <v>188</v>
      </c>
      <c r="H39" s="1908">
        <f t="shared" si="0"/>
        <v>133</v>
      </c>
      <c r="I39" s="1908">
        <f t="shared" si="0"/>
        <v>780</v>
      </c>
      <c r="J39" s="1908">
        <f t="shared" si="0"/>
        <v>56</v>
      </c>
      <c r="K39" s="1908">
        <f t="shared" si="0"/>
        <v>1</v>
      </c>
      <c r="L39" s="1908">
        <f t="shared" si="0"/>
        <v>1</v>
      </c>
      <c r="M39" s="1908">
        <f t="shared" si="0"/>
        <v>25476</v>
      </c>
      <c r="N39" s="1908">
        <f t="shared" si="0"/>
        <v>20127</v>
      </c>
      <c r="O39" s="1908">
        <f t="shared" si="0"/>
        <v>45603</v>
      </c>
      <c r="P39" s="1908">
        <f t="shared" si="0"/>
        <v>3231</v>
      </c>
      <c r="Q39" s="1908">
        <f t="shared" si="0"/>
        <v>3358</v>
      </c>
      <c r="R39" s="1909">
        <f t="shared" si="0"/>
        <v>6589</v>
      </c>
    </row>
    <row r="40" spans="1:18" ht="18" customHeight="1" thickTop="1">
      <c r="A40" s="6845"/>
      <c r="B40" s="6846"/>
      <c r="C40" s="6846"/>
      <c r="D40" s="6846"/>
      <c r="E40" s="6846"/>
      <c r="F40" s="6846"/>
      <c r="G40" s="6846"/>
      <c r="H40" s="6846"/>
      <c r="I40" s="6846"/>
      <c r="J40" s="6846"/>
      <c r="K40" s="1836"/>
      <c r="L40" s="1836"/>
    </row>
    <row r="41" spans="1:18" ht="15" customHeight="1">
      <c r="A41" s="6888" t="s">
        <v>1789</v>
      </c>
      <c r="B41" s="6889"/>
      <c r="C41" s="6889"/>
      <c r="D41" s="6889"/>
      <c r="E41" s="6889"/>
      <c r="F41" s="6889"/>
      <c r="G41" s="6889"/>
      <c r="H41" s="6889"/>
      <c r="I41" s="6889"/>
      <c r="J41" s="6889"/>
      <c r="K41" s="6889"/>
      <c r="L41" s="6889"/>
      <c r="M41" s="6889"/>
    </row>
    <row r="42" spans="1:18" ht="12" customHeight="1">
      <c r="A42" s="6889"/>
      <c r="B42" s="6889"/>
      <c r="C42" s="6889"/>
      <c r="D42" s="6889"/>
      <c r="E42" s="6889"/>
      <c r="F42" s="6889"/>
      <c r="G42" s="6889"/>
      <c r="H42" s="6889"/>
      <c r="I42" s="6889"/>
      <c r="J42" s="6889"/>
      <c r="K42" s="6889"/>
      <c r="L42" s="6889"/>
      <c r="M42" s="6889"/>
    </row>
    <row r="43" spans="1:18" ht="12.75" customHeight="1">
      <c r="A43" s="6885" t="s">
        <v>1790</v>
      </c>
      <c r="B43" s="6885"/>
      <c r="C43" s="6885"/>
      <c r="D43" s="6885"/>
      <c r="E43" s="6885"/>
      <c r="F43" s="6885"/>
      <c r="G43" s="6885"/>
      <c r="H43" s="6885"/>
      <c r="I43" s="6885"/>
      <c r="J43" s="6885"/>
      <c r="K43" s="6885"/>
      <c r="L43" s="6885"/>
      <c r="M43" s="6885"/>
    </row>
    <row r="44" spans="1:18" ht="18" customHeight="1">
      <c r="A44" s="6885"/>
      <c r="B44" s="6885"/>
      <c r="C44" s="6885"/>
      <c r="D44" s="6885"/>
      <c r="E44" s="6885"/>
      <c r="F44" s="6885"/>
      <c r="G44" s="6885"/>
      <c r="H44" s="6885"/>
      <c r="I44" s="6885"/>
      <c r="J44" s="6885"/>
      <c r="K44" s="6885"/>
      <c r="L44" s="6885"/>
      <c r="M44" s="6885"/>
    </row>
    <row r="45" spans="1:18" ht="12" customHeight="1">
      <c r="A45" s="6885" t="s">
        <v>1791</v>
      </c>
      <c r="B45" s="6885"/>
      <c r="C45" s="6885"/>
      <c r="D45" s="6885"/>
      <c r="E45" s="6885"/>
      <c r="F45" s="6885"/>
      <c r="G45" s="6885"/>
      <c r="H45" s="6885"/>
      <c r="I45" s="6885"/>
      <c r="J45" s="6885"/>
      <c r="K45" s="6885"/>
      <c r="L45" s="6885"/>
      <c r="M45" s="6885"/>
    </row>
    <row r="46" spans="1:18" ht="18" customHeight="1">
      <c r="A46" s="6885"/>
      <c r="B46" s="6885"/>
      <c r="C46" s="6885"/>
      <c r="D46" s="6885"/>
      <c r="E46" s="6885"/>
      <c r="F46" s="6885"/>
      <c r="G46" s="6885"/>
      <c r="H46" s="6885"/>
      <c r="I46" s="6885"/>
      <c r="J46" s="6885"/>
      <c r="K46" s="6885"/>
      <c r="L46" s="6885"/>
      <c r="M46" s="6885"/>
    </row>
    <row r="47" spans="1:18" ht="14.25" customHeight="1">
      <c r="A47" s="6872" t="s">
        <v>1792</v>
      </c>
      <c r="B47" s="6872"/>
      <c r="C47" s="6872"/>
      <c r="D47" s="1834"/>
      <c r="E47" s="1834"/>
      <c r="F47" s="1834"/>
      <c r="G47" s="1834"/>
      <c r="H47" s="1834"/>
      <c r="I47" s="1834"/>
      <c r="J47" s="1834"/>
      <c r="K47" s="1834"/>
      <c r="L47" s="1834"/>
    </row>
    <row r="48" spans="1:18" ht="14.25" customHeight="1">
      <c r="A48" s="6845" t="s">
        <v>1793</v>
      </c>
      <c r="B48" s="6846"/>
      <c r="C48" s="6846"/>
      <c r="D48" s="6846"/>
      <c r="E48" s="6846"/>
      <c r="F48" s="6846"/>
      <c r="G48" s="6846"/>
      <c r="H48" s="6846"/>
      <c r="I48" s="6846"/>
      <c r="J48" s="6846"/>
      <c r="K48" s="1836"/>
      <c r="L48" s="1836"/>
    </row>
    <row r="49" spans="1:12" ht="14.25" customHeight="1">
      <c r="A49" s="6845" t="s">
        <v>1761</v>
      </c>
      <c r="B49" s="6846"/>
      <c r="C49" s="6846"/>
      <c r="D49" s="6846"/>
      <c r="E49" s="6846"/>
      <c r="F49" s="6846"/>
      <c r="G49" s="6846"/>
      <c r="H49" s="6846"/>
      <c r="I49" s="6846"/>
      <c r="J49" s="6846"/>
      <c r="K49" s="1836"/>
      <c r="L49" s="1836"/>
    </row>
    <row r="50" spans="1:12" ht="15.75" customHeight="1">
      <c r="A50" s="1857"/>
      <c r="B50" s="1857"/>
      <c r="C50" s="1858"/>
      <c r="D50" s="1858"/>
      <c r="E50" s="1858"/>
      <c r="F50" s="1857"/>
      <c r="G50" s="1857"/>
      <c r="H50" s="1857"/>
      <c r="I50" s="1857"/>
      <c r="J50" s="1857"/>
      <c r="K50" s="1857"/>
      <c r="L50" s="1857"/>
    </row>
    <row r="59" spans="1:12" ht="28.5" customHeight="1"/>
    <row r="60" spans="1:12" ht="20.100000000000001" customHeight="1"/>
    <row r="61" spans="1:12" ht="20.100000000000001" customHeight="1"/>
    <row r="62" spans="1:12" ht="20.100000000000001" customHeight="1"/>
  </sheetData>
  <mergeCells count="17">
    <mergeCell ref="A2:R2"/>
    <mergeCell ref="A3:R4"/>
    <mergeCell ref="A5:C5"/>
    <mergeCell ref="D5:F5"/>
    <mergeCell ref="G5:L5"/>
    <mergeCell ref="M5:O5"/>
    <mergeCell ref="P5:R5"/>
    <mergeCell ref="A45:M46"/>
    <mergeCell ref="A47:C47"/>
    <mergeCell ref="A48:J48"/>
    <mergeCell ref="A49:J49"/>
    <mergeCell ref="A7:A23"/>
    <mergeCell ref="A24:A38"/>
    <mergeCell ref="A39:B39"/>
    <mergeCell ref="A40:J40"/>
    <mergeCell ref="A41:M42"/>
    <mergeCell ref="A43:M44"/>
  </mergeCells>
  <hyperlinks>
    <hyperlink ref="A1" r:id="rId1"/>
  </hyperlinks>
  <pageMargins left="0.70866141732283472" right="0.70866141732283472" top="0.74803149606299213" bottom="0.74803149606299213" header="0.31496062992125984" footer="0.31496062992125984"/>
  <pageSetup paperSize="9" scale="41" fitToHeight="0" orientation="landscape" r:id="rId2"/>
  <headerFooter>
    <oddFooter>&amp;R108</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09">
    <pageSetUpPr fitToPage="1"/>
  </sheetPr>
  <dimension ref="A1:V33"/>
  <sheetViews>
    <sheetView view="pageBreakPreview" zoomScale="60" zoomScaleNormal="100" workbookViewId="0">
      <selection activeCell="A22" sqref="A22"/>
    </sheetView>
  </sheetViews>
  <sheetFormatPr defaultRowHeight="12.75"/>
  <cols>
    <col min="1" max="1" width="36.28515625" style="1788" customWidth="1"/>
    <col min="2" max="22" width="6.7109375" style="1788" customWidth="1"/>
    <col min="23" max="16384" width="9.140625" style="1788"/>
  </cols>
  <sheetData>
    <row r="1" spans="1:22" s="1786" customFormat="1" ht="13.5" thickBot="1">
      <c r="A1" s="1785" t="s">
        <v>0</v>
      </c>
      <c r="B1" s="1785"/>
      <c r="U1" s="6899" t="s">
        <v>1</v>
      </c>
      <c r="V1" s="6899"/>
    </row>
    <row r="2" spans="1:22" ht="33" customHeight="1" thickTop="1">
      <c r="A2" s="6847" t="s">
        <v>1955</v>
      </c>
      <c r="B2" s="6848"/>
      <c r="C2" s="6848"/>
      <c r="D2" s="6848"/>
      <c r="E2" s="6848"/>
      <c r="F2" s="6848"/>
      <c r="G2" s="6848"/>
      <c r="H2" s="6848"/>
      <c r="I2" s="6848"/>
      <c r="J2" s="6848"/>
      <c r="K2" s="6848"/>
      <c r="L2" s="6848"/>
      <c r="M2" s="6848"/>
      <c r="N2" s="6848"/>
      <c r="O2" s="6848"/>
      <c r="P2" s="6848"/>
      <c r="Q2" s="6848"/>
      <c r="R2" s="6848"/>
      <c r="S2" s="6848"/>
      <c r="T2" s="6848"/>
      <c r="U2" s="6848"/>
      <c r="V2" s="6849"/>
    </row>
    <row r="3" spans="1:22" ht="40.5" customHeight="1" thickBot="1">
      <c r="A3" s="6853" t="s">
        <v>1959</v>
      </c>
      <c r="B3" s="6854"/>
      <c r="C3" s="6854"/>
      <c r="D3" s="6854"/>
      <c r="E3" s="6854"/>
      <c r="F3" s="6854"/>
      <c r="G3" s="6854"/>
      <c r="H3" s="6854"/>
      <c r="I3" s="6854"/>
      <c r="J3" s="6854"/>
      <c r="K3" s="6854"/>
      <c r="L3" s="6854"/>
      <c r="M3" s="6854"/>
      <c r="N3" s="6854"/>
      <c r="O3" s="6854"/>
      <c r="P3" s="6854"/>
      <c r="Q3" s="6854"/>
      <c r="R3" s="6854"/>
      <c r="S3" s="6854"/>
      <c r="T3" s="6854"/>
      <c r="U3" s="6854"/>
      <c r="V3" s="6855"/>
    </row>
    <row r="4" spans="1:22" ht="40.5" customHeight="1" thickBot="1">
      <c r="A4" s="6856" t="s">
        <v>1794</v>
      </c>
      <c r="B4" s="6900">
        <v>2009</v>
      </c>
      <c r="C4" s="6901"/>
      <c r="D4" s="6901"/>
      <c r="E4" s="6901"/>
      <c r="F4" s="6901"/>
      <c r="G4" s="6901"/>
      <c r="H4" s="6902"/>
      <c r="I4" s="6903">
        <v>2010</v>
      </c>
      <c r="J4" s="6904"/>
      <c r="K4" s="6904"/>
      <c r="L4" s="6904"/>
      <c r="M4" s="6904"/>
      <c r="N4" s="6904"/>
      <c r="O4" s="6905"/>
      <c r="P4" s="6903">
        <v>2011</v>
      </c>
      <c r="Q4" s="6904"/>
      <c r="R4" s="6904"/>
      <c r="S4" s="6904"/>
      <c r="T4" s="6904"/>
      <c r="U4" s="6904"/>
      <c r="V4" s="6906"/>
    </row>
    <row r="5" spans="1:22" ht="60.75" customHeight="1">
      <c r="A5" s="6856"/>
      <c r="B5" s="6907" t="s">
        <v>1727</v>
      </c>
      <c r="C5" s="6894" t="s">
        <v>1718</v>
      </c>
      <c r="D5" s="6894"/>
      <c r="E5" s="6894"/>
      <c r="F5" s="6893" t="s">
        <v>1719</v>
      </c>
      <c r="G5" s="6894"/>
      <c r="H5" s="6895"/>
      <c r="I5" s="6896" t="s">
        <v>1727</v>
      </c>
      <c r="J5" s="6891" t="s">
        <v>1718</v>
      </c>
      <c r="K5" s="6891"/>
      <c r="L5" s="6891"/>
      <c r="M5" s="6890" t="s">
        <v>1719</v>
      </c>
      <c r="N5" s="6891"/>
      <c r="O5" s="6898"/>
      <c r="P5" s="6896" t="s">
        <v>1727</v>
      </c>
      <c r="Q5" s="6891" t="s">
        <v>1718</v>
      </c>
      <c r="R5" s="6891"/>
      <c r="S5" s="6891"/>
      <c r="T5" s="6890" t="s">
        <v>1719</v>
      </c>
      <c r="U5" s="6891"/>
      <c r="V5" s="6892"/>
    </row>
    <row r="6" spans="1:22" ht="99.75" customHeight="1" thickBot="1">
      <c r="A6" s="6856"/>
      <c r="B6" s="6897"/>
      <c r="C6" s="1910" t="s">
        <v>330</v>
      </c>
      <c r="D6" s="1910" t="s">
        <v>1491</v>
      </c>
      <c r="E6" s="1910" t="s">
        <v>2</v>
      </c>
      <c r="F6" s="1910" t="s">
        <v>330</v>
      </c>
      <c r="G6" s="1910" t="s">
        <v>1491</v>
      </c>
      <c r="H6" s="1911" t="s">
        <v>2</v>
      </c>
      <c r="I6" s="6897"/>
      <c r="J6" s="1910" t="s">
        <v>330</v>
      </c>
      <c r="K6" s="1910" t="s">
        <v>1491</v>
      </c>
      <c r="L6" s="1910" t="s">
        <v>2</v>
      </c>
      <c r="M6" s="1910" t="s">
        <v>330</v>
      </c>
      <c r="N6" s="1910" t="s">
        <v>1491</v>
      </c>
      <c r="O6" s="1911" t="s">
        <v>2</v>
      </c>
      <c r="P6" s="6897"/>
      <c r="Q6" s="1910" t="s">
        <v>330</v>
      </c>
      <c r="R6" s="1910" t="s">
        <v>1491</v>
      </c>
      <c r="S6" s="1910" t="s">
        <v>2</v>
      </c>
      <c r="T6" s="1910" t="s">
        <v>330</v>
      </c>
      <c r="U6" s="1910" t="s">
        <v>1491</v>
      </c>
      <c r="V6" s="1912" t="s">
        <v>2</v>
      </c>
    </row>
    <row r="7" spans="1:22" s="1803" customFormat="1" ht="36.950000000000003" customHeight="1">
      <c r="A7" s="1913" t="s">
        <v>1795</v>
      </c>
      <c r="B7" s="1914">
        <v>28</v>
      </c>
      <c r="C7" s="1880">
        <v>578</v>
      </c>
      <c r="D7" s="1880">
        <v>412</v>
      </c>
      <c r="E7" s="1880">
        <f>C7+D7</f>
        <v>990</v>
      </c>
      <c r="F7" s="1880">
        <v>124</v>
      </c>
      <c r="G7" s="1880">
        <v>144</v>
      </c>
      <c r="H7" s="1915">
        <f>F7+G7</f>
        <v>268</v>
      </c>
      <c r="I7" s="1914">
        <v>47</v>
      </c>
      <c r="J7" s="1880">
        <v>570</v>
      </c>
      <c r="K7" s="1880">
        <v>397</v>
      </c>
      <c r="L7" s="1880">
        <v>967</v>
      </c>
      <c r="M7" s="1880">
        <v>151</v>
      </c>
      <c r="N7" s="1880">
        <v>142</v>
      </c>
      <c r="O7" s="1915">
        <v>293</v>
      </c>
      <c r="P7" s="1916">
        <v>47</v>
      </c>
      <c r="Q7" s="1880">
        <v>839</v>
      </c>
      <c r="R7" s="1880">
        <v>470</v>
      </c>
      <c r="S7" s="1880">
        <f>Q7+R7</f>
        <v>1309</v>
      </c>
      <c r="T7" s="1880">
        <v>82</v>
      </c>
      <c r="U7" s="1880">
        <v>68</v>
      </c>
      <c r="V7" s="1918">
        <f>T7+U7</f>
        <v>150</v>
      </c>
    </row>
    <row r="8" spans="1:22" s="1803" customFormat="1" ht="36.950000000000003" customHeight="1">
      <c r="A8" s="1919" t="s">
        <v>1796</v>
      </c>
      <c r="B8" s="1920">
        <v>15</v>
      </c>
      <c r="C8" s="1844">
        <v>179</v>
      </c>
      <c r="D8" s="1844">
        <v>287</v>
      </c>
      <c r="E8" s="1844">
        <f>C8+D8</f>
        <v>466</v>
      </c>
      <c r="F8" s="1844">
        <v>33</v>
      </c>
      <c r="G8" s="1844">
        <v>35</v>
      </c>
      <c r="H8" s="1921">
        <f>F8+G8</f>
        <v>68</v>
      </c>
      <c r="I8" s="1920">
        <v>19</v>
      </c>
      <c r="J8" s="1844">
        <v>174</v>
      </c>
      <c r="K8" s="1844">
        <v>286</v>
      </c>
      <c r="L8" s="1844">
        <v>460</v>
      </c>
      <c r="M8" s="1844">
        <v>23</v>
      </c>
      <c r="N8" s="1844">
        <v>42</v>
      </c>
      <c r="O8" s="1921">
        <v>65</v>
      </c>
      <c r="P8" s="1922">
        <v>26</v>
      </c>
      <c r="Q8" s="1844">
        <v>249</v>
      </c>
      <c r="R8" s="1844">
        <v>365</v>
      </c>
      <c r="S8" s="1844">
        <f t="shared" ref="S8:S13" si="0">Q8+R8</f>
        <v>614</v>
      </c>
      <c r="T8" s="1844">
        <v>42</v>
      </c>
      <c r="U8" s="1844">
        <v>63</v>
      </c>
      <c r="V8" s="1843">
        <f t="shared" ref="V8:V13" si="1">T8+U8</f>
        <v>105</v>
      </c>
    </row>
    <row r="9" spans="1:22" s="1803" customFormat="1" ht="36.950000000000003" customHeight="1">
      <c r="A9" s="1919" t="s">
        <v>1797</v>
      </c>
      <c r="B9" s="1920">
        <v>12</v>
      </c>
      <c r="C9" s="1844">
        <v>678</v>
      </c>
      <c r="D9" s="1844">
        <v>633</v>
      </c>
      <c r="E9" s="1844">
        <f>C9+D9</f>
        <v>1311</v>
      </c>
      <c r="F9" s="1844">
        <v>141</v>
      </c>
      <c r="G9" s="1844">
        <v>168</v>
      </c>
      <c r="H9" s="1921">
        <f>F9+G9</f>
        <v>309</v>
      </c>
      <c r="I9" s="1920">
        <v>8</v>
      </c>
      <c r="J9" s="1844">
        <v>637</v>
      </c>
      <c r="K9" s="1844">
        <v>595</v>
      </c>
      <c r="L9" s="1844">
        <v>1232</v>
      </c>
      <c r="M9" s="1844">
        <v>162</v>
      </c>
      <c r="N9" s="1844">
        <v>212</v>
      </c>
      <c r="O9" s="1921">
        <v>374</v>
      </c>
      <c r="P9" s="1922">
        <v>10</v>
      </c>
      <c r="Q9" s="1844">
        <v>926</v>
      </c>
      <c r="R9" s="1844">
        <v>589</v>
      </c>
      <c r="S9" s="1844">
        <f t="shared" si="0"/>
        <v>1515</v>
      </c>
      <c r="T9" s="1844">
        <v>100</v>
      </c>
      <c r="U9" s="1844">
        <v>94</v>
      </c>
      <c r="V9" s="1843">
        <f t="shared" si="1"/>
        <v>194</v>
      </c>
    </row>
    <row r="10" spans="1:22" s="1803" customFormat="1" ht="36.950000000000003" customHeight="1">
      <c r="A10" s="1919" t="s">
        <v>1798</v>
      </c>
      <c r="B10" s="1920" t="s">
        <v>9</v>
      </c>
      <c r="C10" s="1844" t="s">
        <v>9</v>
      </c>
      <c r="D10" s="1844" t="s">
        <v>9</v>
      </c>
      <c r="E10" s="1844" t="s">
        <v>9</v>
      </c>
      <c r="F10" s="1844" t="s">
        <v>9</v>
      </c>
      <c r="G10" s="1844" t="s">
        <v>9</v>
      </c>
      <c r="H10" s="1921" t="s">
        <v>9</v>
      </c>
      <c r="I10" s="1920" t="s">
        <v>9</v>
      </c>
      <c r="J10" s="1844" t="s">
        <v>9</v>
      </c>
      <c r="K10" s="1844" t="s">
        <v>9</v>
      </c>
      <c r="L10" s="1844" t="s">
        <v>9</v>
      </c>
      <c r="M10" s="1844" t="s">
        <v>9</v>
      </c>
      <c r="N10" s="1844" t="s">
        <v>9</v>
      </c>
      <c r="O10" s="1921" t="s">
        <v>9</v>
      </c>
      <c r="P10" s="1920" t="s">
        <v>9</v>
      </c>
      <c r="Q10" s="1844" t="s">
        <v>9</v>
      </c>
      <c r="R10" s="1844" t="s">
        <v>9</v>
      </c>
      <c r="S10" s="1844" t="s">
        <v>9</v>
      </c>
      <c r="T10" s="1844" t="s">
        <v>9</v>
      </c>
      <c r="U10" s="1844" t="s">
        <v>9</v>
      </c>
      <c r="V10" s="1843" t="s">
        <v>9</v>
      </c>
    </row>
    <row r="11" spans="1:22" s="1803" customFormat="1" ht="36.950000000000003" customHeight="1">
      <c r="A11" s="1919" t="s">
        <v>1799</v>
      </c>
      <c r="B11" s="1920" t="s">
        <v>9</v>
      </c>
      <c r="C11" s="1844">
        <v>28</v>
      </c>
      <c r="D11" s="1844">
        <v>29</v>
      </c>
      <c r="E11" s="1844">
        <f>C11+D11</f>
        <v>57</v>
      </c>
      <c r="F11" s="1844">
        <v>3</v>
      </c>
      <c r="G11" s="1844">
        <v>2</v>
      </c>
      <c r="H11" s="1921">
        <f>F11+G11</f>
        <v>5</v>
      </c>
      <c r="I11" s="1920" t="s">
        <v>9</v>
      </c>
      <c r="J11" s="1844">
        <v>30</v>
      </c>
      <c r="K11" s="1844">
        <v>29</v>
      </c>
      <c r="L11" s="1844">
        <v>59</v>
      </c>
      <c r="M11" s="1844">
        <v>6</v>
      </c>
      <c r="N11" s="1844">
        <v>7</v>
      </c>
      <c r="O11" s="1921">
        <v>13</v>
      </c>
      <c r="P11" s="1920" t="s">
        <v>9</v>
      </c>
      <c r="Q11" s="1844">
        <v>30</v>
      </c>
      <c r="R11" s="1844">
        <v>28</v>
      </c>
      <c r="S11" s="1844">
        <f t="shared" si="0"/>
        <v>58</v>
      </c>
      <c r="T11" s="1844">
        <v>5</v>
      </c>
      <c r="U11" s="1844">
        <v>6</v>
      </c>
      <c r="V11" s="1843">
        <f t="shared" si="1"/>
        <v>11</v>
      </c>
    </row>
    <row r="12" spans="1:22" s="1803" customFormat="1" ht="36.950000000000003" customHeight="1">
      <c r="A12" s="1919" t="s">
        <v>1800</v>
      </c>
      <c r="B12" s="1920" t="s">
        <v>9</v>
      </c>
      <c r="C12" s="1844" t="s">
        <v>9</v>
      </c>
      <c r="D12" s="1844" t="s">
        <v>9</v>
      </c>
      <c r="E12" s="1844" t="s">
        <v>9</v>
      </c>
      <c r="F12" s="1844" t="s">
        <v>9</v>
      </c>
      <c r="G12" s="1844" t="s">
        <v>9</v>
      </c>
      <c r="H12" s="1921" t="s">
        <v>9</v>
      </c>
      <c r="I12" s="1920" t="s">
        <v>9</v>
      </c>
      <c r="J12" s="1844" t="s">
        <v>9</v>
      </c>
      <c r="K12" s="1844" t="s">
        <v>9</v>
      </c>
      <c r="L12" s="1844" t="s">
        <v>9</v>
      </c>
      <c r="M12" s="1844" t="s">
        <v>9</v>
      </c>
      <c r="N12" s="1844" t="s">
        <v>9</v>
      </c>
      <c r="O12" s="1921" t="s">
        <v>9</v>
      </c>
      <c r="P12" s="1920" t="s">
        <v>9</v>
      </c>
      <c r="Q12" s="1844" t="s">
        <v>9</v>
      </c>
      <c r="R12" s="1844" t="s">
        <v>9</v>
      </c>
      <c r="S12" s="1844" t="s">
        <v>9</v>
      </c>
      <c r="T12" s="1844" t="s">
        <v>9</v>
      </c>
      <c r="U12" s="1844" t="s">
        <v>9</v>
      </c>
      <c r="V12" s="1843" t="s">
        <v>9</v>
      </c>
    </row>
    <row r="13" spans="1:22" s="1803" customFormat="1" ht="36.950000000000003" customHeight="1">
      <c r="A13" s="1919" t="s">
        <v>1801</v>
      </c>
      <c r="B13" s="1920" t="s">
        <v>9</v>
      </c>
      <c r="C13" s="1844" t="s">
        <v>9</v>
      </c>
      <c r="D13" s="1844" t="s">
        <v>9</v>
      </c>
      <c r="E13" s="1844" t="s">
        <v>9</v>
      </c>
      <c r="F13" s="1844" t="s">
        <v>9</v>
      </c>
      <c r="G13" s="1844" t="s">
        <v>9</v>
      </c>
      <c r="H13" s="1921" t="s">
        <v>9</v>
      </c>
      <c r="I13" s="1920" t="s">
        <v>9</v>
      </c>
      <c r="J13" s="1844">
        <v>48</v>
      </c>
      <c r="K13" s="1844">
        <v>46</v>
      </c>
      <c r="L13" s="1844">
        <v>94</v>
      </c>
      <c r="M13" s="1844">
        <v>2</v>
      </c>
      <c r="N13" s="1844">
        <v>3</v>
      </c>
      <c r="O13" s="1921">
        <v>5</v>
      </c>
      <c r="P13" s="1920" t="s">
        <v>9</v>
      </c>
      <c r="Q13" s="1844">
        <v>131</v>
      </c>
      <c r="R13" s="1844">
        <v>144</v>
      </c>
      <c r="S13" s="1844">
        <f t="shared" si="0"/>
        <v>275</v>
      </c>
      <c r="T13" s="1844">
        <v>17</v>
      </c>
      <c r="U13" s="1844">
        <v>11</v>
      </c>
      <c r="V13" s="1843">
        <f t="shared" si="1"/>
        <v>28</v>
      </c>
    </row>
    <row r="14" spans="1:22" s="1803" customFormat="1" ht="36.950000000000003" customHeight="1" thickBot="1">
      <c r="A14" s="1924" t="s">
        <v>680</v>
      </c>
      <c r="B14" s="1925">
        <v>55</v>
      </c>
      <c r="C14" s="1829">
        <v>1463</v>
      </c>
      <c r="D14" s="1829">
        <v>1361</v>
      </c>
      <c r="E14" s="1829">
        <v>2824</v>
      </c>
      <c r="F14" s="1829">
        <v>301</v>
      </c>
      <c r="G14" s="1829">
        <v>349</v>
      </c>
      <c r="H14" s="1926">
        <v>650</v>
      </c>
      <c r="I14" s="1925">
        <v>74</v>
      </c>
      <c r="J14" s="1829">
        <f t="shared" ref="J14:O14" si="2">SUM(J7:J13)</f>
        <v>1459</v>
      </c>
      <c r="K14" s="1829">
        <f t="shared" si="2"/>
        <v>1353</v>
      </c>
      <c r="L14" s="1829">
        <f t="shared" si="2"/>
        <v>2812</v>
      </c>
      <c r="M14" s="1829">
        <f t="shared" si="2"/>
        <v>344</v>
      </c>
      <c r="N14" s="1829">
        <f t="shared" si="2"/>
        <v>406</v>
      </c>
      <c r="O14" s="1926">
        <f t="shared" si="2"/>
        <v>750</v>
      </c>
      <c r="P14" s="1925">
        <v>83</v>
      </c>
      <c r="Q14" s="1829">
        <v>2175</v>
      </c>
      <c r="R14" s="1829">
        <v>1596</v>
      </c>
      <c r="S14" s="1829">
        <v>3771</v>
      </c>
      <c r="T14" s="1829">
        <v>246</v>
      </c>
      <c r="U14" s="1829">
        <v>242</v>
      </c>
      <c r="V14" s="1833">
        <v>488</v>
      </c>
    </row>
    <row r="15" spans="1:22" ht="20.100000000000001" customHeight="1" thickTop="1">
      <c r="A15" s="1834"/>
      <c r="B15" s="1834"/>
    </row>
    <row r="16" spans="1:22" ht="20.100000000000001" customHeight="1">
      <c r="A16" s="2131" t="s">
        <v>1802</v>
      </c>
      <c r="B16" s="2132"/>
      <c r="C16" s="2132"/>
      <c r="D16" s="2132"/>
      <c r="E16" s="2132"/>
      <c r="F16" s="2132"/>
      <c r="G16" s="2132"/>
      <c r="H16" s="2132"/>
      <c r="I16" s="2132"/>
      <c r="J16" s="2132"/>
    </row>
    <row r="17" spans="1:10" ht="20.100000000000001" customHeight="1">
      <c r="A17" s="6845" t="s">
        <v>1951</v>
      </c>
      <c r="B17" s="6845"/>
      <c r="C17" s="6845"/>
      <c r="D17" s="6845"/>
      <c r="E17" s="1803"/>
      <c r="F17" s="1803"/>
      <c r="G17" s="1803"/>
      <c r="H17" s="1803"/>
      <c r="I17" s="1803"/>
      <c r="J17" s="1803"/>
    </row>
    <row r="18" spans="1:10" ht="20.100000000000001" customHeight="1">
      <c r="A18" s="2082" t="s">
        <v>1761</v>
      </c>
      <c r="B18" s="1803"/>
      <c r="C18" s="1803"/>
      <c r="D18" s="1803"/>
      <c r="E18" s="1803"/>
      <c r="F18" s="1803"/>
      <c r="G18" s="1803"/>
      <c r="H18" s="1803"/>
      <c r="I18" s="1803"/>
      <c r="J18" s="1803"/>
    </row>
    <row r="30" spans="1:10" ht="18" customHeight="1"/>
    <row r="31" spans="1:10" ht="15.75" customHeight="1"/>
    <row r="32" spans="1:10" ht="12.75" customHeight="1"/>
    <row r="33" ht="15.75" customHeight="1"/>
  </sheetData>
  <mergeCells count="17">
    <mergeCell ref="U1:V1"/>
    <mergeCell ref="A2:V2"/>
    <mergeCell ref="A3:V3"/>
    <mergeCell ref="A4:A6"/>
    <mergeCell ref="B4:H4"/>
    <mergeCell ref="I4:O4"/>
    <mergeCell ref="P4:V4"/>
    <mergeCell ref="B5:B6"/>
    <mergeCell ref="C5:E5"/>
    <mergeCell ref="A17:D17"/>
    <mergeCell ref="T5:V5"/>
    <mergeCell ref="F5:H5"/>
    <mergeCell ref="I5:I6"/>
    <mergeCell ref="J5:L5"/>
    <mergeCell ref="M5:O5"/>
    <mergeCell ref="P5:P6"/>
    <mergeCell ref="Q5:S5"/>
  </mergeCells>
  <hyperlinks>
    <hyperlink ref="A1" r:id="rId1"/>
  </hyperlinks>
  <pageMargins left="0.7" right="0.7" top="0.75" bottom="0.75" header="0.3" footer="0.3"/>
  <pageSetup paperSize="9" scale="75" fitToWidth="0" orientation="landscape" r:id="rId2"/>
  <headerFooter alignWithMargins="0">
    <oddFooter>&amp;R109</oddFooter>
  </headerFooter>
  <drawing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10">
    <pageSetUpPr fitToPage="1"/>
  </sheetPr>
  <dimension ref="A1:O34"/>
  <sheetViews>
    <sheetView view="pageBreakPreview" zoomScale="60" zoomScaleNormal="100" workbookViewId="0">
      <selection activeCell="A24" sqref="A24"/>
    </sheetView>
  </sheetViews>
  <sheetFormatPr defaultRowHeight="12.75"/>
  <cols>
    <col min="1" max="1" width="36.28515625" style="1788" customWidth="1"/>
    <col min="2" max="16384" width="9.140625" style="1788"/>
  </cols>
  <sheetData>
    <row r="1" spans="1:15" s="1786" customFormat="1" ht="13.5" thickBot="1">
      <c r="A1" s="1785" t="s">
        <v>0</v>
      </c>
      <c r="O1" s="1787" t="s">
        <v>1</v>
      </c>
    </row>
    <row r="2" spans="1:15" ht="24" customHeight="1" thickTop="1">
      <c r="A2" s="6847" t="s">
        <v>1956</v>
      </c>
      <c r="B2" s="6848"/>
      <c r="C2" s="6848"/>
      <c r="D2" s="6848"/>
      <c r="E2" s="6848"/>
      <c r="F2" s="6848"/>
      <c r="G2" s="6848"/>
      <c r="H2" s="6848"/>
      <c r="I2" s="6848"/>
      <c r="J2" s="6848"/>
      <c r="K2" s="6848"/>
      <c r="L2" s="6848"/>
      <c r="M2" s="6848"/>
      <c r="N2" s="6848"/>
      <c r="O2" s="6849"/>
    </row>
    <row r="3" spans="1:15" ht="36.75" customHeight="1" thickBot="1">
      <c r="A3" s="6853" t="s">
        <v>1958</v>
      </c>
      <c r="B3" s="6854"/>
      <c r="C3" s="6854"/>
      <c r="D3" s="6854"/>
      <c r="E3" s="6854"/>
      <c r="F3" s="6854"/>
      <c r="G3" s="6854"/>
      <c r="H3" s="6854"/>
      <c r="I3" s="6854"/>
      <c r="J3" s="6854"/>
      <c r="K3" s="6854"/>
      <c r="L3" s="6854"/>
      <c r="M3" s="6854"/>
      <c r="N3" s="6854"/>
      <c r="O3" s="6855"/>
    </row>
    <row r="4" spans="1:15" ht="30.75" customHeight="1" thickBot="1">
      <c r="A4" s="6856" t="s">
        <v>1794</v>
      </c>
      <c r="B4" s="6903">
        <v>2012</v>
      </c>
      <c r="C4" s="6904"/>
      <c r="D4" s="6904"/>
      <c r="E4" s="6904"/>
      <c r="F4" s="6904"/>
      <c r="G4" s="6904"/>
      <c r="H4" s="6904"/>
      <c r="I4" s="6908">
        <v>2013</v>
      </c>
      <c r="J4" s="6909"/>
      <c r="K4" s="6909"/>
      <c r="L4" s="6909"/>
      <c r="M4" s="6909"/>
      <c r="N4" s="6909"/>
      <c r="O4" s="6910"/>
    </row>
    <row r="5" spans="1:15" ht="69" customHeight="1">
      <c r="A5" s="6856"/>
      <c r="B5" s="6896" t="s">
        <v>1727</v>
      </c>
      <c r="C5" s="6891" t="s">
        <v>1718</v>
      </c>
      <c r="D5" s="6891"/>
      <c r="E5" s="6891"/>
      <c r="F5" s="6890" t="s">
        <v>1719</v>
      </c>
      <c r="G5" s="6891"/>
      <c r="H5" s="6898"/>
      <c r="I5" s="6896" t="s">
        <v>1727</v>
      </c>
      <c r="J5" s="6891" t="s">
        <v>1718</v>
      </c>
      <c r="K5" s="6891"/>
      <c r="L5" s="6891"/>
      <c r="M5" s="6890" t="s">
        <v>1719</v>
      </c>
      <c r="N5" s="6891"/>
      <c r="O5" s="6892"/>
    </row>
    <row r="6" spans="1:15" ht="87.75" customHeight="1" thickBot="1">
      <c r="A6" s="6856"/>
      <c r="B6" s="6897"/>
      <c r="C6" s="1910" t="s">
        <v>330</v>
      </c>
      <c r="D6" s="1910" t="s">
        <v>1491</v>
      </c>
      <c r="E6" s="1910" t="s">
        <v>2</v>
      </c>
      <c r="F6" s="1910" t="s">
        <v>330</v>
      </c>
      <c r="G6" s="1910" t="s">
        <v>1491</v>
      </c>
      <c r="H6" s="1911" t="s">
        <v>2</v>
      </c>
      <c r="I6" s="6897"/>
      <c r="J6" s="1910" t="s">
        <v>330</v>
      </c>
      <c r="K6" s="1910" t="s">
        <v>1491</v>
      </c>
      <c r="L6" s="1910" t="s">
        <v>2</v>
      </c>
      <c r="M6" s="1910" t="s">
        <v>330</v>
      </c>
      <c r="N6" s="1910" t="s">
        <v>1491</v>
      </c>
      <c r="O6" s="1912" t="s">
        <v>2</v>
      </c>
    </row>
    <row r="7" spans="1:15" s="1803" customFormat="1" ht="35.1" customHeight="1">
      <c r="A7" s="1913" t="s">
        <v>1795</v>
      </c>
      <c r="B7" s="1916">
        <v>45</v>
      </c>
      <c r="C7" s="1880">
        <v>979</v>
      </c>
      <c r="D7" s="1880">
        <v>595</v>
      </c>
      <c r="E7" s="1880">
        <f>C7+D7</f>
        <v>1574</v>
      </c>
      <c r="F7" s="1880">
        <v>93</v>
      </c>
      <c r="G7" s="1880">
        <v>48</v>
      </c>
      <c r="H7" s="1917">
        <f>F7+G7</f>
        <v>141</v>
      </c>
      <c r="I7" s="1916">
        <v>39</v>
      </c>
      <c r="J7" s="1880">
        <v>1147</v>
      </c>
      <c r="K7" s="1880">
        <v>701</v>
      </c>
      <c r="L7" s="1880">
        <v>1848</v>
      </c>
      <c r="M7" s="1880">
        <v>82</v>
      </c>
      <c r="N7" s="1880">
        <v>64</v>
      </c>
      <c r="O7" s="1918">
        <v>146</v>
      </c>
    </row>
    <row r="8" spans="1:15" s="1803" customFormat="1" ht="35.1" customHeight="1">
      <c r="A8" s="1919" t="s">
        <v>1796</v>
      </c>
      <c r="B8" s="1922">
        <v>24</v>
      </c>
      <c r="C8" s="1844">
        <v>293</v>
      </c>
      <c r="D8" s="1844">
        <v>387</v>
      </c>
      <c r="E8" s="1844">
        <f t="shared" ref="E8:E14" si="0">C8+D8</f>
        <v>680</v>
      </c>
      <c r="F8" s="1844">
        <v>28</v>
      </c>
      <c r="G8" s="1844">
        <v>75</v>
      </c>
      <c r="H8" s="1923">
        <f t="shared" ref="H8:H14" si="1">F8+G8</f>
        <v>103</v>
      </c>
      <c r="I8" s="1922">
        <v>15</v>
      </c>
      <c r="J8" s="1844">
        <v>365</v>
      </c>
      <c r="K8" s="1844">
        <v>465</v>
      </c>
      <c r="L8" s="1844">
        <v>830</v>
      </c>
      <c r="M8" s="1844">
        <v>34</v>
      </c>
      <c r="N8" s="1844">
        <v>42</v>
      </c>
      <c r="O8" s="1843">
        <v>76</v>
      </c>
    </row>
    <row r="9" spans="1:15" s="1803" customFormat="1" ht="35.1" customHeight="1">
      <c r="A9" s="1919" t="s">
        <v>1797</v>
      </c>
      <c r="B9" s="1922">
        <v>10</v>
      </c>
      <c r="C9" s="1844">
        <v>1254</v>
      </c>
      <c r="D9" s="1844">
        <v>740</v>
      </c>
      <c r="E9" s="1844">
        <f t="shared" si="0"/>
        <v>1994</v>
      </c>
      <c r="F9" s="1844">
        <v>74</v>
      </c>
      <c r="G9" s="1844">
        <v>50</v>
      </c>
      <c r="H9" s="1923">
        <f t="shared" si="1"/>
        <v>124</v>
      </c>
      <c r="I9" s="1922">
        <v>10</v>
      </c>
      <c r="J9" s="1844">
        <v>1575</v>
      </c>
      <c r="K9" s="1844">
        <v>966</v>
      </c>
      <c r="L9" s="1844">
        <v>2541</v>
      </c>
      <c r="M9" s="1844">
        <v>77</v>
      </c>
      <c r="N9" s="1844">
        <v>72</v>
      </c>
      <c r="O9" s="1843">
        <v>149</v>
      </c>
    </row>
    <row r="10" spans="1:15" s="1803" customFormat="1" ht="35.1" customHeight="1">
      <c r="A10" s="1919" t="s">
        <v>1798</v>
      </c>
      <c r="B10" s="1920" t="s">
        <v>9</v>
      </c>
      <c r="C10" s="1844" t="s">
        <v>9</v>
      </c>
      <c r="D10" s="1844" t="s">
        <v>9</v>
      </c>
      <c r="E10" s="1844" t="s">
        <v>9</v>
      </c>
      <c r="F10" s="1844" t="s">
        <v>9</v>
      </c>
      <c r="G10" s="1844" t="s">
        <v>9</v>
      </c>
      <c r="H10" s="1923" t="s">
        <v>9</v>
      </c>
      <c r="I10" s="1920" t="s">
        <v>9</v>
      </c>
      <c r="J10" s="1844" t="s">
        <v>9</v>
      </c>
      <c r="K10" s="1844" t="s">
        <v>9</v>
      </c>
      <c r="L10" s="1844" t="s">
        <v>9</v>
      </c>
      <c r="M10" s="1844" t="s">
        <v>9</v>
      </c>
      <c r="N10" s="1844" t="s">
        <v>9</v>
      </c>
      <c r="O10" s="1843" t="s">
        <v>9</v>
      </c>
    </row>
    <row r="11" spans="1:15" s="1803" customFormat="1" ht="35.1" customHeight="1">
      <c r="A11" s="1919" t="s">
        <v>1799</v>
      </c>
      <c r="B11" s="1920" t="s">
        <v>9</v>
      </c>
      <c r="C11" s="1844">
        <v>32</v>
      </c>
      <c r="D11" s="1844">
        <v>29</v>
      </c>
      <c r="E11" s="1844">
        <f t="shared" si="0"/>
        <v>61</v>
      </c>
      <c r="F11" s="1844">
        <v>4</v>
      </c>
      <c r="G11" s="1844">
        <v>7</v>
      </c>
      <c r="H11" s="1923">
        <f t="shared" si="1"/>
        <v>11</v>
      </c>
      <c r="I11" s="1920" t="s">
        <v>9</v>
      </c>
      <c r="J11" s="1844">
        <v>35</v>
      </c>
      <c r="K11" s="1844">
        <v>30</v>
      </c>
      <c r="L11" s="1844">
        <v>65</v>
      </c>
      <c r="M11" s="1844">
        <v>4</v>
      </c>
      <c r="N11" s="1844">
        <v>5</v>
      </c>
      <c r="O11" s="1843">
        <v>9</v>
      </c>
    </row>
    <row r="12" spans="1:15" s="1803" customFormat="1" ht="35.1" customHeight="1">
      <c r="A12" s="1919" t="s">
        <v>1800</v>
      </c>
      <c r="B12" s="1920" t="s">
        <v>9</v>
      </c>
      <c r="C12" s="1844" t="s">
        <v>9</v>
      </c>
      <c r="D12" s="1844" t="s">
        <v>9</v>
      </c>
      <c r="E12" s="1844" t="s">
        <v>9</v>
      </c>
      <c r="F12" s="1844" t="s">
        <v>9</v>
      </c>
      <c r="G12" s="1844" t="s">
        <v>9</v>
      </c>
      <c r="H12" s="1923" t="s">
        <v>9</v>
      </c>
      <c r="I12" s="1920" t="s">
        <v>9</v>
      </c>
      <c r="J12" s="1844" t="s">
        <v>9</v>
      </c>
      <c r="K12" s="1844" t="s">
        <v>9</v>
      </c>
      <c r="L12" s="1844" t="s">
        <v>9</v>
      </c>
      <c r="M12" s="1844" t="s">
        <v>9</v>
      </c>
      <c r="N12" s="1844" t="s">
        <v>9</v>
      </c>
      <c r="O12" s="1843" t="s">
        <v>9</v>
      </c>
    </row>
    <row r="13" spans="1:15" s="1803" customFormat="1" ht="35.1" customHeight="1">
      <c r="A13" s="1919" t="s">
        <v>1801</v>
      </c>
      <c r="B13" s="1920" t="s">
        <v>9</v>
      </c>
      <c r="C13" s="1844">
        <v>196</v>
      </c>
      <c r="D13" s="1844">
        <v>171</v>
      </c>
      <c r="E13" s="1844">
        <f t="shared" si="0"/>
        <v>367</v>
      </c>
      <c r="F13" s="1844">
        <v>20</v>
      </c>
      <c r="G13" s="1844">
        <v>22</v>
      </c>
      <c r="H13" s="1923">
        <f t="shared" si="1"/>
        <v>42</v>
      </c>
      <c r="I13" s="1920" t="s">
        <v>9</v>
      </c>
      <c r="J13" s="1844">
        <v>212</v>
      </c>
      <c r="K13" s="1844">
        <v>198</v>
      </c>
      <c r="L13" s="1844">
        <v>410</v>
      </c>
      <c r="M13" s="1844">
        <v>23</v>
      </c>
      <c r="N13" s="1844">
        <v>18</v>
      </c>
      <c r="O13" s="1843">
        <v>41</v>
      </c>
    </row>
    <row r="14" spans="1:15" s="1803" customFormat="1" ht="35.1" customHeight="1" thickBot="1">
      <c r="A14" s="1924" t="s">
        <v>680</v>
      </c>
      <c r="B14" s="1925">
        <v>79</v>
      </c>
      <c r="C14" s="1829">
        <f>SUM(C7:C13)</f>
        <v>2754</v>
      </c>
      <c r="D14" s="1829">
        <f>SUM(D7:D13)</f>
        <v>1922</v>
      </c>
      <c r="E14" s="1829">
        <f t="shared" si="0"/>
        <v>4676</v>
      </c>
      <c r="F14" s="1829">
        <f>SUM(F7:F13)</f>
        <v>219</v>
      </c>
      <c r="G14" s="1829">
        <f>SUM(G7:G13)</f>
        <v>202</v>
      </c>
      <c r="H14" s="1832">
        <f t="shared" si="1"/>
        <v>421</v>
      </c>
      <c r="I14" s="1925">
        <v>64</v>
      </c>
      <c r="J14" s="1829">
        <v>3334</v>
      </c>
      <c r="K14" s="1829">
        <v>2360</v>
      </c>
      <c r="L14" s="1829">
        <v>5694</v>
      </c>
      <c r="M14" s="1829">
        <v>220</v>
      </c>
      <c r="N14" s="1829">
        <v>201</v>
      </c>
      <c r="O14" s="1833">
        <v>421</v>
      </c>
    </row>
    <row r="15" spans="1:15" ht="18.75" customHeight="1" thickTop="1">
      <c r="A15" s="1834"/>
    </row>
    <row r="16" spans="1:15" ht="18" customHeight="1">
      <c r="A16" s="2131" t="s">
        <v>1802</v>
      </c>
    </row>
    <row r="17" spans="1:4" ht="18" customHeight="1">
      <c r="A17" s="2133" t="s">
        <v>1803</v>
      </c>
    </row>
    <row r="18" spans="1:4" ht="15.75" customHeight="1">
      <c r="A18" s="6845" t="s">
        <v>1957</v>
      </c>
      <c r="B18" s="6845"/>
      <c r="C18" s="6845"/>
      <c r="D18" s="6845"/>
    </row>
    <row r="19" spans="1:4" ht="16.5" customHeight="1">
      <c r="A19" s="2082" t="s">
        <v>1761</v>
      </c>
    </row>
    <row r="31" spans="1:4" ht="18" customHeight="1"/>
    <row r="32" spans="1:4" ht="15.75" customHeight="1"/>
    <row r="33" ht="12.75" customHeight="1"/>
    <row r="34" ht="15.75" customHeight="1"/>
  </sheetData>
  <mergeCells count="12">
    <mergeCell ref="J5:L5"/>
    <mergeCell ref="A2:O2"/>
    <mergeCell ref="A3:O3"/>
    <mergeCell ref="A4:A6"/>
    <mergeCell ref="B4:H4"/>
    <mergeCell ref="I4:O4"/>
    <mergeCell ref="M5:O5"/>
    <mergeCell ref="A18:D18"/>
    <mergeCell ref="B5:B6"/>
    <mergeCell ref="C5:E5"/>
    <mergeCell ref="F5:H5"/>
    <mergeCell ref="I5:I6"/>
  </mergeCells>
  <hyperlinks>
    <hyperlink ref="A1" r:id="rId1"/>
  </hyperlinks>
  <pageMargins left="0.7" right="0.7" top="0.75" bottom="0.75" header="0.3" footer="0.3"/>
  <pageSetup paperSize="9" scale="79" fitToWidth="0" orientation="landscape" r:id="rId2"/>
  <headerFooter alignWithMargins="0">
    <oddFooter>&amp;R110</oddFooter>
  </headerFooter>
  <drawing r:id="rId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11">
    <pageSetUpPr fitToPage="1"/>
  </sheetPr>
  <dimension ref="A1:G20"/>
  <sheetViews>
    <sheetView view="pageBreakPreview" zoomScale="60" zoomScaleNormal="100" workbookViewId="0">
      <selection activeCell="H15" sqref="H15"/>
    </sheetView>
  </sheetViews>
  <sheetFormatPr defaultRowHeight="12.75"/>
  <cols>
    <col min="1" max="1" width="37.42578125" style="1788" customWidth="1"/>
    <col min="2" max="2" width="21.140625" style="1788" customWidth="1"/>
    <col min="3" max="3" width="20" style="1788" customWidth="1"/>
    <col min="4" max="5" width="19" style="1788" customWidth="1"/>
    <col min="6" max="6" width="18" style="1788" customWidth="1"/>
    <col min="7" max="16384" width="9.140625" style="1788"/>
  </cols>
  <sheetData>
    <row r="1" spans="1:6" s="1786" customFormat="1" ht="13.5" thickBot="1">
      <c r="A1" s="1785" t="s">
        <v>0</v>
      </c>
      <c r="F1" s="1928" t="s">
        <v>1</v>
      </c>
    </row>
    <row r="2" spans="1:6" ht="27" customHeight="1" thickTop="1">
      <c r="A2" s="6847" t="s">
        <v>1954</v>
      </c>
      <c r="B2" s="6848"/>
      <c r="C2" s="6848"/>
      <c r="D2" s="6848"/>
      <c r="E2" s="6848"/>
      <c r="F2" s="6849"/>
    </row>
    <row r="3" spans="1:6" ht="32.25" customHeight="1" thickBot="1">
      <c r="A3" s="6853" t="s">
        <v>1689</v>
      </c>
      <c r="B3" s="6911"/>
      <c r="C3" s="6911"/>
      <c r="D3" s="6911"/>
      <c r="E3" s="6911"/>
      <c r="F3" s="6912"/>
    </row>
    <row r="4" spans="1:6" ht="43.5" customHeight="1" thickBot="1">
      <c r="A4" s="1929" t="s">
        <v>1805</v>
      </c>
      <c r="B4" s="1930">
        <v>2009</v>
      </c>
      <c r="C4" s="1931">
        <v>2010</v>
      </c>
      <c r="D4" s="1931">
        <v>2011</v>
      </c>
      <c r="E4" s="1931">
        <v>2012</v>
      </c>
      <c r="F4" s="1932">
        <v>2013</v>
      </c>
    </row>
    <row r="5" spans="1:6" s="1803" customFormat="1" ht="24" customHeight="1">
      <c r="A5" s="1933" t="s">
        <v>1806</v>
      </c>
      <c r="B5" s="1934">
        <v>269</v>
      </c>
      <c r="C5" s="1935">
        <v>286</v>
      </c>
      <c r="D5" s="1935">
        <v>319</v>
      </c>
      <c r="E5" s="1935">
        <v>329</v>
      </c>
      <c r="F5" s="1936">
        <v>350</v>
      </c>
    </row>
    <row r="6" spans="1:6" s="1803" customFormat="1" ht="24" customHeight="1">
      <c r="A6" s="1937" t="s">
        <v>1807</v>
      </c>
      <c r="B6" s="1938">
        <v>173</v>
      </c>
      <c r="C6" s="1939">
        <v>197</v>
      </c>
      <c r="D6" s="1939">
        <v>191</v>
      </c>
      <c r="E6" s="1939">
        <v>212</v>
      </c>
      <c r="F6" s="1940">
        <v>248</v>
      </c>
    </row>
    <row r="7" spans="1:6" s="1803" customFormat="1" ht="24" customHeight="1">
      <c r="A7" s="1937" t="s">
        <v>1808</v>
      </c>
      <c r="B7" s="1938">
        <v>340</v>
      </c>
      <c r="C7" s="1939">
        <v>365</v>
      </c>
      <c r="D7" s="1939">
        <v>399</v>
      </c>
      <c r="E7" s="1939">
        <v>396</v>
      </c>
      <c r="F7" s="1940">
        <v>399</v>
      </c>
    </row>
    <row r="8" spans="1:6" s="1803" customFormat="1" ht="24" customHeight="1">
      <c r="A8" s="1937" t="s">
        <v>1809</v>
      </c>
      <c r="B8" s="1938">
        <v>156</v>
      </c>
      <c r="C8" s="1939">
        <v>166</v>
      </c>
      <c r="D8" s="1939">
        <v>161</v>
      </c>
      <c r="E8" s="1939">
        <v>168</v>
      </c>
      <c r="F8" s="1940">
        <v>188</v>
      </c>
    </row>
    <row r="9" spans="1:6" s="1803" customFormat="1" ht="24" customHeight="1">
      <c r="A9" s="1937" t="s">
        <v>1810</v>
      </c>
      <c r="B9" s="1938">
        <v>151</v>
      </c>
      <c r="C9" s="1939">
        <v>144</v>
      </c>
      <c r="D9" s="1939">
        <v>140</v>
      </c>
      <c r="E9" s="1939">
        <v>137</v>
      </c>
      <c r="F9" s="1940">
        <v>132</v>
      </c>
    </row>
    <row r="10" spans="1:6" s="1803" customFormat="1" ht="24" customHeight="1">
      <c r="A10" s="1937" t="s">
        <v>1811</v>
      </c>
      <c r="B10" s="1938">
        <v>720</v>
      </c>
      <c r="C10" s="1939">
        <v>729</v>
      </c>
      <c r="D10" s="1939">
        <v>782</v>
      </c>
      <c r="E10" s="1939">
        <v>828</v>
      </c>
      <c r="F10" s="1940">
        <v>844</v>
      </c>
    </row>
    <row r="11" spans="1:6" s="1803" customFormat="1" ht="24" customHeight="1">
      <c r="A11" s="1937" t="s">
        <v>1812</v>
      </c>
      <c r="B11" s="1938">
        <v>48</v>
      </c>
      <c r="C11" s="1939">
        <v>47</v>
      </c>
      <c r="D11" s="1939">
        <v>53</v>
      </c>
      <c r="E11" s="1939">
        <v>58</v>
      </c>
      <c r="F11" s="1940">
        <v>56</v>
      </c>
    </row>
    <row r="12" spans="1:6" s="1803" customFormat="1" ht="24" customHeight="1">
      <c r="A12" s="1937" t="s">
        <v>1813</v>
      </c>
      <c r="B12" s="1938">
        <v>24</v>
      </c>
      <c r="C12" s="1939">
        <v>25</v>
      </c>
      <c r="D12" s="1939">
        <v>31</v>
      </c>
      <c r="E12" s="1939">
        <v>44</v>
      </c>
      <c r="F12" s="1940">
        <v>46</v>
      </c>
    </row>
    <row r="13" spans="1:6" ht="24.75" customHeight="1">
      <c r="A13" s="1937" t="s">
        <v>1814</v>
      </c>
      <c r="B13" s="1938">
        <v>2</v>
      </c>
      <c r="C13" s="1939">
        <v>2</v>
      </c>
      <c r="D13" s="1939">
        <v>2</v>
      </c>
      <c r="E13" s="1939">
        <v>2</v>
      </c>
      <c r="F13" s="1940">
        <v>1</v>
      </c>
    </row>
    <row r="14" spans="1:6" ht="18" customHeight="1">
      <c r="A14" s="1937" t="s">
        <v>1815</v>
      </c>
      <c r="B14" s="1938">
        <v>1</v>
      </c>
      <c r="C14" s="1939">
        <v>1</v>
      </c>
      <c r="D14" s="1939">
        <v>1</v>
      </c>
      <c r="E14" s="1939">
        <v>1</v>
      </c>
      <c r="F14" s="1940">
        <v>1</v>
      </c>
    </row>
    <row r="15" spans="1:6" ht="21.75" customHeight="1" thickBot="1">
      <c r="A15" s="1924" t="s">
        <v>2</v>
      </c>
      <c r="B15" s="1941">
        <f>SUM(B5:B14)</f>
        <v>1884</v>
      </c>
      <c r="C15" s="1942">
        <f>SUM(C5:C14)</f>
        <v>1962</v>
      </c>
      <c r="D15" s="1942">
        <f>SUM(D5:D14)</f>
        <v>2079</v>
      </c>
      <c r="E15" s="1942">
        <f>SUM(E5:E14)</f>
        <v>2175</v>
      </c>
      <c r="F15" s="1943">
        <f>SUM(F5:F14)</f>
        <v>2265</v>
      </c>
    </row>
    <row r="16" spans="1:6" ht="18.75" customHeight="1" thickTop="1">
      <c r="A16" s="1834"/>
      <c r="B16" s="1834"/>
    </row>
    <row r="17" spans="1:7" ht="18" customHeight="1">
      <c r="A17" s="6913" t="s">
        <v>1802</v>
      </c>
      <c r="B17" s="6913"/>
      <c r="C17" s="2132"/>
      <c r="D17" s="2132"/>
      <c r="E17" s="2132"/>
      <c r="F17" s="2132"/>
      <c r="G17" s="2132"/>
    </row>
    <row r="18" spans="1:7" ht="15" customHeight="1">
      <c r="A18" s="6872" t="s">
        <v>1803</v>
      </c>
      <c r="B18" s="6872"/>
      <c r="C18" s="2133"/>
      <c r="D18" s="1834"/>
      <c r="E18" s="1834"/>
      <c r="F18" s="1834"/>
      <c r="G18" s="1834"/>
    </row>
    <row r="19" spans="1:7" ht="15.75" customHeight="1">
      <c r="A19" s="6845" t="s">
        <v>1816</v>
      </c>
      <c r="B19" s="6845"/>
      <c r="C19" s="6845"/>
      <c r="D19" s="1803"/>
      <c r="E19" s="1803"/>
      <c r="F19" s="1803"/>
      <c r="G19" s="1803"/>
    </row>
    <row r="20" spans="1:7" ht="17.25" customHeight="1">
      <c r="A20" s="6845" t="s">
        <v>1761</v>
      </c>
      <c r="B20" s="6845"/>
      <c r="C20" s="6845"/>
      <c r="D20" s="1803"/>
      <c r="E20" s="1803"/>
      <c r="F20" s="1803"/>
      <c r="G20" s="1803"/>
    </row>
  </sheetData>
  <mergeCells count="6">
    <mergeCell ref="A20:C20"/>
    <mergeCell ref="A2:F2"/>
    <mergeCell ref="A3:F3"/>
    <mergeCell ref="A17:B17"/>
    <mergeCell ref="A18:B18"/>
    <mergeCell ref="A19:C19"/>
  </mergeCells>
  <hyperlinks>
    <hyperlink ref="A1" r:id="rId1"/>
  </hyperlinks>
  <pageMargins left="0.62992125984251968" right="0.23622047244094491" top="0.74803149606299213" bottom="0.74803149606299213" header="0.31496062992125984" footer="0.31496062992125984"/>
  <pageSetup paperSize="9" fitToWidth="0" orientation="landscape" r:id="rId2"/>
  <headerFooter alignWithMargins="0">
    <oddFooter>&amp;R111</oddFooter>
  </headerFooter>
  <ignoredErrors>
    <ignoredError sqref="B15:F15" formulaRange="1"/>
  </ignoredErrors>
  <drawing r:id="rId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12">
    <pageSetUpPr fitToPage="1"/>
  </sheetPr>
  <dimension ref="A1:J39"/>
  <sheetViews>
    <sheetView view="pageBreakPreview" zoomScale="60" zoomScaleNormal="100" workbookViewId="0">
      <selection activeCell="A2" sqref="A2:F21"/>
    </sheetView>
  </sheetViews>
  <sheetFormatPr defaultRowHeight="12.75"/>
  <cols>
    <col min="1" max="1" width="34.42578125" style="1788" customWidth="1"/>
    <col min="2" max="6" width="25.7109375" style="1788" customWidth="1"/>
    <col min="7" max="16384" width="9.140625" style="1788"/>
  </cols>
  <sheetData>
    <row r="1" spans="1:6" s="1786" customFormat="1" ht="13.5" thickBot="1">
      <c r="A1" s="1785" t="s">
        <v>0</v>
      </c>
      <c r="F1" s="1928" t="s">
        <v>1</v>
      </c>
    </row>
    <row r="2" spans="1:6" ht="26.25" customHeight="1" thickTop="1">
      <c r="A2" s="6847" t="s">
        <v>1953</v>
      </c>
      <c r="B2" s="6848"/>
      <c r="C2" s="6848"/>
      <c r="D2" s="6848"/>
      <c r="E2" s="6848"/>
      <c r="F2" s="6849"/>
    </row>
    <row r="3" spans="1:6" ht="30.75" customHeight="1" thickBot="1">
      <c r="A3" s="6853" t="s">
        <v>1817</v>
      </c>
      <c r="B3" s="6854"/>
      <c r="C3" s="6854"/>
      <c r="D3" s="6854"/>
      <c r="E3" s="6854"/>
      <c r="F3" s="6855"/>
    </row>
    <row r="4" spans="1:6" ht="29.25" customHeight="1" thickBot="1">
      <c r="A4" s="6914" t="s">
        <v>1818</v>
      </c>
      <c r="B4" s="6915"/>
      <c r="C4" s="6915"/>
      <c r="D4" s="6915"/>
      <c r="E4" s="6915"/>
      <c r="F4" s="6916"/>
    </row>
    <row r="5" spans="1:6" ht="42.75" customHeight="1" thickBot="1">
      <c r="A5" s="5921" t="s">
        <v>1361</v>
      </c>
      <c r="B5" s="2152">
        <v>2009</v>
      </c>
      <c r="C5" s="5827">
        <v>2010</v>
      </c>
      <c r="D5" s="5827">
        <v>2011</v>
      </c>
      <c r="E5" s="5827">
        <v>2012</v>
      </c>
      <c r="F5" s="5828">
        <v>2013</v>
      </c>
    </row>
    <row r="6" spans="1:6" s="1803" customFormat="1" ht="20.100000000000001" customHeight="1">
      <c r="A6" s="1945" t="s">
        <v>1819</v>
      </c>
      <c r="B6" s="1946">
        <v>439</v>
      </c>
      <c r="C6" s="1947">
        <v>459</v>
      </c>
      <c r="D6" s="1947">
        <v>516</v>
      </c>
      <c r="E6" s="1947">
        <v>563</v>
      </c>
      <c r="F6" s="1948">
        <v>981</v>
      </c>
    </row>
    <row r="7" spans="1:6" s="1803" customFormat="1" ht="20.100000000000001" customHeight="1">
      <c r="A7" s="1937" t="s">
        <v>1820</v>
      </c>
      <c r="B7" s="1938">
        <v>649</v>
      </c>
      <c r="C7" s="1939">
        <v>641</v>
      </c>
      <c r="D7" s="1939">
        <v>638</v>
      </c>
      <c r="E7" s="1939">
        <v>633</v>
      </c>
      <c r="F7" s="1949">
        <v>1258</v>
      </c>
    </row>
    <row r="8" spans="1:6" s="1803" customFormat="1" ht="20.100000000000001" customHeight="1">
      <c r="A8" s="1937" t="s">
        <v>1417</v>
      </c>
      <c r="B8" s="1938">
        <v>122</v>
      </c>
      <c r="C8" s="1939">
        <v>139</v>
      </c>
      <c r="D8" s="1939">
        <v>161</v>
      </c>
      <c r="E8" s="1939">
        <v>179</v>
      </c>
      <c r="F8" s="1940">
        <v>228</v>
      </c>
    </row>
    <row r="9" spans="1:6" s="1803" customFormat="1" ht="20.100000000000001" customHeight="1">
      <c r="A9" s="1937" t="s">
        <v>1821</v>
      </c>
      <c r="B9" s="1938">
        <v>2</v>
      </c>
      <c r="C9" s="1939">
        <v>2</v>
      </c>
      <c r="D9" s="1939">
        <v>2</v>
      </c>
      <c r="E9" s="1939">
        <v>1</v>
      </c>
      <c r="F9" s="1940">
        <v>3</v>
      </c>
    </row>
    <row r="10" spans="1:6" s="1803" customFormat="1" ht="20.100000000000001" customHeight="1">
      <c r="A10" s="1937" t="s">
        <v>1822</v>
      </c>
      <c r="B10" s="1938">
        <v>1</v>
      </c>
      <c r="C10" s="1939">
        <v>1</v>
      </c>
      <c r="D10" s="1939">
        <v>1</v>
      </c>
      <c r="E10" s="1939">
        <v>1</v>
      </c>
      <c r="F10" s="1940">
        <v>1</v>
      </c>
    </row>
    <row r="11" spans="1:6" s="1803" customFormat="1" ht="20.100000000000001" customHeight="1">
      <c r="A11" s="1937" t="s">
        <v>1823</v>
      </c>
      <c r="B11" s="1938">
        <v>184</v>
      </c>
      <c r="C11" s="1939">
        <v>178</v>
      </c>
      <c r="D11" s="1939">
        <v>172</v>
      </c>
      <c r="E11" s="1939">
        <v>173</v>
      </c>
      <c r="F11" s="1940">
        <v>334</v>
      </c>
    </row>
    <row r="12" spans="1:6" s="1803" customFormat="1" ht="20.100000000000001" customHeight="1" thickBot="1">
      <c r="A12" s="1950" t="s">
        <v>2</v>
      </c>
      <c r="B12" s="1951">
        <v>1397</v>
      </c>
      <c r="C12" s="1952">
        <v>1420</v>
      </c>
      <c r="D12" s="1952">
        <v>1490</v>
      </c>
      <c r="E12" s="1952">
        <v>1550</v>
      </c>
      <c r="F12" s="1953">
        <v>2805</v>
      </c>
    </row>
    <row r="13" spans="1:6" s="1803" customFormat="1" ht="20.25" customHeight="1">
      <c r="A13" s="6917"/>
      <c r="B13" s="6918"/>
      <c r="C13" s="6918"/>
      <c r="D13" s="6918"/>
      <c r="E13" s="6918"/>
      <c r="F13" s="6919"/>
    </row>
    <row r="14" spans="1:6" s="1803" customFormat="1" ht="26.25" customHeight="1" thickBot="1">
      <c r="A14" s="6920" t="s">
        <v>1824</v>
      </c>
      <c r="B14" s="6911"/>
      <c r="C14" s="6911"/>
      <c r="D14" s="6911"/>
      <c r="E14" s="6911"/>
      <c r="F14" s="6912"/>
    </row>
    <row r="15" spans="1:6" s="1803" customFormat="1" ht="36.75" customHeight="1" thickBot="1">
      <c r="A15" s="5921" t="s">
        <v>1361</v>
      </c>
      <c r="B15" s="2153">
        <v>2009</v>
      </c>
      <c r="C15" s="1931">
        <v>2010</v>
      </c>
      <c r="D15" s="1931">
        <v>2011</v>
      </c>
      <c r="E15" s="1931">
        <v>2012</v>
      </c>
      <c r="F15" s="1932">
        <v>2013</v>
      </c>
    </row>
    <row r="16" spans="1:6" s="1803" customFormat="1" ht="20.100000000000001" customHeight="1">
      <c r="A16" s="1933" t="s">
        <v>1819</v>
      </c>
      <c r="B16" s="1934">
        <v>4</v>
      </c>
      <c r="C16" s="1935">
        <v>5</v>
      </c>
      <c r="D16" s="1935">
        <v>111</v>
      </c>
      <c r="E16" s="1935">
        <v>102</v>
      </c>
      <c r="F16" s="1936">
        <v>26</v>
      </c>
    </row>
    <row r="17" spans="1:10" s="1803" customFormat="1" ht="20.100000000000001" customHeight="1">
      <c r="A17" s="1937" t="s">
        <v>1820</v>
      </c>
      <c r="B17" s="1938">
        <v>1</v>
      </c>
      <c r="C17" s="1939">
        <v>2</v>
      </c>
      <c r="D17" s="1939">
        <v>406</v>
      </c>
      <c r="E17" s="1939">
        <v>389</v>
      </c>
      <c r="F17" s="1940">
        <v>37</v>
      </c>
      <c r="H17" s="1788"/>
      <c r="I17" s="1788"/>
    </row>
    <row r="18" spans="1:10" s="1803" customFormat="1" ht="20.100000000000001" customHeight="1">
      <c r="A18" s="1937" t="s">
        <v>1417</v>
      </c>
      <c r="B18" s="1938">
        <v>2</v>
      </c>
      <c r="C18" s="1939">
        <v>2</v>
      </c>
      <c r="D18" s="1939">
        <v>20</v>
      </c>
      <c r="E18" s="1939">
        <v>21</v>
      </c>
      <c r="F18" s="1940">
        <v>51</v>
      </c>
      <c r="H18" s="1834"/>
      <c r="I18" s="1834"/>
    </row>
    <row r="19" spans="1:10" s="1803" customFormat="1" ht="20.100000000000001" customHeight="1">
      <c r="A19" s="1937" t="s">
        <v>1823</v>
      </c>
      <c r="B19" s="1938">
        <v>0</v>
      </c>
      <c r="C19" s="1939" t="s">
        <v>9</v>
      </c>
      <c r="D19" s="1939">
        <v>64</v>
      </c>
      <c r="E19" s="1939">
        <v>56</v>
      </c>
      <c r="F19" s="1940">
        <v>5</v>
      </c>
      <c r="H19" s="1836"/>
      <c r="I19" s="1836"/>
    </row>
    <row r="20" spans="1:10" s="1803" customFormat="1" ht="20.100000000000001" customHeight="1">
      <c r="A20" s="1955" t="s">
        <v>2</v>
      </c>
      <c r="B20" s="1956">
        <v>7</v>
      </c>
      <c r="C20" s="1957">
        <v>9</v>
      </c>
      <c r="D20" s="1957">
        <v>601</v>
      </c>
      <c r="E20" s="1957">
        <v>568</v>
      </c>
      <c r="F20" s="1958">
        <v>119</v>
      </c>
      <c r="H20" s="1858"/>
      <c r="I20" s="1858"/>
    </row>
    <row r="21" spans="1:10" s="1803" customFormat="1" ht="20.100000000000001" customHeight="1" thickBot="1">
      <c r="A21" s="1959" t="s">
        <v>680</v>
      </c>
      <c r="B21" s="1960">
        <v>1404</v>
      </c>
      <c r="C21" s="1961">
        <v>1429</v>
      </c>
      <c r="D21" s="1961">
        <v>2091</v>
      </c>
      <c r="E21" s="1961">
        <v>2118</v>
      </c>
      <c r="F21" s="1962">
        <v>2924</v>
      </c>
      <c r="H21" s="1788"/>
      <c r="I21" s="1788"/>
    </row>
    <row r="22" spans="1:10" ht="18.75" customHeight="1" thickTop="1">
      <c r="A22" s="1834"/>
      <c r="B22" s="1834"/>
    </row>
    <row r="23" spans="1:10" ht="18" customHeight="1">
      <c r="A23" s="1927" t="s">
        <v>1802</v>
      </c>
      <c r="B23" s="1834"/>
      <c r="C23" s="1834"/>
      <c r="D23" s="1834"/>
      <c r="E23" s="1834"/>
      <c r="F23" s="1834"/>
      <c r="G23" s="1834"/>
      <c r="J23" s="1834"/>
    </row>
    <row r="24" spans="1:10" ht="15" customHeight="1">
      <c r="A24" s="6872" t="s">
        <v>1803</v>
      </c>
      <c r="B24" s="6872"/>
      <c r="C24" s="6872"/>
      <c r="D24" s="1834"/>
      <c r="E24" s="1834"/>
      <c r="F24" s="1834"/>
      <c r="G24" s="1834"/>
      <c r="J24" s="1834"/>
    </row>
    <row r="25" spans="1:10" ht="15" customHeight="1">
      <c r="A25" s="6845" t="s">
        <v>1816</v>
      </c>
      <c r="B25" s="6845"/>
      <c r="C25" s="6845"/>
      <c r="D25" s="6845"/>
      <c r="E25" s="6845"/>
      <c r="H25" s="1836"/>
    </row>
    <row r="26" spans="1:10" ht="14.25" customHeight="1">
      <c r="A26" s="1835" t="s">
        <v>1761</v>
      </c>
      <c r="B26" s="1836"/>
      <c r="C26" s="1836"/>
      <c r="D26" s="1836"/>
      <c r="H26" s="1836"/>
    </row>
    <row r="36" ht="28.5" customHeight="1"/>
    <row r="37" ht="20.100000000000001" customHeight="1"/>
    <row r="38" ht="20.100000000000001" customHeight="1"/>
    <row r="39" ht="20.100000000000001" customHeight="1"/>
  </sheetData>
  <mergeCells count="7">
    <mergeCell ref="A25:E25"/>
    <mergeCell ref="A2:F2"/>
    <mergeCell ref="A3:F3"/>
    <mergeCell ref="A4:F4"/>
    <mergeCell ref="A13:F13"/>
    <mergeCell ref="A14:F14"/>
    <mergeCell ref="A24:C24"/>
  </mergeCells>
  <hyperlinks>
    <hyperlink ref="A1" r:id="rId1"/>
  </hyperlinks>
  <pageMargins left="0.74803149606299213" right="0.74803149606299213" top="0.98425196850393704" bottom="0.98425196850393704" header="0.51181102362204722" footer="0.51181102362204722"/>
  <pageSetup paperSize="9" scale="81" fitToHeight="0" orientation="landscape" r:id="rId2"/>
  <headerFooter alignWithMargins="0">
    <oddFooter>&amp;R112</oddFooter>
  </headerFooter>
  <drawing r:id="rId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13">
    <pageSetUpPr fitToPage="1"/>
  </sheetPr>
  <dimension ref="A1:Z49"/>
  <sheetViews>
    <sheetView view="pageBreakPreview" zoomScale="60" zoomScaleNormal="100" workbookViewId="0">
      <selection activeCell="H15" sqref="H15"/>
    </sheetView>
  </sheetViews>
  <sheetFormatPr defaultRowHeight="12.75"/>
  <cols>
    <col min="1" max="1" width="18.42578125" style="1788" customWidth="1"/>
    <col min="2" max="5" width="9.140625" style="1788"/>
    <col min="6" max="6" width="10" style="1788" customWidth="1"/>
    <col min="7" max="16384" width="9.140625" style="1788"/>
  </cols>
  <sheetData>
    <row r="1" spans="1:26" s="1786" customFormat="1" ht="13.5" thickBot="1">
      <c r="A1" s="1785" t="s">
        <v>0</v>
      </c>
      <c r="Z1" s="1787" t="s">
        <v>1</v>
      </c>
    </row>
    <row r="2" spans="1:26" ht="26.25" customHeight="1" thickTop="1">
      <c r="A2" s="6847" t="s">
        <v>1952</v>
      </c>
      <c r="B2" s="6848"/>
      <c r="C2" s="6848"/>
      <c r="D2" s="6848"/>
      <c r="E2" s="6848"/>
      <c r="F2" s="6848"/>
      <c r="G2" s="6848"/>
      <c r="H2" s="6848"/>
      <c r="I2" s="6848"/>
      <c r="J2" s="6848"/>
      <c r="K2" s="6848"/>
      <c r="L2" s="6848"/>
      <c r="M2" s="6848"/>
      <c r="N2" s="6848"/>
      <c r="O2" s="6848"/>
      <c r="P2" s="6848"/>
      <c r="Q2" s="6848"/>
      <c r="R2" s="6848"/>
      <c r="S2" s="6848"/>
      <c r="T2" s="6848"/>
      <c r="U2" s="6848"/>
      <c r="V2" s="6848"/>
      <c r="W2" s="6848"/>
      <c r="X2" s="6848"/>
      <c r="Y2" s="6848"/>
      <c r="Z2" s="6849"/>
    </row>
    <row r="3" spans="1:26" ht="27.75" customHeight="1" thickBot="1">
      <c r="A3" s="6853" t="s">
        <v>1825</v>
      </c>
      <c r="B3" s="6854"/>
      <c r="C3" s="6854"/>
      <c r="D3" s="6854"/>
      <c r="E3" s="6854"/>
      <c r="F3" s="6854"/>
      <c r="G3" s="6854"/>
      <c r="H3" s="6854"/>
      <c r="I3" s="6854"/>
      <c r="J3" s="6854"/>
      <c r="K3" s="6854"/>
      <c r="L3" s="6854"/>
      <c r="M3" s="6854"/>
      <c r="N3" s="6854"/>
      <c r="O3" s="6854"/>
      <c r="P3" s="6854"/>
      <c r="Q3" s="6854"/>
      <c r="R3" s="6854"/>
      <c r="S3" s="6854"/>
      <c r="T3" s="6854"/>
      <c r="U3" s="6854"/>
      <c r="V3" s="6854"/>
      <c r="W3" s="6854"/>
      <c r="X3" s="6854"/>
      <c r="Y3" s="6854"/>
      <c r="Z3" s="6855"/>
    </row>
    <row r="4" spans="1:26" ht="33" customHeight="1" thickBot="1">
      <c r="A4" s="6926" t="s">
        <v>966</v>
      </c>
      <c r="B4" s="6903">
        <v>2009</v>
      </c>
      <c r="C4" s="6904"/>
      <c r="D4" s="6904"/>
      <c r="E4" s="6904"/>
      <c r="F4" s="6905"/>
      <c r="G4" s="6903">
        <v>2010</v>
      </c>
      <c r="H4" s="6904"/>
      <c r="I4" s="6904"/>
      <c r="J4" s="6904"/>
      <c r="K4" s="6905"/>
      <c r="L4" s="6903">
        <v>2011</v>
      </c>
      <c r="M4" s="6904"/>
      <c r="N4" s="6904"/>
      <c r="O4" s="6904"/>
      <c r="P4" s="6904"/>
      <c r="Q4" s="6903">
        <v>2012</v>
      </c>
      <c r="R4" s="6904"/>
      <c r="S4" s="6904"/>
      <c r="T4" s="6904"/>
      <c r="U4" s="6904"/>
      <c r="V4" s="6908">
        <v>2013</v>
      </c>
      <c r="W4" s="6909"/>
      <c r="X4" s="6909"/>
      <c r="Y4" s="6909"/>
      <c r="Z4" s="6910"/>
    </row>
    <row r="5" spans="1:26" ht="61.5" customHeight="1">
      <c r="A5" s="6926"/>
      <c r="B5" s="6925" t="s">
        <v>1826</v>
      </c>
      <c r="C5" s="6891"/>
      <c r="D5" s="6891"/>
      <c r="E5" s="6891"/>
      <c r="F5" s="6922" t="s">
        <v>2</v>
      </c>
      <c r="G5" s="6921" t="s">
        <v>1826</v>
      </c>
      <c r="H5" s="6891"/>
      <c r="I5" s="6891"/>
      <c r="J5" s="6891"/>
      <c r="K5" s="6922" t="s">
        <v>2</v>
      </c>
      <c r="L5" s="6921" t="s">
        <v>1826</v>
      </c>
      <c r="M5" s="6891"/>
      <c r="N5" s="6891"/>
      <c r="O5" s="6891"/>
      <c r="P5" s="6922" t="s">
        <v>2</v>
      </c>
      <c r="Q5" s="6921" t="s">
        <v>1826</v>
      </c>
      <c r="R5" s="6891"/>
      <c r="S5" s="6891"/>
      <c r="T5" s="6891"/>
      <c r="U5" s="6922" t="s">
        <v>2</v>
      </c>
      <c r="V5" s="6921" t="s">
        <v>1826</v>
      </c>
      <c r="W5" s="6891"/>
      <c r="X5" s="6891"/>
      <c r="Y5" s="6891"/>
      <c r="Z5" s="6927" t="s">
        <v>2</v>
      </c>
    </row>
    <row r="6" spans="1:26" ht="69" customHeight="1" thickBot="1">
      <c r="A6" s="6926"/>
      <c r="B6" s="1963" t="s">
        <v>1722</v>
      </c>
      <c r="C6" s="1910" t="s">
        <v>1827</v>
      </c>
      <c r="D6" s="1910" t="s">
        <v>1828</v>
      </c>
      <c r="E6" s="1910" t="s">
        <v>1041</v>
      </c>
      <c r="F6" s="6923"/>
      <c r="G6" s="1964" t="s">
        <v>1722</v>
      </c>
      <c r="H6" s="1910" t="s">
        <v>1827</v>
      </c>
      <c r="I6" s="1910" t="s">
        <v>1828</v>
      </c>
      <c r="J6" s="1910" t="s">
        <v>1041</v>
      </c>
      <c r="K6" s="6923"/>
      <c r="L6" s="1964" t="s">
        <v>1722</v>
      </c>
      <c r="M6" s="1910" t="s">
        <v>1827</v>
      </c>
      <c r="N6" s="1910" t="s">
        <v>1828</v>
      </c>
      <c r="O6" s="1910" t="s">
        <v>1041</v>
      </c>
      <c r="P6" s="6923"/>
      <c r="Q6" s="1964" t="s">
        <v>1722</v>
      </c>
      <c r="R6" s="1910" t="s">
        <v>1827</v>
      </c>
      <c r="S6" s="1910" t="s">
        <v>1828</v>
      </c>
      <c r="T6" s="1910" t="s">
        <v>1041</v>
      </c>
      <c r="U6" s="6923"/>
      <c r="V6" s="1964" t="s">
        <v>1722</v>
      </c>
      <c r="W6" s="1910" t="s">
        <v>1827</v>
      </c>
      <c r="X6" s="1910" t="s">
        <v>1828</v>
      </c>
      <c r="Y6" s="1910" t="s">
        <v>1041</v>
      </c>
      <c r="Z6" s="6928"/>
    </row>
    <row r="7" spans="1:26" s="1803" customFormat="1" ht="24" customHeight="1">
      <c r="A7" s="1965" t="s">
        <v>1829</v>
      </c>
      <c r="B7" s="1934">
        <v>1</v>
      </c>
      <c r="C7" s="1935">
        <v>4</v>
      </c>
      <c r="D7" s="1935">
        <v>1</v>
      </c>
      <c r="E7" s="1935">
        <v>6</v>
      </c>
      <c r="F7" s="1966">
        <f>SUM(B7:E7)</f>
        <v>12</v>
      </c>
      <c r="G7" s="1967">
        <v>1</v>
      </c>
      <c r="H7" s="1968">
        <v>6</v>
      </c>
      <c r="I7" s="1968" t="s">
        <v>9</v>
      </c>
      <c r="J7" s="1968">
        <v>6</v>
      </c>
      <c r="K7" s="1966">
        <f>SUM(G7:J7)</f>
        <v>13</v>
      </c>
      <c r="L7" s="1934">
        <v>1</v>
      </c>
      <c r="M7" s="1935">
        <v>6</v>
      </c>
      <c r="N7" s="1968" t="s">
        <v>9</v>
      </c>
      <c r="O7" s="1935">
        <v>6</v>
      </c>
      <c r="P7" s="1969">
        <f>SUM(L7:O7)</f>
        <v>13</v>
      </c>
      <c r="Q7" s="1934">
        <v>2</v>
      </c>
      <c r="R7" s="1935">
        <v>6</v>
      </c>
      <c r="S7" s="1968">
        <v>1</v>
      </c>
      <c r="T7" s="1935">
        <v>7</v>
      </c>
      <c r="U7" s="1969">
        <f t="shared" ref="U7:U25" si="0">SUM(Q7:T7)</f>
        <v>16</v>
      </c>
      <c r="V7" s="1934">
        <v>2</v>
      </c>
      <c r="W7" s="1935">
        <v>6</v>
      </c>
      <c r="X7" s="1968">
        <v>4</v>
      </c>
      <c r="Y7" s="1935">
        <v>6</v>
      </c>
      <c r="Z7" s="1970">
        <v>18</v>
      </c>
    </row>
    <row r="8" spans="1:26" s="1803" customFormat="1" ht="24" customHeight="1">
      <c r="A8" s="1971" t="s">
        <v>1830</v>
      </c>
      <c r="B8" s="1946" t="s">
        <v>9</v>
      </c>
      <c r="C8" s="1947" t="s">
        <v>9</v>
      </c>
      <c r="D8" s="1947" t="s">
        <v>9</v>
      </c>
      <c r="E8" s="1947" t="s">
        <v>9</v>
      </c>
      <c r="F8" s="1972" t="s">
        <v>9</v>
      </c>
      <c r="G8" s="1946" t="s">
        <v>9</v>
      </c>
      <c r="H8" s="1947" t="s">
        <v>9</v>
      </c>
      <c r="I8" s="1947" t="s">
        <v>9</v>
      </c>
      <c r="J8" s="1947" t="s">
        <v>9</v>
      </c>
      <c r="K8" s="1972" t="s">
        <v>9</v>
      </c>
      <c r="L8" s="1946" t="s">
        <v>9</v>
      </c>
      <c r="M8" s="1947" t="s">
        <v>9</v>
      </c>
      <c r="N8" s="1947" t="s">
        <v>9</v>
      </c>
      <c r="O8" s="1947" t="s">
        <v>9</v>
      </c>
      <c r="P8" s="1973" t="s">
        <v>9</v>
      </c>
      <c r="Q8" s="1946" t="s">
        <v>9</v>
      </c>
      <c r="R8" s="1947" t="s">
        <v>9</v>
      </c>
      <c r="S8" s="1947">
        <v>1</v>
      </c>
      <c r="T8" s="1947" t="s">
        <v>9</v>
      </c>
      <c r="U8" s="1973">
        <f t="shared" si="0"/>
        <v>1</v>
      </c>
      <c r="V8" s="1946" t="s">
        <v>9</v>
      </c>
      <c r="W8" s="1947" t="s">
        <v>9</v>
      </c>
      <c r="X8" s="1947" t="s">
        <v>9</v>
      </c>
      <c r="Y8" s="1947" t="s">
        <v>9</v>
      </c>
      <c r="Z8" s="1974" t="s">
        <v>9</v>
      </c>
    </row>
    <row r="9" spans="1:26" s="1803" customFormat="1" ht="24" customHeight="1">
      <c r="A9" s="1971" t="s">
        <v>1831</v>
      </c>
      <c r="B9" s="1946" t="s">
        <v>9</v>
      </c>
      <c r="C9" s="1947" t="s">
        <v>9</v>
      </c>
      <c r="D9" s="1947" t="s">
        <v>9</v>
      </c>
      <c r="E9" s="1947" t="s">
        <v>9</v>
      </c>
      <c r="F9" s="1972" t="s">
        <v>9</v>
      </c>
      <c r="G9" s="1946" t="s">
        <v>9</v>
      </c>
      <c r="H9" s="1947" t="s">
        <v>9</v>
      </c>
      <c r="I9" s="1947" t="s">
        <v>9</v>
      </c>
      <c r="J9" s="1947" t="s">
        <v>9</v>
      </c>
      <c r="K9" s="1972" t="s">
        <v>9</v>
      </c>
      <c r="L9" s="1946" t="s">
        <v>9</v>
      </c>
      <c r="M9" s="1947" t="s">
        <v>9</v>
      </c>
      <c r="N9" s="1947" t="s">
        <v>9</v>
      </c>
      <c r="O9" s="1947" t="s">
        <v>9</v>
      </c>
      <c r="P9" s="1973" t="s">
        <v>9</v>
      </c>
      <c r="Q9" s="1946">
        <v>1</v>
      </c>
      <c r="R9" s="1947" t="s">
        <v>9</v>
      </c>
      <c r="S9" s="1947" t="s">
        <v>9</v>
      </c>
      <c r="T9" s="1947" t="s">
        <v>9</v>
      </c>
      <c r="U9" s="1973">
        <f t="shared" si="0"/>
        <v>1</v>
      </c>
      <c r="V9" s="1946">
        <v>1</v>
      </c>
      <c r="W9" s="1947" t="s">
        <v>9</v>
      </c>
      <c r="X9" s="1947" t="s">
        <v>9</v>
      </c>
      <c r="Y9" s="1947" t="s">
        <v>9</v>
      </c>
      <c r="Z9" s="1974">
        <f t="shared" ref="Z9:Z25" si="1">SUM(V9:Y9)</f>
        <v>1</v>
      </c>
    </row>
    <row r="10" spans="1:26" s="1803" customFormat="1" ht="24" customHeight="1">
      <c r="A10" s="1975" t="s">
        <v>1832</v>
      </c>
      <c r="B10" s="1938" t="s">
        <v>9</v>
      </c>
      <c r="C10" s="1939">
        <v>1</v>
      </c>
      <c r="D10" s="1939" t="s">
        <v>9</v>
      </c>
      <c r="E10" s="1939">
        <v>1</v>
      </c>
      <c r="F10" s="1976">
        <f>SUM(B10:E10)</f>
        <v>2</v>
      </c>
      <c r="G10" s="1977" t="s">
        <v>9</v>
      </c>
      <c r="H10" s="1978">
        <v>1</v>
      </c>
      <c r="I10" s="1978" t="s">
        <v>9</v>
      </c>
      <c r="J10" s="1978">
        <v>2</v>
      </c>
      <c r="K10" s="1976">
        <f>SUM(G10:J10)</f>
        <v>3</v>
      </c>
      <c r="L10" s="1938" t="s">
        <v>9</v>
      </c>
      <c r="M10" s="1939" t="s">
        <v>9</v>
      </c>
      <c r="N10" s="1978" t="s">
        <v>9</v>
      </c>
      <c r="O10" s="1939">
        <v>2</v>
      </c>
      <c r="P10" s="1979">
        <f>SUM(L10:O10)</f>
        <v>2</v>
      </c>
      <c r="Q10" s="1938" t="s">
        <v>9</v>
      </c>
      <c r="R10" s="1939">
        <v>1</v>
      </c>
      <c r="S10" s="1978" t="s">
        <v>9</v>
      </c>
      <c r="T10" s="1939">
        <v>2</v>
      </c>
      <c r="U10" s="1979">
        <f t="shared" si="0"/>
        <v>3</v>
      </c>
      <c r="V10" s="1938" t="s">
        <v>9</v>
      </c>
      <c r="W10" s="1939">
        <v>1</v>
      </c>
      <c r="X10" s="1978" t="s">
        <v>9</v>
      </c>
      <c r="Y10" s="1939">
        <v>2</v>
      </c>
      <c r="Z10" s="1980">
        <f t="shared" si="1"/>
        <v>3</v>
      </c>
    </row>
    <row r="11" spans="1:26" s="1803" customFormat="1" ht="24" customHeight="1">
      <c r="A11" s="1975" t="s">
        <v>1833</v>
      </c>
      <c r="B11" s="1938" t="s">
        <v>9</v>
      </c>
      <c r="C11" s="1939" t="s">
        <v>9</v>
      </c>
      <c r="D11" s="1939" t="s">
        <v>9</v>
      </c>
      <c r="E11" s="1939">
        <v>1</v>
      </c>
      <c r="F11" s="1976">
        <f>SUM(B11:E11)</f>
        <v>1</v>
      </c>
      <c r="G11" s="1977" t="s">
        <v>9</v>
      </c>
      <c r="H11" s="1978" t="s">
        <v>9</v>
      </c>
      <c r="I11" s="1978" t="s">
        <v>9</v>
      </c>
      <c r="J11" s="1978">
        <v>1</v>
      </c>
      <c r="K11" s="1976">
        <f>SUM(G11:J11)</f>
        <v>1</v>
      </c>
      <c r="L11" s="1938" t="s">
        <v>9</v>
      </c>
      <c r="M11" s="1939" t="s">
        <v>9</v>
      </c>
      <c r="N11" s="1978" t="s">
        <v>9</v>
      </c>
      <c r="O11" s="1939">
        <v>2</v>
      </c>
      <c r="P11" s="1979">
        <f>SUM(L11:O11)</f>
        <v>2</v>
      </c>
      <c r="Q11" s="1938" t="s">
        <v>9</v>
      </c>
      <c r="R11" s="1939" t="s">
        <v>9</v>
      </c>
      <c r="S11" s="1978" t="s">
        <v>9</v>
      </c>
      <c r="T11" s="1939">
        <v>2</v>
      </c>
      <c r="U11" s="1979">
        <f t="shared" si="0"/>
        <v>2</v>
      </c>
      <c r="V11" s="1938">
        <v>1</v>
      </c>
      <c r="W11" s="1939" t="s">
        <v>9</v>
      </c>
      <c r="X11" s="1978" t="s">
        <v>9</v>
      </c>
      <c r="Y11" s="1939">
        <v>1</v>
      </c>
      <c r="Z11" s="1980">
        <f t="shared" si="1"/>
        <v>2</v>
      </c>
    </row>
    <row r="12" spans="1:26" s="1803" customFormat="1" ht="24" customHeight="1">
      <c r="A12" s="1975" t="s">
        <v>1834</v>
      </c>
      <c r="B12" s="1938">
        <v>1</v>
      </c>
      <c r="C12" s="1939" t="s">
        <v>9</v>
      </c>
      <c r="D12" s="1939" t="s">
        <v>9</v>
      </c>
      <c r="E12" s="1939">
        <v>1</v>
      </c>
      <c r="F12" s="1976">
        <f>SUM(B12:E12)</f>
        <v>2</v>
      </c>
      <c r="G12" s="1977">
        <v>1</v>
      </c>
      <c r="H12" s="1978">
        <v>1</v>
      </c>
      <c r="I12" s="1978" t="s">
        <v>9</v>
      </c>
      <c r="J12" s="1978"/>
      <c r="K12" s="1976">
        <f>SUM(G12:J12)</f>
        <v>2</v>
      </c>
      <c r="L12" s="1938">
        <v>1</v>
      </c>
      <c r="M12" s="1939">
        <v>1</v>
      </c>
      <c r="N12" s="1978" t="s">
        <v>9</v>
      </c>
      <c r="O12" s="1978" t="s">
        <v>9</v>
      </c>
      <c r="P12" s="1979">
        <f>SUM(L12:O12)</f>
        <v>2</v>
      </c>
      <c r="Q12" s="1938">
        <v>2</v>
      </c>
      <c r="R12" s="1939" t="s">
        <v>9</v>
      </c>
      <c r="S12" s="1978" t="s">
        <v>9</v>
      </c>
      <c r="T12" s="1978" t="s">
        <v>9</v>
      </c>
      <c r="U12" s="1979">
        <f t="shared" si="0"/>
        <v>2</v>
      </c>
      <c r="V12" s="1938">
        <v>2</v>
      </c>
      <c r="W12" s="1939" t="s">
        <v>9</v>
      </c>
      <c r="X12" s="1978" t="s">
        <v>9</v>
      </c>
      <c r="Y12" s="1978" t="s">
        <v>9</v>
      </c>
      <c r="Z12" s="1980">
        <f t="shared" si="1"/>
        <v>2</v>
      </c>
    </row>
    <row r="13" spans="1:26" s="1803" customFormat="1" ht="24" customHeight="1">
      <c r="A13" s="1975" t="s">
        <v>1835</v>
      </c>
      <c r="B13" s="1938" t="s">
        <v>9</v>
      </c>
      <c r="C13" s="1939" t="s">
        <v>9</v>
      </c>
      <c r="D13" s="1939" t="s">
        <v>9</v>
      </c>
      <c r="E13" s="1939">
        <v>2</v>
      </c>
      <c r="F13" s="1976">
        <f>SUM(D13:E13)</f>
        <v>2</v>
      </c>
      <c r="G13" s="1977" t="s">
        <v>9</v>
      </c>
      <c r="H13" s="1978" t="s">
        <v>9</v>
      </c>
      <c r="I13" s="1978" t="s">
        <v>9</v>
      </c>
      <c r="J13" s="1978">
        <v>2</v>
      </c>
      <c r="K13" s="1976">
        <f>SUM(I13:J13)</f>
        <v>2</v>
      </c>
      <c r="L13" s="1938" t="s">
        <v>9</v>
      </c>
      <c r="M13" s="1978" t="s">
        <v>9</v>
      </c>
      <c r="N13" s="1978" t="s">
        <v>9</v>
      </c>
      <c r="O13" s="1939">
        <v>2</v>
      </c>
      <c r="P13" s="1979">
        <f>SUM(N13:O13)</f>
        <v>2</v>
      </c>
      <c r="Q13" s="1938" t="s">
        <v>9</v>
      </c>
      <c r="R13" s="1978" t="s">
        <v>9</v>
      </c>
      <c r="S13" s="1978" t="s">
        <v>9</v>
      </c>
      <c r="T13" s="1939">
        <v>2</v>
      </c>
      <c r="U13" s="1979">
        <f t="shared" si="0"/>
        <v>2</v>
      </c>
      <c r="V13" s="1938" t="s">
        <v>9</v>
      </c>
      <c r="W13" s="1978" t="s">
        <v>9</v>
      </c>
      <c r="X13" s="1978" t="s">
        <v>9</v>
      </c>
      <c r="Y13" s="1939">
        <v>2</v>
      </c>
      <c r="Z13" s="1980">
        <f t="shared" si="1"/>
        <v>2</v>
      </c>
    </row>
    <row r="14" spans="1:26" s="1803" customFormat="1" ht="24" customHeight="1">
      <c r="A14" s="1975" t="s">
        <v>1836</v>
      </c>
      <c r="B14" s="1938" t="s">
        <v>9</v>
      </c>
      <c r="C14" s="1939" t="s">
        <v>9</v>
      </c>
      <c r="D14" s="1939" t="s">
        <v>9</v>
      </c>
      <c r="E14" s="1939">
        <v>2</v>
      </c>
      <c r="F14" s="1976">
        <f>SUM(D14:E14)</f>
        <v>2</v>
      </c>
      <c r="G14" s="1977" t="s">
        <v>9</v>
      </c>
      <c r="H14" s="1978" t="s">
        <v>9</v>
      </c>
      <c r="I14" s="1978" t="s">
        <v>9</v>
      </c>
      <c r="J14" s="1978">
        <v>1</v>
      </c>
      <c r="K14" s="1976">
        <f>SUM(I14:J14)</f>
        <v>1</v>
      </c>
      <c r="L14" s="1938" t="s">
        <v>9</v>
      </c>
      <c r="M14" s="1978" t="s">
        <v>9</v>
      </c>
      <c r="N14" s="1978" t="s">
        <v>9</v>
      </c>
      <c r="O14" s="1939">
        <v>1</v>
      </c>
      <c r="P14" s="1979">
        <f>SUM(N14:O14)</f>
        <v>1</v>
      </c>
      <c r="Q14" s="1938" t="s">
        <v>9</v>
      </c>
      <c r="R14" s="1978" t="s">
        <v>9</v>
      </c>
      <c r="S14" s="1978" t="s">
        <v>9</v>
      </c>
      <c r="T14" s="1939">
        <v>2</v>
      </c>
      <c r="U14" s="1979">
        <f t="shared" si="0"/>
        <v>2</v>
      </c>
      <c r="V14" s="1938" t="s">
        <v>9</v>
      </c>
      <c r="W14" s="1978" t="s">
        <v>9</v>
      </c>
      <c r="X14" s="1978" t="s">
        <v>9</v>
      </c>
      <c r="Y14" s="1939">
        <v>2</v>
      </c>
      <c r="Z14" s="1980">
        <f t="shared" si="1"/>
        <v>2</v>
      </c>
    </row>
    <row r="15" spans="1:26" s="1803" customFormat="1" ht="24" customHeight="1">
      <c r="A15" s="1975" t="s">
        <v>1837</v>
      </c>
      <c r="B15" s="1938" t="s">
        <v>9</v>
      </c>
      <c r="C15" s="1939" t="s">
        <v>9</v>
      </c>
      <c r="D15" s="1939" t="s">
        <v>9</v>
      </c>
      <c r="E15" s="1939">
        <v>1</v>
      </c>
      <c r="F15" s="1976">
        <f>SUM(D15:E15)</f>
        <v>1</v>
      </c>
      <c r="G15" s="1977" t="s">
        <v>9</v>
      </c>
      <c r="H15" s="1978" t="s">
        <v>9</v>
      </c>
      <c r="I15" s="1978" t="s">
        <v>9</v>
      </c>
      <c r="J15" s="1978">
        <v>1</v>
      </c>
      <c r="K15" s="1976">
        <f>SUM(I15:J15)</f>
        <v>1</v>
      </c>
      <c r="L15" s="1978" t="s">
        <v>9</v>
      </c>
      <c r="M15" s="1978" t="s">
        <v>9</v>
      </c>
      <c r="N15" s="1978" t="s">
        <v>9</v>
      </c>
      <c r="O15" s="1939">
        <v>1</v>
      </c>
      <c r="P15" s="1979">
        <f>SUM(N15:O15)</f>
        <v>1</v>
      </c>
      <c r="Q15" s="1938" t="s">
        <v>9</v>
      </c>
      <c r="R15" s="1978" t="s">
        <v>9</v>
      </c>
      <c r="S15" s="1978" t="s">
        <v>9</v>
      </c>
      <c r="T15" s="1939" t="s">
        <v>9</v>
      </c>
      <c r="U15" s="1979">
        <f t="shared" si="0"/>
        <v>0</v>
      </c>
      <c r="V15" s="1938" t="s">
        <v>9</v>
      </c>
      <c r="W15" s="1978" t="s">
        <v>9</v>
      </c>
      <c r="X15" s="1978" t="s">
        <v>9</v>
      </c>
      <c r="Y15" s="1939">
        <v>1</v>
      </c>
      <c r="Z15" s="1980">
        <v>1</v>
      </c>
    </row>
    <row r="16" spans="1:26" s="1803" customFormat="1" ht="24" customHeight="1">
      <c r="A16" s="1975" t="s">
        <v>1838</v>
      </c>
      <c r="B16" s="1938" t="s">
        <v>9</v>
      </c>
      <c r="C16" s="1939" t="s">
        <v>9</v>
      </c>
      <c r="D16" s="1939" t="s">
        <v>9</v>
      </c>
      <c r="E16" s="1939" t="s">
        <v>9</v>
      </c>
      <c r="F16" s="1981" t="s">
        <v>9</v>
      </c>
      <c r="G16" s="1938" t="s">
        <v>9</v>
      </c>
      <c r="H16" s="1939" t="s">
        <v>9</v>
      </c>
      <c r="I16" s="1939" t="s">
        <v>9</v>
      </c>
      <c r="J16" s="1939" t="s">
        <v>9</v>
      </c>
      <c r="K16" s="1981" t="s">
        <v>9</v>
      </c>
      <c r="L16" s="1978" t="s">
        <v>9</v>
      </c>
      <c r="M16" s="1939">
        <v>1</v>
      </c>
      <c r="N16" s="1939" t="s">
        <v>9</v>
      </c>
      <c r="O16" s="1978" t="s">
        <v>9</v>
      </c>
      <c r="P16" s="1979">
        <v>1</v>
      </c>
      <c r="Q16" s="1977" t="s">
        <v>9</v>
      </c>
      <c r="R16" s="1939">
        <v>1</v>
      </c>
      <c r="S16" s="1939">
        <v>1</v>
      </c>
      <c r="T16" s="1978" t="s">
        <v>9</v>
      </c>
      <c r="U16" s="1979">
        <f t="shared" si="0"/>
        <v>2</v>
      </c>
      <c r="V16" s="1977" t="s">
        <v>9</v>
      </c>
      <c r="W16" s="1939">
        <v>1</v>
      </c>
      <c r="X16" s="1939">
        <v>1</v>
      </c>
      <c r="Y16" s="1978" t="s">
        <v>9</v>
      </c>
      <c r="Z16" s="1980">
        <f t="shared" si="1"/>
        <v>2</v>
      </c>
    </row>
    <row r="17" spans="1:26" s="1803" customFormat="1" ht="24" customHeight="1">
      <c r="A17" s="1975" t="s">
        <v>1839</v>
      </c>
      <c r="B17" s="1946" t="s">
        <v>9</v>
      </c>
      <c r="C17" s="1947" t="s">
        <v>9</v>
      </c>
      <c r="D17" s="1947" t="s">
        <v>9</v>
      </c>
      <c r="E17" s="1947" t="s">
        <v>9</v>
      </c>
      <c r="F17" s="1972" t="s">
        <v>9</v>
      </c>
      <c r="G17" s="1946" t="s">
        <v>9</v>
      </c>
      <c r="H17" s="1947" t="s">
        <v>9</v>
      </c>
      <c r="I17" s="1947" t="s">
        <v>9</v>
      </c>
      <c r="J17" s="1947" t="s">
        <v>9</v>
      </c>
      <c r="K17" s="1972" t="s">
        <v>9</v>
      </c>
      <c r="L17" s="1946" t="s">
        <v>9</v>
      </c>
      <c r="M17" s="1947" t="s">
        <v>9</v>
      </c>
      <c r="N17" s="1947" t="s">
        <v>9</v>
      </c>
      <c r="O17" s="1947" t="s">
        <v>9</v>
      </c>
      <c r="P17" s="1973" t="s">
        <v>9</v>
      </c>
      <c r="Q17" s="1946" t="s">
        <v>9</v>
      </c>
      <c r="R17" s="1947">
        <v>1</v>
      </c>
      <c r="S17" s="1947" t="s">
        <v>9</v>
      </c>
      <c r="T17" s="1947" t="s">
        <v>9</v>
      </c>
      <c r="U17" s="1973">
        <f t="shared" si="0"/>
        <v>1</v>
      </c>
      <c r="V17" s="1946">
        <v>1</v>
      </c>
      <c r="W17" s="1947" t="s">
        <v>9</v>
      </c>
      <c r="X17" s="1947" t="s">
        <v>9</v>
      </c>
      <c r="Y17" s="1947" t="s">
        <v>9</v>
      </c>
      <c r="Z17" s="1974">
        <f t="shared" si="1"/>
        <v>1</v>
      </c>
    </row>
    <row r="18" spans="1:26" s="1803" customFormat="1" ht="24" customHeight="1">
      <c r="A18" s="1975" t="s">
        <v>1840</v>
      </c>
      <c r="B18" s="1938" t="s">
        <v>9</v>
      </c>
      <c r="C18" s="1939" t="s">
        <v>9</v>
      </c>
      <c r="D18" s="1939" t="s">
        <v>9</v>
      </c>
      <c r="E18" s="1939" t="s">
        <v>9</v>
      </c>
      <c r="F18" s="1981" t="s">
        <v>9</v>
      </c>
      <c r="G18" s="1938" t="s">
        <v>9</v>
      </c>
      <c r="H18" s="1939" t="s">
        <v>9</v>
      </c>
      <c r="I18" s="1939" t="s">
        <v>9</v>
      </c>
      <c r="J18" s="1939" t="s">
        <v>9</v>
      </c>
      <c r="K18" s="1981" t="s">
        <v>9</v>
      </c>
      <c r="L18" s="1978" t="s">
        <v>9</v>
      </c>
      <c r="M18" s="1978" t="s">
        <v>9</v>
      </c>
      <c r="N18" s="1939">
        <v>1</v>
      </c>
      <c r="O18" s="1978" t="s">
        <v>9</v>
      </c>
      <c r="P18" s="1979">
        <f>SUM(N18:O18)</f>
        <v>1</v>
      </c>
      <c r="Q18" s="1977" t="s">
        <v>9</v>
      </c>
      <c r="R18" s="1978" t="s">
        <v>9</v>
      </c>
      <c r="S18" s="1939">
        <v>1</v>
      </c>
      <c r="T18" s="1978" t="s">
        <v>9</v>
      </c>
      <c r="U18" s="1979">
        <f t="shared" si="0"/>
        <v>1</v>
      </c>
      <c r="V18" s="1977" t="s">
        <v>9</v>
      </c>
      <c r="W18" s="1978" t="s">
        <v>9</v>
      </c>
      <c r="X18" s="1939">
        <v>1</v>
      </c>
      <c r="Y18" s="1978" t="s">
        <v>9</v>
      </c>
      <c r="Z18" s="1980">
        <f t="shared" si="1"/>
        <v>1</v>
      </c>
    </row>
    <row r="19" spans="1:26" s="1803" customFormat="1" ht="24" customHeight="1">
      <c r="A19" s="1975" t="s">
        <v>1841</v>
      </c>
      <c r="B19" s="1938" t="s">
        <v>9</v>
      </c>
      <c r="C19" s="1939" t="s">
        <v>9</v>
      </c>
      <c r="D19" s="1939" t="s">
        <v>9</v>
      </c>
      <c r="E19" s="1939" t="s">
        <v>9</v>
      </c>
      <c r="F19" s="1981" t="s">
        <v>9</v>
      </c>
      <c r="G19" s="1938" t="s">
        <v>9</v>
      </c>
      <c r="H19" s="1939" t="s">
        <v>9</v>
      </c>
      <c r="I19" s="1939" t="s">
        <v>9</v>
      </c>
      <c r="J19" s="1939" t="s">
        <v>9</v>
      </c>
      <c r="K19" s="1981" t="s">
        <v>9</v>
      </c>
      <c r="L19" s="1978" t="s">
        <v>9</v>
      </c>
      <c r="M19" s="1978" t="s">
        <v>9</v>
      </c>
      <c r="N19" s="1939" t="s">
        <v>9</v>
      </c>
      <c r="O19" s="1939">
        <v>1</v>
      </c>
      <c r="P19" s="1979">
        <f>SUM(N19:O19)</f>
        <v>1</v>
      </c>
      <c r="Q19" s="1938" t="s">
        <v>9</v>
      </c>
      <c r="R19" s="1978" t="s">
        <v>9</v>
      </c>
      <c r="S19" s="1978" t="s">
        <v>9</v>
      </c>
      <c r="T19" s="1939">
        <v>2</v>
      </c>
      <c r="U19" s="1979">
        <f t="shared" si="0"/>
        <v>2</v>
      </c>
      <c r="V19" s="1938" t="s">
        <v>9</v>
      </c>
      <c r="W19" s="1978" t="s">
        <v>9</v>
      </c>
      <c r="X19" s="1978" t="s">
        <v>9</v>
      </c>
      <c r="Y19" s="1939">
        <v>2</v>
      </c>
      <c r="Z19" s="1980">
        <f t="shared" si="1"/>
        <v>2</v>
      </c>
    </row>
    <row r="20" spans="1:26" s="1803" customFormat="1" ht="24" customHeight="1">
      <c r="A20" s="1975" t="s">
        <v>1842</v>
      </c>
      <c r="B20" s="1938" t="s">
        <v>9</v>
      </c>
      <c r="C20" s="1939" t="s">
        <v>9</v>
      </c>
      <c r="D20" s="1939" t="s">
        <v>9</v>
      </c>
      <c r="E20" s="1939" t="s">
        <v>9</v>
      </c>
      <c r="F20" s="1981" t="s">
        <v>9</v>
      </c>
      <c r="G20" s="1938" t="s">
        <v>9</v>
      </c>
      <c r="H20" s="1939" t="s">
        <v>9</v>
      </c>
      <c r="I20" s="1939" t="s">
        <v>9</v>
      </c>
      <c r="J20" s="1939" t="s">
        <v>9</v>
      </c>
      <c r="K20" s="1981" t="s">
        <v>9</v>
      </c>
      <c r="L20" s="1978" t="s">
        <v>9</v>
      </c>
      <c r="M20" s="1978" t="s">
        <v>9</v>
      </c>
      <c r="N20" s="1939" t="s">
        <v>9</v>
      </c>
      <c r="O20" s="1939">
        <v>1</v>
      </c>
      <c r="P20" s="1979">
        <v>1</v>
      </c>
      <c r="Q20" s="1938" t="s">
        <v>9</v>
      </c>
      <c r="R20" s="1978" t="s">
        <v>9</v>
      </c>
      <c r="S20" s="1978" t="s">
        <v>9</v>
      </c>
      <c r="T20" s="1939">
        <v>1</v>
      </c>
      <c r="U20" s="1979">
        <f t="shared" si="0"/>
        <v>1</v>
      </c>
      <c r="V20" s="1938" t="s">
        <v>9</v>
      </c>
      <c r="W20" s="1978" t="s">
        <v>9</v>
      </c>
      <c r="X20" s="1978" t="s">
        <v>9</v>
      </c>
      <c r="Y20" s="1939">
        <v>1</v>
      </c>
      <c r="Z20" s="1980">
        <f t="shared" si="1"/>
        <v>1</v>
      </c>
    </row>
    <row r="21" spans="1:26" s="1803" customFormat="1" ht="24" customHeight="1">
      <c r="A21" s="1975" t="s">
        <v>1843</v>
      </c>
      <c r="B21" s="1938" t="s">
        <v>9</v>
      </c>
      <c r="C21" s="1939" t="s">
        <v>9</v>
      </c>
      <c r="D21" s="1939" t="s">
        <v>9</v>
      </c>
      <c r="E21" s="1939" t="s">
        <v>9</v>
      </c>
      <c r="F21" s="1981" t="s">
        <v>9</v>
      </c>
      <c r="G21" s="1938" t="s">
        <v>9</v>
      </c>
      <c r="H21" s="1939" t="s">
        <v>9</v>
      </c>
      <c r="I21" s="1939" t="s">
        <v>9</v>
      </c>
      <c r="J21" s="1939" t="s">
        <v>9</v>
      </c>
      <c r="K21" s="1981" t="s">
        <v>9</v>
      </c>
      <c r="L21" s="1978" t="s">
        <v>9</v>
      </c>
      <c r="M21" s="1939">
        <v>1</v>
      </c>
      <c r="N21" s="1939" t="s">
        <v>9</v>
      </c>
      <c r="O21" s="1978" t="s">
        <v>9</v>
      </c>
      <c r="P21" s="1979">
        <f>SUM(N21:O21)</f>
        <v>0</v>
      </c>
      <c r="Q21" s="1977" t="s">
        <v>9</v>
      </c>
      <c r="R21" s="1939">
        <v>1</v>
      </c>
      <c r="S21" s="1939" t="s">
        <v>9</v>
      </c>
      <c r="T21" s="1978" t="s">
        <v>9</v>
      </c>
      <c r="U21" s="1979">
        <f t="shared" si="0"/>
        <v>1</v>
      </c>
      <c r="V21" s="1977" t="s">
        <v>9</v>
      </c>
      <c r="W21" s="1939">
        <v>1</v>
      </c>
      <c r="X21" s="1939" t="s">
        <v>9</v>
      </c>
      <c r="Y21" s="1978" t="s">
        <v>9</v>
      </c>
      <c r="Z21" s="1980">
        <f t="shared" si="1"/>
        <v>1</v>
      </c>
    </row>
    <row r="22" spans="1:26" s="1803" customFormat="1" ht="24" customHeight="1">
      <c r="A22" s="1975" t="s">
        <v>1844</v>
      </c>
      <c r="B22" s="1938" t="s">
        <v>9</v>
      </c>
      <c r="C22" s="1939" t="s">
        <v>9</v>
      </c>
      <c r="D22" s="1939" t="s">
        <v>9</v>
      </c>
      <c r="E22" s="1939" t="s">
        <v>9</v>
      </c>
      <c r="F22" s="1981" t="s">
        <v>9</v>
      </c>
      <c r="G22" s="1938" t="s">
        <v>9</v>
      </c>
      <c r="H22" s="1939" t="s">
        <v>9</v>
      </c>
      <c r="I22" s="1939" t="s">
        <v>9</v>
      </c>
      <c r="J22" s="1939" t="s">
        <v>9</v>
      </c>
      <c r="K22" s="1981" t="s">
        <v>9</v>
      </c>
      <c r="L22" s="1978" t="s">
        <v>9</v>
      </c>
      <c r="M22" s="1978" t="s">
        <v>9</v>
      </c>
      <c r="N22" s="1939" t="s">
        <v>9</v>
      </c>
      <c r="O22" s="1939">
        <v>1</v>
      </c>
      <c r="P22" s="1979">
        <f>SUM(N22:O22)</f>
        <v>1</v>
      </c>
      <c r="Q22" s="1938" t="s">
        <v>9</v>
      </c>
      <c r="R22" s="1978" t="s">
        <v>9</v>
      </c>
      <c r="S22" s="1978" t="s">
        <v>9</v>
      </c>
      <c r="T22" s="1939">
        <v>2</v>
      </c>
      <c r="U22" s="1979">
        <f t="shared" si="0"/>
        <v>2</v>
      </c>
      <c r="V22" s="1938" t="s">
        <v>9</v>
      </c>
      <c r="W22" s="1978" t="s">
        <v>9</v>
      </c>
      <c r="X22" s="1978" t="s">
        <v>9</v>
      </c>
      <c r="Y22" s="1939">
        <v>2</v>
      </c>
      <c r="Z22" s="1980">
        <f t="shared" si="1"/>
        <v>2</v>
      </c>
    </row>
    <row r="23" spans="1:26" s="1803" customFormat="1" ht="24" customHeight="1">
      <c r="A23" s="1975" t="s">
        <v>1845</v>
      </c>
      <c r="B23" s="1946" t="s">
        <v>9</v>
      </c>
      <c r="C23" s="1947" t="s">
        <v>9</v>
      </c>
      <c r="D23" s="1947" t="s">
        <v>9</v>
      </c>
      <c r="E23" s="1947" t="s">
        <v>9</v>
      </c>
      <c r="F23" s="1972" t="s">
        <v>9</v>
      </c>
      <c r="G23" s="1946" t="s">
        <v>9</v>
      </c>
      <c r="H23" s="1947" t="s">
        <v>9</v>
      </c>
      <c r="I23" s="1947" t="s">
        <v>9</v>
      </c>
      <c r="J23" s="1947" t="s">
        <v>9</v>
      </c>
      <c r="K23" s="1972" t="s">
        <v>9</v>
      </c>
      <c r="L23" s="1946" t="s">
        <v>9</v>
      </c>
      <c r="M23" s="1947" t="s">
        <v>9</v>
      </c>
      <c r="N23" s="1947" t="s">
        <v>9</v>
      </c>
      <c r="O23" s="1947" t="s">
        <v>9</v>
      </c>
      <c r="P23" s="1973" t="s">
        <v>9</v>
      </c>
      <c r="Q23" s="1946">
        <v>1</v>
      </c>
      <c r="R23" s="1947" t="s">
        <v>9</v>
      </c>
      <c r="S23" s="1947" t="s">
        <v>9</v>
      </c>
      <c r="T23" s="1947">
        <v>1</v>
      </c>
      <c r="U23" s="1973">
        <f t="shared" si="0"/>
        <v>2</v>
      </c>
      <c r="V23" s="1946" t="s">
        <v>9</v>
      </c>
      <c r="W23" s="1947" t="s">
        <v>9</v>
      </c>
      <c r="X23" s="1947" t="s">
        <v>9</v>
      </c>
      <c r="Y23" s="1947" t="s">
        <v>9</v>
      </c>
      <c r="Z23" s="1974" t="s">
        <v>9</v>
      </c>
    </row>
    <row r="24" spans="1:26" s="1803" customFormat="1" ht="24" customHeight="1">
      <c r="A24" s="1975" t="s">
        <v>1846</v>
      </c>
      <c r="B24" s="1946" t="s">
        <v>9</v>
      </c>
      <c r="C24" s="1947" t="s">
        <v>9</v>
      </c>
      <c r="D24" s="1947" t="s">
        <v>9</v>
      </c>
      <c r="E24" s="1947" t="s">
        <v>9</v>
      </c>
      <c r="F24" s="1972" t="s">
        <v>9</v>
      </c>
      <c r="G24" s="1946" t="s">
        <v>9</v>
      </c>
      <c r="H24" s="1947" t="s">
        <v>9</v>
      </c>
      <c r="I24" s="1947" t="s">
        <v>9</v>
      </c>
      <c r="J24" s="1947" t="s">
        <v>9</v>
      </c>
      <c r="K24" s="1972" t="s">
        <v>9</v>
      </c>
      <c r="L24" s="1946" t="s">
        <v>9</v>
      </c>
      <c r="M24" s="1947" t="s">
        <v>9</v>
      </c>
      <c r="N24" s="1947" t="s">
        <v>9</v>
      </c>
      <c r="O24" s="1947" t="s">
        <v>9</v>
      </c>
      <c r="P24" s="1973" t="s">
        <v>9</v>
      </c>
      <c r="Q24" s="1946" t="s">
        <v>9</v>
      </c>
      <c r="R24" s="1947" t="s">
        <v>9</v>
      </c>
      <c r="S24" s="1947">
        <v>1</v>
      </c>
      <c r="T24" s="1947" t="s">
        <v>9</v>
      </c>
      <c r="U24" s="1973">
        <f t="shared" si="0"/>
        <v>1</v>
      </c>
      <c r="V24" s="1946" t="s">
        <v>9</v>
      </c>
      <c r="W24" s="1947" t="s">
        <v>9</v>
      </c>
      <c r="X24" s="1947" t="s">
        <v>9</v>
      </c>
      <c r="Y24" s="1947" t="s">
        <v>9</v>
      </c>
      <c r="Z24" s="1974" t="s">
        <v>9</v>
      </c>
    </row>
    <row r="25" spans="1:26" s="1803" customFormat="1" ht="24" customHeight="1">
      <c r="A25" s="1975" t="s">
        <v>1847</v>
      </c>
      <c r="B25" s="1938" t="s">
        <v>9</v>
      </c>
      <c r="C25" s="1939">
        <v>1</v>
      </c>
      <c r="D25" s="1939" t="s">
        <v>9</v>
      </c>
      <c r="E25" s="1939">
        <v>1</v>
      </c>
      <c r="F25" s="1976">
        <f>SUM(B25:E25)</f>
        <v>2</v>
      </c>
      <c r="G25" s="1977"/>
      <c r="H25" s="1978">
        <v>1</v>
      </c>
      <c r="I25" s="1978" t="s">
        <v>9</v>
      </c>
      <c r="J25" s="1978">
        <v>1</v>
      </c>
      <c r="K25" s="1976">
        <f>SUM(G25:J25)</f>
        <v>2</v>
      </c>
      <c r="L25" s="1978" t="s">
        <v>9</v>
      </c>
      <c r="M25" s="1939">
        <v>1</v>
      </c>
      <c r="N25" s="1978" t="s">
        <v>9</v>
      </c>
      <c r="O25" s="1939">
        <v>1</v>
      </c>
      <c r="P25" s="1979">
        <f>SUM(L25:O25)</f>
        <v>2</v>
      </c>
      <c r="Q25" s="1977" t="s">
        <v>9</v>
      </c>
      <c r="R25" s="1939">
        <v>1</v>
      </c>
      <c r="S25" s="1978" t="s">
        <v>9</v>
      </c>
      <c r="T25" s="1939">
        <v>1</v>
      </c>
      <c r="U25" s="1979">
        <f t="shared" si="0"/>
        <v>2</v>
      </c>
      <c r="V25" s="1977" t="s">
        <v>9</v>
      </c>
      <c r="W25" s="1939">
        <v>1</v>
      </c>
      <c r="X25" s="1978" t="s">
        <v>9</v>
      </c>
      <c r="Y25" s="1939">
        <v>1</v>
      </c>
      <c r="Z25" s="1980">
        <f t="shared" si="1"/>
        <v>2</v>
      </c>
    </row>
    <row r="26" spans="1:26" s="1803" customFormat="1" ht="24" customHeight="1">
      <c r="A26" s="1982" t="s">
        <v>1848</v>
      </c>
      <c r="B26" s="1983"/>
      <c r="C26" s="1984"/>
      <c r="D26" s="1984"/>
      <c r="E26" s="1984"/>
      <c r="F26" s="1985"/>
      <c r="G26" s="1986"/>
      <c r="H26" s="1987"/>
      <c r="I26" s="1987"/>
      <c r="J26" s="1987"/>
      <c r="K26" s="1985"/>
      <c r="L26" s="1988"/>
      <c r="M26" s="1984"/>
      <c r="N26" s="1987"/>
      <c r="O26" s="1984"/>
      <c r="P26" s="1989"/>
      <c r="Q26" s="1986"/>
      <c r="R26" s="1984"/>
      <c r="S26" s="1987"/>
      <c r="T26" s="1984"/>
      <c r="U26" s="1989"/>
      <c r="V26" s="1986">
        <v>1</v>
      </c>
      <c r="W26" s="1984" t="s">
        <v>9</v>
      </c>
      <c r="X26" s="1987" t="s">
        <v>9</v>
      </c>
      <c r="Y26" s="1984">
        <v>1</v>
      </c>
      <c r="Z26" s="1990">
        <v>2</v>
      </c>
    </row>
    <row r="27" spans="1:26" s="1803" customFormat="1" ht="24" customHeight="1">
      <c r="A27" s="1982" t="s">
        <v>1849</v>
      </c>
      <c r="B27" s="1983"/>
      <c r="C27" s="1984"/>
      <c r="D27" s="1984"/>
      <c r="E27" s="1984"/>
      <c r="F27" s="1985"/>
      <c r="G27" s="1986"/>
      <c r="H27" s="1987"/>
      <c r="I27" s="1987"/>
      <c r="J27" s="1987"/>
      <c r="K27" s="1985"/>
      <c r="L27" s="1988"/>
      <c r="M27" s="1984"/>
      <c r="N27" s="1987"/>
      <c r="O27" s="1984"/>
      <c r="P27" s="1989"/>
      <c r="Q27" s="1986"/>
      <c r="R27" s="1984"/>
      <c r="S27" s="1987"/>
      <c r="T27" s="1984"/>
      <c r="U27" s="1989"/>
      <c r="V27" s="1986" t="s">
        <v>9</v>
      </c>
      <c r="W27" s="1984">
        <v>1</v>
      </c>
      <c r="X27" s="1987" t="s">
        <v>9</v>
      </c>
      <c r="Y27" s="1984" t="s">
        <v>9</v>
      </c>
      <c r="Z27" s="1990">
        <v>1</v>
      </c>
    </row>
    <row r="28" spans="1:26" ht="27.75" customHeight="1" thickBot="1">
      <c r="A28" s="1991" t="s">
        <v>2</v>
      </c>
      <c r="B28" s="1992">
        <v>2</v>
      </c>
      <c r="C28" s="1993">
        <v>6</v>
      </c>
      <c r="D28" s="1993">
        <v>1</v>
      </c>
      <c r="E28" s="1993">
        <v>15</v>
      </c>
      <c r="F28" s="1994">
        <f>SUM(F7:F25)</f>
        <v>24</v>
      </c>
      <c r="G28" s="1992">
        <v>2</v>
      </c>
      <c r="H28" s="1993">
        <v>9</v>
      </c>
      <c r="I28" s="1993" t="s">
        <v>9</v>
      </c>
      <c r="J28" s="1993">
        <v>14</v>
      </c>
      <c r="K28" s="1994">
        <f>SUM(K7:K25)</f>
        <v>25</v>
      </c>
      <c r="L28" s="1992">
        <v>2</v>
      </c>
      <c r="M28" s="1993">
        <v>10</v>
      </c>
      <c r="N28" s="1993">
        <v>1</v>
      </c>
      <c r="O28" s="1993">
        <v>18</v>
      </c>
      <c r="P28" s="1995">
        <f>SUM(P7:P25)</f>
        <v>30</v>
      </c>
      <c r="Q28" s="1992">
        <f>SUM(Q7:Q25)</f>
        <v>6</v>
      </c>
      <c r="R28" s="1993">
        <v>11</v>
      </c>
      <c r="S28" s="1993">
        <f>SUM(S7:S25)</f>
        <v>5</v>
      </c>
      <c r="T28" s="1993">
        <f>SUM(T7:T25)</f>
        <v>22</v>
      </c>
      <c r="U28" s="1995">
        <f>SUM(U7:U25)</f>
        <v>44</v>
      </c>
      <c r="V28" s="1992">
        <f>SUM(V7:V27)</f>
        <v>8</v>
      </c>
      <c r="W28" s="1992">
        <f>SUM(W7:W27)</f>
        <v>11</v>
      </c>
      <c r="X28" s="1993">
        <f>SUM(X7:X27)</f>
        <v>6</v>
      </c>
      <c r="Y28" s="1993">
        <f>SUM(Y7:Y27)</f>
        <v>21</v>
      </c>
      <c r="Z28" s="1996">
        <f>SUM(Z7:Z27)</f>
        <v>46</v>
      </c>
    </row>
    <row r="29" spans="1:26" ht="18" customHeight="1" thickTop="1">
      <c r="A29" s="1836"/>
    </row>
    <row r="30" spans="1:26" ht="18" customHeight="1">
      <c r="A30" s="6913" t="s">
        <v>1802</v>
      </c>
      <c r="B30" s="6924"/>
      <c r="C30" s="6924"/>
      <c r="D30" s="6924"/>
      <c r="E30" s="6924"/>
      <c r="F30" s="6924"/>
      <c r="G30" s="6924"/>
      <c r="H30" s="6924"/>
      <c r="I30" s="6924"/>
      <c r="J30" s="6924"/>
    </row>
    <row r="31" spans="1:26" ht="15" customHeight="1">
      <c r="A31" s="6872" t="s">
        <v>1850</v>
      </c>
      <c r="B31" s="6872"/>
      <c r="C31" s="6872"/>
      <c r="D31" s="1834"/>
      <c r="E31" s="1834"/>
      <c r="F31" s="1834"/>
      <c r="G31" s="1834"/>
      <c r="H31" s="1834"/>
      <c r="I31" s="1834"/>
      <c r="J31" s="1834"/>
    </row>
    <row r="32" spans="1:26" ht="14.25" customHeight="1">
      <c r="A32" s="6845" t="s">
        <v>1804</v>
      </c>
      <c r="B32" s="6846"/>
      <c r="C32" s="6846"/>
      <c r="D32" s="6846"/>
      <c r="E32" s="6846"/>
      <c r="F32" s="6846"/>
      <c r="G32" s="6846"/>
      <c r="H32" s="6846"/>
      <c r="I32" s="6846"/>
      <c r="J32" s="6846"/>
    </row>
    <row r="33" spans="1:10" ht="13.5" customHeight="1">
      <c r="A33" s="6845" t="s">
        <v>1761</v>
      </c>
      <c r="B33" s="6846"/>
      <c r="C33" s="6846"/>
      <c r="D33" s="6846"/>
      <c r="E33" s="6846"/>
      <c r="F33" s="6846"/>
      <c r="G33" s="6846"/>
      <c r="H33" s="6846"/>
      <c r="I33" s="6846"/>
      <c r="J33" s="6846"/>
    </row>
    <row r="46" spans="1:10" ht="28.5" customHeight="1"/>
    <row r="47" spans="1:10" ht="20.100000000000001" customHeight="1"/>
    <row r="48" spans="1:10" ht="20.100000000000001" customHeight="1"/>
    <row r="49" ht="20.100000000000001" customHeight="1"/>
  </sheetData>
  <mergeCells count="22">
    <mergeCell ref="A2:Z2"/>
    <mergeCell ref="A3:Z3"/>
    <mergeCell ref="A4:A6"/>
    <mergeCell ref="B4:F4"/>
    <mergeCell ref="G4:K4"/>
    <mergeCell ref="L4:P4"/>
    <mergeCell ref="P5:P6"/>
    <mergeCell ref="Q4:U4"/>
    <mergeCell ref="V4:Z4"/>
    <mergeCell ref="V5:Y5"/>
    <mergeCell ref="Z5:Z6"/>
    <mergeCell ref="Q5:T5"/>
    <mergeCell ref="U5:U6"/>
    <mergeCell ref="A32:J32"/>
    <mergeCell ref="A33:J33"/>
    <mergeCell ref="G5:J5"/>
    <mergeCell ref="K5:K6"/>
    <mergeCell ref="L5:O5"/>
    <mergeCell ref="A30:J30"/>
    <mergeCell ref="A31:C31"/>
    <mergeCell ref="B5:E5"/>
    <mergeCell ref="F5:F6"/>
  </mergeCells>
  <hyperlinks>
    <hyperlink ref="A1" r:id="rId1"/>
  </hyperlinks>
  <pageMargins left="0.74803149606299213" right="0.74803149606299213" top="0.98425196850393704" bottom="0.98425196850393704" header="0.51181102362204722" footer="0.51181102362204722"/>
  <pageSetup paperSize="9" scale="53" fitToHeight="0" orientation="landscape" r:id="rId2"/>
  <headerFooter alignWithMargins="0">
    <oddFooter>&amp;R113</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
    <pageSetUpPr fitToPage="1"/>
  </sheetPr>
  <dimension ref="A1:G23"/>
  <sheetViews>
    <sheetView view="pageBreakPreview" zoomScale="60" zoomScaleNormal="100" workbookViewId="0">
      <selection activeCell="H15" sqref="H15"/>
    </sheetView>
  </sheetViews>
  <sheetFormatPr defaultRowHeight="12.75"/>
  <cols>
    <col min="1" max="1" width="28.5703125" style="94" customWidth="1"/>
    <col min="2" max="7" width="20.7109375" style="94" customWidth="1"/>
    <col min="8" max="16384" width="9.140625" style="94"/>
  </cols>
  <sheetData>
    <row r="1" spans="1:7" s="93" customFormat="1" ht="15.75" thickBot="1">
      <c r="A1" s="11" t="s">
        <v>0</v>
      </c>
      <c r="B1" s="11"/>
      <c r="C1" s="11"/>
      <c r="D1" s="11"/>
      <c r="E1" s="11"/>
      <c r="F1" s="11"/>
      <c r="G1" s="92" t="s">
        <v>1</v>
      </c>
    </row>
    <row r="2" spans="1:7" ht="18" customHeight="1" thickTop="1">
      <c r="A2" s="6176" t="s">
        <v>523</v>
      </c>
      <c r="B2" s="6177"/>
      <c r="C2" s="6177"/>
      <c r="D2" s="6177"/>
      <c r="E2" s="6177"/>
      <c r="F2" s="6177"/>
      <c r="G2" s="6178"/>
    </row>
    <row r="3" spans="1:7" ht="50.25" customHeight="1" thickBot="1">
      <c r="A3" s="6179" t="s">
        <v>142</v>
      </c>
      <c r="B3" s="6180"/>
      <c r="C3" s="6180"/>
      <c r="D3" s="6180"/>
      <c r="E3" s="6180"/>
      <c r="F3" s="6180"/>
      <c r="G3" s="6181"/>
    </row>
    <row r="4" spans="1:7" ht="30.75" customHeight="1" thickBot="1">
      <c r="A4" s="6182"/>
      <c r="B4" s="6184" t="s">
        <v>144</v>
      </c>
      <c r="C4" s="6185"/>
      <c r="D4" s="6185"/>
      <c r="E4" s="6185"/>
      <c r="F4" s="6185"/>
      <c r="G4" s="6186"/>
    </row>
    <row r="5" spans="1:7" ht="45" customHeight="1" thickBot="1">
      <c r="A5" s="6183"/>
      <c r="B5" s="95" t="s">
        <v>145</v>
      </c>
      <c r="C5" s="96" t="s">
        <v>146</v>
      </c>
      <c r="D5" s="96" t="s">
        <v>147</v>
      </c>
      <c r="E5" s="96" t="s">
        <v>148</v>
      </c>
      <c r="F5" s="96" t="s">
        <v>149</v>
      </c>
      <c r="G5" s="97" t="s">
        <v>150</v>
      </c>
    </row>
    <row r="6" spans="1:7" ht="30.75" customHeight="1">
      <c r="A6" s="98" t="s">
        <v>151</v>
      </c>
      <c r="B6" s="99" t="s">
        <v>152</v>
      </c>
      <c r="C6" s="99" t="s">
        <v>153</v>
      </c>
      <c r="D6" s="99" t="s">
        <v>153</v>
      </c>
      <c r="E6" s="99" t="s">
        <v>8</v>
      </c>
      <c r="F6" s="99" t="s">
        <v>154</v>
      </c>
      <c r="G6" s="100" t="s">
        <v>155</v>
      </c>
    </row>
    <row r="7" spans="1:7" ht="33" customHeight="1">
      <c r="A7" s="101" t="s">
        <v>156</v>
      </c>
      <c r="B7" s="102" t="s">
        <v>157</v>
      </c>
      <c r="C7" s="102" t="s">
        <v>158</v>
      </c>
      <c r="D7" s="102" t="s">
        <v>159</v>
      </c>
      <c r="E7" s="102" t="s">
        <v>160</v>
      </c>
      <c r="F7" s="103" t="s">
        <v>161</v>
      </c>
      <c r="G7" s="104" t="s">
        <v>162</v>
      </c>
    </row>
    <row r="8" spans="1:7" ht="24.75" customHeight="1">
      <c r="A8" s="101" t="s">
        <v>163</v>
      </c>
      <c r="B8" s="102" t="s">
        <v>164</v>
      </c>
      <c r="C8" s="102" t="s">
        <v>165</v>
      </c>
      <c r="D8" s="102" t="s">
        <v>164</v>
      </c>
      <c r="E8" s="102" t="s">
        <v>165</v>
      </c>
      <c r="F8" s="102" t="s">
        <v>164</v>
      </c>
      <c r="G8" s="105" t="s">
        <v>166</v>
      </c>
    </row>
    <row r="9" spans="1:7" ht="24" customHeight="1">
      <c r="A9" s="101" t="s">
        <v>167</v>
      </c>
      <c r="B9" s="102" t="s">
        <v>168</v>
      </c>
      <c r="C9" s="102" t="s">
        <v>169</v>
      </c>
      <c r="D9" s="102" t="s">
        <v>170</v>
      </c>
      <c r="E9" s="102" t="s">
        <v>171</v>
      </c>
      <c r="F9" s="102" t="s">
        <v>172</v>
      </c>
      <c r="G9" s="104" t="s">
        <v>173</v>
      </c>
    </row>
    <row r="10" spans="1:7" ht="24" customHeight="1">
      <c r="A10" s="101" t="s">
        <v>174</v>
      </c>
      <c r="B10" s="102" t="s">
        <v>175</v>
      </c>
      <c r="C10" s="102" t="s">
        <v>176</v>
      </c>
      <c r="D10" s="102" t="s">
        <v>175</v>
      </c>
      <c r="E10" s="102" t="s">
        <v>175</v>
      </c>
      <c r="F10" s="102" t="s">
        <v>177</v>
      </c>
      <c r="G10" s="104" t="s">
        <v>178</v>
      </c>
    </row>
    <row r="11" spans="1:7" ht="24.75" customHeight="1">
      <c r="A11" s="101" t="s">
        <v>179</v>
      </c>
      <c r="B11" s="102" t="s">
        <v>180</v>
      </c>
      <c r="C11" s="102" t="s">
        <v>181</v>
      </c>
      <c r="D11" s="102" t="s">
        <v>182</v>
      </c>
      <c r="E11" s="102" t="s">
        <v>183</v>
      </c>
      <c r="F11" s="102" t="s">
        <v>184</v>
      </c>
      <c r="G11" s="104" t="s">
        <v>185</v>
      </c>
    </row>
    <row r="12" spans="1:7" ht="24.75" customHeight="1">
      <c r="A12" s="101" t="s">
        <v>186</v>
      </c>
      <c r="B12" s="102" t="s">
        <v>187</v>
      </c>
      <c r="C12" s="102" t="s">
        <v>188</v>
      </c>
      <c r="D12" s="102" t="s">
        <v>189</v>
      </c>
      <c r="E12" s="102" t="s">
        <v>190</v>
      </c>
      <c r="F12" s="102" t="s">
        <v>191</v>
      </c>
      <c r="G12" s="104" t="s">
        <v>192</v>
      </c>
    </row>
    <row r="13" spans="1:7" ht="24.75" customHeight="1">
      <c r="A13" s="101" t="s">
        <v>193</v>
      </c>
      <c r="B13" s="102" t="s">
        <v>194</v>
      </c>
      <c r="C13" s="102" t="s">
        <v>195</v>
      </c>
      <c r="D13" s="102" t="s">
        <v>196</v>
      </c>
      <c r="E13" s="102" t="s">
        <v>197</v>
      </c>
      <c r="F13" s="102" t="s">
        <v>198</v>
      </c>
      <c r="G13" s="104" t="s">
        <v>199</v>
      </c>
    </row>
    <row r="14" spans="1:7" ht="24.75" customHeight="1">
      <c r="A14" s="101" t="s">
        <v>200</v>
      </c>
      <c r="B14" s="102" t="s">
        <v>201</v>
      </c>
      <c r="C14" s="102" t="s">
        <v>202</v>
      </c>
      <c r="D14" s="102" t="s">
        <v>203</v>
      </c>
      <c r="E14" s="102" t="s">
        <v>204</v>
      </c>
      <c r="F14" s="102" t="s">
        <v>205</v>
      </c>
      <c r="G14" s="104" t="s">
        <v>206</v>
      </c>
    </row>
    <row r="15" spans="1:7" ht="24.75" customHeight="1">
      <c r="A15" s="101" t="s">
        <v>207</v>
      </c>
      <c r="B15" s="102" t="s">
        <v>208</v>
      </c>
      <c r="C15" s="102" t="s">
        <v>209</v>
      </c>
      <c r="D15" s="102" t="s">
        <v>210</v>
      </c>
      <c r="E15" s="102" t="s">
        <v>211</v>
      </c>
      <c r="F15" s="102" t="s">
        <v>212</v>
      </c>
      <c r="G15" s="104" t="s">
        <v>213</v>
      </c>
    </row>
    <row r="16" spans="1:7" ht="24.75" customHeight="1">
      <c r="A16" s="101" t="s">
        <v>214</v>
      </c>
      <c r="B16" s="102" t="s">
        <v>215</v>
      </c>
      <c r="C16" s="102" t="s">
        <v>9</v>
      </c>
      <c r="D16" s="102" t="s">
        <v>9</v>
      </c>
      <c r="E16" s="102" t="s">
        <v>9</v>
      </c>
      <c r="F16" s="102" t="s">
        <v>9</v>
      </c>
      <c r="G16" s="104" t="s">
        <v>216</v>
      </c>
    </row>
    <row r="17" spans="1:7" ht="24.75" customHeight="1" thickBot="1">
      <c r="A17" s="106" t="s">
        <v>217</v>
      </c>
      <c r="B17" s="107" t="s">
        <v>9</v>
      </c>
      <c r="C17" s="107" t="s">
        <v>9</v>
      </c>
      <c r="D17" s="107" t="s">
        <v>9</v>
      </c>
      <c r="E17" s="107" t="s">
        <v>9</v>
      </c>
      <c r="F17" s="107" t="s">
        <v>9</v>
      </c>
      <c r="G17" s="108" t="s">
        <v>218</v>
      </c>
    </row>
    <row r="18" spans="1:7" ht="15.75" thickTop="1">
      <c r="A18" s="109"/>
      <c r="B18" s="109"/>
      <c r="C18" s="109"/>
      <c r="D18" s="109"/>
      <c r="E18" s="109"/>
      <c r="F18" s="109"/>
      <c r="G18" s="109"/>
    </row>
    <row r="19" spans="1:7">
      <c r="A19" s="6187" t="s">
        <v>219</v>
      </c>
      <c r="B19" s="6187"/>
      <c r="C19" s="6187"/>
      <c r="D19" s="110"/>
      <c r="E19" s="110"/>
      <c r="F19" s="110"/>
      <c r="G19" s="110"/>
    </row>
    <row r="20" spans="1:7">
      <c r="A20" s="6187" t="s">
        <v>220</v>
      </c>
      <c r="B20" s="6187"/>
      <c r="C20" s="6187"/>
      <c r="D20" s="110"/>
      <c r="E20" s="110"/>
      <c r="F20" s="110"/>
      <c r="G20" s="110"/>
    </row>
    <row r="21" spans="1:7">
      <c r="A21" s="6175" t="s">
        <v>221</v>
      </c>
      <c r="B21" s="6175"/>
      <c r="C21" s="6175"/>
      <c r="D21" s="110"/>
      <c r="E21" s="110"/>
      <c r="F21" s="110"/>
      <c r="G21" s="110"/>
    </row>
    <row r="22" spans="1:7">
      <c r="A22" s="6175" t="s">
        <v>222</v>
      </c>
      <c r="B22" s="6175"/>
      <c r="C22" s="6175"/>
    </row>
    <row r="23" spans="1:7">
      <c r="C23" s="111"/>
      <c r="D23" s="111"/>
      <c r="E23" s="111"/>
      <c r="F23" s="111"/>
    </row>
  </sheetData>
  <mergeCells count="8">
    <mergeCell ref="A21:C21"/>
    <mergeCell ref="A22:C22"/>
    <mergeCell ref="A2:G2"/>
    <mergeCell ref="A3:G3"/>
    <mergeCell ref="A4:A5"/>
    <mergeCell ref="B4:G4"/>
    <mergeCell ref="A19:C19"/>
    <mergeCell ref="A20:C20"/>
  </mergeCells>
  <hyperlinks>
    <hyperlink ref="A1" r:id="rId1"/>
  </hyperlinks>
  <pageMargins left="0.74803149606299213" right="0.27559055118110237" top="0.94488188976377963" bottom="0.78740157480314965" header="0.51181102362204722" footer="0.51181102362204722"/>
  <pageSetup paperSize="9" scale="90" fitToWidth="0" orientation="landscape" r:id="rId2"/>
  <headerFooter alignWithMargins="0">
    <oddFooter>&amp;R6</oddFooter>
  </headerFooter>
  <drawing r:id="rId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14">
    <pageSetUpPr fitToPage="1"/>
  </sheetPr>
  <dimension ref="A1:R39"/>
  <sheetViews>
    <sheetView view="pageBreakPreview" zoomScale="60" zoomScaleNormal="100" workbookViewId="0">
      <selection activeCell="H15" sqref="H15"/>
    </sheetView>
  </sheetViews>
  <sheetFormatPr defaultColWidth="9.42578125" defaultRowHeight="12.75"/>
  <cols>
    <col min="1" max="1" width="19.5703125" style="1788" customWidth="1"/>
    <col min="2" max="2" width="33.7109375" style="1788" customWidth="1"/>
    <col min="3" max="16384" width="9.42578125" style="1788"/>
  </cols>
  <sheetData>
    <row r="1" spans="1:12" s="1786" customFormat="1" ht="13.5" thickBot="1">
      <c r="A1" s="1785" t="s">
        <v>0</v>
      </c>
      <c r="B1" s="1785"/>
      <c r="C1" s="1785"/>
      <c r="D1" s="1785"/>
      <c r="E1" s="1785"/>
      <c r="F1" s="1785"/>
      <c r="G1" s="1785"/>
      <c r="H1" s="1785"/>
      <c r="I1" s="1785"/>
      <c r="J1" s="1785"/>
      <c r="K1" s="1785"/>
      <c r="L1" s="1928" t="s">
        <v>1</v>
      </c>
    </row>
    <row r="2" spans="1:12" ht="21.75" customHeight="1" thickTop="1">
      <c r="A2" s="6929" t="s">
        <v>5259</v>
      </c>
      <c r="B2" s="6930"/>
      <c r="C2" s="6930"/>
      <c r="D2" s="6930"/>
      <c r="E2" s="6930"/>
      <c r="F2" s="6930"/>
      <c r="G2" s="6930"/>
      <c r="H2" s="6930"/>
      <c r="I2" s="6930"/>
      <c r="J2" s="6930"/>
      <c r="K2" s="6930"/>
      <c r="L2" s="6931"/>
    </row>
    <row r="3" spans="1:12" ht="20.25" customHeight="1">
      <c r="A3" s="6932" t="s">
        <v>1692</v>
      </c>
      <c r="B3" s="6933"/>
      <c r="C3" s="6933"/>
      <c r="D3" s="6933"/>
      <c r="E3" s="6933"/>
      <c r="F3" s="6933"/>
      <c r="G3" s="6933"/>
      <c r="H3" s="6933"/>
      <c r="I3" s="6933"/>
      <c r="J3" s="6933"/>
      <c r="K3" s="6933"/>
      <c r="L3" s="6934"/>
    </row>
    <row r="4" spans="1:12" ht="21.75" customHeight="1" thickBot="1">
      <c r="A4" s="6935"/>
      <c r="B4" s="6936"/>
      <c r="C4" s="6936"/>
      <c r="D4" s="6936"/>
      <c r="E4" s="6936"/>
      <c r="F4" s="6936"/>
      <c r="G4" s="6936"/>
      <c r="H4" s="6936"/>
      <c r="I4" s="6936"/>
      <c r="J4" s="6936"/>
      <c r="K4" s="6936"/>
      <c r="L4" s="6937"/>
    </row>
    <row r="5" spans="1:12" ht="62.25" customHeight="1" thickBot="1">
      <c r="A5" s="1944" t="s">
        <v>1851</v>
      </c>
      <c r="B5" s="1789" t="s">
        <v>1852</v>
      </c>
      <c r="C5" s="1997" t="s">
        <v>1806</v>
      </c>
      <c r="D5" s="1997" t="s">
        <v>1853</v>
      </c>
      <c r="E5" s="1795" t="s">
        <v>1854</v>
      </c>
      <c r="F5" s="1997" t="s">
        <v>1855</v>
      </c>
      <c r="G5" s="1997" t="s">
        <v>1856</v>
      </c>
      <c r="H5" s="1997" t="s">
        <v>1810</v>
      </c>
      <c r="I5" s="1997" t="s">
        <v>1812</v>
      </c>
      <c r="J5" s="1997" t="s">
        <v>1857</v>
      </c>
      <c r="K5" s="1998" t="s">
        <v>1858</v>
      </c>
      <c r="L5" s="1999" t="s">
        <v>1859</v>
      </c>
    </row>
    <row r="6" spans="1:12" s="1803" customFormat="1" ht="17.100000000000001" customHeight="1">
      <c r="A6" s="6938" t="s">
        <v>1860</v>
      </c>
      <c r="B6" s="2144" t="s">
        <v>1933</v>
      </c>
      <c r="C6" s="2000"/>
      <c r="D6" s="2000">
        <v>1</v>
      </c>
      <c r="E6" s="2000">
        <v>2</v>
      </c>
      <c r="F6" s="2000"/>
      <c r="G6" s="2000"/>
      <c r="H6" s="2000"/>
      <c r="I6" s="2000"/>
      <c r="J6" s="2000" t="s">
        <v>1861</v>
      </c>
      <c r="K6" s="2000">
        <v>3</v>
      </c>
      <c r="L6" s="2001">
        <v>4</v>
      </c>
    </row>
    <row r="7" spans="1:12" s="1803" customFormat="1" ht="17.100000000000001" customHeight="1">
      <c r="A7" s="6939"/>
      <c r="B7" s="2145" t="s">
        <v>1918</v>
      </c>
      <c r="C7" s="2004"/>
      <c r="D7" s="2004">
        <v>2</v>
      </c>
      <c r="E7" s="2004">
        <v>1</v>
      </c>
      <c r="F7" s="2004"/>
      <c r="G7" s="2004"/>
      <c r="H7" s="2004"/>
      <c r="I7" s="2004"/>
      <c r="J7" s="2004"/>
      <c r="K7" s="2004">
        <v>3</v>
      </c>
      <c r="L7" s="2005">
        <v>3</v>
      </c>
    </row>
    <row r="8" spans="1:12" s="1803" customFormat="1" ht="17.100000000000001" customHeight="1">
      <c r="A8" s="6939"/>
      <c r="B8" s="2146" t="s">
        <v>1907</v>
      </c>
      <c r="C8" s="2004"/>
      <c r="D8" s="2004"/>
      <c r="E8" s="2004">
        <v>3</v>
      </c>
      <c r="F8" s="2004"/>
      <c r="G8" s="2004"/>
      <c r="H8" s="2004"/>
      <c r="I8" s="2004"/>
      <c r="J8" s="2004" t="s">
        <v>1862</v>
      </c>
      <c r="K8" s="2004">
        <v>3</v>
      </c>
      <c r="L8" s="2005">
        <v>4</v>
      </c>
    </row>
    <row r="9" spans="1:12" s="1803" customFormat="1" ht="17.100000000000001" customHeight="1" thickBot="1">
      <c r="A9" s="6940"/>
      <c r="B9" s="2147" t="s">
        <v>1934</v>
      </c>
      <c r="C9" s="2006"/>
      <c r="D9" s="2006"/>
      <c r="E9" s="2006">
        <v>3</v>
      </c>
      <c r="F9" s="2006"/>
      <c r="G9" s="2006"/>
      <c r="H9" s="2006"/>
      <c r="I9" s="2006"/>
      <c r="J9" s="2006"/>
      <c r="K9" s="2006">
        <v>3</v>
      </c>
      <c r="L9" s="2007">
        <v>3</v>
      </c>
    </row>
    <row r="10" spans="1:12" s="1803" customFormat="1" ht="17.100000000000001" customHeight="1">
      <c r="A10" s="6938" t="s">
        <v>1863</v>
      </c>
      <c r="B10" s="2144" t="s">
        <v>1945</v>
      </c>
      <c r="C10" s="2000"/>
      <c r="D10" s="2000"/>
      <c r="E10" s="2000">
        <v>3</v>
      </c>
      <c r="F10" s="2000"/>
      <c r="G10" s="2000"/>
      <c r="H10" s="2000"/>
      <c r="I10" s="2000"/>
      <c r="J10" s="2000"/>
      <c r="K10" s="2000">
        <v>3</v>
      </c>
      <c r="L10" s="2001">
        <v>3</v>
      </c>
    </row>
    <row r="11" spans="1:12" s="1803" customFormat="1" ht="17.100000000000001" customHeight="1">
      <c r="A11" s="6939"/>
      <c r="B11" s="2145" t="s">
        <v>1937</v>
      </c>
      <c r="C11" s="2004">
        <v>1</v>
      </c>
      <c r="D11" s="2004"/>
      <c r="E11" s="2004">
        <v>1</v>
      </c>
      <c r="F11" s="2004"/>
      <c r="G11" s="2004" t="s">
        <v>1862</v>
      </c>
      <c r="H11" s="2004"/>
      <c r="I11" s="2004"/>
      <c r="J11" s="2004" t="s">
        <v>1862</v>
      </c>
      <c r="K11" s="2004">
        <v>2</v>
      </c>
      <c r="L11" s="2005">
        <v>4</v>
      </c>
    </row>
    <row r="12" spans="1:12" s="1803" customFormat="1" ht="17.100000000000001" customHeight="1" thickBot="1">
      <c r="A12" s="6940"/>
      <c r="B12" s="2147" t="s">
        <v>1949</v>
      </c>
      <c r="C12" s="2006"/>
      <c r="D12" s="2006"/>
      <c r="E12" s="2006">
        <v>2</v>
      </c>
      <c r="F12" s="2006"/>
      <c r="G12" s="2006"/>
      <c r="H12" s="2006"/>
      <c r="I12" s="2006"/>
      <c r="J12" s="2006"/>
      <c r="K12" s="2006">
        <v>2</v>
      </c>
      <c r="L12" s="2007">
        <v>2</v>
      </c>
    </row>
    <row r="13" spans="1:12" s="1803" customFormat="1" ht="17.100000000000001" customHeight="1">
      <c r="A13" s="6938" t="s">
        <v>1864</v>
      </c>
      <c r="B13" s="2144" t="s">
        <v>1950</v>
      </c>
      <c r="C13" s="2000"/>
      <c r="D13" s="2000"/>
      <c r="E13" s="2000">
        <v>3</v>
      </c>
      <c r="F13" s="2000"/>
      <c r="G13" s="2000"/>
      <c r="H13" s="2000"/>
      <c r="I13" s="2000"/>
      <c r="J13" s="2000" t="s">
        <v>1862</v>
      </c>
      <c r="K13" s="2000">
        <v>3</v>
      </c>
      <c r="L13" s="2001">
        <v>4</v>
      </c>
    </row>
    <row r="14" spans="1:12" s="1803" customFormat="1" ht="17.100000000000001" customHeight="1">
      <c r="A14" s="6939"/>
      <c r="B14" s="2145" t="s">
        <v>1936</v>
      </c>
      <c r="C14" s="2004"/>
      <c r="D14" s="2004"/>
      <c r="E14" s="2004">
        <v>3</v>
      </c>
      <c r="F14" s="2004"/>
      <c r="G14" s="2004"/>
      <c r="H14" s="2004"/>
      <c r="I14" s="2004"/>
      <c r="J14" s="2004"/>
      <c r="K14" s="2004">
        <v>3</v>
      </c>
      <c r="L14" s="2005">
        <v>3</v>
      </c>
    </row>
    <row r="15" spans="1:12" s="1803" customFormat="1" ht="17.100000000000001" customHeight="1">
      <c r="A15" s="6939"/>
      <c r="B15" s="2148" t="s">
        <v>1946</v>
      </c>
      <c r="C15" s="2004">
        <v>2</v>
      </c>
      <c r="D15" s="2004"/>
      <c r="E15" s="2004">
        <v>1</v>
      </c>
      <c r="F15" s="2004"/>
      <c r="G15" s="2004"/>
      <c r="H15" s="2004"/>
      <c r="I15" s="2004"/>
      <c r="J15" s="2004" t="s">
        <v>1862</v>
      </c>
      <c r="K15" s="2004">
        <v>3</v>
      </c>
      <c r="L15" s="2005">
        <v>4</v>
      </c>
    </row>
    <row r="16" spans="1:12" s="1803" customFormat="1" ht="17.100000000000001" customHeight="1">
      <c r="A16" s="6939"/>
      <c r="B16" s="2148" t="s">
        <v>1940</v>
      </c>
      <c r="C16" s="2004"/>
      <c r="D16" s="2004"/>
      <c r="E16" s="2004">
        <v>3</v>
      </c>
      <c r="F16" s="2004"/>
      <c r="G16" s="2004"/>
      <c r="H16" s="2004"/>
      <c r="I16" s="2004"/>
      <c r="J16" s="2004"/>
      <c r="K16" s="2004">
        <v>3</v>
      </c>
      <c r="L16" s="2005">
        <v>3</v>
      </c>
    </row>
    <row r="17" spans="1:18" s="1803" customFormat="1" ht="17.100000000000001" customHeight="1">
      <c r="A17" s="6939"/>
      <c r="B17" s="2148" t="s">
        <v>1941</v>
      </c>
      <c r="C17" s="2004"/>
      <c r="D17" s="2004"/>
      <c r="E17" s="2004">
        <v>1</v>
      </c>
      <c r="F17" s="2004"/>
      <c r="G17" s="2004"/>
      <c r="H17" s="2004"/>
      <c r="I17" s="2004"/>
      <c r="J17" s="2004"/>
      <c r="K17" s="2004">
        <v>1</v>
      </c>
      <c r="L17" s="2005">
        <v>1</v>
      </c>
    </row>
    <row r="18" spans="1:18" s="1803" customFormat="1" ht="17.100000000000001" customHeight="1" thickBot="1">
      <c r="A18" s="6940"/>
      <c r="B18" s="2149" t="s">
        <v>1942</v>
      </c>
      <c r="C18" s="2006"/>
      <c r="D18" s="2006">
        <v>1</v>
      </c>
      <c r="E18" s="2006">
        <v>3</v>
      </c>
      <c r="F18" s="2006"/>
      <c r="G18" s="2006"/>
      <c r="H18" s="2006"/>
      <c r="I18" s="2006"/>
      <c r="J18" s="2006"/>
      <c r="K18" s="2006">
        <v>4</v>
      </c>
      <c r="L18" s="2007">
        <v>4</v>
      </c>
    </row>
    <row r="19" spans="1:18" s="1803" customFormat="1" ht="17.100000000000001" customHeight="1" thickBot="1">
      <c r="A19" s="2008" t="s">
        <v>1730</v>
      </c>
      <c r="B19" s="2150" t="s">
        <v>1943</v>
      </c>
      <c r="C19" s="2009"/>
      <c r="D19" s="2009">
        <v>2</v>
      </c>
      <c r="E19" s="2009">
        <v>1</v>
      </c>
      <c r="F19" s="2009"/>
      <c r="G19" s="2009">
        <v>1</v>
      </c>
      <c r="H19" s="2009"/>
      <c r="I19" s="2009">
        <v>1</v>
      </c>
      <c r="J19" s="2009"/>
      <c r="K19" s="2009">
        <v>3</v>
      </c>
      <c r="L19" s="2010">
        <v>5</v>
      </c>
    </row>
    <row r="20" spans="1:18" s="1803" customFormat="1" ht="17.100000000000001" customHeight="1" thickBot="1">
      <c r="A20" s="2008" t="s">
        <v>1865</v>
      </c>
      <c r="B20" s="2150" t="s">
        <v>1866</v>
      </c>
      <c r="C20" s="2009">
        <v>1</v>
      </c>
      <c r="D20" s="2009"/>
      <c r="E20" s="2009"/>
      <c r="F20" s="2009"/>
      <c r="G20" s="2009"/>
      <c r="H20" s="2009"/>
      <c r="I20" s="2009"/>
      <c r="J20" s="2009"/>
      <c r="K20" s="2009">
        <v>1</v>
      </c>
      <c r="L20" s="2010">
        <v>1</v>
      </c>
    </row>
    <row r="21" spans="1:18" s="1803" customFormat="1" ht="17.100000000000001" customHeight="1">
      <c r="A21" s="2011"/>
      <c r="B21" s="2151" t="s">
        <v>1867</v>
      </c>
      <c r="C21" s="2012"/>
      <c r="D21" s="2012"/>
      <c r="E21" s="2012"/>
      <c r="F21" s="2012"/>
      <c r="G21" s="2012"/>
      <c r="H21" s="2012">
        <v>24</v>
      </c>
      <c r="I21" s="2012"/>
      <c r="J21" s="2012"/>
      <c r="K21" s="2012"/>
      <c r="L21" s="2013">
        <v>24</v>
      </c>
    </row>
    <row r="22" spans="1:18" s="1803" customFormat="1" ht="27.75" customHeight="1">
      <c r="A22" s="2002"/>
      <c r="B22" s="2145" t="s">
        <v>1868</v>
      </c>
      <c r="C22" s="2004"/>
      <c r="D22" s="2004"/>
      <c r="E22" s="2004"/>
      <c r="F22" s="2004"/>
      <c r="G22" s="2004"/>
      <c r="H22" s="2004">
        <v>1</v>
      </c>
      <c r="I22" s="2004"/>
      <c r="J22" s="2004"/>
      <c r="K22" s="2004"/>
      <c r="L22" s="2005">
        <v>1</v>
      </c>
    </row>
    <row r="23" spans="1:18" s="1803" customFormat="1" ht="15.95" customHeight="1" thickBot="1">
      <c r="A23" s="6941" t="s">
        <v>680</v>
      </c>
      <c r="B23" s="6942"/>
      <c r="C23" s="2015">
        <f>SUM(C6:C22)</f>
        <v>4</v>
      </c>
      <c r="D23" s="2015">
        <f>SUM(D6:D22)</f>
        <v>6</v>
      </c>
      <c r="E23" s="2015">
        <f>SUM(E6:E22)</f>
        <v>30</v>
      </c>
      <c r="F23" s="2015"/>
      <c r="G23" s="2015">
        <v>2</v>
      </c>
      <c r="H23" s="2015">
        <f>SUM(H6:H22)</f>
        <v>25</v>
      </c>
      <c r="I23" s="2015">
        <f>SUM(I6:I22)</f>
        <v>1</v>
      </c>
      <c r="J23" s="2015">
        <v>5</v>
      </c>
      <c r="K23" s="2015">
        <f>SUM(K6:K22)</f>
        <v>40</v>
      </c>
      <c r="L23" s="2016">
        <f>SUM(L6:L22)</f>
        <v>73</v>
      </c>
    </row>
    <row r="24" spans="1:18" ht="15.95" customHeight="1" thickTop="1">
      <c r="A24" s="1834"/>
      <c r="B24" s="1834"/>
      <c r="C24" s="1834"/>
      <c r="D24" s="1834"/>
      <c r="E24" s="1834"/>
      <c r="F24" s="1834"/>
      <c r="G24" s="1834"/>
      <c r="H24" s="1834"/>
      <c r="I24" s="1834"/>
      <c r="J24" s="1834"/>
      <c r="K24" s="1834"/>
      <c r="L24" s="1834"/>
    </row>
    <row r="25" spans="1:18" ht="15.95" customHeight="1">
      <c r="A25" s="6913" t="s">
        <v>1802</v>
      </c>
      <c r="B25" s="6924"/>
      <c r="C25" s="6924"/>
      <c r="D25" s="6924"/>
      <c r="E25" s="6924"/>
      <c r="F25" s="6924"/>
      <c r="G25" s="6924"/>
      <c r="H25" s="6924"/>
      <c r="I25" s="6924"/>
      <c r="J25" s="6924"/>
      <c r="K25" s="1836"/>
      <c r="L25" s="1836"/>
    </row>
    <row r="26" spans="1:18" ht="15.95" customHeight="1">
      <c r="A26" s="6845" t="s">
        <v>1869</v>
      </c>
      <c r="B26" s="6846"/>
      <c r="C26" s="6846"/>
      <c r="D26" s="6846"/>
      <c r="E26" s="6846"/>
      <c r="F26" s="6846"/>
      <c r="G26" s="6846"/>
      <c r="H26" s="6846"/>
      <c r="I26" s="6846"/>
      <c r="J26" s="6846"/>
      <c r="K26" s="1837"/>
      <c r="L26" s="1837"/>
      <c r="M26" s="1837"/>
      <c r="N26" s="1837"/>
      <c r="O26" s="1837"/>
      <c r="P26" s="1837"/>
      <c r="Q26" s="1837"/>
      <c r="R26" s="1837"/>
    </row>
    <row r="27" spans="1:18" ht="15.95" customHeight="1">
      <c r="A27" s="6845" t="s">
        <v>1761</v>
      </c>
      <c r="B27" s="6846"/>
      <c r="C27" s="6846"/>
      <c r="D27" s="6846"/>
      <c r="E27" s="6846"/>
      <c r="F27" s="6846"/>
      <c r="G27" s="6846"/>
      <c r="H27" s="6846"/>
      <c r="I27" s="6846"/>
      <c r="J27" s="6846"/>
      <c r="K27" s="1837"/>
      <c r="L27" s="1837"/>
    </row>
    <row r="36" ht="28.5" customHeight="1"/>
    <row r="37" ht="20.100000000000001" customHeight="1"/>
    <row r="38" ht="20.100000000000001" customHeight="1"/>
    <row r="39" ht="20.100000000000001" customHeight="1"/>
  </sheetData>
  <mergeCells count="9">
    <mergeCell ref="A25:J25"/>
    <mergeCell ref="A26:J26"/>
    <mergeCell ref="A27:J27"/>
    <mergeCell ref="A2:L2"/>
    <mergeCell ref="A3:L4"/>
    <mergeCell ref="A6:A9"/>
    <mergeCell ref="A10:A12"/>
    <mergeCell ref="A13:A18"/>
    <mergeCell ref="A23:B23"/>
  </mergeCells>
  <hyperlinks>
    <hyperlink ref="A1" r:id="rId1"/>
  </hyperlinks>
  <pageMargins left="0.74803149606299213" right="0.74803149606299213" top="0.98425196850393704" bottom="0.98425196850393704" header="0.51181102362204722" footer="0.51181102362204722"/>
  <pageSetup paperSize="9" scale="89" fitToHeight="0" orientation="landscape" r:id="rId2"/>
  <headerFooter alignWithMargins="0">
    <oddFooter>&amp;R114</oddFooter>
  </headerFooter>
  <drawing r:id="rId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15">
    <pageSetUpPr fitToPage="1"/>
  </sheetPr>
  <dimension ref="A1:R42"/>
  <sheetViews>
    <sheetView view="pageBreakPreview" zoomScale="60" zoomScaleNormal="100" workbookViewId="0">
      <selection activeCell="H15" sqref="H15"/>
    </sheetView>
  </sheetViews>
  <sheetFormatPr defaultColWidth="9.42578125" defaultRowHeight="12.75"/>
  <cols>
    <col min="1" max="1" width="20.28515625" style="1788" customWidth="1"/>
    <col min="2" max="2" width="29.28515625" style="1788" customWidth="1"/>
    <col min="3" max="16384" width="9.42578125" style="1788"/>
  </cols>
  <sheetData>
    <row r="1" spans="1:12" s="1786" customFormat="1" ht="12" customHeight="1" thickBot="1">
      <c r="A1" s="1785" t="s">
        <v>0</v>
      </c>
      <c r="B1" s="1785"/>
      <c r="C1" s="1785"/>
      <c r="D1" s="1785"/>
      <c r="E1" s="1785"/>
      <c r="F1" s="1785"/>
      <c r="G1" s="1785"/>
      <c r="H1" s="1785"/>
      <c r="I1" s="1785"/>
      <c r="J1" s="1785"/>
      <c r="K1" s="1785"/>
      <c r="L1" s="1928" t="s">
        <v>1</v>
      </c>
    </row>
    <row r="2" spans="1:12" ht="19.5" customHeight="1" thickTop="1">
      <c r="A2" s="6929" t="s">
        <v>5260</v>
      </c>
      <c r="B2" s="6930"/>
      <c r="C2" s="6930"/>
      <c r="D2" s="6930"/>
      <c r="E2" s="6930"/>
      <c r="F2" s="6930"/>
      <c r="G2" s="6930"/>
      <c r="H2" s="6930"/>
      <c r="I2" s="6930"/>
      <c r="J2" s="6930"/>
      <c r="K2" s="6930"/>
      <c r="L2" s="6931"/>
    </row>
    <row r="3" spans="1:12" ht="18" customHeight="1">
      <c r="A3" s="6932" t="s">
        <v>1693</v>
      </c>
      <c r="B3" s="6933"/>
      <c r="C3" s="6933"/>
      <c r="D3" s="6933"/>
      <c r="E3" s="6933"/>
      <c r="F3" s="6933"/>
      <c r="G3" s="6933"/>
      <c r="H3" s="6933"/>
      <c r="I3" s="6933"/>
      <c r="J3" s="6933"/>
      <c r="K3" s="6933"/>
      <c r="L3" s="6934"/>
    </row>
    <row r="4" spans="1:12" ht="24.75" customHeight="1" thickBot="1">
      <c r="A4" s="6935"/>
      <c r="B4" s="6936"/>
      <c r="C4" s="6936"/>
      <c r="D4" s="6936"/>
      <c r="E4" s="6936"/>
      <c r="F4" s="6936"/>
      <c r="G4" s="6936"/>
      <c r="H4" s="6936"/>
      <c r="I4" s="6936"/>
      <c r="J4" s="6936"/>
      <c r="K4" s="6936"/>
      <c r="L4" s="6937"/>
    </row>
    <row r="5" spans="1:12" ht="60.75" customHeight="1" thickBot="1">
      <c r="A5" s="1954" t="s">
        <v>1851</v>
      </c>
      <c r="B5" s="1931" t="s">
        <v>1852</v>
      </c>
      <c r="C5" s="2017" t="s">
        <v>1806</v>
      </c>
      <c r="D5" s="2017" t="s">
        <v>1853</v>
      </c>
      <c r="E5" s="1861" t="s">
        <v>1854</v>
      </c>
      <c r="F5" s="2017" t="s">
        <v>1855</v>
      </c>
      <c r="G5" s="2017" t="s">
        <v>1856</v>
      </c>
      <c r="H5" s="2017" t="s">
        <v>1810</v>
      </c>
      <c r="I5" s="2017" t="s">
        <v>1812</v>
      </c>
      <c r="J5" s="2017" t="s">
        <v>1857</v>
      </c>
      <c r="K5" s="2018" t="s">
        <v>1858</v>
      </c>
      <c r="L5" s="2019" t="s">
        <v>1859</v>
      </c>
    </row>
    <row r="6" spans="1:12" s="1803" customFormat="1" ht="18" customHeight="1">
      <c r="A6" s="6943" t="s">
        <v>1860</v>
      </c>
      <c r="B6" s="2142" t="s">
        <v>1947</v>
      </c>
      <c r="C6" s="2021"/>
      <c r="D6" s="2022">
        <v>1</v>
      </c>
      <c r="E6" s="2022">
        <v>1</v>
      </c>
      <c r="F6" s="2022"/>
      <c r="G6" s="2022"/>
      <c r="H6" s="2022"/>
      <c r="I6" s="2022"/>
      <c r="J6" s="2023">
        <v>1</v>
      </c>
      <c r="K6" s="2022">
        <v>2</v>
      </c>
      <c r="L6" s="2024">
        <v>3</v>
      </c>
    </row>
    <row r="7" spans="1:12" s="1803" customFormat="1" ht="18" customHeight="1">
      <c r="A7" s="6944"/>
      <c r="B7" s="2135" t="s">
        <v>1918</v>
      </c>
      <c r="C7" s="2025"/>
      <c r="D7" s="2026">
        <v>1</v>
      </c>
      <c r="E7" s="2026">
        <v>2</v>
      </c>
      <c r="F7" s="2026"/>
      <c r="G7" s="2026"/>
      <c r="H7" s="2026"/>
      <c r="I7" s="2026"/>
      <c r="J7" s="2027" t="s">
        <v>1862</v>
      </c>
      <c r="K7" s="2026">
        <v>3</v>
      </c>
      <c r="L7" s="2028">
        <v>4</v>
      </c>
    </row>
    <row r="8" spans="1:12" s="1803" customFormat="1" ht="18" customHeight="1">
      <c r="A8" s="6944"/>
      <c r="B8" s="2136" t="s">
        <v>1907</v>
      </c>
      <c r="C8" s="2025" t="s">
        <v>1861</v>
      </c>
      <c r="D8" s="2026"/>
      <c r="E8" s="2026">
        <v>3</v>
      </c>
      <c r="F8" s="2026"/>
      <c r="G8" s="2026"/>
      <c r="H8" s="2026"/>
      <c r="I8" s="2026"/>
      <c r="J8" s="2027" t="s">
        <v>1861</v>
      </c>
      <c r="K8" s="2026">
        <v>4</v>
      </c>
      <c r="L8" s="2028">
        <v>5</v>
      </c>
    </row>
    <row r="9" spans="1:12" s="1803" customFormat="1" ht="18" customHeight="1">
      <c r="A9" s="6944"/>
      <c r="B9" s="2135" t="s">
        <v>1934</v>
      </c>
      <c r="C9" s="2025"/>
      <c r="D9" s="2026"/>
      <c r="E9" s="2026">
        <v>4</v>
      </c>
      <c r="F9" s="2026"/>
      <c r="G9" s="2026"/>
      <c r="H9" s="2026"/>
      <c r="I9" s="2026"/>
      <c r="J9" s="2027"/>
      <c r="K9" s="2026">
        <v>4</v>
      </c>
      <c r="L9" s="2028">
        <v>4</v>
      </c>
    </row>
    <row r="10" spans="1:12" s="1803" customFormat="1" ht="18" customHeight="1" thickBot="1">
      <c r="A10" s="6945"/>
      <c r="B10" s="2141" t="s">
        <v>1944</v>
      </c>
      <c r="C10" s="2031"/>
      <c r="D10" s="2032"/>
      <c r="E10" s="2032">
        <v>4</v>
      </c>
      <c r="F10" s="2032"/>
      <c r="G10" s="2032"/>
      <c r="H10" s="2032"/>
      <c r="I10" s="2032"/>
      <c r="J10" s="2033">
        <v>1</v>
      </c>
      <c r="K10" s="2032">
        <v>4</v>
      </c>
      <c r="L10" s="2034">
        <v>5</v>
      </c>
    </row>
    <row r="11" spans="1:12" s="1803" customFormat="1" ht="18" customHeight="1">
      <c r="A11" s="6943" t="s">
        <v>1863</v>
      </c>
      <c r="B11" s="2142" t="s">
        <v>1939</v>
      </c>
      <c r="C11" s="2021"/>
      <c r="D11" s="2022"/>
      <c r="E11" s="2022">
        <v>4</v>
      </c>
      <c r="F11" s="2022"/>
      <c r="G11" s="2022">
        <v>1</v>
      </c>
      <c r="H11" s="2022"/>
      <c r="I11" s="2022"/>
      <c r="J11" s="2023">
        <v>1</v>
      </c>
      <c r="K11" s="2022">
        <v>4</v>
      </c>
      <c r="L11" s="2024">
        <v>6</v>
      </c>
    </row>
    <row r="12" spans="1:12" s="1803" customFormat="1" ht="18" customHeight="1">
      <c r="A12" s="6944"/>
      <c r="B12" s="2135" t="s">
        <v>1937</v>
      </c>
      <c r="C12" s="2025">
        <v>1</v>
      </c>
      <c r="D12" s="2026"/>
      <c r="E12" s="2026">
        <v>2</v>
      </c>
      <c r="F12" s="2026"/>
      <c r="G12" s="2026">
        <v>1</v>
      </c>
      <c r="H12" s="2026"/>
      <c r="I12" s="2026"/>
      <c r="J12" s="2027"/>
      <c r="K12" s="2026">
        <v>3</v>
      </c>
      <c r="L12" s="2028">
        <v>4</v>
      </c>
    </row>
    <row r="13" spans="1:12" s="1803" customFormat="1" ht="18" customHeight="1" thickBot="1">
      <c r="A13" s="6945"/>
      <c r="B13" s="2141" t="s">
        <v>1938</v>
      </c>
      <c r="C13" s="2031">
        <v>1</v>
      </c>
      <c r="D13" s="2032"/>
      <c r="E13" s="2032">
        <v>4</v>
      </c>
      <c r="F13" s="2032"/>
      <c r="G13" s="2032"/>
      <c r="H13" s="2032"/>
      <c r="I13" s="2032"/>
      <c r="J13" s="2033">
        <v>1</v>
      </c>
      <c r="K13" s="2032">
        <v>5</v>
      </c>
      <c r="L13" s="2034">
        <v>6</v>
      </c>
    </row>
    <row r="14" spans="1:12" s="1803" customFormat="1" ht="18" customHeight="1">
      <c r="A14" s="6943" t="s">
        <v>1864</v>
      </c>
      <c r="B14" s="2142" t="s">
        <v>1906</v>
      </c>
      <c r="C14" s="2021"/>
      <c r="D14" s="2022">
        <v>1</v>
      </c>
      <c r="E14" s="2022">
        <v>3</v>
      </c>
      <c r="F14" s="2022"/>
      <c r="G14" s="2022"/>
      <c r="H14" s="2022"/>
      <c r="I14" s="2022"/>
      <c r="J14" s="2023">
        <v>2</v>
      </c>
      <c r="K14" s="2022">
        <v>4</v>
      </c>
      <c r="L14" s="2024">
        <v>6</v>
      </c>
    </row>
    <row r="15" spans="1:12" s="1803" customFormat="1" ht="18" customHeight="1">
      <c r="A15" s="6944"/>
      <c r="B15" s="2135" t="s">
        <v>1936</v>
      </c>
      <c r="C15" s="2025"/>
      <c r="D15" s="2026"/>
      <c r="E15" s="2026">
        <v>3</v>
      </c>
      <c r="F15" s="2026"/>
      <c r="G15" s="2026"/>
      <c r="H15" s="2026"/>
      <c r="I15" s="2026"/>
      <c r="J15" s="2027"/>
      <c r="K15" s="2026">
        <v>3</v>
      </c>
      <c r="L15" s="2028">
        <v>3</v>
      </c>
    </row>
    <row r="16" spans="1:12" s="1803" customFormat="1" ht="18" customHeight="1">
      <c r="A16" s="6944"/>
      <c r="B16" s="2135" t="s">
        <v>1946</v>
      </c>
      <c r="C16" s="2025">
        <v>2</v>
      </c>
      <c r="D16" s="2026"/>
      <c r="E16" s="2026">
        <v>1</v>
      </c>
      <c r="F16" s="2026"/>
      <c r="G16" s="2026"/>
      <c r="H16" s="2026"/>
      <c r="I16" s="2026"/>
      <c r="J16" s="2027">
        <v>2</v>
      </c>
      <c r="K16" s="2026">
        <v>3</v>
      </c>
      <c r="L16" s="2028">
        <v>5</v>
      </c>
    </row>
    <row r="17" spans="1:18" s="1803" customFormat="1" ht="18" customHeight="1">
      <c r="A17" s="6944"/>
      <c r="B17" s="2135" t="s">
        <v>1940</v>
      </c>
      <c r="C17" s="2025"/>
      <c r="D17" s="2026"/>
      <c r="E17" s="2026">
        <v>2</v>
      </c>
      <c r="F17" s="2026"/>
      <c r="G17" s="2026"/>
      <c r="H17" s="2026"/>
      <c r="I17" s="2026"/>
      <c r="J17" s="2027"/>
      <c r="K17" s="2026">
        <v>2</v>
      </c>
      <c r="L17" s="2028">
        <v>2</v>
      </c>
    </row>
    <row r="18" spans="1:18" s="1803" customFormat="1" ht="18" customHeight="1">
      <c r="A18" s="6944"/>
      <c r="B18" s="2135" t="s">
        <v>1941</v>
      </c>
      <c r="C18" s="2025"/>
      <c r="D18" s="2026"/>
      <c r="E18" s="2026">
        <v>3</v>
      </c>
      <c r="F18" s="2026"/>
      <c r="G18" s="2026">
        <v>1</v>
      </c>
      <c r="H18" s="2026"/>
      <c r="I18" s="2026"/>
      <c r="J18" s="2027">
        <v>1</v>
      </c>
      <c r="K18" s="2026">
        <v>3</v>
      </c>
      <c r="L18" s="2028">
        <v>5</v>
      </c>
    </row>
    <row r="19" spans="1:18" s="1803" customFormat="1" ht="18" customHeight="1">
      <c r="A19" s="6944"/>
      <c r="B19" s="2140" t="s">
        <v>1942</v>
      </c>
      <c r="C19" s="2025"/>
      <c r="D19" s="2026">
        <v>1</v>
      </c>
      <c r="E19" s="2026">
        <v>4</v>
      </c>
      <c r="F19" s="2026"/>
      <c r="G19" s="2026"/>
      <c r="H19" s="2026"/>
      <c r="I19" s="2026"/>
      <c r="J19" s="2027">
        <v>1</v>
      </c>
      <c r="K19" s="2026">
        <v>5</v>
      </c>
      <c r="L19" s="2028">
        <v>6</v>
      </c>
    </row>
    <row r="20" spans="1:18" s="1803" customFormat="1" ht="18" customHeight="1" thickBot="1">
      <c r="A20" s="6945"/>
      <c r="B20" s="2138" t="s">
        <v>1905</v>
      </c>
      <c r="C20" s="2031"/>
      <c r="D20" s="2032"/>
      <c r="E20" s="2032">
        <v>1</v>
      </c>
      <c r="F20" s="2032"/>
      <c r="G20" s="2032"/>
      <c r="H20" s="2032"/>
      <c r="I20" s="2032"/>
      <c r="J20" s="2033"/>
      <c r="K20" s="2032">
        <v>1</v>
      </c>
      <c r="L20" s="2034">
        <v>1</v>
      </c>
    </row>
    <row r="21" spans="1:18" s="1803" customFormat="1" ht="18" customHeight="1" thickBot="1">
      <c r="A21" s="2035" t="s">
        <v>1730</v>
      </c>
      <c r="B21" s="2139" t="s">
        <v>1943</v>
      </c>
      <c r="C21" s="2037">
        <v>1</v>
      </c>
      <c r="D21" s="2038">
        <v>3</v>
      </c>
      <c r="E21" s="2038">
        <v>3</v>
      </c>
      <c r="F21" s="2038"/>
      <c r="G21" s="2038">
        <v>1</v>
      </c>
      <c r="H21" s="2038"/>
      <c r="I21" s="2038"/>
      <c r="J21" s="2039">
        <v>3</v>
      </c>
      <c r="K21" s="2038">
        <v>7</v>
      </c>
      <c r="L21" s="2040">
        <v>11</v>
      </c>
    </row>
    <row r="22" spans="1:18" s="1803" customFormat="1" ht="18" customHeight="1" thickBot="1">
      <c r="A22" s="2035" t="s">
        <v>1865</v>
      </c>
      <c r="B22" s="2139" t="s">
        <v>1866</v>
      </c>
      <c r="C22" s="2037">
        <v>1</v>
      </c>
      <c r="D22" s="2038"/>
      <c r="E22" s="2038"/>
      <c r="F22" s="2038"/>
      <c r="G22" s="2038"/>
      <c r="H22" s="2038"/>
      <c r="I22" s="2038"/>
      <c r="J22" s="2039"/>
      <c r="K22" s="2038">
        <v>1</v>
      </c>
      <c r="L22" s="2040">
        <v>1</v>
      </c>
    </row>
    <row r="23" spans="1:18" s="1803" customFormat="1" ht="18" customHeight="1" thickBot="1">
      <c r="A23" s="2041"/>
      <c r="B23" s="2143" t="s">
        <v>1867</v>
      </c>
      <c r="C23" s="2042"/>
      <c r="D23" s="2043"/>
      <c r="E23" s="2043"/>
      <c r="F23" s="2043"/>
      <c r="G23" s="2043"/>
      <c r="H23" s="2043">
        <v>29</v>
      </c>
      <c r="I23" s="2043"/>
      <c r="J23" s="2044"/>
      <c r="K23" s="2043"/>
      <c r="L23" s="2045">
        <v>29</v>
      </c>
    </row>
    <row r="24" spans="1:18" s="1803" customFormat="1" ht="18" customHeight="1" thickBot="1">
      <c r="A24" s="6946" t="s">
        <v>680</v>
      </c>
      <c r="B24" s="6947"/>
      <c r="C24" s="2046">
        <v>7</v>
      </c>
      <c r="D24" s="2046">
        <v>7</v>
      </c>
      <c r="E24" s="2047">
        <v>44</v>
      </c>
      <c r="F24" s="2048"/>
      <c r="G24" s="2047">
        <v>4</v>
      </c>
      <c r="H24" s="2047">
        <v>29</v>
      </c>
      <c r="I24" s="2048"/>
      <c r="J24" s="2047">
        <v>15</v>
      </c>
      <c r="K24" s="2047">
        <f>SUM(K6:K23)</f>
        <v>58</v>
      </c>
      <c r="L24" s="2049">
        <f>SUM(L6:L23)</f>
        <v>106</v>
      </c>
    </row>
    <row r="25" spans="1:18" ht="14.25" customHeight="1" thickTop="1">
      <c r="A25" s="1834"/>
      <c r="B25" s="1834"/>
      <c r="C25" s="1834"/>
      <c r="D25" s="1834"/>
      <c r="E25" s="1834"/>
      <c r="F25" s="1834"/>
      <c r="G25" s="1834"/>
      <c r="H25" s="1834"/>
      <c r="I25" s="1834"/>
      <c r="J25" s="1834"/>
      <c r="K25" s="1834"/>
      <c r="L25" s="1834"/>
    </row>
    <row r="26" spans="1:18" ht="18" customHeight="1">
      <c r="A26" s="6872" t="s">
        <v>1759</v>
      </c>
      <c r="B26" s="6872"/>
      <c r="C26" s="6872"/>
      <c r="D26" s="1834"/>
      <c r="E26" s="1834"/>
      <c r="F26" s="1834"/>
      <c r="G26" s="1834"/>
      <c r="H26" s="1834"/>
      <c r="I26" s="1834"/>
      <c r="J26" s="1834"/>
      <c r="K26" s="1836"/>
      <c r="L26" s="1836"/>
    </row>
    <row r="27" spans="1:18" ht="12.75" customHeight="1">
      <c r="A27" s="6845" t="s">
        <v>1870</v>
      </c>
      <c r="B27" s="6846"/>
      <c r="C27" s="6846"/>
      <c r="D27" s="6846"/>
      <c r="E27" s="6846"/>
      <c r="F27" s="6846"/>
      <c r="G27" s="6846"/>
      <c r="H27" s="6846"/>
      <c r="I27" s="6846"/>
      <c r="J27" s="6846"/>
      <c r="K27" s="1837"/>
      <c r="L27" s="1837"/>
      <c r="M27" s="1837"/>
      <c r="N27" s="1837"/>
      <c r="O27" s="1837"/>
      <c r="P27" s="1837"/>
      <c r="Q27" s="1837"/>
      <c r="R27" s="1837"/>
    </row>
    <row r="28" spans="1:18" ht="14.25" customHeight="1">
      <c r="A28" s="6845" t="s">
        <v>1761</v>
      </c>
      <c r="B28" s="6846"/>
      <c r="C28" s="6846"/>
      <c r="D28" s="6846"/>
      <c r="E28" s="6846"/>
      <c r="F28" s="6846"/>
      <c r="G28" s="6846"/>
      <c r="H28" s="6846"/>
      <c r="I28" s="6846"/>
      <c r="J28" s="6846"/>
      <c r="K28" s="1837"/>
      <c r="L28" s="1837"/>
    </row>
    <row r="39" ht="28.5" customHeight="1"/>
    <row r="40" ht="20.100000000000001" customHeight="1"/>
    <row r="41" ht="20.100000000000001" customHeight="1"/>
    <row r="42" ht="20.100000000000001" customHeight="1"/>
  </sheetData>
  <mergeCells count="9">
    <mergeCell ref="A26:C26"/>
    <mergeCell ref="A27:J27"/>
    <mergeCell ref="A28:J28"/>
    <mergeCell ref="A2:L2"/>
    <mergeCell ref="A3:L4"/>
    <mergeCell ref="A6:A10"/>
    <mergeCell ref="A11:A13"/>
    <mergeCell ref="A14:A20"/>
    <mergeCell ref="A24:B24"/>
  </mergeCells>
  <hyperlinks>
    <hyperlink ref="A1" r:id="rId1"/>
  </hyperlinks>
  <pageMargins left="0.70866141732283472" right="0.70866141732283472" top="0.74803149606299213" bottom="0.74803149606299213" header="0.31496062992125984" footer="0.31496062992125984"/>
  <pageSetup paperSize="9" scale="92" fitToHeight="0" orientation="landscape" r:id="rId2"/>
  <headerFooter>
    <oddFooter>&amp;R115</oddFooter>
  </headerFooter>
  <drawing r:id="rId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16">
    <pageSetUpPr fitToPage="1"/>
  </sheetPr>
  <dimension ref="A1:R39"/>
  <sheetViews>
    <sheetView view="pageBreakPreview" zoomScale="60" zoomScaleNormal="100" workbookViewId="0">
      <selection activeCell="H15" sqref="H15"/>
    </sheetView>
  </sheetViews>
  <sheetFormatPr defaultColWidth="9.42578125" defaultRowHeight="12.75"/>
  <cols>
    <col min="1" max="1" width="22" style="1788" customWidth="1"/>
    <col min="2" max="2" width="29.140625" style="1788" customWidth="1"/>
    <col min="3" max="16384" width="9.42578125" style="1788"/>
  </cols>
  <sheetData>
    <row r="1" spans="1:12" s="1786" customFormat="1" ht="12" customHeight="1" thickBot="1">
      <c r="A1" s="1785" t="s">
        <v>0</v>
      </c>
      <c r="B1" s="1785"/>
      <c r="C1" s="1785"/>
      <c r="D1" s="1785"/>
      <c r="E1" s="1785"/>
      <c r="F1" s="1785"/>
      <c r="G1" s="1785"/>
      <c r="H1" s="1785"/>
      <c r="I1" s="1785"/>
      <c r="J1" s="1785"/>
      <c r="K1" s="1785"/>
      <c r="L1" s="1928" t="s">
        <v>1</v>
      </c>
    </row>
    <row r="2" spans="1:12" ht="21" customHeight="1" thickTop="1">
      <c r="A2" s="6929" t="s">
        <v>5260</v>
      </c>
      <c r="B2" s="6930"/>
      <c r="C2" s="6930"/>
      <c r="D2" s="6930"/>
      <c r="E2" s="6930"/>
      <c r="F2" s="6930"/>
      <c r="G2" s="6930"/>
      <c r="H2" s="6930"/>
      <c r="I2" s="6930"/>
      <c r="J2" s="6930"/>
      <c r="K2" s="6930"/>
      <c r="L2" s="6931"/>
    </row>
    <row r="3" spans="1:12" ht="21" customHeight="1">
      <c r="A3" s="6932" t="s">
        <v>1694</v>
      </c>
      <c r="B3" s="6933"/>
      <c r="C3" s="6933"/>
      <c r="D3" s="6933"/>
      <c r="E3" s="6933"/>
      <c r="F3" s="6933"/>
      <c r="G3" s="6933"/>
      <c r="H3" s="6933"/>
      <c r="I3" s="6933"/>
      <c r="J3" s="6933"/>
      <c r="K3" s="6933"/>
      <c r="L3" s="6934"/>
    </row>
    <row r="4" spans="1:12" ht="23.25" customHeight="1" thickBot="1">
      <c r="A4" s="6935"/>
      <c r="B4" s="6936"/>
      <c r="C4" s="6936"/>
      <c r="D4" s="6936"/>
      <c r="E4" s="6936"/>
      <c r="F4" s="6936"/>
      <c r="G4" s="6936"/>
      <c r="H4" s="6936"/>
      <c r="I4" s="6936"/>
      <c r="J4" s="6936"/>
      <c r="K4" s="6936"/>
      <c r="L4" s="6937"/>
    </row>
    <row r="5" spans="1:12" ht="61.5" customHeight="1" thickBot="1">
      <c r="A5" s="1954" t="s">
        <v>1851</v>
      </c>
      <c r="B5" s="1931" t="s">
        <v>1852</v>
      </c>
      <c r="C5" s="2017" t="s">
        <v>1806</v>
      </c>
      <c r="D5" s="2017" t="s">
        <v>1853</v>
      </c>
      <c r="E5" s="1861" t="s">
        <v>1854</v>
      </c>
      <c r="F5" s="2017" t="s">
        <v>1855</v>
      </c>
      <c r="G5" s="2017" t="s">
        <v>1856</v>
      </c>
      <c r="H5" s="2017" t="s">
        <v>1810</v>
      </c>
      <c r="I5" s="2017" t="s">
        <v>1812</v>
      </c>
      <c r="J5" s="2017" t="s">
        <v>1857</v>
      </c>
      <c r="K5" s="2018" t="s">
        <v>1858</v>
      </c>
      <c r="L5" s="2019" t="s">
        <v>1859</v>
      </c>
    </row>
    <row r="6" spans="1:12" s="1803" customFormat="1" ht="18" customHeight="1">
      <c r="A6" s="6943" t="s">
        <v>1860</v>
      </c>
      <c r="B6" s="2142" t="s">
        <v>1933</v>
      </c>
      <c r="C6" s="2022"/>
      <c r="D6" s="2022">
        <v>1</v>
      </c>
      <c r="E6" s="2022">
        <v>1</v>
      </c>
      <c r="F6" s="2022"/>
      <c r="G6" s="2022"/>
      <c r="H6" s="2022"/>
      <c r="I6" s="2022"/>
      <c r="J6" s="2022"/>
      <c r="K6" s="2022">
        <v>2</v>
      </c>
      <c r="L6" s="2024">
        <v>2</v>
      </c>
    </row>
    <row r="7" spans="1:12" s="1803" customFormat="1" ht="18" customHeight="1">
      <c r="A7" s="6944"/>
      <c r="B7" s="2135" t="s">
        <v>1918</v>
      </c>
      <c r="C7" s="2026"/>
      <c r="D7" s="2026">
        <v>1</v>
      </c>
      <c r="E7" s="2026">
        <v>2</v>
      </c>
      <c r="F7" s="2026"/>
      <c r="G7" s="2026"/>
      <c r="H7" s="2026"/>
      <c r="I7" s="2026"/>
      <c r="J7" s="2026" t="s">
        <v>1862</v>
      </c>
      <c r="K7" s="2026">
        <v>3</v>
      </c>
      <c r="L7" s="2028">
        <v>4</v>
      </c>
    </row>
    <row r="8" spans="1:12" s="1803" customFormat="1" ht="18" customHeight="1">
      <c r="A8" s="6944"/>
      <c r="B8" s="2136" t="s">
        <v>1907</v>
      </c>
      <c r="C8" s="2026" t="s">
        <v>1861</v>
      </c>
      <c r="D8" s="2026"/>
      <c r="E8" s="2026">
        <v>3</v>
      </c>
      <c r="F8" s="2026"/>
      <c r="G8" s="2026"/>
      <c r="H8" s="2026"/>
      <c r="I8" s="2026"/>
      <c r="J8" s="2026" t="s">
        <v>1861</v>
      </c>
      <c r="K8" s="2026">
        <v>4</v>
      </c>
      <c r="L8" s="2028">
        <v>5</v>
      </c>
    </row>
    <row r="9" spans="1:12" s="1803" customFormat="1" ht="18" customHeight="1">
      <c r="A9" s="6944"/>
      <c r="B9" s="2135" t="s">
        <v>1934</v>
      </c>
      <c r="C9" s="2026"/>
      <c r="D9" s="2026"/>
      <c r="E9" s="2026">
        <v>4</v>
      </c>
      <c r="F9" s="2026"/>
      <c r="G9" s="2026"/>
      <c r="H9" s="2026"/>
      <c r="I9" s="2026"/>
      <c r="J9" s="2026" t="s">
        <v>1861</v>
      </c>
      <c r="K9" s="2026">
        <v>4</v>
      </c>
      <c r="L9" s="2028">
        <v>5</v>
      </c>
    </row>
    <row r="10" spans="1:12" s="1803" customFormat="1" ht="18" customHeight="1" thickBot="1">
      <c r="A10" s="6945"/>
      <c r="B10" s="2141" t="s">
        <v>1944</v>
      </c>
      <c r="C10" s="2032"/>
      <c r="D10" s="2032" t="s">
        <v>1862</v>
      </c>
      <c r="E10" s="2032">
        <v>3</v>
      </c>
      <c r="F10" s="2032"/>
      <c r="G10" s="2032"/>
      <c r="H10" s="2032"/>
      <c r="I10" s="2032"/>
      <c r="J10" s="2032"/>
      <c r="K10" s="2032">
        <v>4</v>
      </c>
      <c r="L10" s="2034">
        <v>4</v>
      </c>
    </row>
    <row r="11" spans="1:12" s="1803" customFormat="1" ht="18" customHeight="1">
      <c r="A11" s="6943" t="s">
        <v>1863</v>
      </c>
      <c r="B11" s="2142" t="s">
        <v>1945</v>
      </c>
      <c r="C11" s="2022"/>
      <c r="D11" s="2022"/>
      <c r="E11" s="2022">
        <v>3</v>
      </c>
      <c r="F11" s="2022"/>
      <c r="G11" s="2022">
        <v>1</v>
      </c>
      <c r="H11" s="2022"/>
      <c r="I11" s="2022"/>
      <c r="J11" s="2022">
        <v>1</v>
      </c>
      <c r="K11" s="2022">
        <v>3</v>
      </c>
      <c r="L11" s="2024">
        <v>5</v>
      </c>
    </row>
    <row r="12" spans="1:12" s="1803" customFormat="1" ht="18" customHeight="1">
      <c r="A12" s="6944"/>
      <c r="B12" s="2135" t="s">
        <v>1937</v>
      </c>
      <c r="C12" s="2026">
        <v>1</v>
      </c>
      <c r="D12" s="2026"/>
      <c r="E12" s="2026">
        <v>2</v>
      </c>
      <c r="F12" s="2026"/>
      <c r="G12" s="2026"/>
      <c r="H12" s="2026"/>
      <c r="I12" s="2026"/>
      <c r="J12" s="2026"/>
      <c r="K12" s="2026">
        <v>3</v>
      </c>
      <c r="L12" s="2028">
        <v>3</v>
      </c>
    </row>
    <row r="13" spans="1:12" s="1803" customFormat="1" ht="18" customHeight="1" thickBot="1">
      <c r="A13" s="6945"/>
      <c r="B13" s="2141" t="s">
        <v>1938</v>
      </c>
      <c r="C13" s="2032">
        <v>2</v>
      </c>
      <c r="D13" s="2032"/>
      <c r="E13" s="2032">
        <v>5</v>
      </c>
      <c r="F13" s="2032"/>
      <c r="G13" s="2032"/>
      <c r="H13" s="2032"/>
      <c r="I13" s="2032"/>
      <c r="J13" s="2032">
        <v>1</v>
      </c>
      <c r="K13" s="2032">
        <v>7</v>
      </c>
      <c r="L13" s="2034">
        <v>8</v>
      </c>
    </row>
    <row r="14" spans="1:12" s="1803" customFormat="1" ht="18" customHeight="1">
      <c r="A14" s="6943" t="s">
        <v>1864</v>
      </c>
      <c r="B14" s="2142" t="s">
        <v>1906</v>
      </c>
      <c r="C14" s="2022"/>
      <c r="D14" s="2022">
        <v>1</v>
      </c>
      <c r="E14" s="2022">
        <v>2</v>
      </c>
      <c r="F14" s="2022"/>
      <c r="G14" s="2022"/>
      <c r="H14" s="2022"/>
      <c r="I14" s="2022"/>
      <c r="J14" s="2022">
        <v>2</v>
      </c>
      <c r="K14" s="2022">
        <v>3</v>
      </c>
      <c r="L14" s="2024">
        <v>5</v>
      </c>
    </row>
    <row r="15" spans="1:12" s="1803" customFormat="1" ht="18" customHeight="1">
      <c r="A15" s="6944"/>
      <c r="B15" s="2135" t="s">
        <v>1936</v>
      </c>
      <c r="C15" s="2026"/>
      <c r="D15" s="2026"/>
      <c r="E15" s="2026">
        <v>5</v>
      </c>
      <c r="F15" s="2026"/>
      <c r="G15" s="2026" t="s">
        <v>1862</v>
      </c>
      <c r="H15" s="2026"/>
      <c r="I15" s="2026"/>
      <c r="J15" s="2026" t="s">
        <v>1862</v>
      </c>
      <c r="K15" s="2026">
        <v>5</v>
      </c>
      <c r="L15" s="2028">
        <v>7</v>
      </c>
    </row>
    <row r="16" spans="1:12" s="1803" customFormat="1" ht="18" customHeight="1">
      <c r="A16" s="6944"/>
      <c r="B16" s="2135" t="s">
        <v>1946</v>
      </c>
      <c r="C16" s="2026">
        <v>2</v>
      </c>
      <c r="D16" s="2026"/>
      <c r="E16" s="2026">
        <v>1</v>
      </c>
      <c r="F16" s="2026"/>
      <c r="G16" s="2026"/>
      <c r="H16" s="2026"/>
      <c r="I16" s="2026"/>
      <c r="J16" s="2026">
        <v>2</v>
      </c>
      <c r="K16" s="2026">
        <v>3</v>
      </c>
      <c r="L16" s="2028">
        <v>5</v>
      </c>
    </row>
    <row r="17" spans="1:18" s="1803" customFormat="1" ht="18" customHeight="1">
      <c r="A17" s="6944"/>
      <c r="B17" s="2135" t="s">
        <v>1940</v>
      </c>
      <c r="C17" s="2026"/>
      <c r="D17" s="2026"/>
      <c r="E17" s="2026">
        <v>4</v>
      </c>
      <c r="F17" s="2026"/>
      <c r="G17" s="2026"/>
      <c r="H17" s="2026"/>
      <c r="I17" s="2026"/>
      <c r="J17" s="2026"/>
      <c r="K17" s="2026">
        <v>4</v>
      </c>
      <c r="L17" s="2028">
        <v>4</v>
      </c>
    </row>
    <row r="18" spans="1:18" s="1803" customFormat="1" ht="18" customHeight="1">
      <c r="A18" s="6944"/>
      <c r="B18" s="2135" t="s">
        <v>1941</v>
      </c>
      <c r="C18" s="2026"/>
      <c r="D18" s="2026"/>
      <c r="E18" s="2026">
        <v>3</v>
      </c>
      <c r="F18" s="2026"/>
      <c r="G18" s="2026">
        <v>2</v>
      </c>
      <c r="H18" s="2026"/>
      <c r="I18" s="2026"/>
      <c r="J18" s="2026"/>
      <c r="K18" s="2026">
        <v>3</v>
      </c>
      <c r="L18" s="2028">
        <v>5</v>
      </c>
    </row>
    <row r="19" spans="1:18" s="1803" customFormat="1" ht="18" customHeight="1">
      <c r="A19" s="6944"/>
      <c r="B19" s="2140" t="s">
        <v>1942</v>
      </c>
      <c r="C19" s="2026"/>
      <c r="D19" s="2026">
        <v>1</v>
      </c>
      <c r="E19" s="2026">
        <v>3</v>
      </c>
      <c r="F19" s="2026"/>
      <c r="G19" s="2026"/>
      <c r="H19" s="2026"/>
      <c r="I19" s="2026"/>
      <c r="J19" s="2026">
        <v>1</v>
      </c>
      <c r="K19" s="2026">
        <v>4</v>
      </c>
      <c r="L19" s="2028">
        <v>5</v>
      </c>
    </row>
    <row r="20" spans="1:18" s="1803" customFormat="1" ht="18" customHeight="1" thickBot="1">
      <c r="A20" s="6945"/>
      <c r="B20" s="2138" t="s">
        <v>1905</v>
      </c>
      <c r="C20" s="2032"/>
      <c r="D20" s="2032"/>
      <c r="E20" s="2032">
        <v>3</v>
      </c>
      <c r="F20" s="2032"/>
      <c r="G20" s="2032"/>
      <c r="H20" s="2032"/>
      <c r="I20" s="2032"/>
      <c r="J20" s="2032">
        <v>1</v>
      </c>
      <c r="K20" s="2032">
        <v>3</v>
      </c>
      <c r="L20" s="2034">
        <v>4</v>
      </c>
    </row>
    <row r="21" spans="1:18" s="1803" customFormat="1" ht="18" customHeight="1" thickBot="1">
      <c r="A21" s="2035" t="s">
        <v>1730</v>
      </c>
      <c r="B21" s="2139" t="s">
        <v>1943</v>
      </c>
      <c r="C21" s="2038">
        <v>1</v>
      </c>
      <c r="D21" s="2038">
        <v>2</v>
      </c>
      <c r="E21" s="2038">
        <v>4</v>
      </c>
      <c r="F21" s="2038"/>
      <c r="G21" s="2038">
        <v>1</v>
      </c>
      <c r="H21" s="2038"/>
      <c r="I21" s="2038"/>
      <c r="J21" s="2038">
        <v>5</v>
      </c>
      <c r="K21" s="2038">
        <v>7</v>
      </c>
      <c r="L21" s="2040">
        <v>13</v>
      </c>
    </row>
    <row r="22" spans="1:18" s="1803" customFormat="1" ht="18" customHeight="1" thickBot="1">
      <c r="A22" s="2035" t="s">
        <v>1865</v>
      </c>
      <c r="B22" s="2139" t="s">
        <v>1866</v>
      </c>
      <c r="C22" s="2038">
        <v>1</v>
      </c>
      <c r="D22" s="2038"/>
      <c r="E22" s="2038"/>
      <c r="F22" s="2038"/>
      <c r="G22" s="2038"/>
      <c r="H22" s="2038"/>
      <c r="I22" s="2038"/>
      <c r="J22" s="2038"/>
      <c r="K22" s="2038">
        <v>1</v>
      </c>
      <c r="L22" s="2040">
        <v>1</v>
      </c>
    </row>
    <row r="23" spans="1:18" s="1803" customFormat="1" ht="18" customHeight="1" thickBot="1">
      <c r="A23" s="2041"/>
      <c r="B23" s="2143" t="s">
        <v>1867</v>
      </c>
      <c r="C23" s="2043"/>
      <c r="D23" s="2043"/>
      <c r="E23" s="2043"/>
      <c r="F23" s="2043"/>
      <c r="G23" s="2043"/>
      <c r="H23" s="2043">
        <v>32</v>
      </c>
      <c r="I23" s="2043"/>
      <c r="J23" s="2043"/>
      <c r="K23" s="2043"/>
      <c r="L23" s="2045">
        <v>32</v>
      </c>
    </row>
    <row r="24" spans="1:18" s="1803" customFormat="1" ht="18" customHeight="1" thickBot="1">
      <c r="A24" s="6946" t="s">
        <v>680</v>
      </c>
      <c r="B24" s="6947"/>
      <c r="C24" s="2047">
        <f>SUM(C6:C23)</f>
        <v>7</v>
      </c>
      <c r="D24" s="2047">
        <v>7</v>
      </c>
      <c r="E24" s="2047">
        <v>48</v>
      </c>
      <c r="F24" s="2047" t="s">
        <v>9</v>
      </c>
      <c r="G24" s="2047">
        <v>5</v>
      </c>
      <c r="H24" s="2047">
        <v>32</v>
      </c>
      <c r="I24" s="2047" t="s">
        <v>9</v>
      </c>
      <c r="J24" s="2047">
        <v>17</v>
      </c>
      <c r="K24" s="2047">
        <v>63</v>
      </c>
      <c r="L24" s="2049">
        <v>117</v>
      </c>
    </row>
    <row r="25" spans="1:18" ht="18.75" customHeight="1" thickTop="1">
      <c r="A25" s="1834"/>
      <c r="B25" s="1834"/>
      <c r="C25" s="1834"/>
      <c r="D25" s="1834"/>
      <c r="E25" s="1834"/>
      <c r="F25" s="1834"/>
      <c r="G25" s="1834"/>
      <c r="H25" s="1834"/>
      <c r="I25" s="1834"/>
      <c r="J25" s="1834"/>
      <c r="K25" s="1834"/>
      <c r="L25" s="1834"/>
    </row>
    <row r="26" spans="1:18" ht="18" customHeight="1">
      <c r="A26" s="6913" t="s">
        <v>1871</v>
      </c>
      <c r="B26" s="6924"/>
      <c r="C26" s="6924"/>
      <c r="D26" s="6924"/>
      <c r="E26" s="6924"/>
      <c r="F26" s="6924"/>
      <c r="G26" s="6924"/>
      <c r="H26" s="6924"/>
      <c r="I26" s="6924"/>
      <c r="J26" s="6924"/>
      <c r="K26" s="1836"/>
      <c r="L26" s="1836"/>
    </row>
    <row r="27" spans="1:18" ht="12.75" customHeight="1">
      <c r="A27" s="6845" t="s">
        <v>1872</v>
      </c>
      <c r="B27" s="6846"/>
      <c r="C27" s="6846"/>
      <c r="D27" s="6846"/>
      <c r="E27" s="6846"/>
      <c r="F27" s="6846"/>
      <c r="G27" s="6846"/>
      <c r="H27" s="6846"/>
      <c r="I27" s="6846"/>
      <c r="J27" s="6846"/>
      <c r="K27" s="1837"/>
      <c r="L27" s="1837"/>
      <c r="M27" s="1837"/>
      <c r="N27" s="1837"/>
      <c r="O27" s="1837"/>
      <c r="P27" s="1837"/>
      <c r="Q27" s="1837"/>
      <c r="R27" s="1837"/>
    </row>
    <row r="28" spans="1:18" ht="14.25" customHeight="1">
      <c r="A28" s="6845" t="s">
        <v>1761</v>
      </c>
      <c r="B28" s="6846"/>
      <c r="C28" s="6846"/>
      <c r="D28" s="6846"/>
      <c r="E28" s="6846"/>
      <c r="F28" s="6846"/>
      <c r="G28" s="6846"/>
      <c r="H28" s="6846"/>
      <c r="I28" s="6846"/>
      <c r="J28" s="6846"/>
      <c r="K28" s="1837"/>
      <c r="L28" s="1837"/>
    </row>
    <row r="36" ht="28.5" customHeight="1"/>
    <row r="37" ht="20.100000000000001" customHeight="1"/>
    <row r="38" ht="20.100000000000001" customHeight="1"/>
    <row r="39" ht="20.100000000000001" customHeight="1"/>
  </sheetData>
  <mergeCells count="9">
    <mergeCell ref="A26:J26"/>
    <mergeCell ref="A27:J27"/>
    <mergeCell ref="A28:J28"/>
    <mergeCell ref="A2:L2"/>
    <mergeCell ref="A3:L4"/>
    <mergeCell ref="A6:A10"/>
    <mergeCell ref="A11:A13"/>
    <mergeCell ref="A14:A20"/>
    <mergeCell ref="A24:B24"/>
  </mergeCells>
  <hyperlinks>
    <hyperlink ref="A1" r:id="rId1"/>
  </hyperlinks>
  <pageMargins left="0.70866141732283472" right="0.70866141732283472" top="0.74803149606299213" bottom="0.74803149606299213" header="0.31496062992125984" footer="0.31496062992125984"/>
  <pageSetup paperSize="9" scale="92" fitToHeight="0" orientation="landscape" r:id="rId2"/>
  <headerFooter>
    <oddFooter>&amp;R116</oddFooter>
  </headerFooter>
  <drawing r:id="rId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17">
    <pageSetUpPr fitToPage="1"/>
  </sheetPr>
  <dimension ref="A1:R41"/>
  <sheetViews>
    <sheetView view="pageBreakPreview" zoomScale="60" zoomScaleNormal="100" workbookViewId="0">
      <selection activeCell="H15" sqref="H15"/>
    </sheetView>
  </sheetViews>
  <sheetFormatPr defaultColWidth="9.42578125" defaultRowHeight="12.75"/>
  <cols>
    <col min="1" max="1" width="21.28515625" style="1788" customWidth="1"/>
    <col min="2" max="2" width="29.42578125" style="1788" customWidth="1"/>
    <col min="3" max="16384" width="9.42578125" style="1788"/>
  </cols>
  <sheetData>
    <row r="1" spans="1:12" s="1786" customFormat="1" ht="12" customHeight="1" thickBot="1">
      <c r="A1" s="1785" t="s">
        <v>0</v>
      </c>
      <c r="B1" s="1785"/>
      <c r="C1" s="1785"/>
      <c r="D1" s="1785"/>
      <c r="E1" s="1785"/>
      <c r="F1" s="1785"/>
      <c r="G1" s="1785"/>
      <c r="H1" s="1785"/>
      <c r="I1" s="1785"/>
      <c r="J1" s="1785"/>
      <c r="K1" s="1785"/>
      <c r="L1" s="1928" t="s">
        <v>1</v>
      </c>
    </row>
    <row r="2" spans="1:12" ht="24" customHeight="1" thickTop="1">
      <c r="A2" s="6929" t="s">
        <v>5260</v>
      </c>
      <c r="B2" s="6930"/>
      <c r="C2" s="6930"/>
      <c r="D2" s="6930"/>
      <c r="E2" s="6930"/>
      <c r="F2" s="6930"/>
      <c r="G2" s="6930"/>
      <c r="H2" s="6930"/>
      <c r="I2" s="6930"/>
      <c r="J2" s="6930"/>
      <c r="K2" s="6930"/>
      <c r="L2" s="6931"/>
    </row>
    <row r="3" spans="1:12" ht="22.5" customHeight="1">
      <c r="A3" s="6932" t="s">
        <v>1695</v>
      </c>
      <c r="B3" s="6933"/>
      <c r="C3" s="6933"/>
      <c r="D3" s="6933"/>
      <c r="E3" s="6933"/>
      <c r="F3" s="6933"/>
      <c r="G3" s="6933"/>
      <c r="H3" s="6933"/>
      <c r="I3" s="6933"/>
      <c r="J3" s="6933"/>
      <c r="K3" s="6933"/>
      <c r="L3" s="6934"/>
    </row>
    <row r="4" spans="1:12" ht="22.5" customHeight="1" thickBot="1">
      <c r="A4" s="6935"/>
      <c r="B4" s="6936"/>
      <c r="C4" s="6936"/>
      <c r="D4" s="6936"/>
      <c r="E4" s="6936"/>
      <c r="F4" s="6936"/>
      <c r="G4" s="6936"/>
      <c r="H4" s="6936"/>
      <c r="I4" s="6936"/>
      <c r="J4" s="6936"/>
      <c r="K4" s="6936"/>
      <c r="L4" s="6937"/>
    </row>
    <row r="5" spans="1:12" ht="63" customHeight="1" thickBot="1">
      <c r="A5" s="1954" t="s">
        <v>1851</v>
      </c>
      <c r="B5" s="1931" t="s">
        <v>1852</v>
      </c>
      <c r="C5" s="2017" t="s">
        <v>1806</v>
      </c>
      <c r="D5" s="2017" t="s">
        <v>1853</v>
      </c>
      <c r="E5" s="1861" t="s">
        <v>1854</v>
      </c>
      <c r="F5" s="2017" t="s">
        <v>1855</v>
      </c>
      <c r="G5" s="2017" t="s">
        <v>1856</v>
      </c>
      <c r="H5" s="2017" t="s">
        <v>1810</v>
      </c>
      <c r="I5" s="2017" t="s">
        <v>1812</v>
      </c>
      <c r="J5" s="2017" t="s">
        <v>1857</v>
      </c>
      <c r="K5" s="2018" t="s">
        <v>1858</v>
      </c>
      <c r="L5" s="2019" t="s">
        <v>1859</v>
      </c>
    </row>
    <row r="6" spans="1:12" s="1803" customFormat="1" ht="18" customHeight="1">
      <c r="A6" s="6943" t="s">
        <v>1860</v>
      </c>
      <c r="B6" s="2134" t="s">
        <v>1933</v>
      </c>
      <c r="C6" s="2050">
        <v>1</v>
      </c>
      <c r="D6" s="2022"/>
      <c r="E6" s="2022">
        <v>2</v>
      </c>
      <c r="F6" s="2022"/>
      <c r="G6" s="2022"/>
      <c r="H6" s="2022"/>
      <c r="I6" s="2022"/>
      <c r="J6" s="2022"/>
      <c r="K6" s="2022">
        <v>3</v>
      </c>
      <c r="L6" s="2024">
        <v>3</v>
      </c>
    </row>
    <row r="7" spans="1:12" s="1803" customFormat="1" ht="18" customHeight="1">
      <c r="A7" s="6944"/>
      <c r="B7" s="2135" t="s">
        <v>1918</v>
      </c>
      <c r="C7" s="2051"/>
      <c r="D7" s="2026">
        <v>1</v>
      </c>
      <c r="E7" s="2026">
        <v>2</v>
      </c>
      <c r="F7" s="2026"/>
      <c r="G7" s="2026">
        <v>1</v>
      </c>
      <c r="H7" s="2026"/>
      <c r="I7" s="2026"/>
      <c r="J7" s="2026" t="s">
        <v>1862</v>
      </c>
      <c r="K7" s="2026">
        <v>3</v>
      </c>
      <c r="L7" s="2028">
        <v>5</v>
      </c>
    </row>
    <row r="8" spans="1:12" s="1803" customFormat="1" ht="18" customHeight="1">
      <c r="A8" s="6944"/>
      <c r="B8" s="2136" t="s">
        <v>1907</v>
      </c>
      <c r="C8" s="2051" t="s">
        <v>1861</v>
      </c>
      <c r="D8" s="2026"/>
      <c r="E8" s="2026">
        <v>3</v>
      </c>
      <c r="F8" s="2026"/>
      <c r="G8" s="2026"/>
      <c r="H8" s="2026"/>
      <c r="I8" s="2026"/>
      <c r="J8" s="2026" t="s">
        <v>1861</v>
      </c>
      <c r="K8" s="2026">
        <v>4</v>
      </c>
      <c r="L8" s="2028">
        <v>5</v>
      </c>
    </row>
    <row r="9" spans="1:12" s="1803" customFormat="1" ht="18" customHeight="1">
      <c r="A9" s="6944"/>
      <c r="B9" s="2135" t="s">
        <v>1934</v>
      </c>
      <c r="C9" s="2051"/>
      <c r="D9" s="2026">
        <v>1</v>
      </c>
      <c r="E9" s="2026">
        <v>4</v>
      </c>
      <c r="F9" s="2026"/>
      <c r="G9" s="2026"/>
      <c r="H9" s="2026"/>
      <c r="I9" s="2026"/>
      <c r="J9" s="2026" t="s">
        <v>1861</v>
      </c>
      <c r="K9" s="2026">
        <v>5</v>
      </c>
      <c r="L9" s="2028">
        <v>6</v>
      </c>
    </row>
    <row r="10" spans="1:12" s="1803" customFormat="1" ht="18" customHeight="1" thickBot="1">
      <c r="A10" s="6945"/>
      <c r="B10" s="2141" t="s">
        <v>1935</v>
      </c>
      <c r="C10" s="2052"/>
      <c r="D10" s="2032"/>
      <c r="E10" s="2032">
        <v>5</v>
      </c>
      <c r="F10" s="2032"/>
      <c r="G10" s="2032"/>
      <c r="H10" s="2032"/>
      <c r="I10" s="2032"/>
      <c r="J10" s="2032"/>
      <c r="K10" s="2032">
        <v>5</v>
      </c>
      <c r="L10" s="2034">
        <v>5</v>
      </c>
    </row>
    <row r="11" spans="1:12" s="1803" customFormat="1" ht="18" customHeight="1">
      <c r="A11" s="6943" t="s">
        <v>1863</v>
      </c>
      <c r="B11" s="2134" t="s">
        <v>1939</v>
      </c>
      <c r="C11" s="2050"/>
      <c r="D11" s="2022">
        <v>2</v>
      </c>
      <c r="E11" s="2022">
        <v>3</v>
      </c>
      <c r="F11" s="2022"/>
      <c r="G11" s="2022">
        <v>1</v>
      </c>
      <c r="H11" s="2022"/>
      <c r="I11" s="2022"/>
      <c r="J11" s="2022">
        <v>2</v>
      </c>
      <c r="K11" s="2022">
        <v>5</v>
      </c>
      <c r="L11" s="2024">
        <v>8</v>
      </c>
    </row>
    <row r="12" spans="1:12" s="1803" customFormat="1" ht="18" customHeight="1">
      <c r="A12" s="6944"/>
      <c r="B12" s="2135" t="s">
        <v>1937</v>
      </c>
      <c r="C12" s="2051">
        <v>1</v>
      </c>
      <c r="D12" s="2026"/>
      <c r="E12" s="2026">
        <v>2</v>
      </c>
      <c r="F12" s="2026"/>
      <c r="G12" s="2026"/>
      <c r="H12" s="2026"/>
      <c r="I12" s="2026"/>
      <c r="J12" s="2026"/>
      <c r="K12" s="2026">
        <v>3</v>
      </c>
      <c r="L12" s="2028">
        <v>3</v>
      </c>
    </row>
    <row r="13" spans="1:12" s="1803" customFormat="1" ht="18" customHeight="1" thickBot="1">
      <c r="A13" s="6945"/>
      <c r="B13" s="2137" t="s">
        <v>1938</v>
      </c>
      <c r="C13" s="2052">
        <v>2</v>
      </c>
      <c r="D13" s="2032">
        <v>1</v>
      </c>
      <c r="E13" s="2032">
        <v>4</v>
      </c>
      <c r="F13" s="2032"/>
      <c r="G13" s="2032"/>
      <c r="H13" s="2032"/>
      <c r="I13" s="2032"/>
      <c r="J13" s="2032">
        <v>2</v>
      </c>
      <c r="K13" s="2032">
        <v>7</v>
      </c>
      <c r="L13" s="2034">
        <v>9</v>
      </c>
    </row>
    <row r="14" spans="1:12" s="1803" customFormat="1" ht="18" customHeight="1">
      <c r="A14" s="6943" t="s">
        <v>1864</v>
      </c>
      <c r="B14" s="2134" t="s">
        <v>1906</v>
      </c>
      <c r="C14" s="2050"/>
      <c r="D14" s="2022">
        <v>1</v>
      </c>
      <c r="E14" s="2022">
        <v>2</v>
      </c>
      <c r="F14" s="2022"/>
      <c r="G14" s="2022"/>
      <c r="H14" s="2022"/>
      <c r="I14" s="2022"/>
      <c r="J14" s="2022">
        <v>2</v>
      </c>
      <c r="K14" s="2022">
        <v>3</v>
      </c>
      <c r="L14" s="2024">
        <v>5</v>
      </c>
    </row>
    <row r="15" spans="1:12" s="1803" customFormat="1" ht="18" customHeight="1">
      <c r="A15" s="6944"/>
      <c r="B15" s="2135" t="s">
        <v>1936</v>
      </c>
      <c r="C15" s="2051"/>
      <c r="D15" s="2026"/>
      <c r="E15" s="2026">
        <v>4</v>
      </c>
      <c r="F15" s="2026"/>
      <c r="G15" s="2026" t="s">
        <v>1862</v>
      </c>
      <c r="H15" s="2026"/>
      <c r="I15" s="2026">
        <v>1</v>
      </c>
      <c r="J15" s="2026"/>
      <c r="K15" s="2026">
        <v>4</v>
      </c>
      <c r="L15" s="2028">
        <v>6</v>
      </c>
    </row>
    <row r="16" spans="1:12" s="1803" customFormat="1" ht="18" customHeight="1">
      <c r="A16" s="6944"/>
      <c r="B16" s="2135" t="s">
        <v>1922</v>
      </c>
      <c r="C16" s="2051">
        <v>2</v>
      </c>
      <c r="D16" s="2026"/>
      <c r="E16" s="2026">
        <v>1</v>
      </c>
      <c r="F16" s="2026"/>
      <c r="G16" s="2026">
        <v>1</v>
      </c>
      <c r="H16" s="2026"/>
      <c r="I16" s="2026">
        <v>2</v>
      </c>
      <c r="J16" s="2026"/>
      <c r="K16" s="2026">
        <v>3</v>
      </c>
      <c r="L16" s="2028">
        <v>6</v>
      </c>
    </row>
    <row r="17" spans="1:18" s="1803" customFormat="1" ht="18" customHeight="1">
      <c r="A17" s="6944"/>
      <c r="B17" s="2135" t="s">
        <v>1940</v>
      </c>
      <c r="C17" s="2051"/>
      <c r="D17" s="2026"/>
      <c r="E17" s="2026">
        <v>5</v>
      </c>
      <c r="F17" s="2026"/>
      <c r="G17" s="2026"/>
      <c r="H17" s="2026"/>
      <c r="I17" s="2026"/>
      <c r="J17" s="2026"/>
      <c r="K17" s="2026">
        <v>5</v>
      </c>
      <c r="L17" s="2028">
        <v>5</v>
      </c>
    </row>
    <row r="18" spans="1:18" s="1803" customFormat="1" ht="18" customHeight="1">
      <c r="A18" s="6944"/>
      <c r="B18" s="2136" t="s">
        <v>1941</v>
      </c>
      <c r="C18" s="2051"/>
      <c r="D18" s="2026"/>
      <c r="E18" s="2026">
        <v>3</v>
      </c>
      <c r="F18" s="2026"/>
      <c r="G18" s="2026">
        <v>2</v>
      </c>
      <c r="H18" s="2026"/>
      <c r="I18" s="2026"/>
      <c r="J18" s="2026"/>
      <c r="K18" s="2026">
        <v>3</v>
      </c>
      <c r="L18" s="2028">
        <v>5</v>
      </c>
    </row>
    <row r="19" spans="1:18" s="1803" customFormat="1" ht="18" customHeight="1">
      <c r="A19" s="6944"/>
      <c r="B19" s="2140" t="s">
        <v>1942</v>
      </c>
      <c r="C19" s="2051">
        <v>1</v>
      </c>
      <c r="D19" s="2026">
        <v>1</v>
      </c>
      <c r="E19" s="2026">
        <v>3</v>
      </c>
      <c r="F19" s="2026"/>
      <c r="G19" s="2026"/>
      <c r="H19" s="2026"/>
      <c r="I19" s="2026"/>
      <c r="J19" s="2026">
        <v>1</v>
      </c>
      <c r="K19" s="2026">
        <v>5</v>
      </c>
      <c r="L19" s="2028">
        <v>6</v>
      </c>
    </row>
    <row r="20" spans="1:18" s="1803" customFormat="1" ht="18" customHeight="1" thickBot="1">
      <c r="A20" s="6945"/>
      <c r="B20" s="2138" t="s">
        <v>1905</v>
      </c>
      <c r="C20" s="2052"/>
      <c r="D20" s="2032"/>
      <c r="E20" s="2032">
        <v>3</v>
      </c>
      <c r="F20" s="2032"/>
      <c r="G20" s="2032"/>
      <c r="H20" s="2032"/>
      <c r="I20" s="2032"/>
      <c r="J20" s="2032">
        <v>1</v>
      </c>
      <c r="K20" s="2032">
        <v>3</v>
      </c>
      <c r="L20" s="2034">
        <v>4</v>
      </c>
    </row>
    <row r="21" spans="1:18" s="1803" customFormat="1" ht="18" customHeight="1" thickBot="1">
      <c r="A21" s="2035" t="s">
        <v>1730</v>
      </c>
      <c r="B21" s="2139" t="s">
        <v>1943</v>
      </c>
      <c r="C21" s="2053">
        <v>1</v>
      </c>
      <c r="D21" s="2038">
        <v>3</v>
      </c>
      <c r="E21" s="2038">
        <v>4</v>
      </c>
      <c r="F21" s="2038"/>
      <c r="G21" s="2038">
        <v>4</v>
      </c>
      <c r="H21" s="2038"/>
      <c r="I21" s="2038">
        <v>5</v>
      </c>
      <c r="J21" s="2038"/>
      <c r="K21" s="2038">
        <v>8</v>
      </c>
      <c r="L21" s="2040">
        <v>17</v>
      </c>
    </row>
    <row r="22" spans="1:18" s="1803" customFormat="1" ht="18" customHeight="1" thickBot="1">
      <c r="A22" s="2035" t="s">
        <v>1777</v>
      </c>
      <c r="B22" s="2139" t="s">
        <v>1873</v>
      </c>
      <c r="C22" s="2053">
        <v>1</v>
      </c>
      <c r="D22" s="2038"/>
      <c r="E22" s="2038">
        <v>2</v>
      </c>
      <c r="F22" s="2038"/>
      <c r="G22" s="2038">
        <v>2</v>
      </c>
      <c r="H22" s="2038"/>
      <c r="I22" s="2038"/>
      <c r="J22" s="2038"/>
      <c r="K22" s="2038">
        <v>3</v>
      </c>
      <c r="L22" s="2040">
        <v>5</v>
      </c>
    </row>
    <row r="23" spans="1:18" s="1803" customFormat="1" ht="18" customHeight="1" thickBot="1">
      <c r="A23" s="2054"/>
      <c r="B23" s="2139" t="s">
        <v>1867</v>
      </c>
      <c r="C23" s="2053"/>
      <c r="D23" s="2038"/>
      <c r="E23" s="2038"/>
      <c r="F23" s="2038"/>
      <c r="G23" s="2038"/>
      <c r="H23" s="2038">
        <v>40</v>
      </c>
      <c r="I23" s="2038"/>
      <c r="J23" s="2038"/>
      <c r="K23" s="2038"/>
      <c r="L23" s="2040">
        <v>40</v>
      </c>
    </row>
    <row r="24" spans="1:18" s="1803" customFormat="1" ht="18" customHeight="1" thickBot="1">
      <c r="A24" s="6948" t="s">
        <v>680</v>
      </c>
      <c r="B24" s="6949"/>
      <c r="C24" s="2055">
        <v>10</v>
      </c>
      <c r="D24" s="2055">
        <v>10</v>
      </c>
      <c r="E24" s="2055">
        <v>52</v>
      </c>
      <c r="F24" s="2056" t="s">
        <v>9</v>
      </c>
      <c r="G24" s="2055">
        <v>12</v>
      </c>
      <c r="H24" s="2055">
        <v>40</v>
      </c>
      <c r="I24" s="2055">
        <v>8</v>
      </c>
      <c r="J24" s="2055">
        <v>11</v>
      </c>
      <c r="K24" s="2055">
        <v>72</v>
      </c>
      <c r="L24" s="2057">
        <v>143</v>
      </c>
    </row>
    <row r="25" spans="1:18" ht="15.75" customHeight="1" thickTop="1">
      <c r="A25" s="1834"/>
      <c r="B25" s="1834"/>
      <c r="C25" s="1834"/>
      <c r="D25" s="1834"/>
      <c r="E25" s="1834"/>
      <c r="F25" s="1834"/>
      <c r="G25" s="1834"/>
      <c r="H25" s="1834"/>
      <c r="I25" s="1834"/>
      <c r="J25" s="1834"/>
      <c r="K25" s="1834"/>
      <c r="L25" s="1834"/>
    </row>
    <row r="26" spans="1:18" ht="18" customHeight="1">
      <c r="A26" s="6913" t="s">
        <v>1874</v>
      </c>
      <c r="B26" s="6924"/>
      <c r="C26" s="6924"/>
      <c r="D26" s="6924"/>
      <c r="E26" s="6924"/>
      <c r="F26" s="6924"/>
      <c r="G26" s="6924"/>
      <c r="H26" s="6924"/>
      <c r="I26" s="6924"/>
      <c r="J26" s="6924"/>
      <c r="K26" s="1836"/>
      <c r="L26" s="1836"/>
    </row>
    <row r="27" spans="1:18" ht="12.75" customHeight="1">
      <c r="A27" s="6845" t="s">
        <v>1875</v>
      </c>
      <c r="B27" s="6846"/>
      <c r="C27" s="6846"/>
      <c r="D27" s="6846"/>
      <c r="E27" s="6846"/>
      <c r="F27" s="6846"/>
      <c r="G27" s="6846"/>
      <c r="H27" s="6846"/>
      <c r="I27" s="6846"/>
      <c r="J27" s="6846"/>
      <c r="K27" s="1837"/>
      <c r="L27" s="1837"/>
      <c r="M27" s="1837"/>
      <c r="N27" s="1837"/>
      <c r="O27" s="1837"/>
      <c r="P27" s="1837"/>
      <c r="Q27" s="1837"/>
      <c r="R27" s="1837"/>
    </row>
    <row r="28" spans="1:18" ht="14.25" customHeight="1">
      <c r="A28" s="6845" t="s">
        <v>1761</v>
      </c>
      <c r="B28" s="6846"/>
      <c r="C28" s="6846"/>
      <c r="D28" s="6846"/>
      <c r="E28" s="6846"/>
      <c r="F28" s="6846"/>
      <c r="G28" s="6846"/>
      <c r="H28" s="6846"/>
      <c r="I28" s="6846"/>
      <c r="J28" s="6846"/>
      <c r="K28" s="1837"/>
      <c r="L28" s="1837"/>
    </row>
    <row r="38" ht="28.5" customHeight="1"/>
    <row r="39" ht="20.100000000000001" customHeight="1"/>
    <row r="40" ht="20.100000000000001" customHeight="1"/>
    <row r="41" ht="20.100000000000001" customHeight="1"/>
  </sheetData>
  <mergeCells count="9">
    <mergeCell ref="A26:J26"/>
    <mergeCell ref="A27:J27"/>
    <mergeCell ref="A28:J28"/>
    <mergeCell ref="A2:L2"/>
    <mergeCell ref="A3:L4"/>
    <mergeCell ref="A6:A10"/>
    <mergeCell ref="A11:A13"/>
    <mergeCell ref="A14:A20"/>
    <mergeCell ref="A24:B24"/>
  </mergeCells>
  <hyperlinks>
    <hyperlink ref="A1" r:id="rId1"/>
  </hyperlinks>
  <pageMargins left="0.70866141732283472" right="0.70866141732283472" top="0.74803149606299213" bottom="0.74803149606299213" header="0.31496062992125984" footer="0.31496062992125984"/>
  <pageSetup paperSize="9" scale="92" fitToHeight="0" orientation="landscape" r:id="rId2"/>
  <headerFooter>
    <oddFooter>&amp;R117</oddFooter>
  </headerFooter>
  <drawing r:id="rId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18"/>
  <dimension ref="A1:J28"/>
  <sheetViews>
    <sheetView view="pageBreakPreview" zoomScale="60" zoomScaleNormal="100" workbookViewId="0">
      <selection activeCell="H15" sqref="H15"/>
    </sheetView>
  </sheetViews>
  <sheetFormatPr defaultRowHeight="12.75"/>
  <cols>
    <col min="1" max="1" width="33.5703125" style="1788" customWidth="1"/>
    <col min="2" max="2" width="21.140625" style="1788" customWidth="1"/>
    <col min="3" max="3" width="19.28515625" style="1788" customWidth="1"/>
    <col min="4" max="5" width="16.5703125" style="1788" customWidth="1"/>
    <col min="6" max="16384" width="9.140625" style="1788"/>
  </cols>
  <sheetData>
    <row r="1" spans="1:10" s="1786" customFormat="1" ht="13.5" thickBot="1">
      <c r="A1" s="1785" t="s">
        <v>0</v>
      </c>
      <c r="E1" s="1928" t="s">
        <v>1</v>
      </c>
    </row>
    <row r="2" spans="1:10" ht="33.75" customHeight="1" thickTop="1">
      <c r="A2" s="6847" t="s">
        <v>1948</v>
      </c>
      <c r="B2" s="6848"/>
      <c r="C2" s="6848"/>
      <c r="D2" s="6848"/>
      <c r="E2" s="6849"/>
    </row>
    <row r="3" spans="1:10" ht="44.25" customHeight="1" thickBot="1">
      <c r="A3" s="6853" t="s">
        <v>1876</v>
      </c>
      <c r="B3" s="6854"/>
      <c r="C3" s="6854"/>
      <c r="D3" s="6854"/>
      <c r="E3" s="6855"/>
    </row>
    <row r="4" spans="1:10" ht="27" customHeight="1">
      <c r="A4" s="6950" t="s">
        <v>1877</v>
      </c>
      <c r="B4" s="6893">
        <v>2010</v>
      </c>
      <c r="C4" s="6893">
        <v>2011</v>
      </c>
      <c r="D4" s="6893">
        <v>2012</v>
      </c>
      <c r="E4" s="6952">
        <v>2013</v>
      </c>
    </row>
    <row r="5" spans="1:10" ht="24" customHeight="1" thickBot="1">
      <c r="A5" s="6951"/>
      <c r="B5" s="6854"/>
      <c r="C5" s="6854"/>
      <c r="D5" s="6854"/>
      <c r="E5" s="6855"/>
    </row>
    <row r="6" spans="1:10" s="1803" customFormat="1" ht="24" customHeight="1">
      <c r="A6" s="2058" t="s">
        <v>1878</v>
      </c>
      <c r="B6" s="2000">
        <v>30</v>
      </c>
      <c r="C6" s="2000">
        <v>30</v>
      </c>
      <c r="D6" s="2000">
        <v>30</v>
      </c>
      <c r="E6" s="2001">
        <v>30</v>
      </c>
    </row>
    <row r="7" spans="1:10" s="1803" customFormat="1" ht="24" customHeight="1">
      <c r="A7" s="2059" t="s">
        <v>1879</v>
      </c>
      <c r="B7" s="2004">
        <v>20</v>
      </c>
      <c r="C7" s="2004">
        <v>20</v>
      </c>
      <c r="D7" s="2004">
        <v>20</v>
      </c>
      <c r="E7" s="2005">
        <v>20</v>
      </c>
    </row>
    <row r="8" spans="1:10" s="1803" customFormat="1" ht="24" customHeight="1">
      <c r="A8" s="2059" t="s">
        <v>1880</v>
      </c>
      <c r="B8" s="2004" t="s">
        <v>9</v>
      </c>
      <c r="C8" s="2004">
        <v>10</v>
      </c>
      <c r="D8" s="2004">
        <v>10</v>
      </c>
      <c r="E8" s="2005">
        <v>10</v>
      </c>
    </row>
    <row r="9" spans="1:10" s="1803" customFormat="1" ht="24" customHeight="1">
      <c r="A9" s="2059" t="s">
        <v>1881</v>
      </c>
      <c r="B9" s="2004" t="s">
        <v>9</v>
      </c>
      <c r="C9" s="2004" t="s">
        <v>9</v>
      </c>
      <c r="D9" s="2004" t="s">
        <v>9</v>
      </c>
      <c r="E9" s="2005">
        <v>39</v>
      </c>
    </row>
    <row r="10" spans="1:10" s="1803" customFormat="1" ht="24" customHeight="1" thickBot="1">
      <c r="A10" s="2014" t="s">
        <v>2</v>
      </c>
      <c r="B10" s="2015">
        <v>50</v>
      </c>
      <c r="C10" s="2015">
        <v>60</v>
      </c>
      <c r="D10" s="2015">
        <v>60</v>
      </c>
      <c r="E10" s="2016">
        <v>99</v>
      </c>
    </row>
    <row r="11" spans="1:10" ht="18" customHeight="1" thickTop="1">
      <c r="A11" s="1834"/>
    </row>
    <row r="12" spans="1:10" ht="18" customHeight="1">
      <c r="A12" s="6913" t="s">
        <v>1871</v>
      </c>
      <c r="B12" s="6913"/>
      <c r="C12" s="2132"/>
      <c r="D12" s="2132"/>
      <c r="E12" s="2132"/>
      <c r="F12" s="2132"/>
      <c r="G12" s="2132"/>
      <c r="H12" s="2132"/>
      <c r="I12" s="2132"/>
      <c r="J12" s="2132"/>
    </row>
    <row r="13" spans="1:10" ht="18" customHeight="1">
      <c r="A13" s="6872" t="s">
        <v>1850</v>
      </c>
      <c r="B13" s="6872"/>
      <c r="C13" s="6872"/>
      <c r="D13" s="1834"/>
      <c r="E13" s="1834"/>
      <c r="F13" s="1834"/>
      <c r="G13" s="1834"/>
      <c r="H13" s="1834"/>
      <c r="I13" s="1834"/>
      <c r="J13" s="1834"/>
    </row>
    <row r="14" spans="1:10" ht="16.5" customHeight="1">
      <c r="A14" s="6845" t="s">
        <v>1882</v>
      </c>
      <c r="B14" s="6845"/>
      <c r="C14" s="6845"/>
      <c r="D14" s="1803"/>
      <c r="E14" s="1803"/>
      <c r="F14" s="1803"/>
      <c r="G14" s="1803"/>
      <c r="H14" s="1803"/>
      <c r="I14" s="1803"/>
      <c r="J14" s="1803"/>
    </row>
    <row r="15" spans="1:10" ht="14.25" customHeight="1">
      <c r="A15" s="6845" t="s">
        <v>1761</v>
      </c>
      <c r="B15" s="6845"/>
      <c r="C15" s="6845"/>
      <c r="D15" s="1803"/>
      <c r="E15" s="1803"/>
      <c r="F15" s="1803"/>
      <c r="G15" s="1803"/>
      <c r="H15" s="1803"/>
      <c r="I15" s="1803"/>
      <c r="J15" s="1803"/>
    </row>
    <row r="25" ht="28.5" customHeight="1"/>
    <row r="26" ht="20.100000000000001" customHeight="1"/>
    <row r="27" ht="20.100000000000001" customHeight="1"/>
    <row r="28" ht="20.100000000000001" customHeight="1"/>
  </sheetData>
  <mergeCells count="11">
    <mergeCell ref="A15:C15"/>
    <mergeCell ref="A2:E2"/>
    <mergeCell ref="A3:E3"/>
    <mergeCell ref="A4:A5"/>
    <mergeCell ref="B4:B5"/>
    <mergeCell ref="C4:C5"/>
    <mergeCell ref="D4:D5"/>
    <mergeCell ref="E4:E5"/>
    <mergeCell ref="A12:B12"/>
    <mergeCell ref="A13:C13"/>
    <mergeCell ref="A14:C14"/>
  </mergeCells>
  <hyperlinks>
    <hyperlink ref="A1" r:id="rId1"/>
  </hyperlinks>
  <pageMargins left="0.74803149606299213" right="0.74803149606299213" top="0.98425196850393704" bottom="0.98425196850393704" header="0.51181102362204722" footer="0.51181102362204722"/>
  <pageSetup paperSize="9" orientation="landscape" r:id="rId2"/>
  <headerFooter alignWithMargins="0">
    <oddFooter>&amp;R118</oddFooter>
  </headerFooter>
  <drawing r:id="rId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19">
    <pageSetUpPr fitToPage="1"/>
  </sheetPr>
  <dimension ref="A1:J30"/>
  <sheetViews>
    <sheetView view="pageBreakPreview" zoomScale="60" zoomScaleNormal="100" workbookViewId="0">
      <selection activeCell="H15" sqref="H15"/>
    </sheetView>
  </sheetViews>
  <sheetFormatPr defaultRowHeight="12.75"/>
  <cols>
    <col min="1" max="1" width="33.5703125" style="1788" customWidth="1"/>
    <col min="2" max="2" width="21.5703125" style="1788" customWidth="1"/>
    <col min="3" max="3" width="21.140625" style="1788" customWidth="1"/>
    <col min="4" max="4" width="20" style="1788" customWidth="1"/>
    <col min="5" max="5" width="20.5703125" style="1788" customWidth="1"/>
    <col min="6" max="240" width="8.7109375" style="1788" customWidth="1"/>
    <col min="241" max="16384" width="9.140625" style="1788"/>
  </cols>
  <sheetData>
    <row r="1" spans="1:10" s="1786" customFormat="1" ht="13.5" thickBot="1">
      <c r="A1" s="1785" t="s">
        <v>0</v>
      </c>
      <c r="E1" s="1928" t="s">
        <v>1</v>
      </c>
    </row>
    <row r="2" spans="1:10" ht="31.5" customHeight="1" thickTop="1">
      <c r="A2" s="6847" t="s">
        <v>1932</v>
      </c>
      <c r="B2" s="6848"/>
      <c r="C2" s="6848"/>
      <c r="D2" s="6848"/>
      <c r="E2" s="6849"/>
    </row>
    <row r="3" spans="1:10" ht="39.75" customHeight="1" thickBot="1">
      <c r="A3" s="6920" t="s">
        <v>1697</v>
      </c>
      <c r="B3" s="6911"/>
      <c r="C3" s="6911"/>
      <c r="D3" s="6911"/>
      <c r="E3" s="6912"/>
    </row>
    <row r="4" spans="1:10" s="1803" customFormat="1" ht="46.5" customHeight="1" thickBot="1">
      <c r="A4" s="1944"/>
      <c r="B4" s="1789">
        <v>2010</v>
      </c>
      <c r="C4" s="1789">
        <v>2011</v>
      </c>
      <c r="D4" s="1789">
        <v>2012</v>
      </c>
      <c r="E4" s="1790">
        <v>2013</v>
      </c>
    </row>
    <row r="5" spans="1:10" s="1803" customFormat="1" ht="22.5" customHeight="1">
      <c r="A5" s="2058" t="s">
        <v>1883</v>
      </c>
      <c r="B5" s="1880">
        <v>293</v>
      </c>
      <c r="C5" s="1880">
        <v>604</v>
      </c>
      <c r="D5" s="1880">
        <v>959</v>
      </c>
      <c r="E5" s="1918">
        <v>1409</v>
      </c>
    </row>
    <row r="6" spans="1:10" s="1803" customFormat="1" ht="26.25" customHeight="1">
      <c r="A6" s="2059" t="s">
        <v>1884</v>
      </c>
      <c r="B6" s="1844">
        <v>333</v>
      </c>
      <c r="C6" s="1844">
        <v>633</v>
      </c>
      <c r="D6" s="1844">
        <v>1205</v>
      </c>
      <c r="E6" s="1843">
        <v>1881</v>
      </c>
    </row>
    <row r="7" spans="1:10" s="1803" customFormat="1" ht="24" customHeight="1">
      <c r="A7" s="2060" t="s">
        <v>2</v>
      </c>
      <c r="B7" s="2124">
        <v>626</v>
      </c>
      <c r="C7" s="2125">
        <v>1327</v>
      </c>
      <c r="D7" s="2125">
        <v>2164</v>
      </c>
      <c r="E7" s="2126">
        <v>3290</v>
      </c>
    </row>
    <row r="8" spans="1:10" ht="26.25" customHeight="1">
      <c r="A8" s="2059" t="s">
        <v>1885</v>
      </c>
      <c r="B8" s="1844">
        <v>5</v>
      </c>
      <c r="C8" s="1844">
        <v>25</v>
      </c>
      <c r="D8" s="1844">
        <v>35</v>
      </c>
      <c r="E8" s="1843">
        <v>62</v>
      </c>
    </row>
    <row r="9" spans="1:10" ht="25.5" customHeight="1">
      <c r="A9" s="2059" t="s">
        <v>1886</v>
      </c>
      <c r="B9" s="1844">
        <v>13</v>
      </c>
      <c r="C9" s="1844">
        <v>63</v>
      </c>
      <c r="D9" s="1844">
        <v>123</v>
      </c>
      <c r="E9" s="1843">
        <v>215</v>
      </c>
    </row>
    <row r="10" spans="1:10" ht="24.75" customHeight="1">
      <c r="A10" s="2060" t="s">
        <v>2</v>
      </c>
      <c r="B10" s="2124">
        <v>18</v>
      </c>
      <c r="C10" s="2124">
        <v>88</v>
      </c>
      <c r="D10" s="2124">
        <v>158</v>
      </c>
      <c r="E10" s="2129">
        <v>277</v>
      </c>
    </row>
    <row r="11" spans="1:10" ht="24.75" customHeight="1">
      <c r="A11" s="2061" t="s">
        <v>1797</v>
      </c>
      <c r="B11" s="1874" t="s">
        <v>9</v>
      </c>
      <c r="C11" s="1872">
        <v>20</v>
      </c>
      <c r="D11" s="1872">
        <v>52</v>
      </c>
      <c r="E11" s="2130">
        <v>394</v>
      </c>
    </row>
    <row r="12" spans="1:10" ht="21" customHeight="1">
      <c r="A12" s="2061" t="s">
        <v>1887</v>
      </c>
      <c r="B12" s="1874" t="s">
        <v>9</v>
      </c>
      <c r="C12" s="1872">
        <v>9</v>
      </c>
      <c r="D12" s="1872">
        <v>22</v>
      </c>
      <c r="E12" s="2130">
        <v>75</v>
      </c>
    </row>
    <row r="13" spans="1:10" ht="30.75" customHeight="1">
      <c r="A13" s="2062" t="s">
        <v>1888</v>
      </c>
      <c r="B13" s="1874" t="s">
        <v>9</v>
      </c>
      <c r="C13" s="1872" t="s">
        <v>9</v>
      </c>
      <c r="D13" s="1872" t="s">
        <v>9</v>
      </c>
      <c r="E13" s="2130">
        <v>22</v>
      </c>
    </row>
    <row r="14" spans="1:10" ht="24.75" customHeight="1" thickBot="1">
      <c r="A14" s="2063" t="s">
        <v>680</v>
      </c>
      <c r="B14" s="2127">
        <v>644</v>
      </c>
      <c r="C14" s="2127">
        <v>1444</v>
      </c>
      <c r="D14" s="2127">
        <v>2396</v>
      </c>
      <c r="E14" s="2128">
        <v>4058</v>
      </c>
    </row>
    <row r="15" spans="1:10" ht="18" customHeight="1" thickTop="1">
      <c r="A15" s="1834"/>
    </row>
    <row r="16" spans="1:10" ht="18" customHeight="1">
      <c r="A16" s="6913" t="s">
        <v>1802</v>
      </c>
      <c r="B16" s="6913"/>
      <c r="C16" s="2132"/>
      <c r="D16" s="2132"/>
      <c r="E16" s="2132"/>
      <c r="F16" s="2132"/>
      <c r="G16" s="2132"/>
      <c r="H16" s="2132"/>
      <c r="I16" s="2132"/>
      <c r="J16" s="2132"/>
    </row>
    <row r="17" spans="1:10" ht="16.5" customHeight="1">
      <c r="A17" s="6872" t="s">
        <v>1850</v>
      </c>
      <c r="B17" s="6872"/>
      <c r="C17" s="2133"/>
      <c r="D17" s="1834"/>
      <c r="E17" s="1834"/>
      <c r="F17" s="1834"/>
      <c r="G17" s="1834"/>
      <c r="H17" s="1834"/>
      <c r="I17" s="1834"/>
      <c r="J17" s="1834"/>
    </row>
    <row r="18" spans="1:10" ht="16.5" customHeight="1">
      <c r="A18" s="6845" t="s">
        <v>1882</v>
      </c>
      <c r="B18" s="6845"/>
      <c r="C18" s="6845"/>
      <c r="D18" s="1803"/>
      <c r="E18" s="1803"/>
      <c r="F18" s="1803"/>
      <c r="G18" s="1803"/>
      <c r="H18" s="1803"/>
      <c r="I18" s="1803"/>
      <c r="J18" s="1803"/>
    </row>
    <row r="19" spans="1:10" ht="14.25" customHeight="1">
      <c r="A19" s="1835" t="s">
        <v>1761</v>
      </c>
      <c r="B19" s="1803"/>
      <c r="C19" s="1803"/>
      <c r="D19" s="1803"/>
      <c r="E19" s="1803"/>
      <c r="F19" s="1803"/>
      <c r="G19" s="1803"/>
      <c r="H19" s="1803"/>
      <c r="I19" s="1803"/>
      <c r="J19" s="1803"/>
    </row>
    <row r="27" spans="1:10" ht="28.5" customHeight="1"/>
    <row r="28" spans="1:10" ht="20.100000000000001" customHeight="1"/>
    <row r="29" spans="1:10" ht="20.100000000000001" customHeight="1"/>
    <row r="30" spans="1:10" ht="20.100000000000001" customHeight="1"/>
  </sheetData>
  <mergeCells count="5">
    <mergeCell ref="A2:E2"/>
    <mergeCell ref="A3:E3"/>
    <mergeCell ref="A16:B16"/>
    <mergeCell ref="A17:B17"/>
    <mergeCell ref="A18:C18"/>
  </mergeCells>
  <hyperlinks>
    <hyperlink ref="A1" r:id="rId1"/>
  </hyperlinks>
  <pageMargins left="0.70866141732283472" right="0.70866141732283472" top="0.74803149606299213" bottom="0.74803149606299213" header="0.31496062992125984" footer="0.31496062992125984"/>
  <pageSetup paperSize="9" fitToWidth="0" orientation="landscape" r:id="rId2"/>
  <headerFooter>
    <oddFooter>&amp;R119</oddFooter>
  </headerFooter>
  <drawing r:id="rId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20">
    <pageSetUpPr fitToPage="1"/>
  </sheetPr>
  <dimension ref="A1:Q32"/>
  <sheetViews>
    <sheetView view="pageBreakPreview" zoomScale="60" zoomScaleNormal="100" workbookViewId="0">
      <selection activeCell="H15" sqref="H15"/>
    </sheetView>
  </sheetViews>
  <sheetFormatPr defaultRowHeight="12.75"/>
  <cols>
    <col min="1" max="1" width="33.7109375" style="1788" customWidth="1"/>
    <col min="2" max="17" width="8.7109375" style="1788" customWidth="1"/>
    <col min="18" max="16384" width="9.140625" style="1788"/>
  </cols>
  <sheetData>
    <row r="1" spans="1:17" s="1786" customFormat="1" ht="13.5" thickBot="1">
      <c r="A1" s="1785" t="s">
        <v>0</v>
      </c>
      <c r="B1" s="1785"/>
      <c r="C1" s="1785"/>
      <c r="Q1" s="1787" t="s">
        <v>1</v>
      </c>
    </row>
    <row r="2" spans="1:17" ht="26.25" customHeight="1" thickTop="1">
      <c r="A2" s="6847" t="s">
        <v>1931</v>
      </c>
      <c r="B2" s="6848"/>
      <c r="C2" s="6848"/>
      <c r="D2" s="6848"/>
      <c r="E2" s="6848"/>
      <c r="F2" s="6848"/>
      <c r="G2" s="6848"/>
      <c r="H2" s="6848"/>
      <c r="I2" s="6848"/>
      <c r="J2" s="6848"/>
      <c r="K2" s="6848"/>
      <c r="L2" s="6848"/>
      <c r="M2" s="6848"/>
      <c r="N2" s="6848"/>
      <c r="O2" s="6848"/>
      <c r="P2" s="6848"/>
      <c r="Q2" s="6849"/>
    </row>
    <row r="3" spans="1:17" ht="27.75" customHeight="1">
      <c r="A3" s="6850" t="s">
        <v>1698</v>
      </c>
      <c r="B3" s="6851"/>
      <c r="C3" s="6851"/>
      <c r="D3" s="6851"/>
      <c r="E3" s="6851"/>
      <c r="F3" s="6851"/>
      <c r="G3" s="6851"/>
      <c r="H3" s="6851"/>
      <c r="I3" s="6851"/>
      <c r="J3" s="6851"/>
      <c r="K3" s="6851"/>
      <c r="L3" s="6851"/>
      <c r="M3" s="6851"/>
      <c r="N3" s="6851"/>
      <c r="O3" s="6851"/>
      <c r="P3" s="6851"/>
      <c r="Q3" s="6852"/>
    </row>
    <row r="4" spans="1:17" ht="33" customHeight="1" thickBot="1">
      <c r="A4" s="6856" t="s">
        <v>1889</v>
      </c>
      <c r="B4" s="6915">
        <v>2012</v>
      </c>
      <c r="C4" s="6915"/>
      <c r="D4" s="6915"/>
      <c r="E4" s="6915"/>
      <c r="F4" s="6915"/>
      <c r="G4" s="6915"/>
      <c r="H4" s="6915"/>
      <c r="I4" s="6953"/>
      <c r="J4" s="6954">
        <v>2013</v>
      </c>
      <c r="K4" s="6915"/>
      <c r="L4" s="6915"/>
      <c r="M4" s="6915"/>
      <c r="N4" s="6915"/>
      <c r="O4" s="6915"/>
      <c r="P4" s="6915"/>
      <c r="Q4" s="6916"/>
    </row>
    <row r="5" spans="1:17" ht="61.5" customHeight="1" thickBot="1">
      <c r="A5" s="6856"/>
      <c r="B5" s="2064" t="s">
        <v>1806</v>
      </c>
      <c r="C5" s="2017" t="s">
        <v>1853</v>
      </c>
      <c r="D5" s="1861" t="s">
        <v>1854</v>
      </c>
      <c r="E5" s="2017" t="s">
        <v>1856</v>
      </c>
      <c r="F5" s="2017" t="s">
        <v>1810</v>
      </c>
      <c r="G5" s="2017" t="s">
        <v>1857</v>
      </c>
      <c r="H5" s="2017" t="s">
        <v>1812</v>
      </c>
      <c r="I5" s="2065" t="s">
        <v>78</v>
      </c>
      <c r="J5" s="2064" t="s">
        <v>1806</v>
      </c>
      <c r="K5" s="2017" t="s">
        <v>1853</v>
      </c>
      <c r="L5" s="1861" t="s">
        <v>1854</v>
      </c>
      <c r="M5" s="2017" t="s">
        <v>1856</v>
      </c>
      <c r="N5" s="2017" t="s">
        <v>1810</v>
      </c>
      <c r="O5" s="2017" t="s">
        <v>1857</v>
      </c>
      <c r="P5" s="2017" t="s">
        <v>1812</v>
      </c>
      <c r="Q5" s="2119" t="s">
        <v>78</v>
      </c>
    </row>
    <row r="6" spans="1:17" ht="22.5" customHeight="1">
      <c r="A6" s="2066" t="s">
        <v>1758</v>
      </c>
      <c r="B6" s="2067"/>
      <c r="C6" s="2067"/>
      <c r="D6" s="2067"/>
      <c r="E6" s="2067"/>
      <c r="F6" s="2067">
        <v>6</v>
      </c>
      <c r="G6" s="2067"/>
      <c r="H6" s="2067">
        <v>6</v>
      </c>
      <c r="I6" s="2068">
        <v>12</v>
      </c>
      <c r="J6" s="2069"/>
      <c r="K6" s="2067"/>
      <c r="L6" s="2067"/>
      <c r="M6" s="2067"/>
      <c r="N6" s="2067"/>
      <c r="O6" s="2067"/>
      <c r="P6" s="2067">
        <v>4</v>
      </c>
      <c r="Q6" s="2120">
        <v>4</v>
      </c>
    </row>
    <row r="7" spans="1:17" ht="22.5" customHeight="1">
      <c r="A7" s="2070" t="s">
        <v>1890</v>
      </c>
      <c r="B7" s="2071"/>
      <c r="C7" s="2071">
        <v>3</v>
      </c>
      <c r="D7" s="2071">
        <v>11</v>
      </c>
      <c r="E7" s="2071"/>
      <c r="F7" s="2071"/>
      <c r="G7" s="2071">
        <v>28</v>
      </c>
      <c r="H7" s="2071">
        <v>1</v>
      </c>
      <c r="I7" s="2072">
        <v>43</v>
      </c>
      <c r="J7" s="2073">
        <v>4</v>
      </c>
      <c r="K7" s="2071">
        <v>7</v>
      </c>
      <c r="L7" s="2071">
        <v>20</v>
      </c>
      <c r="M7" s="2071"/>
      <c r="N7" s="2071"/>
      <c r="O7" s="2071">
        <v>46</v>
      </c>
      <c r="P7" s="2071">
        <v>1</v>
      </c>
      <c r="Q7" s="2121">
        <v>78</v>
      </c>
    </row>
    <row r="8" spans="1:17" ht="22.5" customHeight="1">
      <c r="A8" s="2070" t="s">
        <v>1737</v>
      </c>
      <c r="B8" s="2071"/>
      <c r="C8" s="2071"/>
      <c r="D8" s="2071">
        <v>2</v>
      </c>
      <c r="E8" s="2071"/>
      <c r="F8" s="2071"/>
      <c r="G8" s="2071">
        <v>9</v>
      </c>
      <c r="H8" s="2071">
        <v>1</v>
      </c>
      <c r="I8" s="2072">
        <v>12</v>
      </c>
      <c r="J8" s="2073"/>
      <c r="K8" s="2071">
        <v>1</v>
      </c>
      <c r="L8" s="2071">
        <v>4</v>
      </c>
      <c r="M8" s="2071"/>
      <c r="N8" s="2071"/>
      <c r="O8" s="2071">
        <v>11</v>
      </c>
      <c r="P8" s="2071"/>
      <c r="Q8" s="2121">
        <v>16</v>
      </c>
    </row>
    <row r="9" spans="1:17" ht="21.75" customHeight="1">
      <c r="A9" s="2070" t="s">
        <v>1891</v>
      </c>
      <c r="B9" s="2071">
        <v>1</v>
      </c>
      <c r="C9" s="2071"/>
      <c r="D9" s="2071">
        <v>2</v>
      </c>
      <c r="E9" s="2071"/>
      <c r="F9" s="2071"/>
      <c r="G9" s="2071">
        <v>6</v>
      </c>
      <c r="H9" s="2071">
        <v>2</v>
      </c>
      <c r="I9" s="2072">
        <v>11</v>
      </c>
      <c r="J9" s="2073">
        <v>1</v>
      </c>
      <c r="K9" s="2071">
        <v>1</v>
      </c>
      <c r="L9" s="2071"/>
      <c r="M9" s="2071"/>
      <c r="N9" s="2071"/>
      <c r="O9" s="2071">
        <v>1</v>
      </c>
      <c r="P9" s="2071">
        <v>2</v>
      </c>
      <c r="Q9" s="2121">
        <v>5</v>
      </c>
    </row>
    <row r="10" spans="1:17" s="1803" customFormat="1" ht="24" customHeight="1">
      <c r="A10" s="2070" t="s">
        <v>1892</v>
      </c>
      <c r="B10" s="2071">
        <v>1</v>
      </c>
      <c r="C10" s="2071"/>
      <c r="D10" s="2071">
        <v>2</v>
      </c>
      <c r="E10" s="2071">
        <v>1</v>
      </c>
      <c r="F10" s="2071"/>
      <c r="G10" s="2071">
        <v>3</v>
      </c>
      <c r="H10" s="2071">
        <v>1</v>
      </c>
      <c r="I10" s="2072">
        <v>8</v>
      </c>
      <c r="J10" s="2073">
        <v>1</v>
      </c>
      <c r="K10" s="2071">
        <v>2</v>
      </c>
      <c r="L10" s="2071">
        <v>1</v>
      </c>
      <c r="M10" s="2071">
        <v>2</v>
      </c>
      <c r="N10" s="2071"/>
      <c r="O10" s="2071">
        <v>2</v>
      </c>
      <c r="P10" s="2071">
        <v>1</v>
      </c>
      <c r="Q10" s="2121">
        <v>9</v>
      </c>
    </row>
    <row r="11" spans="1:17" s="1803" customFormat="1" ht="24" customHeight="1">
      <c r="A11" s="2070" t="s">
        <v>1893</v>
      </c>
      <c r="B11" s="2071"/>
      <c r="C11" s="2071"/>
      <c r="D11" s="2071"/>
      <c r="E11" s="2071"/>
      <c r="F11" s="2071"/>
      <c r="G11" s="2071">
        <v>2</v>
      </c>
      <c r="H11" s="2071"/>
      <c r="I11" s="2072">
        <v>2</v>
      </c>
      <c r="J11" s="2073"/>
      <c r="K11" s="2071"/>
      <c r="L11" s="2071"/>
      <c r="M11" s="2071"/>
      <c r="N11" s="2071"/>
      <c r="O11" s="2071">
        <v>3</v>
      </c>
      <c r="P11" s="2071"/>
      <c r="Q11" s="2121">
        <v>3</v>
      </c>
    </row>
    <row r="12" spans="1:17" s="1803" customFormat="1" ht="24" customHeight="1">
      <c r="A12" s="2070" t="s">
        <v>1894</v>
      </c>
      <c r="B12" s="2071"/>
      <c r="C12" s="2071"/>
      <c r="D12" s="2071"/>
      <c r="E12" s="2071"/>
      <c r="F12" s="2071"/>
      <c r="G12" s="2071"/>
      <c r="H12" s="2071"/>
      <c r="I12" s="2072"/>
      <c r="J12" s="2073"/>
      <c r="K12" s="2071"/>
      <c r="L12" s="2071">
        <v>1</v>
      </c>
      <c r="M12" s="2071"/>
      <c r="N12" s="2071">
        <v>7</v>
      </c>
      <c r="O12" s="2071"/>
      <c r="P12" s="2071"/>
      <c r="Q12" s="2121">
        <v>8</v>
      </c>
    </row>
    <row r="13" spans="1:17" s="1803" customFormat="1" ht="24" customHeight="1">
      <c r="A13" s="2070" t="s">
        <v>1895</v>
      </c>
      <c r="B13" s="2071"/>
      <c r="C13" s="2071"/>
      <c r="D13" s="2071"/>
      <c r="E13" s="2071"/>
      <c r="F13" s="2071"/>
      <c r="G13" s="2071"/>
      <c r="H13" s="2071"/>
      <c r="I13" s="2072"/>
      <c r="J13" s="2073"/>
      <c r="K13" s="2071"/>
      <c r="L13" s="2071"/>
      <c r="M13" s="2071"/>
      <c r="N13" s="2071"/>
      <c r="O13" s="2071"/>
      <c r="P13" s="2071"/>
      <c r="Q13" s="2121"/>
    </row>
    <row r="14" spans="1:17" s="1803" customFormat="1" ht="24" customHeight="1">
      <c r="A14" s="2070" t="s">
        <v>1865</v>
      </c>
      <c r="B14" s="2071"/>
      <c r="C14" s="2071"/>
      <c r="D14" s="2071"/>
      <c r="E14" s="2071"/>
      <c r="F14" s="2071"/>
      <c r="G14" s="2071"/>
      <c r="H14" s="2071"/>
      <c r="I14" s="2072"/>
      <c r="J14" s="2073"/>
      <c r="K14" s="2071"/>
      <c r="L14" s="2071"/>
      <c r="M14" s="2071"/>
      <c r="N14" s="2071"/>
      <c r="O14" s="2071"/>
      <c r="P14" s="2071"/>
      <c r="Q14" s="2121"/>
    </row>
    <row r="15" spans="1:17" s="1803" customFormat="1" ht="24" customHeight="1">
      <c r="A15" s="2070" t="s">
        <v>1896</v>
      </c>
      <c r="B15" s="2071"/>
      <c r="C15" s="2071"/>
      <c r="D15" s="2071"/>
      <c r="E15" s="2071"/>
      <c r="F15" s="2071"/>
      <c r="G15" s="2071"/>
      <c r="H15" s="2071"/>
      <c r="I15" s="2072"/>
      <c r="J15" s="2073"/>
      <c r="K15" s="2071"/>
      <c r="L15" s="2071"/>
      <c r="M15" s="2071"/>
      <c r="N15" s="2071"/>
      <c r="O15" s="2071"/>
      <c r="P15" s="2071"/>
      <c r="Q15" s="2121"/>
    </row>
    <row r="16" spans="1:17" s="1803" customFormat="1" ht="24" customHeight="1">
      <c r="A16" s="2070" t="s">
        <v>1897</v>
      </c>
      <c r="B16" s="2071"/>
      <c r="C16" s="2071"/>
      <c r="D16" s="2071"/>
      <c r="E16" s="2071"/>
      <c r="F16" s="2071"/>
      <c r="G16" s="2071"/>
      <c r="H16" s="2071"/>
      <c r="I16" s="2072"/>
      <c r="J16" s="2073"/>
      <c r="K16" s="2071"/>
      <c r="L16" s="2071"/>
      <c r="M16" s="2071"/>
      <c r="N16" s="2071"/>
      <c r="O16" s="2071"/>
      <c r="P16" s="2071"/>
      <c r="Q16" s="2121"/>
    </row>
    <row r="17" spans="1:17" s="1803" customFormat="1" ht="24" customHeight="1" thickBot="1">
      <c r="A17" s="2074" t="s">
        <v>2</v>
      </c>
      <c r="B17" s="2075">
        <v>2</v>
      </c>
      <c r="C17" s="2075">
        <v>3</v>
      </c>
      <c r="D17" s="2075">
        <v>17</v>
      </c>
      <c r="E17" s="2075">
        <v>1</v>
      </c>
      <c r="F17" s="2075">
        <v>6</v>
      </c>
      <c r="G17" s="2075">
        <v>48</v>
      </c>
      <c r="H17" s="2075">
        <v>11</v>
      </c>
      <c r="I17" s="2076">
        <v>88</v>
      </c>
      <c r="J17" s="2122">
        <v>6</v>
      </c>
      <c r="K17" s="2075">
        <v>11</v>
      </c>
      <c r="L17" s="2075">
        <v>26</v>
      </c>
      <c r="M17" s="2075">
        <v>2</v>
      </c>
      <c r="N17" s="2075">
        <v>7</v>
      </c>
      <c r="O17" s="2075">
        <v>63</v>
      </c>
      <c r="P17" s="2075">
        <v>8</v>
      </c>
      <c r="Q17" s="2123">
        <v>123</v>
      </c>
    </row>
    <row r="18" spans="1:17" ht="18.75" customHeight="1" thickTop="1">
      <c r="A18" s="1834"/>
      <c r="B18" s="1834"/>
      <c r="C18" s="1834"/>
    </row>
    <row r="19" spans="1:17" ht="18" customHeight="1">
      <c r="A19" s="6913" t="s">
        <v>1871</v>
      </c>
      <c r="B19" s="6924"/>
      <c r="C19" s="6924"/>
      <c r="D19" s="6924"/>
      <c r="E19" s="6924"/>
      <c r="F19" s="6924"/>
      <c r="G19" s="6924"/>
      <c r="H19" s="6924"/>
    </row>
    <row r="20" spans="1:17" ht="18" customHeight="1">
      <c r="A20" s="1927" t="s">
        <v>1898</v>
      </c>
      <c r="B20" s="1834"/>
      <c r="C20" s="1834"/>
      <c r="D20" s="1834"/>
      <c r="E20" s="1834"/>
      <c r="F20" s="1834"/>
      <c r="G20" s="1834"/>
      <c r="H20" s="1834"/>
    </row>
    <row r="21" spans="1:17" ht="15.75" customHeight="1">
      <c r="A21" s="6845" t="s">
        <v>1899</v>
      </c>
      <c r="B21" s="6846"/>
      <c r="C21" s="6846"/>
      <c r="D21" s="6846"/>
      <c r="E21" s="6846"/>
      <c r="F21" s="6846"/>
      <c r="G21" s="6846"/>
      <c r="H21" s="6846"/>
    </row>
    <row r="22" spans="1:17" ht="14.25" customHeight="1">
      <c r="A22" s="6845" t="s">
        <v>1761</v>
      </c>
      <c r="B22" s="6846"/>
      <c r="C22" s="6846"/>
      <c r="D22" s="6846"/>
      <c r="E22" s="6846"/>
      <c r="F22" s="6846"/>
      <c r="G22" s="6846"/>
      <c r="H22" s="6846"/>
    </row>
    <row r="29" spans="1:17" ht="28.5" customHeight="1"/>
    <row r="30" spans="1:17" ht="20.100000000000001" customHeight="1"/>
    <row r="31" spans="1:17" ht="20.100000000000001" customHeight="1"/>
    <row r="32" spans="1:17" ht="20.100000000000001" customHeight="1"/>
  </sheetData>
  <mergeCells count="8">
    <mergeCell ref="A21:H21"/>
    <mergeCell ref="A22:H22"/>
    <mergeCell ref="A2:Q2"/>
    <mergeCell ref="A3:Q3"/>
    <mergeCell ref="A4:A5"/>
    <mergeCell ref="B4:I4"/>
    <mergeCell ref="J4:Q4"/>
    <mergeCell ref="A19:H19"/>
  </mergeCells>
  <hyperlinks>
    <hyperlink ref="A1" r:id="rId1"/>
  </hyperlinks>
  <pageMargins left="0.70866141732283472" right="0.70866141732283472" top="0.74803149606299213" bottom="0.74803149606299213" header="0.31496062992125984" footer="0.31496062992125984"/>
  <pageSetup paperSize="9" scale="77" fitToHeight="0" orientation="landscape" r:id="rId2"/>
  <headerFooter>
    <oddFooter>&amp;R120</oddFooter>
  </headerFooter>
  <drawing r:id="rId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21">
    <pageSetUpPr fitToPage="1"/>
  </sheetPr>
  <dimension ref="A1:I24"/>
  <sheetViews>
    <sheetView view="pageBreakPreview" zoomScale="60" zoomScaleNormal="100" workbookViewId="0">
      <selection activeCell="A2" sqref="A2:D16"/>
    </sheetView>
  </sheetViews>
  <sheetFormatPr defaultColWidth="9.42578125" defaultRowHeight="12.75"/>
  <cols>
    <col min="1" max="1" width="34.5703125" style="1788" customWidth="1"/>
    <col min="2" max="2" width="31.28515625" style="1788" customWidth="1"/>
    <col min="3" max="3" width="25.140625" style="1788" customWidth="1"/>
    <col min="4" max="4" width="25" style="1788" customWidth="1"/>
    <col min="5" max="6" width="9.42578125" style="1788" customWidth="1"/>
    <col min="7" max="16384" width="9.42578125" style="1788"/>
  </cols>
  <sheetData>
    <row r="1" spans="1:5" s="1786" customFormat="1" ht="13.5" thickBot="1">
      <c r="A1" s="1785" t="s">
        <v>0</v>
      </c>
      <c r="B1" s="1785"/>
      <c r="D1" s="1928" t="s">
        <v>1</v>
      </c>
    </row>
    <row r="2" spans="1:5" ht="21" customHeight="1" thickTop="1">
      <c r="A2" s="6847" t="s">
        <v>1930</v>
      </c>
      <c r="B2" s="6848"/>
      <c r="C2" s="6848"/>
      <c r="D2" s="6849"/>
    </row>
    <row r="3" spans="1:5" ht="27.75" customHeight="1">
      <c r="A3" s="6850" t="s">
        <v>1699</v>
      </c>
      <c r="B3" s="6851"/>
      <c r="C3" s="6851"/>
      <c r="D3" s="6852"/>
    </row>
    <row r="4" spans="1:5" ht="1.5" customHeight="1">
      <c r="A4" s="6920"/>
      <c r="B4" s="6911"/>
      <c r="C4" s="6911"/>
      <c r="D4" s="6912"/>
    </row>
    <row r="5" spans="1:5" ht="47.25" customHeight="1">
      <c r="A5" s="5933" t="s">
        <v>1851</v>
      </c>
      <c r="B5" s="5932" t="s">
        <v>1852</v>
      </c>
      <c r="C5" s="5825">
        <v>2012</v>
      </c>
      <c r="D5" s="5826">
        <v>2013</v>
      </c>
    </row>
    <row r="6" spans="1:5" s="1803" customFormat="1" ht="24" customHeight="1">
      <c r="A6" s="6955" t="s">
        <v>1900</v>
      </c>
      <c r="B6" s="5929" t="s">
        <v>1901</v>
      </c>
      <c r="C6" s="5930">
        <v>20</v>
      </c>
      <c r="D6" s="5931">
        <v>21</v>
      </c>
    </row>
    <row r="7" spans="1:5" s="1803" customFormat="1" ht="24" customHeight="1">
      <c r="A7" s="6956"/>
      <c r="B7" s="2117" t="s">
        <v>1902</v>
      </c>
      <c r="C7" s="2080">
        <v>20</v>
      </c>
      <c r="D7" s="2095">
        <v>21</v>
      </c>
      <c r="E7" s="2082"/>
    </row>
    <row r="8" spans="1:5" s="1803" customFormat="1" ht="24" customHeight="1">
      <c r="A8" s="6956"/>
      <c r="B8" s="2117" t="s">
        <v>1903</v>
      </c>
      <c r="C8" s="2080">
        <v>20</v>
      </c>
      <c r="D8" s="2095">
        <v>22</v>
      </c>
      <c r="E8" s="2082"/>
    </row>
    <row r="9" spans="1:5" s="1803" customFormat="1" ht="24" customHeight="1">
      <c r="A9" s="6956"/>
      <c r="B9" s="2117" t="s">
        <v>1904</v>
      </c>
      <c r="C9" s="2080">
        <v>20</v>
      </c>
      <c r="D9" s="2095">
        <v>23</v>
      </c>
    </row>
    <row r="10" spans="1:5" s="1803" customFormat="1" ht="29.25" customHeight="1">
      <c r="A10" s="5922" t="s">
        <v>1737</v>
      </c>
      <c r="B10" s="2117" t="s">
        <v>1905</v>
      </c>
      <c r="C10" s="2080">
        <v>15</v>
      </c>
      <c r="D10" s="2095">
        <v>16</v>
      </c>
    </row>
    <row r="11" spans="1:5" s="1803" customFormat="1" ht="31.5" customHeight="1">
      <c r="A11" s="5922" t="s">
        <v>1891</v>
      </c>
      <c r="B11" s="2003" t="s">
        <v>1906</v>
      </c>
      <c r="C11" s="2080">
        <v>20</v>
      </c>
      <c r="D11" s="2095">
        <v>20</v>
      </c>
    </row>
    <row r="12" spans="1:5" s="1803" customFormat="1" ht="28.5" customHeight="1">
      <c r="A12" s="5922" t="s">
        <v>1892</v>
      </c>
      <c r="B12" s="2003" t="s">
        <v>1907</v>
      </c>
      <c r="C12" s="2080">
        <v>15</v>
      </c>
      <c r="D12" s="2095" t="s">
        <v>9</v>
      </c>
    </row>
    <row r="13" spans="1:5" s="1803" customFormat="1" ht="27" customHeight="1">
      <c r="A13" s="2088" t="s">
        <v>1893</v>
      </c>
      <c r="B13" s="5927" t="s">
        <v>9</v>
      </c>
      <c r="C13" s="2080" t="s">
        <v>9</v>
      </c>
      <c r="D13" s="2095" t="s">
        <v>9</v>
      </c>
    </row>
    <row r="14" spans="1:5" s="1803" customFormat="1" ht="31.5" customHeight="1">
      <c r="A14" s="5922" t="s">
        <v>1894</v>
      </c>
      <c r="B14" s="2003" t="s">
        <v>1908</v>
      </c>
      <c r="C14" s="2080" t="s">
        <v>9</v>
      </c>
      <c r="D14" s="2095" t="s">
        <v>9</v>
      </c>
    </row>
    <row r="15" spans="1:5" s="1803" customFormat="1" ht="26.25" customHeight="1">
      <c r="A15" s="5923" t="s">
        <v>5396</v>
      </c>
      <c r="B15" s="5928" t="s">
        <v>9</v>
      </c>
      <c r="C15" s="2118" t="s">
        <v>9</v>
      </c>
      <c r="D15" s="5924" t="s">
        <v>9</v>
      </c>
    </row>
    <row r="16" spans="1:5" s="1803" customFormat="1" ht="24" customHeight="1" thickBot="1">
      <c r="A16" s="6957" t="s">
        <v>680</v>
      </c>
      <c r="B16" s="6958"/>
      <c r="C16" s="5925">
        <v>260</v>
      </c>
      <c r="D16" s="5926">
        <v>260</v>
      </c>
    </row>
    <row r="17" spans="1:9" ht="16.5" customHeight="1" thickTop="1">
      <c r="A17" s="1834"/>
      <c r="B17" s="1834"/>
      <c r="C17" s="1834"/>
    </row>
    <row r="18" spans="1:9" ht="18" customHeight="1">
      <c r="A18" s="6913" t="s">
        <v>1871</v>
      </c>
      <c r="B18" s="6924"/>
      <c r="C18" s="1836"/>
    </row>
    <row r="19" spans="1:9" ht="15" customHeight="1">
      <c r="A19" s="1927" t="s">
        <v>1898</v>
      </c>
      <c r="B19" s="1834"/>
      <c r="C19" s="1836"/>
    </row>
    <row r="20" spans="1:9" ht="15.75" customHeight="1">
      <c r="A20" s="6845" t="s">
        <v>1899</v>
      </c>
      <c r="B20" s="6846"/>
      <c r="C20" s="1837"/>
      <c r="D20" s="1837"/>
      <c r="E20" s="1837"/>
      <c r="F20" s="1837"/>
      <c r="G20" s="1837"/>
      <c r="H20" s="1837"/>
      <c r="I20" s="1837"/>
    </row>
    <row r="21" spans="1:9" ht="16.5" customHeight="1">
      <c r="A21" s="6845" t="s">
        <v>1761</v>
      </c>
      <c r="B21" s="6846"/>
      <c r="C21" s="1837"/>
    </row>
    <row r="23" spans="1:9" ht="17.25" customHeight="1"/>
    <row r="24" spans="1:9" ht="18" customHeight="1"/>
  </sheetData>
  <mergeCells count="7">
    <mergeCell ref="A21:B21"/>
    <mergeCell ref="A2:D2"/>
    <mergeCell ref="A3:D4"/>
    <mergeCell ref="A6:A9"/>
    <mergeCell ref="A16:B16"/>
    <mergeCell ref="A18:B18"/>
    <mergeCell ref="A20:B20"/>
  </mergeCells>
  <hyperlinks>
    <hyperlink ref="A1" r:id="rId1"/>
  </hyperlinks>
  <pageMargins left="0.7" right="0.7" top="0.75" bottom="0.75" header="0.3" footer="0.3"/>
  <pageSetup paperSize="9" fitToWidth="0" orientation="landscape" r:id="rId2"/>
  <headerFooter>
    <oddFooter>&amp;R121</oddFooter>
  </headerFooter>
  <drawing r:id="rId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22">
    <pageSetUpPr fitToPage="1"/>
  </sheetPr>
  <dimension ref="A1:G22"/>
  <sheetViews>
    <sheetView view="pageBreakPreview" zoomScale="60" zoomScaleNormal="100" workbookViewId="0">
      <selection activeCell="A2" sqref="A2:C12"/>
    </sheetView>
  </sheetViews>
  <sheetFormatPr defaultRowHeight="12.75"/>
  <cols>
    <col min="1" max="1" width="33.28515625" style="1788" customWidth="1"/>
    <col min="2" max="2" width="27.7109375" style="1788" customWidth="1"/>
    <col min="3" max="3" width="25.140625" style="1788" customWidth="1"/>
    <col min="4" max="16384" width="9.140625" style="1788"/>
  </cols>
  <sheetData>
    <row r="1" spans="1:7" s="1786" customFormat="1" ht="13.5" thickBot="1">
      <c r="A1" s="1785" t="s">
        <v>0</v>
      </c>
      <c r="C1" s="1928" t="s">
        <v>1</v>
      </c>
    </row>
    <row r="2" spans="1:7" ht="26.25" customHeight="1" thickTop="1">
      <c r="A2" s="6847" t="s">
        <v>1929</v>
      </c>
      <c r="B2" s="6848"/>
      <c r="C2" s="6849"/>
    </row>
    <row r="3" spans="1:7" ht="33.75" customHeight="1" thickBot="1">
      <c r="A3" s="6853" t="s">
        <v>1700</v>
      </c>
      <c r="B3" s="6854"/>
      <c r="C3" s="6855"/>
    </row>
    <row r="4" spans="1:7" ht="33" customHeight="1" thickBot="1">
      <c r="A4" s="1944" t="s">
        <v>1909</v>
      </c>
      <c r="B4" s="5827">
        <v>2012</v>
      </c>
      <c r="C4" s="5828">
        <v>2013</v>
      </c>
    </row>
    <row r="5" spans="1:7" s="1803" customFormat="1" ht="26.1" customHeight="1">
      <c r="A5" s="2087" t="s">
        <v>1910</v>
      </c>
      <c r="B5" s="1935">
        <v>52</v>
      </c>
      <c r="C5" s="1936">
        <v>58</v>
      </c>
    </row>
    <row r="6" spans="1:7" s="1803" customFormat="1" ht="26.1" customHeight="1">
      <c r="A6" s="2088" t="s">
        <v>1911</v>
      </c>
      <c r="B6" s="1939">
        <v>14</v>
      </c>
      <c r="C6" s="1940">
        <v>17</v>
      </c>
    </row>
    <row r="7" spans="1:7" s="1803" customFormat="1" ht="26.1" customHeight="1">
      <c r="A7" s="2088" t="s">
        <v>1912</v>
      </c>
      <c r="B7" s="1939" t="s">
        <v>9</v>
      </c>
      <c r="C7" s="1940" t="s">
        <v>9</v>
      </c>
    </row>
    <row r="8" spans="1:7" s="1803" customFormat="1" ht="26.1" customHeight="1">
      <c r="A8" s="2088" t="s">
        <v>1913</v>
      </c>
      <c r="B8" s="1939" t="s">
        <v>9</v>
      </c>
      <c r="C8" s="1940">
        <v>1</v>
      </c>
    </row>
    <row r="9" spans="1:7" s="1803" customFormat="1" ht="26.1" customHeight="1">
      <c r="A9" s="2088" t="s">
        <v>1914</v>
      </c>
      <c r="B9" s="1939" t="s">
        <v>9</v>
      </c>
      <c r="C9" s="1940" t="s">
        <v>9</v>
      </c>
    </row>
    <row r="10" spans="1:7" s="1803" customFormat="1" ht="26.1" customHeight="1">
      <c r="A10" s="2088" t="s">
        <v>1915</v>
      </c>
      <c r="B10" s="1939" t="s">
        <v>9</v>
      </c>
      <c r="C10" s="1940" t="s">
        <v>9</v>
      </c>
    </row>
    <row r="11" spans="1:7" s="1803" customFormat="1" ht="26.1" customHeight="1">
      <c r="A11" s="2088" t="s">
        <v>1916</v>
      </c>
      <c r="B11" s="1939" t="s">
        <v>9</v>
      </c>
      <c r="C11" s="1940" t="s">
        <v>9</v>
      </c>
    </row>
    <row r="12" spans="1:7" s="1803" customFormat="1" ht="26.1" customHeight="1" thickBot="1">
      <c r="A12" s="2089" t="s">
        <v>2</v>
      </c>
      <c r="B12" s="2090">
        <v>66</v>
      </c>
      <c r="C12" s="2091">
        <v>76</v>
      </c>
    </row>
    <row r="13" spans="1:7" ht="18.75" customHeight="1" thickTop="1">
      <c r="A13" s="1834"/>
    </row>
    <row r="14" spans="1:7" ht="18" customHeight="1">
      <c r="A14" s="1927" t="s">
        <v>1871</v>
      </c>
      <c r="B14" s="1834"/>
      <c r="C14" s="1834"/>
      <c r="D14" s="1834"/>
      <c r="G14" s="1834"/>
    </row>
    <row r="15" spans="1:7" ht="18" customHeight="1">
      <c r="A15" s="1927" t="s">
        <v>1898</v>
      </c>
      <c r="B15" s="1834"/>
      <c r="C15" s="1834"/>
      <c r="D15" s="1834"/>
      <c r="G15" s="1834"/>
    </row>
    <row r="16" spans="1:7" ht="18" customHeight="1">
      <c r="A16" s="6845" t="s">
        <v>1899</v>
      </c>
      <c r="B16" s="6845"/>
      <c r="E16" s="1836"/>
    </row>
    <row r="17" spans="1:5" ht="18" customHeight="1">
      <c r="A17" s="1835" t="s">
        <v>1761</v>
      </c>
      <c r="E17" s="1836"/>
    </row>
    <row r="19" spans="1:5" ht="28.5" customHeight="1"/>
    <row r="20" spans="1:5" ht="20.100000000000001" customHeight="1"/>
    <row r="21" spans="1:5" ht="20.100000000000001" customHeight="1"/>
    <row r="22" spans="1:5" ht="20.100000000000001" customHeight="1"/>
  </sheetData>
  <mergeCells count="3">
    <mergeCell ref="A2:C2"/>
    <mergeCell ref="A3:C3"/>
    <mergeCell ref="A16:B16"/>
  </mergeCells>
  <hyperlinks>
    <hyperlink ref="A1" r:id="rId1"/>
  </hyperlinks>
  <pageMargins left="1" right="1" top="1" bottom="1" header="0.5" footer="0.5"/>
  <pageSetup paperSize="9" fitToHeight="0" orientation="landscape" r:id="rId2"/>
  <headerFooter>
    <oddFooter>&amp;R122</oddFooter>
  </headerFooter>
  <drawing r:id="rId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23">
    <pageSetUpPr fitToPage="1"/>
  </sheetPr>
  <dimension ref="A1:N39"/>
  <sheetViews>
    <sheetView view="pageBreakPreview" zoomScale="60" zoomScaleNormal="100" workbookViewId="0">
      <selection activeCell="H15" sqref="H15"/>
    </sheetView>
  </sheetViews>
  <sheetFormatPr defaultColWidth="9.42578125" defaultRowHeight="12.75"/>
  <cols>
    <col min="1" max="1" width="19.140625" style="1788" customWidth="1"/>
    <col min="2" max="2" width="25.42578125" style="1788" customWidth="1"/>
    <col min="3" max="16384" width="9.42578125" style="1788"/>
  </cols>
  <sheetData>
    <row r="1" spans="1:14" s="1786" customFormat="1" ht="13.5" thickBot="1">
      <c r="A1" s="1785" t="s">
        <v>0</v>
      </c>
      <c r="B1" s="1785"/>
      <c r="C1" s="1785"/>
      <c r="D1" s="1785"/>
      <c r="E1" s="1785"/>
      <c r="F1" s="1785"/>
      <c r="G1" s="1785"/>
      <c r="N1" s="1928" t="s">
        <v>1</v>
      </c>
    </row>
    <row r="2" spans="1:14" ht="26.25" customHeight="1" thickTop="1">
      <c r="A2" s="6847" t="s">
        <v>1928</v>
      </c>
      <c r="B2" s="6848"/>
      <c r="C2" s="6848"/>
      <c r="D2" s="6848"/>
      <c r="E2" s="6848"/>
      <c r="F2" s="6848"/>
      <c r="G2" s="6848"/>
      <c r="H2" s="6848"/>
      <c r="I2" s="6848"/>
      <c r="J2" s="6848"/>
      <c r="K2" s="6848"/>
      <c r="L2" s="6848"/>
      <c r="M2" s="6848"/>
      <c r="N2" s="6849"/>
    </row>
    <row r="3" spans="1:14" ht="27.75" customHeight="1" thickBot="1">
      <c r="A3" s="6853" t="s">
        <v>1701</v>
      </c>
      <c r="B3" s="6854"/>
      <c r="C3" s="6854"/>
      <c r="D3" s="6854"/>
      <c r="E3" s="6854"/>
      <c r="F3" s="6854"/>
      <c r="G3" s="6854"/>
      <c r="H3" s="6854"/>
      <c r="I3" s="6854"/>
      <c r="J3" s="6854"/>
      <c r="K3" s="6854"/>
      <c r="L3" s="6854"/>
      <c r="M3" s="6854"/>
      <c r="N3" s="6855"/>
    </row>
    <row r="4" spans="1:14" ht="33" customHeight="1" thickBot="1">
      <c r="A4" s="6966" t="s">
        <v>1851</v>
      </c>
      <c r="B4" s="6857" t="s">
        <v>1852</v>
      </c>
      <c r="C4" s="6908">
        <v>2012</v>
      </c>
      <c r="D4" s="6909"/>
      <c r="E4" s="6909"/>
      <c r="F4" s="6909"/>
      <c r="G4" s="6909"/>
      <c r="H4" s="6969"/>
      <c r="I4" s="6908">
        <v>2013</v>
      </c>
      <c r="J4" s="6909"/>
      <c r="K4" s="6909"/>
      <c r="L4" s="6909"/>
      <c r="M4" s="6909"/>
      <c r="N4" s="6910"/>
    </row>
    <row r="5" spans="1:14" ht="67.5" customHeight="1" thickBot="1">
      <c r="A5" s="6967"/>
      <c r="B5" s="6968"/>
      <c r="C5" s="2064" t="s">
        <v>1806</v>
      </c>
      <c r="D5" s="2017" t="s">
        <v>1853</v>
      </c>
      <c r="E5" s="1861" t="s">
        <v>1854</v>
      </c>
      <c r="F5" s="2017" t="s">
        <v>1810</v>
      </c>
      <c r="G5" s="2017" t="s">
        <v>1857</v>
      </c>
      <c r="H5" s="2077" t="s">
        <v>1917</v>
      </c>
      <c r="I5" s="2064" t="s">
        <v>1806</v>
      </c>
      <c r="J5" s="2017" t="s">
        <v>1853</v>
      </c>
      <c r="K5" s="1861" t="s">
        <v>1854</v>
      </c>
      <c r="L5" s="2017" t="s">
        <v>1810</v>
      </c>
      <c r="M5" s="2017" t="s">
        <v>1857</v>
      </c>
      <c r="N5" s="2019" t="s">
        <v>1917</v>
      </c>
    </row>
    <row r="6" spans="1:14" s="1803" customFormat="1" ht="24" customHeight="1">
      <c r="A6" s="6959" t="s">
        <v>1860</v>
      </c>
      <c r="B6" s="2020" t="s">
        <v>1907</v>
      </c>
      <c r="C6" s="2092">
        <v>1</v>
      </c>
      <c r="D6" s="2067">
        <v>1</v>
      </c>
      <c r="E6" s="2078">
        <v>1</v>
      </c>
      <c r="F6" s="2078" t="s">
        <v>9</v>
      </c>
      <c r="G6" s="2078">
        <v>1</v>
      </c>
      <c r="H6" s="2079">
        <v>4</v>
      </c>
      <c r="I6" s="2092">
        <v>1</v>
      </c>
      <c r="J6" s="2067">
        <v>1</v>
      </c>
      <c r="K6" s="2078">
        <v>1</v>
      </c>
      <c r="L6" s="2078" t="s">
        <v>9</v>
      </c>
      <c r="M6" s="2078">
        <v>1</v>
      </c>
      <c r="N6" s="2093">
        <v>4</v>
      </c>
    </row>
    <row r="7" spans="1:14" s="1803" customFormat="1" ht="24" customHeight="1">
      <c r="A7" s="6960"/>
      <c r="B7" s="2029" t="s">
        <v>1918</v>
      </c>
      <c r="C7" s="2094">
        <v>1</v>
      </c>
      <c r="D7" s="2071" t="s">
        <v>9</v>
      </c>
      <c r="E7" s="2080">
        <v>2</v>
      </c>
      <c r="F7" s="2080" t="s">
        <v>9</v>
      </c>
      <c r="G7" s="2080">
        <v>1</v>
      </c>
      <c r="H7" s="2081">
        <v>4</v>
      </c>
      <c r="I7" s="2094">
        <v>1</v>
      </c>
      <c r="J7" s="2071" t="s">
        <v>9</v>
      </c>
      <c r="K7" s="2080">
        <v>2</v>
      </c>
      <c r="L7" s="2080" t="s">
        <v>9</v>
      </c>
      <c r="M7" s="2080">
        <v>1</v>
      </c>
      <c r="N7" s="2095">
        <v>4</v>
      </c>
    </row>
    <row r="8" spans="1:14" s="1803" customFormat="1" ht="29.25" customHeight="1" thickBot="1">
      <c r="A8" s="6961"/>
      <c r="B8" s="2030" t="s">
        <v>1919</v>
      </c>
      <c r="C8" s="2096" t="s">
        <v>9</v>
      </c>
      <c r="D8" s="2097" t="s">
        <v>9</v>
      </c>
      <c r="E8" s="2083">
        <v>1</v>
      </c>
      <c r="F8" s="2083" t="s">
        <v>9</v>
      </c>
      <c r="G8" s="2083" t="s">
        <v>9</v>
      </c>
      <c r="H8" s="2084">
        <v>1</v>
      </c>
      <c r="I8" s="2096">
        <v>1</v>
      </c>
      <c r="J8" s="2097" t="s">
        <v>9</v>
      </c>
      <c r="K8" s="2083">
        <v>2</v>
      </c>
      <c r="L8" s="2083" t="s">
        <v>9</v>
      </c>
      <c r="M8" s="2083">
        <v>1</v>
      </c>
      <c r="N8" s="2098">
        <v>4</v>
      </c>
    </row>
    <row r="9" spans="1:14" s="1803" customFormat="1" ht="30" customHeight="1">
      <c r="A9" s="6959" t="s">
        <v>1920</v>
      </c>
      <c r="B9" s="2020" t="s">
        <v>1921</v>
      </c>
      <c r="C9" s="2099" t="s">
        <v>9</v>
      </c>
      <c r="D9" s="2067" t="s">
        <v>9</v>
      </c>
      <c r="E9" s="2078">
        <v>3</v>
      </c>
      <c r="F9" s="2078" t="s">
        <v>9</v>
      </c>
      <c r="G9" s="2078">
        <v>1</v>
      </c>
      <c r="H9" s="2079">
        <v>4</v>
      </c>
      <c r="I9" s="2100" t="s">
        <v>9</v>
      </c>
      <c r="J9" s="2067" t="s">
        <v>9</v>
      </c>
      <c r="K9" s="2078">
        <v>3</v>
      </c>
      <c r="L9" s="2078" t="s">
        <v>9</v>
      </c>
      <c r="M9" s="2078">
        <v>1</v>
      </c>
      <c r="N9" s="2093">
        <v>4</v>
      </c>
    </row>
    <row r="10" spans="1:14" s="1803" customFormat="1" ht="30.75" customHeight="1" thickBot="1">
      <c r="A10" s="6961"/>
      <c r="B10" s="2030" t="s">
        <v>1922</v>
      </c>
      <c r="C10" s="2096">
        <v>1</v>
      </c>
      <c r="D10" s="2097" t="s">
        <v>9</v>
      </c>
      <c r="E10" s="2083">
        <v>3</v>
      </c>
      <c r="F10" s="2083" t="s">
        <v>9</v>
      </c>
      <c r="G10" s="2083">
        <v>1</v>
      </c>
      <c r="H10" s="2084">
        <v>5</v>
      </c>
      <c r="I10" s="2096">
        <v>1</v>
      </c>
      <c r="J10" s="2097" t="s">
        <v>9</v>
      </c>
      <c r="K10" s="2083">
        <v>3</v>
      </c>
      <c r="L10" s="2083" t="s">
        <v>9</v>
      </c>
      <c r="M10" s="2083">
        <v>1</v>
      </c>
      <c r="N10" s="2098">
        <v>5</v>
      </c>
    </row>
    <row r="11" spans="1:14" s="1803" customFormat="1" ht="28.5" customHeight="1" thickBot="1">
      <c r="A11" s="2101" t="s">
        <v>1923</v>
      </c>
      <c r="B11" s="2036" t="s">
        <v>1905</v>
      </c>
      <c r="C11" s="2102" t="s">
        <v>9</v>
      </c>
      <c r="D11" s="2103" t="s">
        <v>9</v>
      </c>
      <c r="E11" s="2085">
        <v>3</v>
      </c>
      <c r="F11" s="2085" t="s">
        <v>9</v>
      </c>
      <c r="G11" s="2085">
        <v>1</v>
      </c>
      <c r="H11" s="2086">
        <v>4</v>
      </c>
      <c r="I11" s="2102" t="s">
        <v>9</v>
      </c>
      <c r="J11" s="2103" t="s">
        <v>9</v>
      </c>
      <c r="K11" s="2085">
        <v>3</v>
      </c>
      <c r="L11" s="2085" t="s">
        <v>9</v>
      </c>
      <c r="M11" s="2085">
        <v>1</v>
      </c>
      <c r="N11" s="2104">
        <v>4</v>
      </c>
    </row>
    <row r="12" spans="1:14" s="1803" customFormat="1" ht="28.5" customHeight="1" thickBot="1">
      <c r="A12" s="6962" t="s">
        <v>1777</v>
      </c>
      <c r="B12" s="2105" t="s">
        <v>1924</v>
      </c>
      <c r="C12" s="2106" t="s">
        <v>9</v>
      </c>
      <c r="D12" s="2107" t="s">
        <v>9</v>
      </c>
      <c r="E12" s="2108" t="s">
        <v>9</v>
      </c>
      <c r="F12" s="2108" t="s">
        <v>9</v>
      </c>
      <c r="G12" s="2108" t="s">
        <v>9</v>
      </c>
      <c r="H12" s="2109" t="s">
        <v>9</v>
      </c>
      <c r="I12" s="2106">
        <v>1</v>
      </c>
      <c r="J12" s="2107" t="s">
        <v>9</v>
      </c>
      <c r="K12" s="2108">
        <v>2</v>
      </c>
      <c r="L12" s="2108" t="s">
        <v>9</v>
      </c>
      <c r="M12" s="2108">
        <v>1</v>
      </c>
      <c r="N12" s="2110">
        <v>4</v>
      </c>
    </row>
    <row r="13" spans="1:14" s="1803" customFormat="1" ht="28.5" customHeight="1" thickBot="1">
      <c r="A13" s="6963"/>
      <c r="B13" s="2105" t="s">
        <v>1925</v>
      </c>
      <c r="C13" s="2106" t="s">
        <v>9</v>
      </c>
      <c r="D13" s="2107" t="s">
        <v>9</v>
      </c>
      <c r="E13" s="2108" t="s">
        <v>9</v>
      </c>
      <c r="F13" s="2108" t="s">
        <v>9</v>
      </c>
      <c r="G13" s="2108" t="s">
        <v>9</v>
      </c>
      <c r="H13" s="2109" t="s">
        <v>9</v>
      </c>
      <c r="I13" s="2106">
        <v>1</v>
      </c>
      <c r="J13" s="2107" t="s">
        <v>9</v>
      </c>
      <c r="K13" s="2108">
        <v>2</v>
      </c>
      <c r="L13" s="2108" t="s">
        <v>9</v>
      </c>
      <c r="M13" s="2108">
        <v>1</v>
      </c>
      <c r="N13" s="2110">
        <v>4</v>
      </c>
    </row>
    <row r="14" spans="1:14" s="1803" customFormat="1" ht="24" customHeight="1" thickBot="1">
      <c r="A14" s="2111" t="s">
        <v>1758</v>
      </c>
      <c r="B14" s="2105"/>
      <c r="C14" s="2106" t="s">
        <v>9</v>
      </c>
      <c r="D14" s="2107" t="s">
        <v>9</v>
      </c>
      <c r="E14" s="2108" t="s">
        <v>9</v>
      </c>
      <c r="F14" s="2108">
        <v>1</v>
      </c>
      <c r="G14" s="2108" t="s">
        <v>9</v>
      </c>
      <c r="H14" s="2109">
        <v>1</v>
      </c>
      <c r="I14" s="2106" t="s">
        <v>9</v>
      </c>
      <c r="J14" s="2107" t="s">
        <v>9</v>
      </c>
      <c r="K14" s="2108" t="s">
        <v>9</v>
      </c>
      <c r="L14" s="2108">
        <v>1</v>
      </c>
      <c r="M14" s="2108" t="s">
        <v>9</v>
      </c>
      <c r="N14" s="2110">
        <v>1</v>
      </c>
    </row>
    <row r="15" spans="1:14" s="1803" customFormat="1" ht="24" customHeight="1" thickBot="1">
      <c r="A15" s="6964" t="s">
        <v>680</v>
      </c>
      <c r="B15" s="6965"/>
      <c r="C15" s="2112">
        <v>3</v>
      </c>
      <c r="D15" s="2113">
        <v>1</v>
      </c>
      <c r="E15" s="2114">
        <v>13</v>
      </c>
      <c r="F15" s="2114">
        <v>1</v>
      </c>
      <c r="G15" s="2114">
        <v>5</v>
      </c>
      <c r="H15" s="2115">
        <v>23</v>
      </c>
      <c r="I15" s="2112">
        <v>6</v>
      </c>
      <c r="J15" s="2113">
        <v>1</v>
      </c>
      <c r="K15" s="2114">
        <v>18</v>
      </c>
      <c r="L15" s="2114">
        <v>1</v>
      </c>
      <c r="M15" s="2114">
        <v>8</v>
      </c>
      <c r="N15" s="2116">
        <v>34</v>
      </c>
    </row>
    <row r="16" spans="1:14" ht="16.5" customHeight="1" thickTop="1">
      <c r="A16" s="1834"/>
      <c r="B16" s="1834"/>
      <c r="C16" s="1834"/>
      <c r="D16" s="1834"/>
      <c r="E16" s="1834"/>
      <c r="F16" s="1834"/>
      <c r="G16" s="1834"/>
      <c r="H16" s="1834"/>
    </row>
    <row r="17" spans="1:14" ht="18" customHeight="1">
      <c r="A17" s="6913" t="s">
        <v>1871</v>
      </c>
      <c r="B17" s="6913"/>
      <c r="C17" s="6913"/>
      <c r="D17" s="6913"/>
      <c r="E17" s="6913"/>
      <c r="F17" s="6913"/>
      <c r="G17" s="6913"/>
      <c r="H17" s="1836"/>
    </row>
    <row r="18" spans="1:14" ht="15.75" customHeight="1">
      <c r="A18" s="6872" t="s">
        <v>1850</v>
      </c>
      <c r="B18" s="6872"/>
      <c r="C18" s="6872"/>
      <c r="D18" s="1927"/>
      <c r="E18" s="1927"/>
      <c r="F18" s="1927"/>
      <c r="G18" s="1927"/>
      <c r="H18" s="1836"/>
    </row>
    <row r="19" spans="1:14" ht="17.25" customHeight="1">
      <c r="A19" s="6845" t="s">
        <v>1926</v>
      </c>
      <c r="B19" s="6845"/>
      <c r="C19" s="6845"/>
      <c r="D19" s="6845"/>
      <c r="E19" s="6845"/>
      <c r="F19" s="6845"/>
      <c r="G19" s="6845"/>
      <c r="H19" s="1837"/>
      <c r="I19" s="1837"/>
      <c r="J19" s="1837"/>
      <c r="K19" s="1837"/>
      <c r="L19" s="1837"/>
      <c r="M19" s="1837"/>
      <c r="N19" s="1837"/>
    </row>
    <row r="20" spans="1:14" ht="18" customHeight="1">
      <c r="A20" s="6845" t="s">
        <v>1761</v>
      </c>
      <c r="B20" s="6845"/>
      <c r="C20" s="6845"/>
      <c r="D20" s="6845"/>
      <c r="E20" s="6845"/>
      <c r="F20" s="6845"/>
      <c r="G20" s="6845"/>
      <c r="H20" s="1837"/>
    </row>
    <row r="24" spans="1:14" ht="28.5" customHeight="1"/>
    <row r="25" spans="1:14" ht="20.100000000000001" customHeight="1"/>
    <row r="26" spans="1:14" ht="20.100000000000001" customHeight="1"/>
    <row r="27" spans="1:14" ht="20.100000000000001" customHeight="1"/>
    <row r="35" ht="15.75" customHeight="1"/>
    <row r="36" ht="15.75" customHeight="1"/>
    <row r="37" ht="15.75" customHeight="1"/>
    <row r="38" ht="15.75" customHeight="1"/>
    <row r="39" ht="15.75" customHeight="1"/>
  </sheetData>
  <mergeCells count="14">
    <mergeCell ref="A2:N2"/>
    <mergeCell ref="A3:N3"/>
    <mergeCell ref="A4:A5"/>
    <mergeCell ref="B4:B5"/>
    <mergeCell ref="C4:H4"/>
    <mergeCell ref="I4:N4"/>
    <mergeCell ref="A19:G19"/>
    <mergeCell ref="A20:G20"/>
    <mergeCell ref="A6:A8"/>
    <mergeCell ref="A9:A10"/>
    <mergeCell ref="A12:A13"/>
    <mergeCell ref="A15:B15"/>
    <mergeCell ref="A17:G17"/>
    <mergeCell ref="A18:C18"/>
  </mergeCells>
  <hyperlinks>
    <hyperlink ref="A1" r:id="rId1"/>
  </hyperlinks>
  <pageMargins left="0.70866141732283472" right="0.70866141732283472" top="0.74803149606299213" bottom="0.74803149606299213" header="0.31496062992125984" footer="0.31496062992125984"/>
  <pageSetup paperSize="9" scale="84" fitToHeight="0" orientation="landscape" r:id="rId2"/>
  <headerFooter>
    <oddFooter>&amp;R123</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0">
    <pageSetUpPr fitToPage="1"/>
  </sheetPr>
  <dimension ref="A1:AG22"/>
  <sheetViews>
    <sheetView view="pageBreakPreview" zoomScale="60" zoomScaleNormal="100" workbookViewId="0">
      <selection activeCell="H15" sqref="H15"/>
    </sheetView>
  </sheetViews>
  <sheetFormatPr defaultRowHeight="12.75"/>
  <cols>
    <col min="1" max="1" width="28.140625" style="94" customWidth="1"/>
    <col min="2" max="9" width="17.7109375" style="94" customWidth="1"/>
    <col min="10" max="16384" width="9.140625" style="94"/>
  </cols>
  <sheetData>
    <row r="1" spans="1:33" s="93" customFormat="1" ht="15.75" thickBot="1">
      <c r="A1" s="11" t="s">
        <v>0</v>
      </c>
      <c r="B1" s="11"/>
      <c r="C1" s="11"/>
      <c r="D1" s="11"/>
      <c r="E1" s="11"/>
      <c r="F1" s="11"/>
      <c r="G1" s="774"/>
      <c r="H1" s="92" t="s">
        <v>1</v>
      </c>
      <c r="I1" s="775"/>
      <c r="J1" s="774"/>
      <c r="K1" s="774"/>
      <c r="L1" s="774"/>
      <c r="M1" s="774"/>
      <c r="N1" s="774"/>
      <c r="O1" s="774"/>
      <c r="P1" s="774"/>
      <c r="Q1" s="774"/>
      <c r="R1" s="774"/>
      <c r="S1" s="774"/>
      <c r="T1" s="774"/>
      <c r="U1" s="774"/>
      <c r="V1" s="774"/>
      <c r="W1" s="774"/>
      <c r="X1" s="774"/>
      <c r="Y1" s="774"/>
      <c r="Z1" s="774"/>
      <c r="AA1" s="774"/>
      <c r="AB1" s="774"/>
      <c r="AC1" s="774"/>
      <c r="AD1" s="774"/>
      <c r="AE1" s="774"/>
      <c r="AF1" s="774"/>
      <c r="AG1" s="774"/>
    </row>
    <row r="2" spans="1:33" ht="18" customHeight="1" thickTop="1">
      <c r="A2" s="6188" t="s">
        <v>709</v>
      </c>
      <c r="B2" s="6189"/>
      <c r="C2" s="6189"/>
      <c r="D2" s="6189"/>
      <c r="E2" s="6189"/>
      <c r="F2" s="6189"/>
      <c r="G2" s="6189"/>
      <c r="H2" s="6190"/>
      <c r="I2" s="776"/>
    </row>
    <row r="3" spans="1:33" ht="50.25" customHeight="1" thickBot="1">
      <c r="A3" s="6191" t="s">
        <v>143</v>
      </c>
      <c r="B3" s="6192"/>
      <c r="C3" s="6192"/>
      <c r="D3" s="6192"/>
      <c r="E3" s="6192"/>
      <c r="F3" s="6192"/>
      <c r="G3" s="6192"/>
      <c r="H3" s="6193"/>
      <c r="I3" s="777"/>
    </row>
    <row r="4" spans="1:33" ht="30.75" customHeight="1" thickBot="1">
      <c r="A4" s="6194"/>
      <c r="B4" s="6195" t="s">
        <v>223</v>
      </c>
      <c r="C4" s="6195"/>
      <c r="D4" s="6195"/>
      <c r="E4" s="6195"/>
      <c r="F4" s="6195"/>
      <c r="G4" s="6195"/>
      <c r="H4" s="6196"/>
      <c r="I4" s="778"/>
    </row>
    <row r="5" spans="1:33" ht="31.5" customHeight="1" thickBot="1">
      <c r="A5" s="6194"/>
      <c r="B5" s="112" t="s">
        <v>224</v>
      </c>
      <c r="C5" s="113" t="s">
        <v>225</v>
      </c>
      <c r="D5" s="113" t="s">
        <v>226</v>
      </c>
      <c r="E5" s="113" t="s">
        <v>227</v>
      </c>
      <c r="F5" s="113" t="s">
        <v>228</v>
      </c>
      <c r="G5" s="113" t="s">
        <v>229</v>
      </c>
      <c r="H5" s="114" t="s">
        <v>230</v>
      </c>
      <c r="I5" s="779"/>
    </row>
    <row r="6" spans="1:33" ht="30.75" customHeight="1">
      <c r="A6" s="98" t="s">
        <v>151</v>
      </c>
      <c r="B6" s="115" t="s">
        <v>231</v>
      </c>
      <c r="C6" s="115" t="s">
        <v>232</v>
      </c>
      <c r="D6" s="115" t="s">
        <v>233</v>
      </c>
      <c r="E6" s="115" t="s">
        <v>234</v>
      </c>
      <c r="F6" s="115" t="s">
        <v>235</v>
      </c>
      <c r="G6" s="115" t="s">
        <v>8</v>
      </c>
      <c r="H6" s="116" t="s">
        <v>155</v>
      </c>
      <c r="I6" s="780"/>
    </row>
    <row r="7" spans="1:33" ht="33" customHeight="1">
      <c r="A7" s="101" t="s">
        <v>156</v>
      </c>
      <c r="B7" s="102" t="s">
        <v>236</v>
      </c>
      <c r="C7" s="102" t="s">
        <v>237</v>
      </c>
      <c r="D7" s="102" t="s">
        <v>238</v>
      </c>
      <c r="E7" s="102" t="s">
        <v>239</v>
      </c>
      <c r="F7" s="102" t="s">
        <v>239</v>
      </c>
      <c r="G7" s="102" t="s">
        <v>240</v>
      </c>
      <c r="H7" s="104" t="s">
        <v>9</v>
      </c>
      <c r="I7" s="780"/>
    </row>
    <row r="8" spans="1:33" ht="24.75" customHeight="1">
      <c r="A8" s="101" t="s">
        <v>163</v>
      </c>
      <c r="B8" s="102" t="s">
        <v>164</v>
      </c>
      <c r="C8" s="102" t="s">
        <v>241</v>
      </c>
      <c r="D8" s="103" t="s">
        <v>242</v>
      </c>
      <c r="E8" s="102" t="s">
        <v>164</v>
      </c>
      <c r="F8" s="102" t="s">
        <v>164</v>
      </c>
      <c r="G8" s="102" t="s">
        <v>164</v>
      </c>
      <c r="H8" s="104" t="s">
        <v>164</v>
      </c>
      <c r="I8" s="780"/>
    </row>
    <row r="9" spans="1:33" ht="24" customHeight="1">
      <c r="A9" s="101" t="s">
        <v>167</v>
      </c>
      <c r="B9" s="102" t="s">
        <v>243</v>
      </c>
      <c r="C9" s="102" t="s">
        <v>244</v>
      </c>
      <c r="D9" s="102" t="s">
        <v>245</v>
      </c>
      <c r="E9" s="102" t="s">
        <v>246</v>
      </c>
      <c r="F9" s="102" t="s">
        <v>247</v>
      </c>
      <c r="G9" s="102" t="s">
        <v>248</v>
      </c>
      <c r="H9" s="104" t="s">
        <v>249</v>
      </c>
      <c r="I9" s="780"/>
    </row>
    <row r="10" spans="1:33" ht="26.25" customHeight="1">
      <c r="A10" s="101" t="s">
        <v>174</v>
      </c>
      <c r="B10" s="103" t="s">
        <v>250</v>
      </c>
      <c r="C10" s="102" t="s">
        <v>251</v>
      </c>
      <c r="D10" s="102" t="s">
        <v>178</v>
      </c>
      <c r="E10" s="102" t="s">
        <v>177</v>
      </c>
      <c r="F10" s="103" t="s">
        <v>252</v>
      </c>
      <c r="G10" s="102" t="s">
        <v>175</v>
      </c>
      <c r="H10" s="104" t="s">
        <v>9</v>
      </c>
      <c r="I10" s="780"/>
    </row>
    <row r="11" spans="1:33" ht="24.75" customHeight="1">
      <c r="A11" s="101" t="s">
        <v>253</v>
      </c>
      <c r="B11" s="102" t="s">
        <v>254</v>
      </c>
      <c r="C11" s="102" t="s">
        <v>255</v>
      </c>
      <c r="D11" s="102" t="s">
        <v>256</v>
      </c>
      <c r="E11" s="102" t="s">
        <v>257</v>
      </c>
      <c r="F11" s="102" t="s">
        <v>258</v>
      </c>
      <c r="G11" s="102" t="s">
        <v>259</v>
      </c>
      <c r="H11" s="104" t="s">
        <v>260</v>
      </c>
      <c r="I11" s="780"/>
    </row>
    <row r="12" spans="1:33" ht="24.75" customHeight="1">
      <c r="A12" s="101" t="s">
        <v>261</v>
      </c>
      <c r="B12" s="102" t="s">
        <v>262</v>
      </c>
      <c r="C12" s="102" t="s">
        <v>263</v>
      </c>
      <c r="D12" s="102" t="s">
        <v>264</v>
      </c>
      <c r="E12" s="102" t="s">
        <v>265</v>
      </c>
      <c r="F12" s="102" t="s">
        <v>266</v>
      </c>
      <c r="G12" s="102" t="s">
        <v>267</v>
      </c>
      <c r="H12" s="104" t="s">
        <v>9</v>
      </c>
      <c r="I12" s="780"/>
    </row>
    <row r="13" spans="1:33" ht="24.75" customHeight="1">
      <c r="A13" s="101" t="s">
        <v>268</v>
      </c>
      <c r="B13" s="102" t="s">
        <v>269</v>
      </c>
      <c r="C13" s="102" t="s">
        <v>270</v>
      </c>
      <c r="D13" s="102" t="s">
        <v>271</v>
      </c>
      <c r="E13" s="102" t="s">
        <v>272</v>
      </c>
      <c r="F13" s="102" t="s">
        <v>254</v>
      </c>
      <c r="G13" s="102" t="s">
        <v>273</v>
      </c>
      <c r="H13" s="104" t="s">
        <v>9</v>
      </c>
      <c r="I13" s="780"/>
    </row>
    <row r="14" spans="1:33" ht="24.75" customHeight="1">
      <c r="A14" s="101" t="s">
        <v>274</v>
      </c>
      <c r="B14" s="102" t="s">
        <v>275</v>
      </c>
      <c r="C14" s="102" t="s">
        <v>276</v>
      </c>
      <c r="D14" s="102" t="s">
        <v>277</v>
      </c>
      <c r="E14" s="102" t="s">
        <v>278</v>
      </c>
      <c r="F14" s="102" t="s">
        <v>279</v>
      </c>
      <c r="G14" s="102" t="s">
        <v>280</v>
      </c>
      <c r="H14" s="104" t="s">
        <v>9</v>
      </c>
      <c r="I14" s="780"/>
    </row>
    <row r="15" spans="1:33" ht="24.75" customHeight="1">
      <c r="A15" s="101" t="s">
        <v>281</v>
      </c>
      <c r="B15" s="102" t="s">
        <v>9</v>
      </c>
      <c r="C15" s="102" t="s">
        <v>282</v>
      </c>
      <c r="D15" s="102" t="s">
        <v>283</v>
      </c>
      <c r="E15" s="102" t="s">
        <v>284</v>
      </c>
      <c r="F15" s="102" t="s">
        <v>285</v>
      </c>
      <c r="G15" s="102" t="s">
        <v>277</v>
      </c>
      <c r="H15" s="104" t="s">
        <v>9</v>
      </c>
      <c r="I15" s="780"/>
    </row>
    <row r="16" spans="1:33" ht="24.75" customHeight="1">
      <c r="A16" s="101" t="s">
        <v>207</v>
      </c>
      <c r="B16" s="102" t="s">
        <v>286</v>
      </c>
      <c r="C16" s="102" t="s">
        <v>287</v>
      </c>
      <c r="D16" s="102" t="s">
        <v>288</v>
      </c>
      <c r="E16" s="102" t="s">
        <v>287</v>
      </c>
      <c r="F16" s="102" t="s">
        <v>289</v>
      </c>
      <c r="G16" s="102" t="s">
        <v>290</v>
      </c>
      <c r="H16" s="104" t="s">
        <v>291</v>
      </c>
      <c r="I16" s="780"/>
    </row>
    <row r="17" spans="1:9" ht="24.75" customHeight="1" thickBot="1">
      <c r="A17" s="106" t="s">
        <v>292</v>
      </c>
      <c r="B17" s="107" t="s">
        <v>9</v>
      </c>
      <c r="C17" s="107" t="s">
        <v>9</v>
      </c>
      <c r="D17" s="107" t="s">
        <v>9</v>
      </c>
      <c r="E17" s="107" t="s">
        <v>9</v>
      </c>
      <c r="F17" s="107">
        <v>2.2000000000000002</v>
      </c>
      <c r="G17" s="107">
        <v>1.45</v>
      </c>
      <c r="H17" s="108" t="s">
        <v>9</v>
      </c>
      <c r="I17" s="780"/>
    </row>
    <row r="18" spans="1:9" ht="15.75" thickTop="1">
      <c r="A18" s="109"/>
      <c r="B18" s="109"/>
      <c r="C18" s="109"/>
      <c r="D18" s="109"/>
      <c r="E18" s="109"/>
      <c r="F18" s="109"/>
      <c r="G18" s="109"/>
      <c r="H18" s="109"/>
    </row>
    <row r="19" spans="1:9">
      <c r="A19" s="6187" t="s">
        <v>219</v>
      </c>
      <c r="B19" s="6187"/>
      <c r="C19" s="6187"/>
      <c r="D19" s="6187"/>
      <c r="E19" s="110"/>
      <c r="F19" s="110"/>
      <c r="G19" s="110"/>
      <c r="H19" s="110"/>
    </row>
    <row r="20" spans="1:9" ht="14.25" customHeight="1">
      <c r="A20" s="6187" t="s">
        <v>293</v>
      </c>
      <c r="B20" s="6187"/>
      <c r="C20" s="6187"/>
      <c r="D20" s="6187"/>
      <c r="E20" s="110"/>
      <c r="F20" s="110"/>
      <c r="G20" s="110"/>
      <c r="H20" s="110"/>
    </row>
    <row r="21" spans="1:9">
      <c r="A21" s="6187" t="s">
        <v>294</v>
      </c>
      <c r="B21" s="6187"/>
      <c r="C21" s="6187"/>
      <c r="D21" s="6187"/>
      <c r="E21" s="110"/>
      <c r="F21" s="110"/>
      <c r="G21" s="110"/>
      <c r="H21" s="110"/>
    </row>
    <row r="22" spans="1:9">
      <c r="A22" s="6187" t="s">
        <v>295</v>
      </c>
      <c r="B22" s="6187"/>
      <c r="C22" s="6187"/>
      <c r="D22" s="6187"/>
    </row>
  </sheetData>
  <mergeCells count="8">
    <mergeCell ref="A21:D21"/>
    <mergeCell ref="A22:D22"/>
    <mergeCell ref="A2:H2"/>
    <mergeCell ref="A3:H3"/>
    <mergeCell ref="A4:A5"/>
    <mergeCell ref="B4:H4"/>
    <mergeCell ref="A19:D19"/>
    <mergeCell ref="A20:D20"/>
  </mergeCells>
  <hyperlinks>
    <hyperlink ref="A1" r:id="rId1"/>
  </hyperlinks>
  <pageMargins left="0.74803149606299213" right="0.27559055118110237" top="0.94488188976377963" bottom="0.78740157480314965" header="0.51181102362204722" footer="0.51181102362204722"/>
  <pageSetup paperSize="9" scale="91" orientation="landscape" r:id="rId2"/>
  <headerFooter alignWithMargins="0">
    <oddFooter>&amp;R7</oddFooter>
  </headerFooter>
  <drawing r:id="rId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
  <sheetViews>
    <sheetView view="pageBreakPreview" zoomScale="60" zoomScaleNormal="85" workbookViewId="0">
      <selection activeCell="H15" sqref="H15"/>
    </sheetView>
  </sheetViews>
  <sheetFormatPr defaultRowHeight="12.75"/>
  <cols>
    <col min="1" max="1" width="15.7109375" style="32" customWidth="1"/>
    <col min="2" max="9" width="17.7109375" style="32" customWidth="1"/>
    <col min="10" max="16384" width="9.140625" style="32"/>
  </cols>
  <sheetData>
    <row r="1" spans="1:9" ht="64.5" customHeight="1" thickTop="1" thickBot="1">
      <c r="A1" s="6970" t="s">
        <v>1986</v>
      </c>
      <c r="B1" s="6971"/>
      <c r="C1" s="6971"/>
      <c r="D1" s="6971"/>
      <c r="E1" s="6971"/>
      <c r="F1" s="6971"/>
      <c r="G1" s="6971"/>
      <c r="H1" s="6971"/>
      <c r="I1" s="6972"/>
    </row>
    <row r="2" spans="1:9" ht="30" customHeight="1">
      <c r="A2" s="5770" t="s">
        <v>1987</v>
      </c>
      <c r="B2" s="6207" t="s">
        <v>1982</v>
      </c>
      <c r="C2" s="6208"/>
      <c r="D2" s="6208"/>
      <c r="E2" s="6208"/>
      <c r="F2" s="6208"/>
      <c r="G2" s="6208"/>
      <c r="H2" s="6208"/>
      <c r="I2" s="6209"/>
    </row>
    <row r="3" spans="1:9" ht="30" customHeight="1">
      <c r="A3" s="5773" t="s">
        <v>1988</v>
      </c>
      <c r="B3" s="6201" t="s">
        <v>1983</v>
      </c>
      <c r="C3" s="6202"/>
      <c r="D3" s="6202"/>
      <c r="E3" s="6202"/>
      <c r="F3" s="6202"/>
      <c r="G3" s="6202"/>
      <c r="H3" s="6202"/>
      <c r="I3" s="6203"/>
    </row>
    <row r="4" spans="1:9" ht="30" customHeight="1">
      <c r="A4" s="5773" t="s">
        <v>1989</v>
      </c>
      <c r="B4" s="6201" t="s">
        <v>1984</v>
      </c>
      <c r="C4" s="6202"/>
      <c r="D4" s="6202"/>
      <c r="E4" s="6202"/>
      <c r="F4" s="6202"/>
      <c r="G4" s="6202"/>
      <c r="H4" s="6202"/>
      <c r="I4" s="6203"/>
    </row>
    <row r="5" spans="1:9" ht="30" customHeight="1" thickBot="1">
      <c r="A5" s="5772" t="s">
        <v>1990</v>
      </c>
      <c r="B5" s="6204" t="s">
        <v>1985</v>
      </c>
      <c r="C5" s="6205"/>
      <c r="D5" s="6205"/>
      <c r="E5" s="6205"/>
      <c r="F5" s="6205"/>
      <c r="G5" s="6205"/>
      <c r="H5" s="6205"/>
      <c r="I5" s="6206"/>
    </row>
    <row r="6" spans="1:9" ht="18.95" customHeight="1" thickTop="1"/>
  </sheetData>
  <mergeCells count="5">
    <mergeCell ref="A1:I1"/>
    <mergeCell ref="B2:I2"/>
    <mergeCell ref="B3:I3"/>
    <mergeCell ref="B4:I4"/>
    <mergeCell ref="B5:I5"/>
  </mergeCells>
  <hyperlinks>
    <hyperlink ref="B2:I2" location="'TABLO 1'!A1" display="YILLAR İTİBARİYLE KAYSERİ MÜZELERİNDEKİ ESER VE KİTAP DURUMLARI (2009-2013)"/>
    <hyperlink ref="B3:I3" location="'TABLO 2'!A1" display="YILLAR İTİBARİYLE KAYSERİ İLİNDEKİ TESCİLLİ KÜLTÜR VE TABİAT VARLIKLARI (2009-2012)"/>
    <hyperlink ref="B4:I4" location="'TABLO 3'!A1" display="YILLAR İTİBARİYLE KAYSERİ İLİNDEKİ KÜTÜPHANELERDEKİ KİTAP VE OKUYUCU SAYISI (2009-2013)"/>
    <hyperlink ref="B5:I5" location="'TABLO 4'!A1" display="MÜZELER VE KÜLTÜR MÜDÜRLÜĞÜNE BAĞLI KAYSERİ'DEKİ MÜZE VE ÖREN YERLERİ"/>
  </hyperlinks>
  <pageMargins left="0.70866141732283472" right="0.70866141732283472" top="0.74803149606299213" bottom="0.74803149606299213" header="0.31496062992125984" footer="0.31496062992125984"/>
  <pageSetup paperSize="9" scale="84" fitToHeight="0" orientation="landscape" r:id="rId1"/>
  <headerFooter alignWithMargins="0">
    <oddFooter>&amp;R124</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24">
    <pageSetUpPr fitToPage="1"/>
  </sheetPr>
  <dimension ref="A1:K23"/>
  <sheetViews>
    <sheetView view="pageBreakPreview" zoomScale="60" zoomScaleNormal="100" workbookViewId="0">
      <selection activeCell="H15" sqref="H15"/>
    </sheetView>
  </sheetViews>
  <sheetFormatPr defaultRowHeight="12.75"/>
  <cols>
    <col min="1" max="1" width="26.42578125" style="152" customWidth="1"/>
    <col min="2" max="11" width="13.7109375" style="152" customWidth="1"/>
    <col min="12" max="16384" width="9.140625" style="152"/>
  </cols>
  <sheetData>
    <row r="1" spans="1:11" ht="15" thickBot="1">
      <c r="A1" s="2168" t="s">
        <v>0</v>
      </c>
      <c r="B1" s="2169"/>
      <c r="C1" s="2169"/>
      <c r="K1" s="474" t="s">
        <v>1</v>
      </c>
    </row>
    <row r="2" spans="1:11" ht="20.25" customHeight="1" thickTop="1" thickBot="1">
      <c r="A2" s="6727" t="s">
        <v>57</v>
      </c>
      <c r="B2" s="6728"/>
      <c r="C2" s="6728"/>
      <c r="D2" s="6728"/>
      <c r="E2" s="6728"/>
      <c r="F2" s="6728"/>
      <c r="G2" s="6728"/>
      <c r="H2" s="6728"/>
      <c r="I2" s="6728"/>
      <c r="J2" s="6728"/>
      <c r="K2" s="6729"/>
    </row>
    <row r="3" spans="1:11" ht="30" customHeight="1" thickBot="1">
      <c r="A3" s="6976" t="s">
        <v>1982</v>
      </c>
      <c r="B3" s="6743"/>
      <c r="C3" s="6743"/>
      <c r="D3" s="6743"/>
      <c r="E3" s="6743"/>
      <c r="F3" s="6743"/>
      <c r="G3" s="6743"/>
      <c r="H3" s="6743"/>
      <c r="I3" s="6743"/>
      <c r="J3" s="6743"/>
      <c r="K3" s="6744"/>
    </row>
    <row r="4" spans="1:11" ht="27" customHeight="1">
      <c r="A4" s="6977" t="s">
        <v>1992</v>
      </c>
      <c r="B4" s="6980" t="s">
        <v>78</v>
      </c>
      <c r="C4" s="6973" t="s">
        <v>1993</v>
      </c>
      <c r="D4" s="6973" t="s">
        <v>1994</v>
      </c>
      <c r="E4" s="6973" t="s">
        <v>1995</v>
      </c>
      <c r="F4" s="6973" t="s">
        <v>1996</v>
      </c>
      <c r="G4" s="6973" t="s">
        <v>1997</v>
      </c>
      <c r="H4" s="6973" t="s">
        <v>1998</v>
      </c>
      <c r="I4" s="6973" t="s">
        <v>1999</v>
      </c>
      <c r="J4" s="6973" t="s">
        <v>2000</v>
      </c>
      <c r="K4" s="6983" t="s">
        <v>2001</v>
      </c>
    </row>
    <row r="5" spans="1:11" ht="16.5" customHeight="1">
      <c r="A5" s="6978"/>
      <c r="B5" s="6981"/>
      <c r="C5" s="6974"/>
      <c r="D5" s="6974"/>
      <c r="E5" s="6974"/>
      <c r="F5" s="6974"/>
      <c r="G5" s="6974"/>
      <c r="H5" s="6974"/>
      <c r="I5" s="6974"/>
      <c r="J5" s="6974"/>
      <c r="K5" s="6984"/>
    </row>
    <row r="6" spans="1:11" ht="16.5" customHeight="1">
      <c r="A6" s="6978"/>
      <c r="B6" s="6981"/>
      <c r="C6" s="6974"/>
      <c r="D6" s="6974"/>
      <c r="E6" s="6974"/>
      <c r="F6" s="6974"/>
      <c r="G6" s="6974"/>
      <c r="H6" s="6974"/>
      <c r="I6" s="6974"/>
      <c r="J6" s="6974"/>
      <c r="K6" s="6984"/>
    </row>
    <row r="7" spans="1:11" ht="16.5" customHeight="1">
      <c r="A7" s="6978"/>
      <c r="B7" s="6981"/>
      <c r="C7" s="6974"/>
      <c r="D7" s="6974"/>
      <c r="E7" s="6974"/>
      <c r="F7" s="6974"/>
      <c r="G7" s="6974"/>
      <c r="H7" s="6974"/>
      <c r="I7" s="6974"/>
      <c r="J7" s="6974"/>
      <c r="K7" s="6984"/>
    </row>
    <row r="8" spans="1:11" ht="13.5" thickBot="1">
      <c r="A8" s="6979"/>
      <c r="B8" s="6982"/>
      <c r="C8" s="6975"/>
      <c r="D8" s="6975"/>
      <c r="E8" s="6975"/>
      <c r="F8" s="6975"/>
      <c r="G8" s="6975"/>
      <c r="H8" s="6975"/>
      <c r="I8" s="6975"/>
      <c r="J8" s="6975"/>
      <c r="K8" s="6985"/>
    </row>
    <row r="9" spans="1:11" ht="30" customHeight="1">
      <c r="A9" s="1567" t="s">
        <v>2002</v>
      </c>
      <c r="B9" s="1568">
        <v>32848</v>
      </c>
      <c r="C9" s="1569">
        <v>9586</v>
      </c>
      <c r="D9" s="1569">
        <v>2272</v>
      </c>
      <c r="E9" s="1569">
        <v>20444</v>
      </c>
      <c r="F9" s="652">
        <v>170</v>
      </c>
      <c r="G9" s="652">
        <v>292</v>
      </c>
      <c r="H9" s="652">
        <v>84</v>
      </c>
      <c r="I9" s="652" t="s">
        <v>9</v>
      </c>
      <c r="J9" s="652" t="s">
        <v>9</v>
      </c>
      <c r="K9" s="657" t="s">
        <v>9</v>
      </c>
    </row>
    <row r="10" spans="1:11" ht="30" customHeight="1">
      <c r="A10" s="2182" t="s">
        <v>2003</v>
      </c>
      <c r="B10" s="664">
        <v>33177</v>
      </c>
      <c r="C10" s="665">
        <v>9690</v>
      </c>
      <c r="D10" s="665">
        <v>2292</v>
      </c>
      <c r="E10" s="665">
        <v>20643</v>
      </c>
      <c r="F10" s="660">
        <v>173</v>
      </c>
      <c r="G10" s="660">
        <v>295</v>
      </c>
      <c r="H10" s="660">
        <v>84</v>
      </c>
      <c r="I10" s="660" t="s">
        <v>9</v>
      </c>
      <c r="J10" s="660" t="s">
        <v>9</v>
      </c>
      <c r="K10" s="662" t="s">
        <v>9</v>
      </c>
    </row>
    <row r="11" spans="1:11" ht="30" customHeight="1">
      <c r="A11" s="2182" t="s">
        <v>2004</v>
      </c>
      <c r="B11" s="664">
        <v>33801</v>
      </c>
      <c r="C11" s="665">
        <v>9947</v>
      </c>
      <c r="D11" s="665">
        <v>2328</v>
      </c>
      <c r="E11" s="665">
        <v>20939</v>
      </c>
      <c r="F11" s="660">
        <v>191</v>
      </c>
      <c r="G11" s="660">
        <v>312</v>
      </c>
      <c r="H11" s="660">
        <v>84</v>
      </c>
      <c r="I11" s="660" t="s">
        <v>9</v>
      </c>
      <c r="J11" s="660" t="s">
        <v>9</v>
      </c>
      <c r="K11" s="662" t="s">
        <v>9</v>
      </c>
    </row>
    <row r="12" spans="1:11" ht="30" customHeight="1">
      <c r="A12" s="2182" t="s">
        <v>2005</v>
      </c>
      <c r="B12" s="664">
        <v>34331</v>
      </c>
      <c r="C12" s="665">
        <v>10332</v>
      </c>
      <c r="D12" s="665">
        <v>2327</v>
      </c>
      <c r="E12" s="665">
        <v>21090</v>
      </c>
      <c r="F12" s="660">
        <v>190</v>
      </c>
      <c r="G12" s="660">
        <v>302</v>
      </c>
      <c r="H12" s="660">
        <v>84</v>
      </c>
      <c r="I12" s="660" t="s">
        <v>9</v>
      </c>
      <c r="J12" s="660" t="s">
        <v>9</v>
      </c>
      <c r="K12" s="662" t="s">
        <v>9</v>
      </c>
    </row>
    <row r="13" spans="1:11" ht="30" customHeight="1" thickBot="1">
      <c r="A13" s="1695" t="s">
        <v>2006</v>
      </c>
      <c r="B13" s="2173">
        <v>35959</v>
      </c>
      <c r="C13" s="17">
        <v>11316</v>
      </c>
      <c r="D13" s="17">
        <v>2262</v>
      </c>
      <c r="E13" s="17">
        <v>21794</v>
      </c>
      <c r="F13" s="17">
        <v>194</v>
      </c>
      <c r="G13" s="17">
        <v>309</v>
      </c>
      <c r="H13" s="17">
        <v>84</v>
      </c>
      <c r="I13" s="17" t="s">
        <v>9</v>
      </c>
      <c r="J13" s="17" t="s">
        <v>9</v>
      </c>
      <c r="K13" s="18" t="s">
        <v>9</v>
      </c>
    </row>
    <row r="14" spans="1:11" s="6986" customFormat="1" ht="15.75" customHeight="1" thickTop="1"/>
    <row r="15" spans="1:11" ht="15.75" customHeight="1">
      <c r="A15" s="6247" t="s">
        <v>2007</v>
      </c>
      <c r="B15" s="6247"/>
      <c r="C15" s="6247"/>
      <c r="D15" s="6247"/>
      <c r="E15" s="6247"/>
      <c r="F15" s="6247"/>
      <c r="G15" s="6247"/>
      <c r="H15" s="6247"/>
      <c r="I15" s="6247"/>
      <c r="J15" s="6247"/>
      <c r="K15" s="6247"/>
    </row>
    <row r="16" spans="1:11" ht="15.75" customHeight="1">
      <c r="A16" s="6247" t="s">
        <v>2008</v>
      </c>
      <c r="B16" s="6247"/>
      <c r="C16" s="6247"/>
      <c r="D16" s="6247"/>
      <c r="E16" s="6247"/>
      <c r="F16" s="6247"/>
      <c r="G16" s="6247"/>
      <c r="H16" s="6247"/>
      <c r="I16" s="6247"/>
      <c r="J16" s="6247"/>
      <c r="K16" s="6247"/>
    </row>
    <row r="17" spans="1:11" ht="15.75" customHeight="1">
      <c r="A17" s="6248" t="s">
        <v>2009</v>
      </c>
      <c r="B17" s="6248"/>
      <c r="C17" s="6248"/>
      <c r="D17" s="6248"/>
      <c r="E17" s="6248"/>
      <c r="F17" s="6248"/>
      <c r="G17" s="6248"/>
      <c r="H17" s="6248"/>
      <c r="I17" s="6248"/>
      <c r="J17" s="6248"/>
      <c r="K17" s="6248"/>
    </row>
    <row r="18" spans="1:11" ht="15.75" customHeight="1">
      <c r="A18" s="6248" t="s">
        <v>2010</v>
      </c>
      <c r="B18" s="6248"/>
      <c r="C18" s="6248"/>
      <c r="D18" s="6248"/>
      <c r="E18" s="6248"/>
      <c r="F18" s="6248"/>
      <c r="G18" s="6248"/>
      <c r="H18" s="6248"/>
      <c r="I18" s="6248"/>
      <c r="J18" s="6248"/>
      <c r="K18" s="6248"/>
    </row>
    <row r="20" spans="1:11" ht="15.75" customHeight="1">
      <c r="A20" s="1386" t="s">
        <v>2011</v>
      </c>
    </row>
    <row r="21" spans="1:11" ht="15.75" customHeight="1">
      <c r="A21" s="6986" t="s">
        <v>2012</v>
      </c>
      <c r="B21" s="6986"/>
      <c r="C21" s="6986"/>
      <c r="D21" s="6986"/>
      <c r="E21" s="6986"/>
      <c r="F21" s="6986"/>
      <c r="G21" s="6986"/>
      <c r="H21" s="6986"/>
      <c r="I21" s="6986"/>
      <c r="J21" s="6986"/>
    </row>
    <row r="22" spans="1:11" ht="15.75" customHeight="1">
      <c r="A22" s="6986" t="s">
        <v>2013</v>
      </c>
      <c r="B22" s="6986"/>
      <c r="C22" s="6986"/>
      <c r="D22" s="6986"/>
      <c r="E22" s="6986"/>
      <c r="F22" s="6986"/>
      <c r="G22" s="6986"/>
      <c r="H22" s="6986"/>
      <c r="I22" s="6986"/>
      <c r="J22" s="6986"/>
      <c r="K22" s="6986"/>
    </row>
    <row r="23" spans="1:11" ht="15.75" customHeight="1">
      <c r="A23" s="6986" t="s">
        <v>2014</v>
      </c>
      <c r="B23" s="6986"/>
      <c r="C23" s="6986"/>
      <c r="D23" s="6986"/>
      <c r="E23" s="6986"/>
      <c r="F23" s="6986"/>
      <c r="G23" s="6986"/>
      <c r="H23" s="6986"/>
      <c r="I23" s="6986"/>
      <c r="J23" s="6986"/>
      <c r="K23" s="6986"/>
    </row>
  </sheetData>
  <mergeCells count="21">
    <mergeCell ref="A17:K17"/>
    <mergeCell ref="A18:K18"/>
    <mergeCell ref="A21:J21"/>
    <mergeCell ref="A22:K22"/>
    <mergeCell ref="A23:K23"/>
    <mergeCell ref="H4:H8"/>
    <mergeCell ref="A16:K16"/>
    <mergeCell ref="A2:K2"/>
    <mergeCell ref="A3:K3"/>
    <mergeCell ref="A4:A8"/>
    <mergeCell ref="B4:B8"/>
    <mergeCell ref="C4:C8"/>
    <mergeCell ref="D4:D8"/>
    <mergeCell ref="E4:E8"/>
    <mergeCell ref="F4:F8"/>
    <mergeCell ref="G4:G8"/>
    <mergeCell ref="I4:I8"/>
    <mergeCell ref="J4:J8"/>
    <mergeCell ref="K4:K8"/>
    <mergeCell ref="A14:XFD14"/>
    <mergeCell ref="A15:K15"/>
  </mergeCells>
  <hyperlinks>
    <hyperlink ref="A1" r:id="rId1"/>
  </hyperlinks>
  <pageMargins left="0.74803149606299213" right="0.74803149606299213" top="0.98425196850393704" bottom="0.98425196850393704" header="0.51181102362204722" footer="0.51181102362204722"/>
  <pageSetup paperSize="9" scale="81" orientation="landscape" horizontalDpi="300" verticalDpi="300" r:id="rId2"/>
  <headerFooter alignWithMargins="0">
    <oddFooter>&amp;R125</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25">
    <pageSetUpPr fitToPage="1"/>
  </sheetPr>
  <dimension ref="A1:M15"/>
  <sheetViews>
    <sheetView view="pageBreakPreview" zoomScale="60" zoomScaleNormal="100" workbookViewId="0">
      <selection activeCell="H15" sqref="H15"/>
    </sheetView>
  </sheetViews>
  <sheetFormatPr defaultRowHeight="12.75"/>
  <cols>
    <col min="1" max="1" width="22.7109375" style="152" customWidth="1"/>
    <col min="2" max="2" width="11.42578125" style="152" customWidth="1"/>
    <col min="3" max="3" width="12" style="152" customWidth="1"/>
    <col min="4" max="12" width="9.140625" style="152"/>
    <col min="13" max="13" width="10.140625" style="152" customWidth="1"/>
    <col min="14" max="16384" width="9.140625" style="152"/>
  </cols>
  <sheetData>
    <row r="1" spans="1:13" ht="15" thickBot="1">
      <c r="A1" s="2168" t="s">
        <v>0</v>
      </c>
      <c r="B1" s="2169"/>
      <c r="C1" s="2169"/>
      <c r="M1" s="474" t="s">
        <v>1</v>
      </c>
    </row>
    <row r="2" spans="1:13" ht="16.5" customHeight="1" thickTop="1" thickBot="1">
      <c r="A2" s="6378" t="s">
        <v>58</v>
      </c>
      <c r="B2" s="6380"/>
      <c r="C2" s="6380"/>
      <c r="D2" s="6380"/>
      <c r="E2" s="6380"/>
      <c r="F2" s="6380"/>
      <c r="G2" s="6380"/>
      <c r="H2" s="6380"/>
      <c r="I2" s="6380"/>
      <c r="J2" s="6380"/>
      <c r="K2" s="6380"/>
      <c r="L2" s="6380"/>
      <c r="M2" s="6382"/>
    </row>
    <row r="3" spans="1:13" ht="32.25" customHeight="1" thickBot="1">
      <c r="A3" s="6987" t="s">
        <v>1983</v>
      </c>
      <c r="B3" s="6786"/>
      <c r="C3" s="6786"/>
      <c r="D3" s="6786"/>
      <c r="E3" s="6786"/>
      <c r="F3" s="6786"/>
      <c r="G3" s="6786"/>
      <c r="H3" s="6786"/>
      <c r="I3" s="6786"/>
      <c r="J3" s="6786"/>
      <c r="K3" s="6786"/>
      <c r="L3" s="6786"/>
      <c r="M3" s="6988"/>
    </row>
    <row r="4" spans="1:13" ht="31.5" customHeight="1" thickBot="1">
      <c r="A4" s="6989" t="s">
        <v>2015</v>
      </c>
      <c r="B4" s="6991" t="s">
        <v>2016</v>
      </c>
      <c r="C4" s="6992"/>
      <c r="D4" s="6992"/>
      <c r="E4" s="6992"/>
      <c r="F4" s="6992"/>
      <c r="G4" s="6992"/>
      <c r="H4" s="6993"/>
      <c r="I4" s="6991" t="s">
        <v>2017</v>
      </c>
      <c r="J4" s="6992"/>
      <c r="K4" s="6992"/>
      <c r="L4" s="6992"/>
      <c r="M4" s="6994"/>
    </row>
    <row r="5" spans="1:13" ht="93.75" customHeight="1" thickBot="1">
      <c r="A5" s="6990"/>
      <c r="B5" s="2188" t="s">
        <v>2</v>
      </c>
      <c r="C5" s="2189" t="s">
        <v>2487</v>
      </c>
      <c r="D5" s="2189" t="s">
        <v>2481</v>
      </c>
      <c r="E5" s="2189" t="s">
        <v>2486</v>
      </c>
      <c r="F5" s="2189" t="s">
        <v>2482</v>
      </c>
      <c r="G5" s="2189" t="s">
        <v>2483</v>
      </c>
      <c r="H5" s="2190" t="s">
        <v>2484</v>
      </c>
      <c r="I5" s="2188" t="s">
        <v>2</v>
      </c>
      <c r="J5" s="2189" t="s">
        <v>2485</v>
      </c>
      <c r="K5" s="2191" t="s">
        <v>2018</v>
      </c>
      <c r="L5" s="2191" t="s">
        <v>2019</v>
      </c>
      <c r="M5" s="2192" t="s">
        <v>2020</v>
      </c>
    </row>
    <row r="6" spans="1:13" ht="30" customHeight="1">
      <c r="A6" s="2193">
        <v>2009</v>
      </c>
      <c r="B6" s="2186">
        <v>1010</v>
      </c>
      <c r="C6" s="652" t="s">
        <v>9</v>
      </c>
      <c r="D6" s="652" t="s">
        <v>9</v>
      </c>
      <c r="E6" s="652" t="s">
        <v>9</v>
      </c>
      <c r="F6" s="652" t="s">
        <v>9</v>
      </c>
      <c r="G6" s="652" t="s">
        <v>9</v>
      </c>
      <c r="H6" s="710" t="s">
        <v>9</v>
      </c>
      <c r="I6" s="2184">
        <v>263</v>
      </c>
      <c r="J6" s="652" t="s">
        <v>9</v>
      </c>
      <c r="K6" s="652" t="s">
        <v>9</v>
      </c>
      <c r="L6" s="652" t="s">
        <v>9</v>
      </c>
      <c r="M6" s="657" t="s">
        <v>9</v>
      </c>
    </row>
    <row r="7" spans="1:13" ht="30" customHeight="1">
      <c r="A7" s="2194">
        <v>2010</v>
      </c>
      <c r="B7" s="2187">
        <v>1102</v>
      </c>
      <c r="C7" s="660">
        <v>9</v>
      </c>
      <c r="D7" s="660">
        <v>550</v>
      </c>
      <c r="E7" s="660">
        <v>11</v>
      </c>
      <c r="F7" s="660">
        <v>513</v>
      </c>
      <c r="G7" s="660">
        <v>1</v>
      </c>
      <c r="H7" s="694">
        <v>18</v>
      </c>
      <c r="I7" s="2185">
        <v>277</v>
      </c>
      <c r="J7" s="660">
        <v>259</v>
      </c>
      <c r="K7" s="660">
        <v>8</v>
      </c>
      <c r="L7" s="660">
        <v>1</v>
      </c>
      <c r="M7" s="662">
        <v>9</v>
      </c>
    </row>
    <row r="8" spans="1:13" ht="30" customHeight="1">
      <c r="A8" s="2194">
        <v>2011</v>
      </c>
      <c r="B8" s="2187">
        <f>C8+D8+E8+F8+G8+H8</f>
        <v>1106</v>
      </c>
      <c r="C8" s="660">
        <v>9</v>
      </c>
      <c r="D8" s="660">
        <v>550</v>
      </c>
      <c r="E8" s="660">
        <v>11</v>
      </c>
      <c r="F8" s="660">
        <v>517</v>
      </c>
      <c r="G8" s="660">
        <v>1</v>
      </c>
      <c r="H8" s="694">
        <v>18</v>
      </c>
      <c r="I8" s="2185">
        <v>277</v>
      </c>
      <c r="J8" s="660">
        <v>259</v>
      </c>
      <c r="K8" s="660">
        <v>8</v>
      </c>
      <c r="L8" s="660">
        <v>1</v>
      </c>
      <c r="M8" s="662">
        <v>9</v>
      </c>
    </row>
    <row r="9" spans="1:13" ht="30" customHeight="1" thickBot="1">
      <c r="A9" s="2195">
        <v>2012</v>
      </c>
      <c r="B9" s="2183">
        <f>C9+D9+E9+F9+G9+H9</f>
        <v>1106</v>
      </c>
      <c r="C9" s="2196">
        <v>9</v>
      </c>
      <c r="D9" s="2196">
        <v>550</v>
      </c>
      <c r="E9" s="2196">
        <v>11</v>
      </c>
      <c r="F9" s="2196">
        <v>517</v>
      </c>
      <c r="G9" s="2196">
        <v>1</v>
      </c>
      <c r="H9" s="2197">
        <v>18</v>
      </c>
      <c r="I9" s="1696">
        <v>296</v>
      </c>
      <c r="J9" s="2196">
        <v>278</v>
      </c>
      <c r="K9" s="2196">
        <v>8</v>
      </c>
      <c r="L9" s="2196">
        <v>1</v>
      </c>
      <c r="M9" s="2198">
        <v>9</v>
      </c>
    </row>
    <row r="10" spans="1:13" ht="15.75" customHeight="1" thickTop="1">
      <c r="A10"/>
      <c r="B10" s="1488"/>
      <c r="C10"/>
      <c r="D10"/>
      <c r="E10"/>
      <c r="F10"/>
      <c r="G10"/>
      <c r="H10"/>
      <c r="I10" s="1488"/>
      <c r="J10"/>
      <c r="K10"/>
      <c r="L10"/>
      <c r="M10"/>
    </row>
    <row r="11" spans="1:13" ht="18" customHeight="1">
      <c r="A11" s="6247" t="s">
        <v>2007</v>
      </c>
      <c r="B11" s="6247"/>
      <c r="C11" s="6247"/>
      <c r="D11" s="6247"/>
      <c r="E11" s="6247"/>
      <c r="F11" s="6247"/>
      <c r="G11" s="6247"/>
      <c r="H11" s="6247"/>
      <c r="I11" s="6247"/>
      <c r="J11" s="6247"/>
      <c r="K11" s="6247"/>
      <c r="L11" s="1112"/>
      <c r="M11" s="1112"/>
    </row>
    <row r="12" spans="1:13" ht="18" customHeight="1">
      <c r="A12" s="6247" t="s">
        <v>2021</v>
      </c>
      <c r="B12" s="6247"/>
      <c r="C12" s="6247"/>
      <c r="D12" s="6247"/>
      <c r="E12" s="6247"/>
      <c r="F12" s="6247"/>
      <c r="G12" s="6247"/>
      <c r="H12" s="6247"/>
      <c r="I12" s="6247"/>
      <c r="J12" s="6247"/>
      <c r="K12" s="6247"/>
      <c r="L12" s="1112"/>
      <c r="M12" s="1112"/>
    </row>
    <row r="13" spans="1:13" ht="18" customHeight="1">
      <c r="A13" s="6248" t="s">
        <v>2022</v>
      </c>
      <c r="B13" s="6248"/>
      <c r="C13" s="6248"/>
      <c r="D13" s="6248"/>
      <c r="E13" s="6248"/>
      <c r="F13" s="6248"/>
      <c r="G13" s="6248"/>
      <c r="H13" s="6248"/>
      <c r="I13" s="6248"/>
      <c r="J13" s="6248"/>
      <c r="K13" s="6248"/>
      <c r="L13" s="358"/>
      <c r="M13" s="358"/>
    </row>
    <row r="14" spans="1:13" ht="18" customHeight="1">
      <c r="A14" s="6248" t="s">
        <v>2010</v>
      </c>
      <c r="B14" s="6248"/>
      <c r="C14" s="6248"/>
      <c r="D14" s="6248"/>
      <c r="E14" s="6248"/>
      <c r="F14" s="6248"/>
      <c r="G14" s="6248"/>
      <c r="H14" s="6248"/>
      <c r="I14" s="6248"/>
      <c r="J14" s="6248"/>
      <c r="K14" s="6248"/>
      <c r="L14" s="358"/>
      <c r="M14" s="358"/>
    </row>
    <row r="15" spans="1:13" ht="18" customHeight="1">
      <c r="A15" s="152" t="s">
        <v>2023</v>
      </c>
    </row>
  </sheetData>
  <mergeCells count="9">
    <mergeCell ref="A12:K12"/>
    <mergeCell ref="A13:K13"/>
    <mergeCell ref="A14:K14"/>
    <mergeCell ref="A2:M2"/>
    <mergeCell ref="A3:M3"/>
    <mergeCell ref="A4:A5"/>
    <mergeCell ref="B4:H4"/>
    <mergeCell ref="I4:M4"/>
    <mergeCell ref="A11:K11"/>
  </mergeCells>
  <hyperlinks>
    <hyperlink ref="A1" r:id="rId1"/>
  </hyperlinks>
  <pageMargins left="0.43307086614173229" right="0.19685039370078741" top="0.98425196850393704" bottom="0.98425196850393704" header="0.51181102362204722" footer="0.51181102362204722"/>
  <pageSetup paperSize="9" fitToWidth="0" orientation="landscape" horizontalDpi="300" verticalDpi="300" r:id="rId2"/>
  <headerFooter alignWithMargins="0">
    <oddFooter>&amp;R126</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26">
    <pageSetUpPr fitToPage="1"/>
  </sheetPr>
  <dimension ref="A1:K41"/>
  <sheetViews>
    <sheetView view="pageBreakPreview" zoomScale="60" zoomScaleNormal="100" workbookViewId="0">
      <selection activeCell="H15" sqref="H15"/>
    </sheetView>
  </sheetViews>
  <sheetFormatPr defaultRowHeight="12.75"/>
  <cols>
    <col min="1" max="1" width="38.42578125" style="152" customWidth="1"/>
    <col min="2" max="2" width="20.7109375" style="152" customWidth="1"/>
    <col min="3" max="3" width="19.5703125" style="152" customWidth="1"/>
    <col min="4" max="4" width="19.28515625" style="152" customWidth="1"/>
    <col min="5" max="5" width="19.42578125" style="152" customWidth="1"/>
    <col min="6" max="6" width="19.5703125" style="152" customWidth="1"/>
    <col min="7" max="7" width="19.42578125" style="152" customWidth="1"/>
    <col min="8" max="8" width="16.85546875" style="152" customWidth="1"/>
    <col min="9" max="9" width="18.5703125" style="152" customWidth="1"/>
    <col min="10" max="10" width="15.85546875" style="152" customWidth="1"/>
    <col min="11" max="11" width="17.28515625" style="152" customWidth="1"/>
    <col min="12" max="16384" width="9.140625" style="152"/>
  </cols>
  <sheetData>
    <row r="1" spans="1:11" ht="12" customHeight="1" thickBot="1">
      <c r="A1" s="2168" t="s">
        <v>0</v>
      </c>
      <c r="B1" s="2168"/>
      <c r="C1" s="2168"/>
      <c r="D1" s="2169"/>
      <c r="E1" s="2169"/>
      <c r="F1" s="2169"/>
      <c r="K1" s="474" t="s">
        <v>1</v>
      </c>
    </row>
    <row r="2" spans="1:11" ht="16.5" customHeight="1" thickTop="1">
      <c r="A2" s="6250" t="s">
        <v>75</v>
      </c>
      <c r="B2" s="6251"/>
      <c r="C2" s="6251"/>
      <c r="D2" s="6251"/>
      <c r="E2" s="6251"/>
      <c r="F2" s="6251"/>
      <c r="G2" s="6251"/>
      <c r="H2" s="6251"/>
      <c r="I2" s="6251"/>
      <c r="J2" s="6251"/>
      <c r="K2" s="6252"/>
    </row>
    <row r="3" spans="1:11" ht="24" customHeight="1">
      <c r="A3" s="6739" t="s">
        <v>1984</v>
      </c>
      <c r="B3" s="6740"/>
      <c r="C3" s="6740"/>
      <c r="D3" s="6740"/>
      <c r="E3" s="6740"/>
      <c r="F3" s="6740"/>
      <c r="G3" s="6740"/>
      <c r="H3" s="6740"/>
      <c r="I3" s="6740"/>
      <c r="J3" s="6740"/>
      <c r="K3" s="6741"/>
    </row>
    <row r="4" spans="1:11" ht="24" customHeight="1" thickBot="1">
      <c r="A4" s="6714" t="s">
        <v>12</v>
      </c>
      <c r="B4" s="6715"/>
      <c r="C4" s="6715"/>
      <c r="D4" s="6715"/>
      <c r="E4" s="6715"/>
      <c r="F4" s="6715"/>
      <c r="G4" s="6715"/>
      <c r="H4" s="6715"/>
      <c r="I4" s="6715"/>
      <c r="J4" s="6715"/>
      <c r="K4" s="6716"/>
    </row>
    <row r="5" spans="1:11" ht="24" customHeight="1" thickBot="1">
      <c r="A5" s="6995" t="s">
        <v>2024</v>
      </c>
      <c r="B5" s="6731">
        <v>2009</v>
      </c>
      <c r="C5" s="6996"/>
      <c r="D5" s="6731">
        <v>2010</v>
      </c>
      <c r="E5" s="6996"/>
      <c r="F5" s="6997">
        <v>2011</v>
      </c>
      <c r="G5" s="6731"/>
      <c r="H5" s="6997">
        <v>2012</v>
      </c>
      <c r="I5" s="6731"/>
      <c r="J5" s="6998">
        <v>2013</v>
      </c>
      <c r="K5" s="6999"/>
    </row>
    <row r="6" spans="1:11" ht="24.75" customHeight="1" thickBot="1">
      <c r="A6" s="6990"/>
      <c r="B6" s="2176" t="s">
        <v>2025</v>
      </c>
      <c r="C6" s="2175" t="s">
        <v>2026</v>
      </c>
      <c r="D6" s="2176" t="s">
        <v>2025</v>
      </c>
      <c r="E6" s="2175" t="s">
        <v>2026</v>
      </c>
      <c r="F6" s="2176" t="s">
        <v>2025</v>
      </c>
      <c r="G6" s="2175" t="s">
        <v>2026</v>
      </c>
      <c r="H6" s="2176" t="s">
        <v>2025</v>
      </c>
      <c r="I6" s="2175" t="s">
        <v>2026</v>
      </c>
      <c r="J6" s="2176" t="s">
        <v>2025</v>
      </c>
      <c r="K6" s="2177" t="s">
        <v>2026</v>
      </c>
    </row>
    <row r="7" spans="1:11" ht="19.5" customHeight="1">
      <c r="A7" s="2202" t="s">
        <v>2027</v>
      </c>
      <c r="B7" s="980">
        <v>68823</v>
      </c>
      <c r="C7" s="2199">
        <v>69650</v>
      </c>
      <c r="D7" s="2200">
        <v>66337</v>
      </c>
      <c r="E7" s="2199">
        <v>93290</v>
      </c>
      <c r="F7" s="2200">
        <v>67878</v>
      </c>
      <c r="G7" s="2199">
        <v>136476</v>
      </c>
      <c r="H7" s="2200">
        <v>68396</v>
      </c>
      <c r="I7" s="2199" t="s">
        <v>2028</v>
      </c>
      <c r="J7" s="2200">
        <v>69576</v>
      </c>
      <c r="K7" s="2178" t="s">
        <v>2029</v>
      </c>
    </row>
    <row r="8" spans="1:11" ht="19.5" customHeight="1">
      <c r="A8" s="2181" t="s">
        <v>2030</v>
      </c>
      <c r="B8" s="987">
        <v>6840</v>
      </c>
      <c r="C8" s="1576">
        <v>848</v>
      </c>
      <c r="D8" s="664">
        <v>6840</v>
      </c>
      <c r="E8" s="1576">
        <v>3062</v>
      </c>
      <c r="F8" s="664">
        <v>6873</v>
      </c>
      <c r="G8" s="1576">
        <v>1588</v>
      </c>
      <c r="H8" s="664">
        <v>7871</v>
      </c>
      <c r="I8" s="1576">
        <v>3388</v>
      </c>
      <c r="J8" s="664">
        <v>6434</v>
      </c>
      <c r="K8" s="1578">
        <v>6901</v>
      </c>
    </row>
    <row r="9" spans="1:11" ht="19.5" customHeight="1">
      <c r="A9" s="2181" t="s">
        <v>2031</v>
      </c>
      <c r="B9" s="987">
        <v>7055</v>
      </c>
      <c r="C9" s="1576">
        <v>1343</v>
      </c>
      <c r="D9" s="664">
        <v>7055</v>
      </c>
      <c r="E9" s="1576">
        <v>3133</v>
      </c>
      <c r="F9" s="664">
        <v>6024</v>
      </c>
      <c r="G9" s="1576">
        <v>3113</v>
      </c>
      <c r="H9" s="664">
        <v>7370</v>
      </c>
      <c r="I9" s="1576">
        <v>7116</v>
      </c>
      <c r="J9" s="664">
        <v>5948</v>
      </c>
      <c r="K9" s="1578">
        <v>12728</v>
      </c>
    </row>
    <row r="10" spans="1:11" ht="19.5" customHeight="1">
      <c r="A10" s="2181" t="s">
        <v>2032</v>
      </c>
      <c r="B10" s="987">
        <v>7775</v>
      </c>
      <c r="C10" s="1576">
        <v>3798</v>
      </c>
      <c r="D10" s="664">
        <v>7203</v>
      </c>
      <c r="E10" s="1576">
        <v>5858</v>
      </c>
      <c r="F10" s="664">
        <v>7265</v>
      </c>
      <c r="G10" s="1576">
        <v>10155</v>
      </c>
      <c r="H10" s="664">
        <v>7206</v>
      </c>
      <c r="I10" s="1576">
        <v>12359</v>
      </c>
      <c r="J10" s="664">
        <v>6101</v>
      </c>
      <c r="K10" s="1578">
        <v>9317</v>
      </c>
    </row>
    <row r="11" spans="1:11" ht="19.5" customHeight="1">
      <c r="A11" s="2181" t="s">
        <v>2033</v>
      </c>
      <c r="B11" s="987">
        <v>5432</v>
      </c>
      <c r="C11" s="1576" t="s">
        <v>2034</v>
      </c>
      <c r="D11" s="664">
        <v>5432</v>
      </c>
      <c r="E11" s="1576" t="s">
        <v>2034</v>
      </c>
      <c r="F11" s="664">
        <v>5432</v>
      </c>
      <c r="G11" s="1576" t="s">
        <v>2034</v>
      </c>
      <c r="H11" s="664">
        <v>2325</v>
      </c>
      <c r="I11" s="1576" t="s">
        <v>2034</v>
      </c>
      <c r="J11" s="664">
        <v>2325</v>
      </c>
      <c r="K11" s="1578" t="s">
        <v>2034</v>
      </c>
    </row>
    <row r="12" spans="1:11" ht="19.5" customHeight="1">
      <c r="A12" s="2181" t="s">
        <v>2035</v>
      </c>
      <c r="B12" s="987">
        <v>6443</v>
      </c>
      <c r="C12" s="2170">
        <v>6682</v>
      </c>
      <c r="D12" s="664">
        <v>6382</v>
      </c>
      <c r="E12" s="1576">
        <v>1154</v>
      </c>
      <c r="F12" s="664">
        <v>6405</v>
      </c>
      <c r="G12" s="1576">
        <v>7548</v>
      </c>
      <c r="H12" s="664">
        <v>6749</v>
      </c>
      <c r="I12" s="1576">
        <v>10670</v>
      </c>
      <c r="J12" s="664">
        <v>5635</v>
      </c>
      <c r="K12" s="1578">
        <v>8311</v>
      </c>
    </row>
    <row r="13" spans="1:11" ht="19.5" customHeight="1">
      <c r="A13" s="2181" t="s">
        <v>2036</v>
      </c>
      <c r="B13" s="987">
        <v>6353</v>
      </c>
      <c r="C13" s="1576">
        <v>16799</v>
      </c>
      <c r="D13" s="664">
        <v>6274</v>
      </c>
      <c r="E13" s="1576">
        <v>15410</v>
      </c>
      <c r="F13" s="664">
        <v>6415</v>
      </c>
      <c r="G13" s="1576">
        <v>20202</v>
      </c>
      <c r="H13" s="664">
        <v>7603</v>
      </c>
      <c r="I13" s="1576">
        <v>21682</v>
      </c>
      <c r="J13" s="664">
        <v>5935</v>
      </c>
      <c r="K13" s="1578">
        <v>9085</v>
      </c>
    </row>
    <row r="14" spans="1:11" ht="19.5" customHeight="1">
      <c r="A14" s="2181" t="s">
        <v>2037</v>
      </c>
      <c r="B14" s="987">
        <v>9133</v>
      </c>
      <c r="C14" s="1576">
        <v>1674</v>
      </c>
      <c r="D14" s="664">
        <v>8286</v>
      </c>
      <c r="E14" s="1576">
        <v>1120</v>
      </c>
      <c r="F14" s="664">
        <v>8286</v>
      </c>
      <c r="G14" s="1576">
        <v>928</v>
      </c>
      <c r="H14" s="664" t="s">
        <v>9</v>
      </c>
      <c r="I14" s="1576" t="s">
        <v>9</v>
      </c>
      <c r="J14" s="664" t="s">
        <v>9</v>
      </c>
      <c r="K14" s="1578" t="s">
        <v>9</v>
      </c>
    </row>
    <row r="15" spans="1:11" ht="19.5" customHeight="1">
      <c r="A15" s="2181" t="s">
        <v>2038</v>
      </c>
      <c r="B15" s="987">
        <v>16444</v>
      </c>
      <c r="C15" s="1576">
        <v>3607</v>
      </c>
      <c r="D15" s="664">
        <v>16515</v>
      </c>
      <c r="E15" s="1576">
        <v>3543</v>
      </c>
      <c r="F15" s="664">
        <v>18008</v>
      </c>
      <c r="G15" s="1576">
        <v>2323</v>
      </c>
      <c r="H15" s="664">
        <v>15512</v>
      </c>
      <c r="I15" s="1576">
        <v>12581</v>
      </c>
      <c r="J15" s="664">
        <v>15512</v>
      </c>
      <c r="K15" s="1578">
        <v>16815</v>
      </c>
    </row>
    <row r="16" spans="1:11" ht="19.5" customHeight="1">
      <c r="A16" s="2181" t="s">
        <v>2039</v>
      </c>
      <c r="B16" s="987">
        <v>17749</v>
      </c>
      <c r="C16" s="2170">
        <v>14148</v>
      </c>
      <c r="D16" s="664">
        <v>17749</v>
      </c>
      <c r="E16" s="1576">
        <v>14726</v>
      </c>
      <c r="F16" s="664">
        <v>20579</v>
      </c>
      <c r="G16" s="1576">
        <v>13264</v>
      </c>
      <c r="H16" s="664">
        <v>20884</v>
      </c>
      <c r="I16" s="1576">
        <v>12070</v>
      </c>
      <c r="J16" s="664">
        <v>21564</v>
      </c>
      <c r="K16" s="1578">
        <v>11191</v>
      </c>
    </row>
    <row r="17" spans="1:11" ht="19.5" customHeight="1">
      <c r="A17" s="2181" t="s">
        <v>2040</v>
      </c>
      <c r="B17" s="987">
        <v>11777</v>
      </c>
      <c r="C17" s="1576">
        <v>4051</v>
      </c>
      <c r="D17" s="664">
        <v>11520</v>
      </c>
      <c r="E17" s="1576">
        <v>4992</v>
      </c>
      <c r="F17" s="664">
        <v>11937</v>
      </c>
      <c r="G17" s="1576">
        <v>4087</v>
      </c>
      <c r="H17" s="664">
        <v>11937</v>
      </c>
      <c r="I17" s="1576">
        <v>2552</v>
      </c>
      <c r="J17" s="664">
        <v>11937</v>
      </c>
      <c r="K17" s="1578">
        <v>3931</v>
      </c>
    </row>
    <row r="18" spans="1:11" ht="19.5" customHeight="1">
      <c r="A18" s="2181" t="s">
        <v>2041</v>
      </c>
      <c r="B18" s="987">
        <v>13477</v>
      </c>
      <c r="C18" s="1576">
        <v>7703</v>
      </c>
      <c r="D18" s="664">
        <v>14272</v>
      </c>
      <c r="E18" s="1576">
        <v>8163</v>
      </c>
      <c r="F18" s="664">
        <v>14689</v>
      </c>
      <c r="G18" s="1576">
        <v>7125</v>
      </c>
      <c r="H18" s="664">
        <v>14689</v>
      </c>
      <c r="I18" s="1576">
        <v>6885</v>
      </c>
      <c r="J18" s="664">
        <v>14813</v>
      </c>
      <c r="K18" s="1578">
        <v>8653</v>
      </c>
    </row>
    <row r="19" spans="1:11" ht="19.5" customHeight="1">
      <c r="A19" s="2181" t="s">
        <v>2042</v>
      </c>
      <c r="B19" s="987">
        <v>17021</v>
      </c>
      <c r="C19" s="1576">
        <v>7487</v>
      </c>
      <c r="D19" s="664">
        <v>18601</v>
      </c>
      <c r="E19" s="1576">
        <v>10715</v>
      </c>
      <c r="F19" s="664">
        <v>19398</v>
      </c>
      <c r="G19" s="1576">
        <v>11270</v>
      </c>
      <c r="H19" s="664">
        <v>20198</v>
      </c>
      <c r="I19" s="1576">
        <v>11501</v>
      </c>
      <c r="J19" s="664">
        <v>20223</v>
      </c>
      <c r="K19" s="1578">
        <v>17861</v>
      </c>
    </row>
    <row r="20" spans="1:11" ht="19.5" customHeight="1">
      <c r="A20" s="2181" t="s">
        <v>2043</v>
      </c>
      <c r="B20" s="987">
        <v>6872</v>
      </c>
      <c r="C20" s="1576" t="s">
        <v>2034</v>
      </c>
      <c r="D20" s="664">
        <v>6872</v>
      </c>
      <c r="E20" s="1576" t="s">
        <v>2044</v>
      </c>
      <c r="F20" s="664">
        <v>6872</v>
      </c>
      <c r="G20" s="1576" t="s">
        <v>2034</v>
      </c>
      <c r="H20" s="664">
        <v>6872</v>
      </c>
      <c r="I20" s="1576">
        <v>2421</v>
      </c>
      <c r="J20" s="664">
        <v>6872</v>
      </c>
      <c r="K20" s="1578">
        <v>1270</v>
      </c>
    </row>
    <row r="21" spans="1:11" ht="19.5" customHeight="1">
      <c r="A21" s="2181" t="s">
        <v>2045</v>
      </c>
      <c r="B21" s="987">
        <v>21858</v>
      </c>
      <c r="C21" s="1576">
        <v>11590</v>
      </c>
      <c r="D21" s="664">
        <v>19810</v>
      </c>
      <c r="E21" s="1576">
        <v>9211</v>
      </c>
      <c r="F21" s="664">
        <v>18473</v>
      </c>
      <c r="G21" s="1576">
        <v>8422</v>
      </c>
      <c r="H21" s="664">
        <v>19631</v>
      </c>
      <c r="I21" s="1576">
        <v>7833</v>
      </c>
      <c r="J21" s="664">
        <v>18776</v>
      </c>
      <c r="K21" s="1578">
        <v>7761</v>
      </c>
    </row>
    <row r="22" spans="1:11" ht="19.5" customHeight="1">
      <c r="A22" s="2181" t="s">
        <v>2046</v>
      </c>
      <c r="B22" s="987">
        <v>10774</v>
      </c>
      <c r="C22" s="1576">
        <v>9228</v>
      </c>
      <c r="D22" s="664">
        <v>11226</v>
      </c>
      <c r="E22" s="1576">
        <v>8117</v>
      </c>
      <c r="F22" s="664">
        <v>11121</v>
      </c>
      <c r="G22" s="1576">
        <v>5953</v>
      </c>
      <c r="H22" s="664">
        <v>11401</v>
      </c>
      <c r="I22" s="1576">
        <v>5488</v>
      </c>
      <c r="J22" s="664">
        <v>11401</v>
      </c>
      <c r="K22" s="1578">
        <v>5371</v>
      </c>
    </row>
    <row r="23" spans="1:11" ht="19.5" customHeight="1">
      <c r="A23" s="2181" t="s">
        <v>2047</v>
      </c>
      <c r="B23" s="987">
        <v>8718</v>
      </c>
      <c r="C23" s="1576">
        <v>4630</v>
      </c>
      <c r="D23" s="664">
        <v>8792</v>
      </c>
      <c r="E23" s="1576">
        <v>4391</v>
      </c>
      <c r="F23" s="664">
        <v>8815</v>
      </c>
      <c r="G23" s="1576">
        <v>4326</v>
      </c>
      <c r="H23" s="664">
        <v>9338</v>
      </c>
      <c r="I23" s="1576">
        <v>4235</v>
      </c>
      <c r="J23" s="664">
        <v>9338</v>
      </c>
      <c r="K23" s="1578">
        <v>3402</v>
      </c>
    </row>
    <row r="24" spans="1:11" ht="19.5" customHeight="1">
      <c r="A24" s="2181" t="s">
        <v>2048</v>
      </c>
      <c r="B24" s="987">
        <v>6436</v>
      </c>
      <c r="C24" s="2170">
        <v>281</v>
      </c>
      <c r="D24" s="664">
        <v>6436</v>
      </c>
      <c r="E24" s="1576" t="s">
        <v>2049</v>
      </c>
      <c r="F24" s="664">
        <v>6436</v>
      </c>
      <c r="G24" s="1576">
        <v>285</v>
      </c>
      <c r="H24" s="664">
        <v>6436</v>
      </c>
      <c r="I24" s="1576">
        <v>862</v>
      </c>
      <c r="J24" s="664">
        <v>6436</v>
      </c>
      <c r="K24" s="1578">
        <v>962</v>
      </c>
    </row>
    <row r="25" spans="1:11" ht="19.5" customHeight="1">
      <c r="A25" s="2181" t="s">
        <v>2050</v>
      </c>
      <c r="B25" s="987">
        <v>13896</v>
      </c>
      <c r="C25" s="1576">
        <v>7291</v>
      </c>
      <c r="D25" s="664">
        <v>15139</v>
      </c>
      <c r="E25" s="1576">
        <v>7493</v>
      </c>
      <c r="F25" s="664">
        <v>15354</v>
      </c>
      <c r="G25" s="1576">
        <v>8133</v>
      </c>
      <c r="H25" s="664">
        <v>15996</v>
      </c>
      <c r="I25" s="1576">
        <v>12929</v>
      </c>
      <c r="J25" s="664">
        <v>16144</v>
      </c>
      <c r="K25" s="1578">
        <v>13295</v>
      </c>
    </row>
    <row r="26" spans="1:11" ht="19.5" customHeight="1">
      <c r="A26" s="2181" t="s">
        <v>2051</v>
      </c>
      <c r="B26" s="987">
        <v>9825</v>
      </c>
      <c r="C26" s="1576">
        <v>4844</v>
      </c>
      <c r="D26" s="664">
        <v>10499</v>
      </c>
      <c r="E26" s="1576">
        <v>5707</v>
      </c>
      <c r="F26" s="664">
        <v>11302</v>
      </c>
      <c r="G26" s="1576">
        <v>5768</v>
      </c>
      <c r="H26" s="664">
        <v>11519</v>
      </c>
      <c r="I26" s="1576">
        <v>4474</v>
      </c>
      <c r="J26" s="664">
        <v>11519</v>
      </c>
      <c r="K26" s="1578">
        <v>4960</v>
      </c>
    </row>
    <row r="27" spans="1:11" ht="19.5" customHeight="1">
      <c r="A27" s="2181" t="s">
        <v>2052</v>
      </c>
      <c r="B27" s="987">
        <v>7881</v>
      </c>
      <c r="C27" s="1576">
        <v>15582</v>
      </c>
      <c r="D27" s="664">
        <v>7947</v>
      </c>
      <c r="E27" s="1576">
        <v>22334</v>
      </c>
      <c r="F27" s="664">
        <v>7992</v>
      </c>
      <c r="G27" s="1576">
        <v>23862</v>
      </c>
      <c r="H27" s="664">
        <v>9128</v>
      </c>
      <c r="I27" s="1576">
        <v>24137</v>
      </c>
      <c r="J27" s="664">
        <v>10838</v>
      </c>
      <c r="K27" s="1578">
        <v>26860</v>
      </c>
    </row>
    <row r="28" spans="1:11" ht="19.5" customHeight="1" thickBot="1">
      <c r="A28" s="2203" t="s">
        <v>2053</v>
      </c>
      <c r="B28" s="2172">
        <v>11830</v>
      </c>
      <c r="C28" s="2201">
        <v>26948</v>
      </c>
      <c r="D28" s="2172">
        <v>13018</v>
      </c>
      <c r="E28" s="2171">
        <v>28559</v>
      </c>
      <c r="F28" s="2172">
        <v>13093</v>
      </c>
      <c r="G28" s="2171">
        <v>25718</v>
      </c>
      <c r="H28" s="2172">
        <v>12555</v>
      </c>
      <c r="I28" s="2171">
        <v>26840</v>
      </c>
      <c r="J28" s="2172">
        <v>12592</v>
      </c>
      <c r="K28" s="2174">
        <v>28775</v>
      </c>
    </row>
    <row r="29" spans="1:11" ht="19.5" customHeight="1" thickBot="1">
      <c r="A29" s="2204" t="s">
        <v>2</v>
      </c>
      <c r="B29" s="2205">
        <f>B7+B8+B9+B10+B11+B12+B13+B14+B15+B16+B17+B18+B19+B20+B21+B22+B23+B24+B25+B26+B27+B28</f>
        <v>292412</v>
      </c>
      <c r="C29" s="2206">
        <f>C7+C8+C9+C10+C12+C13+C14+C15+C16+C17+C18+C19+C21+C22+C23+C24+C25+C26+C27+C28</f>
        <v>218184</v>
      </c>
      <c r="D29" s="2206">
        <v>292196</v>
      </c>
      <c r="E29" s="2206">
        <v>250978</v>
      </c>
      <c r="F29" s="2206">
        <f>F7+F8+F9+F10+F11+F12+F13+F14+F15+F16+F17+F18+F19+F20+F21+F22+F23+F24+F25+F26+F27+F28</f>
        <v>298647</v>
      </c>
      <c r="G29" s="2206">
        <f>G28+G27+G26+G25+G24+G22+G23+G21+G19+G18+G17+G16+G15+G14+G13+G12+G10+G9+G8+G7</f>
        <v>300546</v>
      </c>
      <c r="H29" s="2206">
        <v>293616</v>
      </c>
      <c r="I29" s="2206">
        <v>190383</v>
      </c>
      <c r="J29" s="2206">
        <v>289919</v>
      </c>
      <c r="K29" s="2207">
        <v>231352</v>
      </c>
    </row>
    <row r="30" spans="1:11" s="173" customFormat="1" ht="15.75" customHeight="1" thickTop="1">
      <c r="A30" s="6392"/>
      <c r="B30" s="6392"/>
      <c r="C30" s="6392"/>
      <c r="D30" s="6392"/>
      <c r="E30" s="6392"/>
      <c r="F30" s="6392"/>
      <c r="G30" s="6392"/>
    </row>
    <row r="31" spans="1:11" ht="15.75" customHeight="1">
      <c r="A31" s="6247" t="s">
        <v>2054</v>
      </c>
      <c r="B31" s="6247"/>
      <c r="C31" s="6247"/>
      <c r="D31" s="6247"/>
      <c r="E31" s="6247"/>
      <c r="F31" s="6247"/>
      <c r="G31" s="6247"/>
    </row>
    <row r="32" spans="1:11" ht="15.75" customHeight="1">
      <c r="A32" s="6247" t="s">
        <v>2055</v>
      </c>
      <c r="B32" s="6247"/>
      <c r="C32" s="6247"/>
      <c r="D32" s="6247"/>
      <c r="E32" s="6247"/>
      <c r="F32" s="6247"/>
      <c r="G32" s="6247"/>
    </row>
    <row r="33" spans="1:7" ht="15.75" customHeight="1">
      <c r="A33" s="6248" t="s">
        <v>2009</v>
      </c>
      <c r="B33" s="6248"/>
      <c r="C33" s="6248"/>
      <c r="D33" s="6248"/>
      <c r="E33" s="6248"/>
      <c r="F33" s="6248"/>
      <c r="G33" s="6248"/>
    </row>
    <row r="34" spans="1:7" ht="15" customHeight="1">
      <c r="A34" s="6248" t="s">
        <v>2010</v>
      </c>
      <c r="B34" s="6248"/>
      <c r="C34" s="6248"/>
      <c r="D34" s="6248"/>
      <c r="E34" s="6248"/>
      <c r="F34" s="6248"/>
      <c r="G34" s="6248"/>
    </row>
    <row r="35" spans="1:7" ht="16.5" customHeight="1">
      <c r="A35" s="152" t="s">
        <v>2056</v>
      </c>
    </row>
    <row r="36" spans="1:7" ht="50.25" customHeight="1">
      <c r="A36" s="6451" t="s">
        <v>2057</v>
      </c>
      <c r="B36" s="6451"/>
      <c r="C36" s="6451"/>
      <c r="D36" s="6451"/>
      <c r="E36" s="6451"/>
      <c r="F36" s="6451"/>
    </row>
    <row r="41" spans="1:7">
      <c r="D41" s="177" t="s">
        <v>3</v>
      </c>
      <c r="E41" s="177"/>
      <c r="F41"/>
    </row>
  </sheetData>
  <mergeCells count="15">
    <mergeCell ref="A36:F36"/>
    <mergeCell ref="A30:G30"/>
    <mergeCell ref="A31:G31"/>
    <mergeCell ref="A32:G32"/>
    <mergeCell ref="A33:G33"/>
    <mergeCell ref="A34:G34"/>
    <mergeCell ref="A2:K2"/>
    <mergeCell ref="A3:K3"/>
    <mergeCell ref="A4:K4"/>
    <mergeCell ref="A5:A6"/>
    <mergeCell ref="B5:C5"/>
    <mergeCell ref="D5:E5"/>
    <mergeCell ref="F5:G5"/>
    <mergeCell ref="H5:I5"/>
    <mergeCell ref="J5:K5"/>
  </mergeCells>
  <hyperlinks>
    <hyperlink ref="A1" r:id="rId1"/>
  </hyperlinks>
  <pageMargins left="1.1023622047244095" right="0.27559055118110237" top="0.86614173228346458" bottom="0.55118110236220474" header="0.51181102362204722" footer="0.51181102362204722"/>
  <pageSetup paperSize="9" scale="59" orientation="landscape" horizontalDpi="300" verticalDpi="300" r:id="rId2"/>
  <headerFooter alignWithMargins="0">
    <oddFooter>&amp;R127</oddFooter>
  </headerFooter>
  <drawing r:id="rId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27">
    <pageSetUpPr fitToPage="1"/>
  </sheetPr>
  <dimension ref="A1:C30"/>
  <sheetViews>
    <sheetView view="pageBreakPreview" zoomScale="60" zoomScaleNormal="100" workbookViewId="0">
      <selection activeCell="H15" sqref="H15"/>
    </sheetView>
  </sheetViews>
  <sheetFormatPr defaultRowHeight="12.75"/>
  <cols>
    <col min="1" max="1" width="52.85546875" style="152" customWidth="1"/>
    <col min="2" max="2" width="45.7109375" style="152" customWidth="1"/>
    <col min="3" max="16384" width="9.140625" style="152"/>
  </cols>
  <sheetData>
    <row r="1" spans="1:3" ht="13.5" thickBot="1">
      <c r="A1" s="1" t="s">
        <v>0</v>
      </c>
      <c r="B1" s="474" t="s">
        <v>1</v>
      </c>
    </row>
    <row r="2" spans="1:3" ht="26.25" customHeight="1" thickTop="1">
      <c r="A2" s="6393" t="s">
        <v>79</v>
      </c>
      <c r="B2" s="6395"/>
    </row>
    <row r="3" spans="1:3" ht="38.25" customHeight="1" thickBot="1">
      <c r="A3" s="7000" t="s">
        <v>2058</v>
      </c>
      <c r="B3" s="7001"/>
    </row>
    <row r="4" spans="1:3" ht="38.25" customHeight="1" thickBot="1">
      <c r="A4" s="2225" t="s">
        <v>2059</v>
      </c>
      <c r="B4" s="2226" t="s">
        <v>2060</v>
      </c>
    </row>
    <row r="5" spans="1:3" ht="36.75" customHeight="1">
      <c r="A5" s="2202" t="s">
        <v>2061</v>
      </c>
      <c r="B5" s="2227" t="s">
        <v>2062</v>
      </c>
    </row>
    <row r="6" spans="1:3" ht="27.75" customHeight="1">
      <c r="A6" s="2181" t="s">
        <v>2063</v>
      </c>
      <c r="B6" s="2228" t="s">
        <v>2064</v>
      </c>
    </row>
    <row r="7" spans="1:3" ht="28.5" customHeight="1" thickBot="1">
      <c r="A7" s="2229" t="s">
        <v>2065</v>
      </c>
      <c r="B7" s="2230" t="s">
        <v>9</v>
      </c>
    </row>
    <row r="8" spans="1:3" ht="22.5" customHeight="1" thickTop="1">
      <c r="A8"/>
      <c r="B8"/>
    </row>
    <row r="9" spans="1:3" ht="18" customHeight="1">
      <c r="A9" s="1112" t="s">
        <v>2066</v>
      </c>
      <c r="B9" s="1481"/>
    </row>
    <row r="10" spans="1:3" ht="18" customHeight="1">
      <c r="A10" s="6248" t="s">
        <v>2067</v>
      </c>
      <c r="B10" s="6248"/>
    </row>
    <row r="11" spans="1:3" ht="18" customHeight="1">
      <c r="A11" s="6248" t="s">
        <v>2010</v>
      </c>
      <c r="B11" s="6248"/>
    </row>
    <row r="12" spans="1:3" ht="21" customHeight="1"/>
    <row r="13" spans="1:3" ht="18" customHeight="1">
      <c r="B13" s="177" t="s">
        <v>3</v>
      </c>
      <c r="C13" s="177"/>
    </row>
    <row r="14" spans="1:3" ht="20.25" customHeight="1"/>
    <row r="15" spans="1:3" ht="20.25" customHeight="1"/>
    <row r="16" spans="1:3" ht="21" customHeight="1"/>
    <row r="17" ht="21" customHeight="1"/>
    <row r="18" ht="21.75" customHeight="1"/>
    <row r="19" ht="20.25" customHeight="1"/>
    <row r="20" ht="21.75" customHeight="1"/>
    <row r="21" ht="22.5" customHeight="1"/>
    <row r="22" ht="18.75" customHeight="1"/>
    <row r="23" ht="22.5" customHeight="1"/>
    <row r="24" ht="21" customHeight="1"/>
    <row r="25" ht="21.75" customHeight="1"/>
    <row r="26" ht="19.5" customHeight="1"/>
    <row r="27" ht="19.5" customHeight="1"/>
    <row r="28" ht="27" customHeight="1"/>
    <row r="29" ht="24" customHeight="1"/>
    <row r="30" ht="16.5" customHeight="1"/>
  </sheetData>
  <mergeCells count="4">
    <mergeCell ref="A2:B2"/>
    <mergeCell ref="A3:B3"/>
    <mergeCell ref="A10:B10"/>
    <mergeCell ref="A11:B11"/>
  </mergeCells>
  <hyperlinks>
    <hyperlink ref="A1" r:id="rId1"/>
  </hyperlinks>
  <pageMargins left="0.70866141732283472" right="0.70866141732283472" top="0.94488188976377963" bottom="0.74803149606299213" header="0.31496062992125984" footer="0.31496062992125984"/>
  <pageSetup paperSize="9" fitToHeight="0" orientation="landscape" r:id="rId2"/>
  <headerFooter alignWithMargins="0">
    <oddFooter>&amp;R128</oddFooter>
  </headerFooter>
  <drawing r:id="rId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
  <sheetViews>
    <sheetView view="pageBreakPreview" zoomScale="60" zoomScaleNormal="85" workbookViewId="0">
      <selection activeCell="H15" sqref="H15"/>
    </sheetView>
  </sheetViews>
  <sheetFormatPr defaultRowHeight="12.75"/>
  <cols>
    <col min="1" max="1" width="16.140625" style="32" customWidth="1"/>
    <col min="2" max="9" width="15.7109375" style="32" customWidth="1"/>
    <col min="10" max="11" width="17.42578125" style="32" customWidth="1"/>
    <col min="12" max="12" width="17" style="32" customWidth="1"/>
    <col min="13" max="16384" width="9.140625" style="32"/>
  </cols>
  <sheetData>
    <row r="1" spans="1:12" ht="61.5" customHeight="1" thickTop="1" thickBot="1">
      <c r="A1" s="6970" t="s">
        <v>1991</v>
      </c>
      <c r="B1" s="6971"/>
      <c r="C1" s="6971"/>
      <c r="D1" s="6971"/>
      <c r="E1" s="6971"/>
      <c r="F1" s="6971"/>
      <c r="G1" s="6971"/>
      <c r="H1" s="6971"/>
      <c r="I1" s="6971"/>
      <c r="J1" s="6971"/>
      <c r="K1" s="6971"/>
      <c r="L1" s="6972"/>
    </row>
    <row r="2" spans="1:12" s="5768" customFormat="1" ht="30" customHeight="1">
      <c r="A2" s="5770" t="s">
        <v>2071</v>
      </c>
      <c r="B2" s="7002" t="s">
        <v>2068</v>
      </c>
      <c r="C2" s="7003"/>
      <c r="D2" s="7003"/>
      <c r="E2" s="7003"/>
      <c r="F2" s="7003"/>
      <c r="G2" s="7003"/>
      <c r="H2" s="7003"/>
      <c r="I2" s="7003"/>
      <c r="J2" s="7003"/>
      <c r="K2" s="7003"/>
      <c r="L2" s="7004"/>
    </row>
    <row r="3" spans="1:12" s="5768" customFormat="1" ht="30" customHeight="1">
      <c r="A3" s="5773" t="s">
        <v>2072</v>
      </c>
      <c r="B3" s="6201" t="s">
        <v>2069</v>
      </c>
      <c r="C3" s="6202"/>
      <c r="D3" s="6202"/>
      <c r="E3" s="6202"/>
      <c r="F3" s="6202"/>
      <c r="G3" s="6202"/>
      <c r="H3" s="6202"/>
      <c r="I3" s="6202"/>
      <c r="J3" s="6202"/>
      <c r="K3" s="6202"/>
      <c r="L3" s="6203"/>
    </row>
    <row r="4" spans="1:12" s="5768" customFormat="1" ht="30" customHeight="1" thickBot="1">
      <c r="A4" s="5785" t="s">
        <v>2073</v>
      </c>
      <c r="B4" s="7005" t="s">
        <v>2070</v>
      </c>
      <c r="C4" s="7006"/>
      <c r="D4" s="7006"/>
      <c r="E4" s="7006"/>
      <c r="F4" s="7006"/>
      <c r="G4" s="7006"/>
      <c r="H4" s="7006"/>
      <c r="I4" s="7006"/>
      <c r="J4" s="7006"/>
      <c r="K4" s="7006"/>
      <c r="L4" s="7007"/>
    </row>
    <row r="5" spans="1:12" ht="18.95" customHeight="1" thickTop="1"/>
  </sheetData>
  <mergeCells count="4">
    <mergeCell ref="A1:L1"/>
    <mergeCell ref="B2:L2"/>
    <mergeCell ref="B3:L3"/>
    <mergeCell ref="B4:L4"/>
  </mergeCells>
  <pageMargins left="0.70866141732283472" right="0.70866141732283472" top="0.74803149606299213" bottom="0.74803149606299213" header="0.31496062992125984" footer="0.31496062992125984"/>
  <pageSetup paperSize="9" scale="69" fitToHeight="0" orientation="landscape" r:id="rId1"/>
  <headerFooter alignWithMargins="0">
    <oddFooter>&amp;R129</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28"/>
  <dimension ref="A1:O24"/>
  <sheetViews>
    <sheetView view="pageBreakPreview" zoomScale="60" zoomScaleNormal="100" workbookViewId="0">
      <selection activeCell="H15" sqref="H15"/>
    </sheetView>
  </sheetViews>
  <sheetFormatPr defaultRowHeight="12.75"/>
  <cols>
    <col min="1" max="1" width="12" style="152" customWidth="1"/>
    <col min="2" max="2" width="14.28515625" style="152" customWidth="1"/>
    <col min="3" max="3" width="16.28515625" style="152" customWidth="1"/>
    <col min="4" max="4" width="19.28515625" style="152" customWidth="1"/>
    <col min="5" max="5" width="11.5703125" style="152" customWidth="1"/>
    <col min="6" max="6" width="16.140625" style="152" customWidth="1"/>
    <col min="7" max="7" width="16" style="152" customWidth="1"/>
    <col min="8" max="9" width="13.140625" style="152" customWidth="1"/>
    <col min="10" max="16384" width="9.140625" style="152"/>
  </cols>
  <sheetData>
    <row r="1" spans="1:10" ht="13.5" thickBot="1">
      <c r="A1" s="1" t="s">
        <v>0</v>
      </c>
      <c r="B1" s="1"/>
      <c r="C1" s="1"/>
      <c r="D1" s="1"/>
      <c r="I1" s="474" t="s">
        <v>1</v>
      </c>
    </row>
    <row r="2" spans="1:10" ht="21.75" customHeight="1" thickTop="1" thickBot="1">
      <c r="A2" s="7008" t="s">
        <v>2115</v>
      </c>
      <c r="B2" s="7009"/>
      <c r="C2" s="7009"/>
      <c r="D2" s="7009"/>
      <c r="E2" s="7010"/>
      <c r="F2" s="7010"/>
      <c r="G2" s="7010"/>
      <c r="H2" s="7010"/>
      <c r="I2" s="7011"/>
    </row>
    <row r="3" spans="1:10" ht="21.75" customHeight="1">
      <c r="A3" s="6734" t="s">
        <v>2075</v>
      </c>
      <c r="B3" s="7012"/>
      <c r="C3" s="7012"/>
      <c r="D3" s="7012"/>
      <c r="E3" s="7013"/>
      <c r="F3" s="7013"/>
      <c r="G3" s="7013"/>
      <c r="H3" s="7013"/>
      <c r="I3" s="7014"/>
    </row>
    <row r="4" spans="1:10" ht="25.5" customHeight="1" thickBot="1">
      <c r="A4" s="6512"/>
      <c r="B4" s="7012"/>
      <c r="C4" s="7012"/>
      <c r="D4" s="7012"/>
      <c r="E4" s="6457"/>
      <c r="F4" s="6457"/>
      <c r="G4" s="6457"/>
      <c r="H4" s="6457"/>
      <c r="I4" s="6513"/>
    </row>
    <row r="5" spans="1:10" ht="25.5" customHeight="1" thickBot="1">
      <c r="A5" s="7015" t="s">
        <v>12</v>
      </c>
      <c r="B5" s="6460" t="s">
        <v>2076</v>
      </c>
      <c r="C5" s="6384"/>
      <c r="D5" s="6461"/>
      <c r="E5" s="6460" t="s">
        <v>2077</v>
      </c>
      <c r="F5" s="6384"/>
      <c r="G5" s="6384"/>
      <c r="H5" s="6384"/>
      <c r="I5" s="6385"/>
    </row>
    <row r="6" spans="1:10" ht="68.25" customHeight="1" thickBot="1">
      <c r="A6" s="7016"/>
      <c r="B6" s="2238" t="s">
        <v>2</v>
      </c>
      <c r="C6" s="2215" t="s">
        <v>2078</v>
      </c>
      <c r="D6" s="2216" t="s">
        <v>2079</v>
      </c>
      <c r="E6" s="2236" t="s">
        <v>2</v>
      </c>
      <c r="F6" s="2215" t="s">
        <v>2080</v>
      </c>
      <c r="G6" s="2215" t="s">
        <v>2081</v>
      </c>
      <c r="H6" s="2215" t="s">
        <v>2082</v>
      </c>
      <c r="I6" s="1741" t="s">
        <v>2083</v>
      </c>
    </row>
    <row r="7" spans="1:10" ht="28.5" customHeight="1">
      <c r="A7" s="2232">
        <v>2005</v>
      </c>
      <c r="B7" s="980">
        <v>10970</v>
      </c>
      <c r="C7" s="982">
        <v>5875</v>
      </c>
      <c r="D7" s="2237">
        <v>5095</v>
      </c>
      <c r="E7" s="980">
        <v>466</v>
      </c>
      <c r="F7" s="982">
        <v>26</v>
      </c>
      <c r="G7" s="982">
        <v>440</v>
      </c>
      <c r="H7" s="982" t="s">
        <v>9</v>
      </c>
      <c r="I7" s="2178">
        <v>10504</v>
      </c>
    </row>
    <row r="8" spans="1:10" ht="26.1" customHeight="1">
      <c r="A8" s="2233">
        <v>2006</v>
      </c>
      <c r="B8" s="987">
        <v>14879</v>
      </c>
      <c r="C8" s="13">
        <v>10504</v>
      </c>
      <c r="D8" s="2170">
        <v>4375</v>
      </c>
      <c r="E8" s="987">
        <v>1842</v>
      </c>
      <c r="F8" s="13">
        <v>141</v>
      </c>
      <c r="G8" s="13">
        <v>1701</v>
      </c>
      <c r="H8" s="13" t="s">
        <v>9</v>
      </c>
      <c r="I8" s="14">
        <v>13037</v>
      </c>
    </row>
    <row r="9" spans="1:10" ht="26.1" customHeight="1">
      <c r="A9" s="2233">
        <v>2007</v>
      </c>
      <c r="B9" s="987">
        <v>19300</v>
      </c>
      <c r="C9" s="13">
        <v>13037</v>
      </c>
      <c r="D9" s="2170">
        <v>6263</v>
      </c>
      <c r="E9" s="987">
        <v>2363</v>
      </c>
      <c r="F9" s="13">
        <v>67</v>
      </c>
      <c r="G9" s="13">
        <v>2296</v>
      </c>
      <c r="H9" s="13" t="s">
        <v>9</v>
      </c>
      <c r="I9" s="14">
        <v>16937</v>
      </c>
    </row>
    <row r="10" spans="1:10" ht="26.1" customHeight="1">
      <c r="A10" s="2233">
        <v>2008</v>
      </c>
      <c r="B10" s="987">
        <v>21966</v>
      </c>
      <c r="C10" s="13">
        <v>16937</v>
      </c>
      <c r="D10" s="2170">
        <v>5029</v>
      </c>
      <c r="E10" s="987">
        <v>2107</v>
      </c>
      <c r="F10" s="13">
        <v>50</v>
      </c>
      <c r="G10" s="13">
        <v>2057</v>
      </c>
      <c r="H10" s="13" t="s">
        <v>9</v>
      </c>
      <c r="I10" s="14">
        <v>19859</v>
      </c>
    </row>
    <row r="11" spans="1:10" ht="27.75" customHeight="1">
      <c r="A11" s="2233">
        <v>2009</v>
      </c>
      <c r="B11" s="987">
        <v>30384</v>
      </c>
      <c r="C11" s="13">
        <v>19943</v>
      </c>
      <c r="D11" s="2170">
        <v>10441</v>
      </c>
      <c r="E11" s="987">
        <v>5769</v>
      </c>
      <c r="F11" s="13">
        <v>77</v>
      </c>
      <c r="G11" s="13">
        <v>5070</v>
      </c>
      <c r="H11" s="13">
        <v>622</v>
      </c>
      <c r="I11" s="14">
        <v>24615</v>
      </c>
    </row>
    <row r="12" spans="1:10" ht="27.75" customHeight="1">
      <c r="A12" s="2233">
        <v>2010</v>
      </c>
      <c r="B12" s="987">
        <v>33271</v>
      </c>
      <c r="C12" s="13">
        <v>24607</v>
      </c>
      <c r="D12" s="2170">
        <v>8664</v>
      </c>
      <c r="E12" s="987">
        <v>6580</v>
      </c>
      <c r="F12" s="13">
        <v>87</v>
      </c>
      <c r="G12" s="13">
        <v>5770</v>
      </c>
      <c r="H12" s="13">
        <v>723</v>
      </c>
      <c r="I12" s="14">
        <v>26691</v>
      </c>
    </row>
    <row r="13" spans="1:10" ht="27.75" customHeight="1">
      <c r="A13" s="2233">
        <v>2011</v>
      </c>
      <c r="B13" s="987">
        <v>35382</v>
      </c>
      <c r="C13" s="13">
        <v>26683</v>
      </c>
      <c r="D13" s="2170">
        <v>8699</v>
      </c>
      <c r="E13" s="987">
        <v>5468</v>
      </c>
      <c r="F13" s="13">
        <v>100</v>
      </c>
      <c r="G13" s="13">
        <v>4429</v>
      </c>
      <c r="H13" s="13">
        <v>939</v>
      </c>
      <c r="I13" s="14">
        <v>29914</v>
      </c>
    </row>
    <row r="14" spans="1:10" ht="28.5" customHeight="1" thickBot="1">
      <c r="A14" s="2234">
        <v>2012</v>
      </c>
      <c r="B14" s="2173">
        <v>40542</v>
      </c>
      <c r="C14" s="17">
        <v>29855</v>
      </c>
      <c r="D14" s="2235">
        <v>10687</v>
      </c>
      <c r="E14" s="2173">
        <v>7239</v>
      </c>
      <c r="F14" s="17">
        <v>114</v>
      </c>
      <c r="G14" s="17">
        <v>6192</v>
      </c>
      <c r="H14" s="17">
        <v>933</v>
      </c>
      <c r="I14" s="18">
        <v>33303</v>
      </c>
    </row>
    <row r="15" spans="1:10" ht="20.25" customHeight="1" thickTop="1">
      <c r="A15"/>
      <c r="B15"/>
      <c r="C15"/>
      <c r="D15"/>
      <c r="E15"/>
      <c r="F15"/>
      <c r="G15"/>
      <c r="H15"/>
      <c r="I15"/>
      <c r="J15"/>
    </row>
    <row r="16" spans="1:10" ht="20.25" customHeight="1">
      <c r="A16" s="6249" t="s">
        <v>2084</v>
      </c>
      <c r="B16" s="6249"/>
      <c r="C16" s="6249"/>
      <c r="D16" s="6249"/>
      <c r="E16"/>
      <c r="F16"/>
      <c r="G16"/>
      <c r="H16"/>
      <c r="I16"/>
      <c r="J16"/>
    </row>
    <row r="17" spans="1:15" ht="12.75" customHeight="1">
      <c r="A17" s="176" t="s">
        <v>2085</v>
      </c>
      <c r="B17" s="176"/>
      <c r="C17" s="176"/>
      <c r="D17" s="176"/>
      <c r="E17"/>
      <c r="F17"/>
      <c r="G17"/>
      <c r="H17"/>
      <c r="I17"/>
      <c r="J17"/>
    </row>
    <row r="18" spans="1:15" ht="15" customHeight="1">
      <c r="A18" s="6248" t="s">
        <v>2086</v>
      </c>
      <c r="B18" s="6248"/>
      <c r="C18" s="6248"/>
      <c r="D18" s="6248"/>
      <c r="E18"/>
      <c r="F18"/>
      <c r="G18"/>
      <c r="H18"/>
      <c r="I18"/>
      <c r="J18"/>
      <c r="K18"/>
      <c r="L18"/>
      <c r="M18"/>
      <c r="N18"/>
      <c r="O18"/>
    </row>
    <row r="19" spans="1:15" ht="16.5" customHeight="1">
      <c r="A19" s="6248" t="s">
        <v>80</v>
      </c>
      <c r="B19" s="6249"/>
      <c r="C19" s="6249"/>
      <c r="D19" s="6249"/>
      <c r="E19"/>
      <c r="F19"/>
      <c r="G19"/>
      <c r="H19"/>
      <c r="I19"/>
      <c r="J19"/>
      <c r="K19"/>
      <c r="L19"/>
      <c r="M19"/>
      <c r="N19"/>
      <c r="O19"/>
    </row>
    <row r="20" spans="1:15">
      <c r="A20" s="152" t="s">
        <v>2087</v>
      </c>
    </row>
    <row r="21" spans="1:15" ht="16.5" customHeight="1">
      <c r="A21" s="450"/>
      <c r="B21" s="450"/>
      <c r="C21" s="450"/>
      <c r="D21" s="452"/>
      <c r="E21" s="452"/>
      <c r="F21" s="452"/>
      <c r="G21" s="452"/>
      <c r="H21" s="450"/>
      <c r="I21" s="450"/>
      <c r="J21" s="450"/>
    </row>
    <row r="22" spans="1:15" ht="15.75" customHeight="1">
      <c r="A22" s="293"/>
      <c r="B22" s="293"/>
      <c r="C22" s="293"/>
      <c r="D22" s="452"/>
      <c r="E22" s="452"/>
      <c r="F22" s="452"/>
      <c r="G22" s="452"/>
      <c r="H22" s="293"/>
      <c r="I22" s="293"/>
      <c r="J22" s="293"/>
      <c r="K22" s="293"/>
      <c r="L22" s="293"/>
      <c r="M22" s="293"/>
      <c r="N22" s="293"/>
      <c r="O22" s="293"/>
    </row>
    <row r="23" spans="1:15" ht="18" customHeight="1">
      <c r="A23"/>
      <c r="B23"/>
      <c r="C23"/>
      <c r="D23" s="452"/>
      <c r="E23" t="s">
        <v>3</v>
      </c>
      <c r="F23" s="452"/>
      <c r="G23" s="452"/>
    </row>
    <row r="24" spans="1:15">
      <c r="D24" s="452"/>
      <c r="E24" s="452"/>
      <c r="F24" s="452"/>
      <c r="G24" s="452"/>
    </row>
  </sheetData>
  <mergeCells count="8">
    <mergeCell ref="A18:D18"/>
    <mergeCell ref="A19:D19"/>
    <mergeCell ref="A2:I2"/>
    <mergeCell ref="A3:I4"/>
    <mergeCell ref="A5:A6"/>
    <mergeCell ref="B5:D5"/>
    <mergeCell ref="E5:I5"/>
    <mergeCell ref="A16:D16"/>
  </mergeCells>
  <hyperlinks>
    <hyperlink ref="A1" r:id="rId1"/>
  </hyperlinks>
  <pageMargins left="0.74803149606299213" right="0.74803149606299213" top="0.59055118110236227" bottom="0.98425196850393704" header="0.43307086614173229" footer="0.51181102362204722"/>
  <pageSetup paperSize="9" scale="94" orientation="landscape" r:id="rId2"/>
  <headerFooter alignWithMargins="0">
    <oddFooter>&amp;R130</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29"/>
  <dimension ref="A1:J23"/>
  <sheetViews>
    <sheetView view="pageBreakPreview" zoomScale="60" zoomScaleNormal="100" workbookViewId="0">
      <selection activeCell="H15" sqref="H15"/>
    </sheetView>
  </sheetViews>
  <sheetFormatPr defaultRowHeight="12.75"/>
  <cols>
    <col min="1" max="1" width="13.5703125" style="152" customWidth="1"/>
    <col min="2" max="2" width="15.85546875" style="152" customWidth="1"/>
    <col min="3" max="3" width="18" style="152" customWidth="1"/>
    <col min="4" max="4" width="18.42578125" style="152" customWidth="1"/>
    <col min="5" max="5" width="16.42578125" style="152" customWidth="1"/>
    <col min="6" max="6" width="17.5703125" style="152" customWidth="1"/>
    <col min="7" max="7" width="16.140625" style="152" customWidth="1"/>
    <col min="8" max="8" width="14.5703125" style="152" customWidth="1"/>
    <col min="9" max="16384" width="9.140625" style="152"/>
  </cols>
  <sheetData>
    <row r="1" spans="1:10" ht="13.5" thickBot="1">
      <c r="A1" s="1" t="s">
        <v>0</v>
      </c>
      <c r="G1" s="474" t="s">
        <v>1</v>
      </c>
    </row>
    <row r="2" spans="1:10" ht="21.75" customHeight="1" thickTop="1">
      <c r="A2" s="6250" t="s">
        <v>2116</v>
      </c>
      <c r="B2" s="6251"/>
      <c r="C2" s="6251"/>
      <c r="D2" s="6251"/>
      <c r="E2" s="6251"/>
      <c r="F2" s="6251"/>
      <c r="G2" s="6252"/>
    </row>
    <row r="3" spans="1:10" ht="21.75" customHeight="1">
      <c r="A3" s="6452" t="s">
        <v>2088</v>
      </c>
      <c r="B3" s="6453"/>
      <c r="C3" s="6453"/>
      <c r="D3" s="6453"/>
      <c r="E3" s="6453"/>
      <c r="F3" s="6453"/>
      <c r="G3" s="6454"/>
    </row>
    <row r="4" spans="1:10" ht="25.5" customHeight="1" thickBot="1">
      <c r="A4" s="6285"/>
      <c r="B4" s="6286"/>
      <c r="C4" s="6286"/>
      <c r="D4" s="6286"/>
      <c r="E4" s="6286"/>
      <c r="F4" s="6286"/>
      <c r="G4" s="6287"/>
    </row>
    <row r="5" spans="1:10" ht="25.5" customHeight="1" thickBot="1">
      <c r="A5" s="7017" t="s">
        <v>2089</v>
      </c>
      <c r="B5" s="6731" t="s">
        <v>2076</v>
      </c>
      <c r="C5" s="6731"/>
      <c r="D5" s="7018"/>
      <c r="E5" s="7019" t="s">
        <v>2090</v>
      </c>
      <c r="F5" s="7019" t="s">
        <v>2091</v>
      </c>
      <c r="G5" s="7022" t="s">
        <v>2092</v>
      </c>
    </row>
    <row r="6" spans="1:10" ht="41.25" customHeight="1" thickBot="1">
      <c r="A6" s="6724"/>
      <c r="B6" s="2241" t="s">
        <v>2</v>
      </c>
      <c r="C6" s="2215" t="s">
        <v>2078</v>
      </c>
      <c r="D6" s="2216" t="s">
        <v>2079</v>
      </c>
      <c r="E6" s="7020"/>
      <c r="F6" s="7021"/>
      <c r="G6" s="7023"/>
    </row>
    <row r="7" spans="1:10" ht="26.1" customHeight="1">
      <c r="A7" s="2232">
        <v>2006</v>
      </c>
      <c r="B7" s="2239">
        <v>52779</v>
      </c>
      <c r="C7" s="2240">
        <v>17840</v>
      </c>
      <c r="D7" s="2237">
        <v>34939</v>
      </c>
      <c r="E7" s="559">
        <v>31875</v>
      </c>
      <c r="F7" s="559">
        <v>20904</v>
      </c>
      <c r="G7" s="535">
        <v>368</v>
      </c>
      <c r="H7"/>
      <c r="J7"/>
    </row>
    <row r="8" spans="1:10" ht="26.1" customHeight="1">
      <c r="A8" s="2233">
        <v>2007</v>
      </c>
      <c r="B8" s="2224">
        <v>63524</v>
      </c>
      <c r="C8" s="1151">
        <v>20904</v>
      </c>
      <c r="D8" s="2170">
        <v>42620</v>
      </c>
      <c r="E8" s="537">
        <v>41900</v>
      </c>
      <c r="F8" s="537">
        <v>21624</v>
      </c>
      <c r="G8" s="540">
        <v>730</v>
      </c>
      <c r="H8"/>
      <c r="J8"/>
    </row>
    <row r="9" spans="1:10" ht="27.75" customHeight="1">
      <c r="A9" s="2233">
        <v>2008</v>
      </c>
      <c r="B9" s="2224">
        <v>63340</v>
      </c>
      <c r="C9" s="1151">
        <v>21624</v>
      </c>
      <c r="D9" s="2170">
        <v>41716</v>
      </c>
      <c r="E9" s="537">
        <v>37915</v>
      </c>
      <c r="F9" s="537">
        <v>25425</v>
      </c>
      <c r="G9" s="540">
        <v>1597</v>
      </c>
      <c r="H9"/>
      <c r="J9"/>
    </row>
    <row r="10" spans="1:10" ht="28.5" customHeight="1">
      <c r="A10" s="2233">
        <v>2009</v>
      </c>
      <c r="B10" s="2224">
        <v>77592</v>
      </c>
      <c r="C10" s="13">
        <v>25440</v>
      </c>
      <c r="D10" s="2170">
        <v>52152</v>
      </c>
      <c r="E10" s="2242">
        <v>47412</v>
      </c>
      <c r="F10" s="2242">
        <v>30180</v>
      </c>
      <c r="G10" s="2243">
        <v>1483</v>
      </c>
      <c r="H10"/>
      <c r="J10"/>
    </row>
    <row r="11" spans="1:10" ht="28.5" customHeight="1">
      <c r="A11" s="2233">
        <v>2010</v>
      </c>
      <c r="B11" s="2224">
        <v>80642</v>
      </c>
      <c r="C11" s="13">
        <v>30180</v>
      </c>
      <c r="D11" s="2170">
        <v>50462</v>
      </c>
      <c r="E11" s="2242">
        <v>50225</v>
      </c>
      <c r="F11" s="2242">
        <v>30417</v>
      </c>
      <c r="G11" s="2243">
        <v>846</v>
      </c>
      <c r="H11"/>
      <c r="J11"/>
    </row>
    <row r="12" spans="1:10" ht="28.5" customHeight="1">
      <c r="A12" s="2233">
        <v>2011</v>
      </c>
      <c r="B12" s="2224">
        <v>78362</v>
      </c>
      <c r="C12" s="13">
        <v>30417</v>
      </c>
      <c r="D12" s="2170">
        <v>47945</v>
      </c>
      <c r="E12" s="2242">
        <v>44583</v>
      </c>
      <c r="F12" s="2242">
        <v>33779</v>
      </c>
      <c r="G12" s="2243">
        <v>635</v>
      </c>
      <c r="H12"/>
      <c r="J12"/>
    </row>
    <row r="13" spans="1:10" ht="23.25" customHeight="1" thickBot="1">
      <c r="A13" s="2234">
        <v>2012</v>
      </c>
      <c r="B13" s="2173">
        <v>85880</v>
      </c>
      <c r="C13" s="17">
        <v>33779</v>
      </c>
      <c r="D13" s="2235">
        <v>52101</v>
      </c>
      <c r="E13" s="2244">
        <v>47718</v>
      </c>
      <c r="F13" s="2244">
        <v>38162</v>
      </c>
      <c r="G13" s="2245">
        <v>462</v>
      </c>
      <c r="H13"/>
    </row>
    <row r="14" spans="1:10" ht="20.25" customHeight="1" thickTop="1">
      <c r="A14" s="699"/>
      <c r="B14" s="1482"/>
      <c r="C14" s="1482"/>
      <c r="D14" s="1482"/>
      <c r="E14" s="1482"/>
      <c r="F14" s="1482"/>
      <c r="G14" s="814"/>
    </row>
    <row r="15" spans="1:10">
      <c r="A15" s="6249" t="s">
        <v>2084</v>
      </c>
      <c r="B15" s="6249"/>
      <c r="C15" s="6249"/>
      <c r="D15" s="6249"/>
    </row>
    <row r="16" spans="1:10" ht="12.75" customHeight="1">
      <c r="A16" s="176" t="s">
        <v>2085</v>
      </c>
      <c r="B16" s="176"/>
      <c r="C16" s="176"/>
      <c r="D16" s="176"/>
      <c r="E16"/>
      <c r="F16"/>
      <c r="G16"/>
      <c r="H16"/>
      <c r="I16"/>
      <c r="J16"/>
    </row>
    <row r="17" spans="1:6">
      <c r="A17" s="6248" t="s">
        <v>2086</v>
      </c>
      <c r="B17" s="6248"/>
      <c r="C17" s="6248"/>
      <c r="D17" s="6248"/>
    </row>
    <row r="18" spans="1:6">
      <c r="A18" s="6248" t="s">
        <v>80</v>
      </c>
      <c r="B18" s="6249"/>
      <c r="C18" s="6249"/>
      <c r="D18" s="6249"/>
    </row>
    <row r="19" spans="1:6">
      <c r="A19" s="152" t="s">
        <v>2087</v>
      </c>
    </row>
    <row r="20" spans="1:6">
      <c r="D20" s="452"/>
      <c r="E20" s="452"/>
      <c r="F20" s="452"/>
    </row>
    <row r="21" spans="1:6">
      <c r="D21" s="452"/>
      <c r="E21" s="452"/>
      <c r="F21" s="452"/>
    </row>
    <row r="22" spans="1:6">
      <c r="D22" s="452"/>
      <c r="E22" t="s">
        <v>3</v>
      </c>
      <c r="F22" s="452"/>
    </row>
    <row r="23" spans="1:6">
      <c r="D23" s="452"/>
      <c r="E23" s="452"/>
      <c r="F23" s="452"/>
    </row>
  </sheetData>
  <mergeCells count="10">
    <mergeCell ref="A15:D15"/>
    <mergeCell ref="A17:D17"/>
    <mergeCell ref="A18:D18"/>
    <mergeCell ref="A2:G2"/>
    <mergeCell ref="A3:G4"/>
    <mergeCell ref="A5:A6"/>
    <mergeCell ref="B5:D5"/>
    <mergeCell ref="E5:E6"/>
    <mergeCell ref="F5:F6"/>
    <mergeCell ref="G5:G6"/>
  </mergeCells>
  <hyperlinks>
    <hyperlink ref="A1" r:id="rId1"/>
  </hyperlinks>
  <pageMargins left="0.74803149606299213" right="0.74803149606299213" top="0.98425196850393704" bottom="0.98425196850393704" header="0.51181102362204722" footer="0.51181102362204722"/>
  <pageSetup paperSize="9" orientation="landscape" r:id="rId2"/>
  <headerFooter alignWithMargins="0">
    <oddFooter>&amp;R131</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30">
    <pageSetUpPr fitToPage="1"/>
  </sheetPr>
  <dimension ref="A1:AF30"/>
  <sheetViews>
    <sheetView view="pageBreakPreview" zoomScale="60" zoomScaleNormal="100" workbookViewId="0">
      <selection activeCell="B30" sqref="B30"/>
    </sheetView>
  </sheetViews>
  <sheetFormatPr defaultRowHeight="12.75"/>
  <cols>
    <col min="1" max="1" width="7" style="152" customWidth="1"/>
    <col min="2" max="2" width="8.28515625" style="152" customWidth="1"/>
    <col min="3" max="3" width="8.7109375" style="152" customWidth="1"/>
    <col min="4" max="4" width="7.85546875" style="152" customWidth="1"/>
    <col min="5" max="5" width="7.7109375" style="152" customWidth="1"/>
    <col min="6" max="6" width="7.85546875" style="152" customWidth="1"/>
    <col min="7" max="7" width="8.7109375" style="152" customWidth="1"/>
    <col min="8" max="8" width="8" style="152" customWidth="1"/>
    <col min="9" max="9" width="8.140625" style="152" customWidth="1"/>
    <col min="10" max="10" width="8" style="152" customWidth="1"/>
    <col min="11" max="11" width="8.7109375" style="152" customWidth="1"/>
    <col min="12" max="12" width="8" style="152" customWidth="1"/>
    <col min="13" max="16" width="8.7109375" style="152" customWidth="1"/>
    <col min="17" max="17" width="7" style="152" customWidth="1"/>
    <col min="18" max="19" width="8" style="152" customWidth="1"/>
    <col min="20" max="20" width="7.7109375" style="152" customWidth="1"/>
    <col min="21" max="25" width="8.7109375" style="152" customWidth="1"/>
    <col min="26" max="26" width="7.28515625" style="152" customWidth="1"/>
    <col min="27" max="16384" width="9.140625" style="152"/>
  </cols>
  <sheetData>
    <row r="1" spans="1:26" ht="16.5" customHeight="1" thickBot="1">
      <c r="A1" s="1" t="s">
        <v>0</v>
      </c>
      <c r="B1" s="1"/>
      <c r="C1" s="1"/>
      <c r="D1" s="1"/>
      <c r="Z1" s="474" t="s">
        <v>1</v>
      </c>
    </row>
    <row r="2" spans="1:26" ht="33.75" customHeight="1" thickTop="1">
      <c r="A2" s="6745" t="s">
        <v>2117</v>
      </c>
      <c r="B2" s="7027"/>
      <c r="C2" s="7027"/>
      <c r="D2" s="7027"/>
      <c r="E2" s="6746"/>
      <c r="F2" s="6746"/>
      <c r="G2" s="6746"/>
      <c r="H2" s="6746"/>
      <c r="I2" s="6746"/>
      <c r="J2" s="6746"/>
      <c r="K2" s="6746"/>
      <c r="L2" s="6746"/>
      <c r="M2" s="6746"/>
      <c r="N2" s="6746"/>
      <c r="O2" s="6746"/>
      <c r="P2" s="6746"/>
      <c r="Q2" s="6746"/>
      <c r="R2" s="6746"/>
      <c r="S2" s="6746"/>
      <c r="T2" s="6746"/>
      <c r="U2" s="6746"/>
      <c r="V2" s="6746"/>
      <c r="W2" s="6746"/>
      <c r="X2" s="6746"/>
      <c r="Y2" s="7027"/>
      <c r="Z2" s="6747"/>
    </row>
    <row r="3" spans="1:26" ht="33" customHeight="1">
      <c r="A3" s="6452" t="s">
        <v>2070</v>
      </c>
      <c r="B3" s="6083"/>
      <c r="C3" s="6083"/>
      <c r="D3" s="6083"/>
      <c r="E3" s="6453"/>
      <c r="F3" s="6453"/>
      <c r="G3" s="6453"/>
      <c r="H3" s="6453"/>
      <c r="I3" s="6453"/>
      <c r="J3" s="6453"/>
      <c r="K3" s="6453"/>
      <c r="L3" s="6453"/>
      <c r="M3" s="6453"/>
      <c r="N3" s="6453"/>
      <c r="O3" s="6453"/>
      <c r="P3" s="6453"/>
      <c r="Q3" s="6453"/>
      <c r="R3" s="6453"/>
      <c r="S3" s="6453"/>
      <c r="T3" s="6453"/>
      <c r="U3" s="6453"/>
      <c r="V3" s="6453"/>
      <c r="W3" s="6453"/>
      <c r="X3" s="6453"/>
      <c r="Y3" s="6453"/>
      <c r="Z3" s="6454"/>
    </row>
    <row r="4" spans="1:26" ht="31.5" customHeight="1" thickBot="1">
      <c r="A4" s="6285"/>
      <c r="B4" s="7028"/>
      <c r="C4" s="7028"/>
      <c r="D4" s="7028"/>
      <c r="E4" s="6286"/>
      <c r="F4" s="6286"/>
      <c r="G4" s="6286"/>
      <c r="H4" s="6286"/>
      <c r="I4" s="6286"/>
      <c r="J4" s="6286"/>
      <c r="K4" s="6286"/>
      <c r="L4" s="6286"/>
      <c r="M4" s="6286"/>
      <c r="N4" s="6286"/>
      <c r="O4" s="6286"/>
      <c r="P4" s="6286"/>
      <c r="Q4" s="6286"/>
      <c r="R4" s="6286"/>
      <c r="S4" s="6286"/>
      <c r="T4" s="6286"/>
      <c r="U4" s="6286"/>
      <c r="V4" s="6286"/>
      <c r="W4" s="6286"/>
      <c r="X4" s="6286"/>
      <c r="Y4" s="6286"/>
      <c r="Z4" s="6287"/>
    </row>
    <row r="5" spans="1:26" ht="126.75" customHeight="1" thickBot="1">
      <c r="A5" s="2265" t="s">
        <v>12</v>
      </c>
      <c r="B5" s="2266"/>
      <c r="C5" s="1601" t="s">
        <v>2</v>
      </c>
      <c r="D5" s="1602" t="s">
        <v>2093</v>
      </c>
      <c r="E5" s="1602" t="s">
        <v>2094</v>
      </c>
      <c r="F5" s="1602" t="s">
        <v>2095</v>
      </c>
      <c r="G5" s="1602" t="s">
        <v>2096</v>
      </c>
      <c r="H5" s="1602" t="s">
        <v>2097</v>
      </c>
      <c r="I5" s="1602" t="s">
        <v>2098</v>
      </c>
      <c r="J5" s="1602" t="s">
        <v>2099</v>
      </c>
      <c r="K5" s="1602" t="s">
        <v>2100</v>
      </c>
      <c r="L5" s="1602" t="s">
        <v>2101</v>
      </c>
      <c r="M5" s="1602" t="s">
        <v>2102</v>
      </c>
      <c r="N5" s="1602" t="s">
        <v>2488</v>
      </c>
      <c r="O5" s="1602" t="s">
        <v>2103</v>
      </c>
      <c r="P5" s="1602" t="s">
        <v>2104</v>
      </c>
      <c r="Q5" s="1602" t="s">
        <v>2105</v>
      </c>
      <c r="R5" s="1602" t="s">
        <v>2106</v>
      </c>
      <c r="S5" s="1602" t="s">
        <v>2107</v>
      </c>
      <c r="T5" s="1602" t="s">
        <v>2108</v>
      </c>
      <c r="U5" s="1602" t="s">
        <v>2109</v>
      </c>
      <c r="V5" s="1602" t="s">
        <v>2110</v>
      </c>
      <c r="W5" s="1602" t="s">
        <v>2111</v>
      </c>
      <c r="X5" s="1602" t="s">
        <v>2112</v>
      </c>
      <c r="Y5" s="1602" t="s">
        <v>2113</v>
      </c>
      <c r="Z5" s="2267" t="s">
        <v>1613</v>
      </c>
    </row>
    <row r="6" spans="1:26" ht="30" customHeight="1">
      <c r="A6" s="7024">
        <v>2007</v>
      </c>
      <c r="B6" s="2246" t="s">
        <v>330</v>
      </c>
      <c r="C6" s="2261">
        <v>1417</v>
      </c>
      <c r="D6" s="1568">
        <v>71</v>
      </c>
      <c r="E6" s="1569">
        <v>230</v>
      </c>
      <c r="F6" s="1569">
        <v>17</v>
      </c>
      <c r="G6" s="1569">
        <v>2</v>
      </c>
      <c r="H6" s="1569">
        <v>24</v>
      </c>
      <c r="I6" s="1569">
        <v>101</v>
      </c>
      <c r="J6" s="1569">
        <v>34</v>
      </c>
      <c r="K6" s="1186" t="s">
        <v>9</v>
      </c>
      <c r="L6" s="1569">
        <v>232</v>
      </c>
      <c r="M6" s="1569">
        <v>20</v>
      </c>
      <c r="N6" s="1569" t="s">
        <v>9</v>
      </c>
      <c r="O6" s="1569">
        <v>33</v>
      </c>
      <c r="P6" s="1569">
        <v>7</v>
      </c>
      <c r="Q6" s="1569" t="s">
        <v>9</v>
      </c>
      <c r="R6" s="1569" t="s">
        <v>9</v>
      </c>
      <c r="S6" s="1569">
        <v>18</v>
      </c>
      <c r="T6" s="1569">
        <v>10</v>
      </c>
      <c r="U6" s="1569">
        <v>1</v>
      </c>
      <c r="V6" s="1569">
        <v>91</v>
      </c>
      <c r="W6" s="1569">
        <v>392</v>
      </c>
      <c r="X6" s="1569">
        <v>16</v>
      </c>
      <c r="Y6" s="1569">
        <v>118</v>
      </c>
      <c r="Z6" s="2248" t="s">
        <v>9</v>
      </c>
    </row>
    <row r="7" spans="1:26" ht="30" customHeight="1">
      <c r="A7" s="7025"/>
      <c r="B7" s="2247" t="s">
        <v>331</v>
      </c>
      <c r="C7" s="2262">
        <v>54</v>
      </c>
      <c r="D7" s="664">
        <v>4</v>
      </c>
      <c r="E7" s="665">
        <v>5</v>
      </c>
      <c r="F7" s="665" t="s">
        <v>9</v>
      </c>
      <c r="G7" s="665">
        <v>2</v>
      </c>
      <c r="H7" s="665" t="s">
        <v>9</v>
      </c>
      <c r="I7" s="665">
        <v>14</v>
      </c>
      <c r="J7" s="665" t="s">
        <v>9</v>
      </c>
      <c r="K7" s="665" t="s">
        <v>9</v>
      </c>
      <c r="L7" s="665">
        <v>6</v>
      </c>
      <c r="M7" s="665" t="s">
        <v>9</v>
      </c>
      <c r="N7" s="665" t="s">
        <v>9</v>
      </c>
      <c r="O7" s="665" t="s">
        <v>9</v>
      </c>
      <c r="P7" s="665" t="s">
        <v>9</v>
      </c>
      <c r="Q7" s="665" t="s">
        <v>9</v>
      </c>
      <c r="R7" s="665" t="s">
        <v>9</v>
      </c>
      <c r="S7" s="665" t="s">
        <v>9</v>
      </c>
      <c r="T7" s="665" t="s">
        <v>9</v>
      </c>
      <c r="U7" s="665" t="s">
        <v>9</v>
      </c>
      <c r="V7" s="665" t="s">
        <v>9</v>
      </c>
      <c r="W7" s="665">
        <v>21</v>
      </c>
      <c r="X7" s="665" t="s">
        <v>9</v>
      </c>
      <c r="Y7" s="665">
        <v>2</v>
      </c>
      <c r="Z7" s="2249" t="s">
        <v>9</v>
      </c>
    </row>
    <row r="8" spans="1:26" ht="30" customHeight="1" thickBot="1">
      <c r="A8" s="7029"/>
      <c r="B8" s="2250" t="s">
        <v>2</v>
      </c>
      <c r="C8" s="2263">
        <f t="shared" ref="C8:Y8" si="0">SUM(C6:C7)</f>
        <v>1471</v>
      </c>
      <c r="D8" s="2251">
        <f t="shared" si="0"/>
        <v>75</v>
      </c>
      <c r="E8" s="2252">
        <f t="shared" si="0"/>
        <v>235</v>
      </c>
      <c r="F8" s="2252">
        <f t="shared" si="0"/>
        <v>17</v>
      </c>
      <c r="G8" s="2252">
        <f t="shared" si="0"/>
        <v>4</v>
      </c>
      <c r="H8" s="2252">
        <f t="shared" si="0"/>
        <v>24</v>
      </c>
      <c r="I8" s="2252">
        <f t="shared" si="0"/>
        <v>115</v>
      </c>
      <c r="J8" s="2252">
        <f t="shared" si="0"/>
        <v>34</v>
      </c>
      <c r="K8" s="2252">
        <f t="shared" si="0"/>
        <v>0</v>
      </c>
      <c r="L8" s="2252">
        <f t="shared" si="0"/>
        <v>238</v>
      </c>
      <c r="M8" s="2252">
        <f t="shared" si="0"/>
        <v>20</v>
      </c>
      <c r="N8" s="2252">
        <f t="shared" si="0"/>
        <v>0</v>
      </c>
      <c r="O8" s="2252">
        <f t="shared" si="0"/>
        <v>33</v>
      </c>
      <c r="P8" s="2252">
        <f t="shared" si="0"/>
        <v>7</v>
      </c>
      <c r="Q8" s="2252">
        <f t="shared" si="0"/>
        <v>0</v>
      </c>
      <c r="R8" s="2252">
        <f t="shared" si="0"/>
        <v>0</v>
      </c>
      <c r="S8" s="2252">
        <f t="shared" si="0"/>
        <v>18</v>
      </c>
      <c r="T8" s="2252">
        <f t="shared" si="0"/>
        <v>10</v>
      </c>
      <c r="U8" s="2252">
        <f t="shared" si="0"/>
        <v>1</v>
      </c>
      <c r="V8" s="2252">
        <f t="shared" si="0"/>
        <v>91</v>
      </c>
      <c r="W8" s="2252">
        <f t="shared" si="0"/>
        <v>413</v>
      </c>
      <c r="X8" s="2252">
        <f t="shared" si="0"/>
        <v>16</v>
      </c>
      <c r="Y8" s="2252">
        <f t="shared" si="0"/>
        <v>120</v>
      </c>
      <c r="Z8" s="2253" t="s">
        <v>9</v>
      </c>
    </row>
    <row r="9" spans="1:26" ht="30" customHeight="1">
      <c r="A9" s="7024">
        <v>2008</v>
      </c>
      <c r="B9" s="2246" t="s">
        <v>330</v>
      </c>
      <c r="C9" s="2261">
        <v>1061</v>
      </c>
      <c r="D9" s="1568">
        <v>52</v>
      </c>
      <c r="E9" s="1569">
        <v>191</v>
      </c>
      <c r="F9" s="1569">
        <v>20</v>
      </c>
      <c r="G9" s="1569">
        <v>6</v>
      </c>
      <c r="H9" s="1569">
        <v>20</v>
      </c>
      <c r="I9" s="1569">
        <v>108</v>
      </c>
      <c r="J9" s="1569">
        <v>43</v>
      </c>
      <c r="K9" s="1186" t="s">
        <v>9</v>
      </c>
      <c r="L9" s="1569">
        <v>271</v>
      </c>
      <c r="M9" s="1569">
        <v>19</v>
      </c>
      <c r="N9" s="1569" t="s">
        <v>9</v>
      </c>
      <c r="O9" s="1569">
        <v>29</v>
      </c>
      <c r="P9" s="1569">
        <v>3</v>
      </c>
      <c r="Q9" s="1569">
        <v>1</v>
      </c>
      <c r="R9" s="1569" t="s">
        <v>9</v>
      </c>
      <c r="S9" s="1569">
        <v>11</v>
      </c>
      <c r="T9" s="1569">
        <v>9</v>
      </c>
      <c r="U9" s="1569">
        <v>2</v>
      </c>
      <c r="V9" s="1569">
        <v>71</v>
      </c>
      <c r="W9" s="1569">
        <v>110</v>
      </c>
      <c r="X9" s="1569">
        <v>3</v>
      </c>
      <c r="Y9" s="1569">
        <v>92</v>
      </c>
      <c r="Z9" s="2248" t="s">
        <v>9</v>
      </c>
    </row>
    <row r="10" spans="1:26" ht="30" customHeight="1">
      <c r="A10" s="7025"/>
      <c r="B10" s="2247" t="s">
        <v>331</v>
      </c>
      <c r="C10" s="2262">
        <v>40</v>
      </c>
      <c r="D10" s="664">
        <v>1</v>
      </c>
      <c r="E10" s="665">
        <v>3</v>
      </c>
      <c r="F10" s="665" t="s">
        <v>9</v>
      </c>
      <c r="G10" s="665" t="s">
        <v>9</v>
      </c>
      <c r="H10" s="665">
        <v>1</v>
      </c>
      <c r="I10" s="665">
        <v>15</v>
      </c>
      <c r="J10" s="665" t="s">
        <v>9</v>
      </c>
      <c r="K10" s="665" t="s">
        <v>9</v>
      </c>
      <c r="L10" s="665">
        <v>8</v>
      </c>
      <c r="M10" s="665">
        <v>1</v>
      </c>
      <c r="N10" s="665" t="s">
        <v>9</v>
      </c>
      <c r="O10" s="665">
        <v>1</v>
      </c>
      <c r="P10" s="665" t="s">
        <v>9</v>
      </c>
      <c r="Q10" s="665" t="s">
        <v>9</v>
      </c>
      <c r="R10" s="665" t="s">
        <v>9</v>
      </c>
      <c r="S10" s="665" t="s">
        <v>9</v>
      </c>
      <c r="T10" s="665">
        <v>1</v>
      </c>
      <c r="U10" s="665" t="s">
        <v>9</v>
      </c>
      <c r="V10" s="665">
        <v>2</v>
      </c>
      <c r="W10" s="665">
        <v>1</v>
      </c>
      <c r="X10" s="665" t="s">
        <v>9</v>
      </c>
      <c r="Y10" s="665">
        <v>6</v>
      </c>
      <c r="Z10" s="2249" t="s">
        <v>9</v>
      </c>
    </row>
    <row r="11" spans="1:26" ht="30" customHeight="1" thickBot="1">
      <c r="A11" s="7029"/>
      <c r="B11" s="2250" t="s">
        <v>2</v>
      </c>
      <c r="C11" s="2263">
        <f t="shared" ref="C11:Y11" si="1">SUM(C9:C10)</f>
        <v>1101</v>
      </c>
      <c r="D11" s="2254">
        <f t="shared" si="1"/>
        <v>53</v>
      </c>
      <c r="E11" s="2255">
        <f t="shared" si="1"/>
        <v>194</v>
      </c>
      <c r="F11" s="2255">
        <f t="shared" si="1"/>
        <v>20</v>
      </c>
      <c r="G11" s="2255">
        <f t="shared" si="1"/>
        <v>6</v>
      </c>
      <c r="H11" s="2255">
        <f t="shared" si="1"/>
        <v>21</v>
      </c>
      <c r="I11" s="2255">
        <f t="shared" si="1"/>
        <v>123</v>
      </c>
      <c r="J11" s="2255">
        <f t="shared" si="1"/>
        <v>43</v>
      </c>
      <c r="K11" s="2255">
        <f t="shared" si="1"/>
        <v>0</v>
      </c>
      <c r="L11" s="2255">
        <f t="shared" si="1"/>
        <v>279</v>
      </c>
      <c r="M11" s="2255">
        <f t="shared" si="1"/>
        <v>20</v>
      </c>
      <c r="N11" s="2255">
        <f t="shared" si="1"/>
        <v>0</v>
      </c>
      <c r="O11" s="2255">
        <f t="shared" si="1"/>
        <v>30</v>
      </c>
      <c r="P11" s="2255">
        <f t="shared" si="1"/>
        <v>3</v>
      </c>
      <c r="Q11" s="2255">
        <f t="shared" si="1"/>
        <v>1</v>
      </c>
      <c r="R11" s="2255">
        <f t="shared" si="1"/>
        <v>0</v>
      </c>
      <c r="S11" s="2255">
        <f t="shared" si="1"/>
        <v>11</v>
      </c>
      <c r="T11" s="2255">
        <f t="shared" si="1"/>
        <v>10</v>
      </c>
      <c r="U11" s="2255">
        <f t="shared" si="1"/>
        <v>2</v>
      </c>
      <c r="V11" s="2255">
        <f t="shared" si="1"/>
        <v>73</v>
      </c>
      <c r="W11" s="2255">
        <f t="shared" si="1"/>
        <v>111</v>
      </c>
      <c r="X11" s="2255">
        <f t="shared" si="1"/>
        <v>3</v>
      </c>
      <c r="Y11" s="2255">
        <f t="shared" si="1"/>
        <v>98</v>
      </c>
      <c r="Z11" s="2256" t="s">
        <v>9</v>
      </c>
    </row>
    <row r="12" spans="1:26" ht="30" customHeight="1">
      <c r="A12" s="7024">
        <v>2009</v>
      </c>
      <c r="B12" s="2246" t="s">
        <v>330</v>
      </c>
      <c r="C12" s="2261">
        <v>1434</v>
      </c>
      <c r="D12" s="1568">
        <v>35</v>
      </c>
      <c r="E12" s="1569">
        <v>269</v>
      </c>
      <c r="F12" s="1569">
        <v>25</v>
      </c>
      <c r="G12" s="1569">
        <v>16</v>
      </c>
      <c r="H12" s="1569">
        <v>27</v>
      </c>
      <c r="I12" s="1569">
        <v>113</v>
      </c>
      <c r="J12" s="1569">
        <v>11</v>
      </c>
      <c r="K12" s="1186" t="s">
        <v>9</v>
      </c>
      <c r="L12" s="1569">
        <v>303</v>
      </c>
      <c r="M12" s="1569">
        <v>18</v>
      </c>
      <c r="N12" s="1569">
        <v>28</v>
      </c>
      <c r="O12" s="1569">
        <v>23</v>
      </c>
      <c r="P12" s="1569">
        <v>2</v>
      </c>
      <c r="Q12" s="1569" t="s">
        <v>9</v>
      </c>
      <c r="R12" s="1569">
        <v>1</v>
      </c>
      <c r="S12" s="1569">
        <v>6</v>
      </c>
      <c r="T12" s="1569">
        <v>7</v>
      </c>
      <c r="U12" s="1569" t="s">
        <v>9</v>
      </c>
      <c r="V12" s="1569">
        <v>61</v>
      </c>
      <c r="W12" s="1569">
        <v>292</v>
      </c>
      <c r="X12" s="1569">
        <v>7</v>
      </c>
      <c r="Y12" s="1569">
        <v>188</v>
      </c>
      <c r="Z12" s="2248">
        <v>2</v>
      </c>
    </row>
    <row r="13" spans="1:26" ht="30" customHeight="1">
      <c r="A13" s="7025"/>
      <c r="B13" s="2247" t="s">
        <v>331</v>
      </c>
      <c r="C13" s="2262">
        <v>44</v>
      </c>
      <c r="D13" s="664">
        <v>2</v>
      </c>
      <c r="E13" s="665">
        <v>8</v>
      </c>
      <c r="F13" s="665" t="s">
        <v>9</v>
      </c>
      <c r="G13" s="665" t="s">
        <v>9</v>
      </c>
      <c r="H13" s="665" t="s">
        <v>9</v>
      </c>
      <c r="I13" s="665">
        <v>8</v>
      </c>
      <c r="J13" s="665" t="s">
        <v>9</v>
      </c>
      <c r="K13" s="665" t="s">
        <v>9</v>
      </c>
      <c r="L13" s="665">
        <v>5</v>
      </c>
      <c r="M13" s="665" t="s">
        <v>9</v>
      </c>
      <c r="N13" s="665">
        <v>1</v>
      </c>
      <c r="O13" s="665">
        <v>3</v>
      </c>
      <c r="P13" s="665" t="s">
        <v>9</v>
      </c>
      <c r="Q13" s="665" t="s">
        <v>9</v>
      </c>
      <c r="R13" s="665" t="s">
        <v>9</v>
      </c>
      <c r="S13" s="665" t="s">
        <v>9</v>
      </c>
      <c r="T13" s="665" t="s">
        <v>9</v>
      </c>
      <c r="U13" s="665" t="s">
        <v>9</v>
      </c>
      <c r="V13" s="665" t="s">
        <v>9</v>
      </c>
      <c r="W13" s="665">
        <v>8</v>
      </c>
      <c r="X13" s="665" t="s">
        <v>9</v>
      </c>
      <c r="Y13" s="665">
        <v>8</v>
      </c>
      <c r="Z13" s="1578">
        <v>1</v>
      </c>
    </row>
    <row r="14" spans="1:26" ht="30" customHeight="1" thickBot="1">
      <c r="A14" s="7029"/>
      <c r="B14" s="2250" t="s">
        <v>2</v>
      </c>
      <c r="C14" s="2263">
        <f t="shared" ref="C14:Z14" si="2">SUM(C12:C13)</f>
        <v>1478</v>
      </c>
      <c r="D14" s="2254">
        <f t="shared" si="2"/>
        <v>37</v>
      </c>
      <c r="E14" s="2255">
        <f t="shared" si="2"/>
        <v>277</v>
      </c>
      <c r="F14" s="2255">
        <f t="shared" si="2"/>
        <v>25</v>
      </c>
      <c r="G14" s="2255">
        <f t="shared" si="2"/>
        <v>16</v>
      </c>
      <c r="H14" s="2255">
        <f t="shared" si="2"/>
        <v>27</v>
      </c>
      <c r="I14" s="2255">
        <f t="shared" si="2"/>
        <v>121</v>
      </c>
      <c r="J14" s="2255">
        <f t="shared" si="2"/>
        <v>11</v>
      </c>
      <c r="K14" s="2255">
        <f t="shared" si="2"/>
        <v>0</v>
      </c>
      <c r="L14" s="2255">
        <f t="shared" si="2"/>
        <v>308</v>
      </c>
      <c r="M14" s="2255">
        <f t="shared" si="2"/>
        <v>18</v>
      </c>
      <c r="N14" s="2255">
        <f t="shared" si="2"/>
        <v>29</v>
      </c>
      <c r="O14" s="2255">
        <f t="shared" si="2"/>
        <v>26</v>
      </c>
      <c r="P14" s="2255">
        <f t="shared" si="2"/>
        <v>2</v>
      </c>
      <c r="Q14" s="2255">
        <f t="shared" si="2"/>
        <v>0</v>
      </c>
      <c r="R14" s="2255">
        <f t="shared" si="2"/>
        <v>1</v>
      </c>
      <c r="S14" s="2255">
        <f t="shared" si="2"/>
        <v>6</v>
      </c>
      <c r="T14" s="2255">
        <f t="shared" si="2"/>
        <v>7</v>
      </c>
      <c r="U14" s="2255">
        <f t="shared" si="2"/>
        <v>0</v>
      </c>
      <c r="V14" s="2255">
        <f t="shared" si="2"/>
        <v>61</v>
      </c>
      <c r="W14" s="2255">
        <f t="shared" si="2"/>
        <v>300</v>
      </c>
      <c r="X14" s="2255">
        <f t="shared" si="2"/>
        <v>7</v>
      </c>
      <c r="Y14" s="2255">
        <f t="shared" si="2"/>
        <v>196</v>
      </c>
      <c r="Z14" s="2256">
        <f t="shared" si="2"/>
        <v>3</v>
      </c>
    </row>
    <row r="15" spans="1:26" ht="30" customHeight="1">
      <c r="A15" s="7024">
        <v>2010</v>
      </c>
      <c r="B15" s="2246" t="s">
        <v>330</v>
      </c>
      <c r="C15" s="2261">
        <v>1651</v>
      </c>
      <c r="D15" s="1568">
        <v>39</v>
      </c>
      <c r="E15" s="1569">
        <v>201</v>
      </c>
      <c r="F15" s="1569">
        <v>18</v>
      </c>
      <c r="G15" s="1569">
        <v>7</v>
      </c>
      <c r="H15" s="1569">
        <v>34</v>
      </c>
      <c r="I15" s="1569">
        <v>97</v>
      </c>
      <c r="J15" s="1569">
        <v>19</v>
      </c>
      <c r="K15" s="1186" t="s">
        <v>9</v>
      </c>
      <c r="L15" s="1569">
        <v>389</v>
      </c>
      <c r="M15" s="1569">
        <v>13</v>
      </c>
      <c r="N15" s="1569">
        <v>32</v>
      </c>
      <c r="O15" s="1569">
        <v>41</v>
      </c>
      <c r="P15" s="1569" t="s">
        <v>9</v>
      </c>
      <c r="Q15" s="1569">
        <v>1</v>
      </c>
      <c r="R15" s="1569">
        <v>1</v>
      </c>
      <c r="S15" s="1569">
        <v>5</v>
      </c>
      <c r="T15" s="1569">
        <v>6</v>
      </c>
      <c r="U15" s="1569" t="s">
        <v>9</v>
      </c>
      <c r="V15" s="1569">
        <v>58</v>
      </c>
      <c r="W15" s="1569">
        <v>532</v>
      </c>
      <c r="X15" s="1569">
        <v>15</v>
      </c>
      <c r="Y15" s="1569">
        <v>139</v>
      </c>
      <c r="Z15" s="2248">
        <v>4</v>
      </c>
    </row>
    <row r="16" spans="1:26" ht="30" customHeight="1">
      <c r="A16" s="7025"/>
      <c r="B16" s="2247" t="s">
        <v>331</v>
      </c>
      <c r="C16" s="2262">
        <v>60</v>
      </c>
      <c r="D16" s="664">
        <v>1</v>
      </c>
      <c r="E16" s="665">
        <v>5</v>
      </c>
      <c r="F16" s="665" t="s">
        <v>9</v>
      </c>
      <c r="G16" s="665" t="s">
        <v>9</v>
      </c>
      <c r="H16" s="665">
        <v>1</v>
      </c>
      <c r="I16" s="665">
        <v>10</v>
      </c>
      <c r="J16" s="665">
        <v>1</v>
      </c>
      <c r="K16" s="1151" t="s">
        <v>9</v>
      </c>
      <c r="L16" s="665">
        <v>12</v>
      </c>
      <c r="M16" s="665" t="s">
        <v>9</v>
      </c>
      <c r="N16" s="665" t="s">
        <v>9</v>
      </c>
      <c r="O16" s="665">
        <v>3</v>
      </c>
      <c r="P16" s="665" t="s">
        <v>9</v>
      </c>
      <c r="Q16" s="665" t="s">
        <v>9</v>
      </c>
      <c r="R16" s="665" t="s">
        <v>9</v>
      </c>
      <c r="S16" s="665" t="s">
        <v>9</v>
      </c>
      <c r="T16" s="665" t="s">
        <v>9</v>
      </c>
      <c r="U16" s="665" t="s">
        <v>9</v>
      </c>
      <c r="V16" s="665" t="s">
        <v>9</v>
      </c>
      <c r="W16" s="665">
        <v>18</v>
      </c>
      <c r="X16" s="665" t="s">
        <v>9</v>
      </c>
      <c r="Y16" s="665">
        <v>9</v>
      </c>
      <c r="Z16" s="1578" t="s">
        <v>9</v>
      </c>
    </row>
    <row r="17" spans="1:32" ht="30" customHeight="1" thickBot="1">
      <c r="A17" s="7029"/>
      <c r="B17" s="2250" t="s">
        <v>2</v>
      </c>
      <c r="C17" s="2263">
        <f t="shared" ref="C17:Y17" si="3">SUM(C15:C16)</f>
        <v>1711</v>
      </c>
      <c r="D17" s="2254">
        <f t="shared" si="3"/>
        <v>40</v>
      </c>
      <c r="E17" s="2255">
        <f t="shared" si="3"/>
        <v>206</v>
      </c>
      <c r="F17" s="2255">
        <f t="shared" si="3"/>
        <v>18</v>
      </c>
      <c r="G17" s="2255">
        <f t="shared" si="3"/>
        <v>7</v>
      </c>
      <c r="H17" s="2255">
        <f t="shared" si="3"/>
        <v>35</v>
      </c>
      <c r="I17" s="2255">
        <f t="shared" si="3"/>
        <v>107</v>
      </c>
      <c r="J17" s="2255">
        <f t="shared" si="3"/>
        <v>20</v>
      </c>
      <c r="K17" s="2255">
        <f t="shared" si="3"/>
        <v>0</v>
      </c>
      <c r="L17" s="2255">
        <f t="shared" si="3"/>
        <v>401</v>
      </c>
      <c r="M17" s="2255">
        <f t="shared" si="3"/>
        <v>13</v>
      </c>
      <c r="N17" s="2255">
        <f t="shared" si="3"/>
        <v>32</v>
      </c>
      <c r="O17" s="2255">
        <f t="shared" si="3"/>
        <v>44</v>
      </c>
      <c r="P17" s="2255">
        <f t="shared" si="3"/>
        <v>0</v>
      </c>
      <c r="Q17" s="2255">
        <f t="shared" si="3"/>
        <v>1</v>
      </c>
      <c r="R17" s="2255">
        <f t="shared" si="3"/>
        <v>1</v>
      </c>
      <c r="S17" s="2255">
        <f t="shared" si="3"/>
        <v>5</v>
      </c>
      <c r="T17" s="2255">
        <f t="shared" si="3"/>
        <v>6</v>
      </c>
      <c r="U17" s="2255">
        <f t="shared" si="3"/>
        <v>0</v>
      </c>
      <c r="V17" s="2255">
        <f t="shared" si="3"/>
        <v>58</v>
      </c>
      <c r="W17" s="2255">
        <f t="shared" si="3"/>
        <v>550</v>
      </c>
      <c r="X17" s="2255">
        <f t="shared" si="3"/>
        <v>15</v>
      </c>
      <c r="Y17" s="2255">
        <f t="shared" si="3"/>
        <v>148</v>
      </c>
      <c r="Z17" s="2256" t="s">
        <v>9</v>
      </c>
    </row>
    <row r="18" spans="1:32" ht="30" customHeight="1">
      <c r="A18" s="7024">
        <v>2011</v>
      </c>
      <c r="B18" s="2246" t="s">
        <v>330</v>
      </c>
      <c r="C18" s="2261">
        <v>1536</v>
      </c>
      <c r="D18" s="1568">
        <v>31</v>
      </c>
      <c r="E18" s="1569">
        <v>179</v>
      </c>
      <c r="F18" s="1569">
        <v>10</v>
      </c>
      <c r="G18" s="1569">
        <v>13</v>
      </c>
      <c r="H18" s="1569">
        <v>10</v>
      </c>
      <c r="I18" s="1569">
        <v>109</v>
      </c>
      <c r="J18" s="1569">
        <v>16</v>
      </c>
      <c r="K18" s="1569">
        <v>283</v>
      </c>
      <c r="L18" s="1569">
        <v>24</v>
      </c>
      <c r="M18" s="1569">
        <v>19</v>
      </c>
      <c r="N18" s="1569">
        <v>24</v>
      </c>
      <c r="O18" s="1569">
        <v>21</v>
      </c>
      <c r="P18" s="1569">
        <v>3</v>
      </c>
      <c r="Q18" s="1569">
        <v>3</v>
      </c>
      <c r="R18" s="1569" t="s">
        <v>9</v>
      </c>
      <c r="S18" s="1569">
        <v>2</v>
      </c>
      <c r="T18" s="1569">
        <v>7</v>
      </c>
      <c r="U18" s="1569">
        <v>1</v>
      </c>
      <c r="V18" s="1569">
        <v>46</v>
      </c>
      <c r="W18" s="1569">
        <v>564</v>
      </c>
      <c r="X18" s="1569">
        <v>6</v>
      </c>
      <c r="Y18" s="1569">
        <v>165</v>
      </c>
      <c r="Z18" s="2248" t="s">
        <v>9</v>
      </c>
      <c r="AA18"/>
    </row>
    <row r="19" spans="1:32" ht="30" customHeight="1">
      <c r="A19" s="7025"/>
      <c r="B19" s="2247" t="s">
        <v>331</v>
      </c>
      <c r="C19" s="2262">
        <v>73</v>
      </c>
      <c r="D19" s="664" t="s">
        <v>9</v>
      </c>
      <c r="E19" s="665">
        <v>2</v>
      </c>
      <c r="F19" s="665">
        <v>1</v>
      </c>
      <c r="G19" s="665">
        <v>2</v>
      </c>
      <c r="H19" s="665">
        <v>1</v>
      </c>
      <c r="I19" s="665">
        <v>15</v>
      </c>
      <c r="J19" s="665">
        <v>1</v>
      </c>
      <c r="K19" s="665">
        <v>13</v>
      </c>
      <c r="L19" s="665">
        <v>2</v>
      </c>
      <c r="M19" s="665">
        <v>2</v>
      </c>
      <c r="N19" s="665" t="s">
        <v>9</v>
      </c>
      <c r="O19" s="665">
        <v>1</v>
      </c>
      <c r="P19" s="665" t="s">
        <v>9</v>
      </c>
      <c r="Q19" s="665" t="s">
        <v>9</v>
      </c>
      <c r="R19" s="665" t="s">
        <v>9</v>
      </c>
      <c r="S19" s="665" t="s">
        <v>9</v>
      </c>
      <c r="T19" s="665" t="s">
        <v>9</v>
      </c>
      <c r="U19" s="665" t="s">
        <v>9</v>
      </c>
      <c r="V19" s="665">
        <v>1</v>
      </c>
      <c r="W19" s="665">
        <v>28</v>
      </c>
      <c r="X19" s="665" t="s">
        <v>9</v>
      </c>
      <c r="Y19" s="665">
        <v>4</v>
      </c>
      <c r="Z19" s="1578" t="s">
        <v>9</v>
      </c>
      <c r="AA19"/>
    </row>
    <row r="20" spans="1:32" ht="30" customHeight="1" thickBot="1">
      <c r="A20" s="7026"/>
      <c r="B20" s="2257" t="s">
        <v>2</v>
      </c>
      <c r="C20" s="2264">
        <f>SUM(C18:C19)</f>
        <v>1609</v>
      </c>
      <c r="D20" s="2258">
        <f>SUM(D18:D19)</f>
        <v>31</v>
      </c>
      <c r="E20" s="2259">
        <f t="shared" ref="E20:Y20" si="4">SUM(E18:E19)</f>
        <v>181</v>
      </c>
      <c r="F20" s="2259">
        <f t="shared" si="4"/>
        <v>11</v>
      </c>
      <c r="G20" s="2259">
        <f t="shared" si="4"/>
        <v>15</v>
      </c>
      <c r="H20" s="2259">
        <f t="shared" si="4"/>
        <v>11</v>
      </c>
      <c r="I20" s="2259">
        <f t="shared" si="4"/>
        <v>124</v>
      </c>
      <c r="J20" s="2259">
        <f t="shared" si="4"/>
        <v>17</v>
      </c>
      <c r="K20" s="2259">
        <f t="shared" si="4"/>
        <v>296</v>
      </c>
      <c r="L20" s="2259">
        <f t="shared" si="4"/>
        <v>26</v>
      </c>
      <c r="M20" s="2259">
        <f t="shared" si="4"/>
        <v>21</v>
      </c>
      <c r="N20" s="2259">
        <f t="shared" si="4"/>
        <v>24</v>
      </c>
      <c r="O20" s="2259">
        <f t="shared" si="4"/>
        <v>22</v>
      </c>
      <c r="P20" s="2259">
        <f t="shared" si="4"/>
        <v>3</v>
      </c>
      <c r="Q20" s="2259">
        <f t="shared" si="4"/>
        <v>3</v>
      </c>
      <c r="R20" s="2259">
        <f t="shared" si="4"/>
        <v>0</v>
      </c>
      <c r="S20" s="2259">
        <f t="shared" si="4"/>
        <v>2</v>
      </c>
      <c r="T20" s="2259">
        <f t="shared" si="4"/>
        <v>7</v>
      </c>
      <c r="U20" s="2259">
        <f t="shared" si="4"/>
        <v>1</v>
      </c>
      <c r="V20" s="2259">
        <f t="shared" si="4"/>
        <v>47</v>
      </c>
      <c r="W20" s="2259">
        <f t="shared" si="4"/>
        <v>592</v>
      </c>
      <c r="X20" s="2259">
        <f t="shared" si="4"/>
        <v>6</v>
      </c>
      <c r="Y20" s="2259">
        <f t="shared" si="4"/>
        <v>169</v>
      </c>
      <c r="Z20" s="2260" t="s">
        <v>9</v>
      </c>
    </row>
    <row r="21" spans="1:32" ht="26.25" customHeight="1" thickTop="1">
      <c r="A21"/>
      <c r="B21"/>
      <c r="C21"/>
      <c r="D21"/>
      <c r="E21"/>
      <c r="F21"/>
      <c r="G21"/>
      <c r="H21"/>
      <c r="I21"/>
      <c r="J21"/>
      <c r="K21"/>
      <c r="L21"/>
      <c r="M21"/>
      <c r="N21"/>
      <c r="O21"/>
      <c r="P21"/>
      <c r="Q21"/>
      <c r="R21"/>
      <c r="S21"/>
      <c r="T21"/>
      <c r="U21"/>
      <c r="V21"/>
      <c r="W21"/>
      <c r="X21"/>
      <c r="Y21"/>
      <c r="Z21"/>
      <c r="AA21"/>
    </row>
    <row r="22" spans="1:32" ht="20.25" customHeight="1">
      <c r="A22" s="6249" t="s">
        <v>2084</v>
      </c>
      <c r="B22" s="6249"/>
      <c r="C22" s="6249"/>
      <c r="D22" s="6249"/>
      <c r="E22"/>
      <c r="F22"/>
      <c r="G22"/>
      <c r="H22"/>
      <c r="I22"/>
      <c r="J22"/>
      <c r="K22"/>
      <c r="L22"/>
      <c r="M22"/>
      <c r="N22"/>
      <c r="O22"/>
      <c r="P22"/>
      <c r="Q22"/>
      <c r="R22"/>
      <c r="S22"/>
      <c r="T22"/>
      <c r="U22"/>
      <c r="V22"/>
      <c r="W22"/>
      <c r="X22"/>
      <c r="Y22"/>
      <c r="Z22"/>
      <c r="AA22"/>
    </row>
    <row r="23" spans="1:32" ht="21" customHeight="1">
      <c r="A23" s="176" t="s">
        <v>2085</v>
      </c>
      <c r="B23" s="176"/>
      <c r="C23" s="176"/>
      <c r="D23" s="176"/>
      <c r="E23"/>
      <c r="F23"/>
      <c r="G23"/>
      <c r="H23"/>
      <c r="I23"/>
      <c r="J23"/>
    </row>
    <row r="24" spans="1:32" ht="24" customHeight="1">
      <c r="A24" s="6248" t="s">
        <v>2086</v>
      </c>
      <c r="B24" s="6248"/>
      <c r="C24" s="6248"/>
      <c r="D24" s="6248"/>
      <c r="E24" s="6248"/>
      <c r="F24" s="6248"/>
      <c r="G24" s="6248"/>
      <c r="H24" s="6248"/>
      <c r="I24"/>
      <c r="J24"/>
      <c r="K24"/>
      <c r="L24"/>
      <c r="M24"/>
      <c r="N24"/>
      <c r="O24"/>
      <c r="P24"/>
      <c r="Q24"/>
      <c r="R24"/>
      <c r="S24"/>
      <c r="T24"/>
      <c r="U24"/>
      <c r="V24"/>
      <c r="W24"/>
      <c r="X24"/>
      <c r="Y24"/>
      <c r="Z24"/>
      <c r="AA24"/>
      <c r="AB24"/>
      <c r="AC24"/>
      <c r="AD24"/>
      <c r="AE24"/>
      <c r="AF24"/>
    </row>
    <row r="25" spans="1:32" ht="21" customHeight="1">
      <c r="A25" s="6248" t="s">
        <v>80</v>
      </c>
      <c r="B25" s="6249"/>
      <c r="C25" s="6249"/>
      <c r="D25" s="6249"/>
      <c r="E25"/>
      <c r="F25"/>
      <c r="G25"/>
      <c r="H25"/>
      <c r="I25"/>
      <c r="J25"/>
      <c r="K25"/>
      <c r="L25"/>
      <c r="M25"/>
      <c r="N25"/>
      <c r="O25"/>
      <c r="P25"/>
      <c r="Q25"/>
      <c r="R25"/>
      <c r="S25"/>
      <c r="T25"/>
      <c r="U25"/>
      <c r="V25"/>
      <c r="W25"/>
      <c r="X25"/>
      <c r="Y25"/>
      <c r="Z25"/>
      <c r="AA25"/>
      <c r="AB25"/>
      <c r="AC25"/>
      <c r="AD25"/>
      <c r="AE25"/>
      <c r="AF25"/>
    </row>
    <row r="26" spans="1:32" ht="15" customHeight="1">
      <c r="A26" s="450" t="s">
        <v>2114</v>
      </c>
      <c r="B26" s="450"/>
      <c r="C26" s="450"/>
      <c r="D26" s="450"/>
      <c r="E26" s="450"/>
      <c r="F26" s="450"/>
      <c r="G26" s="450"/>
      <c r="H26" s="450"/>
      <c r="I26" s="450"/>
      <c r="J26" s="450"/>
      <c r="K26" s="450"/>
      <c r="L26" s="450"/>
      <c r="M26" s="450"/>
      <c r="N26" s="450"/>
      <c r="O26" s="450"/>
      <c r="P26" s="450"/>
      <c r="Q26" s="450"/>
      <c r="R26" s="450"/>
      <c r="S26" s="450"/>
      <c r="T26" s="450"/>
      <c r="U26" s="450"/>
      <c r="V26" s="450"/>
      <c r="W26" s="450"/>
      <c r="X26" s="450"/>
      <c r="Y26" s="450"/>
      <c r="Z26" s="450"/>
      <c r="AA26" s="450"/>
    </row>
    <row r="27" spans="1:32" ht="16.5" customHeight="1">
      <c r="A27" s="450"/>
      <c r="B27" s="450"/>
      <c r="C27" s="450"/>
      <c r="D27" s="452"/>
      <c r="E27" s="452"/>
      <c r="F27" s="452"/>
      <c r="G27" s="452"/>
      <c r="H27" s="452"/>
      <c r="I27" s="452"/>
      <c r="J27" s="452"/>
      <c r="K27" s="452"/>
      <c r="L27" s="452"/>
      <c r="M27" s="452"/>
      <c r="N27" s="452"/>
      <c r="O27" s="452"/>
      <c r="P27" s="452"/>
      <c r="Q27" s="452"/>
      <c r="R27" s="452"/>
      <c r="S27" s="452"/>
      <c r="T27" s="452"/>
      <c r="U27" s="452"/>
      <c r="V27" s="452"/>
      <c r="W27" s="452"/>
      <c r="X27" s="452"/>
      <c r="Y27" s="452"/>
      <c r="Z27" s="452"/>
      <c r="AA27" s="450"/>
    </row>
    <row r="28" spans="1:32" ht="15.75" customHeight="1">
      <c r="A28" s="293"/>
      <c r="B28" s="293"/>
      <c r="C28" s="293"/>
      <c r="D28" s="452"/>
      <c r="E28" s="452"/>
      <c r="F28" s="452"/>
      <c r="G28" s="452"/>
      <c r="H28" s="452"/>
      <c r="I28" s="452"/>
      <c r="J28" s="452"/>
      <c r="K28" s="452"/>
      <c r="L28" s="452"/>
      <c r="M28" s="452"/>
      <c r="N28" s="452"/>
      <c r="O28" s="452"/>
      <c r="P28" s="452"/>
      <c r="Q28" s="452"/>
      <c r="R28" s="452"/>
      <c r="S28" s="452"/>
      <c r="T28" s="452"/>
      <c r="U28" s="452"/>
      <c r="V28" s="452"/>
      <c r="W28" s="452"/>
      <c r="X28" s="452"/>
      <c r="Y28" s="452"/>
      <c r="Z28" s="452"/>
      <c r="AA28" s="293"/>
      <c r="AB28" s="293"/>
      <c r="AC28" s="293"/>
      <c r="AD28" s="293"/>
      <c r="AE28" s="293"/>
      <c r="AF28" s="293"/>
    </row>
    <row r="29" spans="1:32" ht="18" customHeight="1">
      <c r="A29"/>
      <c r="B29"/>
      <c r="C29"/>
      <c r="D29" s="452"/>
      <c r="E29" t="s">
        <v>3</v>
      </c>
      <c r="F29"/>
      <c r="G29"/>
      <c r="H29"/>
      <c r="I29"/>
      <c r="J29"/>
      <c r="K29"/>
      <c r="L29"/>
      <c r="M29"/>
      <c r="N29"/>
      <c r="O29"/>
      <c r="P29"/>
      <c r="Q29"/>
      <c r="R29"/>
      <c r="S29"/>
      <c r="T29"/>
      <c r="U29"/>
      <c r="V29"/>
      <c r="W29"/>
      <c r="X29"/>
      <c r="Y29"/>
      <c r="Z29"/>
    </row>
    <row r="30" spans="1:32">
      <c r="D30" s="452"/>
      <c r="E30" s="452"/>
      <c r="F30" s="452"/>
      <c r="G30" s="452"/>
      <c r="H30" s="452"/>
      <c r="I30" s="452"/>
      <c r="J30" s="452"/>
      <c r="K30" s="452"/>
      <c r="L30" s="452"/>
      <c r="M30" s="452"/>
      <c r="N30" s="452"/>
      <c r="O30" s="452"/>
      <c r="P30" s="452"/>
      <c r="Q30" s="452"/>
      <c r="R30" s="452"/>
      <c r="S30" s="452"/>
      <c r="T30" s="452"/>
      <c r="U30" s="452"/>
      <c r="V30" s="452"/>
      <c r="W30" s="452"/>
      <c r="X30" s="452"/>
      <c r="Y30" s="452"/>
      <c r="Z30" s="452"/>
    </row>
  </sheetData>
  <mergeCells count="10">
    <mergeCell ref="A18:A20"/>
    <mergeCell ref="A22:D22"/>
    <mergeCell ref="A25:D25"/>
    <mergeCell ref="A2:Z2"/>
    <mergeCell ref="A3:Z4"/>
    <mergeCell ref="A6:A8"/>
    <mergeCell ref="A9:A11"/>
    <mergeCell ref="A12:A14"/>
    <mergeCell ref="A15:A17"/>
    <mergeCell ref="A24:H24"/>
  </mergeCells>
  <hyperlinks>
    <hyperlink ref="A1" r:id="rId1"/>
  </hyperlinks>
  <pageMargins left="0.7" right="0.7" top="0.75" bottom="0.75" header="0.3" footer="0.3"/>
  <pageSetup paperSize="9" scale="62" fitToWidth="0" orientation="landscape" r:id="rId2"/>
  <headerFooter>
    <oddFooter>&amp;R132</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
  <sheetViews>
    <sheetView view="pageBreakPreview" zoomScale="60" zoomScaleNormal="85" workbookViewId="0">
      <selection activeCell="H15" sqref="H15"/>
    </sheetView>
  </sheetViews>
  <sheetFormatPr defaultRowHeight="12.75"/>
  <cols>
    <col min="1" max="1" width="14.85546875" style="32" customWidth="1"/>
    <col min="2" max="13" width="15.7109375" style="32" customWidth="1"/>
    <col min="14" max="16384" width="9.140625" style="32"/>
  </cols>
  <sheetData>
    <row r="1" spans="1:13" ht="62.25" customHeight="1" thickTop="1" thickBot="1">
      <c r="A1" s="6970" t="s">
        <v>2074</v>
      </c>
      <c r="B1" s="6971"/>
      <c r="C1" s="6971"/>
      <c r="D1" s="6971"/>
      <c r="E1" s="6971"/>
      <c r="F1" s="6971"/>
      <c r="G1" s="6971"/>
      <c r="H1" s="6971"/>
      <c r="I1" s="6971"/>
      <c r="J1" s="6971"/>
      <c r="K1" s="6971"/>
      <c r="L1" s="6971"/>
      <c r="M1" s="6972"/>
    </row>
    <row r="2" spans="1:13" s="5768" customFormat="1" ht="30" customHeight="1">
      <c r="A2" s="5783" t="s">
        <v>2125</v>
      </c>
      <c r="B2" s="7002" t="s">
        <v>2118</v>
      </c>
      <c r="C2" s="7035"/>
      <c r="D2" s="7035"/>
      <c r="E2" s="7035"/>
      <c r="F2" s="7035"/>
      <c r="G2" s="7035"/>
      <c r="H2" s="7035"/>
      <c r="I2" s="7035"/>
      <c r="J2" s="7035"/>
      <c r="K2" s="7035"/>
      <c r="L2" s="7035"/>
      <c r="M2" s="7036"/>
    </row>
    <row r="3" spans="1:13" s="5768" customFormat="1" ht="30" customHeight="1">
      <c r="A3" s="5784" t="s">
        <v>2126</v>
      </c>
      <c r="B3" s="7030" t="s">
        <v>2119</v>
      </c>
      <c r="C3" s="7031"/>
      <c r="D3" s="7031"/>
      <c r="E3" s="7031"/>
      <c r="F3" s="7031"/>
      <c r="G3" s="7031"/>
      <c r="H3" s="7031"/>
      <c r="I3" s="7031"/>
      <c r="J3" s="7031"/>
      <c r="K3" s="7031"/>
      <c r="L3" s="7031"/>
      <c r="M3" s="7032"/>
    </row>
    <row r="4" spans="1:13" s="5768" customFormat="1" ht="30" customHeight="1">
      <c r="A4" s="5784" t="s">
        <v>2127</v>
      </c>
      <c r="B4" s="7030" t="s">
        <v>2120</v>
      </c>
      <c r="C4" s="7031"/>
      <c r="D4" s="7031"/>
      <c r="E4" s="7031"/>
      <c r="F4" s="7031"/>
      <c r="G4" s="7031"/>
      <c r="H4" s="7031"/>
      <c r="I4" s="7031"/>
      <c r="J4" s="7031"/>
      <c r="K4" s="7031"/>
      <c r="L4" s="7031"/>
      <c r="M4" s="7032"/>
    </row>
    <row r="5" spans="1:13" s="5768" customFormat="1" ht="30" customHeight="1">
      <c r="A5" s="5784" t="s">
        <v>2128</v>
      </c>
      <c r="B5" s="7030" t="s">
        <v>2121</v>
      </c>
      <c r="C5" s="7031"/>
      <c r="D5" s="7031"/>
      <c r="E5" s="7031"/>
      <c r="F5" s="7031"/>
      <c r="G5" s="7031"/>
      <c r="H5" s="7031"/>
      <c r="I5" s="7031"/>
      <c r="J5" s="7031"/>
      <c r="K5" s="7031"/>
      <c r="L5" s="7031"/>
      <c r="M5" s="7032"/>
    </row>
    <row r="6" spans="1:13" s="5768" customFormat="1" ht="30" customHeight="1">
      <c r="A6" s="5784" t="s">
        <v>2129</v>
      </c>
      <c r="B6" s="7030" t="s">
        <v>2122</v>
      </c>
      <c r="C6" s="7031"/>
      <c r="D6" s="7031"/>
      <c r="E6" s="7031"/>
      <c r="F6" s="7031"/>
      <c r="G6" s="7031"/>
      <c r="H6" s="7031"/>
      <c r="I6" s="7031"/>
      <c r="J6" s="7031"/>
      <c r="K6" s="7031"/>
      <c r="L6" s="7031"/>
      <c r="M6" s="7032"/>
    </row>
    <row r="7" spans="1:13" s="5768" customFormat="1" ht="30" customHeight="1">
      <c r="A7" s="5784" t="s">
        <v>2130</v>
      </c>
      <c r="B7" s="7030" t="s">
        <v>2123</v>
      </c>
      <c r="C7" s="7031"/>
      <c r="D7" s="7031"/>
      <c r="E7" s="7031"/>
      <c r="F7" s="7031"/>
      <c r="G7" s="7031"/>
      <c r="H7" s="7031"/>
      <c r="I7" s="7031"/>
      <c r="J7" s="7031"/>
      <c r="K7" s="7031"/>
      <c r="L7" s="7031"/>
      <c r="M7" s="7032"/>
    </row>
    <row r="8" spans="1:13" s="5768" customFormat="1" ht="30" customHeight="1" thickBot="1">
      <c r="A8" s="5785" t="s">
        <v>2131</v>
      </c>
      <c r="B8" s="7005" t="s">
        <v>2124</v>
      </c>
      <c r="C8" s="7033"/>
      <c r="D8" s="7033"/>
      <c r="E8" s="7033"/>
      <c r="F8" s="7033"/>
      <c r="G8" s="7033"/>
      <c r="H8" s="7033"/>
      <c r="I8" s="7033"/>
      <c r="J8" s="7033"/>
      <c r="K8" s="7033"/>
      <c r="L8" s="7033"/>
      <c r="M8" s="7034"/>
    </row>
    <row r="9" spans="1:13" ht="18.95" customHeight="1" thickTop="1"/>
  </sheetData>
  <mergeCells count="8">
    <mergeCell ref="B6:M6"/>
    <mergeCell ref="B7:M7"/>
    <mergeCell ref="B8:M8"/>
    <mergeCell ref="A1:M1"/>
    <mergeCell ref="B2:M2"/>
    <mergeCell ref="B3:M3"/>
    <mergeCell ref="B4:M4"/>
    <mergeCell ref="B5:M5"/>
  </mergeCells>
  <pageMargins left="0.70866141732283472" right="0.70866141732283472" top="0.74803149606299213" bottom="0.74803149606299213" header="0.31496062992125984" footer="0.31496062992125984"/>
  <pageSetup paperSize="9" scale="65" fitToHeight="0" orientation="landscape" r:id="rId1"/>
  <headerFooter alignWithMargins="0">
    <oddFooter>&amp;R133</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0"/>
  <sheetViews>
    <sheetView view="pageBreakPreview" zoomScale="60" zoomScaleNormal="85" workbookViewId="0">
      <selection activeCell="A15" sqref="A15:N15"/>
    </sheetView>
  </sheetViews>
  <sheetFormatPr defaultRowHeight="12.75"/>
  <cols>
    <col min="1" max="1" width="15.7109375" style="32" customWidth="1"/>
    <col min="2" max="2" width="11.85546875" style="32" customWidth="1"/>
    <col min="3" max="3" width="11.5703125" style="32" customWidth="1"/>
    <col min="4" max="5" width="12.140625" style="32" customWidth="1"/>
    <col min="6" max="6" width="10.5703125" style="32" customWidth="1"/>
    <col min="7" max="7" width="11" style="32" customWidth="1"/>
    <col min="8" max="8" width="10.7109375" style="32" customWidth="1"/>
    <col min="9" max="9" width="12.28515625" style="32" customWidth="1"/>
    <col min="10" max="10" width="11.42578125" style="32" customWidth="1"/>
    <col min="11" max="11" width="13" style="32" customWidth="1"/>
    <col min="12" max="12" width="11.140625" style="32" customWidth="1"/>
    <col min="13" max="13" width="11.28515625" style="32" customWidth="1"/>
    <col min="14" max="14" width="10.7109375" style="32" customWidth="1"/>
    <col min="15" max="16384" width="9.140625" style="32"/>
  </cols>
  <sheetData>
    <row r="1" spans="1:14" ht="90" customHeight="1" thickTop="1" thickBot="1">
      <c r="A1" s="6111" t="s">
        <v>309</v>
      </c>
      <c r="B1" s="6112"/>
      <c r="C1" s="6112"/>
      <c r="D1" s="6112"/>
      <c r="E1" s="6112"/>
      <c r="F1" s="6112"/>
      <c r="G1" s="6112"/>
      <c r="H1" s="6112"/>
      <c r="I1" s="6112"/>
      <c r="J1" s="6112"/>
      <c r="K1" s="6112"/>
      <c r="L1" s="6112"/>
      <c r="M1" s="6112"/>
      <c r="N1" s="6113"/>
    </row>
    <row r="2" spans="1:14" s="5768" customFormat="1" ht="24.95" customHeight="1" thickBot="1">
      <c r="A2" s="6197" t="s">
        <v>705</v>
      </c>
      <c r="B2" s="6115"/>
      <c r="C2" s="6115"/>
      <c r="D2" s="6115"/>
      <c r="E2" s="6115"/>
      <c r="F2" s="6115"/>
      <c r="G2" s="6115"/>
      <c r="H2" s="6115"/>
      <c r="I2" s="6115"/>
      <c r="J2" s="6115"/>
      <c r="K2" s="6115"/>
      <c r="L2" s="6115"/>
      <c r="M2" s="6115"/>
      <c r="N2" s="6116"/>
    </row>
    <row r="3" spans="1:14" s="5768" customFormat="1" ht="24.95" customHeight="1">
      <c r="A3" s="5770" t="s">
        <v>308</v>
      </c>
      <c r="B3" s="6129" t="s">
        <v>296</v>
      </c>
      <c r="C3" s="6130"/>
      <c r="D3" s="6130"/>
      <c r="E3" s="6130"/>
      <c r="F3" s="6130"/>
      <c r="G3" s="6130"/>
      <c r="H3" s="6130"/>
      <c r="I3" s="6130"/>
      <c r="J3" s="6130"/>
      <c r="K3" s="6130"/>
      <c r="L3" s="6130"/>
      <c r="M3" s="6130"/>
      <c r="N3" s="6131"/>
    </row>
    <row r="4" spans="1:14" s="5768" customFormat="1" ht="24.95" customHeight="1">
      <c r="A4" s="5773" t="s">
        <v>310</v>
      </c>
      <c r="B4" s="6198" t="s">
        <v>297</v>
      </c>
      <c r="C4" s="6199"/>
      <c r="D4" s="6199"/>
      <c r="E4" s="6199"/>
      <c r="F4" s="6199"/>
      <c r="G4" s="6199"/>
      <c r="H4" s="6199"/>
      <c r="I4" s="6199"/>
      <c r="J4" s="6199"/>
      <c r="K4" s="6199"/>
      <c r="L4" s="6199"/>
      <c r="M4" s="6199"/>
      <c r="N4" s="6200"/>
    </row>
    <row r="5" spans="1:14" s="5768" customFormat="1" ht="24.95" customHeight="1">
      <c r="A5" s="5773" t="s">
        <v>311</v>
      </c>
      <c r="B5" s="6198" t="s">
        <v>298</v>
      </c>
      <c r="C5" s="6199"/>
      <c r="D5" s="6199"/>
      <c r="E5" s="6199"/>
      <c r="F5" s="6199"/>
      <c r="G5" s="6199"/>
      <c r="H5" s="6199"/>
      <c r="I5" s="6199"/>
      <c r="J5" s="6199"/>
      <c r="K5" s="6199"/>
      <c r="L5" s="6199"/>
      <c r="M5" s="6199"/>
      <c r="N5" s="6200"/>
    </row>
    <row r="6" spans="1:14" s="5768" customFormat="1" ht="24.95" customHeight="1" thickBot="1">
      <c r="A6" s="5771" t="s">
        <v>312</v>
      </c>
      <c r="B6" s="6132" t="s">
        <v>313</v>
      </c>
      <c r="C6" s="6133"/>
      <c r="D6" s="6133"/>
      <c r="E6" s="6133"/>
      <c r="F6" s="6133"/>
      <c r="G6" s="6133"/>
      <c r="H6" s="6133"/>
      <c r="I6" s="6133"/>
      <c r="J6" s="6133"/>
      <c r="K6" s="6133"/>
      <c r="L6" s="6133"/>
      <c r="M6" s="6133"/>
      <c r="N6" s="6134"/>
    </row>
    <row r="7" spans="1:14" s="5768" customFormat="1" ht="24.95" customHeight="1" thickBot="1">
      <c r="A7" s="6197" t="s">
        <v>706</v>
      </c>
      <c r="B7" s="6115"/>
      <c r="C7" s="6115"/>
      <c r="D7" s="6115"/>
      <c r="E7" s="6115"/>
      <c r="F7" s="6115"/>
      <c r="G7" s="6115"/>
      <c r="H7" s="6115"/>
      <c r="I7" s="6115"/>
      <c r="J7" s="6115"/>
      <c r="K7" s="6115"/>
      <c r="L7" s="6115"/>
      <c r="M7" s="6115"/>
      <c r="N7" s="6116"/>
    </row>
    <row r="8" spans="1:14" s="5768" customFormat="1" ht="24.95" customHeight="1">
      <c r="A8" s="5770" t="s">
        <v>314</v>
      </c>
      <c r="B8" s="6207" t="s">
        <v>299</v>
      </c>
      <c r="C8" s="6208"/>
      <c r="D8" s="6208"/>
      <c r="E8" s="6208"/>
      <c r="F8" s="6208"/>
      <c r="G8" s="6208"/>
      <c r="H8" s="6208"/>
      <c r="I8" s="6208"/>
      <c r="J8" s="6208"/>
      <c r="K8" s="6208"/>
      <c r="L8" s="6208"/>
      <c r="M8" s="6208"/>
      <c r="N8" s="6209"/>
    </row>
    <row r="9" spans="1:14" s="5768" customFormat="1" ht="24.95" customHeight="1">
      <c r="A9" s="5773" t="s">
        <v>315</v>
      </c>
      <c r="B9" s="6201" t="s">
        <v>300</v>
      </c>
      <c r="C9" s="6202"/>
      <c r="D9" s="6202"/>
      <c r="E9" s="6202"/>
      <c r="F9" s="6202"/>
      <c r="G9" s="6202"/>
      <c r="H9" s="6202"/>
      <c r="I9" s="6202"/>
      <c r="J9" s="6202"/>
      <c r="K9" s="6202"/>
      <c r="L9" s="6202"/>
      <c r="M9" s="6202"/>
      <c r="N9" s="6203"/>
    </row>
    <row r="10" spans="1:14" s="5768" customFormat="1" ht="24.95" customHeight="1" thickBot="1">
      <c r="A10" s="5771" t="s">
        <v>462</v>
      </c>
      <c r="B10" s="6210" t="s">
        <v>461</v>
      </c>
      <c r="C10" s="6211"/>
      <c r="D10" s="6211"/>
      <c r="E10" s="6211"/>
      <c r="F10" s="6211"/>
      <c r="G10" s="6211"/>
      <c r="H10" s="6211"/>
      <c r="I10" s="6211"/>
      <c r="J10" s="6211"/>
      <c r="K10" s="6211"/>
      <c r="L10" s="6211"/>
      <c r="M10" s="6211"/>
      <c r="N10" s="6212"/>
    </row>
    <row r="11" spans="1:14" s="5768" customFormat="1" ht="24.95" customHeight="1" thickBot="1">
      <c r="A11" s="6197" t="s">
        <v>707</v>
      </c>
      <c r="B11" s="6115"/>
      <c r="C11" s="6115"/>
      <c r="D11" s="6115"/>
      <c r="E11" s="6115"/>
      <c r="F11" s="6115"/>
      <c r="G11" s="6115"/>
      <c r="H11" s="6115"/>
      <c r="I11" s="6115"/>
      <c r="J11" s="6115"/>
      <c r="K11" s="6115"/>
      <c r="L11" s="6115"/>
      <c r="M11" s="6115"/>
      <c r="N11" s="6116"/>
    </row>
    <row r="12" spans="1:14" s="5768" customFormat="1" ht="24.95" customHeight="1">
      <c r="A12" s="5770" t="s">
        <v>478</v>
      </c>
      <c r="B12" s="6207" t="s">
        <v>479</v>
      </c>
      <c r="C12" s="6208"/>
      <c r="D12" s="6208"/>
      <c r="E12" s="6208"/>
      <c r="F12" s="6208"/>
      <c r="G12" s="6208"/>
      <c r="H12" s="6208"/>
      <c r="I12" s="6208"/>
      <c r="J12" s="6208"/>
      <c r="K12" s="6208"/>
      <c r="L12" s="6208"/>
      <c r="M12" s="6208"/>
      <c r="N12" s="6209"/>
    </row>
    <row r="13" spans="1:14" s="5768" customFormat="1" ht="24.95" customHeight="1">
      <c r="A13" s="5773" t="s">
        <v>480</v>
      </c>
      <c r="B13" s="6201" t="s">
        <v>476</v>
      </c>
      <c r="C13" s="6202"/>
      <c r="D13" s="6202"/>
      <c r="E13" s="6202"/>
      <c r="F13" s="6202"/>
      <c r="G13" s="6202"/>
      <c r="H13" s="6202"/>
      <c r="I13" s="6202"/>
      <c r="J13" s="6202"/>
      <c r="K13" s="6202"/>
      <c r="L13" s="6202"/>
      <c r="M13" s="6202"/>
      <c r="N13" s="6203"/>
    </row>
    <row r="14" spans="1:14" s="5768" customFormat="1" ht="24.95" customHeight="1" thickBot="1">
      <c r="A14" s="5771" t="s">
        <v>481</v>
      </c>
      <c r="B14" s="6210" t="s">
        <v>477</v>
      </c>
      <c r="C14" s="6211"/>
      <c r="D14" s="6211"/>
      <c r="E14" s="6211"/>
      <c r="F14" s="6211"/>
      <c r="G14" s="6211"/>
      <c r="H14" s="6211"/>
      <c r="I14" s="6211"/>
      <c r="J14" s="6211"/>
      <c r="K14" s="6211"/>
      <c r="L14" s="6211"/>
      <c r="M14" s="6211"/>
      <c r="N14" s="6212"/>
    </row>
    <row r="15" spans="1:14" s="5768" customFormat="1" ht="24.95" customHeight="1" thickBot="1">
      <c r="A15" s="6197" t="s">
        <v>708</v>
      </c>
      <c r="B15" s="6115"/>
      <c r="C15" s="6115"/>
      <c r="D15" s="6115"/>
      <c r="E15" s="6115"/>
      <c r="F15" s="6115"/>
      <c r="G15" s="6115"/>
      <c r="H15" s="6115"/>
      <c r="I15" s="6115"/>
      <c r="J15" s="6115"/>
      <c r="K15" s="6115"/>
      <c r="L15" s="6115"/>
      <c r="M15" s="6115"/>
      <c r="N15" s="6116"/>
    </row>
    <row r="16" spans="1:14" s="5768" customFormat="1" ht="24.95" customHeight="1">
      <c r="A16" s="5770" t="s">
        <v>628</v>
      </c>
      <c r="B16" s="6207" t="s">
        <v>622</v>
      </c>
      <c r="C16" s="6208"/>
      <c r="D16" s="6208"/>
      <c r="E16" s="6208"/>
      <c r="F16" s="6208"/>
      <c r="G16" s="6208"/>
      <c r="H16" s="6208"/>
      <c r="I16" s="6208"/>
      <c r="J16" s="6208"/>
      <c r="K16" s="6208"/>
      <c r="L16" s="6208"/>
      <c r="M16" s="6208"/>
      <c r="N16" s="6209"/>
    </row>
    <row r="17" spans="1:14" s="5768" customFormat="1" ht="24.95" customHeight="1">
      <c r="A17" s="5773" t="s">
        <v>629</v>
      </c>
      <c r="B17" s="6201" t="s">
        <v>623</v>
      </c>
      <c r="C17" s="6202"/>
      <c r="D17" s="6202"/>
      <c r="E17" s="6202"/>
      <c r="F17" s="6202"/>
      <c r="G17" s="6202"/>
      <c r="H17" s="6202"/>
      <c r="I17" s="6202"/>
      <c r="J17" s="6202"/>
      <c r="K17" s="6202"/>
      <c r="L17" s="6202"/>
      <c r="M17" s="6202"/>
      <c r="N17" s="6203"/>
    </row>
    <row r="18" spans="1:14" s="5768" customFormat="1" ht="24.95" customHeight="1">
      <c r="A18" s="5773" t="s">
        <v>630</v>
      </c>
      <c r="B18" s="6201" t="s">
        <v>625</v>
      </c>
      <c r="C18" s="6202"/>
      <c r="D18" s="6202"/>
      <c r="E18" s="6202"/>
      <c r="F18" s="6202"/>
      <c r="G18" s="6202"/>
      <c r="H18" s="6202"/>
      <c r="I18" s="6202"/>
      <c r="J18" s="6202"/>
      <c r="K18" s="6202"/>
      <c r="L18" s="6202"/>
      <c r="M18" s="6202"/>
      <c r="N18" s="6203"/>
    </row>
    <row r="19" spans="1:14" s="5768" customFormat="1" ht="24.95" customHeight="1" thickBot="1">
      <c r="A19" s="5772" t="s">
        <v>631</v>
      </c>
      <c r="B19" s="6204" t="s">
        <v>627</v>
      </c>
      <c r="C19" s="6205"/>
      <c r="D19" s="6205"/>
      <c r="E19" s="6205"/>
      <c r="F19" s="6205"/>
      <c r="G19" s="6205"/>
      <c r="H19" s="6205"/>
      <c r="I19" s="6205"/>
      <c r="J19" s="6205"/>
      <c r="K19" s="6205"/>
      <c r="L19" s="6205"/>
      <c r="M19" s="6205"/>
      <c r="N19" s="6206"/>
    </row>
    <row r="20" spans="1:14" ht="18.95" customHeight="1" thickTop="1"/>
  </sheetData>
  <mergeCells count="19">
    <mergeCell ref="B18:N18"/>
    <mergeCell ref="B19:N19"/>
    <mergeCell ref="B17:N17"/>
    <mergeCell ref="B6:N6"/>
    <mergeCell ref="A7:N7"/>
    <mergeCell ref="B8:N8"/>
    <mergeCell ref="B9:N9"/>
    <mergeCell ref="B10:N10"/>
    <mergeCell ref="A11:N11"/>
    <mergeCell ref="B12:N12"/>
    <mergeCell ref="B13:N13"/>
    <mergeCell ref="B14:N14"/>
    <mergeCell ref="A15:N15"/>
    <mergeCell ref="B16:N16"/>
    <mergeCell ref="A1:N1"/>
    <mergeCell ref="A2:N2"/>
    <mergeCell ref="B3:N3"/>
    <mergeCell ref="B4:N4"/>
    <mergeCell ref="B5:N5"/>
  </mergeCells>
  <hyperlinks>
    <hyperlink ref="B4:K4" location="'TABLO 2'!A1" display="YILLAR İTİBARİYLE NÜFUSUN İLÇELERE GÖRE DAĞILIMI (2009-2013)"/>
    <hyperlink ref="B5:K5" location="'TABLO 3'!A1" display="YILLAR İTİBARİYLE KAYSERİ İLİ YAŞ GRUBU VE CİNSİYETE GÖRE NÜFUS DAĞILIMI (2009-2013)"/>
    <hyperlink ref="B8:K8" location="'TABLO 5'!A1" display="YILLAR İTİBARİYLE BELEDİYE TEŞKİLATI OLAN YERLEŞİM YERLERİNİN NÜFUSU(2009-2013)"/>
    <hyperlink ref="B3:K3" location="'TABLO 1'!A1" display="YILLAR İTİBARİYLE NÜFUS İŞLEMLERİ SAYILARI (2009-2012)"/>
    <hyperlink ref="B6:K6" location="'TABLO LİSTESİ'!A1" display="İLÇE, YAŞ GRUBU VE CİNSİYETE GÖRE NÜFUS DAĞILIMI (2009-2013)"/>
    <hyperlink ref="B9:K9" location="'TABLO 6'!A1" display="YILLAR İTİBARİYLE CİNSİYETE GÖRE İL/İLÇE VE BELDE/KÖY NÜFUS DAĞILIMI (2007-2013)"/>
    <hyperlink ref="B10:J10" location="'TABLO 1'!A1" display="YILLAR İTİBARİYLE BELEDİYE VE KÖYLERİN İLÇELERE GÖRE DAĞILIMI(2009-2013)"/>
    <hyperlink ref="B12:L12" location="'TABLO LİSTESİ'!A1" display="SİYASİ PARTİ TEŞKİLATLARININ DAĞILIMI (2009-2013)"/>
    <hyperlink ref="B13:L13" location="'TABLO 2'!A1" display="YILLAR İTİBARİYLE İŞÇİ SENDİKALARI TEŞKİLAT VE ÜYE SAYILARI (2009-2013)"/>
    <hyperlink ref="B14:L14" location="'TABLO 3'!A1" display="YILLAR İTİBARİYLE MEMUR SENDİKALARI TEŞKİLAT VE ÜYE SAYILARI (2009-2013)"/>
    <hyperlink ref="B16:L16" location="'TABLO 1'!A1" display="YILLAR İTİBARİYLE MÜFTÜLÜK KADRO VE PERSONEL DURUMU (2009-2013)"/>
    <hyperlink ref="B17:L17" location="'TABLO 2'!A1" display="YILLAR İTİBARİYLE DİNİ GÖREVLİ DURUMU (2009-2013)"/>
  </hyperlinks>
  <pageMargins left="0.70866141732283472" right="0.70866141732283472" top="0.74803149606299213" bottom="0.74803149606299213" header="0.31496062992125984" footer="0.31496062992125984"/>
  <pageSetup paperSize="9" scale="80" fitToHeight="0" orientation="landscape" r:id="rId1"/>
  <headerFooter alignWithMargins="0">
    <oddFooter>&amp;R8</oddFooter>
  </headerFooter>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yfa131">
    <pageSetUpPr fitToPage="1"/>
  </sheetPr>
  <dimension ref="A1:H62"/>
  <sheetViews>
    <sheetView view="pageBreakPreview" zoomScale="60" zoomScaleNormal="100" workbookViewId="0">
      <selection activeCell="H15" sqref="H15"/>
    </sheetView>
  </sheetViews>
  <sheetFormatPr defaultRowHeight="12.75"/>
  <cols>
    <col min="1" max="1" width="22.28515625" style="2271" customWidth="1"/>
    <col min="2" max="2" width="27.28515625" style="2271" customWidth="1"/>
    <col min="3" max="8" width="30.7109375" style="2271" customWidth="1"/>
    <col min="9" max="257" width="9.140625" style="2271"/>
    <col min="258" max="258" width="13.140625" style="2271" customWidth="1"/>
    <col min="259" max="264" width="15.85546875" style="2271" customWidth="1"/>
    <col min="265" max="513" width="9.140625" style="2271"/>
    <col min="514" max="514" width="13.140625" style="2271" customWidth="1"/>
    <col min="515" max="520" width="15.85546875" style="2271" customWidth="1"/>
    <col min="521" max="769" width="9.140625" style="2271"/>
    <col min="770" max="770" width="13.140625" style="2271" customWidth="1"/>
    <col min="771" max="776" width="15.85546875" style="2271" customWidth="1"/>
    <col min="777" max="1025" width="9.140625" style="2271"/>
    <col min="1026" max="1026" width="13.140625" style="2271" customWidth="1"/>
    <col min="1027" max="1032" width="15.85546875" style="2271" customWidth="1"/>
    <col min="1033" max="1281" width="9.140625" style="2271"/>
    <col min="1282" max="1282" width="13.140625" style="2271" customWidth="1"/>
    <col min="1283" max="1288" width="15.85546875" style="2271" customWidth="1"/>
    <col min="1289" max="1537" width="9.140625" style="2271"/>
    <col min="1538" max="1538" width="13.140625" style="2271" customWidth="1"/>
    <col min="1539" max="1544" width="15.85546875" style="2271" customWidth="1"/>
    <col min="1545" max="1793" width="9.140625" style="2271"/>
    <col min="1794" max="1794" width="13.140625" style="2271" customWidth="1"/>
    <col min="1795" max="1800" width="15.85546875" style="2271" customWidth="1"/>
    <col min="1801" max="2049" width="9.140625" style="2271"/>
    <col min="2050" max="2050" width="13.140625" style="2271" customWidth="1"/>
    <col min="2051" max="2056" width="15.85546875" style="2271" customWidth="1"/>
    <col min="2057" max="2305" width="9.140625" style="2271"/>
    <col min="2306" max="2306" width="13.140625" style="2271" customWidth="1"/>
    <col min="2307" max="2312" width="15.85546875" style="2271" customWidth="1"/>
    <col min="2313" max="2561" width="9.140625" style="2271"/>
    <col min="2562" max="2562" width="13.140625" style="2271" customWidth="1"/>
    <col min="2563" max="2568" width="15.85546875" style="2271" customWidth="1"/>
    <col min="2569" max="2817" width="9.140625" style="2271"/>
    <col min="2818" max="2818" width="13.140625" style="2271" customWidth="1"/>
    <col min="2819" max="2824" width="15.85546875" style="2271" customWidth="1"/>
    <col min="2825" max="3073" width="9.140625" style="2271"/>
    <col min="3074" max="3074" width="13.140625" style="2271" customWidth="1"/>
    <col min="3075" max="3080" width="15.85546875" style="2271" customWidth="1"/>
    <col min="3081" max="3329" width="9.140625" style="2271"/>
    <col min="3330" max="3330" width="13.140625" style="2271" customWidth="1"/>
    <col min="3331" max="3336" width="15.85546875" style="2271" customWidth="1"/>
    <col min="3337" max="3585" width="9.140625" style="2271"/>
    <col min="3586" max="3586" width="13.140625" style="2271" customWidth="1"/>
    <col min="3587" max="3592" width="15.85546875" style="2271" customWidth="1"/>
    <col min="3593" max="3841" width="9.140625" style="2271"/>
    <col min="3842" max="3842" width="13.140625" style="2271" customWidth="1"/>
    <col min="3843" max="3848" width="15.85546875" style="2271" customWidth="1"/>
    <col min="3849" max="4097" width="9.140625" style="2271"/>
    <col min="4098" max="4098" width="13.140625" style="2271" customWidth="1"/>
    <col min="4099" max="4104" width="15.85546875" style="2271" customWidth="1"/>
    <col min="4105" max="4353" width="9.140625" style="2271"/>
    <col min="4354" max="4354" width="13.140625" style="2271" customWidth="1"/>
    <col min="4355" max="4360" width="15.85546875" style="2271" customWidth="1"/>
    <col min="4361" max="4609" width="9.140625" style="2271"/>
    <col min="4610" max="4610" width="13.140625" style="2271" customWidth="1"/>
    <col min="4611" max="4616" width="15.85546875" style="2271" customWidth="1"/>
    <col min="4617" max="4865" width="9.140625" style="2271"/>
    <col min="4866" max="4866" width="13.140625" style="2271" customWidth="1"/>
    <col min="4867" max="4872" width="15.85546875" style="2271" customWidth="1"/>
    <col min="4873" max="5121" width="9.140625" style="2271"/>
    <col min="5122" max="5122" width="13.140625" style="2271" customWidth="1"/>
    <col min="5123" max="5128" width="15.85546875" style="2271" customWidth="1"/>
    <col min="5129" max="5377" width="9.140625" style="2271"/>
    <col min="5378" max="5378" width="13.140625" style="2271" customWidth="1"/>
    <col min="5379" max="5384" width="15.85546875" style="2271" customWidth="1"/>
    <col min="5385" max="5633" width="9.140625" style="2271"/>
    <col min="5634" max="5634" width="13.140625" style="2271" customWidth="1"/>
    <col min="5635" max="5640" width="15.85546875" style="2271" customWidth="1"/>
    <col min="5641" max="5889" width="9.140625" style="2271"/>
    <col min="5890" max="5890" width="13.140625" style="2271" customWidth="1"/>
    <col min="5891" max="5896" width="15.85546875" style="2271" customWidth="1"/>
    <col min="5897" max="6145" width="9.140625" style="2271"/>
    <col min="6146" max="6146" width="13.140625" style="2271" customWidth="1"/>
    <col min="6147" max="6152" width="15.85546875" style="2271" customWidth="1"/>
    <col min="6153" max="6401" width="9.140625" style="2271"/>
    <col min="6402" max="6402" width="13.140625" style="2271" customWidth="1"/>
    <col min="6403" max="6408" width="15.85546875" style="2271" customWidth="1"/>
    <col min="6409" max="6657" width="9.140625" style="2271"/>
    <col min="6658" max="6658" width="13.140625" style="2271" customWidth="1"/>
    <col min="6659" max="6664" width="15.85546875" style="2271" customWidth="1"/>
    <col min="6665" max="6913" width="9.140625" style="2271"/>
    <col min="6914" max="6914" width="13.140625" style="2271" customWidth="1"/>
    <col min="6915" max="6920" width="15.85546875" style="2271" customWidth="1"/>
    <col min="6921" max="7169" width="9.140625" style="2271"/>
    <col min="7170" max="7170" width="13.140625" style="2271" customWidth="1"/>
    <col min="7171" max="7176" width="15.85546875" style="2271" customWidth="1"/>
    <col min="7177" max="7425" width="9.140625" style="2271"/>
    <col min="7426" max="7426" width="13.140625" style="2271" customWidth="1"/>
    <col min="7427" max="7432" width="15.85546875" style="2271" customWidth="1"/>
    <col min="7433" max="7681" width="9.140625" style="2271"/>
    <col min="7682" max="7682" width="13.140625" style="2271" customWidth="1"/>
    <col min="7683" max="7688" width="15.85546875" style="2271" customWidth="1"/>
    <col min="7689" max="7937" width="9.140625" style="2271"/>
    <col min="7938" max="7938" width="13.140625" style="2271" customWidth="1"/>
    <col min="7939" max="7944" width="15.85546875" style="2271" customWidth="1"/>
    <col min="7945" max="8193" width="9.140625" style="2271"/>
    <col min="8194" max="8194" width="13.140625" style="2271" customWidth="1"/>
    <col min="8195" max="8200" width="15.85546875" style="2271" customWidth="1"/>
    <col min="8201" max="8449" width="9.140625" style="2271"/>
    <col min="8450" max="8450" width="13.140625" style="2271" customWidth="1"/>
    <col min="8451" max="8456" width="15.85546875" style="2271" customWidth="1"/>
    <col min="8457" max="8705" width="9.140625" style="2271"/>
    <col min="8706" max="8706" width="13.140625" style="2271" customWidth="1"/>
    <col min="8707" max="8712" width="15.85546875" style="2271" customWidth="1"/>
    <col min="8713" max="8961" width="9.140625" style="2271"/>
    <col min="8962" max="8962" width="13.140625" style="2271" customWidth="1"/>
    <col min="8963" max="8968" width="15.85546875" style="2271" customWidth="1"/>
    <col min="8969" max="9217" width="9.140625" style="2271"/>
    <col min="9218" max="9218" width="13.140625" style="2271" customWidth="1"/>
    <col min="9219" max="9224" width="15.85546875" style="2271" customWidth="1"/>
    <col min="9225" max="9473" width="9.140625" style="2271"/>
    <col min="9474" max="9474" width="13.140625" style="2271" customWidth="1"/>
    <col min="9475" max="9480" width="15.85546875" style="2271" customWidth="1"/>
    <col min="9481" max="9729" width="9.140625" style="2271"/>
    <col min="9730" max="9730" width="13.140625" style="2271" customWidth="1"/>
    <col min="9731" max="9736" width="15.85546875" style="2271" customWidth="1"/>
    <col min="9737" max="9985" width="9.140625" style="2271"/>
    <col min="9986" max="9986" width="13.140625" style="2271" customWidth="1"/>
    <col min="9987" max="9992" width="15.85546875" style="2271" customWidth="1"/>
    <col min="9993" max="10241" width="9.140625" style="2271"/>
    <col min="10242" max="10242" width="13.140625" style="2271" customWidth="1"/>
    <col min="10243" max="10248" width="15.85546875" style="2271" customWidth="1"/>
    <col min="10249" max="10497" width="9.140625" style="2271"/>
    <col min="10498" max="10498" width="13.140625" style="2271" customWidth="1"/>
    <col min="10499" max="10504" width="15.85546875" style="2271" customWidth="1"/>
    <col min="10505" max="10753" width="9.140625" style="2271"/>
    <col min="10754" max="10754" width="13.140625" style="2271" customWidth="1"/>
    <col min="10755" max="10760" width="15.85546875" style="2271" customWidth="1"/>
    <col min="10761" max="11009" width="9.140625" style="2271"/>
    <col min="11010" max="11010" width="13.140625" style="2271" customWidth="1"/>
    <col min="11011" max="11016" width="15.85546875" style="2271" customWidth="1"/>
    <col min="11017" max="11265" width="9.140625" style="2271"/>
    <col min="11266" max="11266" width="13.140625" style="2271" customWidth="1"/>
    <col min="11267" max="11272" width="15.85546875" style="2271" customWidth="1"/>
    <col min="11273" max="11521" width="9.140625" style="2271"/>
    <col min="11522" max="11522" width="13.140625" style="2271" customWidth="1"/>
    <col min="11523" max="11528" width="15.85546875" style="2271" customWidth="1"/>
    <col min="11529" max="11777" width="9.140625" style="2271"/>
    <col min="11778" max="11778" width="13.140625" style="2271" customWidth="1"/>
    <col min="11779" max="11784" width="15.85546875" style="2271" customWidth="1"/>
    <col min="11785" max="12033" width="9.140625" style="2271"/>
    <col min="12034" max="12034" width="13.140625" style="2271" customWidth="1"/>
    <col min="12035" max="12040" width="15.85546875" style="2271" customWidth="1"/>
    <col min="12041" max="12289" width="9.140625" style="2271"/>
    <col min="12290" max="12290" width="13.140625" style="2271" customWidth="1"/>
    <col min="12291" max="12296" width="15.85546875" style="2271" customWidth="1"/>
    <col min="12297" max="12545" width="9.140625" style="2271"/>
    <col min="12546" max="12546" width="13.140625" style="2271" customWidth="1"/>
    <col min="12547" max="12552" width="15.85546875" style="2271" customWidth="1"/>
    <col min="12553" max="12801" width="9.140625" style="2271"/>
    <col min="12802" max="12802" width="13.140625" style="2271" customWidth="1"/>
    <col min="12803" max="12808" width="15.85546875" style="2271" customWidth="1"/>
    <col min="12809" max="13057" width="9.140625" style="2271"/>
    <col min="13058" max="13058" width="13.140625" style="2271" customWidth="1"/>
    <col min="13059" max="13064" width="15.85546875" style="2271" customWidth="1"/>
    <col min="13065" max="13313" width="9.140625" style="2271"/>
    <col min="13314" max="13314" width="13.140625" style="2271" customWidth="1"/>
    <col min="13315" max="13320" width="15.85546875" style="2271" customWidth="1"/>
    <col min="13321" max="13569" width="9.140625" style="2271"/>
    <col min="13570" max="13570" width="13.140625" style="2271" customWidth="1"/>
    <col min="13571" max="13576" width="15.85546875" style="2271" customWidth="1"/>
    <col min="13577" max="13825" width="9.140625" style="2271"/>
    <col min="13826" max="13826" width="13.140625" style="2271" customWidth="1"/>
    <col min="13827" max="13832" width="15.85546875" style="2271" customWidth="1"/>
    <col min="13833" max="14081" width="9.140625" style="2271"/>
    <col min="14082" max="14082" width="13.140625" style="2271" customWidth="1"/>
    <col min="14083" max="14088" width="15.85546875" style="2271" customWidth="1"/>
    <col min="14089" max="14337" width="9.140625" style="2271"/>
    <col min="14338" max="14338" width="13.140625" style="2271" customWidth="1"/>
    <col min="14339" max="14344" width="15.85546875" style="2271" customWidth="1"/>
    <col min="14345" max="14593" width="9.140625" style="2271"/>
    <col min="14594" max="14594" width="13.140625" style="2271" customWidth="1"/>
    <col min="14595" max="14600" width="15.85546875" style="2271" customWidth="1"/>
    <col min="14601" max="14849" width="9.140625" style="2271"/>
    <col min="14850" max="14850" width="13.140625" style="2271" customWidth="1"/>
    <col min="14851" max="14856" width="15.85546875" style="2271" customWidth="1"/>
    <col min="14857" max="15105" width="9.140625" style="2271"/>
    <col min="15106" max="15106" width="13.140625" style="2271" customWidth="1"/>
    <col min="15107" max="15112" width="15.85546875" style="2271" customWidth="1"/>
    <col min="15113" max="15361" width="9.140625" style="2271"/>
    <col min="15362" max="15362" width="13.140625" style="2271" customWidth="1"/>
    <col min="15363" max="15368" width="15.85546875" style="2271" customWidth="1"/>
    <col min="15369" max="15617" width="9.140625" style="2271"/>
    <col min="15618" max="15618" width="13.140625" style="2271" customWidth="1"/>
    <col min="15619" max="15624" width="15.85546875" style="2271" customWidth="1"/>
    <col min="15625" max="15873" width="9.140625" style="2271"/>
    <col min="15874" max="15874" width="13.140625" style="2271" customWidth="1"/>
    <col min="15875" max="15880" width="15.85546875" style="2271" customWidth="1"/>
    <col min="15881" max="16129" width="9.140625" style="2271"/>
    <col min="16130" max="16130" width="13.140625" style="2271" customWidth="1"/>
    <col min="16131" max="16136" width="15.85546875" style="2271" customWidth="1"/>
    <col min="16137" max="16384" width="9.140625" style="2271"/>
  </cols>
  <sheetData>
    <row r="1" spans="1:8" s="2269" customFormat="1" ht="15" thickBot="1">
      <c r="A1" s="2268" t="s">
        <v>0</v>
      </c>
      <c r="H1" s="2270" t="s">
        <v>1</v>
      </c>
    </row>
    <row r="2" spans="1:8" ht="22.5" customHeight="1" thickTop="1" thickBot="1">
      <c r="A2" s="7037" t="s">
        <v>2175</v>
      </c>
      <c r="B2" s="7038"/>
      <c r="C2" s="7038"/>
      <c r="D2" s="7038"/>
      <c r="E2" s="7038"/>
      <c r="F2" s="7038"/>
      <c r="G2" s="7038"/>
      <c r="H2" s="7039"/>
    </row>
    <row r="3" spans="1:8" ht="30" customHeight="1" thickBot="1">
      <c r="A3" s="7040" t="s">
        <v>2118</v>
      </c>
      <c r="B3" s="7041"/>
      <c r="C3" s="7041"/>
      <c r="D3" s="7041"/>
      <c r="E3" s="7041"/>
      <c r="F3" s="7041"/>
      <c r="G3" s="7041"/>
      <c r="H3" s="7042"/>
    </row>
    <row r="4" spans="1:8" ht="24" customHeight="1" thickBot="1">
      <c r="A4" s="7043" t="s">
        <v>12</v>
      </c>
      <c r="B4" s="7045" t="s">
        <v>2132</v>
      </c>
      <c r="C4" s="7047" t="s">
        <v>2133</v>
      </c>
      <c r="D4" s="7047"/>
      <c r="E4" s="7047"/>
      <c r="F4" s="7048" t="s">
        <v>2134</v>
      </c>
      <c r="G4" s="7041"/>
      <c r="H4" s="7042"/>
    </row>
    <row r="5" spans="1:8" ht="26.25" customHeight="1" thickBot="1">
      <c r="A5" s="7044"/>
      <c r="B5" s="7046"/>
      <c r="C5" s="2272" t="s">
        <v>5</v>
      </c>
      <c r="D5" s="2273" t="s">
        <v>10</v>
      </c>
      <c r="E5" s="2274" t="s">
        <v>13</v>
      </c>
      <c r="F5" s="2275" t="s">
        <v>5</v>
      </c>
      <c r="G5" s="2273" t="s">
        <v>10</v>
      </c>
      <c r="H5" s="2276" t="s">
        <v>13</v>
      </c>
    </row>
    <row r="6" spans="1:8" ht="18.95" customHeight="1" thickBot="1">
      <c r="A6" s="2277">
        <v>2006</v>
      </c>
      <c r="B6" s="2278" t="s">
        <v>25</v>
      </c>
      <c r="C6" s="2279">
        <v>1019</v>
      </c>
      <c r="D6" s="2280">
        <v>870</v>
      </c>
      <c r="E6" s="2281">
        <v>1141</v>
      </c>
      <c r="F6" s="2279">
        <v>103</v>
      </c>
      <c r="G6" s="2280">
        <v>136</v>
      </c>
      <c r="H6" s="2282">
        <v>89</v>
      </c>
    </row>
    <row r="7" spans="1:8" ht="14.1" customHeight="1">
      <c r="A7" s="7052">
        <v>2007</v>
      </c>
      <c r="B7" s="2283" t="s">
        <v>14</v>
      </c>
      <c r="C7" s="2284">
        <v>1602</v>
      </c>
      <c r="D7" s="2285">
        <v>953</v>
      </c>
      <c r="E7" s="2286">
        <v>1452</v>
      </c>
      <c r="F7" s="2284">
        <v>81</v>
      </c>
      <c r="G7" s="2285">
        <v>114</v>
      </c>
      <c r="H7" s="2287">
        <v>73</v>
      </c>
    </row>
    <row r="8" spans="1:8" ht="14.1" customHeight="1">
      <c r="A8" s="7053"/>
      <c r="B8" s="2288" t="s">
        <v>15</v>
      </c>
      <c r="C8" s="2289">
        <v>1592</v>
      </c>
      <c r="D8" s="2290">
        <v>922</v>
      </c>
      <c r="E8" s="2291">
        <v>1238</v>
      </c>
      <c r="F8" s="2289">
        <v>53</v>
      </c>
      <c r="G8" s="2290">
        <v>114</v>
      </c>
      <c r="H8" s="2292">
        <v>58</v>
      </c>
    </row>
    <row r="9" spans="1:8" ht="14.1" customHeight="1">
      <c r="A9" s="7053"/>
      <c r="B9" s="2288" t="s">
        <v>16</v>
      </c>
      <c r="C9" s="2289">
        <v>2657</v>
      </c>
      <c r="D9" s="2290">
        <v>1042</v>
      </c>
      <c r="E9" s="2291">
        <v>1221</v>
      </c>
      <c r="F9" s="2289">
        <v>106</v>
      </c>
      <c r="G9" s="2290">
        <v>131</v>
      </c>
      <c r="H9" s="2292">
        <v>75</v>
      </c>
    </row>
    <row r="10" spans="1:8" ht="14.1" customHeight="1">
      <c r="A10" s="7053"/>
      <c r="B10" s="2288" t="s">
        <v>17</v>
      </c>
      <c r="C10" s="2289">
        <v>1718</v>
      </c>
      <c r="D10" s="2290">
        <v>1222</v>
      </c>
      <c r="E10" s="2291">
        <v>1166</v>
      </c>
      <c r="F10" s="2289">
        <v>339</v>
      </c>
      <c r="G10" s="2290">
        <v>305</v>
      </c>
      <c r="H10" s="2292">
        <v>132</v>
      </c>
    </row>
    <row r="11" spans="1:8" ht="14.1" customHeight="1">
      <c r="A11" s="7053"/>
      <c r="B11" s="2288" t="s">
        <v>18</v>
      </c>
      <c r="C11" s="2289">
        <v>1690</v>
      </c>
      <c r="D11" s="2290">
        <v>1539</v>
      </c>
      <c r="E11" s="2291">
        <v>1149</v>
      </c>
      <c r="F11" s="2289">
        <v>965</v>
      </c>
      <c r="G11" s="2290">
        <v>502</v>
      </c>
      <c r="H11" s="2292">
        <v>520</v>
      </c>
    </row>
    <row r="12" spans="1:8" ht="14.1" customHeight="1">
      <c r="A12" s="7053"/>
      <c r="B12" s="2288" t="s">
        <v>19</v>
      </c>
      <c r="C12" s="2289">
        <v>1036</v>
      </c>
      <c r="D12" s="2290">
        <v>820</v>
      </c>
      <c r="E12" s="2291">
        <v>745</v>
      </c>
      <c r="F12" s="2289">
        <v>208</v>
      </c>
      <c r="G12" s="2290">
        <v>261</v>
      </c>
      <c r="H12" s="2292">
        <v>167</v>
      </c>
    </row>
    <row r="13" spans="1:8" ht="14.1" customHeight="1">
      <c r="A13" s="7053"/>
      <c r="B13" s="2288" t="s">
        <v>20</v>
      </c>
      <c r="C13" s="2289">
        <v>1328</v>
      </c>
      <c r="D13" s="2290">
        <v>829</v>
      </c>
      <c r="E13" s="2291">
        <v>955</v>
      </c>
      <c r="F13" s="2289">
        <v>228</v>
      </c>
      <c r="G13" s="2290">
        <v>177</v>
      </c>
      <c r="H13" s="2292">
        <v>173</v>
      </c>
    </row>
    <row r="14" spans="1:8" ht="14.1" customHeight="1">
      <c r="A14" s="7053"/>
      <c r="B14" s="2288" t="s">
        <v>21</v>
      </c>
      <c r="C14" s="2289">
        <v>1043</v>
      </c>
      <c r="D14" s="2290">
        <v>1260</v>
      </c>
      <c r="E14" s="2291">
        <v>1035</v>
      </c>
      <c r="F14" s="2289">
        <v>141</v>
      </c>
      <c r="G14" s="2290">
        <v>135</v>
      </c>
      <c r="H14" s="2292">
        <v>95</v>
      </c>
    </row>
    <row r="15" spans="1:8" ht="14.1" customHeight="1">
      <c r="A15" s="7053"/>
      <c r="B15" s="2288" t="s">
        <v>22</v>
      </c>
      <c r="C15" s="2289">
        <v>856</v>
      </c>
      <c r="D15" s="2290">
        <v>938</v>
      </c>
      <c r="E15" s="2291">
        <v>641</v>
      </c>
      <c r="F15" s="2289">
        <v>147</v>
      </c>
      <c r="G15" s="2290">
        <v>152</v>
      </c>
      <c r="H15" s="2292">
        <v>90</v>
      </c>
    </row>
    <row r="16" spans="1:8" ht="14.1" customHeight="1">
      <c r="A16" s="7053"/>
      <c r="B16" s="2288" t="s">
        <v>23</v>
      </c>
      <c r="C16" s="2289">
        <v>855</v>
      </c>
      <c r="D16" s="2290">
        <v>633</v>
      </c>
      <c r="E16" s="2291">
        <v>791</v>
      </c>
      <c r="F16" s="2289">
        <v>145</v>
      </c>
      <c r="G16" s="2290">
        <v>66</v>
      </c>
      <c r="H16" s="2292">
        <v>79</v>
      </c>
    </row>
    <row r="17" spans="1:8" ht="14.1" customHeight="1">
      <c r="A17" s="7053"/>
      <c r="B17" s="2288" t="s">
        <v>24</v>
      </c>
      <c r="C17" s="2289">
        <v>1469</v>
      </c>
      <c r="D17" s="2290">
        <v>1007</v>
      </c>
      <c r="E17" s="2291">
        <v>1345</v>
      </c>
      <c r="F17" s="2289">
        <v>588</v>
      </c>
      <c r="G17" s="2290">
        <v>321</v>
      </c>
      <c r="H17" s="2292">
        <v>419</v>
      </c>
    </row>
    <row r="18" spans="1:8" ht="14.1" customHeight="1" thickBot="1">
      <c r="A18" s="7054"/>
      <c r="B18" s="2293" t="s">
        <v>25</v>
      </c>
      <c r="C18" s="2294">
        <v>836</v>
      </c>
      <c r="D18" s="2295">
        <v>608</v>
      </c>
      <c r="E18" s="2296">
        <v>749</v>
      </c>
      <c r="F18" s="2294">
        <v>231</v>
      </c>
      <c r="G18" s="2295">
        <v>174</v>
      </c>
      <c r="H18" s="2297">
        <v>249</v>
      </c>
    </row>
    <row r="19" spans="1:8" ht="14.1" customHeight="1">
      <c r="A19" s="7055">
        <v>2008</v>
      </c>
      <c r="B19" s="2298" t="s">
        <v>14</v>
      </c>
      <c r="C19" s="2299">
        <v>1621</v>
      </c>
      <c r="D19" s="2300">
        <v>1510</v>
      </c>
      <c r="E19" s="2301">
        <v>1891</v>
      </c>
      <c r="F19" s="2299">
        <v>204</v>
      </c>
      <c r="G19" s="2300">
        <v>209</v>
      </c>
      <c r="H19" s="2302">
        <v>167</v>
      </c>
    </row>
    <row r="20" spans="1:8" ht="14.1" customHeight="1">
      <c r="A20" s="7053"/>
      <c r="B20" s="2303" t="s">
        <v>15</v>
      </c>
      <c r="C20" s="2289">
        <v>3131</v>
      </c>
      <c r="D20" s="2290">
        <v>1915</v>
      </c>
      <c r="E20" s="2291">
        <v>3343</v>
      </c>
      <c r="F20" s="2289">
        <v>112</v>
      </c>
      <c r="G20" s="2290">
        <v>75</v>
      </c>
      <c r="H20" s="2292">
        <v>96</v>
      </c>
    </row>
    <row r="21" spans="1:8" ht="14.1" customHeight="1">
      <c r="A21" s="7053"/>
      <c r="B21" s="2303" t="s">
        <v>16</v>
      </c>
      <c r="C21" s="2289">
        <v>1701</v>
      </c>
      <c r="D21" s="2290">
        <v>1602</v>
      </c>
      <c r="E21" s="2291">
        <v>1598</v>
      </c>
      <c r="F21" s="2289">
        <v>127</v>
      </c>
      <c r="G21" s="2290">
        <v>72</v>
      </c>
      <c r="H21" s="2292">
        <v>187</v>
      </c>
    </row>
    <row r="22" spans="1:8" ht="14.1" customHeight="1">
      <c r="A22" s="7053"/>
      <c r="B22" s="2303" t="s">
        <v>17</v>
      </c>
      <c r="C22" s="2289">
        <v>1308</v>
      </c>
      <c r="D22" s="2290">
        <v>1276</v>
      </c>
      <c r="E22" s="2291">
        <v>1411</v>
      </c>
      <c r="F22" s="2289">
        <v>86</v>
      </c>
      <c r="G22" s="2290">
        <v>64</v>
      </c>
      <c r="H22" s="2292">
        <v>39</v>
      </c>
    </row>
    <row r="23" spans="1:8" ht="14.1" customHeight="1">
      <c r="A23" s="7053"/>
      <c r="B23" s="2303" t="s">
        <v>18</v>
      </c>
      <c r="C23" s="2289">
        <v>1494</v>
      </c>
      <c r="D23" s="2290">
        <v>1607</v>
      </c>
      <c r="E23" s="2291">
        <v>1740</v>
      </c>
      <c r="F23" s="2289">
        <v>115</v>
      </c>
      <c r="G23" s="2290">
        <v>152</v>
      </c>
      <c r="H23" s="2292">
        <v>129</v>
      </c>
    </row>
    <row r="24" spans="1:8" ht="14.1" customHeight="1">
      <c r="A24" s="7053"/>
      <c r="B24" s="2303" t="s">
        <v>19</v>
      </c>
      <c r="C24" s="2289">
        <v>1567</v>
      </c>
      <c r="D24" s="2290">
        <v>1157</v>
      </c>
      <c r="E24" s="2291">
        <v>1789</v>
      </c>
      <c r="F24" s="2289">
        <v>235</v>
      </c>
      <c r="G24" s="2290">
        <v>150</v>
      </c>
      <c r="H24" s="2292">
        <v>165</v>
      </c>
    </row>
    <row r="25" spans="1:8" ht="14.1" customHeight="1">
      <c r="A25" s="7053"/>
      <c r="B25" s="2303" t="s">
        <v>20</v>
      </c>
      <c r="C25" s="2289">
        <v>2135</v>
      </c>
      <c r="D25" s="2290">
        <v>1275</v>
      </c>
      <c r="E25" s="2291">
        <v>2140</v>
      </c>
      <c r="F25" s="2289">
        <v>745</v>
      </c>
      <c r="G25" s="2290">
        <v>177</v>
      </c>
      <c r="H25" s="2292">
        <v>166</v>
      </c>
    </row>
    <row r="26" spans="1:8" ht="14.1" customHeight="1">
      <c r="A26" s="7053"/>
      <c r="B26" s="2303" t="s">
        <v>21</v>
      </c>
      <c r="C26" s="2289">
        <v>1432</v>
      </c>
      <c r="D26" s="2290">
        <v>1233</v>
      </c>
      <c r="E26" s="2291">
        <v>1273</v>
      </c>
      <c r="F26" s="2289">
        <v>276</v>
      </c>
      <c r="G26" s="2290">
        <v>123</v>
      </c>
      <c r="H26" s="2292">
        <v>78</v>
      </c>
    </row>
    <row r="27" spans="1:8" ht="14.1" customHeight="1">
      <c r="A27" s="7053"/>
      <c r="B27" s="2303" t="s">
        <v>22</v>
      </c>
      <c r="C27" s="2289">
        <v>837</v>
      </c>
      <c r="D27" s="2290">
        <v>846</v>
      </c>
      <c r="E27" s="2291">
        <v>706</v>
      </c>
      <c r="F27" s="2289">
        <v>181</v>
      </c>
      <c r="G27" s="2290">
        <v>78</v>
      </c>
      <c r="H27" s="2292">
        <v>48</v>
      </c>
    </row>
    <row r="28" spans="1:8" ht="14.1" customHeight="1">
      <c r="A28" s="7053"/>
      <c r="B28" s="2303" t="s">
        <v>23</v>
      </c>
      <c r="C28" s="2289">
        <v>1694</v>
      </c>
      <c r="D28" s="2290">
        <v>1809</v>
      </c>
      <c r="E28" s="2291">
        <v>1864</v>
      </c>
      <c r="F28" s="2289">
        <v>88</v>
      </c>
      <c r="G28" s="2290">
        <v>74</v>
      </c>
      <c r="H28" s="2292">
        <v>251</v>
      </c>
    </row>
    <row r="29" spans="1:8" ht="14.1" customHeight="1">
      <c r="A29" s="7053"/>
      <c r="B29" s="2303" t="s">
        <v>24</v>
      </c>
      <c r="C29" s="2289">
        <v>3038</v>
      </c>
      <c r="D29" s="2290">
        <v>2503</v>
      </c>
      <c r="E29" s="2291">
        <v>2883</v>
      </c>
      <c r="F29" s="2289">
        <v>278</v>
      </c>
      <c r="G29" s="2290">
        <v>72</v>
      </c>
      <c r="H29" s="2292">
        <v>207</v>
      </c>
    </row>
    <row r="30" spans="1:8" ht="14.1" customHeight="1" thickBot="1">
      <c r="A30" s="7054"/>
      <c r="B30" s="2304" t="s">
        <v>25</v>
      </c>
      <c r="C30" s="2294">
        <v>4207</v>
      </c>
      <c r="D30" s="2295">
        <v>2927</v>
      </c>
      <c r="E30" s="2296">
        <v>3365</v>
      </c>
      <c r="F30" s="2305">
        <v>38</v>
      </c>
      <c r="G30" s="2306">
        <v>40</v>
      </c>
      <c r="H30" s="2307">
        <v>70</v>
      </c>
    </row>
    <row r="31" spans="1:8" ht="14.1" customHeight="1">
      <c r="A31" s="7056">
        <v>2009</v>
      </c>
      <c r="B31" s="2298" t="s">
        <v>14</v>
      </c>
      <c r="C31" s="2299">
        <v>2923</v>
      </c>
      <c r="D31" s="2300">
        <v>3265</v>
      </c>
      <c r="E31" s="2301">
        <v>2898</v>
      </c>
      <c r="F31" s="2308">
        <v>26</v>
      </c>
      <c r="G31" s="2309">
        <v>82</v>
      </c>
      <c r="H31" s="2310">
        <v>93</v>
      </c>
    </row>
    <row r="32" spans="1:8" ht="14.1" customHeight="1">
      <c r="A32" s="7057"/>
      <c r="B32" s="2303" t="s">
        <v>15</v>
      </c>
      <c r="C32" s="2289">
        <v>2494</v>
      </c>
      <c r="D32" s="2290">
        <v>2681</v>
      </c>
      <c r="E32" s="2291">
        <v>2634</v>
      </c>
      <c r="F32" s="2311">
        <v>91</v>
      </c>
      <c r="G32" s="2312">
        <v>94</v>
      </c>
      <c r="H32" s="2313">
        <v>64</v>
      </c>
    </row>
    <row r="33" spans="1:8" ht="14.1" customHeight="1">
      <c r="A33" s="7057"/>
      <c r="B33" s="2303" t="s">
        <v>16</v>
      </c>
      <c r="C33" s="2289">
        <v>2921</v>
      </c>
      <c r="D33" s="2290">
        <v>2848</v>
      </c>
      <c r="E33" s="2291">
        <v>2398</v>
      </c>
      <c r="F33" s="2311">
        <v>157</v>
      </c>
      <c r="G33" s="2312">
        <v>68</v>
      </c>
      <c r="H33" s="2313">
        <v>68</v>
      </c>
    </row>
    <row r="34" spans="1:8" ht="14.1" customHeight="1">
      <c r="A34" s="7057"/>
      <c r="B34" s="2303" t="s">
        <v>17</v>
      </c>
      <c r="C34" s="2289">
        <v>1793</v>
      </c>
      <c r="D34" s="2290">
        <v>2338</v>
      </c>
      <c r="E34" s="2291">
        <v>2307</v>
      </c>
      <c r="F34" s="2311">
        <v>157</v>
      </c>
      <c r="G34" s="2312">
        <v>120</v>
      </c>
      <c r="H34" s="2313">
        <v>322</v>
      </c>
    </row>
    <row r="35" spans="1:8" ht="14.1" customHeight="1">
      <c r="A35" s="7057"/>
      <c r="B35" s="2303" t="s">
        <v>18</v>
      </c>
      <c r="C35" s="2289">
        <v>1480</v>
      </c>
      <c r="D35" s="2290">
        <v>1912</v>
      </c>
      <c r="E35" s="2291">
        <v>1832</v>
      </c>
      <c r="F35" s="2311">
        <v>237</v>
      </c>
      <c r="G35" s="2312">
        <v>108</v>
      </c>
      <c r="H35" s="2313">
        <v>87</v>
      </c>
    </row>
    <row r="36" spans="1:8" ht="14.1" customHeight="1">
      <c r="A36" s="7057"/>
      <c r="B36" s="2303" t="s">
        <v>19</v>
      </c>
      <c r="C36" s="2289">
        <v>2011</v>
      </c>
      <c r="D36" s="2290">
        <v>1725</v>
      </c>
      <c r="E36" s="2291">
        <v>1896</v>
      </c>
      <c r="F36" s="2311">
        <v>553</v>
      </c>
      <c r="G36" s="2312">
        <v>140</v>
      </c>
      <c r="H36" s="2313">
        <v>160</v>
      </c>
    </row>
    <row r="37" spans="1:8" ht="14.1" customHeight="1">
      <c r="A37" s="7057"/>
      <c r="B37" s="2303" t="s">
        <v>20</v>
      </c>
      <c r="C37" s="2289">
        <v>1839</v>
      </c>
      <c r="D37" s="2290">
        <v>2108</v>
      </c>
      <c r="E37" s="2291">
        <v>2070</v>
      </c>
      <c r="F37" s="2311">
        <v>295</v>
      </c>
      <c r="G37" s="2312">
        <v>333</v>
      </c>
      <c r="H37" s="2313">
        <v>117</v>
      </c>
    </row>
    <row r="38" spans="1:8" ht="14.1" customHeight="1">
      <c r="A38" s="7057"/>
      <c r="B38" s="2303" t="s">
        <v>21</v>
      </c>
      <c r="C38" s="2289">
        <v>1819</v>
      </c>
      <c r="D38" s="2290">
        <v>2090</v>
      </c>
      <c r="E38" s="2291">
        <v>2180</v>
      </c>
      <c r="F38" s="2311">
        <v>212</v>
      </c>
      <c r="G38" s="2312">
        <v>179</v>
      </c>
      <c r="H38" s="2313">
        <v>630</v>
      </c>
    </row>
    <row r="39" spans="1:8" ht="14.1" customHeight="1">
      <c r="A39" s="7057"/>
      <c r="B39" s="2303" t="s">
        <v>22</v>
      </c>
      <c r="C39" s="2289">
        <v>2434</v>
      </c>
      <c r="D39" s="2290">
        <v>1563</v>
      </c>
      <c r="E39" s="2291">
        <v>3369</v>
      </c>
      <c r="F39" s="2311">
        <v>176</v>
      </c>
      <c r="G39" s="2312">
        <v>50</v>
      </c>
      <c r="H39" s="2313">
        <v>45</v>
      </c>
    </row>
    <row r="40" spans="1:8" ht="14.1" customHeight="1">
      <c r="A40" s="7057"/>
      <c r="B40" s="2303" t="s">
        <v>23</v>
      </c>
      <c r="C40" s="2289">
        <v>1578</v>
      </c>
      <c r="D40" s="2290">
        <v>1551</v>
      </c>
      <c r="E40" s="2291">
        <v>2056</v>
      </c>
      <c r="F40" s="2311">
        <v>243</v>
      </c>
      <c r="G40" s="2312">
        <v>95</v>
      </c>
      <c r="H40" s="2313">
        <v>89</v>
      </c>
    </row>
    <row r="41" spans="1:8" ht="14.1" customHeight="1">
      <c r="A41" s="7057"/>
      <c r="B41" s="2303" t="s">
        <v>24</v>
      </c>
      <c r="C41" s="2289">
        <v>1149</v>
      </c>
      <c r="D41" s="2290">
        <v>985</v>
      </c>
      <c r="E41" s="2291">
        <v>1431</v>
      </c>
      <c r="F41" s="2311">
        <v>286</v>
      </c>
      <c r="G41" s="2312">
        <v>77</v>
      </c>
      <c r="H41" s="2313">
        <v>91</v>
      </c>
    </row>
    <row r="42" spans="1:8" ht="14.1" customHeight="1" thickBot="1">
      <c r="A42" s="7057"/>
      <c r="B42" s="2304" t="s">
        <v>25</v>
      </c>
      <c r="C42" s="2294">
        <v>1773</v>
      </c>
      <c r="D42" s="2295">
        <v>1444</v>
      </c>
      <c r="E42" s="2296">
        <v>2649</v>
      </c>
      <c r="F42" s="2305">
        <v>447</v>
      </c>
      <c r="G42" s="2306">
        <v>79</v>
      </c>
      <c r="H42" s="2307">
        <v>81</v>
      </c>
    </row>
    <row r="43" spans="1:8" ht="14.1" customHeight="1">
      <c r="A43" s="7056">
        <v>2010</v>
      </c>
      <c r="B43" s="2298" t="s">
        <v>14</v>
      </c>
      <c r="C43" s="2299">
        <v>1613</v>
      </c>
      <c r="D43" s="2300">
        <v>1652</v>
      </c>
      <c r="E43" s="2301">
        <v>1955</v>
      </c>
      <c r="F43" s="2308">
        <v>190</v>
      </c>
      <c r="G43" s="2309">
        <v>91</v>
      </c>
      <c r="H43" s="2310">
        <v>93</v>
      </c>
    </row>
    <row r="44" spans="1:8" ht="14.1" customHeight="1">
      <c r="A44" s="7057"/>
      <c r="B44" s="2303" t="s">
        <v>15</v>
      </c>
      <c r="C44" s="2289">
        <v>1543</v>
      </c>
      <c r="D44" s="2290">
        <v>1279</v>
      </c>
      <c r="E44" s="2291">
        <v>1803</v>
      </c>
      <c r="F44" s="2311">
        <v>233</v>
      </c>
      <c r="G44" s="2312">
        <v>114</v>
      </c>
      <c r="H44" s="2313">
        <v>140</v>
      </c>
    </row>
    <row r="45" spans="1:8" ht="14.1" customHeight="1">
      <c r="A45" s="7057"/>
      <c r="B45" s="2303" t="s">
        <v>16</v>
      </c>
      <c r="C45" s="2289">
        <v>1739</v>
      </c>
      <c r="D45" s="2290">
        <v>1322</v>
      </c>
      <c r="E45" s="2291">
        <v>2234</v>
      </c>
      <c r="F45" s="2311">
        <v>441</v>
      </c>
      <c r="G45" s="2312">
        <v>282</v>
      </c>
      <c r="H45" s="2313">
        <v>244</v>
      </c>
    </row>
    <row r="46" spans="1:8" ht="14.1" customHeight="1">
      <c r="A46" s="7057"/>
      <c r="B46" s="2303" t="s">
        <v>17</v>
      </c>
      <c r="C46" s="2289">
        <v>973</v>
      </c>
      <c r="D46" s="2290">
        <v>1091</v>
      </c>
      <c r="E46" s="2291">
        <v>1609</v>
      </c>
      <c r="F46" s="2311">
        <v>620</v>
      </c>
      <c r="G46" s="2312">
        <v>94</v>
      </c>
      <c r="H46" s="2313">
        <v>232</v>
      </c>
    </row>
    <row r="47" spans="1:8" ht="14.1" customHeight="1">
      <c r="A47" s="7057"/>
      <c r="B47" s="2303" t="s">
        <v>18</v>
      </c>
      <c r="C47" s="2289">
        <v>1220</v>
      </c>
      <c r="D47" s="2290">
        <v>1214</v>
      </c>
      <c r="E47" s="2291">
        <v>1112</v>
      </c>
      <c r="F47" s="2311">
        <v>503</v>
      </c>
      <c r="G47" s="2312">
        <v>87</v>
      </c>
      <c r="H47" s="2313">
        <v>165</v>
      </c>
    </row>
    <row r="48" spans="1:8" ht="14.1" customHeight="1">
      <c r="A48" s="7057"/>
      <c r="B48" s="2303" t="s">
        <v>19</v>
      </c>
      <c r="C48" s="2289">
        <v>1640</v>
      </c>
      <c r="D48" s="2290">
        <v>1741</v>
      </c>
      <c r="E48" s="2291">
        <v>1665</v>
      </c>
      <c r="F48" s="2311">
        <v>558</v>
      </c>
      <c r="G48" s="2312">
        <v>386</v>
      </c>
      <c r="H48" s="2313">
        <v>257</v>
      </c>
    </row>
    <row r="49" spans="1:8" ht="14.1" customHeight="1">
      <c r="A49" s="7057"/>
      <c r="B49" s="2303" t="s">
        <v>20</v>
      </c>
      <c r="C49" s="2289">
        <v>1434</v>
      </c>
      <c r="D49" s="2290">
        <v>1332</v>
      </c>
      <c r="E49" s="2291">
        <v>1215</v>
      </c>
      <c r="F49" s="2311">
        <v>281</v>
      </c>
      <c r="G49" s="2312">
        <v>209</v>
      </c>
      <c r="H49" s="2313">
        <v>237</v>
      </c>
    </row>
    <row r="50" spans="1:8" ht="14.1" customHeight="1">
      <c r="A50" s="7057"/>
      <c r="B50" s="2303" t="s">
        <v>21</v>
      </c>
      <c r="C50" s="2289">
        <v>1326</v>
      </c>
      <c r="D50" s="2290">
        <v>1295</v>
      </c>
      <c r="E50" s="2291">
        <v>1255</v>
      </c>
      <c r="F50" s="2311">
        <v>306</v>
      </c>
      <c r="G50" s="2312">
        <v>173</v>
      </c>
      <c r="H50" s="2313">
        <v>188</v>
      </c>
    </row>
    <row r="51" spans="1:8" ht="14.1" customHeight="1">
      <c r="A51" s="7057"/>
      <c r="B51" s="2303" t="s">
        <v>22</v>
      </c>
      <c r="C51" s="2289" t="s">
        <v>9</v>
      </c>
      <c r="D51" s="2290" t="s">
        <v>9</v>
      </c>
      <c r="E51" s="2291" t="s">
        <v>9</v>
      </c>
      <c r="F51" s="2311">
        <v>215</v>
      </c>
      <c r="G51" s="2312">
        <v>147</v>
      </c>
      <c r="H51" s="2313">
        <v>108</v>
      </c>
    </row>
    <row r="52" spans="1:8" ht="14.1" customHeight="1">
      <c r="A52" s="7057"/>
      <c r="B52" s="2303" t="s">
        <v>23</v>
      </c>
      <c r="C52" s="2289">
        <v>2412</v>
      </c>
      <c r="D52" s="2290">
        <v>2058</v>
      </c>
      <c r="E52" s="2291">
        <v>3031</v>
      </c>
      <c r="F52" s="2311">
        <v>304</v>
      </c>
      <c r="G52" s="2312">
        <v>88</v>
      </c>
      <c r="H52" s="2313">
        <v>209</v>
      </c>
    </row>
    <row r="53" spans="1:8" ht="14.1" customHeight="1">
      <c r="A53" s="7057"/>
      <c r="B53" s="2303" t="s">
        <v>24</v>
      </c>
      <c r="C53" s="2289">
        <v>1474</v>
      </c>
      <c r="D53" s="2314">
        <v>1649</v>
      </c>
      <c r="E53" s="2315">
        <v>1671</v>
      </c>
      <c r="F53" s="2311">
        <v>270</v>
      </c>
      <c r="G53" s="2312">
        <v>65</v>
      </c>
      <c r="H53" s="2313">
        <v>540</v>
      </c>
    </row>
    <row r="54" spans="1:8" ht="14.1" customHeight="1" thickBot="1">
      <c r="A54" s="7058"/>
      <c r="B54" s="2341" t="s">
        <v>25</v>
      </c>
      <c r="C54" s="2542">
        <v>2345</v>
      </c>
      <c r="D54" s="2543">
        <v>1732</v>
      </c>
      <c r="E54" s="2544">
        <v>3019</v>
      </c>
      <c r="F54" s="2542">
        <v>794</v>
      </c>
      <c r="G54" s="2543">
        <v>105</v>
      </c>
      <c r="H54" s="2545">
        <v>218</v>
      </c>
    </row>
    <row r="55" spans="1:8" ht="12" customHeight="1" thickTop="1">
      <c r="A55" s="2348"/>
      <c r="B55" s="2349"/>
      <c r="C55" s="2350"/>
      <c r="D55" s="2350"/>
      <c r="E55" s="2350"/>
      <c r="F55" s="2351"/>
      <c r="G55" s="2351"/>
      <c r="H55" s="2351"/>
    </row>
    <row r="56" spans="1:8" s="2353" customFormat="1" ht="12" customHeight="1">
      <c r="A56" s="2352" t="s">
        <v>2135</v>
      </c>
    </row>
    <row r="57" spans="1:8" s="2353" customFormat="1" ht="12" customHeight="1">
      <c r="A57" s="7049" t="s">
        <v>2136</v>
      </c>
      <c r="B57" s="7049"/>
      <c r="C57" s="7049"/>
      <c r="D57" s="7049"/>
      <c r="E57" s="7049"/>
      <c r="F57" s="7049"/>
      <c r="G57" s="7049"/>
      <c r="H57" s="7049"/>
    </row>
    <row r="58" spans="1:8" s="2353" customFormat="1" ht="12" customHeight="1">
      <c r="A58" s="7049" t="s">
        <v>2137</v>
      </c>
      <c r="B58" s="7050"/>
      <c r="C58" s="7050"/>
      <c r="D58" s="2354"/>
      <c r="E58" s="2354"/>
      <c r="F58" s="2354"/>
      <c r="G58" s="2354"/>
      <c r="H58" s="2354"/>
    </row>
    <row r="59" spans="1:8" s="2353" customFormat="1" ht="12" customHeight="1">
      <c r="A59" s="7049" t="s">
        <v>2489</v>
      </c>
      <c r="B59" s="7049"/>
      <c r="C59" s="7049"/>
      <c r="D59" s="7049"/>
      <c r="E59" s="7049"/>
      <c r="F59" s="7049"/>
      <c r="G59" s="7049"/>
      <c r="H59" s="7049"/>
    </row>
    <row r="60" spans="1:8" ht="12" customHeight="1">
      <c r="A60" s="7051" t="s">
        <v>2138</v>
      </c>
      <c r="B60" s="7051"/>
      <c r="C60" s="7051"/>
      <c r="D60" s="7051"/>
      <c r="E60" s="7051"/>
      <c r="F60" s="7051"/>
    </row>
    <row r="62" spans="1:8" ht="21.75" customHeight="1">
      <c r="D62" s="2355" t="s">
        <v>3</v>
      </c>
    </row>
  </sheetData>
  <mergeCells count="14">
    <mergeCell ref="A57:H57"/>
    <mergeCell ref="A58:C58"/>
    <mergeCell ref="A59:H59"/>
    <mergeCell ref="A60:F60"/>
    <mergeCell ref="A7:A18"/>
    <mergeCell ref="A19:A30"/>
    <mergeCell ref="A31:A42"/>
    <mergeCell ref="A43:A54"/>
    <mergeCell ref="A2:H2"/>
    <mergeCell ref="A3:H3"/>
    <mergeCell ref="A4:A5"/>
    <mergeCell ref="B4:B5"/>
    <mergeCell ref="C4:E4"/>
    <mergeCell ref="F4:H4"/>
  </mergeCells>
  <hyperlinks>
    <hyperlink ref="A1" r:id="rId1"/>
  </hyperlinks>
  <pageMargins left="0.70866141732283472" right="0.70866141732283472" top="0.74803149606299213" bottom="0.74803149606299213" header="0.31496062992125984" footer="0.31496062992125984"/>
  <pageSetup paperSize="9" scale="57" fitToHeight="0" orientation="landscape" r:id="rId2"/>
  <headerFooter alignWithMargins="0">
    <oddFooter>&amp;R134</oddFooter>
  </headerFooter>
  <drawing r:id="rId3"/>
  <legacyDrawing r:id="rId4"/>
  <oleObjects>
    <mc:AlternateContent xmlns:mc="http://schemas.openxmlformats.org/markup-compatibility/2006">
      <mc:Choice Requires="x14">
        <oleObject progId="Word.Picture.8" shapeId="406529" r:id="rId5">
          <objectPr defaultSize="0" autoPict="0" r:id="rId6">
            <anchor moveWithCells="1" sizeWithCells="1">
              <from>
                <xdr:col>0</xdr:col>
                <xdr:colOff>895350</xdr:colOff>
                <xdr:row>0</xdr:row>
                <xdr:rowOff>0</xdr:rowOff>
              </from>
              <to>
                <xdr:col>1</xdr:col>
                <xdr:colOff>400050</xdr:colOff>
                <xdr:row>0</xdr:row>
                <xdr:rowOff>0</xdr:rowOff>
              </to>
            </anchor>
          </objectPr>
        </oleObject>
      </mc:Choice>
      <mc:Fallback>
        <oleObject progId="Word.Picture.8" shapeId="406529" r:id="rId5"/>
      </mc:Fallback>
    </mc:AlternateContent>
  </oleObjects>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yfa132">
    <pageSetUpPr fitToPage="1"/>
  </sheetPr>
  <dimension ref="A1:H50"/>
  <sheetViews>
    <sheetView view="pageBreakPreview" topLeftCell="A16" zoomScale="60" zoomScaleNormal="100" workbookViewId="0">
      <selection activeCell="H15" sqref="H15"/>
    </sheetView>
  </sheetViews>
  <sheetFormatPr defaultRowHeight="12.75"/>
  <cols>
    <col min="1" max="1" width="17.140625" style="2271" customWidth="1"/>
    <col min="2" max="2" width="25.7109375" style="2271" customWidth="1"/>
    <col min="3" max="8" width="30.7109375" style="2271" customWidth="1"/>
    <col min="9" max="257" width="9.140625" style="2271"/>
    <col min="258" max="258" width="13.140625" style="2271" customWidth="1"/>
    <col min="259" max="264" width="15.85546875" style="2271" customWidth="1"/>
    <col min="265" max="513" width="9.140625" style="2271"/>
    <col min="514" max="514" width="13.140625" style="2271" customWidth="1"/>
    <col min="515" max="520" width="15.85546875" style="2271" customWidth="1"/>
    <col min="521" max="769" width="9.140625" style="2271"/>
    <col min="770" max="770" width="13.140625" style="2271" customWidth="1"/>
    <col min="771" max="776" width="15.85546875" style="2271" customWidth="1"/>
    <col min="777" max="1025" width="9.140625" style="2271"/>
    <col min="1026" max="1026" width="13.140625" style="2271" customWidth="1"/>
    <col min="1027" max="1032" width="15.85546875" style="2271" customWidth="1"/>
    <col min="1033" max="1281" width="9.140625" style="2271"/>
    <col min="1282" max="1282" width="13.140625" style="2271" customWidth="1"/>
    <col min="1283" max="1288" width="15.85546875" style="2271" customWidth="1"/>
    <col min="1289" max="1537" width="9.140625" style="2271"/>
    <col min="1538" max="1538" width="13.140625" style="2271" customWidth="1"/>
    <col min="1539" max="1544" width="15.85546875" style="2271" customWidth="1"/>
    <col min="1545" max="1793" width="9.140625" style="2271"/>
    <col min="1794" max="1794" width="13.140625" style="2271" customWidth="1"/>
    <col min="1795" max="1800" width="15.85546875" style="2271" customWidth="1"/>
    <col min="1801" max="2049" width="9.140625" style="2271"/>
    <col min="2050" max="2050" width="13.140625" style="2271" customWidth="1"/>
    <col min="2051" max="2056" width="15.85546875" style="2271" customWidth="1"/>
    <col min="2057" max="2305" width="9.140625" style="2271"/>
    <col min="2306" max="2306" width="13.140625" style="2271" customWidth="1"/>
    <col min="2307" max="2312" width="15.85546875" style="2271" customWidth="1"/>
    <col min="2313" max="2561" width="9.140625" style="2271"/>
    <col min="2562" max="2562" width="13.140625" style="2271" customWidth="1"/>
    <col min="2563" max="2568" width="15.85546875" style="2271" customWidth="1"/>
    <col min="2569" max="2817" width="9.140625" style="2271"/>
    <col min="2818" max="2818" width="13.140625" style="2271" customWidth="1"/>
    <col min="2819" max="2824" width="15.85546875" style="2271" customWidth="1"/>
    <col min="2825" max="3073" width="9.140625" style="2271"/>
    <col min="3074" max="3074" width="13.140625" style="2271" customWidth="1"/>
    <col min="3075" max="3080" width="15.85546875" style="2271" customWidth="1"/>
    <col min="3081" max="3329" width="9.140625" style="2271"/>
    <col min="3330" max="3330" width="13.140625" style="2271" customWidth="1"/>
    <col min="3331" max="3336" width="15.85546875" style="2271" customWidth="1"/>
    <col min="3337" max="3585" width="9.140625" style="2271"/>
    <col min="3586" max="3586" width="13.140625" style="2271" customWidth="1"/>
    <col min="3587" max="3592" width="15.85546875" style="2271" customWidth="1"/>
    <col min="3593" max="3841" width="9.140625" style="2271"/>
    <col min="3842" max="3842" width="13.140625" style="2271" customWidth="1"/>
    <col min="3843" max="3848" width="15.85546875" style="2271" customWidth="1"/>
    <col min="3849" max="4097" width="9.140625" style="2271"/>
    <col min="4098" max="4098" width="13.140625" style="2271" customWidth="1"/>
    <col min="4099" max="4104" width="15.85546875" style="2271" customWidth="1"/>
    <col min="4105" max="4353" width="9.140625" style="2271"/>
    <col min="4354" max="4354" width="13.140625" style="2271" customWidth="1"/>
    <col min="4355" max="4360" width="15.85546875" style="2271" customWidth="1"/>
    <col min="4361" max="4609" width="9.140625" style="2271"/>
    <col min="4610" max="4610" width="13.140625" style="2271" customWidth="1"/>
    <col min="4611" max="4616" width="15.85546875" style="2271" customWidth="1"/>
    <col min="4617" max="4865" width="9.140625" style="2271"/>
    <col min="4866" max="4866" width="13.140625" style="2271" customWidth="1"/>
    <col min="4867" max="4872" width="15.85546875" style="2271" customWidth="1"/>
    <col min="4873" max="5121" width="9.140625" style="2271"/>
    <col min="5122" max="5122" width="13.140625" style="2271" customWidth="1"/>
    <col min="5123" max="5128" width="15.85546875" style="2271" customWidth="1"/>
    <col min="5129" max="5377" width="9.140625" style="2271"/>
    <col min="5378" max="5378" width="13.140625" style="2271" customWidth="1"/>
    <col min="5379" max="5384" width="15.85546875" style="2271" customWidth="1"/>
    <col min="5385" max="5633" width="9.140625" style="2271"/>
    <col min="5634" max="5634" width="13.140625" style="2271" customWidth="1"/>
    <col min="5635" max="5640" width="15.85546875" style="2271" customWidth="1"/>
    <col min="5641" max="5889" width="9.140625" style="2271"/>
    <col min="5890" max="5890" width="13.140625" style="2271" customWidth="1"/>
    <col min="5891" max="5896" width="15.85546875" style="2271" customWidth="1"/>
    <col min="5897" max="6145" width="9.140625" style="2271"/>
    <col min="6146" max="6146" width="13.140625" style="2271" customWidth="1"/>
    <col min="6147" max="6152" width="15.85546875" style="2271" customWidth="1"/>
    <col min="6153" max="6401" width="9.140625" style="2271"/>
    <col min="6402" max="6402" width="13.140625" style="2271" customWidth="1"/>
    <col min="6403" max="6408" width="15.85546875" style="2271" customWidth="1"/>
    <col min="6409" max="6657" width="9.140625" style="2271"/>
    <col min="6658" max="6658" width="13.140625" style="2271" customWidth="1"/>
    <col min="6659" max="6664" width="15.85546875" style="2271" customWidth="1"/>
    <col min="6665" max="6913" width="9.140625" style="2271"/>
    <col min="6914" max="6914" width="13.140625" style="2271" customWidth="1"/>
    <col min="6915" max="6920" width="15.85546875" style="2271" customWidth="1"/>
    <col min="6921" max="7169" width="9.140625" style="2271"/>
    <col min="7170" max="7170" width="13.140625" style="2271" customWidth="1"/>
    <col min="7171" max="7176" width="15.85546875" style="2271" customWidth="1"/>
    <col min="7177" max="7425" width="9.140625" style="2271"/>
    <col min="7426" max="7426" width="13.140625" style="2271" customWidth="1"/>
    <col min="7427" max="7432" width="15.85546875" style="2271" customWidth="1"/>
    <col min="7433" max="7681" width="9.140625" style="2271"/>
    <col min="7682" max="7682" width="13.140625" style="2271" customWidth="1"/>
    <col min="7683" max="7688" width="15.85546875" style="2271" customWidth="1"/>
    <col min="7689" max="7937" width="9.140625" style="2271"/>
    <col min="7938" max="7938" width="13.140625" style="2271" customWidth="1"/>
    <col min="7939" max="7944" width="15.85546875" style="2271" customWidth="1"/>
    <col min="7945" max="8193" width="9.140625" style="2271"/>
    <col min="8194" max="8194" width="13.140625" style="2271" customWidth="1"/>
    <col min="8195" max="8200" width="15.85546875" style="2271" customWidth="1"/>
    <col min="8201" max="8449" width="9.140625" style="2271"/>
    <col min="8450" max="8450" width="13.140625" style="2271" customWidth="1"/>
    <col min="8451" max="8456" width="15.85546875" style="2271" customWidth="1"/>
    <col min="8457" max="8705" width="9.140625" style="2271"/>
    <col min="8706" max="8706" width="13.140625" style="2271" customWidth="1"/>
    <col min="8707" max="8712" width="15.85546875" style="2271" customWidth="1"/>
    <col min="8713" max="8961" width="9.140625" style="2271"/>
    <col min="8962" max="8962" width="13.140625" style="2271" customWidth="1"/>
    <col min="8963" max="8968" width="15.85546875" style="2271" customWidth="1"/>
    <col min="8969" max="9217" width="9.140625" style="2271"/>
    <col min="9218" max="9218" width="13.140625" style="2271" customWidth="1"/>
    <col min="9219" max="9224" width="15.85546875" style="2271" customWidth="1"/>
    <col min="9225" max="9473" width="9.140625" style="2271"/>
    <col min="9474" max="9474" width="13.140625" style="2271" customWidth="1"/>
    <col min="9475" max="9480" width="15.85546875" style="2271" customWidth="1"/>
    <col min="9481" max="9729" width="9.140625" style="2271"/>
    <col min="9730" max="9730" width="13.140625" style="2271" customWidth="1"/>
    <col min="9731" max="9736" width="15.85546875" style="2271" customWidth="1"/>
    <col min="9737" max="9985" width="9.140625" style="2271"/>
    <col min="9986" max="9986" width="13.140625" style="2271" customWidth="1"/>
    <col min="9987" max="9992" width="15.85546875" style="2271" customWidth="1"/>
    <col min="9993" max="10241" width="9.140625" style="2271"/>
    <col min="10242" max="10242" width="13.140625" style="2271" customWidth="1"/>
    <col min="10243" max="10248" width="15.85546875" style="2271" customWidth="1"/>
    <col min="10249" max="10497" width="9.140625" style="2271"/>
    <col min="10498" max="10498" width="13.140625" style="2271" customWidth="1"/>
    <col min="10499" max="10504" width="15.85546875" style="2271" customWidth="1"/>
    <col min="10505" max="10753" width="9.140625" style="2271"/>
    <col min="10754" max="10754" width="13.140625" style="2271" customWidth="1"/>
    <col min="10755" max="10760" width="15.85546875" style="2271" customWidth="1"/>
    <col min="10761" max="11009" width="9.140625" style="2271"/>
    <col min="11010" max="11010" width="13.140625" style="2271" customWidth="1"/>
    <col min="11011" max="11016" width="15.85546875" style="2271" customWidth="1"/>
    <col min="11017" max="11265" width="9.140625" style="2271"/>
    <col min="11266" max="11266" width="13.140625" style="2271" customWidth="1"/>
    <col min="11267" max="11272" width="15.85546875" style="2271" customWidth="1"/>
    <col min="11273" max="11521" width="9.140625" style="2271"/>
    <col min="11522" max="11522" width="13.140625" style="2271" customWidth="1"/>
    <col min="11523" max="11528" width="15.85546875" style="2271" customWidth="1"/>
    <col min="11529" max="11777" width="9.140625" style="2271"/>
    <col min="11778" max="11778" width="13.140625" style="2271" customWidth="1"/>
    <col min="11779" max="11784" width="15.85546875" style="2271" customWidth="1"/>
    <col min="11785" max="12033" width="9.140625" style="2271"/>
    <col min="12034" max="12034" width="13.140625" style="2271" customWidth="1"/>
    <col min="12035" max="12040" width="15.85546875" style="2271" customWidth="1"/>
    <col min="12041" max="12289" width="9.140625" style="2271"/>
    <col min="12290" max="12290" width="13.140625" style="2271" customWidth="1"/>
    <col min="12291" max="12296" width="15.85546875" style="2271" customWidth="1"/>
    <col min="12297" max="12545" width="9.140625" style="2271"/>
    <col min="12546" max="12546" width="13.140625" style="2271" customWidth="1"/>
    <col min="12547" max="12552" width="15.85546875" style="2271" customWidth="1"/>
    <col min="12553" max="12801" width="9.140625" style="2271"/>
    <col min="12802" max="12802" width="13.140625" style="2271" customWidth="1"/>
    <col min="12803" max="12808" width="15.85546875" style="2271" customWidth="1"/>
    <col min="12809" max="13057" width="9.140625" style="2271"/>
    <col min="13058" max="13058" width="13.140625" style="2271" customWidth="1"/>
    <col min="13059" max="13064" width="15.85546875" style="2271" customWidth="1"/>
    <col min="13065" max="13313" width="9.140625" style="2271"/>
    <col min="13314" max="13314" width="13.140625" style="2271" customWidth="1"/>
    <col min="13315" max="13320" width="15.85546875" style="2271" customWidth="1"/>
    <col min="13321" max="13569" width="9.140625" style="2271"/>
    <col min="13570" max="13570" width="13.140625" style="2271" customWidth="1"/>
    <col min="13571" max="13576" width="15.85546875" style="2271" customWidth="1"/>
    <col min="13577" max="13825" width="9.140625" style="2271"/>
    <col min="13826" max="13826" width="13.140625" style="2271" customWidth="1"/>
    <col min="13827" max="13832" width="15.85546875" style="2271" customWidth="1"/>
    <col min="13833" max="14081" width="9.140625" style="2271"/>
    <col min="14082" max="14082" width="13.140625" style="2271" customWidth="1"/>
    <col min="14083" max="14088" width="15.85546875" style="2271" customWidth="1"/>
    <col min="14089" max="14337" width="9.140625" style="2271"/>
    <col min="14338" max="14338" width="13.140625" style="2271" customWidth="1"/>
    <col min="14339" max="14344" width="15.85546875" style="2271" customWidth="1"/>
    <col min="14345" max="14593" width="9.140625" style="2271"/>
    <col min="14594" max="14594" width="13.140625" style="2271" customWidth="1"/>
    <col min="14595" max="14600" width="15.85546875" style="2271" customWidth="1"/>
    <col min="14601" max="14849" width="9.140625" style="2271"/>
    <col min="14850" max="14850" width="13.140625" style="2271" customWidth="1"/>
    <col min="14851" max="14856" width="15.85546875" style="2271" customWidth="1"/>
    <col min="14857" max="15105" width="9.140625" style="2271"/>
    <col min="15106" max="15106" width="13.140625" style="2271" customWidth="1"/>
    <col min="15107" max="15112" width="15.85546875" style="2271" customWidth="1"/>
    <col min="15113" max="15361" width="9.140625" style="2271"/>
    <col min="15362" max="15362" width="13.140625" style="2271" customWidth="1"/>
    <col min="15363" max="15368" width="15.85546875" style="2271" customWidth="1"/>
    <col min="15369" max="15617" width="9.140625" style="2271"/>
    <col min="15618" max="15618" width="13.140625" style="2271" customWidth="1"/>
    <col min="15619" max="15624" width="15.85546875" style="2271" customWidth="1"/>
    <col min="15625" max="15873" width="9.140625" style="2271"/>
    <col min="15874" max="15874" width="13.140625" style="2271" customWidth="1"/>
    <col min="15875" max="15880" width="15.85546875" style="2271" customWidth="1"/>
    <col min="15881" max="16129" width="9.140625" style="2271"/>
    <col min="16130" max="16130" width="13.140625" style="2271" customWidth="1"/>
    <col min="16131" max="16136" width="15.85546875" style="2271" customWidth="1"/>
    <col min="16137" max="16384" width="9.140625" style="2271"/>
  </cols>
  <sheetData>
    <row r="1" spans="1:8" s="2269" customFormat="1" ht="15" thickBot="1">
      <c r="A1" s="2268" t="s">
        <v>0</v>
      </c>
      <c r="H1" s="2270" t="s">
        <v>1</v>
      </c>
    </row>
    <row r="2" spans="1:8" ht="22.5" customHeight="1" thickTop="1" thickBot="1">
      <c r="A2" s="7037" t="s">
        <v>2182</v>
      </c>
      <c r="B2" s="7038"/>
      <c r="C2" s="7038"/>
      <c r="D2" s="7038"/>
      <c r="E2" s="7038"/>
      <c r="F2" s="7038"/>
      <c r="G2" s="7038"/>
      <c r="H2" s="7039"/>
    </row>
    <row r="3" spans="1:8" ht="32.25" customHeight="1" thickBot="1">
      <c r="A3" s="7040" t="s">
        <v>2118</v>
      </c>
      <c r="B3" s="7041"/>
      <c r="C3" s="7041"/>
      <c r="D3" s="7041"/>
      <c r="E3" s="7041"/>
      <c r="F3" s="7041"/>
      <c r="G3" s="7041"/>
      <c r="H3" s="7042"/>
    </row>
    <row r="4" spans="1:8" ht="27.75" customHeight="1" thickBot="1">
      <c r="A4" s="7043" t="s">
        <v>12</v>
      </c>
      <c r="B4" s="7045" t="s">
        <v>2132</v>
      </c>
      <c r="C4" s="7047" t="s">
        <v>2133</v>
      </c>
      <c r="D4" s="7047"/>
      <c r="E4" s="7047"/>
      <c r="F4" s="7048" t="s">
        <v>2134</v>
      </c>
      <c r="G4" s="7041"/>
      <c r="H4" s="7042"/>
    </row>
    <row r="5" spans="1:8" ht="26.25" customHeight="1" thickBot="1">
      <c r="A5" s="7044"/>
      <c r="B5" s="7046"/>
      <c r="C5" s="2272" t="s">
        <v>5</v>
      </c>
      <c r="D5" s="2273" t="s">
        <v>10</v>
      </c>
      <c r="E5" s="2274" t="s">
        <v>13</v>
      </c>
      <c r="F5" s="2275" t="s">
        <v>5</v>
      </c>
      <c r="G5" s="2273" t="s">
        <v>10</v>
      </c>
      <c r="H5" s="2276" t="s">
        <v>13</v>
      </c>
    </row>
    <row r="6" spans="1:8" ht="18" customHeight="1">
      <c r="A6" s="7055">
        <v>2011</v>
      </c>
      <c r="B6" s="2298" t="s">
        <v>14</v>
      </c>
      <c r="C6" s="2316">
        <v>2757</v>
      </c>
      <c r="D6" s="2317">
        <v>1883</v>
      </c>
      <c r="E6" s="2318">
        <v>3619</v>
      </c>
      <c r="F6" s="2316">
        <v>339</v>
      </c>
      <c r="G6" s="2317">
        <v>152</v>
      </c>
      <c r="H6" s="2319">
        <v>283</v>
      </c>
    </row>
    <row r="7" spans="1:8" ht="18" customHeight="1">
      <c r="A7" s="7053"/>
      <c r="B7" s="2303" t="s">
        <v>15</v>
      </c>
      <c r="C7" s="2320">
        <v>2499</v>
      </c>
      <c r="D7" s="2314">
        <v>1363</v>
      </c>
      <c r="E7" s="2315">
        <v>2392</v>
      </c>
      <c r="F7" s="2320">
        <v>351</v>
      </c>
      <c r="G7" s="2314">
        <v>256</v>
      </c>
      <c r="H7" s="2321">
        <v>679</v>
      </c>
    </row>
    <row r="8" spans="1:8" ht="18" customHeight="1">
      <c r="A8" s="7053"/>
      <c r="B8" s="2303" t="s">
        <v>16</v>
      </c>
      <c r="C8" s="2320">
        <v>1970</v>
      </c>
      <c r="D8" s="2314">
        <v>1715</v>
      </c>
      <c r="E8" s="2315">
        <v>2004</v>
      </c>
      <c r="F8" s="2320">
        <v>906</v>
      </c>
      <c r="G8" s="2314">
        <v>157</v>
      </c>
      <c r="H8" s="2321">
        <v>635</v>
      </c>
    </row>
    <row r="9" spans="1:8" ht="18" customHeight="1">
      <c r="A9" s="7053"/>
      <c r="B9" s="2303" t="s">
        <v>17</v>
      </c>
      <c r="C9" s="2320">
        <v>1498</v>
      </c>
      <c r="D9" s="2314">
        <v>1303</v>
      </c>
      <c r="E9" s="2315">
        <v>1337</v>
      </c>
      <c r="F9" s="2320">
        <v>790</v>
      </c>
      <c r="G9" s="2314">
        <v>250</v>
      </c>
      <c r="H9" s="2321">
        <v>358</v>
      </c>
    </row>
    <row r="10" spans="1:8" ht="18" customHeight="1">
      <c r="A10" s="7053"/>
      <c r="B10" s="2303" t="s">
        <v>18</v>
      </c>
      <c r="C10" s="2320">
        <v>1495</v>
      </c>
      <c r="D10" s="2314">
        <v>1413</v>
      </c>
      <c r="E10" s="2315">
        <v>1771</v>
      </c>
      <c r="F10" s="2320">
        <v>764</v>
      </c>
      <c r="G10" s="2314">
        <v>285</v>
      </c>
      <c r="H10" s="2321">
        <v>655</v>
      </c>
    </row>
    <row r="11" spans="1:8" ht="18" customHeight="1">
      <c r="A11" s="7053"/>
      <c r="B11" s="2303" t="s">
        <v>19</v>
      </c>
      <c r="C11" s="2320">
        <v>2125</v>
      </c>
      <c r="D11" s="2314">
        <v>1561</v>
      </c>
      <c r="E11" s="2315">
        <v>2104</v>
      </c>
      <c r="F11" s="2320">
        <v>638</v>
      </c>
      <c r="G11" s="2314">
        <v>424</v>
      </c>
      <c r="H11" s="2321">
        <v>499</v>
      </c>
    </row>
    <row r="12" spans="1:8" ht="18" customHeight="1">
      <c r="A12" s="7053"/>
      <c r="B12" s="2303" t="s">
        <v>20</v>
      </c>
      <c r="C12" s="2320">
        <v>1927</v>
      </c>
      <c r="D12" s="2314">
        <v>1456</v>
      </c>
      <c r="E12" s="2315">
        <v>1584</v>
      </c>
      <c r="F12" s="2320">
        <v>433</v>
      </c>
      <c r="G12" s="2314">
        <v>268</v>
      </c>
      <c r="H12" s="2321">
        <v>492</v>
      </c>
    </row>
    <row r="13" spans="1:8" ht="18" customHeight="1">
      <c r="A13" s="7053"/>
      <c r="B13" s="2303" t="s">
        <v>21</v>
      </c>
      <c r="C13" s="2320">
        <v>1819</v>
      </c>
      <c r="D13" s="2314">
        <v>1457</v>
      </c>
      <c r="E13" s="2315">
        <v>1765</v>
      </c>
      <c r="F13" s="2320">
        <v>526</v>
      </c>
      <c r="G13" s="2314">
        <v>349</v>
      </c>
      <c r="H13" s="2321">
        <v>358</v>
      </c>
    </row>
    <row r="14" spans="1:8" ht="18" customHeight="1">
      <c r="A14" s="7053"/>
      <c r="B14" s="2303" t="s">
        <v>22</v>
      </c>
      <c r="C14" s="2320">
        <v>2250</v>
      </c>
      <c r="D14" s="2314">
        <v>1898</v>
      </c>
      <c r="E14" s="2315">
        <v>2037</v>
      </c>
      <c r="F14" s="2320">
        <v>728</v>
      </c>
      <c r="G14" s="2314">
        <v>230</v>
      </c>
      <c r="H14" s="2321">
        <v>350</v>
      </c>
    </row>
    <row r="15" spans="1:8" ht="18" customHeight="1">
      <c r="A15" s="7053"/>
      <c r="B15" s="2303" t="s">
        <v>23</v>
      </c>
      <c r="C15" s="2320">
        <v>1590</v>
      </c>
      <c r="D15" s="2314">
        <v>1435</v>
      </c>
      <c r="E15" s="2315">
        <v>1703</v>
      </c>
      <c r="F15" s="2320">
        <v>903</v>
      </c>
      <c r="G15" s="2314">
        <v>215</v>
      </c>
      <c r="H15" s="2321">
        <v>422</v>
      </c>
    </row>
    <row r="16" spans="1:8" ht="18" customHeight="1">
      <c r="A16" s="7053"/>
      <c r="B16" s="2303" t="s">
        <v>24</v>
      </c>
      <c r="C16" s="2322">
        <v>1341</v>
      </c>
      <c r="D16" s="2323">
        <v>1087</v>
      </c>
      <c r="E16" s="2324">
        <v>1433</v>
      </c>
      <c r="F16" s="2322">
        <v>641</v>
      </c>
      <c r="G16" s="2323">
        <v>175</v>
      </c>
      <c r="H16" s="2325">
        <v>609</v>
      </c>
    </row>
    <row r="17" spans="1:8" ht="18" customHeight="1" thickBot="1">
      <c r="A17" s="7054"/>
      <c r="B17" s="2304" t="s">
        <v>25</v>
      </c>
      <c r="C17" s="2326">
        <v>1718</v>
      </c>
      <c r="D17" s="2327">
        <v>1252</v>
      </c>
      <c r="E17" s="2328">
        <v>2164</v>
      </c>
      <c r="F17" s="2326">
        <v>763</v>
      </c>
      <c r="G17" s="2327">
        <v>347</v>
      </c>
      <c r="H17" s="2329">
        <v>300</v>
      </c>
    </row>
    <row r="18" spans="1:8" ht="18" customHeight="1">
      <c r="A18" s="7055">
        <v>2012</v>
      </c>
      <c r="B18" s="2298" t="s">
        <v>14</v>
      </c>
      <c r="C18" s="2330">
        <v>1809</v>
      </c>
      <c r="D18" s="2331">
        <v>1456</v>
      </c>
      <c r="E18" s="2332">
        <v>2212</v>
      </c>
      <c r="F18" s="2330">
        <v>640</v>
      </c>
      <c r="G18" s="2331">
        <v>310</v>
      </c>
      <c r="H18" s="2333">
        <v>249</v>
      </c>
    </row>
    <row r="19" spans="1:8" ht="18" customHeight="1">
      <c r="A19" s="7053"/>
      <c r="B19" s="2303" t="s">
        <v>15</v>
      </c>
      <c r="C19" s="2322">
        <v>1891</v>
      </c>
      <c r="D19" s="2323">
        <v>2266</v>
      </c>
      <c r="E19" s="2324">
        <v>1690</v>
      </c>
      <c r="F19" s="2322">
        <v>785</v>
      </c>
      <c r="G19" s="2323">
        <v>185</v>
      </c>
      <c r="H19" s="2325">
        <v>487</v>
      </c>
    </row>
    <row r="20" spans="1:8" ht="18" customHeight="1">
      <c r="A20" s="7053"/>
      <c r="B20" s="2303" t="s">
        <v>16</v>
      </c>
      <c r="C20" s="2334">
        <v>1874</v>
      </c>
      <c r="D20" s="2335">
        <v>1775</v>
      </c>
      <c r="E20" s="2336">
        <v>2539</v>
      </c>
      <c r="F20" s="2334">
        <v>1158</v>
      </c>
      <c r="G20" s="2335">
        <v>253</v>
      </c>
      <c r="H20" s="2337">
        <v>288</v>
      </c>
    </row>
    <row r="21" spans="1:8" ht="18" customHeight="1">
      <c r="A21" s="7053"/>
      <c r="B21" s="2303" t="s">
        <v>17</v>
      </c>
      <c r="C21" s="2334">
        <v>1384</v>
      </c>
      <c r="D21" s="2335">
        <v>1484</v>
      </c>
      <c r="E21" s="2336">
        <v>1538</v>
      </c>
      <c r="F21" s="2334">
        <v>988</v>
      </c>
      <c r="G21" s="2335">
        <v>418</v>
      </c>
      <c r="H21" s="2337">
        <v>1856</v>
      </c>
    </row>
    <row r="22" spans="1:8" ht="18" customHeight="1">
      <c r="A22" s="7053"/>
      <c r="B22" s="2303" t="s">
        <v>18</v>
      </c>
      <c r="C22" s="2334">
        <v>1476</v>
      </c>
      <c r="D22" s="2335">
        <v>1342</v>
      </c>
      <c r="E22" s="2336">
        <v>1357</v>
      </c>
      <c r="F22" s="2334">
        <v>725</v>
      </c>
      <c r="G22" s="2335">
        <v>539</v>
      </c>
      <c r="H22" s="2337">
        <v>415</v>
      </c>
    </row>
    <row r="23" spans="1:8" ht="18" customHeight="1">
      <c r="A23" s="7053"/>
      <c r="B23" s="2303" t="s">
        <v>19</v>
      </c>
      <c r="C23" s="2334">
        <v>1848</v>
      </c>
      <c r="D23" s="2335">
        <v>1529</v>
      </c>
      <c r="E23" s="2336">
        <v>1506</v>
      </c>
      <c r="F23" s="2334">
        <v>646</v>
      </c>
      <c r="G23" s="2335">
        <v>797</v>
      </c>
      <c r="H23" s="2337">
        <v>342</v>
      </c>
    </row>
    <row r="24" spans="1:8" ht="18" customHeight="1">
      <c r="A24" s="7053"/>
      <c r="B24" s="2303" t="s">
        <v>20</v>
      </c>
      <c r="C24" s="2334">
        <v>1827</v>
      </c>
      <c r="D24" s="2335">
        <v>2128</v>
      </c>
      <c r="E24" s="2336">
        <v>2345</v>
      </c>
      <c r="F24" s="2334">
        <v>475</v>
      </c>
      <c r="G24" s="2335">
        <v>556</v>
      </c>
      <c r="H24" s="2337">
        <v>556</v>
      </c>
    </row>
    <row r="25" spans="1:8" ht="18" customHeight="1">
      <c r="A25" s="7053"/>
      <c r="B25" s="2303" t="s">
        <v>21</v>
      </c>
      <c r="C25" s="2334">
        <v>2996</v>
      </c>
      <c r="D25" s="2335">
        <v>2683</v>
      </c>
      <c r="E25" s="2336">
        <v>2472</v>
      </c>
      <c r="F25" s="2334">
        <v>622</v>
      </c>
      <c r="G25" s="2335">
        <v>799</v>
      </c>
      <c r="H25" s="2337">
        <v>509</v>
      </c>
    </row>
    <row r="26" spans="1:8" ht="18" customHeight="1">
      <c r="A26" s="7053"/>
      <c r="B26" s="2303" t="s">
        <v>22</v>
      </c>
      <c r="C26" s="2334">
        <v>3589</v>
      </c>
      <c r="D26" s="2335">
        <v>3193</v>
      </c>
      <c r="E26" s="2336">
        <v>4207</v>
      </c>
      <c r="F26" s="2338">
        <v>698</v>
      </c>
      <c r="G26" s="2339">
        <v>1048</v>
      </c>
      <c r="H26" s="2340">
        <v>1440</v>
      </c>
    </row>
    <row r="27" spans="1:8" ht="18" customHeight="1">
      <c r="A27" s="7053"/>
      <c r="B27" s="2303" t="s">
        <v>23</v>
      </c>
      <c r="C27" s="2334">
        <v>3047</v>
      </c>
      <c r="D27" s="2335">
        <v>2509</v>
      </c>
      <c r="E27" s="2336">
        <v>3400</v>
      </c>
      <c r="F27" s="2338">
        <v>1126</v>
      </c>
      <c r="G27" s="2339">
        <v>855</v>
      </c>
      <c r="H27" s="2340">
        <v>1369</v>
      </c>
    </row>
    <row r="28" spans="1:8" ht="18" customHeight="1">
      <c r="A28" s="7053"/>
      <c r="B28" s="2303" t="s">
        <v>24</v>
      </c>
      <c r="C28" s="2334">
        <v>5527</v>
      </c>
      <c r="D28" s="2335">
        <v>3212</v>
      </c>
      <c r="E28" s="2336">
        <v>5317</v>
      </c>
      <c r="F28" s="2338">
        <v>613</v>
      </c>
      <c r="G28" s="2339">
        <v>878</v>
      </c>
      <c r="H28" s="2340">
        <v>2421</v>
      </c>
    </row>
    <row r="29" spans="1:8" ht="18" customHeight="1" thickBot="1">
      <c r="A29" s="7059"/>
      <c r="B29" s="2551" t="s">
        <v>25</v>
      </c>
      <c r="C29" s="2552">
        <v>4026</v>
      </c>
      <c r="D29" s="2553">
        <v>2862</v>
      </c>
      <c r="E29" s="2554">
        <v>4788</v>
      </c>
      <c r="F29" s="2555">
        <v>663</v>
      </c>
      <c r="G29" s="2556">
        <v>677</v>
      </c>
      <c r="H29" s="2557">
        <v>1465</v>
      </c>
    </row>
    <row r="30" spans="1:8" ht="18" customHeight="1">
      <c r="A30" s="7052">
        <v>2013</v>
      </c>
      <c r="B30" s="2546" t="s">
        <v>14</v>
      </c>
      <c r="C30" s="2547">
        <v>3332</v>
      </c>
      <c r="D30" s="2548">
        <v>4838</v>
      </c>
      <c r="E30" s="2549">
        <v>7724</v>
      </c>
      <c r="F30" s="2547">
        <v>908</v>
      </c>
      <c r="G30" s="2548">
        <v>915</v>
      </c>
      <c r="H30" s="2550">
        <v>5203</v>
      </c>
    </row>
    <row r="31" spans="1:8" ht="18" customHeight="1">
      <c r="A31" s="7053"/>
      <c r="B31" s="2303" t="s">
        <v>15</v>
      </c>
      <c r="C31" s="2322">
        <v>2822</v>
      </c>
      <c r="D31" s="2323">
        <v>3370</v>
      </c>
      <c r="E31" s="2324">
        <v>4006</v>
      </c>
      <c r="F31" s="2322">
        <v>611</v>
      </c>
      <c r="G31" s="2323">
        <v>962</v>
      </c>
      <c r="H31" s="2325">
        <v>850</v>
      </c>
    </row>
    <row r="32" spans="1:8" ht="18" customHeight="1">
      <c r="A32" s="7053"/>
      <c r="B32" s="2303" t="s">
        <v>16</v>
      </c>
      <c r="C32" s="2334">
        <v>2668</v>
      </c>
      <c r="D32" s="2335">
        <v>3626</v>
      </c>
      <c r="E32" s="2336">
        <v>4596</v>
      </c>
      <c r="F32" s="2334">
        <v>868</v>
      </c>
      <c r="G32" s="2335">
        <v>833</v>
      </c>
      <c r="H32" s="2337">
        <v>1613</v>
      </c>
    </row>
    <row r="33" spans="1:8" ht="18" customHeight="1">
      <c r="A33" s="7053"/>
      <c r="B33" s="2303" t="s">
        <v>17</v>
      </c>
      <c r="C33" s="2334">
        <v>3024</v>
      </c>
      <c r="D33" s="2335">
        <v>3527</v>
      </c>
      <c r="E33" s="2336">
        <v>4300</v>
      </c>
      <c r="F33" s="2334">
        <v>1087</v>
      </c>
      <c r="G33" s="2335">
        <v>1375</v>
      </c>
      <c r="H33" s="2337">
        <v>1436</v>
      </c>
    </row>
    <row r="34" spans="1:8" ht="18" customHeight="1">
      <c r="A34" s="7053"/>
      <c r="B34" s="2303" t="s">
        <v>18</v>
      </c>
      <c r="C34" s="2334">
        <v>2724</v>
      </c>
      <c r="D34" s="2335">
        <v>2693</v>
      </c>
      <c r="E34" s="2336">
        <v>3036</v>
      </c>
      <c r="F34" s="2334" t="s">
        <v>9</v>
      </c>
      <c r="G34" s="2335">
        <v>990</v>
      </c>
      <c r="H34" s="2337">
        <v>933</v>
      </c>
    </row>
    <row r="35" spans="1:8" ht="18" customHeight="1">
      <c r="A35" s="7053"/>
      <c r="B35" s="2303" t="s">
        <v>19</v>
      </c>
      <c r="C35" s="2334">
        <v>2657</v>
      </c>
      <c r="D35" s="2335">
        <v>2689</v>
      </c>
      <c r="E35" s="2336">
        <v>3257</v>
      </c>
      <c r="F35" s="2334">
        <v>1428</v>
      </c>
      <c r="G35" s="2335">
        <v>839</v>
      </c>
      <c r="H35" s="2337">
        <v>697</v>
      </c>
    </row>
    <row r="36" spans="1:8" ht="18" customHeight="1">
      <c r="A36" s="7053"/>
      <c r="B36" s="2303" t="s">
        <v>20</v>
      </c>
      <c r="C36" s="2334">
        <v>3171</v>
      </c>
      <c r="D36" s="2335">
        <v>3138</v>
      </c>
      <c r="E36" s="2336">
        <v>3605</v>
      </c>
      <c r="F36" s="2334">
        <v>1307</v>
      </c>
      <c r="G36" s="2335">
        <v>1154</v>
      </c>
      <c r="H36" s="2337">
        <v>887</v>
      </c>
    </row>
    <row r="37" spans="1:8" ht="18" customHeight="1">
      <c r="A37" s="7053"/>
      <c r="B37" s="2303" t="s">
        <v>21</v>
      </c>
      <c r="C37" s="2334">
        <v>2477</v>
      </c>
      <c r="D37" s="2335">
        <v>2394</v>
      </c>
      <c r="E37" s="2336">
        <v>2619</v>
      </c>
      <c r="F37" s="2334">
        <v>786</v>
      </c>
      <c r="G37" s="2335">
        <v>282</v>
      </c>
      <c r="H37" s="2337">
        <v>481</v>
      </c>
    </row>
    <row r="38" spans="1:8" ht="18" customHeight="1">
      <c r="A38" s="7053"/>
      <c r="B38" s="2303" t="s">
        <v>22</v>
      </c>
      <c r="C38" s="2334">
        <v>2836</v>
      </c>
      <c r="D38" s="2335">
        <v>3026</v>
      </c>
      <c r="E38" s="2336">
        <v>3677</v>
      </c>
      <c r="F38" s="2338">
        <v>958</v>
      </c>
      <c r="G38" s="2339">
        <v>301</v>
      </c>
      <c r="H38" s="2340">
        <v>1012</v>
      </c>
    </row>
    <row r="39" spans="1:8" ht="18" customHeight="1">
      <c r="A39" s="7053"/>
      <c r="B39" s="2303" t="s">
        <v>23</v>
      </c>
      <c r="C39" s="2334">
        <v>2470</v>
      </c>
      <c r="D39" s="2335">
        <v>2182</v>
      </c>
      <c r="E39" s="2336">
        <v>3257</v>
      </c>
      <c r="F39" s="2338">
        <v>727</v>
      </c>
      <c r="G39" s="2339">
        <v>445</v>
      </c>
      <c r="H39" s="2340">
        <v>488</v>
      </c>
    </row>
    <row r="40" spans="1:8" ht="18" customHeight="1">
      <c r="A40" s="7053"/>
      <c r="B40" s="2303" t="s">
        <v>24</v>
      </c>
      <c r="C40" s="2334">
        <v>2663</v>
      </c>
      <c r="D40" s="2335">
        <v>2191</v>
      </c>
      <c r="E40" s="2336">
        <v>3151</v>
      </c>
      <c r="F40" s="2338">
        <v>990</v>
      </c>
      <c r="G40" s="2339">
        <v>560</v>
      </c>
      <c r="H40" s="2340">
        <v>535</v>
      </c>
    </row>
    <row r="41" spans="1:8" ht="18" customHeight="1" thickBot="1">
      <c r="A41" s="7060"/>
      <c r="B41" s="2341" t="s">
        <v>25</v>
      </c>
      <c r="C41" s="2342">
        <v>2419</v>
      </c>
      <c r="D41" s="2343">
        <v>3334</v>
      </c>
      <c r="E41" s="2344">
        <v>5628</v>
      </c>
      <c r="F41" s="2345">
        <v>990</v>
      </c>
      <c r="G41" s="2346">
        <v>560</v>
      </c>
      <c r="H41" s="2347">
        <v>535</v>
      </c>
    </row>
    <row r="42" spans="1:8" ht="21" customHeight="1" thickTop="1">
      <c r="A42" s="2348"/>
      <c r="B42" s="2349"/>
      <c r="C42" s="2350"/>
      <c r="D42" s="2350"/>
      <c r="E42" s="2350"/>
      <c r="F42" s="2351"/>
      <c r="G42" s="2351"/>
      <c r="H42" s="2351"/>
    </row>
    <row r="43" spans="1:8" s="2353" customFormat="1" ht="20.25" customHeight="1">
      <c r="A43" s="2352" t="s">
        <v>2135</v>
      </c>
    </row>
    <row r="44" spans="1:8" s="2353" customFormat="1" ht="20.25" customHeight="1">
      <c r="A44" s="7049" t="s">
        <v>2136</v>
      </c>
      <c r="B44" s="7049"/>
      <c r="C44" s="7049"/>
      <c r="D44" s="7049"/>
      <c r="E44" s="7049"/>
      <c r="F44" s="7049"/>
      <c r="G44" s="7049"/>
      <c r="H44" s="7049"/>
    </row>
    <row r="45" spans="1:8" s="2353" customFormat="1" ht="15.75" customHeight="1">
      <c r="A45" s="7049" t="s">
        <v>2137</v>
      </c>
      <c r="B45" s="7050"/>
      <c r="C45" s="7050"/>
      <c r="D45" s="2354"/>
      <c r="E45" s="2354"/>
      <c r="F45" s="2354"/>
      <c r="G45" s="2354"/>
      <c r="H45" s="2354"/>
    </row>
    <row r="46" spans="1:8" s="2353" customFormat="1" ht="15" customHeight="1">
      <c r="A46" s="7049" t="s">
        <v>2489</v>
      </c>
      <c r="B46" s="7049"/>
      <c r="C46" s="7049"/>
      <c r="D46" s="7049"/>
      <c r="E46" s="7049"/>
      <c r="F46" s="7049"/>
      <c r="G46" s="7049"/>
      <c r="H46" s="7049"/>
    </row>
    <row r="47" spans="1:8" ht="14.25" customHeight="1">
      <c r="A47" s="7051" t="s">
        <v>2138</v>
      </c>
      <c r="B47" s="7051"/>
      <c r="C47" s="7051"/>
      <c r="D47" s="7051"/>
      <c r="E47" s="7051"/>
      <c r="F47" s="7051"/>
    </row>
    <row r="50" spans="4:4" ht="21.75" customHeight="1">
      <c r="D50" s="2355" t="s">
        <v>3</v>
      </c>
    </row>
  </sheetData>
  <mergeCells count="13">
    <mergeCell ref="A30:A41"/>
    <mergeCell ref="A44:H44"/>
    <mergeCell ref="A45:C45"/>
    <mergeCell ref="A46:H46"/>
    <mergeCell ref="A47:F47"/>
    <mergeCell ref="A6:A17"/>
    <mergeCell ref="A18:A29"/>
    <mergeCell ref="A2:H2"/>
    <mergeCell ref="A3:H3"/>
    <mergeCell ref="A4:A5"/>
    <mergeCell ref="B4:B5"/>
    <mergeCell ref="C4:E4"/>
    <mergeCell ref="F4:H4"/>
  </mergeCells>
  <hyperlinks>
    <hyperlink ref="A1" r:id="rId1"/>
  </hyperlinks>
  <pageMargins left="0.74803149606299213" right="0.23622047244094491" top="0.59055118110236227" bottom="0.39370078740157483" header="0.51181102362204722" footer="0.31496062992125984"/>
  <pageSetup paperSize="9" scale="61" fitToHeight="0" orientation="landscape" r:id="rId2"/>
  <headerFooter alignWithMargins="0">
    <oddFooter>&amp;R135</oddFooter>
  </headerFooter>
  <drawing r:id="rId3"/>
  <legacyDrawing r:id="rId4"/>
  <oleObjects>
    <mc:AlternateContent xmlns:mc="http://schemas.openxmlformats.org/markup-compatibility/2006">
      <mc:Choice Requires="x14">
        <oleObject progId="Word.Picture.8" shapeId="413697" r:id="rId5">
          <objectPr defaultSize="0" autoPict="0" r:id="rId6">
            <anchor moveWithCells="1" sizeWithCells="1">
              <from>
                <xdr:col>0</xdr:col>
                <xdr:colOff>742950</xdr:colOff>
                <xdr:row>0</xdr:row>
                <xdr:rowOff>0</xdr:rowOff>
              </from>
              <to>
                <xdr:col>1</xdr:col>
                <xdr:colOff>600075</xdr:colOff>
                <xdr:row>0</xdr:row>
                <xdr:rowOff>0</xdr:rowOff>
              </to>
            </anchor>
          </objectPr>
        </oleObject>
      </mc:Choice>
      <mc:Fallback>
        <oleObject progId="Word.Picture.8" shapeId="413697" r:id="rId5"/>
      </mc:Fallback>
    </mc:AlternateContent>
  </oleObjects>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yfa133">
    <pageSetUpPr fitToPage="1"/>
  </sheetPr>
  <dimension ref="A1:L65"/>
  <sheetViews>
    <sheetView view="pageBreakPreview" zoomScale="60" zoomScaleNormal="100" workbookViewId="0">
      <selection activeCell="H15" sqref="H15"/>
    </sheetView>
  </sheetViews>
  <sheetFormatPr defaultRowHeight="12.75"/>
  <cols>
    <col min="1" max="1" width="20.7109375" style="2353" customWidth="1"/>
    <col min="2" max="8" width="30.7109375" style="2353" customWidth="1"/>
    <col min="9" max="257" width="9.140625" style="2353"/>
    <col min="258" max="258" width="13.140625" style="2353" customWidth="1"/>
    <col min="259" max="264" width="15.85546875" style="2353" customWidth="1"/>
    <col min="265" max="513" width="9.140625" style="2353"/>
    <col min="514" max="514" width="13.140625" style="2353" customWidth="1"/>
    <col min="515" max="520" width="15.85546875" style="2353" customWidth="1"/>
    <col min="521" max="769" width="9.140625" style="2353"/>
    <col min="770" max="770" width="13.140625" style="2353" customWidth="1"/>
    <col min="771" max="776" width="15.85546875" style="2353" customWidth="1"/>
    <col min="777" max="1025" width="9.140625" style="2353"/>
    <col min="1026" max="1026" width="13.140625" style="2353" customWidth="1"/>
    <col min="1027" max="1032" width="15.85546875" style="2353" customWidth="1"/>
    <col min="1033" max="1281" width="9.140625" style="2353"/>
    <col min="1282" max="1282" width="13.140625" style="2353" customWidth="1"/>
    <col min="1283" max="1288" width="15.85546875" style="2353" customWidth="1"/>
    <col min="1289" max="1537" width="9.140625" style="2353"/>
    <col min="1538" max="1538" width="13.140625" style="2353" customWidth="1"/>
    <col min="1539" max="1544" width="15.85546875" style="2353" customWidth="1"/>
    <col min="1545" max="1793" width="9.140625" style="2353"/>
    <col min="1794" max="1794" width="13.140625" style="2353" customWidth="1"/>
    <col min="1795" max="1800" width="15.85546875" style="2353" customWidth="1"/>
    <col min="1801" max="2049" width="9.140625" style="2353"/>
    <col min="2050" max="2050" width="13.140625" style="2353" customWidth="1"/>
    <col min="2051" max="2056" width="15.85546875" style="2353" customWidth="1"/>
    <col min="2057" max="2305" width="9.140625" style="2353"/>
    <col min="2306" max="2306" width="13.140625" style="2353" customWidth="1"/>
    <col min="2307" max="2312" width="15.85546875" style="2353" customWidth="1"/>
    <col min="2313" max="2561" width="9.140625" style="2353"/>
    <col min="2562" max="2562" width="13.140625" style="2353" customWidth="1"/>
    <col min="2563" max="2568" width="15.85546875" style="2353" customWidth="1"/>
    <col min="2569" max="2817" width="9.140625" style="2353"/>
    <col min="2818" max="2818" width="13.140625" style="2353" customWidth="1"/>
    <col min="2819" max="2824" width="15.85546875" style="2353" customWidth="1"/>
    <col min="2825" max="3073" width="9.140625" style="2353"/>
    <col min="3074" max="3074" width="13.140625" style="2353" customWidth="1"/>
    <col min="3075" max="3080" width="15.85546875" style="2353" customWidth="1"/>
    <col min="3081" max="3329" width="9.140625" style="2353"/>
    <col min="3330" max="3330" width="13.140625" style="2353" customWidth="1"/>
    <col min="3331" max="3336" width="15.85546875" style="2353" customWidth="1"/>
    <col min="3337" max="3585" width="9.140625" style="2353"/>
    <col min="3586" max="3586" width="13.140625" style="2353" customWidth="1"/>
    <col min="3587" max="3592" width="15.85546875" style="2353" customWidth="1"/>
    <col min="3593" max="3841" width="9.140625" style="2353"/>
    <col min="3842" max="3842" width="13.140625" style="2353" customWidth="1"/>
    <col min="3843" max="3848" width="15.85546875" style="2353" customWidth="1"/>
    <col min="3849" max="4097" width="9.140625" style="2353"/>
    <col min="4098" max="4098" width="13.140625" style="2353" customWidth="1"/>
    <col min="4099" max="4104" width="15.85546875" style="2353" customWidth="1"/>
    <col min="4105" max="4353" width="9.140625" style="2353"/>
    <col min="4354" max="4354" width="13.140625" style="2353" customWidth="1"/>
    <col min="4355" max="4360" width="15.85546875" style="2353" customWidth="1"/>
    <col min="4361" max="4609" width="9.140625" style="2353"/>
    <col min="4610" max="4610" width="13.140625" style="2353" customWidth="1"/>
    <col min="4611" max="4616" width="15.85546875" style="2353" customWidth="1"/>
    <col min="4617" max="4865" width="9.140625" style="2353"/>
    <col min="4866" max="4866" width="13.140625" style="2353" customWidth="1"/>
    <col min="4867" max="4872" width="15.85546875" style="2353" customWidth="1"/>
    <col min="4873" max="5121" width="9.140625" style="2353"/>
    <col min="5122" max="5122" width="13.140625" style="2353" customWidth="1"/>
    <col min="5123" max="5128" width="15.85546875" style="2353" customWidth="1"/>
    <col min="5129" max="5377" width="9.140625" style="2353"/>
    <col min="5378" max="5378" width="13.140625" style="2353" customWidth="1"/>
    <col min="5379" max="5384" width="15.85546875" style="2353" customWidth="1"/>
    <col min="5385" max="5633" width="9.140625" style="2353"/>
    <col min="5634" max="5634" width="13.140625" style="2353" customWidth="1"/>
    <col min="5635" max="5640" width="15.85546875" style="2353" customWidth="1"/>
    <col min="5641" max="5889" width="9.140625" style="2353"/>
    <col min="5890" max="5890" width="13.140625" style="2353" customWidth="1"/>
    <col min="5891" max="5896" width="15.85546875" style="2353" customWidth="1"/>
    <col min="5897" max="6145" width="9.140625" style="2353"/>
    <col min="6146" max="6146" width="13.140625" style="2353" customWidth="1"/>
    <col min="6147" max="6152" width="15.85546875" style="2353" customWidth="1"/>
    <col min="6153" max="6401" width="9.140625" style="2353"/>
    <col min="6402" max="6402" width="13.140625" style="2353" customWidth="1"/>
    <col min="6403" max="6408" width="15.85546875" style="2353" customWidth="1"/>
    <col min="6409" max="6657" width="9.140625" style="2353"/>
    <col min="6658" max="6658" width="13.140625" style="2353" customWidth="1"/>
    <col min="6659" max="6664" width="15.85546875" style="2353" customWidth="1"/>
    <col min="6665" max="6913" width="9.140625" style="2353"/>
    <col min="6914" max="6914" width="13.140625" style="2353" customWidth="1"/>
    <col min="6915" max="6920" width="15.85546875" style="2353" customWidth="1"/>
    <col min="6921" max="7169" width="9.140625" style="2353"/>
    <col min="7170" max="7170" width="13.140625" style="2353" customWidth="1"/>
    <col min="7171" max="7176" width="15.85546875" style="2353" customWidth="1"/>
    <col min="7177" max="7425" width="9.140625" style="2353"/>
    <col min="7426" max="7426" width="13.140625" style="2353" customWidth="1"/>
    <col min="7427" max="7432" width="15.85546875" style="2353" customWidth="1"/>
    <col min="7433" max="7681" width="9.140625" style="2353"/>
    <col min="7682" max="7682" width="13.140625" style="2353" customWidth="1"/>
    <col min="7683" max="7688" width="15.85546875" style="2353" customWidth="1"/>
    <col min="7689" max="7937" width="9.140625" style="2353"/>
    <col min="7938" max="7938" width="13.140625" style="2353" customWidth="1"/>
    <col min="7939" max="7944" width="15.85546875" style="2353" customWidth="1"/>
    <col min="7945" max="8193" width="9.140625" style="2353"/>
    <col min="8194" max="8194" width="13.140625" style="2353" customWidth="1"/>
    <col min="8195" max="8200" width="15.85546875" style="2353" customWidth="1"/>
    <col min="8201" max="8449" width="9.140625" style="2353"/>
    <col min="8450" max="8450" width="13.140625" style="2353" customWidth="1"/>
    <col min="8451" max="8456" width="15.85546875" style="2353" customWidth="1"/>
    <col min="8457" max="8705" width="9.140625" style="2353"/>
    <col min="8706" max="8706" width="13.140625" style="2353" customWidth="1"/>
    <col min="8707" max="8712" width="15.85546875" style="2353" customWidth="1"/>
    <col min="8713" max="8961" width="9.140625" style="2353"/>
    <col min="8962" max="8962" width="13.140625" style="2353" customWidth="1"/>
    <col min="8963" max="8968" width="15.85546875" style="2353" customWidth="1"/>
    <col min="8969" max="9217" width="9.140625" style="2353"/>
    <col min="9218" max="9218" width="13.140625" style="2353" customWidth="1"/>
    <col min="9219" max="9224" width="15.85546875" style="2353" customWidth="1"/>
    <col min="9225" max="9473" width="9.140625" style="2353"/>
    <col min="9474" max="9474" width="13.140625" style="2353" customWidth="1"/>
    <col min="9475" max="9480" width="15.85546875" style="2353" customWidth="1"/>
    <col min="9481" max="9729" width="9.140625" style="2353"/>
    <col min="9730" max="9730" width="13.140625" style="2353" customWidth="1"/>
    <col min="9731" max="9736" width="15.85546875" style="2353" customWidth="1"/>
    <col min="9737" max="9985" width="9.140625" style="2353"/>
    <col min="9986" max="9986" width="13.140625" style="2353" customWidth="1"/>
    <col min="9987" max="9992" width="15.85546875" style="2353" customWidth="1"/>
    <col min="9993" max="10241" width="9.140625" style="2353"/>
    <col min="10242" max="10242" width="13.140625" style="2353" customWidth="1"/>
    <col min="10243" max="10248" width="15.85546875" style="2353" customWidth="1"/>
    <col min="10249" max="10497" width="9.140625" style="2353"/>
    <col min="10498" max="10498" width="13.140625" style="2353" customWidth="1"/>
    <col min="10499" max="10504" width="15.85546875" style="2353" customWidth="1"/>
    <col min="10505" max="10753" width="9.140625" style="2353"/>
    <col min="10754" max="10754" width="13.140625" style="2353" customWidth="1"/>
    <col min="10755" max="10760" width="15.85546875" style="2353" customWidth="1"/>
    <col min="10761" max="11009" width="9.140625" style="2353"/>
    <col min="11010" max="11010" width="13.140625" style="2353" customWidth="1"/>
    <col min="11011" max="11016" width="15.85546875" style="2353" customWidth="1"/>
    <col min="11017" max="11265" width="9.140625" style="2353"/>
    <col min="11266" max="11266" width="13.140625" style="2353" customWidth="1"/>
    <col min="11267" max="11272" width="15.85546875" style="2353" customWidth="1"/>
    <col min="11273" max="11521" width="9.140625" style="2353"/>
    <col min="11522" max="11522" width="13.140625" style="2353" customWidth="1"/>
    <col min="11523" max="11528" width="15.85546875" style="2353" customWidth="1"/>
    <col min="11529" max="11777" width="9.140625" style="2353"/>
    <col min="11778" max="11778" width="13.140625" style="2353" customWidth="1"/>
    <col min="11779" max="11784" width="15.85546875" style="2353" customWidth="1"/>
    <col min="11785" max="12033" width="9.140625" style="2353"/>
    <col min="12034" max="12034" width="13.140625" style="2353" customWidth="1"/>
    <col min="12035" max="12040" width="15.85546875" style="2353" customWidth="1"/>
    <col min="12041" max="12289" width="9.140625" style="2353"/>
    <col min="12290" max="12290" width="13.140625" style="2353" customWidth="1"/>
    <col min="12291" max="12296" width="15.85546875" style="2353" customWidth="1"/>
    <col min="12297" max="12545" width="9.140625" style="2353"/>
    <col min="12546" max="12546" width="13.140625" style="2353" customWidth="1"/>
    <col min="12547" max="12552" width="15.85546875" style="2353" customWidth="1"/>
    <col min="12553" max="12801" width="9.140625" style="2353"/>
    <col min="12802" max="12802" width="13.140625" style="2353" customWidth="1"/>
    <col min="12803" max="12808" width="15.85546875" style="2353" customWidth="1"/>
    <col min="12809" max="13057" width="9.140625" style="2353"/>
    <col min="13058" max="13058" width="13.140625" style="2353" customWidth="1"/>
    <col min="13059" max="13064" width="15.85546875" style="2353" customWidth="1"/>
    <col min="13065" max="13313" width="9.140625" style="2353"/>
    <col min="13314" max="13314" width="13.140625" style="2353" customWidth="1"/>
    <col min="13315" max="13320" width="15.85546875" style="2353" customWidth="1"/>
    <col min="13321" max="13569" width="9.140625" style="2353"/>
    <col min="13570" max="13570" width="13.140625" style="2353" customWidth="1"/>
    <col min="13571" max="13576" width="15.85546875" style="2353" customWidth="1"/>
    <col min="13577" max="13825" width="9.140625" style="2353"/>
    <col min="13826" max="13826" width="13.140625" style="2353" customWidth="1"/>
    <col min="13827" max="13832" width="15.85546875" style="2353" customWidth="1"/>
    <col min="13833" max="14081" width="9.140625" style="2353"/>
    <col min="14082" max="14082" width="13.140625" style="2353" customWidth="1"/>
    <col min="14083" max="14088" width="15.85546875" style="2353" customWidth="1"/>
    <col min="14089" max="14337" width="9.140625" style="2353"/>
    <col min="14338" max="14338" width="13.140625" style="2353" customWidth="1"/>
    <col min="14339" max="14344" width="15.85546875" style="2353" customWidth="1"/>
    <col min="14345" max="14593" width="9.140625" style="2353"/>
    <col min="14594" max="14594" width="13.140625" style="2353" customWidth="1"/>
    <col min="14595" max="14600" width="15.85546875" style="2353" customWidth="1"/>
    <col min="14601" max="14849" width="9.140625" style="2353"/>
    <col min="14850" max="14850" width="13.140625" style="2353" customWidth="1"/>
    <col min="14851" max="14856" width="15.85546875" style="2353" customWidth="1"/>
    <col min="14857" max="15105" width="9.140625" style="2353"/>
    <col min="15106" max="15106" width="13.140625" style="2353" customWidth="1"/>
    <col min="15107" max="15112" width="15.85546875" style="2353" customWidth="1"/>
    <col min="15113" max="15361" width="9.140625" style="2353"/>
    <col min="15362" max="15362" width="13.140625" style="2353" customWidth="1"/>
    <col min="15363" max="15368" width="15.85546875" style="2353" customWidth="1"/>
    <col min="15369" max="15617" width="9.140625" style="2353"/>
    <col min="15618" max="15618" width="13.140625" style="2353" customWidth="1"/>
    <col min="15619" max="15624" width="15.85546875" style="2353" customWidth="1"/>
    <col min="15625" max="15873" width="9.140625" style="2353"/>
    <col min="15874" max="15874" width="13.140625" style="2353" customWidth="1"/>
    <col min="15875" max="15880" width="15.85546875" style="2353" customWidth="1"/>
    <col min="15881" max="16129" width="9.140625" style="2353"/>
    <col min="16130" max="16130" width="13.140625" style="2353" customWidth="1"/>
    <col min="16131" max="16136" width="15.85546875" style="2353" customWidth="1"/>
    <col min="16137" max="16384" width="9.140625" style="2353"/>
  </cols>
  <sheetData>
    <row r="1" spans="1:8" s="2269" customFormat="1" ht="15" thickBot="1">
      <c r="A1" s="2268" t="s">
        <v>0</v>
      </c>
      <c r="H1" s="2270" t="s">
        <v>1</v>
      </c>
    </row>
    <row r="2" spans="1:8" ht="22.5" customHeight="1" thickTop="1" thickBot="1">
      <c r="A2" s="7061" t="s">
        <v>2176</v>
      </c>
      <c r="B2" s="7062"/>
      <c r="C2" s="7062"/>
      <c r="D2" s="7062"/>
      <c r="E2" s="7062"/>
      <c r="F2" s="7062"/>
      <c r="G2" s="7062"/>
      <c r="H2" s="7063"/>
    </row>
    <row r="3" spans="1:8" ht="41.25" customHeight="1" thickBot="1">
      <c r="A3" s="7064" t="s">
        <v>2119</v>
      </c>
      <c r="B3" s="7065"/>
      <c r="C3" s="7065"/>
      <c r="D3" s="7065"/>
      <c r="E3" s="7065"/>
      <c r="F3" s="7065"/>
      <c r="G3" s="7065"/>
      <c r="H3" s="7066"/>
    </row>
    <row r="4" spans="1:8" s="2271" customFormat="1" ht="36.75" customHeight="1" thickBot="1">
      <c r="A4" s="7043" t="s">
        <v>12</v>
      </c>
      <c r="B4" s="7067" t="s">
        <v>2132</v>
      </c>
      <c r="C4" s="7068" t="s">
        <v>2139</v>
      </c>
      <c r="D4" s="7069"/>
      <c r="E4" s="7070"/>
      <c r="F4" s="7068" t="s">
        <v>2134</v>
      </c>
      <c r="G4" s="7069"/>
      <c r="H4" s="7071"/>
    </row>
    <row r="5" spans="1:8" s="2271" customFormat="1" ht="30" customHeight="1" thickBot="1">
      <c r="A5" s="7044"/>
      <c r="B5" s="7046"/>
      <c r="C5" s="2272" t="s">
        <v>5</v>
      </c>
      <c r="D5" s="2273" t="s">
        <v>10</v>
      </c>
      <c r="E5" s="2274" t="s">
        <v>13</v>
      </c>
      <c r="F5" s="2272" t="s">
        <v>5</v>
      </c>
      <c r="G5" s="2273" t="s">
        <v>10</v>
      </c>
      <c r="H5" s="2276" t="s">
        <v>13</v>
      </c>
    </row>
    <row r="6" spans="1:8" s="2271" customFormat="1" ht="18.95" customHeight="1" thickBot="1">
      <c r="A6" s="2277">
        <v>2006</v>
      </c>
      <c r="B6" s="2356" t="s">
        <v>25</v>
      </c>
      <c r="C6" s="2357">
        <v>70</v>
      </c>
      <c r="D6" s="2358">
        <v>142</v>
      </c>
      <c r="E6" s="2359">
        <v>82</v>
      </c>
      <c r="F6" s="2360">
        <v>103</v>
      </c>
      <c r="G6" s="2358">
        <v>136</v>
      </c>
      <c r="H6" s="2361">
        <v>89</v>
      </c>
    </row>
    <row r="7" spans="1:8" s="2271" customFormat="1" ht="15.95" customHeight="1">
      <c r="A7" s="7055">
        <v>2007</v>
      </c>
      <c r="B7" s="2362" t="s">
        <v>14</v>
      </c>
      <c r="C7" s="2308">
        <v>98</v>
      </c>
      <c r="D7" s="2309">
        <v>168</v>
      </c>
      <c r="E7" s="2363">
        <v>61</v>
      </c>
      <c r="F7" s="2364">
        <v>81</v>
      </c>
      <c r="G7" s="2309">
        <v>114</v>
      </c>
      <c r="H7" s="2310">
        <v>73</v>
      </c>
    </row>
    <row r="8" spans="1:8" s="2271" customFormat="1" ht="15.95" customHeight="1">
      <c r="A8" s="7053"/>
      <c r="B8" s="2288" t="s">
        <v>15</v>
      </c>
      <c r="C8" s="2365">
        <v>186</v>
      </c>
      <c r="D8" s="2366">
        <v>497</v>
      </c>
      <c r="E8" s="2367">
        <v>71</v>
      </c>
      <c r="F8" s="2368">
        <v>53</v>
      </c>
      <c r="G8" s="2366">
        <v>114</v>
      </c>
      <c r="H8" s="2369">
        <v>58</v>
      </c>
    </row>
    <row r="9" spans="1:8" s="2271" customFormat="1" ht="15.95" customHeight="1">
      <c r="A9" s="7053"/>
      <c r="B9" s="2288" t="s">
        <v>16</v>
      </c>
      <c r="C9" s="2311">
        <v>353</v>
      </c>
      <c r="D9" s="2312">
        <v>274</v>
      </c>
      <c r="E9" s="2370">
        <v>100</v>
      </c>
      <c r="F9" s="2371">
        <v>106</v>
      </c>
      <c r="G9" s="2312">
        <v>131</v>
      </c>
      <c r="H9" s="2313">
        <v>75</v>
      </c>
    </row>
    <row r="10" spans="1:8" s="2271" customFormat="1" ht="15.95" customHeight="1">
      <c r="A10" s="7053"/>
      <c r="B10" s="2288" t="s">
        <v>17</v>
      </c>
      <c r="C10" s="2311">
        <v>520</v>
      </c>
      <c r="D10" s="2312">
        <v>460</v>
      </c>
      <c r="E10" s="2370">
        <v>182</v>
      </c>
      <c r="F10" s="2371">
        <v>339</v>
      </c>
      <c r="G10" s="2312">
        <v>305</v>
      </c>
      <c r="H10" s="2313">
        <v>132</v>
      </c>
    </row>
    <row r="11" spans="1:8" s="2271" customFormat="1" ht="15.95" customHeight="1">
      <c r="A11" s="7053"/>
      <c r="B11" s="2288" t="s">
        <v>18</v>
      </c>
      <c r="C11" s="2311">
        <v>1076</v>
      </c>
      <c r="D11" s="2312">
        <v>725</v>
      </c>
      <c r="E11" s="2370">
        <v>547</v>
      </c>
      <c r="F11" s="2371">
        <v>965</v>
      </c>
      <c r="G11" s="2312">
        <v>502</v>
      </c>
      <c r="H11" s="2313">
        <v>520</v>
      </c>
    </row>
    <row r="12" spans="1:8" s="2271" customFormat="1" ht="15.95" customHeight="1">
      <c r="A12" s="7053"/>
      <c r="B12" s="2288" t="s">
        <v>19</v>
      </c>
      <c r="C12" s="2311">
        <v>243</v>
      </c>
      <c r="D12" s="2312">
        <v>252</v>
      </c>
      <c r="E12" s="2370">
        <v>180</v>
      </c>
      <c r="F12" s="2371">
        <v>208</v>
      </c>
      <c r="G12" s="2312">
        <v>261</v>
      </c>
      <c r="H12" s="2313">
        <v>167</v>
      </c>
    </row>
    <row r="13" spans="1:8" s="2271" customFormat="1" ht="15.95" customHeight="1">
      <c r="A13" s="7053"/>
      <c r="B13" s="2288" t="s">
        <v>20</v>
      </c>
      <c r="C13" s="2311">
        <v>360</v>
      </c>
      <c r="D13" s="2312">
        <v>208</v>
      </c>
      <c r="E13" s="2370">
        <v>213</v>
      </c>
      <c r="F13" s="2371">
        <v>228</v>
      </c>
      <c r="G13" s="2312">
        <v>177</v>
      </c>
      <c r="H13" s="2313">
        <v>173</v>
      </c>
    </row>
    <row r="14" spans="1:8" s="2271" customFormat="1" ht="15.95" customHeight="1">
      <c r="A14" s="7053"/>
      <c r="B14" s="2288" t="s">
        <v>21</v>
      </c>
      <c r="C14" s="2311">
        <v>235</v>
      </c>
      <c r="D14" s="2312">
        <v>301</v>
      </c>
      <c r="E14" s="2370">
        <v>120</v>
      </c>
      <c r="F14" s="2371">
        <v>141</v>
      </c>
      <c r="G14" s="2312">
        <v>135</v>
      </c>
      <c r="H14" s="2313">
        <v>95</v>
      </c>
    </row>
    <row r="15" spans="1:8" s="2271" customFormat="1" ht="15.95" customHeight="1">
      <c r="A15" s="7053"/>
      <c r="B15" s="2288" t="s">
        <v>22</v>
      </c>
      <c r="C15" s="2311">
        <v>338</v>
      </c>
      <c r="D15" s="2312">
        <v>229</v>
      </c>
      <c r="E15" s="2370">
        <v>144</v>
      </c>
      <c r="F15" s="2371">
        <v>147</v>
      </c>
      <c r="G15" s="2312">
        <v>152</v>
      </c>
      <c r="H15" s="2313">
        <v>90</v>
      </c>
    </row>
    <row r="16" spans="1:8" s="2271" customFormat="1" ht="15.95" customHeight="1">
      <c r="A16" s="7053"/>
      <c r="B16" s="2288" t="s">
        <v>23</v>
      </c>
      <c r="C16" s="2311">
        <v>206</v>
      </c>
      <c r="D16" s="2312">
        <v>201</v>
      </c>
      <c r="E16" s="2370">
        <v>86</v>
      </c>
      <c r="F16" s="2371">
        <v>145</v>
      </c>
      <c r="G16" s="2312">
        <v>66</v>
      </c>
      <c r="H16" s="2313">
        <v>79</v>
      </c>
    </row>
    <row r="17" spans="1:8" s="2271" customFormat="1" ht="15.95" customHeight="1">
      <c r="A17" s="7053"/>
      <c r="B17" s="2288" t="s">
        <v>24</v>
      </c>
      <c r="C17" s="2311">
        <v>656</v>
      </c>
      <c r="D17" s="2312">
        <v>408</v>
      </c>
      <c r="E17" s="2370">
        <v>469</v>
      </c>
      <c r="F17" s="2371">
        <v>588</v>
      </c>
      <c r="G17" s="2312">
        <v>321</v>
      </c>
      <c r="H17" s="2313">
        <v>419</v>
      </c>
    </row>
    <row r="18" spans="1:8" s="2271" customFormat="1" ht="15.95" customHeight="1" thickBot="1">
      <c r="A18" s="7054"/>
      <c r="B18" s="2293" t="s">
        <v>25</v>
      </c>
      <c r="C18" s="2305">
        <v>232</v>
      </c>
      <c r="D18" s="2306">
        <v>225</v>
      </c>
      <c r="E18" s="2372">
        <v>290</v>
      </c>
      <c r="F18" s="2373">
        <v>231</v>
      </c>
      <c r="G18" s="2306">
        <v>174</v>
      </c>
      <c r="H18" s="2307">
        <v>249</v>
      </c>
    </row>
    <row r="19" spans="1:8" s="2271" customFormat="1" ht="15.95" customHeight="1">
      <c r="A19" s="7055">
        <v>2008</v>
      </c>
      <c r="B19" s="2298" t="s">
        <v>14</v>
      </c>
      <c r="C19" s="2364">
        <v>272</v>
      </c>
      <c r="D19" s="2309">
        <v>332</v>
      </c>
      <c r="E19" s="2374">
        <v>221</v>
      </c>
      <c r="F19" s="2308">
        <v>204</v>
      </c>
      <c r="G19" s="2309">
        <v>209</v>
      </c>
      <c r="H19" s="2310">
        <v>167</v>
      </c>
    </row>
    <row r="20" spans="1:8" s="2271" customFormat="1" ht="15.95" customHeight="1">
      <c r="A20" s="7053"/>
      <c r="B20" s="2303" t="s">
        <v>15</v>
      </c>
      <c r="C20" s="2371">
        <v>220</v>
      </c>
      <c r="D20" s="2312">
        <v>235</v>
      </c>
      <c r="E20" s="2375">
        <v>134</v>
      </c>
      <c r="F20" s="2311">
        <v>112</v>
      </c>
      <c r="G20" s="2312">
        <v>75</v>
      </c>
      <c r="H20" s="2313">
        <v>96</v>
      </c>
    </row>
    <row r="21" spans="1:8" s="2271" customFormat="1" ht="15.95" customHeight="1">
      <c r="A21" s="7053"/>
      <c r="B21" s="2303" t="s">
        <v>16</v>
      </c>
      <c r="C21" s="2371">
        <v>309</v>
      </c>
      <c r="D21" s="2312">
        <v>233</v>
      </c>
      <c r="E21" s="2375">
        <v>197</v>
      </c>
      <c r="F21" s="2311">
        <v>127</v>
      </c>
      <c r="G21" s="2312">
        <v>72</v>
      </c>
      <c r="H21" s="2313">
        <v>187</v>
      </c>
    </row>
    <row r="22" spans="1:8" s="2271" customFormat="1" ht="15.95" customHeight="1">
      <c r="A22" s="7053"/>
      <c r="B22" s="2303" t="s">
        <v>17</v>
      </c>
      <c r="C22" s="2371">
        <v>333</v>
      </c>
      <c r="D22" s="2312">
        <v>197</v>
      </c>
      <c r="E22" s="2375">
        <v>208</v>
      </c>
      <c r="F22" s="2311">
        <v>86</v>
      </c>
      <c r="G22" s="2312">
        <v>64</v>
      </c>
      <c r="H22" s="2313">
        <v>39</v>
      </c>
    </row>
    <row r="23" spans="1:8" s="2271" customFormat="1" ht="15.95" customHeight="1">
      <c r="A23" s="7053"/>
      <c r="B23" s="2303" t="s">
        <v>18</v>
      </c>
      <c r="C23" s="2371">
        <v>255</v>
      </c>
      <c r="D23" s="2312">
        <v>295</v>
      </c>
      <c r="E23" s="2375">
        <v>162</v>
      </c>
      <c r="F23" s="2311">
        <v>115</v>
      </c>
      <c r="G23" s="2312">
        <v>152</v>
      </c>
      <c r="H23" s="2313">
        <v>129</v>
      </c>
    </row>
    <row r="24" spans="1:8" s="2271" customFormat="1" ht="15.95" customHeight="1">
      <c r="A24" s="7053"/>
      <c r="B24" s="2303" t="s">
        <v>19</v>
      </c>
      <c r="C24" s="2371">
        <v>277</v>
      </c>
      <c r="D24" s="2312">
        <v>164</v>
      </c>
      <c r="E24" s="2375">
        <v>170</v>
      </c>
      <c r="F24" s="2311">
        <v>235</v>
      </c>
      <c r="G24" s="2312">
        <v>150</v>
      </c>
      <c r="H24" s="2313">
        <v>165</v>
      </c>
    </row>
    <row r="25" spans="1:8" s="2271" customFormat="1" ht="15.95" customHeight="1">
      <c r="A25" s="7053"/>
      <c r="B25" s="2303" t="s">
        <v>20</v>
      </c>
      <c r="C25" s="2371">
        <v>833</v>
      </c>
      <c r="D25" s="2312">
        <v>267</v>
      </c>
      <c r="E25" s="2375">
        <v>123</v>
      </c>
      <c r="F25" s="2311">
        <v>745</v>
      </c>
      <c r="G25" s="2312">
        <v>177</v>
      </c>
      <c r="H25" s="2313">
        <v>166</v>
      </c>
    </row>
    <row r="26" spans="1:8" s="2271" customFormat="1" ht="15.95" customHeight="1">
      <c r="A26" s="7053"/>
      <c r="B26" s="2303" t="s">
        <v>21</v>
      </c>
      <c r="C26" s="2371">
        <v>309</v>
      </c>
      <c r="D26" s="2312">
        <v>174</v>
      </c>
      <c r="E26" s="2375">
        <v>138</v>
      </c>
      <c r="F26" s="2311">
        <v>276</v>
      </c>
      <c r="G26" s="2312">
        <v>123</v>
      </c>
      <c r="H26" s="2313">
        <v>78</v>
      </c>
    </row>
    <row r="27" spans="1:8" s="2271" customFormat="1" ht="15.95" customHeight="1">
      <c r="A27" s="7053"/>
      <c r="B27" s="2303" t="s">
        <v>22</v>
      </c>
      <c r="C27" s="2371">
        <v>172</v>
      </c>
      <c r="D27" s="2312">
        <v>239</v>
      </c>
      <c r="E27" s="2375">
        <v>162</v>
      </c>
      <c r="F27" s="2311">
        <v>181</v>
      </c>
      <c r="G27" s="2312">
        <v>78</v>
      </c>
      <c r="H27" s="2313">
        <v>48</v>
      </c>
    </row>
    <row r="28" spans="1:8" s="2271" customFormat="1" ht="15.95" customHeight="1">
      <c r="A28" s="7053"/>
      <c r="B28" s="2303" t="s">
        <v>23</v>
      </c>
      <c r="C28" s="2371">
        <v>139</v>
      </c>
      <c r="D28" s="2312">
        <v>175</v>
      </c>
      <c r="E28" s="2375">
        <v>400</v>
      </c>
      <c r="F28" s="2311">
        <v>88</v>
      </c>
      <c r="G28" s="2312">
        <v>74</v>
      </c>
      <c r="H28" s="2313">
        <v>251</v>
      </c>
    </row>
    <row r="29" spans="1:8" s="2271" customFormat="1" ht="15.95" customHeight="1">
      <c r="A29" s="7053"/>
      <c r="B29" s="2303" t="s">
        <v>24</v>
      </c>
      <c r="C29" s="2371">
        <v>295</v>
      </c>
      <c r="D29" s="2312">
        <v>190</v>
      </c>
      <c r="E29" s="2375">
        <v>207</v>
      </c>
      <c r="F29" s="2311">
        <v>278</v>
      </c>
      <c r="G29" s="2312">
        <v>72</v>
      </c>
      <c r="H29" s="2313">
        <v>207</v>
      </c>
    </row>
    <row r="30" spans="1:8" s="2271" customFormat="1" ht="15.95" customHeight="1" thickBot="1">
      <c r="A30" s="7054"/>
      <c r="B30" s="2304" t="s">
        <v>25</v>
      </c>
      <c r="C30" s="2373">
        <v>64</v>
      </c>
      <c r="D30" s="2306">
        <v>112</v>
      </c>
      <c r="E30" s="2376">
        <v>52</v>
      </c>
      <c r="F30" s="2305">
        <v>38</v>
      </c>
      <c r="G30" s="2306">
        <v>40</v>
      </c>
      <c r="H30" s="2307">
        <v>70</v>
      </c>
    </row>
    <row r="31" spans="1:8" s="2271" customFormat="1" ht="15.95" customHeight="1">
      <c r="A31" s="7056">
        <v>2009</v>
      </c>
      <c r="B31" s="2298" t="s">
        <v>14</v>
      </c>
      <c r="C31" s="2308">
        <v>67</v>
      </c>
      <c r="D31" s="2309">
        <v>279</v>
      </c>
      <c r="E31" s="2363">
        <v>144</v>
      </c>
      <c r="F31" s="2308">
        <v>26</v>
      </c>
      <c r="G31" s="2309">
        <v>82</v>
      </c>
      <c r="H31" s="2310">
        <v>93</v>
      </c>
    </row>
    <row r="32" spans="1:8" s="2271" customFormat="1" ht="15.95" customHeight="1">
      <c r="A32" s="7057"/>
      <c r="B32" s="2303" t="s">
        <v>15</v>
      </c>
      <c r="C32" s="2311">
        <v>171</v>
      </c>
      <c r="D32" s="2312">
        <v>114</v>
      </c>
      <c r="E32" s="2370">
        <v>99</v>
      </c>
      <c r="F32" s="2311">
        <v>91</v>
      </c>
      <c r="G32" s="2312">
        <v>94</v>
      </c>
      <c r="H32" s="2313">
        <v>64</v>
      </c>
    </row>
    <row r="33" spans="1:12" s="2271" customFormat="1" ht="15.95" customHeight="1">
      <c r="A33" s="7057"/>
      <c r="B33" s="2303" t="s">
        <v>16</v>
      </c>
      <c r="C33" s="2311">
        <v>201</v>
      </c>
      <c r="D33" s="2312">
        <v>155</v>
      </c>
      <c r="E33" s="2370">
        <v>99</v>
      </c>
      <c r="F33" s="2311">
        <v>157</v>
      </c>
      <c r="G33" s="2312">
        <v>68</v>
      </c>
      <c r="H33" s="2313">
        <v>68</v>
      </c>
    </row>
    <row r="34" spans="1:12" s="2271" customFormat="1" ht="15.95" customHeight="1">
      <c r="A34" s="7057"/>
      <c r="B34" s="2303" t="s">
        <v>17</v>
      </c>
      <c r="C34" s="2311">
        <v>255</v>
      </c>
      <c r="D34" s="2312">
        <v>224</v>
      </c>
      <c r="E34" s="2370">
        <v>359</v>
      </c>
      <c r="F34" s="2311">
        <v>157</v>
      </c>
      <c r="G34" s="2312">
        <v>120</v>
      </c>
      <c r="H34" s="2313">
        <v>322</v>
      </c>
    </row>
    <row r="35" spans="1:12" s="2271" customFormat="1" ht="15.95" customHeight="1">
      <c r="A35" s="7057"/>
      <c r="B35" s="2303" t="s">
        <v>18</v>
      </c>
      <c r="C35" s="2311">
        <v>372</v>
      </c>
      <c r="D35" s="2312">
        <v>181</v>
      </c>
      <c r="E35" s="2370">
        <v>169</v>
      </c>
      <c r="F35" s="2311">
        <v>237</v>
      </c>
      <c r="G35" s="2312">
        <v>108</v>
      </c>
      <c r="H35" s="2313">
        <v>87</v>
      </c>
    </row>
    <row r="36" spans="1:12" s="2271" customFormat="1" ht="15.95" customHeight="1">
      <c r="A36" s="7057"/>
      <c r="B36" s="2303" t="s">
        <v>19</v>
      </c>
      <c r="C36" s="2311">
        <v>542</v>
      </c>
      <c r="D36" s="2312">
        <v>281</v>
      </c>
      <c r="E36" s="2370">
        <v>170</v>
      </c>
      <c r="F36" s="2311">
        <v>553</v>
      </c>
      <c r="G36" s="2312">
        <v>140</v>
      </c>
      <c r="H36" s="2313">
        <v>160</v>
      </c>
    </row>
    <row r="37" spans="1:12" s="2271" customFormat="1" ht="15.95" customHeight="1">
      <c r="A37" s="7057"/>
      <c r="B37" s="2303" t="s">
        <v>20</v>
      </c>
      <c r="C37" s="2311">
        <v>328</v>
      </c>
      <c r="D37" s="2312">
        <v>420</v>
      </c>
      <c r="E37" s="2370">
        <v>133</v>
      </c>
      <c r="F37" s="2311">
        <v>295</v>
      </c>
      <c r="G37" s="2312">
        <v>333</v>
      </c>
      <c r="H37" s="2313">
        <v>117</v>
      </c>
    </row>
    <row r="38" spans="1:12" s="2271" customFormat="1" ht="15.95" customHeight="1">
      <c r="A38" s="7057"/>
      <c r="B38" s="2303" t="s">
        <v>21</v>
      </c>
      <c r="C38" s="2311">
        <v>300</v>
      </c>
      <c r="D38" s="2312">
        <v>245</v>
      </c>
      <c r="E38" s="2370">
        <v>698</v>
      </c>
      <c r="F38" s="2311">
        <v>212</v>
      </c>
      <c r="G38" s="2312">
        <v>179</v>
      </c>
      <c r="H38" s="2313">
        <v>630</v>
      </c>
    </row>
    <row r="39" spans="1:12" s="2271" customFormat="1" ht="15.95" customHeight="1">
      <c r="A39" s="7057"/>
      <c r="B39" s="2303" t="s">
        <v>22</v>
      </c>
      <c r="C39" s="2311">
        <v>216</v>
      </c>
      <c r="D39" s="2312">
        <v>129</v>
      </c>
      <c r="E39" s="2370">
        <v>87</v>
      </c>
      <c r="F39" s="2311">
        <v>176</v>
      </c>
      <c r="G39" s="2312">
        <v>50</v>
      </c>
      <c r="H39" s="2313">
        <v>45</v>
      </c>
    </row>
    <row r="40" spans="1:12" s="2271" customFormat="1" ht="15.95" customHeight="1">
      <c r="A40" s="7057"/>
      <c r="B40" s="2303" t="s">
        <v>23</v>
      </c>
      <c r="C40" s="2311">
        <v>354</v>
      </c>
      <c r="D40" s="2312">
        <v>160</v>
      </c>
      <c r="E40" s="2370">
        <v>81</v>
      </c>
      <c r="F40" s="2311">
        <v>243</v>
      </c>
      <c r="G40" s="2312">
        <v>95</v>
      </c>
      <c r="H40" s="2313">
        <v>89</v>
      </c>
    </row>
    <row r="41" spans="1:12" s="2271" customFormat="1" ht="15.95" customHeight="1">
      <c r="A41" s="7057"/>
      <c r="B41" s="2303" t="s">
        <v>24</v>
      </c>
      <c r="C41" s="2311">
        <v>334</v>
      </c>
      <c r="D41" s="2312">
        <v>144</v>
      </c>
      <c r="E41" s="2370">
        <v>129</v>
      </c>
      <c r="F41" s="2311">
        <v>286</v>
      </c>
      <c r="G41" s="2312">
        <v>77</v>
      </c>
      <c r="H41" s="2313">
        <v>91</v>
      </c>
    </row>
    <row r="42" spans="1:12" s="2271" customFormat="1" ht="15.95" customHeight="1" thickBot="1">
      <c r="A42" s="7057"/>
      <c r="B42" s="2304" t="s">
        <v>25</v>
      </c>
      <c r="C42" s="2305">
        <v>677</v>
      </c>
      <c r="D42" s="2306">
        <v>186</v>
      </c>
      <c r="E42" s="2372">
        <v>140</v>
      </c>
      <c r="F42" s="2305">
        <v>447</v>
      </c>
      <c r="G42" s="2306">
        <v>79</v>
      </c>
      <c r="H42" s="2307">
        <v>81</v>
      </c>
    </row>
    <row r="43" spans="1:12" s="2271" customFormat="1" ht="15.95" customHeight="1">
      <c r="A43" s="7056">
        <v>2010</v>
      </c>
      <c r="B43" s="2298" t="s">
        <v>14</v>
      </c>
      <c r="C43" s="2308">
        <v>622</v>
      </c>
      <c r="D43" s="2309">
        <v>188</v>
      </c>
      <c r="E43" s="2363">
        <v>127</v>
      </c>
      <c r="F43" s="2308">
        <v>190</v>
      </c>
      <c r="G43" s="2309">
        <v>91</v>
      </c>
      <c r="H43" s="2310">
        <v>93</v>
      </c>
      <c r="K43" s="2377"/>
      <c r="L43" s="2377"/>
    </row>
    <row r="44" spans="1:12" s="2271" customFormat="1" ht="15.95" customHeight="1">
      <c r="A44" s="7057"/>
      <c r="B44" s="2303" t="s">
        <v>15</v>
      </c>
      <c r="C44" s="2311">
        <v>369</v>
      </c>
      <c r="D44" s="2312">
        <v>263</v>
      </c>
      <c r="E44" s="2370">
        <v>280</v>
      </c>
      <c r="F44" s="2311">
        <v>233</v>
      </c>
      <c r="G44" s="2312">
        <v>114</v>
      </c>
      <c r="H44" s="2313">
        <v>140</v>
      </c>
      <c r="K44" s="2377"/>
      <c r="L44" s="2377"/>
    </row>
    <row r="45" spans="1:12" s="2271" customFormat="1" ht="15.95" customHeight="1">
      <c r="A45" s="7057"/>
      <c r="B45" s="2303" t="s">
        <v>16</v>
      </c>
      <c r="C45" s="2311">
        <v>447</v>
      </c>
      <c r="D45" s="2312">
        <v>440</v>
      </c>
      <c r="E45" s="2370">
        <v>328</v>
      </c>
      <c r="F45" s="2311">
        <v>441</v>
      </c>
      <c r="G45" s="2312">
        <v>282</v>
      </c>
      <c r="H45" s="2313">
        <v>244</v>
      </c>
      <c r="K45" s="2377"/>
      <c r="L45" s="2377"/>
    </row>
    <row r="46" spans="1:12" s="2271" customFormat="1" ht="15.95" customHeight="1">
      <c r="A46" s="7057"/>
      <c r="B46" s="2303" t="s">
        <v>17</v>
      </c>
      <c r="C46" s="2311">
        <v>650</v>
      </c>
      <c r="D46" s="2312">
        <v>1936</v>
      </c>
      <c r="E46" s="2370">
        <v>305</v>
      </c>
      <c r="F46" s="2311">
        <v>620</v>
      </c>
      <c r="G46" s="2312">
        <v>94</v>
      </c>
      <c r="H46" s="2313">
        <v>232</v>
      </c>
      <c r="K46" s="2377"/>
      <c r="L46" s="2377"/>
    </row>
    <row r="47" spans="1:12" s="2271" customFormat="1" ht="15.95" customHeight="1">
      <c r="A47" s="7057"/>
      <c r="B47" s="2303" t="s">
        <v>18</v>
      </c>
      <c r="C47" s="2378">
        <v>462</v>
      </c>
      <c r="D47" s="2379">
        <v>1468</v>
      </c>
      <c r="E47" s="2380">
        <v>254</v>
      </c>
      <c r="F47" s="2311">
        <v>503</v>
      </c>
      <c r="G47" s="2312">
        <v>87</v>
      </c>
      <c r="H47" s="2313">
        <v>165</v>
      </c>
      <c r="K47" s="2377"/>
      <c r="L47" s="2377"/>
    </row>
    <row r="48" spans="1:12" s="2271" customFormat="1" ht="15.95" customHeight="1">
      <c r="A48" s="7057"/>
      <c r="B48" s="2303" t="s">
        <v>19</v>
      </c>
      <c r="C48" s="2378">
        <v>733</v>
      </c>
      <c r="D48" s="2379">
        <v>565</v>
      </c>
      <c r="E48" s="2380">
        <v>285</v>
      </c>
      <c r="F48" s="2311">
        <v>558</v>
      </c>
      <c r="G48" s="2312">
        <v>386</v>
      </c>
      <c r="H48" s="2313">
        <v>257</v>
      </c>
      <c r="K48" s="2377"/>
      <c r="L48" s="2377"/>
    </row>
    <row r="49" spans="1:12" s="2271" customFormat="1" ht="15.95" customHeight="1">
      <c r="A49" s="7057"/>
      <c r="B49" s="2303" t="s">
        <v>20</v>
      </c>
      <c r="C49" s="2378">
        <v>451</v>
      </c>
      <c r="D49" s="2379">
        <v>355</v>
      </c>
      <c r="E49" s="2380">
        <v>205</v>
      </c>
      <c r="F49" s="2311">
        <v>281</v>
      </c>
      <c r="G49" s="2312">
        <v>209</v>
      </c>
      <c r="H49" s="2313">
        <v>237</v>
      </c>
      <c r="K49" s="2377"/>
      <c r="L49" s="2377"/>
    </row>
    <row r="50" spans="1:12" s="2271" customFormat="1" ht="15.95" customHeight="1">
      <c r="A50" s="7057"/>
      <c r="B50" s="2303" t="s">
        <v>21</v>
      </c>
      <c r="C50" s="2378">
        <v>510</v>
      </c>
      <c r="D50" s="2379">
        <v>382</v>
      </c>
      <c r="E50" s="2380">
        <v>213</v>
      </c>
      <c r="F50" s="2311">
        <v>306</v>
      </c>
      <c r="G50" s="2312">
        <v>173</v>
      </c>
      <c r="H50" s="2313">
        <v>188</v>
      </c>
      <c r="K50" s="2377"/>
      <c r="L50" s="2377"/>
    </row>
    <row r="51" spans="1:12" s="2271" customFormat="1" ht="15.95" customHeight="1">
      <c r="A51" s="7057"/>
      <c r="B51" s="2303" t="s">
        <v>22</v>
      </c>
      <c r="C51" s="2378">
        <v>463</v>
      </c>
      <c r="D51" s="2379">
        <v>270</v>
      </c>
      <c r="E51" s="2380">
        <v>192</v>
      </c>
      <c r="F51" s="2311">
        <v>215</v>
      </c>
      <c r="G51" s="2312">
        <v>147</v>
      </c>
      <c r="H51" s="2313">
        <v>108</v>
      </c>
      <c r="K51" s="2377"/>
      <c r="L51" s="2377"/>
    </row>
    <row r="52" spans="1:12" s="2271" customFormat="1" ht="15.95" customHeight="1">
      <c r="A52" s="7057"/>
      <c r="B52" s="2303" t="s">
        <v>23</v>
      </c>
      <c r="C52" s="2378">
        <v>445</v>
      </c>
      <c r="D52" s="2379">
        <v>351</v>
      </c>
      <c r="E52" s="2380">
        <v>634</v>
      </c>
      <c r="F52" s="2311">
        <v>304</v>
      </c>
      <c r="G52" s="2312">
        <v>88</v>
      </c>
      <c r="H52" s="2313">
        <v>209</v>
      </c>
      <c r="K52" s="2377"/>
      <c r="L52" s="2377"/>
    </row>
    <row r="53" spans="1:12" s="2271" customFormat="1" ht="15.95" customHeight="1">
      <c r="A53" s="7057"/>
      <c r="B53" s="2303" t="s">
        <v>24</v>
      </c>
      <c r="C53" s="2378">
        <v>514</v>
      </c>
      <c r="D53" s="2379">
        <v>385</v>
      </c>
      <c r="E53" s="2380">
        <v>251</v>
      </c>
      <c r="F53" s="2378">
        <v>270</v>
      </c>
      <c r="G53" s="2379">
        <v>65</v>
      </c>
      <c r="H53" s="2381">
        <v>540</v>
      </c>
      <c r="K53" s="2377"/>
      <c r="L53" s="2377"/>
    </row>
    <row r="54" spans="1:12" s="2271" customFormat="1" ht="15.95" customHeight="1" thickBot="1">
      <c r="A54" s="7058"/>
      <c r="B54" s="2341" t="s">
        <v>25</v>
      </c>
      <c r="C54" s="2558">
        <v>1027</v>
      </c>
      <c r="D54" s="2559">
        <v>370</v>
      </c>
      <c r="E54" s="2560">
        <v>276</v>
      </c>
      <c r="F54" s="2558">
        <v>794</v>
      </c>
      <c r="G54" s="2559">
        <v>105</v>
      </c>
      <c r="H54" s="2561">
        <v>218</v>
      </c>
      <c r="K54" s="2377"/>
      <c r="L54" s="2377"/>
    </row>
    <row r="55" spans="1:12" s="2271" customFormat="1" ht="12" customHeight="1" thickTop="1">
      <c r="A55" s="2348"/>
      <c r="B55" s="2349"/>
      <c r="C55" s="2351"/>
      <c r="D55" s="2351"/>
      <c r="E55" s="2351"/>
      <c r="F55" s="2351"/>
      <c r="G55" s="2351"/>
      <c r="H55" s="2351"/>
    </row>
    <row r="56" spans="1:12" ht="12" customHeight="1">
      <c r="A56" s="2352" t="s">
        <v>2135</v>
      </c>
      <c r="K56" s="2404"/>
      <c r="L56" s="2404"/>
    </row>
    <row r="57" spans="1:12" ht="12" customHeight="1">
      <c r="A57" s="7049" t="s">
        <v>2136</v>
      </c>
      <c r="B57" s="7049"/>
      <c r="C57" s="7049"/>
      <c r="D57" s="7049"/>
      <c r="E57" s="7049"/>
      <c r="F57" s="7049"/>
      <c r="G57" s="7049"/>
      <c r="H57" s="7049"/>
    </row>
    <row r="58" spans="1:12" ht="12" customHeight="1">
      <c r="A58" s="7049" t="s">
        <v>2137</v>
      </c>
      <c r="B58" s="7050"/>
      <c r="C58" s="7050"/>
      <c r="D58" s="2354"/>
      <c r="E58" s="2354"/>
      <c r="F58" s="2354"/>
      <c r="G58" s="2354"/>
      <c r="H58" s="2354"/>
    </row>
    <row r="59" spans="1:12" ht="12" customHeight="1">
      <c r="A59" s="7049" t="s">
        <v>2490</v>
      </c>
      <c r="B59" s="7049"/>
      <c r="C59" s="7049"/>
      <c r="D59" s="7049"/>
      <c r="E59" s="7049"/>
      <c r="F59" s="7049"/>
      <c r="G59" s="7049"/>
      <c r="H59" s="7049"/>
    </row>
    <row r="60" spans="1:12" ht="12" customHeight="1">
      <c r="A60" s="7051" t="s">
        <v>2138</v>
      </c>
      <c r="B60" s="7051"/>
      <c r="C60" s="7051"/>
      <c r="D60" s="7051"/>
      <c r="E60" s="7051"/>
      <c r="F60" s="7051"/>
      <c r="G60" s="2354"/>
      <c r="H60" s="2354"/>
    </row>
    <row r="61" spans="1:12" s="2271" customFormat="1"/>
    <row r="62" spans="1:12" s="2271" customFormat="1">
      <c r="A62" s="2405"/>
      <c r="B62" s="2405"/>
      <c r="C62" s="2405"/>
      <c r="D62" s="2405"/>
      <c r="E62" s="2405"/>
      <c r="F62" s="2405"/>
    </row>
    <row r="63" spans="1:12" s="2271" customFormat="1" ht="21.75" customHeight="1">
      <c r="D63" s="2355" t="s">
        <v>3</v>
      </c>
    </row>
    <row r="64" spans="1:12" s="2271" customFormat="1"/>
    <row r="65" s="2271" customFormat="1"/>
  </sheetData>
  <mergeCells count="14">
    <mergeCell ref="A57:H57"/>
    <mergeCell ref="A58:C58"/>
    <mergeCell ref="A59:H59"/>
    <mergeCell ref="A60:F60"/>
    <mergeCell ref="A7:A18"/>
    <mergeCell ref="A19:A30"/>
    <mergeCell ref="A31:A42"/>
    <mergeCell ref="A43:A54"/>
    <mergeCell ref="A2:H2"/>
    <mergeCell ref="A3:H3"/>
    <mergeCell ref="A4:A5"/>
    <mergeCell ref="B4:B5"/>
    <mergeCell ref="C4:E4"/>
    <mergeCell ref="F4:H4"/>
  </mergeCells>
  <hyperlinks>
    <hyperlink ref="A1" r:id="rId1"/>
  </hyperlinks>
  <pageMargins left="0.74803149606299213" right="0.27559055118110237" top="0.59055118110236227" bottom="0.47244094488188981" header="0.51181102362204722" footer="0.31496062992125984"/>
  <pageSetup paperSize="9" scale="53" fitToWidth="0" orientation="landscape" r:id="rId2"/>
  <headerFooter alignWithMargins="0">
    <oddFooter>&amp;R136</oddFooter>
  </headerFooter>
  <drawing r:id="rId3"/>
  <legacyDrawing r:id="rId4"/>
  <oleObjects>
    <mc:AlternateContent xmlns:mc="http://schemas.openxmlformats.org/markup-compatibility/2006">
      <mc:Choice Requires="x14">
        <oleObject progId="Word.Picture.8" shapeId="407553" r:id="rId5">
          <objectPr defaultSize="0" autoPict="0" r:id="rId6">
            <anchor moveWithCells="1" sizeWithCells="1">
              <from>
                <xdr:col>0</xdr:col>
                <xdr:colOff>771525</xdr:colOff>
                <xdr:row>0</xdr:row>
                <xdr:rowOff>0</xdr:rowOff>
              </from>
              <to>
                <xdr:col>1</xdr:col>
                <xdr:colOff>438150</xdr:colOff>
                <xdr:row>0</xdr:row>
                <xdr:rowOff>0</xdr:rowOff>
              </to>
            </anchor>
          </objectPr>
        </oleObject>
      </mc:Choice>
      <mc:Fallback>
        <oleObject progId="Word.Picture.8" shapeId="407553" r:id="rId5"/>
      </mc:Fallback>
    </mc:AlternateContent>
  </oleObjects>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yfa134">
    <pageSetUpPr fitToPage="1"/>
  </sheetPr>
  <dimension ref="A1:L52"/>
  <sheetViews>
    <sheetView view="pageBreakPreview" zoomScale="60" zoomScaleNormal="100" workbookViewId="0">
      <selection activeCell="H15" sqref="H15"/>
    </sheetView>
  </sheetViews>
  <sheetFormatPr defaultRowHeight="12.75"/>
  <cols>
    <col min="1" max="1" width="13" style="2353" customWidth="1"/>
    <col min="2" max="2" width="20.85546875" style="2353" customWidth="1"/>
    <col min="3" max="8" width="25.7109375" style="2353" customWidth="1"/>
    <col min="9" max="257" width="9.140625" style="2353"/>
    <col min="258" max="258" width="13.140625" style="2353" customWidth="1"/>
    <col min="259" max="264" width="15.85546875" style="2353" customWidth="1"/>
    <col min="265" max="513" width="9.140625" style="2353"/>
    <col min="514" max="514" width="13.140625" style="2353" customWidth="1"/>
    <col min="515" max="520" width="15.85546875" style="2353" customWidth="1"/>
    <col min="521" max="769" width="9.140625" style="2353"/>
    <col min="770" max="770" width="13.140625" style="2353" customWidth="1"/>
    <col min="771" max="776" width="15.85546875" style="2353" customWidth="1"/>
    <col min="777" max="1025" width="9.140625" style="2353"/>
    <col min="1026" max="1026" width="13.140625" style="2353" customWidth="1"/>
    <col min="1027" max="1032" width="15.85546875" style="2353" customWidth="1"/>
    <col min="1033" max="1281" width="9.140625" style="2353"/>
    <col min="1282" max="1282" width="13.140625" style="2353" customWidth="1"/>
    <col min="1283" max="1288" width="15.85546875" style="2353" customWidth="1"/>
    <col min="1289" max="1537" width="9.140625" style="2353"/>
    <col min="1538" max="1538" width="13.140625" style="2353" customWidth="1"/>
    <col min="1539" max="1544" width="15.85546875" style="2353" customWidth="1"/>
    <col min="1545" max="1793" width="9.140625" style="2353"/>
    <col min="1794" max="1794" width="13.140625" style="2353" customWidth="1"/>
    <col min="1795" max="1800" width="15.85546875" style="2353" customWidth="1"/>
    <col min="1801" max="2049" width="9.140625" style="2353"/>
    <col min="2050" max="2050" width="13.140625" style="2353" customWidth="1"/>
    <col min="2051" max="2056" width="15.85546875" style="2353" customWidth="1"/>
    <col min="2057" max="2305" width="9.140625" style="2353"/>
    <col min="2306" max="2306" width="13.140625" style="2353" customWidth="1"/>
    <col min="2307" max="2312" width="15.85546875" style="2353" customWidth="1"/>
    <col min="2313" max="2561" width="9.140625" style="2353"/>
    <col min="2562" max="2562" width="13.140625" style="2353" customWidth="1"/>
    <col min="2563" max="2568" width="15.85546875" style="2353" customWidth="1"/>
    <col min="2569" max="2817" width="9.140625" style="2353"/>
    <col min="2818" max="2818" width="13.140625" style="2353" customWidth="1"/>
    <col min="2819" max="2824" width="15.85546875" style="2353" customWidth="1"/>
    <col min="2825" max="3073" width="9.140625" style="2353"/>
    <col min="3074" max="3074" width="13.140625" style="2353" customWidth="1"/>
    <col min="3075" max="3080" width="15.85546875" style="2353" customWidth="1"/>
    <col min="3081" max="3329" width="9.140625" style="2353"/>
    <col min="3330" max="3330" width="13.140625" style="2353" customWidth="1"/>
    <col min="3331" max="3336" width="15.85546875" style="2353" customWidth="1"/>
    <col min="3337" max="3585" width="9.140625" style="2353"/>
    <col min="3586" max="3586" width="13.140625" style="2353" customWidth="1"/>
    <col min="3587" max="3592" width="15.85546875" style="2353" customWidth="1"/>
    <col min="3593" max="3841" width="9.140625" style="2353"/>
    <col min="3842" max="3842" width="13.140625" style="2353" customWidth="1"/>
    <col min="3843" max="3848" width="15.85546875" style="2353" customWidth="1"/>
    <col min="3849" max="4097" width="9.140625" style="2353"/>
    <col min="4098" max="4098" width="13.140625" style="2353" customWidth="1"/>
    <col min="4099" max="4104" width="15.85546875" style="2353" customWidth="1"/>
    <col min="4105" max="4353" width="9.140625" style="2353"/>
    <col min="4354" max="4354" width="13.140625" style="2353" customWidth="1"/>
    <col min="4355" max="4360" width="15.85546875" style="2353" customWidth="1"/>
    <col min="4361" max="4609" width="9.140625" style="2353"/>
    <col min="4610" max="4610" width="13.140625" style="2353" customWidth="1"/>
    <col min="4611" max="4616" width="15.85546875" style="2353" customWidth="1"/>
    <col min="4617" max="4865" width="9.140625" style="2353"/>
    <col min="4866" max="4866" width="13.140625" style="2353" customWidth="1"/>
    <col min="4867" max="4872" width="15.85546875" style="2353" customWidth="1"/>
    <col min="4873" max="5121" width="9.140625" style="2353"/>
    <col min="5122" max="5122" width="13.140625" style="2353" customWidth="1"/>
    <col min="5123" max="5128" width="15.85546875" style="2353" customWidth="1"/>
    <col min="5129" max="5377" width="9.140625" style="2353"/>
    <col min="5378" max="5378" width="13.140625" style="2353" customWidth="1"/>
    <col min="5379" max="5384" width="15.85546875" style="2353" customWidth="1"/>
    <col min="5385" max="5633" width="9.140625" style="2353"/>
    <col min="5634" max="5634" width="13.140625" style="2353" customWidth="1"/>
    <col min="5635" max="5640" width="15.85546875" style="2353" customWidth="1"/>
    <col min="5641" max="5889" width="9.140625" style="2353"/>
    <col min="5890" max="5890" width="13.140625" style="2353" customWidth="1"/>
    <col min="5891" max="5896" width="15.85546875" style="2353" customWidth="1"/>
    <col min="5897" max="6145" width="9.140625" style="2353"/>
    <col min="6146" max="6146" width="13.140625" style="2353" customWidth="1"/>
    <col min="6147" max="6152" width="15.85546875" style="2353" customWidth="1"/>
    <col min="6153" max="6401" width="9.140625" style="2353"/>
    <col min="6402" max="6402" width="13.140625" style="2353" customWidth="1"/>
    <col min="6403" max="6408" width="15.85546875" style="2353" customWidth="1"/>
    <col min="6409" max="6657" width="9.140625" style="2353"/>
    <col min="6658" max="6658" width="13.140625" style="2353" customWidth="1"/>
    <col min="6659" max="6664" width="15.85546875" style="2353" customWidth="1"/>
    <col min="6665" max="6913" width="9.140625" style="2353"/>
    <col min="6914" max="6914" width="13.140625" style="2353" customWidth="1"/>
    <col min="6915" max="6920" width="15.85546875" style="2353" customWidth="1"/>
    <col min="6921" max="7169" width="9.140625" style="2353"/>
    <col min="7170" max="7170" width="13.140625" style="2353" customWidth="1"/>
    <col min="7171" max="7176" width="15.85546875" style="2353" customWidth="1"/>
    <col min="7177" max="7425" width="9.140625" style="2353"/>
    <col min="7426" max="7426" width="13.140625" style="2353" customWidth="1"/>
    <col min="7427" max="7432" width="15.85546875" style="2353" customWidth="1"/>
    <col min="7433" max="7681" width="9.140625" style="2353"/>
    <col min="7682" max="7682" width="13.140625" style="2353" customWidth="1"/>
    <col min="7683" max="7688" width="15.85546875" style="2353" customWidth="1"/>
    <col min="7689" max="7937" width="9.140625" style="2353"/>
    <col min="7938" max="7938" width="13.140625" style="2353" customWidth="1"/>
    <col min="7939" max="7944" width="15.85546875" style="2353" customWidth="1"/>
    <col min="7945" max="8193" width="9.140625" style="2353"/>
    <col min="8194" max="8194" width="13.140625" style="2353" customWidth="1"/>
    <col min="8195" max="8200" width="15.85546875" style="2353" customWidth="1"/>
    <col min="8201" max="8449" width="9.140625" style="2353"/>
    <col min="8450" max="8450" width="13.140625" style="2353" customWidth="1"/>
    <col min="8451" max="8456" width="15.85546875" style="2353" customWidth="1"/>
    <col min="8457" max="8705" width="9.140625" style="2353"/>
    <col min="8706" max="8706" width="13.140625" style="2353" customWidth="1"/>
    <col min="8707" max="8712" width="15.85546875" style="2353" customWidth="1"/>
    <col min="8713" max="8961" width="9.140625" style="2353"/>
    <col min="8962" max="8962" width="13.140625" style="2353" customWidth="1"/>
    <col min="8963" max="8968" width="15.85546875" style="2353" customWidth="1"/>
    <col min="8969" max="9217" width="9.140625" style="2353"/>
    <col min="9218" max="9218" width="13.140625" style="2353" customWidth="1"/>
    <col min="9219" max="9224" width="15.85546875" style="2353" customWidth="1"/>
    <col min="9225" max="9473" width="9.140625" style="2353"/>
    <col min="9474" max="9474" width="13.140625" style="2353" customWidth="1"/>
    <col min="9475" max="9480" width="15.85546875" style="2353" customWidth="1"/>
    <col min="9481" max="9729" width="9.140625" style="2353"/>
    <col min="9730" max="9730" width="13.140625" style="2353" customWidth="1"/>
    <col min="9731" max="9736" width="15.85546875" style="2353" customWidth="1"/>
    <col min="9737" max="9985" width="9.140625" style="2353"/>
    <col min="9986" max="9986" width="13.140625" style="2353" customWidth="1"/>
    <col min="9987" max="9992" width="15.85546875" style="2353" customWidth="1"/>
    <col min="9993" max="10241" width="9.140625" style="2353"/>
    <col min="10242" max="10242" width="13.140625" style="2353" customWidth="1"/>
    <col min="10243" max="10248" width="15.85546875" style="2353" customWidth="1"/>
    <col min="10249" max="10497" width="9.140625" style="2353"/>
    <col min="10498" max="10498" width="13.140625" style="2353" customWidth="1"/>
    <col min="10499" max="10504" width="15.85546875" style="2353" customWidth="1"/>
    <col min="10505" max="10753" width="9.140625" style="2353"/>
    <col min="10754" max="10754" width="13.140625" style="2353" customWidth="1"/>
    <col min="10755" max="10760" width="15.85546875" style="2353" customWidth="1"/>
    <col min="10761" max="11009" width="9.140625" style="2353"/>
    <col min="11010" max="11010" width="13.140625" style="2353" customWidth="1"/>
    <col min="11011" max="11016" width="15.85546875" style="2353" customWidth="1"/>
    <col min="11017" max="11265" width="9.140625" style="2353"/>
    <col min="11266" max="11266" width="13.140625" style="2353" customWidth="1"/>
    <col min="11267" max="11272" width="15.85546875" style="2353" customWidth="1"/>
    <col min="11273" max="11521" width="9.140625" style="2353"/>
    <col min="11522" max="11522" width="13.140625" style="2353" customWidth="1"/>
    <col min="11523" max="11528" width="15.85546875" style="2353" customWidth="1"/>
    <col min="11529" max="11777" width="9.140625" style="2353"/>
    <col min="11778" max="11778" width="13.140625" style="2353" customWidth="1"/>
    <col min="11779" max="11784" width="15.85546875" style="2353" customWidth="1"/>
    <col min="11785" max="12033" width="9.140625" style="2353"/>
    <col min="12034" max="12034" width="13.140625" style="2353" customWidth="1"/>
    <col min="12035" max="12040" width="15.85546875" style="2353" customWidth="1"/>
    <col min="12041" max="12289" width="9.140625" style="2353"/>
    <col min="12290" max="12290" width="13.140625" style="2353" customWidth="1"/>
    <col min="12291" max="12296" width="15.85546875" style="2353" customWidth="1"/>
    <col min="12297" max="12545" width="9.140625" style="2353"/>
    <col min="12546" max="12546" width="13.140625" style="2353" customWidth="1"/>
    <col min="12547" max="12552" width="15.85546875" style="2353" customWidth="1"/>
    <col min="12553" max="12801" width="9.140625" style="2353"/>
    <col min="12802" max="12802" width="13.140625" style="2353" customWidth="1"/>
    <col min="12803" max="12808" width="15.85546875" style="2353" customWidth="1"/>
    <col min="12809" max="13057" width="9.140625" style="2353"/>
    <col min="13058" max="13058" width="13.140625" style="2353" customWidth="1"/>
    <col min="13059" max="13064" width="15.85546875" style="2353" customWidth="1"/>
    <col min="13065" max="13313" width="9.140625" style="2353"/>
    <col min="13314" max="13314" width="13.140625" style="2353" customWidth="1"/>
    <col min="13315" max="13320" width="15.85546875" style="2353" customWidth="1"/>
    <col min="13321" max="13569" width="9.140625" style="2353"/>
    <col min="13570" max="13570" width="13.140625" style="2353" customWidth="1"/>
    <col min="13571" max="13576" width="15.85546875" style="2353" customWidth="1"/>
    <col min="13577" max="13825" width="9.140625" style="2353"/>
    <col min="13826" max="13826" width="13.140625" style="2353" customWidth="1"/>
    <col min="13827" max="13832" width="15.85546875" style="2353" customWidth="1"/>
    <col min="13833" max="14081" width="9.140625" style="2353"/>
    <col min="14082" max="14082" width="13.140625" style="2353" customWidth="1"/>
    <col min="14083" max="14088" width="15.85546875" style="2353" customWidth="1"/>
    <col min="14089" max="14337" width="9.140625" style="2353"/>
    <col min="14338" max="14338" width="13.140625" style="2353" customWidth="1"/>
    <col min="14339" max="14344" width="15.85546875" style="2353" customWidth="1"/>
    <col min="14345" max="14593" width="9.140625" style="2353"/>
    <col min="14594" max="14594" width="13.140625" style="2353" customWidth="1"/>
    <col min="14595" max="14600" width="15.85546875" style="2353" customWidth="1"/>
    <col min="14601" max="14849" width="9.140625" style="2353"/>
    <col min="14850" max="14850" width="13.140625" style="2353" customWidth="1"/>
    <col min="14851" max="14856" width="15.85546875" style="2353" customWidth="1"/>
    <col min="14857" max="15105" width="9.140625" style="2353"/>
    <col min="15106" max="15106" width="13.140625" style="2353" customWidth="1"/>
    <col min="15107" max="15112" width="15.85546875" style="2353" customWidth="1"/>
    <col min="15113" max="15361" width="9.140625" style="2353"/>
    <col min="15362" max="15362" width="13.140625" style="2353" customWidth="1"/>
    <col min="15363" max="15368" width="15.85546875" style="2353" customWidth="1"/>
    <col min="15369" max="15617" width="9.140625" style="2353"/>
    <col min="15618" max="15618" width="13.140625" style="2353" customWidth="1"/>
    <col min="15619" max="15624" width="15.85546875" style="2353" customWidth="1"/>
    <col min="15625" max="15873" width="9.140625" style="2353"/>
    <col min="15874" max="15874" width="13.140625" style="2353" customWidth="1"/>
    <col min="15875" max="15880" width="15.85546875" style="2353" customWidth="1"/>
    <col min="15881" max="16129" width="9.140625" style="2353"/>
    <col min="16130" max="16130" width="13.140625" style="2353" customWidth="1"/>
    <col min="16131" max="16136" width="15.85546875" style="2353" customWidth="1"/>
    <col min="16137" max="16384" width="9.140625" style="2353"/>
  </cols>
  <sheetData>
    <row r="1" spans="1:8" s="2269" customFormat="1" ht="15" thickBot="1">
      <c r="A1" s="2268" t="s">
        <v>0</v>
      </c>
      <c r="H1" s="2270" t="s">
        <v>1</v>
      </c>
    </row>
    <row r="2" spans="1:8" ht="22.5" customHeight="1" thickTop="1" thickBot="1">
      <c r="A2" s="7061" t="s">
        <v>2183</v>
      </c>
      <c r="B2" s="7062"/>
      <c r="C2" s="7062"/>
      <c r="D2" s="7062"/>
      <c r="E2" s="7062"/>
      <c r="F2" s="7062"/>
      <c r="G2" s="7062"/>
      <c r="H2" s="7063"/>
    </row>
    <row r="3" spans="1:8" ht="45.75" customHeight="1" thickBot="1">
      <c r="A3" s="7064" t="s">
        <v>2119</v>
      </c>
      <c r="B3" s="7065"/>
      <c r="C3" s="7065"/>
      <c r="D3" s="7065"/>
      <c r="E3" s="7065"/>
      <c r="F3" s="7065"/>
      <c r="G3" s="7065"/>
      <c r="H3" s="7066"/>
    </row>
    <row r="4" spans="1:8" s="2271" customFormat="1" ht="36.75" customHeight="1" thickBot="1">
      <c r="A4" s="7043" t="s">
        <v>12</v>
      </c>
      <c r="B4" s="7067" t="s">
        <v>2132</v>
      </c>
      <c r="C4" s="7068" t="s">
        <v>2139</v>
      </c>
      <c r="D4" s="7069"/>
      <c r="E4" s="7070"/>
      <c r="F4" s="7068" t="s">
        <v>2134</v>
      </c>
      <c r="G4" s="7069"/>
      <c r="H4" s="7071"/>
    </row>
    <row r="5" spans="1:8" s="2271" customFormat="1" ht="30" customHeight="1" thickBot="1">
      <c r="A5" s="7044"/>
      <c r="B5" s="7046"/>
      <c r="C5" s="2272" t="s">
        <v>5</v>
      </c>
      <c r="D5" s="2273" t="s">
        <v>10</v>
      </c>
      <c r="E5" s="2274" t="s">
        <v>13</v>
      </c>
      <c r="F5" s="2272" t="s">
        <v>5</v>
      </c>
      <c r="G5" s="2273" t="s">
        <v>10</v>
      </c>
      <c r="H5" s="2276" t="s">
        <v>13</v>
      </c>
    </row>
    <row r="6" spans="1:8" s="2271" customFormat="1" ht="14.1" customHeight="1">
      <c r="A6" s="7055">
        <v>2011</v>
      </c>
      <c r="B6" s="2298" t="s">
        <v>14</v>
      </c>
      <c r="C6" s="2382">
        <v>446</v>
      </c>
      <c r="D6" s="2383">
        <v>420</v>
      </c>
      <c r="E6" s="2384">
        <v>345</v>
      </c>
      <c r="F6" s="2382">
        <v>339</v>
      </c>
      <c r="G6" s="2383">
        <v>152</v>
      </c>
      <c r="H6" s="2385">
        <v>283</v>
      </c>
    </row>
    <row r="7" spans="1:8" s="2271" customFormat="1" ht="14.1" customHeight="1">
      <c r="A7" s="7053"/>
      <c r="B7" s="2303" t="s">
        <v>15</v>
      </c>
      <c r="C7" s="2378">
        <v>773</v>
      </c>
      <c r="D7" s="2379">
        <v>486</v>
      </c>
      <c r="E7" s="2380">
        <v>836</v>
      </c>
      <c r="F7" s="2378">
        <v>351</v>
      </c>
      <c r="G7" s="2379">
        <v>256</v>
      </c>
      <c r="H7" s="2381">
        <v>679</v>
      </c>
    </row>
    <row r="8" spans="1:8" s="2271" customFormat="1" ht="14.1" customHeight="1">
      <c r="A8" s="7053"/>
      <c r="B8" s="2303" t="s">
        <v>16</v>
      </c>
      <c r="C8" s="2378">
        <v>1461</v>
      </c>
      <c r="D8" s="2379">
        <v>507</v>
      </c>
      <c r="E8" s="2380">
        <v>621</v>
      </c>
      <c r="F8" s="2378">
        <v>906</v>
      </c>
      <c r="G8" s="2379">
        <v>157</v>
      </c>
      <c r="H8" s="2381">
        <v>635</v>
      </c>
    </row>
    <row r="9" spans="1:8" s="2271" customFormat="1" ht="14.1" customHeight="1">
      <c r="A9" s="7053"/>
      <c r="B9" s="2303" t="s">
        <v>17</v>
      </c>
      <c r="C9" s="2378">
        <v>1170</v>
      </c>
      <c r="D9" s="2379">
        <v>729</v>
      </c>
      <c r="E9" s="2380">
        <v>715</v>
      </c>
      <c r="F9" s="2378">
        <v>790</v>
      </c>
      <c r="G9" s="2379">
        <v>250</v>
      </c>
      <c r="H9" s="2381">
        <v>358</v>
      </c>
    </row>
    <row r="10" spans="1:8" s="2271" customFormat="1" ht="14.1" customHeight="1">
      <c r="A10" s="7053"/>
      <c r="B10" s="2303" t="s">
        <v>18</v>
      </c>
      <c r="C10" s="2378">
        <v>1238</v>
      </c>
      <c r="D10" s="2379">
        <v>875</v>
      </c>
      <c r="E10" s="2380">
        <v>739</v>
      </c>
      <c r="F10" s="2378">
        <v>764</v>
      </c>
      <c r="G10" s="2379">
        <v>285</v>
      </c>
      <c r="H10" s="2381">
        <v>655</v>
      </c>
    </row>
    <row r="11" spans="1:8" s="2271" customFormat="1" ht="14.1" customHeight="1">
      <c r="A11" s="7053"/>
      <c r="B11" s="2303" t="s">
        <v>19</v>
      </c>
      <c r="C11" s="2378">
        <v>1028</v>
      </c>
      <c r="D11" s="2379">
        <v>696</v>
      </c>
      <c r="E11" s="2380">
        <v>639</v>
      </c>
      <c r="F11" s="2378">
        <v>638</v>
      </c>
      <c r="G11" s="2379">
        <v>424</v>
      </c>
      <c r="H11" s="2381">
        <v>499</v>
      </c>
    </row>
    <row r="12" spans="1:8" s="2271" customFormat="1" ht="14.1" customHeight="1">
      <c r="A12" s="7053"/>
      <c r="B12" s="2303" t="s">
        <v>20</v>
      </c>
      <c r="C12" s="2378">
        <v>1123</v>
      </c>
      <c r="D12" s="2379">
        <v>477</v>
      </c>
      <c r="E12" s="2380">
        <v>623</v>
      </c>
      <c r="F12" s="2378">
        <v>433</v>
      </c>
      <c r="G12" s="2379">
        <v>268</v>
      </c>
      <c r="H12" s="2381">
        <v>492</v>
      </c>
    </row>
    <row r="13" spans="1:8" s="2271" customFormat="1" ht="14.1" customHeight="1">
      <c r="A13" s="7053"/>
      <c r="B13" s="2303" t="s">
        <v>21</v>
      </c>
      <c r="C13" s="2378">
        <v>1134</v>
      </c>
      <c r="D13" s="2379">
        <v>514</v>
      </c>
      <c r="E13" s="2380">
        <v>476</v>
      </c>
      <c r="F13" s="2378">
        <v>526</v>
      </c>
      <c r="G13" s="2379">
        <v>349</v>
      </c>
      <c r="H13" s="2381">
        <v>358</v>
      </c>
    </row>
    <row r="14" spans="1:8" s="2271" customFormat="1" ht="14.1" customHeight="1">
      <c r="A14" s="7053"/>
      <c r="B14" s="2303" t="s">
        <v>22</v>
      </c>
      <c r="C14" s="2378">
        <v>1171</v>
      </c>
      <c r="D14" s="2379">
        <v>480</v>
      </c>
      <c r="E14" s="2380">
        <v>670</v>
      </c>
      <c r="F14" s="2378">
        <v>728</v>
      </c>
      <c r="G14" s="2379">
        <v>230</v>
      </c>
      <c r="H14" s="2381">
        <v>350</v>
      </c>
    </row>
    <row r="15" spans="1:8" s="2271" customFormat="1" ht="14.1" customHeight="1">
      <c r="A15" s="7053"/>
      <c r="B15" s="2303" t="s">
        <v>23</v>
      </c>
      <c r="C15" s="2378">
        <v>1412</v>
      </c>
      <c r="D15" s="2379">
        <v>445</v>
      </c>
      <c r="E15" s="2380">
        <v>629</v>
      </c>
      <c r="F15" s="2378">
        <v>903</v>
      </c>
      <c r="G15" s="2379">
        <v>215</v>
      </c>
      <c r="H15" s="2381">
        <v>422</v>
      </c>
    </row>
    <row r="16" spans="1:8" s="2271" customFormat="1" ht="14.1" customHeight="1">
      <c r="A16" s="7053"/>
      <c r="B16" s="2303" t="s">
        <v>24</v>
      </c>
      <c r="C16" s="2386">
        <v>779</v>
      </c>
      <c r="D16" s="2387">
        <v>404</v>
      </c>
      <c r="E16" s="2388">
        <v>740</v>
      </c>
      <c r="F16" s="2386">
        <v>641</v>
      </c>
      <c r="G16" s="2387">
        <v>175</v>
      </c>
      <c r="H16" s="2389">
        <v>609</v>
      </c>
    </row>
    <row r="17" spans="1:8" s="2271" customFormat="1" ht="14.1" customHeight="1" thickBot="1">
      <c r="A17" s="7054"/>
      <c r="B17" s="2304" t="s">
        <v>25</v>
      </c>
      <c r="C17" s="2390">
        <v>887</v>
      </c>
      <c r="D17" s="2391">
        <v>593</v>
      </c>
      <c r="E17" s="2392">
        <v>690</v>
      </c>
      <c r="F17" s="2390">
        <v>763</v>
      </c>
      <c r="G17" s="2391">
        <v>347</v>
      </c>
      <c r="H17" s="2393">
        <v>300</v>
      </c>
    </row>
    <row r="18" spans="1:8" s="2271" customFormat="1" ht="14.1" customHeight="1">
      <c r="A18" s="7055">
        <v>2012</v>
      </c>
      <c r="B18" s="2298" t="s">
        <v>14</v>
      </c>
      <c r="C18" s="2394">
        <v>829</v>
      </c>
      <c r="D18" s="2395">
        <v>504</v>
      </c>
      <c r="E18" s="2396">
        <v>375</v>
      </c>
      <c r="F18" s="2394">
        <v>640</v>
      </c>
      <c r="G18" s="2395">
        <v>310</v>
      </c>
      <c r="H18" s="2397">
        <v>249</v>
      </c>
    </row>
    <row r="19" spans="1:8" s="2271" customFormat="1" ht="14.1" customHeight="1">
      <c r="A19" s="7053"/>
      <c r="B19" s="2303" t="s">
        <v>15</v>
      </c>
      <c r="C19" s="2386">
        <v>1013</v>
      </c>
      <c r="D19" s="2387">
        <v>508</v>
      </c>
      <c r="E19" s="2388">
        <v>474</v>
      </c>
      <c r="F19" s="2386">
        <v>785</v>
      </c>
      <c r="G19" s="2387">
        <v>185</v>
      </c>
      <c r="H19" s="2389">
        <v>487</v>
      </c>
    </row>
    <row r="20" spans="1:8" s="2271" customFormat="1" ht="14.1" customHeight="1">
      <c r="A20" s="7053"/>
      <c r="B20" s="2303" t="s">
        <v>16</v>
      </c>
      <c r="C20" s="2338">
        <v>1564</v>
      </c>
      <c r="D20" s="2339">
        <v>555</v>
      </c>
      <c r="E20" s="2398">
        <v>585</v>
      </c>
      <c r="F20" s="2338">
        <v>1158</v>
      </c>
      <c r="G20" s="2339">
        <v>253</v>
      </c>
      <c r="H20" s="2340">
        <v>288</v>
      </c>
    </row>
    <row r="21" spans="1:8" s="2271" customFormat="1" ht="14.1" customHeight="1">
      <c r="A21" s="7053"/>
      <c r="B21" s="2303" t="s">
        <v>17</v>
      </c>
      <c r="C21" s="2338">
        <v>1390</v>
      </c>
      <c r="D21" s="2339">
        <v>976</v>
      </c>
      <c r="E21" s="2398">
        <v>2399</v>
      </c>
      <c r="F21" s="2338">
        <v>988</v>
      </c>
      <c r="G21" s="2339">
        <v>418</v>
      </c>
      <c r="H21" s="2340">
        <v>1856</v>
      </c>
    </row>
    <row r="22" spans="1:8" s="2271" customFormat="1" ht="14.1" customHeight="1">
      <c r="A22" s="7053"/>
      <c r="B22" s="2303" t="s">
        <v>18</v>
      </c>
      <c r="C22" s="2338">
        <v>1068</v>
      </c>
      <c r="D22" s="2339">
        <v>926</v>
      </c>
      <c r="E22" s="2398">
        <v>904</v>
      </c>
      <c r="F22" s="2338">
        <v>725</v>
      </c>
      <c r="G22" s="2339">
        <v>539</v>
      </c>
      <c r="H22" s="2340">
        <v>415</v>
      </c>
    </row>
    <row r="23" spans="1:8" s="2271" customFormat="1" ht="14.1" customHeight="1">
      <c r="A23" s="7053"/>
      <c r="B23" s="2303" t="s">
        <v>19</v>
      </c>
      <c r="C23" s="2338">
        <v>882</v>
      </c>
      <c r="D23" s="2339">
        <v>1107</v>
      </c>
      <c r="E23" s="2398">
        <v>831</v>
      </c>
      <c r="F23" s="2338">
        <v>646</v>
      </c>
      <c r="G23" s="2339">
        <v>797</v>
      </c>
      <c r="H23" s="2340">
        <v>342</v>
      </c>
    </row>
    <row r="24" spans="1:8" s="2271" customFormat="1" ht="14.1" customHeight="1">
      <c r="A24" s="7053"/>
      <c r="B24" s="2303" t="s">
        <v>20</v>
      </c>
      <c r="C24" s="2338">
        <v>719</v>
      </c>
      <c r="D24" s="2339">
        <v>1007</v>
      </c>
      <c r="E24" s="2398">
        <v>971</v>
      </c>
      <c r="F24" s="2338">
        <v>475</v>
      </c>
      <c r="G24" s="2339">
        <v>556</v>
      </c>
      <c r="H24" s="2340">
        <v>556</v>
      </c>
    </row>
    <row r="25" spans="1:8" s="2271" customFormat="1" ht="14.1" customHeight="1">
      <c r="A25" s="7053"/>
      <c r="B25" s="2303" t="s">
        <v>21</v>
      </c>
      <c r="C25" s="2338">
        <v>1101</v>
      </c>
      <c r="D25" s="2339">
        <v>1568</v>
      </c>
      <c r="E25" s="2398">
        <v>785</v>
      </c>
      <c r="F25" s="2334">
        <v>622</v>
      </c>
      <c r="G25" s="2335">
        <v>799</v>
      </c>
      <c r="H25" s="2337">
        <v>509</v>
      </c>
    </row>
    <row r="26" spans="1:8" s="2271" customFormat="1" ht="14.1" customHeight="1">
      <c r="A26" s="7053"/>
      <c r="B26" s="2303" t="s">
        <v>22</v>
      </c>
      <c r="C26" s="2338">
        <v>1353</v>
      </c>
      <c r="D26" s="2339">
        <v>1164</v>
      </c>
      <c r="E26" s="2398">
        <v>4930</v>
      </c>
      <c r="F26" s="2338">
        <v>698</v>
      </c>
      <c r="G26" s="2339">
        <v>1048</v>
      </c>
      <c r="H26" s="2340">
        <v>1440</v>
      </c>
    </row>
    <row r="27" spans="1:8" s="2271" customFormat="1" ht="14.1" customHeight="1">
      <c r="A27" s="7053"/>
      <c r="B27" s="2303" t="s">
        <v>23</v>
      </c>
      <c r="C27" s="2338">
        <v>1481</v>
      </c>
      <c r="D27" s="2339">
        <v>1176</v>
      </c>
      <c r="E27" s="2398">
        <v>2682</v>
      </c>
      <c r="F27" s="2338">
        <v>1126</v>
      </c>
      <c r="G27" s="2339">
        <v>855</v>
      </c>
      <c r="H27" s="2340">
        <v>1369</v>
      </c>
    </row>
    <row r="28" spans="1:8" s="2271" customFormat="1" ht="14.1" customHeight="1">
      <c r="A28" s="7053"/>
      <c r="B28" s="2303" t="s">
        <v>24</v>
      </c>
      <c r="C28" s="2338">
        <v>1009</v>
      </c>
      <c r="D28" s="2339">
        <v>1210</v>
      </c>
      <c r="E28" s="2398">
        <v>3578</v>
      </c>
      <c r="F28" s="2338">
        <v>613</v>
      </c>
      <c r="G28" s="2339">
        <v>878</v>
      </c>
      <c r="H28" s="2340">
        <v>2421</v>
      </c>
    </row>
    <row r="29" spans="1:8" s="2271" customFormat="1" ht="14.1" customHeight="1" thickBot="1">
      <c r="A29" s="7054"/>
      <c r="B29" s="2304" t="s">
        <v>25</v>
      </c>
      <c r="C29" s="2399">
        <v>874</v>
      </c>
      <c r="D29" s="2400">
        <v>1013</v>
      </c>
      <c r="E29" s="2401">
        <v>1910</v>
      </c>
      <c r="F29" s="2399">
        <v>663</v>
      </c>
      <c r="G29" s="2400">
        <v>677</v>
      </c>
      <c r="H29" s="2402">
        <v>1465</v>
      </c>
    </row>
    <row r="30" spans="1:8" s="2271" customFormat="1" ht="14.1" customHeight="1">
      <c r="A30" s="7055">
        <v>2013</v>
      </c>
      <c r="B30" s="2298" t="s">
        <v>14</v>
      </c>
      <c r="C30" s="2394">
        <v>1137</v>
      </c>
      <c r="D30" s="2395">
        <v>1137</v>
      </c>
      <c r="E30" s="2396">
        <v>4886</v>
      </c>
      <c r="F30" s="2394">
        <v>908</v>
      </c>
      <c r="G30" s="2395">
        <v>915</v>
      </c>
      <c r="H30" s="2397">
        <v>5203</v>
      </c>
    </row>
    <row r="31" spans="1:8" s="2271" customFormat="1" ht="14.1" customHeight="1">
      <c r="A31" s="7053"/>
      <c r="B31" s="2303" t="s">
        <v>15</v>
      </c>
      <c r="C31" s="2386">
        <v>954</v>
      </c>
      <c r="D31" s="2387">
        <v>1141</v>
      </c>
      <c r="E31" s="2388">
        <v>2277</v>
      </c>
      <c r="F31" s="2386">
        <v>611</v>
      </c>
      <c r="G31" s="2387">
        <v>962</v>
      </c>
      <c r="H31" s="2389">
        <v>850</v>
      </c>
    </row>
    <row r="32" spans="1:8" s="2271" customFormat="1" ht="14.1" customHeight="1">
      <c r="A32" s="7053"/>
      <c r="B32" s="2303" t="s">
        <v>16</v>
      </c>
      <c r="C32" s="2338">
        <v>1135</v>
      </c>
      <c r="D32" s="2339">
        <v>1103</v>
      </c>
      <c r="E32" s="2398">
        <v>2799</v>
      </c>
      <c r="F32" s="2338">
        <v>868</v>
      </c>
      <c r="G32" s="2339">
        <v>833</v>
      </c>
      <c r="H32" s="2340">
        <v>1613</v>
      </c>
    </row>
    <row r="33" spans="1:12" s="2271" customFormat="1" ht="14.1" customHeight="1">
      <c r="A33" s="7053"/>
      <c r="B33" s="2303" t="s">
        <v>17</v>
      </c>
      <c r="C33" s="2338">
        <v>1538</v>
      </c>
      <c r="D33" s="2339">
        <v>2013</v>
      </c>
      <c r="E33" s="2398">
        <v>2939</v>
      </c>
      <c r="F33" s="2338">
        <v>1087</v>
      </c>
      <c r="G33" s="2339">
        <v>1375</v>
      </c>
      <c r="H33" s="2340">
        <v>1436</v>
      </c>
    </row>
    <row r="34" spans="1:12" s="2271" customFormat="1" ht="14.1" customHeight="1">
      <c r="A34" s="7053"/>
      <c r="B34" s="2303" t="s">
        <v>18</v>
      </c>
      <c r="C34" s="2338">
        <v>1822</v>
      </c>
      <c r="D34" s="2339">
        <v>1527</v>
      </c>
      <c r="E34" s="2398">
        <v>2111</v>
      </c>
      <c r="F34" s="2338" t="s">
        <v>9</v>
      </c>
      <c r="G34" s="2339">
        <v>990</v>
      </c>
      <c r="H34" s="2340">
        <v>933</v>
      </c>
    </row>
    <row r="35" spans="1:12" s="2271" customFormat="1" ht="14.1" customHeight="1">
      <c r="A35" s="7053"/>
      <c r="B35" s="2303" t="s">
        <v>19</v>
      </c>
      <c r="C35" s="2338">
        <v>1900</v>
      </c>
      <c r="D35" s="2339">
        <v>1229</v>
      </c>
      <c r="E35" s="2398">
        <v>1810</v>
      </c>
      <c r="F35" s="2338">
        <v>1428</v>
      </c>
      <c r="G35" s="2339">
        <v>839</v>
      </c>
      <c r="H35" s="2340">
        <v>697</v>
      </c>
    </row>
    <row r="36" spans="1:12" s="2271" customFormat="1" ht="14.1" customHeight="1">
      <c r="A36" s="7053"/>
      <c r="B36" s="2303" t="s">
        <v>20</v>
      </c>
      <c r="C36" s="2338">
        <v>2287</v>
      </c>
      <c r="D36" s="2339">
        <v>1829</v>
      </c>
      <c r="E36" s="2398">
        <v>1225</v>
      </c>
      <c r="F36" s="2338">
        <v>1307</v>
      </c>
      <c r="G36" s="2339">
        <v>1154</v>
      </c>
      <c r="H36" s="2340">
        <v>887</v>
      </c>
    </row>
    <row r="37" spans="1:12" s="2271" customFormat="1" ht="14.1" customHeight="1">
      <c r="A37" s="7053"/>
      <c r="B37" s="2303" t="s">
        <v>21</v>
      </c>
      <c r="C37" s="2338">
        <v>1816</v>
      </c>
      <c r="D37" s="2339">
        <v>983</v>
      </c>
      <c r="E37" s="2398">
        <v>1358</v>
      </c>
      <c r="F37" s="2334">
        <v>786</v>
      </c>
      <c r="G37" s="2335">
        <v>282</v>
      </c>
      <c r="H37" s="2337">
        <v>481</v>
      </c>
    </row>
    <row r="38" spans="1:12" s="2271" customFormat="1" ht="14.1" customHeight="1">
      <c r="A38" s="7053"/>
      <c r="B38" s="2303" t="s">
        <v>22</v>
      </c>
      <c r="C38" s="2338">
        <v>2730</v>
      </c>
      <c r="D38" s="2339">
        <v>989</v>
      </c>
      <c r="E38" s="2398">
        <v>1656</v>
      </c>
      <c r="F38" s="2338">
        <v>958</v>
      </c>
      <c r="G38" s="2339">
        <v>301</v>
      </c>
      <c r="H38" s="2340">
        <v>1012</v>
      </c>
    </row>
    <row r="39" spans="1:12" s="2271" customFormat="1" ht="14.1" customHeight="1">
      <c r="A39" s="7053"/>
      <c r="B39" s="2303" t="s">
        <v>23</v>
      </c>
      <c r="C39" s="2338">
        <v>1891</v>
      </c>
      <c r="D39" s="2339">
        <v>897</v>
      </c>
      <c r="E39" s="2398">
        <v>1219</v>
      </c>
      <c r="F39" s="2338">
        <v>727</v>
      </c>
      <c r="G39" s="2339">
        <v>445</v>
      </c>
      <c r="H39" s="2340">
        <v>488</v>
      </c>
    </row>
    <row r="40" spans="1:12" s="2271" customFormat="1" ht="14.1" customHeight="1">
      <c r="A40" s="7053"/>
      <c r="B40" s="2303" t="s">
        <v>24</v>
      </c>
      <c r="C40" s="2338">
        <v>2512</v>
      </c>
      <c r="D40" s="2339">
        <v>928</v>
      </c>
      <c r="E40" s="2398">
        <v>1465</v>
      </c>
      <c r="F40" s="2338">
        <v>990</v>
      </c>
      <c r="G40" s="2339">
        <v>560</v>
      </c>
      <c r="H40" s="2340">
        <v>535</v>
      </c>
    </row>
    <row r="41" spans="1:12" s="2271" customFormat="1" ht="14.1" customHeight="1" thickBot="1">
      <c r="A41" s="7060"/>
      <c r="B41" s="2341" t="s">
        <v>25</v>
      </c>
      <c r="C41" s="2345">
        <v>2260</v>
      </c>
      <c r="D41" s="2346">
        <v>1170</v>
      </c>
      <c r="E41" s="2403">
        <v>980</v>
      </c>
      <c r="F41" s="2345">
        <v>990</v>
      </c>
      <c r="G41" s="2346">
        <v>560</v>
      </c>
      <c r="H41" s="2347">
        <v>535</v>
      </c>
    </row>
    <row r="42" spans="1:12" s="2271" customFormat="1" ht="12" customHeight="1" thickTop="1">
      <c r="A42" s="2348"/>
      <c r="B42" s="2349"/>
      <c r="C42" s="2351"/>
      <c r="D42" s="2351"/>
      <c r="E42" s="2351"/>
      <c r="F42" s="2351"/>
      <c r="G42" s="2351"/>
      <c r="H42" s="2351"/>
    </row>
    <row r="43" spans="1:12" ht="12" customHeight="1">
      <c r="A43" s="2352" t="s">
        <v>2135</v>
      </c>
      <c r="K43" s="2404"/>
      <c r="L43" s="2404"/>
    </row>
    <row r="44" spans="1:12" ht="12" customHeight="1">
      <c r="A44" s="7049" t="s">
        <v>2136</v>
      </c>
      <c r="B44" s="7049"/>
      <c r="C44" s="7049"/>
      <c r="D44" s="7049"/>
      <c r="E44" s="7049"/>
      <c r="F44" s="7049"/>
      <c r="G44" s="7049"/>
      <c r="H44" s="7049"/>
    </row>
    <row r="45" spans="1:12" ht="12" customHeight="1">
      <c r="A45" s="7049" t="s">
        <v>2137</v>
      </c>
      <c r="B45" s="7050"/>
      <c r="C45" s="7050"/>
      <c r="D45" s="2354"/>
      <c r="E45" s="2354"/>
      <c r="F45" s="2354"/>
      <c r="G45" s="2354"/>
      <c r="H45" s="2354"/>
    </row>
    <row r="46" spans="1:12" ht="12" customHeight="1">
      <c r="A46" s="7049" t="s">
        <v>2490</v>
      </c>
      <c r="B46" s="7049"/>
      <c r="C46" s="7049"/>
      <c r="D46" s="7049"/>
      <c r="E46" s="7049"/>
      <c r="F46" s="7049"/>
      <c r="G46" s="7049"/>
      <c r="H46" s="7049"/>
    </row>
    <row r="47" spans="1:12" ht="12" customHeight="1">
      <c r="A47" s="7051" t="s">
        <v>2138</v>
      </c>
      <c r="B47" s="7051"/>
      <c r="C47" s="7051"/>
      <c r="D47" s="7051"/>
      <c r="E47" s="7051"/>
      <c r="F47" s="7051"/>
      <c r="G47" s="2354"/>
      <c r="H47" s="2354"/>
    </row>
    <row r="48" spans="1:12" s="2271" customFormat="1"/>
    <row r="49" spans="1:6" s="2271" customFormat="1">
      <c r="A49" s="2405"/>
      <c r="B49" s="2405"/>
      <c r="C49" s="2405"/>
      <c r="D49" s="2405"/>
      <c r="E49" s="2405"/>
      <c r="F49" s="2405"/>
    </row>
    <row r="50" spans="1:6" s="2271" customFormat="1" ht="21.75" customHeight="1">
      <c r="D50" s="2355" t="s">
        <v>3</v>
      </c>
    </row>
    <row r="51" spans="1:6" s="2271" customFormat="1"/>
    <row r="52" spans="1:6" s="2271" customFormat="1"/>
  </sheetData>
  <mergeCells count="13">
    <mergeCell ref="A30:A41"/>
    <mergeCell ref="A44:H44"/>
    <mergeCell ref="A45:C45"/>
    <mergeCell ref="A46:H46"/>
    <mergeCell ref="A47:F47"/>
    <mergeCell ref="A6:A17"/>
    <mergeCell ref="A18:A29"/>
    <mergeCell ref="A2:H2"/>
    <mergeCell ref="A3:H3"/>
    <mergeCell ref="A4:A5"/>
    <mergeCell ref="B4:B5"/>
    <mergeCell ref="C4:E4"/>
    <mergeCell ref="F4:H4"/>
  </mergeCells>
  <hyperlinks>
    <hyperlink ref="A1" r:id="rId1"/>
  </hyperlinks>
  <pageMargins left="0.74803149606299213" right="0.27559055118110237" top="0.59055118110236227" bottom="0.47244094488188981" header="0.51181102362204722" footer="0.31496062992125984"/>
  <pageSetup paperSize="9" scale="73" fitToHeight="0" orientation="landscape" r:id="rId2"/>
  <headerFooter alignWithMargins="0">
    <oddFooter>&amp;R137</oddFooter>
  </headerFooter>
  <drawing r:id="rId3"/>
  <legacyDrawing r:id="rId4"/>
  <oleObjects>
    <mc:AlternateContent xmlns:mc="http://schemas.openxmlformats.org/markup-compatibility/2006">
      <mc:Choice Requires="x14">
        <oleObject progId="Word.Picture.8" shapeId="414721" r:id="rId5">
          <objectPr defaultSize="0" autoPict="0" r:id="rId6">
            <anchor moveWithCells="1" sizeWithCells="1">
              <from>
                <xdr:col>0</xdr:col>
                <xdr:colOff>695325</xdr:colOff>
                <xdr:row>0</xdr:row>
                <xdr:rowOff>0</xdr:rowOff>
              </from>
              <to>
                <xdr:col>1</xdr:col>
                <xdr:colOff>790575</xdr:colOff>
                <xdr:row>0</xdr:row>
                <xdr:rowOff>0</xdr:rowOff>
              </to>
            </anchor>
          </objectPr>
        </oleObject>
      </mc:Choice>
      <mc:Fallback>
        <oleObject progId="Word.Picture.8" shapeId="414721" r:id="rId5"/>
      </mc:Fallback>
    </mc:AlternateContent>
  </oleObjec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35"/>
  <dimension ref="A1:Z46"/>
  <sheetViews>
    <sheetView view="pageBreakPreview" topLeftCell="G1" zoomScale="60" zoomScaleNormal="100" workbookViewId="0">
      <selection activeCell="H15" sqref="H15"/>
    </sheetView>
  </sheetViews>
  <sheetFormatPr defaultRowHeight="12.75"/>
  <cols>
    <col min="1" max="1" width="9.140625" style="2406"/>
    <col min="2" max="2" width="13.140625" style="2407" customWidth="1"/>
    <col min="3" max="20" width="9.85546875" style="2472" customWidth="1"/>
    <col min="21" max="257" width="9.140625" style="2406"/>
    <col min="258" max="258" width="13.140625" style="2406" customWidth="1"/>
    <col min="259" max="276" width="9.85546875" style="2406" customWidth="1"/>
    <col min="277" max="513" width="9.140625" style="2406"/>
    <col min="514" max="514" width="13.140625" style="2406" customWidth="1"/>
    <col min="515" max="532" width="9.85546875" style="2406" customWidth="1"/>
    <col min="533" max="769" width="9.140625" style="2406"/>
    <col min="770" max="770" width="13.140625" style="2406" customWidth="1"/>
    <col min="771" max="788" width="9.85546875" style="2406" customWidth="1"/>
    <col min="789" max="1025" width="9.140625" style="2406"/>
    <col min="1026" max="1026" width="13.140625" style="2406" customWidth="1"/>
    <col min="1027" max="1044" width="9.85546875" style="2406" customWidth="1"/>
    <col min="1045" max="1281" width="9.140625" style="2406"/>
    <col min="1282" max="1282" width="13.140625" style="2406" customWidth="1"/>
    <col min="1283" max="1300" width="9.85546875" style="2406" customWidth="1"/>
    <col min="1301" max="1537" width="9.140625" style="2406"/>
    <col min="1538" max="1538" width="13.140625" style="2406" customWidth="1"/>
    <col min="1539" max="1556" width="9.85546875" style="2406" customWidth="1"/>
    <col min="1557" max="1793" width="9.140625" style="2406"/>
    <col min="1794" max="1794" width="13.140625" style="2406" customWidth="1"/>
    <col min="1795" max="1812" width="9.85546875" style="2406" customWidth="1"/>
    <col min="1813" max="2049" width="9.140625" style="2406"/>
    <col min="2050" max="2050" width="13.140625" style="2406" customWidth="1"/>
    <col min="2051" max="2068" width="9.85546875" style="2406" customWidth="1"/>
    <col min="2069" max="2305" width="9.140625" style="2406"/>
    <col min="2306" max="2306" width="13.140625" style="2406" customWidth="1"/>
    <col min="2307" max="2324" width="9.85546875" style="2406" customWidth="1"/>
    <col min="2325" max="2561" width="9.140625" style="2406"/>
    <col min="2562" max="2562" width="13.140625" style="2406" customWidth="1"/>
    <col min="2563" max="2580" width="9.85546875" style="2406" customWidth="1"/>
    <col min="2581" max="2817" width="9.140625" style="2406"/>
    <col min="2818" max="2818" width="13.140625" style="2406" customWidth="1"/>
    <col min="2819" max="2836" width="9.85546875" style="2406" customWidth="1"/>
    <col min="2837" max="3073" width="9.140625" style="2406"/>
    <col min="3074" max="3074" width="13.140625" style="2406" customWidth="1"/>
    <col min="3075" max="3092" width="9.85546875" style="2406" customWidth="1"/>
    <col min="3093" max="3329" width="9.140625" style="2406"/>
    <col min="3330" max="3330" width="13.140625" style="2406" customWidth="1"/>
    <col min="3331" max="3348" width="9.85546875" style="2406" customWidth="1"/>
    <col min="3349" max="3585" width="9.140625" style="2406"/>
    <col min="3586" max="3586" width="13.140625" style="2406" customWidth="1"/>
    <col min="3587" max="3604" width="9.85546875" style="2406" customWidth="1"/>
    <col min="3605" max="3841" width="9.140625" style="2406"/>
    <col min="3842" max="3842" width="13.140625" style="2406" customWidth="1"/>
    <col min="3843" max="3860" width="9.85546875" style="2406" customWidth="1"/>
    <col min="3861" max="4097" width="9.140625" style="2406"/>
    <col min="4098" max="4098" width="13.140625" style="2406" customWidth="1"/>
    <col min="4099" max="4116" width="9.85546875" style="2406" customWidth="1"/>
    <col min="4117" max="4353" width="9.140625" style="2406"/>
    <col min="4354" max="4354" width="13.140625" style="2406" customWidth="1"/>
    <col min="4355" max="4372" width="9.85546875" style="2406" customWidth="1"/>
    <col min="4373" max="4609" width="9.140625" style="2406"/>
    <col min="4610" max="4610" width="13.140625" style="2406" customWidth="1"/>
    <col min="4611" max="4628" width="9.85546875" style="2406" customWidth="1"/>
    <col min="4629" max="4865" width="9.140625" style="2406"/>
    <col min="4866" max="4866" width="13.140625" style="2406" customWidth="1"/>
    <col min="4867" max="4884" width="9.85546875" style="2406" customWidth="1"/>
    <col min="4885" max="5121" width="9.140625" style="2406"/>
    <col min="5122" max="5122" width="13.140625" style="2406" customWidth="1"/>
    <col min="5123" max="5140" width="9.85546875" style="2406" customWidth="1"/>
    <col min="5141" max="5377" width="9.140625" style="2406"/>
    <col min="5378" max="5378" width="13.140625" style="2406" customWidth="1"/>
    <col min="5379" max="5396" width="9.85546875" style="2406" customWidth="1"/>
    <col min="5397" max="5633" width="9.140625" style="2406"/>
    <col min="5634" max="5634" width="13.140625" style="2406" customWidth="1"/>
    <col min="5635" max="5652" width="9.85546875" style="2406" customWidth="1"/>
    <col min="5653" max="5889" width="9.140625" style="2406"/>
    <col min="5890" max="5890" width="13.140625" style="2406" customWidth="1"/>
    <col min="5891" max="5908" width="9.85546875" style="2406" customWidth="1"/>
    <col min="5909" max="6145" width="9.140625" style="2406"/>
    <col min="6146" max="6146" width="13.140625" style="2406" customWidth="1"/>
    <col min="6147" max="6164" width="9.85546875" style="2406" customWidth="1"/>
    <col min="6165" max="6401" width="9.140625" style="2406"/>
    <col min="6402" max="6402" width="13.140625" style="2406" customWidth="1"/>
    <col min="6403" max="6420" width="9.85546875" style="2406" customWidth="1"/>
    <col min="6421" max="6657" width="9.140625" style="2406"/>
    <col min="6658" max="6658" width="13.140625" style="2406" customWidth="1"/>
    <col min="6659" max="6676" width="9.85546875" style="2406" customWidth="1"/>
    <col min="6677" max="6913" width="9.140625" style="2406"/>
    <col min="6914" max="6914" width="13.140625" style="2406" customWidth="1"/>
    <col min="6915" max="6932" width="9.85546875" style="2406" customWidth="1"/>
    <col min="6933" max="7169" width="9.140625" style="2406"/>
    <col min="7170" max="7170" width="13.140625" style="2406" customWidth="1"/>
    <col min="7171" max="7188" width="9.85546875" style="2406" customWidth="1"/>
    <col min="7189" max="7425" width="9.140625" style="2406"/>
    <col min="7426" max="7426" width="13.140625" style="2406" customWidth="1"/>
    <col min="7427" max="7444" width="9.85546875" style="2406" customWidth="1"/>
    <col min="7445" max="7681" width="9.140625" style="2406"/>
    <col min="7682" max="7682" width="13.140625" style="2406" customWidth="1"/>
    <col min="7683" max="7700" width="9.85546875" style="2406" customWidth="1"/>
    <col min="7701" max="7937" width="9.140625" style="2406"/>
    <col min="7938" max="7938" width="13.140625" style="2406" customWidth="1"/>
    <col min="7939" max="7956" width="9.85546875" style="2406" customWidth="1"/>
    <col min="7957" max="8193" width="9.140625" style="2406"/>
    <col min="8194" max="8194" width="13.140625" style="2406" customWidth="1"/>
    <col min="8195" max="8212" width="9.85546875" style="2406" customWidth="1"/>
    <col min="8213" max="8449" width="9.140625" style="2406"/>
    <col min="8450" max="8450" width="13.140625" style="2406" customWidth="1"/>
    <col min="8451" max="8468" width="9.85546875" style="2406" customWidth="1"/>
    <col min="8469" max="8705" width="9.140625" style="2406"/>
    <col min="8706" max="8706" width="13.140625" style="2406" customWidth="1"/>
    <col min="8707" max="8724" width="9.85546875" style="2406" customWidth="1"/>
    <col min="8725" max="8961" width="9.140625" style="2406"/>
    <col min="8962" max="8962" width="13.140625" style="2406" customWidth="1"/>
    <col min="8963" max="8980" width="9.85546875" style="2406" customWidth="1"/>
    <col min="8981" max="9217" width="9.140625" style="2406"/>
    <col min="9218" max="9218" width="13.140625" style="2406" customWidth="1"/>
    <col min="9219" max="9236" width="9.85546875" style="2406" customWidth="1"/>
    <col min="9237" max="9473" width="9.140625" style="2406"/>
    <col min="9474" max="9474" width="13.140625" style="2406" customWidth="1"/>
    <col min="9475" max="9492" width="9.85546875" style="2406" customWidth="1"/>
    <col min="9493" max="9729" width="9.140625" style="2406"/>
    <col min="9730" max="9730" width="13.140625" style="2406" customWidth="1"/>
    <col min="9731" max="9748" width="9.85546875" style="2406" customWidth="1"/>
    <col min="9749" max="9985" width="9.140625" style="2406"/>
    <col min="9986" max="9986" width="13.140625" style="2406" customWidth="1"/>
    <col min="9987" max="10004" width="9.85546875" style="2406" customWidth="1"/>
    <col min="10005" max="10241" width="9.140625" style="2406"/>
    <col min="10242" max="10242" width="13.140625" style="2406" customWidth="1"/>
    <col min="10243" max="10260" width="9.85546875" style="2406" customWidth="1"/>
    <col min="10261" max="10497" width="9.140625" style="2406"/>
    <col min="10498" max="10498" width="13.140625" style="2406" customWidth="1"/>
    <col min="10499" max="10516" width="9.85546875" style="2406" customWidth="1"/>
    <col min="10517" max="10753" width="9.140625" style="2406"/>
    <col min="10754" max="10754" width="13.140625" style="2406" customWidth="1"/>
    <col min="10755" max="10772" width="9.85546875" style="2406" customWidth="1"/>
    <col min="10773" max="11009" width="9.140625" style="2406"/>
    <col min="11010" max="11010" width="13.140625" style="2406" customWidth="1"/>
    <col min="11011" max="11028" width="9.85546875" style="2406" customWidth="1"/>
    <col min="11029" max="11265" width="9.140625" style="2406"/>
    <col min="11266" max="11266" width="13.140625" style="2406" customWidth="1"/>
    <col min="11267" max="11284" width="9.85546875" style="2406" customWidth="1"/>
    <col min="11285" max="11521" width="9.140625" style="2406"/>
    <col min="11522" max="11522" width="13.140625" style="2406" customWidth="1"/>
    <col min="11523" max="11540" width="9.85546875" style="2406" customWidth="1"/>
    <col min="11541" max="11777" width="9.140625" style="2406"/>
    <col min="11778" max="11778" width="13.140625" style="2406" customWidth="1"/>
    <col min="11779" max="11796" width="9.85546875" style="2406" customWidth="1"/>
    <col min="11797" max="12033" width="9.140625" style="2406"/>
    <col min="12034" max="12034" width="13.140625" style="2406" customWidth="1"/>
    <col min="12035" max="12052" width="9.85546875" style="2406" customWidth="1"/>
    <col min="12053" max="12289" width="9.140625" style="2406"/>
    <col min="12290" max="12290" width="13.140625" style="2406" customWidth="1"/>
    <col min="12291" max="12308" width="9.85546875" style="2406" customWidth="1"/>
    <col min="12309" max="12545" width="9.140625" style="2406"/>
    <col min="12546" max="12546" width="13.140625" style="2406" customWidth="1"/>
    <col min="12547" max="12564" width="9.85546875" style="2406" customWidth="1"/>
    <col min="12565" max="12801" width="9.140625" style="2406"/>
    <col min="12802" max="12802" width="13.140625" style="2406" customWidth="1"/>
    <col min="12803" max="12820" width="9.85546875" style="2406" customWidth="1"/>
    <col min="12821" max="13057" width="9.140625" style="2406"/>
    <col min="13058" max="13058" width="13.140625" style="2406" customWidth="1"/>
    <col min="13059" max="13076" width="9.85546875" style="2406" customWidth="1"/>
    <col min="13077" max="13313" width="9.140625" style="2406"/>
    <col min="13314" max="13314" width="13.140625" style="2406" customWidth="1"/>
    <col min="13315" max="13332" width="9.85546875" style="2406" customWidth="1"/>
    <col min="13333" max="13569" width="9.140625" style="2406"/>
    <col min="13570" max="13570" width="13.140625" style="2406" customWidth="1"/>
    <col min="13571" max="13588" width="9.85546875" style="2406" customWidth="1"/>
    <col min="13589" max="13825" width="9.140625" style="2406"/>
    <col min="13826" max="13826" width="13.140625" style="2406" customWidth="1"/>
    <col min="13827" max="13844" width="9.85546875" style="2406" customWidth="1"/>
    <col min="13845" max="14081" width="9.140625" style="2406"/>
    <col min="14082" max="14082" width="13.140625" style="2406" customWidth="1"/>
    <col min="14083" max="14100" width="9.85546875" style="2406" customWidth="1"/>
    <col min="14101" max="14337" width="9.140625" style="2406"/>
    <col min="14338" max="14338" width="13.140625" style="2406" customWidth="1"/>
    <col min="14339" max="14356" width="9.85546875" style="2406" customWidth="1"/>
    <col min="14357" max="14593" width="9.140625" style="2406"/>
    <col min="14594" max="14594" width="13.140625" style="2406" customWidth="1"/>
    <col min="14595" max="14612" width="9.85546875" style="2406" customWidth="1"/>
    <col min="14613" max="14849" width="9.140625" style="2406"/>
    <col min="14850" max="14850" width="13.140625" style="2406" customWidth="1"/>
    <col min="14851" max="14868" width="9.85546875" style="2406" customWidth="1"/>
    <col min="14869" max="15105" width="9.140625" style="2406"/>
    <col min="15106" max="15106" width="13.140625" style="2406" customWidth="1"/>
    <col min="15107" max="15124" width="9.85546875" style="2406" customWidth="1"/>
    <col min="15125" max="15361" width="9.140625" style="2406"/>
    <col min="15362" max="15362" width="13.140625" style="2406" customWidth="1"/>
    <col min="15363" max="15380" width="9.85546875" style="2406" customWidth="1"/>
    <col min="15381" max="15617" width="9.140625" style="2406"/>
    <col min="15618" max="15618" width="13.140625" style="2406" customWidth="1"/>
    <col min="15619" max="15636" width="9.85546875" style="2406" customWidth="1"/>
    <col min="15637" max="15873" width="9.140625" style="2406"/>
    <col min="15874" max="15874" width="13.140625" style="2406" customWidth="1"/>
    <col min="15875" max="15892" width="9.85546875" style="2406" customWidth="1"/>
    <col min="15893" max="16129" width="9.140625" style="2406"/>
    <col min="16130" max="16130" width="13.140625" style="2406" customWidth="1"/>
    <col min="16131" max="16148" width="9.85546875" style="2406" customWidth="1"/>
    <col min="16149" max="16384" width="9.140625" style="2406"/>
  </cols>
  <sheetData>
    <row r="1" spans="1:26" s="2269" customFormat="1" ht="15" thickBot="1">
      <c r="A1" s="2268" t="s">
        <v>0</v>
      </c>
      <c r="Y1" s="7072" t="s">
        <v>1</v>
      </c>
      <c r="Z1" s="7072"/>
    </row>
    <row r="2" spans="1:26" ht="21.75" customHeight="1" thickTop="1" thickBot="1">
      <c r="A2" s="7073" t="s">
        <v>2177</v>
      </c>
      <c r="B2" s="7074"/>
      <c r="C2" s="7074"/>
      <c r="D2" s="7074"/>
      <c r="E2" s="7074"/>
      <c r="F2" s="7074"/>
      <c r="G2" s="7074"/>
      <c r="H2" s="7074"/>
      <c r="I2" s="7074"/>
      <c r="J2" s="7074"/>
      <c r="K2" s="7074"/>
      <c r="L2" s="7074"/>
      <c r="M2" s="7074"/>
      <c r="N2" s="7074"/>
      <c r="O2" s="7074"/>
      <c r="P2" s="7074"/>
      <c r="Q2" s="7074"/>
      <c r="R2" s="7074"/>
      <c r="S2" s="7074"/>
      <c r="T2" s="7074"/>
      <c r="U2" s="7074"/>
      <c r="V2" s="7074"/>
      <c r="W2" s="7074"/>
      <c r="X2" s="7074"/>
      <c r="Y2" s="7074"/>
      <c r="Z2" s="7075"/>
    </row>
    <row r="3" spans="1:26" ht="36" customHeight="1" thickBot="1">
      <c r="A3" s="7076" t="s">
        <v>2140</v>
      </c>
      <c r="B3" s="7077"/>
      <c r="C3" s="7077"/>
      <c r="D3" s="7077"/>
      <c r="E3" s="7077"/>
      <c r="F3" s="7077"/>
      <c r="G3" s="7077"/>
      <c r="H3" s="7077"/>
      <c r="I3" s="7077"/>
      <c r="J3" s="7077"/>
      <c r="K3" s="7077"/>
      <c r="L3" s="7077"/>
      <c r="M3" s="7077"/>
      <c r="N3" s="7077"/>
      <c r="O3" s="7077"/>
      <c r="P3" s="7077"/>
      <c r="Q3" s="7077"/>
      <c r="R3" s="7077"/>
      <c r="S3" s="7077"/>
      <c r="T3" s="7077"/>
      <c r="U3" s="7077"/>
      <c r="V3" s="7077"/>
      <c r="W3" s="7077"/>
      <c r="X3" s="7077"/>
      <c r="Y3" s="7077"/>
      <c r="Z3" s="7078"/>
    </row>
    <row r="4" spans="1:26" s="2407" customFormat="1" ht="38.25" customHeight="1" thickBot="1">
      <c r="A4" s="7079" t="s">
        <v>7</v>
      </c>
      <c r="B4" s="7081" t="s">
        <v>2141</v>
      </c>
      <c r="C4" s="7083" t="s">
        <v>2142</v>
      </c>
      <c r="D4" s="7084"/>
      <c r="E4" s="7085"/>
      <c r="F4" s="7083" t="s">
        <v>2143</v>
      </c>
      <c r="G4" s="7084"/>
      <c r="H4" s="7085"/>
      <c r="I4" s="7083" t="s">
        <v>2144</v>
      </c>
      <c r="J4" s="7084"/>
      <c r="K4" s="7085"/>
      <c r="L4" s="7083" t="s">
        <v>2145</v>
      </c>
      <c r="M4" s="7084"/>
      <c r="N4" s="7085"/>
      <c r="O4" s="7083" t="s">
        <v>2146</v>
      </c>
      <c r="P4" s="7084"/>
      <c r="Q4" s="7085"/>
      <c r="R4" s="7083" t="s">
        <v>2147</v>
      </c>
      <c r="S4" s="7084"/>
      <c r="T4" s="7084"/>
      <c r="U4" s="7089" t="s">
        <v>2148</v>
      </c>
      <c r="V4" s="7090"/>
      <c r="W4" s="7091"/>
      <c r="X4" s="7089" t="s">
        <v>2149</v>
      </c>
      <c r="Y4" s="7090"/>
      <c r="Z4" s="7092"/>
    </row>
    <row r="5" spans="1:26" s="2407" customFormat="1" ht="21" customHeight="1" thickBot="1">
      <c r="A5" s="7080"/>
      <c r="B5" s="7082"/>
      <c r="C5" s="2408" t="s">
        <v>364</v>
      </c>
      <c r="D5" s="2409" t="s">
        <v>366</v>
      </c>
      <c r="E5" s="2410" t="s">
        <v>78</v>
      </c>
      <c r="F5" s="2408" t="s">
        <v>364</v>
      </c>
      <c r="G5" s="2409" t="s">
        <v>366</v>
      </c>
      <c r="H5" s="2410" t="s">
        <v>78</v>
      </c>
      <c r="I5" s="2408" t="s">
        <v>364</v>
      </c>
      <c r="J5" s="2409" t="s">
        <v>366</v>
      </c>
      <c r="K5" s="2410" t="s">
        <v>78</v>
      </c>
      <c r="L5" s="2408" t="s">
        <v>364</v>
      </c>
      <c r="M5" s="2409" t="s">
        <v>366</v>
      </c>
      <c r="N5" s="2410" t="s">
        <v>78</v>
      </c>
      <c r="O5" s="2408" t="s">
        <v>364</v>
      </c>
      <c r="P5" s="2409" t="s">
        <v>366</v>
      </c>
      <c r="Q5" s="2410" t="s">
        <v>78</v>
      </c>
      <c r="R5" s="2408" t="s">
        <v>364</v>
      </c>
      <c r="S5" s="2409" t="s">
        <v>366</v>
      </c>
      <c r="T5" s="2411" t="s">
        <v>78</v>
      </c>
      <c r="U5" s="2408" t="s">
        <v>364</v>
      </c>
      <c r="V5" s="2409" t="s">
        <v>366</v>
      </c>
      <c r="W5" s="2411" t="s">
        <v>78</v>
      </c>
      <c r="X5" s="2408" t="s">
        <v>364</v>
      </c>
      <c r="Y5" s="2409" t="s">
        <v>366</v>
      </c>
      <c r="Z5" s="2411" t="s">
        <v>78</v>
      </c>
    </row>
    <row r="6" spans="1:26" ht="19.5" customHeight="1">
      <c r="A6" s="7093">
        <v>2004</v>
      </c>
      <c r="B6" s="2412" t="s">
        <v>2150</v>
      </c>
      <c r="C6" s="2413">
        <v>4825</v>
      </c>
      <c r="D6" s="2414">
        <v>2025</v>
      </c>
      <c r="E6" s="2415">
        <f>SUM(C6:D6)</f>
        <v>6850</v>
      </c>
      <c r="F6" s="2416">
        <v>1584</v>
      </c>
      <c r="G6" s="2414">
        <v>101</v>
      </c>
      <c r="H6" s="2415">
        <f t="shared" ref="H6:H11" si="0">SUM(F6:G6)</f>
        <v>1685</v>
      </c>
      <c r="I6" s="2416">
        <v>3899</v>
      </c>
      <c r="J6" s="2414">
        <v>645</v>
      </c>
      <c r="K6" s="2415">
        <f>SUM(I6:J6)</f>
        <v>4544</v>
      </c>
      <c r="L6" s="2416">
        <v>1065</v>
      </c>
      <c r="M6" s="2414">
        <v>218</v>
      </c>
      <c r="N6" s="2415">
        <f>SUM(L6:M6)</f>
        <v>1283</v>
      </c>
      <c r="O6" s="2416">
        <v>5998</v>
      </c>
      <c r="P6" s="2414">
        <v>2538</v>
      </c>
      <c r="Q6" s="2415">
        <f>SUM(O6:P6)</f>
        <v>8536</v>
      </c>
      <c r="R6" s="2416">
        <v>5836</v>
      </c>
      <c r="S6" s="2414">
        <v>2511</v>
      </c>
      <c r="T6" s="2417">
        <f>SUM(R6:S6)</f>
        <v>8347</v>
      </c>
      <c r="U6" s="2418" t="s">
        <v>9</v>
      </c>
      <c r="V6" s="2419" t="s">
        <v>9</v>
      </c>
      <c r="W6" s="2420" t="s">
        <v>9</v>
      </c>
      <c r="X6" s="2418" t="s">
        <v>9</v>
      </c>
      <c r="Y6" s="2419" t="s">
        <v>9</v>
      </c>
      <c r="Z6" s="2421" t="s">
        <v>9</v>
      </c>
    </row>
    <row r="7" spans="1:26" ht="19.5" customHeight="1">
      <c r="A7" s="7094"/>
      <c r="B7" s="2422" t="s">
        <v>2151</v>
      </c>
      <c r="C7" s="2423">
        <v>8929</v>
      </c>
      <c r="D7" s="2424">
        <v>1900</v>
      </c>
      <c r="E7" s="2425">
        <f t="shared" ref="E7:E26" si="1">SUM(C7:D7)</f>
        <v>10829</v>
      </c>
      <c r="F7" s="2426">
        <v>1461</v>
      </c>
      <c r="G7" s="2424">
        <v>81</v>
      </c>
      <c r="H7" s="2425">
        <f t="shared" si="0"/>
        <v>1542</v>
      </c>
      <c r="I7" s="2426">
        <v>5599</v>
      </c>
      <c r="J7" s="2424">
        <v>389</v>
      </c>
      <c r="K7" s="2425">
        <f t="shared" ref="K7:K26" si="2">SUM(I7:J7)</f>
        <v>5988</v>
      </c>
      <c r="L7" s="2426">
        <v>1225</v>
      </c>
      <c r="M7" s="2424">
        <v>116</v>
      </c>
      <c r="N7" s="2425">
        <f t="shared" ref="N7:N26" si="3">SUM(L7:M7)</f>
        <v>1341</v>
      </c>
      <c r="O7" s="2426">
        <v>11385</v>
      </c>
      <c r="P7" s="2424">
        <v>2418</v>
      </c>
      <c r="Q7" s="2425">
        <f>SUM(O7:P7)</f>
        <v>13803</v>
      </c>
      <c r="R7" s="2426">
        <v>10503</v>
      </c>
      <c r="S7" s="2424">
        <v>2321</v>
      </c>
      <c r="T7" s="2427">
        <f t="shared" ref="T7:T20" si="4">SUM(R7:S7)</f>
        <v>12824</v>
      </c>
      <c r="U7" s="2428" t="s">
        <v>9</v>
      </c>
      <c r="V7" s="2429" t="s">
        <v>9</v>
      </c>
      <c r="W7" s="2430" t="s">
        <v>9</v>
      </c>
      <c r="X7" s="2428" t="s">
        <v>9</v>
      </c>
      <c r="Y7" s="2429" t="s">
        <v>9</v>
      </c>
      <c r="Z7" s="2431" t="s">
        <v>9</v>
      </c>
    </row>
    <row r="8" spans="1:26" ht="19.5" customHeight="1" thickBot="1">
      <c r="A8" s="7095"/>
      <c r="B8" s="2432" t="s">
        <v>2152</v>
      </c>
      <c r="C8" s="2433">
        <v>11614</v>
      </c>
      <c r="D8" s="2434">
        <v>1692</v>
      </c>
      <c r="E8" s="2435">
        <f t="shared" si="1"/>
        <v>13306</v>
      </c>
      <c r="F8" s="2436">
        <v>1544</v>
      </c>
      <c r="G8" s="2434">
        <v>76</v>
      </c>
      <c r="H8" s="2435">
        <f t="shared" si="0"/>
        <v>1620</v>
      </c>
      <c r="I8" s="2436">
        <v>2208</v>
      </c>
      <c r="J8" s="2434">
        <v>145</v>
      </c>
      <c r="K8" s="2435">
        <f t="shared" si="2"/>
        <v>2353</v>
      </c>
      <c r="L8" s="2436">
        <v>1196</v>
      </c>
      <c r="M8" s="2434">
        <v>102</v>
      </c>
      <c r="N8" s="2435">
        <f t="shared" si="3"/>
        <v>1298</v>
      </c>
      <c r="O8" s="2436">
        <v>13967</v>
      </c>
      <c r="P8" s="2434">
        <v>2002</v>
      </c>
      <c r="Q8" s="2435">
        <f>SUM(O8:P8)</f>
        <v>15969</v>
      </c>
      <c r="R8" s="2436">
        <v>12487</v>
      </c>
      <c r="S8" s="2434">
        <v>1897</v>
      </c>
      <c r="T8" s="2437">
        <f t="shared" si="4"/>
        <v>14384</v>
      </c>
      <c r="U8" s="2438" t="s">
        <v>9</v>
      </c>
      <c r="V8" s="2439" t="s">
        <v>9</v>
      </c>
      <c r="W8" s="2440" t="s">
        <v>9</v>
      </c>
      <c r="X8" s="2438" t="s">
        <v>9</v>
      </c>
      <c r="Y8" s="2439" t="s">
        <v>9</v>
      </c>
      <c r="Z8" s="2441" t="s">
        <v>9</v>
      </c>
    </row>
    <row r="9" spans="1:26" ht="19.5" customHeight="1">
      <c r="A9" s="7094">
        <v>2005</v>
      </c>
      <c r="B9" s="2412" t="s">
        <v>2150</v>
      </c>
      <c r="C9" s="2442">
        <v>4428</v>
      </c>
      <c r="D9" s="2443">
        <v>2310</v>
      </c>
      <c r="E9" s="2444">
        <f t="shared" si="1"/>
        <v>6738</v>
      </c>
      <c r="F9" s="2445">
        <v>1078</v>
      </c>
      <c r="G9" s="2443">
        <v>93</v>
      </c>
      <c r="H9" s="2444">
        <f t="shared" si="0"/>
        <v>1171</v>
      </c>
      <c r="I9" s="2445">
        <v>4421</v>
      </c>
      <c r="J9" s="2446">
        <v>605</v>
      </c>
      <c r="K9" s="2444">
        <f t="shared" si="2"/>
        <v>5026</v>
      </c>
      <c r="L9" s="2445">
        <v>1011</v>
      </c>
      <c r="M9" s="2443">
        <v>187</v>
      </c>
      <c r="N9" s="2444">
        <f t="shared" si="3"/>
        <v>1198</v>
      </c>
      <c r="O9" s="2445">
        <v>7123</v>
      </c>
      <c r="P9" s="2443">
        <v>3603</v>
      </c>
      <c r="Q9" s="2444">
        <f t="shared" ref="Q9:Q20" si="5">SUM(O9:P9)</f>
        <v>10726</v>
      </c>
      <c r="R9" s="2445">
        <v>6705</v>
      </c>
      <c r="S9" s="2443">
        <v>3476</v>
      </c>
      <c r="T9" s="2447">
        <f t="shared" si="4"/>
        <v>10181</v>
      </c>
      <c r="U9" s="2418" t="s">
        <v>9</v>
      </c>
      <c r="V9" s="2419" t="s">
        <v>9</v>
      </c>
      <c r="W9" s="2420" t="s">
        <v>9</v>
      </c>
      <c r="X9" s="2418" t="s">
        <v>9</v>
      </c>
      <c r="Y9" s="2419" t="s">
        <v>9</v>
      </c>
      <c r="Z9" s="2421" t="s">
        <v>9</v>
      </c>
    </row>
    <row r="10" spans="1:26" ht="19.5" customHeight="1">
      <c r="A10" s="7094"/>
      <c r="B10" s="2422" t="s">
        <v>2151</v>
      </c>
      <c r="C10" s="2423">
        <v>7108</v>
      </c>
      <c r="D10" s="2424">
        <v>1581</v>
      </c>
      <c r="E10" s="2425">
        <f t="shared" si="1"/>
        <v>8689</v>
      </c>
      <c r="F10" s="2426">
        <v>2236</v>
      </c>
      <c r="G10" s="2424">
        <v>176</v>
      </c>
      <c r="H10" s="2425">
        <f t="shared" si="0"/>
        <v>2412</v>
      </c>
      <c r="I10" s="2426">
        <v>7690</v>
      </c>
      <c r="J10" s="2424">
        <v>892</v>
      </c>
      <c r="K10" s="2425">
        <f t="shared" si="2"/>
        <v>8582</v>
      </c>
      <c r="L10" s="2426">
        <v>1467</v>
      </c>
      <c r="M10" s="2424">
        <v>206</v>
      </c>
      <c r="N10" s="2425">
        <f t="shared" si="3"/>
        <v>1673</v>
      </c>
      <c r="O10" s="2426">
        <v>11603</v>
      </c>
      <c r="P10" s="2424">
        <v>2485</v>
      </c>
      <c r="Q10" s="2425">
        <f t="shared" si="5"/>
        <v>14088</v>
      </c>
      <c r="R10" s="2426">
        <v>10930</v>
      </c>
      <c r="S10" s="2424">
        <v>2406</v>
      </c>
      <c r="T10" s="2427">
        <f t="shared" si="4"/>
        <v>13336</v>
      </c>
      <c r="U10" s="2428" t="s">
        <v>9</v>
      </c>
      <c r="V10" s="2429" t="s">
        <v>9</v>
      </c>
      <c r="W10" s="2430" t="s">
        <v>9</v>
      </c>
      <c r="X10" s="2428" t="s">
        <v>9</v>
      </c>
      <c r="Y10" s="2429" t="s">
        <v>9</v>
      </c>
      <c r="Z10" s="2431" t="s">
        <v>9</v>
      </c>
    </row>
    <row r="11" spans="1:26" ht="19.5" customHeight="1" thickBot="1">
      <c r="A11" s="7095"/>
      <c r="B11" s="2448" t="s">
        <v>2152</v>
      </c>
      <c r="C11" s="2423">
        <v>8865</v>
      </c>
      <c r="D11" s="2424">
        <v>1562</v>
      </c>
      <c r="E11" s="2425">
        <f t="shared" si="1"/>
        <v>10427</v>
      </c>
      <c r="F11" s="2426">
        <v>2009</v>
      </c>
      <c r="G11" s="2424">
        <v>88</v>
      </c>
      <c r="H11" s="2425">
        <f t="shared" si="0"/>
        <v>2097</v>
      </c>
      <c r="I11" s="2426">
        <v>4598</v>
      </c>
      <c r="J11" s="2424">
        <v>253</v>
      </c>
      <c r="K11" s="2425">
        <f t="shared" si="2"/>
        <v>4851</v>
      </c>
      <c r="L11" s="2426">
        <v>1683</v>
      </c>
      <c r="M11" s="2424">
        <v>101</v>
      </c>
      <c r="N11" s="2425">
        <f t="shared" si="3"/>
        <v>1784</v>
      </c>
      <c r="O11" s="2426">
        <v>14171</v>
      </c>
      <c r="P11" s="2424">
        <v>2194</v>
      </c>
      <c r="Q11" s="2425">
        <f t="shared" si="5"/>
        <v>16365</v>
      </c>
      <c r="R11" s="2426">
        <v>12887</v>
      </c>
      <c r="S11" s="2424">
        <v>2095</v>
      </c>
      <c r="T11" s="2427">
        <f t="shared" si="4"/>
        <v>14982</v>
      </c>
      <c r="U11" s="2438" t="s">
        <v>9</v>
      </c>
      <c r="V11" s="2439" t="s">
        <v>9</v>
      </c>
      <c r="W11" s="2440" t="s">
        <v>9</v>
      </c>
      <c r="X11" s="2438" t="s">
        <v>9</v>
      </c>
      <c r="Y11" s="2439" t="s">
        <v>9</v>
      </c>
      <c r="Z11" s="2441" t="s">
        <v>9</v>
      </c>
    </row>
    <row r="12" spans="1:26" ht="19.5" customHeight="1">
      <c r="A12" s="7093">
        <v>2006</v>
      </c>
      <c r="B12" s="2412" t="s">
        <v>2150</v>
      </c>
      <c r="C12" s="2413">
        <v>6336</v>
      </c>
      <c r="D12" s="2414">
        <v>3305</v>
      </c>
      <c r="E12" s="2415">
        <f t="shared" si="1"/>
        <v>9641</v>
      </c>
      <c r="F12" s="2416" t="s">
        <v>9</v>
      </c>
      <c r="G12" s="2414" t="s">
        <v>9</v>
      </c>
      <c r="H12" s="2415">
        <v>2674</v>
      </c>
      <c r="I12" s="2416">
        <v>4632</v>
      </c>
      <c r="J12" s="2414">
        <v>739</v>
      </c>
      <c r="K12" s="2415">
        <f t="shared" si="2"/>
        <v>5371</v>
      </c>
      <c r="L12" s="2416">
        <v>1301</v>
      </c>
      <c r="M12" s="2414">
        <v>308</v>
      </c>
      <c r="N12" s="2415">
        <f t="shared" si="3"/>
        <v>1609</v>
      </c>
      <c r="O12" s="2416">
        <v>11928</v>
      </c>
      <c r="P12" s="2414">
        <v>4147</v>
      </c>
      <c r="Q12" s="2415">
        <f t="shared" si="5"/>
        <v>16075</v>
      </c>
      <c r="R12" s="2416">
        <v>10977</v>
      </c>
      <c r="S12" s="2414">
        <v>3915</v>
      </c>
      <c r="T12" s="2417">
        <f t="shared" si="4"/>
        <v>14892</v>
      </c>
      <c r="U12" s="2418" t="s">
        <v>9</v>
      </c>
      <c r="V12" s="2419" t="s">
        <v>9</v>
      </c>
      <c r="W12" s="2420" t="s">
        <v>9</v>
      </c>
      <c r="X12" s="2418" t="s">
        <v>9</v>
      </c>
      <c r="Y12" s="2419" t="s">
        <v>9</v>
      </c>
      <c r="Z12" s="2421" t="s">
        <v>9</v>
      </c>
    </row>
    <row r="13" spans="1:26" ht="19.5" customHeight="1">
      <c r="A13" s="7094"/>
      <c r="B13" s="2422" t="s">
        <v>2151</v>
      </c>
      <c r="C13" s="2423">
        <v>8609</v>
      </c>
      <c r="D13" s="2424">
        <v>1916</v>
      </c>
      <c r="E13" s="2425">
        <f t="shared" si="1"/>
        <v>10525</v>
      </c>
      <c r="F13" s="2426" t="s">
        <v>9</v>
      </c>
      <c r="G13" s="2424" t="s">
        <v>9</v>
      </c>
      <c r="H13" s="2425">
        <v>2989</v>
      </c>
      <c r="I13" s="2426">
        <v>8051</v>
      </c>
      <c r="J13" s="2424">
        <v>1091</v>
      </c>
      <c r="K13" s="2425">
        <f t="shared" si="2"/>
        <v>9142</v>
      </c>
      <c r="L13" s="2426">
        <v>1816</v>
      </c>
      <c r="M13" s="2424">
        <v>429</v>
      </c>
      <c r="N13" s="2425">
        <f t="shared" si="3"/>
        <v>2245</v>
      </c>
      <c r="O13" s="2426">
        <v>13470</v>
      </c>
      <c r="P13" s="2424">
        <v>4683</v>
      </c>
      <c r="Q13" s="2425">
        <f t="shared" si="5"/>
        <v>18153</v>
      </c>
      <c r="R13" s="2426">
        <v>12940</v>
      </c>
      <c r="S13" s="2424">
        <v>4615</v>
      </c>
      <c r="T13" s="2427">
        <f t="shared" si="4"/>
        <v>17555</v>
      </c>
      <c r="U13" s="2428" t="s">
        <v>9</v>
      </c>
      <c r="V13" s="2429" t="s">
        <v>9</v>
      </c>
      <c r="W13" s="2430" t="s">
        <v>9</v>
      </c>
      <c r="X13" s="2428" t="s">
        <v>9</v>
      </c>
      <c r="Y13" s="2429" t="s">
        <v>9</v>
      </c>
      <c r="Z13" s="2431" t="s">
        <v>9</v>
      </c>
    </row>
    <row r="14" spans="1:26" ht="19.5" customHeight="1" thickBot="1">
      <c r="A14" s="7095"/>
      <c r="B14" s="2448" t="s">
        <v>2152</v>
      </c>
      <c r="C14" s="2433">
        <v>9754</v>
      </c>
      <c r="D14" s="2434">
        <v>1719</v>
      </c>
      <c r="E14" s="2435">
        <f t="shared" si="1"/>
        <v>11473</v>
      </c>
      <c r="F14" s="2436" t="s">
        <v>9</v>
      </c>
      <c r="G14" s="2434" t="s">
        <v>9</v>
      </c>
      <c r="H14" s="2435">
        <v>2053</v>
      </c>
      <c r="I14" s="2436">
        <v>4825</v>
      </c>
      <c r="J14" s="2434">
        <v>310</v>
      </c>
      <c r="K14" s="2435">
        <f t="shared" si="2"/>
        <v>5135</v>
      </c>
      <c r="L14" s="2436">
        <v>1750</v>
      </c>
      <c r="M14" s="2434">
        <v>414</v>
      </c>
      <c r="N14" s="2435">
        <f t="shared" si="3"/>
        <v>2164</v>
      </c>
      <c r="O14" s="2436">
        <v>14411</v>
      </c>
      <c r="P14" s="2434">
        <v>5011</v>
      </c>
      <c r="Q14" s="2435">
        <f t="shared" si="5"/>
        <v>19422</v>
      </c>
      <c r="R14" s="2436">
        <v>12730</v>
      </c>
      <c r="S14" s="2434">
        <v>4540</v>
      </c>
      <c r="T14" s="2437">
        <f t="shared" si="4"/>
        <v>17270</v>
      </c>
      <c r="U14" s="2438" t="s">
        <v>9</v>
      </c>
      <c r="V14" s="2439" t="s">
        <v>9</v>
      </c>
      <c r="W14" s="2440" t="s">
        <v>9</v>
      </c>
      <c r="X14" s="2438" t="s">
        <v>9</v>
      </c>
      <c r="Y14" s="2439" t="s">
        <v>9</v>
      </c>
      <c r="Z14" s="2441" t="s">
        <v>9</v>
      </c>
    </row>
    <row r="15" spans="1:26" ht="19.5" customHeight="1">
      <c r="A15" s="7094">
        <v>2007</v>
      </c>
      <c r="B15" s="2412" t="s">
        <v>2150</v>
      </c>
      <c r="C15" s="2442">
        <v>7509</v>
      </c>
      <c r="D15" s="2443">
        <v>4218</v>
      </c>
      <c r="E15" s="2444">
        <f t="shared" si="1"/>
        <v>11727</v>
      </c>
      <c r="F15" s="2445" t="s">
        <v>9</v>
      </c>
      <c r="G15" s="2443" t="s">
        <v>9</v>
      </c>
      <c r="H15" s="2444">
        <v>4251</v>
      </c>
      <c r="I15" s="2445">
        <v>6806</v>
      </c>
      <c r="J15" s="2443">
        <v>1586</v>
      </c>
      <c r="K15" s="2444">
        <f t="shared" si="2"/>
        <v>8392</v>
      </c>
      <c r="L15" s="2445">
        <v>1824</v>
      </c>
      <c r="M15" s="2443">
        <v>870</v>
      </c>
      <c r="N15" s="2444">
        <f t="shared" si="3"/>
        <v>2694</v>
      </c>
      <c r="O15" s="2445">
        <v>6903</v>
      </c>
      <c r="P15" s="2443">
        <v>3945</v>
      </c>
      <c r="Q15" s="2444">
        <f t="shared" si="5"/>
        <v>10848</v>
      </c>
      <c r="R15" s="2445">
        <v>6060</v>
      </c>
      <c r="S15" s="2443">
        <v>3620</v>
      </c>
      <c r="T15" s="2447">
        <f t="shared" si="4"/>
        <v>9680</v>
      </c>
      <c r="U15" s="2418" t="s">
        <v>9</v>
      </c>
      <c r="V15" s="2419" t="s">
        <v>9</v>
      </c>
      <c r="W15" s="2420" t="s">
        <v>9</v>
      </c>
      <c r="X15" s="2418" t="s">
        <v>9</v>
      </c>
      <c r="Y15" s="2419" t="s">
        <v>9</v>
      </c>
      <c r="Z15" s="2421" t="s">
        <v>9</v>
      </c>
    </row>
    <row r="16" spans="1:26" ht="19.5" customHeight="1">
      <c r="A16" s="7094"/>
      <c r="B16" s="2422" t="s">
        <v>2151</v>
      </c>
      <c r="C16" s="2423">
        <v>13812</v>
      </c>
      <c r="D16" s="2424">
        <v>2934</v>
      </c>
      <c r="E16" s="2425">
        <f t="shared" si="1"/>
        <v>16746</v>
      </c>
      <c r="F16" s="2426" t="s">
        <v>9</v>
      </c>
      <c r="G16" s="2424" t="s">
        <v>9</v>
      </c>
      <c r="H16" s="2425">
        <v>4536</v>
      </c>
      <c r="I16" s="2426">
        <v>10714</v>
      </c>
      <c r="J16" s="2424">
        <v>1375</v>
      </c>
      <c r="K16" s="2425">
        <f t="shared" si="2"/>
        <v>12089</v>
      </c>
      <c r="L16" s="2426">
        <v>2970</v>
      </c>
      <c r="M16" s="2424">
        <v>441</v>
      </c>
      <c r="N16" s="2425">
        <f t="shared" si="3"/>
        <v>3411</v>
      </c>
      <c r="O16" s="2426">
        <v>14030</v>
      </c>
      <c r="P16" s="2424">
        <v>3067</v>
      </c>
      <c r="Q16" s="2425">
        <f t="shared" si="5"/>
        <v>17097</v>
      </c>
      <c r="R16" s="2426">
        <v>12933</v>
      </c>
      <c r="S16" s="2424">
        <v>2923</v>
      </c>
      <c r="T16" s="2427">
        <f t="shared" si="4"/>
        <v>15856</v>
      </c>
      <c r="U16" s="2428" t="s">
        <v>9</v>
      </c>
      <c r="V16" s="2429" t="s">
        <v>9</v>
      </c>
      <c r="W16" s="2430" t="s">
        <v>9</v>
      </c>
      <c r="X16" s="2428" t="s">
        <v>9</v>
      </c>
      <c r="Y16" s="2429" t="s">
        <v>9</v>
      </c>
      <c r="Z16" s="2431" t="s">
        <v>9</v>
      </c>
    </row>
    <row r="17" spans="1:26" ht="19.5" customHeight="1" thickBot="1">
      <c r="A17" s="7094"/>
      <c r="B17" s="2432" t="s">
        <v>2152</v>
      </c>
      <c r="C17" s="2449">
        <v>10778</v>
      </c>
      <c r="D17" s="2450">
        <v>1744</v>
      </c>
      <c r="E17" s="2451">
        <f t="shared" si="1"/>
        <v>12522</v>
      </c>
      <c r="F17" s="2452" t="s">
        <v>9</v>
      </c>
      <c r="G17" s="2450" t="s">
        <v>9</v>
      </c>
      <c r="H17" s="2451">
        <v>2544</v>
      </c>
      <c r="I17" s="2452">
        <v>9719</v>
      </c>
      <c r="J17" s="2450">
        <v>477</v>
      </c>
      <c r="K17" s="2451">
        <f t="shared" si="2"/>
        <v>10196</v>
      </c>
      <c r="L17" s="2452">
        <v>2164</v>
      </c>
      <c r="M17" s="2450">
        <v>201</v>
      </c>
      <c r="N17" s="2451">
        <f t="shared" si="3"/>
        <v>2365</v>
      </c>
      <c r="O17" s="2452">
        <v>12278</v>
      </c>
      <c r="P17" s="2450">
        <v>1969</v>
      </c>
      <c r="Q17" s="2451">
        <f t="shared" si="5"/>
        <v>14247</v>
      </c>
      <c r="R17" s="2452">
        <v>11625</v>
      </c>
      <c r="S17" s="2450">
        <v>1932</v>
      </c>
      <c r="T17" s="2453">
        <f t="shared" si="4"/>
        <v>13557</v>
      </c>
      <c r="U17" s="2438" t="s">
        <v>9</v>
      </c>
      <c r="V17" s="2439" t="s">
        <v>9</v>
      </c>
      <c r="W17" s="2440" t="s">
        <v>9</v>
      </c>
      <c r="X17" s="2438" t="s">
        <v>9</v>
      </c>
      <c r="Y17" s="2439" t="s">
        <v>9</v>
      </c>
      <c r="Z17" s="2441" t="s">
        <v>9</v>
      </c>
    </row>
    <row r="18" spans="1:26" ht="19.5" customHeight="1">
      <c r="A18" s="7086">
        <v>2008</v>
      </c>
      <c r="B18" s="2412" t="s">
        <v>2150</v>
      </c>
      <c r="C18" s="2416">
        <v>13512</v>
      </c>
      <c r="D18" s="2414">
        <v>7295</v>
      </c>
      <c r="E18" s="2415">
        <f t="shared" si="1"/>
        <v>20807</v>
      </c>
      <c r="F18" s="2416" t="s">
        <v>9</v>
      </c>
      <c r="G18" s="2414" t="s">
        <v>9</v>
      </c>
      <c r="H18" s="2415">
        <v>2643</v>
      </c>
      <c r="I18" s="2416">
        <v>7925</v>
      </c>
      <c r="J18" s="2414">
        <v>1357</v>
      </c>
      <c r="K18" s="2415">
        <f t="shared" si="2"/>
        <v>9282</v>
      </c>
      <c r="L18" s="2416">
        <v>1064</v>
      </c>
      <c r="M18" s="2414">
        <v>392</v>
      </c>
      <c r="N18" s="2415">
        <f t="shared" si="3"/>
        <v>1456</v>
      </c>
      <c r="O18" s="2416">
        <v>11608</v>
      </c>
      <c r="P18" s="2414">
        <v>6250</v>
      </c>
      <c r="Q18" s="2417">
        <f t="shared" si="5"/>
        <v>17858</v>
      </c>
      <c r="R18" s="2416">
        <v>10210</v>
      </c>
      <c r="S18" s="2414">
        <v>5734</v>
      </c>
      <c r="T18" s="2415">
        <f t="shared" si="4"/>
        <v>15944</v>
      </c>
      <c r="U18" s="2562" t="s">
        <v>9</v>
      </c>
      <c r="V18" s="2419" t="s">
        <v>9</v>
      </c>
      <c r="W18" s="2420" t="s">
        <v>9</v>
      </c>
      <c r="X18" s="2418" t="s">
        <v>9</v>
      </c>
      <c r="Y18" s="2419" t="s">
        <v>9</v>
      </c>
      <c r="Z18" s="2421" t="s">
        <v>9</v>
      </c>
    </row>
    <row r="19" spans="1:26" ht="19.5" customHeight="1">
      <c r="A19" s="7087"/>
      <c r="B19" s="2422" t="s">
        <v>2151</v>
      </c>
      <c r="C19" s="2426">
        <v>20820</v>
      </c>
      <c r="D19" s="2424">
        <v>4851</v>
      </c>
      <c r="E19" s="2425">
        <f t="shared" si="1"/>
        <v>25671</v>
      </c>
      <c r="F19" s="2426" t="s">
        <v>9</v>
      </c>
      <c r="G19" s="2424" t="s">
        <v>9</v>
      </c>
      <c r="H19" s="2425">
        <v>3440</v>
      </c>
      <c r="I19" s="2426">
        <v>11713</v>
      </c>
      <c r="J19" s="2424">
        <v>1588</v>
      </c>
      <c r="K19" s="2425">
        <f t="shared" si="2"/>
        <v>13301</v>
      </c>
      <c r="L19" s="2426">
        <v>2252</v>
      </c>
      <c r="M19" s="2424">
        <v>280</v>
      </c>
      <c r="N19" s="2425">
        <f t="shared" si="3"/>
        <v>2532</v>
      </c>
      <c r="O19" s="2426">
        <v>19193</v>
      </c>
      <c r="P19" s="2424">
        <v>4133</v>
      </c>
      <c r="Q19" s="2427">
        <f t="shared" si="5"/>
        <v>23326</v>
      </c>
      <c r="R19" s="2426">
        <v>17416</v>
      </c>
      <c r="S19" s="2424">
        <v>3859</v>
      </c>
      <c r="T19" s="2425">
        <f t="shared" si="4"/>
        <v>21275</v>
      </c>
      <c r="U19" s="2563" t="s">
        <v>9</v>
      </c>
      <c r="V19" s="2429" t="s">
        <v>9</v>
      </c>
      <c r="W19" s="2430" t="s">
        <v>9</v>
      </c>
      <c r="X19" s="2428" t="s">
        <v>9</v>
      </c>
      <c r="Y19" s="2429" t="s">
        <v>9</v>
      </c>
      <c r="Z19" s="2431" t="s">
        <v>9</v>
      </c>
    </row>
    <row r="20" spans="1:26" ht="19.5" customHeight="1" thickBot="1">
      <c r="A20" s="7088"/>
      <c r="B20" s="2448" t="s">
        <v>2152</v>
      </c>
      <c r="C20" s="2452">
        <v>20951</v>
      </c>
      <c r="D20" s="2450">
        <v>4408</v>
      </c>
      <c r="E20" s="2451">
        <f t="shared" si="1"/>
        <v>25359</v>
      </c>
      <c r="F20" s="2452" t="s">
        <v>9</v>
      </c>
      <c r="G20" s="2450" t="s">
        <v>9</v>
      </c>
      <c r="H20" s="2451">
        <v>2154</v>
      </c>
      <c r="I20" s="2452">
        <v>9583</v>
      </c>
      <c r="J20" s="2450">
        <v>1032</v>
      </c>
      <c r="K20" s="2451">
        <f t="shared" si="2"/>
        <v>10615</v>
      </c>
      <c r="L20" s="2452">
        <v>1636</v>
      </c>
      <c r="M20" s="2450">
        <v>256</v>
      </c>
      <c r="N20" s="2451">
        <f t="shared" si="3"/>
        <v>1892</v>
      </c>
      <c r="O20" s="2452">
        <v>18566</v>
      </c>
      <c r="P20" s="2450">
        <v>3513</v>
      </c>
      <c r="Q20" s="2453">
        <f t="shared" si="5"/>
        <v>22079</v>
      </c>
      <c r="R20" s="2436">
        <v>16828</v>
      </c>
      <c r="S20" s="2434">
        <v>3359</v>
      </c>
      <c r="T20" s="2435">
        <f t="shared" si="4"/>
        <v>20187</v>
      </c>
      <c r="U20" s="2564" t="s">
        <v>9</v>
      </c>
      <c r="V20" s="2439" t="s">
        <v>9</v>
      </c>
      <c r="W20" s="2440" t="s">
        <v>9</v>
      </c>
      <c r="X20" s="2438" t="s">
        <v>9</v>
      </c>
      <c r="Y20" s="2439" t="s">
        <v>9</v>
      </c>
      <c r="Z20" s="2441" t="s">
        <v>9</v>
      </c>
    </row>
    <row r="21" spans="1:26" ht="19.5" customHeight="1">
      <c r="A21" s="7096">
        <v>2009</v>
      </c>
      <c r="B21" s="2456" t="s">
        <v>2150</v>
      </c>
      <c r="C21" s="2416">
        <v>14799</v>
      </c>
      <c r="D21" s="2414">
        <v>9532</v>
      </c>
      <c r="E21" s="2415">
        <f t="shared" si="1"/>
        <v>24331</v>
      </c>
      <c r="F21" s="2413" t="s">
        <v>9</v>
      </c>
      <c r="G21" s="2414" t="s">
        <v>9</v>
      </c>
      <c r="H21" s="2415">
        <v>2511</v>
      </c>
      <c r="I21" s="2416">
        <v>12746</v>
      </c>
      <c r="J21" s="2414">
        <v>3807</v>
      </c>
      <c r="K21" s="2415">
        <f t="shared" si="2"/>
        <v>16553</v>
      </c>
      <c r="L21" s="2416">
        <v>1533</v>
      </c>
      <c r="M21" s="2414">
        <v>1027</v>
      </c>
      <c r="N21" s="2415">
        <f t="shared" si="3"/>
        <v>2560</v>
      </c>
      <c r="O21" s="2413" t="s">
        <v>9</v>
      </c>
      <c r="P21" s="2414" t="s">
        <v>9</v>
      </c>
      <c r="Q21" s="2415" t="s">
        <v>9</v>
      </c>
      <c r="R21" s="2445" t="s">
        <v>9</v>
      </c>
      <c r="S21" s="2443" t="s">
        <v>9</v>
      </c>
      <c r="T21" s="2444" t="s">
        <v>9</v>
      </c>
      <c r="U21" s="2416">
        <v>20049</v>
      </c>
      <c r="V21" s="2414">
        <v>12060</v>
      </c>
      <c r="W21" s="2415">
        <f t="shared" ref="W21:W26" si="6">SUM(U21:V21)</f>
        <v>32109</v>
      </c>
      <c r="X21" s="2416">
        <v>17918</v>
      </c>
      <c r="Y21" s="2414">
        <v>11211</v>
      </c>
      <c r="Z21" s="2457">
        <f t="shared" ref="Z21:Z26" si="7">SUM(X21:Y21)</f>
        <v>29129</v>
      </c>
    </row>
    <row r="22" spans="1:26" ht="19.5" customHeight="1">
      <c r="A22" s="7087"/>
      <c r="B22" s="2458" t="s">
        <v>2151</v>
      </c>
      <c r="C22" s="2426">
        <v>17167</v>
      </c>
      <c r="D22" s="2424">
        <v>6983</v>
      </c>
      <c r="E22" s="2425">
        <f t="shared" si="1"/>
        <v>24150</v>
      </c>
      <c r="F22" s="2423" t="s">
        <v>9</v>
      </c>
      <c r="G22" s="2424" t="s">
        <v>9</v>
      </c>
      <c r="H22" s="2425">
        <v>3804</v>
      </c>
      <c r="I22" s="2426">
        <v>17751</v>
      </c>
      <c r="J22" s="2424">
        <v>3862</v>
      </c>
      <c r="K22" s="2425">
        <f t="shared" si="2"/>
        <v>21613</v>
      </c>
      <c r="L22" s="2426">
        <v>2715</v>
      </c>
      <c r="M22" s="2424">
        <v>480</v>
      </c>
      <c r="N22" s="2425">
        <f t="shared" si="3"/>
        <v>3195</v>
      </c>
      <c r="O22" s="2423" t="s">
        <v>9</v>
      </c>
      <c r="P22" s="2424" t="s">
        <v>9</v>
      </c>
      <c r="Q22" s="2425" t="s">
        <v>9</v>
      </c>
      <c r="R22" s="2426" t="s">
        <v>9</v>
      </c>
      <c r="S22" s="2424" t="s">
        <v>9</v>
      </c>
      <c r="T22" s="2425" t="s">
        <v>9</v>
      </c>
      <c r="U22" s="2426">
        <v>29977</v>
      </c>
      <c r="V22" s="2424">
        <v>8127</v>
      </c>
      <c r="W22" s="2425">
        <f t="shared" si="6"/>
        <v>38104</v>
      </c>
      <c r="X22" s="2426">
        <v>27214</v>
      </c>
      <c r="Y22" s="2424">
        <v>7671</v>
      </c>
      <c r="Z22" s="2459">
        <f t="shared" si="7"/>
        <v>34885</v>
      </c>
    </row>
    <row r="23" spans="1:26" ht="19.5" customHeight="1" thickBot="1">
      <c r="A23" s="7097"/>
      <c r="B23" s="2460" t="s">
        <v>2152</v>
      </c>
      <c r="C23" s="2452">
        <v>21133</v>
      </c>
      <c r="D23" s="2450">
        <v>6592</v>
      </c>
      <c r="E23" s="2451">
        <f t="shared" si="1"/>
        <v>27725</v>
      </c>
      <c r="F23" s="2449" t="s">
        <v>9</v>
      </c>
      <c r="G23" s="2450" t="s">
        <v>9</v>
      </c>
      <c r="H23" s="2451">
        <v>2275</v>
      </c>
      <c r="I23" s="2452">
        <v>11220</v>
      </c>
      <c r="J23" s="2450">
        <v>1742</v>
      </c>
      <c r="K23" s="2451">
        <f t="shared" si="2"/>
        <v>12962</v>
      </c>
      <c r="L23" s="2452">
        <v>1531</v>
      </c>
      <c r="M23" s="2450">
        <v>406</v>
      </c>
      <c r="N23" s="2451">
        <f t="shared" si="3"/>
        <v>1937</v>
      </c>
      <c r="O23" s="2449" t="s">
        <v>9</v>
      </c>
      <c r="P23" s="2450" t="s">
        <v>9</v>
      </c>
      <c r="Q23" s="2451" t="s">
        <v>9</v>
      </c>
      <c r="R23" s="2452" t="s">
        <v>9</v>
      </c>
      <c r="S23" s="2450" t="s">
        <v>9</v>
      </c>
      <c r="T23" s="2451" t="s">
        <v>9</v>
      </c>
      <c r="U23" s="2452">
        <v>29638</v>
      </c>
      <c r="V23" s="2450">
        <v>6586</v>
      </c>
      <c r="W23" s="2451">
        <f t="shared" si="6"/>
        <v>36224</v>
      </c>
      <c r="X23" s="2452">
        <v>26645</v>
      </c>
      <c r="Y23" s="2450">
        <v>6300</v>
      </c>
      <c r="Z23" s="2461">
        <f t="shared" si="7"/>
        <v>32945</v>
      </c>
    </row>
    <row r="24" spans="1:26" ht="19.5" customHeight="1">
      <c r="A24" s="7086">
        <v>2010</v>
      </c>
      <c r="B24" s="2412" t="s">
        <v>2150</v>
      </c>
      <c r="C24" s="2416">
        <v>10232</v>
      </c>
      <c r="D24" s="2414">
        <v>7812</v>
      </c>
      <c r="E24" s="2415">
        <f t="shared" si="1"/>
        <v>18044</v>
      </c>
      <c r="F24" s="2416" t="s">
        <v>9</v>
      </c>
      <c r="G24" s="2414" t="s">
        <v>9</v>
      </c>
      <c r="H24" s="2415">
        <v>6973</v>
      </c>
      <c r="I24" s="2416">
        <v>15091</v>
      </c>
      <c r="J24" s="2414">
        <v>4120</v>
      </c>
      <c r="K24" s="2415">
        <f t="shared" si="2"/>
        <v>19211</v>
      </c>
      <c r="L24" s="2416">
        <v>1497</v>
      </c>
      <c r="M24" s="2414">
        <v>427</v>
      </c>
      <c r="N24" s="2415">
        <f t="shared" si="3"/>
        <v>1924</v>
      </c>
      <c r="O24" s="2416" t="s">
        <v>9</v>
      </c>
      <c r="P24" s="2414" t="s">
        <v>9</v>
      </c>
      <c r="Q24" s="2415" t="s">
        <v>9</v>
      </c>
      <c r="R24" s="2416" t="s">
        <v>9</v>
      </c>
      <c r="S24" s="2414" t="s">
        <v>9</v>
      </c>
      <c r="T24" s="2415" t="s">
        <v>9</v>
      </c>
      <c r="U24" s="2416">
        <v>17187</v>
      </c>
      <c r="V24" s="2414">
        <v>9364</v>
      </c>
      <c r="W24" s="2415">
        <f t="shared" si="6"/>
        <v>26551</v>
      </c>
      <c r="X24" s="2416">
        <v>14934</v>
      </c>
      <c r="Y24" s="2414">
        <v>8496</v>
      </c>
      <c r="Z24" s="2457">
        <f t="shared" si="7"/>
        <v>23430</v>
      </c>
    </row>
    <row r="25" spans="1:26" ht="19.5" customHeight="1">
      <c r="A25" s="7087"/>
      <c r="B25" s="2422" t="s">
        <v>2151</v>
      </c>
      <c r="C25" s="2426">
        <v>12509</v>
      </c>
      <c r="D25" s="2424">
        <v>7226</v>
      </c>
      <c r="E25" s="2425">
        <f t="shared" si="1"/>
        <v>19735</v>
      </c>
      <c r="F25" s="2426" t="s">
        <v>9</v>
      </c>
      <c r="G25" s="2424" t="s">
        <v>9</v>
      </c>
      <c r="H25" s="2425">
        <v>6705</v>
      </c>
      <c r="I25" s="2426">
        <v>27664</v>
      </c>
      <c r="J25" s="2424">
        <v>6715</v>
      </c>
      <c r="K25" s="2425">
        <f t="shared" si="2"/>
        <v>34379</v>
      </c>
      <c r="L25" s="2426">
        <v>4598</v>
      </c>
      <c r="M25" s="2424">
        <v>696</v>
      </c>
      <c r="N25" s="2425">
        <f t="shared" si="3"/>
        <v>5294</v>
      </c>
      <c r="O25" s="2426" t="s">
        <v>9</v>
      </c>
      <c r="P25" s="2424" t="s">
        <v>9</v>
      </c>
      <c r="Q25" s="2425" t="s">
        <v>9</v>
      </c>
      <c r="R25" s="2426" t="s">
        <v>9</v>
      </c>
      <c r="S25" s="2424" t="s">
        <v>9</v>
      </c>
      <c r="T25" s="2425" t="s">
        <v>9</v>
      </c>
      <c r="U25" s="2426">
        <v>25401</v>
      </c>
      <c r="V25" s="2424">
        <v>7295</v>
      </c>
      <c r="W25" s="2425">
        <f t="shared" si="6"/>
        <v>32696</v>
      </c>
      <c r="X25" s="2426">
        <v>22118</v>
      </c>
      <c r="Y25" s="2424">
        <v>6781</v>
      </c>
      <c r="Z25" s="2459">
        <f t="shared" si="7"/>
        <v>28899</v>
      </c>
    </row>
    <row r="26" spans="1:26" ht="19.5" customHeight="1" thickBot="1">
      <c r="A26" s="7097"/>
      <c r="B26" s="2432" t="s">
        <v>2152</v>
      </c>
      <c r="C26" s="2452">
        <v>15546</v>
      </c>
      <c r="D26" s="2450">
        <v>7041</v>
      </c>
      <c r="E26" s="2451">
        <f t="shared" si="1"/>
        <v>22587</v>
      </c>
      <c r="F26" s="2452" t="s">
        <v>9</v>
      </c>
      <c r="G26" s="2450" t="s">
        <v>9</v>
      </c>
      <c r="H26" s="2451">
        <v>3334</v>
      </c>
      <c r="I26" s="2452">
        <v>12726</v>
      </c>
      <c r="J26" s="2450">
        <v>1659</v>
      </c>
      <c r="K26" s="2451">
        <f t="shared" si="2"/>
        <v>14385</v>
      </c>
      <c r="L26" s="2452">
        <v>2098</v>
      </c>
      <c r="M26" s="2450">
        <v>613</v>
      </c>
      <c r="N26" s="2451">
        <f t="shared" si="3"/>
        <v>2711</v>
      </c>
      <c r="O26" s="2452" t="s">
        <v>9</v>
      </c>
      <c r="P26" s="2450" t="s">
        <v>9</v>
      </c>
      <c r="Q26" s="2451" t="s">
        <v>9</v>
      </c>
      <c r="R26" s="2452" t="s">
        <v>9</v>
      </c>
      <c r="S26" s="2450" t="s">
        <v>9</v>
      </c>
      <c r="T26" s="2451" t="s">
        <v>9</v>
      </c>
      <c r="U26" s="2452">
        <v>26144</v>
      </c>
      <c r="V26" s="2450">
        <v>5613</v>
      </c>
      <c r="W26" s="2451">
        <f t="shared" si="6"/>
        <v>31757</v>
      </c>
      <c r="X26" s="2452">
        <v>22746</v>
      </c>
      <c r="Y26" s="2450">
        <v>5296</v>
      </c>
      <c r="Z26" s="2461">
        <f t="shared" si="7"/>
        <v>28042</v>
      </c>
    </row>
    <row r="27" spans="1:26" ht="19.5" customHeight="1">
      <c r="A27" s="7086">
        <v>2011</v>
      </c>
      <c r="B27" s="2412" t="s">
        <v>2150</v>
      </c>
      <c r="C27" s="2416">
        <v>9225</v>
      </c>
      <c r="D27" s="2414">
        <v>8601</v>
      </c>
      <c r="E27" s="2415">
        <f>SUM(C27:D27)</f>
        <v>17826</v>
      </c>
      <c r="F27" s="2416" t="s">
        <v>9</v>
      </c>
      <c r="G27" s="2414" t="s">
        <v>9</v>
      </c>
      <c r="H27" s="2415">
        <v>6631</v>
      </c>
      <c r="I27" s="2416">
        <v>17260</v>
      </c>
      <c r="J27" s="2414">
        <v>7132</v>
      </c>
      <c r="K27" s="2415">
        <f>SUM(I27:J27)</f>
        <v>24392</v>
      </c>
      <c r="L27" s="2416">
        <v>2093</v>
      </c>
      <c r="M27" s="2414">
        <v>1003</v>
      </c>
      <c r="N27" s="2415">
        <f>SUM(L27:M27)</f>
        <v>3096</v>
      </c>
      <c r="O27" s="2416" t="s">
        <v>9</v>
      </c>
      <c r="P27" s="2414" t="s">
        <v>9</v>
      </c>
      <c r="Q27" s="2415" t="s">
        <v>9</v>
      </c>
      <c r="R27" s="2416" t="s">
        <v>9</v>
      </c>
      <c r="S27" s="2414" t="s">
        <v>9</v>
      </c>
      <c r="T27" s="2415" t="s">
        <v>9</v>
      </c>
      <c r="U27" s="2416">
        <v>15726</v>
      </c>
      <c r="V27" s="2414">
        <v>13960</v>
      </c>
      <c r="W27" s="2415">
        <f>SUM(U27:V27)</f>
        <v>29686</v>
      </c>
      <c r="X27" s="2416">
        <v>12855</v>
      </c>
      <c r="Y27" s="2414">
        <v>12365</v>
      </c>
      <c r="Z27" s="2457">
        <f>SUM(X27:Y27)</f>
        <v>25220</v>
      </c>
    </row>
    <row r="28" spans="1:26" ht="19.5" customHeight="1">
      <c r="A28" s="7087"/>
      <c r="B28" s="2422" t="s">
        <v>2151</v>
      </c>
      <c r="C28" s="2426">
        <v>15171</v>
      </c>
      <c r="D28" s="2424">
        <v>7857</v>
      </c>
      <c r="E28" s="2425">
        <f>SUM(C28:D28)</f>
        <v>23028</v>
      </c>
      <c r="F28" s="2426" t="s">
        <v>9</v>
      </c>
      <c r="G28" s="2424" t="s">
        <v>9</v>
      </c>
      <c r="H28" s="2425">
        <v>12673</v>
      </c>
      <c r="I28" s="2426">
        <v>41792</v>
      </c>
      <c r="J28" s="2424">
        <v>12522</v>
      </c>
      <c r="K28" s="2425">
        <f>SUM(I28:J28)</f>
        <v>54314</v>
      </c>
      <c r="L28" s="2426">
        <v>6198</v>
      </c>
      <c r="M28" s="2424">
        <v>1497</v>
      </c>
      <c r="N28" s="2425">
        <f>SUM(L28:M28)</f>
        <v>7695</v>
      </c>
      <c r="O28" s="2426" t="s">
        <v>9</v>
      </c>
      <c r="P28" s="2424" t="s">
        <v>9</v>
      </c>
      <c r="Q28" s="2425" t="s">
        <v>9</v>
      </c>
      <c r="R28" s="2426" t="s">
        <v>9</v>
      </c>
      <c r="S28" s="2424" t="s">
        <v>9</v>
      </c>
      <c r="T28" s="2425" t="s">
        <v>9</v>
      </c>
      <c r="U28" s="2426">
        <v>22807</v>
      </c>
      <c r="V28" s="2424">
        <v>11466</v>
      </c>
      <c r="W28" s="2425">
        <f>SUM(U28:V28)</f>
        <v>34273</v>
      </c>
      <c r="X28" s="2426">
        <v>18205</v>
      </c>
      <c r="Y28" s="2424">
        <v>10295</v>
      </c>
      <c r="Z28" s="2459">
        <f>SUM(X28:Y28)</f>
        <v>28500</v>
      </c>
    </row>
    <row r="29" spans="1:26" ht="19.5" customHeight="1" thickBot="1">
      <c r="A29" s="7097"/>
      <c r="B29" s="2432" t="s">
        <v>2152</v>
      </c>
      <c r="C29" s="2452">
        <v>16041</v>
      </c>
      <c r="D29" s="2450">
        <v>7846</v>
      </c>
      <c r="E29" s="2451">
        <f>SUM(C29:D29)</f>
        <v>23887</v>
      </c>
      <c r="F29" s="2452" t="s">
        <v>9</v>
      </c>
      <c r="G29" s="2450" t="s">
        <v>9</v>
      </c>
      <c r="H29" s="2451">
        <v>7799</v>
      </c>
      <c r="I29" s="2452">
        <v>19859</v>
      </c>
      <c r="J29" s="2450">
        <v>3936</v>
      </c>
      <c r="K29" s="2451">
        <f>SUM(I29:J29)</f>
        <v>23795</v>
      </c>
      <c r="L29" s="2452">
        <v>4642</v>
      </c>
      <c r="M29" s="2450">
        <v>951</v>
      </c>
      <c r="N29" s="2451">
        <f>SUM(L29:M29)</f>
        <v>5593</v>
      </c>
      <c r="O29" s="2452" t="s">
        <v>9</v>
      </c>
      <c r="P29" s="2450" t="s">
        <v>9</v>
      </c>
      <c r="Q29" s="2451" t="s">
        <v>9</v>
      </c>
      <c r="R29" s="2452" t="s">
        <v>9</v>
      </c>
      <c r="S29" s="2450" t="s">
        <v>9</v>
      </c>
      <c r="T29" s="2451" t="s">
        <v>9</v>
      </c>
      <c r="U29" s="2452">
        <v>37048</v>
      </c>
      <c r="V29" s="2450">
        <v>12045</v>
      </c>
      <c r="W29" s="2451">
        <f>SUM(U29:V29)</f>
        <v>49093</v>
      </c>
      <c r="X29" s="2452">
        <v>30161</v>
      </c>
      <c r="Y29" s="2450">
        <v>11086</v>
      </c>
      <c r="Z29" s="2461">
        <f>SUM(X29:Y29)</f>
        <v>41247</v>
      </c>
    </row>
    <row r="30" spans="1:26" ht="19.5" customHeight="1">
      <c r="A30" s="7086">
        <v>2012</v>
      </c>
      <c r="B30" s="2412" t="s">
        <v>2150</v>
      </c>
      <c r="C30" s="2416">
        <v>17010</v>
      </c>
      <c r="D30" s="2414">
        <v>13370</v>
      </c>
      <c r="E30" s="2415">
        <v>30380</v>
      </c>
      <c r="F30" s="2416" t="s">
        <v>9</v>
      </c>
      <c r="G30" s="2414" t="s">
        <v>9</v>
      </c>
      <c r="H30" s="2415">
        <v>11770</v>
      </c>
      <c r="I30" s="2416">
        <v>35791</v>
      </c>
      <c r="J30" s="2414">
        <v>20688</v>
      </c>
      <c r="K30" s="2415">
        <v>56479</v>
      </c>
      <c r="L30" s="2416">
        <v>4178</v>
      </c>
      <c r="M30" s="2414">
        <v>3153</v>
      </c>
      <c r="N30" s="2415">
        <v>7331</v>
      </c>
      <c r="O30" s="2416" t="s">
        <v>9</v>
      </c>
      <c r="P30" s="2414" t="s">
        <v>9</v>
      </c>
      <c r="Q30" s="2415" t="s">
        <v>9</v>
      </c>
      <c r="R30" s="2416" t="s">
        <v>9</v>
      </c>
      <c r="S30" s="2414" t="s">
        <v>9</v>
      </c>
      <c r="T30" s="2415" t="s">
        <v>9</v>
      </c>
      <c r="U30" s="2416">
        <v>24110</v>
      </c>
      <c r="V30" s="2414">
        <v>20947</v>
      </c>
      <c r="W30" s="2415">
        <v>45057</v>
      </c>
      <c r="X30" s="2416">
        <v>15301</v>
      </c>
      <c r="Y30" s="2414">
        <v>14350</v>
      </c>
      <c r="Z30" s="2457">
        <v>29651</v>
      </c>
    </row>
    <row r="31" spans="1:26" ht="19.5" customHeight="1">
      <c r="A31" s="7087"/>
      <c r="B31" s="2422" t="s">
        <v>2151</v>
      </c>
      <c r="C31" s="2426">
        <v>26056</v>
      </c>
      <c r="D31" s="2424">
        <v>10324</v>
      </c>
      <c r="E31" s="2425">
        <v>36380</v>
      </c>
      <c r="F31" s="2426" t="s">
        <v>9</v>
      </c>
      <c r="G31" s="2424" t="s">
        <v>9</v>
      </c>
      <c r="H31" s="2425">
        <v>13294</v>
      </c>
      <c r="I31" s="2426">
        <v>49324</v>
      </c>
      <c r="J31" s="2424">
        <v>16395</v>
      </c>
      <c r="K31" s="2425">
        <v>65719</v>
      </c>
      <c r="L31" s="2426">
        <v>7505</v>
      </c>
      <c r="M31" s="2424">
        <v>1606</v>
      </c>
      <c r="N31" s="2425">
        <v>9111</v>
      </c>
      <c r="O31" s="2426" t="s">
        <v>9</v>
      </c>
      <c r="P31" s="2424" t="s">
        <v>9</v>
      </c>
      <c r="Q31" s="2425" t="s">
        <v>9</v>
      </c>
      <c r="R31" s="2426" t="s">
        <v>9</v>
      </c>
      <c r="S31" s="2424" t="s">
        <v>9</v>
      </c>
      <c r="T31" s="2425" t="s">
        <v>9</v>
      </c>
      <c r="U31" s="2426">
        <v>36115</v>
      </c>
      <c r="V31" s="2424">
        <v>18490</v>
      </c>
      <c r="W31" s="2425">
        <v>54605</v>
      </c>
      <c r="X31" s="2426">
        <v>22277</v>
      </c>
      <c r="Y31" s="2424">
        <v>12812</v>
      </c>
      <c r="Z31" s="2459">
        <v>35089</v>
      </c>
    </row>
    <row r="32" spans="1:26" ht="19.5" customHeight="1" thickBot="1">
      <c r="A32" s="7088"/>
      <c r="B32" s="2448" t="s">
        <v>2152</v>
      </c>
      <c r="C32" s="2436">
        <v>26656</v>
      </c>
      <c r="D32" s="2434">
        <v>10569</v>
      </c>
      <c r="E32" s="2435">
        <v>37225</v>
      </c>
      <c r="F32" s="2436" t="s">
        <v>9</v>
      </c>
      <c r="G32" s="2434" t="s">
        <v>9</v>
      </c>
      <c r="H32" s="2435">
        <v>20446</v>
      </c>
      <c r="I32" s="2436">
        <v>35288</v>
      </c>
      <c r="J32" s="2434">
        <v>10789</v>
      </c>
      <c r="K32" s="2435">
        <v>46077</v>
      </c>
      <c r="L32" s="2436">
        <v>8674</v>
      </c>
      <c r="M32" s="2434">
        <v>2701</v>
      </c>
      <c r="N32" s="2435">
        <v>11375</v>
      </c>
      <c r="O32" s="2436" t="s">
        <v>9</v>
      </c>
      <c r="P32" s="2434" t="s">
        <v>9</v>
      </c>
      <c r="Q32" s="2435" t="s">
        <v>9</v>
      </c>
      <c r="R32" s="2436" t="s">
        <v>9</v>
      </c>
      <c r="S32" s="2434" t="s">
        <v>9</v>
      </c>
      <c r="T32" s="2435" t="s">
        <v>9</v>
      </c>
      <c r="U32" s="2436">
        <v>49537</v>
      </c>
      <c r="V32" s="2434">
        <v>18292</v>
      </c>
      <c r="W32" s="2435">
        <v>67829</v>
      </c>
      <c r="X32" s="2436">
        <v>36512</v>
      </c>
      <c r="Y32" s="2434">
        <v>14800</v>
      </c>
      <c r="Z32" s="2462">
        <v>51312</v>
      </c>
    </row>
    <row r="33" spans="1:26" ht="19.5" customHeight="1">
      <c r="A33" s="7086">
        <v>2013</v>
      </c>
      <c r="B33" s="2412" t="s">
        <v>2150</v>
      </c>
      <c r="C33" s="2416">
        <v>17075</v>
      </c>
      <c r="D33" s="2414">
        <v>13524</v>
      </c>
      <c r="E33" s="2415">
        <v>30599</v>
      </c>
      <c r="F33" s="2416" t="s">
        <v>9</v>
      </c>
      <c r="G33" s="2414" t="s">
        <v>9</v>
      </c>
      <c r="H33" s="2415">
        <v>22927</v>
      </c>
      <c r="I33" s="2416">
        <v>53047</v>
      </c>
      <c r="J33" s="2414">
        <v>37778</v>
      </c>
      <c r="K33" s="2415">
        <v>90825</v>
      </c>
      <c r="L33" s="2416">
        <v>7316</v>
      </c>
      <c r="M33" s="2414">
        <v>5014</v>
      </c>
      <c r="N33" s="2415">
        <v>12330</v>
      </c>
      <c r="O33" s="2416" t="s">
        <v>9</v>
      </c>
      <c r="P33" s="2414" t="s">
        <v>9</v>
      </c>
      <c r="Q33" s="2415" t="s">
        <v>9</v>
      </c>
      <c r="R33" s="2416" t="s">
        <v>9</v>
      </c>
      <c r="S33" s="2414" t="s">
        <v>9</v>
      </c>
      <c r="T33" s="2415" t="s">
        <v>9</v>
      </c>
      <c r="U33" s="2416">
        <v>27479</v>
      </c>
      <c r="V33" s="2414">
        <v>24221</v>
      </c>
      <c r="W33" s="2415">
        <v>51700</v>
      </c>
      <c r="X33" s="2416">
        <v>15076</v>
      </c>
      <c r="Y33" s="2414">
        <v>13755</v>
      </c>
      <c r="Z33" s="2457">
        <v>28831</v>
      </c>
    </row>
    <row r="34" spans="1:26" ht="19.5" customHeight="1">
      <c r="A34" s="7087"/>
      <c r="B34" s="2422" t="s">
        <v>2151</v>
      </c>
      <c r="C34" s="2426">
        <v>25051</v>
      </c>
      <c r="D34" s="2424">
        <v>10010</v>
      </c>
      <c r="E34" s="2425">
        <v>35061</v>
      </c>
      <c r="F34" s="2426" t="s">
        <v>9</v>
      </c>
      <c r="G34" s="2424" t="s">
        <v>9</v>
      </c>
      <c r="H34" s="2425">
        <v>15637</v>
      </c>
      <c r="I34" s="2426">
        <v>54848</v>
      </c>
      <c r="J34" s="2424">
        <v>21241</v>
      </c>
      <c r="K34" s="2425">
        <v>76089</v>
      </c>
      <c r="L34" s="2426">
        <v>7914</v>
      </c>
      <c r="M34" s="2424">
        <v>1733</v>
      </c>
      <c r="N34" s="2425">
        <v>9647</v>
      </c>
      <c r="O34" s="2426" t="s">
        <v>9</v>
      </c>
      <c r="P34" s="2424" t="s">
        <v>9</v>
      </c>
      <c r="Q34" s="2425" t="s">
        <v>9</v>
      </c>
      <c r="R34" s="2426" t="s">
        <v>9</v>
      </c>
      <c r="S34" s="2424" t="s">
        <v>9</v>
      </c>
      <c r="T34" s="2425" t="s">
        <v>9</v>
      </c>
      <c r="U34" s="2426">
        <v>46282</v>
      </c>
      <c r="V34" s="2424">
        <v>23317</v>
      </c>
      <c r="W34" s="2425">
        <v>69599</v>
      </c>
      <c r="X34" s="2426">
        <v>22804</v>
      </c>
      <c r="Y34" s="2424">
        <v>12905</v>
      </c>
      <c r="Z34" s="2459">
        <v>35709</v>
      </c>
    </row>
    <row r="35" spans="1:26" ht="19.5" customHeight="1" thickBot="1">
      <c r="A35" s="7100"/>
      <c r="B35" s="2463" t="s">
        <v>2152</v>
      </c>
      <c r="C35" s="2454">
        <v>32555</v>
      </c>
      <c r="D35" s="2455">
        <v>14038</v>
      </c>
      <c r="E35" s="2464">
        <v>46593</v>
      </c>
      <c r="F35" s="2454" t="s">
        <v>9</v>
      </c>
      <c r="G35" s="2455" t="s">
        <v>9</v>
      </c>
      <c r="H35" s="2464">
        <v>25710</v>
      </c>
      <c r="I35" s="2454">
        <v>63951</v>
      </c>
      <c r="J35" s="2455">
        <v>22567</v>
      </c>
      <c r="K35" s="2464">
        <v>86518</v>
      </c>
      <c r="L35" s="2454">
        <v>11882</v>
      </c>
      <c r="M35" s="2455">
        <v>3321</v>
      </c>
      <c r="N35" s="2464">
        <v>15203</v>
      </c>
      <c r="O35" s="2454" t="s">
        <v>9</v>
      </c>
      <c r="P35" s="2455" t="s">
        <v>9</v>
      </c>
      <c r="Q35" s="2464" t="s">
        <v>9</v>
      </c>
      <c r="R35" s="2454" t="s">
        <v>9</v>
      </c>
      <c r="S35" s="2455" t="s">
        <v>9</v>
      </c>
      <c r="T35" s="2464" t="s">
        <v>9</v>
      </c>
      <c r="U35" s="2454">
        <v>59227</v>
      </c>
      <c r="V35" s="2455">
        <v>24977</v>
      </c>
      <c r="W35" s="2464">
        <v>84204</v>
      </c>
      <c r="X35" s="2454">
        <v>43311</v>
      </c>
      <c r="Y35" s="2455">
        <v>19564</v>
      </c>
      <c r="Z35" s="2465">
        <v>62875</v>
      </c>
    </row>
    <row r="36" spans="1:26" ht="19.5" customHeight="1" thickTop="1">
      <c r="A36" s="2466"/>
      <c r="B36" s="2467"/>
      <c r="C36" s="2468"/>
      <c r="D36" s="2468"/>
      <c r="E36" s="2468"/>
      <c r="F36" s="2468"/>
      <c r="G36" s="2468"/>
      <c r="H36" s="2468"/>
      <c r="I36" s="2468"/>
      <c r="J36" s="2468"/>
      <c r="K36" s="2468"/>
      <c r="L36" s="2468"/>
      <c r="M36" s="2468"/>
      <c r="N36" s="2468"/>
      <c r="O36" s="2468"/>
      <c r="P36" s="2468"/>
      <c r="Q36" s="2468"/>
      <c r="R36" s="2468"/>
      <c r="S36" s="2468"/>
      <c r="T36" s="2468"/>
      <c r="U36" s="2468"/>
      <c r="V36" s="2468"/>
      <c r="W36" s="2468"/>
      <c r="X36" s="2468"/>
      <c r="Y36" s="2468"/>
      <c r="Z36" s="2468"/>
    </row>
    <row r="37" spans="1:26" ht="16.5" customHeight="1">
      <c r="A37" s="7101" t="s">
        <v>2153</v>
      </c>
      <c r="B37" s="7101"/>
      <c r="C37" s="7101"/>
      <c r="D37" s="7101"/>
      <c r="E37" s="7101"/>
      <c r="F37" s="7101"/>
      <c r="G37" s="7101"/>
      <c r="H37" s="7101"/>
      <c r="I37" s="7101"/>
      <c r="J37" s="7101"/>
      <c r="K37" s="7101"/>
      <c r="L37" s="2469"/>
      <c r="M37" s="2469"/>
      <c r="N37" s="2469"/>
      <c r="O37" s="2469"/>
      <c r="P37" s="2469"/>
      <c r="Q37" s="2469"/>
      <c r="R37" s="2469"/>
      <c r="S37" s="2469"/>
      <c r="T37" s="2469"/>
    </row>
    <row r="38" spans="1:26" ht="16.5" customHeight="1">
      <c r="A38" s="7101" t="s">
        <v>2154</v>
      </c>
      <c r="B38" s="7101"/>
      <c r="C38" s="7101"/>
      <c r="D38" s="7101"/>
      <c r="E38" s="7101"/>
      <c r="F38" s="7101"/>
      <c r="G38" s="7101"/>
      <c r="H38" s="7101"/>
      <c r="I38" s="7101"/>
      <c r="J38" s="7101"/>
      <c r="K38" s="7101"/>
      <c r="L38" s="7101"/>
      <c r="M38" s="7101"/>
      <c r="N38" s="7101"/>
      <c r="O38" s="7101"/>
      <c r="P38" s="7101"/>
      <c r="Q38" s="7101"/>
      <c r="R38" s="7101"/>
      <c r="S38" s="2469"/>
      <c r="T38" s="2469"/>
    </row>
    <row r="39" spans="1:26" ht="16.5" customHeight="1">
      <c r="A39" s="7101" t="s">
        <v>2155</v>
      </c>
      <c r="B39" s="7101"/>
      <c r="C39" s="7101"/>
      <c r="D39" s="7101"/>
      <c r="E39" s="7101"/>
      <c r="F39" s="7101"/>
      <c r="G39" s="7101"/>
      <c r="H39" s="7101"/>
      <c r="I39" s="7101"/>
      <c r="J39" s="7101"/>
      <c r="K39" s="7101"/>
      <c r="L39" s="7101"/>
      <c r="M39" s="7101"/>
      <c r="N39" s="7101"/>
      <c r="O39" s="7101"/>
      <c r="P39" s="7101"/>
      <c r="Q39" s="2470"/>
      <c r="R39" s="2470"/>
      <c r="S39" s="2469"/>
      <c r="T39" s="2469"/>
    </row>
    <row r="40" spans="1:26" ht="19.5" customHeight="1">
      <c r="A40" s="7098" t="s">
        <v>2156</v>
      </c>
      <c r="B40" s="7098"/>
      <c r="C40" s="7098"/>
      <c r="D40" s="7098"/>
      <c r="E40" s="7098"/>
      <c r="F40" s="7098"/>
      <c r="G40" s="7098"/>
      <c r="H40" s="7098"/>
      <c r="I40" s="7098"/>
      <c r="J40" s="7098"/>
      <c r="K40" s="2471"/>
      <c r="L40" s="2471"/>
      <c r="M40" s="2471"/>
      <c r="N40" s="2471"/>
      <c r="O40" s="2471"/>
    </row>
    <row r="41" spans="1:26" ht="14.25" customHeight="1">
      <c r="A41" s="7098" t="s">
        <v>2157</v>
      </c>
      <c r="B41" s="7098"/>
      <c r="C41" s="7098"/>
      <c r="D41" s="7098"/>
      <c r="E41" s="7098"/>
      <c r="F41" s="7098"/>
      <c r="G41" s="7098"/>
      <c r="H41" s="7098"/>
      <c r="I41" s="7098"/>
      <c r="J41" s="7098"/>
      <c r="K41" s="2471"/>
      <c r="L41" s="2471"/>
      <c r="M41" s="2471"/>
      <c r="N41" s="2471"/>
      <c r="O41" s="2471"/>
    </row>
    <row r="42" spans="1:26" ht="16.5" customHeight="1">
      <c r="A42" s="7098" t="s">
        <v>2158</v>
      </c>
      <c r="B42" s="7098"/>
      <c r="C42" s="7098"/>
      <c r="D42" s="7098"/>
      <c r="E42" s="7098"/>
      <c r="F42" s="7098"/>
      <c r="G42" s="7098"/>
      <c r="H42" s="7098"/>
      <c r="I42" s="7098"/>
      <c r="J42" s="7098"/>
      <c r="K42" s="7098"/>
    </row>
    <row r="43" spans="1:26" ht="19.5" customHeight="1">
      <c r="A43" s="7099" t="s">
        <v>2159</v>
      </c>
      <c r="B43" s="7099"/>
      <c r="C43" s="7099"/>
      <c r="D43" s="7099"/>
      <c r="E43" s="7099"/>
      <c r="F43" s="7099"/>
      <c r="G43" s="7099"/>
      <c r="H43" s="7099"/>
      <c r="I43" s="7099"/>
      <c r="J43" s="7099"/>
    </row>
    <row r="44" spans="1:26" s="2271" customFormat="1" ht="12" customHeight="1"/>
    <row r="45" spans="1:26" s="2271" customFormat="1" ht="21.75" customHeight="1">
      <c r="D45" s="2355" t="s">
        <v>3</v>
      </c>
    </row>
    <row r="46" spans="1:26" s="2271" customFormat="1"/>
  </sheetData>
  <mergeCells count="30">
    <mergeCell ref="A42:K42"/>
    <mergeCell ref="A43:J43"/>
    <mergeCell ref="A33:A35"/>
    <mergeCell ref="A37:K37"/>
    <mergeCell ref="A38:R38"/>
    <mergeCell ref="A39:P39"/>
    <mergeCell ref="A40:J40"/>
    <mergeCell ref="A41:J41"/>
    <mergeCell ref="A30:A32"/>
    <mergeCell ref="R4:T4"/>
    <mergeCell ref="U4:W4"/>
    <mergeCell ref="X4:Z4"/>
    <mergeCell ref="A6:A8"/>
    <mergeCell ref="A9:A11"/>
    <mergeCell ref="A12:A14"/>
    <mergeCell ref="A15:A17"/>
    <mergeCell ref="A18:A20"/>
    <mergeCell ref="A21:A23"/>
    <mergeCell ref="A24:A26"/>
    <mergeCell ref="A27:A29"/>
    <mergeCell ref="Y1:Z1"/>
    <mergeCell ref="A2:Z2"/>
    <mergeCell ref="A3:Z3"/>
    <mergeCell ref="A4:A5"/>
    <mergeCell ref="B4:B5"/>
    <mergeCell ref="C4:E4"/>
    <mergeCell ref="F4:H4"/>
    <mergeCell ref="I4:K4"/>
    <mergeCell ref="L4:N4"/>
    <mergeCell ref="O4:Q4"/>
  </mergeCells>
  <hyperlinks>
    <hyperlink ref="A1" r:id="rId1"/>
  </hyperlinks>
  <pageMargins left="0.74803149606299213" right="0.27559055118110237" top="0.82677165354330717" bottom="0.39370078740157483" header="0.51181102362204722" footer="0.19685039370078741"/>
  <pageSetup paperSize="9" scale="54" orientation="landscape" r:id="rId2"/>
  <headerFooter alignWithMargins="0">
    <oddFooter>&amp;R138</oddFooter>
  </headerFooter>
  <drawing r:id="rId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36">
    <pageSetUpPr fitToPage="1"/>
  </sheetPr>
  <dimension ref="A1:T45"/>
  <sheetViews>
    <sheetView view="pageBreakPreview" zoomScale="60" zoomScaleNormal="100" workbookViewId="0">
      <selection activeCell="H15" sqref="H15"/>
    </sheetView>
  </sheetViews>
  <sheetFormatPr defaultRowHeight="12.75"/>
  <cols>
    <col min="1" max="11" width="20.7109375" style="2406" customWidth="1"/>
    <col min="12" max="257" width="9.140625" style="2406"/>
    <col min="258" max="258" width="13.42578125" style="2406" customWidth="1"/>
    <col min="259" max="267" width="10.7109375" style="2406" customWidth="1"/>
    <col min="268" max="513" width="9.140625" style="2406"/>
    <col min="514" max="514" width="13.42578125" style="2406" customWidth="1"/>
    <col min="515" max="523" width="10.7109375" style="2406" customWidth="1"/>
    <col min="524" max="769" width="9.140625" style="2406"/>
    <col min="770" max="770" width="13.42578125" style="2406" customWidth="1"/>
    <col min="771" max="779" width="10.7109375" style="2406" customWidth="1"/>
    <col min="780" max="1025" width="9.140625" style="2406"/>
    <col min="1026" max="1026" width="13.42578125" style="2406" customWidth="1"/>
    <col min="1027" max="1035" width="10.7109375" style="2406" customWidth="1"/>
    <col min="1036" max="1281" width="9.140625" style="2406"/>
    <col min="1282" max="1282" width="13.42578125" style="2406" customWidth="1"/>
    <col min="1283" max="1291" width="10.7109375" style="2406" customWidth="1"/>
    <col min="1292" max="1537" width="9.140625" style="2406"/>
    <col min="1538" max="1538" width="13.42578125" style="2406" customWidth="1"/>
    <col min="1539" max="1547" width="10.7109375" style="2406" customWidth="1"/>
    <col min="1548" max="1793" width="9.140625" style="2406"/>
    <col min="1794" max="1794" width="13.42578125" style="2406" customWidth="1"/>
    <col min="1795" max="1803" width="10.7109375" style="2406" customWidth="1"/>
    <col min="1804" max="2049" width="9.140625" style="2406"/>
    <col min="2050" max="2050" width="13.42578125" style="2406" customWidth="1"/>
    <col min="2051" max="2059" width="10.7109375" style="2406" customWidth="1"/>
    <col min="2060" max="2305" width="9.140625" style="2406"/>
    <col min="2306" max="2306" width="13.42578125" style="2406" customWidth="1"/>
    <col min="2307" max="2315" width="10.7109375" style="2406" customWidth="1"/>
    <col min="2316" max="2561" width="9.140625" style="2406"/>
    <col min="2562" max="2562" width="13.42578125" style="2406" customWidth="1"/>
    <col min="2563" max="2571" width="10.7109375" style="2406" customWidth="1"/>
    <col min="2572" max="2817" width="9.140625" style="2406"/>
    <col min="2818" max="2818" width="13.42578125" style="2406" customWidth="1"/>
    <col min="2819" max="2827" width="10.7109375" style="2406" customWidth="1"/>
    <col min="2828" max="3073" width="9.140625" style="2406"/>
    <col min="3074" max="3074" width="13.42578125" style="2406" customWidth="1"/>
    <col min="3075" max="3083" width="10.7109375" style="2406" customWidth="1"/>
    <col min="3084" max="3329" width="9.140625" style="2406"/>
    <col min="3330" max="3330" width="13.42578125" style="2406" customWidth="1"/>
    <col min="3331" max="3339" width="10.7109375" style="2406" customWidth="1"/>
    <col min="3340" max="3585" width="9.140625" style="2406"/>
    <col min="3586" max="3586" width="13.42578125" style="2406" customWidth="1"/>
    <col min="3587" max="3595" width="10.7109375" style="2406" customWidth="1"/>
    <col min="3596" max="3841" width="9.140625" style="2406"/>
    <col min="3842" max="3842" width="13.42578125" style="2406" customWidth="1"/>
    <col min="3843" max="3851" width="10.7109375" style="2406" customWidth="1"/>
    <col min="3852" max="4097" width="9.140625" style="2406"/>
    <col min="4098" max="4098" width="13.42578125" style="2406" customWidth="1"/>
    <col min="4099" max="4107" width="10.7109375" style="2406" customWidth="1"/>
    <col min="4108" max="4353" width="9.140625" style="2406"/>
    <col min="4354" max="4354" width="13.42578125" style="2406" customWidth="1"/>
    <col min="4355" max="4363" width="10.7109375" style="2406" customWidth="1"/>
    <col min="4364" max="4609" width="9.140625" style="2406"/>
    <col min="4610" max="4610" width="13.42578125" style="2406" customWidth="1"/>
    <col min="4611" max="4619" width="10.7109375" style="2406" customWidth="1"/>
    <col min="4620" max="4865" width="9.140625" style="2406"/>
    <col min="4866" max="4866" width="13.42578125" style="2406" customWidth="1"/>
    <col min="4867" max="4875" width="10.7109375" style="2406" customWidth="1"/>
    <col min="4876" max="5121" width="9.140625" style="2406"/>
    <col min="5122" max="5122" width="13.42578125" style="2406" customWidth="1"/>
    <col min="5123" max="5131" width="10.7109375" style="2406" customWidth="1"/>
    <col min="5132" max="5377" width="9.140625" style="2406"/>
    <col min="5378" max="5378" width="13.42578125" style="2406" customWidth="1"/>
    <col min="5379" max="5387" width="10.7109375" style="2406" customWidth="1"/>
    <col min="5388" max="5633" width="9.140625" style="2406"/>
    <col min="5634" max="5634" width="13.42578125" style="2406" customWidth="1"/>
    <col min="5635" max="5643" width="10.7109375" style="2406" customWidth="1"/>
    <col min="5644" max="5889" width="9.140625" style="2406"/>
    <col min="5890" max="5890" width="13.42578125" style="2406" customWidth="1"/>
    <col min="5891" max="5899" width="10.7109375" style="2406" customWidth="1"/>
    <col min="5900" max="6145" width="9.140625" style="2406"/>
    <col min="6146" max="6146" width="13.42578125" style="2406" customWidth="1"/>
    <col min="6147" max="6155" width="10.7109375" style="2406" customWidth="1"/>
    <col min="6156" max="6401" width="9.140625" style="2406"/>
    <col min="6402" max="6402" width="13.42578125" style="2406" customWidth="1"/>
    <col min="6403" max="6411" width="10.7109375" style="2406" customWidth="1"/>
    <col min="6412" max="6657" width="9.140625" style="2406"/>
    <col min="6658" max="6658" width="13.42578125" style="2406" customWidth="1"/>
    <col min="6659" max="6667" width="10.7109375" style="2406" customWidth="1"/>
    <col min="6668" max="6913" width="9.140625" style="2406"/>
    <col min="6914" max="6914" width="13.42578125" style="2406" customWidth="1"/>
    <col min="6915" max="6923" width="10.7109375" style="2406" customWidth="1"/>
    <col min="6924" max="7169" width="9.140625" style="2406"/>
    <col min="7170" max="7170" width="13.42578125" style="2406" customWidth="1"/>
    <col min="7171" max="7179" width="10.7109375" style="2406" customWidth="1"/>
    <col min="7180" max="7425" width="9.140625" style="2406"/>
    <col min="7426" max="7426" width="13.42578125" style="2406" customWidth="1"/>
    <col min="7427" max="7435" width="10.7109375" style="2406" customWidth="1"/>
    <col min="7436" max="7681" width="9.140625" style="2406"/>
    <col min="7682" max="7682" width="13.42578125" style="2406" customWidth="1"/>
    <col min="7683" max="7691" width="10.7109375" style="2406" customWidth="1"/>
    <col min="7692" max="7937" width="9.140625" style="2406"/>
    <col min="7938" max="7938" width="13.42578125" style="2406" customWidth="1"/>
    <col min="7939" max="7947" width="10.7109375" style="2406" customWidth="1"/>
    <col min="7948" max="8193" width="9.140625" style="2406"/>
    <col min="8194" max="8194" width="13.42578125" style="2406" customWidth="1"/>
    <col min="8195" max="8203" width="10.7109375" style="2406" customWidth="1"/>
    <col min="8204" max="8449" width="9.140625" style="2406"/>
    <col min="8450" max="8450" width="13.42578125" style="2406" customWidth="1"/>
    <col min="8451" max="8459" width="10.7109375" style="2406" customWidth="1"/>
    <col min="8460" max="8705" width="9.140625" style="2406"/>
    <col min="8706" max="8706" width="13.42578125" style="2406" customWidth="1"/>
    <col min="8707" max="8715" width="10.7109375" style="2406" customWidth="1"/>
    <col min="8716" max="8961" width="9.140625" style="2406"/>
    <col min="8962" max="8962" width="13.42578125" style="2406" customWidth="1"/>
    <col min="8963" max="8971" width="10.7109375" style="2406" customWidth="1"/>
    <col min="8972" max="9217" width="9.140625" style="2406"/>
    <col min="9218" max="9218" width="13.42578125" style="2406" customWidth="1"/>
    <col min="9219" max="9227" width="10.7109375" style="2406" customWidth="1"/>
    <col min="9228" max="9473" width="9.140625" style="2406"/>
    <col min="9474" max="9474" width="13.42578125" style="2406" customWidth="1"/>
    <col min="9475" max="9483" width="10.7109375" style="2406" customWidth="1"/>
    <col min="9484" max="9729" width="9.140625" style="2406"/>
    <col min="9730" max="9730" width="13.42578125" style="2406" customWidth="1"/>
    <col min="9731" max="9739" width="10.7109375" style="2406" customWidth="1"/>
    <col min="9740" max="9985" width="9.140625" style="2406"/>
    <col min="9986" max="9986" width="13.42578125" style="2406" customWidth="1"/>
    <col min="9987" max="9995" width="10.7109375" style="2406" customWidth="1"/>
    <col min="9996" max="10241" width="9.140625" style="2406"/>
    <col min="10242" max="10242" width="13.42578125" style="2406" customWidth="1"/>
    <col min="10243" max="10251" width="10.7109375" style="2406" customWidth="1"/>
    <col min="10252" max="10497" width="9.140625" style="2406"/>
    <col min="10498" max="10498" width="13.42578125" style="2406" customWidth="1"/>
    <col min="10499" max="10507" width="10.7109375" style="2406" customWidth="1"/>
    <col min="10508" max="10753" width="9.140625" style="2406"/>
    <col min="10754" max="10754" width="13.42578125" style="2406" customWidth="1"/>
    <col min="10755" max="10763" width="10.7109375" style="2406" customWidth="1"/>
    <col min="10764" max="11009" width="9.140625" style="2406"/>
    <col min="11010" max="11010" width="13.42578125" style="2406" customWidth="1"/>
    <col min="11011" max="11019" width="10.7109375" style="2406" customWidth="1"/>
    <col min="11020" max="11265" width="9.140625" style="2406"/>
    <col min="11266" max="11266" width="13.42578125" style="2406" customWidth="1"/>
    <col min="11267" max="11275" width="10.7109375" style="2406" customWidth="1"/>
    <col min="11276" max="11521" width="9.140625" style="2406"/>
    <col min="11522" max="11522" width="13.42578125" style="2406" customWidth="1"/>
    <col min="11523" max="11531" width="10.7109375" style="2406" customWidth="1"/>
    <col min="11532" max="11777" width="9.140625" style="2406"/>
    <col min="11778" max="11778" width="13.42578125" style="2406" customWidth="1"/>
    <col min="11779" max="11787" width="10.7109375" style="2406" customWidth="1"/>
    <col min="11788" max="12033" width="9.140625" style="2406"/>
    <col min="12034" max="12034" width="13.42578125" style="2406" customWidth="1"/>
    <col min="12035" max="12043" width="10.7109375" style="2406" customWidth="1"/>
    <col min="12044" max="12289" width="9.140625" style="2406"/>
    <col min="12290" max="12290" width="13.42578125" style="2406" customWidth="1"/>
    <col min="12291" max="12299" width="10.7109375" style="2406" customWidth="1"/>
    <col min="12300" max="12545" width="9.140625" style="2406"/>
    <col min="12546" max="12546" width="13.42578125" style="2406" customWidth="1"/>
    <col min="12547" max="12555" width="10.7109375" style="2406" customWidth="1"/>
    <col min="12556" max="12801" width="9.140625" style="2406"/>
    <col min="12802" max="12802" width="13.42578125" style="2406" customWidth="1"/>
    <col min="12803" max="12811" width="10.7109375" style="2406" customWidth="1"/>
    <col min="12812" max="13057" width="9.140625" style="2406"/>
    <col min="13058" max="13058" width="13.42578125" style="2406" customWidth="1"/>
    <col min="13059" max="13067" width="10.7109375" style="2406" customWidth="1"/>
    <col min="13068" max="13313" width="9.140625" style="2406"/>
    <col min="13314" max="13314" width="13.42578125" style="2406" customWidth="1"/>
    <col min="13315" max="13323" width="10.7109375" style="2406" customWidth="1"/>
    <col min="13324" max="13569" width="9.140625" style="2406"/>
    <col min="13570" max="13570" width="13.42578125" style="2406" customWidth="1"/>
    <col min="13571" max="13579" width="10.7109375" style="2406" customWidth="1"/>
    <col min="13580" max="13825" width="9.140625" style="2406"/>
    <col min="13826" max="13826" width="13.42578125" style="2406" customWidth="1"/>
    <col min="13827" max="13835" width="10.7109375" style="2406" customWidth="1"/>
    <col min="13836" max="14081" width="9.140625" style="2406"/>
    <col min="14082" max="14082" width="13.42578125" style="2406" customWidth="1"/>
    <col min="14083" max="14091" width="10.7109375" style="2406" customWidth="1"/>
    <col min="14092" max="14337" width="9.140625" style="2406"/>
    <col min="14338" max="14338" width="13.42578125" style="2406" customWidth="1"/>
    <col min="14339" max="14347" width="10.7109375" style="2406" customWidth="1"/>
    <col min="14348" max="14593" width="9.140625" style="2406"/>
    <col min="14594" max="14594" width="13.42578125" style="2406" customWidth="1"/>
    <col min="14595" max="14603" width="10.7109375" style="2406" customWidth="1"/>
    <col min="14604" max="14849" width="9.140625" style="2406"/>
    <col min="14850" max="14850" width="13.42578125" style="2406" customWidth="1"/>
    <col min="14851" max="14859" width="10.7109375" style="2406" customWidth="1"/>
    <col min="14860" max="15105" width="9.140625" style="2406"/>
    <col min="15106" max="15106" width="13.42578125" style="2406" customWidth="1"/>
    <col min="15107" max="15115" width="10.7109375" style="2406" customWidth="1"/>
    <col min="15116" max="15361" width="9.140625" style="2406"/>
    <col min="15362" max="15362" width="13.42578125" style="2406" customWidth="1"/>
    <col min="15363" max="15371" width="10.7109375" style="2406" customWidth="1"/>
    <col min="15372" max="15617" width="9.140625" style="2406"/>
    <col min="15618" max="15618" width="13.42578125" style="2406" customWidth="1"/>
    <col min="15619" max="15627" width="10.7109375" style="2406" customWidth="1"/>
    <col min="15628" max="15873" width="9.140625" style="2406"/>
    <col min="15874" max="15874" width="13.42578125" style="2406" customWidth="1"/>
    <col min="15875" max="15883" width="10.7109375" style="2406" customWidth="1"/>
    <col min="15884" max="16129" width="9.140625" style="2406"/>
    <col min="16130" max="16130" width="13.42578125" style="2406" customWidth="1"/>
    <col min="16131" max="16139" width="10.7109375" style="2406" customWidth="1"/>
    <col min="16140" max="16384" width="9.140625" style="2406"/>
  </cols>
  <sheetData>
    <row r="1" spans="1:11" s="2269" customFormat="1" ht="15" thickBot="1">
      <c r="A1" s="2268" t="s">
        <v>0</v>
      </c>
      <c r="K1" s="2270" t="s">
        <v>1</v>
      </c>
    </row>
    <row r="2" spans="1:11" ht="21" customHeight="1" thickTop="1" thickBot="1">
      <c r="A2" s="7073" t="s">
        <v>2178</v>
      </c>
      <c r="B2" s="7074"/>
      <c r="C2" s="7074"/>
      <c r="D2" s="7074"/>
      <c r="E2" s="7074"/>
      <c r="F2" s="7074"/>
      <c r="G2" s="7074"/>
      <c r="H2" s="7074"/>
      <c r="I2" s="7074"/>
      <c r="J2" s="7074"/>
      <c r="K2" s="7075"/>
    </row>
    <row r="3" spans="1:11" ht="32.25" customHeight="1" thickBot="1">
      <c r="A3" s="7102" t="s">
        <v>2160</v>
      </c>
      <c r="B3" s="7103"/>
      <c r="C3" s="7103"/>
      <c r="D3" s="7103"/>
      <c r="E3" s="7103"/>
      <c r="F3" s="7103"/>
      <c r="G3" s="7103"/>
      <c r="H3" s="7103"/>
      <c r="I3" s="7103"/>
      <c r="J3" s="7103"/>
      <c r="K3" s="7104"/>
    </row>
    <row r="4" spans="1:11" ht="24.75" customHeight="1" thickBot="1">
      <c r="A4" s="7105" t="s">
        <v>7</v>
      </c>
      <c r="B4" s="7081" t="s">
        <v>2141</v>
      </c>
      <c r="C4" s="7089" t="s">
        <v>2161</v>
      </c>
      <c r="D4" s="7090"/>
      <c r="E4" s="7090"/>
      <c r="F4" s="7090"/>
      <c r="G4" s="7090"/>
      <c r="H4" s="7090"/>
      <c r="I4" s="7090"/>
      <c r="J4" s="7090"/>
      <c r="K4" s="7092"/>
    </row>
    <row r="5" spans="1:11" s="2407" customFormat="1" ht="30.75" customHeight="1" thickBot="1">
      <c r="A5" s="7106"/>
      <c r="B5" s="7082"/>
      <c r="C5" s="7107" t="s">
        <v>2162</v>
      </c>
      <c r="D5" s="7108"/>
      <c r="E5" s="7109"/>
      <c r="F5" s="7110" t="s">
        <v>2163</v>
      </c>
      <c r="G5" s="7108"/>
      <c r="H5" s="7109"/>
      <c r="I5" s="7110" t="s">
        <v>78</v>
      </c>
      <c r="J5" s="7108"/>
      <c r="K5" s="7111"/>
    </row>
    <row r="6" spans="1:11" s="2407" customFormat="1" ht="39.75" customHeight="1" thickBot="1">
      <c r="A6" s="7106"/>
      <c r="B6" s="7082"/>
      <c r="C6" s="2473" t="s">
        <v>364</v>
      </c>
      <c r="D6" s="2474" t="s">
        <v>366</v>
      </c>
      <c r="E6" s="2475" t="s">
        <v>78</v>
      </c>
      <c r="F6" s="2476" t="s">
        <v>364</v>
      </c>
      <c r="G6" s="2474" t="s">
        <v>366</v>
      </c>
      <c r="H6" s="2475" t="s">
        <v>78</v>
      </c>
      <c r="I6" s="2476" t="s">
        <v>364</v>
      </c>
      <c r="J6" s="2474" t="s">
        <v>366</v>
      </c>
      <c r="K6" s="2477" t="s">
        <v>78</v>
      </c>
    </row>
    <row r="7" spans="1:11" ht="21" customHeight="1">
      <c r="A7" s="7093">
        <v>2004</v>
      </c>
      <c r="B7" s="2478" t="s">
        <v>2150</v>
      </c>
      <c r="C7" s="2416">
        <v>825</v>
      </c>
      <c r="D7" s="2414">
        <v>87</v>
      </c>
      <c r="E7" s="2415">
        <f t="shared" ref="E7:E12" si="0">SUM(C7:D7)</f>
        <v>912</v>
      </c>
      <c r="F7" s="2416">
        <v>759</v>
      </c>
      <c r="G7" s="2414">
        <v>14</v>
      </c>
      <c r="H7" s="2415">
        <f t="shared" ref="H7:H12" si="1">SUM(F7:G7)</f>
        <v>773</v>
      </c>
      <c r="I7" s="2416">
        <f>C7+F7</f>
        <v>1584</v>
      </c>
      <c r="J7" s="2414">
        <f>D7+G7</f>
        <v>101</v>
      </c>
      <c r="K7" s="2457">
        <f>E7+H7</f>
        <v>1685</v>
      </c>
    </row>
    <row r="8" spans="1:11" ht="21" customHeight="1">
      <c r="A8" s="7094"/>
      <c r="B8" s="2458" t="s">
        <v>2151</v>
      </c>
      <c r="C8" s="2426">
        <v>315</v>
      </c>
      <c r="D8" s="2424">
        <v>8</v>
      </c>
      <c r="E8" s="2425">
        <f t="shared" si="0"/>
        <v>323</v>
      </c>
      <c r="F8" s="2426">
        <v>1146</v>
      </c>
      <c r="G8" s="2424">
        <v>73</v>
      </c>
      <c r="H8" s="2425">
        <f t="shared" si="1"/>
        <v>1219</v>
      </c>
      <c r="I8" s="2426">
        <f t="shared" ref="I8:K23" si="2">C8+F8</f>
        <v>1461</v>
      </c>
      <c r="J8" s="2424">
        <f t="shared" si="2"/>
        <v>81</v>
      </c>
      <c r="K8" s="2459">
        <f t="shared" si="2"/>
        <v>1542</v>
      </c>
    </row>
    <row r="9" spans="1:11" ht="21" customHeight="1" thickBot="1">
      <c r="A9" s="7095"/>
      <c r="B9" s="2479" t="s">
        <v>2152</v>
      </c>
      <c r="C9" s="2436">
        <v>755</v>
      </c>
      <c r="D9" s="2434">
        <v>27</v>
      </c>
      <c r="E9" s="2435">
        <f t="shared" si="0"/>
        <v>782</v>
      </c>
      <c r="F9" s="2436">
        <v>789</v>
      </c>
      <c r="G9" s="2434">
        <v>49</v>
      </c>
      <c r="H9" s="2435">
        <f t="shared" si="1"/>
        <v>838</v>
      </c>
      <c r="I9" s="2436">
        <f t="shared" si="2"/>
        <v>1544</v>
      </c>
      <c r="J9" s="2434">
        <f t="shared" si="2"/>
        <v>76</v>
      </c>
      <c r="K9" s="2462">
        <f t="shared" si="2"/>
        <v>1620</v>
      </c>
    </row>
    <row r="10" spans="1:11" ht="21" customHeight="1">
      <c r="A10" s="7093">
        <v>2005</v>
      </c>
      <c r="B10" s="2478" t="s">
        <v>2150</v>
      </c>
      <c r="C10" s="2416">
        <v>480</v>
      </c>
      <c r="D10" s="2414">
        <v>45</v>
      </c>
      <c r="E10" s="2415">
        <f t="shared" si="0"/>
        <v>525</v>
      </c>
      <c r="F10" s="2416">
        <v>598</v>
      </c>
      <c r="G10" s="2414">
        <v>48</v>
      </c>
      <c r="H10" s="2415">
        <f t="shared" si="1"/>
        <v>646</v>
      </c>
      <c r="I10" s="2416">
        <f t="shared" si="2"/>
        <v>1078</v>
      </c>
      <c r="J10" s="2414">
        <f t="shared" si="2"/>
        <v>93</v>
      </c>
      <c r="K10" s="2457">
        <f t="shared" si="2"/>
        <v>1171</v>
      </c>
    </row>
    <row r="11" spans="1:11" ht="21" customHeight="1">
      <c r="A11" s="7094"/>
      <c r="B11" s="2458" t="s">
        <v>2151</v>
      </c>
      <c r="C11" s="2426">
        <v>302</v>
      </c>
      <c r="D11" s="2424">
        <v>4</v>
      </c>
      <c r="E11" s="2425">
        <f t="shared" si="0"/>
        <v>306</v>
      </c>
      <c r="F11" s="2426">
        <v>1934</v>
      </c>
      <c r="G11" s="2424">
        <v>172</v>
      </c>
      <c r="H11" s="2425">
        <f t="shared" si="1"/>
        <v>2106</v>
      </c>
      <c r="I11" s="2426">
        <f t="shared" si="2"/>
        <v>2236</v>
      </c>
      <c r="J11" s="2424">
        <f t="shared" si="2"/>
        <v>176</v>
      </c>
      <c r="K11" s="2459">
        <f t="shared" si="2"/>
        <v>2412</v>
      </c>
    </row>
    <row r="12" spans="1:11" ht="21" customHeight="1" thickBot="1">
      <c r="A12" s="7095"/>
      <c r="B12" s="2479" t="s">
        <v>2152</v>
      </c>
      <c r="C12" s="2436">
        <v>688</v>
      </c>
      <c r="D12" s="2434">
        <v>8</v>
      </c>
      <c r="E12" s="2435">
        <f t="shared" si="0"/>
        <v>696</v>
      </c>
      <c r="F12" s="2436">
        <v>1321</v>
      </c>
      <c r="G12" s="2434">
        <v>80</v>
      </c>
      <c r="H12" s="2435">
        <f t="shared" si="1"/>
        <v>1401</v>
      </c>
      <c r="I12" s="2436">
        <f t="shared" si="2"/>
        <v>2009</v>
      </c>
      <c r="J12" s="2434">
        <f t="shared" si="2"/>
        <v>88</v>
      </c>
      <c r="K12" s="2462">
        <f t="shared" si="2"/>
        <v>2097</v>
      </c>
    </row>
    <row r="13" spans="1:11" ht="21" customHeight="1">
      <c r="A13" s="7093">
        <v>2006</v>
      </c>
      <c r="B13" s="2478" t="s">
        <v>2150</v>
      </c>
      <c r="C13" s="2416" t="s">
        <v>9</v>
      </c>
      <c r="D13" s="2414" t="s">
        <v>9</v>
      </c>
      <c r="E13" s="2415">
        <v>526</v>
      </c>
      <c r="F13" s="2416" t="s">
        <v>9</v>
      </c>
      <c r="G13" s="2414" t="s">
        <v>9</v>
      </c>
      <c r="H13" s="2415">
        <v>2148</v>
      </c>
      <c r="I13" s="2416" t="s">
        <v>9</v>
      </c>
      <c r="J13" s="2414" t="s">
        <v>9</v>
      </c>
      <c r="K13" s="2457">
        <f t="shared" si="2"/>
        <v>2674</v>
      </c>
    </row>
    <row r="14" spans="1:11" ht="21" customHeight="1">
      <c r="A14" s="7094"/>
      <c r="B14" s="2458" t="s">
        <v>2151</v>
      </c>
      <c r="C14" s="2426" t="s">
        <v>9</v>
      </c>
      <c r="D14" s="2424" t="s">
        <v>9</v>
      </c>
      <c r="E14" s="2425">
        <v>393</v>
      </c>
      <c r="F14" s="2426" t="s">
        <v>9</v>
      </c>
      <c r="G14" s="2424" t="s">
        <v>9</v>
      </c>
      <c r="H14" s="2425">
        <v>2596</v>
      </c>
      <c r="I14" s="2426" t="s">
        <v>9</v>
      </c>
      <c r="J14" s="2424" t="s">
        <v>9</v>
      </c>
      <c r="K14" s="2459">
        <f t="shared" si="2"/>
        <v>2989</v>
      </c>
    </row>
    <row r="15" spans="1:11" ht="21" customHeight="1" thickBot="1">
      <c r="A15" s="7095"/>
      <c r="B15" s="2479" t="s">
        <v>2152</v>
      </c>
      <c r="C15" s="2436" t="s">
        <v>9</v>
      </c>
      <c r="D15" s="2434" t="s">
        <v>9</v>
      </c>
      <c r="E15" s="2435">
        <v>797</v>
      </c>
      <c r="F15" s="2436" t="s">
        <v>9</v>
      </c>
      <c r="G15" s="2434" t="s">
        <v>9</v>
      </c>
      <c r="H15" s="2435">
        <v>1706</v>
      </c>
      <c r="I15" s="2436" t="s">
        <v>9</v>
      </c>
      <c r="J15" s="2434" t="s">
        <v>9</v>
      </c>
      <c r="K15" s="2462">
        <f t="shared" si="2"/>
        <v>2503</v>
      </c>
    </row>
    <row r="16" spans="1:11" ht="21" customHeight="1">
      <c r="A16" s="7093">
        <v>2007</v>
      </c>
      <c r="B16" s="2478" t="s">
        <v>2150</v>
      </c>
      <c r="C16" s="2416" t="s">
        <v>9</v>
      </c>
      <c r="D16" s="2414" t="s">
        <v>9</v>
      </c>
      <c r="E16" s="2415">
        <v>532</v>
      </c>
      <c r="F16" s="2416" t="s">
        <v>9</v>
      </c>
      <c r="G16" s="2414" t="s">
        <v>9</v>
      </c>
      <c r="H16" s="2415">
        <v>3719</v>
      </c>
      <c r="I16" s="2416" t="s">
        <v>9</v>
      </c>
      <c r="J16" s="2414" t="s">
        <v>9</v>
      </c>
      <c r="K16" s="2457">
        <f t="shared" si="2"/>
        <v>4251</v>
      </c>
    </row>
    <row r="17" spans="1:11" ht="21" customHeight="1">
      <c r="A17" s="7094"/>
      <c r="B17" s="2458" t="s">
        <v>2151</v>
      </c>
      <c r="C17" s="2426" t="s">
        <v>9</v>
      </c>
      <c r="D17" s="2424" t="s">
        <v>9</v>
      </c>
      <c r="E17" s="2425">
        <v>154</v>
      </c>
      <c r="F17" s="2426" t="s">
        <v>9</v>
      </c>
      <c r="G17" s="2424" t="s">
        <v>9</v>
      </c>
      <c r="H17" s="2425">
        <v>4382</v>
      </c>
      <c r="I17" s="2426" t="s">
        <v>9</v>
      </c>
      <c r="J17" s="2424" t="s">
        <v>9</v>
      </c>
      <c r="K17" s="2459">
        <f t="shared" si="2"/>
        <v>4536</v>
      </c>
    </row>
    <row r="18" spans="1:11" ht="21" customHeight="1" thickBot="1">
      <c r="A18" s="7095"/>
      <c r="B18" s="2479" t="s">
        <v>2152</v>
      </c>
      <c r="C18" s="2436" t="s">
        <v>9</v>
      </c>
      <c r="D18" s="2434" t="s">
        <v>9</v>
      </c>
      <c r="E18" s="2435">
        <v>187</v>
      </c>
      <c r="F18" s="2436" t="s">
        <v>9</v>
      </c>
      <c r="G18" s="2434" t="s">
        <v>9</v>
      </c>
      <c r="H18" s="2435">
        <v>2357</v>
      </c>
      <c r="I18" s="2436" t="s">
        <v>9</v>
      </c>
      <c r="J18" s="2434" t="s">
        <v>9</v>
      </c>
      <c r="K18" s="2462">
        <f t="shared" si="2"/>
        <v>2544</v>
      </c>
    </row>
    <row r="19" spans="1:11" ht="21" customHeight="1">
      <c r="A19" s="7096">
        <v>2008</v>
      </c>
      <c r="B19" s="2480" t="s">
        <v>2150</v>
      </c>
      <c r="C19" s="2445" t="s">
        <v>9</v>
      </c>
      <c r="D19" s="2443" t="s">
        <v>9</v>
      </c>
      <c r="E19" s="2444">
        <v>242</v>
      </c>
      <c r="F19" s="2445" t="s">
        <v>9</v>
      </c>
      <c r="G19" s="2443" t="s">
        <v>9</v>
      </c>
      <c r="H19" s="2444">
        <v>2401</v>
      </c>
      <c r="I19" s="2445" t="s">
        <v>9</v>
      </c>
      <c r="J19" s="2443" t="s">
        <v>9</v>
      </c>
      <c r="K19" s="2481">
        <f t="shared" si="2"/>
        <v>2643</v>
      </c>
    </row>
    <row r="20" spans="1:11" ht="21" customHeight="1">
      <c r="A20" s="7087"/>
      <c r="B20" s="2422" t="s">
        <v>2151</v>
      </c>
      <c r="C20" s="2426" t="s">
        <v>9</v>
      </c>
      <c r="D20" s="2424" t="s">
        <v>9</v>
      </c>
      <c r="E20" s="2425">
        <v>179</v>
      </c>
      <c r="F20" s="2426" t="s">
        <v>9</v>
      </c>
      <c r="G20" s="2424" t="s">
        <v>9</v>
      </c>
      <c r="H20" s="2425">
        <v>3261</v>
      </c>
      <c r="I20" s="2426" t="s">
        <v>9</v>
      </c>
      <c r="J20" s="2424" t="s">
        <v>9</v>
      </c>
      <c r="K20" s="2459">
        <f t="shared" si="2"/>
        <v>3440</v>
      </c>
    </row>
    <row r="21" spans="1:11" ht="21" customHeight="1" thickBot="1">
      <c r="A21" s="7097"/>
      <c r="B21" s="2432" t="s">
        <v>2152</v>
      </c>
      <c r="C21" s="2482" t="s">
        <v>9</v>
      </c>
      <c r="D21" s="2483" t="s">
        <v>9</v>
      </c>
      <c r="E21" s="2451">
        <v>183</v>
      </c>
      <c r="F21" s="2452" t="s">
        <v>9</v>
      </c>
      <c r="G21" s="2450" t="s">
        <v>9</v>
      </c>
      <c r="H21" s="2451">
        <v>1971</v>
      </c>
      <c r="I21" s="2452" t="s">
        <v>9</v>
      </c>
      <c r="J21" s="2450" t="s">
        <v>9</v>
      </c>
      <c r="K21" s="2461">
        <f t="shared" si="2"/>
        <v>2154</v>
      </c>
    </row>
    <row r="22" spans="1:11" ht="21" customHeight="1">
      <c r="A22" s="7086">
        <v>2009</v>
      </c>
      <c r="B22" s="2412" t="s">
        <v>2150</v>
      </c>
      <c r="C22" s="2416" t="s">
        <v>9</v>
      </c>
      <c r="D22" s="2414" t="s">
        <v>9</v>
      </c>
      <c r="E22" s="2415">
        <v>533</v>
      </c>
      <c r="F22" s="2416" t="s">
        <v>9</v>
      </c>
      <c r="G22" s="2414" t="s">
        <v>9</v>
      </c>
      <c r="H22" s="2415">
        <v>1978</v>
      </c>
      <c r="I22" s="2416" t="s">
        <v>9</v>
      </c>
      <c r="J22" s="2414" t="s">
        <v>9</v>
      </c>
      <c r="K22" s="2457">
        <f t="shared" si="2"/>
        <v>2511</v>
      </c>
    </row>
    <row r="23" spans="1:11" ht="21" customHeight="1">
      <c r="A23" s="7087"/>
      <c r="B23" s="2422" t="s">
        <v>2151</v>
      </c>
      <c r="C23" s="2426" t="s">
        <v>9</v>
      </c>
      <c r="D23" s="2424" t="s">
        <v>9</v>
      </c>
      <c r="E23" s="2425">
        <v>202</v>
      </c>
      <c r="F23" s="2426" t="s">
        <v>9</v>
      </c>
      <c r="G23" s="2424" t="s">
        <v>9</v>
      </c>
      <c r="H23" s="2425">
        <v>3602</v>
      </c>
      <c r="I23" s="2426" t="s">
        <v>9</v>
      </c>
      <c r="J23" s="2424" t="s">
        <v>9</v>
      </c>
      <c r="K23" s="2459">
        <f t="shared" si="2"/>
        <v>3804</v>
      </c>
    </row>
    <row r="24" spans="1:11" ht="21" customHeight="1" thickBot="1">
      <c r="A24" s="7097"/>
      <c r="B24" s="2432" t="s">
        <v>2152</v>
      </c>
      <c r="C24" s="2452" t="s">
        <v>9</v>
      </c>
      <c r="D24" s="2450" t="s">
        <v>9</v>
      </c>
      <c r="E24" s="2451">
        <v>264</v>
      </c>
      <c r="F24" s="2452" t="s">
        <v>9</v>
      </c>
      <c r="G24" s="2450" t="s">
        <v>9</v>
      </c>
      <c r="H24" s="2451">
        <v>2011</v>
      </c>
      <c r="I24" s="2452" t="s">
        <v>9</v>
      </c>
      <c r="J24" s="2450" t="s">
        <v>9</v>
      </c>
      <c r="K24" s="2461">
        <f t="shared" ref="K24:K36" si="3">E24+H24</f>
        <v>2275</v>
      </c>
    </row>
    <row r="25" spans="1:11" ht="21" customHeight="1">
      <c r="A25" s="7086">
        <v>2010</v>
      </c>
      <c r="B25" s="2412" t="s">
        <v>2150</v>
      </c>
      <c r="C25" s="2416" t="s">
        <v>9</v>
      </c>
      <c r="D25" s="2414" t="s">
        <v>9</v>
      </c>
      <c r="E25" s="2415">
        <v>2681</v>
      </c>
      <c r="F25" s="2416" t="s">
        <v>9</v>
      </c>
      <c r="G25" s="2414" t="s">
        <v>9</v>
      </c>
      <c r="H25" s="2415">
        <v>4292</v>
      </c>
      <c r="I25" s="2416" t="s">
        <v>9</v>
      </c>
      <c r="J25" s="2414" t="s">
        <v>9</v>
      </c>
      <c r="K25" s="2457">
        <f t="shared" si="3"/>
        <v>6973</v>
      </c>
    </row>
    <row r="26" spans="1:11" ht="21" customHeight="1">
      <c r="A26" s="7087"/>
      <c r="B26" s="2422" t="s">
        <v>2151</v>
      </c>
      <c r="C26" s="2426" t="s">
        <v>9</v>
      </c>
      <c r="D26" s="2424" t="s">
        <v>9</v>
      </c>
      <c r="E26" s="2425">
        <v>937</v>
      </c>
      <c r="F26" s="2426" t="s">
        <v>9</v>
      </c>
      <c r="G26" s="2424" t="s">
        <v>9</v>
      </c>
      <c r="H26" s="2425">
        <v>5768</v>
      </c>
      <c r="I26" s="2426" t="s">
        <v>9</v>
      </c>
      <c r="J26" s="2424" t="s">
        <v>9</v>
      </c>
      <c r="K26" s="2459">
        <f t="shared" si="3"/>
        <v>6705</v>
      </c>
    </row>
    <row r="27" spans="1:11" ht="21" customHeight="1" thickBot="1">
      <c r="A27" s="7097"/>
      <c r="B27" s="2432" t="s">
        <v>2152</v>
      </c>
      <c r="C27" s="2452" t="s">
        <v>9</v>
      </c>
      <c r="D27" s="2450" t="s">
        <v>9</v>
      </c>
      <c r="E27" s="2451">
        <v>142</v>
      </c>
      <c r="F27" s="2452" t="s">
        <v>9</v>
      </c>
      <c r="G27" s="2450" t="s">
        <v>9</v>
      </c>
      <c r="H27" s="2451">
        <v>3192</v>
      </c>
      <c r="I27" s="2452" t="s">
        <v>9</v>
      </c>
      <c r="J27" s="2450" t="s">
        <v>9</v>
      </c>
      <c r="K27" s="2461">
        <f t="shared" si="3"/>
        <v>3334</v>
      </c>
    </row>
    <row r="28" spans="1:11" ht="21" customHeight="1">
      <c r="A28" s="7086">
        <v>2011</v>
      </c>
      <c r="B28" s="2412" t="s">
        <v>2150</v>
      </c>
      <c r="C28" s="2416" t="s">
        <v>9</v>
      </c>
      <c r="D28" s="2414" t="s">
        <v>9</v>
      </c>
      <c r="E28" s="2415">
        <v>432</v>
      </c>
      <c r="F28" s="2416" t="s">
        <v>9</v>
      </c>
      <c r="G28" s="2414" t="s">
        <v>9</v>
      </c>
      <c r="H28" s="2415">
        <v>6199</v>
      </c>
      <c r="I28" s="2416" t="s">
        <v>9</v>
      </c>
      <c r="J28" s="2414" t="s">
        <v>9</v>
      </c>
      <c r="K28" s="2457">
        <f t="shared" si="3"/>
        <v>6631</v>
      </c>
    </row>
    <row r="29" spans="1:11" ht="21" customHeight="1">
      <c r="A29" s="7087"/>
      <c r="B29" s="2422" t="s">
        <v>2151</v>
      </c>
      <c r="C29" s="2426" t="s">
        <v>9</v>
      </c>
      <c r="D29" s="2424" t="s">
        <v>9</v>
      </c>
      <c r="E29" s="2425">
        <v>1151</v>
      </c>
      <c r="F29" s="2426" t="s">
        <v>9</v>
      </c>
      <c r="G29" s="2424" t="s">
        <v>9</v>
      </c>
      <c r="H29" s="2425">
        <v>11522</v>
      </c>
      <c r="I29" s="2426" t="s">
        <v>9</v>
      </c>
      <c r="J29" s="2424" t="s">
        <v>9</v>
      </c>
      <c r="K29" s="2459">
        <f t="shared" si="3"/>
        <v>12673</v>
      </c>
    </row>
    <row r="30" spans="1:11" ht="21" customHeight="1" thickBot="1">
      <c r="A30" s="7097"/>
      <c r="B30" s="2432" t="s">
        <v>2152</v>
      </c>
      <c r="C30" s="2452" t="s">
        <v>9</v>
      </c>
      <c r="D30" s="2450" t="s">
        <v>9</v>
      </c>
      <c r="E30" s="2451">
        <v>1038</v>
      </c>
      <c r="F30" s="2452" t="s">
        <v>9</v>
      </c>
      <c r="G30" s="2450" t="s">
        <v>9</v>
      </c>
      <c r="H30" s="2451">
        <v>6761</v>
      </c>
      <c r="I30" s="2452" t="s">
        <v>9</v>
      </c>
      <c r="J30" s="2450" t="s">
        <v>9</v>
      </c>
      <c r="K30" s="2461">
        <f t="shared" si="3"/>
        <v>7799</v>
      </c>
    </row>
    <row r="31" spans="1:11" ht="21" customHeight="1">
      <c r="A31" s="7086">
        <v>2012</v>
      </c>
      <c r="B31" s="2412" t="s">
        <v>2150</v>
      </c>
      <c r="C31" s="2416" t="s">
        <v>9</v>
      </c>
      <c r="D31" s="2414" t="s">
        <v>9</v>
      </c>
      <c r="E31" s="2415">
        <v>944</v>
      </c>
      <c r="F31" s="2416" t="s">
        <v>9</v>
      </c>
      <c r="G31" s="2414" t="s">
        <v>9</v>
      </c>
      <c r="H31" s="2415">
        <v>10826</v>
      </c>
      <c r="I31" s="2416" t="s">
        <v>9</v>
      </c>
      <c r="J31" s="2414" t="s">
        <v>9</v>
      </c>
      <c r="K31" s="2457">
        <f t="shared" si="3"/>
        <v>11770</v>
      </c>
    </row>
    <row r="32" spans="1:11" ht="21" customHeight="1">
      <c r="A32" s="7087"/>
      <c r="B32" s="2422" t="s">
        <v>2151</v>
      </c>
      <c r="C32" s="2426" t="s">
        <v>9</v>
      </c>
      <c r="D32" s="2424" t="s">
        <v>9</v>
      </c>
      <c r="E32" s="2425">
        <v>1400</v>
      </c>
      <c r="F32" s="2426" t="s">
        <v>9</v>
      </c>
      <c r="G32" s="2424" t="s">
        <v>9</v>
      </c>
      <c r="H32" s="2425">
        <v>11894</v>
      </c>
      <c r="I32" s="2426" t="s">
        <v>9</v>
      </c>
      <c r="J32" s="2424" t="s">
        <v>9</v>
      </c>
      <c r="K32" s="2459">
        <f t="shared" si="3"/>
        <v>13294</v>
      </c>
    </row>
    <row r="33" spans="1:20" ht="21" customHeight="1" thickBot="1">
      <c r="A33" s="7097"/>
      <c r="B33" s="2432" t="s">
        <v>2152</v>
      </c>
      <c r="C33" s="2452" t="s">
        <v>9</v>
      </c>
      <c r="D33" s="2450" t="s">
        <v>9</v>
      </c>
      <c r="E33" s="2451">
        <v>2610</v>
      </c>
      <c r="F33" s="2452" t="s">
        <v>9</v>
      </c>
      <c r="G33" s="2450" t="s">
        <v>9</v>
      </c>
      <c r="H33" s="2451">
        <v>17836</v>
      </c>
      <c r="I33" s="2452" t="s">
        <v>9</v>
      </c>
      <c r="J33" s="2450" t="s">
        <v>9</v>
      </c>
      <c r="K33" s="2461">
        <f t="shared" si="3"/>
        <v>20446</v>
      </c>
    </row>
    <row r="34" spans="1:20" ht="21" customHeight="1">
      <c r="A34" s="7086">
        <v>2013</v>
      </c>
      <c r="B34" s="2412" t="s">
        <v>2150</v>
      </c>
      <c r="C34" s="2416" t="s">
        <v>9</v>
      </c>
      <c r="D34" s="2414" t="s">
        <v>9</v>
      </c>
      <c r="E34" s="2415">
        <v>406</v>
      </c>
      <c r="F34" s="2416" t="s">
        <v>9</v>
      </c>
      <c r="G34" s="2414" t="s">
        <v>9</v>
      </c>
      <c r="H34" s="2415">
        <v>22521</v>
      </c>
      <c r="I34" s="2416" t="s">
        <v>9</v>
      </c>
      <c r="J34" s="2414" t="s">
        <v>9</v>
      </c>
      <c r="K34" s="2457">
        <f t="shared" si="3"/>
        <v>22927</v>
      </c>
    </row>
    <row r="35" spans="1:20" ht="21" customHeight="1">
      <c r="A35" s="7087"/>
      <c r="B35" s="2422" t="s">
        <v>2151</v>
      </c>
      <c r="C35" s="2426" t="s">
        <v>9</v>
      </c>
      <c r="D35" s="2424" t="s">
        <v>9</v>
      </c>
      <c r="E35" s="2425">
        <v>611</v>
      </c>
      <c r="F35" s="2426" t="s">
        <v>9</v>
      </c>
      <c r="G35" s="2424" t="s">
        <v>9</v>
      </c>
      <c r="H35" s="2425">
        <v>15026</v>
      </c>
      <c r="I35" s="2426" t="s">
        <v>9</v>
      </c>
      <c r="J35" s="2424" t="s">
        <v>9</v>
      </c>
      <c r="K35" s="2459">
        <f t="shared" si="3"/>
        <v>15637</v>
      </c>
    </row>
    <row r="36" spans="1:20" ht="21" customHeight="1" thickBot="1">
      <c r="A36" s="7100"/>
      <c r="B36" s="2463" t="s">
        <v>2152</v>
      </c>
      <c r="C36" s="2454" t="s">
        <v>9</v>
      </c>
      <c r="D36" s="2455" t="s">
        <v>9</v>
      </c>
      <c r="E36" s="2464">
        <v>375</v>
      </c>
      <c r="F36" s="2454" t="s">
        <v>9</v>
      </c>
      <c r="G36" s="2455" t="s">
        <v>9</v>
      </c>
      <c r="H36" s="2464">
        <v>25335</v>
      </c>
      <c r="I36" s="2454" t="s">
        <v>9</v>
      </c>
      <c r="J36" s="2455" t="s">
        <v>9</v>
      </c>
      <c r="K36" s="2465">
        <f t="shared" si="3"/>
        <v>25710</v>
      </c>
    </row>
    <row r="37" spans="1:20" ht="21" customHeight="1" thickTop="1">
      <c r="A37" s="2466"/>
      <c r="B37" s="2467"/>
      <c r="C37" s="2468"/>
      <c r="D37" s="2468"/>
      <c r="E37" s="2468"/>
      <c r="F37" s="2468"/>
      <c r="G37" s="2468"/>
      <c r="H37" s="2468"/>
      <c r="I37" s="2468"/>
      <c r="J37" s="2468"/>
      <c r="K37" s="2468"/>
    </row>
    <row r="38" spans="1:20" ht="16.5" customHeight="1">
      <c r="A38" s="7101" t="s">
        <v>2153</v>
      </c>
      <c r="B38" s="7101"/>
      <c r="C38" s="7101"/>
      <c r="D38" s="7101"/>
      <c r="E38" s="7101"/>
      <c r="F38" s="7101"/>
      <c r="G38" s="7101"/>
      <c r="H38" s="7101"/>
      <c r="I38" s="7101"/>
      <c r="J38" s="7101"/>
      <c r="K38" s="7101"/>
      <c r="L38" s="2469"/>
      <c r="M38" s="2469"/>
      <c r="N38" s="2469"/>
      <c r="O38" s="2469"/>
      <c r="P38" s="2469"/>
      <c r="Q38" s="2469"/>
      <c r="R38" s="2469"/>
      <c r="S38" s="2469"/>
      <c r="T38" s="2469"/>
    </row>
    <row r="39" spans="1:20" ht="19.5" customHeight="1">
      <c r="A39" s="7098" t="s">
        <v>2164</v>
      </c>
      <c r="B39" s="7098"/>
      <c r="C39" s="7098"/>
      <c r="D39" s="7098"/>
      <c r="E39" s="7098"/>
      <c r="F39" s="7098"/>
      <c r="G39" s="7098"/>
      <c r="H39" s="7098"/>
      <c r="I39" s="7098"/>
      <c r="J39" s="7098"/>
      <c r="K39" s="2471"/>
      <c r="L39" s="2471"/>
      <c r="M39" s="2471"/>
      <c r="N39" s="2471"/>
      <c r="O39" s="2471"/>
      <c r="P39" s="2472"/>
      <c r="Q39" s="2472"/>
      <c r="R39" s="2472"/>
      <c r="S39" s="2472"/>
      <c r="T39" s="2472"/>
    </row>
    <row r="40" spans="1:20" ht="19.5" customHeight="1">
      <c r="A40" s="7098" t="s">
        <v>2165</v>
      </c>
      <c r="B40" s="7098"/>
      <c r="C40" s="7098"/>
      <c r="D40" s="7098"/>
      <c r="E40" s="7098"/>
      <c r="F40" s="7098"/>
      <c r="G40" s="7098"/>
      <c r="H40" s="7098"/>
      <c r="I40" s="7098"/>
      <c r="J40" s="2484"/>
      <c r="K40" s="2471"/>
      <c r="L40" s="2471"/>
      <c r="M40" s="2471"/>
      <c r="N40" s="2471"/>
      <c r="O40" s="2471"/>
      <c r="P40" s="2472"/>
      <c r="Q40" s="2472"/>
      <c r="R40" s="2472"/>
      <c r="S40" s="2472"/>
      <c r="T40" s="2472"/>
    </row>
    <row r="41" spans="1:20" ht="18.75" customHeight="1">
      <c r="A41" s="7098" t="s">
        <v>2158</v>
      </c>
      <c r="B41" s="7098"/>
      <c r="C41" s="7098"/>
      <c r="D41" s="7098"/>
      <c r="E41" s="7098"/>
      <c r="F41" s="7098"/>
      <c r="G41" s="7098"/>
      <c r="H41" s="7098"/>
      <c r="I41" s="7098"/>
      <c r="J41" s="7098"/>
      <c r="K41" s="2472"/>
      <c r="L41" s="2472"/>
      <c r="M41" s="2472"/>
      <c r="N41" s="2472"/>
      <c r="O41" s="2472"/>
      <c r="P41" s="2472"/>
      <c r="Q41" s="2472"/>
      <c r="R41" s="2472"/>
      <c r="S41" s="2472"/>
      <c r="T41" s="2472"/>
    </row>
    <row r="42" spans="1:20" ht="18" customHeight="1">
      <c r="A42" s="7099" t="s">
        <v>2159</v>
      </c>
      <c r="B42" s="7099"/>
      <c r="C42" s="7099"/>
      <c r="D42" s="7099"/>
      <c r="E42" s="7099"/>
      <c r="F42" s="7099"/>
      <c r="G42" s="7099"/>
      <c r="H42" s="7099"/>
      <c r="I42" s="7099"/>
      <c r="J42" s="7099"/>
    </row>
    <row r="43" spans="1:20" s="2271" customFormat="1"/>
    <row r="44" spans="1:20" s="2271" customFormat="1" ht="21.75" customHeight="1">
      <c r="D44" s="2355" t="s">
        <v>3</v>
      </c>
    </row>
    <row r="45" spans="1:20" s="2271" customFormat="1"/>
  </sheetData>
  <mergeCells count="23">
    <mergeCell ref="A40:I40"/>
    <mergeCell ref="A41:J41"/>
    <mergeCell ref="A42:J42"/>
    <mergeCell ref="A25:A27"/>
    <mergeCell ref="A28:A30"/>
    <mergeCell ref="A31:A33"/>
    <mergeCell ref="A34:A36"/>
    <mergeCell ref="A38:K38"/>
    <mergeCell ref="A39:J39"/>
    <mergeCell ref="A22:A24"/>
    <mergeCell ref="A2:K2"/>
    <mergeCell ref="A3:K3"/>
    <mergeCell ref="A4:A6"/>
    <mergeCell ref="B4:B6"/>
    <mergeCell ref="C4:K4"/>
    <mergeCell ref="C5:E5"/>
    <mergeCell ref="F5:H5"/>
    <mergeCell ref="I5:K5"/>
    <mergeCell ref="A7:A9"/>
    <mergeCell ref="A10:A12"/>
    <mergeCell ref="A13:A15"/>
    <mergeCell ref="A16:A18"/>
    <mergeCell ref="A19:A21"/>
  </mergeCells>
  <hyperlinks>
    <hyperlink ref="A1" r:id="rId1"/>
  </hyperlinks>
  <pageMargins left="0.74803149606299213" right="0.74803149606299213" top="0.62992125984251968" bottom="0.27559055118110237" header="0.51181102362204722" footer="0.19685039370078741"/>
  <pageSetup paperSize="9" scale="58" fitToHeight="0" orientation="landscape" r:id="rId2"/>
  <headerFooter alignWithMargins="0">
    <oddFooter>&amp;R139</oddFooter>
  </headerFooter>
  <drawing r:id="rId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37">
    <pageSetUpPr fitToPage="1"/>
  </sheetPr>
  <dimension ref="A1:U53"/>
  <sheetViews>
    <sheetView view="pageBreakPreview" zoomScale="60" zoomScaleNormal="100" workbookViewId="0">
      <selection activeCell="H15" sqref="H15"/>
    </sheetView>
  </sheetViews>
  <sheetFormatPr defaultRowHeight="12.75"/>
  <cols>
    <col min="1" max="1" width="10.140625" style="2406" customWidth="1"/>
    <col min="2" max="2" width="13.28515625" style="2406" customWidth="1"/>
    <col min="3" max="21" width="9.7109375" style="2472" customWidth="1"/>
    <col min="22" max="257" width="9.140625" style="2406"/>
    <col min="258" max="258" width="11.5703125" style="2406" customWidth="1"/>
    <col min="259" max="513" width="9.140625" style="2406"/>
    <col min="514" max="514" width="11.5703125" style="2406" customWidth="1"/>
    <col min="515" max="769" width="9.140625" style="2406"/>
    <col min="770" max="770" width="11.5703125" style="2406" customWidth="1"/>
    <col min="771" max="1025" width="9.140625" style="2406"/>
    <col min="1026" max="1026" width="11.5703125" style="2406" customWidth="1"/>
    <col min="1027" max="1281" width="9.140625" style="2406"/>
    <col min="1282" max="1282" width="11.5703125" style="2406" customWidth="1"/>
    <col min="1283" max="1537" width="9.140625" style="2406"/>
    <col min="1538" max="1538" width="11.5703125" style="2406" customWidth="1"/>
    <col min="1539" max="1793" width="9.140625" style="2406"/>
    <col min="1794" max="1794" width="11.5703125" style="2406" customWidth="1"/>
    <col min="1795" max="2049" width="9.140625" style="2406"/>
    <col min="2050" max="2050" width="11.5703125" style="2406" customWidth="1"/>
    <col min="2051" max="2305" width="9.140625" style="2406"/>
    <col min="2306" max="2306" width="11.5703125" style="2406" customWidth="1"/>
    <col min="2307" max="2561" width="9.140625" style="2406"/>
    <col min="2562" max="2562" width="11.5703125" style="2406" customWidth="1"/>
    <col min="2563" max="2817" width="9.140625" style="2406"/>
    <col min="2818" max="2818" width="11.5703125" style="2406" customWidth="1"/>
    <col min="2819" max="3073" width="9.140625" style="2406"/>
    <col min="3074" max="3074" width="11.5703125" style="2406" customWidth="1"/>
    <col min="3075" max="3329" width="9.140625" style="2406"/>
    <col min="3330" max="3330" width="11.5703125" style="2406" customWidth="1"/>
    <col min="3331" max="3585" width="9.140625" style="2406"/>
    <col min="3586" max="3586" width="11.5703125" style="2406" customWidth="1"/>
    <col min="3587" max="3841" width="9.140625" style="2406"/>
    <col min="3842" max="3842" width="11.5703125" style="2406" customWidth="1"/>
    <col min="3843" max="4097" width="9.140625" style="2406"/>
    <col min="4098" max="4098" width="11.5703125" style="2406" customWidth="1"/>
    <col min="4099" max="4353" width="9.140625" style="2406"/>
    <col min="4354" max="4354" width="11.5703125" style="2406" customWidth="1"/>
    <col min="4355" max="4609" width="9.140625" style="2406"/>
    <col min="4610" max="4610" width="11.5703125" style="2406" customWidth="1"/>
    <col min="4611" max="4865" width="9.140625" style="2406"/>
    <col min="4866" max="4866" width="11.5703125" style="2406" customWidth="1"/>
    <col min="4867" max="5121" width="9.140625" style="2406"/>
    <col min="5122" max="5122" width="11.5703125" style="2406" customWidth="1"/>
    <col min="5123" max="5377" width="9.140625" style="2406"/>
    <col min="5378" max="5378" width="11.5703125" style="2406" customWidth="1"/>
    <col min="5379" max="5633" width="9.140625" style="2406"/>
    <col min="5634" max="5634" width="11.5703125" style="2406" customWidth="1"/>
    <col min="5635" max="5889" width="9.140625" style="2406"/>
    <col min="5890" max="5890" width="11.5703125" style="2406" customWidth="1"/>
    <col min="5891" max="6145" width="9.140625" style="2406"/>
    <col min="6146" max="6146" width="11.5703125" style="2406" customWidth="1"/>
    <col min="6147" max="6401" width="9.140625" style="2406"/>
    <col min="6402" max="6402" width="11.5703125" style="2406" customWidth="1"/>
    <col min="6403" max="6657" width="9.140625" style="2406"/>
    <col min="6658" max="6658" width="11.5703125" style="2406" customWidth="1"/>
    <col min="6659" max="6913" width="9.140625" style="2406"/>
    <col min="6914" max="6914" width="11.5703125" style="2406" customWidth="1"/>
    <col min="6915" max="7169" width="9.140625" style="2406"/>
    <col min="7170" max="7170" width="11.5703125" style="2406" customWidth="1"/>
    <col min="7171" max="7425" width="9.140625" style="2406"/>
    <col min="7426" max="7426" width="11.5703125" style="2406" customWidth="1"/>
    <col min="7427" max="7681" width="9.140625" style="2406"/>
    <col min="7682" max="7682" width="11.5703125" style="2406" customWidth="1"/>
    <col min="7683" max="7937" width="9.140625" style="2406"/>
    <col min="7938" max="7938" width="11.5703125" style="2406" customWidth="1"/>
    <col min="7939" max="8193" width="9.140625" style="2406"/>
    <col min="8194" max="8194" width="11.5703125" style="2406" customWidth="1"/>
    <col min="8195" max="8449" width="9.140625" style="2406"/>
    <col min="8450" max="8450" width="11.5703125" style="2406" customWidth="1"/>
    <col min="8451" max="8705" width="9.140625" style="2406"/>
    <col min="8706" max="8706" width="11.5703125" style="2406" customWidth="1"/>
    <col min="8707" max="8961" width="9.140625" style="2406"/>
    <col min="8962" max="8962" width="11.5703125" style="2406" customWidth="1"/>
    <col min="8963" max="9217" width="9.140625" style="2406"/>
    <col min="9218" max="9218" width="11.5703125" style="2406" customWidth="1"/>
    <col min="9219" max="9473" width="9.140625" style="2406"/>
    <col min="9474" max="9474" width="11.5703125" style="2406" customWidth="1"/>
    <col min="9475" max="9729" width="9.140625" style="2406"/>
    <col min="9730" max="9730" width="11.5703125" style="2406" customWidth="1"/>
    <col min="9731" max="9985" width="9.140625" style="2406"/>
    <col min="9986" max="9986" width="11.5703125" style="2406" customWidth="1"/>
    <col min="9987" max="10241" width="9.140625" style="2406"/>
    <col min="10242" max="10242" width="11.5703125" style="2406" customWidth="1"/>
    <col min="10243" max="10497" width="9.140625" style="2406"/>
    <col min="10498" max="10498" width="11.5703125" style="2406" customWidth="1"/>
    <col min="10499" max="10753" width="9.140625" style="2406"/>
    <col min="10754" max="10754" width="11.5703125" style="2406" customWidth="1"/>
    <col min="10755" max="11009" width="9.140625" style="2406"/>
    <col min="11010" max="11010" width="11.5703125" style="2406" customWidth="1"/>
    <col min="11011" max="11265" width="9.140625" style="2406"/>
    <col min="11266" max="11266" width="11.5703125" style="2406" customWidth="1"/>
    <col min="11267" max="11521" width="9.140625" style="2406"/>
    <col min="11522" max="11522" width="11.5703125" style="2406" customWidth="1"/>
    <col min="11523" max="11777" width="9.140625" style="2406"/>
    <col min="11778" max="11778" width="11.5703125" style="2406" customWidth="1"/>
    <col min="11779" max="12033" width="9.140625" style="2406"/>
    <col min="12034" max="12034" width="11.5703125" style="2406" customWidth="1"/>
    <col min="12035" max="12289" width="9.140625" style="2406"/>
    <col min="12290" max="12290" width="11.5703125" style="2406" customWidth="1"/>
    <col min="12291" max="12545" width="9.140625" style="2406"/>
    <col min="12546" max="12546" width="11.5703125" style="2406" customWidth="1"/>
    <col min="12547" max="12801" width="9.140625" style="2406"/>
    <col min="12802" max="12802" width="11.5703125" style="2406" customWidth="1"/>
    <col min="12803" max="13057" width="9.140625" style="2406"/>
    <col min="13058" max="13058" width="11.5703125" style="2406" customWidth="1"/>
    <col min="13059" max="13313" width="9.140625" style="2406"/>
    <col min="13314" max="13314" width="11.5703125" style="2406" customWidth="1"/>
    <col min="13315" max="13569" width="9.140625" style="2406"/>
    <col min="13570" max="13570" width="11.5703125" style="2406" customWidth="1"/>
    <col min="13571" max="13825" width="9.140625" style="2406"/>
    <col min="13826" max="13826" width="11.5703125" style="2406" customWidth="1"/>
    <col min="13827" max="14081" width="9.140625" style="2406"/>
    <col min="14082" max="14082" width="11.5703125" style="2406" customWidth="1"/>
    <col min="14083" max="14337" width="9.140625" style="2406"/>
    <col min="14338" max="14338" width="11.5703125" style="2406" customWidth="1"/>
    <col min="14339" max="14593" width="9.140625" style="2406"/>
    <col min="14594" max="14594" width="11.5703125" style="2406" customWidth="1"/>
    <col min="14595" max="14849" width="9.140625" style="2406"/>
    <col min="14850" max="14850" width="11.5703125" style="2406" customWidth="1"/>
    <col min="14851" max="15105" width="9.140625" style="2406"/>
    <col min="15106" max="15106" width="11.5703125" style="2406" customWidth="1"/>
    <col min="15107" max="15361" width="9.140625" style="2406"/>
    <col min="15362" max="15362" width="11.5703125" style="2406" customWidth="1"/>
    <col min="15363" max="15617" width="9.140625" style="2406"/>
    <col min="15618" max="15618" width="11.5703125" style="2406" customWidth="1"/>
    <col min="15619" max="15873" width="9.140625" style="2406"/>
    <col min="15874" max="15874" width="11.5703125" style="2406" customWidth="1"/>
    <col min="15875" max="16129" width="9.140625" style="2406"/>
    <col min="16130" max="16130" width="11.5703125" style="2406" customWidth="1"/>
    <col min="16131" max="16384" width="9.140625" style="2406"/>
  </cols>
  <sheetData>
    <row r="1" spans="1:21" s="2269" customFormat="1" ht="15" thickBot="1">
      <c r="A1" s="2268" t="s">
        <v>0</v>
      </c>
      <c r="T1" s="7072" t="s">
        <v>1</v>
      </c>
      <c r="U1" s="7072"/>
    </row>
    <row r="2" spans="1:21" ht="18.75" customHeight="1" thickTop="1" thickBot="1">
      <c r="A2" s="7073" t="s">
        <v>2179</v>
      </c>
      <c r="B2" s="7074"/>
      <c r="C2" s="7074"/>
      <c r="D2" s="7074"/>
      <c r="E2" s="7074"/>
      <c r="F2" s="7074"/>
      <c r="G2" s="7074"/>
      <c r="H2" s="7074"/>
      <c r="I2" s="7074"/>
      <c r="J2" s="7074"/>
      <c r="K2" s="7074"/>
      <c r="L2" s="7074"/>
      <c r="M2" s="7074"/>
      <c r="N2" s="7074"/>
      <c r="O2" s="7074"/>
      <c r="P2" s="7074"/>
      <c r="Q2" s="7074"/>
      <c r="R2" s="7074"/>
      <c r="S2" s="7074"/>
      <c r="T2" s="7074"/>
      <c r="U2" s="7075"/>
    </row>
    <row r="3" spans="1:21" ht="28.5" customHeight="1" thickBot="1">
      <c r="A3" s="7076" t="s">
        <v>2166</v>
      </c>
      <c r="B3" s="7115"/>
      <c r="C3" s="7115"/>
      <c r="D3" s="7115"/>
      <c r="E3" s="7115"/>
      <c r="F3" s="7115"/>
      <c r="G3" s="7115"/>
      <c r="H3" s="7115"/>
      <c r="I3" s="7115"/>
      <c r="J3" s="7115"/>
      <c r="K3" s="7115"/>
      <c r="L3" s="7115"/>
      <c r="M3" s="7115"/>
      <c r="N3" s="7115"/>
      <c r="O3" s="7115"/>
      <c r="P3" s="7115"/>
      <c r="Q3" s="7115"/>
      <c r="R3" s="7115"/>
      <c r="S3" s="7115"/>
      <c r="T3" s="7115"/>
      <c r="U3" s="7116"/>
    </row>
    <row r="4" spans="1:21" ht="20.25" customHeight="1" thickBot="1">
      <c r="A4" s="7079" t="s">
        <v>7</v>
      </c>
      <c r="B4" s="7081" t="s">
        <v>2141</v>
      </c>
      <c r="C4" s="7115" t="s">
        <v>363</v>
      </c>
      <c r="D4" s="7115"/>
      <c r="E4" s="7115"/>
      <c r="F4" s="7115"/>
      <c r="G4" s="7115"/>
      <c r="H4" s="7115"/>
      <c r="I4" s="7115"/>
      <c r="J4" s="7115"/>
      <c r="K4" s="7115"/>
      <c r="L4" s="7115"/>
      <c r="M4" s="7115"/>
      <c r="N4" s="7115"/>
      <c r="O4" s="7115"/>
      <c r="P4" s="7115"/>
      <c r="Q4" s="7115"/>
      <c r="R4" s="7115"/>
      <c r="S4" s="7115"/>
      <c r="T4" s="7115"/>
      <c r="U4" s="7116"/>
    </row>
    <row r="5" spans="1:21" ht="18" customHeight="1" thickBot="1">
      <c r="A5" s="7117"/>
      <c r="B5" s="7082"/>
      <c r="C5" s="7119" t="s">
        <v>372</v>
      </c>
      <c r="D5" s="7120"/>
      <c r="E5" s="7121" t="s">
        <v>373</v>
      </c>
      <c r="F5" s="7120"/>
      <c r="G5" s="7121" t="s">
        <v>374</v>
      </c>
      <c r="H5" s="7120"/>
      <c r="I5" s="7121" t="s">
        <v>375</v>
      </c>
      <c r="J5" s="7120"/>
      <c r="K5" s="7121" t="s">
        <v>376</v>
      </c>
      <c r="L5" s="7120"/>
      <c r="M5" s="7121" t="s">
        <v>377</v>
      </c>
      <c r="N5" s="7120"/>
      <c r="O5" s="7121" t="s">
        <v>2167</v>
      </c>
      <c r="P5" s="7120"/>
      <c r="Q5" s="7121" t="s">
        <v>2168</v>
      </c>
      <c r="R5" s="7120"/>
      <c r="S5" s="7112" t="s">
        <v>78</v>
      </c>
      <c r="T5" s="7113"/>
      <c r="U5" s="7114"/>
    </row>
    <row r="6" spans="1:21" ht="21" customHeight="1" thickBot="1">
      <c r="A6" s="7080"/>
      <c r="B6" s="7118"/>
      <c r="C6" s="2473" t="s">
        <v>364</v>
      </c>
      <c r="D6" s="2475" t="s">
        <v>366</v>
      </c>
      <c r="E6" s="2476" t="s">
        <v>364</v>
      </c>
      <c r="F6" s="2475" t="s">
        <v>366</v>
      </c>
      <c r="G6" s="2476" t="s">
        <v>364</v>
      </c>
      <c r="H6" s="2475" t="s">
        <v>366</v>
      </c>
      <c r="I6" s="2476" t="s">
        <v>364</v>
      </c>
      <c r="J6" s="2475" t="s">
        <v>366</v>
      </c>
      <c r="K6" s="2476" t="s">
        <v>364</v>
      </c>
      <c r="L6" s="2475" t="s">
        <v>366</v>
      </c>
      <c r="M6" s="2476" t="s">
        <v>364</v>
      </c>
      <c r="N6" s="2475" t="s">
        <v>366</v>
      </c>
      <c r="O6" s="2476" t="s">
        <v>364</v>
      </c>
      <c r="P6" s="2475" t="s">
        <v>366</v>
      </c>
      <c r="Q6" s="2476" t="s">
        <v>364</v>
      </c>
      <c r="R6" s="2475" t="s">
        <v>366</v>
      </c>
      <c r="S6" s="2476" t="s">
        <v>364</v>
      </c>
      <c r="T6" s="2474" t="s">
        <v>366</v>
      </c>
      <c r="U6" s="2485" t="s">
        <v>78</v>
      </c>
    </row>
    <row r="7" spans="1:21" ht="19.5" customHeight="1">
      <c r="A7" s="7093">
        <v>2004</v>
      </c>
      <c r="B7" s="2478" t="s">
        <v>2150</v>
      </c>
      <c r="C7" s="2416">
        <v>224</v>
      </c>
      <c r="D7" s="2415">
        <v>153</v>
      </c>
      <c r="E7" s="2416">
        <v>1195</v>
      </c>
      <c r="F7" s="2415">
        <v>693</v>
      </c>
      <c r="G7" s="2416">
        <v>1461</v>
      </c>
      <c r="H7" s="2415">
        <v>588</v>
      </c>
      <c r="I7" s="2416">
        <v>1060</v>
      </c>
      <c r="J7" s="2415">
        <v>345</v>
      </c>
      <c r="K7" s="2416">
        <v>811</v>
      </c>
      <c r="L7" s="2415">
        <v>272</v>
      </c>
      <c r="M7" s="2416">
        <v>644</v>
      </c>
      <c r="N7" s="2415">
        <v>252</v>
      </c>
      <c r="O7" s="2416">
        <v>436</v>
      </c>
      <c r="P7" s="2415">
        <v>206</v>
      </c>
      <c r="Q7" s="2416">
        <v>5</v>
      </c>
      <c r="R7" s="2415">
        <v>2</v>
      </c>
      <c r="S7" s="2486">
        <f>C7+E7+G7+I7+K7+M7+O7+Q7</f>
        <v>5836</v>
      </c>
      <c r="T7" s="2487">
        <f>D7+F7+H7+J7+L7+N7+P7+R7</f>
        <v>2511</v>
      </c>
      <c r="U7" s="2488">
        <f>SUM(C7:R7)</f>
        <v>8347</v>
      </c>
    </row>
    <row r="8" spans="1:21" ht="19.5" customHeight="1">
      <c r="A8" s="7094"/>
      <c r="B8" s="2458" t="s">
        <v>2151</v>
      </c>
      <c r="C8" s="2426">
        <v>264</v>
      </c>
      <c r="D8" s="2425">
        <v>194</v>
      </c>
      <c r="E8" s="2426">
        <v>2536</v>
      </c>
      <c r="F8" s="2425">
        <v>851</v>
      </c>
      <c r="G8" s="2426">
        <v>3025</v>
      </c>
      <c r="H8" s="2425">
        <v>672</v>
      </c>
      <c r="I8" s="2426">
        <v>2002</v>
      </c>
      <c r="J8" s="2425">
        <v>309</v>
      </c>
      <c r="K8" s="2426">
        <v>1266</v>
      </c>
      <c r="L8" s="2425">
        <v>151</v>
      </c>
      <c r="M8" s="2426">
        <v>891</v>
      </c>
      <c r="N8" s="2425">
        <v>86</v>
      </c>
      <c r="O8" s="2426">
        <v>514</v>
      </c>
      <c r="P8" s="2425">
        <v>56</v>
      </c>
      <c r="Q8" s="2426">
        <v>5</v>
      </c>
      <c r="R8" s="2425">
        <v>2</v>
      </c>
      <c r="S8" s="2489">
        <f t="shared" ref="S8:T23" si="0">C8+E8+G8+I8+K8+M8+O8+Q8</f>
        <v>10503</v>
      </c>
      <c r="T8" s="2490">
        <f t="shared" si="0"/>
        <v>2321</v>
      </c>
      <c r="U8" s="2491">
        <f t="shared" ref="U8:U36" si="1">SUM(C8:R8)</f>
        <v>12824</v>
      </c>
    </row>
    <row r="9" spans="1:21" ht="19.5" customHeight="1" thickBot="1">
      <c r="A9" s="7095"/>
      <c r="B9" s="2479" t="s">
        <v>2152</v>
      </c>
      <c r="C9" s="2436">
        <v>428</v>
      </c>
      <c r="D9" s="2435">
        <v>160</v>
      </c>
      <c r="E9" s="2436">
        <v>3233</v>
      </c>
      <c r="F9" s="2435">
        <v>761</v>
      </c>
      <c r="G9" s="2436">
        <v>3688</v>
      </c>
      <c r="H9" s="2435">
        <v>533</v>
      </c>
      <c r="I9" s="2436">
        <v>2257</v>
      </c>
      <c r="J9" s="2435">
        <v>217</v>
      </c>
      <c r="K9" s="2436">
        <v>1311</v>
      </c>
      <c r="L9" s="2435">
        <v>95</v>
      </c>
      <c r="M9" s="2436">
        <v>980</v>
      </c>
      <c r="N9" s="2435">
        <v>77</v>
      </c>
      <c r="O9" s="2436">
        <v>585</v>
      </c>
      <c r="P9" s="2435">
        <v>53</v>
      </c>
      <c r="Q9" s="2436">
        <v>5</v>
      </c>
      <c r="R9" s="2435">
        <v>1</v>
      </c>
      <c r="S9" s="2492">
        <f t="shared" si="0"/>
        <v>12487</v>
      </c>
      <c r="T9" s="2493">
        <f t="shared" si="0"/>
        <v>1897</v>
      </c>
      <c r="U9" s="2494">
        <f t="shared" si="1"/>
        <v>14384</v>
      </c>
    </row>
    <row r="10" spans="1:21" ht="19.5" customHeight="1">
      <c r="A10" s="7093">
        <v>2005</v>
      </c>
      <c r="B10" s="2478" t="s">
        <v>2150</v>
      </c>
      <c r="C10" s="2416">
        <v>261</v>
      </c>
      <c r="D10" s="2415">
        <v>273</v>
      </c>
      <c r="E10" s="2416">
        <v>1037</v>
      </c>
      <c r="F10" s="2415">
        <v>728</v>
      </c>
      <c r="G10" s="2416">
        <v>1518</v>
      </c>
      <c r="H10" s="2415">
        <v>762</v>
      </c>
      <c r="I10" s="2416">
        <v>1269</v>
      </c>
      <c r="J10" s="2415">
        <v>515</v>
      </c>
      <c r="K10" s="2416">
        <v>971</v>
      </c>
      <c r="L10" s="2415">
        <v>437</v>
      </c>
      <c r="M10" s="2416">
        <v>932</v>
      </c>
      <c r="N10" s="2415">
        <v>396</v>
      </c>
      <c r="O10" s="2416">
        <v>708</v>
      </c>
      <c r="P10" s="2415">
        <v>362</v>
      </c>
      <c r="Q10" s="2416">
        <v>9</v>
      </c>
      <c r="R10" s="2415">
        <v>3</v>
      </c>
      <c r="S10" s="2486">
        <f t="shared" si="0"/>
        <v>6705</v>
      </c>
      <c r="T10" s="2487">
        <f t="shared" si="0"/>
        <v>3476</v>
      </c>
      <c r="U10" s="2488">
        <f t="shared" si="1"/>
        <v>10181</v>
      </c>
    </row>
    <row r="11" spans="1:21" ht="19.5" customHeight="1">
      <c r="A11" s="7094"/>
      <c r="B11" s="2458" t="s">
        <v>2151</v>
      </c>
      <c r="C11" s="2426">
        <v>273</v>
      </c>
      <c r="D11" s="2425">
        <v>136</v>
      </c>
      <c r="E11" s="2426">
        <v>2008</v>
      </c>
      <c r="F11" s="2425">
        <v>753</v>
      </c>
      <c r="G11" s="2426">
        <v>2672</v>
      </c>
      <c r="H11" s="2425">
        <v>767</v>
      </c>
      <c r="I11" s="2426">
        <v>2216</v>
      </c>
      <c r="J11" s="2425">
        <v>359</v>
      </c>
      <c r="K11" s="2426">
        <v>1580</v>
      </c>
      <c r="L11" s="2425">
        <v>196</v>
      </c>
      <c r="M11" s="2426">
        <v>1380</v>
      </c>
      <c r="N11" s="2425">
        <v>110</v>
      </c>
      <c r="O11" s="2426">
        <v>790</v>
      </c>
      <c r="P11" s="2425">
        <v>83</v>
      </c>
      <c r="Q11" s="2426">
        <v>11</v>
      </c>
      <c r="R11" s="2425">
        <v>2</v>
      </c>
      <c r="S11" s="2489">
        <f t="shared" si="0"/>
        <v>10930</v>
      </c>
      <c r="T11" s="2490">
        <f t="shared" si="0"/>
        <v>2406</v>
      </c>
      <c r="U11" s="2491">
        <f t="shared" si="1"/>
        <v>13336</v>
      </c>
    </row>
    <row r="12" spans="1:21" ht="19.5" customHeight="1" thickBot="1">
      <c r="A12" s="7095"/>
      <c r="B12" s="2479" t="s">
        <v>2152</v>
      </c>
      <c r="C12" s="2436">
        <v>405</v>
      </c>
      <c r="D12" s="2435">
        <v>235</v>
      </c>
      <c r="E12" s="2436">
        <v>2294</v>
      </c>
      <c r="F12" s="2435">
        <v>654</v>
      </c>
      <c r="G12" s="2436">
        <v>3357</v>
      </c>
      <c r="H12" s="2435">
        <v>535</v>
      </c>
      <c r="I12" s="2436">
        <v>2712</v>
      </c>
      <c r="J12" s="2435">
        <v>258</v>
      </c>
      <c r="K12" s="2436">
        <v>1783</v>
      </c>
      <c r="L12" s="2435">
        <v>168</v>
      </c>
      <c r="M12" s="2436">
        <v>1408</v>
      </c>
      <c r="N12" s="2435">
        <v>136</v>
      </c>
      <c r="O12" s="2436">
        <v>917</v>
      </c>
      <c r="P12" s="2435">
        <v>108</v>
      </c>
      <c r="Q12" s="2436">
        <v>11</v>
      </c>
      <c r="R12" s="2435">
        <v>1</v>
      </c>
      <c r="S12" s="2492">
        <f t="shared" si="0"/>
        <v>12887</v>
      </c>
      <c r="T12" s="2493">
        <f t="shared" si="0"/>
        <v>2095</v>
      </c>
      <c r="U12" s="2494">
        <f t="shared" si="1"/>
        <v>14982</v>
      </c>
    </row>
    <row r="13" spans="1:21" ht="19.5" customHeight="1">
      <c r="A13" s="7093">
        <v>2006</v>
      </c>
      <c r="B13" s="2478" t="s">
        <v>2150</v>
      </c>
      <c r="C13" s="2416">
        <v>308</v>
      </c>
      <c r="D13" s="2415">
        <v>110</v>
      </c>
      <c r="E13" s="2416">
        <v>1841</v>
      </c>
      <c r="F13" s="2415">
        <v>656</v>
      </c>
      <c r="G13" s="2416">
        <v>2781</v>
      </c>
      <c r="H13" s="2415">
        <v>992</v>
      </c>
      <c r="I13" s="2416">
        <v>2208</v>
      </c>
      <c r="J13" s="2415">
        <v>787</v>
      </c>
      <c r="K13" s="2416">
        <v>1555</v>
      </c>
      <c r="L13" s="2415">
        <v>555</v>
      </c>
      <c r="M13" s="2416">
        <v>1270</v>
      </c>
      <c r="N13" s="2415">
        <v>453</v>
      </c>
      <c r="O13" s="2416">
        <v>998</v>
      </c>
      <c r="P13" s="2415">
        <v>356</v>
      </c>
      <c r="Q13" s="2416">
        <v>16</v>
      </c>
      <c r="R13" s="2415">
        <v>6</v>
      </c>
      <c r="S13" s="2486">
        <f t="shared" si="0"/>
        <v>10977</v>
      </c>
      <c r="T13" s="2487">
        <f t="shared" si="0"/>
        <v>3915</v>
      </c>
      <c r="U13" s="2488">
        <f t="shared" si="1"/>
        <v>14892</v>
      </c>
    </row>
    <row r="14" spans="1:21" ht="19.5" customHeight="1">
      <c r="A14" s="7094"/>
      <c r="B14" s="2458" t="s">
        <v>2151</v>
      </c>
      <c r="C14" s="2426">
        <v>363</v>
      </c>
      <c r="D14" s="2425">
        <v>129</v>
      </c>
      <c r="E14" s="2426">
        <v>2170</v>
      </c>
      <c r="F14" s="2425">
        <v>774</v>
      </c>
      <c r="G14" s="2426">
        <v>3278</v>
      </c>
      <c r="H14" s="2425">
        <v>1170</v>
      </c>
      <c r="I14" s="2426">
        <v>2603</v>
      </c>
      <c r="J14" s="2425">
        <v>928</v>
      </c>
      <c r="K14" s="2426">
        <v>1833</v>
      </c>
      <c r="L14" s="2425">
        <v>654</v>
      </c>
      <c r="M14" s="2426">
        <v>1498</v>
      </c>
      <c r="N14" s="2425">
        <v>534</v>
      </c>
      <c r="O14" s="2426">
        <v>1176</v>
      </c>
      <c r="P14" s="2425">
        <v>419</v>
      </c>
      <c r="Q14" s="2426">
        <v>19</v>
      </c>
      <c r="R14" s="2425">
        <v>7</v>
      </c>
      <c r="S14" s="2489">
        <f t="shared" si="0"/>
        <v>12940</v>
      </c>
      <c r="T14" s="2490">
        <f t="shared" si="0"/>
        <v>4615</v>
      </c>
      <c r="U14" s="2491">
        <f t="shared" si="1"/>
        <v>17555</v>
      </c>
    </row>
    <row r="15" spans="1:21" ht="19.5" customHeight="1" thickBot="1">
      <c r="A15" s="7095"/>
      <c r="B15" s="2479" t="s">
        <v>2152</v>
      </c>
      <c r="C15" s="2436">
        <v>357</v>
      </c>
      <c r="D15" s="2435">
        <v>127</v>
      </c>
      <c r="E15" s="2436">
        <v>2135</v>
      </c>
      <c r="F15" s="2435">
        <v>761</v>
      </c>
      <c r="G15" s="2436">
        <v>3225</v>
      </c>
      <c r="H15" s="2435">
        <v>1151</v>
      </c>
      <c r="I15" s="2436">
        <v>2561</v>
      </c>
      <c r="J15" s="2435">
        <v>913</v>
      </c>
      <c r="K15" s="2436">
        <v>1804</v>
      </c>
      <c r="L15" s="2435">
        <v>643</v>
      </c>
      <c r="M15" s="2436">
        <v>1473</v>
      </c>
      <c r="N15" s="2435">
        <v>525</v>
      </c>
      <c r="O15" s="2436">
        <v>1157</v>
      </c>
      <c r="P15" s="2435">
        <v>413</v>
      </c>
      <c r="Q15" s="2436">
        <v>18</v>
      </c>
      <c r="R15" s="2435">
        <v>7</v>
      </c>
      <c r="S15" s="2492">
        <f t="shared" si="0"/>
        <v>12730</v>
      </c>
      <c r="T15" s="2493">
        <f t="shared" si="0"/>
        <v>4540</v>
      </c>
      <c r="U15" s="2494">
        <f t="shared" si="1"/>
        <v>17270</v>
      </c>
    </row>
    <row r="16" spans="1:21" ht="19.5" customHeight="1">
      <c r="A16" s="7094">
        <v>2007</v>
      </c>
      <c r="B16" s="2456" t="s">
        <v>2150</v>
      </c>
      <c r="C16" s="2445">
        <v>250</v>
      </c>
      <c r="D16" s="2444">
        <v>222</v>
      </c>
      <c r="E16" s="2445">
        <v>1143</v>
      </c>
      <c r="F16" s="2444">
        <v>860</v>
      </c>
      <c r="G16" s="2445">
        <v>1569</v>
      </c>
      <c r="H16" s="2444">
        <v>890</v>
      </c>
      <c r="I16" s="2445">
        <v>1182</v>
      </c>
      <c r="J16" s="2444">
        <v>590</v>
      </c>
      <c r="K16" s="2445">
        <v>819</v>
      </c>
      <c r="L16" s="2444">
        <v>453</v>
      </c>
      <c r="M16" s="2445">
        <v>664</v>
      </c>
      <c r="N16" s="2444">
        <v>351</v>
      </c>
      <c r="O16" s="2445">
        <v>430</v>
      </c>
      <c r="P16" s="2444">
        <v>253</v>
      </c>
      <c r="Q16" s="2445">
        <v>3</v>
      </c>
      <c r="R16" s="2444">
        <v>1</v>
      </c>
      <c r="S16" s="2495">
        <f t="shared" si="0"/>
        <v>6060</v>
      </c>
      <c r="T16" s="2496">
        <f t="shared" si="0"/>
        <v>3620</v>
      </c>
      <c r="U16" s="2497">
        <f t="shared" si="1"/>
        <v>9680</v>
      </c>
    </row>
    <row r="17" spans="1:21" ht="19.5" customHeight="1">
      <c r="A17" s="7094"/>
      <c r="B17" s="2458" t="s">
        <v>2151</v>
      </c>
      <c r="C17" s="2426">
        <v>556</v>
      </c>
      <c r="D17" s="2425">
        <v>205</v>
      </c>
      <c r="E17" s="2426">
        <v>2553</v>
      </c>
      <c r="F17" s="2425">
        <v>972</v>
      </c>
      <c r="G17" s="2426">
        <v>3623</v>
      </c>
      <c r="H17" s="2425">
        <v>819</v>
      </c>
      <c r="I17" s="2426">
        <v>2486</v>
      </c>
      <c r="J17" s="2425">
        <v>426</v>
      </c>
      <c r="K17" s="2426">
        <v>1710</v>
      </c>
      <c r="L17" s="2425">
        <v>266</v>
      </c>
      <c r="M17" s="2426">
        <v>1306</v>
      </c>
      <c r="N17" s="2425">
        <v>131</v>
      </c>
      <c r="O17" s="2426">
        <v>694</v>
      </c>
      <c r="P17" s="2425">
        <v>104</v>
      </c>
      <c r="Q17" s="2426">
        <v>5</v>
      </c>
      <c r="R17" s="2425">
        <v>0</v>
      </c>
      <c r="S17" s="2489">
        <f t="shared" si="0"/>
        <v>12933</v>
      </c>
      <c r="T17" s="2490">
        <f t="shared" si="0"/>
        <v>2923</v>
      </c>
      <c r="U17" s="2491">
        <f t="shared" si="1"/>
        <v>15856</v>
      </c>
    </row>
    <row r="18" spans="1:21" ht="19.5" customHeight="1" thickBot="1">
      <c r="A18" s="7094"/>
      <c r="B18" s="2460" t="s">
        <v>2152</v>
      </c>
      <c r="C18" s="2452">
        <v>474</v>
      </c>
      <c r="D18" s="2451">
        <v>127</v>
      </c>
      <c r="E18" s="2452">
        <v>2677</v>
      </c>
      <c r="F18" s="2451">
        <v>564</v>
      </c>
      <c r="G18" s="2452">
        <v>3182</v>
      </c>
      <c r="H18" s="2451">
        <v>495</v>
      </c>
      <c r="I18" s="2452">
        <v>2205</v>
      </c>
      <c r="J18" s="2451">
        <v>299</v>
      </c>
      <c r="K18" s="2452">
        <v>1466</v>
      </c>
      <c r="L18" s="2451">
        <v>184</v>
      </c>
      <c r="M18" s="2452">
        <v>935</v>
      </c>
      <c r="N18" s="2451">
        <v>122</v>
      </c>
      <c r="O18" s="2452">
        <v>679</v>
      </c>
      <c r="P18" s="2451">
        <v>138</v>
      </c>
      <c r="Q18" s="2452">
        <v>7</v>
      </c>
      <c r="R18" s="2451">
        <v>3</v>
      </c>
      <c r="S18" s="2498">
        <f t="shared" si="0"/>
        <v>11625</v>
      </c>
      <c r="T18" s="2499">
        <f t="shared" si="0"/>
        <v>1932</v>
      </c>
      <c r="U18" s="2500">
        <f t="shared" si="1"/>
        <v>13557</v>
      </c>
    </row>
    <row r="19" spans="1:21" ht="19.5" customHeight="1">
      <c r="A19" s="7086">
        <v>2008</v>
      </c>
      <c r="B19" s="2412" t="s">
        <v>2150</v>
      </c>
      <c r="C19" s="2416">
        <v>332</v>
      </c>
      <c r="D19" s="2415">
        <v>262</v>
      </c>
      <c r="E19" s="2416">
        <v>1730</v>
      </c>
      <c r="F19" s="2415">
        <v>1325</v>
      </c>
      <c r="G19" s="2416">
        <v>2624</v>
      </c>
      <c r="H19" s="2415">
        <v>1451</v>
      </c>
      <c r="I19" s="2416">
        <v>1996</v>
      </c>
      <c r="J19" s="2415">
        <v>1009</v>
      </c>
      <c r="K19" s="2416">
        <v>1612</v>
      </c>
      <c r="L19" s="2415">
        <v>749</v>
      </c>
      <c r="M19" s="2416">
        <v>1145</v>
      </c>
      <c r="N19" s="2415">
        <v>522</v>
      </c>
      <c r="O19" s="2416">
        <v>769</v>
      </c>
      <c r="P19" s="2415">
        <v>410</v>
      </c>
      <c r="Q19" s="2416">
        <v>2</v>
      </c>
      <c r="R19" s="2415">
        <v>6</v>
      </c>
      <c r="S19" s="2486">
        <f t="shared" si="0"/>
        <v>10210</v>
      </c>
      <c r="T19" s="2487">
        <f t="shared" si="0"/>
        <v>5734</v>
      </c>
      <c r="U19" s="2488">
        <f t="shared" si="1"/>
        <v>15944</v>
      </c>
    </row>
    <row r="20" spans="1:21" ht="19.5" customHeight="1">
      <c r="A20" s="7087"/>
      <c r="B20" s="2422" t="s">
        <v>2151</v>
      </c>
      <c r="C20" s="2426">
        <v>557</v>
      </c>
      <c r="D20" s="2425">
        <v>237</v>
      </c>
      <c r="E20" s="2426">
        <v>3318</v>
      </c>
      <c r="F20" s="2425">
        <v>1179</v>
      </c>
      <c r="G20" s="2426">
        <v>4963</v>
      </c>
      <c r="H20" s="2425">
        <v>1111</v>
      </c>
      <c r="I20" s="2426">
        <v>3468</v>
      </c>
      <c r="J20" s="2425">
        <v>574</v>
      </c>
      <c r="K20" s="2426">
        <v>2408</v>
      </c>
      <c r="L20" s="2425">
        <v>346</v>
      </c>
      <c r="M20" s="2426">
        <v>1660</v>
      </c>
      <c r="N20" s="2425">
        <v>211</v>
      </c>
      <c r="O20" s="2426">
        <v>1029</v>
      </c>
      <c r="P20" s="2425">
        <v>200</v>
      </c>
      <c r="Q20" s="2426">
        <v>13</v>
      </c>
      <c r="R20" s="2425">
        <v>1</v>
      </c>
      <c r="S20" s="2489">
        <f t="shared" si="0"/>
        <v>17416</v>
      </c>
      <c r="T20" s="2490">
        <f t="shared" si="0"/>
        <v>3859</v>
      </c>
      <c r="U20" s="2491">
        <f t="shared" si="1"/>
        <v>21275</v>
      </c>
    </row>
    <row r="21" spans="1:21" ht="19.5" customHeight="1" thickBot="1">
      <c r="A21" s="7097"/>
      <c r="B21" s="2432" t="s">
        <v>2152</v>
      </c>
      <c r="C21" s="2452">
        <v>693</v>
      </c>
      <c r="D21" s="2451">
        <v>221</v>
      </c>
      <c r="E21" s="2452">
        <v>3778</v>
      </c>
      <c r="F21" s="2451">
        <v>1027</v>
      </c>
      <c r="G21" s="2452">
        <v>4430</v>
      </c>
      <c r="H21" s="2451">
        <v>917</v>
      </c>
      <c r="I21" s="2452">
        <v>3173</v>
      </c>
      <c r="J21" s="2451">
        <v>458</v>
      </c>
      <c r="K21" s="2452">
        <v>2167</v>
      </c>
      <c r="L21" s="2451">
        <v>283</v>
      </c>
      <c r="M21" s="2452">
        <v>1502</v>
      </c>
      <c r="N21" s="2451">
        <v>209</v>
      </c>
      <c r="O21" s="2452">
        <v>1075</v>
      </c>
      <c r="P21" s="2451">
        <v>238</v>
      </c>
      <c r="Q21" s="2452">
        <v>10</v>
      </c>
      <c r="R21" s="2451">
        <v>6</v>
      </c>
      <c r="S21" s="2498">
        <f t="shared" si="0"/>
        <v>16828</v>
      </c>
      <c r="T21" s="2499">
        <f t="shared" si="0"/>
        <v>3359</v>
      </c>
      <c r="U21" s="2500">
        <f t="shared" si="1"/>
        <v>20187</v>
      </c>
    </row>
    <row r="22" spans="1:21" ht="19.5" customHeight="1">
      <c r="A22" s="7086">
        <v>2009</v>
      </c>
      <c r="B22" s="2478" t="s">
        <v>2150</v>
      </c>
      <c r="C22" s="2416">
        <v>438</v>
      </c>
      <c r="D22" s="2415">
        <v>372</v>
      </c>
      <c r="E22" s="2416">
        <v>2742</v>
      </c>
      <c r="F22" s="2415">
        <v>2499</v>
      </c>
      <c r="G22" s="2416">
        <v>4497</v>
      </c>
      <c r="H22" s="2415">
        <v>2801</v>
      </c>
      <c r="I22" s="2416">
        <v>3711</v>
      </c>
      <c r="J22" s="2415">
        <v>2198</v>
      </c>
      <c r="K22" s="2416">
        <v>2915</v>
      </c>
      <c r="L22" s="2415">
        <v>1415</v>
      </c>
      <c r="M22" s="2416">
        <v>2092</v>
      </c>
      <c r="N22" s="2415">
        <v>1036</v>
      </c>
      <c r="O22" s="2416">
        <f>1426+95</f>
        <v>1521</v>
      </c>
      <c r="P22" s="2415">
        <f>728+56</f>
        <v>784</v>
      </c>
      <c r="Q22" s="2416">
        <v>2</v>
      </c>
      <c r="R22" s="2415">
        <v>7</v>
      </c>
      <c r="S22" s="2486">
        <f t="shared" si="0"/>
        <v>17918</v>
      </c>
      <c r="T22" s="2487">
        <f t="shared" si="0"/>
        <v>11112</v>
      </c>
      <c r="U22" s="2488">
        <f t="shared" si="1"/>
        <v>29030</v>
      </c>
    </row>
    <row r="23" spans="1:21" ht="19.5" customHeight="1">
      <c r="A23" s="7087"/>
      <c r="B23" s="2458" t="s">
        <v>2151</v>
      </c>
      <c r="C23" s="2426">
        <v>963</v>
      </c>
      <c r="D23" s="2425">
        <v>395</v>
      </c>
      <c r="E23" s="2426">
        <v>4952</v>
      </c>
      <c r="F23" s="2425">
        <v>2221</v>
      </c>
      <c r="G23" s="2426">
        <v>7317</v>
      </c>
      <c r="H23" s="2425">
        <v>2158</v>
      </c>
      <c r="I23" s="2426">
        <v>5228</v>
      </c>
      <c r="J23" s="2425">
        <v>1250</v>
      </c>
      <c r="K23" s="2426">
        <v>4217</v>
      </c>
      <c r="L23" s="2425">
        <v>822</v>
      </c>
      <c r="M23" s="2426">
        <v>2638</v>
      </c>
      <c r="N23" s="2425">
        <v>470</v>
      </c>
      <c r="O23" s="2426">
        <f>1749+139</f>
        <v>1888</v>
      </c>
      <c r="P23" s="2425">
        <f>317+36</f>
        <v>353</v>
      </c>
      <c r="Q23" s="2426">
        <v>11</v>
      </c>
      <c r="R23" s="2425">
        <v>2</v>
      </c>
      <c r="S23" s="2489">
        <f t="shared" si="0"/>
        <v>27214</v>
      </c>
      <c r="T23" s="2490">
        <f t="shared" si="0"/>
        <v>7671</v>
      </c>
      <c r="U23" s="2491">
        <f t="shared" si="1"/>
        <v>34885</v>
      </c>
    </row>
    <row r="24" spans="1:21" ht="19.5" customHeight="1" thickBot="1">
      <c r="A24" s="7097"/>
      <c r="B24" s="2460" t="s">
        <v>2152</v>
      </c>
      <c r="C24" s="2452">
        <v>1045</v>
      </c>
      <c r="D24" s="2451">
        <v>450</v>
      </c>
      <c r="E24" s="2452">
        <v>5592</v>
      </c>
      <c r="F24" s="2451">
        <v>1870</v>
      </c>
      <c r="G24" s="2452">
        <v>7017</v>
      </c>
      <c r="H24" s="2451">
        <v>1721</v>
      </c>
      <c r="I24" s="2452">
        <v>4895</v>
      </c>
      <c r="J24" s="2451">
        <v>900</v>
      </c>
      <c r="K24" s="2452">
        <v>3806</v>
      </c>
      <c r="L24" s="2451">
        <v>617</v>
      </c>
      <c r="M24" s="2452">
        <v>2429</v>
      </c>
      <c r="N24" s="2451">
        <v>348</v>
      </c>
      <c r="O24" s="2452">
        <f>1627+222</f>
        <v>1849</v>
      </c>
      <c r="P24" s="2451">
        <f>264+121</f>
        <v>385</v>
      </c>
      <c r="Q24" s="2452">
        <v>12</v>
      </c>
      <c r="R24" s="2451">
        <v>9</v>
      </c>
      <c r="S24" s="2498">
        <f t="shared" ref="S24:T36" si="2">C24+E24+G24+I24+K24+M24+O24+Q24</f>
        <v>26645</v>
      </c>
      <c r="T24" s="2499">
        <f t="shared" si="2"/>
        <v>6300</v>
      </c>
      <c r="U24" s="2500">
        <f t="shared" si="1"/>
        <v>32945</v>
      </c>
    </row>
    <row r="25" spans="1:21" ht="19.5" customHeight="1">
      <c r="A25" s="7086">
        <v>2010</v>
      </c>
      <c r="B25" s="2412" t="s">
        <v>2150</v>
      </c>
      <c r="C25" s="2416">
        <v>144</v>
      </c>
      <c r="D25" s="2415">
        <v>81</v>
      </c>
      <c r="E25" s="2416">
        <v>1872</v>
      </c>
      <c r="F25" s="2415">
        <v>1737</v>
      </c>
      <c r="G25" s="2416">
        <v>3676</v>
      </c>
      <c r="H25" s="2415">
        <v>2155</v>
      </c>
      <c r="I25" s="2416">
        <v>3302</v>
      </c>
      <c r="J25" s="2415">
        <v>1832</v>
      </c>
      <c r="K25" s="2416">
        <v>2529</v>
      </c>
      <c r="L25" s="2415">
        <v>1195</v>
      </c>
      <c r="M25" s="2416">
        <v>1937</v>
      </c>
      <c r="N25" s="2415">
        <v>832</v>
      </c>
      <c r="O25" s="2416">
        <v>1471</v>
      </c>
      <c r="P25" s="2415">
        <v>661</v>
      </c>
      <c r="Q25" s="2416">
        <v>3</v>
      </c>
      <c r="R25" s="2415">
        <v>3</v>
      </c>
      <c r="S25" s="2486">
        <f t="shared" si="2"/>
        <v>14934</v>
      </c>
      <c r="T25" s="2487">
        <f t="shared" si="2"/>
        <v>8496</v>
      </c>
      <c r="U25" s="2488">
        <f t="shared" si="1"/>
        <v>23430</v>
      </c>
    </row>
    <row r="26" spans="1:21" ht="19.5" customHeight="1">
      <c r="A26" s="7087"/>
      <c r="B26" s="2422" t="s">
        <v>2151</v>
      </c>
      <c r="C26" s="2426">
        <v>376</v>
      </c>
      <c r="D26" s="2425">
        <v>117</v>
      </c>
      <c r="E26" s="2426">
        <v>3634</v>
      </c>
      <c r="F26" s="2425">
        <v>1788</v>
      </c>
      <c r="G26" s="2426">
        <v>5920</v>
      </c>
      <c r="H26" s="2425">
        <v>2019</v>
      </c>
      <c r="I26" s="2426">
        <v>4601</v>
      </c>
      <c r="J26" s="2425">
        <v>1273</v>
      </c>
      <c r="K26" s="2426">
        <v>3585</v>
      </c>
      <c r="L26" s="2425">
        <v>794</v>
      </c>
      <c r="M26" s="2426">
        <v>2268</v>
      </c>
      <c r="N26" s="2425">
        <v>462</v>
      </c>
      <c r="O26" s="2426">
        <v>1729</v>
      </c>
      <c r="P26" s="2425">
        <v>328</v>
      </c>
      <c r="Q26" s="2426">
        <v>5</v>
      </c>
      <c r="R26" s="2425">
        <v>0</v>
      </c>
      <c r="S26" s="2489">
        <f t="shared" si="2"/>
        <v>22118</v>
      </c>
      <c r="T26" s="2490">
        <f t="shared" si="2"/>
        <v>6781</v>
      </c>
      <c r="U26" s="2491">
        <f t="shared" si="1"/>
        <v>28899</v>
      </c>
    </row>
    <row r="27" spans="1:21" ht="19.5" customHeight="1" thickBot="1">
      <c r="A27" s="7097"/>
      <c r="B27" s="2432" t="s">
        <v>2152</v>
      </c>
      <c r="C27" s="2452">
        <v>469</v>
      </c>
      <c r="D27" s="2451">
        <v>186</v>
      </c>
      <c r="E27" s="2452">
        <v>3889</v>
      </c>
      <c r="F27" s="2451">
        <v>1457</v>
      </c>
      <c r="G27" s="2452">
        <v>6181</v>
      </c>
      <c r="H27" s="2451">
        <v>1509</v>
      </c>
      <c r="I27" s="2452">
        <v>4789</v>
      </c>
      <c r="J27" s="2451">
        <v>926</v>
      </c>
      <c r="K27" s="2452">
        <v>3566</v>
      </c>
      <c r="L27" s="2451">
        <v>560</v>
      </c>
      <c r="M27" s="2452">
        <v>2133</v>
      </c>
      <c r="N27" s="2451">
        <v>324</v>
      </c>
      <c r="O27" s="2452">
        <v>1706</v>
      </c>
      <c r="P27" s="2451">
        <v>319</v>
      </c>
      <c r="Q27" s="2452">
        <v>13</v>
      </c>
      <c r="R27" s="2451">
        <v>15</v>
      </c>
      <c r="S27" s="2498">
        <f t="shared" si="2"/>
        <v>22746</v>
      </c>
      <c r="T27" s="2499">
        <f t="shared" si="2"/>
        <v>5296</v>
      </c>
      <c r="U27" s="2500">
        <f t="shared" si="1"/>
        <v>28042</v>
      </c>
    </row>
    <row r="28" spans="1:21" ht="19.5" customHeight="1">
      <c r="A28" s="7086">
        <v>2011</v>
      </c>
      <c r="B28" s="2412" t="s">
        <v>2150</v>
      </c>
      <c r="C28" s="2416">
        <v>593</v>
      </c>
      <c r="D28" s="2415">
        <v>620</v>
      </c>
      <c r="E28" s="2416">
        <v>2657</v>
      </c>
      <c r="F28" s="2415">
        <v>3080</v>
      </c>
      <c r="G28" s="2416">
        <v>2823</v>
      </c>
      <c r="H28" s="2415">
        <v>2805</v>
      </c>
      <c r="I28" s="2416">
        <v>2346</v>
      </c>
      <c r="J28" s="2415">
        <v>2319</v>
      </c>
      <c r="K28" s="2416">
        <v>1647</v>
      </c>
      <c r="L28" s="2415">
        <v>1619</v>
      </c>
      <c r="M28" s="2416">
        <v>1344</v>
      </c>
      <c r="N28" s="2415">
        <v>1016</v>
      </c>
      <c r="O28" s="2416">
        <v>1429</v>
      </c>
      <c r="P28" s="2415">
        <v>897</v>
      </c>
      <c r="Q28" s="2416">
        <v>16</v>
      </c>
      <c r="R28" s="2415">
        <v>9</v>
      </c>
      <c r="S28" s="2486">
        <f t="shared" si="2"/>
        <v>12855</v>
      </c>
      <c r="T28" s="2487">
        <f t="shared" si="2"/>
        <v>12365</v>
      </c>
      <c r="U28" s="2488">
        <f t="shared" si="1"/>
        <v>25220</v>
      </c>
    </row>
    <row r="29" spans="1:21" ht="19.5" customHeight="1">
      <c r="A29" s="7087"/>
      <c r="B29" s="2422" t="s">
        <v>2151</v>
      </c>
      <c r="C29" s="2426">
        <v>1384</v>
      </c>
      <c r="D29" s="2425">
        <v>697</v>
      </c>
      <c r="E29" s="2426">
        <v>4561</v>
      </c>
      <c r="F29" s="2425">
        <v>3017</v>
      </c>
      <c r="G29" s="2426">
        <v>4272</v>
      </c>
      <c r="H29" s="2425">
        <v>2491</v>
      </c>
      <c r="I29" s="2426">
        <v>2955</v>
      </c>
      <c r="J29" s="2425">
        <v>1706</v>
      </c>
      <c r="K29" s="2426">
        <v>2010</v>
      </c>
      <c r="L29" s="2425">
        <v>1109</v>
      </c>
      <c r="M29" s="2426">
        <v>1374</v>
      </c>
      <c r="N29" s="2425">
        <v>670</v>
      </c>
      <c r="O29" s="2426">
        <v>1635</v>
      </c>
      <c r="P29" s="2425">
        <v>592</v>
      </c>
      <c r="Q29" s="2426">
        <v>14</v>
      </c>
      <c r="R29" s="2425">
        <v>13</v>
      </c>
      <c r="S29" s="2489">
        <f t="shared" si="2"/>
        <v>18205</v>
      </c>
      <c r="T29" s="2490">
        <f t="shared" si="2"/>
        <v>10295</v>
      </c>
      <c r="U29" s="2491">
        <f t="shared" si="1"/>
        <v>28500</v>
      </c>
    </row>
    <row r="30" spans="1:21" ht="19.5" customHeight="1" thickBot="1">
      <c r="A30" s="7097"/>
      <c r="B30" s="2432" t="s">
        <v>2152</v>
      </c>
      <c r="C30" s="2452">
        <v>1406</v>
      </c>
      <c r="D30" s="2451">
        <v>659</v>
      </c>
      <c r="E30" s="2452">
        <v>6303</v>
      </c>
      <c r="F30" s="2451">
        <v>2903</v>
      </c>
      <c r="G30" s="2452">
        <v>7607</v>
      </c>
      <c r="H30" s="2451">
        <v>2616</v>
      </c>
      <c r="I30" s="2452">
        <v>5658</v>
      </c>
      <c r="J30" s="2451">
        <v>1943</v>
      </c>
      <c r="K30" s="2452">
        <v>3830</v>
      </c>
      <c r="L30" s="2451">
        <v>1270</v>
      </c>
      <c r="M30" s="2452">
        <v>2699</v>
      </c>
      <c r="N30" s="2451">
        <v>824</v>
      </c>
      <c r="O30" s="2452">
        <v>2640</v>
      </c>
      <c r="P30" s="2451">
        <v>860</v>
      </c>
      <c r="Q30" s="2452">
        <v>18</v>
      </c>
      <c r="R30" s="2451">
        <v>11</v>
      </c>
      <c r="S30" s="2498">
        <f t="shared" si="2"/>
        <v>30161</v>
      </c>
      <c r="T30" s="2499">
        <f t="shared" si="2"/>
        <v>11086</v>
      </c>
      <c r="U30" s="2500">
        <f t="shared" si="1"/>
        <v>41247</v>
      </c>
    </row>
    <row r="31" spans="1:21" ht="19.5" customHeight="1">
      <c r="A31" s="7086">
        <v>2012</v>
      </c>
      <c r="B31" s="2412" t="s">
        <v>2150</v>
      </c>
      <c r="C31" s="2416">
        <v>440</v>
      </c>
      <c r="D31" s="2415">
        <v>416</v>
      </c>
      <c r="E31" s="2416">
        <v>2894</v>
      </c>
      <c r="F31" s="2415">
        <v>3057</v>
      </c>
      <c r="G31" s="2416">
        <v>3093</v>
      </c>
      <c r="H31" s="2415">
        <v>3327</v>
      </c>
      <c r="I31" s="2416">
        <v>2711</v>
      </c>
      <c r="J31" s="2415">
        <v>2766</v>
      </c>
      <c r="K31" s="2416">
        <v>2143</v>
      </c>
      <c r="L31" s="2415">
        <v>1941</v>
      </c>
      <c r="M31" s="2416">
        <v>1693</v>
      </c>
      <c r="N31" s="2415">
        <v>1415</v>
      </c>
      <c r="O31" s="2416">
        <v>2290</v>
      </c>
      <c r="P31" s="2415">
        <v>1405</v>
      </c>
      <c r="Q31" s="2416">
        <v>37</v>
      </c>
      <c r="R31" s="2415">
        <v>23</v>
      </c>
      <c r="S31" s="2486">
        <f t="shared" si="2"/>
        <v>15301</v>
      </c>
      <c r="T31" s="2487">
        <f t="shared" si="2"/>
        <v>14350</v>
      </c>
      <c r="U31" s="2488">
        <f t="shared" si="1"/>
        <v>29651</v>
      </c>
    </row>
    <row r="32" spans="1:21" ht="19.5" customHeight="1">
      <c r="A32" s="7087"/>
      <c r="B32" s="2422" t="s">
        <v>2151</v>
      </c>
      <c r="C32" s="2426">
        <v>975</v>
      </c>
      <c r="D32" s="2425">
        <v>399</v>
      </c>
      <c r="E32" s="2426">
        <v>5147</v>
      </c>
      <c r="F32" s="2425">
        <v>3140</v>
      </c>
      <c r="G32" s="2426">
        <v>5022</v>
      </c>
      <c r="H32" s="2425">
        <v>3331</v>
      </c>
      <c r="I32" s="2426">
        <v>3788</v>
      </c>
      <c r="J32" s="2425">
        <v>2364</v>
      </c>
      <c r="K32" s="2426">
        <v>2711</v>
      </c>
      <c r="L32" s="2425">
        <v>1549</v>
      </c>
      <c r="M32" s="2426">
        <v>1990</v>
      </c>
      <c r="N32" s="2425">
        <v>1060</v>
      </c>
      <c r="O32" s="2426">
        <v>2614</v>
      </c>
      <c r="P32" s="2425">
        <v>946</v>
      </c>
      <c r="Q32" s="2426">
        <v>30</v>
      </c>
      <c r="R32" s="2425">
        <v>23</v>
      </c>
      <c r="S32" s="2489">
        <f t="shared" si="2"/>
        <v>22277</v>
      </c>
      <c r="T32" s="2490">
        <f t="shared" si="2"/>
        <v>12812</v>
      </c>
      <c r="U32" s="2491">
        <f t="shared" si="1"/>
        <v>35089</v>
      </c>
    </row>
    <row r="33" spans="1:21" ht="19.5" customHeight="1" thickBot="1">
      <c r="A33" s="7097"/>
      <c r="B33" s="2432" t="s">
        <v>2152</v>
      </c>
      <c r="C33" s="2452">
        <v>1007</v>
      </c>
      <c r="D33" s="2451">
        <v>434</v>
      </c>
      <c r="E33" s="2452">
        <v>6097</v>
      </c>
      <c r="F33" s="2451">
        <v>3283</v>
      </c>
      <c r="G33" s="2452">
        <v>9088</v>
      </c>
      <c r="H33" s="2451">
        <v>3743</v>
      </c>
      <c r="I33" s="2452">
        <v>7180</v>
      </c>
      <c r="J33" s="2451">
        <v>2644</v>
      </c>
      <c r="K33" s="2452">
        <v>5157</v>
      </c>
      <c r="L33" s="2451">
        <v>1874</v>
      </c>
      <c r="M33" s="2452">
        <v>3717</v>
      </c>
      <c r="N33" s="2451">
        <v>1392</v>
      </c>
      <c r="O33" s="2452">
        <v>4200</v>
      </c>
      <c r="P33" s="2451">
        <v>1401</v>
      </c>
      <c r="Q33" s="2452">
        <v>66</v>
      </c>
      <c r="R33" s="2451">
        <v>29</v>
      </c>
      <c r="S33" s="2498">
        <f t="shared" si="2"/>
        <v>36512</v>
      </c>
      <c r="T33" s="2499">
        <f t="shared" si="2"/>
        <v>14800</v>
      </c>
      <c r="U33" s="2500">
        <f t="shared" si="1"/>
        <v>51312</v>
      </c>
    </row>
    <row r="34" spans="1:21" ht="19.5" customHeight="1">
      <c r="A34" s="7086">
        <v>2013</v>
      </c>
      <c r="B34" s="2412" t="s">
        <v>2150</v>
      </c>
      <c r="C34" s="2416">
        <v>562</v>
      </c>
      <c r="D34" s="2415">
        <v>518</v>
      </c>
      <c r="E34" s="2416">
        <v>2949</v>
      </c>
      <c r="F34" s="2415">
        <v>3054</v>
      </c>
      <c r="G34" s="2416">
        <v>2915</v>
      </c>
      <c r="H34" s="2415">
        <v>3124</v>
      </c>
      <c r="I34" s="2416">
        <v>2535</v>
      </c>
      <c r="J34" s="2415">
        <v>2580</v>
      </c>
      <c r="K34" s="2416">
        <v>2035</v>
      </c>
      <c r="L34" s="2415">
        <v>1831</v>
      </c>
      <c r="M34" s="2416">
        <v>1679</v>
      </c>
      <c r="N34" s="2415">
        <v>1329</v>
      </c>
      <c r="O34" s="2416">
        <v>2361</v>
      </c>
      <c r="P34" s="2415">
        <v>1307</v>
      </c>
      <c r="Q34" s="2416">
        <v>40</v>
      </c>
      <c r="R34" s="2415">
        <v>12</v>
      </c>
      <c r="S34" s="2486">
        <f t="shared" si="2"/>
        <v>15076</v>
      </c>
      <c r="T34" s="2487">
        <f t="shared" si="2"/>
        <v>13755</v>
      </c>
      <c r="U34" s="2488">
        <f t="shared" si="1"/>
        <v>28831</v>
      </c>
    </row>
    <row r="35" spans="1:21" ht="19.5" customHeight="1">
      <c r="A35" s="7087"/>
      <c r="B35" s="2422" t="s">
        <v>2151</v>
      </c>
      <c r="C35" s="2426">
        <v>1031</v>
      </c>
      <c r="D35" s="2425">
        <v>546</v>
      </c>
      <c r="E35" s="2426">
        <v>5363</v>
      </c>
      <c r="F35" s="2425">
        <v>3351</v>
      </c>
      <c r="G35" s="2426">
        <v>4914</v>
      </c>
      <c r="H35" s="2425">
        <v>3146</v>
      </c>
      <c r="I35" s="2426">
        <v>3913</v>
      </c>
      <c r="J35" s="2425">
        <v>2298</v>
      </c>
      <c r="K35" s="2426">
        <v>2808</v>
      </c>
      <c r="L35" s="2425">
        <v>1501</v>
      </c>
      <c r="M35" s="2426">
        <v>2063</v>
      </c>
      <c r="N35" s="2425">
        <v>1085</v>
      </c>
      <c r="O35" s="2426">
        <v>2678</v>
      </c>
      <c r="P35" s="2425">
        <v>962</v>
      </c>
      <c r="Q35" s="2426">
        <v>34</v>
      </c>
      <c r="R35" s="2425">
        <v>16</v>
      </c>
      <c r="S35" s="2489">
        <f t="shared" si="2"/>
        <v>22804</v>
      </c>
      <c r="T35" s="2490">
        <f t="shared" si="2"/>
        <v>12905</v>
      </c>
      <c r="U35" s="2491">
        <f t="shared" si="1"/>
        <v>35709</v>
      </c>
    </row>
    <row r="36" spans="1:21" ht="19.5" customHeight="1" thickBot="1">
      <c r="A36" s="7100"/>
      <c r="B36" s="2463" t="s">
        <v>2152</v>
      </c>
      <c r="C36" s="2454">
        <v>2086</v>
      </c>
      <c r="D36" s="2464">
        <v>1143</v>
      </c>
      <c r="E36" s="2454">
        <v>8181</v>
      </c>
      <c r="F36" s="2464">
        <v>4606</v>
      </c>
      <c r="G36" s="2454">
        <v>10352</v>
      </c>
      <c r="H36" s="2464">
        <v>4471</v>
      </c>
      <c r="I36" s="2454">
        <v>8033</v>
      </c>
      <c r="J36" s="2464">
        <v>3357</v>
      </c>
      <c r="K36" s="2454">
        <v>5750</v>
      </c>
      <c r="L36" s="2464">
        <v>2505</v>
      </c>
      <c r="M36" s="2454">
        <v>4147</v>
      </c>
      <c r="N36" s="2464">
        <v>1882</v>
      </c>
      <c r="O36" s="2454">
        <v>4687</v>
      </c>
      <c r="P36" s="2464">
        <v>1586</v>
      </c>
      <c r="Q36" s="2454">
        <v>75</v>
      </c>
      <c r="R36" s="2464">
        <v>14</v>
      </c>
      <c r="S36" s="2501">
        <f t="shared" si="2"/>
        <v>43311</v>
      </c>
      <c r="T36" s="2502">
        <f t="shared" si="2"/>
        <v>19564</v>
      </c>
      <c r="U36" s="2503">
        <f t="shared" si="1"/>
        <v>62875</v>
      </c>
    </row>
    <row r="37" spans="1:21" ht="15.95" customHeight="1" thickTop="1">
      <c r="A37" s="2466"/>
      <c r="B37" s="2467"/>
      <c r="C37" s="2468"/>
      <c r="D37" s="2468"/>
      <c r="E37" s="2468"/>
      <c r="F37" s="2468"/>
      <c r="G37" s="2468"/>
      <c r="H37" s="2468"/>
      <c r="I37" s="2468"/>
      <c r="J37" s="2468"/>
      <c r="K37" s="2468"/>
      <c r="L37" s="2468"/>
      <c r="M37" s="2468"/>
      <c r="N37" s="2468"/>
      <c r="O37" s="2468"/>
      <c r="P37" s="2468"/>
      <c r="Q37" s="2468"/>
      <c r="R37" s="2468"/>
      <c r="S37" s="2504"/>
      <c r="T37" s="2504"/>
      <c r="U37" s="2504"/>
    </row>
    <row r="38" spans="1:21" ht="14.1" customHeight="1">
      <c r="A38" s="7098" t="s">
        <v>2169</v>
      </c>
      <c r="B38" s="7098"/>
      <c r="C38" s="7098"/>
      <c r="D38" s="7098"/>
      <c r="E38" s="7098"/>
      <c r="F38" s="7098"/>
      <c r="G38" s="7098"/>
      <c r="H38" s="7098"/>
      <c r="I38" s="7098"/>
      <c r="J38" s="7098"/>
      <c r="K38" s="2471"/>
      <c r="L38" s="2471"/>
      <c r="M38" s="2505"/>
      <c r="N38" s="2505"/>
      <c r="O38" s="2471"/>
      <c r="U38" s="2406"/>
    </row>
    <row r="39" spans="1:21" ht="14.1" customHeight="1">
      <c r="A39" s="7098" t="s">
        <v>2165</v>
      </c>
      <c r="B39" s="7098"/>
      <c r="C39" s="7098"/>
      <c r="D39" s="7098"/>
      <c r="E39" s="7098"/>
      <c r="F39" s="7098"/>
      <c r="G39" s="7098"/>
      <c r="H39" s="7098"/>
      <c r="I39" s="7098"/>
      <c r="J39" s="2484"/>
      <c r="K39" s="2471"/>
      <c r="L39" s="2471"/>
      <c r="M39" s="2505"/>
      <c r="N39" s="2505"/>
      <c r="O39" s="2471"/>
      <c r="U39" s="2406"/>
    </row>
    <row r="40" spans="1:21" ht="14.1" customHeight="1">
      <c r="A40" s="7098" t="s">
        <v>2158</v>
      </c>
      <c r="B40" s="7098"/>
      <c r="C40" s="7098"/>
      <c r="D40" s="7098"/>
      <c r="E40" s="7098"/>
      <c r="F40" s="7098"/>
      <c r="G40" s="7098"/>
      <c r="H40" s="7098"/>
      <c r="I40" s="7098"/>
      <c r="J40" s="7098"/>
      <c r="K40" s="7098"/>
      <c r="L40" s="2506"/>
      <c r="M40" s="2506"/>
      <c r="N40" s="2506"/>
      <c r="O40" s="2506"/>
      <c r="U40" s="2406"/>
    </row>
    <row r="41" spans="1:21" ht="14.1" customHeight="1">
      <c r="A41" s="7099" t="s">
        <v>2159</v>
      </c>
      <c r="B41" s="7099"/>
      <c r="C41" s="7099"/>
      <c r="D41" s="7099"/>
      <c r="E41" s="7099"/>
      <c r="F41" s="7099"/>
      <c r="G41" s="7099"/>
      <c r="H41" s="7099"/>
      <c r="I41" s="7099"/>
      <c r="J41" s="7099"/>
    </row>
    <row r="43" spans="1:21" s="2271" customFormat="1"/>
    <row r="44" spans="1:21" s="2271" customFormat="1" ht="21.75" customHeight="1">
      <c r="D44" s="2355" t="s">
        <v>3</v>
      </c>
    </row>
    <row r="45" spans="1:21" s="2271" customFormat="1"/>
    <row r="46" spans="1:21">
      <c r="C46" s="2406"/>
      <c r="D46" s="2406"/>
      <c r="E46" s="2406"/>
      <c r="F46" s="2406"/>
      <c r="G46" s="2406"/>
      <c r="H46" s="2406"/>
      <c r="I46" s="2406"/>
      <c r="J46" s="2406"/>
      <c r="K46" s="2406"/>
      <c r="L46" s="2406"/>
      <c r="M46" s="2406"/>
      <c r="N46" s="2406"/>
      <c r="O46" s="2406"/>
      <c r="P46" s="2406"/>
      <c r="Q46" s="2406"/>
      <c r="R46" s="2406"/>
      <c r="S46" s="2406"/>
      <c r="T46" s="2406"/>
      <c r="U46" s="2406"/>
    </row>
    <row r="50" spans="9:15">
      <c r="I50" s="2507"/>
      <c r="J50" s="2507"/>
      <c r="K50" s="2507"/>
      <c r="L50" s="2507"/>
      <c r="M50" s="2507"/>
    </row>
    <row r="53" spans="9:15">
      <c r="J53" s="2507"/>
      <c r="K53" s="2507"/>
      <c r="L53" s="2507"/>
      <c r="M53" s="2507"/>
      <c r="N53" s="2507"/>
      <c r="O53" s="2507"/>
    </row>
  </sheetData>
  <mergeCells count="29">
    <mergeCell ref="A41:J41"/>
    <mergeCell ref="A28:A30"/>
    <mergeCell ref="A31:A33"/>
    <mergeCell ref="A34:A36"/>
    <mergeCell ref="A38:J38"/>
    <mergeCell ref="A39:I39"/>
    <mergeCell ref="A40:K40"/>
    <mergeCell ref="A25:A27"/>
    <mergeCell ref="K5:L5"/>
    <mergeCell ref="M5:N5"/>
    <mergeCell ref="O5:P5"/>
    <mergeCell ref="Q5:R5"/>
    <mergeCell ref="A10:A12"/>
    <mergeCell ref="A13:A15"/>
    <mergeCell ref="A16:A18"/>
    <mergeCell ref="A19:A21"/>
    <mergeCell ref="A22:A24"/>
    <mergeCell ref="S5:U5"/>
    <mergeCell ref="A7:A9"/>
    <mergeCell ref="T1:U1"/>
    <mergeCell ref="A2:U2"/>
    <mergeCell ref="A3:U3"/>
    <mergeCell ref="A4:A6"/>
    <mergeCell ref="B4:B6"/>
    <mergeCell ref="C4:U4"/>
    <mergeCell ref="C5:D5"/>
    <mergeCell ref="E5:F5"/>
    <mergeCell ref="G5:H5"/>
    <mergeCell ref="I5:J5"/>
  </mergeCells>
  <hyperlinks>
    <hyperlink ref="A1" r:id="rId1"/>
  </hyperlinks>
  <pageMargins left="0.70866141732283472" right="0.70866141732283472" top="0.74803149606299213" bottom="0.74803149606299213" header="0.31496062992125984" footer="0.31496062992125984"/>
  <pageSetup paperSize="9" scale="64" fitToHeight="0" orientation="landscape" r:id="rId2"/>
  <headerFooter alignWithMargins="0">
    <oddFooter>&amp;R140</oddFooter>
  </headerFooter>
  <drawing r:id="rId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38">
    <pageSetUpPr fitToPage="1"/>
  </sheetPr>
  <dimension ref="A1:U46"/>
  <sheetViews>
    <sheetView view="pageBreakPreview" zoomScale="60" zoomScaleNormal="100" workbookViewId="0">
      <selection activeCell="H15" sqref="H15"/>
    </sheetView>
  </sheetViews>
  <sheetFormatPr defaultRowHeight="12.75"/>
  <cols>
    <col min="1" max="1" width="9.140625" style="2406"/>
    <col min="2" max="2" width="11.5703125" style="2406" customWidth="1"/>
    <col min="3" max="21" width="9.7109375" style="2472" customWidth="1"/>
    <col min="22" max="257" width="9.140625" style="2406"/>
    <col min="258" max="258" width="11.5703125" style="2406" customWidth="1"/>
    <col min="259" max="513" width="9.140625" style="2406"/>
    <col min="514" max="514" width="11.5703125" style="2406" customWidth="1"/>
    <col min="515" max="769" width="9.140625" style="2406"/>
    <col min="770" max="770" width="11.5703125" style="2406" customWidth="1"/>
    <col min="771" max="1025" width="9.140625" style="2406"/>
    <col min="1026" max="1026" width="11.5703125" style="2406" customWidth="1"/>
    <col min="1027" max="1281" width="9.140625" style="2406"/>
    <col min="1282" max="1282" width="11.5703125" style="2406" customWidth="1"/>
    <col min="1283" max="1537" width="9.140625" style="2406"/>
    <col min="1538" max="1538" width="11.5703125" style="2406" customWidth="1"/>
    <col min="1539" max="1793" width="9.140625" style="2406"/>
    <col min="1794" max="1794" width="11.5703125" style="2406" customWidth="1"/>
    <col min="1795" max="2049" width="9.140625" style="2406"/>
    <col min="2050" max="2050" width="11.5703125" style="2406" customWidth="1"/>
    <col min="2051" max="2305" width="9.140625" style="2406"/>
    <col min="2306" max="2306" width="11.5703125" style="2406" customWidth="1"/>
    <col min="2307" max="2561" width="9.140625" style="2406"/>
    <col min="2562" max="2562" width="11.5703125" style="2406" customWidth="1"/>
    <col min="2563" max="2817" width="9.140625" style="2406"/>
    <col min="2818" max="2818" width="11.5703125" style="2406" customWidth="1"/>
    <col min="2819" max="3073" width="9.140625" style="2406"/>
    <col min="3074" max="3074" width="11.5703125" style="2406" customWidth="1"/>
    <col min="3075" max="3329" width="9.140625" style="2406"/>
    <col min="3330" max="3330" width="11.5703125" style="2406" customWidth="1"/>
    <col min="3331" max="3585" width="9.140625" style="2406"/>
    <col min="3586" max="3586" width="11.5703125" style="2406" customWidth="1"/>
    <col min="3587" max="3841" width="9.140625" style="2406"/>
    <col min="3842" max="3842" width="11.5703125" style="2406" customWidth="1"/>
    <col min="3843" max="4097" width="9.140625" style="2406"/>
    <col min="4098" max="4098" width="11.5703125" style="2406" customWidth="1"/>
    <col min="4099" max="4353" width="9.140625" style="2406"/>
    <col min="4354" max="4354" width="11.5703125" style="2406" customWidth="1"/>
    <col min="4355" max="4609" width="9.140625" style="2406"/>
    <col min="4610" max="4610" width="11.5703125" style="2406" customWidth="1"/>
    <col min="4611" max="4865" width="9.140625" style="2406"/>
    <col min="4866" max="4866" width="11.5703125" style="2406" customWidth="1"/>
    <col min="4867" max="5121" width="9.140625" style="2406"/>
    <col min="5122" max="5122" width="11.5703125" style="2406" customWidth="1"/>
    <col min="5123" max="5377" width="9.140625" style="2406"/>
    <col min="5378" max="5378" width="11.5703125" style="2406" customWidth="1"/>
    <col min="5379" max="5633" width="9.140625" style="2406"/>
    <col min="5634" max="5634" width="11.5703125" style="2406" customWidth="1"/>
    <col min="5635" max="5889" width="9.140625" style="2406"/>
    <col min="5890" max="5890" width="11.5703125" style="2406" customWidth="1"/>
    <col min="5891" max="6145" width="9.140625" style="2406"/>
    <col min="6146" max="6146" width="11.5703125" style="2406" customWidth="1"/>
    <col min="6147" max="6401" width="9.140625" style="2406"/>
    <col min="6402" max="6402" width="11.5703125" style="2406" customWidth="1"/>
    <col min="6403" max="6657" width="9.140625" style="2406"/>
    <col min="6658" max="6658" width="11.5703125" style="2406" customWidth="1"/>
    <col min="6659" max="6913" width="9.140625" style="2406"/>
    <col min="6914" max="6914" width="11.5703125" style="2406" customWidth="1"/>
    <col min="6915" max="7169" width="9.140625" style="2406"/>
    <col min="7170" max="7170" width="11.5703125" style="2406" customWidth="1"/>
    <col min="7171" max="7425" width="9.140625" style="2406"/>
    <col min="7426" max="7426" width="11.5703125" style="2406" customWidth="1"/>
    <col min="7427" max="7681" width="9.140625" style="2406"/>
    <col min="7682" max="7682" width="11.5703125" style="2406" customWidth="1"/>
    <col min="7683" max="7937" width="9.140625" style="2406"/>
    <col min="7938" max="7938" width="11.5703125" style="2406" customWidth="1"/>
    <col min="7939" max="8193" width="9.140625" style="2406"/>
    <col min="8194" max="8194" width="11.5703125" style="2406" customWidth="1"/>
    <col min="8195" max="8449" width="9.140625" style="2406"/>
    <col min="8450" max="8450" width="11.5703125" style="2406" customWidth="1"/>
    <col min="8451" max="8705" width="9.140625" style="2406"/>
    <col min="8706" max="8706" width="11.5703125" style="2406" customWidth="1"/>
    <col min="8707" max="8961" width="9.140625" style="2406"/>
    <col min="8962" max="8962" width="11.5703125" style="2406" customWidth="1"/>
    <col min="8963" max="9217" width="9.140625" style="2406"/>
    <col min="9218" max="9218" width="11.5703125" style="2406" customWidth="1"/>
    <col min="9219" max="9473" width="9.140625" style="2406"/>
    <col min="9474" max="9474" width="11.5703125" style="2406" customWidth="1"/>
    <col min="9475" max="9729" width="9.140625" style="2406"/>
    <col min="9730" max="9730" width="11.5703125" style="2406" customWidth="1"/>
    <col min="9731" max="9985" width="9.140625" style="2406"/>
    <col min="9986" max="9986" width="11.5703125" style="2406" customWidth="1"/>
    <col min="9987" max="10241" width="9.140625" style="2406"/>
    <col min="10242" max="10242" width="11.5703125" style="2406" customWidth="1"/>
    <col min="10243" max="10497" width="9.140625" style="2406"/>
    <col min="10498" max="10498" width="11.5703125" style="2406" customWidth="1"/>
    <col min="10499" max="10753" width="9.140625" style="2406"/>
    <col min="10754" max="10754" width="11.5703125" style="2406" customWidth="1"/>
    <col min="10755" max="11009" width="9.140625" style="2406"/>
    <col min="11010" max="11010" width="11.5703125" style="2406" customWidth="1"/>
    <col min="11011" max="11265" width="9.140625" style="2406"/>
    <col min="11266" max="11266" width="11.5703125" style="2406" customWidth="1"/>
    <col min="11267" max="11521" width="9.140625" style="2406"/>
    <col min="11522" max="11522" width="11.5703125" style="2406" customWidth="1"/>
    <col min="11523" max="11777" width="9.140625" style="2406"/>
    <col min="11778" max="11778" width="11.5703125" style="2406" customWidth="1"/>
    <col min="11779" max="12033" width="9.140625" style="2406"/>
    <col min="12034" max="12034" width="11.5703125" style="2406" customWidth="1"/>
    <col min="12035" max="12289" width="9.140625" style="2406"/>
    <col min="12290" max="12290" width="11.5703125" style="2406" customWidth="1"/>
    <col min="12291" max="12545" width="9.140625" style="2406"/>
    <col min="12546" max="12546" width="11.5703125" style="2406" customWidth="1"/>
    <col min="12547" max="12801" width="9.140625" style="2406"/>
    <col min="12802" max="12802" width="11.5703125" style="2406" customWidth="1"/>
    <col min="12803" max="13057" width="9.140625" style="2406"/>
    <col min="13058" max="13058" width="11.5703125" style="2406" customWidth="1"/>
    <col min="13059" max="13313" width="9.140625" style="2406"/>
    <col min="13314" max="13314" width="11.5703125" style="2406" customWidth="1"/>
    <col min="13315" max="13569" width="9.140625" style="2406"/>
    <col min="13570" max="13570" width="11.5703125" style="2406" customWidth="1"/>
    <col min="13571" max="13825" width="9.140625" style="2406"/>
    <col min="13826" max="13826" width="11.5703125" style="2406" customWidth="1"/>
    <col min="13827" max="14081" width="9.140625" style="2406"/>
    <col min="14082" max="14082" width="11.5703125" style="2406" customWidth="1"/>
    <col min="14083" max="14337" width="9.140625" style="2406"/>
    <col min="14338" max="14338" width="11.5703125" style="2406" customWidth="1"/>
    <col min="14339" max="14593" width="9.140625" style="2406"/>
    <col min="14594" max="14594" width="11.5703125" style="2406" customWidth="1"/>
    <col min="14595" max="14849" width="9.140625" style="2406"/>
    <col min="14850" max="14850" width="11.5703125" style="2406" customWidth="1"/>
    <col min="14851" max="15105" width="9.140625" style="2406"/>
    <col min="15106" max="15106" width="11.5703125" style="2406" customWidth="1"/>
    <col min="15107" max="15361" width="9.140625" style="2406"/>
    <col min="15362" max="15362" width="11.5703125" style="2406" customWidth="1"/>
    <col min="15363" max="15617" width="9.140625" style="2406"/>
    <col min="15618" max="15618" width="11.5703125" style="2406" customWidth="1"/>
    <col min="15619" max="15873" width="9.140625" style="2406"/>
    <col min="15874" max="15874" width="11.5703125" style="2406" customWidth="1"/>
    <col min="15875" max="16129" width="9.140625" style="2406"/>
    <col min="16130" max="16130" width="11.5703125" style="2406" customWidth="1"/>
    <col min="16131" max="16384" width="9.140625" style="2406"/>
  </cols>
  <sheetData>
    <row r="1" spans="1:21" s="2269" customFormat="1" ht="15" thickBot="1">
      <c r="A1" s="2268" t="s">
        <v>0</v>
      </c>
      <c r="T1" s="7072" t="s">
        <v>1</v>
      </c>
      <c r="U1" s="7072"/>
    </row>
    <row r="2" spans="1:21" ht="16.5" customHeight="1" thickTop="1" thickBot="1">
      <c r="A2" s="7073" t="s">
        <v>2180</v>
      </c>
      <c r="B2" s="7074"/>
      <c r="C2" s="7074"/>
      <c r="D2" s="7074"/>
      <c r="E2" s="7074"/>
      <c r="F2" s="7074"/>
      <c r="G2" s="7074"/>
      <c r="H2" s="7074"/>
      <c r="I2" s="7074"/>
      <c r="J2" s="7074"/>
      <c r="K2" s="7074"/>
      <c r="L2" s="7074"/>
      <c r="M2" s="7074"/>
      <c r="N2" s="7074"/>
      <c r="O2" s="7074"/>
      <c r="P2" s="7074"/>
      <c r="Q2" s="7074"/>
      <c r="R2" s="7074"/>
      <c r="S2" s="7074"/>
      <c r="T2" s="7074"/>
      <c r="U2" s="7075"/>
    </row>
    <row r="3" spans="1:21" ht="34.5" customHeight="1" thickBot="1">
      <c r="A3" s="7076" t="s">
        <v>2170</v>
      </c>
      <c r="B3" s="7115"/>
      <c r="C3" s="7115"/>
      <c r="D3" s="7115"/>
      <c r="E3" s="7115"/>
      <c r="F3" s="7115"/>
      <c r="G3" s="7115"/>
      <c r="H3" s="7115"/>
      <c r="I3" s="7115"/>
      <c r="J3" s="7115"/>
      <c r="K3" s="7115"/>
      <c r="L3" s="7115"/>
      <c r="M3" s="7115"/>
      <c r="N3" s="7115"/>
      <c r="O3" s="7115"/>
      <c r="P3" s="7115"/>
      <c r="Q3" s="7115"/>
      <c r="R3" s="7115"/>
      <c r="S3" s="7115"/>
      <c r="T3" s="7115"/>
      <c r="U3" s="7116"/>
    </row>
    <row r="4" spans="1:21" ht="21.75" customHeight="1" thickBot="1">
      <c r="A4" s="7079" t="s">
        <v>7</v>
      </c>
      <c r="B4" s="7081" t="s">
        <v>2141</v>
      </c>
      <c r="C4" s="7115" t="s">
        <v>363</v>
      </c>
      <c r="D4" s="7115"/>
      <c r="E4" s="7115"/>
      <c r="F4" s="7115"/>
      <c r="G4" s="7115"/>
      <c r="H4" s="7115"/>
      <c r="I4" s="7115"/>
      <c r="J4" s="7115"/>
      <c r="K4" s="7115"/>
      <c r="L4" s="7115"/>
      <c r="M4" s="7115"/>
      <c r="N4" s="7115"/>
      <c r="O4" s="7115"/>
      <c r="P4" s="7115"/>
      <c r="Q4" s="7115"/>
      <c r="R4" s="7115"/>
      <c r="S4" s="7115"/>
      <c r="T4" s="7115"/>
      <c r="U4" s="7116"/>
    </row>
    <row r="5" spans="1:21" ht="19.5" customHeight="1" thickBot="1">
      <c r="A5" s="7117"/>
      <c r="B5" s="7082"/>
      <c r="C5" s="7119" t="s">
        <v>372</v>
      </c>
      <c r="D5" s="7120"/>
      <c r="E5" s="7121" t="s">
        <v>373</v>
      </c>
      <c r="F5" s="7120"/>
      <c r="G5" s="7121" t="s">
        <v>374</v>
      </c>
      <c r="H5" s="7120"/>
      <c r="I5" s="7121" t="s">
        <v>375</v>
      </c>
      <c r="J5" s="7120"/>
      <c r="K5" s="7121" t="s">
        <v>376</v>
      </c>
      <c r="L5" s="7120"/>
      <c r="M5" s="7121" t="s">
        <v>377</v>
      </c>
      <c r="N5" s="7120"/>
      <c r="O5" s="7121" t="s">
        <v>2167</v>
      </c>
      <c r="P5" s="7120"/>
      <c r="Q5" s="7121" t="s">
        <v>2168</v>
      </c>
      <c r="R5" s="7120"/>
      <c r="S5" s="7112" t="s">
        <v>78</v>
      </c>
      <c r="T5" s="7113"/>
      <c r="U5" s="7114"/>
    </row>
    <row r="6" spans="1:21" ht="21.75" customHeight="1" thickBot="1">
      <c r="A6" s="7080"/>
      <c r="B6" s="7118"/>
      <c r="C6" s="2473" t="s">
        <v>364</v>
      </c>
      <c r="D6" s="2475" t="s">
        <v>366</v>
      </c>
      <c r="E6" s="2476" t="s">
        <v>364</v>
      </c>
      <c r="F6" s="2475" t="s">
        <v>366</v>
      </c>
      <c r="G6" s="2476" t="s">
        <v>364</v>
      </c>
      <c r="H6" s="2475" t="s">
        <v>366</v>
      </c>
      <c r="I6" s="2476" t="s">
        <v>364</v>
      </c>
      <c r="J6" s="2475" t="s">
        <v>366</v>
      </c>
      <c r="K6" s="2476" t="s">
        <v>364</v>
      </c>
      <c r="L6" s="2475" t="s">
        <v>366</v>
      </c>
      <c r="M6" s="2476" t="s">
        <v>364</v>
      </c>
      <c r="N6" s="2475" t="s">
        <v>366</v>
      </c>
      <c r="O6" s="2476" t="s">
        <v>364</v>
      </c>
      <c r="P6" s="2475" t="s">
        <v>366</v>
      </c>
      <c r="Q6" s="2476" t="s">
        <v>364</v>
      </c>
      <c r="R6" s="2475" t="s">
        <v>366</v>
      </c>
      <c r="S6" s="2476" t="s">
        <v>364</v>
      </c>
      <c r="T6" s="2474" t="s">
        <v>366</v>
      </c>
      <c r="U6" s="2485" t="s">
        <v>78</v>
      </c>
    </row>
    <row r="7" spans="1:21" ht="18.95" customHeight="1">
      <c r="A7" s="7093">
        <v>2004</v>
      </c>
      <c r="B7" s="2478" t="s">
        <v>2150</v>
      </c>
      <c r="C7" s="2416">
        <v>230</v>
      </c>
      <c r="D7" s="2415">
        <v>151</v>
      </c>
      <c r="E7" s="2416">
        <v>1117</v>
      </c>
      <c r="F7" s="2415">
        <v>659</v>
      </c>
      <c r="G7" s="2416">
        <v>1243</v>
      </c>
      <c r="H7" s="2415">
        <v>474</v>
      </c>
      <c r="I7" s="2416">
        <v>821</v>
      </c>
      <c r="J7" s="2415">
        <v>250</v>
      </c>
      <c r="K7" s="2416">
        <v>616</v>
      </c>
      <c r="L7" s="2415">
        <v>207</v>
      </c>
      <c r="M7" s="2416">
        <v>449</v>
      </c>
      <c r="N7" s="2415">
        <v>167</v>
      </c>
      <c r="O7" s="2416">
        <v>345</v>
      </c>
      <c r="P7" s="2415">
        <v>115</v>
      </c>
      <c r="Q7" s="2416">
        <v>4</v>
      </c>
      <c r="R7" s="2415">
        <v>2</v>
      </c>
      <c r="S7" s="2486">
        <f>C7+E7+G7+I7+K7+M7+O7+Q7</f>
        <v>4825</v>
      </c>
      <c r="T7" s="2487">
        <f>D7+F7+H7+J7+L7+N7+P7+R7</f>
        <v>2025</v>
      </c>
      <c r="U7" s="2488">
        <f>SUM(C7:R7)</f>
        <v>6850</v>
      </c>
    </row>
    <row r="8" spans="1:21" ht="18.95" customHeight="1">
      <c r="A8" s="7094"/>
      <c r="B8" s="2458" t="s">
        <v>2151</v>
      </c>
      <c r="C8" s="2426">
        <v>288</v>
      </c>
      <c r="D8" s="2425">
        <v>192</v>
      </c>
      <c r="E8" s="2426">
        <v>2555</v>
      </c>
      <c r="F8" s="2425">
        <v>772</v>
      </c>
      <c r="G8" s="2426">
        <v>2656</v>
      </c>
      <c r="H8" s="2425">
        <v>514</v>
      </c>
      <c r="I8" s="2426">
        <v>1481</v>
      </c>
      <c r="J8" s="2425">
        <v>218</v>
      </c>
      <c r="K8" s="2426">
        <v>984</v>
      </c>
      <c r="L8" s="2425">
        <v>107</v>
      </c>
      <c r="M8" s="2426">
        <v>566</v>
      </c>
      <c r="N8" s="2425">
        <v>60</v>
      </c>
      <c r="O8" s="2426">
        <v>393</v>
      </c>
      <c r="P8" s="2425">
        <v>35</v>
      </c>
      <c r="Q8" s="2426">
        <v>6</v>
      </c>
      <c r="R8" s="2425">
        <v>2</v>
      </c>
      <c r="S8" s="2489">
        <f t="shared" ref="S8:T23" si="0">C8+E8+G8+I8+K8+M8+O8+Q8</f>
        <v>8929</v>
      </c>
      <c r="T8" s="2490">
        <f t="shared" si="0"/>
        <v>1900</v>
      </c>
      <c r="U8" s="2491">
        <f t="shared" ref="U8:U36" si="1">SUM(C8:R8)</f>
        <v>10829</v>
      </c>
    </row>
    <row r="9" spans="1:21" ht="18.95" customHeight="1" thickBot="1">
      <c r="A9" s="7095"/>
      <c r="B9" s="2479" t="s">
        <v>2152</v>
      </c>
      <c r="C9" s="2436">
        <v>432</v>
      </c>
      <c r="D9" s="2435">
        <v>152</v>
      </c>
      <c r="E9" s="2436">
        <v>3120</v>
      </c>
      <c r="F9" s="2435">
        <v>697</v>
      </c>
      <c r="G9" s="2436">
        <v>3390</v>
      </c>
      <c r="H9" s="2435">
        <v>458</v>
      </c>
      <c r="I9" s="2436">
        <v>1937</v>
      </c>
      <c r="J9" s="2435">
        <v>186</v>
      </c>
      <c r="K9" s="2436">
        <v>1179</v>
      </c>
      <c r="L9" s="2435">
        <v>79</v>
      </c>
      <c r="M9" s="2436">
        <v>935</v>
      </c>
      <c r="N9" s="2435">
        <v>75</v>
      </c>
      <c r="O9" s="2436">
        <v>617</v>
      </c>
      <c r="P9" s="2435">
        <v>45</v>
      </c>
      <c r="Q9" s="2436">
        <v>4</v>
      </c>
      <c r="R9" s="2435">
        <v>0</v>
      </c>
      <c r="S9" s="2492">
        <f t="shared" si="0"/>
        <v>11614</v>
      </c>
      <c r="T9" s="2493">
        <f t="shared" si="0"/>
        <v>1692</v>
      </c>
      <c r="U9" s="2494">
        <f t="shared" si="1"/>
        <v>13306</v>
      </c>
    </row>
    <row r="10" spans="1:21" ht="18.95" customHeight="1">
      <c r="A10" s="7093">
        <v>2005</v>
      </c>
      <c r="B10" s="2478" t="s">
        <v>2150</v>
      </c>
      <c r="C10" s="2416">
        <v>258</v>
      </c>
      <c r="D10" s="2415">
        <v>282</v>
      </c>
      <c r="E10" s="2416">
        <v>915</v>
      </c>
      <c r="F10" s="2415">
        <v>599</v>
      </c>
      <c r="G10" s="2416">
        <v>1081</v>
      </c>
      <c r="H10" s="2415">
        <v>504</v>
      </c>
      <c r="I10" s="2416">
        <v>779</v>
      </c>
      <c r="J10" s="2415">
        <v>324</v>
      </c>
      <c r="K10" s="2416">
        <v>551</v>
      </c>
      <c r="L10" s="2415">
        <v>261</v>
      </c>
      <c r="M10" s="2416">
        <v>498</v>
      </c>
      <c r="N10" s="2415">
        <v>205</v>
      </c>
      <c r="O10" s="2416">
        <v>343</v>
      </c>
      <c r="P10" s="2415">
        <v>134</v>
      </c>
      <c r="Q10" s="2416">
        <v>3</v>
      </c>
      <c r="R10" s="2415">
        <v>1</v>
      </c>
      <c r="S10" s="2486">
        <f t="shared" si="0"/>
        <v>4428</v>
      </c>
      <c r="T10" s="2487">
        <f t="shared" si="0"/>
        <v>2310</v>
      </c>
      <c r="U10" s="2488">
        <f t="shared" si="1"/>
        <v>6738</v>
      </c>
    </row>
    <row r="11" spans="1:21" ht="18.95" customHeight="1">
      <c r="A11" s="7094"/>
      <c r="B11" s="2458" t="s">
        <v>2151</v>
      </c>
      <c r="C11" s="2426">
        <v>330</v>
      </c>
      <c r="D11" s="2425">
        <v>143</v>
      </c>
      <c r="E11" s="2426">
        <v>1803</v>
      </c>
      <c r="F11" s="2425">
        <v>593</v>
      </c>
      <c r="G11" s="2426">
        <v>1855</v>
      </c>
      <c r="H11" s="2425">
        <v>463</v>
      </c>
      <c r="I11" s="2426">
        <v>1278</v>
      </c>
      <c r="J11" s="2425">
        <v>204</v>
      </c>
      <c r="K11" s="2426">
        <v>869</v>
      </c>
      <c r="L11" s="2425">
        <v>95</v>
      </c>
      <c r="M11" s="2426">
        <v>640</v>
      </c>
      <c r="N11" s="2425">
        <v>47</v>
      </c>
      <c r="O11" s="2426">
        <v>327</v>
      </c>
      <c r="P11" s="2425">
        <v>34</v>
      </c>
      <c r="Q11" s="2426">
        <v>6</v>
      </c>
      <c r="R11" s="2425">
        <v>2</v>
      </c>
      <c r="S11" s="2489">
        <f t="shared" si="0"/>
        <v>7108</v>
      </c>
      <c r="T11" s="2490">
        <f t="shared" si="0"/>
        <v>1581</v>
      </c>
      <c r="U11" s="2491">
        <f t="shared" si="1"/>
        <v>8689</v>
      </c>
    </row>
    <row r="12" spans="1:21" ht="18.95" customHeight="1" thickBot="1">
      <c r="A12" s="7095"/>
      <c r="B12" s="2479" t="s">
        <v>2152</v>
      </c>
      <c r="C12" s="2436">
        <v>426</v>
      </c>
      <c r="D12" s="2435">
        <v>240</v>
      </c>
      <c r="E12" s="2436">
        <v>1965</v>
      </c>
      <c r="F12" s="2435">
        <v>532</v>
      </c>
      <c r="G12" s="2436">
        <v>2302</v>
      </c>
      <c r="H12" s="2435">
        <v>367</v>
      </c>
      <c r="I12" s="2436">
        <v>1753</v>
      </c>
      <c r="J12" s="2435">
        <v>178</v>
      </c>
      <c r="K12" s="2436">
        <v>1141</v>
      </c>
      <c r="L12" s="2435">
        <v>105</v>
      </c>
      <c r="M12" s="2436">
        <v>849</v>
      </c>
      <c r="N12" s="2435">
        <v>78</v>
      </c>
      <c r="O12" s="2436">
        <v>424</v>
      </c>
      <c r="P12" s="2435">
        <v>62</v>
      </c>
      <c r="Q12" s="2436">
        <v>5</v>
      </c>
      <c r="R12" s="2435">
        <v>0</v>
      </c>
      <c r="S12" s="2492">
        <f t="shared" si="0"/>
        <v>8865</v>
      </c>
      <c r="T12" s="2493">
        <f t="shared" si="0"/>
        <v>1562</v>
      </c>
      <c r="U12" s="2494">
        <f t="shared" si="1"/>
        <v>10427</v>
      </c>
    </row>
    <row r="13" spans="1:21" ht="18.95" customHeight="1">
      <c r="A13" s="7093">
        <v>2006</v>
      </c>
      <c r="B13" s="2478" t="s">
        <v>2150</v>
      </c>
      <c r="C13" s="2416">
        <v>349</v>
      </c>
      <c r="D13" s="2415">
        <v>182</v>
      </c>
      <c r="E13" s="2416">
        <v>1560</v>
      </c>
      <c r="F13" s="2415">
        <v>814</v>
      </c>
      <c r="G13" s="2416">
        <v>1670</v>
      </c>
      <c r="H13" s="2415">
        <v>872</v>
      </c>
      <c r="I13" s="2416">
        <v>1078</v>
      </c>
      <c r="J13" s="2415">
        <v>562</v>
      </c>
      <c r="K13" s="2416">
        <v>727</v>
      </c>
      <c r="L13" s="2415">
        <v>379</v>
      </c>
      <c r="M13" s="2416">
        <v>551</v>
      </c>
      <c r="N13" s="2415">
        <v>287</v>
      </c>
      <c r="O13" s="2416">
        <v>392</v>
      </c>
      <c r="P13" s="2415">
        <v>204</v>
      </c>
      <c r="Q13" s="2416">
        <v>9</v>
      </c>
      <c r="R13" s="2415">
        <v>5</v>
      </c>
      <c r="S13" s="2486">
        <f t="shared" si="0"/>
        <v>6336</v>
      </c>
      <c r="T13" s="2487">
        <f t="shared" si="0"/>
        <v>3305</v>
      </c>
      <c r="U13" s="2488">
        <f t="shared" si="1"/>
        <v>9641</v>
      </c>
    </row>
    <row r="14" spans="1:21" ht="18.95" customHeight="1">
      <c r="A14" s="7094"/>
      <c r="B14" s="2458" t="s">
        <v>2151</v>
      </c>
      <c r="C14" s="2426">
        <v>474</v>
      </c>
      <c r="D14" s="2425">
        <v>105</v>
      </c>
      <c r="E14" s="2426">
        <v>2120</v>
      </c>
      <c r="F14" s="2425">
        <v>472</v>
      </c>
      <c r="G14" s="2426">
        <v>2269</v>
      </c>
      <c r="H14" s="2425">
        <v>505</v>
      </c>
      <c r="I14" s="2426">
        <v>1465</v>
      </c>
      <c r="J14" s="2425">
        <v>326</v>
      </c>
      <c r="K14" s="2426">
        <v>987</v>
      </c>
      <c r="L14" s="2425">
        <v>220</v>
      </c>
      <c r="M14" s="2426">
        <v>749</v>
      </c>
      <c r="N14" s="2425">
        <v>167</v>
      </c>
      <c r="O14" s="2426">
        <v>532</v>
      </c>
      <c r="P14" s="2425">
        <v>118</v>
      </c>
      <c r="Q14" s="2426">
        <v>13</v>
      </c>
      <c r="R14" s="2425">
        <v>3</v>
      </c>
      <c r="S14" s="2489">
        <f t="shared" si="0"/>
        <v>8609</v>
      </c>
      <c r="T14" s="2490">
        <f t="shared" si="0"/>
        <v>1916</v>
      </c>
      <c r="U14" s="2491">
        <f t="shared" si="1"/>
        <v>10525</v>
      </c>
    </row>
    <row r="15" spans="1:21" ht="18.95" customHeight="1" thickBot="1">
      <c r="A15" s="7095"/>
      <c r="B15" s="2479" t="s">
        <v>2152</v>
      </c>
      <c r="C15" s="2436">
        <v>537</v>
      </c>
      <c r="D15" s="2435">
        <v>95</v>
      </c>
      <c r="E15" s="2436">
        <v>2402</v>
      </c>
      <c r="F15" s="2435">
        <v>423</v>
      </c>
      <c r="G15" s="2436">
        <v>2571</v>
      </c>
      <c r="H15" s="2435">
        <v>453</v>
      </c>
      <c r="I15" s="2436">
        <v>1659</v>
      </c>
      <c r="J15" s="2435">
        <v>292</v>
      </c>
      <c r="K15" s="2436">
        <v>1119</v>
      </c>
      <c r="L15" s="2435">
        <v>197</v>
      </c>
      <c r="M15" s="2436">
        <v>849</v>
      </c>
      <c r="N15" s="2435">
        <v>150</v>
      </c>
      <c r="O15" s="2436">
        <v>603</v>
      </c>
      <c r="P15" s="2435">
        <v>106</v>
      </c>
      <c r="Q15" s="2436">
        <v>14</v>
      </c>
      <c r="R15" s="2435">
        <v>3</v>
      </c>
      <c r="S15" s="2492">
        <f t="shared" si="0"/>
        <v>9754</v>
      </c>
      <c r="T15" s="2493">
        <f t="shared" si="0"/>
        <v>1719</v>
      </c>
      <c r="U15" s="2494">
        <f t="shared" si="1"/>
        <v>11473</v>
      </c>
    </row>
    <row r="16" spans="1:21" ht="18.95" customHeight="1">
      <c r="A16" s="7094">
        <v>2007</v>
      </c>
      <c r="B16" s="2456" t="s">
        <v>2150</v>
      </c>
      <c r="C16" s="2445">
        <v>423</v>
      </c>
      <c r="D16" s="2444">
        <v>346</v>
      </c>
      <c r="E16" s="2445">
        <v>1406</v>
      </c>
      <c r="F16" s="2444">
        <v>1060</v>
      </c>
      <c r="G16" s="2445">
        <v>1619</v>
      </c>
      <c r="H16" s="2444">
        <v>1004</v>
      </c>
      <c r="I16" s="2445">
        <v>1237</v>
      </c>
      <c r="J16" s="2444">
        <v>634</v>
      </c>
      <c r="K16" s="2445">
        <v>997</v>
      </c>
      <c r="L16" s="2444">
        <v>510</v>
      </c>
      <c r="M16" s="2445">
        <v>818</v>
      </c>
      <c r="N16" s="2444">
        <v>361</v>
      </c>
      <c r="O16" s="2445">
        <v>955</v>
      </c>
      <c r="P16" s="2444">
        <v>298</v>
      </c>
      <c r="Q16" s="2445">
        <v>54</v>
      </c>
      <c r="R16" s="2444">
        <v>5</v>
      </c>
      <c r="S16" s="2495">
        <f t="shared" si="0"/>
        <v>7509</v>
      </c>
      <c r="T16" s="2496">
        <f t="shared" si="0"/>
        <v>4218</v>
      </c>
      <c r="U16" s="2497">
        <f t="shared" si="1"/>
        <v>11727</v>
      </c>
    </row>
    <row r="17" spans="1:21" ht="18.95" customHeight="1">
      <c r="A17" s="7094"/>
      <c r="B17" s="2458" t="s">
        <v>2151</v>
      </c>
      <c r="C17" s="2426">
        <v>894</v>
      </c>
      <c r="D17" s="2425">
        <v>236</v>
      </c>
      <c r="E17" s="2426">
        <v>2872</v>
      </c>
      <c r="F17" s="2425">
        <v>952</v>
      </c>
      <c r="G17" s="2426">
        <v>3173</v>
      </c>
      <c r="H17" s="2425">
        <v>725</v>
      </c>
      <c r="I17" s="2426">
        <v>2355</v>
      </c>
      <c r="J17" s="2425">
        <v>412</v>
      </c>
      <c r="K17" s="2426">
        <v>1827</v>
      </c>
      <c r="L17" s="2425">
        <v>296</v>
      </c>
      <c r="M17" s="2426">
        <v>1504</v>
      </c>
      <c r="N17" s="2425">
        <v>166</v>
      </c>
      <c r="O17" s="2426">
        <v>1148</v>
      </c>
      <c r="P17" s="2425">
        <v>142</v>
      </c>
      <c r="Q17" s="2426">
        <v>39</v>
      </c>
      <c r="R17" s="2425">
        <v>5</v>
      </c>
      <c r="S17" s="2489">
        <f t="shared" si="0"/>
        <v>13812</v>
      </c>
      <c r="T17" s="2490">
        <f t="shared" si="0"/>
        <v>2934</v>
      </c>
      <c r="U17" s="2491">
        <f t="shared" si="1"/>
        <v>16746</v>
      </c>
    </row>
    <row r="18" spans="1:21" ht="18.95" customHeight="1" thickBot="1">
      <c r="A18" s="7094"/>
      <c r="B18" s="2460" t="s">
        <v>2152</v>
      </c>
      <c r="C18" s="2452">
        <v>682</v>
      </c>
      <c r="D18" s="2451">
        <v>141</v>
      </c>
      <c r="E18" s="2452">
        <v>2630</v>
      </c>
      <c r="F18" s="2451">
        <v>522</v>
      </c>
      <c r="G18" s="2452">
        <v>2478</v>
      </c>
      <c r="H18" s="2451">
        <v>404</v>
      </c>
      <c r="I18" s="2452">
        <v>1731</v>
      </c>
      <c r="J18" s="2451">
        <v>262</v>
      </c>
      <c r="K18" s="2452">
        <v>1262</v>
      </c>
      <c r="L18" s="2451">
        <v>171</v>
      </c>
      <c r="M18" s="2452">
        <v>907</v>
      </c>
      <c r="N18" s="2451">
        <v>106</v>
      </c>
      <c r="O18" s="2452">
        <v>1053</v>
      </c>
      <c r="P18" s="2451">
        <v>135</v>
      </c>
      <c r="Q18" s="2452">
        <v>35</v>
      </c>
      <c r="R18" s="2451">
        <v>3</v>
      </c>
      <c r="S18" s="2498">
        <f t="shared" si="0"/>
        <v>10778</v>
      </c>
      <c r="T18" s="2499">
        <f t="shared" si="0"/>
        <v>1744</v>
      </c>
      <c r="U18" s="2500">
        <f t="shared" si="1"/>
        <v>12522</v>
      </c>
    </row>
    <row r="19" spans="1:21" ht="18.95" customHeight="1">
      <c r="A19" s="7086">
        <v>2008</v>
      </c>
      <c r="B19" s="2412" t="s">
        <v>2150</v>
      </c>
      <c r="C19" s="2416">
        <v>573</v>
      </c>
      <c r="D19" s="2415">
        <v>421</v>
      </c>
      <c r="E19" s="2416">
        <v>2486</v>
      </c>
      <c r="F19" s="2415">
        <v>1855</v>
      </c>
      <c r="G19" s="2416">
        <v>3179</v>
      </c>
      <c r="H19" s="2415">
        <v>1770</v>
      </c>
      <c r="I19" s="2416">
        <v>2284</v>
      </c>
      <c r="J19" s="2415">
        <v>1188</v>
      </c>
      <c r="K19" s="2416">
        <v>1890</v>
      </c>
      <c r="L19" s="2415">
        <v>877</v>
      </c>
      <c r="M19" s="2416">
        <v>1477</v>
      </c>
      <c r="N19" s="2415">
        <v>596</v>
      </c>
      <c r="O19" s="2416">
        <v>1560</v>
      </c>
      <c r="P19" s="2415">
        <v>566</v>
      </c>
      <c r="Q19" s="2416">
        <v>63</v>
      </c>
      <c r="R19" s="2415">
        <v>22</v>
      </c>
      <c r="S19" s="2486">
        <f t="shared" si="0"/>
        <v>13512</v>
      </c>
      <c r="T19" s="2487">
        <f t="shared" si="0"/>
        <v>7295</v>
      </c>
      <c r="U19" s="2488">
        <f t="shared" si="1"/>
        <v>20807</v>
      </c>
    </row>
    <row r="20" spans="1:21" ht="18.95" customHeight="1">
      <c r="A20" s="7087"/>
      <c r="B20" s="2422" t="s">
        <v>2151</v>
      </c>
      <c r="C20" s="2426">
        <v>1023</v>
      </c>
      <c r="D20" s="2425">
        <v>373</v>
      </c>
      <c r="E20" s="2426">
        <v>4663</v>
      </c>
      <c r="F20" s="2425">
        <v>1597</v>
      </c>
      <c r="G20" s="2426">
        <v>5187</v>
      </c>
      <c r="H20" s="2425">
        <v>1324</v>
      </c>
      <c r="I20" s="2426">
        <v>3461</v>
      </c>
      <c r="J20" s="2425">
        <v>630</v>
      </c>
      <c r="K20" s="2426">
        <v>2493</v>
      </c>
      <c r="L20" s="2425">
        <v>377</v>
      </c>
      <c r="M20" s="2426">
        <v>1806</v>
      </c>
      <c r="N20" s="2425">
        <v>254</v>
      </c>
      <c r="O20" s="2426">
        <v>2073</v>
      </c>
      <c r="P20" s="2425">
        <v>285</v>
      </c>
      <c r="Q20" s="2426">
        <v>114</v>
      </c>
      <c r="R20" s="2425">
        <v>11</v>
      </c>
      <c r="S20" s="2489">
        <f t="shared" si="0"/>
        <v>20820</v>
      </c>
      <c r="T20" s="2490">
        <f t="shared" si="0"/>
        <v>4851</v>
      </c>
      <c r="U20" s="2491">
        <f t="shared" si="1"/>
        <v>25671</v>
      </c>
    </row>
    <row r="21" spans="1:21" ht="18.95" customHeight="1" thickBot="1">
      <c r="A21" s="7097"/>
      <c r="B21" s="2432" t="s">
        <v>2152</v>
      </c>
      <c r="C21" s="2452">
        <v>1145</v>
      </c>
      <c r="D21" s="2451">
        <v>334</v>
      </c>
      <c r="E21" s="2452">
        <v>5278</v>
      </c>
      <c r="F21" s="2451">
        <v>1559</v>
      </c>
      <c r="G21" s="2452">
        <v>5112</v>
      </c>
      <c r="H21" s="2451">
        <v>1184</v>
      </c>
      <c r="I21" s="2452">
        <v>3133</v>
      </c>
      <c r="J21" s="2451">
        <v>560</v>
      </c>
      <c r="K21" s="2452">
        <v>2337</v>
      </c>
      <c r="L21" s="2451">
        <v>309</v>
      </c>
      <c r="M21" s="2452">
        <v>1742</v>
      </c>
      <c r="N21" s="2451">
        <v>223</v>
      </c>
      <c r="O21" s="2452">
        <v>2112</v>
      </c>
      <c r="P21" s="2451">
        <v>234</v>
      </c>
      <c r="Q21" s="2452">
        <v>92</v>
      </c>
      <c r="R21" s="2451">
        <v>5</v>
      </c>
      <c r="S21" s="2498">
        <f t="shared" si="0"/>
        <v>20951</v>
      </c>
      <c r="T21" s="2499">
        <f t="shared" si="0"/>
        <v>4408</v>
      </c>
      <c r="U21" s="2500">
        <f t="shared" si="1"/>
        <v>25359</v>
      </c>
    </row>
    <row r="22" spans="1:21" ht="18.95" customHeight="1">
      <c r="A22" s="7086">
        <v>2009</v>
      </c>
      <c r="B22" s="2412" t="s">
        <v>2150</v>
      </c>
      <c r="C22" s="2416">
        <v>716</v>
      </c>
      <c r="D22" s="2415">
        <v>617</v>
      </c>
      <c r="E22" s="2416">
        <v>2933</v>
      </c>
      <c r="F22" s="2415">
        <v>2407</v>
      </c>
      <c r="G22" s="2416">
        <v>3227</v>
      </c>
      <c r="H22" s="2415">
        <v>2141</v>
      </c>
      <c r="I22" s="2416">
        <v>2458</v>
      </c>
      <c r="J22" s="2415">
        <v>1688</v>
      </c>
      <c r="K22" s="2416">
        <v>2097</v>
      </c>
      <c r="L22" s="2415">
        <v>1220</v>
      </c>
      <c r="M22" s="2416">
        <v>1615</v>
      </c>
      <c r="N22" s="2415">
        <v>781</v>
      </c>
      <c r="O22" s="2416">
        <f>1351+306</f>
        <v>1657</v>
      </c>
      <c r="P22" s="2415">
        <f>566+88</f>
        <v>654</v>
      </c>
      <c r="Q22" s="2416">
        <v>96</v>
      </c>
      <c r="R22" s="2415">
        <v>24</v>
      </c>
      <c r="S22" s="2486">
        <f t="shared" si="0"/>
        <v>14799</v>
      </c>
      <c r="T22" s="2487">
        <f t="shared" si="0"/>
        <v>9532</v>
      </c>
      <c r="U22" s="2488">
        <f t="shared" si="1"/>
        <v>24331</v>
      </c>
    </row>
    <row r="23" spans="1:21" ht="18.95" customHeight="1">
      <c r="A23" s="7087"/>
      <c r="B23" s="2422" t="s">
        <v>2151</v>
      </c>
      <c r="C23" s="2426">
        <v>1352</v>
      </c>
      <c r="D23" s="2425">
        <v>603</v>
      </c>
      <c r="E23" s="2426">
        <v>4583</v>
      </c>
      <c r="F23" s="2425">
        <v>2114</v>
      </c>
      <c r="G23" s="2426">
        <v>3789</v>
      </c>
      <c r="H23" s="2425">
        <v>1504</v>
      </c>
      <c r="I23" s="2426">
        <v>2333</v>
      </c>
      <c r="J23" s="2425">
        <v>1041</v>
      </c>
      <c r="K23" s="2426">
        <v>2169</v>
      </c>
      <c r="L23" s="2425">
        <v>822</v>
      </c>
      <c r="M23" s="2426">
        <v>1465</v>
      </c>
      <c r="N23" s="2425">
        <v>515</v>
      </c>
      <c r="O23" s="2426">
        <f>1244+209</f>
        <v>1453</v>
      </c>
      <c r="P23" s="2425">
        <f>317+61</f>
        <v>378</v>
      </c>
      <c r="Q23" s="2426">
        <v>23</v>
      </c>
      <c r="R23" s="2425">
        <v>6</v>
      </c>
      <c r="S23" s="2489">
        <f t="shared" si="0"/>
        <v>17167</v>
      </c>
      <c r="T23" s="2490">
        <f t="shared" si="0"/>
        <v>6983</v>
      </c>
      <c r="U23" s="2491">
        <f t="shared" si="1"/>
        <v>24150</v>
      </c>
    </row>
    <row r="24" spans="1:21" ht="18.95" customHeight="1" thickBot="1">
      <c r="A24" s="7097"/>
      <c r="B24" s="2432" t="s">
        <v>2152</v>
      </c>
      <c r="C24" s="2452">
        <v>1832</v>
      </c>
      <c r="D24" s="2451">
        <v>829</v>
      </c>
      <c r="E24" s="2452">
        <v>5806</v>
      </c>
      <c r="F24" s="2451">
        <v>2123</v>
      </c>
      <c r="G24" s="2452">
        <v>4523</v>
      </c>
      <c r="H24" s="2451">
        <v>1270</v>
      </c>
      <c r="I24" s="2452">
        <v>2836</v>
      </c>
      <c r="J24" s="2451">
        <v>813</v>
      </c>
      <c r="K24" s="2452">
        <v>2578</v>
      </c>
      <c r="L24" s="2451">
        <v>719</v>
      </c>
      <c r="M24" s="2452">
        <v>1732</v>
      </c>
      <c r="N24" s="2451">
        <v>392</v>
      </c>
      <c r="O24" s="2452">
        <f>1457+323</f>
        <v>1780</v>
      </c>
      <c r="P24" s="2451">
        <f>328+109</f>
        <v>437</v>
      </c>
      <c r="Q24" s="2452">
        <v>46</v>
      </c>
      <c r="R24" s="2451">
        <v>9</v>
      </c>
      <c r="S24" s="2498">
        <f t="shared" ref="S24:T36" si="2">C24+E24+G24+I24+K24+M24+O24+Q24</f>
        <v>21133</v>
      </c>
      <c r="T24" s="2499">
        <f t="shared" si="2"/>
        <v>6592</v>
      </c>
      <c r="U24" s="2500">
        <f t="shared" si="1"/>
        <v>27725</v>
      </c>
    </row>
    <row r="25" spans="1:21" ht="18.95" customHeight="1">
      <c r="A25" s="7086">
        <v>2010</v>
      </c>
      <c r="B25" s="2412" t="s">
        <v>2150</v>
      </c>
      <c r="C25" s="2416">
        <v>712</v>
      </c>
      <c r="D25" s="2415">
        <v>569</v>
      </c>
      <c r="E25" s="2416">
        <v>2587</v>
      </c>
      <c r="F25" s="2415">
        <v>2254</v>
      </c>
      <c r="G25" s="2416">
        <v>2240</v>
      </c>
      <c r="H25" s="2415">
        <v>1687</v>
      </c>
      <c r="I25" s="2416">
        <v>1595</v>
      </c>
      <c r="J25" s="2415">
        <v>1264</v>
      </c>
      <c r="K25" s="2416">
        <v>1127</v>
      </c>
      <c r="L25" s="2415">
        <v>911</v>
      </c>
      <c r="M25" s="2416">
        <v>938</v>
      </c>
      <c r="N25" s="2415">
        <v>564</v>
      </c>
      <c r="O25" s="2416">
        <v>1009</v>
      </c>
      <c r="P25" s="2415">
        <v>550</v>
      </c>
      <c r="Q25" s="2416">
        <v>24</v>
      </c>
      <c r="R25" s="2415">
        <v>13</v>
      </c>
      <c r="S25" s="2486">
        <f t="shared" si="2"/>
        <v>10232</v>
      </c>
      <c r="T25" s="2487">
        <f t="shared" si="2"/>
        <v>7812</v>
      </c>
      <c r="U25" s="2488">
        <f t="shared" si="1"/>
        <v>18044</v>
      </c>
    </row>
    <row r="26" spans="1:21" ht="18.95" customHeight="1">
      <c r="A26" s="7087"/>
      <c r="B26" s="2422" t="s">
        <v>2151</v>
      </c>
      <c r="C26" s="2426">
        <v>1147</v>
      </c>
      <c r="D26" s="2425">
        <v>714</v>
      </c>
      <c r="E26" s="2426">
        <v>3899</v>
      </c>
      <c r="F26" s="2425">
        <v>2415</v>
      </c>
      <c r="G26" s="2426">
        <v>2800</v>
      </c>
      <c r="H26" s="2425">
        <v>1502</v>
      </c>
      <c r="I26" s="2426">
        <v>1602</v>
      </c>
      <c r="J26" s="2425">
        <v>1007</v>
      </c>
      <c r="K26" s="2426">
        <v>1150</v>
      </c>
      <c r="L26" s="2425">
        <v>795</v>
      </c>
      <c r="M26" s="2426">
        <v>945</v>
      </c>
      <c r="N26" s="2425">
        <v>454</v>
      </c>
      <c r="O26" s="2426">
        <v>952</v>
      </c>
      <c r="P26" s="2425">
        <v>335</v>
      </c>
      <c r="Q26" s="2426">
        <v>14</v>
      </c>
      <c r="R26" s="2425">
        <v>4</v>
      </c>
      <c r="S26" s="2489">
        <f t="shared" si="2"/>
        <v>12509</v>
      </c>
      <c r="T26" s="2490">
        <f t="shared" si="2"/>
        <v>7226</v>
      </c>
      <c r="U26" s="2491">
        <f t="shared" si="1"/>
        <v>19735</v>
      </c>
    </row>
    <row r="27" spans="1:21" ht="18.95" customHeight="1" thickBot="1">
      <c r="A27" s="7088"/>
      <c r="B27" s="2448" t="s">
        <v>2152</v>
      </c>
      <c r="C27" s="2436">
        <v>1174</v>
      </c>
      <c r="D27" s="2435">
        <v>809</v>
      </c>
      <c r="E27" s="2436">
        <v>4490</v>
      </c>
      <c r="F27" s="2435">
        <v>2280</v>
      </c>
      <c r="G27" s="2436">
        <v>3461</v>
      </c>
      <c r="H27" s="2435">
        <v>1328</v>
      </c>
      <c r="I27" s="2436">
        <v>2122</v>
      </c>
      <c r="J27" s="2435">
        <v>937</v>
      </c>
      <c r="K27" s="2436">
        <v>1634</v>
      </c>
      <c r="L27" s="2435">
        <v>720</v>
      </c>
      <c r="M27" s="2436">
        <v>1215</v>
      </c>
      <c r="N27" s="2435">
        <v>502</v>
      </c>
      <c r="O27" s="2436">
        <v>1427</v>
      </c>
      <c r="P27" s="2435">
        <v>454</v>
      </c>
      <c r="Q27" s="2436">
        <v>23</v>
      </c>
      <c r="R27" s="2435">
        <v>11</v>
      </c>
      <c r="S27" s="2492">
        <f t="shared" si="2"/>
        <v>15546</v>
      </c>
      <c r="T27" s="2493">
        <f t="shared" si="2"/>
        <v>7041</v>
      </c>
      <c r="U27" s="2494">
        <f t="shared" si="1"/>
        <v>22587</v>
      </c>
    </row>
    <row r="28" spans="1:21" ht="18.95" customHeight="1">
      <c r="A28" s="7096">
        <v>2011</v>
      </c>
      <c r="B28" s="2480" t="s">
        <v>2150</v>
      </c>
      <c r="C28" s="2445">
        <v>791</v>
      </c>
      <c r="D28" s="2444">
        <v>786</v>
      </c>
      <c r="E28" s="2445">
        <v>2619</v>
      </c>
      <c r="F28" s="2444">
        <v>2486</v>
      </c>
      <c r="G28" s="2445">
        <v>1840</v>
      </c>
      <c r="H28" s="2444">
        <v>1676</v>
      </c>
      <c r="I28" s="2445">
        <v>1367</v>
      </c>
      <c r="J28" s="2444">
        <v>1402</v>
      </c>
      <c r="K28" s="2445">
        <v>969</v>
      </c>
      <c r="L28" s="2444">
        <v>1026</v>
      </c>
      <c r="M28" s="2445">
        <v>757</v>
      </c>
      <c r="N28" s="2444">
        <v>617</v>
      </c>
      <c r="O28" s="2445">
        <v>862</v>
      </c>
      <c r="P28" s="2444">
        <v>592</v>
      </c>
      <c r="Q28" s="2445">
        <v>20</v>
      </c>
      <c r="R28" s="2444">
        <v>16</v>
      </c>
      <c r="S28" s="2495">
        <f t="shared" si="2"/>
        <v>9225</v>
      </c>
      <c r="T28" s="2496">
        <f t="shared" si="2"/>
        <v>8601</v>
      </c>
      <c r="U28" s="2497">
        <f t="shared" si="1"/>
        <v>17826</v>
      </c>
    </row>
    <row r="29" spans="1:21" ht="18.95" customHeight="1">
      <c r="A29" s="7087"/>
      <c r="B29" s="2422" t="s">
        <v>2151</v>
      </c>
      <c r="C29" s="2426">
        <v>1898</v>
      </c>
      <c r="D29" s="2425">
        <v>867</v>
      </c>
      <c r="E29" s="2426">
        <v>4757</v>
      </c>
      <c r="F29" s="2425">
        <v>2710</v>
      </c>
      <c r="G29" s="2426">
        <v>3198</v>
      </c>
      <c r="H29" s="2425">
        <v>1525</v>
      </c>
      <c r="I29" s="2426">
        <v>1885</v>
      </c>
      <c r="J29" s="2425">
        <v>1065</v>
      </c>
      <c r="K29" s="2426">
        <v>1270</v>
      </c>
      <c r="L29" s="2425">
        <v>782</v>
      </c>
      <c r="M29" s="2426">
        <v>913</v>
      </c>
      <c r="N29" s="2425">
        <v>446</v>
      </c>
      <c r="O29" s="2426">
        <v>1235</v>
      </c>
      <c r="P29" s="2425">
        <v>447</v>
      </c>
      <c r="Q29" s="2426">
        <v>15</v>
      </c>
      <c r="R29" s="2425">
        <v>15</v>
      </c>
      <c r="S29" s="2489">
        <f t="shared" si="2"/>
        <v>15171</v>
      </c>
      <c r="T29" s="2490">
        <f t="shared" si="2"/>
        <v>7857</v>
      </c>
      <c r="U29" s="2491">
        <f t="shared" si="1"/>
        <v>23028</v>
      </c>
    </row>
    <row r="30" spans="1:21" ht="18.95" customHeight="1" thickBot="1">
      <c r="A30" s="7097"/>
      <c r="B30" s="2432" t="s">
        <v>2152</v>
      </c>
      <c r="C30" s="2452">
        <v>1630</v>
      </c>
      <c r="D30" s="2451">
        <v>801</v>
      </c>
      <c r="E30" s="2452">
        <v>4684</v>
      </c>
      <c r="F30" s="2451">
        <v>2383</v>
      </c>
      <c r="G30" s="2452">
        <v>3363</v>
      </c>
      <c r="H30" s="2451">
        <v>1487</v>
      </c>
      <c r="I30" s="2452">
        <v>2154</v>
      </c>
      <c r="J30" s="2451">
        <v>1175</v>
      </c>
      <c r="K30" s="2452">
        <v>1503</v>
      </c>
      <c r="L30" s="2451">
        <v>829</v>
      </c>
      <c r="M30" s="2452">
        <v>1203</v>
      </c>
      <c r="N30" s="2451">
        <v>550</v>
      </c>
      <c r="O30" s="2452">
        <v>1485</v>
      </c>
      <c r="P30" s="2451">
        <v>615</v>
      </c>
      <c r="Q30" s="2452">
        <v>19</v>
      </c>
      <c r="R30" s="2451">
        <v>6</v>
      </c>
      <c r="S30" s="2498">
        <f t="shared" si="2"/>
        <v>16041</v>
      </c>
      <c r="T30" s="2499">
        <f t="shared" si="2"/>
        <v>7846</v>
      </c>
      <c r="U30" s="2500">
        <f t="shared" si="1"/>
        <v>23887</v>
      </c>
    </row>
    <row r="31" spans="1:21" ht="18.95" customHeight="1">
      <c r="A31" s="7086">
        <v>2012</v>
      </c>
      <c r="B31" s="2412" t="s">
        <v>2150</v>
      </c>
      <c r="C31" s="2416">
        <v>1167</v>
      </c>
      <c r="D31" s="2415">
        <v>1061</v>
      </c>
      <c r="E31" s="2416">
        <v>3594</v>
      </c>
      <c r="F31" s="2415">
        <v>3257</v>
      </c>
      <c r="G31" s="2416">
        <v>3687</v>
      </c>
      <c r="H31" s="2415">
        <v>2884</v>
      </c>
      <c r="I31" s="2416">
        <v>3070</v>
      </c>
      <c r="J31" s="2415">
        <v>2436</v>
      </c>
      <c r="K31" s="2416">
        <v>2183</v>
      </c>
      <c r="L31" s="2415">
        <v>1666</v>
      </c>
      <c r="M31" s="2416">
        <v>1643</v>
      </c>
      <c r="N31" s="2415">
        <v>1137</v>
      </c>
      <c r="O31" s="2416">
        <v>1645</v>
      </c>
      <c r="P31" s="2415">
        <v>915</v>
      </c>
      <c r="Q31" s="2416">
        <v>21</v>
      </c>
      <c r="R31" s="2415">
        <v>14</v>
      </c>
      <c r="S31" s="2486">
        <f t="shared" si="2"/>
        <v>17010</v>
      </c>
      <c r="T31" s="2487">
        <f t="shared" si="2"/>
        <v>13370</v>
      </c>
      <c r="U31" s="2488">
        <f t="shared" si="1"/>
        <v>30380</v>
      </c>
    </row>
    <row r="32" spans="1:21" ht="18.95" customHeight="1">
      <c r="A32" s="7087"/>
      <c r="B32" s="2422" t="s">
        <v>2151</v>
      </c>
      <c r="C32" s="2426">
        <v>2270</v>
      </c>
      <c r="D32" s="2425">
        <v>916</v>
      </c>
      <c r="E32" s="2426">
        <v>6110</v>
      </c>
      <c r="F32" s="2425">
        <v>2834</v>
      </c>
      <c r="G32" s="2426">
        <v>5947</v>
      </c>
      <c r="H32" s="2425">
        <v>2282</v>
      </c>
      <c r="I32" s="2426">
        <v>4618</v>
      </c>
      <c r="J32" s="2425">
        <v>1836</v>
      </c>
      <c r="K32" s="2426">
        <v>2910</v>
      </c>
      <c r="L32" s="2425">
        <v>1157</v>
      </c>
      <c r="M32" s="2426">
        <v>1984</v>
      </c>
      <c r="N32" s="2425">
        <v>760</v>
      </c>
      <c r="O32" s="2426">
        <v>2201</v>
      </c>
      <c r="P32" s="2425">
        <v>534</v>
      </c>
      <c r="Q32" s="2426">
        <v>16</v>
      </c>
      <c r="R32" s="2425">
        <v>5</v>
      </c>
      <c r="S32" s="2489">
        <f t="shared" si="2"/>
        <v>26056</v>
      </c>
      <c r="T32" s="2490">
        <f t="shared" si="2"/>
        <v>10324</v>
      </c>
      <c r="U32" s="2491">
        <f t="shared" si="1"/>
        <v>36380</v>
      </c>
    </row>
    <row r="33" spans="1:21" ht="18.95" customHeight="1" thickBot="1">
      <c r="A33" s="7088"/>
      <c r="B33" s="2448" t="s">
        <v>2152</v>
      </c>
      <c r="C33" s="2436">
        <v>2035</v>
      </c>
      <c r="D33" s="2435">
        <v>912</v>
      </c>
      <c r="E33" s="2436">
        <v>5715</v>
      </c>
      <c r="F33" s="2435">
        <v>2772</v>
      </c>
      <c r="G33" s="2436">
        <v>6141</v>
      </c>
      <c r="H33" s="2435">
        <v>2159</v>
      </c>
      <c r="I33" s="2436">
        <v>4661</v>
      </c>
      <c r="J33" s="2435">
        <v>1670</v>
      </c>
      <c r="K33" s="2436">
        <v>3148</v>
      </c>
      <c r="L33" s="2435">
        <v>1308</v>
      </c>
      <c r="M33" s="2436">
        <v>2303</v>
      </c>
      <c r="N33" s="2435">
        <v>917</v>
      </c>
      <c r="O33" s="2436">
        <v>2619</v>
      </c>
      <c r="P33" s="2435">
        <v>825</v>
      </c>
      <c r="Q33" s="2436">
        <v>34</v>
      </c>
      <c r="R33" s="2435">
        <v>6</v>
      </c>
      <c r="S33" s="2492">
        <f t="shared" si="2"/>
        <v>26656</v>
      </c>
      <c r="T33" s="2493">
        <f t="shared" si="2"/>
        <v>10569</v>
      </c>
      <c r="U33" s="2494">
        <f t="shared" si="1"/>
        <v>37225</v>
      </c>
    </row>
    <row r="34" spans="1:21" ht="18.95" customHeight="1">
      <c r="A34" s="7096">
        <v>2013</v>
      </c>
      <c r="B34" s="2480" t="s">
        <v>2150</v>
      </c>
      <c r="C34" s="2445">
        <v>1175</v>
      </c>
      <c r="D34" s="2444">
        <v>1001</v>
      </c>
      <c r="E34" s="2445">
        <v>3466</v>
      </c>
      <c r="F34" s="2444">
        <v>3067</v>
      </c>
      <c r="G34" s="2445">
        <v>3749</v>
      </c>
      <c r="H34" s="2444">
        <v>3032</v>
      </c>
      <c r="I34" s="2445">
        <v>2963</v>
      </c>
      <c r="J34" s="2444">
        <v>2527</v>
      </c>
      <c r="K34" s="2445">
        <v>2222</v>
      </c>
      <c r="L34" s="2444">
        <v>1811</v>
      </c>
      <c r="M34" s="2445">
        <v>1629</v>
      </c>
      <c r="N34" s="2444">
        <v>1139</v>
      </c>
      <c r="O34" s="2445">
        <v>1849</v>
      </c>
      <c r="P34" s="2444">
        <v>943</v>
      </c>
      <c r="Q34" s="2445">
        <v>22</v>
      </c>
      <c r="R34" s="2444">
        <v>4</v>
      </c>
      <c r="S34" s="2495">
        <f t="shared" si="2"/>
        <v>17075</v>
      </c>
      <c r="T34" s="2496">
        <f t="shared" si="2"/>
        <v>13524</v>
      </c>
      <c r="U34" s="2497">
        <f t="shared" si="1"/>
        <v>30599</v>
      </c>
    </row>
    <row r="35" spans="1:21" ht="18.95" customHeight="1">
      <c r="A35" s="7087"/>
      <c r="B35" s="2422" t="s">
        <v>2151</v>
      </c>
      <c r="C35" s="2426">
        <v>1684</v>
      </c>
      <c r="D35" s="2425">
        <v>768</v>
      </c>
      <c r="E35" s="2426">
        <v>5232</v>
      </c>
      <c r="F35" s="2425">
        <v>2590</v>
      </c>
      <c r="G35" s="2426">
        <v>6062</v>
      </c>
      <c r="H35" s="2425">
        <v>2246</v>
      </c>
      <c r="I35" s="2426">
        <v>4909</v>
      </c>
      <c r="J35" s="2425">
        <v>1763</v>
      </c>
      <c r="K35" s="2426">
        <v>3013</v>
      </c>
      <c r="L35" s="2425">
        <v>1235</v>
      </c>
      <c r="M35" s="2426">
        <v>2013</v>
      </c>
      <c r="N35" s="2425">
        <v>804</v>
      </c>
      <c r="O35" s="2426">
        <v>2122</v>
      </c>
      <c r="P35" s="2425">
        <v>600</v>
      </c>
      <c r="Q35" s="2426">
        <v>16</v>
      </c>
      <c r="R35" s="2425">
        <v>4</v>
      </c>
      <c r="S35" s="2489">
        <f t="shared" si="2"/>
        <v>25051</v>
      </c>
      <c r="T35" s="2490">
        <f t="shared" si="2"/>
        <v>10010</v>
      </c>
      <c r="U35" s="2491">
        <f t="shared" si="1"/>
        <v>35061</v>
      </c>
    </row>
    <row r="36" spans="1:21" ht="18.95" customHeight="1" thickBot="1">
      <c r="A36" s="7100"/>
      <c r="B36" s="2463" t="s">
        <v>2152</v>
      </c>
      <c r="C36" s="2454">
        <v>2173</v>
      </c>
      <c r="D36" s="2464">
        <v>1197</v>
      </c>
      <c r="E36" s="2454">
        <v>6606</v>
      </c>
      <c r="F36" s="2464">
        <v>3492</v>
      </c>
      <c r="G36" s="2454">
        <v>7122</v>
      </c>
      <c r="H36" s="2464">
        <v>2905</v>
      </c>
      <c r="I36" s="2454">
        <v>5744</v>
      </c>
      <c r="J36" s="2464">
        <v>2349</v>
      </c>
      <c r="K36" s="2454">
        <v>4326</v>
      </c>
      <c r="L36" s="2464">
        <v>1801</v>
      </c>
      <c r="M36" s="2454">
        <v>3133</v>
      </c>
      <c r="N36" s="2464">
        <v>1318</v>
      </c>
      <c r="O36" s="2454">
        <v>3414</v>
      </c>
      <c r="P36" s="2464">
        <v>973</v>
      </c>
      <c r="Q36" s="2454">
        <v>37</v>
      </c>
      <c r="R36" s="2464">
        <v>3</v>
      </c>
      <c r="S36" s="2501">
        <f t="shared" si="2"/>
        <v>32555</v>
      </c>
      <c r="T36" s="2502">
        <f t="shared" si="2"/>
        <v>14038</v>
      </c>
      <c r="U36" s="2503">
        <f t="shared" si="1"/>
        <v>46593</v>
      </c>
    </row>
    <row r="37" spans="1:21" ht="14.1" customHeight="1" thickTop="1">
      <c r="A37" s="2466"/>
      <c r="B37" s="2467"/>
      <c r="C37" s="2468"/>
      <c r="D37" s="2468"/>
      <c r="E37" s="2468"/>
      <c r="F37" s="2468"/>
      <c r="G37" s="2468"/>
      <c r="H37" s="2468"/>
      <c r="I37" s="2468"/>
      <c r="J37" s="2468"/>
      <c r="K37" s="2468"/>
      <c r="L37" s="2468"/>
      <c r="M37" s="2468"/>
      <c r="N37" s="2468"/>
      <c r="O37" s="2468"/>
      <c r="P37" s="2468"/>
      <c r="Q37" s="2468"/>
      <c r="R37" s="2468"/>
      <c r="S37" s="2504"/>
      <c r="T37" s="2504"/>
      <c r="U37" s="2504"/>
    </row>
    <row r="38" spans="1:21" ht="14.1" customHeight="1">
      <c r="A38" s="7098" t="s">
        <v>2169</v>
      </c>
      <c r="B38" s="7098"/>
      <c r="C38" s="7098"/>
      <c r="D38" s="7098"/>
      <c r="E38" s="7098"/>
      <c r="F38" s="7098"/>
      <c r="G38" s="7098"/>
      <c r="H38" s="7098"/>
      <c r="I38" s="7098"/>
      <c r="J38" s="7098"/>
      <c r="K38" s="2471"/>
      <c r="L38" s="2471"/>
      <c r="M38" s="2471"/>
      <c r="N38" s="2471"/>
      <c r="O38" s="2471"/>
      <c r="U38" s="2406"/>
    </row>
    <row r="39" spans="1:21" ht="14.1" customHeight="1">
      <c r="A39" s="7098" t="s">
        <v>2165</v>
      </c>
      <c r="B39" s="7098"/>
      <c r="C39" s="7098"/>
      <c r="D39" s="7098"/>
      <c r="E39" s="7098"/>
      <c r="F39" s="7098"/>
      <c r="G39" s="7098"/>
      <c r="H39" s="7098"/>
      <c r="I39" s="7098"/>
      <c r="J39" s="2484"/>
      <c r="K39" s="2471"/>
      <c r="L39" s="2506"/>
      <c r="M39" s="2506"/>
      <c r="N39" s="2506"/>
      <c r="O39" s="2506"/>
      <c r="U39" s="2406"/>
    </row>
    <row r="40" spans="1:21" ht="14.1" customHeight="1">
      <c r="A40" s="7098" t="s">
        <v>2158</v>
      </c>
      <c r="B40" s="7098"/>
      <c r="C40" s="7098"/>
      <c r="D40" s="7098"/>
      <c r="E40" s="7098"/>
      <c r="F40" s="7098"/>
      <c r="G40" s="7098"/>
      <c r="H40" s="7098"/>
      <c r="I40" s="7098"/>
      <c r="J40" s="7098"/>
      <c r="K40" s="7098"/>
    </row>
    <row r="41" spans="1:21" ht="14.1" customHeight="1">
      <c r="A41" s="7099" t="s">
        <v>2159</v>
      </c>
      <c r="B41" s="7099"/>
      <c r="C41" s="7099"/>
      <c r="D41" s="7099"/>
      <c r="E41" s="7099"/>
      <c r="F41" s="7099"/>
      <c r="G41" s="7099"/>
      <c r="H41" s="7099"/>
      <c r="I41" s="7099"/>
      <c r="J41" s="7099"/>
    </row>
    <row r="44" spans="1:21" s="2271" customFormat="1"/>
    <row r="45" spans="1:21" s="2271" customFormat="1" ht="21.75" customHeight="1">
      <c r="D45" s="2355" t="s">
        <v>3</v>
      </c>
    </row>
    <row r="46" spans="1:21" s="2271" customFormat="1"/>
  </sheetData>
  <mergeCells count="29">
    <mergeCell ref="A41:J41"/>
    <mergeCell ref="A28:A30"/>
    <mergeCell ref="A31:A33"/>
    <mergeCell ref="A34:A36"/>
    <mergeCell ref="A38:J38"/>
    <mergeCell ref="A39:I39"/>
    <mergeCell ref="A40:K40"/>
    <mergeCell ref="A25:A27"/>
    <mergeCell ref="K5:L5"/>
    <mergeCell ref="M5:N5"/>
    <mergeCell ref="O5:P5"/>
    <mergeCell ref="Q5:R5"/>
    <mergeCell ref="A10:A12"/>
    <mergeCell ref="A13:A15"/>
    <mergeCell ref="A16:A18"/>
    <mergeCell ref="A19:A21"/>
    <mergeCell ref="A22:A24"/>
    <mergeCell ref="S5:U5"/>
    <mergeCell ref="A7:A9"/>
    <mergeCell ref="T1:U1"/>
    <mergeCell ref="A2:U2"/>
    <mergeCell ref="A3:U3"/>
    <mergeCell ref="A4:A6"/>
    <mergeCell ref="B4:B6"/>
    <mergeCell ref="C4:U4"/>
    <mergeCell ref="C5:D5"/>
    <mergeCell ref="E5:F5"/>
    <mergeCell ref="G5:H5"/>
    <mergeCell ref="I5:J5"/>
  </mergeCells>
  <hyperlinks>
    <hyperlink ref="A1" r:id="rId1"/>
  </hyperlinks>
  <pageMargins left="0.70866141732283472" right="0.70866141732283472" top="0.74803149606299213" bottom="0.74803149606299213" header="0.31496062992125984" footer="0.31496062992125984"/>
  <pageSetup paperSize="9" scale="65" fitToHeight="0" orientation="landscape" r:id="rId2"/>
  <headerFooter alignWithMargins="0">
    <oddFooter>&amp;R141</oddFooter>
  </headerFooter>
  <drawing r:id="rId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39">
    <pageSetUpPr fitToPage="1"/>
  </sheetPr>
  <dimension ref="A1:T44"/>
  <sheetViews>
    <sheetView view="pageBreakPreview" zoomScale="60" zoomScaleNormal="100" workbookViewId="0">
      <selection activeCell="H15" sqref="H15"/>
    </sheetView>
  </sheetViews>
  <sheetFormatPr defaultRowHeight="12.75"/>
  <cols>
    <col min="1" max="9" width="25.7109375" style="2406" customWidth="1"/>
    <col min="10" max="256" width="9.140625" style="2406"/>
    <col min="257" max="257" width="10.5703125" style="2406" customWidth="1"/>
    <col min="258" max="258" width="11.42578125" style="2406" customWidth="1"/>
    <col min="259" max="264" width="10.140625" style="2406" customWidth="1"/>
    <col min="265" max="512" width="9.140625" style="2406"/>
    <col min="513" max="513" width="10.5703125" style="2406" customWidth="1"/>
    <col min="514" max="514" width="11.42578125" style="2406" customWidth="1"/>
    <col min="515" max="520" width="10.140625" style="2406" customWidth="1"/>
    <col min="521" max="768" width="9.140625" style="2406"/>
    <col min="769" max="769" width="10.5703125" style="2406" customWidth="1"/>
    <col min="770" max="770" width="11.42578125" style="2406" customWidth="1"/>
    <col min="771" max="776" width="10.140625" style="2406" customWidth="1"/>
    <col min="777" max="1024" width="9.140625" style="2406"/>
    <col min="1025" max="1025" width="10.5703125" style="2406" customWidth="1"/>
    <col min="1026" max="1026" width="11.42578125" style="2406" customWidth="1"/>
    <col min="1027" max="1032" width="10.140625" style="2406" customWidth="1"/>
    <col min="1033" max="1280" width="9.140625" style="2406"/>
    <col min="1281" max="1281" width="10.5703125" style="2406" customWidth="1"/>
    <col min="1282" max="1282" width="11.42578125" style="2406" customWidth="1"/>
    <col min="1283" max="1288" width="10.140625" style="2406" customWidth="1"/>
    <col min="1289" max="1536" width="9.140625" style="2406"/>
    <col min="1537" max="1537" width="10.5703125" style="2406" customWidth="1"/>
    <col min="1538" max="1538" width="11.42578125" style="2406" customWidth="1"/>
    <col min="1539" max="1544" width="10.140625" style="2406" customWidth="1"/>
    <col min="1545" max="1792" width="9.140625" style="2406"/>
    <col min="1793" max="1793" width="10.5703125" style="2406" customWidth="1"/>
    <col min="1794" max="1794" width="11.42578125" style="2406" customWidth="1"/>
    <col min="1795" max="1800" width="10.140625" style="2406" customWidth="1"/>
    <col min="1801" max="2048" width="9.140625" style="2406"/>
    <col min="2049" max="2049" width="10.5703125" style="2406" customWidth="1"/>
    <col min="2050" max="2050" width="11.42578125" style="2406" customWidth="1"/>
    <col min="2051" max="2056" width="10.140625" style="2406" customWidth="1"/>
    <col min="2057" max="2304" width="9.140625" style="2406"/>
    <col min="2305" max="2305" width="10.5703125" style="2406" customWidth="1"/>
    <col min="2306" max="2306" width="11.42578125" style="2406" customWidth="1"/>
    <col min="2307" max="2312" width="10.140625" style="2406" customWidth="1"/>
    <col min="2313" max="2560" width="9.140625" style="2406"/>
    <col min="2561" max="2561" width="10.5703125" style="2406" customWidth="1"/>
    <col min="2562" max="2562" width="11.42578125" style="2406" customWidth="1"/>
    <col min="2563" max="2568" width="10.140625" style="2406" customWidth="1"/>
    <col min="2569" max="2816" width="9.140625" style="2406"/>
    <col min="2817" max="2817" width="10.5703125" style="2406" customWidth="1"/>
    <col min="2818" max="2818" width="11.42578125" style="2406" customWidth="1"/>
    <col min="2819" max="2824" width="10.140625" style="2406" customWidth="1"/>
    <col min="2825" max="3072" width="9.140625" style="2406"/>
    <col min="3073" max="3073" width="10.5703125" style="2406" customWidth="1"/>
    <col min="3074" max="3074" width="11.42578125" style="2406" customWidth="1"/>
    <col min="3075" max="3080" width="10.140625" style="2406" customWidth="1"/>
    <col min="3081" max="3328" width="9.140625" style="2406"/>
    <col min="3329" max="3329" width="10.5703125" style="2406" customWidth="1"/>
    <col min="3330" max="3330" width="11.42578125" style="2406" customWidth="1"/>
    <col min="3331" max="3336" width="10.140625" style="2406" customWidth="1"/>
    <col min="3337" max="3584" width="9.140625" style="2406"/>
    <col min="3585" max="3585" width="10.5703125" style="2406" customWidth="1"/>
    <col min="3586" max="3586" width="11.42578125" style="2406" customWidth="1"/>
    <col min="3587" max="3592" width="10.140625" style="2406" customWidth="1"/>
    <col min="3593" max="3840" width="9.140625" style="2406"/>
    <col min="3841" max="3841" width="10.5703125" style="2406" customWidth="1"/>
    <col min="3842" max="3842" width="11.42578125" style="2406" customWidth="1"/>
    <col min="3843" max="3848" width="10.140625" style="2406" customWidth="1"/>
    <col min="3849" max="4096" width="9.140625" style="2406"/>
    <col min="4097" max="4097" width="10.5703125" style="2406" customWidth="1"/>
    <col min="4098" max="4098" width="11.42578125" style="2406" customWidth="1"/>
    <col min="4099" max="4104" width="10.140625" style="2406" customWidth="1"/>
    <col min="4105" max="4352" width="9.140625" style="2406"/>
    <col min="4353" max="4353" width="10.5703125" style="2406" customWidth="1"/>
    <col min="4354" max="4354" width="11.42578125" style="2406" customWidth="1"/>
    <col min="4355" max="4360" width="10.140625" style="2406" customWidth="1"/>
    <col min="4361" max="4608" width="9.140625" style="2406"/>
    <col min="4609" max="4609" width="10.5703125" style="2406" customWidth="1"/>
    <col min="4610" max="4610" width="11.42578125" style="2406" customWidth="1"/>
    <col min="4611" max="4616" width="10.140625" style="2406" customWidth="1"/>
    <col min="4617" max="4864" width="9.140625" style="2406"/>
    <col min="4865" max="4865" width="10.5703125" style="2406" customWidth="1"/>
    <col min="4866" max="4866" width="11.42578125" style="2406" customWidth="1"/>
    <col min="4867" max="4872" width="10.140625" style="2406" customWidth="1"/>
    <col min="4873" max="5120" width="9.140625" style="2406"/>
    <col min="5121" max="5121" width="10.5703125" style="2406" customWidth="1"/>
    <col min="5122" max="5122" width="11.42578125" style="2406" customWidth="1"/>
    <col min="5123" max="5128" width="10.140625" style="2406" customWidth="1"/>
    <col min="5129" max="5376" width="9.140625" style="2406"/>
    <col min="5377" max="5377" width="10.5703125" style="2406" customWidth="1"/>
    <col min="5378" max="5378" width="11.42578125" style="2406" customWidth="1"/>
    <col min="5379" max="5384" width="10.140625" style="2406" customWidth="1"/>
    <col min="5385" max="5632" width="9.140625" style="2406"/>
    <col min="5633" max="5633" width="10.5703125" style="2406" customWidth="1"/>
    <col min="5634" max="5634" width="11.42578125" style="2406" customWidth="1"/>
    <col min="5635" max="5640" width="10.140625" style="2406" customWidth="1"/>
    <col min="5641" max="5888" width="9.140625" style="2406"/>
    <col min="5889" max="5889" width="10.5703125" style="2406" customWidth="1"/>
    <col min="5890" max="5890" width="11.42578125" style="2406" customWidth="1"/>
    <col min="5891" max="5896" width="10.140625" style="2406" customWidth="1"/>
    <col min="5897" max="6144" width="9.140625" style="2406"/>
    <col min="6145" max="6145" width="10.5703125" style="2406" customWidth="1"/>
    <col min="6146" max="6146" width="11.42578125" style="2406" customWidth="1"/>
    <col min="6147" max="6152" width="10.140625" style="2406" customWidth="1"/>
    <col min="6153" max="6400" width="9.140625" style="2406"/>
    <col min="6401" max="6401" width="10.5703125" style="2406" customWidth="1"/>
    <col min="6402" max="6402" width="11.42578125" style="2406" customWidth="1"/>
    <col min="6403" max="6408" width="10.140625" style="2406" customWidth="1"/>
    <col min="6409" max="6656" width="9.140625" style="2406"/>
    <col min="6657" max="6657" width="10.5703125" style="2406" customWidth="1"/>
    <col min="6658" max="6658" width="11.42578125" style="2406" customWidth="1"/>
    <col min="6659" max="6664" width="10.140625" style="2406" customWidth="1"/>
    <col min="6665" max="6912" width="9.140625" style="2406"/>
    <col min="6913" max="6913" width="10.5703125" style="2406" customWidth="1"/>
    <col min="6914" max="6914" width="11.42578125" style="2406" customWidth="1"/>
    <col min="6915" max="6920" width="10.140625" style="2406" customWidth="1"/>
    <col min="6921" max="7168" width="9.140625" style="2406"/>
    <col min="7169" max="7169" width="10.5703125" style="2406" customWidth="1"/>
    <col min="7170" max="7170" width="11.42578125" style="2406" customWidth="1"/>
    <col min="7171" max="7176" width="10.140625" style="2406" customWidth="1"/>
    <col min="7177" max="7424" width="9.140625" style="2406"/>
    <col min="7425" max="7425" width="10.5703125" style="2406" customWidth="1"/>
    <col min="7426" max="7426" width="11.42578125" style="2406" customWidth="1"/>
    <col min="7427" max="7432" width="10.140625" style="2406" customWidth="1"/>
    <col min="7433" max="7680" width="9.140625" style="2406"/>
    <col min="7681" max="7681" width="10.5703125" style="2406" customWidth="1"/>
    <col min="7682" max="7682" width="11.42578125" style="2406" customWidth="1"/>
    <col min="7683" max="7688" width="10.140625" style="2406" customWidth="1"/>
    <col min="7689" max="7936" width="9.140625" style="2406"/>
    <col min="7937" max="7937" width="10.5703125" style="2406" customWidth="1"/>
    <col min="7938" max="7938" width="11.42578125" style="2406" customWidth="1"/>
    <col min="7939" max="7944" width="10.140625" style="2406" customWidth="1"/>
    <col min="7945" max="8192" width="9.140625" style="2406"/>
    <col min="8193" max="8193" width="10.5703125" style="2406" customWidth="1"/>
    <col min="8194" max="8194" width="11.42578125" style="2406" customWidth="1"/>
    <col min="8195" max="8200" width="10.140625" style="2406" customWidth="1"/>
    <col min="8201" max="8448" width="9.140625" style="2406"/>
    <col min="8449" max="8449" width="10.5703125" style="2406" customWidth="1"/>
    <col min="8450" max="8450" width="11.42578125" style="2406" customWidth="1"/>
    <col min="8451" max="8456" width="10.140625" style="2406" customWidth="1"/>
    <col min="8457" max="8704" width="9.140625" style="2406"/>
    <col min="8705" max="8705" width="10.5703125" style="2406" customWidth="1"/>
    <col min="8706" max="8706" width="11.42578125" style="2406" customWidth="1"/>
    <col min="8707" max="8712" width="10.140625" style="2406" customWidth="1"/>
    <col min="8713" max="8960" width="9.140625" style="2406"/>
    <col min="8961" max="8961" width="10.5703125" style="2406" customWidth="1"/>
    <col min="8962" max="8962" width="11.42578125" style="2406" customWidth="1"/>
    <col min="8963" max="8968" width="10.140625" style="2406" customWidth="1"/>
    <col min="8969" max="9216" width="9.140625" style="2406"/>
    <col min="9217" max="9217" width="10.5703125" style="2406" customWidth="1"/>
    <col min="9218" max="9218" width="11.42578125" style="2406" customWidth="1"/>
    <col min="9219" max="9224" width="10.140625" style="2406" customWidth="1"/>
    <col min="9225" max="9472" width="9.140625" style="2406"/>
    <col min="9473" max="9473" width="10.5703125" style="2406" customWidth="1"/>
    <col min="9474" max="9474" width="11.42578125" style="2406" customWidth="1"/>
    <col min="9475" max="9480" width="10.140625" style="2406" customWidth="1"/>
    <col min="9481" max="9728" width="9.140625" style="2406"/>
    <col min="9729" max="9729" width="10.5703125" style="2406" customWidth="1"/>
    <col min="9730" max="9730" width="11.42578125" style="2406" customWidth="1"/>
    <col min="9731" max="9736" width="10.140625" style="2406" customWidth="1"/>
    <col min="9737" max="9984" width="9.140625" style="2406"/>
    <col min="9985" max="9985" width="10.5703125" style="2406" customWidth="1"/>
    <col min="9986" max="9986" width="11.42578125" style="2406" customWidth="1"/>
    <col min="9987" max="9992" width="10.140625" style="2406" customWidth="1"/>
    <col min="9993" max="10240" width="9.140625" style="2406"/>
    <col min="10241" max="10241" width="10.5703125" style="2406" customWidth="1"/>
    <col min="10242" max="10242" width="11.42578125" style="2406" customWidth="1"/>
    <col min="10243" max="10248" width="10.140625" style="2406" customWidth="1"/>
    <col min="10249" max="10496" width="9.140625" style="2406"/>
    <col min="10497" max="10497" width="10.5703125" style="2406" customWidth="1"/>
    <col min="10498" max="10498" width="11.42578125" style="2406" customWidth="1"/>
    <col min="10499" max="10504" width="10.140625" style="2406" customWidth="1"/>
    <col min="10505" max="10752" width="9.140625" style="2406"/>
    <col min="10753" max="10753" width="10.5703125" style="2406" customWidth="1"/>
    <col min="10754" max="10754" width="11.42578125" style="2406" customWidth="1"/>
    <col min="10755" max="10760" width="10.140625" style="2406" customWidth="1"/>
    <col min="10761" max="11008" width="9.140625" style="2406"/>
    <col min="11009" max="11009" width="10.5703125" style="2406" customWidth="1"/>
    <col min="11010" max="11010" width="11.42578125" style="2406" customWidth="1"/>
    <col min="11011" max="11016" width="10.140625" style="2406" customWidth="1"/>
    <col min="11017" max="11264" width="9.140625" style="2406"/>
    <col min="11265" max="11265" width="10.5703125" style="2406" customWidth="1"/>
    <col min="11266" max="11266" width="11.42578125" style="2406" customWidth="1"/>
    <col min="11267" max="11272" width="10.140625" style="2406" customWidth="1"/>
    <col min="11273" max="11520" width="9.140625" style="2406"/>
    <col min="11521" max="11521" width="10.5703125" style="2406" customWidth="1"/>
    <col min="11522" max="11522" width="11.42578125" style="2406" customWidth="1"/>
    <col min="11523" max="11528" width="10.140625" style="2406" customWidth="1"/>
    <col min="11529" max="11776" width="9.140625" style="2406"/>
    <col min="11777" max="11777" width="10.5703125" style="2406" customWidth="1"/>
    <col min="11778" max="11778" width="11.42578125" style="2406" customWidth="1"/>
    <col min="11779" max="11784" width="10.140625" style="2406" customWidth="1"/>
    <col min="11785" max="12032" width="9.140625" style="2406"/>
    <col min="12033" max="12033" width="10.5703125" style="2406" customWidth="1"/>
    <col min="12034" max="12034" width="11.42578125" style="2406" customWidth="1"/>
    <col min="12035" max="12040" width="10.140625" style="2406" customWidth="1"/>
    <col min="12041" max="12288" width="9.140625" style="2406"/>
    <col min="12289" max="12289" width="10.5703125" style="2406" customWidth="1"/>
    <col min="12290" max="12290" width="11.42578125" style="2406" customWidth="1"/>
    <col min="12291" max="12296" width="10.140625" style="2406" customWidth="1"/>
    <col min="12297" max="12544" width="9.140625" style="2406"/>
    <col min="12545" max="12545" width="10.5703125" style="2406" customWidth="1"/>
    <col min="12546" max="12546" width="11.42578125" style="2406" customWidth="1"/>
    <col min="12547" max="12552" width="10.140625" style="2406" customWidth="1"/>
    <col min="12553" max="12800" width="9.140625" style="2406"/>
    <col min="12801" max="12801" width="10.5703125" style="2406" customWidth="1"/>
    <col min="12802" max="12802" width="11.42578125" style="2406" customWidth="1"/>
    <col min="12803" max="12808" width="10.140625" style="2406" customWidth="1"/>
    <col min="12809" max="13056" width="9.140625" style="2406"/>
    <col min="13057" max="13057" width="10.5703125" style="2406" customWidth="1"/>
    <col min="13058" max="13058" width="11.42578125" style="2406" customWidth="1"/>
    <col min="13059" max="13064" width="10.140625" style="2406" customWidth="1"/>
    <col min="13065" max="13312" width="9.140625" style="2406"/>
    <col min="13313" max="13313" width="10.5703125" style="2406" customWidth="1"/>
    <col min="13314" max="13314" width="11.42578125" style="2406" customWidth="1"/>
    <col min="13315" max="13320" width="10.140625" style="2406" customWidth="1"/>
    <col min="13321" max="13568" width="9.140625" style="2406"/>
    <col min="13569" max="13569" width="10.5703125" style="2406" customWidth="1"/>
    <col min="13570" max="13570" width="11.42578125" style="2406" customWidth="1"/>
    <col min="13571" max="13576" width="10.140625" style="2406" customWidth="1"/>
    <col min="13577" max="13824" width="9.140625" style="2406"/>
    <col min="13825" max="13825" width="10.5703125" style="2406" customWidth="1"/>
    <col min="13826" max="13826" width="11.42578125" style="2406" customWidth="1"/>
    <col min="13827" max="13832" width="10.140625" style="2406" customWidth="1"/>
    <col min="13833" max="14080" width="9.140625" style="2406"/>
    <col min="14081" max="14081" width="10.5703125" style="2406" customWidth="1"/>
    <col min="14082" max="14082" width="11.42578125" style="2406" customWidth="1"/>
    <col min="14083" max="14088" width="10.140625" style="2406" customWidth="1"/>
    <col min="14089" max="14336" width="9.140625" style="2406"/>
    <col min="14337" max="14337" width="10.5703125" style="2406" customWidth="1"/>
    <col min="14338" max="14338" width="11.42578125" style="2406" customWidth="1"/>
    <col min="14339" max="14344" width="10.140625" style="2406" customWidth="1"/>
    <col min="14345" max="14592" width="9.140625" style="2406"/>
    <col min="14593" max="14593" width="10.5703125" style="2406" customWidth="1"/>
    <col min="14594" max="14594" width="11.42578125" style="2406" customWidth="1"/>
    <col min="14595" max="14600" width="10.140625" style="2406" customWidth="1"/>
    <col min="14601" max="14848" width="9.140625" style="2406"/>
    <col min="14849" max="14849" width="10.5703125" style="2406" customWidth="1"/>
    <col min="14850" max="14850" width="11.42578125" style="2406" customWidth="1"/>
    <col min="14851" max="14856" width="10.140625" style="2406" customWidth="1"/>
    <col min="14857" max="15104" width="9.140625" style="2406"/>
    <col min="15105" max="15105" width="10.5703125" style="2406" customWidth="1"/>
    <col min="15106" max="15106" width="11.42578125" style="2406" customWidth="1"/>
    <col min="15107" max="15112" width="10.140625" style="2406" customWidth="1"/>
    <col min="15113" max="15360" width="9.140625" style="2406"/>
    <col min="15361" max="15361" width="10.5703125" style="2406" customWidth="1"/>
    <col min="15362" max="15362" width="11.42578125" style="2406" customWidth="1"/>
    <col min="15363" max="15368" width="10.140625" style="2406" customWidth="1"/>
    <col min="15369" max="15616" width="9.140625" style="2406"/>
    <col min="15617" max="15617" width="10.5703125" style="2406" customWidth="1"/>
    <col min="15618" max="15618" width="11.42578125" style="2406" customWidth="1"/>
    <col min="15619" max="15624" width="10.140625" style="2406" customWidth="1"/>
    <col min="15625" max="15872" width="9.140625" style="2406"/>
    <col min="15873" max="15873" width="10.5703125" style="2406" customWidth="1"/>
    <col min="15874" max="15874" width="11.42578125" style="2406" customWidth="1"/>
    <col min="15875" max="15880" width="10.140625" style="2406" customWidth="1"/>
    <col min="15881" max="16128" width="9.140625" style="2406"/>
    <col min="16129" max="16129" width="10.5703125" style="2406" customWidth="1"/>
    <col min="16130" max="16130" width="11.42578125" style="2406" customWidth="1"/>
    <col min="16131" max="16136" width="10.140625" style="2406" customWidth="1"/>
    <col min="16137" max="16384" width="9.140625" style="2406"/>
  </cols>
  <sheetData>
    <row r="1" spans="1:9" s="2271" customFormat="1" ht="13.5" thickBot="1">
      <c r="A1" s="2508" t="s">
        <v>0</v>
      </c>
      <c r="H1" s="7072" t="s">
        <v>1</v>
      </c>
      <c r="I1" s="7072"/>
    </row>
    <row r="2" spans="1:9" ht="18.75" customHeight="1" thickTop="1" thickBot="1">
      <c r="A2" s="7073" t="s">
        <v>2181</v>
      </c>
      <c r="B2" s="7074"/>
      <c r="C2" s="7074"/>
      <c r="D2" s="7074"/>
      <c r="E2" s="7074"/>
      <c r="F2" s="7074"/>
      <c r="G2" s="7074"/>
      <c r="H2" s="7074"/>
      <c r="I2" s="7075"/>
    </row>
    <row r="3" spans="1:9" ht="50.25" customHeight="1" thickBot="1">
      <c r="A3" s="7076" t="s">
        <v>2171</v>
      </c>
      <c r="B3" s="7115"/>
      <c r="C3" s="7115"/>
      <c r="D3" s="7115"/>
      <c r="E3" s="7115"/>
      <c r="F3" s="7115"/>
      <c r="G3" s="7115"/>
      <c r="H3" s="7115"/>
      <c r="I3" s="7116"/>
    </row>
    <row r="4" spans="1:9" ht="28.5" customHeight="1" thickBot="1">
      <c r="A4" s="7105" t="s">
        <v>7</v>
      </c>
      <c r="B4" s="7121" t="s">
        <v>2141</v>
      </c>
      <c r="C4" s="7110" t="s">
        <v>2172</v>
      </c>
      <c r="D4" s="7108"/>
      <c r="E4" s="7123"/>
      <c r="F4" s="7110" t="s">
        <v>2173</v>
      </c>
      <c r="G4" s="7108"/>
      <c r="H4" s="7109"/>
      <c r="I4" s="7124" t="s">
        <v>2174</v>
      </c>
    </row>
    <row r="5" spans="1:9" ht="26.25" customHeight="1" thickBot="1">
      <c r="A5" s="7106"/>
      <c r="B5" s="7122"/>
      <c r="C5" s="2476" t="s">
        <v>2162</v>
      </c>
      <c r="D5" s="2474" t="s">
        <v>2163</v>
      </c>
      <c r="E5" s="2509" t="s">
        <v>78</v>
      </c>
      <c r="F5" s="2476" t="s">
        <v>2162</v>
      </c>
      <c r="G5" s="2474" t="s">
        <v>2163</v>
      </c>
      <c r="H5" s="2475" t="s">
        <v>78</v>
      </c>
      <c r="I5" s="7125"/>
    </row>
    <row r="6" spans="1:9" ht="18.95" customHeight="1">
      <c r="A6" s="7126">
        <v>2004</v>
      </c>
      <c r="B6" s="2478" t="s">
        <v>2150</v>
      </c>
      <c r="C6" s="2416">
        <v>909</v>
      </c>
      <c r="D6" s="2414">
        <v>767</v>
      </c>
      <c r="E6" s="2510">
        <f>SUM(C6:D6)</f>
        <v>1676</v>
      </c>
      <c r="F6" s="2416">
        <v>3</v>
      </c>
      <c r="G6" s="2414">
        <v>6</v>
      </c>
      <c r="H6" s="2510">
        <f>SUM(F6:G6)</f>
        <v>9</v>
      </c>
      <c r="I6" s="2511">
        <f>E6+H6</f>
        <v>1685</v>
      </c>
    </row>
    <row r="7" spans="1:9" ht="18.95" customHeight="1">
      <c r="A7" s="7127"/>
      <c r="B7" s="2458" t="s">
        <v>2151</v>
      </c>
      <c r="C7" s="2426">
        <v>313</v>
      </c>
      <c r="D7" s="2424">
        <v>1221</v>
      </c>
      <c r="E7" s="2512">
        <f>SUM(C7:D7)</f>
        <v>1534</v>
      </c>
      <c r="F7" s="2426">
        <v>8</v>
      </c>
      <c r="G7" s="2424">
        <v>0</v>
      </c>
      <c r="H7" s="2512">
        <f>SUM(F7:G7)</f>
        <v>8</v>
      </c>
      <c r="I7" s="2513">
        <f t="shared" ref="I7:I35" si="0">E7+H7</f>
        <v>1542</v>
      </c>
    </row>
    <row r="8" spans="1:9" ht="18.95" customHeight="1" thickBot="1">
      <c r="A8" s="7128"/>
      <c r="B8" s="2479" t="s">
        <v>2152</v>
      </c>
      <c r="C8" s="2436">
        <v>757</v>
      </c>
      <c r="D8" s="2434">
        <v>838</v>
      </c>
      <c r="E8" s="2514">
        <f t="shared" ref="E8:E35" si="1">SUM(C8:D8)</f>
        <v>1595</v>
      </c>
      <c r="F8" s="2436">
        <v>25</v>
      </c>
      <c r="G8" s="2434">
        <v>0</v>
      </c>
      <c r="H8" s="2514">
        <f>SUM(F8:G8)</f>
        <v>25</v>
      </c>
      <c r="I8" s="2515">
        <f t="shared" si="0"/>
        <v>1620</v>
      </c>
    </row>
    <row r="9" spans="1:9" ht="18.95" customHeight="1">
      <c r="A9" s="7126">
        <v>2005</v>
      </c>
      <c r="B9" s="2478" t="s">
        <v>2150</v>
      </c>
      <c r="C9" s="2416">
        <v>525</v>
      </c>
      <c r="D9" s="2414">
        <v>607</v>
      </c>
      <c r="E9" s="2510">
        <f t="shared" si="1"/>
        <v>1132</v>
      </c>
      <c r="F9" s="2416">
        <v>0</v>
      </c>
      <c r="G9" s="2414">
        <v>39</v>
      </c>
      <c r="H9" s="2510">
        <f t="shared" ref="H9:H35" si="2">SUM(F9:G9)</f>
        <v>39</v>
      </c>
      <c r="I9" s="2511">
        <f t="shared" si="0"/>
        <v>1171</v>
      </c>
    </row>
    <row r="10" spans="1:9" ht="18.95" customHeight="1">
      <c r="A10" s="7127"/>
      <c r="B10" s="2458" t="s">
        <v>2151</v>
      </c>
      <c r="C10" s="2426">
        <v>305</v>
      </c>
      <c r="D10" s="2424">
        <v>2106</v>
      </c>
      <c r="E10" s="2512">
        <f t="shared" si="1"/>
        <v>2411</v>
      </c>
      <c r="F10" s="2426">
        <v>1</v>
      </c>
      <c r="G10" s="2424">
        <v>0</v>
      </c>
      <c r="H10" s="2512">
        <f t="shared" si="2"/>
        <v>1</v>
      </c>
      <c r="I10" s="2513">
        <f t="shared" si="0"/>
        <v>2412</v>
      </c>
    </row>
    <row r="11" spans="1:9" ht="18.95" customHeight="1" thickBot="1">
      <c r="A11" s="7128"/>
      <c r="B11" s="2479" t="s">
        <v>2152</v>
      </c>
      <c r="C11" s="2436">
        <v>687</v>
      </c>
      <c r="D11" s="2434">
        <v>1401</v>
      </c>
      <c r="E11" s="2514">
        <f t="shared" si="1"/>
        <v>2088</v>
      </c>
      <c r="F11" s="2436">
        <v>9</v>
      </c>
      <c r="G11" s="2434">
        <v>0</v>
      </c>
      <c r="H11" s="2514">
        <f t="shared" si="2"/>
        <v>9</v>
      </c>
      <c r="I11" s="2515">
        <f t="shared" si="0"/>
        <v>2097</v>
      </c>
    </row>
    <row r="12" spans="1:9" ht="18.95" customHeight="1">
      <c r="A12" s="7126">
        <v>2006</v>
      </c>
      <c r="B12" s="2478" t="s">
        <v>2150</v>
      </c>
      <c r="C12" s="2416">
        <v>506</v>
      </c>
      <c r="D12" s="2414">
        <v>2066</v>
      </c>
      <c r="E12" s="2510">
        <f t="shared" si="1"/>
        <v>2572</v>
      </c>
      <c r="F12" s="2416">
        <v>20</v>
      </c>
      <c r="G12" s="2414">
        <v>82</v>
      </c>
      <c r="H12" s="2510">
        <f t="shared" si="2"/>
        <v>102</v>
      </c>
      <c r="I12" s="2511">
        <f t="shared" si="0"/>
        <v>2674</v>
      </c>
    </row>
    <row r="13" spans="1:9" ht="18.95" customHeight="1">
      <c r="A13" s="7127"/>
      <c r="B13" s="2458" t="s">
        <v>2151</v>
      </c>
      <c r="C13" s="2426">
        <v>378</v>
      </c>
      <c r="D13" s="2424">
        <v>2497</v>
      </c>
      <c r="E13" s="2512">
        <f t="shared" si="1"/>
        <v>2875</v>
      </c>
      <c r="F13" s="2426">
        <v>15</v>
      </c>
      <c r="G13" s="2424">
        <v>99</v>
      </c>
      <c r="H13" s="2512">
        <f t="shared" si="2"/>
        <v>114</v>
      </c>
      <c r="I13" s="2513">
        <f t="shared" si="0"/>
        <v>2989</v>
      </c>
    </row>
    <row r="14" spans="1:9" ht="18.95" customHeight="1" thickBot="1">
      <c r="A14" s="7128"/>
      <c r="B14" s="2479" t="s">
        <v>2152</v>
      </c>
      <c r="C14" s="2436">
        <v>767</v>
      </c>
      <c r="D14" s="2434">
        <v>1641</v>
      </c>
      <c r="E14" s="2514">
        <f t="shared" si="1"/>
        <v>2408</v>
      </c>
      <c r="F14" s="2436">
        <v>30</v>
      </c>
      <c r="G14" s="2434">
        <v>65</v>
      </c>
      <c r="H14" s="2514">
        <f t="shared" si="2"/>
        <v>95</v>
      </c>
      <c r="I14" s="2515">
        <f t="shared" si="0"/>
        <v>2503</v>
      </c>
    </row>
    <row r="15" spans="1:9" ht="18.95" customHeight="1">
      <c r="A15" s="7094">
        <v>2007</v>
      </c>
      <c r="B15" s="2456" t="s">
        <v>2150</v>
      </c>
      <c r="C15" s="2445">
        <v>493</v>
      </c>
      <c r="D15" s="2443">
        <v>3679</v>
      </c>
      <c r="E15" s="2512">
        <f t="shared" si="1"/>
        <v>4172</v>
      </c>
      <c r="F15" s="2445">
        <v>39</v>
      </c>
      <c r="G15" s="2443">
        <v>40</v>
      </c>
      <c r="H15" s="2512">
        <f t="shared" si="2"/>
        <v>79</v>
      </c>
      <c r="I15" s="2516">
        <f t="shared" si="0"/>
        <v>4251</v>
      </c>
    </row>
    <row r="16" spans="1:9" ht="18.95" customHeight="1">
      <c r="A16" s="7094"/>
      <c r="B16" s="2458" t="s">
        <v>2151</v>
      </c>
      <c r="C16" s="2426">
        <v>150</v>
      </c>
      <c r="D16" s="2424">
        <v>4375</v>
      </c>
      <c r="E16" s="2512">
        <f t="shared" si="1"/>
        <v>4525</v>
      </c>
      <c r="F16" s="2426">
        <v>4</v>
      </c>
      <c r="G16" s="2424">
        <v>7</v>
      </c>
      <c r="H16" s="2512">
        <f t="shared" si="2"/>
        <v>11</v>
      </c>
      <c r="I16" s="2513">
        <f t="shared" si="0"/>
        <v>4536</v>
      </c>
    </row>
    <row r="17" spans="1:9" ht="18.95" customHeight="1" thickBot="1">
      <c r="A17" s="7094"/>
      <c r="B17" s="2460" t="s">
        <v>2152</v>
      </c>
      <c r="C17" s="2452">
        <v>168</v>
      </c>
      <c r="D17" s="2450">
        <v>2340</v>
      </c>
      <c r="E17" s="2517">
        <f t="shared" si="1"/>
        <v>2508</v>
      </c>
      <c r="F17" s="2452">
        <v>19</v>
      </c>
      <c r="G17" s="2450">
        <v>17</v>
      </c>
      <c r="H17" s="2517">
        <f t="shared" si="2"/>
        <v>36</v>
      </c>
      <c r="I17" s="2518">
        <f t="shared" si="0"/>
        <v>2544</v>
      </c>
    </row>
    <row r="18" spans="1:9" ht="18.95" customHeight="1">
      <c r="A18" s="7086">
        <v>2008</v>
      </c>
      <c r="B18" s="2412" t="s">
        <v>2150</v>
      </c>
      <c r="C18" s="2416">
        <v>225</v>
      </c>
      <c r="D18" s="2414">
        <v>2389</v>
      </c>
      <c r="E18" s="2519">
        <f t="shared" si="1"/>
        <v>2614</v>
      </c>
      <c r="F18" s="2416">
        <v>17</v>
      </c>
      <c r="G18" s="2414">
        <v>12</v>
      </c>
      <c r="H18" s="2510">
        <f t="shared" si="2"/>
        <v>29</v>
      </c>
      <c r="I18" s="2511">
        <f t="shared" si="0"/>
        <v>2643</v>
      </c>
    </row>
    <row r="19" spans="1:9" ht="18.95" customHeight="1">
      <c r="A19" s="7087"/>
      <c r="B19" s="2422" t="s">
        <v>2151</v>
      </c>
      <c r="C19" s="2426">
        <v>175</v>
      </c>
      <c r="D19" s="2424">
        <v>3249</v>
      </c>
      <c r="E19" s="2520">
        <f t="shared" si="1"/>
        <v>3424</v>
      </c>
      <c r="F19" s="2426">
        <v>4</v>
      </c>
      <c r="G19" s="2424">
        <v>12</v>
      </c>
      <c r="H19" s="2521">
        <f t="shared" si="2"/>
        <v>16</v>
      </c>
      <c r="I19" s="2513">
        <f t="shared" si="0"/>
        <v>3440</v>
      </c>
    </row>
    <row r="20" spans="1:9" ht="18.95" customHeight="1" thickBot="1">
      <c r="A20" s="7097"/>
      <c r="B20" s="2432" t="s">
        <v>2152</v>
      </c>
      <c r="C20" s="2452">
        <v>167</v>
      </c>
      <c r="D20" s="2450">
        <v>1970</v>
      </c>
      <c r="E20" s="2522">
        <f t="shared" si="1"/>
        <v>2137</v>
      </c>
      <c r="F20" s="2452">
        <v>16</v>
      </c>
      <c r="G20" s="2450">
        <v>1</v>
      </c>
      <c r="H20" s="2523">
        <f t="shared" si="2"/>
        <v>17</v>
      </c>
      <c r="I20" s="2518">
        <f t="shared" si="0"/>
        <v>2154</v>
      </c>
    </row>
    <row r="21" spans="1:9" ht="18.95" customHeight="1">
      <c r="A21" s="7086">
        <v>2009</v>
      </c>
      <c r="B21" s="2524" t="s">
        <v>2150</v>
      </c>
      <c r="C21" s="2416">
        <v>531</v>
      </c>
      <c r="D21" s="2414">
        <v>1951</v>
      </c>
      <c r="E21" s="2519">
        <f t="shared" si="1"/>
        <v>2482</v>
      </c>
      <c r="F21" s="2416">
        <v>2</v>
      </c>
      <c r="G21" s="2414">
        <v>27</v>
      </c>
      <c r="H21" s="2519">
        <f t="shared" si="2"/>
        <v>29</v>
      </c>
      <c r="I21" s="2511">
        <f t="shared" si="0"/>
        <v>2511</v>
      </c>
    </row>
    <row r="22" spans="1:9" ht="18.95" customHeight="1">
      <c r="A22" s="7087"/>
      <c r="B22" s="2525" t="s">
        <v>2151</v>
      </c>
      <c r="C22" s="2426">
        <v>102</v>
      </c>
      <c r="D22" s="2424">
        <v>3585</v>
      </c>
      <c r="E22" s="2520">
        <f t="shared" si="1"/>
        <v>3687</v>
      </c>
      <c r="F22" s="2426">
        <v>100</v>
      </c>
      <c r="G22" s="2424">
        <v>17</v>
      </c>
      <c r="H22" s="2520">
        <f t="shared" si="2"/>
        <v>117</v>
      </c>
      <c r="I22" s="2513">
        <f t="shared" si="0"/>
        <v>3804</v>
      </c>
    </row>
    <row r="23" spans="1:9" ht="18.95" customHeight="1" thickBot="1">
      <c r="A23" s="7097"/>
      <c r="B23" s="2526" t="s">
        <v>2152</v>
      </c>
      <c r="C23" s="2452">
        <v>259</v>
      </c>
      <c r="D23" s="2450">
        <v>2005</v>
      </c>
      <c r="E23" s="2522">
        <f t="shared" si="1"/>
        <v>2264</v>
      </c>
      <c r="F23" s="2452">
        <v>5</v>
      </c>
      <c r="G23" s="2450">
        <v>6</v>
      </c>
      <c r="H23" s="2522">
        <f t="shared" si="2"/>
        <v>11</v>
      </c>
      <c r="I23" s="2518">
        <f t="shared" si="0"/>
        <v>2275</v>
      </c>
    </row>
    <row r="24" spans="1:9" ht="18.95" customHeight="1">
      <c r="A24" s="7055">
        <v>2010</v>
      </c>
      <c r="B24" s="2527" t="s">
        <v>2150</v>
      </c>
      <c r="C24" s="2528">
        <v>2542</v>
      </c>
      <c r="D24" s="2529">
        <v>4276</v>
      </c>
      <c r="E24" s="2519">
        <f t="shared" si="1"/>
        <v>6818</v>
      </c>
      <c r="F24" s="2528">
        <v>139</v>
      </c>
      <c r="G24" s="2529">
        <v>16</v>
      </c>
      <c r="H24" s="2519">
        <f t="shared" si="2"/>
        <v>155</v>
      </c>
      <c r="I24" s="2511">
        <f t="shared" si="0"/>
        <v>6973</v>
      </c>
    </row>
    <row r="25" spans="1:9" ht="18.95" customHeight="1">
      <c r="A25" s="7053"/>
      <c r="B25" s="2530" t="s">
        <v>2151</v>
      </c>
      <c r="C25" s="2531">
        <v>758</v>
      </c>
      <c r="D25" s="2532">
        <v>5743</v>
      </c>
      <c r="E25" s="2520">
        <f t="shared" si="1"/>
        <v>6501</v>
      </c>
      <c r="F25" s="2531">
        <v>179</v>
      </c>
      <c r="G25" s="2532">
        <v>25</v>
      </c>
      <c r="H25" s="2520">
        <f t="shared" si="2"/>
        <v>204</v>
      </c>
      <c r="I25" s="2513">
        <f t="shared" si="0"/>
        <v>6705</v>
      </c>
    </row>
    <row r="26" spans="1:9" ht="18.95" customHeight="1" thickBot="1">
      <c r="A26" s="7054"/>
      <c r="B26" s="2533" t="s">
        <v>2152</v>
      </c>
      <c r="C26" s="2534">
        <v>117</v>
      </c>
      <c r="D26" s="2535">
        <v>3178</v>
      </c>
      <c r="E26" s="2522">
        <f t="shared" si="1"/>
        <v>3295</v>
      </c>
      <c r="F26" s="2534">
        <v>25</v>
      </c>
      <c r="G26" s="2535">
        <v>14</v>
      </c>
      <c r="H26" s="2522">
        <f t="shared" si="2"/>
        <v>39</v>
      </c>
      <c r="I26" s="2518">
        <f t="shared" si="0"/>
        <v>3334</v>
      </c>
    </row>
    <row r="27" spans="1:9" ht="18.95" customHeight="1">
      <c r="A27" s="7055">
        <v>2011</v>
      </c>
      <c r="B27" s="2527" t="s">
        <v>2150</v>
      </c>
      <c r="C27" s="2528">
        <v>350</v>
      </c>
      <c r="D27" s="2529">
        <v>6162</v>
      </c>
      <c r="E27" s="2519">
        <f t="shared" si="1"/>
        <v>6512</v>
      </c>
      <c r="F27" s="2528">
        <v>82</v>
      </c>
      <c r="G27" s="2529">
        <v>37</v>
      </c>
      <c r="H27" s="2519">
        <f t="shared" si="2"/>
        <v>119</v>
      </c>
      <c r="I27" s="2511">
        <f t="shared" si="0"/>
        <v>6631</v>
      </c>
    </row>
    <row r="28" spans="1:9" ht="18.95" customHeight="1">
      <c r="A28" s="7053"/>
      <c r="B28" s="2530" t="s">
        <v>2151</v>
      </c>
      <c r="C28" s="2531">
        <v>1062</v>
      </c>
      <c r="D28" s="2532">
        <v>11417</v>
      </c>
      <c r="E28" s="2520">
        <f t="shared" si="1"/>
        <v>12479</v>
      </c>
      <c r="F28" s="2531">
        <v>89</v>
      </c>
      <c r="G28" s="2532">
        <v>105</v>
      </c>
      <c r="H28" s="2520">
        <f t="shared" si="2"/>
        <v>194</v>
      </c>
      <c r="I28" s="2513">
        <f t="shared" si="0"/>
        <v>12673</v>
      </c>
    </row>
    <row r="29" spans="1:9" ht="18.95" customHeight="1" thickBot="1">
      <c r="A29" s="7054"/>
      <c r="B29" s="2533" t="s">
        <v>2152</v>
      </c>
      <c r="C29" s="2534">
        <v>892</v>
      </c>
      <c r="D29" s="2535">
        <v>6751</v>
      </c>
      <c r="E29" s="2522">
        <f t="shared" si="1"/>
        <v>7643</v>
      </c>
      <c r="F29" s="2534">
        <v>146</v>
      </c>
      <c r="G29" s="2535">
        <v>10</v>
      </c>
      <c r="H29" s="2522">
        <f t="shared" si="2"/>
        <v>156</v>
      </c>
      <c r="I29" s="2518">
        <f t="shared" si="0"/>
        <v>7799</v>
      </c>
    </row>
    <row r="30" spans="1:9" ht="18.95" customHeight="1">
      <c r="A30" s="7055">
        <v>2012</v>
      </c>
      <c r="B30" s="2527" t="s">
        <v>2150</v>
      </c>
      <c r="C30" s="2528">
        <v>682</v>
      </c>
      <c r="D30" s="2529">
        <v>10784</v>
      </c>
      <c r="E30" s="2519">
        <f t="shared" si="1"/>
        <v>11466</v>
      </c>
      <c r="F30" s="2528">
        <v>262</v>
      </c>
      <c r="G30" s="2529">
        <v>42</v>
      </c>
      <c r="H30" s="2519">
        <f t="shared" si="2"/>
        <v>304</v>
      </c>
      <c r="I30" s="2511">
        <f t="shared" si="0"/>
        <v>11770</v>
      </c>
    </row>
    <row r="31" spans="1:9" ht="18.95" customHeight="1">
      <c r="A31" s="7053"/>
      <c r="B31" s="2530" t="s">
        <v>2151</v>
      </c>
      <c r="C31" s="2531">
        <v>1207</v>
      </c>
      <c r="D31" s="2532">
        <v>11839</v>
      </c>
      <c r="E31" s="2520">
        <f t="shared" si="1"/>
        <v>13046</v>
      </c>
      <c r="F31" s="2531">
        <v>193</v>
      </c>
      <c r="G31" s="2532">
        <v>55</v>
      </c>
      <c r="H31" s="2520">
        <f t="shared" si="2"/>
        <v>248</v>
      </c>
      <c r="I31" s="2513">
        <f t="shared" si="0"/>
        <v>13294</v>
      </c>
    </row>
    <row r="32" spans="1:9" ht="18.95" customHeight="1" thickBot="1">
      <c r="A32" s="7054"/>
      <c r="B32" s="2533" t="s">
        <v>2152</v>
      </c>
      <c r="C32" s="2534">
        <v>2132</v>
      </c>
      <c r="D32" s="2535">
        <v>17774</v>
      </c>
      <c r="E32" s="2522">
        <f t="shared" si="1"/>
        <v>19906</v>
      </c>
      <c r="F32" s="2534">
        <v>478</v>
      </c>
      <c r="G32" s="2535">
        <v>62</v>
      </c>
      <c r="H32" s="2522">
        <f t="shared" si="2"/>
        <v>540</v>
      </c>
      <c r="I32" s="2518">
        <f t="shared" si="0"/>
        <v>20446</v>
      </c>
    </row>
    <row r="33" spans="1:20" ht="18.95" customHeight="1">
      <c r="A33" s="7055">
        <v>2013</v>
      </c>
      <c r="B33" s="2527" t="s">
        <v>2150</v>
      </c>
      <c r="C33" s="2528">
        <v>171</v>
      </c>
      <c r="D33" s="2529">
        <v>22397</v>
      </c>
      <c r="E33" s="2519">
        <f t="shared" si="1"/>
        <v>22568</v>
      </c>
      <c r="F33" s="2528">
        <v>235</v>
      </c>
      <c r="G33" s="2529">
        <v>124</v>
      </c>
      <c r="H33" s="2519">
        <f t="shared" si="2"/>
        <v>359</v>
      </c>
      <c r="I33" s="2511">
        <f t="shared" si="0"/>
        <v>22927</v>
      </c>
    </row>
    <row r="34" spans="1:20" ht="18.95" customHeight="1">
      <c r="A34" s="7053"/>
      <c r="B34" s="2530" t="s">
        <v>2151</v>
      </c>
      <c r="C34" s="2531">
        <v>556</v>
      </c>
      <c r="D34" s="2532">
        <v>14976</v>
      </c>
      <c r="E34" s="2520">
        <f t="shared" si="1"/>
        <v>15532</v>
      </c>
      <c r="F34" s="2531">
        <v>55</v>
      </c>
      <c r="G34" s="2532">
        <v>50</v>
      </c>
      <c r="H34" s="2520">
        <f t="shared" si="2"/>
        <v>105</v>
      </c>
      <c r="I34" s="2513">
        <f t="shared" si="0"/>
        <v>15637</v>
      </c>
    </row>
    <row r="35" spans="1:20" ht="18.95" customHeight="1" thickBot="1">
      <c r="A35" s="7060"/>
      <c r="B35" s="2536" t="s">
        <v>2152</v>
      </c>
      <c r="C35" s="2537">
        <v>353</v>
      </c>
      <c r="D35" s="2538">
        <v>25199</v>
      </c>
      <c r="E35" s="2539">
        <f t="shared" si="1"/>
        <v>25552</v>
      </c>
      <c r="F35" s="2537">
        <v>22</v>
      </c>
      <c r="G35" s="2538">
        <v>136</v>
      </c>
      <c r="H35" s="2539">
        <f t="shared" si="2"/>
        <v>158</v>
      </c>
      <c r="I35" s="2540">
        <f t="shared" si="0"/>
        <v>25710</v>
      </c>
    </row>
    <row r="36" spans="1:20" ht="18.75" customHeight="1" thickTop="1"/>
    <row r="37" spans="1:20" ht="19.5" customHeight="1">
      <c r="A37" s="7098" t="s">
        <v>2169</v>
      </c>
      <c r="B37" s="7098"/>
      <c r="C37" s="7098"/>
      <c r="D37" s="7098"/>
      <c r="E37" s="7098"/>
      <c r="F37" s="7098"/>
      <c r="G37" s="7098"/>
      <c r="H37" s="7098"/>
      <c r="I37" s="7098"/>
      <c r="J37" s="7098"/>
      <c r="K37" s="2471"/>
      <c r="L37" s="2471"/>
      <c r="M37" s="2471"/>
      <c r="N37" s="2471"/>
      <c r="O37" s="2471"/>
      <c r="P37" s="2472"/>
      <c r="Q37" s="2472"/>
      <c r="R37" s="2472"/>
      <c r="S37" s="2472"/>
      <c r="T37" s="2472"/>
    </row>
    <row r="38" spans="1:20" ht="16.5" customHeight="1">
      <c r="A38" s="7098" t="s">
        <v>2165</v>
      </c>
      <c r="B38" s="7098"/>
      <c r="C38" s="7098"/>
      <c r="D38" s="7098"/>
      <c r="E38" s="7098"/>
      <c r="F38" s="7098"/>
      <c r="G38" s="7098"/>
      <c r="H38" s="7098"/>
      <c r="I38" s="7098"/>
      <c r="J38" s="2484"/>
      <c r="K38" s="2471"/>
      <c r="L38" s="2506"/>
      <c r="M38" s="2472"/>
      <c r="N38" s="2472"/>
      <c r="O38" s="2472"/>
      <c r="P38" s="2472"/>
      <c r="Q38" s="2472"/>
      <c r="R38" s="2472"/>
      <c r="S38" s="2472"/>
      <c r="T38" s="2472"/>
    </row>
    <row r="39" spans="1:20" ht="15.75" customHeight="1">
      <c r="A39" s="7098" t="s">
        <v>2158</v>
      </c>
      <c r="B39" s="7098"/>
      <c r="C39" s="7098"/>
      <c r="D39" s="7098"/>
      <c r="E39" s="7098"/>
      <c r="F39" s="7098"/>
      <c r="G39" s="7098"/>
      <c r="H39" s="7098"/>
      <c r="I39" s="7098"/>
      <c r="J39" s="7098"/>
      <c r="K39" s="7098"/>
    </row>
    <row r="40" spans="1:20" s="2271" customFormat="1" ht="15" customHeight="1">
      <c r="A40" s="7099" t="s">
        <v>2159</v>
      </c>
      <c r="B40" s="7099"/>
      <c r="C40" s="7099"/>
      <c r="D40" s="7099"/>
      <c r="E40" s="7099"/>
      <c r="F40" s="7099"/>
      <c r="G40" s="7099"/>
      <c r="H40" s="7099"/>
      <c r="I40" s="7099"/>
      <c r="J40" s="7099"/>
      <c r="K40" s="2472"/>
    </row>
    <row r="41" spans="1:20" s="2271" customFormat="1">
      <c r="A41" s="2541"/>
      <c r="B41" s="2541"/>
      <c r="C41" s="2541"/>
      <c r="D41" s="2541"/>
      <c r="E41" s="2541"/>
      <c r="F41" s="2541"/>
      <c r="G41" s="2541"/>
      <c r="H41" s="2541"/>
      <c r="I41" s="2541"/>
      <c r="J41" s="2541"/>
      <c r="K41" s="2472"/>
    </row>
    <row r="42" spans="1:20" s="2271" customFormat="1">
      <c r="A42" s="2541"/>
      <c r="B42" s="2541"/>
      <c r="C42" s="2541"/>
      <c r="D42" s="2541"/>
      <c r="E42" s="2541"/>
      <c r="F42" s="2541"/>
      <c r="G42" s="2541"/>
      <c r="H42" s="2541"/>
      <c r="I42" s="2541"/>
      <c r="J42" s="2541"/>
      <c r="K42" s="2472"/>
    </row>
    <row r="43" spans="1:20" s="2271" customFormat="1" ht="21.75" customHeight="1">
      <c r="D43" s="2355" t="s">
        <v>3</v>
      </c>
    </row>
    <row r="44" spans="1:20" s="2271" customFormat="1"/>
  </sheetData>
  <mergeCells count="22">
    <mergeCell ref="A39:K39"/>
    <mergeCell ref="A40:J40"/>
    <mergeCell ref="A24:A26"/>
    <mergeCell ref="A27:A29"/>
    <mergeCell ref="A30:A32"/>
    <mergeCell ref="A33:A35"/>
    <mergeCell ref="A37:J37"/>
    <mergeCell ref="A38:I38"/>
    <mergeCell ref="A21:A23"/>
    <mergeCell ref="H1:I1"/>
    <mergeCell ref="A2:I2"/>
    <mergeCell ref="A3:I3"/>
    <mergeCell ref="A4:A5"/>
    <mergeCell ref="B4:B5"/>
    <mergeCell ref="C4:E4"/>
    <mergeCell ref="F4:H4"/>
    <mergeCell ref="I4:I5"/>
    <mergeCell ref="A6:A8"/>
    <mergeCell ref="A9:A11"/>
    <mergeCell ref="A12:A14"/>
    <mergeCell ref="A15:A17"/>
    <mergeCell ref="A18:A20"/>
  </mergeCells>
  <hyperlinks>
    <hyperlink ref="A1" r:id="rId1"/>
  </hyperlinks>
  <pageMargins left="0.74803149606299213" right="0.74803149606299213" top="0.55118110236220474" bottom="0.43307086614173229" header="0.51181102362204722" footer="0.31496062992125984"/>
  <pageSetup paperSize="9" scale="57" fitToHeight="0" orientation="landscape" r:id="rId2"/>
  <headerFooter alignWithMargins="0">
    <oddFooter>&amp;R142</oddFooter>
  </headerFooter>
  <drawing r:id="rId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1"/>
  <sheetViews>
    <sheetView view="pageBreakPreview" zoomScale="60" zoomScaleNormal="85" workbookViewId="0">
      <selection activeCell="H15" sqref="H15"/>
    </sheetView>
  </sheetViews>
  <sheetFormatPr defaultRowHeight="12.75"/>
  <cols>
    <col min="1" max="1" width="15" style="32" customWidth="1"/>
    <col min="2" max="2" width="11.85546875" style="32" customWidth="1"/>
    <col min="3" max="3" width="11.5703125" style="32" customWidth="1"/>
    <col min="4" max="5" width="12.140625" style="32" customWidth="1"/>
    <col min="6" max="6" width="10.5703125" style="32" customWidth="1"/>
    <col min="7" max="7" width="11" style="32" customWidth="1"/>
    <col min="8" max="8" width="10.7109375" style="32" customWidth="1"/>
    <col min="9" max="9" width="12.28515625" style="32" customWidth="1"/>
    <col min="10" max="10" width="11.42578125" style="32" customWidth="1"/>
    <col min="11" max="11" width="13" style="32" customWidth="1"/>
    <col min="12" max="12" width="11.140625" style="32" customWidth="1"/>
    <col min="13" max="13" width="11.28515625" style="32" customWidth="1"/>
    <col min="14" max="14" width="10.7109375" style="32" customWidth="1"/>
    <col min="15" max="16384" width="9.140625" style="32"/>
  </cols>
  <sheetData>
    <row r="1" spans="1:14" ht="60" customHeight="1" thickTop="1" thickBot="1">
      <c r="A1" s="6970" t="s">
        <v>2191</v>
      </c>
      <c r="B1" s="6971"/>
      <c r="C1" s="6971"/>
      <c r="D1" s="6971"/>
      <c r="E1" s="6971"/>
      <c r="F1" s="6971"/>
      <c r="G1" s="6971"/>
      <c r="H1" s="6971"/>
      <c r="I1" s="6971"/>
      <c r="J1" s="6971"/>
      <c r="K1" s="6971"/>
      <c r="L1" s="6971"/>
      <c r="M1" s="6971"/>
      <c r="N1" s="6972"/>
    </row>
    <row r="2" spans="1:14" s="5768" customFormat="1" ht="30" customHeight="1">
      <c r="A2" s="5770" t="s">
        <v>2192</v>
      </c>
      <c r="B2" s="6207" t="s">
        <v>2201</v>
      </c>
      <c r="C2" s="6208"/>
      <c r="D2" s="6208"/>
      <c r="E2" s="6208"/>
      <c r="F2" s="6208"/>
      <c r="G2" s="6208"/>
      <c r="H2" s="6208"/>
      <c r="I2" s="6208"/>
      <c r="J2" s="6208"/>
      <c r="K2" s="6208"/>
      <c r="L2" s="6208"/>
      <c r="M2" s="6208"/>
      <c r="N2" s="6209"/>
    </row>
    <row r="3" spans="1:14" s="5768" customFormat="1" ht="30" customHeight="1">
      <c r="A3" s="5773" t="s">
        <v>2193</v>
      </c>
      <c r="B3" s="6201" t="s">
        <v>2202</v>
      </c>
      <c r="C3" s="6202"/>
      <c r="D3" s="6202"/>
      <c r="E3" s="6202"/>
      <c r="F3" s="6202"/>
      <c r="G3" s="6202"/>
      <c r="H3" s="6202"/>
      <c r="I3" s="6202"/>
      <c r="J3" s="6202"/>
      <c r="K3" s="6202"/>
      <c r="L3" s="6202"/>
      <c r="M3" s="6202"/>
      <c r="N3" s="6203"/>
    </row>
    <row r="4" spans="1:14" s="5768" customFormat="1" ht="30" customHeight="1">
      <c r="A4" s="5773" t="s">
        <v>2194</v>
      </c>
      <c r="B4" s="6201" t="s">
        <v>2184</v>
      </c>
      <c r="C4" s="6202"/>
      <c r="D4" s="6202"/>
      <c r="E4" s="6202"/>
      <c r="F4" s="6202"/>
      <c r="G4" s="6202"/>
      <c r="H4" s="6202"/>
      <c r="I4" s="6202"/>
      <c r="J4" s="6202"/>
      <c r="K4" s="6202"/>
      <c r="L4" s="6202"/>
      <c r="M4" s="6202"/>
      <c r="N4" s="6203"/>
    </row>
    <row r="5" spans="1:14" s="5768" customFormat="1" ht="30" customHeight="1">
      <c r="A5" s="5773" t="s">
        <v>2195</v>
      </c>
      <c r="B5" s="6201" t="s">
        <v>2185</v>
      </c>
      <c r="C5" s="6202"/>
      <c r="D5" s="6202"/>
      <c r="E5" s="6202"/>
      <c r="F5" s="6202"/>
      <c r="G5" s="6202"/>
      <c r="H5" s="6202"/>
      <c r="I5" s="6202"/>
      <c r="J5" s="6202"/>
      <c r="K5" s="6202"/>
      <c r="L5" s="6202"/>
      <c r="M5" s="6202"/>
      <c r="N5" s="6203"/>
    </row>
    <row r="6" spans="1:14" s="5768" customFormat="1" ht="30" customHeight="1">
      <c r="A6" s="5773" t="s">
        <v>2196</v>
      </c>
      <c r="B6" s="6201" t="s">
        <v>2186</v>
      </c>
      <c r="C6" s="6202"/>
      <c r="D6" s="6202"/>
      <c r="E6" s="6202"/>
      <c r="F6" s="6202"/>
      <c r="G6" s="6202"/>
      <c r="H6" s="6202"/>
      <c r="I6" s="6202"/>
      <c r="J6" s="6202"/>
      <c r="K6" s="6202"/>
      <c r="L6" s="6202"/>
      <c r="M6" s="6202"/>
      <c r="N6" s="6203"/>
    </row>
    <row r="7" spans="1:14" s="5768" customFormat="1" ht="30" customHeight="1">
      <c r="A7" s="5773" t="s">
        <v>2197</v>
      </c>
      <c r="B7" s="6201" t="s">
        <v>2187</v>
      </c>
      <c r="C7" s="6202"/>
      <c r="D7" s="6202"/>
      <c r="E7" s="6202"/>
      <c r="F7" s="6202"/>
      <c r="G7" s="6202"/>
      <c r="H7" s="6202"/>
      <c r="I7" s="6202"/>
      <c r="J7" s="6202"/>
      <c r="K7" s="6202"/>
      <c r="L7" s="6202"/>
      <c r="M7" s="6202"/>
      <c r="N7" s="6203"/>
    </row>
    <row r="8" spans="1:14" s="5768" customFormat="1" ht="30" customHeight="1">
      <c r="A8" s="5773" t="s">
        <v>2198</v>
      </c>
      <c r="B8" s="6201" t="s">
        <v>2188</v>
      </c>
      <c r="C8" s="6202"/>
      <c r="D8" s="6202"/>
      <c r="E8" s="6202"/>
      <c r="F8" s="6202"/>
      <c r="G8" s="6202"/>
      <c r="H8" s="6202"/>
      <c r="I8" s="6202"/>
      <c r="J8" s="6202"/>
      <c r="K8" s="6202"/>
      <c r="L8" s="6202"/>
      <c r="M8" s="6202"/>
      <c r="N8" s="6203"/>
    </row>
    <row r="9" spans="1:14" s="5768" customFormat="1" ht="30" customHeight="1">
      <c r="A9" s="5773" t="s">
        <v>2199</v>
      </c>
      <c r="B9" s="6201" t="s">
        <v>2189</v>
      </c>
      <c r="C9" s="6202"/>
      <c r="D9" s="6202"/>
      <c r="E9" s="6202"/>
      <c r="F9" s="6202"/>
      <c r="G9" s="6202"/>
      <c r="H9" s="6202"/>
      <c r="I9" s="6202"/>
      <c r="J9" s="6202"/>
      <c r="K9" s="6202"/>
      <c r="L9" s="6202"/>
      <c r="M9" s="6202"/>
      <c r="N9" s="6203"/>
    </row>
    <row r="10" spans="1:14" s="5768" customFormat="1" ht="30" customHeight="1" thickBot="1">
      <c r="A10" s="5772" t="s">
        <v>2200</v>
      </c>
      <c r="B10" s="6204" t="s">
        <v>2190</v>
      </c>
      <c r="C10" s="6205"/>
      <c r="D10" s="6205"/>
      <c r="E10" s="6205"/>
      <c r="F10" s="6205"/>
      <c r="G10" s="6205"/>
      <c r="H10" s="6205"/>
      <c r="I10" s="6205"/>
      <c r="J10" s="6205"/>
      <c r="K10" s="6205"/>
      <c r="L10" s="6205"/>
      <c r="M10" s="6205"/>
      <c r="N10" s="6206"/>
    </row>
    <row r="11" spans="1:14" ht="18.95" customHeight="1" thickTop="1"/>
  </sheetData>
  <mergeCells count="10">
    <mergeCell ref="A1:N1"/>
    <mergeCell ref="B8:N8"/>
    <mergeCell ref="B9:N9"/>
    <mergeCell ref="B10:N10"/>
    <mergeCell ref="B2:N2"/>
    <mergeCell ref="B3:N3"/>
    <mergeCell ref="B4:N4"/>
    <mergeCell ref="B5:N5"/>
    <mergeCell ref="B6:N6"/>
    <mergeCell ref="B7:N7"/>
  </mergeCells>
  <hyperlinks>
    <hyperlink ref="B2:K2" location="'TABLO 1.1'!A1" display="SPOR TESİSLERİ HAKKINDA BİLGİLER(2009-2010)"/>
    <hyperlink ref="B3:K3" location="'TABLO 2.1'!A1" display="PROFESYONEL VE LİGLERDE MÜCADELE EDEN TÜM BRANŞLARDAKİ KAYSERİ KULÜPLERİNİN İSİMLERİ(2009)"/>
    <hyperlink ref="B4:K4" location="'TABLO 3'!A1" display="YILLAR İTİBARİYLE AMATÖR FUTBOL TAKIMLARI VE SAYILARI(2009-2013)"/>
    <hyperlink ref="B9:K9" location="'TABLO 8'!A1" display="YILAR İTİBARİYLE KAYSERİ'DE LİSANSLI SPORCU SAYISI(2009-2013)"/>
    <hyperlink ref="B5:K5" location="'TABLO 4'!A1" display="YILLAR İTİBARİYLE BASKETBOL KULÜBÜ TAKIMLARI VE SAYISI(2009-2011)"/>
    <hyperlink ref="B6:K6" location="'TABLO 5'!A1" display="YILLAR İTİBARİYLE VOLEYBOL KULÜP İSİMLERİ VE SAYISI(2009-2011)"/>
    <hyperlink ref="B7:K7" location="'TABLO 6'!A1" display="YILLAR İTİBARİYLE HENTBOL KULÜBÜ TAKIMLARI VE SAYISI(2009-2011)"/>
    <hyperlink ref="B8:K8" location="'TABLO 7'!A1" display="YILLAR İTİBARİYLE KAYAK KULÜBÜ İSİMLERİ VE SAYISI(2009-2011)"/>
    <hyperlink ref="B10:K10" location="'TABLO 9'!A1" display="YILLAR İTİBARİYLE KAYSERİ'DE SPOR MERKEZLERİNDEKİ SPORCU SAYILARI(2009-2013)"/>
    <hyperlink ref="B2:N2" location="'TABLO 1.1'!A1" display="SPOR TESİSLERİ HAKKINDA BİLGİLER(2009-2013)"/>
    <hyperlink ref="B3:N3" location="'TABLO 2.1'!A1" display="PROFESYONEL VE LİGLERDE MÜCADELE EDEN TÜM BRANŞLARDAKİ KAYSERİ KULÜPLERİNİN İSİMLERİ(2009-2013)"/>
  </hyperlinks>
  <pageMargins left="0.70866141732283472" right="0.70866141732283472" top="0.74803149606299213" bottom="0.74803149606299213" header="0.31496062992125984" footer="0.31496062992125984"/>
  <pageSetup paperSize="9" scale="81" fitToHeight="0" orientation="landscape" r:id="rId1"/>
  <headerFooter alignWithMargins="0">
    <oddFooter>&amp;R143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1">
    <pageSetUpPr fitToPage="1"/>
  </sheetPr>
  <dimension ref="A1:V26"/>
  <sheetViews>
    <sheetView view="pageBreakPreview" zoomScale="60" zoomScaleNormal="100" workbookViewId="0">
      <selection activeCell="F15" sqref="F15:I15"/>
    </sheetView>
  </sheetViews>
  <sheetFormatPr defaultRowHeight="12.75"/>
  <cols>
    <col min="1" max="1" width="36.5703125" style="32" customWidth="1"/>
    <col min="2" max="11" width="10.7109375" style="32" customWidth="1"/>
    <col min="12" max="12" width="10.5703125" style="32" customWidth="1"/>
    <col min="13" max="13" width="10.7109375" style="32" customWidth="1"/>
    <col min="14" max="14" width="12.28515625" style="32" customWidth="1"/>
    <col min="15" max="16384" width="9.140625" style="32"/>
  </cols>
  <sheetData>
    <row r="1" spans="1:17" ht="13.5" thickBot="1">
      <c r="A1" s="1" t="s">
        <v>0</v>
      </c>
      <c r="E1" s="117"/>
      <c r="Q1" s="117" t="s">
        <v>1</v>
      </c>
    </row>
    <row r="2" spans="1:17" ht="30" customHeight="1" thickTop="1">
      <c r="A2" s="6142" t="s">
        <v>710</v>
      </c>
      <c r="B2" s="6143"/>
      <c r="C2" s="6143"/>
      <c r="D2" s="6143"/>
      <c r="E2" s="6143"/>
      <c r="F2" s="6143"/>
      <c r="G2" s="6143"/>
      <c r="H2" s="6143"/>
      <c r="I2" s="6143"/>
      <c r="J2" s="6143"/>
      <c r="K2" s="6143"/>
      <c r="L2" s="6143"/>
      <c r="M2" s="6143"/>
      <c r="N2" s="6143"/>
      <c r="O2" s="6143"/>
      <c r="P2" s="6143"/>
      <c r="Q2" s="6144"/>
    </row>
    <row r="3" spans="1:17" ht="21.75" customHeight="1">
      <c r="A3" s="6159" t="s">
        <v>316</v>
      </c>
      <c r="B3" s="6160"/>
      <c r="C3" s="6160"/>
      <c r="D3" s="6160"/>
      <c r="E3" s="6160"/>
      <c r="F3" s="6160"/>
      <c r="G3" s="6160"/>
      <c r="H3" s="6160"/>
      <c r="I3" s="6160"/>
      <c r="J3" s="6160"/>
      <c r="K3" s="6160"/>
      <c r="L3" s="6160"/>
      <c r="M3" s="6160"/>
      <c r="N3" s="6160"/>
      <c r="O3" s="6160"/>
      <c r="P3" s="6160"/>
      <c r="Q3" s="6161"/>
    </row>
    <row r="4" spans="1:17" ht="27.75" customHeight="1" thickBot="1">
      <c r="A4" s="6162"/>
      <c r="B4" s="6163"/>
      <c r="C4" s="6163"/>
      <c r="D4" s="6163"/>
      <c r="E4" s="6163"/>
      <c r="F4" s="6163"/>
      <c r="G4" s="6163"/>
      <c r="H4" s="6163"/>
      <c r="I4" s="6163"/>
      <c r="J4" s="6163"/>
      <c r="K4" s="6163"/>
      <c r="L4" s="6163"/>
      <c r="M4" s="6163"/>
      <c r="N4" s="6163"/>
      <c r="O4" s="6163"/>
      <c r="P4" s="6163"/>
      <c r="Q4" s="6164"/>
    </row>
    <row r="5" spans="1:17" ht="24" customHeight="1" thickBot="1">
      <c r="A5" s="118" t="s">
        <v>317</v>
      </c>
      <c r="B5" s="6170" t="s">
        <v>12</v>
      </c>
      <c r="C5" s="6242"/>
      <c r="D5" s="6242"/>
      <c r="E5" s="6242"/>
      <c r="F5" s="6242"/>
      <c r="G5" s="6242"/>
      <c r="H5" s="6242"/>
      <c r="I5" s="6242"/>
      <c r="J5" s="6242"/>
      <c r="K5" s="6242"/>
      <c r="L5" s="6242"/>
      <c r="M5" s="6242"/>
      <c r="N5" s="6242"/>
      <c r="O5" s="6242"/>
      <c r="P5" s="6242"/>
      <c r="Q5" s="6172"/>
    </row>
    <row r="6" spans="1:17" ht="24" customHeight="1" thickBot="1">
      <c r="A6" s="119"/>
      <c r="B6" s="6243">
        <v>2009</v>
      </c>
      <c r="C6" s="6243"/>
      <c r="D6" s="6243"/>
      <c r="E6" s="6244"/>
      <c r="F6" s="6243">
        <v>2010</v>
      </c>
      <c r="G6" s="6243"/>
      <c r="H6" s="6243"/>
      <c r="I6" s="6244"/>
      <c r="J6" s="6243">
        <v>2011</v>
      </c>
      <c r="K6" s="6243"/>
      <c r="L6" s="6243"/>
      <c r="M6" s="6243"/>
      <c r="N6" s="6245">
        <v>2012</v>
      </c>
      <c r="O6" s="6243"/>
      <c r="P6" s="6243"/>
      <c r="Q6" s="6246"/>
    </row>
    <row r="7" spans="1:17" ht="20.100000000000001" customHeight="1">
      <c r="A7" s="120" t="s">
        <v>318</v>
      </c>
      <c r="B7" s="6237">
        <v>25349</v>
      </c>
      <c r="C7" s="6238"/>
      <c r="D7" s="6238"/>
      <c r="E7" s="6239"/>
      <c r="F7" s="6237">
        <v>24501</v>
      </c>
      <c r="G7" s="6238"/>
      <c r="H7" s="6238"/>
      <c r="I7" s="6239"/>
      <c r="J7" s="6237">
        <v>24861</v>
      </c>
      <c r="K7" s="6238"/>
      <c r="L7" s="6238"/>
      <c r="M7" s="6238"/>
      <c r="N7" s="6237">
        <v>25082</v>
      </c>
      <c r="O7" s="6238"/>
      <c r="P7" s="6238"/>
      <c r="Q7" s="6240"/>
    </row>
    <row r="8" spans="1:17" ht="20.100000000000001" customHeight="1">
      <c r="A8" s="121" t="s">
        <v>319</v>
      </c>
      <c r="B8" s="6225">
        <v>8615</v>
      </c>
      <c r="C8" s="6226"/>
      <c r="D8" s="6226"/>
      <c r="E8" s="6227"/>
      <c r="F8" s="6228">
        <v>8188</v>
      </c>
      <c r="G8" s="6229"/>
      <c r="H8" s="6229"/>
      <c r="I8" s="6230"/>
      <c r="J8" s="6228">
        <v>9219</v>
      </c>
      <c r="K8" s="6229"/>
      <c r="L8" s="6229"/>
      <c r="M8" s="6229"/>
      <c r="N8" s="6228">
        <v>9105</v>
      </c>
      <c r="O8" s="6233"/>
      <c r="P8" s="6233"/>
      <c r="Q8" s="6241"/>
    </row>
    <row r="9" spans="1:17" ht="20.100000000000001" customHeight="1">
      <c r="A9" s="121" t="s">
        <v>320</v>
      </c>
      <c r="B9" s="6236">
        <v>10714</v>
      </c>
      <c r="C9" s="6234"/>
      <c r="D9" s="6234"/>
      <c r="E9" s="6235"/>
      <c r="F9" s="6228">
        <v>10764</v>
      </c>
      <c r="G9" s="6229"/>
      <c r="H9" s="6229"/>
      <c r="I9" s="6230"/>
      <c r="J9" s="6228">
        <v>10535</v>
      </c>
      <c r="K9" s="6229"/>
      <c r="L9" s="6229"/>
      <c r="M9" s="6229"/>
      <c r="N9" s="6228">
        <v>11018</v>
      </c>
      <c r="O9" s="6229"/>
      <c r="P9" s="6229"/>
      <c r="Q9" s="6231"/>
    </row>
    <row r="10" spans="1:17" ht="20.100000000000001" customHeight="1">
      <c r="A10" s="121" t="s">
        <v>321</v>
      </c>
      <c r="B10" s="6236">
        <v>2298</v>
      </c>
      <c r="C10" s="6234"/>
      <c r="D10" s="6234"/>
      <c r="E10" s="6235"/>
      <c r="F10" s="6228">
        <v>2400</v>
      </c>
      <c r="G10" s="6229"/>
      <c r="H10" s="6229"/>
      <c r="I10" s="6230"/>
      <c r="J10" s="6228">
        <v>2393</v>
      </c>
      <c r="K10" s="6229"/>
      <c r="L10" s="6229"/>
      <c r="M10" s="6229"/>
      <c r="N10" s="6232">
        <v>2991</v>
      </c>
      <c r="O10" s="6229"/>
      <c r="P10" s="6229"/>
      <c r="Q10" s="6231"/>
    </row>
    <row r="11" spans="1:17" ht="20.100000000000001" customHeight="1">
      <c r="A11" s="121" t="s">
        <v>322</v>
      </c>
      <c r="B11" s="6234">
        <v>683</v>
      </c>
      <c r="C11" s="6234"/>
      <c r="D11" s="6234"/>
      <c r="E11" s="6235"/>
      <c r="F11" s="6232">
        <v>894</v>
      </c>
      <c r="G11" s="6229"/>
      <c r="H11" s="6229"/>
      <c r="I11" s="6230"/>
      <c r="J11" s="6232">
        <v>758</v>
      </c>
      <c r="K11" s="6229"/>
      <c r="L11" s="6229"/>
      <c r="M11" s="6229"/>
      <c r="N11" s="6232">
        <v>614</v>
      </c>
      <c r="O11" s="6229"/>
      <c r="P11" s="6229"/>
      <c r="Q11" s="6231"/>
    </row>
    <row r="12" spans="1:17" ht="20.100000000000001" customHeight="1">
      <c r="A12" s="121" t="s">
        <v>323</v>
      </c>
      <c r="B12" s="6234">
        <v>71</v>
      </c>
      <c r="C12" s="6234"/>
      <c r="D12" s="6234"/>
      <c r="E12" s="6235"/>
      <c r="F12" s="6232">
        <v>68</v>
      </c>
      <c r="G12" s="6229"/>
      <c r="H12" s="6229"/>
      <c r="I12" s="6230"/>
      <c r="J12" s="6232">
        <v>54</v>
      </c>
      <c r="K12" s="6229"/>
      <c r="L12" s="6229"/>
      <c r="M12" s="6229"/>
      <c r="N12" s="6232">
        <v>64</v>
      </c>
      <c r="O12" s="6229"/>
      <c r="P12" s="6229"/>
      <c r="Q12" s="6231"/>
    </row>
    <row r="13" spans="1:17" ht="20.100000000000001" customHeight="1">
      <c r="A13" s="121" t="s">
        <v>324</v>
      </c>
      <c r="B13" s="6233">
        <v>6325</v>
      </c>
      <c r="C13" s="6229"/>
      <c r="D13" s="6229"/>
      <c r="E13" s="6230"/>
      <c r="F13" s="6228">
        <v>8298</v>
      </c>
      <c r="G13" s="6229"/>
      <c r="H13" s="6229"/>
      <c r="I13" s="6230"/>
      <c r="J13" s="6228">
        <v>12019</v>
      </c>
      <c r="K13" s="6229"/>
      <c r="L13" s="6229"/>
      <c r="M13" s="6229"/>
      <c r="N13" s="6228">
        <v>14880</v>
      </c>
      <c r="O13" s="6229"/>
      <c r="P13" s="6229"/>
      <c r="Q13" s="6231"/>
    </row>
    <row r="14" spans="1:17" ht="20.100000000000001" customHeight="1">
      <c r="A14" s="121" t="s">
        <v>325</v>
      </c>
      <c r="B14" s="6233">
        <v>65955</v>
      </c>
      <c r="C14" s="6229"/>
      <c r="D14" s="6229"/>
      <c r="E14" s="6230"/>
      <c r="F14" s="6228">
        <v>59184</v>
      </c>
      <c r="G14" s="6229"/>
      <c r="H14" s="6229"/>
      <c r="I14" s="6230"/>
      <c r="J14" s="6228">
        <v>45795</v>
      </c>
      <c r="K14" s="6229"/>
      <c r="L14" s="6229"/>
      <c r="M14" s="6229"/>
      <c r="N14" s="6228">
        <v>62049</v>
      </c>
      <c r="O14" s="6229"/>
      <c r="P14" s="6229"/>
      <c r="Q14" s="6231"/>
    </row>
    <row r="15" spans="1:17" ht="20.100000000000001" customHeight="1">
      <c r="A15" s="121" t="s">
        <v>326</v>
      </c>
      <c r="B15" s="6225">
        <v>11661</v>
      </c>
      <c r="C15" s="6226"/>
      <c r="D15" s="6226"/>
      <c r="E15" s="6227"/>
      <c r="F15" s="6228">
        <v>29174</v>
      </c>
      <c r="G15" s="6229"/>
      <c r="H15" s="6229"/>
      <c r="I15" s="6230"/>
      <c r="J15" s="6228">
        <v>10239</v>
      </c>
      <c r="K15" s="6229"/>
      <c r="L15" s="6229"/>
      <c r="M15" s="6229"/>
      <c r="N15" s="6228">
        <v>10729</v>
      </c>
      <c r="O15" s="6229"/>
      <c r="P15" s="6229"/>
      <c r="Q15" s="6231"/>
    </row>
    <row r="16" spans="1:17" ht="20.100000000000001" customHeight="1">
      <c r="A16" s="121" t="s">
        <v>327</v>
      </c>
      <c r="B16" s="6229">
        <v>72</v>
      </c>
      <c r="C16" s="6229"/>
      <c r="D16" s="6229"/>
      <c r="E16" s="6230"/>
      <c r="F16" s="6232">
        <v>105</v>
      </c>
      <c r="G16" s="6229"/>
      <c r="H16" s="6229"/>
      <c r="I16" s="6230"/>
      <c r="J16" s="6232">
        <v>140</v>
      </c>
      <c r="K16" s="6229"/>
      <c r="L16" s="6229"/>
      <c r="M16" s="6229"/>
      <c r="N16" s="6232">
        <v>238</v>
      </c>
      <c r="O16" s="6229"/>
      <c r="P16" s="6229"/>
      <c r="Q16" s="6231"/>
    </row>
    <row r="17" spans="1:22" ht="20.100000000000001" customHeight="1" thickBot="1">
      <c r="A17" s="122" t="s">
        <v>328</v>
      </c>
      <c r="B17" s="6214">
        <v>863167</v>
      </c>
      <c r="C17" s="6215"/>
      <c r="D17" s="6215"/>
      <c r="E17" s="6216"/>
      <c r="F17" s="6217">
        <v>519363</v>
      </c>
      <c r="G17" s="6218"/>
      <c r="H17" s="6218"/>
      <c r="I17" s="6219"/>
      <c r="J17" s="6217">
        <v>538877</v>
      </c>
      <c r="K17" s="6218"/>
      <c r="L17" s="6218"/>
      <c r="M17" s="6218"/>
      <c r="N17" s="6217">
        <v>445505</v>
      </c>
      <c r="O17" s="6218"/>
      <c r="P17" s="6218"/>
      <c r="Q17" s="6220"/>
    </row>
    <row r="18" spans="1:22" ht="25.5" customHeight="1">
      <c r="A18" s="6221" t="s">
        <v>329</v>
      </c>
      <c r="B18" s="123" t="s">
        <v>330</v>
      </c>
      <c r="C18" s="124" t="s">
        <v>331</v>
      </c>
      <c r="D18" s="124" t="s">
        <v>332</v>
      </c>
      <c r="E18" s="125" t="s">
        <v>2</v>
      </c>
      <c r="F18" s="126" t="s">
        <v>330</v>
      </c>
      <c r="G18" s="124" t="s">
        <v>331</v>
      </c>
      <c r="H18" s="124" t="s">
        <v>332</v>
      </c>
      <c r="I18" s="125" t="s">
        <v>2</v>
      </c>
      <c r="J18" s="126" t="s">
        <v>330</v>
      </c>
      <c r="K18" s="124" t="s">
        <v>331</v>
      </c>
      <c r="L18" s="124" t="s">
        <v>332</v>
      </c>
      <c r="M18" s="127" t="s">
        <v>2</v>
      </c>
      <c r="N18" s="128" t="s">
        <v>330</v>
      </c>
      <c r="O18" s="124" t="s">
        <v>331</v>
      </c>
      <c r="P18" s="124" t="s">
        <v>332</v>
      </c>
      <c r="Q18" s="129" t="s">
        <v>2</v>
      </c>
    </row>
    <row r="19" spans="1:22" ht="21.75" customHeight="1" thickBot="1">
      <c r="A19" s="6222"/>
      <c r="B19" s="130">
        <v>84209</v>
      </c>
      <c r="C19" s="131">
        <v>92494</v>
      </c>
      <c r="D19" s="132">
        <v>375</v>
      </c>
      <c r="E19" s="133">
        <v>177078</v>
      </c>
      <c r="F19" s="134">
        <v>70447</v>
      </c>
      <c r="G19" s="135">
        <v>65358</v>
      </c>
      <c r="H19" s="136">
        <v>430</v>
      </c>
      <c r="I19" s="137">
        <v>136235</v>
      </c>
      <c r="J19" s="134">
        <v>69395</v>
      </c>
      <c r="K19" s="135">
        <v>66589</v>
      </c>
      <c r="L19" s="136">
        <v>348</v>
      </c>
      <c r="M19" s="138">
        <v>136341</v>
      </c>
      <c r="N19" s="86">
        <v>64693</v>
      </c>
      <c r="O19" s="135">
        <v>66589</v>
      </c>
      <c r="P19" s="136">
        <v>348</v>
      </c>
      <c r="Q19" s="139">
        <v>136341</v>
      </c>
    </row>
    <row r="20" spans="1:22" ht="25.5" customHeight="1">
      <c r="A20" s="6223" t="s">
        <v>333</v>
      </c>
      <c r="B20" s="140" t="s">
        <v>334</v>
      </c>
      <c r="C20" s="141" t="s">
        <v>335</v>
      </c>
      <c r="D20" s="141" t="s">
        <v>336</v>
      </c>
      <c r="E20" s="142" t="s">
        <v>337</v>
      </c>
      <c r="F20" s="140" t="s">
        <v>334</v>
      </c>
      <c r="G20" s="141" t="s">
        <v>335</v>
      </c>
      <c r="H20" s="141" t="s">
        <v>336</v>
      </c>
      <c r="I20" s="142" t="s">
        <v>337</v>
      </c>
      <c r="J20" s="140" t="s">
        <v>334</v>
      </c>
      <c r="K20" s="141" t="s">
        <v>335</v>
      </c>
      <c r="L20" s="141" t="s">
        <v>336</v>
      </c>
      <c r="M20" s="143" t="s">
        <v>337</v>
      </c>
      <c r="N20" s="144" t="s">
        <v>334</v>
      </c>
      <c r="O20" s="141" t="s">
        <v>335</v>
      </c>
      <c r="P20" s="141" t="s">
        <v>336</v>
      </c>
      <c r="Q20" s="145" t="s">
        <v>337</v>
      </c>
    </row>
    <row r="21" spans="1:22" ht="21.75" customHeight="1" thickBot="1">
      <c r="A21" s="6224"/>
      <c r="B21" s="146">
        <v>22</v>
      </c>
      <c r="C21" s="40">
        <v>4</v>
      </c>
      <c r="D21" s="40">
        <v>18</v>
      </c>
      <c r="E21" s="147" t="s">
        <v>9</v>
      </c>
      <c r="F21" s="146">
        <v>36</v>
      </c>
      <c r="G21" s="40">
        <v>5</v>
      </c>
      <c r="H21" s="40">
        <v>29</v>
      </c>
      <c r="I21" s="147">
        <v>2</v>
      </c>
      <c r="J21" s="146">
        <v>14</v>
      </c>
      <c r="K21" s="40">
        <v>12</v>
      </c>
      <c r="L21" s="40">
        <v>2</v>
      </c>
      <c r="M21" s="148" t="s">
        <v>9</v>
      </c>
      <c r="N21" s="86">
        <v>20</v>
      </c>
      <c r="O21" s="40">
        <v>9</v>
      </c>
      <c r="P21" s="40">
        <v>10</v>
      </c>
      <c r="Q21" s="149">
        <v>1</v>
      </c>
    </row>
    <row r="22" spans="1:22" ht="15.75" customHeight="1" thickTop="1"/>
    <row r="23" spans="1:22" ht="15.75" customHeight="1">
      <c r="A23" s="6213" t="s">
        <v>338</v>
      </c>
      <c r="B23" s="6213"/>
      <c r="C23" s="6213"/>
      <c r="D23" s="6213"/>
      <c r="E23" s="6213"/>
      <c r="F23" s="6213"/>
      <c r="G23" s="6213"/>
      <c r="H23" s="6213"/>
      <c r="I23" s="6213"/>
      <c r="J23" s="6213"/>
      <c r="K23" s="6213"/>
      <c r="L23" s="6213"/>
      <c r="M23" s="6213"/>
      <c r="V23" s="89"/>
    </row>
    <row r="24" spans="1:22" ht="15.75" customHeight="1">
      <c r="A24" s="6213" t="s">
        <v>339</v>
      </c>
      <c r="B24" s="6213"/>
      <c r="C24" s="6213"/>
      <c r="D24" s="6213"/>
      <c r="E24" s="6213"/>
      <c r="F24" s="6213"/>
      <c r="G24" s="6213"/>
      <c r="H24" s="6213"/>
      <c r="I24" s="6213"/>
      <c r="J24" s="6213"/>
      <c r="K24" s="6213"/>
      <c r="L24" s="6213"/>
      <c r="M24" s="6213"/>
      <c r="V24" s="89"/>
    </row>
    <row r="25" spans="1:22" ht="15.75" customHeight="1">
      <c r="A25" s="6213" t="s">
        <v>340</v>
      </c>
      <c r="B25" s="6213"/>
      <c r="C25" s="6213"/>
      <c r="D25" s="6213"/>
      <c r="E25" s="6213"/>
      <c r="F25" s="150"/>
      <c r="G25" s="150"/>
      <c r="H25" s="150"/>
      <c r="I25" s="150"/>
      <c r="J25" s="150"/>
      <c r="K25" s="150"/>
      <c r="L25" s="150"/>
      <c r="M25" s="150"/>
      <c r="V25" s="89"/>
    </row>
    <row r="26" spans="1:22" ht="15.75" customHeight="1">
      <c r="A26" s="6166" t="s">
        <v>341</v>
      </c>
      <c r="B26" s="6166"/>
      <c r="C26" s="6166"/>
      <c r="D26" s="6166"/>
      <c r="E26" s="6166"/>
      <c r="F26" s="6166"/>
      <c r="G26" s="6166"/>
      <c r="H26" s="6166"/>
      <c r="I26" s="6166"/>
      <c r="J26" s="6166"/>
      <c r="K26" s="6166"/>
      <c r="L26" s="6166"/>
      <c r="M26" s="6166"/>
    </row>
  </sheetData>
  <mergeCells count="57">
    <mergeCell ref="A2:Q2"/>
    <mergeCell ref="A3:Q4"/>
    <mergeCell ref="B5:Q5"/>
    <mergeCell ref="B6:E6"/>
    <mergeCell ref="F6:I6"/>
    <mergeCell ref="J6:M6"/>
    <mergeCell ref="N6:Q6"/>
    <mergeCell ref="B7:E7"/>
    <mergeCell ref="F7:I7"/>
    <mergeCell ref="J7:M7"/>
    <mergeCell ref="N7:Q7"/>
    <mergeCell ref="B8:E8"/>
    <mergeCell ref="F8:I8"/>
    <mergeCell ref="J8:M8"/>
    <mergeCell ref="N8:Q8"/>
    <mergeCell ref="B9:E9"/>
    <mergeCell ref="F9:I9"/>
    <mergeCell ref="J9:M9"/>
    <mergeCell ref="N9:Q9"/>
    <mergeCell ref="B10:E10"/>
    <mergeCell ref="F10:I10"/>
    <mergeCell ref="J10:M10"/>
    <mergeCell ref="N10:Q10"/>
    <mergeCell ref="B11:E11"/>
    <mergeCell ref="F11:I11"/>
    <mergeCell ref="J11:M11"/>
    <mergeCell ref="N11:Q11"/>
    <mergeCell ref="B12:E12"/>
    <mergeCell ref="F12:I12"/>
    <mergeCell ref="J12:M12"/>
    <mergeCell ref="N12:Q12"/>
    <mergeCell ref="B13:E13"/>
    <mergeCell ref="F13:I13"/>
    <mergeCell ref="J13:M13"/>
    <mergeCell ref="N13:Q13"/>
    <mergeCell ref="B14:E14"/>
    <mergeCell ref="F14:I14"/>
    <mergeCell ref="J14:M14"/>
    <mergeCell ref="N14:Q14"/>
    <mergeCell ref="N17:Q17"/>
    <mergeCell ref="A18:A19"/>
    <mergeCell ref="A20:A21"/>
    <mergeCell ref="B15:E15"/>
    <mergeCell ref="F15:I15"/>
    <mergeCell ref="J15:M15"/>
    <mergeCell ref="N15:Q15"/>
    <mergeCell ref="B16:E16"/>
    <mergeCell ref="F16:I16"/>
    <mergeCell ref="J16:M16"/>
    <mergeCell ref="N16:Q16"/>
    <mergeCell ref="A23:M23"/>
    <mergeCell ref="A24:M24"/>
    <mergeCell ref="A25:E25"/>
    <mergeCell ref="A26:M26"/>
    <mergeCell ref="B17:E17"/>
    <mergeCell ref="F17:I17"/>
    <mergeCell ref="J17:M17"/>
  </mergeCells>
  <hyperlinks>
    <hyperlink ref="A1" r:id="rId1"/>
  </hyperlinks>
  <pageMargins left="0.74803149606299213" right="0.27559055118110237" top="0.94488188976377963" bottom="0.78740157480314965" header="0.51181102362204722" footer="0.51181102362204722"/>
  <pageSetup paperSize="9" scale="67" orientation="landscape" r:id="rId2"/>
  <headerFooter alignWithMargins="0">
    <oddFooter>&amp;R9</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40">
    <pageSetUpPr fitToPage="1"/>
  </sheetPr>
  <dimension ref="A1:I48"/>
  <sheetViews>
    <sheetView view="pageBreakPreview" zoomScale="60" zoomScaleNormal="100" workbookViewId="0">
      <selection activeCell="A47" sqref="A47"/>
    </sheetView>
  </sheetViews>
  <sheetFormatPr defaultRowHeight="12.75"/>
  <cols>
    <col min="1" max="1" width="29.7109375" style="2565" customWidth="1"/>
    <col min="2" max="2" width="42.5703125" style="2565" customWidth="1"/>
    <col min="3" max="6" width="23.7109375" style="2565" customWidth="1"/>
    <col min="7" max="256" width="9.140625" style="2565"/>
    <col min="257" max="257" width="24.140625" style="2565" customWidth="1"/>
    <col min="258" max="258" width="40.85546875" style="2565" customWidth="1"/>
    <col min="259" max="259" width="16.140625" style="2565" customWidth="1"/>
    <col min="260" max="260" width="19.5703125" style="2565" customWidth="1"/>
    <col min="261" max="261" width="20.140625" style="2565" customWidth="1"/>
    <col min="262" max="262" width="19.28515625" style="2565" customWidth="1"/>
    <col min="263" max="512" width="9.140625" style="2565"/>
    <col min="513" max="513" width="24.140625" style="2565" customWidth="1"/>
    <col min="514" max="514" width="40.85546875" style="2565" customWidth="1"/>
    <col min="515" max="515" width="16.140625" style="2565" customWidth="1"/>
    <col min="516" max="516" width="19.5703125" style="2565" customWidth="1"/>
    <col min="517" max="517" width="20.140625" style="2565" customWidth="1"/>
    <col min="518" max="518" width="19.28515625" style="2565" customWidth="1"/>
    <col min="519" max="768" width="9.140625" style="2565"/>
    <col min="769" max="769" width="24.140625" style="2565" customWidth="1"/>
    <col min="770" max="770" width="40.85546875" style="2565" customWidth="1"/>
    <col min="771" max="771" width="16.140625" style="2565" customWidth="1"/>
    <col min="772" max="772" width="19.5703125" style="2565" customWidth="1"/>
    <col min="773" max="773" width="20.140625" style="2565" customWidth="1"/>
    <col min="774" max="774" width="19.28515625" style="2565" customWidth="1"/>
    <col min="775" max="1024" width="9.140625" style="2565"/>
    <col min="1025" max="1025" width="24.140625" style="2565" customWidth="1"/>
    <col min="1026" max="1026" width="40.85546875" style="2565" customWidth="1"/>
    <col min="1027" max="1027" width="16.140625" style="2565" customWidth="1"/>
    <col min="1028" max="1028" width="19.5703125" style="2565" customWidth="1"/>
    <col min="1029" max="1029" width="20.140625" style="2565" customWidth="1"/>
    <col min="1030" max="1030" width="19.28515625" style="2565" customWidth="1"/>
    <col min="1031" max="1280" width="9.140625" style="2565"/>
    <col min="1281" max="1281" width="24.140625" style="2565" customWidth="1"/>
    <col min="1282" max="1282" width="40.85546875" style="2565" customWidth="1"/>
    <col min="1283" max="1283" width="16.140625" style="2565" customWidth="1"/>
    <col min="1284" max="1284" width="19.5703125" style="2565" customWidth="1"/>
    <col min="1285" max="1285" width="20.140625" style="2565" customWidth="1"/>
    <col min="1286" max="1286" width="19.28515625" style="2565" customWidth="1"/>
    <col min="1287" max="1536" width="9.140625" style="2565"/>
    <col min="1537" max="1537" width="24.140625" style="2565" customWidth="1"/>
    <col min="1538" max="1538" width="40.85546875" style="2565" customWidth="1"/>
    <col min="1539" max="1539" width="16.140625" style="2565" customWidth="1"/>
    <col min="1540" max="1540" width="19.5703125" style="2565" customWidth="1"/>
    <col min="1541" max="1541" width="20.140625" style="2565" customWidth="1"/>
    <col min="1542" max="1542" width="19.28515625" style="2565" customWidth="1"/>
    <col min="1543" max="1792" width="9.140625" style="2565"/>
    <col min="1793" max="1793" width="24.140625" style="2565" customWidth="1"/>
    <col min="1794" max="1794" width="40.85546875" style="2565" customWidth="1"/>
    <col min="1795" max="1795" width="16.140625" style="2565" customWidth="1"/>
    <col min="1796" max="1796" width="19.5703125" style="2565" customWidth="1"/>
    <col min="1797" max="1797" width="20.140625" style="2565" customWidth="1"/>
    <col min="1798" max="1798" width="19.28515625" style="2565" customWidth="1"/>
    <col min="1799" max="2048" width="9.140625" style="2565"/>
    <col min="2049" max="2049" width="24.140625" style="2565" customWidth="1"/>
    <col min="2050" max="2050" width="40.85546875" style="2565" customWidth="1"/>
    <col min="2051" max="2051" width="16.140625" style="2565" customWidth="1"/>
    <col min="2052" max="2052" width="19.5703125" style="2565" customWidth="1"/>
    <col min="2053" max="2053" width="20.140625" style="2565" customWidth="1"/>
    <col min="2054" max="2054" width="19.28515625" style="2565" customWidth="1"/>
    <col min="2055" max="2304" width="9.140625" style="2565"/>
    <col min="2305" max="2305" width="24.140625" style="2565" customWidth="1"/>
    <col min="2306" max="2306" width="40.85546875" style="2565" customWidth="1"/>
    <col min="2307" max="2307" width="16.140625" style="2565" customWidth="1"/>
    <col min="2308" max="2308" width="19.5703125" style="2565" customWidth="1"/>
    <col min="2309" max="2309" width="20.140625" style="2565" customWidth="1"/>
    <col min="2310" max="2310" width="19.28515625" style="2565" customWidth="1"/>
    <col min="2311" max="2560" width="9.140625" style="2565"/>
    <col min="2561" max="2561" width="24.140625" style="2565" customWidth="1"/>
    <col min="2562" max="2562" width="40.85546875" style="2565" customWidth="1"/>
    <col min="2563" max="2563" width="16.140625" style="2565" customWidth="1"/>
    <col min="2564" max="2564" width="19.5703125" style="2565" customWidth="1"/>
    <col min="2565" max="2565" width="20.140625" style="2565" customWidth="1"/>
    <col min="2566" max="2566" width="19.28515625" style="2565" customWidth="1"/>
    <col min="2567" max="2816" width="9.140625" style="2565"/>
    <col min="2817" max="2817" width="24.140625" style="2565" customWidth="1"/>
    <col min="2818" max="2818" width="40.85546875" style="2565" customWidth="1"/>
    <col min="2819" max="2819" width="16.140625" style="2565" customWidth="1"/>
    <col min="2820" max="2820" width="19.5703125" style="2565" customWidth="1"/>
    <col min="2821" max="2821" width="20.140625" style="2565" customWidth="1"/>
    <col min="2822" max="2822" width="19.28515625" style="2565" customWidth="1"/>
    <col min="2823" max="3072" width="9.140625" style="2565"/>
    <col min="3073" max="3073" width="24.140625" style="2565" customWidth="1"/>
    <col min="3074" max="3074" width="40.85546875" style="2565" customWidth="1"/>
    <col min="3075" max="3075" width="16.140625" style="2565" customWidth="1"/>
    <col min="3076" max="3076" width="19.5703125" style="2565" customWidth="1"/>
    <col min="3077" max="3077" width="20.140625" style="2565" customWidth="1"/>
    <col min="3078" max="3078" width="19.28515625" style="2565" customWidth="1"/>
    <col min="3079" max="3328" width="9.140625" style="2565"/>
    <col min="3329" max="3329" width="24.140625" style="2565" customWidth="1"/>
    <col min="3330" max="3330" width="40.85546875" style="2565" customWidth="1"/>
    <col min="3331" max="3331" width="16.140625" style="2565" customWidth="1"/>
    <col min="3332" max="3332" width="19.5703125" style="2565" customWidth="1"/>
    <col min="3333" max="3333" width="20.140625" style="2565" customWidth="1"/>
    <col min="3334" max="3334" width="19.28515625" style="2565" customWidth="1"/>
    <col min="3335" max="3584" width="9.140625" style="2565"/>
    <col min="3585" max="3585" width="24.140625" style="2565" customWidth="1"/>
    <col min="3586" max="3586" width="40.85546875" style="2565" customWidth="1"/>
    <col min="3587" max="3587" width="16.140625" style="2565" customWidth="1"/>
    <col min="3588" max="3588" width="19.5703125" style="2565" customWidth="1"/>
    <col min="3589" max="3589" width="20.140625" style="2565" customWidth="1"/>
    <col min="3590" max="3590" width="19.28515625" style="2565" customWidth="1"/>
    <col min="3591" max="3840" width="9.140625" style="2565"/>
    <col min="3841" max="3841" width="24.140625" style="2565" customWidth="1"/>
    <col min="3842" max="3842" width="40.85546875" style="2565" customWidth="1"/>
    <col min="3843" max="3843" width="16.140625" style="2565" customWidth="1"/>
    <col min="3844" max="3844" width="19.5703125" style="2565" customWidth="1"/>
    <col min="3845" max="3845" width="20.140625" style="2565" customWidth="1"/>
    <col min="3846" max="3846" width="19.28515625" style="2565" customWidth="1"/>
    <col min="3847" max="4096" width="9.140625" style="2565"/>
    <col min="4097" max="4097" width="24.140625" style="2565" customWidth="1"/>
    <col min="4098" max="4098" width="40.85546875" style="2565" customWidth="1"/>
    <col min="4099" max="4099" width="16.140625" style="2565" customWidth="1"/>
    <col min="4100" max="4100" width="19.5703125" style="2565" customWidth="1"/>
    <col min="4101" max="4101" width="20.140625" style="2565" customWidth="1"/>
    <col min="4102" max="4102" width="19.28515625" style="2565" customWidth="1"/>
    <col min="4103" max="4352" width="9.140625" style="2565"/>
    <col min="4353" max="4353" width="24.140625" style="2565" customWidth="1"/>
    <col min="4354" max="4354" width="40.85546875" style="2565" customWidth="1"/>
    <col min="4355" max="4355" width="16.140625" style="2565" customWidth="1"/>
    <col min="4356" max="4356" width="19.5703125" style="2565" customWidth="1"/>
    <col min="4357" max="4357" width="20.140625" style="2565" customWidth="1"/>
    <col min="4358" max="4358" width="19.28515625" style="2565" customWidth="1"/>
    <col min="4359" max="4608" width="9.140625" style="2565"/>
    <col min="4609" max="4609" width="24.140625" style="2565" customWidth="1"/>
    <col min="4610" max="4610" width="40.85546875" style="2565" customWidth="1"/>
    <col min="4611" max="4611" width="16.140625" style="2565" customWidth="1"/>
    <col min="4612" max="4612" width="19.5703125" style="2565" customWidth="1"/>
    <col min="4613" max="4613" width="20.140625" style="2565" customWidth="1"/>
    <col min="4614" max="4614" width="19.28515625" style="2565" customWidth="1"/>
    <col min="4615" max="4864" width="9.140625" style="2565"/>
    <col min="4865" max="4865" width="24.140625" style="2565" customWidth="1"/>
    <col min="4866" max="4866" width="40.85546875" style="2565" customWidth="1"/>
    <col min="4867" max="4867" width="16.140625" style="2565" customWidth="1"/>
    <col min="4868" max="4868" width="19.5703125" style="2565" customWidth="1"/>
    <col min="4869" max="4869" width="20.140625" style="2565" customWidth="1"/>
    <col min="4870" max="4870" width="19.28515625" style="2565" customWidth="1"/>
    <col min="4871" max="5120" width="9.140625" style="2565"/>
    <col min="5121" max="5121" width="24.140625" style="2565" customWidth="1"/>
    <col min="5122" max="5122" width="40.85546875" style="2565" customWidth="1"/>
    <col min="5123" max="5123" width="16.140625" style="2565" customWidth="1"/>
    <col min="5124" max="5124" width="19.5703125" style="2565" customWidth="1"/>
    <col min="5125" max="5125" width="20.140625" style="2565" customWidth="1"/>
    <col min="5126" max="5126" width="19.28515625" style="2565" customWidth="1"/>
    <col min="5127" max="5376" width="9.140625" style="2565"/>
    <col min="5377" max="5377" width="24.140625" style="2565" customWidth="1"/>
    <col min="5378" max="5378" width="40.85546875" style="2565" customWidth="1"/>
    <col min="5379" max="5379" width="16.140625" style="2565" customWidth="1"/>
    <col min="5380" max="5380" width="19.5703125" style="2565" customWidth="1"/>
    <col min="5381" max="5381" width="20.140625" style="2565" customWidth="1"/>
    <col min="5382" max="5382" width="19.28515625" style="2565" customWidth="1"/>
    <col min="5383" max="5632" width="9.140625" style="2565"/>
    <col min="5633" max="5633" width="24.140625" style="2565" customWidth="1"/>
    <col min="5634" max="5634" width="40.85546875" style="2565" customWidth="1"/>
    <col min="5635" max="5635" width="16.140625" style="2565" customWidth="1"/>
    <col min="5636" max="5636" width="19.5703125" style="2565" customWidth="1"/>
    <col min="5637" max="5637" width="20.140625" style="2565" customWidth="1"/>
    <col min="5638" max="5638" width="19.28515625" style="2565" customWidth="1"/>
    <col min="5639" max="5888" width="9.140625" style="2565"/>
    <col min="5889" max="5889" width="24.140625" style="2565" customWidth="1"/>
    <col min="5890" max="5890" width="40.85546875" style="2565" customWidth="1"/>
    <col min="5891" max="5891" width="16.140625" style="2565" customWidth="1"/>
    <col min="5892" max="5892" width="19.5703125" style="2565" customWidth="1"/>
    <col min="5893" max="5893" width="20.140625" style="2565" customWidth="1"/>
    <col min="5894" max="5894" width="19.28515625" style="2565" customWidth="1"/>
    <col min="5895" max="6144" width="9.140625" style="2565"/>
    <col min="6145" max="6145" width="24.140625" style="2565" customWidth="1"/>
    <col min="6146" max="6146" width="40.85546875" style="2565" customWidth="1"/>
    <col min="6147" max="6147" width="16.140625" style="2565" customWidth="1"/>
    <col min="6148" max="6148" width="19.5703125" style="2565" customWidth="1"/>
    <col min="6149" max="6149" width="20.140625" style="2565" customWidth="1"/>
    <col min="6150" max="6150" width="19.28515625" style="2565" customWidth="1"/>
    <col min="6151" max="6400" width="9.140625" style="2565"/>
    <col min="6401" max="6401" width="24.140625" style="2565" customWidth="1"/>
    <col min="6402" max="6402" width="40.85546875" style="2565" customWidth="1"/>
    <col min="6403" max="6403" width="16.140625" style="2565" customWidth="1"/>
    <col min="6404" max="6404" width="19.5703125" style="2565" customWidth="1"/>
    <col min="6405" max="6405" width="20.140625" style="2565" customWidth="1"/>
    <col min="6406" max="6406" width="19.28515625" style="2565" customWidth="1"/>
    <col min="6407" max="6656" width="9.140625" style="2565"/>
    <col min="6657" max="6657" width="24.140625" style="2565" customWidth="1"/>
    <col min="6658" max="6658" width="40.85546875" style="2565" customWidth="1"/>
    <col min="6659" max="6659" width="16.140625" style="2565" customWidth="1"/>
    <col min="6660" max="6660" width="19.5703125" style="2565" customWidth="1"/>
    <col min="6661" max="6661" width="20.140625" style="2565" customWidth="1"/>
    <col min="6662" max="6662" width="19.28515625" style="2565" customWidth="1"/>
    <col min="6663" max="6912" width="9.140625" style="2565"/>
    <col min="6913" max="6913" width="24.140625" style="2565" customWidth="1"/>
    <col min="6914" max="6914" width="40.85546875" style="2565" customWidth="1"/>
    <col min="6915" max="6915" width="16.140625" style="2565" customWidth="1"/>
    <col min="6916" max="6916" width="19.5703125" style="2565" customWidth="1"/>
    <col min="6917" max="6917" width="20.140625" style="2565" customWidth="1"/>
    <col min="6918" max="6918" width="19.28515625" style="2565" customWidth="1"/>
    <col min="6919" max="7168" width="9.140625" style="2565"/>
    <col min="7169" max="7169" width="24.140625" style="2565" customWidth="1"/>
    <col min="7170" max="7170" width="40.85546875" style="2565" customWidth="1"/>
    <col min="7171" max="7171" width="16.140625" style="2565" customWidth="1"/>
    <col min="7172" max="7172" width="19.5703125" style="2565" customWidth="1"/>
    <col min="7173" max="7173" width="20.140625" style="2565" customWidth="1"/>
    <col min="7174" max="7174" width="19.28515625" style="2565" customWidth="1"/>
    <col min="7175" max="7424" width="9.140625" style="2565"/>
    <col min="7425" max="7425" width="24.140625" style="2565" customWidth="1"/>
    <col min="7426" max="7426" width="40.85546875" style="2565" customWidth="1"/>
    <col min="7427" max="7427" width="16.140625" style="2565" customWidth="1"/>
    <col min="7428" max="7428" width="19.5703125" style="2565" customWidth="1"/>
    <col min="7429" max="7429" width="20.140625" style="2565" customWidth="1"/>
    <col min="7430" max="7430" width="19.28515625" style="2565" customWidth="1"/>
    <col min="7431" max="7680" width="9.140625" style="2565"/>
    <col min="7681" max="7681" width="24.140625" style="2565" customWidth="1"/>
    <col min="7682" max="7682" width="40.85546875" style="2565" customWidth="1"/>
    <col min="7683" max="7683" width="16.140625" style="2565" customWidth="1"/>
    <col min="7684" max="7684" width="19.5703125" style="2565" customWidth="1"/>
    <col min="7685" max="7685" width="20.140625" style="2565" customWidth="1"/>
    <col min="7686" max="7686" width="19.28515625" style="2565" customWidth="1"/>
    <col min="7687" max="7936" width="9.140625" style="2565"/>
    <col min="7937" max="7937" width="24.140625" style="2565" customWidth="1"/>
    <col min="7938" max="7938" width="40.85546875" style="2565" customWidth="1"/>
    <col min="7939" max="7939" width="16.140625" style="2565" customWidth="1"/>
    <col min="7940" max="7940" width="19.5703125" style="2565" customWidth="1"/>
    <col min="7941" max="7941" width="20.140625" style="2565" customWidth="1"/>
    <col min="7942" max="7942" width="19.28515625" style="2565" customWidth="1"/>
    <col min="7943" max="8192" width="9.140625" style="2565"/>
    <col min="8193" max="8193" width="24.140625" style="2565" customWidth="1"/>
    <col min="8194" max="8194" width="40.85546875" style="2565" customWidth="1"/>
    <col min="8195" max="8195" width="16.140625" style="2565" customWidth="1"/>
    <col min="8196" max="8196" width="19.5703125" style="2565" customWidth="1"/>
    <col min="8197" max="8197" width="20.140625" style="2565" customWidth="1"/>
    <col min="8198" max="8198" width="19.28515625" style="2565" customWidth="1"/>
    <col min="8199" max="8448" width="9.140625" style="2565"/>
    <col min="8449" max="8449" width="24.140625" style="2565" customWidth="1"/>
    <col min="8450" max="8450" width="40.85546875" style="2565" customWidth="1"/>
    <col min="8451" max="8451" width="16.140625" style="2565" customWidth="1"/>
    <col min="8452" max="8452" width="19.5703125" style="2565" customWidth="1"/>
    <col min="8453" max="8453" width="20.140625" style="2565" customWidth="1"/>
    <col min="8454" max="8454" width="19.28515625" style="2565" customWidth="1"/>
    <col min="8455" max="8704" width="9.140625" style="2565"/>
    <col min="8705" max="8705" width="24.140625" style="2565" customWidth="1"/>
    <col min="8706" max="8706" width="40.85546875" style="2565" customWidth="1"/>
    <col min="8707" max="8707" width="16.140625" style="2565" customWidth="1"/>
    <col min="8708" max="8708" width="19.5703125" style="2565" customWidth="1"/>
    <col min="8709" max="8709" width="20.140625" style="2565" customWidth="1"/>
    <col min="8710" max="8710" width="19.28515625" style="2565" customWidth="1"/>
    <col min="8711" max="8960" width="9.140625" style="2565"/>
    <col min="8961" max="8961" width="24.140625" style="2565" customWidth="1"/>
    <col min="8962" max="8962" width="40.85546875" style="2565" customWidth="1"/>
    <col min="8963" max="8963" width="16.140625" style="2565" customWidth="1"/>
    <col min="8964" max="8964" width="19.5703125" style="2565" customWidth="1"/>
    <col min="8965" max="8965" width="20.140625" style="2565" customWidth="1"/>
    <col min="8966" max="8966" width="19.28515625" style="2565" customWidth="1"/>
    <col min="8967" max="9216" width="9.140625" style="2565"/>
    <col min="9217" max="9217" width="24.140625" style="2565" customWidth="1"/>
    <col min="9218" max="9218" width="40.85546875" style="2565" customWidth="1"/>
    <col min="9219" max="9219" width="16.140625" style="2565" customWidth="1"/>
    <col min="9220" max="9220" width="19.5703125" style="2565" customWidth="1"/>
    <col min="9221" max="9221" width="20.140625" style="2565" customWidth="1"/>
    <col min="9222" max="9222" width="19.28515625" style="2565" customWidth="1"/>
    <col min="9223" max="9472" width="9.140625" style="2565"/>
    <col min="9473" max="9473" width="24.140625" style="2565" customWidth="1"/>
    <col min="9474" max="9474" width="40.85546875" style="2565" customWidth="1"/>
    <col min="9475" max="9475" width="16.140625" style="2565" customWidth="1"/>
    <col min="9476" max="9476" width="19.5703125" style="2565" customWidth="1"/>
    <col min="9477" max="9477" width="20.140625" style="2565" customWidth="1"/>
    <col min="9478" max="9478" width="19.28515625" style="2565" customWidth="1"/>
    <col min="9479" max="9728" width="9.140625" style="2565"/>
    <col min="9729" max="9729" width="24.140625" style="2565" customWidth="1"/>
    <col min="9730" max="9730" width="40.85546875" style="2565" customWidth="1"/>
    <col min="9731" max="9731" width="16.140625" style="2565" customWidth="1"/>
    <col min="9732" max="9732" width="19.5703125" style="2565" customWidth="1"/>
    <col min="9733" max="9733" width="20.140625" style="2565" customWidth="1"/>
    <col min="9734" max="9734" width="19.28515625" style="2565" customWidth="1"/>
    <col min="9735" max="9984" width="9.140625" style="2565"/>
    <col min="9985" max="9985" width="24.140625" style="2565" customWidth="1"/>
    <col min="9986" max="9986" width="40.85546875" style="2565" customWidth="1"/>
    <col min="9987" max="9987" width="16.140625" style="2565" customWidth="1"/>
    <col min="9988" max="9988" width="19.5703125" style="2565" customWidth="1"/>
    <col min="9989" max="9989" width="20.140625" style="2565" customWidth="1"/>
    <col min="9990" max="9990" width="19.28515625" style="2565" customWidth="1"/>
    <col min="9991" max="10240" width="9.140625" style="2565"/>
    <col min="10241" max="10241" width="24.140625" style="2565" customWidth="1"/>
    <col min="10242" max="10242" width="40.85546875" style="2565" customWidth="1"/>
    <col min="10243" max="10243" width="16.140625" style="2565" customWidth="1"/>
    <col min="10244" max="10244" width="19.5703125" style="2565" customWidth="1"/>
    <col min="10245" max="10245" width="20.140625" style="2565" customWidth="1"/>
    <col min="10246" max="10246" width="19.28515625" style="2565" customWidth="1"/>
    <col min="10247" max="10496" width="9.140625" style="2565"/>
    <col min="10497" max="10497" width="24.140625" style="2565" customWidth="1"/>
    <col min="10498" max="10498" width="40.85546875" style="2565" customWidth="1"/>
    <col min="10499" max="10499" width="16.140625" style="2565" customWidth="1"/>
    <col min="10500" max="10500" width="19.5703125" style="2565" customWidth="1"/>
    <col min="10501" max="10501" width="20.140625" style="2565" customWidth="1"/>
    <col min="10502" max="10502" width="19.28515625" style="2565" customWidth="1"/>
    <col min="10503" max="10752" width="9.140625" style="2565"/>
    <col min="10753" max="10753" width="24.140625" style="2565" customWidth="1"/>
    <col min="10754" max="10754" width="40.85546875" style="2565" customWidth="1"/>
    <col min="10755" max="10755" width="16.140625" style="2565" customWidth="1"/>
    <col min="10756" max="10756" width="19.5703125" style="2565" customWidth="1"/>
    <col min="10757" max="10757" width="20.140625" style="2565" customWidth="1"/>
    <col min="10758" max="10758" width="19.28515625" style="2565" customWidth="1"/>
    <col min="10759" max="11008" width="9.140625" style="2565"/>
    <col min="11009" max="11009" width="24.140625" style="2565" customWidth="1"/>
    <col min="11010" max="11010" width="40.85546875" style="2565" customWidth="1"/>
    <col min="11011" max="11011" width="16.140625" style="2565" customWidth="1"/>
    <col min="11012" max="11012" width="19.5703125" style="2565" customWidth="1"/>
    <col min="11013" max="11013" width="20.140625" style="2565" customWidth="1"/>
    <col min="11014" max="11014" width="19.28515625" style="2565" customWidth="1"/>
    <col min="11015" max="11264" width="9.140625" style="2565"/>
    <col min="11265" max="11265" width="24.140625" style="2565" customWidth="1"/>
    <col min="11266" max="11266" width="40.85546875" style="2565" customWidth="1"/>
    <col min="11267" max="11267" width="16.140625" style="2565" customWidth="1"/>
    <col min="11268" max="11268" width="19.5703125" style="2565" customWidth="1"/>
    <col min="11269" max="11269" width="20.140625" style="2565" customWidth="1"/>
    <col min="11270" max="11270" width="19.28515625" style="2565" customWidth="1"/>
    <col min="11271" max="11520" width="9.140625" style="2565"/>
    <col min="11521" max="11521" width="24.140625" style="2565" customWidth="1"/>
    <col min="11522" max="11522" width="40.85546875" style="2565" customWidth="1"/>
    <col min="11523" max="11523" width="16.140625" style="2565" customWidth="1"/>
    <col min="11524" max="11524" width="19.5703125" style="2565" customWidth="1"/>
    <col min="11525" max="11525" width="20.140625" style="2565" customWidth="1"/>
    <col min="11526" max="11526" width="19.28515625" style="2565" customWidth="1"/>
    <col min="11527" max="11776" width="9.140625" style="2565"/>
    <col min="11777" max="11777" width="24.140625" style="2565" customWidth="1"/>
    <col min="11778" max="11778" width="40.85546875" style="2565" customWidth="1"/>
    <col min="11779" max="11779" width="16.140625" style="2565" customWidth="1"/>
    <col min="11780" max="11780" width="19.5703125" style="2565" customWidth="1"/>
    <col min="11781" max="11781" width="20.140625" style="2565" customWidth="1"/>
    <col min="11782" max="11782" width="19.28515625" style="2565" customWidth="1"/>
    <col min="11783" max="12032" width="9.140625" style="2565"/>
    <col min="12033" max="12033" width="24.140625" style="2565" customWidth="1"/>
    <col min="12034" max="12034" width="40.85546875" style="2565" customWidth="1"/>
    <col min="12035" max="12035" width="16.140625" style="2565" customWidth="1"/>
    <col min="12036" max="12036" width="19.5703125" style="2565" customWidth="1"/>
    <col min="12037" max="12037" width="20.140625" style="2565" customWidth="1"/>
    <col min="12038" max="12038" width="19.28515625" style="2565" customWidth="1"/>
    <col min="12039" max="12288" width="9.140625" style="2565"/>
    <col min="12289" max="12289" width="24.140625" style="2565" customWidth="1"/>
    <col min="12290" max="12290" width="40.85546875" style="2565" customWidth="1"/>
    <col min="12291" max="12291" width="16.140625" style="2565" customWidth="1"/>
    <col min="12292" max="12292" width="19.5703125" style="2565" customWidth="1"/>
    <col min="12293" max="12293" width="20.140625" style="2565" customWidth="1"/>
    <col min="12294" max="12294" width="19.28515625" style="2565" customWidth="1"/>
    <col min="12295" max="12544" width="9.140625" style="2565"/>
    <col min="12545" max="12545" width="24.140625" style="2565" customWidth="1"/>
    <col min="12546" max="12546" width="40.85546875" style="2565" customWidth="1"/>
    <col min="12547" max="12547" width="16.140625" style="2565" customWidth="1"/>
    <col min="12548" max="12548" width="19.5703125" style="2565" customWidth="1"/>
    <col min="12549" max="12549" width="20.140625" style="2565" customWidth="1"/>
    <col min="12550" max="12550" width="19.28515625" style="2565" customWidth="1"/>
    <col min="12551" max="12800" width="9.140625" style="2565"/>
    <col min="12801" max="12801" width="24.140625" style="2565" customWidth="1"/>
    <col min="12802" max="12802" width="40.85546875" style="2565" customWidth="1"/>
    <col min="12803" max="12803" width="16.140625" style="2565" customWidth="1"/>
    <col min="12804" max="12804" width="19.5703125" style="2565" customWidth="1"/>
    <col min="12805" max="12805" width="20.140625" style="2565" customWidth="1"/>
    <col min="12806" max="12806" width="19.28515625" style="2565" customWidth="1"/>
    <col min="12807" max="13056" width="9.140625" style="2565"/>
    <col min="13057" max="13057" width="24.140625" style="2565" customWidth="1"/>
    <col min="13058" max="13058" width="40.85546875" style="2565" customWidth="1"/>
    <col min="13059" max="13059" width="16.140625" style="2565" customWidth="1"/>
    <col min="13060" max="13060" width="19.5703125" style="2565" customWidth="1"/>
    <col min="13061" max="13061" width="20.140625" style="2565" customWidth="1"/>
    <col min="13062" max="13062" width="19.28515625" style="2565" customWidth="1"/>
    <col min="13063" max="13312" width="9.140625" style="2565"/>
    <col min="13313" max="13313" width="24.140625" style="2565" customWidth="1"/>
    <col min="13314" max="13314" width="40.85546875" style="2565" customWidth="1"/>
    <col min="13315" max="13315" width="16.140625" style="2565" customWidth="1"/>
    <col min="13316" max="13316" width="19.5703125" style="2565" customWidth="1"/>
    <col min="13317" max="13317" width="20.140625" style="2565" customWidth="1"/>
    <col min="13318" max="13318" width="19.28515625" style="2565" customWidth="1"/>
    <col min="13319" max="13568" width="9.140625" style="2565"/>
    <col min="13569" max="13569" width="24.140625" style="2565" customWidth="1"/>
    <col min="13570" max="13570" width="40.85546875" style="2565" customWidth="1"/>
    <col min="13571" max="13571" width="16.140625" style="2565" customWidth="1"/>
    <col min="13572" max="13572" width="19.5703125" style="2565" customWidth="1"/>
    <col min="13573" max="13573" width="20.140625" style="2565" customWidth="1"/>
    <col min="13574" max="13574" width="19.28515625" style="2565" customWidth="1"/>
    <col min="13575" max="13824" width="9.140625" style="2565"/>
    <col min="13825" max="13825" width="24.140625" style="2565" customWidth="1"/>
    <col min="13826" max="13826" width="40.85546875" style="2565" customWidth="1"/>
    <col min="13827" max="13827" width="16.140625" style="2565" customWidth="1"/>
    <col min="13828" max="13828" width="19.5703125" style="2565" customWidth="1"/>
    <col min="13829" max="13829" width="20.140625" style="2565" customWidth="1"/>
    <col min="13830" max="13830" width="19.28515625" style="2565" customWidth="1"/>
    <col min="13831" max="14080" width="9.140625" style="2565"/>
    <col min="14081" max="14081" width="24.140625" style="2565" customWidth="1"/>
    <col min="14082" max="14082" width="40.85546875" style="2565" customWidth="1"/>
    <col min="14083" max="14083" width="16.140625" style="2565" customWidth="1"/>
    <col min="14084" max="14084" width="19.5703125" style="2565" customWidth="1"/>
    <col min="14085" max="14085" width="20.140625" style="2565" customWidth="1"/>
    <col min="14086" max="14086" width="19.28515625" style="2565" customWidth="1"/>
    <col min="14087" max="14336" width="9.140625" style="2565"/>
    <col min="14337" max="14337" width="24.140625" style="2565" customWidth="1"/>
    <col min="14338" max="14338" width="40.85546875" style="2565" customWidth="1"/>
    <col min="14339" max="14339" width="16.140625" style="2565" customWidth="1"/>
    <col min="14340" max="14340" width="19.5703125" style="2565" customWidth="1"/>
    <col min="14341" max="14341" width="20.140625" style="2565" customWidth="1"/>
    <col min="14342" max="14342" width="19.28515625" style="2565" customWidth="1"/>
    <col min="14343" max="14592" width="9.140625" style="2565"/>
    <col min="14593" max="14593" width="24.140625" style="2565" customWidth="1"/>
    <col min="14594" max="14594" width="40.85546875" style="2565" customWidth="1"/>
    <col min="14595" max="14595" width="16.140625" style="2565" customWidth="1"/>
    <col min="14596" max="14596" width="19.5703125" style="2565" customWidth="1"/>
    <col min="14597" max="14597" width="20.140625" style="2565" customWidth="1"/>
    <col min="14598" max="14598" width="19.28515625" style="2565" customWidth="1"/>
    <col min="14599" max="14848" width="9.140625" style="2565"/>
    <col min="14849" max="14849" width="24.140625" style="2565" customWidth="1"/>
    <col min="14850" max="14850" width="40.85546875" style="2565" customWidth="1"/>
    <col min="14851" max="14851" width="16.140625" style="2565" customWidth="1"/>
    <col min="14852" max="14852" width="19.5703125" style="2565" customWidth="1"/>
    <col min="14853" max="14853" width="20.140625" style="2565" customWidth="1"/>
    <col min="14854" max="14854" width="19.28515625" style="2565" customWidth="1"/>
    <col min="14855" max="15104" width="9.140625" style="2565"/>
    <col min="15105" max="15105" width="24.140625" style="2565" customWidth="1"/>
    <col min="15106" max="15106" width="40.85546875" style="2565" customWidth="1"/>
    <col min="15107" max="15107" width="16.140625" style="2565" customWidth="1"/>
    <col min="15108" max="15108" width="19.5703125" style="2565" customWidth="1"/>
    <col min="15109" max="15109" width="20.140625" style="2565" customWidth="1"/>
    <col min="15110" max="15110" width="19.28515625" style="2565" customWidth="1"/>
    <col min="15111" max="15360" width="9.140625" style="2565"/>
    <col min="15361" max="15361" width="24.140625" style="2565" customWidth="1"/>
    <col min="15362" max="15362" width="40.85546875" style="2565" customWidth="1"/>
    <col min="15363" max="15363" width="16.140625" style="2565" customWidth="1"/>
    <col min="15364" max="15364" width="19.5703125" style="2565" customWidth="1"/>
    <col min="15365" max="15365" width="20.140625" style="2565" customWidth="1"/>
    <col min="15366" max="15366" width="19.28515625" style="2565" customWidth="1"/>
    <col min="15367" max="15616" width="9.140625" style="2565"/>
    <col min="15617" max="15617" width="24.140625" style="2565" customWidth="1"/>
    <col min="15618" max="15618" width="40.85546875" style="2565" customWidth="1"/>
    <col min="15619" max="15619" width="16.140625" style="2565" customWidth="1"/>
    <col min="15620" max="15620" width="19.5703125" style="2565" customWidth="1"/>
    <col min="15621" max="15621" width="20.140625" style="2565" customWidth="1"/>
    <col min="15622" max="15622" width="19.28515625" style="2565" customWidth="1"/>
    <col min="15623" max="15872" width="9.140625" style="2565"/>
    <col min="15873" max="15873" width="24.140625" style="2565" customWidth="1"/>
    <col min="15874" max="15874" width="40.85546875" style="2565" customWidth="1"/>
    <col min="15875" max="15875" width="16.140625" style="2565" customWidth="1"/>
    <col min="15876" max="15876" width="19.5703125" style="2565" customWidth="1"/>
    <col min="15877" max="15877" width="20.140625" style="2565" customWidth="1"/>
    <col min="15878" max="15878" width="19.28515625" style="2565" customWidth="1"/>
    <col min="15879" max="16128" width="9.140625" style="2565"/>
    <col min="16129" max="16129" width="24.140625" style="2565" customWidth="1"/>
    <col min="16130" max="16130" width="40.85546875" style="2565" customWidth="1"/>
    <col min="16131" max="16131" width="16.140625" style="2565" customWidth="1"/>
    <col min="16132" max="16132" width="19.5703125" style="2565" customWidth="1"/>
    <col min="16133" max="16133" width="20.140625" style="2565" customWidth="1"/>
    <col min="16134" max="16134" width="19.28515625" style="2565" customWidth="1"/>
    <col min="16135" max="16384" width="9.140625" style="2565"/>
  </cols>
  <sheetData>
    <row r="1" spans="1:7" s="152" customFormat="1" ht="13.5" thickBot="1">
      <c r="A1" s="1" t="s">
        <v>0</v>
      </c>
      <c r="F1" s="474" t="s">
        <v>1</v>
      </c>
      <c r="G1" s="2565"/>
    </row>
    <row r="2" spans="1:7" ht="20.25" customHeight="1" thickTop="1">
      <c r="A2" s="7129" t="s">
        <v>2436</v>
      </c>
      <c r="B2" s="7130"/>
      <c r="C2" s="7130"/>
      <c r="D2" s="7130"/>
      <c r="E2" s="7130"/>
      <c r="F2" s="7131"/>
    </row>
    <row r="3" spans="1:7" ht="29.25" customHeight="1">
      <c r="A3" s="7132" t="s">
        <v>5397</v>
      </c>
      <c r="B3" s="7133"/>
      <c r="C3" s="7133"/>
      <c r="D3" s="7133"/>
      <c r="E3" s="7133"/>
      <c r="F3" s="7134"/>
    </row>
    <row r="4" spans="1:7" ht="36.75" customHeight="1">
      <c r="A4" s="5824" t="s">
        <v>2203</v>
      </c>
      <c r="B4" s="1133" t="s">
        <v>2204</v>
      </c>
      <c r="C4" s="5843" t="s">
        <v>1536</v>
      </c>
      <c r="D4" s="5843" t="s">
        <v>2205</v>
      </c>
      <c r="E4" s="5843" t="s">
        <v>2206</v>
      </c>
      <c r="F4" s="5831" t="s">
        <v>2207</v>
      </c>
    </row>
    <row r="5" spans="1:7" ht="14.1" customHeight="1">
      <c r="A5" s="5934" t="s">
        <v>2208</v>
      </c>
      <c r="B5" s="5935" t="s">
        <v>2209</v>
      </c>
      <c r="C5" s="5935" t="s">
        <v>2210</v>
      </c>
      <c r="D5" s="5935" t="s">
        <v>2211</v>
      </c>
      <c r="E5" s="5935" t="s">
        <v>2212</v>
      </c>
      <c r="F5" s="5936" t="s">
        <v>2213</v>
      </c>
    </row>
    <row r="6" spans="1:7" ht="14.1" customHeight="1">
      <c r="A6" s="2573" t="s">
        <v>2214</v>
      </c>
      <c r="B6" s="2574" t="s">
        <v>2215</v>
      </c>
      <c r="C6" s="2574" t="s">
        <v>2216</v>
      </c>
      <c r="D6" s="2574" t="s">
        <v>2211</v>
      </c>
      <c r="E6" s="2574" t="s">
        <v>2212</v>
      </c>
      <c r="F6" s="2575" t="s">
        <v>2213</v>
      </c>
    </row>
    <row r="7" spans="1:7" ht="14.1" customHeight="1">
      <c r="A7" s="2573" t="s">
        <v>2214</v>
      </c>
      <c r="B7" s="2574" t="s">
        <v>2217</v>
      </c>
      <c r="C7" s="2574" t="s">
        <v>2218</v>
      </c>
      <c r="D7" s="2574" t="s">
        <v>2211</v>
      </c>
      <c r="E7" s="2574" t="s">
        <v>2212</v>
      </c>
      <c r="F7" s="2575" t="s">
        <v>2213</v>
      </c>
    </row>
    <row r="8" spans="1:7" ht="14.1" customHeight="1">
      <c r="A8" s="2573" t="s">
        <v>2219</v>
      </c>
      <c r="B8" s="2574" t="s">
        <v>2215</v>
      </c>
      <c r="C8" s="2574" t="s">
        <v>2216</v>
      </c>
      <c r="D8" s="2574" t="s">
        <v>2211</v>
      </c>
      <c r="E8" s="2574" t="s">
        <v>2212</v>
      </c>
      <c r="F8" s="2575" t="s">
        <v>2213</v>
      </c>
    </row>
    <row r="9" spans="1:7" ht="14.1" customHeight="1">
      <c r="A9" s="2573" t="s">
        <v>2219</v>
      </c>
      <c r="B9" s="2574" t="s">
        <v>2217</v>
      </c>
      <c r="C9" s="2574" t="s">
        <v>2218</v>
      </c>
      <c r="D9" s="2574" t="s">
        <v>2211</v>
      </c>
      <c r="E9" s="2574" t="s">
        <v>2212</v>
      </c>
      <c r="F9" s="2575" t="s">
        <v>2213</v>
      </c>
    </row>
    <row r="10" spans="1:7" ht="14.1" customHeight="1">
      <c r="A10" s="2573" t="s">
        <v>2220</v>
      </c>
      <c r="B10" s="2574" t="s">
        <v>2209</v>
      </c>
      <c r="C10" s="2574" t="s">
        <v>2218</v>
      </c>
      <c r="D10" s="2574" t="s">
        <v>2211</v>
      </c>
      <c r="E10" s="2574" t="s">
        <v>2212</v>
      </c>
      <c r="F10" s="2575" t="s">
        <v>2213</v>
      </c>
    </row>
    <row r="11" spans="1:7" ht="14.1" customHeight="1">
      <c r="A11" s="2573" t="s">
        <v>2221</v>
      </c>
      <c r="B11" s="2574" t="s">
        <v>2209</v>
      </c>
      <c r="C11" s="2574" t="s">
        <v>2216</v>
      </c>
      <c r="D11" s="2574" t="s">
        <v>2211</v>
      </c>
      <c r="E11" s="2574" t="s">
        <v>2212</v>
      </c>
      <c r="F11" s="2575" t="s">
        <v>2213</v>
      </c>
    </row>
    <row r="12" spans="1:7" ht="14.1" customHeight="1">
      <c r="A12" s="2573" t="s">
        <v>2222</v>
      </c>
      <c r="B12" s="2574" t="s">
        <v>2215</v>
      </c>
      <c r="C12" s="2574" t="s">
        <v>2218</v>
      </c>
      <c r="D12" s="2574" t="s">
        <v>2211</v>
      </c>
      <c r="E12" s="2574" t="s">
        <v>2212</v>
      </c>
      <c r="F12" s="2575" t="s">
        <v>2213</v>
      </c>
    </row>
    <row r="13" spans="1:7" ht="14.1" customHeight="1">
      <c r="A13" s="2573" t="s">
        <v>2223</v>
      </c>
      <c r="B13" s="2574" t="s">
        <v>2224</v>
      </c>
      <c r="C13" s="2574" t="s">
        <v>2218</v>
      </c>
      <c r="D13" s="2574" t="s">
        <v>2211</v>
      </c>
      <c r="E13" s="2574" t="s">
        <v>2212</v>
      </c>
      <c r="F13" s="2575" t="s">
        <v>2225</v>
      </c>
    </row>
    <row r="14" spans="1:7" ht="14.1" customHeight="1">
      <c r="A14" s="2573" t="s">
        <v>2223</v>
      </c>
      <c r="B14" s="2574" t="s">
        <v>2226</v>
      </c>
      <c r="C14" s="2574" t="s">
        <v>2216</v>
      </c>
      <c r="D14" s="2574" t="s">
        <v>2211</v>
      </c>
      <c r="E14" s="2574" t="s">
        <v>2212</v>
      </c>
      <c r="F14" s="2575" t="s">
        <v>2213</v>
      </c>
    </row>
    <row r="15" spans="1:7" ht="14.1" customHeight="1">
      <c r="A15" s="2573" t="s">
        <v>2223</v>
      </c>
      <c r="B15" s="2574" t="s">
        <v>2227</v>
      </c>
      <c r="C15" s="2574" t="s">
        <v>2210</v>
      </c>
      <c r="D15" s="2574" t="s">
        <v>2211</v>
      </c>
      <c r="E15" s="2574" t="s">
        <v>2212</v>
      </c>
      <c r="F15" s="2575" t="s">
        <v>2213</v>
      </c>
    </row>
    <row r="16" spans="1:7" ht="14.1" customHeight="1">
      <c r="A16" s="2573" t="s">
        <v>2228</v>
      </c>
      <c r="B16" s="2574" t="s">
        <v>2217</v>
      </c>
      <c r="C16" s="2574" t="s">
        <v>2229</v>
      </c>
      <c r="D16" s="2574" t="s">
        <v>2211</v>
      </c>
      <c r="E16" s="2574" t="s">
        <v>2212</v>
      </c>
      <c r="F16" s="2575" t="s">
        <v>2213</v>
      </c>
    </row>
    <row r="17" spans="1:6" ht="14.1" customHeight="1">
      <c r="A17" s="2573" t="s">
        <v>2230</v>
      </c>
      <c r="B17" s="2574" t="s">
        <v>2231</v>
      </c>
      <c r="C17" s="2574" t="s">
        <v>2232</v>
      </c>
      <c r="D17" s="2574" t="s">
        <v>2211</v>
      </c>
      <c r="E17" s="2574" t="s">
        <v>2212</v>
      </c>
      <c r="F17" s="2575" t="s">
        <v>2213</v>
      </c>
    </row>
    <row r="18" spans="1:6" ht="14.1" customHeight="1">
      <c r="A18" s="2573" t="s">
        <v>2230</v>
      </c>
      <c r="B18" s="2574" t="s">
        <v>2233</v>
      </c>
      <c r="C18" s="2574" t="s">
        <v>2218</v>
      </c>
      <c r="D18" s="2574" t="s">
        <v>2211</v>
      </c>
      <c r="E18" s="2574" t="s">
        <v>2212</v>
      </c>
      <c r="F18" s="2575" t="s">
        <v>2213</v>
      </c>
    </row>
    <row r="19" spans="1:6" ht="14.1" customHeight="1">
      <c r="A19" s="2573" t="s">
        <v>2230</v>
      </c>
      <c r="B19" s="2574" t="s">
        <v>2234</v>
      </c>
      <c r="C19" s="2574" t="s">
        <v>2218</v>
      </c>
      <c r="D19" s="2574" t="s">
        <v>2211</v>
      </c>
      <c r="E19" s="2574" t="s">
        <v>2212</v>
      </c>
      <c r="F19" s="2575" t="s">
        <v>2213</v>
      </c>
    </row>
    <row r="20" spans="1:6" ht="14.1" customHeight="1">
      <c r="A20" s="2573" t="s">
        <v>2230</v>
      </c>
      <c r="B20" s="2574" t="s">
        <v>2235</v>
      </c>
      <c r="C20" s="2574" t="s">
        <v>2218</v>
      </c>
      <c r="D20" s="2574" t="s">
        <v>2211</v>
      </c>
      <c r="E20" s="2574" t="s">
        <v>2212</v>
      </c>
      <c r="F20" s="2575" t="s">
        <v>2213</v>
      </c>
    </row>
    <row r="21" spans="1:6" ht="14.1" customHeight="1">
      <c r="A21" s="2573" t="s">
        <v>2230</v>
      </c>
      <c r="B21" s="2574" t="s">
        <v>2236</v>
      </c>
      <c r="C21" s="2574" t="s">
        <v>2210</v>
      </c>
      <c r="D21" s="2574" t="s">
        <v>2211</v>
      </c>
      <c r="E21" s="2574"/>
      <c r="F21" s="2575" t="s">
        <v>2237</v>
      </c>
    </row>
    <row r="22" spans="1:6" ht="14.1" customHeight="1">
      <c r="A22" s="2573" t="s">
        <v>2230</v>
      </c>
      <c r="B22" s="2574" t="s">
        <v>2238</v>
      </c>
      <c r="C22" s="2574"/>
      <c r="D22" s="2574" t="s">
        <v>2211</v>
      </c>
      <c r="E22" s="2574" t="s">
        <v>2212</v>
      </c>
      <c r="F22" s="2575" t="s">
        <v>2213</v>
      </c>
    </row>
    <row r="23" spans="1:6" ht="14.1" customHeight="1">
      <c r="A23" s="2573" t="s">
        <v>2230</v>
      </c>
      <c r="B23" s="2574" t="s">
        <v>2239</v>
      </c>
      <c r="C23" s="2574"/>
      <c r="D23" s="2574" t="s">
        <v>2211</v>
      </c>
      <c r="E23" s="2574" t="s">
        <v>2212</v>
      </c>
      <c r="F23" s="2575" t="s">
        <v>2213</v>
      </c>
    </row>
    <row r="24" spans="1:6" ht="14.1" customHeight="1">
      <c r="A24" s="2573" t="s">
        <v>2230</v>
      </c>
      <c r="B24" s="2574" t="s">
        <v>2240</v>
      </c>
      <c r="C24" s="2574"/>
      <c r="D24" s="2574" t="s">
        <v>2211</v>
      </c>
      <c r="E24" s="2574" t="s">
        <v>2212</v>
      </c>
      <c r="F24" s="2575" t="s">
        <v>2213</v>
      </c>
    </row>
    <row r="25" spans="1:6" ht="14.1" customHeight="1">
      <c r="A25" s="2573" t="s">
        <v>2230</v>
      </c>
      <c r="B25" s="2574" t="s">
        <v>2241</v>
      </c>
      <c r="C25" s="2574" t="s">
        <v>2242</v>
      </c>
      <c r="D25" s="2574" t="s">
        <v>2211</v>
      </c>
      <c r="E25" s="2574" t="s">
        <v>2212</v>
      </c>
      <c r="F25" s="2575" t="s">
        <v>2213</v>
      </c>
    </row>
    <row r="26" spans="1:6" ht="14.1" customHeight="1">
      <c r="A26" s="2573" t="s">
        <v>2230</v>
      </c>
      <c r="B26" s="2574" t="s">
        <v>2243</v>
      </c>
      <c r="C26" s="2574"/>
      <c r="D26" s="2574" t="s">
        <v>2211</v>
      </c>
      <c r="E26" s="2574" t="s">
        <v>2212</v>
      </c>
      <c r="F26" s="2575" t="s">
        <v>2213</v>
      </c>
    </row>
    <row r="27" spans="1:6" ht="14.1" customHeight="1">
      <c r="A27" s="2573" t="s">
        <v>2244</v>
      </c>
      <c r="B27" s="2574" t="s">
        <v>2209</v>
      </c>
      <c r="C27" s="2574" t="s">
        <v>2210</v>
      </c>
      <c r="D27" s="2574" t="s">
        <v>2211</v>
      </c>
      <c r="E27" s="2574"/>
      <c r="F27" s="2575" t="s">
        <v>2237</v>
      </c>
    </row>
    <row r="28" spans="1:6" ht="14.1" customHeight="1">
      <c r="A28" s="2573" t="s">
        <v>2245</v>
      </c>
      <c r="B28" s="2574" t="s">
        <v>2209</v>
      </c>
      <c r="C28" s="2574" t="s">
        <v>2216</v>
      </c>
      <c r="D28" s="2574" t="s">
        <v>2211</v>
      </c>
      <c r="E28" s="2574" t="s">
        <v>2212</v>
      </c>
      <c r="F28" s="2575" t="s">
        <v>2213</v>
      </c>
    </row>
    <row r="29" spans="1:6" ht="14.1" customHeight="1">
      <c r="A29" s="2573" t="s">
        <v>2245</v>
      </c>
      <c r="B29" s="2574" t="s">
        <v>2246</v>
      </c>
      <c r="C29" s="2574" t="s">
        <v>2210</v>
      </c>
      <c r="D29" s="2574" t="s">
        <v>2211</v>
      </c>
      <c r="E29" s="2574"/>
      <c r="F29" s="2575" t="s">
        <v>2237</v>
      </c>
    </row>
    <row r="30" spans="1:6" ht="14.1" customHeight="1">
      <c r="A30" s="2573" t="s">
        <v>2247</v>
      </c>
      <c r="B30" s="2574" t="s">
        <v>2215</v>
      </c>
      <c r="C30" s="2574" t="s">
        <v>2210</v>
      </c>
      <c r="D30" s="2574" t="s">
        <v>2211</v>
      </c>
      <c r="E30" s="2574" t="s">
        <v>2212</v>
      </c>
      <c r="F30" s="2575" t="s">
        <v>2213</v>
      </c>
    </row>
    <row r="31" spans="1:6" ht="14.1" customHeight="1">
      <c r="A31" s="2573" t="s">
        <v>2248</v>
      </c>
      <c r="B31" s="2574" t="s">
        <v>2209</v>
      </c>
      <c r="C31" s="2574" t="s">
        <v>2210</v>
      </c>
      <c r="D31" s="2574" t="s">
        <v>2211</v>
      </c>
      <c r="E31" s="2574"/>
      <c r="F31" s="2575" t="s">
        <v>2237</v>
      </c>
    </row>
    <row r="32" spans="1:6" ht="14.1" customHeight="1">
      <c r="A32" s="2573" t="s">
        <v>2249</v>
      </c>
      <c r="B32" s="2574" t="s">
        <v>2250</v>
      </c>
      <c r="C32" s="2574" t="s">
        <v>2218</v>
      </c>
      <c r="D32" s="2574" t="s">
        <v>2211</v>
      </c>
      <c r="E32" s="2574" t="s">
        <v>2212</v>
      </c>
      <c r="F32" s="2575" t="s">
        <v>2213</v>
      </c>
    </row>
    <row r="33" spans="1:9" ht="14.1" customHeight="1">
      <c r="A33" s="2573" t="s">
        <v>2249</v>
      </c>
      <c r="B33" s="2574" t="s">
        <v>2251</v>
      </c>
      <c r="C33" s="2574"/>
      <c r="D33" s="2574" t="s">
        <v>2211</v>
      </c>
      <c r="E33" s="2574"/>
      <c r="F33" s="2575" t="s">
        <v>2213</v>
      </c>
    </row>
    <row r="34" spans="1:9" ht="14.1" customHeight="1">
      <c r="A34" s="2573" t="s">
        <v>2252</v>
      </c>
      <c r="B34" s="2574" t="s">
        <v>2209</v>
      </c>
      <c r="C34" s="2574" t="s">
        <v>2216</v>
      </c>
      <c r="D34" s="2574" t="s">
        <v>2211</v>
      </c>
      <c r="E34" s="2574" t="s">
        <v>2212</v>
      </c>
      <c r="F34" s="2575" t="s">
        <v>2213</v>
      </c>
    </row>
    <row r="35" spans="1:9" ht="14.1" customHeight="1">
      <c r="A35" s="2573" t="s">
        <v>2253</v>
      </c>
      <c r="B35" s="2574" t="s">
        <v>2217</v>
      </c>
      <c r="C35" s="2574" t="s">
        <v>2218</v>
      </c>
      <c r="D35" s="2574" t="s">
        <v>2211</v>
      </c>
      <c r="E35" s="2574" t="s">
        <v>2212</v>
      </c>
      <c r="F35" s="2575" t="s">
        <v>2213</v>
      </c>
    </row>
    <row r="36" spans="1:9" ht="14.1" customHeight="1">
      <c r="A36" s="2573" t="s">
        <v>2253</v>
      </c>
      <c r="B36" s="2574" t="s">
        <v>2209</v>
      </c>
      <c r="C36" s="2574" t="s">
        <v>2210</v>
      </c>
      <c r="D36" s="2574" t="s">
        <v>2211</v>
      </c>
      <c r="E36" s="2574"/>
      <c r="F36" s="2575" t="s">
        <v>2237</v>
      </c>
    </row>
    <row r="37" spans="1:9" ht="14.1" customHeight="1" thickBot="1">
      <c r="A37" s="2576" t="s">
        <v>2254</v>
      </c>
      <c r="B37" s="2577" t="s">
        <v>2209</v>
      </c>
      <c r="C37" s="2577" t="s">
        <v>2216</v>
      </c>
      <c r="D37" s="2577" t="s">
        <v>2211</v>
      </c>
      <c r="E37" s="2577" t="s">
        <v>2212</v>
      </c>
      <c r="F37" s="2578" t="s">
        <v>2213</v>
      </c>
    </row>
    <row r="38" spans="1:9" ht="15.75" customHeight="1" thickTop="1">
      <c r="A38" s="7135"/>
      <c r="B38" s="7135"/>
      <c r="C38" s="7135"/>
      <c r="D38" s="7135"/>
      <c r="E38" s="7135"/>
      <c r="F38" s="7135"/>
    </row>
    <row r="39" spans="1:9" s="152" customFormat="1" ht="15.75" customHeight="1">
      <c r="A39" s="1328" t="s">
        <v>2255</v>
      </c>
      <c r="B39" s="1328"/>
      <c r="C39" s="1328"/>
      <c r="D39" s="1328"/>
      <c r="E39" s="1328"/>
      <c r="F39" s="1328"/>
    </row>
    <row r="40" spans="1:9" s="152" customFormat="1" ht="15.75" customHeight="1">
      <c r="A40" s="6248" t="s">
        <v>2491</v>
      </c>
      <c r="B40" s="6248"/>
      <c r="C40" s="6248"/>
      <c r="D40" s="358"/>
      <c r="E40" s="358"/>
      <c r="F40" s="358"/>
      <c r="G40" s="358"/>
      <c r="H40" s="358"/>
      <c r="I40" s="358"/>
    </row>
    <row r="41" spans="1:9" s="152" customFormat="1" ht="15.75" customHeight="1">
      <c r="A41" s="1328" t="s">
        <v>2492</v>
      </c>
      <c r="B41" s="1328"/>
      <c r="C41" s="1328"/>
      <c r="D41" s="1328"/>
      <c r="E41" s="1328"/>
      <c r="F41" s="1328"/>
    </row>
    <row r="42" spans="1:9">
      <c r="A42" s="2565" t="s">
        <v>2256</v>
      </c>
    </row>
    <row r="45" spans="1:9">
      <c r="B45" s="152"/>
      <c r="C45" s="152"/>
      <c r="D45" s="152"/>
      <c r="E45" s="152"/>
      <c r="F45" s="152"/>
    </row>
    <row r="46" spans="1:9">
      <c r="B46" s="152"/>
      <c r="C46" s="6564" t="s">
        <v>3</v>
      </c>
      <c r="D46" s="6564"/>
      <c r="E46" s="2219"/>
      <c r="F46" s="152"/>
    </row>
    <row r="47" spans="1:9">
      <c r="B47" s="152"/>
      <c r="C47" s="152"/>
      <c r="D47" s="152"/>
      <c r="E47" s="152"/>
      <c r="F47" s="152"/>
    </row>
    <row r="48" spans="1:9">
      <c r="B48" s="152"/>
      <c r="C48" s="152"/>
      <c r="D48" s="152"/>
      <c r="E48" s="152"/>
      <c r="F48" s="152"/>
    </row>
  </sheetData>
  <mergeCells count="5">
    <mergeCell ref="C46:D46"/>
    <mergeCell ref="A2:F2"/>
    <mergeCell ref="A3:F3"/>
    <mergeCell ref="A38:F38"/>
    <mergeCell ref="A40:C40"/>
  </mergeCells>
  <hyperlinks>
    <hyperlink ref="A1" r:id="rId1"/>
  </hyperlinks>
  <pageMargins left="0.7" right="0.7" top="0.75" bottom="0.75" header="0.3" footer="0.3"/>
  <pageSetup paperSize="9" scale="80" fitToHeight="0" orientation="landscape" r:id="rId2"/>
  <headerFooter alignWithMargins="0">
    <oddFooter>&amp;R144</oddFooter>
  </headerFooter>
  <drawing r:id="rId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41">
    <pageSetUpPr fitToPage="1"/>
  </sheetPr>
  <dimension ref="A1:I42"/>
  <sheetViews>
    <sheetView view="pageBreakPreview" zoomScale="60" zoomScaleNormal="100" workbookViewId="0">
      <selection activeCell="H15" sqref="H15"/>
    </sheetView>
  </sheetViews>
  <sheetFormatPr defaultRowHeight="12.75"/>
  <cols>
    <col min="1" max="1" width="30.85546875" style="2565" customWidth="1"/>
    <col min="2" max="2" width="43.28515625" style="2565" customWidth="1"/>
    <col min="3" max="6" width="25.7109375" style="2565" customWidth="1"/>
    <col min="7" max="256" width="9.140625" style="2565"/>
    <col min="257" max="257" width="24.140625" style="2565" customWidth="1"/>
    <col min="258" max="258" width="40.85546875" style="2565" customWidth="1"/>
    <col min="259" max="259" width="16.140625" style="2565" customWidth="1"/>
    <col min="260" max="260" width="19.5703125" style="2565" customWidth="1"/>
    <col min="261" max="261" width="20.140625" style="2565" customWidth="1"/>
    <col min="262" max="262" width="19.28515625" style="2565" customWidth="1"/>
    <col min="263" max="512" width="9.140625" style="2565"/>
    <col min="513" max="513" width="24.140625" style="2565" customWidth="1"/>
    <col min="514" max="514" width="40.85546875" style="2565" customWidth="1"/>
    <col min="515" max="515" width="16.140625" style="2565" customWidth="1"/>
    <col min="516" max="516" width="19.5703125" style="2565" customWidth="1"/>
    <col min="517" max="517" width="20.140625" style="2565" customWidth="1"/>
    <col min="518" max="518" width="19.28515625" style="2565" customWidth="1"/>
    <col min="519" max="768" width="9.140625" style="2565"/>
    <col min="769" max="769" width="24.140625" style="2565" customWidth="1"/>
    <col min="770" max="770" width="40.85546875" style="2565" customWidth="1"/>
    <col min="771" max="771" width="16.140625" style="2565" customWidth="1"/>
    <col min="772" max="772" width="19.5703125" style="2565" customWidth="1"/>
    <col min="773" max="773" width="20.140625" style="2565" customWidth="1"/>
    <col min="774" max="774" width="19.28515625" style="2565" customWidth="1"/>
    <col min="775" max="1024" width="9.140625" style="2565"/>
    <col min="1025" max="1025" width="24.140625" style="2565" customWidth="1"/>
    <col min="1026" max="1026" width="40.85546875" style="2565" customWidth="1"/>
    <col min="1027" max="1027" width="16.140625" style="2565" customWidth="1"/>
    <col min="1028" max="1028" width="19.5703125" style="2565" customWidth="1"/>
    <col min="1029" max="1029" width="20.140625" style="2565" customWidth="1"/>
    <col min="1030" max="1030" width="19.28515625" style="2565" customWidth="1"/>
    <col min="1031" max="1280" width="9.140625" style="2565"/>
    <col min="1281" max="1281" width="24.140625" style="2565" customWidth="1"/>
    <col min="1282" max="1282" width="40.85546875" style="2565" customWidth="1"/>
    <col min="1283" max="1283" width="16.140625" style="2565" customWidth="1"/>
    <col min="1284" max="1284" width="19.5703125" style="2565" customWidth="1"/>
    <col min="1285" max="1285" width="20.140625" style="2565" customWidth="1"/>
    <col min="1286" max="1286" width="19.28515625" style="2565" customWidth="1"/>
    <col min="1287" max="1536" width="9.140625" style="2565"/>
    <col min="1537" max="1537" width="24.140625" style="2565" customWidth="1"/>
    <col min="1538" max="1538" width="40.85546875" style="2565" customWidth="1"/>
    <col min="1539" max="1539" width="16.140625" style="2565" customWidth="1"/>
    <col min="1540" max="1540" width="19.5703125" style="2565" customWidth="1"/>
    <col min="1541" max="1541" width="20.140625" style="2565" customWidth="1"/>
    <col min="1542" max="1542" width="19.28515625" style="2565" customWidth="1"/>
    <col min="1543" max="1792" width="9.140625" style="2565"/>
    <col min="1793" max="1793" width="24.140625" style="2565" customWidth="1"/>
    <col min="1794" max="1794" width="40.85546875" style="2565" customWidth="1"/>
    <col min="1795" max="1795" width="16.140625" style="2565" customWidth="1"/>
    <col min="1796" max="1796" width="19.5703125" style="2565" customWidth="1"/>
    <col min="1797" max="1797" width="20.140625" style="2565" customWidth="1"/>
    <col min="1798" max="1798" width="19.28515625" style="2565" customWidth="1"/>
    <col min="1799" max="2048" width="9.140625" style="2565"/>
    <col min="2049" max="2049" width="24.140625" style="2565" customWidth="1"/>
    <col min="2050" max="2050" width="40.85546875" style="2565" customWidth="1"/>
    <col min="2051" max="2051" width="16.140625" style="2565" customWidth="1"/>
    <col min="2052" max="2052" width="19.5703125" style="2565" customWidth="1"/>
    <col min="2053" max="2053" width="20.140625" style="2565" customWidth="1"/>
    <col min="2054" max="2054" width="19.28515625" style="2565" customWidth="1"/>
    <col min="2055" max="2304" width="9.140625" style="2565"/>
    <col min="2305" max="2305" width="24.140625" style="2565" customWidth="1"/>
    <col min="2306" max="2306" width="40.85546875" style="2565" customWidth="1"/>
    <col min="2307" max="2307" width="16.140625" style="2565" customWidth="1"/>
    <col min="2308" max="2308" width="19.5703125" style="2565" customWidth="1"/>
    <col min="2309" max="2309" width="20.140625" style="2565" customWidth="1"/>
    <col min="2310" max="2310" width="19.28515625" style="2565" customWidth="1"/>
    <col min="2311" max="2560" width="9.140625" style="2565"/>
    <col min="2561" max="2561" width="24.140625" style="2565" customWidth="1"/>
    <col min="2562" max="2562" width="40.85546875" style="2565" customWidth="1"/>
    <col min="2563" max="2563" width="16.140625" style="2565" customWidth="1"/>
    <col min="2564" max="2564" width="19.5703125" style="2565" customWidth="1"/>
    <col min="2565" max="2565" width="20.140625" style="2565" customWidth="1"/>
    <col min="2566" max="2566" width="19.28515625" style="2565" customWidth="1"/>
    <col min="2567" max="2816" width="9.140625" style="2565"/>
    <col min="2817" max="2817" width="24.140625" style="2565" customWidth="1"/>
    <col min="2818" max="2818" width="40.85546875" style="2565" customWidth="1"/>
    <col min="2819" max="2819" width="16.140625" style="2565" customWidth="1"/>
    <col min="2820" max="2820" width="19.5703125" style="2565" customWidth="1"/>
    <col min="2821" max="2821" width="20.140625" style="2565" customWidth="1"/>
    <col min="2822" max="2822" width="19.28515625" style="2565" customWidth="1"/>
    <col min="2823" max="3072" width="9.140625" style="2565"/>
    <col min="3073" max="3073" width="24.140625" style="2565" customWidth="1"/>
    <col min="3074" max="3074" width="40.85546875" style="2565" customWidth="1"/>
    <col min="3075" max="3075" width="16.140625" style="2565" customWidth="1"/>
    <col min="3076" max="3076" width="19.5703125" style="2565" customWidth="1"/>
    <col min="3077" max="3077" width="20.140625" style="2565" customWidth="1"/>
    <col min="3078" max="3078" width="19.28515625" style="2565" customWidth="1"/>
    <col min="3079" max="3328" width="9.140625" style="2565"/>
    <col min="3329" max="3329" width="24.140625" style="2565" customWidth="1"/>
    <col min="3330" max="3330" width="40.85546875" style="2565" customWidth="1"/>
    <col min="3331" max="3331" width="16.140625" style="2565" customWidth="1"/>
    <col min="3332" max="3332" width="19.5703125" style="2565" customWidth="1"/>
    <col min="3333" max="3333" width="20.140625" style="2565" customWidth="1"/>
    <col min="3334" max="3334" width="19.28515625" style="2565" customWidth="1"/>
    <col min="3335" max="3584" width="9.140625" style="2565"/>
    <col min="3585" max="3585" width="24.140625" style="2565" customWidth="1"/>
    <col min="3586" max="3586" width="40.85546875" style="2565" customWidth="1"/>
    <col min="3587" max="3587" width="16.140625" style="2565" customWidth="1"/>
    <col min="3588" max="3588" width="19.5703125" style="2565" customWidth="1"/>
    <col min="3589" max="3589" width="20.140625" style="2565" customWidth="1"/>
    <col min="3590" max="3590" width="19.28515625" style="2565" customWidth="1"/>
    <col min="3591" max="3840" width="9.140625" style="2565"/>
    <col min="3841" max="3841" width="24.140625" style="2565" customWidth="1"/>
    <col min="3842" max="3842" width="40.85546875" style="2565" customWidth="1"/>
    <col min="3843" max="3843" width="16.140625" style="2565" customWidth="1"/>
    <col min="3844" max="3844" width="19.5703125" style="2565" customWidth="1"/>
    <col min="3845" max="3845" width="20.140625" style="2565" customWidth="1"/>
    <col min="3846" max="3846" width="19.28515625" style="2565" customWidth="1"/>
    <col min="3847" max="4096" width="9.140625" style="2565"/>
    <col min="4097" max="4097" width="24.140625" style="2565" customWidth="1"/>
    <col min="4098" max="4098" width="40.85546875" style="2565" customWidth="1"/>
    <col min="4099" max="4099" width="16.140625" style="2565" customWidth="1"/>
    <col min="4100" max="4100" width="19.5703125" style="2565" customWidth="1"/>
    <col min="4101" max="4101" width="20.140625" style="2565" customWidth="1"/>
    <col min="4102" max="4102" width="19.28515625" style="2565" customWidth="1"/>
    <col min="4103" max="4352" width="9.140625" style="2565"/>
    <col min="4353" max="4353" width="24.140625" style="2565" customWidth="1"/>
    <col min="4354" max="4354" width="40.85546875" style="2565" customWidth="1"/>
    <col min="4355" max="4355" width="16.140625" style="2565" customWidth="1"/>
    <col min="4356" max="4356" width="19.5703125" style="2565" customWidth="1"/>
    <col min="4357" max="4357" width="20.140625" style="2565" customWidth="1"/>
    <col min="4358" max="4358" width="19.28515625" style="2565" customWidth="1"/>
    <col min="4359" max="4608" width="9.140625" style="2565"/>
    <col min="4609" max="4609" width="24.140625" style="2565" customWidth="1"/>
    <col min="4610" max="4610" width="40.85546875" style="2565" customWidth="1"/>
    <col min="4611" max="4611" width="16.140625" style="2565" customWidth="1"/>
    <col min="4612" max="4612" width="19.5703125" style="2565" customWidth="1"/>
    <col min="4613" max="4613" width="20.140625" style="2565" customWidth="1"/>
    <col min="4614" max="4614" width="19.28515625" style="2565" customWidth="1"/>
    <col min="4615" max="4864" width="9.140625" style="2565"/>
    <col min="4865" max="4865" width="24.140625" style="2565" customWidth="1"/>
    <col min="4866" max="4866" width="40.85546875" style="2565" customWidth="1"/>
    <col min="4867" max="4867" width="16.140625" style="2565" customWidth="1"/>
    <col min="4868" max="4868" width="19.5703125" style="2565" customWidth="1"/>
    <col min="4869" max="4869" width="20.140625" style="2565" customWidth="1"/>
    <col min="4870" max="4870" width="19.28515625" style="2565" customWidth="1"/>
    <col min="4871" max="5120" width="9.140625" style="2565"/>
    <col min="5121" max="5121" width="24.140625" style="2565" customWidth="1"/>
    <col min="5122" max="5122" width="40.85546875" style="2565" customWidth="1"/>
    <col min="5123" max="5123" width="16.140625" style="2565" customWidth="1"/>
    <col min="5124" max="5124" width="19.5703125" style="2565" customWidth="1"/>
    <col min="5125" max="5125" width="20.140625" style="2565" customWidth="1"/>
    <col min="5126" max="5126" width="19.28515625" style="2565" customWidth="1"/>
    <col min="5127" max="5376" width="9.140625" style="2565"/>
    <col min="5377" max="5377" width="24.140625" style="2565" customWidth="1"/>
    <col min="5378" max="5378" width="40.85546875" style="2565" customWidth="1"/>
    <col min="5379" max="5379" width="16.140625" style="2565" customWidth="1"/>
    <col min="5380" max="5380" width="19.5703125" style="2565" customWidth="1"/>
    <col min="5381" max="5381" width="20.140625" style="2565" customWidth="1"/>
    <col min="5382" max="5382" width="19.28515625" style="2565" customWidth="1"/>
    <col min="5383" max="5632" width="9.140625" style="2565"/>
    <col min="5633" max="5633" width="24.140625" style="2565" customWidth="1"/>
    <col min="5634" max="5634" width="40.85546875" style="2565" customWidth="1"/>
    <col min="5635" max="5635" width="16.140625" style="2565" customWidth="1"/>
    <col min="5636" max="5636" width="19.5703125" style="2565" customWidth="1"/>
    <col min="5637" max="5637" width="20.140625" style="2565" customWidth="1"/>
    <col min="5638" max="5638" width="19.28515625" style="2565" customWidth="1"/>
    <col min="5639" max="5888" width="9.140625" style="2565"/>
    <col min="5889" max="5889" width="24.140625" style="2565" customWidth="1"/>
    <col min="5890" max="5890" width="40.85546875" style="2565" customWidth="1"/>
    <col min="5891" max="5891" width="16.140625" style="2565" customWidth="1"/>
    <col min="5892" max="5892" width="19.5703125" style="2565" customWidth="1"/>
    <col min="5893" max="5893" width="20.140625" style="2565" customWidth="1"/>
    <col min="5894" max="5894" width="19.28515625" style="2565" customWidth="1"/>
    <col min="5895" max="6144" width="9.140625" style="2565"/>
    <col min="6145" max="6145" width="24.140625" style="2565" customWidth="1"/>
    <col min="6146" max="6146" width="40.85546875" style="2565" customWidth="1"/>
    <col min="6147" max="6147" width="16.140625" style="2565" customWidth="1"/>
    <col min="6148" max="6148" width="19.5703125" style="2565" customWidth="1"/>
    <col min="6149" max="6149" width="20.140625" style="2565" customWidth="1"/>
    <col min="6150" max="6150" width="19.28515625" style="2565" customWidth="1"/>
    <col min="6151" max="6400" width="9.140625" style="2565"/>
    <col min="6401" max="6401" width="24.140625" style="2565" customWidth="1"/>
    <col min="6402" max="6402" width="40.85546875" style="2565" customWidth="1"/>
    <col min="6403" max="6403" width="16.140625" style="2565" customWidth="1"/>
    <col min="6404" max="6404" width="19.5703125" style="2565" customWidth="1"/>
    <col min="6405" max="6405" width="20.140625" style="2565" customWidth="1"/>
    <col min="6406" max="6406" width="19.28515625" style="2565" customWidth="1"/>
    <col min="6407" max="6656" width="9.140625" style="2565"/>
    <col min="6657" max="6657" width="24.140625" style="2565" customWidth="1"/>
    <col min="6658" max="6658" width="40.85546875" style="2565" customWidth="1"/>
    <col min="6659" max="6659" width="16.140625" style="2565" customWidth="1"/>
    <col min="6660" max="6660" width="19.5703125" style="2565" customWidth="1"/>
    <col min="6661" max="6661" width="20.140625" style="2565" customWidth="1"/>
    <col min="6662" max="6662" width="19.28515625" style="2565" customWidth="1"/>
    <col min="6663" max="6912" width="9.140625" style="2565"/>
    <col min="6913" max="6913" width="24.140625" style="2565" customWidth="1"/>
    <col min="6914" max="6914" width="40.85546875" style="2565" customWidth="1"/>
    <col min="6915" max="6915" width="16.140625" style="2565" customWidth="1"/>
    <col min="6916" max="6916" width="19.5703125" style="2565" customWidth="1"/>
    <col min="6917" max="6917" width="20.140625" style="2565" customWidth="1"/>
    <col min="6918" max="6918" width="19.28515625" style="2565" customWidth="1"/>
    <col min="6919" max="7168" width="9.140625" style="2565"/>
    <col min="7169" max="7169" width="24.140625" style="2565" customWidth="1"/>
    <col min="7170" max="7170" width="40.85546875" style="2565" customWidth="1"/>
    <col min="7171" max="7171" width="16.140625" style="2565" customWidth="1"/>
    <col min="7172" max="7172" width="19.5703125" style="2565" customWidth="1"/>
    <col min="7173" max="7173" width="20.140625" style="2565" customWidth="1"/>
    <col min="7174" max="7174" width="19.28515625" style="2565" customWidth="1"/>
    <col min="7175" max="7424" width="9.140625" style="2565"/>
    <col min="7425" max="7425" width="24.140625" style="2565" customWidth="1"/>
    <col min="7426" max="7426" width="40.85546875" style="2565" customWidth="1"/>
    <col min="7427" max="7427" width="16.140625" style="2565" customWidth="1"/>
    <col min="7428" max="7428" width="19.5703125" style="2565" customWidth="1"/>
    <col min="7429" max="7429" width="20.140625" style="2565" customWidth="1"/>
    <col min="7430" max="7430" width="19.28515625" style="2565" customWidth="1"/>
    <col min="7431" max="7680" width="9.140625" style="2565"/>
    <col min="7681" max="7681" width="24.140625" style="2565" customWidth="1"/>
    <col min="7682" max="7682" width="40.85546875" style="2565" customWidth="1"/>
    <col min="7683" max="7683" width="16.140625" style="2565" customWidth="1"/>
    <col min="7684" max="7684" width="19.5703125" style="2565" customWidth="1"/>
    <col min="7685" max="7685" width="20.140625" style="2565" customWidth="1"/>
    <col min="7686" max="7686" width="19.28515625" style="2565" customWidth="1"/>
    <col min="7687" max="7936" width="9.140625" style="2565"/>
    <col min="7937" max="7937" width="24.140625" style="2565" customWidth="1"/>
    <col min="7938" max="7938" width="40.85546875" style="2565" customWidth="1"/>
    <col min="7939" max="7939" width="16.140625" style="2565" customWidth="1"/>
    <col min="7940" max="7940" width="19.5703125" style="2565" customWidth="1"/>
    <col min="7941" max="7941" width="20.140625" style="2565" customWidth="1"/>
    <col min="7942" max="7942" width="19.28515625" style="2565" customWidth="1"/>
    <col min="7943" max="8192" width="9.140625" style="2565"/>
    <col min="8193" max="8193" width="24.140625" style="2565" customWidth="1"/>
    <col min="8194" max="8194" width="40.85546875" style="2565" customWidth="1"/>
    <col min="8195" max="8195" width="16.140625" style="2565" customWidth="1"/>
    <col min="8196" max="8196" width="19.5703125" style="2565" customWidth="1"/>
    <col min="8197" max="8197" width="20.140625" style="2565" customWidth="1"/>
    <col min="8198" max="8198" width="19.28515625" style="2565" customWidth="1"/>
    <col min="8199" max="8448" width="9.140625" style="2565"/>
    <col min="8449" max="8449" width="24.140625" style="2565" customWidth="1"/>
    <col min="8450" max="8450" width="40.85546875" style="2565" customWidth="1"/>
    <col min="8451" max="8451" width="16.140625" style="2565" customWidth="1"/>
    <col min="8452" max="8452" width="19.5703125" style="2565" customWidth="1"/>
    <col min="8453" max="8453" width="20.140625" style="2565" customWidth="1"/>
    <col min="8454" max="8454" width="19.28515625" style="2565" customWidth="1"/>
    <col min="8455" max="8704" width="9.140625" style="2565"/>
    <col min="8705" max="8705" width="24.140625" style="2565" customWidth="1"/>
    <col min="8706" max="8706" width="40.85546875" style="2565" customWidth="1"/>
    <col min="8707" max="8707" width="16.140625" style="2565" customWidth="1"/>
    <col min="8708" max="8708" width="19.5703125" style="2565" customWidth="1"/>
    <col min="8709" max="8709" width="20.140625" style="2565" customWidth="1"/>
    <col min="8710" max="8710" width="19.28515625" style="2565" customWidth="1"/>
    <col min="8711" max="8960" width="9.140625" style="2565"/>
    <col min="8961" max="8961" width="24.140625" style="2565" customWidth="1"/>
    <col min="8962" max="8962" width="40.85546875" style="2565" customWidth="1"/>
    <col min="8963" max="8963" width="16.140625" style="2565" customWidth="1"/>
    <col min="8964" max="8964" width="19.5703125" style="2565" customWidth="1"/>
    <col min="8965" max="8965" width="20.140625" style="2565" customWidth="1"/>
    <col min="8966" max="8966" width="19.28515625" style="2565" customWidth="1"/>
    <col min="8967" max="9216" width="9.140625" style="2565"/>
    <col min="9217" max="9217" width="24.140625" style="2565" customWidth="1"/>
    <col min="9218" max="9218" width="40.85546875" style="2565" customWidth="1"/>
    <col min="9219" max="9219" width="16.140625" style="2565" customWidth="1"/>
    <col min="9220" max="9220" width="19.5703125" style="2565" customWidth="1"/>
    <col min="9221" max="9221" width="20.140625" style="2565" customWidth="1"/>
    <col min="9222" max="9222" width="19.28515625" style="2565" customWidth="1"/>
    <col min="9223" max="9472" width="9.140625" style="2565"/>
    <col min="9473" max="9473" width="24.140625" style="2565" customWidth="1"/>
    <col min="9474" max="9474" width="40.85546875" style="2565" customWidth="1"/>
    <col min="9475" max="9475" width="16.140625" style="2565" customWidth="1"/>
    <col min="9476" max="9476" width="19.5703125" style="2565" customWidth="1"/>
    <col min="9477" max="9477" width="20.140625" style="2565" customWidth="1"/>
    <col min="9478" max="9478" width="19.28515625" style="2565" customWidth="1"/>
    <col min="9479" max="9728" width="9.140625" style="2565"/>
    <col min="9729" max="9729" width="24.140625" style="2565" customWidth="1"/>
    <col min="9730" max="9730" width="40.85546875" style="2565" customWidth="1"/>
    <col min="9731" max="9731" width="16.140625" style="2565" customWidth="1"/>
    <col min="9732" max="9732" width="19.5703125" style="2565" customWidth="1"/>
    <col min="9733" max="9733" width="20.140625" style="2565" customWidth="1"/>
    <col min="9734" max="9734" width="19.28515625" style="2565" customWidth="1"/>
    <col min="9735" max="9984" width="9.140625" style="2565"/>
    <col min="9985" max="9985" width="24.140625" style="2565" customWidth="1"/>
    <col min="9986" max="9986" width="40.85546875" style="2565" customWidth="1"/>
    <col min="9987" max="9987" width="16.140625" style="2565" customWidth="1"/>
    <col min="9988" max="9988" width="19.5703125" style="2565" customWidth="1"/>
    <col min="9989" max="9989" width="20.140625" style="2565" customWidth="1"/>
    <col min="9990" max="9990" width="19.28515625" style="2565" customWidth="1"/>
    <col min="9991" max="10240" width="9.140625" style="2565"/>
    <col min="10241" max="10241" width="24.140625" style="2565" customWidth="1"/>
    <col min="10242" max="10242" width="40.85546875" style="2565" customWidth="1"/>
    <col min="10243" max="10243" width="16.140625" style="2565" customWidth="1"/>
    <col min="10244" max="10244" width="19.5703125" style="2565" customWidth="1"/>
    <col min="10245" max="10245" width="20.140625" style="2565" customWidth="1"/>
    <col min="10246" max="10246" width="19.28515625" style="2565" customWidth="1"/>
    <col min="10247" max="10496" width="9.140625" style="2565"/>
    <col min="10497" max="10497" width="24.140625" style="2565" customWidth="1"/>
    <col min="10498" max="10498" width="40.85546875" style="2565" customWidth="1"/>
    <col min="10499" max="10499" width="16.140625" style="2565" customWidth="1"/>
    <col min="10500" max="10500" width="19.5703125" style="2565" customWidth="1"/>
    <col min="10501" max="10501" width="20.140625" style="2565" customWidth="1"/>
    <col min="10502" max="10502" width="19.28515625" style="2565" customWidth="1"/>
    <col min="10503" max="10752" width="9.140625" style="2565"/>
    <col min="10753" max="10753" width="24.140625" style="2565" customWidth="1"/>
    <col min="10754" max="10754" width="40.85546875" style="2565" customWidth="1"/>
    <col min="10755" max="10755" width="16.140625" style="2565" customWidth="1"/>
    <col min="10756" max="10756" width="19.5703125" style="2565" customWidth="1"/>
    <col min="10757" max="10757" width="20.140625" style="2565" customWidth="1"/>
    <col min="10758" max="10758" width="19.28515625" style="2565" customWidth="1"/>
    <col min="10759" max="11008" width="9.140625" style="2565"/>
    <col min="11009" max="11009" width="24.140625" style="2565" customWidth="1"/>
    <col min="11010" max="11010" width="40.85546875" style="2565" customWidth="1"/>
    <col min="11011" max="11011" width="16.140625" style="2565" customWidth="1"/>
    <col min="11012" max="11012" width="19.5703125" style="2565" customWidth="1"/>
    <col min="11013" max="11013" width="20.140625" style="2565" customWidth="1"/>
    <col min="11014" max="11014" width="19.28515625" style="2565" customWidth="1"/>
    <col min="11015" max="11264" width="9.140625" style="2565"/>
    <col min="11265" max="11265" width="24.140625" style="2565" customWidth="1"/>
    <col min="11266" max="11266" width="40.85546875" style="2565" customWidth="1"/>
    <col min="11267" max="11267" width="16.140625" style="2565" customWidth="1"/>
    <col min="11268" max="11268" width="19.5703125" style="2565" customWidth="1"/>
    <col min="11269" max="11269" width="20.140625" style="2565" customWidth="1"/>
    <col min="11270" max="11270" width="19.28515625" style="2565" customWidth="1"/>
    <col min="11271" max="11520" width="9.140625" style="2565"/>
    <col min="11521" max="11521" width="24.140625" style="2565" customWidth="1"/>
    <col min="11522" max="11522" width="40.85546875" style="2565" customWidth="1"/>
    <col min="11523" max="11523" width="16.140625" style="2565" customWidth="1"/>
    <col min="11524" max="11524" width="19.5703125" style="2565" customWidth="1"/>
    <col min="11525" max="11525" width="20.140625" style="2565" customWidth="1"/>
    <col min="11526" max="11526" width="19.28515625" style="2565" customWidth="1"/>
    <col min="11527" max="11776" width="9.140625" style="2565"/>
    <col min="11777" max="11777" width="24.140625" style="2565" customWidth="1"/>
    <col min="11778" max="11778" width="40.85546875" style="2565" customWidth="1"/>
    <col min="11779" max="11779" width="16.140625" style="2565" customWidth="1"/>
    <col min="11780" max="11780" width="19.5703125" style="2565" customWidth="1"/>
    <col min="11781" max="11781" width="20.140625" style="2565" customWidth="1"/>
    <col min="11782" max="11782" width="19.28515625" style="2565" customWidth="1"/>
    <col min="11783" max="12032" width="9.140625" style="2565"/>
    <col min="12033" max="12033" width="24.140625" style="2565" customWidth="1"/>
    <col min="12034" max="12034" width="40.85546875" style="2565" customWidth="1"/>
    <col min="12035" max="12035" width="16.140625" style="2565" customWidth="1"/>
    <col min="12036" max="12036" width="19.5703125" style="2565" customWidth="1"/>
    <col min="12037" max="12037" width="20.140625" style="2565" customWidth="1"/>
    <col min="12038" max="12038" width="19.28515625" style="2565" customWidth="1"/>
    <col min="12039" max="12288" width="9.140625" style="2565"/>
    <col min="12289" max="12289" width="24.140625" style="2565" customWidth="1"/>
    <col min="12290" max="12290" width="40.85546875" style="2565" customWidth="1"/>
    <col min="12291" max="12291" width="16.140625" style="2565" customWidth="1"/>
    <col min="12292" max="12292" width="19.5703125" style="2565" customWidth="1"/>
    <col min="12293" max="12293" width="20.140625" style="2565" customWidth="1"/>
    <col min="12294" max="12294" width="19.28515625" style="2565" customWidth="1"/>
    <col min="12295" max="12544" width="9.140625" style="2565"/>
    <col min="12545" max="12545" width="24.140625" style="2565" customWidth="1"/>
    <col min="12546" max="12546" width="40.85546875" style="2565" customWidth="1"/>
    <col min="12547" max="12547" width="16.140625" style="2565" customWidth="1"/>
    <col min="12548" max="12548" width="19.5703125" style="2565" customWidth="1"/>
    <col min="12549" max="12549" width="20.140625" style="2565" customWidth="1"/>
    <col min="12550" max="12550" width="19.28515625" style="2565" customWidth="1"/>
    <col min="12551" max="12800" width="9.140625" style="2565"/>
    <col min="12801" max="12801" width="24.140625" style="2565" customWidth="1"/>
    <col min="12802" max="12802" width="40.85546875" style="2565" customWidth="1"/>
    <col min="12803" max="12803" width="16.140625" style="2565" customWidth="1"/>
    <col min="12804" max="12804" width="19.5703125" style="2565" customWidth="1"/>
    <col min="12805" max="12805" width="20.140625" style="2565" customWidth="1"/>
    <col min="12806" max="12806" width="19.28515625" style="2565" customWidth="1"/>
    <col min="12807" max="13056" width="9.140625" style="2565"/>
    <col min="13057" max="13057" width="24.140625" style="2565" customWidth="1"/>
    <col min="13058" max="13058" width="40.85546875" style="2565" customWidth="1"/>
    <col min="13059" max="13059" width="16.140625" style="2565" customWidth="1"/>
    <col min="13060" max="13060" width="19.5703125" style="2565" customWidth="1"/>
    <col min="13061" max="13061" width="20.140625" style="2565" customWidth="1"/>
    <col min="13062" max="13062" width="19.28515625" style="2565" customWidth="1"/>
    <col min="13063" max="13312" width="9.140625" style="2565"/>
    <col min="13313" max="13313" width="24.140625" style="2565" customWidth="1"/>
    <col min="13314" max="13314" width="40.85546875" style="2565" customWidth="1"/>
    <col min="13315" max="13315" width="16.140625" style="2565" customWidth="1"/>
    <col min="13316" max="13316" width="19.5703125" style="2565" customWidth="1"/>
    <col min="13317" max="13317" width="20.140625" style="2565" customWidth="1"/>
    <col min="13318" max="13318" width="19.28515625" style="2565" customWidth="1"/>
    <col min="13319" max="13568" width="9.140625" style="2565"/>
    <col min="13569" max="13569" width="24.140625" style="2565" customWidth="1"/>
    <col min="13570" max="13570" width="40.85546875" style="2565" customWidth="1"/>
    <col min="13571" max="13571" width="16.140625" style="2565" customWidth="1"/>
    <col min="13572" max="13572" width="19.5703125" style="2565" customWidth="1"/>
    <col min="13573" max="13573" width="20.140625" style="2565" customWidth="1"/>
    <col min="13574" max="13574" width="19.28515625" style="2565" customWidth="1"/>
    <col min="13575" max="13824" width="9.140625" style="2565"/>
    <col min="13825" max="13825" width="24.140625" style="2565" customWidth="1"/>
    <col min="13826" max="13826" width="40.85546875" style="2565" customWidth="1"/>
    <col min="13827" max="13827" width="16.140625" style="2565" customWidth="1"/>
    <col min="13828" max="13828" width="19.5703125" style="2565" customWidth="1"/>
    <col min="13829" max="13829" width="20.140625" style="2565" customWidth="1"/>
    <col min="13830" max="13830" width="19.28515625" style="2565" customWidth="1"/>
    <col min="13831" max="14080" width="9.140625" style="2565"/>
    <col min="14081" max="14081" width="24.140625" style="2565" customWidth="1"/>
    <col min="14082" max="14082" width="40.85546875" style="2565" customWidth="1"/>
    <col min="14083" max="14083" width="16.140625" style="2565" customWidth="1"/>
    <col min="14084" max="14084" width="19.5703125" style="2565" customWidth="1"/>
    <col min="14085" max="14085" width="20.140625" style="2565" customWidth="1"/>
    <col min="14086" max="14086" width="19.28515625" style="2565" customWidth="1"/>
    <col min="14087" max="14336" width="9.140625" style="2565"/>
    <col min="14337" max="14337" width="24.140625" style="2565" customWidth="1"/>
    <col min="14338" max="14338" width="40.85546875" style="2565" customWidth="1"/>
    <col min="14339" max="14339" width="16.140625" style="2565" customWidth="1"/>
    <col min="14340" max="14340" width="19.5703125" style="2565" customWidth="1"/>
    <col min="14341" max="14341" width="20.140625" style="2565" customWidth="1"/>
    <col min="14342" max="14342" width="19.28515625" style="2565" customWidth="1"/>
    <col min="14343" max="14592" width="9.140625" style="2565"/>
    <col min="14593" max="14593" width="24.140625" style="2565" customWidth="1"/>
    <col min="14594" max="14594" width="40.85546875" style="2565" customWidth="1"/>
    <col min="14595" max="14595" width="16.140625" style="2565" customWidth="1"/>
    <col min="14596" max="14596" width="19.5703125" style="2565" customWidth="1"/>
    <col min="14597" max="14597" width="20.140625" style="2565" customWidth="1"/>
    <col min="14598" max="14598" width="19.28515625" style="2565" customWidth="1"/>
    <col min="14599" max="14848" width="9.140625" style="2565"/>
    <col min="14849" max="14849" width="24.140625" style="2565" customWidth="1"/>
    <col min="14850" max="14850" width="40.85546875" style="2565" customWidth="1"/>
    <col min="14851" max="14851" width="16.140625" style="2565" customWidth="1"/>
    <col min="14852" max="14852" width="19.5703125" style="2565" customWidth="1"/>
    <col min="14853" max="14853" width="20.140625" style="2565" customWidth="1"/>
    <col min="14854" max="14854" width="19.28515625" style="2565" customWidth="1"/>
    <col min="14855" max="15104" width="9.140625" style="2565"/>
    <col min="15105" max="15105" width="24.140625" style="2565" customWidth="1"/>
    <col min="15106" max="15106" width="40.85546875" style="2565" customWidth="1"/>
    <col min="15107" max="15107" width="16.140625" style="2565" customWidth="1"/>
    <col min="15108" max="15108" width="19.5703125" style="2565" customWidth="1"/>
    <col min="15109" max="15109" width="20.140625" style="2565" customWidth="1"/>
    <col min="15110" max="15110" width="19.28515625" style="2565" customWidth="1"/>
    <col min="15111" max="15360" width="9.140625" style="2565"/>
    <col min="15361" max="15361" width="24.140625" style="2565" customWidth="1"/>
    <col min="15362" max="15362" width="40.85546875" style="2565" customWidth="1"/>
    <col min="15363" max="15363" width="16.140625" style="2565" customWidth="1"/>
    <col min="15364" max="15364" width="19.5703125" style="2565" customWidth="1"/>
    <col min="15365" max="15365" width="20.140625" style="2565" customWidth="1"/>
    <col min="15366" max="15366" width="19.28515625" style="2565" customWidth="1"/>
    <col min="15367" max="15616" width="9.140625" style="2565"/>
    <col min="15617" max="15617" width="24.140625" style="2565" customWidth="1"/>
    <col min="15618" max="15618" width="40.85546875" style="2565" customWidth="1"/>
    <col min="15619" max="15619" width="16.140625" style="2565" customWidth="1"/>
    <col min="15620" max="15620" width="19.5703125" style="2565" customWidth="1"/>
    <col min="15621" max="15621" width="20.140625" style="2565" customWidth="1"/>
    <col min="15622" max="15622" width="19.28515625" style="2565" customWidth="1"/>
    <col min="15623" max="15872" width="9.140625" style="2565"/>
    <col min="15873" max="15873" width="24.140625" style="2565" customWidth="1"/>
    <col min="15874" max="15874" width="40.85546875" style="2565" customWidth="1"/>
    <col min="15875" max="15875" width="16.140625" style="2565" customWidth="1"/>
    <col min="15876" max="15876" width="19.5703125" style="2565" customWidth="1"/>
    <col min="15877" max="15877" width="20.140625" style="2565" customWidth="1"/>
    <col min="15878" max="15878" width="19.28515625" style="2565" customWidth="1"/>
    <col min="15879" max="16128" width="9.140625" style="2565"/>
    <col min="16129" max="16129" width="24.140625" style="2565" customWidth="1"/>
    <col min="16130" max="16130" width="40.85546875" style="2565" customWidth="1"/>
    <col min="16131" max="16131" width="16.140625" style="2565" customWidth="1"/>
    <col min="16132" max="16132" width="19.5703125" style="2565" customWidth="1"/>
    <col min="16133" max="16133" width="20.140625" style="2565" customWidth="1"/>
    <col min="16134" max="16134" width="19.28515625" style="2565" customWidth="1"/>
    <col min="16135" max="16384" width="9.140625" style="2565"/>
  </cols>
  <sheetData>
    <row r="1" spans="1:7" s="152" customFormat="1" ht="13.5" thickBot="1">
      <c r="A1" s="1" t="s">
        <v>0</v>
      </c>
      <c r="F1" s="474" t="s">
        <v>1</v>
      </c>
      <c r="G1" s="2565"/>
    </row>
    <row r="2" spans="1:7" ht="20.25" customHeight="1" thickTop="1" thickBot="1">
      <c r="A2" s="7129" t="s">
        <v>2437</v>
      </c>
      <c r="B2" s="7130"/>
      <c r="C2" s="7130"/>
      <c r="D2" s="7130"/>
      <c r="E2" s="7130"/>
      <c r="F2" s="7131"/>
    </row>
    <row r="3" spans="1:7" ht="44.25" customHeight="1" thickBot="1">
      <c r="A3" s="7136" t="s">
        <v>2257</v>
      </c>
      <c r="B3" s="7137"/>
      <c r="C3" s="7137"/>
      <c r="D3" s="7137"/>
      <c r="E3" s="7137"/>
      <c r="F3" s="7138"/>
    </row>
    <row r="4" spans="1:7" ht="48" customHeight="1" thickBot="1">
      <c r="A4" s="2566" t="s">
        <v>2203</v>
      </c>
      <c r="B4" s="2567" t="s">
        <v>2204</v>
      </c>
      <c r="C4" s="2568" t="s">
        <v>1536</v>
      </c>
      <c r="D4" s="2568" t="s">
        <v>2205</v>
      </c>
      <c r="E4" s="2568" t="s">
        <v>2206</v>
      </c>
      <c r="F4" s="2569" t="s">
        <v>2207</v>
      </c>
    </row>
    <row r="5" spans="1:7" ht="14.1" customHeight="1">
      <c r="A5" s="2570" t="s">
        <v>2208</v>
      </c>
      <c r="B5" s="2571" t="s">
        <v>2209</v>
      </c>
      <c r="C5" s="2571" t="s">
        <v>2210</v>
      </c>
      <c r="D5" s="2571" t="s">
        <v>2211</v>
      </c>
      <c r="E5" s="2571" t="s">
        <v>2212</v>
      </c>
      <c r="F5" s="2572" t="s">
        <v>2213</v>
      </c>
    </row>
    <row r="6" spans="1:7" ht="14.1" customHeight="1">
      <c r="A6" s="2573" t="s">
        <v>2214</v>
      </c>
      <c r="B6" s="2574" t="s">
        <v>2215</v>
      </c>
      <c r="C6" s="2574" t="s">
        <v>2216</v>
      </c>
      <c r="D6" s="2574" t="s">
        <v>2211</v>
      </c>
      <c r="E6" s="2574" t="s">
        <v>2212</v>
      </c>
      <c r="F6" s="2575" t="s">
        <v>2213</v>
      </c>
    </row>
    <row r="7" spans="1:7" ht="14.1" customHeight="1">
      <c r="A7" s="2573" t="s">
        <v>2214</v>
      </c>
      <c r="B7" s="2574" t="s">
        <v>2217</v>
      </c>
      <c r="C7" s="2574" t="s">
        <v>2218</v>
      </c>
      <c r="D7" s="2574" t="s">
        <v>2211</v>
      </c>
      <c r="E7" s="2574" t="s">
        <v>2212</v>
      </c>
      <c r="F7" s="2575" t="s">
        <v>2213</v>
      </c>
    </row>
    <row r="8" spans="1:7" ht="14.1" customHeight="1">
      <c r="A8" s="2573" t="s">
        <v>2219</v>
      </c>
      <c r="B8" s="2574" t="s">
        <v>2215</v>
      </c>
      <c r="C8" s="2574" t="s">
        <v>2216</v>
      </c>
      <c r="D8" s="2574" t="s">
        <v>2211</v>
      </c>
      <c r="E8" s="2574" t="s">
        <v>2212</v>
      </c>
      <c r="F8" s="2575" t="s">
        <v>2213</v>
      </c>
    </row>
    <row r="9" spans="1:7" ht="14.1" customHeight="1">
      <c r="A9" s="2573" t="s">
        <v>2219</v>
      </c>
      <c r="B9" s="2574" t="s">
        <v>2217</v>
      </c>
      <c r="C9" s="2574" t="s">
        <v>2218</v>
      </c>
      <c r="D9" s="2574" t="s">
        <v>2211</v>
      </c>
      <c r="E9" s="2574" t="s">
        <v>2212</v>
      </c>
      <c r="F9" s="2575" t="s">
        <v>2213</v>
      </c>
    </row>
    <row r="10" spans="1:7" ht="14.1" customHeight="1">
      <c r="A10" s="2573" t="s">
        <v>2220</v>
      </c>
      <c r="B10" s="2574" t="s">
        <v>2209</v>
      </c>
      <c r="C10" s="2574" t="s">
        <v>2218</v>
      </c>
      <c r="D10" s="2574" t="s">
        <v>2211</v>
      </c>
      <c r="E10" s="2574" t="s">
        <v>2212</v>
      </c>
      <c r="F10" s="2575" t="s">
        <v>2213</v>
      </c>
    </row>
    <row r="11" spans="1:7" ht="14.1" customHeight="1">
      <c r="A11" s="2573" t="s">
        <v>2221</v>
      </c>
      <c r="B11" s="2574" t="s">
        <v>2209</v>
      </c>
      <c r="C11" s="2574" t="s">
        <v>2216</v>
      </c>
      <c r="D11" s="2574" t="s">
        <v>2211</v>
      </c>
      <c r="E11" s="2574" t="s">
        <v>2212</v>
      </c>
      <c r="F11" s="2575" t="s">
        <v>2213</v>
      </c>
    </row>
    <row r="12" spans="1:7" ht="14.1" customHeight="1">
      <c r="A12" s="2573" t="s">
        <v>2222</v>
      </c>
      <c r="B12" s="2574" t="s">
        <v>2215</v>
      </c>
      <c r="C12" s="2574" t="s">
        <v>2218</v>
      </c>
      <c r="D12" s="2574" t="s">
        <v>2211</v>
      </c>
      <c r="E12" s="2574" t="s">
        <v>2212</v>
      </c>
      <c r="F12" s="2575" t="s">
        <v>2213</v>
      </c>
    </row>
    <row r="13" spans="1:7" ht="14.1" customHeight="1">
      <c r="A13" s="2573" t="s">
        <v>2222</v>
      </c>
      <c r="B13" s="2574" t="s">
        <v>2217</v>
      </c>
      <c r="C13" s="2574" t="s">
        <v>2218</v>
      </c>
      <c r="D13" s="2574" t="s">
        <v>2211</v>
      </c>
      <c r="E13" s="2574" t="s">
        <v>2212</v>
      </c>
      <c r="F13" s="2575" t="s">
        <v>2213</v>
      </c>
    </row>
    <row r="14" spans="1:7" ht="14.1" customHeight="1">
      <c r="A14" s="2573" t="s">
        <v>2223</v>
      </c>
      <c r="B14" s="2574" t="s">
        <v>2224</v>
      </c>
      <c r="C14" s="2574" t="s">
        <v>2218</v>
      </c>
      <c r="D14" s="2574" t="s">
        <v>2211</v>
      </c>
      <c r="E14" s="2574" t="s">
        <v>2212</v>
      </c>
      <c r="F14" s="2575" t="s">
        <v>2225</v>
      </c>
    </row>
    <row r="15" spans="1:7" ht="14.1" customHeight="1">
      <c r="A15" s="2573" t="s">
        <v>2223</v>
      </c>
      <c r="B15" s="2574" t="s">
        <v>2226</v>
      </c>
      <c r="C15" s="2574" t="s">
        <v>2216</v>
      </c>
      <c r="D15" s="2574" t="s">
        <v>2211</v>
      </c>
      <c r="E15" s="2574" t="s">
        <v>2212</v>
      </c>
      <c r="F15" s="2575" t="s">
        <v>2213</v>
      </c>
    </row>
    <row r="16" spans="1:7" ht="14.1" customHeight="1">
      <c r="A16" s="2573" t="s">
        <v>2223</v>
      </c>
      <c r="B16" s="2574" t="s">
        <v>2227</v>
      </c>
      <c r="C16" s="2574" t="s">
        <v>2210</v>
      </c>
      <c r="D16" s="2574" t="s">
        <v>2211</v>
      </c>
      <c r="E16" s="2574" t="s">
        <v>2212</v>
      </c>
      <c r="F16" s="2575" t="s">
        <v>2213</v>
      </c>
    </row>
    <row r="17" spans="1:6" ht="14.1" customHeight="1">
      <c r="A17" s="2573" t="s">
        <v>2228</v>
      </c>
      <c r="B17" s="2574" t="s">
        <v>2217</v>
      </c>
      <c r="C17" s="2574" t="s">
        <v>2229</v>
      </c>
      <c r="D17" s="2574" t="s">
        <v>2211</v>
      </c>
      <c r="E17" s="2574" t="s">
        <v>2212</v>
      </c>
      <c r="F17" s="2575" t="s">
        <v>2213</v>
      </c>
    </row>
    <row r="18" spans="1:6" ht="14.1" customHeight="1">
      <c r="A18" s="2573" t="s">
        <v>2230</v>
      </c>
      <c r="B18" s="2574" t="s">
        <v>2231</v>
      </c>
      <c r="C18" s="2574" t="s">
        <v>2232</v>
      </c>
      <c r="D18" s="2574" t="s">
        <v>2211</v>
      </c>
      <c r="E18" s="2574" t="s">
        <v>2212</v>
      </c>
      <c r="F18" s="2575" t="s">
        <v>2213</v>
      </c>
    </row>
    <row r="19" spans="1:6" ht="14.1" customHeight="1">
      <c r="A19" s="2573" t="s">
        <v>2230</v>
      </c>
      <c r="B19" s="2574" t="s">
        <v>2233</v>
      </c>
      <c r="C19" s="2574" t="s">
        <v>2218</v>
      </c>
      <c r="D19" s="2574" t="s">
        <v>2211</v>
      </c>
      <c r="E19" s="2574" t="s">
        <v>2212</v>
      </c>
      <c r="F19" s="2575" t="s">
        <v>2213</v>
      </c>
    </row>
    <row r="20" spans="1:6" ht="14.1" customHeight="1">
      <c r="A20" s="2573" t="s">
        <v>2230</v>
      </c>
      <c r="B20" s="2574" t="s">
        <v>2234</v>
      </c>
      <c r="C20" s="2574" t="s">
        <v>2218</v>
      </c>
      <c r="D20" s="2574" t="s">
        <v>2211</v>
      </c>
      <c r="E20" s="2574" t="s">
        <v>2212</v>
      </c>
      <c r="F20" s="2575" t="s">
        <v>2213</v>
      </c>
    </row>
    <row r="21" spans="1:6" ht="14.1" customHeight="1">
      <c r="A21" s="2573" t="s">
        <v>2230</v>
      </c>
      <c r="B21" s="2574" t="s">
        <v>2235</v>
      </c>
      <c r="C21" s="2574" t="s">
        <v>2218</v>
      </c>
      <c r="D21" s="2574" t="s">
        <v>2211</v>
      </c>
      <c r="E21" s="2574" t="s">
        <v>2212</v>
      </c>
      <c r="F21" s="2575" t="s">
        <v>2213</v>
      </c>
    </row>
    <row r="22" spans="1:6" ht="14.1" customHeight="1">
      <c r="A22" s="2573" t="s">
        <v>2230</v>
      </c>
      <c r="B22" s="2574" t="s">
        <v>2236</v>
      </c>
      <c r="C22" s="2574" t="s">
        <v>2210</v>
      </c>
      <c r="D22" s="2574" t="s">
        <v>2211</v>
      </c>
      <c r="E22" s="2574"/>
      <c r="F22" s="2575" t="s">
        <v>2237</v>
      </c>
    </row>
    <row r="23" spans="1:6" ht="14.1" customHeight="1">
      <c r="A23" s="2573" t="s">
        <v>2230</v>
      </c>
      <c r="B23" s="2574" t="s">
        <v>2238</v>
      </c>
      <c r="C23" s="2574"/>
      <c r="D23" s="2574" t="s">
        <v>2211</v>
      </c>
      <c r="E23" s="2574" t="s">
        <v>2212</v>
      </c>
      <c r="F23" s="2575" t="s">
        <v>2213</v>
      </c>
    </row>
    <row r="24" spans="1:6" ht="14.1" customHeight="1">
      <c r="A24" s="2573" t="s">
        <v>2230</v>
      </c>
      <c r="B24" s="2574" t="s">
        <v>2239</v>
      </c>
      <c r="C24" s="2574"/>
      <c r="D24" s="2574" t="s">
        <v>2211</v>
      </c>
      <c r="E24" s="2574" t="s">
        <v>2212</v>
      </c>
      <c r="F24" s="2575" t="s">
        <v>2213</v>
      </c>
    </row>
    <row r="25" spans="1:6" ht="14.1" customHeight="1">
      <c r="A25" s="2573" t="s">
        <v>2230</v>
      </c>
      <c r="B25" s="2574" t="s">
        <v>2240</v>
      </c>
      <c r="C25" s="2574"/>
      <c r="D25" s="2574" t="s">
        <v>2211</v>
      </c>
      <c r="E25" s="2574" t="s">
        <v>2212</v>
      </c>
      <c r="F25" s="2575" t="s">
        <v>2213</v>
      </c>
    </row>
    <row r="26" spans="1:6" ht="14.1" customHeight="1">
      <c r="A26" s="2573" t="s">
        <v>2230</v>
      </c>
      <c r="B26" s="2574" t="s">
        <v>2241</v>
      </c>
      <c r="C26" s="2574" t="s">
        <v>2242</v>
      </c>
      <c r="D26" s="2574" t="s">
        <v>2211</v>
      </c>
      <c r="E26" s="2574" t="s">
        <v>2212</v>
      </c>
      <c r="F26" s="2575" t="s">
        <v>2213</v>
      </c>
    </row>
    <row r="27" spans="1:6" ht="14.1" customHeight="1">
      <c r="A27" s="2573" t="s">
        <v>2230</v>
      </c>
      <c r="B27" s="2574" t="s">
        <v>2243</v>
      </c>
      <c r="C27" s="2574"/>
      <c r="D27" s="2574" t="s">
        <v>2211</v>
      </c>
      <c r="E27" s="2574" t="s">
        <v>2212</v>
      </c>
      <c r="F27" s="2575" t="s">
        <v>2213</v>
      </c>
    </row>
    <row r="28" spans="1:6" ht="14.1" customHeight="1">
      <c r="A28" s="2573" t="s">
        <v>2244</v>
      </c>
      <c r="B28" s="2574" t="s">
        <v>2209</v>
      </c>
      <c r="C28" s="2574" t="s">
        <v>2210</v>
      </c>
      <c r="D28" s="2574" t="s">
        <v>2211</v>
      </c>
      <c r="E28" s="2574"/>
      <c r="F28" s="2575" t="s">
        <v>2237</v>
      </c>
    </row>
    <row r="29" spans="1:6" ht="14.1" customHeight="1">
      <c r="A29" s="2573" t="s">
        <v>2245</v>
      </c>
      <c r="B29" s="2574" t="s">
        <v>2209</v>
      </c>
      <c r="C29" s="2574" t="s">
        <v>2216</v>
      </c>
      <c r="D29" s="2574" t="s">
        <v>2211</v>
      </c>
      <c r="E29" s="2574" t="s">
        <v>2212</v>
      </c>
      <c r="F29" s="2575" t="s">
        <v>2213</v>
      </c>
    </row>
    <row r="30" spans="1:6" ht="14.1" customHeight="1">
      <c r="A30" s="2573" t="s">
        <v>2245</v>
      </c>
      <c r="B30" s="2574" t="s">
        <v>2246</v>
      </c>
      <c r="C30" s="2574" t="s">
        <v>2210</v>
      </c>
      <c r="D30" s="2574" t="s">
        <v>2211</v>
      </c>
      <c r="E30" s="2574"/>
      <c r="F30" s="2575" t="s">
        <v>2237</v>
      </c>
    </row>
    <row r="31" spans="1:6" ht="14.1" customHeight="1">
      <c r="A31" s="2573" t="s">
        <v>2247</v>
      </c>
      <c r="B31" s="2574" t="s">
        <v>2215</v>
      </c>
      <c r="C31" s="2574" t="s">
        <v>2210</v>
      </c>
      <c r="D31" s="2574" t="s">
        <v>2211</v>
      </c>
      <c r="E31" s="2574" t="s">
        <v>2212</v>
      </c>
      <c r="F31" s="2575" t="s">
        <v>2213</v>
      </c>
    </row>
    <row r="32" spans="1:6" ht="14.1" customHeight="1">
      <c r="A32" s="2573" t="s">
        <v>2248</v>
      </c>
      <c r="B32" s="2574" t="s">
        <v>2209</v>
      </c>
      <c r="C32" s="2574" t="s">
        <v>2210</v>
      </c>
      <c r="D32" s="2574" t="s">
        <v>2211</v>
      </c>
      <c r="E32" s="2574"/>
      <c r="F32" s="2575" t="s">
        <v>2237</v>
      </c>
    </row>
    <row r="33" spans="1:9" ht="14.1" customHeight="1">
      <c r="A33" s="2573" t="s">
        <v>2249</v>
      </c>
      <c r="B33" s="2574" t="s">
        <v>2250</v>
      </c>
      <c r="C33" s="2574" t="s">
        <v>2218</v>
      </c>
      <c r="D33" s="2574" t="s">
        <v>2211</v>
      </c>
      <c r="E33" s="2574" t="s">
        <v>2212</v>
      </c>
      <c r="F33" s="2575" t="s">
        <v>2213</v>
      </c>
    </row>
    <row r="34" spans="1:9" ht="14.1" customHeight="1">
      <c r="A34" s="2573" t="s">
        <v>2249</v>
      </c>
      <c r="B34" s="2574" t="s">
        <v>2251</v>
      </c>
      <c r="C34" s="2574"/>
      <c r="D34" s="2574" t="s">
        <v>2211</v>
      </c>
      <c r="E34" s="2574"/>
      <c r="F34" s="2575" t="s">
        <v>2213</v>
      </c>
    </row>
    <row r="35" spans="1:9" ht="14.1" customHeight="1">
      <c r="A35" s="2573" t="s">
        <v>2252</v>
      </c>
      <c r="B35" s="2574" t="s">
        <v>2209</v>
      </c>
      <c r="C35" s="2574" t="s">
        <v>2216</v>
      </c>
      <c r="D35" s="2574" t="s">
        <v>2211</v>
      </c>
      <c r="E35" s="2574" t="s">
        <v>2212</v>
      </c>
      <c r="F35" s="2575" t="s">
        <v>2213</v>
      </c>
    </row>
    <row r="36" spans="1:9" ht="14.1" customHeight="1">
      <c r="A36" s="2573" t="s">
        <v>2253</v>
      </c>
      <c r="B36" s="2574" t="s">
        <v>2217</v>
      </c>
      <c r="C36" s="2574" t="s">
        <v>2218</v>
      </c>
      <c r="D36" s="2574" t="s">
        <v>2211</v>
      </c>
      <c r="E36" s="2574" t="s">
        <v>2212</v>
      </c>
      <c r="F36" s="2575" t="s">
        <v>2213</v>
      </c>
    </row>
    <row r="37" spans="1:9" ht="14.1" customHeight="1">
      <c r="A37" s="2573" t="s">
        <v>2253</v>
      </c>
      <c r="B37" s="2574" t="s">
        <v>2209</v>
      </c>
      <c r="C37" s="2574" t="s">
        <v>2210</v>
      </c>
      <c r="D37" s="2574" t="s">
        <v>2211</v>
      </c>
      <c r="E37" s="2574"/>
      <c r="F37" s="2575" t="s">
        <v>2237</v>
      </c>
    </row>
    <row r="38" spans="1:9" ht="14.1" customHeight="1" thickBot="1">
      <c r="A38" s="2576" t="s">
        <v>2254</v>
      </c>
      <c r="B38" s="2577" t="s">
        <v>2217</v>
      </c>
      <c r="C38" s="2577" t="s">
        <v>2210</v>
      </c>
      <c r="D38" s="2577" t="s">
        <v>2211</v>
      </c>
      <c r="E38" s="2577" t="s">
        <v>2212</v>
      </c>
      <c r="F38" s="2578" t="s">
        <v>2213</v>
      </c>
    </row>
    <row r="39" spans="1:9" ht="15.75" customHeight="1" thickTop="1">
      <c r="A39" s="7135"/>
      <c r="B39" s="7135"/>
      <c r="C39" s="7135"/>
      <c r="D39" s="7135"/>
      <c r="E39" s="7135"/>
      <c r="F39" s="7135"/>
    </row>
    <row r="40" spans="1:9" s="152" customFormat="1" ht="15.75" customHeight="1">
      <c r="A40" s="6628" t="s">
        <v>2493</v>
      </c>
      <c r="B40" s="6628"/>
      <c r="C40" s="6628"/>
      <c r="D40" s="6628"/>
      <c r="E40" s="6628"/>
      <c r="F40" s="6628"/>
    </row>
    <row r="41" spans="1:9" s="152" customFormat="1" ht="15.75" customHeight="1">
      <c r="A41" s="358" t="s">
        <v>2494</v>
      </c>
      <c r="B41" s="358"/>
      <c r="C41" s="358"/>
      <c r="D41" s="358"/>
      <c r="E41" s="358"/>
      <c r="F41" s="358"/>
      <c r="G41" s="358"/>
      <c r="H41" s="358"/>
      <c r="I41" s="358"/>
    </row>
    <row r="42" spans="1:9" s="152" customFormat="1" ht="15.75" customHeight="1">
      <c r="A42" s="1328" t="s">
        <v>2492</v>
      </c>
      <c r="B42" s="1328"/>
      <c r="C42" s="1328"/>
      <c r="D42" s="1328"/>
      <c r="E42" s="1328"/>
      <c r="F42" s="1328"/>
    </row>
  </sheetData>
  <mergeCells count="4">
    <mergeCell ref="A2:F2"/>
    <mergeCell ref="A3:F3"/>
    <mergeCell ref="A39:F39"/>
    <mergeCell ref="A40:F40"/>
  </mergeCells>
  <hyperlinks>
    <hyperlink ref="A1" r:id="rId1"/>
  </hyperlinks>
  <pageMargins left="0.70866141732283472" right="0.70866141732283472" top="0.74803149606299213" bottom="0.74803149606299213" header="0.31496062992125984" footer="0.31496062992125984"/>
  <pageSetup paperSize="9" scale="75" fitToHeight="0" orientation="landscape" r:id="rId2"/>
  <headerFooter>
    <oddFooter>&amp;R145</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42">
    <pageSetUpPr fitToPage="1"/>
  </sheetPr>
  <dimension ref="A1:I44"/>
  <sheetViews>
    <sheetView view="pageBreakPreview" zoomScale="60" zoomScaleNormal="100" workbookViewId="0">
      <selection activeCell="H15" sqref="H15"/>
    </sheetView>
  </sheetViews>
  <sheetFormatPr defaultRowHeight="12.75"/>
  <cols>
    <col min="1" max="1" width="25.28515625" style="2565" customWidth="1"/>
    <col min="2" max="2" width="41.28515625" style="2565" customWidth="1"/>
    <col min="3" max="6" width="30.7109375" style="2565" customWidth="1"/>
    <col min="7" max="256" width="9.140625" style="2565"/>
    <col min="257" max="257" width="24.140625" style="2565" customWidth="1"/>
    <col min="258" max="258" width="40.85546875" style="2565" customWidth="1"/>
    <col min="259" max="259" width="16.140625" style="2565" customWidth="1"/>
    <col min="260" max="260" width="19.5703125" style="2565" customWidth="1"/>
    <col min="261" max="261" width="20.140625" style="2565" customWidth="1"/>
    <col min="262" max="262" width="19.28515625" style="2565" customWidth="1"/>
    <col min="263" max="512" width="9.140625" style="2565"/>
    <col min="513" max="513" width="24.140625" style="2565" customWidth="1"/>
    <col min="514" max="514" width="40.85546875" style="2565" customWidth="1"/>
    <col min="515" max="515" width="16.140625" style="2565" customWidth="1"/>
    <col min="516" max="516" width="19.5703125" style="2565" customWidth="1"/>
    <col min="517" max="517" width="20.140625" style="2565" customWidth="1"/>
    <col min="518" max="518" width="19.28515625" style="2565" customWidth="1"/>
    <col min="519" max="768" width="9.140625" style="2565"/>
    <col min="769" max="769" width="24.140625" style="2565" customWidth="1"/>
    <col min="770" max="770" width="40.85546875" style="2565" customWidth="1"/>
    <col min="771" max="771" width="16.140625" style="2565" customWidth="1"/>
    <col min="772" max="772" width="19.5703125" style="2565" customWidth="1"/>
    <col min="773" max="773" width="20.140625" style="2565" customWidth="1"/>
    <col min="774" max="774" width="19.28515625" style="2565" customWidth="1"/>
    <col min="775" max="1024" width="9.140625" style="2565"/>
    <col min="1025" max="1025" width="24.140625" style="2565" customWidth="1"/>
    <col min="1026" max="1026" width="40.85546875" style="2565" customWidth="1"/>
    <col min="1027" max="1027" width="16.140625" style="2565" customWidth="1"/>
    <col min="1028" max="1028" width="19.5703125" style="2565" customWidth="1"/>
    <col min="1029" max="1029" width="20.140625" style="2565" customWidth="1"/>
    <col min="1030" max="1030" width="19.28515625" style="2565" customWidth="1"/>
    <col min="1031" max="1280" width="9.140625" style="2565"/>
    <col min="1281" max="1281" width="24.140625" style="2565" customWidth="1"/>
    <col min="1282" max="1282" width="40.85546875" style="2565" customWidth="1"/>
    <col min="1283" max="1283" width="16.140625" style="2565" customWidth="1"/>
    <col min="1284" max="1284" width="19.5703125" style="2565" customWidth="1"/>
    <col min="1285" max="1285" width="20.140625" style="2565" customWidth="1"/>
    <col min="1286" max="1286" width="19.28515625" style="2565" customWidth="1"/>
    <col min="1287" max="1536" width="9.140625" style="2565"/>
    <col min="1537" max="1537" width="24.140625" style="2565" customWidth="1"/>
    <col min="1538" max="1538" width="40.85546875" style="2565" customWidth="1"/>
    <col min="1539" max="1539" width="16.140625" style="2565" customWidth="1"/>
    <col min="1540" max="1540" width="19.5703125" style="2565" customWidth="1"/>
    <col min="1541" max="1541" width="20.140625" style="2565" customWidth="1"/>
    <col min="1542" max="1542" width="19.28515625" style="2565" customWidth="1"/>
    <col min="1543" max="1792" width="9.140625" style="2565"/>
    <col min="1793" max="1793" width="24.140625" style="2565" customWidth="1"/>
    <col min="1794" max="1794" width="40.85546875" style="2565" customWidth="1"/>
    <col min="1795" max="1795" width="16.140625" style="2565" customWidth="1"/>
    <col min="1796" max="1796" width="19.5703125" style="2565" customWidth="1"/>
    <col min="1797" max="1797" width="20.140625" style="2565" customWidth="1"/>
    <col min="1798" max="1798" width="19.28515625" style="2565" customWidth="1"/>
    <col min="1799" max="2048" width="9.140625" style="2565"/>
    <col min="2049" max="2049" width="24.140625" style="2565" customWidth="1"/>
    <col min="2050" max="2050" width="40.85546875" style="2565" customWidth="1"/>
    <col min="2051" max="2051" width="16.140625" style="2565" customWidth="1"/>
    <col min="2052" max="2052" width="19.5703125" style="2565" customWidth="1"/>
    <col min="2053" max="2053" width="20.140625" style="2565" customWidth="1"/>
    <col min="2054" max="2054" width="19.28515625" style="2565" customWidth="1"/>
    <col min="2055" max="2304" width="9.140625" style="2565"/>
    <col min="2305" max="2305" width="24.140625" style="2565" customWidth="1"/>
    <col min="2306" max="2306" width="40.85546875" style="2565" customWidth="1"/>
    <col min="2307" max="2307" width="16.140625" style="2565" customWidth="1"/>
    <col min="2308" max="2308" width="19.5703125" style="2565" customWidth="1"/>
    <col min="2309" max="2309" width="20.140625" style="2565" customWidth="1"/>
    <col min="2310" max="2310" width="19.28515625" style="2565" customWidth="1"/>
    <col min="2311" max="2560" width="9.140625" style="2565"/>
    <col min="2561" max="2561" width="24.140625" style="2565" customWidth="1"/>
    <col min="2562" max="2562" width="40.85546875" style="2565" customWidth="1"/>
    <col min="2563" max="2563" width="16.140625" style="2565" customWidth="1"/>
    <col min="2564" max="2564" width="19.5703125" style="2565" customWidth="1"/>
    <col min="2565" max="2565" width="20.140625" style="2565" customWidth="1"/>
    <col min="2566" max="2566" width="19.28515625" style="2565" customWidth="1"/>
    <col min="2567" max="2816" width="9.140625" style="2565"/>
    <col min="2817" max="2817" width="24.140625" style="2565" customWidth="1"/>
    <col min="2818" max="2818" width="40.85546875" style="2565" customWidth="1"/>
    <col min="2819" max="2819" width="16.140625" style="2565" customWidth="1"/>
    <col min="2820" max="2820" width="19.5703125" style="2565" customWidth="1"/>
    <col min="2821" max="2821" width="20.140625" style="2565" customWidth="1"/>
    <col min="2822" max="2822" width="19.28515625" style="2565" customWidth="1"/>
    <col min="2823" max="3072" width="9.140625" style="2565"/>
    <col min="3073" max="3073" width="24.140625" style="2565" customWidth="1"/>
    <col min="3074" max="3074" width="40.85546875" style="2565" customWidth="1"/>
    <col min="3075" max="3075" width="16.140625" style="2565" customWidth="1"/>
    <col min="3076" max="3076" width="19.5703125" style="2565" customWidth="1"/>
    <col min="3077" max="3077" width="20.140625" style="2565" customWidth="1"/>
    <col min="3078" max="3078" width="19.28515625" style="2565" customWidth="1"/>
    <col min="3079" max="3328" width="9.140625" style="2565"/>
    <col min="3329" max="3329" width="24.140625" style="2565" customWidth="1"/>
    <col min="3330" max="3330" width="40.85546875" style="2565" customWidth="1"/>
    <col min="3331" max="3331" width="16.140625" style="2565" customWidth="1"/>
    <col min="3332" max="3332" width="19.5703125" style="2565" customWidth="1"/>
    <col min="3333" max="3333" width="20.140625" style="2565" customWidth="1"/>
    <col min="3334" max="3334" width="19.28515625" style="2565" customWidth="1"/>
    <col min="3335" max="3584" width="9.140625" style="2565"/>
    <col min="3585" max="3585" width="24.140625" style="2565" customWidth="1"/>
    <col min="3586" max="3586" width="40.85546875" style="2565" customWidth="1"/>
    <col min="3587" max="3587" width="16.140625" style="2565" customWidth="1"/>
    <col min="3588" max="3588" width="19.5703125" style="2565" customWidth="1"/>
    <col min="3589" max="3589" width="20.140625" style="2565" customWidth="1"/>
    <col min="3590" max="3590" width="19.28515625" style="2565" customWidth="1"/>
    <col min="3591" max="3840" width="9.140625" style="2565"/>
    <col min="3841" max="3841" width="24.140625" style="2565" customWidth="1"/>
    <col min="3842" max="3842" width="40.85546875" style="2565" customWidth="1"/>
    <col min="3843" max="3843" width="16.140625" style="2565" customWidth="1"/>
    <col min="3844" max="3844" width="19.5703125" style="2565" customWidth="1"/>
    <col min="3845" max="3845" width="20.140625" style="2565" customWidth="1"/>
    <col min="3846" max="3846" width="19.28515625" style="2565" customWidth="1"/>
    <col min="3847" max="4096" width="9.140625" style="2565"/>
    <col min="4097" max="4097" width="24.140625" style="2565" customWidth="1"/>
    <col min="4098" max="4098" width="40.85546875" style="2565" customWidth="1"/>
    <col min="4099" max="4099" width="16.140625" style="2565" customWidth="1"/>
    <col min="4100" max="4100" width="19.5703125" style="2565" customWidth="1"/>
    <col min="4101" max="4101" width="20.140625" style="2565" customWidth="1"/>
    <col min="4102" max="4102" width="19.28515625" style="2565" customWidth="1"/>
    <col min="4103" max="4352" width="9.140625" style="2565"/>
    <col min="4353" max="4353" width="24.140625" style="2565" customWidth="1"/>
    <col min="4354" max="4354" width="40.85546875" style="2565" customWidth="1"/>
    <col min="4355" max="4355" width="16.140625" style="2565" customWidth="1"/>
    <col min="4356" max="4356" width="19.5703125" style="2565" customWidth="1"/>
    <col min="4357" max="4357" width="20.140625" style="2565" customWidth="1"/>
    <col min="4358" max="4358" width="19.28515625" style="2565" customWidth="1"/>
    <col min="4359" max="4608" width="9.140625" style="2565"/>
    <col min="4609" max="4609" width="24.140625" style="2565" customWidth="1"/>
    <col min="4610" max="4610" width="40.85546875" style="2565" customWidth="1"/>
    <col min="4611" max="4611" width="16.140625" style="2565" customWidth="1"/>
    <col min="4612" max="4612" width="19.5703125" style="2565" customWidth="1"/>
    <col min="4613" max="4613" width="20.140625" style="2565" customWidth="1"/>
    <col min="4614" max="4614" width="19.28515625" style="2565" customWidth="1"/>
    <col min="4615" max="4864" width="9.140625" style="2565"/>
    <col min="4865" max="4865" width="24.140625" style="2565" customWidth="1"/>
    <col min="4866" max="4866" width="40.85546875" style="2565" customWidth="1"/>
    <col min="4867" max="4867" width="16.140625" style="2565" customWidth="1"/>
    <col min="4868" max="4868" width="19.5703125" style="2565" customWidth="1"/>
    <col min="4869" max="4869" width="20.140625" style="2565" customWidth="1"/>
    <col min="4870" max="4870" width="19.28515625" style="2565" customWidth="1"/>
    <col min="4871" max="5120" width="9.140625" style="2565"/>
    <col min="5121" max="5121" width="24.140625" style="2565" customWidth="1"/>
    <col min="5122" max="5122" width="40.85546875" style="2565" customWidth="1"/>
    <col min="5123" max="5123" width="16.140625" style="2565" customWidth="1"/>
    <col min="5124" max="5124" width="19.5703125" style="2565" customWidth="1"/>
    <col min="5125" max="5125" width="20.140625" style="2565" customWidth="1"/>
    <col min="5126" max="5126" width="19.28515625" style="2565" customWidth="1"/>
    <col min="5127" max="5376" width="9.140625" style="2565"/>
    <col min="5377" max="5377" width="24.140625" style="2565" customWidth="1"/>
    <col min="5378" max="5378" width="40.85546875" style="2565" customWidth="1"/>
    <col min="5379" max="5379" width="16.140625" style="2565" customWidth="1"/>
    <col min="5380" max="5380" width="19.5703125" style="2565" customWidth="1"/>
    <col min="5381" max="5381" width="20.140625" style="2565" customWidth="1"/>
    <col min="5382" max="5382" width="19.28515625" style="2565" customWidth="1"/>
    <col min="5383" max="5632" width="9.140625" style="2565"/>
    <col min="5633" max="5633" width="24.140625" style="2565" customWidth="1"/>
    <col min="5634" max="5634" width="40.85546875" style="2565" customWidth="1"/>
    <col min="5635" max="5635" width="16.140625" style="2565" customWidth="1"/>
    <col min="5636" max="5636" width="19.5703125" style="2565" customWidth="1"/>
    <col min="5637" max="5637" width="20.140625" style="2565" customWidth="1"/>
    <col min="5638" max="5638" width="19.28515625" style="2565" customWidth="1"/>
    <col min="5639" max="5888" width="9.140625" style="2565"/>
    <col min="5889" max="5889" width="24.140625" style="2565" customWidth="1"/>
    <col min="5890" max="5890" width="40.85546875" style="2565" customWidth="1"/>
    <col min="5891" max="5891" width="16.140625" style="2565" customWidth="1"/>
    <col min="5892" max="5892" width="19.5703125" style="2565" customWidth="1"/>
    <col min="5893" max="5893" width="20.140625" style="2565" customWidth="1"/>
    <col min="5894" max="5894" width="19.28515625" style="2565" customWidth="1"/>
    <col min="5895" max="6144" width="9.140625" style="2565"/>
    <col min="6145" max="6145" width="24.140625" style="2565" customWidth="1"/>
    <col min="6146" max="6146" width="40.85546875" style="2565" customWidth="1"/>
    <col min="6147" max="6147" width="16.140625" style="2565" customWidth="1"/>
    <col min="6148" max="6148" width="19.5703125" style="2565" customWidth="1"/>
    <col min="6149" max="6149" width="20.140625" style="2565" customWidth="1"/>
    <col min="6150" max="6150" width="19.28515625" style="2565" customWidth="1"/>
    <col min="6151" max="6400" width="9.140625" style="2565"/>
    <col min="6401" max="6401" width="24.140625" style="2565" customWidth="1"/>
    <col min="6402" max="6402" width="40.85546875" style="2565" customWidth="1"/>
    <col min="6403" max="6403" width="16.140625" style="2565" customWidth="1"/>
    <col min="6404" max="6404" width="19.5703125" style="2565" customWidth="1"/>
    <col min="6405" max="6405" width="20.140625" style="2565" customWidth="1"/>
    <col min="6406" max="6406" width="19.28515625" style="2565" customWidth="1"/>
    <col min="6407" max="6656" width="9.140625" style="2565"/>
    <col min="6657" max="6657" width="24.140625" style="2565" customWidth="1"/>
    <col min="6658" max="6658" width="40.85546875" style="2565" customWidth="1"/>
    <col min="6659" max="6659" width="16.140625" style="2565" customWidth="1"/>
    <col min="6660" max="6660" width="19.5703125" style="2565" customWidth="1"/>
    <col min="6661" max="6661" width="20.140625" style="2565" customWidth="1"/>
    <col min="6662" max="6662" width="19.28515625" style="2565" customWidth="1"/>
    <col min="6663" max="6912" width="9.140625" style="2565"/>
    <col min="6913" max="6913" width="24.140625" style="2565" customWidth="1"/>
    <col min="6914" max="6914" width="40.85546875" style="2565" customWidth="1"/>
    <col min="6915" max="6915" width="16.140625" style="2565" customWidth="1"/>
    <col min="6916" max="6916" width="19.5703125" style="2565" customWidth="1"/>
    <col min="6917" max="6917" width="20.140625" style="2565" customWidth="1"/>
    <col min="6918" max="6918" width="19.28515625" style="2565" customWidth="1"/>
    <col min="6919" max="7168" width="9.140625" style="2565"/>
    <col min="7169" max="7169" width="24.140625" style="2565" customWidth="1"/>
    <col min="7170" max="7170" width="40.85546875" style="2565" customWidth="1"/>
    <col min="7171" max="7171" width="16.140625" style="2565" customWidth="1"/>
    <col min="7172" max="7172" width="19.5703125" style="2565" customWidth="1"/>
    <col min="7173" max="7173" width="20.140625" style="2565" customWidth="1"/>
    <col min="7174" max="7174" width="19.28515625" style="2565" customWidth="1"/>
    <col min="7175" max="7424" width="9.140625" style="2565"/>
    <col min="7425" max="7425" width="24.140625" style="2565" customWidth="1"/>
    <col min="7426" max="7426" width="40.85546875" style="2565" customWidth="1"/>
    <col min="7427" max="7427" width="16.140625" style="2565" customWidth="1"/>
    <col min="7428" max="7428" width="19.5703125" style="2565" customWidth="1"/>
    <col min="7429" max="7429" width="20.140625" style="2565" customWidth="1"/>
    <col min="7430" max="7430" width="19.28515625" style="2565" customWidth="1"/>
    <col min="7431" max="7680" width="9.140625" style="2565"/>
    <col min="7681" max="7681" width="24.140625" style="2565" customWidth="1"/>
    <col min="7682" max="7682" width="40.85546875" style="2565" customWidth="1"/>
    <col min="7683" max="7683" width="16.140625" style="2565" customWidth="1"/>
    <col min="7684" max="7684" width="19.5703125" style="2565" customWidth="1"/>
    <col min="7685" max="7685" width="20.140625" style="2565" customWidth="1"/>
    <col min="7686" max="7686" width="19.28515625" style="2565" customWidth="1"/>
    <col min="7687" max="7936" width="9.140625" style="2565"/>
    <col min="7937" max="7937" width="24.140625" style="2565" customWidth="1"/>
    <col min="7938" max="7938" width="40.85546875" style="2565" customWidth="1"/>
    <col min="7939" max="7939" width="16.140625" style="2565" customWidth="1"/>
    <col min="7940" max="7940" width="19.5703125" style="2565" customWidth="1"/>
    <col min="7941" max="7941" width="20.140625" style="2565" customWidth="1"/>
    <col min="7942" max="7942" width="19.28515625" style="2565" customWidth="1"/>
    <col min="7943" max="8192" width="9.140625" style="2565"/>
    <col min="8193" max="8193" width="24.140625" style="2565" customWidth="1"/>
    <col min="8194" max="8194" width="40.85546875" style="2565" customWidth="1"/>
    <col min="8195" max="8195" width="16.140625" style="2565" customWidth="1"/>
    <col min="8196" max="8196" width="19.5703125" style="2565" customWidth="1"/>
    <col min="8197" max="8197" width="20.140625" style="2565" customWidth="1"/>
    <col min="8198" max="8198" width="19.28515625" style="2565" customWidth="1"/>
    <col min="8199" max="8448" width="9.140625" style="2565"/>
    <col min="8449" max="8449" width="24.140625" style="2565" customWidth="1"/>
    <col min="8450" max="8450" width="40.85546875" style="2565" customWidth="1"/>
    <col min="8451" max="8451" width="16.140625" style="2565" customWidth="1"/>
    <col min="8452" max="8452" width="19.5703125" style="2565" customWidth="1"/>
    <col min="8453" max="8453" width="20.140625" style="2565" customWidth="1"/>
    <col min="8454" max="8454" width="19.28515625" style="2565" customWidth="1"/>
    <col min="8455" max="8704" width="9.140625" style="2565"/>
    <col min="8705" max="8705" width="24.140625" style="2565" customWidth="1"/>
    <col min="8706" max="8706" width="40.85546875" style="2565" customWidth="1"/>
    <col min="8707" max="8707" width="16.140625" style="2565" customWidth="1"/>
    <col min="8708" max="8708" width="19.5703125" style="2565" customWidth="1"/>
    <col min="8709" max="8709" width="20.140625" style="2565" customWidth="1"/>
    <col min="8710" max="8710" width="19.28515625" style="2565" customWidth="1"/>
    <col min="8711" max="8960" width="9.140625" style="2565"/>
    <col min="8961" max="8961" width="24.140625" style="2565" customWidth="1"/>
    <col min="8962" max="8962" width="40.85546875" style="2565" customWidth="1"/>
    <col min="8963" max="8963" width="16.140625" style="2565" customWidth="1"/>
    <col min="8964" max="8964" width="19.5703125" style="2565" customWidth="1"/>
    <col min="8965" max="8965" width="20.140625" style="2565" customWidth="1"/>
    <col min="8966" max="8966" width="19.28515625" style="2565" customWidth="1"/>
    <col min="8967" max="9216" width="9.140625" style="2565"/>
    <col min="9217" max="9217" width="24.140625" style="2565" customWidth="1"/>
    <col min="9218" max="9218" width="40.85546875" style="2565" customWidth="1"/>
    <col min="9219" max="9219" width="16.140625" style="2565" customWidth="1"/>
    <col min="9220" max="9220" width="19.5703125" style="2565" customWidth="1"/>
    <col min="9221" max="9221" width="20.140625" style="2565" customWidth="1"/>
    <col min="9222" max="9222" width="19.28515625" style="2565" customWidth="1"/>
    <col min="9223" max="9472" width="9.140625" style="2565"/>
    <col min="9473" max="9473" width="24.140625" style="2565" customWidth="1"/>
    <col min="9474" max="9474" width="40.85546875" style="2565" customWidth="1"/>
    <col min="9475" max="9475" width="16.140625" style="2565" customWidth="1"/>
    <col min="9476" max="9476" width="19.5703125" style="2565" customWidth="1"/>
    <col min="9477" max="9477" width="20.140625" style="2565" customWidth="1"/>
    <col min="9478" max="9478" width="19.28515625" style="2565" customWidth="1"/>
    <col min="9479" max="9728" width="9.140625" style="2565"/>
    <col min="9729" max="9729" width="24.140625" style="2565" customWidth="1"/>
    <col min="9730" max="9730" width="40.85546875" style="2565" customWidth="1"/>
    <col min="9731" max="9731" width="16.140625" style="2565" customWidth="1"/>
    <col min="9732" max="9732" width="19.5703125" style="2565" customWidth="1"/>
    <col min="9733" max="9733" width="20.140625" style="2565" customWidth="1"/>
    <col min="9734" max="9734" width="19.28515625" style="2565" customWidth="1"/>
    <col min="9735" max="9984" width="9.140625" style="2565"/>
    <col min="9985" max="9985" width="24.140625" style="2565" customWidth="1"/>
    <col min="9986" max="9986" width="40.85546875" style="2565" customWidth="1"/>
    <col min="9987" max="9987" width="16.140625" style="2565" customWidth="1"/>
    <col min="9988" max="9988" width="19.5703125" style="2565" customWidth="1"/>
    <col min="9989" max="9989" width="20.140625" style="2565" customWidth="1"/>
    <col min="9990" max="9990" width="19.28515625" style="2565" customWidth="1"/>
    <col min="9991" max="10240" width="9.140625" style="2565"/>
    <col min="10241" max="10241" width="24.140625" style="2565" customWidth="1"/>
    <col min="10242" max="10242" width="40.85546875" style="2565" customWidth="1"/>
    <col min="10243" max="10243" width="16.140625" style="2565" customWidth="1"/>
    <col min="10244" max="10244" width="19.5703125" style="2565" customWidth="1"/>
    <col min="10245" max="10245" width="20.140625" style="2565" customWidth="1"/>
    <col min="10246" max="10246" width="19.28515625" style="2565" customWidth="1"/>
    <col min="10247" max="10496" width="9.140625" style="2565"/>
    <col min="10497" max="10497" width="24.140625" style="2565" customWidth="1"/>
    <col min="10498" max="10498" width="40.85546875" style="2565" customWidth="1"/>
    <col min="10499" max="10499" width="16.140625" style="2565" customWidth="1"/>
    <col min="10500" max="10500" width="19.5703125" style="2565" customWidth="1"/>
    <col min="10501" max="10501" width="20.140625" style="2565" customWidth="1"/>
    <col min="10502" max="10502" width="19.28515625" style="2565" customWidth="1"/>
    <col min="10503" max="10752" width="9.140625" style="2565"/>
    <col min="10753" max="10753" width="24.140625" style="2565" customWidth="1"/>
    <col min="10754" max="10754" width="40.85546875" style="2565" customWidth="1"/>
    <col min="10755" max="10755" width="16.140625" style="2565" customWidth="1"/>
    <col min="10756" max="10756" width="19.5703125" style="2565" customWidth="1"/>
    <col min="10757" max="10757" width="20.140625" style="2565" customWidth="1"/>
    <col min="10758" max="10758" width="19.28515625" style="2565" customWidth="1"/>
    <col min="10759" max="11008" width="9.140625" style="2565"/>
    <col min="11009" max="11009" width="24.140625" style="2565" customWidth="1"/>
    <col min="11010" max="11010" width="40.85546875" style="2565" customWidth="1"/>
    <col min="11011" max="11011" width="16.140625" style="2565" customWidth="1"/>
    <col min="11012" max="11012" width="19.5703125" style="2565" customWidth="1"/>
    <col min="11013" max="11013" width="20.140625" style="2565" customWidth="1"/>
    <col min="11014" max="11014" width="19.28515625" style="2565" customWidth="1"/>
    <col min="11015" max="11264" width="9.140625" style="2565"/>
    <col min="11265" max="11265" width="24.140625" style="2565" customWidth="1"/>
    <col min="11266" max="11266" width="40.85546875" style="2565" customWidth="1"/>
    <col min="11267" max="11267" width="16.140625" style="2565" customWidth="1"/>
    <col min="11268" max="11268" width="19.5703125" style="2565" customWidth="1"/>
    <col min="11269" max="11269" width="20.140625" style="2565" customWidth="1"/>
    <col min="11270" max="11270" width="19.28515625" style="2565" customWidth="1"/>
    <col min="11271" max="11520" width="9.140625" style="2565"/>
    <col min="11521" max="11521" width="24.140625" style="2565" customWidth="1"/>
    <col min="11522" max="11522" width="40.85546875" style="2565" customWidth="1"/>
    <col min="11523" max="11523" width="16.140625" style="2565" customWidth="1"/>
    <col min="11524" max="11524" width="19.5703125" style="2565" customWidth="1"/>
    <col min="11525" max="11525" width="20.140625" style="2565" customWidth="1"/>
    <col min="11526" max="11526" width="19.28515625" style="2565" customWidth="1"/>
    <col min="11527" max="11776" width="9.140625" style="2565"/>
    <col min="11777" max="11777" width="24.140625" style="2565" customWidth="1"/>
    <col min="11778" max="11778" width="40.85546875" style="2565" customWidth="1"/>
    <col min="11779" max="11779" width="16.140625" style="2565" customWidth="1"/>
    <col min="11780" max="11780" width="19.5703125" style="2565" customWidth="1"/>
    <col min="11781" max="11781" width="20.140625" style="2565" customWidth="1"/>
    <col min="11782" max="11782" width="19.28515625" style="2565" customWidth="1"/>
    <col min="11783" max="12032" width="9.140625" style="2565"/>
    <col min="12033" max="12033" width="24.140625" style="2565" customWidth="1"/>
    <col min="12034" max="12034" width="40.85546875" style="2565" customWidth="1"/>
    <col min="12035" max="12035" width="16.140625" style="2565" customWidth="1"/>
    <col min="12036" max="12036" width="19.5703125" style="2565" customWidth="1"/>
    <col min="12037" max="12037" width="20.140625" style="2565" customWidth="1"/>
    <col min="12038" max="12038" width="19.28515625" style="2565" customWidth="1"/>
    <col min="12039" max="12288" width="9.140625" style="2565"/>
    <col min="12289" max="12289" width="24.140625" style="2565" customWidth="1"/>
    <col min="12290" max="12290" width="40.85546875" style="2565" customWidth="1"/>
    <col min="12291" max="12291" width="16.140625" style="2565" customWidth="1"/>
    <col min="12292" max="12292" width="19.5703125" style="2565" customWidth="1"/>
    <col min="12293" max="12293" width="20.140625" style="2565" customWidth="1"/>
    <col min="12294" max="12294" width="19.28515625" style="2565" customWidth="1"/>
    <col min="12295" max="12544" width="9.140625" style="2565"/>
    <col min="12545" max="12545" width="24.140625" style="2565" customWidth="1"/>
    <col min="12546" max="12546" width="40.85546875" style="2565" customWidth="1"/>
    <col min="12547" max="12547" width="16.140625" style="2565" customWidth="1"/>
    <col min="12548" max="12548" width="19.5703125" style="2565" customWidth="1"/>
    <col min="12549" max="12549" width="20.140625" style="2565" customWidth="1"/>
    <col min="12550" max="12550" width="19.28515625" style="2565" customWidth="1"/>
    <col min="12551" max="12800" width="9.140625" style="2565"/>
    <col min="12801" max="12801" width="24.140625" style="2565" customWidth="1"/>
    <col min="12802" max="12802" width="40.85546875" style="2565" customWidth="1"/>
    <col min="12803" max="12803" width="16.140625" style="2565" customWidth="1"/>
    <col min="12804" max="12804" width="19.5703125" style="2565" customWidth="1"/>
    <col min="12805" max="12805" width="20.140625" style="2565" customWidth="1"/>
    <col min="12806" max="12806" width="19.28515625" style="2565" customWidth="1"/>
    <col min="12807" max="13056" width="9.140625" style="2565"/>
    <col min="13057" max="13057" width="24.140625" style="2565" customWidth="1"/>
    <col min="13058" max="13058" width="40.85546875" style="2565" customWidth="1"/>
    <col min="13059" max="13059" width="16.140625" style="2565" customWidth="1"/>
    <col min="13060" max="13060" width="19.5703125" style="2565" customWidth="1"/>
    <col min="13061" max="13061" width="20.140625" style="2565" customWidth="1"/>
    <col min="13062" max="13062" width="19.28515625" style="2565" customWidth="1"/>
    <col min="13063" max="13312" width="9.140625" style="2565"/>
    <col min="13313" max="13313" width="24.140625" style="2565" customWidth="1"/>
    <col min="13314" max="13314" width="40.85546875" style="2565" customWidth="1"/>
    <col min="13315" max="13315" width="16.140625" style="2565" customWidth="1"/>
    <col min="13316" max="13316" width="19.5703125" style="2565" customWidth="1"/>
    <col min="13317" max="13317" width="20.140625" style="2565" customWidth="1"/>
    <col min="13318" max="13318" width="19.28515625" style="2565" customWidth="1"/>
    <col min="13319" max="13568" width="9.140625" style="2565"/>
    <col min="13569" max="13569" width="24.140625" style="2565" customWidth="1"/>
    <col min="13570" max="13570" width="40.85546875" style="2565" customWidth="1"/>
    <col min="13571" max="13571" width="16.140625" style="2565" customWidth="1"/>
    <col min="13572" max="13572" width="19.5703125" style="2565" customWidth="1"/>
    <col min="13573" max="13573" width="20.140625" style="2565" customWidth="1"/>
    <col min="13574" max="13574" width="19.28515625" style="2565" customWidth="1"/>
    <col min="13575" max="13824" width="9.140625" style="2565"/>
    <col min="13825" max="13825" width="24.140625" style="2565" customWidth="1"/>
    <col min="13826" max="13826" width="40.85546875" style="2565" customWidth="1"/>
    <col min="13827" max="13827" width="16.140625" style="2565" customWidth="1"/>
    <col min="13828" max="13828" width="19.5703125" style="2565" customWidth="1"/>
    <col min="13829" max="13829" width="20.140625" style="2565" customWidth="1"/>
    <col min="13830" max="13830" width="19.28515625" style="2565" customWidth="1"/>
    <col min="13831" max="14080" width="9.140625" style="2565"/>
    <col min="14081" max="14081" width="24.140625" style="2565" customWidth="1"/>
    <col min="14082" max="14082" width="40.85546875" style="2565" customWidth="1"/>
    <col min="14083" max="14083" width="16.140625" style="2565" customWidth="1"/>
    <col min="14084" max="14084" width="19.5703125" style="2565" customWidth="1"/>
    <col min="14085" max="14085" width="20.140625" style="2565" customWidth="1"/>
    <col min="14086" max="14086" width="19.28515625" style="2565" customWidth="1"/>
    <col min="14087" max="14336" width="9.140625" style="2565"/>
    <col min="14337" max="14337" width="24.140625" style="2565" customWidth="1"/>
    <col min="14338" max="14338" width="40.85546875" style="2565" customWidth="1"/>
    <col min="14339" max="14339" width="16.140625" style="2565" customWidth="1"/>
    <col min="14340" max="14340" width="19.5703125" style="2565" customWidth="1"/>
    <col min="14341" max="14341" width="20.140625" style="2565" customWidth="1"/>
    <col min="14342" max="14342" width="19.28515625" style="2565" customWidth="1"/>
    <col min="14343" max="14592" width="9.140625" style="2565"/>
    <col min="14593" max="14593" width="24.140625" style="2565" customWidth="1"/>
    <col min="14594" max="14594" width="40.85546875" style="2565" customWidth="1"/>
    <col min="14595" max="14595" width="16.140625" style="2565" customWidth="1"/>
    <col min="14596" max="14596" width="19.5703125" style="2565" customWidth="1"/>
    <col min="14597" max="14597" width="20.140625" style="2565" customWidth="1"/>
    <col min="14598" max="14598" width="19.28515625" style="2565" customWidth="1"/>
    <col min="14599" max="14848" width="9.140625" style="2565"/>
    <col min="14849" max="14849" width="24.140625" style="2565" customWidth="1"/>
    <col min="14850" max="14850" width="40.85546875" style="2565" customWidth="1"/>
    <col min="14851" max="14851" width="16.140625" style="2565" customWidth="1"/>
    <col min="14852" max="14852" width="19.5703125" style="2565" customWidth="1"/>
    <col min="14853" max="14853" width="20.140625" style="2565" customWidth="1"/>
    <col min="14854" max="14854" width="19.28515625" style="2565" customWidth="1"/>
    <col min="14855" max="15104" width="9.140625" style="2565"/>
    <col min="15105" max="15105" width="24.140625" style="2565" customWidth="1"/>
    <col min="15106" max="15106" width="40.85546875" style="2565" customWidth="1"/>
    <col min="15107" max="15107" width="16.140625" style="2565" customWidth="1"/>
    <col min="15108" max="15108" width="19.5703125" style="2565" customWidth="1"/>
    <col min="15109" max="15109" width="20.140625" style="2565" customWidth="1"/>
    <col min="15110" max="15110" width="19.28515625" style="2565" customWidth="1"/>
    <col min="15111" max="15360" width="9.140625" style="2565"/>
    <col min="15361" max="15361" width="24.140625" style="2565" customWidth="1"/>
    <col min="15362" max="15362" width="40.85546875" style="2565" customWidth="1"/>
    <col min="15363" max="15363" width="16.140625" style="2565" customWidth="1"/>
    <col min="15364" max="15364" width="19.5703125" style="2565" customWidth="1"/>
    <col min="15365" max="15365" width="20.140625" style="2565" customWidth="1"/>
    <col min="15366" max="15366" width="19.28515625" style="2565" customWidth="1"/>
    <col min="15367" max="15616" width="9.140625" style="2565"/>
    <col min="15617" max="15617" width="24.140625" style="2565" customWidth="1"/>
    <col min="15618" max="15618" width="40.85546875" style="2565" customWidth="1"/>
    <col min="15619" max="15619" width="16.140625" style="2565" customWidth="1"/>
    <col min="15620" max="15620" width="19.5703125" style="2565" customWidth="1"/>
    <col min="15621" max="15621" width="20.140625" style="2565" customWidth="1"/>
    <col min="15622" max="15622" width="19.28515625" style="2565" customWidth="1"/>
    <col min="15623" max="15872" width="9.140625" style="2565"/>
    <col min="15873" max="15873" width="24.140625" style="2565" customWidth="1"/>
    <col min="15874" max="15874" width="40.85546875" style="2565" customWidth="1"/>
    <col min="15875" max="15875" width="16.140625" style="2565" customWidth="1"/>
    <col min="15876" max="15876" width="19.5703125" style="2565" customWidth="1"/>
    <col min="15877" max="15877" width="20.140625" style="2565" customWidth="1"/>
    <col min="15878" max="15878" width="19.28515625" style="2565" customWidth="1"/>
    <col min="15879" max="16128" width="9.140625" style="2565"/>
    <col min="16129" max="16129" width="24.140625" style="2565" customWidth="1"/>
    <col min="16130" max="16130" width="40.85546875" style="2565" customWidth="1"/>
    <col min="16131" max="16131" width="16.140625" style="2565" customWidth="1"/>
    <col min="16132" max="16132" width="19.5703125" style="2565" customWidth="1"/>
    <col min="16133" max="16133" width="20.140625" style="2565" customWidth="1"/>
    <col min="16134" max="16134" width="19.28515625" style="2565" customWidth="1"/>
    <col min="16135" max="16384" width="9.140625" style="2565"/>
  </cols>
  <sheetData>
    <row r="1" spans="1:7" s="152" customFormat="1" ht="13.5" thickBot="1">
      <c r="A1" s="1" t="s">
        <v>0</v>
      </c>
      <c r="F1" s="474" t="s">
        <v>1</v>
      </c>
      <c r="G1" s="2565"/>
    </row>
    <row r="2" spans="1:7" ht="20.25" customHeight="1" thickTop="1" thickBot="1">
      <c r="A2" s="7129" t="s">
        <v>2437</v>
      </c>
      <c r="B2" s="7130"/>
      <c r="C2" s="7130"/>
      <c r="D2" s="7130"/>
      <c r="E2" s="7130"/>
      <c r="F2" s="7131"/>
    </row>
    <row r="3" spans="1:7" ht="29.25" customHeight="1" thickBot="1">
      <c r="A3" s="7136" t="s">
        <v>2258</v>
      </c>
      <c r="B3" s="7137"/>
      <c r="C3" s="7137"/>
      <c r="D3" s="7137"/>
      <c r="E3" s="7137"/>
      <c r="F3" s="7138"/>
    </row>
    <row r="4" spans="1:7" ht="27" customHeight="1" thickBot="1">
      <c r="A4" s="2566" t="s">
        <v>2203</v>
      </c>
      <c r="B4" s="2567" t="s">
        <v>2204</v>
      </c>
      <c r="C4" s="2568" t="s">
        <v>1536</v>
      </c>
      <c r="D4" s="2568" t="s">
        <v>2205</v>
      </c>
      <c r="E4" s="2568" t="s">
        <v>2206</v>
      </c>
      <c r="F4" s="2569" t="s">
        <v>2207</v>
      </c>
    </row>
    <row r="5" spans="1:7" ht="15.95" customHeight="1">
      <c r="A5" s="2570" t="s">
        <v>2208</v>
      </c>
      <c r="B5" s="2571" t="s">
        <v>2209</v>
      </c>
      <c r="C5" s="2571" t="s">
        <v>2210</v>
      </c>
      <c r="D5" s="2571" t="s">
        <v>2211</v>
      </c>
      <c r="E5" s="2571" t="s">
        <v>2212</v>
      </c>
      <c r="F5" s="2572" t="s">
        <v>2213</v>
      </c>
    </row>
    <row r="6" spans="1:7" ht="15.95" customHeight="1">
      <c r="A6" s="2573" t="s">
        <v>2214</v>
      </c>
      <c r="B6" s="2574" t="s">
        <v>2215</v>
      </c>
      <c r="C6" s="2574" t="s">
        <v>2216</v>
      </c>
      <c r="D6" s="2574" t="s">
        <v>2211</v>
      </c>
      <c r="E6" s="2574" t="s">
        <v>2212</v>
      </c>
      <c r="F6" s="2575" t="s">
        <v>2213</v>
      </c>
    </row>
    <row r="7" spans="1:7" ht="15.95" customHeight="1">
      <c r="A7" s="2573" t="s">
        <v>2214</v>
      </c>
      <c r="B7" s="2574" t="s">
        <v>2217</v>
      </c>
      <c r="C7" s="2574" t="s">
        <v>2218</v>
      </c>
      <c r="D7" s="2574" t="s">
        <v>2211</v>
      </c>
      <c r="E7" s="2574" t="s">
        <v>2212</v>
      </c>
      <c r="F7" s="2575" t="s">
        <v>2213</v>
      </c>
    </row>
    <row r="8" spans="1:7" ht="15.95" customHeight="1">
      <c r="A8" s="2573" t="s">
        <v>2219</v>
      </c>
      <c r="B8" s="2574" t="s">
        <v>2215</v>
      </c>
      <c r="C8" s="2574" t="s">
        <v>2216</v>
      </c>
      <c r="D8" s="2574" t="s">
        <v>2211</v>
      </c>
      <c r="E8" s="2574" t="s">
        <v>2212</v>
      </c>
      <c r="F8" s="2575" t="s">
        <v>2213</v>
      </c>
    </row>
    <row r="9" spans="1:7" ht="15.95" customHeight="1">
      <c r="A9" s="2573" t="s">
        <v>2219</v>
      </c>
      <c r="B9" s="2574" t="s">
        <v>2217</v>
      </c>
      <c r="C9" s="2574" t="s">
        <v>2218</v>
      </c>
      <c r="D9" s="2574" t="s">
        <v>2211</v>
      </c>
      <c r="E9" s="2574" t="s">
        <v>2212</v>
      </c>
      <c r="F9" s="2575" t="s">
        <v>2213</v>
      </c>
    </row>
    <row r="10" spans="1:7" ht="15.95" customHeight="1">
      <c r="A10" s="2573" t="s">
        <v>2220</v>
      </c>
      <c r="B10" s="2574" t="s">
        <v>2209</v>
      </c>
      <c r="C10" s="2574" t="s">
        <v>2218</v>
      </c>
      <c r="D10" s="2574" t="s">
        <v>2211</v>
      </c>
      <c r="E10" s="2574" t="s">
        <v>2212</v>
      </c>
      <c r="F10" s="2575" t="s">
        <v>2213</v>
      </c>
    </row>
    <row r="11" spans="1:7" ht="15.95" customHeight="1">
      <c r="A11" s="2573" t="s">
        <v>2221</v>
      </c>
      <c r="B11" s="2574" t="s">
        <v>2209</v>
      </c>
      <c r="C11" s="2574" t="s">
        <v>2216</v>
      </c>
      <c r="D11" s="2574" t="s">
        <v>2211</v>
      </c>
      <c r="E11" s="2574" t="s">
        <v>2212</v>
      </c>
      <c r="F11" s="2575" t="s">
        <v>2213</v>
      </c>
    </row>
    <row r="12" spans="1:7" ht="15.95" customHeight="1">
      <c r="A12" s="2573" t="s">
        <v>2222</v>
      </c>
      <c r="B12" s="2574" t="s">
        <v>2215</v>
      </c>
      <c r="C12" s="2574" t="s">
        <v>2218</v>
      </c>
      <c r="D12" s="2574" t="s">
        <v>2211</v>
      </c>
      <c r="E12" s="2574" t="s">
        <v>2212</v>
      </c>
      <c r="F12" s="2575" t="s">
        <v>2213</v>
      </c>
    </row>
    <row r="13" spans="1:7" ht="15.95" customHeight="1">
      <c r="A13" s="2573" t="s">
        <v>2222</v>
      </c>
      <c r="B13" s="2574" t="s">
        <v>2217</v>
      </c>
      <c r="C13" s="2574" t="s">
        <v>2218</v>
      </c>
      <c r="D13" s="2574" t="s">
        <v>2211</v>
      </c>
      <c r="E13" s="2574" t="s">
        <v>2212</v>
      </c>
      <c r="F13" s="2575" t="s">
        <v>2213</v>
      </c>
    </row>
    <row r="14" spans="1:7" ht="15.95" customHeight="1">
      <c r="A14" s="2573" t="s">
        <v>2223</v>
      </c>
      <c r="B14" s="2574" t="s">
        <v>2224</v>
      </c>
      <c r="C14" s="2574" t="s">
        <v>2218</v>
      </c>
      <c r="D14" s="2574" t="s">
        <v>2211</v>
      </c>
      <c r="E14" s="2574" t="s">
        <v>2212</v>
      </c>
      <c r="F14" s="2575" t="s">
        <v>2225</v>
      </c>
    </row>
    <row r="15" spans="1:7" ht="15.95" customHeight="1">
      <c r="A15" s="2573" t="s">
        <v>2223</v>
      </c>
      <c r="B15" s="2574" t="s">
        <v>2226</v>
      </c>
      <c r="C15" s="2574" t="s">
        <v>2216</v>
      </c>
      <c r="D15" s="2574" t="s">
        <v>2211</v>
      </c>
      <c r="E15" s="2574" t="s">
        <v>2212</v>
      </c>
      <c r="F15" s="2575" t="s">
        <v>2213</v>
      </c>
    </row>
    <row r="16" spans="1:7" ht="15.95" customHeight="1">
      <c r="A16" s="2573" t="s">
        <v>2223</v>
      </c>
      <c r="B16" s="2574" t="s">
        <v>2227</v>
      </c>
      <c r="C16" s="2574" t="s">
        <v>2210</v>
      </c>
      <c r="D16" s="2574" t="s">
        <v>2211</v>
      </c>
      <c r="E16" s="2574" t="s">
        <v>2212</v>
      </c>
      <c r="F16" s="2575" t="s">
        <v>2213</v>
      </c>
    </row>
    <row r="17" spans="1:6" ht="15.95" customHeight="1">
      <c r="A17" s="2573" t="s">
        <v>2228</v>
      </c>
      <c r="B17" s="2574" t="s">
        <v>2217</v>
      </c>
      <c r="C17" s="2574" t="s">
        <v>2229</v>
      </c>
      <c r="D17" s="2574" t="s">
        <v>2211</v>
      </c>
      <c r="E17" s="2574" t="s">
        <v>2212</v>
      </c>
      <c r="F17" s="2575" t="s">
        <v>2213</v>
      </c>
    </row>
    <row r="18" spans="1:6" ht="15.95" customHeight="1">
      <c r="A18" s="2573" t="s">
        <v>2230</v>
      </c>
      <c r="B18" s="2574" t="s">
        <v>2231</v>
      </c>
      <c r="C18" s="2574" t="s">
        <v>2232</v>
      </c>
      <c r="D18" s="2574" t="s">
        <v>2211</v>
      </c>
      <c r="E18" s="2574" t="s">
        <v>2212</v>
      </c>
      <c r="F18" s="2575" t="s">
        <v>2213</v>
      </c>
    </row>
    <row r="19" spans="1:6" ht="15.95" customHeight="1">
      <c r="A19" s="2573" t="s">
        <v>2230</v>
      </c>
      <c r="B19" s="2574" t="s">
        <v>2233</v>
      </c>
      <c r="C19" s="2574" t="s">
        <v>2218</v>
      </c>
      <c r="D19" s="2574" t="s">
        <v>2211</v>
      </c>
      <c r="E19" s="2574" t="s">
        <v>2212</v>
      </c>
      <c r="F19" s="2575" t="s">
        <v>2213</v>
      </c>
    </row>
    <row r="20" spans="1:6" ht="15.95" customHeight="1">
      <c r="A20" s="2573" t="s">
        <v>2230</v>
      </c>
      <c r="B20" s="2574" t="s">
        <v>2234</v>
      </c>
      <c r="C20" s="2574" t="s">
        <v>2218</v>
      </c>
      <c r="D20" s="2574" t="s">
        <v>2211</v>
      </c>
      <c r="E20" s="2574" t="s">
        <v>2212</v>
      </c>
      <c r="F20" s="2575" t="s">
        <v>2213</v>
      </c>
    </row>
    <row r="21" spans="1:6" ht="15.95" customHeight="1">
      <c r="A21" s="2573" t="s">
        <v>2230</v>
      </c>
      <c r="B21" s="2574" t="s">
        <v>2235</v>
      </c>
      <c r="C21" s="2574" t="s">
        <v>2218</v>
      </c>
      <c r="D21" s="2574" t="s">
        <v>2211</v>
      </c>
      <c r="E21" s="2574" t="s">
        <v>2212</v>
      </c>
      <c r="F21" s="2575" t="s">
        <v>2213</v>
      </c>
    </row>
    <row r="22" spans="1:6" ht="15.95" customHeight="1">
      <c r="A22" s="2573" t="s">
        <v>2230</v>
      </c>
      <c r="B22" s="2574" t="s">
        <v>2236</v>
      </c>
      <c r="C22" s="2574" t="s">
        <v>2210</v>
      </c>
      <c r="D22" s="2574" t="s">
        <v>2211</v>
      </c>
      <c r="E22" s="2574"/>
      <c r="F22" s="2575" t="s">
        <v>2237</v>
      </c>
    </row>
    <row r="23" spans="1:6" ht="15.95" customHeight="1">
      <c r="A23" s="2573" t="s">
        <v>2230</v>
      </c>
      <c r="B23" s="2574" t="s">
        <v>2238</v>
      </c>
      <c r="C23" s="2574"/>
      <c r="D23" s="2574" t="s">
        <v>2211</v>
      </c>
      <c r="E23" s="2574" t="s">
        <v>2212</v>
      </c>
      <c r="F23" s="2575" t="s">
        <v>2213</v>
      </c>
    </row>
    <row r="24" spans="1:6" ht="15.95" customHeight="1">
      <c r="A24" s="2573" t="s">
        <v>2230</v>
      </c>
      <c r="B24" s="2574" t="s">
        <v>2239</v>
      </c>
      <c r="C24" s="2574"/>
      <c r="D24" s="2574" t="s">
        <v>2211</v>
      </c>
      <c r="E24" s="2574" t="s">
        <v>2212</v>
      </c>
      <c r="F24" s="2575" t="s">
        <v>2213</v>
      </c>
    </row>
    <row r="25" spans="1:6" ht="15.95" customHeight="1">
      <c r="A25" s="2573" t="s">
        <v>2230</v>
      </c>
      <c r="B25" s="2574" t="s">
        <v>2240</v>
      </c>
      <c r="C25" s="2574"/>
      <c r="D25" s="2574" t="s">
        <v>2211</v>
      </c>
      <c r="E25" s="2574" t="s">
        <v>2212</v>
      </c>
      <c r="F25" s="2575" t="s">
        <v>2213</v>
      </c>
    </row>
    <row r="26" spans="1:6" ht="15.95" customHeight="1">
      <c r="A26" s="2573" t="s">
        <v>2230</v>
      </c>
      <c r="B26" s="2574" t="s">
        <v>2241</v>
      </c>
      <c r="C26" s="2574" t="s">
        <v>2242</v>
      </c>
      <c r="D26" s="2574" t="s">
        <v>2211</v>
      </c>
      <c r="E26" s="2574" t="s">
        <v>2212</v>
      </c>
      <c r="F26" s="2575" t="s">
        <v>2213</v>
      </c>
    </row>
    <row r="27" spans="1:6" ht="15.95" customHeight="1">
      <c r="A27" s="2573" t="s">
        <v>2230</v>
      </c>
      <c r="B27" s="2574" t="s">
        <v>2243</v>
      </c>
      <c r="C27" s="2574"/>
      <c r="D27" s="2574" t="s">
        <v>2211</v>
      </c>
      <c r="E27" s="2574" t="s">
        <v>2212</v>
      </c>
      <c r="F27" s="2575" t="s">
        <v>2213</v>
      </c>
    </row>
    <row r="28" spans="1:6" ht="15.95" customHeight="1">
      <c r="A28" s="2573" t="s">
        <v>2244</v>
      </c>
      <c r="B28" s="2574" t="s">
        <v>2209</v>
      </c>
      <c r="C28" s="2574" t="s">
        <v>2210</v>
      </c>
      <c r="D28" s="2574" t="s">
        <v>2211</v>
      </c>
      <c r="E28" s="2574"/>
      <c r="F28" s="2575" t="s">
        <v>2237</v>
      </c>
    </row>
    <row r="29" spans="1:6" ht="15.95" customHeight="1">
      <c r="A29" s="2573" t="s">
        <v>2244</v>
      </c>
      <c r="B29" s="2574" t="s">
        <v>2217</v>
      </c>
      <c r="C29" s="2574" t="s">
        <v>2210</v>
      </c>
      <c r="D29" s="2574" t="s">
        <v>2211</v>
      </c>
      <c r="E29" s="2574" t="s">
        <v>2212</v>
      </c>
      <c r="F29" s="2575" t="s">
        <v>2213</v>
      </c>
    </row>
    <row r="30" spans="1:6" ht="15.95" customHeight="1">
      <c r="A30" s="2573" t="s">
        <v>2245</v>
      </c>
      <c r="B30" s="2574" t="s">
        <v>2209</v>
      </c>
      <c r="C30" s="2574" t="s">
        <v>2216</v>
      </c>
      <c r="D30" s="2574" t="s">
        <v>2211</v>
      </c>
      <c r="E30" s="2574" t="s">
        <v>2212</v>
      </c>
      <c r="F30" s="2575" t="s">
        <v>2213</v>
      </c>
    </row>
    <row r="31" spans="1:6" ht="15.95" customHeight="1">
      <c r="A31" s="2573" t="s">
        <v>2245</v>
      </c>
      <c r="B31" s="2574" t="s">
        <v>2246</v>
      </c>
      <c r="C31" s="2574" t="s">
        <v>2210</v>
      </c>
      <c r="D31" s="2574" t="s">
        <v>2211</v>
      </c>
      <c r="E31" s="2574"/>
      <c r="F31" s="2575" t="s">
        <v>2237</v>
      </c>
    </row>
    <row r="32" spans="1:6" ht="15.95" customHeight="1">
      <c r="A32" s="2573" t="s">
        <v>2247</v>
      </c>
      <c r="B32" s="2574" t="s">
        <v>2215</v>
      </c>
      <c r="C32" s="2574" t="s">
        <v>2210</v>
      </c>
      <c r="D32" s="2574" t="s">
        <v>2211</v>
      </c>
      <c r="E32" s="2574" t="s">
        <v>2212</v>
      </c>
      <c r="F32" s="2575" t="s">
        <v>2213</v>
      </c>
    </row>
    <row r="33" spans="1:9" ht="15.95" customHeight="1">
      <c r="A33" s="2573" t="s">
        <v>2248</v>
      </c>
      <c r="B33" s="2574" t="s">
        <v>2209</v>
      </c>
      <c r="C33" s="2574" t="s">
        <v>2210</v>
      </c>
      <c r="D33" s="2574" t="s">
        <v>2211</v>
      </c>
      <c r="E33" s="2574"/>
      <c r="F33" s="2575" t="s">
        <v>2237</v>
      </c>
    </row>
    <row r="34" spans="1:9" ht="15.95" customHeight="1">
      <c r="A34" s="2573" t="s">
        <v>2249</v>
      </c>
      <c r="B34" s="2574" t="s">
        <v>2250</v>
      </c>
      <c r="C34" s="2574" t="s">
        <v>2218</v>
      </c>
      <c r="D34" s="2574" t="s">
        <v>2211</v>
      </c>
      <c r="E34" s="2574" t="s">
        <v>2212</v>
      </c>
      <c r="F34" s="2575" t="s">
        <v>2213</v>
      </c>
    </row>
    <row r="35" spans="1:9" ht="15.95" customHeight="1">
      <c r="A35" s="2573" t="s">
        <v>2249</v>
      </c>
      <c r="B35" s="2574" t="s">
        <v>2251</v>
      </c>
      <c r="C35" s="2574"/>
      <c r="D35" s="2574" t="s">
        <v>2211</v>
      </c>
      <c r="E35" s="2574"/>
      <c r="F35" s="2575" t="s">
        <v>2213</v>
      </c>
    </row>
    <row r="36" spans="1:9" ht="15.95" customHeight="1">
      <c r="A36" s="2573" t="s">
        <v>2252</v>
      </c>
      <c r="B36" s="2574" t="s">
        <v>2209</v>
      </c>
      <c r="C36" s="2574" t="s">
        <v>2216</v>
      </c>
      <c r="D36" s="2574" t="s">
        <v>2211</v>
      </c>
      <c r="E36" s="2574" t="s">
        <v>2212</v>
      </c>
      <c r="F36" s="2575" t="s">
        <v>2213</v>
      </c>
    </row>
    <row r="37" spans="1:9" ht="15.95" customHeight="1">
      <c r="A37" s="2573" t="s">
        <v>2253</v>
      </c>
      <c r="B37" s="2574" t="s">
        <v>2217</v>
      </c>
      <c r="C37" s="2574" t="s">
        <v>2218</v>
      </c>
      <c r="D37" s="2574" t="s">
        <v>2211</v>
      </c>
      <c r="E37" s="2574" t="s">
        <v>2212</v>
      </c>
      <c r="F37" s="2575" t="s">
        <v>2213</v>
      </c>
    </row>
    <row r="38" spans="1:9" ht="15.95" customHeight="1">
      <c r="A38" s="2573" t="s">
        <v>2253</v>
      </c>
      <c r="B38" s="2574" t="s">
        <v>2209</v>
      </c>
      <c r="C38" s="2574" t="s">
        <v>2210</v>
      </c>
      <c r="D38" s="2574" t="s">
        <v>2211</v>
      </c>
      <c r="E38" s="2574"/>
      <c r="F38" s="2575" t="s">
        <v>2237</v>
      </c>
    </row>
    <row r="39" spans="1:9" ht="15.95" customHeight="1">
      <c r="A39" s="2573" t="s">
        <v>2254</v>
      </c>
      <c r="B39" s="2574" t="s">
        <v>2209</v>
      </c>
      <c r="C39" s="2574" t="s">
        <v>2216</v>
      </c>
      <c r="D39" s="2574" t="s">
        <v>2211</v>
      </c>
      <c r="E39" s="2574" t="s">
        <v>2212</v>
      </c>
      <c r="F39" s="2575" t="s">
        <v>2213</v>
      </c>
    </row>
    <row r="40" spans="1:9" ht="15.95" customHeight="1" thickBot="1">
      <c r="A40" s="2576" t="s">
        <v>2254</v>
      </c>
      <c r="B40" s="2577" t="s">
        <v>2217</v>
      </c>
      <c r="C40" s="2577" t="s">
        <v>2210</v>
      </c>
      <c r="D40" s="2577" t="s">
        <v>2211</v>
      </c>
      <c r="E40" s="2577" t="s">
        <v>2212</v>
      </c>
      <c r="F40" s="2578" t="s">
        <v>2213</v>
      </c>
    </row>
    <row r="41" spans="1:9" ht="12" customHeight="1" thickTop="1">
      <c r="A41" s="7135"/>
      <c r="B41" s="7135"/>
      <c r="C41" s="7135"/>
      <c r="D41" s="7135"/>
      <c r="E41" s="7135"/>
      <c r="F41" s="7135"/>
    </row>
    <row r="42" spans="1:9" s="152" customFormat="1" ht="12" customHeight="1">
      <c r="A42" s="6628" t="s">
        <v>2259</v>
      </c>
      <c r="B42" s="6628"/>
      <c r="C42" s="6628"/>
      <c r="D42" s="6628"/>
      <c r="E42" s="6628"/>
      <c r="F42" s="6628"/>
    </row>
    <row r="43" spans="1:9" s="152" customFormat="1" ht="12" customHeight="1">
      <c r="A43" s="358" t="s">
        <v>2495</v>
      </c>
      <c r="B43" s="358"/>
      <c r="C43" s="358"/>
      <c r="D43" s="358"/>
      <c r="E43" s="358"/>
      <c r="F43" s="358"/>
      <c r="G43" s="358"/>
      <c r="H43" s="358"/>
      <c r="I43" s="358"/>
    </row>
    <row r="44" spans="1:9" s="152" customFormat="1" ht="12" customHeight="1">
      <c r="A44" s="6628" t="s">
        <v>2492</v>
      </c>
      <c r="B44" s="6628"/>
      <c r="C44" s="6628"/>
      <c r="D44" s="6628"/>
      <c r="E44" s="6628"/>
      <c r="F44" s="6628"/>
    </row>
  </sheetData>
  <mergeCells count="5">
    <mergeCell ref="A2:F2"/>
    <mergeCell ref="A3:F3"/>
    <mergeCell ref="A41:F41"/>
    <mergeCell ref="A42:F42"/>
    <mergeCell ref="A44:F44"/>
  </mergeCells>
  <hyperlinks>
    <hyperlink ref="A1" r:id="rId1"/>
  </hyperlinks>
  <pageMargins left="0.70866141732283472" right="0.70866141732283472" top="0.74803149606299213" bottom="0.74803149606299213" header="0.31496062992125984" footer="0.31496062992125984"/>
  <pageSetup paperSize="9" scale="70" fitToHeight="0" orientation="landscape" r:id="rId2"/>
  <headerFooter>
    <oddFooter>&amp;R146</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43">
    <pageSetUpPr fitToPage="1"/>
  </sheetPr>
  <dimension ref="A1:I41"/>
  <sheetViews>
    <sheetView view="pageBreakPreview" zoomScale="60" zoomScaleNormal="100" workbookViewId="0">
      <selection activeCell="H15" sqref="H15"/>
    </sheetView>
  </sheetViews>
  <sheetFormatPr defaultRowHeight="12.75"/>
  <cols>
    <col min="1" max="1" width="24.140625" style="2565" customWidth="1"/>
    <col min="2" max="2" width="42.28515625" style="2565" customWidth="1"/>
    <col min="3" max="6" width="30.7109375" style="2565" customWidth="1"/>
    <col min="7" max="256" width="9.140625" style="2565"/>
    <col min="257" max="257" width="24.140625" style="2565" customWidth="1"/>
    <col min="258" max="258" width="40.85546875" style="2565" customWidth="1"/>
    <col min="259" max="259" width="20.5703125" style="2565" customWidth="1"/>
    <col min="260" max="260" width="19.5703125" style="2565" customWidth="1"/>
    <col min="261" max="261" width="20.140625" style="2565" customWidth="1"/>
    <col min="262" max="262" width="19.28515625" style="2565" customWidth="1"/>
    <col min="263" max="512" width="9.140625" style="2565"/>
    <col min="513" max="513" width="24.140625" style="2565" customWidth="1"/>
    <col min="514" max="514" width="40.85546875" style="2565" customWidth="1"/>
    <col min="515" max="515" width="20.5703125" style="2565" customWidth="1"/>
    <col min="516" max="516" width="19.5703125" style="2565" customWidth="1"/>
    <col min="517" max="517" width="20.140625" style="2565" customWidth="1"/>
    <col min="518" max="518" width="19.28515625" style="2565" customWidth="1"/>
    <col min="519" max="768" width="9.140625" style="2565"/>
    <col min="769" max="769" width="24.140625" style="2565" customWidth="1"/>
    <col min="770" max="770" width="40.85546875" style="2565" customWidth="1"/>
    <col min="771" max="771" width="20.5703125" style="2565" customWidth="1"/>
    <col min="772" max="772" width="19.5703125" style="2565" customWidth="1"/>
    <col min="773" max="773" width="20.140625" style="2565" customWidth="1"/>
    <col min="774" max="774" width="19.28515625" style="2565" customWidth="1"/>
    <col min="775" max="1024" width="9.140625" style="2565"/>
    <col min="1025" max="1025" width="24.140625" style="2565" customWidth="1"/>
    <col min="1026" max="1026" width="40.85546875" style="2565" customWidth="1"/>
    <col min="1027" max="1027" width="20.5703125" style="2565" customWidth="1"/>
    <col min="1028" max="1028" width="19.5703125" style="2565" customWidth="1"/>
    <col min="1029" max="1029" width="20.140625" style="2565" customWidth="1"/>
    <col min="1030" max="1030" width="19.28515625" style="2565" customWidth="1"/>
    <col min="1031" max="1280" width="9.140625" style="2565"/>
    <col min="1281" max="1281" width="24.140625" style="2565" customWidth="1"/>
    <col min="1282" max="1282" width="40.85546875" style="2565" customWidth="1"/>
    <col min="1283" max="1283" width="20.5703125" style="2565" customWidth="1"/>
    <col min="1284" max="1284" width="19.5703125" style="2565" customWidth="1"/>
    <col min="1285" max="1285" width="20.140625" style="2565" customWidth="1"/>
    <col min="1286" max="1286" width="19.28515625" style="2565" customWidth="1"/>
    <col min="1287" max="1536" width="9.140625" style="2565"/>
    <col min="1537" max="1537" width="24.140625" style="2565" customWidth="1"/>
    <col min="1538" max="1538" width="40.85546875" style="2565" customWidth="1"/>
    <col min="1539" max="1539" width="20.5703125" style="2565" customWidth="1"/>
    <col min="1540" max="1540" width="19.5703125" style="2565" customWidth="1"/>
    <col min="1541" max="1541" width="20.140625" style="2565" customWidth="1"/>
    <col min="1542" max="1542" width="19.28515625" style="2565" customWidth="1"/>
    <col min="1543" max="1792" width="9.140625" style="2565"/>
    <col min="1793" max="1793" width="24.140625" style="2565" customWidth="1"/>
    <col min="1794" max="1794" width="40.85546875" style="2565" customWidth="1"/>
    <col min="1795" max="1795" width="20.5703125" style="2565" customWidth="1"/>
    <col min="1796" max="1796" width="19.5703125" style="2565" customWidth="1"/>
    <col min="1797" max="1797" width="20.140625" style="2565" customWidth="1"/>
    <col min="1798" max="1798" width="19.28515625" style="2565" customWidth="1"/>
    <col min="1799" max="2048" width="9.140625" style="2565"/>
    <col min="2049" max="2049" width="24.140625" style="2565" customWidth="1"/>
    <col min="2050" max="2050" width="40.85546875" style="2565" customWidth="1"/>
    <col min="2051" max="2051" width="20.5703125" style="2565" customWidth="1"/>
    <col min="2052" max="2052" width="19.5703125" style="2565" customWidth="1"/>
    <col min="2053" max="2053" width="20.140625" style="2565" customWidth="1"/>
    <col min="2054" max="2054" width="19.28515625" style="2565" customWidth="1"/>
    <col min="2055" max="2304" width="9.140625" style="2565"/>
    <col min="2305" max="2305" width="24.140625" style="2565" customWidth="1"/>
    <col min="2306" max="2306" width="40.85546875" style="2565" customWidth="1"/>
    <col min="2307" max="2307" width="20.5703125" style="2565" customWidth="1"/>
    <col min="2308" max="2308" width="19.5703125" style="2565" customWidth="1"/>
    <col min="2309" max="2309" width="20.140625" style="2565" customWidth="1"/>
    <col min="2310" max="2310" width="19.28515625" style="2565" customWidth="1"/>
    <col min="2311" max="2560" width="9.140625" style="2565"/>
    <col min="2561" max="2561" width="24.140625" style="2565" customWidth="1"/>
    <col min="2562" max="2562" width="40.85546875" style="2565" customWidth="1"/>
    <col min="2563" max="2563" width="20.5703125" style="2565" customWidth="1"/>
    <col min="2564" max="2564" width="19.5703125" style="2565" customWidth="1"/>
    <col min="2565" max="2565" width="20.140625" style="2565" customWidth="1"/>
    <col min="2566" max="2566" width="19.28515625" style="2565" customWidth="1"/>
    <col min="2567" max="2816" width="9.140625" style="2565"/>
    <col min="2817" max="2817" width="24.140625" style="2565" customWidth="1"/>
    <col min="2818" max="2818" width="40.85546875" style="2565" customWidth="1"/>
    <col min="2819" max="2819" width="20.5703125" style="2565" customWidth="1"/>
    <col min="2820" max="2820" width="19.5703125" style="2565" customWidth="1"/>
    <col min="2821" max="2821" width="20.140625" style="2565" customWidth="1"/>
    <col min="2822" max="2822" width="19.28515625" style="2565" customWidth="1"/>
    <col min="2823" max="3072" width="9.140625" style="2565"/>
    <col min="3073" max="3073" width="24.140625" style="2565" customWidth="1"/>
    <col min="3074" max="3074" width="40.85546875" style="2565" customWidth="1"/>
    <col min="3075" max="3075" width="20.5703125" style="2565" customWidth="1"/>
    <col min="3076" max="3076" width="19.5703125" style="2565" customWidth="1"/>
    <col min="3077" max="3077" width="20.140625" style="2565" customWidth="1"/>
    <col min="3078" max="3078" width="19.28515625" style="2565" customWidth="1"/>
    <col min="3079" max="3328" width="9.140625" style="2565"/>
    <col min="3329" max="3329" width="24.140625" style="2565" customWidth="1"/>
    <col min="3330" max="3330" width="40.85546875" style="2565" customWidth="1"/>
    <col min="3331" max="3331" width="20.5703125" style="2565" customWidth="1"/>
    <col min="3332" max="3332" width="19.5703125" style="2565" customWidth="1"/>
    <col min="3333" max="3333" width="20.140625" style="2565" customWidth="1"/>
    <col min="3334" max="3334" width="19.28515625" style="2565" customWidth="1"/>
    <col min="3335" max="3584" width="9.140625" style="2565"/>
    <col min="3585" max="3585" width="24.140625" style="2565" customWidth="1"/>
    <col min="3586" max="3586" width="40.85546875" style="2565" customWidth="1"/>
    <col min="3587" max="3587" width="20.5703125" style="2565" customWidth="1"/>
    <col min="3588" max="3588" width="19.5703125" style="2565" customWidth="1"/>
    <col min="3589" max="3589" width="20.140625" style="2565" customWidth="1"/>
    <col min="3590" max="3590" width="19.28515625" style="2565" customWidth="1"/>
    <col min="3591" max="3840" width="9.140625" style="2565"/>
    <col min="3841" max="3841" width="24.140625" style="2565" customWidth="1"/>
    <col min="3842" max="3842" width="40.85546875" style="2565" customWidth="1"/>
    <col min="3843" max="3843" width="20.5703125" style="2565" customWidth="1"/>
    <col min="3844" max="3844" width="19.5703125" style="2565" customWidth="1"/>
    <col min="3845" max="3845" width="20.140625" style="2565" customWidth="1"/>
    <col min="3846" max="3846" width="19.28515625" style="2565" customWidth="1"/>
    <col min="3847" max="4096" width="9.140625" style="2565"/>
    <col min="4097" max="4097" width="24.140625" style="2565" customWidth="1"/>
    <col min="4098" max="4098" width="40.85546875" style="2565" customWidth="1"/>
    <col min="4099" max="4099" width="20.5703125" style="2565" customWidth="1"/>
    <col min="4100" max="4100" width="19.5703125" style="2565" customWidth="1"/>
    <col min="4101" max="4101" width="20.140625" style="2565" customWidth="1"/>
    <col min="4102" max="4102" width="19.28515625" style="2565" customWidth="1"/>
    <col min="4103" max="4352" width="9.140625" style="2565"/>
    <col min="4353" max="4353" width="24.140625" style="2565" customWidth="1"/>
    <col min="4354" max="4354" width="40.85546875" style="2565" customWidth="1"/>
    <col min="4355" max="4355" width="20.5703125" style="2565" customWidth="1"/>
    <col min="4356" max="4356" width="19.5703125" style="2565" customWidth="1"/>
    <col min="4357" max="4357" width="20.140625" style="2565" customWidth="1"/>
    <col min="4358" max="4358" width="19.28515625" style="2565" customWidth="1"/>
    <col min="4359" max="4608" width="9.140625" style="2565"/>
    <col min="4609" max="4609" width="24.140625" style="2565" customWidth="1"/>
    <col min="4610" max="4610" width="40.85546875" style="2565" customWidth="1"/>
    <col min="4611" max="4611" width="20.5703125" style="2565" customWidth="1"/>
    <col min="4612" max="4612" width="19.5703125" style="2565" customWidth="1"/>
    <col min="4613" max="4613" width="20.140625" style="2565" customWidth="1"/>
    <col min="4614" max="4614" width="19.28515625" style="2565" customWidth="1"/>
    <col min="4615" max="4864" width="9.140625" style="2565"/>
    <col min="4865" max="4865" width="24.140625" style="2565" customWidth="1"/>
    <col min="4866" max="4866" width="40.85546875" style="2565" customWidth="1"/>
    <col min="4867" max="4867" width="20.5703125" style="2565" customWidth="1"/>
    <col min="4868" max="4868" width="19.5703125" style="2565" customWidth="1"/>
    <col min="4869" max="4869" width="20.140625" style="2565" customWidth="1"/>
    <col min="4870" max="4870" width="19.28515625" style="2565" customWidth="1"/>
    <col min="4871" max="5120" width="9.140625" style="2565"/>
    <col min="5121" max="5121" width="24.140625" style="2565" customWidth="1"/>
    <col min="5122" max="5122" width="40.85546875" style="2565" customWidth="1"/>
    <col min="5123" max="5123" width="20.5703125" style="2565" customWidth="1"/>
    <col min="5124" max="5124" width="19.5703125" style="2565" customWidth="1"/>
    <col min="5125" max="5125" width="20.140625" style="2565" customWidth="1"/>
    <col min="5126" max="5126" width="19.28515625" style="2565" customWidth="1"/>
    <col min="5127" max="5376" width="9.140625" style="2565"/>
    <col min="5377" max="5377" width="24.140625" style="2565" customWidth="1"/>
    <col min="5378" max="5378" width="40.85546875" style="2565" customWidth="1"/>
    <col min="5379" max="5379" width="20.5703125" style="2565" customWidth="1"/>
    <col min="5380" max="5380" width="19.5703125" style="2565" customWidth="1"/>
    <col min="5381" max="5381" width="20.140625" style="2565" customWidth="1"/>
    <col min="5382" max="5382" width="19.28515625" style="2565" customWidth="1"/>
    <col min="5383" max="5632" width="9.140625" style="2565"/>
    <col min="5633" max="5633" width="24.140625" style="2565" customWidth="1"/>
    <col min="5634" max="5634" width="40.85546875" style="2565" customWidth="1"/>
    <col min="5635" max="5635" width="20.5703125" style="2565" customWidth="1"/>
    <col min="5636" max="5636" width="19.5703125" style="2565" customWidth="1"/>
    <col min="5637" max="5637" width="20.140625" style="2565" customWidth="1"/>
    <col min="5638" max="5638" width="19.28515625" style="2565" customWidth="1"/>
    <col min="5639" max="5888" width="9.140625" style="2565"/>
    <col min="5889" max="5889" width="24.140625" style="2565" customWidth="1"/>
    <col min="5890" max="5890" width="40.85546875" style="2565" customWidth="1"/>
    <col min="5891" max="5891" width="20.5703125" style="2565" customWidth="1"/>
    <col min="5892" max="5892" width="19.5703125" style="2565" customWidth="1"/>
    <col min="5893" max="5893" width="20.140625" style="2565" customWidth="1"/>
    <col min="5894" max="5894" width="19.28515625" style="2565" customWidth="1"/>
    <col min="5895" max="6144" width="9.140625" style="2565"/>
    <col min="6145" max="6145" width="24.140625" style="2565" customWidth="1"/>
    <col min="6146" max="6146" width="40.85546875" style="2565" customWidth="1"/>
    <col min="6147" max="6147" width="20.5703125" style="2565" customWidth="1"/>
    <col min="6148" max="6148" width="19.5703125" style="2565" customWidth="1"/>
    <col min="6149" max="6149" width="20.140625" style="2565" customWidth="1"/>
    <col min="6150" max="6150" width="19.28515625" style="2565" customWidth="1"/>
    <col min="6151" max="6400" width="9.140625" style="2565"/>
    <col min="6401" max="6401" width="24.140625" style="2565" customWidth="1"/>
    <col min="6402" max="6402" width="40.85546875" style="2565" customWidth="1"/>
    <col min="6403" max="6403" width="20.5703125" style="2565" customWidth="1"/>
    <col min="6404" max="6404" width="19.5703125" style="2565" customWidth="1"/>
    <col min="6405" max="6405" width="20.140625" style="2565" customWidth="1"/>
    <col min="6406" max="6406" width="19.28515625" style="2565" customWidth="1"/>
    <col min="6407" max="6656" width="9.140625" style="2565"/>
    <col min="6657" max="6657" width="24.140625" style="2565" customWidth="1"/>
    <col min="6658" max="6658" width="40.85546875" style="2565" customWidth="1"/>
    <col min="6659" max="6659" width="20.5703125" style="2565" customWidth="1"/>
    <col min="6660" max="6660" width="19.5703125" style="2565" customWidth="1"/>
    <col min="6661" max="6661" width="20.140625" style="2565" customWidth="1"/>
    <col min="6662" max="6662" width="19.28515625" style="2565" customWidth="1"/>
    <col min="6663" max="6912" width="9.140625" style="2565"/>
    <col min="6913" max="6913" width="24.140625" style="2565" customWidth="1"/>
    <col min="6914" max="6914" width="40.85546875" style="2565" customWidth="1"/>
    <col min="6915" max="6915" width="20.5703125" style="2565" customWidth="1"/>
    <col min="6916" max="6916" width="19.5703125" style="2565" customWidth="1"/>
    <col min="6917" max="6917" width="20.140625" style="2565" customWidth="1"/>
    <col min="6918" max="6918" width="19.28515625" style="2565" customWidth="1"/>
    <col min="6919" max="7168" width="9.140625" style="2565"/>
    <col min="7169" max="7169" width="24.140625" style="2565" customWidth="1"/>
    <col min="7170" max="7170" width="40.85546875" style="2565" customWidth="1"/>
    <col min="7171" max="7171" width="20.5703125" style="2565" customWidth="1"/>
    <col min="7172" max="7172" width="19.5703125" style="2565" customWidth="1"/>
    <col min="7173" max="7173" width="20.140625" style="2565" customWidth="1"/>
    <col min="7174" max="7174" width="19.28515625" style="2565" customWidth="1"/>
    <col min="7175" max="7424" width="9.140625" style="2565"/>
    <col min="7425" max="7425" width="24.140625" style="2565" customWidth="1"/>
    <col min="7426" max="7426" width="40.85546875" style="2565" customWidth="1"/>
    <col min="7427" max="7427" width="20.5703125" style="2565" customWidth="1"/>
    <col min="7428" max="7428" width="19.5703125" style="2565" customWidth="1"/>
    <col min="7429" max="7429" width="20.140625" style="2565" customWidth="1"/>
    <col min="7430" max="7430" width="19.28515625" style="2565" customWidth="1"/>
    <col min="7431" max="7680" width="9.140625" style="2565"/>
    <col min="7681" max="7681" width="24.140625" style="2565" customWidth="1"/>
    <col min="7682" max="7682" width="40.85546875" style="2565" customWidth="1"/>
    <col min="7683" max="7683" width="20.5703125" style="2565" customWidth="1"/>
    <col min="7684" max="7684" width="19.5703125" style="2565" customWidth="1"/>
    <col min="7685" max="7685" width="20.140625" style="2565" customWidth="1"/>
    <col min="7686" max="7686" width="19.28515625" style="2565" customWidth="1"/>
    <col min="7687" max="7936" width="9.140625" style="2565"/>
    <col min="7937" max="7937" width="24.140625" style="2565" customWidth="1"/>
    <col min="7938" max="7938" width="40.85546875" style="2565" customWidth="1"/>
    <col min="7939" max="7939" width="20.5703125" style="2565" customWidth="1"/>
    <col min="7940" max="7940" width="19.5703125" style="2565" customWidth="1"/>
    <col min="7941" max="7941" width="20.140625" style="2565" customWidth="1"/>
    <col min="7942" max="7942" width="19.28515625" style="2565" customWidth="1"/>
    <col min="7943" max="8192" width="9.140625" style="2565"/>
    <col min="8193" max="8193" width="24.140625" style="2565" customWidth="1"/>
    <col min="8194" max="8194" width="40.85546875" style="2565" customWidth="1"/>
    <col min="8195" max="8195" width="20.5703125" style="2565" customWidth="1"/>
    <col min="8196" max="8196" width="19.5703125" style="2565" customWidth="1"/>
    <col min="8197" max="8197" width="20.140625" style="2565" customWidth="1"/>
    <col min="8198" max="8198" width="19.28515625" style="2565" customWidth="1"/>
    <col min="8199" max="8448" width="9.140625" style="2565"/>
    <col min="8449" max="8449" width="24.140625" style="2565" customWidth="1"/>
    <col min="8450" max="8450" width="40.85546875" style="2565" customWidth="1"/>
    <col min="8451" max="8451" width="20.5703125" style="2565" customWidth="1"/>
    <col min="8452" max="8452" width="19.5703125" style="2565" customWidth="1"/>
    <col min="8453" max="8453" width="20.140625" style="2565" customWidth="1"/>
    <col min="8454" max="8454" width="19.28515625" style="2565" customWidth="1"/>
    <col min="8455" max="8704" width="9.140625" style="2565"/>
    <col min="8705" max="8705" width="24.140625" style="2565" customWidth="1"/>
    <col min="8706" max="8706" width="40.85546875" style="2565" customWidth="1"/>
    <col min="8707" max="8707" width="20.5703125" style="2565" customWidth="1"/>
    <col min="8708" max="8708" width="19.5703125" style="2565" customWidth="1"/>
    <col min="8709" max="8709" width="20.140625" style="2565" customWidth="1"/>
    <col min="8710" max="8710" width="19.28515625" style="2565" customWidth="1"/>
    <col min="8711" max="8960" width="9.140625" style="2565"/>
    <col min="8961" max="8961" width="24.140625" style="2565" customWidth="1"/>
    <col min="8962" max="8962" width="40.85546875" style="2565" customWidth="1"/>
    <col min="8963" max="8963" width="20.5703125" style="2565" customWidth="1"/>
    <col min="8964" max="8964" width="19.5703125" style="2565" customWidth="1"/>
    <col min="8965" max="8965" width="20.140625" style="2565" customWidth="1"/>
    <col min="8966" max="8966" width="19.28515625" style="2565" customWidth="1"/>
    <col min="8967" max="9216" width="9.140625" style="2565"/>
    <col min="9217" max="9217" width="24.140625" style="2565" customWidth="1"/>
    <col min="9218" max="9218" width="40.85546875" style="2565" customWidth="1"/>
    <col min="9219" max="9219" width="20.5703125" style="2565" customWidth="1"/>
    <col min="9220" max="9220" width="19.5703125" style="2565" customWidth="1"/>
    <col min="9221" max="9221" width="20.140625" style="2565" customWidth="1"/>
    <col min="9222" max="9222" width="19.28515625" style="2565" customWidth="1"/>
    <col min="9223" max="9472" width="9.140625" style="2565"/>
    <col min="9473" max="9473" width="24.140625" style="2565" customWidth="1"/>
    <col min="9474" max="9474" width="40.85546875" style="2565" customWidth="1"/>
    <col min="9475" max="9475" width="20.5703125" style="2565" customWidth="1"/>
    <col min="9476" max="9476" width="19.5703125" style="2565" customWidth="1"/>
    <col min="9477" max="9477" width="20.140625" style="2565" customWidth="1"/>
    <col min="9478" max="9478" width="19.28515625" style="2565" customWidth="1"/>
    <col min="9479" max="9728" width="9.140625" style="2565"/>
    <col min="9729" max="9729" width="24.140625" style="2565" customWidth="1"/>
    <col min="9730" max="9730" width="40.85546875" style="2565" customWidth="1"/>
    <col min="9731" max="9731" width="20.5703125" style="2565" customWidth="1"/>
    <col min="9732" max="9732" width="19.5703125" style="2565" customWidth="1"/>
    <col min="9733" max="9733" width="20.140625" style="2565" customWidth="1"/>
    <col min="9734" max="9734" width="19.28515625" style="2565" customWidth="1"/>
    <col min="9735" max="9984" width="9.140625" style="2565"/>
    <col min="9985" max="9985" width="24.140625" style="2565" customWidth="1"/>
    <col min="9986" max="9986" width="40.85546875" style="2565" customWidth="1"/>
    <col min="9987" max="9987" width="20.5703125" style="2565" customWidth="1"/>
    <col min="9988" max="9988" width="19.5703125" style="2565" customWidth="1"/>
    <col min="9989" max="9989" width="20.140625" style="2565" customWidth="1"/>
    <col min="9990" max="9990" width="19.28515625" style="2565" customWidth="1"/>
    <col min="9991" max="10240" width="9.140625" style="2565"/>
    <col min="10241" max="10241" width="24.140625" style="2565" customWidth="1"/>
    <col min="10242" max="10242" width="40.85546875" style="2565" customWidth="1"/>
    <col min="10243" max="10243" width="20.5703125" style="2565" customWidth="1"/>
    <col min="10244" max="10244" width="19.5703125" style="2565" customWidth="1"/>
    <col min="10245" max="10245" width="20.140625" style="2565" customWidth="1"/>
    <col min="10246" max="10246" width="19.28515625" style="2565" customWidth="1"/>
    <col min="10247" max="10496" width="9.140625" style="2565"/>
    <col min="10497" max="10497" width="24.140625" style="2565" customWidth="1"/>
    <col min="10498" max="10498" width="40.85546875" style="2565" customWidth="1"/>
    <col min="10499" max="10499" width="20.5703125" style="2565" customWidth="1"/>
    <col min="10500" max="10500" width="19.5703125" style="2565" customWidth="1"/>
    <col min="10501" max="10501" width="20.140625" style="2565" customWidth="1"/>
    <col min="10502" max="10502" width="19.28515625" style="2565" customWidth="1"/>
    <col min="10503" max="10752" width="9.140625" style="2565"/>
    <col min="10753" max="10753" width="24.140625" style="2565" customWidth="1"/>
    <col min="10754" max="10754" width="40.85546875" style="2565" customWidth="1"/>
    <col min="10755" max="10755" width="20.5703125" style="2565" customWidth="1"/>
    <col min="10756" max="10756" width="19.5703125" style="2565" customWidth="1"/>
    <col min="10757" max="10757" width="20.140625" style="2565" customWidth="1"/>
    <col min="10758" max="10758" width="19.28515625" style="2565" customWidth="1"/>
    <col min="10759" max="11008" width="9.140625" style="2565"/>
    <col min="11009" max="11009" width="24.140625" style="2565" customWidth="1"/>
    <col min="11010" max="11010" width="40.85546875" style="2565" customWidth="1"/>
    <col min="11011" max="11011" width="20.5703125" style="2565" customWidth="1"/>
    <col min="11012" max="11012" width="19.5703125" style="2565" customWidth="1"/>
    <col min="11013" max="11013" width="20.140625" style="2565" customWidth="1"/>
    <col min="11014" max="11014" width="19.28515625" style="2565" customWidth="1"/>
    <col min="11015" max="11264" width="9.140625" style="2565"/>
    <col min="11265" max="11265" width="24.140625" style="2565" customWidth="1"/>
    <col min="11266" max="11266" width="40.85546875" style="2565" customWidth="1"/>
    <col min="11267" max="11267" width="20.5703125" style="2565" customWidth="1"/>
    <col min="11268" max="11268" width="19.5703125" style="2565" customWidth="1"/>
    <col min="11269" max="11269" width="20.140625" style="2565" customWidth="1"/>
    <col min="11270" max="11270" width="19.28515625" style="2565" customWidth="1"/>
    <col min="11271" max="11520" width="9.140625" style="2565"/>
    <col min="11521" max="11521" width="24.140625" style="2565" customWidth="1"/>
    <col min="11522" max="11522" width="40.85546875" style="2565" customWidth="1"/>
    <col min="11523" max="11523" width="20.5703125" style="2565" customWidth="1"/>
    <col min="11524" max="11524" width="19.5703125" style="2565" customWidth="1"/>
    <col min="11525" max="11525" width="20.140625" style="2565" customWidth="1"/>
    <col min="11526" max="11526" width="19.28515625" style="2565" customWidth="1"/>
    <col min="11527" max="11776" width="9.140625" style="2565"/>
    <col min="11777" max="11777" width="24.140625" style="2565" customWidth="1"/>
    <col min="11778" max="11778" width="40.85546875" style="2565" customWidth="1"/>
    <col min="11779" max="11779" width="20.5703125" style="2565" customWidth="1"/>
    <col min="11780" max="11780" width="19.5703125" style="2565" customWidth="1"/>
    <col min="11781" max="11781" width="20.140625" style="2565" customWidth="1"/>
    <col min="11782" max="11782" width="19.28515625" style="2565" customWidth="1"/>
    <col min="11783" max="12032" width="9.140625" style="2565"/>
    <col min="12033" max="12033" width="24.140625" style="2565" customWidth="1"/>
    <col min="12034" max="12034" width="40.85546875" style="2565" customWidth="1"/>
    <col min="12035" max="12035" width="20.5703125" style="2565" customWidth="1"/>
    <col min="12036" max="12036" width="19.5703125" style="2565" customWidth="1"/>
    <col min="12037" max="12037" width="20.140625" style="2565" customWidth="1"/>
    <col min="12038" max="12038" width="19.28515625" style="2565" customWidth="1"/>
    <col min="12039" max="12288" width="9.140625" style="2565"/>
    <col min="12289" max="12289" width="24.140625" style="2565" customWidth="1"/>
    <col min="12290" max="12290" width="40.85546875" style="2565" customWidth="1"/>
    <col min="12291" max="12291" width="20.5703125" style="2565" customWidth="1"/>
    <col min="12292" max="12292" width="19.5703125" style="2565" customWidth="1"/>
    <col min="12293" max="12293" width="20.140625" style="2565" customWidth="1"/>
    <col min="12294" max="12294" width="19.28515625" style="2565" customWidth="1"/>
    <col min="12295" max="12544" width="9.140625" style="2565"/>
    <col min="12545" max="12545" width="24.140625" style="2565" customWidth="1"/>
    <col min="12546" max="12546" width="40.85546875" style="2565" customWidth="1"/>
    <col min="12547" max="12547" width="20.5703125" style="2565" customWidth="1"/>
    <col min="12548" max="12548" width="19.5703125" style="2565" customWidth="1"/>
    <col min="12549" max="12549" width="20.140625" style="2565" customWidth="1"/>
    <col min="12550" max="12550" width="19.28515625" style="2565" customWidth="1"/>
    <col min="12551" max="12800" width="9.140625" style="2565"/>
    <col min="12801" max="12801" width="24.140625" style="2565" customWidth="1"/>
    <col min="12802" max="12802" width="40.85546875" style="2565" customWidth="1"/>
    <col min="12803" max="12803" width="20.5703125" style="2565" customWidth="1"/>
    <col min="12804" max="12804" width="19.5703125" style="2565" customWidth="1"/>
    <col min="12805" max="12805" width="20.140625" style="2565" customWidth="1"/>
    <col min="12806" max="12806" width="19.28515625" style="2565" customWidth="1"/>
    <col min="12807" max="13056" width="9.140625" style="2565"/>
    <col min="13057" max="13057" width="24.140625" style="2565" customWidth="1"/>
    <col min="13058" max="13058" width="40.85546875" style="2565" customWidth="1"/>
    <col min="13059" max="13059" width="20.5703125" style="2565" customWidth="1"/>
    <col min="13060" max="13060" width="19.5703125" style="2565" customWidth="1"/>
    <col min="13061" max="13061" width="20.140625" style="2565" customWidth="1"/>
    <col min="13062" max="13062" width="19.28515625" style="2565" customWidth="1"/>
    <col min="13063" max="13312" width="9.140625" style="2565"/>
    <col min="13313" max="13313" width="24.140625" style="2565" customWidth="1"/>
    <col min="13314" max="13314" width="40.85546875" style="2565" customWidth="1"/>
    <col min="13315" max="13315" width="20.5703125" style="2565" customWidth="1"/>
    <col min="13316" max="13316" width="19.5703125" style="2565" customWidth="1"/>
    <col min="13317" max="13317" width="20.140625" style="2565" customWidth="1"/>
    <col min="13318" max="13318" width="19.28515625" style="2565" customWidth="1"/>
    <col min="13319" max="13568" width="9.140625" style="2565"/>
    <col min="13569" max="13569" width="24.140625" style="2565" customWidth="1"/>
    <col min="13570" max="13570" width="40.85546875" style="2565" customWidth="1"/>
    <col min="13571" max="13571" width="20.5703125" style="2565" customWidth="1"/>
    <col min="13572" max="13572" width="19.5703125" style="2565" customWidth="1"/>
    <col min="13573" max="13573" width="20.140625" style="2565" customWidth="1"/>
    <col min="13574" max="13574" width="19.28515625" style="2565" customWidth="1"/>
    <col min="13575" max="13824" width="9.140625" style="2565"/>
    <col min="13825" max="13825" width="24.140625" style="2565" customWidth="1"/>
    <col min="13826" max="13826" width="40.85546875" style="2565" customWidth="1"/>
    <col min="13827" max="13827" width="20.5703125" style="2565" customWidth="1"/>
    <col min="13828" max="13828" width="19.5703125" style="2565" customWidth="1"/>
    <col min="13829" max="13829" width="20.140625" style="2565" customWidth="1"/>
    <col min="13830" max="13830" width="19.28515625" style="2565" customWidth="1"/>
    <col min="13831" max="14080" width="9.140625" style="2565"/>
    <col min="14081" max="14081" width="24.140625" style="2565" customWidth="1"/>
    <col min="14082" max="14082" width="40.85546875" style="2565" customWidth="1"/>
    <col min="14083" max="14083" width="20.5703125" style="2565" customWidth="1"/>
    <col min="14084" max="14084" width="19.5703125" style="2565" customWidth="1"/>
    <col min="14085" max="14085" width="20.140625" style="2565" customWidth="1"/>
    <col min="14086" max="14086" width="19.28515625" style="2565" customWidth="1"/>
    <col min="14087" max="14336" width="9.140625" style="2565"/>
    <col min="14337" max="14337" width="24.140625" style="2565" customWidth="1"/>
    <col min="14338" max="14338" width="40.85546875" style="2565" customWidth="1"/>
    <col min="14339" max="14339" width="20.5703125" style="2565" customWidth="1"/>
    <col min="14340" max="14340" width="19.5703125" style="2565" customWidth="1"/>
    <col min="14341" max="14341" width="20.140625" style="2565" customWidth="1"/>
    <col min="14342" max="14342" width="19.28515625" style="2565" customWidth="1"/>
    <col min="14343" max="14592" width="9.140625" style="2565"/>
    <col min="14593" max="14593" width="24.140625" style="2565" customWidth="1"/>
    <col min="14594" max="14594" width="40.85546875" style="2565" customWidth="1"/>
    <col min="14595" max="14595" width="20.5703125" style="2565" customWidth="1"/>
    <col min="14596" max="14596" width="19.5703125" style="2565" customWidth="1"/>
    <col min="14597" max="14597" width="20.140625" style="2565" customWidth="1"/>
    <col min="14598" max="14598" width="19.28515625" style="2565" customWidth="1"/>
    <col min="14599" max="14848" width="9.140625" style="2565"/>
    <col min="14849" max="14849" width="24.140625" style="2565" customWidth="1"/>
    <col min="14850" max="14850" width="40.85546875" style="2565" customWidth="1"/>
    <col min="14851" max="14851" width="20.5703125" style="2565" customWidth="1"/>
    <col min="14852" max="14852" width="19.5703125" style="2565" customWidth="1"/>
    <col min="14853" max="14853" width="20.140625" style="2565" customWidth="1"/>
    <col min="14854" max="14854" width="19.28515625" style="2565" customWidth="1"/>
    <col min="14855" max="15104" width="9.140625" style="2565"/>
    <col min="15105" max="15105" width="24.140625" style="2565" customWidth="1"/>
    <col min="15106" max="15106" width="40.85546875" style="2565" customWidth="1"/>
    <col min="15107" max="15107" width="20.5703125" style="2565" customWidth="1"/>
    <col min="15108" max="15108" width="19.5703125" style="2565" customWidth="1"/>
    <col min="15109" max="15109" width="20.140625" style="2565" customWidth="1"/>
    <col min="15110" max="15110" width="19.28515625" style="2565" customWidth="1"/>
    <col min="15111" max="15360" width="9.140625" style="2565"/>
    <col min="15361" max="15361" width="24.140625" style="2565" customWidth="1"/>
    <col min="15362" max="15362" width="40.85546875" style="2565" customWidth="1"/>
    <col min="15363" max="15363" width="20.5703125" style="2565" customWidth="1"/>
    <col min="15364" max="15364" width="19.5703125" style="2565" customWidth="1"/>
    <col min="15365" max="15365" width="20.140625" style="2565" customWidth="1"/>
    <col min="15366" max="15366" width="19.28515625" style="2565" customWidth="1"/>
    <col min="15367" max="15616" width="9.140625" style="2565"/>
    <col min="15617" max="15617" width="24.140625" style="2565" customWidth="1"/>
    <col min="15618" max="15618" width="40.85546875" style="2565" customWidth="1"/>
    <col min="15619" max="15619" width="20.5703125" style="2565" customWidth="1"/>
    <col min="15620" max="15620" width="19.5703125" style="2565" customWidth="1"/>
    <col min="15621" max="15621" width="20.140625" style="2565" customWidth="1"/>
    <col min="15622" max="15622" width="19.28515625" style="2565" customWidth="1"/>
    <col min="15623" max="15872" width="9.140625" style="2565"/>
    <col min="15873" max="15873" width="24.140625" style="2565" customWidth="1"/>
    <col min="15874" max="15874" width="40.85546875" style="2565" customWidth="1"/>
    <col min="15875" max="15875" width="20.5703125" style="2565" customWidth="1"/>
    <col min="15876" max="15876" width="19.5703125" style="2565" customWidth="1"/>
    <col min="15877" max="15877" width="20.140625" style="2565" customWidth="1"/>
    <col min="15878" max="15878" width="19.28515625" style="2565" customWidth="1"/>
    <col min="15879" max="16128" width="9.140625" style="2565"/>
    <col min="16129" max="16129" width="24.140625" style="2565" customWidth="1"/>
    <col min="16130" max="16130" width="40.85546875" style="2565" customWidth="1"/>
    <col min="16131" max="16131" width="20.5703125" style="2565" customWidth="1"/>
    <col min="16132" max="16132" width="19.5703125" style="2565" customWidth="1"/>
    <col min="16133" max="16133" width="20.140625" style="2565" customWidth="1"/>
    <col min="16134" max="16134" width="19.28515625" style="2565" customWidth="1"/>
    <col min="16135" max="16384" width="9.140625" style="2565"/>
  </cols>
  <sheetData>
    <row r="1" spans="1:7" s="152" customFormat="1" ht="13.5" thickBot="1">
      <c r="A1" s="1" t="s">
        <v>0</v>
      </c>
      <c r="F1" s="474" t="s">
        <v>1</v>
      </c>
      <c r="G1" s="2565"/>
    </row>
    <row r="2" spans="1:7" ht="20.25" customHeight="1" thickTop="1" thickBot="1">
      <c r="A2" s="7129" t="s">
        <v>2437</v>
      </c>
      <c r="B2" s="7130"/>
      <c r="C2" s="7130"/>
      <c r="D2" s="7130"/>
      <c r="E2" s="7130"/>
      <c r="F2" s="7131"/>
    </row>
    <row r="3" spans="1:7" ht="44.25" customHeight="1" thickBot="1">
      <c r="A3" s="7136" t="s">
        <v>2260</v>
      </c>
      <c r="B3" s="7137"/>
      <c r="C3" s="7137"/>
      <c r="D3" s="7137"/>
      <c r="E3" s="7137"/>
      <c r="F3" s="7138"/>
    </row>
    <row r="4" spans="1:7" ht="48" customHeight="1" thickBot="1">
      <c r="A4" s="2566" t="s">
        <v>2203</v>
      </c>
      <c r="B4" s="2567" t="s">
        <v>2204</v>
      </c>
      <c r="C4" s="2568" t="s">
        <v>1536</v>
      </c>
      <c r="D4" s="2568" t="s">
        <v>2205</v>
      </c>
      <c r="E4" s="2568" t="s">
        <v>2206</v>
      </c>
      <c r="F4" s="2569" t="s">
        <v>2207</v>
      </c>
    </row>
    <row r="5" spans="1:7" ht="15.95" customHeight="1">
      <c r="A5" s="2579" t="s">
        <v>2261</v>
      </c>
      <c r="B5" s="2571" t="s">
        <v>2262</v>
      </c>
      <c r="C5" s="2571" t="s">
        <v>2232</v>
      </c>
      <c r="D5" s="2571" t="s">
        <v>2263</v>
      </c>
      <c r="E5" s="2571" t="s">
        <v>2212</v>
      </c>
      <c r="F5" s="2572" t="s">
        <v>2213</v>
      </c>
    </row>
    <row r="6" spans="1:7" ht="15.95" customHeight="1">
      <c r="A6" s="2580" t="s">
        <v>2261</v>
      </c>
      <c r="B6" s="2574" t="s">
        <v>2233</v>
      </c>
      <c r="C6" s="2574" t="s">
        <v>2218</v>
      </c>
      <c r="D6" s="2574" t="s">
        <v>2263</v>
      </c>
      <c r="E6" s="2574" t="s">
        <v>2212</v>
      </c>
      <c r="F6" s="2575" t="s">
        <v>2213</v>
      </c>
    </row>
    <row r="7" spans="1:7" ht="15.95" customHeight="1">
      <c r="A7" s="2580" t="s">
        <v>2261</v>
      </c>
      <c r="B7" s="2574" t="s">
        <v>2234</v>
      </c>
      <c r="C7" s="2574" t="s">
        <v>2218</v>
      </c>
      <c r="D7" s="2574" t="s">
        <v>2263</v>
      </c>
      <c r="E7" s="2574" t="s">
        <v>2212</v>
      </c>
      <c r="F7" s="2575" t="s">
        <v>2213</v>
      </c>
    </row>
    <row r="8" spans="1:7" ht="15.95" customHeight="1">
      <c r="A8" s="2580" t="s">
        <v>2261</v>
      </c>
      <c r="B8" s="2574" t="s">
        <v>2235</v>
      </c>
      <c r="C8" s="2574" t="s">
        <v>2218</v>
      </c>
      <c r="D8" s="2574" t="s">
        <v>2263</v>
      </c>
      <c r="E8" s="2574" t="s">
        <v>2212</v>
      </c>
      <c r="F8" s="2575" t="s">
        <v>2213</v>
      </c>
    </row>
    <row r="9" spans="1:7" ht="15.95" customHeight="1">
      <c r="A9" s="2580" t="s">
        <v>2261</v>
      </c>
      <c r="B9" s="2574" t="s">
        <v>2243</v>
      </c>
      <c r="C9" s="2574"/>
      <c r="D9" s="2574" t="s">
        <v>2263</v>
      </c>
      <c r="E9" s="2574" t="s">
        <v>2212</v>
      </c>
      <c r="F9" s="2575" t="s">
        <v>2213</v>
      </c>
    </row>
    <row r="10" spans="1:7" ht="15.95" customHeight="1">
      <c r="A10" s="2580" t="s">
        <v>2261</v>
      </c>
      <c r="B10" s="2574" t="s">
        <v>2264</v>
      </c>
      <c r="C10" s="2574" t="s">
        <v>2229</v>
      </c>
      <c r="D10" s="2574" t="s">
        <v>2263</v>
      </c>
      <c r="E10" s="2574" t="s">
        <v>2212</v>
      </c>
      <c r="F10" s="2575" t="s">
        <v>2213</v>
      </c>
    </row>
    <row r="11" spans="1:7" ht="15.95" customHeight="1">
      <c r="A11" s="2581" t="s">
        <v>2208</v>
      </c>
      <c r="B11" s="2574" t="s">
        <v>2209</v>
      </c>
      <c r="C11" s="2574" t="s">
        <v>2210</v>
      </c>
      <c r="D11" s="2574" t="s">
        <v>2263</v>
      </c>
      <c r="E11" s="2574" t="s">
        <v>2212</v>
      </c>
      <c r="F11" s="2575" t="s">
        <v>2213</v>
      </c>
    </row>
    <row r="12" spans="1:7" ht="15.95" customHeight="1">
      <c r="A12" s="2581" t="s">
        <v>2214</v>
      </c>
      <c r="B12" s="2574" t="s">
        <v>2209</v>
      </c>
      <c r="C12" s="2574" t="s">
        <v>2216</v>
      </c>
      <c r="D12" s="2574" t="s">
        <v>2263</v>
      </c>
      <c r="E12" s="2574" t="s">
        <v>2212</v>
      </c>
      <c r="F12" s="2575" t="s">
        <v>2213</v>
      </c>
    </row>
    <row r="13" spans="1:7" ht="15.95" customHeight="1">
      <c r="A13" s="2581" t="s">
        <v>2214</v>
      </c>
      <c r="B13" s="2574" t="s">
        <v>2217</v>
      </c>
      <c r="C13" s="2574" t="s">
        <v>2218</v>
      </c>
      <c r="D13" s="2574" t="s">
        <v>2263</v>
      </c>
      <c r="E13" s="2574" t="s">
        <v>2212</v>
      </c>
      <c r="F13" s="2575" t="s">
        <v>2213</v>
      </c>
    </row>
    <row r="14" spans="1:7" ht="15.95" customHeight="1">
      <c r="A14" s="2581" t="s">
        <v>2219</v>
      </c>
      <c r="B14" s="2574" t="s">
        <v>2209</v>
      </c>
      <c r="C14" s="2574" t="s">
        <v>2216</v>
      </c>
      <c r="D14" s="2574" t="s">
        <v>2263</v>
      </c>
      <c r="E14" s="2574" t="s">
        <v>2212</v>
      </c>
      <c r="F14" s="2575" t="s">
        <v>2213</v>
      </c>
    </row>
    <row r="15" spans="1:7" ht="15.95" customHeight="1">
      <c r="A15" s="2581" t="s">
        <v>2219</v>
      </c>
      <c r="B15" s="2574" t="s">
        <v>2217</v>
      </c>
      <c r="C15" s="2574" t="s">
        <v>2218</v>
      </c>
      <c r="D15" s="2574" t="s">
        <v>2263</v>
      </c>
      <c r="E15" s="2574" t="s">
        <v>2212</v>
      </c>
      <c r="F15" s="2575" t="s">
        <v>2213</v>
      </c>
    </row>
    <row r="16" spans="1:7" ht="15.95" customHeight="1">
      <c r="A16" s="2581" t="s">
        <v>2220</v>
      </c>
      <c r="B16" s="2574" t="s">
        <v>2209</v>
      </c>
      <c r="C16" s="2574" t="s">
        <v>2218</v>
      </c>
      <c r="D16" s="2574" t="s">
        <v>2263</v>
      </c>
      <c r="E16" s="2574" t="s">
        <v>2212</v>
      </c>
      <c r="F16" s="2575" t="s">
        <v>2213</v>
      </c>
    </row>
    <row r="17" spans="1:6" ht="15.95" customHeight="1">
      <c r="A17" s="2581" t="s">
        <v>2221</v>
      </c>
      <c r="B17" s="2574" t="s">
        <v>2209</v>
      </c>
      <c r="C17" s="2574" t="s">
        <v>2216</v>
      </c>
      <c r="D17" s="2574" t="s">
        <v>2263</v>
      </c>
      <c r="E17" s="2574" t="s">
        <v>2212</v>
      </c>
      <c r="F17" s="2575" t="s">
        <v>2213</v>
      </c>
    </row>
    <row r="18" spans="1:6" ht="15.95" customHeight="1">
      <c r="A18" s="2581" t="s">
        <v>2222</v>
      </c>
      <c r="B18" s="2574" t="s">
        <v>2215</v>
      </c>
      <c r="C18" s="2574" t="s">
        <v>2218</v>
      </c>
      <c r="D18" s="2574" t="s">
        <v>2263</v>
      </c>
      <c r="E18" s="2574" t="s">
        <v>2212</v>
      </c>
      <c r="F18" s="2575" t="s">
        <v>2213</v>
      </c>
    </row>
    <row r="19" spans="1:6" ht="15.95" customHeight="1">
      <c r="A19" s="2581" t="s">
        <v>2222</v>
      </c>
      <c r="B19" s="2574" t="s">
        <v>2217</v>
      </c>
      <c r="C19" s="2574" t="s">
        <v>2218</v>
      </c>
      <c r="D19" s="2574" t="s">
        <v>2263</v>
      </c>
      <c r="E19" s="2574" t="s">
        <v>2212</v>
      </c>
      <c r="F19" s="2575" t="s">
        <v>2213</v>
      </c>
    </row>
    <row r="20" spans="1:6" ht="15.95" customHeight="1">
      <c r="A20" s="2581" t="s">
        <v>2223</v>
      </c>
      <c r="B20" s="2574" t="s">
        <v>2224</v>
      </c>
      <c r="C20" s="2574" t="s">
        <v>2218</v>
      </c>
      <c r="D20" s="2574" t="s">
        <v>2263</v>
      </c>
      <c r="E20" s="2574" t="s">
        <v>2212</v>
      </c>
      <c r="F20" s="2575" t="s">
        <v>2225</v>
      </c>
    </row>
    <row r="21" spans="1:6" ht="15.95" customHeight="1">
      <c r="A21" s="2581" t="s">
        <v>2223</v>
      </c>
      <c r="B21" s="2574" t="s">
        <v>2226</v>
      </c>
      <c r="C21" s="2574" t="s">
        <v>2216</v>
      </c>
      <c r="D21" s="2574" t="s">
        <v>2263</v>
      </c>
      <c r="E21" s="2574" t="s">
        <v>2212</v>
      </c>
      <c r="F21" s="2575" t="s">
        <v>2213</v>
      </c>
    </row>
    <row r="22" spans="1:6" ht="15.95" customHeight="1">
      <c r="A22" s="2581" t="s">
        <v>2223</v>
      </c>
      <c r="B22" s="2574" t="s">
        <v>2265</v>
      </c>
      <c r="C22" s="2574" t="s">
        <v>2210</v>
      </c>
      <c r="D22" s="2574" t="s">
        <v>2263</v>
      </c>
      <c r="E22" s="2574" t="s">
        <v>2212</v>
      </c>
      <c r="F22" s="2575" t="s">
        <v>2213</v>
      </c>
    </row>
    <row r="23" spans="1:6" ht="15.95" customHeight="1">
      <c r="A23" s="2581" t="s">
        <v>2230</v>
      </c>
      <c r="B23" s="2574" t="s">
        <v>2236</v>
      </c>
      <c r="C23" s="2574" t="s">
        <v>2210</v>
      </c>
      <c r="D23" s="2574" t="s">
        <v>2263</v>
      </c>
      <c r="E23" s="2574"/>
      <c r="F23" s="2575" t="s">
        <v>2237</v>
      </c>
    </row>
    <row r="24" spans="1:6" ht="15.95" customHeight="1">
      <c r="A24" s="2581" t="s">
        <v>2230</v>
      </c>
      <c r="B24" s="2574" t="s">
        <v>2241</v>
      </c>
      <c r="C24" s="2574" t="s">
        <v>2266</v>
      </c>
      <c r="D24" s="2574" t="s">
        <v>2263</v>
      </c>
      <c r="E24" s="2574" t="s">
        <v>2212</v>
      </c>
      <c r="F24" s="2575" t="s">
        <v>2213</v>
      </c>
    </row>
    <row r="25" spans="1:6" ht="15.95" customHeight="1">
      <c r="A25" s="2581" t="s">
        <v>2244</v>
      </c>
      <c r="B25" s="2574" t="s">
        <v>2209</v>
      </c>
      <c r="C25" s="2574" t="s">
        <v>2210</v>
      </c>
      <c r="D25" s="2574" t="s">
        <v>2263</v>
      </c>
      <c r="E25" s="2574"/>
      <c r="F25" s="2575" t="s">
        <v>2237</v>
      </c>
    </row>
    <row r="26" spans="1:6" ht="15.95" customHeight="1">
      <c r="A26" s="2581" t="s">
        <v>2244</v>
      </c>
      <c r="B26" s="2574" t="s">
        <v>2217</v>
      </c>
      <c r="C26" s="2574" t="s">
        <v>2210</v>
      </c>
      <c r="D26" s="2574" t="s">
        <v>2263</v>
      </c>
      <c r="E26" s="2574" t="s">
        <v>2212</v>
      </c>
      <c r="F26" s="2575" t="s">
        <v>2213</v>
      </c>
    </row>
    <row r="27" spans="1:6" ht="15.95" customHeight="1">
      <c r="A27" s="2581" t="s">
        <v>2245</v>
      </c>
      <c r="B27" s="2574" t="s">
        <v>2209</v>
      </c>
      <c r="C27" s="2574" t="s">
        <v>2216</v>
      </c>
      <c r="D27" s="2574" t="s">
        <v>2263</v>
      </c>
      <c r="E27" s="2574" t="s">
        <v>2212</v>
      </c>
      <c r="F27" s="2575" t="s">
        <v>2213</v>
      </c>
    </row>
    <row r="28" spans="1:6" ht="15.95" customHeight="1">
      <c r="A28" s="2581" t="s">
        <v>2245</v>
      </c>
      <c r="B28" s="2574" t="s">
        <v>2246</v>
      </c>
      <c r="C28" s="2574" t="s">
        <v>2210</v>
      </c>
      <c r="D28" s="2574" t="s">
        <v>2263</v>
      </c>
      <c r="E28" s="2574"/>
      <c r="F28" s="2575" t="s">
        <v>2237</v>
      </c>
    </row>
    <row r="29" spans="1:6" ht="15.95" customHeight="1">
      <c r="A29" s="2581" t="s">
        <v>2247</v>
      </c>
      <c r="B29" s="2574" t="s">
        <v>2215</v>
      </c>
      <c r="C29" s="2574" t="s">
        <v>2210</v>
      </c>
      <c r="D29" s="2574" t="s">
        <v>2263</v>
      </c>
      <c r="E29" s="2574" t="s">
        <v>2212</v>
      </c>
      <c r="F29" s="2575" t="s">
        <v>2213</v>
      </c>
    </row>
    <row r="30" spans="1:6" ht="15.95" customHeight="1">
      <c r="A30" s="2581" t="s">
        <v>2248</v>
      </c>
      <c r="B30" s="2574" t="s">
        <v>2209</v>
      </c>
      <c r="C30" s="2574" t="s">
        <v>2210</v>
      </c>
      <c r="D30" s="2574" t="s">
        <v>2263</v>
      </c>
      <c r="E30" s="2574"/>
      <c r="F30" s="2575" t="s">
        <v>2237</v>
      </c>
    </row>
    <row r="31" spans="1:6" ht="15.95" customHeight="1">
      <c r="A31" s="2581" t="s">
        <v>2249</v>
      </c>
      <c r="B31" s="2574" t="s">
        <v>2250</v>
      </c>
      <c r="C31" s="2574" t="s">
        <v>2218</v>
      </c>
      <c r="D31" s="2574" t="s">
        <v>2263</v>
      </c>
      <c r="E31" s="2574" t="s">
        <v>2212</v>
      </c>
      <c r="F31" s="2575" t="s">
        <v>2213</v>
      </c>
    </row>
    <row r="32" spans="1:6" ht="15.95" customHeight="1">
      <c r="A32" s="2581" t="s">
        <v>2249</v>
      </c>
      <c r="B32" s="2574" t="s">
        <v>2251</v>
      </c>
      <c r="C32" s="2574"/>
      <c r="D32" s="2574" t="s">
        <v>2263</v>
      </c>
      <c r="E32" s="2574"/>
      <c r="F32" s="2575" t="s">
        <v>2213</v>
      </c>
    </row>
    <row r="33" spans="1:9" ht="15.95" customHeight="1">
      <c r="A33" s="2581" t="s">
        <v>2252</v>
      </c>
      <c r="B33" s="2574" t="s">
        <v>2209</v>
      </c>
      <c r="C33" s="2574" t="s">
        <v>2216</v>
      </c>
      <c r="D33" s="2574" t="s">
        <v>2263</v>
      </c>
      <c r="E33" s="2574" t="s">
        <v>2212</v>
      </c>
      <c r="F33" s="2575" t="s">
        <v>2213</v>
      </c>
    </row>
    <row r="34" spans="1:9" ht="15.95" customHeight="1">
      <c r="A34" s="2581" t="s">
        <v>2253</v>
      </c>
      <c r="B34" s="2574" t="s">
        <v>2217</v>
      </c>
      <c r="C34" s="2574" t="s">
        <v>2218</v>
      </c>
      <c r="D34" s="2574" t="s">
        <v>2263</v>
      </c>
      <c r="E34" s="2574" t="s">
        <v>2212</v>
      </c>
      <c r="F34" s="2575" t="s">
        <v>2213</v>
      </c>
    </row>
    <row r="35" spans="1:9" ht="15.95" customHeight="1">
      <c r="A35" s="2581" t="s">
        <v>2253</v>
      </c>
      <c r="B35" s="2574" t="s">
        <v>2209</v>
      </c>
      <c r="C35" s="2574" t="s">
        <v>2210</v>
      </c>
      <c r="D35" s="2574" t="s">
        <v>2263</v>
      </c>
      <c r="E35" s="2574"/>
      <c r="F35" s="2575" t="s">
        <v>2237</v>
      </c>
    </row>
    <row r="36" spans="1:9" ht="15.95" customHeight="1">
      <c r="A36" s="2581" t="s">
        <v>2254</v>
      </c>
      <c r="B36" s="2574" t="s">
        <v>2209</v>
      </c>
      <c r="C36" s="2574" t="s">
        <v>2216</v>
      </c>
      <c r="D36" s="2574" t="s">
        <v>2263</v>
      </c>
      <c r="E36" s="2574" t="s">
        <v>2212</v>
      </c>
      <c r="F36" s="2575" t="s">
        <v>2213</v>
      </c>
    </row>
    <row r="37" spans="1:9" ht="15.95" customHeight="1" thickBot="1">
      <c r="A37" s="2582" t="s">
        <v>2254</v>
      </c>
      <c r="B37" s="2577" t="s">
        <v>2217</v>
      </c>
      <c r="C37" s="2577" t="s">
        <v>2210</v>
      </c>
      <c r="D37" s="2577" t="s">
        <v>2263</v>
      </c>
      <c r="E37" s="2577" t="s">
        <v>2212</v>
      </c>
      <c r="F37" s="2578" t="s">
        <v>2213</v>
      </c>
    </row>
    <row r="38" spans="1:9" ht="15.75" customHeight="1" thickTop="1">
      <c r="A38" s="7135"/>
      <c r="B38" s="7135"/>
      <c r="C38" s="7135"/>
      <c r="D38" s="7135"/>
      <c r="E38" s="7135"/>
      <c r="F38" s="7135"/>
    </row>
    <row r="39" spans="1:9" s="152" customFormat="1" ht="15.75" customHeight="1">
      <c r="A39" s="1328" t="s">
        <v>2496</v>
      </c>
      <c r="B39" s="1328"/>
      <c r="C39" s="1328"/>
      <c r="D39" s="1328"/>
      <c r="E39" s="1328"/>
      <c r="F39" s="1328"/>
    </row>
    <row r="40" spans="1:9" s="152" customFormat="1" ht="15.75" customHeight="1">
      <c r="A40" s="358" t="s">
        <v>2497</v>
      </c>
      <c r="B40" s="358"/>
      <c r="C40" s="358"/>
      <c r="D40" s="358"/>
      <c r="E40" s="358"/>
      <c r="F40" s="358"/>
      <c r="G40" s="358"/>
      <c r="H40" s="358"/>
      <c r="I40" s="358"/>
    </row>
    <row r="41" spans="1:9" s="152" customFormat="1" ht="15.75" customHeight="1">
      <c r="A41" s="6628" t="s">
        <v>2492</v>
      </c>
      <c r="B41" s="6628"/>
      <c r="C41" s="6628"/>
      <c r="D41" s="6628"/>
      <c r="E41" s="6628"/>
      <c r="F41" s="6628"/>
    </row>
  </sheetData>
  <mergeCells count="4">
    <mergeCell ref="A2:F2"/>
    <mergeCell ref="A3:F3"/>
    <mergeCell ref="A38:F38"/>
    <mergeCell ref="A41:F41"/>
  </mergeCells>
  <hyperlinks>
    <hyperlink ref="A1" r:id="rId1"/>
  </hyperlinks>
  <pageMargins left="0.70866141732283472" right="0.70866141732283472" top="0.74803149606299213" bottom="0.74803149606299213" header="0.31496062992125984" footer="0.31496062992125984"/>
  <pageSetup paperSize="9" scale="70" fitToHeight="0" orientation="landscape" r:id="rId2"/>
  <headerFooter>
    <oddFooter>&amp;R147</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44">
    <pageSetUpPr fitToPage="1"/>
  </sheetPr>
  <dimension ref="A1:B24"/>
  <sheetViews>
    <sheetView view="pageBreakPreview" zoomScale="60" zoomScaleNormal="100" workbookViewId="0">
      <selection activeCell="H15" sqref="H15"/>
    </sheetView>
  </sheetViews>
  <sheetFormatPr defaultRowHeight="12.75"/>
  <cols>
    <col min="1" max="1" width="45.5703125" style="152" customWidth="1"/>
    <col min="2" max="2" width="62" style="152" customWidth="1"/>
    <col min="3" max="240" width="9.140625" style="152"/>
    <col min="241" max="241" width="45.5703125" style="152" customWidth="1"/>
    <col min="242" max="242" width="62" style="152" customWidth="1"/>
    <col min="243" max="496" width="9.140625" style="152"/>
    <col min="497" max="497" width="45.5703125" style="152" customWidth="1"/>
    <col min="498" max="498" width="62" style="152" customWidth="1"/>
    <col min="499" max="752" width="9.140625" style="152"/>
    <col min="753" max="753" width="45.5703125" style="152" customWidth="1"/>
    <col min="754" max="754" width="62" style="152" customWidth="1"/>
    <col min="755" max="1008" width="9.140625" style="152"/>
    <col min="1009" max="1009" width="45.5703125" style="152" customWidth="1"/>
    <col min="1010" max="1010" width="62" style="152" customWidth="1"/>
    <col min="1011" max="1264" width="9.140625" style="152"/>
    <col min="1265" max="1265" width="45.5703125" style="152" customWidth="1"/>
    <col min="1266" max="1266" width="62" style="152" customWidth="1"/>
    <col min="1267" max="1520" width="9.140625" style="152"/>
    <col min="1521" max="1521" width="45.5703125" style="152" customWidth="1"/>
    <col min="1522" max="1522" width="62" style="152" customWidth="1"/>
    <col min="1523" max="1776" width="9.140625" style="152"/>
    <col min="1777" max="1777" width="45.5703125" style="152" customWidth="1"/>
    <col min="1778" max="1778" width="62" style="152" customWidth="1"/>
    <col min="1779" max="2032" width="9.140625" style="152"/>
    <col min="2033" max="2033" width="45.5703125" style="152" customWidth="1"/>
    <col min="2034" max="2034" width="62" style="152" customWidth="1"/>
    <col min="2035" max="2288" width="9.140625" style="152"/>
    <col min="2289" max="2289" width="45.5703125" style="152" customWidth="1"/>
    <col min="2290" max="2290" width="62" style="152" customWidth="1"/>
    <col min="2291" max="2544" width="9.140625" style="152"/>
    <col min="2545" max="2545" width="45.5703125" style="152" customWidth="1"/>
    <col min="2546" max="2546" width="62" style="152" customWidth="1"/>
    <col min="2547" max="2800" width="9.140625" style="152"/>
    <col min="2801" max="2801" width="45.5703125" style="152" customWidth="1"/>
    <col min="2802" max="2802" width="62" style="152" customWidth="1"/>
    <col min="2803" max="3056" width="9.140625" style="152"/>
    <col min="3057" max="3057" width="45.5703125" style="152" customWidth="1"/>
    <col min="3058" max="3058" width="62" style="152" customWidth="1"/>
    <col min="3059" max="3312" width="9.140625" style="152"/>
    <col min="3313" max="3313" width="45.5703125" style="152" customWidth="1"/>
    <col min="3314" max="3314" width="62" style="152" customWidth="1"/>
    <col min="3315" max="3568" width="9.140625" style="152"/>
    <col min="3569" max="3569" width="45.5703125" style="152" customWidth="1"/>
    <col min="3570" max="3570" width="62" style="152" customWidth="1"/>
    <col min="3571" max="3824" width="9.140625" style="152"/>
    <col min="3825" max="3825" width="45.5703125" style="152" customWidth="1"/>
    <col min="3826" max="3826" width="62" style="152" customWidth="1"/>
    <col min="3827" max="4080" width="9.140625" style="152"/>
    <col min="4081" max="4081" width="45.5703125" style="152" customWidth="1"/>
    <col min="4082" max="4082" width="62" style="152" customWidth="1"/>
    <col min="4083" max="4336" width="9.140625" style="152"/>
    <col min="4337" max="4337" width="45.5703125" style="152" customWidth="1"/>
    <col min="4338" max="4338" width="62" style="152" customWidth="1"/>
    <col min="4339" max="4592" width="9.140625" style="152"/>
    <col min="4593" max="4593" width="45.5703125" style="152" customWidth="1"/>
    <col min="4594" max="4594" width="62" style="152" customWidth="1"/>
    <col min="4595" max="4848" width="9.140625" style="152"/>
    <col min="4849" max="4849" width="45.5703125" style="152" customWidth="1"/>
    <col min="4850" max="4850" width="62" style="152" customWidth="1"/>
    <col min="4851" max="5104" width="9.140625" style="152"/>
    <col min="5105" max="5105" width="45.5703125" style="152" customWidth="1"/>
    <col min="5106" max="5106" width="62" style="152" customWidth="1"/>
    <col min="5107" max="5360" width="9.140625" style="152"/>
    <col min="5361" max="5361" width="45.5703125" style="152" customWidth="1"/>
    <col min="5362" max="5362" width="62" style="152" customWidth="1"/>
    <col min="5363" max="5616" width="9.140625" style="152"/>
    <col min="5617" max="5617" width="45.5703125" style="152" customWidth="1"/>
    <col min="5618" max="5618" width="62" style="152" customWidth="1"/>
    <col min="5619" max="5872" width="9.140625" style="152"/>
    <col min="5873" max="5873" width="45.5703125" style="152" customWidth="1"/>
    <col min="5874" max="5874" width="62" style="152" customWidth="1"/>
    <col min="5875" max="6128" width="9.140625" style="152"/>
    <col min="6129" max="6129" width="45.5703125" style="152" customWidth="1"/>
    <col min="6130" max="6130" width="62" style="152" customWidth="1"/>
    <col min="6131" max="6384" width="9.140625" style="152"/>
    <col min="6385" max="6385" width="45.5703125" style="152" customWidth="1"/>
    <col min="6386" max="6386" width="62" style="152" customWidth="1"/>
    <col min="6387" max="6640" width="9.140625" style="152"/>
    <col min="6641" max="6641" width="45.5703125" style="152" customWidth="1"/>
    <col min="6642" max="6642" width="62" style="152" customWidth="1"/>
    <col min="6643" max="6896" width="9.140625" style="152"/>
    <col min="6897" max="6897" width="45.5703125" style="152" customWidth="1"/>
    <col min="6898" max="6898" width="62" style="152" customWidth="1"/>
    <col min="6899" max="7152" width="9.140625" style="152"/>
    <col min="7153" max="7153" width="45.5703125" style="152" customWidth="1"/>
    <col min="7154" max="7154" width="62" style="152" customWidth="1"/>
    <col min="7155" max="7408" width="9.140625" style="152"/>
    <col min="7409" max="7409" width="45.5703125" style="152" customWidth="1"/>
    <col min="7410" max="7410" width="62" style="152" customWidth="1"/>
    <col min="7411" max="7664" width="9.140625" style="152"/>
    <col min="7665" max="7665" width="45.5703125" style="152" customWidth="1"/>
    <col min="7666" max="7666" width="62" style="152" customWidth="1"/>
    <col min="7667" max="7920" width="9.140625" style="152"/>
    <col min="7921" max="7921" width="45.5703125" style="152" customWidth="1"/>
    <col min="7922" max="7922" width="62" style="152" customWidth="1"/>
    <col min="7923" max="8176" width="9.140625" style="152"/>
    <col min="8177" max="8177" width="45.5703125" style="152" customWidth="1"/>
    <col min="8178" max="8178" width="62" style="152" customWidth="1"/>
    <col min="8179" max="8432" width="9.140625" style="152"/>
    <col min="8433" max="8433" width="45.5703125" style="152" customWidth="1"/>
    <col min="8434" max="8434" width="62" style="152" customWidth="1"/>
    <col min="8435" max="8688" width="9.140625" style="152"/>
    <col min="8689" max="8689" width="45.5703125" style="152" customWidth="1"/>
    <col min="8690" max="8690" width="62" style="152" customWidth="1"/>
    <col min="8691" max="8944" width="9.140625" style="152"/>
    <col min="8945" max="8945" width="45.5703125" style="152" customWidth="1"/>
    <col min="8946" max="8946" width="62" style="152" customWidth="1"/>
    <col min="8947" max="9200" width="9.140625" style="152"/>
    <col min="9201" max="9201" width="45.5703125" style="152" customWidth="1"/>
    <col min="9202" max="9202" width="62" style="152" customWidth="1"/>
    <col min="9203" max="9456" width="9.140625" style="152"/>
    <col min="9457" max="9457" width="45.5703125" style="152" customWidth="1"/>
    <col min="9458" max="9458" width="62" style="152" customWidth="1"/>
    <col min="9459" max="9712" width="9.140625" style="152"/>
    <col min="9713" max="9713" width="45.5703125" style="152" customWidth="1"/>
    <col min="9714" max="9714" width="62" style="152" customWidth="1"/>
    <col min="9715" max="9968" width="9.140625" style="152"/>
    <col min="9969" max="9969" width="45.5703125" style="152" customWidth="1"/>
    <col min="9970" max="9970" width="62" style="152" customWidth="1"/>
    <col min="9971" max="10224" width="9.140625" style="152"/>
    <col min="10225" max="10225" width="45.5703125" style="152" customWidth="1"/>
    <col min="10226" max="10226" width="62" style="152" customWidth="1"/>
    <col min="10227" max="10480" width="9.140625" style="152"/>
    <col min="10481" max="10481" width="45.5703125" style="152" customWidth="1"/>
    <col min="10482" max="10482" width="62" style="152" customWidth="1"/>
    <col min="10483" max="10736" width="9.140625" style="152"/>
    <col min="10737" max="10737" width="45.5703125" style="152" customWidth="1"/>
    <col min="10738" max="10738" width="62" style="152" customWidth="1"/>
    <col min="10739" max="10992" width="9.140625" style="152"/>
    <col min="10993" max="10993" width="45.5703125" style="152" customWidth="1"/>
    <col min="10994" max="10994" width="62" style="152" customWidth="1"/>
    <col min="10995" max="11248" width="9.140625" style="152"/>
    <col min="11249" max="11249" width="45.5703125" style="152" customWidth="1"/>
    <col min="11250" max="11250" width="62" style="152" customWidth="1"/>
    <col min="11251" max="11504" width="9.140625" style="152"/>
    <col min="11505" max="11505" width="45.5703125" style="152" customWidth="1"/>
    <col min="11506" max="11506" width="62" style="152" customWidth="1"/>
    <col min="11507" max="11760" width="9.140625" style="152"/>
    <col min="11761" max="11761" width="45.5703125" style="152" customWidth="1"/>
    <col min="11762" max="11762" width="62" style="152" customWidth="1"/>
    <col min="11763" max="12016" width="9.140625" style="152"/>
    <col min="12017" max="12017" width="45.5703125" style="152" customWidth="1"/>
    <col min="12018" max="12018" width="62" style="152" customWidth="1"/>
    <col min="12019" max="12272" width="9.140625" style="152"/>
    <col min="12273" max="12273" width="45.5703125" style="152" customWidth="1"/>
    <col min="12274" max="12274" width="62" style="152" customWidth="1"/>
    <col min="12275" max="12528" width="9.140625" style="152"/>
    <col min="12529" max="12529" width="45.5703125" style="152" customWidth="1"/>
    <col min="12530" max="12530" width="62" style="152" customWidth="1"/>
    <col min="12531" max="12784" width="9.140625" style="152"/>
    <col min="12785" max="12785" width="45.5703125" style="152" customWidth="1"/>
    <col min="12786" max="12786" width="62" style="152" customWidth="1"/>
    <col min="12787" max="13040" width="9.140625" style="152"/>
    <col min="13041" max="13041" width="45.5703125" style="152" customWidth="1"/>
    <col min="13042" max="13042" width="62" style="152" customWidth="1"/>
    <col min="13043" max="13296" width="9.140625" style="152"/>
    <col min="13297" max="13297" width="45.5703125" style="152" customWidth="1"/>
    <col min="13298" max="13298" width="62" style="152" customWidth="1"/>
    <col min="13299" max="13552" width="9.140625" style="152"/>
    <col min="13553" max="13553" width="45.5703125" style="152" customWidth="1"/>
    <col min="13554" max="13554" width="62" style="152" customWidth="1"/>
    <col min="13555" max="13808" width="9.140625" style="152"/>
    <col min="13809" max="13809" width="45.5703125" style="152" customWidth="1"/>
    <col min="13810" max="13810" width="62" style="152" customWidth="1"/>
    <col min="13811" max="14064" width="9.140625" style="152"/>
    <col min="14065" max="14065" width="45.5703125" style="152" customWidth="1"/>
    <col min="14066" max="14066" width="62" style="152" customWidth="1"/>
    <col min="14067" max="14320" width="9.140625" style="152"/>
    <col min="14321" max="14321" width="45.5703125" style="152" customWidth="1"/>
    <col min="14322" max="14322" width="62" style="152" customWidth="1"/>
    <col min="14323" max="14576" width="9.140625" style="152"/>
    <col min="14577" max="14577" width="45.5703125" style="152" customWidth="1"/>
    <col min="14578" max="14578" width="62" style="152" customWidth="1"/>
    <col min="14579" max="14832" width="9.140625" style="152"/>
    <col min="14833" max="14833" width="45.5703125" style="152" customWidth="1"/>
    <col min="14834" max="14834" width="62" style="152" customWidth="1"/>
    <col min="14835" max="15088" width="9.140625" style="152"/>
    <col min="15089" max="15089" width="45.5703125" style="152" customWidth="1"/>
    <col min="15090" max="15090" width="62" style="152" customWidth="1"/>
    <col min="15091" max="15344" width="9.140625" style="152"/>
    <col min="15345" max="15345" width="45.5703125" style="152" customWidth="1"/>
    <col min="15346" max="15346" width="62" style="152" customWidth="1"/>
    <col min="15347" max="15600" width="9.140625" style="152"/>
    <col min="15601" max="15601" width="45.5703125" style="152" customWidth="1"/>
    <col min="15602" max="15602" width="62" style="152" customWidth="1"/>
    <col min="15603" max="15856" width="9.140625" style="152"/>
    <col min="15857" max="15857" width="45.5703125" style="152" customWidth="1"/>
    <col min="15858" max="15858" width="62" style="152" customWidth="1"/>
    <col min="15859" max="16112" width="9.140625" style="152"/>
    <col min="16113" max="16113" width="45.5703125" style="152" customWidth="1"/>
    <col min="16114" max="16114" width="62" style="152" customWidth="1"/>
    <col min="16115" max="16384" width="9.140625" style="152"/>
  </cols>
  <sheetData>
    <row r="1" spans="1:2" ht="19.5" customHeight="1" thickBot="1">
      <c r="A1" s="1" t="s">
        <v>0</v>
      </c>
      <c r="B1" s="474" t="s">
        <v>1</v>
      </c>
    </row>
    <row r="2" spans="1:2" ht="24" customHeight="1" thickTop="1">
      <c r="A2" s="6250" t="s">
        <v>2438</v>
      </c>
      <c r="B2" s="7139"/>
    </row>
    <row r="3" spans="1:2" ht="20.25" customHeight="1">
      <c r="A3" s="6452" t="s">
        <v>2267</v>
      </c>
      <c r="B3" s="7140"/>
    </row>
    <row r="4" spans="1:2" ht="20.25" customHeight="1">
      <c r="A4" s="7141"/>
      <c r="B4" s="7140"/>
    </row>
    <row r="5" spans="1:2" ht="20.25" customHeight="1" thickBot="1">
      <c r="A5" s="7142"/>
      <c r="B5" s="7143"/>
    </row>
    <row r="6" spans="1:2" ht="36.75" customHeight="1" thickBot="1">
      <c r="A6" s="2659" t="s">
        <v>2268</v>
      </c>
      <c r="B6" s="2660" t="s">
        <v>2269</v>
      </c>
    </row>
    <row r="7" spans="1:2" ht="19.5" customHeight="1">
      <c r="A7" s="2599" t="s">
        <v>2270</v>
      </c>
      <c r="B7" s="2604" t="s">
        <v>2271</v>
      </c>
    </row>
    <row r="8" spans="1:2" ht="19.5" customHeight="1">
      <c r="A8" s="2594" t="s">
        <v>2272</v>
      </c>
      <c r="B8" s="2595" t="s">
        <v>2273</v>
      </c>
    </row>
    <row r="9" spans="1:2" ht="19.5" customHeight="1">
      <c r="A9" s="2594" t="s">
        <v>2274</v>
      </c>
      <c r="B9" s="2595" t="s">
        <v>2275</v>
      </c>
    </row>
    <row r="10" spans="1:2" ht="19.5" customHeight="1">
      <c r="A10" s="2594" t="s">
        <v>2274</v>
      </c>
      <c r="B10" s="2595" t="s">
        <v>2276</v>
      </c>
    </row>
    <row r="11" spans="1:2" ht="19.5" customHeight="1">
      <c r="A11" s="2594" t="s">
        <v>2277</v>
      </c>
      <c r="B11" s="2595" t="s">
        <v>2278</v>
      </c>
    </row>
    <row r="12" spans="1:2" ht="19.5" customHeight="1">
      <c r="A12" s="2594" t="s">
        <v>2277</v>
      </c>
      <c r="B12" s="2595" t="s">
        <v>2279</v>
      </c>
    </row>
    <row r="13" spans="1:2" ht="19.5" customHeight="1">
      <c r="A13" s="2594" t="s">
        <v>2280</v>
      </c>
      <c r="B13" s="2595" t="s">
        <v>2281</v>
      </c>
    </row>
    <row r="14" spans="1:2" ht="19.5" customHeight="1">
      <c r="A14" s="2594" t="s">
        <v>2280</v>
      </c>
      <c r="B14" s="2595" t="s">
        <v>2282</v>
      </c>
    </row>
    <row r="15" spans="1:2" ht="19.5" customHeight="1">
      <c r="A15" s="2594" t="s">
        <v>2280</v>
      </c>
      <c r="B15" s="2595" t="s">
        <v>2283</v>
      </c>
    </row>
    <row r="16" spans="1:2" ht="19.5" customHeight="1">
      <c r="A16" s="2594" t="s">
        <v>1715</v>
      </c>
      <c r="B16" s="2595" t="s">
        <v>2284</v>
      </c>
    </row>
    <row r="17" spans="1:2" ht="19.5" customHeight="1">
      <c r="A17" s="2594" t="s">
        <v>1715</v>
      </c>
      <c r="B17" s="2595" t="s">
        <v>2285</v>
      </c>
    </row>
    <row r="18" spans="1:2" ht="19.5" customHeight="1">
      <c r="A18" s="2594" t="s">
        <v>1715</v>
      </c>
      <c r="B18" s="2595" t="s">
        <v>2286</v>
      </c>
    </row>
    <row r="19" spans="1:2" ht="19.5" customHeight="1">
      <c r="A19" s="2594" t="s">
        <v>2287</v>
      </c>
      <c r="B19" s="2595" t="s">
        <v>2288</v>
      </c>
    </row>
    <row r="20" spans="1:2" ht="19.5" customHeight="1" thickBot="1">
      <c r="A20" s="2597" t="s">
        <v>2289</v>
      </c>
      <c r="B20" s="2598" t="s">
        <v>2288</v>
      </c>
    </row>
    <row r="21" spans="1:2" ht="15.75" customHeight="1" thickTop="1">
      <c r="A21" s="7144"/>
      <c r="B21" s="7144"/>
    </row>
    <row r="22" spans="1:2" ht="15.75" customHeight="1">
      <c r="A22" s="7145" t="s">
        <v>2290</v>
      </c>
      <c r="B22" s="7145"/>
    </row>
    <row r="23" spans="1:2" ht="15.75" customHeight="1">
      <c r="A23" s="244" t="s">
        <v>2291</v>
      </c>
      <c r="B23" s="2565"/>
    </row>
    <row r="24" spans="1:2" ht="15.75" customHeight="1">
      <c r="A24" s="6248" t="s">
        <v>2498</v>
      </c>
      <c r="B24" s="6248"/>
    </row>
  </sheetData>
  <mergeCells count="5">
    <mergeCell ref="A2:B2"/>
    <mergeCell ref="A3:B5"/>
    <mergeCell ref="A21:B21"/>
    <mergeCell ref="A22:B22"/>
    <mergeCell ref="A24:B24"/>
  </mergeCells>
  <hyperlinks>
    <hyperlink ref="A1" r:id="rId1"/>
  </hyperlinks>
  <pageMargins left="0.74803149606299213" right="0.74803149606299213" top="0.98425196850393704" bottom="0.98425196850393704" header="0.51181102362204722" footer="0.51181102362204722"/>
  <pageSetup paperSize="9" scale="98" fitToWidth="0" orientation="landscape" r:id="rId2"/>
  <headerFooter alignWithMargins="0">
    <oddFooter>&amp;R148</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45">
    <pageSetUpPr fitToPage="1"/>
  </sheetPr>
  <dimension ref="A1:D30"/>
  <sheetViews>
    <sheetView view="pageBreakPreview" zoomScale="60" zoomScaleNormal="100" workbookViewId="0">
      <selection activeCell="H15" sqref="H15"/>
    </sheetView>
  </sheetViews>
  <sheetFormatPr defaultRowHeight="12.75"/>
  <cols>
    <col min="1" max="1" width="45.5703125" style="152" customWidth="1"/>
    <col min="2" max="2" width="62" style="152" customWidth="1"/>
    <col min="3" max="251" width="9.140625" style="152"/>
    <col min="252" max="252" width="45.5703125" style="152" customWidth="1"/>
    <col min="253" max="253" width="62" style="152" customWidth="1"/>
    <col min="254" max="507" width="9.140625" style="152"/>
    <col min="508" max="508" width="45.5703125" style="152" customWidth="1"/>
    <col min="509" max="509" width="62" style="152" customWidth="1"/>
    <col min="510" max="763" width="9.140625" style="152"/>
    <col min="764" max="764" width="45.5703125" style="152" customWidth="1"/>
    <col min="765" max="765" width="62" style="152" customWidth="1"/>
    <col min="766" max="1019" width="9.140625" style="152"/>
    <col min="1020" max="1020" width="45.5703125" style="152" customWidth="1"/>
    <col min="1021" max="1021" width="62" style="152" customWidth="1"/>
    <col min="1022" max="1275" width="9.140625" style="152"/>
    <col min="1276" max="1276" width="45.5703125" style="152" customWidth="1"/>
    <col min="1277" max="1277" width="62" style="152" customWidth="1"/>
    <col min="1278" max="1531" width="9.140625" style="152"/>
    <col min="1532" max="1532" width="45.5703125" style="152" customWidth="1"/>
    <col min="1533" max="1533" width="62" style="152" customWidth="1"/>
    <col min="1534" max="1787" width="9.140625" style="152"/>
    <col min="1788" max="1788" width="45.5703125" style="152" customWidth="1"/>
    <col min="1789" max="1789" width="62" style="152" customWidth="1"/>
    <col min="1790" max="2043" width="9.140625" style="152"/>
    <col min="2044" max="2044" width="45.5703125" style="152" customWidth="1"/>
    <col min="2045" max="2045" width="62" style="152" customWidth="1"/>
    <col min="2046" max="2299" width="9.140625" style="152"/>
    <col min="2300" max="2300" width="45.5703125" style="152" customWidth="1"/>
    <col min="2301" max="2301" width="62" style="152" customWidth="1"/>
    <col min="2302" max="2555" width="9.140625" style="152"/>
    <col min="2556" max="2556" width="45.5703125" style="152" customWidth="1"/>
    <col min="2557" max="2557" width="62" style="152" customWidth="1"/>
    <col min="2558" max="2811" width="9.140625" style="152"/>
    <col min="2812" max="2812" width="45.5703125" style="152" customWidth="1"/>
    <col min="2813" max="2813" width="62" style="152" customWidth="1"/>
    <col min="2814" max="3067" width="9.140625" style="152"/>
    <col min="3068" max="3068" width="45.5703125" style="152" customWidth="1"/>
    <col min="3069" max="3069" width="62" style="152" customWidth="1"/>
    <col min="3070" max="3323" width="9.140625" style="152"/>
    <col min="3324" max="3324" width="45.5703125" style="152" customWidth="1"/>
    <col min="3325" max="3325" width="62" style="152" customWidth="1"/>
    <col min="3326" max="3579" width="9.140625" style="152"/>
    <col min="3580" max="3580" width="45.5703125" style="152" customWidth="1"/>
    <col min="3581" max="3581" width="62" style="152" customWidth="1"/>
    <col min="3582" max="3835" width="9.140625" style="152"/>
    <col min="3836" max="3836" width="45.5703125" style="152" customWidth="1"/>
    <col min="3837" max="3837" width="62" style="152" customWidth="1"/>
    <col min="3838" max="4091" width="9.140625" style="152"/>
    <col min="4092" max="4092" width="45.5703125" style="152" customWidth="1"/>
    <col min="4093" max="4093" width="62" style="152" customWidth="1"/>
    <col min="4094" max="4347" width="9.140625" style="152"/>
    <col min="4348" max="4348" width="45.5703125" style="152" customWidth="1"/>
    <col min="4349" max="4349" width="62" style="152" customWidth="1"/>
    <col min="4350" max="4603" width="9.140625" style="152"/>
    <col min="4604" max="4604" width="45.5703125" style="152" customWidth="1"/>
    <col min="4605" max="4605" width="62" style="152" customWidth="1"/>
    <col min="4606" max="4859" width="9.140625" style="152"/>
    <col min="4860" max="4860" width="45.5703125" style="152" customWidth="1"/>
    <col min="4861" max="4861" width="62" style="152" customWidth="1"/>
    <col min="4862" max="5115" width="9.140625" style="152"/>
    <col min="5116" max="5116" width="45.5703125" style="152" customWidth="1"/>
    <col min="5117" max="5117" width="62" style="152" customWidth="1"/>
    <col min="5118" max="5371" width="9.140625" style="152"/>
    <col min="5372" max="5372" width="45.5703125" style="152" customWidth="1"/>
    <col min="5373" max="5373" width="62" style="152" customWidth="1"/>
    <col min="5374" max="5627" width="9.140625" style="152"/>
    <col min="5628" max="5628" width="45.5703125" style="152" customWidth="1"/>
    <col min="5629" max="5629" width="62" style="152" customWidth="1"/>
    <col min="5630" max="5883" width="9.140625" style="152"/>
    <col min="5884" max="5884" width="45.5703125" style="152" customWidth="1"/>
    <col min="5885" max="5885" width="62" style="152" customWidth="1"/>
    <col min="5886" max="6139" width="9.140625" style="152"/>
    <col min="6140" max="6140" width="45.5703125" style="152" customWidth="1"/>
    <col min="6141" max="6141" width="62" style="152" customWidth="1"/>
    <col min="6142" max="6395" width="9.140625" style="152"/>
    <col min="6396" max="6396" width="45.5703125" style="152" customWidth="1"/>
    <col min="6397" max="6397" width="62" style="152" customWidth="1"/>
    <col min="6398" max="6651" width="9.140625" style="152"/>
    <col min="6652" max="6652" width="45.5703125" style="152" customWidth="1"/>
    <col min="6653" max="6653" width="62" style="152" customWidth="1"/>
    <col min="6654" max="6907" width="9.140625" style="152"/>
    <col min="6908" max="6908" width="45.5703125" style="152" customWidth="1"/>
    <col min="6909" max="6909" width="62" style="152" customWidth="1"/>
    <col min="6910" max="7163" width="9.140625" style="152"/>
    <col min="7164" max="7164" width="45.5703125" style="152" customWidth="1"/>
    <col min="7165" max="7165" width="62" style="152" customWidth="1"/>
    <col min="7166" max="7419" width="9.140625" style="152"/>
    <col min="7420" max="7420" width="45.5703125" style="152" customWidth="1"/>
    <col min="7421" max="7421" width="62" style="152" customWidth="1"/>
    <col min="7422" max="7675" width="9.140625" style="152"/>
    <col min="7676" max="7676" width="45.5703125" style="152" customWidth="1"/>
    <col min="7677" max="7677" width="62" style="152" customWidth="1"/>
    <col min="7678" max="7931" width="9.140625" style="152"/>
    <col min="7932" max="7932" width="45.5703125" style="152" customWidth="1"/>
    <col min="7933" max="7933" width="62" style="152" customWidth="1"/>
    <col min="7934" max="8187" width="9.140625" style="152"/>
    <col min="8188" max="8188" width="45.5703125" style="152" customWidth="1"/>
    <col min="8189" max="8189" width="62" style="152" customWidth="1"/>
    <col min="8190" max="8443" width="9.140625" style="152"/>
    <col min="8444" max="8444" width="45.5703125" style="152" customWidth="1"/>
    <col min="8445" max="8445" width="62" style="152" customWidth="1"/>
    <col min="8446" max="8699" width="9.140625" style="152"/>
    <col min="8700" max="8700" width="45.5703125" style="152" customWidth="1"/>
    <col min="8701" max="8701" width="62" style="152" customWidth="1"/>
    <col min="8702" max="8955" width="9.140625" style="152"/>
    <col min="8956" max="8956" width="45.5703125" style="152" customWidth="1"/>
    <col min="8957" max="8957" width="62" style="152" customWidth="1"/>
    <col min="8958" max="9211" width="9.140625" style="152"/>
    <col min="9212" max="9212" width="45.5703125" style="152" customWidth="1"/>
    <col min="9213" max="9213" width="62" style="152" customWidth="1"/>
    <col min="9214" max="9467" width="9.140625" style="152"/>
    <col min="9468" max="9468" width="45.5703125" style="152" customWidth="1"/>
    <col min="9469" max="9469" width="62" style="152" customWidth="1"/>
    <col min="9470" max="9723" width="9.140625" style="152"/>
    <col min="9724" max="9724" width="45.5703125" style="152" customWidth="1"/>
    <col min="9725" max="9725" width="62" style="152" customWidth="1"/>
    <col min="9726" max="9979" width="9.140625" style="152"/>
    <col min="9980" max="9980" width="45.5703125" style="152" customWidth="1"/>
    <col min="9981" max="9981" width="62" style="152" customWidth="1"/>
    <col min="9982" max="10235" width="9.140625" style="152"/>
    <col min="10236" max="10236" width="45.5703125" style="152" customWidth="1"/>
    <col min="10237" max="10237" width="62" style="152" customWidth="1"/>
    <col min="10238" max="10491" width="9.140625" style="152"/>
    <col min="10492" max="10492" width="45.5703125" style="152" customWidth="1"/>
    <col min="10493" max="10493" width="62" style="152" customWidth="1"/>
    <col min="10494" max="10747" width="9.140625" style="152"/>
    <col min="10748" max="10748" width="45.5703125" style="152" customWidth="1"/>
    <col min="10749" max="10749" width="62" style="152" customWidth="1"/>
    <col min="10750" max="11003" width="9.140625" style="152"/>
    <col min="11004" max="11004" width="45.5703125" style="152" customWidth="1"/>
    <col min="11005" max="11005" width="62" style="152" customWidth="1"/>
    <col min="11006" max="11259" width="9.140625" style="152"/>
    <col min="11260" max="11260" width="45.5703125" style="152" customWidth="1"/>
    <col min="11261" max="11261" width="62" style="152" customWidth="1"/>
    <col min="11262" max="11515" width="9.140625" style="152"/>
    <col min="11516" max="11516" width="45.5703125" style="152" customWidth="1"/>
    <col min="11517" max="11517" width="62" style="152" customWidth="1"/>
    <col min="11518" max="11771" width="9.140625" style="152"/>
    <col min="11772" max="11772" width="45.5703125" style="152" customWidth="1"/>
    <col min="11773" max="11773" width="62" style="152" customWidth="1"/>
    <col min="11774" max="12027" width="9.140625" style="152"/>
    <col min="12028" max="12028" width="45.5703125" style="152" customWidth="1"/>
    <col min="12029" max="12029" width="62" style="152" customWidth="1"/>
    <col min="12030" max="12283" width="9.140625" style="152"/>
    <col min="12284" max="12284" width="45.5703125" style="152" customWidth="1"/>
    <col min="12285" max="12285" width="62" style="152" customWidth="1"/>
    <col min="12286" max="12539" width="9.140625" style="152"/>
    <col min="12540" max="12540" width="45.5703125" style="152" customWidth="1"/>
    <col min="12541" max="12541" width="62" style="152" customWidth="1"/>
    <col min="12542" max="12795" width="9.140625" style="152"/>
    <col min="12796" max="12796" width="45.5703125" style="152" customWidth="1"/>
    <col min="12797" max="12797" width="62" style="152" customWidth="1"/>
    <col min="12798" max="13051" width="9.140625" style="152"/>
    <col min="13052" max="13052" width="45.5703125" style="152" customWidth="1"/>
    <col min="13053" max="13053" width="62" style="152" customWidth="1"/>
    <col min="13054" max="13307" width="9.140625" style="152"/>
    <col min="13308" max="13308" width="45.5703125" style="152" customWidth="1"/>
    <col min="13309" max="13309" width="62" style="152" customWidth="1"/>
    <col min="13310" max="13563" width="9.140625" style="152"/>
    <col min="13564" max="13564" width="45.5703125" style="152" customWidth="1"/>
    <col min="13565" max="13565" width="62" style="152" customWidth="1"/>
    <col min="13566" max="13819" width="9.140625" style="152"/>
    <col min="13820" max="13820" width="45.5703125" style="152" customWidth="1"/>
    <col min="13821" max="13821" width="62" style="152" customWidth="1"/>
    <col min="13822" max="14075" width="9.140625" style="152"/>
    <col min="14076" max="14076" width="45.5703125" style="152" customWidth="1"/>
    <col min="14077" max="14077" width="62" style="152" customWidth="1"/>
    <col min="14078" max="14331" width="9.140625" style="152"/>
    <col min="14332" max="14332" width="45.5703125" style="152" customWidth="1"/>
    <col min="14333" max="14333" width="62" style="152" customWidth="1"/>
    <col min="14334" max="14587" width="9.140625" style="152"/>
    <col min="14588" max="14588" width="45.5703125" style="152" customWidth="1"/>
    <col min="14589" max="14589" width="62" style="152" customWidth="1"/>
    <col min="14590" max="14843" width="9.140625" style="152"/>
    <col min="14844" max="14844" width="45.5703125" style="152" customWidth="1"/>
    <col min="14845" max="14845" width="62" style="152" customWidth="1"/>
    <col min="14846" max="15099" width="9.140625" style="152"/>
    <col min="15100" max="15100" width="45.5703125" style="152" customWidth="1"/>
    <col min="15101" max="15101" width="62" style="152" customWidth="1"/>
    <col min="15102" max="15355" width="9.140625" style="152"/>
    <col min="15356" max="15356" width="45.5703125" style="152" customWidth="1"/>
    <col min="15357" max="15357" width="62" style="152" customWidth="1"/>
    <col min="15358" max="15611" width="9.140625" style="152"/>
    <col min="15612" max="15612" width="45.5703125" style="152" customWidth="1"/>
    <col min="15613" max="15613" width="62" style="152" customWidth="1"/>
    <col min="15614" max="15867" width="9.140625" style="152"/>
    <col min="15868" max="15868" width="45.5703125" style="152" customWidth="1"/>
    <col min="15869" max="15869" width="62" style="152" customWidth="1"/>
    <col min="15870" max="16123" width="9.140625" style="152"/>
    <col min="16124" max="16124" width="45.5703125" style="152" customWidth="1"/>
    <col min="16125" max="16125" width="62" style="152" customWidth="1"/>
    <col min="16126" max="16384" width="9.140625" style="152"/>
  </cols>
  <sheetData>
    <row r="1" spans="1:2" ht="13.5" thickBot="1">
      <c r="A1" s="1" t="s">
        <v>0</v>
      </c>
      <c r="B1" s="474" t="s">
        <v>1</v>
      </c>
    </row>
    <row r="2" spans="1:2" ht="24" customHeight="1" thickTop="1">
      <c r="A2" s="6393" t="s">
        <v>2439</v>
      </c>
      <c r="B2" s="6395"/>
    </row>
    <row r="3" spans="1:2" ht="20.25" customHeight="1">
      <c r="A3" s="6452" t="s">
        <v>2292</v>
      </c>
      <c r="B3" s="7140"/>
    </row>
    <row r="4" spans="1:2" ht="20.25" customHeight="1">
      <c r="A4" s="7141"/>
      <c r="B4" s="7140"/>
    </row>
    <row r="5" spans="1:2" ht="20.25" customHeight="1" thickBot="1">
      <c r="A5" s="7142"/>
      <c r="B5" s="7143"/>
    </row>
    <row r="6" spans="1:2" ht="36.75" customHeight="1" thickBot="1">
      <c r="A6" s="1764" t="s">
        <v>2268</v>
      </c>
      <c r="B6" s="2658" t="s">
        <v>2269</v>
      </c>
    </row>
    <row r="7" spans="1:2" ht="20.100000000000001" customHeight="1">
      <c r="A7" s="2592" t="s">
        <v>2270</v>
      </c>
      <c r="B7" s="2593" t="s">
        <v>2271</v>
      </c>
    </row>
    <row r="8" spans="1:2" ht="20.100000000000001" customHeight="1">
      <c r="A8" s="2594" t="s">
        <v>2272</v>
      </c>
      <c r="B8" s="2595" t="s">
        <v>2273</v>
      </c>
    </row>
    <row r="9" spans="1:2" ht="20.100000000000001" customHeight="1">
      <c r="A9" s="2594" t="s">
        <v>2293</v>
      </c>
      <c r="B9" s="2595" t="s">
        <v>2275</v>
      </c>
    </row>
    <row r="10" spans="1:2" ht="20.100000000000001" customHeight="1">
      <c r="A10" s="2594" t="s">
        <v>2277</v>
      </c>
      <c r="B10" s="2595" t="s">
        <v>2294</v>
      </c>
    </row>
    <row r="11" spans="1:2" ht="19.5" customHeight="1">
      <c r="A11" s="2594" t="s">
        <v>2280</v>
      </c>
      <c r="B11" s="2596" t="s">
        <v>2295</v>
      </c>
    </row>
    <row r="12" spans="1:2" ht="19.5" customHeight="1">
      <c r="A12" s="2594" t="s">
        <v>2280</v>
      </c>
      <c r="B12" s="2596" t="s">
        <v>2296</v>
      </c>
    </row>
    <row r="13" spans="1:2" ht="19.5" customHeight="1">
      <c r="A13" s="2594" t="s">
        <v>2280</v>
      </c>
      <c r="B13" s="2596" t="s">
        <v>2283</v>
      </c>
    </row>
    <row r="14" spans="1:2" ht="19.5" customHeight="1">
      <c r="A14" s="2594" t="s">
        <v>1715</v>
      </c>
      <c r="B14" s="2588" t="s">
        <v>2284</v>
      </c>
    </row>
    <row r="15" spans="1:2" ht="19.5" customHeight="1">
      <c r="A15" s="2594" t="s">
        <v>1715</v>
      </c>
      <c r="B15" s="2586" t="s">
        <v>2285</v>
      </c>
    </row>
    <row r="16" spans="1:2" ht="19.5" customHeight="1">
      <c r="A16" s="2594" t="s">
        <v>1715</v>
      </c>
      <c r="B16" s="2584" t="s">
        <v>2286</v>
      </c>
    </row>
    <row r="17" spans="1:4" ht="20.100000000000001" customHeight="1">
      <c r="A17" s="2594" t="s">
        <v>2287</v>
      </c>
      <c r="B17" s="2595" t="s">
        <v>2297</v>
      </c>
    </row>
    <row r="18" spans="1:4" ht="20.100000000000001" customHeight="1">
      <c r="A18" s="2594" t="s">
        <v>2289</v>
      </c>
      <c r="B18" s="2595" t="s">
        <v>2297</v>
      </c>
    </row>
    <row r="19" spans="1:4" ht="20.100000000000001" customHeight="1">
      <c r="A19" s="2594" t="s">
        <v>2298</v>
      </c>
      <c r="B19" s="2595" t="s">
        <v>2299</v>
      </c>
    </row>
    <row r="20" spans="1:4" ht="20.100000000000001" customHeight="1">
      <c r="A20" s="2594" t="s">
        <v>2298</v>
      </c>
      <c r="B20" s="2595" t="s">
        <v>2300</v>
      </c>
    </row>
    <row r="21" spans="1:4" ht="20.100000000000001" customHeight="1" thickBot="1">
      <c r="A21" s="2597" t="s">
        <v>2301</v>
      </c>
      <c r="B21" s="2598" t="s">
        <v>2302</v>
      </c>
    </row>
    <row r="22" spans="1:4" ht="20.100000000000001" customHeight="1" thickTop="1">
      <c r="A22" s="7146"/>
      <c r="B22" s="7146"/>
    </row>
    <row r="23" spans="1:4" ht="18" customHeight="1">
      <c r="A23" s="6628" t="s">
        <v>1061</v>
      </c>
      <c r="B23" s="6628"/>
    </row>
    <row r="24" spans="1:4" ht="18" customHeight="1">
      <c r="A24" s="358" t="s">
        <v>2499</v>
      </c>
      <c r="B24" s="358"/>
      <c r="C24" s="358"/>
      <c r="D24" s="358"/>
    </row>
    <row r="25" spans="1:4" ht="18" customHeight="1">
      <c r="A25" s="6628" t="s">
        <v>2500</v>
      </c>
      <c r="B25" s="6628"/>
    </row>
    <row r="29" spans="1:4">
      <c r="B29" s="2219" t="s">
        <v>3</v>
      </c>
    </row>
    <row r="30" spans="1:4">
      <c r="B30" s="2591"/>
    </row>
  </sheetData>
  <mergeCells count="5">
    <mergeCell ref="A2:B2"/>
    <mergeCell ref="A3:B5"/>
    <mergeCell ref="A22:B22"/>
    <mergeCell ref="A23:B23"/>
    <mergeCell ref="A25:B25"/>
  </mergeCells>
  <hyperlinks>
    <hyperlink ref="A1" r:id="rId1"/>
  </hyperlinks>
  <pageMargins left="0.74803149606299213" right="0.74803149606299213" top="0.98425196850393704" bottom="0.98425196850393704" header="0.51181102362204722" footer="0.51181102362204722"/>
  <pageSetup paperSize="9" scale="92" fitToWidth="0" orientation="landscape" r:id="rId2"/>
  <headerFooter alignWithMargins="0">
    <oddFooter>&amp;R149</oddFooter>
  </headerFooter>
  <drawing r:id="rId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46">
    <pageSetUpPr fitToPage="1"/>
  </sheetPr>
  <dimension ref="A1:B36"/>
  <sheetViews>
    <sheetView view="pageBreakPreview" zoomScale="60" zoomScaleNormal="100" workbookViewId="0">
      <selection activeCell="H15" sqref="H15"/>
    </sheetView>
  </sheetViews>
  <sheetFormatPr defaultRowHeight="12.75"/>
  <cols>
    <col min="1" max="1" width="55" style="152" customWidth="1"/>
    <col min="2" max="2" width="62.7109375" style="152" customWidth="1"/>
    <col min="3" max="256" width="9.140625" style="152"/>
    <col min="257" max="257" width="45.5703125" style="152" customWidth="1"/>
    <col min="258" max="258" width="62" style="152" customWidth="1"/>
    <col min="259" max="512" width="9.140625" style="152"/>
    <col min="513" max="513" width="45.5703125" style="152" customWidth="1"/>
    <col min="514" max="514" width="62" style="152" customWidth="1"/>
    <col min="515" max="768" width="9.140625" style="152"/>
    <col min="769" max="769" width="45.5703125" style="152" customWidth="1"/>
    <col min="770" max="770" width="62" style="152" customWidth="1"/>
    <col min="771" max="1024" width="9.140625" style="152"/>
    <col min="1025" max="1025" width="45.5703125" style="152" customWidth="1"/>
    <col min="1026" max="1026" width="62" style="152" customWidth="1"/>
    <col min="1027" max="1280" width="9.140625" style="152"/>
    <col min="1281" max="1281" width="45.5703125" style="152" customWidth="1"/>
    <col min="1282" max="1282" width="62" style="152" customWidth="1"/>
    <col min="1283" max="1536" width="9.140625" style="152"/>
    <col min="1537" max="1537" width="45.5703125" style="152" customWidth="1"/>
    <col min="1538" max="1538" width="62" style="152" customWidth="1"/>
    <col min="1539" max="1792" width="9.140625" style="152"/>
    <col min="1793" max="1793" width="45.5703125" style="152" customWidth="1"/>
    <col min="1794" max="1794" width="62" style="152" customWidth="1"/>
    <col min="1795" max="2048" width="9.140625" style="152"/>
    <col min="2049" max="2049" width="45.5703125" style="152" customWidth="1"/>
    <col min="2050" max="2050" width="62" style="152" customWidth="1"/>
    <col min="2051" max="2304" width="9.140625" style="152"/>
    <col min="2305" max="2305" width="45.5703125" style="152" customWidth="1"/>
    <col min="2306" max="2306" width="62" style="152" customWidth="1"/>
    <col min="2307" max="2560" width="9.140625" style="152"/>
    <col min="2561" max="2561" width="45.5703125" style="152" customWidth="1"/>
    <col min="2562" max="2562" width="62" style="152" customWidth="1"/>
    <col min="2563" max="2816" width="9.140625" style="152"/>
    <col min="2817" max="2817" width="45.5703125" style="152" customWidth="1"/>
    <col min="2818" max="2818" width="62" style="152" customWidth="1"/>
    <col min="2819" max="3072" width="9.140625" style="152"/>
    <col min="3073" max="3073" width="45.5703125" style="152" customWidth="1"/>
    <col min="3074" max="3074" width="62" style="152" customWidth="1"/>
    <col min="3075" max="3328" width="9.140625" style="152"/>
    <col min="3329" max="3329" width="45.5703125" style="152" customWidth="1"/>
    <col min="3330" max="3330" width="62" style="152" customWidth="1"/>
    <col min="3331" max="3584" width="9.140625" style="152"/>
    <col min="3585" max="3585" width="45.5703125" style="152" customWidth="1"/>
    <col min="3586" max="3586" width="62" style="152" customWidth="1"/>
    <col min="3587" max="3840" width="9.140625" style="152"/>
    <col min="3841" max="3841" width="45.5703125" style="152" customWidth="1"/>
    <col min="3842" max="3842" width="62" style="152" customWidth="1"/>
    <col min="3843" max="4096" width="9.140625" style="152"/>
    <col min="4097" max="4097" width="45.5703125" style="152" customWidth="1"/>
    <col min="4098" max="4098" width="62" style="152" customWidth="1"/>
    <col min="4099" max="4352" width="9.140625" style="152"/>
    <col min="4353" max="4353" width="45.5703125" style="152" customWidth="1"/>
    <col min="4354" max="4354" width="62" style="152" customWidth="1"/>
    <col min="4355" max="4608" width="9.140625" style="152"/>
    <col min="4609" max="4609" width="45.5703125" style="152" customWidth="1"/>
    <col min="4610" max="4610" width="62" style="152" customWidth="1"/>
    <col min="4611" max="4864" width="9.140625" style="152"/>
    <col min="4865" max="4865" width="45.5703125" style="152" customWidth="1"/>
    <col min="4866" max="4866" width="62" style="152" customWidth="1"/>
    <col min="4867" max="5120" width="9.140625" style="152"/>
    <col min="5121" max="5121" width="45.5703125" style="152" customWidth="1"/>
    <col min="5122" max="5122" width="62" style="152" customWidth="1"/>
    <col min="5123" max="5376" width="9.140625" style="152"/>
    <col min="5377" max="5377" width="45.5703125" style="152" customWidth="1"/>
    <col min="5378" max="5378" width="62" style="152" customWidth="1"/>
    <col min="5379" max="5632" width="9.140625" style="152"/>
    <col min="5633" max="5633" width="45.5703125" style="152" customWidth="1"/>
    <col min="5634" max="5634" width="62" style="152" customWidth="1"/>
    <col min="5635" max="5888" width="9.140625" style="152"/>
    <col min="5889" max="5889" width="45.5703125" style="152" customWidth="1"/>
    <col min="5890" max="5890" width="62" style="152" customWidth="1"/>
    <col min="5891" max="6144" width="9.140625" style="152"/>
    <col min="6145" max="6145" width="45.5703125" style="152" customWidth="1"/>
    <col min="6146" max="6146" width="62" style="152" customWidth="1"/>
    <col min="6147" max="6400" width="9.140625" style="152"/>
    <col min="6401" max="6401" width="45.5703125" style="152" customWidth="1"/>
    <col min="6402" max="6402" width="62" style="152" customWidth="1"/>
    <col min="6403" max="6656" width="9.140625" style="152"/>
    <col min="6657" max="6657" width="45.5703125" style="152" customWidth="1"/>
    <col min="6658" max="6658" width="62" style="152" customWidth="1"/>
    <col min="6659" max="6912" width="9.140625" style="152"/>
    <col min="6913" max="6913" width="45.5703125" style="152" customWidth="1"/>
    <col min="6914" max="6914" width="62" style="152" customWidth="1"/>
    <col min="6915" max="7168" width="9.140625" style="152"/>
    <col min="7169" max="7169" width="45.5703125" style="152" customWidth="1"/>
    <col min="7170" max="7170" width="62" style="152" customWidth="1"/>
    <col min="7171" max="7424" width="9.140625" style="152"/>
    <col min="7425" max="7425" width="45.5703125" style="152" customWidth="1"/>
    <col min="7426" max="7426" width="62" style="152" customWidth="1"/>
    <col min="7427" max="7680" width="9.140625" style="152"/>
    <col min="7681" max="7681" width="45.5703125" style="152" customWidth="1"/>
    <col min="7682" max="7682" width="62" style="152" customWidth="1"/>
    <col min="7683" max="7936" width="9.140625" style="152"/>
    <col min="7937" max="7937" width="45.5703125" style="152" customWidth="1"/>
    <col min="7938" max="7938" width="62" style="152" customWidth="1"/>
    <col min="7939" max="8192" width="9.140625" style="152"/>
    <col min="8193" max="8193" width="45.5703125" style="152" customWidth="1"/>
    <col min="8194" max="8194" width="62" style="152" customWidth="1"/>
    <col min="8195" max="8448" width="9.140625" style="152"/>
    <col min="8449" max="8449" width="45.5703125" style="152" customWidth="1"/>
    <col min="8450" max="8450" width="62" style="152" customWidth="1"/>
    <col min="8451" max="8704" width="9.140625" style="152"/>
    <col min="8705" max="8705" width="45.5703125" style="152" customWidth="1"/>
    <col min="8706" max="8706" width="62" style="152" customWidth="1"/>
    <col min="8707" max="8960" width="9.140625" style="152"/>
    <col min="8961" max="8961" width="45.5703125" style="152" customWidth="1"/>
    <col min="8962" max="8962" width="62" style="152" customWidth="1"/>
    <col min="8963" max="9216" width="9.140625" style="152"/>
    <col min="9217" max="9217" width="45.5703125" style="152" customWidth="1"/>
    <col min="9218" max="9218" width="62" style="152" customWidth="1"/>
    <col min="9219" max="9472" width="9.140625" style="152"/>
    <col min="9473" max="9473" width="45.5703125" style="152" customWidth="1"/>
    <col min="9474" max="9474" width="62" style="152" customWidth="1"/>
    <col min="9475" max="9728" width="9.140625" style="152"/>
    <col min="9729" max="9729" width="45.5703125" style="152" customWidth="1"/>
    <col min="9730" max="9730" width="62" style="152" customWidth="1"/>
    <col min="9731" max="9984" width="9.140625" style="152"/>
    <col min="9985" max="9985" width="45.5703125" style="152" customWidth="1"/>
    <col min="9986" max="9986" width="62" style="152" customWidth="1"/>
    <col min="9987" max="10240" width="9.140625" style="152"/>
    <col min="10241" max="10241" width="45.5703125" style="152" customWidth="1"/>
    <col min="10242" max="10242" width="62" style="152" customWidth="1"/>
    <col min="10243" max="10496" width="9.140625" style="152"/>
    <col min="10497" max="10497" width="45.5703125" style="152" customWidth="1"/>
    <col min="10498" max="10498" width="62" style="152" customWidth="1"/>
    <col min="10499" max="10752" width="9.140625" style="152"/>
    <col min="10753" max="10753" width="45.5703125" style="152" customWidth="1"/>
    <col min="10754" max="10754" width="62" style="152" customWidth="1"/>
    <col min="10755" max="11008" width="9.140625" style="152"/>
    <col min="11009" max="11009" width="45.5703125" style="152" customWidth="1"/>
    <col min="11010" max="11010" width="62" style="152" customWidth="1"/>
    <col min="11011" max="11264" width="9.140625" style="152"/>
    <col min="11265" max="11265" width="45.5703125" style="152" customWidth="1"/>
    <col min="11266" max="11266" width="62" style="152" customWidth="1"/>
    <col min="11267" max="11520" width="9.140625" style="152"/>
    <col min="11521" max="11521" width="45.5703125" style="152" customWidth="1"/>
    <col min="11522" max="11522" width="62" style="152" customWidth="1"/>
    <col min="11523" max="11776" width="9.140625" style="152"/>
    <col min="11777" max="11777" width="45.5703125" style="152" customWidth="1"/>
    <col min="11778" max="11778" width="62" style="152" customWidth="1"/>
    <col min="11779" max="12032" width="9.140625" style="152"/>
    <col min="12033" max="12033" width="45.5703125" style="152" customWidth="1"/>
    <col min="12034" max="12034" width="62" style="152" customWidth="1"/>
    <col min="12035" max="12288" width="9.140625" style="152"/>
    <col min="12289" max="12289" width="45.5703125" style="152" customWidth="1"/>
    <col min="12290" max="12290" width="62" style="152" customWidth="1"/>
    <col min="12291" max="12544" width="9.140625" style="152"/>
    <col min="12545" max="12545" width="45.5703125" style="152" customWidth="1"/>
    <col min="12546" max="12546" width="62" style="152" customWidth="1"/>
    <col min="12547" max="12800" width="9.140625" style="152"/>
    <col min="12801" max="12801" width="45.5703125" style="152" customWidth="1"/>
    <col min="12802" max="12802" width="62" style="152" customWidth="1"/>
    <col min="12803" max="13056" width="9.140625" style="152"/>
    <col min="13057" max="13057" width="45.5703125" style="152" customWidth="1"/>
    <col min="13058" max="13058" width="62" style="152" customWidth="1"/>
    <col min="13059" max="13312" width="9.140625" style="152"/>
    <col min="13313" max="13313" width="45.5703125" style="152" customWidth="1"/>
    <col min="13314" max="13314" width="62" style="152" customWidth="1"/>
    <col min="13315" max="13568" width="9.140625" style="152"/>
    <col min="13569" max="13569" width="45.5703125" style="152" customWidth="1"/>
    <col min="13570" max="13570" width="62" style="152" customWidth="1"/>
    <col min="13571" max="13824" width="9.140625" style="152"/>
    <col min="13825" max="13825" width="45.5703125" style="152" customWidth="1"/>
    <col min="13826" max="13826" width="62" style="152" customWidth="1"/>
    <col min="13827" max="14080" width="9.140625" style="152"/>
    <col min="14081" max="14081" width="45.5703125" style="152" customWidth="1"/>
    <col min="14082" max="14082" width="62" style="152" customWidth="1"/>
    <col min="14083" max="14336" width="9.140625" style="152"/>
    <col min="14337" max="14337" width="45.5703125" style="152" customWidth="1"/>
    <col min="14338" max="14338" width="62" style="152" customWidth="1"/>
    <col min="14339" max="14592" width="9.140625" style="152"/>
    <col min="14593" max="14593" width="45.5703125" style="152" customWidth="1"/>
    <col min="14594" max="14594" width="62" style="152" customWidth="1"/>
    <col min="14595" max="14848" width="9.140625" style="152"/>
    <col min="14849" max="14849" width="45.5703125" style="152" customWidth="1"/>
    <col min="14850" max="14850" width="62" style="152" customWidth="1"/>
    <col min="14851" max="15104" width="9.140625" style="152"/>
    <col min="15105" max="15105" width="45.5703125" style="152" customWidth="1"/>
    <col min="15106" max="15106" width="62" style="152" customWidth="1"/>
    <col min="15107" max="15360" width="9.140625" style="152"/>
    <col min="15361" max="15361" width="45.5703125" style="152" customWidth="1"/>
    <col min="15362" max="15362" width="62" style="152" customWidth="1"/>
    <col min="15363" max="15616" width="9.140625" style="152"/>
    <col min="15617" max="15617" width="45.5703125" style="152" customWidth="1"/>
    <col min="15618" max="15618" width="62" style="152" customWidth="1"/>
    <col min="15619" max="15872" width="9.140625" style="152"/>
    <col min="15873" max="15873" width="45.5703125" style="152" customWidth="1"/>
    <col min="15874" max="15874" width="62" style="152" customWidth="1"/>
    <col min="15875" max="16128" width="9.140625" style="152"/>
    <col min="16129" max="16129" width="45.5703125" style="152" customWidth="1"/>
    <col min="16130" max="16130" width="62" style="152" customWidth="1"/>
    <col min="16131" max="16384" width="9.140625" style="152"/>
  </cols>
  <sheetData>
    <row r="1" spans="1:2" ht="13.5" thickBot="1">
      <c r="A1" s="1" t="s">
        <v>0</v>
      </c>
      <c r="B1" s="474" t="s">
        <v>1</v>
      </c>
    </row>
    <row r="2" spans="1:2" ht="18" customHeight="1" thickTop="1">
      <c r="A2" s="6250" t="s">
        <v>2439</v>
      </c>
      <c r="B2" s="7139"/>
    </row>
    <row r="3" spans="1:2" ht="16.5" customHeight="1">
      <c r="A3" s="7132" t="s">
        <v>2303</v>
      </c>
      <c r="B3" s="7134"/>
    </row>
    <row r="4" spans="1:2" ht="2.25" customHeight="1">
      <c r="A4" s="7132"/>
      <c r="B4" s="7134"/>
    </row>
    <row r="5" spans="1:2" ht="9.75" customHeight="1" thickBot="1">
      <c r="A5" s="6703"/>
      <c r="B5" s="6691"/>
    </row>
    <row r="6" spans="1:2" ht="23.25" customHeight="1" thickBot="1">
      <c r="A6" s="2661" t="s">
        <v>2268</v>
      </c>
      <c r="B6" s="2662" t="s">
        <v>2269</v>
      </c>
    </row>
    <row r="7" spans="1:2" ht="15" customHeight="1">
      <c r="A7" s="2592" t="s">
        <v>2270</v>
      </c>
      <c r="B7" s="2584" t="s">
        <v>2271</v>
      </c>
    </row>
    <row r="8" spans="1:2" ht="15" customHeight="1">
      <c r="A8" s="2594" t="s">
        <v>2272</v>
      </c>
      <c r="B8" s="2586" t="s">
        <v>2273</v>
      </c>
    </row>
    <row r="9" spans="1:2" ht="15" customHeight="1">
      <c r="A9" s="2594" t="s">
        <v>2304</v>
      </c>
      <c r="B9" s="2586" t="s">
        <v>2305</v>
      </c>
    </row>
    <row r="10" spans="1:2" ht="15" customHeight="1">
      <c r="A10" s="2594" t="s">
        <v>2306</v>
      </c>
      <c r="B10" s="2586" t="s">
        <v>2279</v>
      </c>
    </row>
    <row r="11" spans="1:2" ht="15" customHeight="1">
      <c r="A11" s="2594" t="s">
        <v>2307</v>
      </c>
      <c r="B11" s="2586" t="s">
        <v>2308</v>
      </c>
    </row>
    <row r="12" spans="1:2" ht="15" customHeight="1">
      <c r="A12" s="2594" t="s">
        <v>2307</v>
      </c>
      <c r="B12" s="2586" t="s">
        <v>2309</v>
      </c>
    </row>
    <row r="13" spans="1:2" ht="15" customHeight="1">
      <c r="A13" s="2594" t="s">
        <v>2310</v>
      </c>
      <c r="B13" s="2586" t="s">
        <v>2308</v>
      </c>
    </row>
    <row r="14" spans="1:2" ht="15" customHeight="1">
      <c r="A14" s="2600" t="s">
        <v>2311</v>
      </c>
      <c r="B14" s="2601" t="s">
        <v>2312</v>
      </c>
    </row>
    <row r="15" spans="1:2" ht="15" customHeight="1">
      <c r="A15" s="2594" t="s">
        <v>2313</v>
      </c>
      <c r="B15" s="2595" t="s">
        <v>2312</v>
      </c>
    </row>
    <row r="16" spans="1:2" ht="15" customHeight="1">
      <c r="A16" s="2594" t="s">
        <v>2314</v>
      </c>
      <c r="B16" s="2593" t="s">
        <v>2315</v>
      </c>
    </row>
    <row r="17" spans="1:2" ht="15" customHeight="1">
      <c r="A17" s="2594" t="s">
        <v>2316</v>
      </c>
      <c r="B17" s="2595" t="s">
        <v>2317</v>
      </c>
    </row>
    <row r="18" spans="1:2" ht="15" customHeight="1">
      <c r="A18" s="2594" t="s">
        <v>2318</v>
      </c>
      <c r="B18" s="2595" t="s">
        <v>2319</v>
      </c>
    </row>
    <row r="19" spans="1:2" ht="15" customHeight="1">
      <c r="A19" s="2594" t="s">
        <v>2320</v>
      </c>
      <c r="B19" s="2595" t="s">
        <v>2319</v>
      </c>
    </row>
    <row r="20" spans="1:2" ht="15" customHeight="1">
      <c r="A20" s="2600" t="s">
        <v>2320</v>
      </c>
      <c r="B20" s="2602" t="s">
        <v>2321</v>
      </c>
    </row>
    <row r="21" spans="1:2" ht="15" customHeight="1">
      <c r="A21" s="2594" t="s">
        <v>2322</v>
      </c>
      <c r="B21" s="2595" t="s">
        <v>2323</v>
      </c>
    </row>
    <row r="22" spans="1:2" ht="15" customHeight="1">
      <c r="A22" s="2594" t="s">
        <v>2324</v>
      </c>
      <c r="B22" s="2595" t="s">
        <v>2325</v>
      </c>
    </row>
    <row r="23" spans="1:2" ht="15" customHeight="1">
      <c r="A23" s="2594" t="s">
        <v>2324</v>
      </c>
      <c r="B23" s="2595" t="s">
        <v>2326</v>
      </c>
    </row>
    <row r="24" spans="1:2" ht="15" customHeight="1">
      <c r="A24" s="2603" t="s">
        <v>2511</v>
      </c>
      <c r="B24" s="2593" t="s">
        <v>2326</v>
      </c>
    </row>
    <row r="25" spans="1:2" ht="15" customHeight="1">
      <c r="A25" s="2600" t="s">
        <v>2327</v>
      </c>
      <c r="B25" s="2602" t="s">
        <v>2328</v>
      </c>
    </row>
    <row r="26" spans="1:2" ht="15" customHeight="1">
      <c r="A26" s="2594" t="s">
        <v>2327</v>
      </c>
      <c r="B26" s="2595" t="s">
        <v>2329</v>
      </c>
    </row>
    <row r="27" spans="1:2" ht="15" customHeight="1" thickBot="1">
      <c r="A27" s="2589" t="s">
        <v>2330</v>
      </c>
      <c r="B27" s="2590" t="s">
        <v>2331</v>
      </c>
    </row>
    <row r="28" spans="1:2" ht="12" customHeight="1" thickTop="1">
      <c r="A28" s="7146"/>
      <c r="B28" s="7146"/>
    </row>
    <row r="29" spans="1:2" ht="14.1" customHeight="1">
      <c r="A29" s="7145" t="s">
        <v>2332</v>
      </c>
      <c r="B29" s="7145"/>
    </row>
    <row r="30" spans="1:2" ht="14.1" customHeight="1">
      <c r="A30" s="244" t="s">
        <v>2333</v>
      </c>
      <c r="B30" s="2565"/>
    </row>
    <row r="31" spans="1:2" ht="14.1" customHeight="1">
      <c r="A31" s="6248" t="s">
        <v>2498</v>
      </c>
      <c r="B31" s="6248"/>
    </row>
    <row r="35" spans="2:2">
      <c r="B35" s="2219" t="s">
        <v>3</v>
      </c>
    </row>
    <row r="36" spans="2:2">
      <c r="B36" s="2591"/>
    </row>
  </sheetData>
  <mergeCells count="5">
    <mergeCell ref="A2:B2"/>
    <mergeCell ref="A3:B5"/>
    <mergeCell ref="A28:B28"/>
    <mergeCell ref="A29:B29"/>
    <mergeCell ref="A31:B31"/>
  </mergeCells>
  <hyperlinks>
    <hyperlink ref="A1" r:id="rId1"/>
  </hyperlinks>
  <pageMargins left="0.74803149606299213" right="0.74803149606299213" top="0.98425196850393704" bottom="0.98425196850393704" header="0.51181102362204722" footer="0.51181102362204722"/>
  <pageSetup paperSize="9" fitToHeight="0" orientation="landscape" r:id="rId2"/>
  <headerFooter alignWithMargins="0">
    <oddFooter>&amp;R150</oddFooter>
  </headerFooter>
  <drawing r:id="rId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47">
    <pageSetUpPr fitToPage="1"/>
  </sheetPr>
  <dimension ref="A1:B33"/>
  <sheetViews>
    <sheetView view="pageBreakPreview" zoomScale="60" zoomScaleNormal="100" workbookViewId="0">
      <selection activeCell="H15" sqref="H15"/>
    </sheetView>
  </sheetViews>
  <sheetFormatPr defaultRowHeight="12.75"/>
  <cols>
    <col min="1" max="1" width="54.42578125" style="152" customWidth="1"/>
    <col min="2" max="2" width="62" style="152" customWidth="1"/>
    <col min="3" max="256" width="9.140625" style="152"/>
    <col min="257" max="257" width="45.5703125" style="152" customWidth="1"/>
    <col min="258" max="258" width="62" style="152" customWidth="1"/>
    <col min="259" max="512" width="9.140625" style="152"/>
    <col min="513" max="513" width="45.5703125" style="152" customWidth="1"/>
    <col min="514" max="514" width="62" style="152" customWidth="1"/>
    <col min="515" max="768" width="9.140625" style="152"/>
    <col min="769" max="769" width="45.5703125" style="152" customWidth="1"/>
    <col min="770" max="770" width="62" style="152" customWidth="1"/>
    <col min="771" max="1024" width="9.140625" style="152"/>
    <col min="1025" max="1025" width="45.5703125" style="152" customWidth="1"/>
    <col min="1026" max="1026" width="62" style="152" customWidth="1"/>
    <col min="1027" max="1280" width="9.140625" style="152"/>
    <col min="1281" max="1281" width="45.5703125" style="152" customWidth="1"/>
    <col min="1282" max="1282" width="62" style="152" customWidth="1"/>
    <col min="1283" max="1536" width="9.140625" style="152"/>
    <col min="1537" max="1537" width="45.5703125" style="152" customWidth="1"/>
    <col min="1538" max="1538" width="62" style="152" customWidth="1"/>
    <col min="1539" max="1792" width="9.140625" style="152"/>
    <col min="1793" max="1793" width="45.5703125" style="152" customWidth="1"/>
    <col min="1794" max="1794" width="62" style="152" customWidth="1"/>
    <col min="1795" max="2048" width="9.140625" style="152"/>
    <col min="2049" max="2049" width="45.5703125" style="152" customWidth="1"/>
    <col min="2050" max="2050" width="62" style="152" customWidth="1"/>
    <col min="2051" max="2304" width="9.140625" style="152"/>
    <col min="2305" max="2305" width="45.5703125" style="152" customWidth="1"/>
    <col min="2306" max="2306" width="62" style="152" customWidth="1"/>
    <col min="2307" max="2560" width="9.140625" style="152"/>
    <col min="2561" max="2561" width="45.5703125" style="152" customWidth="1"/>
    <col min="2562" max="2562" width="62" style="152" customWidth="1"/>
    <col min="2563" max="2816" width="9.140625" style="152"/>
    <col min="2817" max="2817" width="45.5703125" style="152" customWidth="1"/>
    <col min="2818" max="2818" width="62" style="152" customWidth="1"/>
    <col min="2819" max="3072" width="9.140625" style="152"/>
    <col min="3073" max="3073" width="45.5703125" style="152" customWidth="1"/>
    <col min="3074" max="3074" width="62" style="152" customWidth="1"/>
    <col min="3075" max="3328" width="9.140625" style="152"/>
    <col min="3329" max="3329" width="45.5703125" style="152" customWidth="1"/>
    <col min="3330" max="3330" width="62" style="152" customWidth="1"/>
    <col min="3331" max="3584" width="9.140625" style="152"/>
    <col min="3585" max="3585" width="45.5703125" style="152" customWidth="1"/>
    <col min="3586" max="3586" width="62" style="152" customWidth="1"/>
    <col min="3587" max="3840" width="9.140625" style="152"/>
    <col min="3841" max="3841" width="45.5703125" style="152" customWidth="1"/>
    <col min="3842" max="3842" width="62" style="152" customWidth="1"/>
    <col min="3843" max="4096" width="9.140625" style="152"/>
    <col min="4097" max="4097" width="45.5703125" style="152" customWidth="1"/>
    <col min="4098" max="4098" width="62" style="152" customWidth="1"/>
    <col min="4099" max="4352" width="9.140625" style="152"/>
    <col min="4353" max="4353" width="45.5703125" style="152" customWidth="1"/>
    <col min="4354" max="4354" width="62" style="152" customWidth="1"/>
    <col min="4355" max="4608" width="9.140625" style="152"/>
    <col min="4609" max="4609" width="45.5703125" style="152" customWidth="1"/>
    <col min="4610" max="4610" width="62" style="152" customWidth="1"/>
    <col min="4611" max="4864" width="9.140625" style="152"/>
    <col min="4865" max="4865" width="45.5703125" style="152" customWidth="1"/>
    <col min="4866" max="4866" width="62" style="152" customWidth="1"/>
    <col min="4867" max="5120" width="9.140625" style="152"/>
    <col min="5121" max="5121" width="45.5703125" style="152" customWidth="1"/>
    <col min="5122" max="5122" width="62" style="152" customWidth="1"/>
    <col min="5123" max="5376" width="9.140625" style="152"/>
    <col min="5377" max="5377" width="45.5703125" style="152" customWidth="1"/>
    <col min="5378" max="5378" width="62" style="152" customWidth="1"/>
    <col min="5379" max="5632" width="9.140625" style="152"/>
    <col min="5633" max="5633" width="45.5703125" style="152" customWidth="1"/>
    <col min="5634" max="5634" width="62" style="152" customWidth="1"/>
    <col min="5635" max="5888" width="9.140625" style="152"/>
    <col min="5889" max="5889" width="45.5703125" style="152" customWidth="1"/>
    <col min="5890" max="5890" width="62" style="152" customWidth="1"/>
    <col min="5891" max="6144" width="9.140625" style="152"/>
    <col min="6145" max="6145" width="45.5703125" style="152" customWidth="1"/>
    <col min="6146" max="6146" width="62" style="152" customWidth="1"/>
    <col min="6147" max="6400" width="9.140625" style="152"/>
    <col min="6401" max="6401" width="45.5703125" style="152" customWidth="1"/>
    <col min="6402" max="6402" width="62" style="152" customWidth="1"/>
    <col min="6403" max="6656" width="9.140625" style="152"/>
    <col min="6657" max="6657" width="45.5703125" style="152" customWidth="1"/>
    <col min="6658" max="6658" width="62" style="152" customWidth="1"/>
    <col min="6659" max="6912" width="9.140625" style="152"/>
    <col min="6913" max="6913" width="45.5703125" style="152" customWidth="1"/>
    <col min="6914" max="6914" width="62" style="152" customWidth="1"/>
    <col min="6915" max="7168" width="9.140625" style="152"/>
    <col min="7169" max="7169" width="45.5703125" style="152" customWidth="1"/>
    <col min="7170" max="7170" width="62" style="152" customWidth="1"/>
    <col min="7171" max="7424" width="9.140625" style="152"/>
    <col min="7425" max="7425" width="45.5703125" style="152" customWidth="1"/>
    <col min="7426" max="7426" width="62" style="152" customWidth="1"/>
    <col min="7427" max="7680" width="9.140625" style="152"/>
    <col min="7681" max="7681" width="45.5703125" style="152" customWidth="1"/>
    <col min="7682" max="7682" width="62" style="152" customWidth="1"/>
    <col min="7683" max="7936" width="9.140625" style="152"/>
    <col min="7937" max="7937" width="45.5703125" style="152" customWidth="1"/>
    <col min="7938" max="7938" width="62" style="152" customWidth="1"/>
    <col min="7939" max="8192" width="9.140625" style="152"/>
    <col min="8193" max="8193" width="45.5703125" style="152" customWidth="1"/>
    <col min="8194" max="8194" width="62" style="152" customWidth="1"/>
    <col min="8195" max="8448" width="9.140625" style="152"/>
    <col min="8449" max="8449" width="45.5703125" style="152" customWidth="1"/>
    <col min="8450" max="8450" width="62" style="152" customWidth="1"/>
    <col min="8451" max="8704" width="9.140625" style="152"/>
    <col min="8705" max="8705" width="45.5703125" style="152" customWidth="1"/>
    <col min="8706" max="8706" width="62" style="152" customWidth="1"/>
    <col min="8707" max="8960" width="9.140625" style="152"/>
    <col min="8961" max="8961" width="45.5703125" style="152" customWidth="1"/>
    <col min="8962" max="8962" width="62" style="152" customWidth="1"/>
    <col min="8963" max="9216" width="9.140625" style="152"/>
    <col min="9217" max="9217" width="45.5703125" style="152" customWidth="1"/>
    <col min="9218" max="9218" width="62" style="152" customWidth="1"/>
    <col min="9219" max="9472" width="9.140625" style="152"/>
    <col min="9473" max="9473" width="45.5703125" style="152" customWidth="1"/>
    <col min="9474" max="9474" width="62" style="152" customWidth="1"/>
    <col min="9475" max="9728" width="9.140625" style="152"/>
    <col min="9729" max="9729" width="45.5703125" style="152" customWidth="1"/>
    <col min="9730" max="9730" width="62" style="152" customWidth="1"/>
    <col min="9731" max="9984" width="9.140625" style="152"/>
    <col min="9985" max="9985" width="45.5703125" style="152" customWidth="1"/>
    <col min="9986" max="9986" width="62" style="152" customWidth="1"/>
    <col min="9987" max="10240" width="9.140625" style="152"/>
    <col min="10241" max="10241" width="45.5703125" style="152" customWidth="1"/>
    <col min="10242" max="10242" width="62" style="152" customWidth="1"/>
    <col min="10243" max="10496" width="9.140625" style="152"/>
    <col min="10497" max="10497" width="45.5703125" style="152" customWidth="1"/>
    <col min="10498" max="10498" width="62" style="152" customWidth="1"/>
    <col min="10499" max="10752" width="9.140625" style="152"/>
    <col min="10753" max="10753" width="45.5703125" style="152" customWidth="1"/>
    <col min="10754" max="10754" width="62" style="152" customWidth="1"/>
    <col min="10755" max="11008" width="9.140625" style="152"/>
    <col min="11009" max="11009" width="45.5703125" style="152" customWidth="1"/>
    <col min="11010" max="11010" width="62" style="152" customWidth="1"/>
    <col min="11011" max="11264" width="9.140625" style="152"/>
    <col min="11265" max="11265" width="45.5703125" style="152" customWidth="1"/>
    <col min="11266" max="11266" width="62" style="152" customWidth="1"/>
    <col min="11267" max="11520" width="9.140625" style="152"/>
    <col min="11521" max="11521" width="45.5703125" style="152" customWidth="1"/>
    <col min="11522" max="11522" width="62" style="152" customWidth="1"/>
    <col min="11523" max="11776" width="9.140625" style="152"/>
    <col min="11777" max="11777" width="45.5703125" style="152" customWidth="1"/>
    <col min="11778" max="11778" width="62" style="152" customWidth="1"/>
    <col min="11779" max="12032" width="9.140625" style="152"/>
    <col min="12033" max="12033" width="45.5703125" style="152" customWidth="1"/>
    <col min="12034" max="12034" width="62" style="152" customWidth="1"/>
    <col min="12035" max="12288" width="9.140625" style="152"/>
    <col min="12289" max="12289" width="45.5703125" style="152" customWidth="1"/>
    <col min="12290" max="12290" width="62" style="152" customWidth="1"/>
    <col min="12291" max="12544" width="9.140625" style="152"/>
    <col min="12545" max="12545" width="45.5703125" style="152" customWidth="1"/>
    <col min="12546" max="12546" width="62" style="152" customWidth="1"/>
    <col min="12547" max="12800" width="9.140625" style="152"/>
    <col min="12801" max="12801" width="45.5703125" style="152" customWidth="1"/>
    <col min="12802" max="12802" width="62" style="152" customWidth="1"/>
    <col min="12803" max="13056" width="9.140625" style="152"/>
    <col min="13057" max="13057" width="45.5703125" style="152" customWidth="1"/>
    <col min="13058" max="13058" width="62" style="152" customWidth="1"/>
    <col min="13059" max="13312" width="9.140625" style="152"/>
    <col min="13313" max="13313" width="45.5703125" style="152" customWidth="1"/>
    <col min="13314" max="13314" width="62" style="152" customWidth="1"/>
    <col min="13315" max="13568" width="9.140625" style="152"/>
    <col min="13569" max="13569" width="45.5703125" style="152" customWidth="1"/>
    <col min="13570" max="13570" width="62" style="152" customWidth="1"/>
    <col min="13571" max="13824" width="9.140625" style="152"/>
    <col min="13825" max="13825" width="45.5703125" style="152" customWidth="1"/>
    <col min="13826" max="13826" width="62" style="152" customWidth="1"/>
    <col min="13827" max="14080" width="9.140625" style="152"/>
    <col min="14081" max="14081" width="45.5703125" style="152" customWidth="1"/>
    <col min="14082" max="14082" width="62" style="152" customWidth="1"/>
    <col min="14083" max="14336" width="9.140625" style="152"/>
    <col min="14337" max="14337" width="45.5703125" style="152" customWidth="1"/>
    <col min="14338" max="14338" width="62" style="152" customWidth="1"/>
    <col min="14339" max="14592" width="9.140625" style="152"/>
    <col min="14593" max="14593" width="45.5703125" style="152" customWidth="1"/>
    <col min="14594" max="14594" width="62" style="152" customWidth="1"/>
    <col min="14595" max="14848" width="9.140625" style="152"/>
    <col min="14849" max="14849" width="45.5703125" style="152" customWidth="1"/>
    <col min="14850" max="14850" width="62" style="152" customWidth="1"/>
    <col min="14851" max="15104" width="9.140625" style="152"/>
    <col min="15105" max="15105" width="45.5703125" style="152" customWidth="1"/>
    <col min="15106" max="15106" width="62" style="152" customWidth="1"/>
    <col min="15107" max="15360" width="9.140625" style="152"/>
    <col min="15361" max="15361" width="45.5703125" style="152" customWidth="1"/>
    <col min="15362" max="15362" width="62" style="152" customWidth="1"/>
    <col min="15363" max="15616" width="9.140625" style="152"/>
    <col min="15617" max="15617" width="45.5703125" style="152" customWidth="1"/>
    <col min="15618" max="15618" width="62" style="152" customWidth="1"/>
    <col min="15619" max="15872" width="9.140625" style="152"/>
    <col min="15873" max="15873" width="45.5703125" style="152" customWidth="1"/>
    <col min="15874" max="15874" width="62" style="152" customWidth="1"/>
    <col min="15875" max="16128" width="9.140625" style="152"/>
    <col min="16129" max="16129" width="45.5703125" style="152" customWidth="1"/>
    <col min="16130" max="16130" width="62" style="152" customWidth="1"/>
    <col min="16131" max="16384" width="9.140625" style="152"/>
  </cols>
  <sheetData>
    <row r="1" spans="1:2" ht="13.5" thickBot="1">
      <c r="A1" s="1" t="s">
        <v>0</v>
      </c>
      <c r="B1" s="474" t="s">
        <v>1</v>
      </c>
    </row>
    <row r="2" spans="1:2" ht="18" customHeight="1" thickTop="1">
      <c r="A2" s="6250" t="s">
        <v>2439</v>
      </c>
      <c r="B2" s="7139"/>
    </row>
    <row r="3" spans="1:2" ht="14.25" customHeight="1">
      <c r="A3" s="7132" t="s">
        <v>2334</v>
      </c>
      <c r="B3" s="7134"/>
    </row>
    <row r="4" spans="1:2" ht="7.5" customHeight="1">
      <c r="A4" s="7132"/>
      <c r="B4" s="7134"/>
    </row>
    <row r="5" spans="1:2" ht="9" customHeight="1" thickBot="1">
      <c r="A5" s="6703"/>
      <c r="B5" s="6691"/>
    </row>
    <row r="6" spans="1:2" ht="21.75" customHeight="1" thickBot="1">
      <c r="A6" s="2661" t="s">
        <v>2268</v>
      </c>
      <c r="B6" s="2662" t="s">
        <v>2269</v>
      </c>
    </row>
    <row r="7" spans="1:2" ht="15" customHeight="1">
      <c r="A7" s="2592" t="s">
        <v>2270</v>
      </c>
      <c r="B7" s="2593" t="s">
        <v>2271</v>
      </c>
    </row>
    <row r="8" spans="1:2" ht="15" customHeight="1">
      <c r="A8" s="2594" t="s">
        <v>2272</v>
      </c>
      <c r="B8" s="2595" t="s">
        <v>2273</v>
      </c>
    </row>
    <row r="9" spans="1:2" ht="15" customHeight="1">
      <c r="A9" s="2594" t="s">
        <v>2304</v>
      </c>
      <c r="B9" s="2595" t="s">
        <v>2305</v>
      </c>
    </row>
    <row r="10" spans="1:2" ht="15" customHeight="1">
      <c r="A10" s="2594" t="s">
        <v>2306</v>
      </c>
      <c r="B10" s="2595" t="s">
        <v>2279</v>
      </c>
    </row>
    <row r="11" spans="1:2" ht="15" customHeight="1">
      <c r="A11" s="2594" t="s">
        <v>2307</v>
      </c>
      <c r="B11" s="2595" t="s">
        <v>2308</v>
      </c>
    </row>
    <row r="12" spans="1:2" ht="15" customHeight="1">
      <c r="A12" s="2594" t="s">
        <v>2307</v>
      </c>
      <c r="B12" s="2595" t="s">
        <v>2309</v>
      </c>
    </row>
    <row r="13" spans="1:2" ht="15" customHeight="1">
      <c r="A13" s="2594" t="s">
        <v>2310</v>
      </c>
      <c r="B13" s="2595" t="s">
        <v>2308</v>
      </c>
    </row>
    <row r="14" spans="1:2" ht="15" customHeight="1">
      <c r="A14" s="2594" t="s">
        <v>2311</v>
      </c>
      <c r="B14" s="2595" t="s">
        <v>2312</v>
      </c>
    </row>
    <row r="15" spans="1:2" ht="15" customHeight="1">
      <c r="A15" s="2594" t="s">
        <v>2313</v>
      </c>
      <c r="B15" s="2595" t="s">
        <v>2312</v>
      </c>
    </row>
    <row r="16" spans="1:2" ht="15" customHeight="1">
      <c r="A16" s="2594" t="s">
        <v>2314</v>
      </c>
      <c r="B16" s="2595" t="s">
        <v>2315</v>
      </c>
    </row>
    <row r="17" spans="1:2" ht="15" customHeight="1">
      <c r="A17" s="2594" t="s">
        <v>2316</v>
      </c>
      <c r="B17" s="2595" t="s">
        <v>2317</v>
      </c>
    </row>
    <row r="18" spans="1:2" ht="15" customHeight="1">
      <c r="A18" s="2594" t="s">
        <v>2318</v>
      </c>
      <c r="B18" s="2595" t="s">
        <v>2319</v>
      </c>
    </row>
    <row r="19" spans="1:2" ht="15" customHeight="1">
      <c r="A19" s="2594" t="s">
        <v>2320</v>
      </c>
      <c r="B19" s="2595" t="s">
        <v>2319</v>
      </c>
    </row>
    <row r="20" spans="1:2" ht="15" customHeight="1">
      <c r="A20" s="2594" t="s">
        <v>2320</v>
      </c>
      <c r="B20" s="2595" t="s">
        <v>2321</v>
      </c>
    </row>
    <row r="21" spans="1:2" ht="15" customHeight="1">
      <c r="A21" s="2594" t="s">
        <v>2322</v>
      </c>
      <c r="B21" s="2595" t="s">
        <v>2323</v>
      </c>
    </row>
    <row r="22" spans="1:2" ht="15" customHeight="1">
      <c r="A22" s="2594" t="s">
        <v>2324</v>
      </c>
      <c r="B22" s="2595" t="s">
        <v>2325</v>
      </c>
    </row>
    <row r="23" spans="1:2" ht="15" customHeight="1">
      <c r="A23" s="2594" t="s">
        <v>2324</v>
      </c>
      <c r="B23" s="2595" t="s">
        <v>2326</v>
      </c>
    </row>
    <row r="24" spans="1:2" ht="15" customHeight="1">
      <c r="A24" s="2603" t="s">
        <v>2511</v>
      </c>
      <c r="B24" s="2595" t="s">
        <v>2326</v>
      </c>
    </row>
    <row r="25" spans="1:2" ht="15" customHeight="1">
      <c r="A25" s="2594" t="s">
        <v>2327</v>
      </c>
      <c r="B25" s="2595" t="s">
        <v>2328</v>
      </c>
    </row>
    <row r="26" spans="1:2" ht="15" customHeight="1">
      <c r="A26" s="2594" t="s">
        <v>2327</v>
      </c>
      <c r="B26" s="2595" t="s">
        <v>2329</v>
      </c>
    </row>
    <row r="27" spans="1:2" ht="15" customHeight="1">
      <c r="A27" s="2594" t="s">
        <v>2330</v>
      </c>
      <c r="B27" s="2595" t="s">
        <v>2331</v>
      </c>
    </row>
    <row r="28" spans="1:2" ht="15" customHeight="1" thickBot="1">
      <c r="A28" s="2597" t="s">
        <v>2335</v>
      </c>
      <c r="B28" s="2598" t="s">
        <v>2336</v>
      </c>
    </row>
    <row r="29" spans="1:2" ht="14.1" customHeight="1" thickTop="1">
      <c r="A29" s="7144"/>
      <c r="B29" s="7144"/>
    </row>
    <row r="30" spans="1:2" ht="14.1" customHeight="1">
      <c r="A30" s="7145" t="s">
        <v>2337</v>
      </c>
      <c r="B30" s="7145"/>
    </row>
    <row r="31" spans="1:2" ht="14.1" customHeight="1">
      <c r="A31" s="244" t="s">
        <v>2338</v>
      </c>
      <c r="B31" s="2565"/>
    </row>
    <row r="32" spans="1:2" ht="14.1" customHeight="1">
      <c r="A32" s="6248" t="s">
        <v>2498</v>
      </c>
      <c r="B32" s="6248"/>
    </row>
    <row r="33" ht="14.1" customHeight="1"/>
  </sheetData>
  <mergeCells count="5">
    <mergeCell ref="A2:B2"/>
    <mergeCell ref="A3:B5"/>
    <mergeCell ref="A29:B29"/>
    <mergeCell ref="A30:B30"/>
    <mergeCell ref="A32:B32"/>
  </mergeCells>
  <hyperlinks>
    <hyperlink ref="A1" r:id="rId1"/>
  </hyperlinks>
  <pageMargins left="0.70866141732283472" right="0.70866141732283472" top="0.74803149606299213" bottom="0.74803149606299213" header="0.31496062992125984" footer="0.31496062992125984"/>
  <pageSetup paperSize="9" fitToHeight="0" orientation="landscape" r:id="rId2"/>
  <headerFooter>
    <oddFooter>&amp;R151</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48">
    <pageSetUpPr fitToPage="1"/>
  </sheetPr>
  <dimension ref="A1:B43"/>
  <sheetViews>
    <sheetView view="pageBreakPreview" zoomScale="60" zoomScaleNormal="100" workbookViewId="0">
      <selection activeCell="H15" sqref="H15"/>
    </sheetView>
  </sheetViews>
  <sheetFormatPr defaultRowHeight="12.75"/>
  <cols>
    <col min="1" max="1" width="58.5703125" style="152" customWidth="1"/>
    <col min="2" max="2" width="58.7109375" style="152" customWidth="1"/>
    <col min="3" max="256" width="9.140625" style="152"/>
    <col min="257" max="257" width="47.140625" style="152" customWidth="1"/>
    <col min="258" max="258" width="53.85546875" style="152" customWidth="1"/>
    <col min="259" max="512" width="9.140625" style="152"/>
    <col min="513" max="513" width="47.140625" style="152" customWidth="1"/>
    <col min="514" max="514" width="53.85546875" style="152" customWidth="1"/>
    <col min="515" max="768" width="9.140625" style="152"/>
    <col min="769" max="769" width="47.140625" style="152" customWidth="1"/>
    <col min="770" max="770" width="53.85546875" style="152" customWidth="1"/>
    <col min="771" max="1024" width="9.140625" style="152"/>
    <col min="1025" max="1025" width="47.140625" style="152" customWidth="1"/>
    <col min="1026" max="1026" width="53.85546875" style="152" customWidth="1"/>
    <col min="1027" max="1280" width="9.140625" style="152"/>
    <col min="1281" max="1281" width="47.140625" style="152" customWidth="1"/>
    <col min="1282" max="1282" width="53.85546875" style="152" customWidth="1"/>
    <col min="1283" max="1536" width="9.140625" style="152"/>
    <col min="1537" max="1537" width="47.140625" style="152" customWidth="1"/>
    <col min="1538" max="1538" width="53.85546875" style="152" customWidth="1"/>
    <col min="1539" max="1792" width="9.140625" style="152"/>
    <col min="1793" max="1793" width="47.140625" style="152" customWidth="1"/>
    <col min="1794" max="1794" width="53.85546875" style="152" customWidth="1"/>
    <col min="1795" max="2048" width="9.140625" style="152"/>
    <col min="2049" max="2049" width="47.140625" style="152" customWidth="1"/>
    <col min="2050" max="2050" width="53.85546875" style="152" customWidth="1"/>
    <col min="2051" max="2304" width="9.140625" style="152"/>
    <col min="2305" max="2305" width="47.140625" style="152" customWidth="1"/>
    <col min="2306" max="2306" width="53.85546875" style="152" customWidth="1"/>
    <col min="2307" max="2560" width="9.140625" style="152"/>
    <col min="2561" max="2561" width="47.140625" style="152" customWidth="1"/>
    <col min="2562" max="2562" width="53.85546875" style="152" customWidth="1"/>
    <col min="2563" max="2816" width="9.140625" style="152"/>
    <col min="2817" max="2817" width="47.140625" style="152" customWidth="1"/>
    <col min="2818" max="2818" width="53.85546875" style="152" customWidth="1"/>
    <col min="2819" max="3072" width="9.140625" style="152"/>
    <col min="3073" max="3073" width="47.140625" style="152" customWidth="1"/>
    <col min="3074" max="3074" width="53.85546875" style="152" customWidth="1"/>
    <col min="3075" max="3328" width="9.140625" style="152"/>
    <col min="3329" max="3329" width="47.140625" style="152" customWidth="1"/>
    <col min="3330" max="3330" width="53.85546875" style="152" customWidth="1"/>
    <col min="3331" max="3584" width="9.140625" style="152"/>
    <col min="3585" max="3585" width="47.140625" style="152" customWidth="1"/>
    <col min="3586" max="3586" width="53.85546875" style="152" customWidth="1"/>
    <col min="3587" max="3840" width="9.140625" style="152"/>
    <col min="3841" max="3841" width="47.140625" style="152" customWidth="1"/>
    <col min="3842" max="3842" width="53.85546875" style="152" customWidth="1"/>
    <col min="3843" max="4096" width="9.140625" style="152"/>
    <col min="4097" max="4097" width="47.140625" style="152" customWidth="1"/>
    <col min="4098" max="4098" width="53.85546875" style="152" customWidth="1"/>
    <col min="4099" max="4352" width="9.140625" style="152"/>
    <col min="4353" max="4353" width="47.140625" style="152" customWidth="1"/>
    <col min="4354" max="4354" width="53.85546875" style="152" customWidth="1"/>
    <col min="4355" max="4608" width="9.140625" style="152"/>
    <col min="4609" max="4609" width="47.140625" style="152" customWidth="1"/>
    <col min="4610" max="4610" width="53.85546875" style="152" customWidth="1"/>
    <col min="4611" max="4864" width="9.140625" style="152"/>
    <col min="4865" max="4865" width="47.140625" style="152" customWidth="1"/>
    <col min="4866" max="4866" width="53.85546875" style="152" customWidth="1"/>
    <col min="4867" max="5120" width="9.140625" style="152"/>
    <col min="5121" max="5121" width="47.140625" style="152" customWidth="1"/>
    <col min="5122" max="5122" width="53.85546875" style="152" customWidth="1"/>
    <col min="5123" max="5376" width="9.140625" style="152"/>
    <col min="5377" max="5377" width="47.140625" style="152" customWidth="1"/>
    <col min="5378" max="5378" width="53.85546875" style="152" customWidth="1"/>
    <col min="5379" max="5632" width="9.140625" style="152"/>
    <col min="5633" max="5633" width="47.140625" style="152" customWidth="1"/>
    <col min="5634" max="5634" width="53.85546875" style="152" customWidth="1"/>
    <col min="5635" max="5888" width="9.140625" style="152"/>
    <col min="5889" max="5889" width="47.140625" style="152" customWidth="1"/>
    <col min="5890" max="5890" width="53.85546875" style="152" customWidth="1"/>
    <col min="5891" max="6144" width="9.140625" style="152"/>
    <col min="6145" max="6145" width="47.140625" style="152" customWidth="1"/>
    <col min="6146" max="6146" width="53.85546875" style="152" customWidth="1"/>
    <col min="6147" max="6400" width="9.140625" style="152"/>
    <col min="6401" max="6401" width="47.140625" style="152" customWidth="1"/>
    <col min="6402" max="6402" width="53.85546875" style="152" customWidth="1"/>
    <col min="6403" max="6656" width="9.140625" style="152"/>
    <col min="6657" max="6657" width="47.140625" style="152" customWidth="1"/>
    <col min="6658" max="6658" width="53.85546875" style="152" customWidth="1"/>
    <col min="6659" max="6912" width="9.140625" style="152"/>
    <col min="6913" max="6913" width="47.140625" style="152" customWidth="1"/>
    <col min="6914" max="6914" width="53.85546875" style="152" customWidth="1"/>
    <col min="6915" max="7168" width="9.140625" style="152"/>
    <col min="7169" max="7169" width="47.140625" style="152" customWidth="1"/>
    <col min="7170" max="7170" width="53.85546875" style="152" customWidth="1"/>
    <col min="7171" max="7424" width="9.140625" style="152"/>
    <col min="7425" max="7425" width="47.140625" style="152" customWidth="1"/>
    <col min="7426" max="7426" width="53.85546875" style="152" customWidth="1"/>
    <col min="7427" max="7680" width="9.140625" style="152"/>
    <col min="7681" max="7681" width="47.140625" style="152" customWidth="1"/>
    <col min="7682" max="7682" width="53.85546875" style="152" customWidth="1"/>
    <col min="7683" max="7936" width="9.140625" style="152"/>
    <col min="7937" max="7937" width="47.140625" style="152" customWidth="1"/>
    <col min="7938" max="7938" width="53.85546875" style="152" customWidth="1"/>
    <col min="7939" max="8192" width="9.140625" style="152"/>
    <col min="8193" max="8193" width="47.140625" style="152" customWidth="1"/>
    <col min="8194" max="8194" width="53.85546875" style="152" customWidth="1"/>
    <col min="8195" max="8448" width="9.140625" style="152"/>
    <col min="8449" max="8449" width="47.140625" style="152" customWidth="1"/>
    <col min="8450" max="8450" width="53.85546875" style="152" customWidth="1"/>
    <col min="8451" max="8704" width="9.140625" style="152"/>
    <col min="8705" max="8705" width="47.140625" style="152" customWidth="1"/>
    <col min="8706" max="8706" width="53.85546875" style="152" customWidth="1"/>
    <col min="8707" max="8960" width="9.140625" style="152"/>
    <col min="8961" max="8961" width="47.140625" style="152" customWidth="1"/>
    <col min="8962" max="8962" width="53.85546875" style="152" customWidth="1"/>
    <col min="8963" max="9216" width="9.140625" style="152"/>
    <col min="9217" max="9217" width="47.140625" style="152" customWidth="1"/>
    <col min="9218" max="9218" width="53.85546875" style="152" customWidth="1"/>
    <col min="9219" max="9472" width="9.140625" style="152"/>
    <col min="9473" max="9473" width="47.140625" style="152" customWidth="1"/>
    <col min="9474" max="9474" width="53.85546875" style="152" customWidth="1"/>
    <col min="9475" max="9728" width="9.140625" style="152"/>
    <col min="9729" max="9729" width="47.140625" style="152" customWidth="1"/>
    <col min="9730" max="9730" width="53.85546875" style="152" customWidth="1"/>
    <col min="9731" max="9984" width="9.140625" style="152"/>
    <col min="9985" max="9985" width="47.140625" style="152" customWidth="1"/>
    <col min="9986" max="9986" width="53.85546875" style="152" customWidth="1"/>
    <col min="9987" max="10240" width="9.140625" style="152"/>
    <col min="10241" max="10241" width="47.140625" style="152" customWidth="1"/>
    <col min="10242" max="10242" width="53.85546875" style="152" customWidth="1"/>
    <col min="10243" max="10496" width="9.140625" style="152"/>
    <col min="10497" max="10497" width="47.140625" style="152" customWidth="1"/>
    <col min="10498" max="10498" width="53.85546875" style="152" customWidth="1"/>
    <col min="10499" max="10752" width="9.140625" style="152"/>
    <col min="10753" max="10753" width="47.140625" style="152" customWidth="1"/>
    <col min="10754" max="10754" width="53.85546875" style="152" customWidth="1"/>
    <col min="10755" max="11008" width="9.140625" style="152"/>
    <col min="11009" max="11009" width="47.140625" style="152" customWidth="1"/>
    <col min="11010" max="11010" width="53.85546875" style="152" customWidth="1"/>
    <col min="11011" max="11264" width="9.140625" style="152"/>
    <col min="11265" max="11265" width="47.140625" style="152" customWidth="1"/>
    <col min="11266" max="11266" width="53.85546875" style="152" customWidth="1"/>
    <col min="11267" max="11520" width="9.140625" style="152"/>
    <col min="11521" max="11521" width="47.140625" style="152" customWidth="1"/>
    <col min="11522" max="11522" width="53.85546875" style="152" customWidth="1"/>
    <col min="11523" max="11776" width="9.140625" style="152"/>
    <col min="11777" max="11777" width="47.140625" style="152" customWidth="1"/>
    <col min="11778" max="11778" width="53.85546875" style="152" customWidth="1"/>
    <col min="11779" max="12032" width="9.140625" style="152"/>
    <col min="12033" max="12033" width="47.140625" style="152" customWidth="1"/>
    <col min="12034" max="12034" width="53.85546875" style="152" customWidth="1"/>
    <col min="12035" max="12288" width="9.140625" style="152"/>
    <col min="12289" max="12289" width="47.140625" style="152" customWidth="1"/>
    <col min="12290" max="12290" width="53.85546875" style="152" customWidth="1"/>
    <col min="12291" max="12544" width="9.140625" style="152"/>
    <col min="12545" max="12545" width="47.140625" style="152" customWidth="1"/>
    <col min="12546" max="12546" width="53.85546875" style="152" customWidth="1"/>
    <col min="12547" max="12800" width="9.140625" style="152"/>
    <col min="12801" max="12801" width="47.140625" style="152" customWidth="1"/>
    <col min="12802" max="12802" width="53.85546875" style="152" customWidth="1"/>
    <col min="12803" max="13056" width="9.140625" style="152"/>
    <col min="13057" max="13057" width="47.140625" style="152" customWidth="1"/>
    <col min="13058" max="13058" width="53.85546875" style="152" customWidth="1"/>
    <col min="13059" max="13312" width="9.140625" style="152"/>
    <col min="13313" max="13313" width="47.140625" style="152" customWidth="1"/>
    <col min="13314" max="13314" width="53.85546875" style="152" customWidth="1"/>
    <col min="13315" max="13568" width="9.140625" style="152"/>
    <col min="13569" max="13569" width="47.140625" style="152" customWidth="1"/>
    <col min="13570" max="13570" width="53.85546875" style="152" customWidth="1"/>
    <col min="13571" max="13824" width="9.140625" style="152"/>
    <col min="13825" max="13825" width="47.140625" style="152" customWidth="1"/>
    <col min="13826" max="13826" width="53.85546875" style="152" customWidth="1"/>
    <col min="13827" max="14080" width="9.140625" style="152"/>
    <col min="14081" max="14081" width="47.140625" style="152" customWidth="1"/>
    <col min="14082" max="14082" width="53.85546875" style="152" customWidth="1"/>
    <col min="14083" max="14336" width="9.140625" style="152"/>
    <col min="14337" max="14337" width="47.140625" style="152" customWidth="1"/>
    <col min="14338" max="14338" width="53.85546875" style="152" customWidth="1"/>
    <col min="14339" max="14592" width="9.140625" style="152"/>
    <col min="14593" max="14593" width="47.140625" style="152" customWidth="1"/>
    <col min="14594" max="14594" width="53.85546875" style="152" customWidth="1"/>
    <col min="14595" max="14848" width="9.140625" style="152"/>
    <col min="14849" max="14849" width="47.140625" style="152" customWidth="1"/>
    <col min="14850" max="14850" width="53.85546875" style="152" customWidth="1"/>
    <col min="14851" max="15104" width="9.140625" style="152"/>
    <col min="15105" max="15105" width="47.140625" style="152" customWidth="1"/>
    <col min="15106" max="15106" width="53.85546875" style="152" customWidth="1"/>
    <col min="15107" max="15360" width="9.140625" style="152"/>
    <col min="15361" max="15361" width="47.140625" style="152" customWidth="1"/>
    <col min="15362" max="15362" width="53.85546875" style="152" customWidth="1"/>
    <col min="15363" max="15616" width="9.140625" style="152"/>
    <col min="15617" max="15617" width="47.140625" style="152" customWidth="1"/>
    <col min="15618" max="15618" width="53.85546875" style="152" customWidth="1"/>
    <col min="15619" max="15872" width="9.140625" style="152"/>
    <col min="15873" max="15873" width="47.140625" style="152" customWidth="1"/>
    <col min="15874" max="15874" width="53.85546875" style="152" customWidth="1"/>
    <col min="15875" max="16128" width="9.140625" style="152"/>
    <col min="16129" max="16129" width="47.140625" style="152" customWidth="1"/>
    <col min="16130" max="16130" width="53.85546875" style="152" customWidth="1"/>
    <col min="16131" max="16384" width="9.140625" style="152"/>
  </cols>
  <sheetData>
    <row r="1" spans="1:2" ht="12" customHeight="1" thickBot="1">
      <c r="A1" s="1" t="s">
        <v>0</v>
      </c>
      <c r="B1" s="474" t="s">
        <v>1</v>
      </c>
    </row>
    <row r="2" spans="1:2" ht="15.75" customHeight="1" thickTop="1">
      <c r="A2" s="6250" t="s">
        <v>2439</v>
      </c>
      <c r="B2" s="7139"/>
    </row>
    <row r="3" spans="1:2" ht="13.5" customHeight="1">
      <c r="A3" s="7132" t="s">
        <v>2339</v>
      </c>
      <c r="B3" s="7134"/>
    </row>
    <row r="4" spans="1:2" ht="1.5" customHeight="1">
      <c r="A4" s="7132"/>
      <c r="B4" s="7134"/>
    </row>
    <row r="5" spans="1:2" ht="3.75" customHeight="1" thickBot="1">
      <c r="A5" s="6703"/>
      <c r="B5" s="6691"/>
    </row>
    <row r="6" spans="1:2" ht="17.25" customHeight="1" thickBot="1">
      <c r="A6" s="2659" t="s">
        <v>2268</v>
      </c>
      <c r="B6" s="2660" t="s">
        <v>2269</v>
      </c>
    </row>
    <row r="7" spans="1:2" ht="14.1" customHeight="1">
      <c r="A7" s="2599" t="s">
        <v>2270</v>
      </c>
      <c r="B7" s="2604" t="s">
        <v>2340</v>
      </c>
    </row>
    <row r="8" spans="1:2" ht="14.1" customHeight="1">
      <c r="A8" s="2594" t="s">
        <v>2272</v>
      </c>
      <c r="B8" s="2595" t="s">
        <v>2340</v>
      </c>
    </row>
    <row r="9" spans="1:2" ht="14.1" customHeight="1">
      <c r="A9" s="2594" t="s">
        <v>2341</v>
      </c>
      <c r="B9" s="2595" t="s">
        <v>2342</v>
      </c>
    </row>
    <row r="10" spans="1:2" ht="14.1" customHeight="1">
      <c r="A10" s="2594" t="s">
        <v>2304</v>
      </c>
      <c r="B10" s="2595" t="s">
        <v>2305</v>
      </c>
    </row>
    <row r="11" spans="1:2" ht="14.1" customHeight="1">
      <c r="A11" s="2594" t="s">
        <v>2306</v>
      </c>
      <c r="B11" s="2595" t="s">
        <v>2279</v>
      </c>
    </row>
    <row r="12" spans="1:2" ht="14.1" customHeight="1">
      <c r="A12" s="2594" t="s">
        <v>2307</v>
      </c>
      <c r="B12" s="2595" t="s">
        <v>2343</v>
      </c>
    </row>
    <row r="13" spans="1:2" ht="14.1" customHeight="1">
      <c r="A13" s="2594" t="s">
        <v>2307</v>
      </c>
      <c r="B13" s="2595" t="s">
        <v>2344</v>
      </c>
    </row>
    <row r="14" spans="1:2" ht="14.1" customHeight="1">
      <c r="A14" s="2594" t="s">
        <v>2310</v>
      </c>
      <c r="B14" s="2595" t="s">
        <v>2308</v>
      </c>
    </row>
    <row r="15" spans="1:2" ht="14.1" customHeight="1">
      <c r="A15" s="2594" t="s">
        <v>2311</v>
      </c>
      <c r="B15" s="2595" t="s">
        <v>2345</v>
      </c>
    </row>
    <row r="16" spans="1:2" ht="14.1" customHeight="1">
      <c r="A16" s="2594" t="s">
        <v>2313</v>
      </c>
      <c r="B16" s="2595" t="s">
        <v>2312</v>
      </c>
    </row>
    <row r="17" spans="1:2" ht="14.1" customHeight="1">
      <c r="A17" s="2594" t="s">
        <v>2314</v>
      </c>
      <c r="B17" s="2595" t="s">
        <v>2346</v>
      </c>
    </row>
    <row r="18" spans="1:2" ht="14.1" customHeight="1">
      <c r="A18" s="2594" t="s">
        <v>2316</v>
      </c>
      <c r="B18" s="2595" t="s">
        <v>2317</v>
      </c>
    </row>
    <row r="19" spans="1:2" ht="14.1" customHeight="1">
      <c r="A19" s="2594" t="s">
        <v>2318</v>
      </c>
      <c r="B19" s="2595" t="s">
        <v>2319</v>
      </c>
    </row>
    <row r="20" spans="1:2" ht="14.1" customHeight="1">
      <c r="A20" s="2594" t="s">
        <v>2320</v>
      </c>
      <c r="B20" s="2595" t="s">
        <v>2319</v>
      </c>
    </row>
    <row r="21" spans="1:2" ht="14.1" customHeight="1">
      <c r="A21" s="2594" t="s">
        <v>2320</v>
      </c>
      <c r="B21" s="2595" t="s">
        <v>2321</v>
      </c>
    </row>
    <row r="22" spans="1:2" ht="14.1" customHeight="1">
      <c r="A22" s="2594" t="s">
        <v>2322</v>
      </c>
      <c r="B22" s="2595" t="s">
        <v>2323</v>
      </c>
    </row>
    <row r="23" spans="1:2" ht="14.1" customHeight="1">
      <c r="A23" s="2594" t="s">
        <v>2324</v>
      </c>
      <c r="B23" s="2595" t="s">
        <v>2347</v>
      </c>
    </row>
    <row r="24" spans="1:2" ht="14.1" customHeight="1">
      <c r="A24" s="2594" t="s">
        <v>2324</v>
      </c>
      <c r="B24" s="2595" t="s">
        <v>2326</v>
      </c>
    </row>
    <row r="25" spans="1:2" ht="14.1" customHeight="1">
      <c r="A25" s="2603" t="s">
        <v>2511</v>
      </c>
      <c r="B25" s="2595" t="s">
        <v>2326</v>
      </c>
    </row>
    <row r="26" spans="1:2" ht="14.1" customHeight="1">
      <c r="A26" s="2594" t="s">
        <v>2327</v>
      </c>
      <c r="B26" s="2595" t="s">
        <v>2328</v>
      </c>
    </row>
    <row r="27" spans="1:2" ht="14.1" customHeight="1">
      <c r="A27" s="2594" t="s">
        <v>2327</v>
      </c>
      <c r="B27" s="2595" t="s">
        <v>2329</v>
      </c>
    </row>
    <row r="28" spans="1:2" ht="14.1" customHeight="1">
      <c r="A28" s="2594" t="s">
        <v>2348</v>
      </c>
      <c r="B28" s="2595" t="s">
        <v>2349</v>
      </c>
    </row>
    <row r="29" spans="1:2" ht="14.1" customHeight="1">
      <c r="A29" s="2594" t="s">
        <v>2348</v>
      </c>
      <c r="B29" s="2595" t="s">
        <v>2350</v>
      </c>
    </row>
    <row r="30" spans="1:2" ht="14.1" customHeight="1">
      <c r="A30" s="2594" t="s">
        <v>2335</v>
      </c>
      <c r="B30" s="2595" t="s">
        <v>2336</v>
      </c>
    </row>
    <row r="31" spans="1:2" ht="14.1" customHeight="1">
      <c r="A31" s="2594" t="s">
        <v>2335</v>
      </c>
      <c r="B31" s="2595" t="s">
        <v>2351</v>
      </c>
    </row>
    <row r="32" spans="1:2" ht="14.1" customHeight="1">
      <c r="A32" s="2594" t="s">
        <v>2352</v>
      </c>
      <c r="B32" s="2595" t="s">
        <v>2353</v>
      </c>
    </row>
    <row r="33" spans="1:2" ht="14.1" customHeight="1">
      <c r="A33" s="2594" t="s">
        <v>2354</v>
      </c>
      <c r="B33" s="2595" t="s">
        <v>2355</v>
      </c>
    </row>
    <row r="34" spans="1:2" ht="14.1" customHeight="1" thickBot="1">
      <c r="A34" s="2597" t="s">
        <v>2356</v>
      </c>
      <c r="B34" s="2598" t="s">
        <v>2355</v>
      </c>
    </row>
    <row r="35" spans="1:2" ht="10.5" customHeight="1" thickTop="1">
      <c r="A35" s="7144"/>
      <c r="B35" s="7144"/>
    </row>
    <row r="36" spans="1:2" ht="11.25" customHeight="1">
      <c r="A36" s="7145" t="s">
        <v>2357</v>
      </c>
      <c r="B36" s="7145"/>
    </row>
    <row r="37" spans="1:2" ht="11.25" customHeight="1">
      <c r="A37" s="7145" t="s">
        <v>2358</v>
      </c>
      <c r="B37" s="7145"/>
    </row>
    <row r="38" spans="1:2" ht="11.25" customHeight="1">
      <c r="A38" s="6248" t="s">
        <v>2498</v>
      </c>
      <c r="B38" s="6248"/>
    </row>
    <row r="42" spans="1:2">
      <c r="B42" s="2219" t="s">
        <v>3</v>
      </c>
    </row>
    <row r="43" spans="1:2">
      <c r="B43" s="2591"/>
    </row>
  </sheetData>
  <mergeCells count="6">
    <mergeCell ref="A38:B38"/>
    <mergeCell ref="A2:B2"/>
    <mergeCell ref="A3:B5"/>
    <mergeCell ref="A35:B35"/>
    <mergeCell ref="A36:B36"/>
    <mergeCell ref="A37:B37"/>
  </mergeCells>
  <hyperlinks>
    <hyperlink ref="A1" r:id="rId1"/>
  </hyperlinks>
  <pageMargins left="0.70866141732283472" right="0.70866141732283472" top="0.74803149606299213" bottom="0.74803149606299213" header="0.31496062992125984" footer="0.31496062992125984"/>
  <pageSetup paperSize="9" fitToHeight="0" orientation="landscape" r:id="rId2"/>
  <headerFooter>
    <oddFooter>&amp;R152</oddFooter>
  </headerFooter>
  <drawing r:id="rId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49">
    <pageSetUpPr fitToPage="1"/>
  </sheetPr>
  <dimension ref="A1:I31"/>
  <sheetViews>
    <sheetView view="pageBreakPreview" zoomScale="60" zoomScaleNormal="100" workbookViewId="0">
      <selection activeCell="H15" sqref="H15"/>
    </sheetView>
  </sheetViews>
  <sheetFormatPr defaultRowHeight="12.75"/>
  <cols>
    <col min="1" max="1" width="45.5703125" style="152" customWidth="1"/>
    <col min="2" max="2" width="24.140625" style="152" customWidth="1"/>
    <col min="3" max="3" width="23.28515625" style="152" customWidth="1"/>
    <col min="4" max="4" width="21.28515625" style="152" customWidth="1"/>
    <col min="5" max="5" width="23.28515625" style="152" customWidth="1"/>
    <col min="6" max="6" width="26.5703125" style="152" customWidth="1"/>
    <col min="7" max="254" width="9.140625" style="152"/>
    <col min="255" max="255" width="45.5703125" style="152" customWidth="1"/>
    <col min="256" max="256" width="24.140625" style="152" customWidth="1"/>
    <col min="257" max="257" width="23.28515625" style="152" customWidth="1"/>
    <col min="258" max="258" width="21.28515625" style="152" customWidth="1"/>
    <col min="259" max="259" width="23.28515625" style="152" customWidth="1"/>
    <col min="260" max="260" width="26.5703125" style="152" customWidth="1"/>
    <col min="261" max="510" width="9.140625" style="152"/>
    <col min="511" max="511" width="45.5703125" style="152" customWidth="1"/>
    <col min="512" max="512" width="24.140625" style="152" customWidth="1"/>
    <col min="513" max="513" width="23.28515625" style="152" customWidth="1"/>
    <col min="514" max="514" width="21.28515625" style="152" customWidth="1"/>
    <col min="515" max="515" width="23.28515625" style="152" customWidth="1"/>
    <col min="516" max="516" width="26.5703125" style="152" customWidth="1"/>
    <col min="517" max="766" width="9.140625" style="152"/>
    <col min="767" max="767" width="45.5703125" style="152" customWidth="1"/>
    <col min="768" max="768" width="24.140625" style="152" customWidth="1"/>
    <col min="769" max="769" width="23.28515625" style="152" customWidth="1"/>
    <col min="770" max="770" width="21.28515625" style="152" customWidth="1"/>
    <col min="771" max="771" width="23.28515625" style="152" customWidth="1"/>
    <col min="772" max="772" width="26.5703125" style="152" customWidth="1"/>
    <col min="773" max="1022" width="9.140625" style="152"/>
    <col min="1023" max="1023" width="45.5703125" style="152" customWidth="1"/>
    <col min="1024" max="1024" width="24.140625" style="152" customWidth="1"/>
    <col min="1025" max="1025" width="23.28515625" style="152" customWidth="1"/>
    <col min="1026" max="1026" width="21.28515625" style="152" customWidth="1"/>
    <col min="1027" max="1027" width="23.28515625" style="152" customWidth="1"/>
    <col min="1028" max="1028" width="26.5703125" style="152" customWidth="1"/>
    <col min="1029" max="1278" width="9.140625" style="152"/>
    <col min="1279" max="1279" width="45.5703125" style="152" customWidth="1"/>
    <col min="1280" max="1280" width="24.140625" style="152" customWidth="1"/>
    <col min="1281" max="1281" width="23.28515625" style="152" customWidth="1"/>
    <col min="1282" max="1282" width="21.28515625" style="152" customWidth="1"/>
    <col min="1283" max="1283" width="23.28515625" style="152" customWidth="1"/>
    <col min="1284" max="1284" width="26.5703125" style="152" customWidth="1"/>
    <col min="1285" max="1534" width="9.140625" style="152"/>
    <col min="1535" max="1535" width="45.5703125" style="152" customWidth="1"/>
    <col min="1536" max="1536" width="24.140625" style="152" customWidth="1"/>
    <col min="1537" max="1537" width="23.28515625" style="152" customWidth="1"/>
    <col min="1538" max="1538" width="21.28515625" style="152" customWidth="1"/>
    <col min="1539" max="1539" width="23.28515625" style="152" customWidth="1"/>
    <col min="1540" max="1540" width="26.5703125" style="152" customWidth="1"/>
    <col min="1541" max="1790" width="9.140625" style="152"/>
    <col min="1791" max="1791" width="45.5703125" style="152" customWidth="1"/>
    <col min="1792" max="1792" width="24.140625" style="152" customWidth="1"/>
    <col min="1793" max="1793" width="23.28515625" style="152" customWidth="1"/>
    <col min="1794" max="1794" width="21.28515625" style="152" customWidth="1"/>
    <col min="1795" max="1795" width="23.28515625" style="152" customWidth="1"/>
    <col min="1796" max="1796" width="26.5703125" style="152" customWidth="1"/>
    <col min="1797" max="2046" width="9.140625" style="152"/>
    <col min="2047" max="2047" width="45.5703125" style="152" customWidth="1"/>
    <col min="2048" max="2048" width="24.140625" style="152" customWidth="1"/>
    <col min="2049" max="2049" width="23.28515625" style="152" customWidth="1"/>
    <col min="2050" max="2050" width="21.28515625" style="152" customWidth="1"/>
    <col min="2051" max="2051" width="23.28515625" style="152" customWidth="1"/>
    <col min="2052" max="2052" width="26.5703125" style="152" customWidth="1"/>
    <col min="2053" max="2302" width="9.140625" style="152"/>
    <col min="2303" max="2303" width="45.5703125" style="152" customWidth="1"/>
    <col min="2304" max="2304" width="24.140625" style="152" customWidth="1"/>
    <col min="2305" max="2305" width="23.28515625" style="152" customWidth="1"/>
    <col min="2306" max="2306" width="21.28515625" style="152" customWidth="1"/>
    <col min="2307" max="2307" width="23.28515625" style="152" customWidth="1"/>
    <col min="2308" max="2308" width="26.5703125" style="152" customWidth="1"/>
    <col min="2309" max="2558" width="9.140625" style="152"/>
    <col min="2559" max="2559" width="45.5703125" style="152" customWidth="1"/>
    <col min="2560" max="2560" width="24.140625" style="152" customWidth="1"/>
    <col min="2561" max="2561" width="23.28515625" style="152" customWidth="1"/>
    <col min="2562" max="2562" width="21.28515625" style="152" customWidth="1"/>
    <col min="2563" max="2563" width="23.28515625" style="152" customWidth="1"/>
    <col min="2564" max="2564" width="26.5703125" style="152" customWidth="1"/>
    <col min="2565" max="2814" width="9.140625" style="152"/>
    <col min="2815" max="2815" width="45.5703125" style="152" customWidth="1"/>
    <col min="2816" max="2816" width="24.140625" style="152" customWidth="1"/>
    <col min="2817" max="2817" width="23.28515625" style="152" customWidth="1"/>
    <col min="2818" max="2818" width="21.28515625" style="152" customWidth="1"/>
    <col min="2819" max="2819" width="23.28515625" style="152" customWidth="1"/>
    <col min="2820" max="2820" width="26.5703125" style="152" customWidth="1"/>
    <col min="2821" max="3070" width="9.140625" style="152"/>
    <col min="3071" max="3071" width="45.5703125" style="152" customWidth="1"/>
    <col min="3072" max="3072" width="24.140625" style="152" customWidth="1"/>
    <col min="3073" max="3073" width="23.28515625" style="152" customWidth="1"/>
    <col min="3074" max="3074" width="21.28515625" style="152" customWidth="1"/>
    <col min="3075" max="3075" width="23.28515625" style="152" customWidth="1"/>
    <col min="3076" max="3076" width="26.5703125" style="152" customWidth="1"/>
    <col min="3077" max="3326" width="9.140625" style="152"/>
    <col min="3327" max="3327" width="45.5703125" style="152" customWidth="1"/>
    <col min="3328" max="3328" width="24.140625" style="152" customWidth="1"/>
    <col min="3329" max="3329" width="23.28515625" style="152" customWidth="1"/>
    <col min="3330" max="3330" width="21.28515625" style="152" customWidth="1"/>
    <col min="3331" max="3331" width="23.28515625" style="152" customWidth="1"/>
    <col min="3332" max="3332" width="26.5703125" style="152" customWidth="1"/>
    <col min="3333" max="3582" width="9.140625" style="152"/>
    <col min="3583" max="3583" width="45.5703125" style="152" customWidth="1"/>
    <col min="3584" max="3584" width="24.140625" style="152" customWidth="1"/>
    <col min="3585" max="3585" width="23.28515625" style="152" customWidth="1"/>
    <col min="3586" max="3586" width="21.28515625" style="152" customWidth="1"/>
    <col min="3587" max="3587" width="23.28515625" style="152" customWidth="1"/>
    <col min="3588" max="3588" width="26.5703125" style="152" customWidth="1"/>
    <col min="3589" max="3838" width="9.140625" style="152"/>
    <col min="3839" max="3839" width="45.5703125" style="152" customWidth="1"/>
    <col min="3840" max="3840" width="24.140625" style="152" customWidth="1"/>
    <col min="3841" max="3841" width="23.28515625" style="152" customWidth="1"/>
    <col min="3842" max="3842" width="21.28515625" style="152" customWidth="1"/>
    <col min="3843" max="3843" width="23.28515625" style="152" customWidth="1"/>
    <col min="3844" max="3844" width="26.5703125" style="152" customWidth="1"/>
    <col min="3845" max="4094" width="9.140625" style="152"/>
    <col min="4095" max="4095" width="45.5703125" style="152" customWidth="1"/>
    <col min="4096" max="4096" width="24.140625" style="152" customWidth="1"/>
    <col min="4097" max="4097" width="23.28515625" style="152" customWidth="1"/>
    <col min="4098" max="4098" width="21.28515625" style="152" customWidth="1"/>
    <col min="4099" max="4099" width="23.28515625" style="152" customWidth="1"/>
    <col min="4100" max="4100" width="26.5703125" style="152" customWidth="1"/>
    <col min="4101" max="4350" width="9.140625" style="152"/>
    <col min="4351" max="4351" width="45.5703125" style="152" customWidth="1"/>
    <col min="4352" max="4352" width="24.140625" style="152" customWidth="1"/>
    <col min="4353" max="4353" width="23.28515625" style="152" customWidth="1"/>
    <col min="4354" max="4354" width="21.28515625" style="152" customWidth="1"/>
    <col min="4355" max="4355" width="23.28515625" style="152" customWidth="1"/>
    <col min="4356" max="4356" width="26.5703125" style="152" customWidth="1"/>
    <col min="4357" max="4606" width="9.140625" style="152"/>
    <col min="4607" max="4607" width="45.5703125" style="152" customWidth="1"/>
    <col min="4608" max="4608" width="24.140625" style="152" customWidth="1"/>
    <col min="4609" max="4609" width="23.28515625" style="152" customWidth="1"/>
    <col min="4610" max="4610" width="21.28515625" style="152" customWidth="1"/>
    <col min="4611" max="4611" width="23.28515625" style="152" customWidth="1"/>
    <col min="4612" max="4612" width="26.5703125" style="152" customWidth="1"/>
    <col min="4613" max="4862" width="9.140625" style="152"/>
    <col min="4863" max="4863" width="45.5703125" style="152" customWidth="1"/>
    <col min="4864" max="4864" width="24.140625" style="152" customWidth="1"/>
    <col min="4865" max="4865" width="23.28515625" style="152" customWidth="1"/>
    <col min="4866" max="4866" width="21.28515625" style="152" customWidth="1"/>
    <col min="4867" max="4867" width="23.28515625" style="152" customWidth="1"/>
    <col min="4868" max="4868" width="26.5703125" style="152" customWidth="1"/>
    <col min="4869" max="5118" width="9.140625" style="152"/>
    <col min="5119" max="5119" width="45.5703125" style="152" customWidth="1"/>
    <col min="5120" max="5120" width="24.140625" style="152" customWidth="1"/>
    <col min="5121" max="5121" width="23.28515625" style="152" customWidth="1"/>
    <col min="5122" max="5122" width="21.28515625" style="152" customWidth="1"/>
    <col min="5123" max="5123" width="23.28515625" style="152" customWidth="1"/>
    <col min="5124" max="5124" width="26.5703125" style="152" customWidth="1"/>
    <col min="5125" max="5374" width="9.140625" style="152"/>
    <col min="5375" max="5375" width="45.5703125" style="152" customWidth="1"/>
    <col min="5376" max="5376" width="24.140625" style="152" customWidth="1"/>
    <col min="5377" max="5377" width="23.28515625" style="152" customWidth="1"/>
    <col min="5378" max="5378" width="21.28515625" style="152" customWidth="1"/>
    <col min="5379" max="5379" width="23.28515625" style="152" customWidth="1"/>
    <col min="5380" max="5380" width="26.5703125" style="152" customWidth="1"/>
    <col min="5381" max="5630" width="9.140625" style="152"/>
    <col min="5631" max="5631" width="45.5703125" style="152" customWidth="1"/>
    <col min="5632" max="5632" width="24.140625" style="152" customWidth="1"/>
    <col min="5633" max="5633" width="23.28515625" style="152" customWidth="1"/>
    <col min="5634" max="5634" width="21.28515625" style="152" customWidth="1"/>
    <col min="5635" max="5635" width="23.28515625" style="152" customWidth="1"/>
    <col min="5636" max="5636" width="26.5703125" style="152" customWidth="1"/>
    <col min="5637" max="5886" width="9.140625" style="152"/>
    <col min="5887" max="5887" width="45.5703125" style="152" customWidth="1"/>
    <col min="5888" max="5888" width="24.140625" style="152" customWidth="1"/>
    <col min="5889" max="5889" width="23.28515625" style="152" customWidth="1"/>
    <col min="5890" max="5890" width="21.28515625" style="152" customWidth="1"/>
    <col min="5891" max="5891" width="23.28515625" style="152" customWidth="1"/>
    <col min="5892" max="5892" width="26.5703125" style="152" customWidth="1"/>
    <col min="5893" max="6142" width="9.140625" style="152"/>
    <col min="6143" max="6143" width="45.5703125" style="152" customWidth="1"/>
    <col min="6144" max="6144" width="24.140625" style="152" customWidth="1"/>
    <col min="6145" max="6145" width="23.28515625" style="152" customWidth="1"/>
    <col min="6146" max="6146" width="21.28515625" style="152" customWidth="1"/>
    <col min="6147" max="6147" width="23.28515625" style="152" customWidth="1"/>
    <col min="6148" max="6148" width="26.5703125" style="152" customWidth="1"/>
    <col min="6149" max="6398" width="9.140625" style="152"/>
    <col min="6399" max="6399" width="45.5703125" style="152" customWidth="1"/>
    <col min="6400" max="6400" width="24.140625" style="152" customWidth="1"/>
    <col min="6401" max="6401" width="23.28515625" style="152" customWidth="1"/>
    <col min="6402" max="6402" width="21.28515625" style="152" customWidth="1"/>
    <col min="6403" max="6403" width="23.28515625" style="152" customWidth="1"/>
    <col min="6404" max="6404" width="26.5703125" style="152" customWidth="1"/>
    <col min="6405" max="6654" width="9.140625" style="152"/>
    <col min="6655" max="6655" width="45.5703125" style="152" customWidth="1"/>
    <col min="6656" max="6656" width="24.140625" style="152" customWidth="1"/>
    <col min="6657" max="6657" width="23.28515625" style="152" customWidth="1"/>
    <col min="6658" max="6658" width="21.28515625" style="152" customWidth="1"/>
    <col min="6659" max="6659" width="23.28515625" style="152" customWidth="1"/>
    <col min="6660" max="6660" width="26.5703125" style="152" customWidth="1"/>
    <col min="6661" max="6910" width="9.140625" style="152"/>
    <col min="6911" max="6911" width="45.5703125" style="152" customWidth="1"/>
    <col min="6912" max="6912" width="24.140625" style="152" customWidth="1"/>
    <col min="6913" max="6913" width="23.28515625" style="152" customWidth="1"/>
    <col min="6914" max="6914" width="21.28515625" style="152" customWidth="1"/>
    <col min="6915" max="6915" width="23.28515625" style="152" customWidth="1"/>
    <col min="6916" max="6916" width="26.5703125" style="152" customWidth="1"/>
    <col min="6917" max="7166" width="9.140625" style="152"/>
    <col min="7167" max="7167" width="45.5703125" style="152" customWidth="1"/>
    <col min="7168" max="7168" width="24.140625" style="152" customWidth="1"/>
    <col min="7169" max="7169" width="23.28515625" style="152" customWidth="1"/>
    <col min="7170" max="7170" width="21.28515625" style="152" customWidth="1"/>
    <col min="7171" max="7171" width="23.28515625" style="152" customWidth="1"/>
    <col min="7172" max="7172" width="26.5703125" style="152" customWidth="1"/>
    <col min="7173" max="7422" width="9.140625" style="152"/>
    <col min="7423" max="7423" width="45.5703125" style="152" customWidth="1"/>
    <col min="7424" max="7424" width="24.140625" style="152" customWidth="1"/>
    <col min="7425" max="7425" width="23.28515625" style="152" customWidth="1"/>
    <col min="7426" max="7426" width="21.28515625" style="152" customWidth="1"/>
    <col min="7427" max="7427" width="23.28515625" style="152" customWidth="1"/>
    <col min="7428" max="7428" width="26.5703125" style="152" customWidth="1"/>
    <col min="7429" max="7678" width="9.140625" style="152"/>
    <col min="7679" max="7679" width="45.5703125" style="152" customWidth="1"/>
    <col min="7680" max="7680" width="24.140625" style="152" customWidth="1"/>
    <col min="7681" max="7681" width="23.28515625" style="152" customWidth="1"/>
    <col min="7682" max="7682" width="21.28515625" style="152" customWidth="1"/>
    <col min="7683" max="7683" width="23.28515625" style="152" customWidth="1"/>
    <col min="7684" max="7684" width="26.5703125" style="152" customWidth="1"/>
    <col min="7685" max="7934" width="9.140625" style="152"/>
    <col min="7935" max="7935" width="45.5703125" style="152" customWidth="1"/>
    <col min="7936" max="7936" width="24.140625" style="152" customWidth="1"/>
    <col min="7937" max="7937" width="23.28515625" style="152" customWidth="1"/>
    <col min="7938" max="7938" width="21.28515625" style="152" customWidth="1"/>
    <col min="7939" max="7939" width="23.28515625" style="152" customWidth="1"/>
    <col min="7940" max="7940" width="26.5703125" style="152" customWidth="1"/>
    <col min="7941" max="8190" width="9.140625" style="152"/>
    <col min="8191" max="8191" width="45.5703125" style="152" customWidth="1"/>
    <col min="8192" max="8192" width="24.140625" style="152" customWidth="1"/>
    <col min="8193" max="8193" width="23.28515625" style="152" customWidth="1"/>
    <col min="8194" max="8194" width="21.28515625" style="152" customWidth="1"/>
    <col min="8195" max="8195" width="23.28515625" style="152" customWidth="1"/>
    <col min="8196" max="8196" width="26.5703125" style="152" customWidth="1"/>
    <col min="8197" max="8446" width="9.140625" style="152"/>
    <col min="8447" max="8447" width="45.5703125" style="152" customWidth="1"/>
    <col min="8448" max="8448" width="24.140625" style="152" customWidth="1"/>
    <col min="8449" max="8449" width="23.28515625" style="152" customWidth="1"/>
    <col min="8450" max="8450" width="21.28515625" style="152" customWidth="1"/>
    <col min="8451" max="8451" width="23.28515625" style="152" customWidth="1"/>
    <col min="8452" max="8452" width="26.5703125" style="152" customWidth="1"/>
    <col min="8453" max="8702" width="9.140625" style="152"/>
    <col min="8703" max="8703" width="45.5703125" style="152" customWidth="1"/>
    <col min="8704" max="8704" width="24.140625" style="152" customWidth="1"/>
    <col min="8705" max="8705" width="23.28515625" style="152" customWidth="1"/>
    <col min="8706" max="8706" width="21.28515625" style="152" customWidth="1"/>
    <col min="8707" max="8707" width="23.28515625" style="152" customWidth="1"/>
    <col min="8708" max="8708" width="26.5703125" style="152" customWidth="1"/>
    <col min="8709" max="8958" width="9.140625" style="152"/>
    <col min="8959" max="8959" width="45.5703125" style="152" customWidth="1"/>
    <col min="8960" max="8960" width="24.140625" style="152" customWidth="1"/>
    <col min="8961" max="8961" width="23.28515625" style="152" customWidth="1"/>
    <col min="8962" max="8962" width="21.28515625" style="152" customWidth="1"/>
    <col min="8963" max="8963" width="23.28515625" style="152" customWidth="1"/>
    <col min="8964" max="8964" width="26.5703125" style="152" customWidth="1"/>
    <col min="8965" max="9214" width="9.140625" style="152"/>
    <col min="9215" max="9215" width="45.5703125" style="152" customWidth="1"/>
    <col min="9216" max="9216" width="24.140625" style="152" customWidth="1"/>
    <col min="9217" max="9217" width="23.28515625" style="152" customWidth="1"/>
    <col min="9218" max="9218" width="21.28515625" style="152" customWidth="1"/>
    <col min="9219" max="9219" width="23.28515625" style="152" customWidth="1"/>
    <col min="9220" max="9220" width="26.5703125" style="152" customWidth="1"/>
    <col min="9221" max="9470" width="9.140625" style="152"/>
    <col min="9471" max="9471" width="45.5703125" style="152" customWidth="1"/>
    <col min="9472" max="9472" width="24.140625" style="152" customWidth="1"/>
    <col min="9473" max="9473" width="23.28515625" style="152" customWidth="1"/>
    <col min="9474" max="9474" width="21.28515625" style="152" customWidth="1"/>
    <col min="9475" max="9475" width="23.28515625" style="152" customWidth="1"/>
    <col min="9476" max="9476" width="26.5703125" style="152" customWidth="1"/>
    <col min="9477" max="9726" width="9.140625" style="152"/>
    <col min="9727" max="9727" width="45.5703125" style="152" customWidth="1"/>
    <col min="9728" max="9728" width="24.140625" style="152" customWidth="1"/>
    <col min="9729" max="9729" width="23.28515625" style="152" customWidth="1"/>
    <col min="9730" max="9730" width="21.28515625" style="152" customWidth="1"/>
    <col min="9731" max="9731" width="23.28515625" style="152" customWidth="1"/>
    <col min="9732" max="9732" width="26.5703125" style="152" customWidth="1"/>
    <col min="9733" max="9982" width="9.140625" style="152"/>
    <col min="9983" max="9983" width="45.5703125" style="152" customWidth="1"/>
    <col min="9984" max="9984" width="24.140625" style="152" customWidth="1"/>
    <col min="9985" max="9985" width="23.28515625" style="152" customWidth="1"/>
    <col min="9986" max="9986" width="21.28515625" style="152" customWidth="1"/>
    <col min="9987" max="9987" width="23.28515625" style="152" customWidth="1"/>
    <col min="9988" max="9988" width="26.5703125" style="152" customWidth="1"/>
    <col min="9989" max="10238" width="9.140625" style="152"/>
    <col min="10239" max="10239" width="45.5703125" style="152" customWidth="1"/>
    <col min="10240" max="10240" width="24.140625" style="152" customWidth="1"/>
    <col min="10241" max="10241" width="23.28515625" style="152" customWidth="1"/>
    <col min="10242" max="10242" width="21.28515625" style="152" customWidth="1"/>
    <col min="10243" max="10243" width="23.28515625" style="152" customWidth="1"/>
    <col min="10244" max="10244" width="26.5703125" style="152" customWidth="1"/>
    <col min="10245" max="10494" width="9.140625" style="152"/>
    <col min="10495" max="10495" width="45.5703125" style="152" customWidth="1"/>
    <col min="10496" max="10496" width="24.140625" style="152" customWidth="1"/>
    <col min="10497" max="10497" width="23.28515625" style="152" customWidth="1"/>
    <col min="10498" max="10498" width="21.28515625" style="152" customWidth="1"/>
    <col min="10499" max="10499" width="23.28515625" style="152" customWidth="1"/>
    <col min="10500" max="10500" width="26.5703125" style="152" customWidth="1"/>
    <col min="10501" max="10750" width="9.140625" style="152"/>
    <col min="10751" max="10751" width="45.5703125" style="152" customWidth="1"/>
    <col min="10752" max="10752" width="24.140625" style="152" customWidth="1"/>
    <col min="10753" max="10753" width="23.28515625" style="152" customWidth="1"/>
    <col min="10754" max="10754" width="21.28515625" style="152" customWidth="1"/>
    <col min="10755" max="10755" width="23.28515625" style="152" customWidth="1"/>
    <col min="10756" max="10756" width="26.5703125" style="152" customWidth="1"/>
    <col min="10757" max="11006" width="9.140625" style="152"/>
    <col min="11007" max="11007" width="45.5703125" style="152" customWidth="1"/>
    <col min="11008" max="11008" width="24.140625" style="152" customWidth="1"/>
    <col min="11009" max="11009" width="23.28515625" style="152" customWidth="1"/>
    <col min="11010" max="11010" width="21.28515625" style="152" customWidth="1"/>
    <col min="11011" max="11011" width="23.28515625" style="152" customWidth="1"/>
    <col min="11012" max="11012" width="26.5703125" style="152" customWidth="1"/>
    <col min="11013" max="11262" width="9.140625" style="152"/>
    <col min="11263" max="11263" width="45.5703125" style="152" customWidth="1"/>
    <col min="11264" max="11264" width="24.140625" style="152" customWidth="1"/>
    <col min="11265" max="11265" width="23.28515625" style="152" customWidth="1"/>
    <col min="11266" max="11266" width="21.28515625" style="152" customWidth="1"/>
    <col min="11267" max="11267" width="23.28515625" style="152" customWidth="1"/>
    <col min="11268" max="11268" width="26.5703125" style="152" customWidth="1"/>
    <col min="11269" max="11518" width="9.140625" style="152"/>
    <col min="11519" max="11519" width="45.5703125" style="152" customWidth="1"/>
    <col min="11520" max="11520" width="24.140625" style="152" customWidth="1"/>
    <col min="11521" max="11521" width="23.28515625" style="152" customWidth="1"/>
    <col min="11522" max="11522" width="21.28515625" style="152" customWidth="1"/>
    <col min="11523" max="11523" width="23.28515625" style="152" customWidth="1"/>
    <col min="11524" max="11524" width="26.5703125" style="152" customWidth="1"/>
    <col min="11525" max="11774" width="9.140625" style="152"/>
    <col min="11775" max="11775" width="45.5703125" style="152" customWidth="1"/>
    <col min="11776" max="11776" width="24.140625" style="152" customWidth="1"/>
    <col min="11777" max="11777" width="23.28515625" style="152" customWidth="1"/>
    <col min="11778" max="11778" width="21.28515625" style="152" customWidth="1"/>
    <col min="11779" max="11779" width="23.28515625" style="152" customWidth="1"/>
    <col min="11780" max="11780" width="26.5703125" style="152" customWidth="1"/>
    <col min="11781" max="12030" width="9.140625" style="152"/>
    <col min="12031" max="12031" width="45.5703125" style="152" customWidth="1"/>
    <col min="12032" max="12032" width="24.140625" style="152" customWidth="1"/>
    <col min="12033" max="12033" width="23.28515625" style="152" customWidth="1"/>
    <col min="12034" max="12034" width="21.28515625" style="152" customWidth="1"/>
    <col min="12035" max="12035" width="23.28515625" style="152" customWidth="1"/>
    <col min="12036" max="12036" width="26.5703125" style="152" customWidth="1"/>
    <col min="12037" max="12286" width="9.140625" style="152"/>
    <col min="12287" max="12287" width="45.5703125" style="152" customWidth="1"/>
    <col min="12288" max="12288" width="24.140625" style="152" customWidth="1"/>
    <col min="12289" max="12289" width="23.28515625" style="152" customWidth="1"/>
    <col min="12290" max="12290" width="21.28515625" style="152" customWidth="1"/>
    <col min="12291" max="12291" width="23.28515625" style="152" customWidth="1"/>
    <col min="12292" max="12292" width="26.5703125" style="152" customWidth="1"/>
    <col min="12293" max="12542" width="9.140625" style="152"/>
    <col min="12543" max="12543" width="45.5703125" style="152" customWidth="1"/>
    <col min="12544" max="12544" width="24.140625" style="152" customWidth="1"/>
    <col min="12545" max="12545" width="23.28515625" style="152" customWidth="1"/>
    <col min="12546" max="12546" width="21.28515625" style="152" customWidth="1"/>
    <col min="12547" max="12547" width="23.28515625" style="152" customWidth="1"/>
    <col min="12548" max="12548" width="26.5703125" style="152" customWidth="1"/>
    <col min="12549" max="12798" width="9.140625" style="152"/>
    <col min="12799" max="12799" width="45.5703125" style="152" customWidth="1"/>
    <col min="12800" max="12800" width="24.140625" style="152" customWidth="1"/>
    <col min="12801" max="12801" width="23.28515625" style="152" customWidth="1"/>
    <col min="12802" max="12802" width="21.28515625" style="152" customWidth="1"/>
    <col min="12803" max="12803" width="23.28515625" style="152" customWidth="1"/>
    <col min="12804" max="12804" width="26.5703125" style="152" customWidth="1"/>
    <col min="12805" max="13054" width="9.140625" style="152"/>
    <col min="13055" max="13055" width="45.5703125" style="152" customWidth="1"/>
    <col min="13056" max="13056" width="24.140625" style="152" customWidth="1"/>
    <col min="13057" max="13057" width="23.28515625" style="152" customWidth="1"/>
    <col min="13058" max="13058" width="21.28515625" style="152" customWidth="1"/>
    <col min="13059" max="13059" width="23.28515625" style="152" customWidth="1"/>
    <col min="13060" max="13060" width="26.5703125" style="152" customWidth="1"/>
    <col min="13061" max="13310" width="9.140625" style="152"/>
    <col min="13311" max="13311" width="45.5703125" style="152" customWidth="1"/>
    <col min="13312" max="13312" width="24.140625" style="152" customWidth="1"/>
    <col min="13313" max="13313" width="23.28515625" style="152" customWidth="1"/>
    <col min="13314" max="13314" width="21.28515625" style="152" customWidth="1"/>
    <col min="13315" max="13315" width="23.28515625" style="152" customWidth="1"/>
    <col min="13316" max="13316" width="26.5703125" style="152" customWidth="1"/>
    <col min="13317" max="13566" width="9.140625" style="152"/>
    <col min="13567" max="13567" width="45.5703125" style="152" customWidth="1"/>
    <col min="13568" max="13568" width="24.140625" style="152" customWidth="1"/>
    <col min="13569" max="13569" width="23.28515625" style="152" customWidth="1"/>
    <col min="13570" max="13570" width="21.28515625" style="152" customWidth="1"/>
    <col min="13571" max="13571" width="23.28515625" style="152" customWidth="1"/>
    <col min="13572" max="13572" width="26.5703125" style="152" customWidth="1"/>
    <col min="13573" max="13822" width="9.140625" style="152"/>
    <col min="13823" max="13823" width="45.5703125" style="152" customWidth="1"/>
    <col min="13824" max="13824" width="24.140625" style="152" customWidth="1"/>
    <col min="13825" max="13825" width="23.28515625" style="152" customWidth="1"/>
    <col min="13826" max="13826" width="21.28515625" style="152" customWidth="1"/>
    <col min="13827" max="13827" width="23.28515625" style="152" customWidth="1"/>
    <col min="13828" max="13828" width="26.5703125" style="152" customWidth="1"/>
    <col min="13829" max="14078" width="9.140625" style="152"/>
    <col min="14079" max="14079" width="45.5703125" style="152" customWidth="1"/>
    <col min="14080" max="14080" width="24.140625" style="152" customWidth="1"/>
    <col min="14081" max="14081" width="23.28515625" style="152" customWidth="1"/>
    <col min="14082" max="14082" width="21.28515625" style="152" customWidth="1"/>
    <col min="14083" max="14083" width="23.28515625" style="152" customWidth="1"/>
    <col min="14084" max="14084" width="26.5703125" style="152" customWidth="1"/>
    <col min="14085" max="14334" width="9.140625" style="152"/>
    <col min="14335" max="14335" width="45.5703125" style="152" customWidth="1"/>
    <col min="14336" max="14336" width="24.140625" style="152" customWidth="1"/>
    <col min="14337" max="14337" width="23.28515625" style="152" customWidth="1"/>
    <col min="14338" max="14338" width="21.28515625" style="152" customWidth="1"/>
    <col min="14339" max="14339" width="23.28515625" style="152" customWidth="1"/>
    <col min="14340" max="14340" width="26.5703125" style="152" customWidth="1"/>
    <col min="14341" max="14590" width="9.140625" style="152"/>
    <col min="14591" max="14591" width="45.5703125" style="152" customWidth="1"/>
    <col min="14592" max="14592" width="24.140625" style="152" customWidth="1"/>
    <col min="14593" max="14593" width="23.28515625" style="152" customWidth="1"/>
    <col min="14594" max="14594" width="21.28515625" style="152" customWidth="1"/>
    <col min="14595" max="14595" width="23.28515625" style="152" customWidth="1"/>
    <col min="14596" max="14596" width="26.5703125" style="152" customWidth="1"/>
    <col min="14597" max="14846" width="9.140625" style="152"/>
    <col min="14847" max="14847" width="45.5703125" style="152" customWidth="1"/>
    <col min="14848" max="14848" width="24.140625" style="152" customWidth="1"/>
    <col min="14849" max="14849" width="23.28515625" style="152" customWidth="1"/>
    <col min="14850" max="14850" width="21.28515625" style="152" customWidth="1"/>
    <col min="14851" max="14851" width="23.28515625" style="152" customWidth="1"/>
    <col min="14852" max="14852" width="26.5703125" style="152" customWidth="1"/>
    <col min="14853" max="15102" width="9.140625" style="152"/>
    <col min="15103" max="15103" width="45.5703125" style="152" customWidth="1"/>
    <col min="15104" max="15104" width="24.140625" style="152" customWidth="1"/>
    <col min="15105" max="15105" width="23.28515625" style="152" customWidth="1"/>
    <col min="15106" max="15106" width="21.28515625" style="152" customWidth="1"/>
    <col min="15107" max="15107" width="23.28515625" style="152" customWidth="1"/>
    <col min="15108" max="15108" width="26.5703125" style="152" customWidth="1"/>
    <col min="15109" max="15358" width="9.140625" style="152"/>
    <col min="15359" max="15359" width="45.5703125" style="152" customWidth="1"/>
    <col min="15360" max="15360" width="24.140625" style="152" customWidth="1"/>
    <col min="15361" max="15361" width="23.28515625" style="152" customWidth="1"/>
    <col min="15362" max="15362" width="21.28515625" style="152" customWidth="1"/>
    <col min="15363" max="15363" width="23.28515625" style="152" customWidth="1"/>
    <col min="15364" max="15364" width="26.5703125" style="152" customWidth="1"/>
    <col min="15365" max="15614" width="9.140625" style="152"/>
    <col min="15615" max="15615" width="45.5703125" style="152" customWidth="1"/>
    <col min="15616" max="15616" width="24.140625" style="152" customWidth="1"/>
    <col min="15617" max="15617" width="23.28515625" style="152" customWidth="1"/>
    <col min="15618" max="15618" width="21.28515625" style="152" customWidth="1"/>
    <col min="15619" max="15619" width="23.28515625" style="152" customWidth="1"/>
    <col min="15620" max="15620" width="26.5703125" style="152" customWidth="1"/>
    <col min="15621" max="15870" width="9.140625" style="152"/>
    <col min="15871" max="15871" width="45.5703125" style="152" customWidth="1"/>
    <col min="15872" max="15872" width="24.140625" style="152" customWidth="1"/>
    <col min="15873" max="15873" width="23.28515625" style="152" customWidth="1"/>
    <col min="15874" max="15874" width="21.28515625" style="152" customWidth="1"/>
    <col min="15875" max="15875" width="23.28515625" style="152" customWidth="1"/>
    <col min="15876" max="15876" width="26.5703125" style="152" customWidth="1"/>
    <col min="15877" max="16126" width="9.140625" style="152"/>
    <col min="16127" max="16127" width="45.5703125" style="152" customWidth="1"/>
    <col min="16128" max="16128" width="24.140625" style="152" customWidth="1"/>
    <col min="16129" max="16129" width="23.28515625" style="152" customWidth="1"/>
    <col min="16130" max="16130" width="21.28515625" style="152" customWidth="1"/>
    <col min="16131" max="16131" width="23.28515625" style="152" customWidth="1"/>
    <col min="16132" max="16132" width="26.5703125" style="152" customWidth="1"/>
    <col min="16133" max="16384" width="9.140625" style="152"/>
  </cols>
  <sheetData>
    <row r="1" spans="1:6" ht="13.5" thickBot="1">
      <c r="A1" s="1" t="s">
        <v>0</v>
      </c>
      <c r="B1" s="1"/>
      <c r="C1" s="1"/>
      <c r="F1" s="474" t="s">
        <v>1</v>
      </c>
    </row>
    <row r="2" spans="1:6" ht="24" customHeight="1" thickTop="1">
      <c r="A2" s="6250" t="s">
        <v>2440</v>
      </c>
      <c r="B2" s="6251"/>
      <c r="C2" s="6251"/>
      <c r="D2" s="6251"/>
      <c r="E2" s="6251"/>
      <c r="F2" s="6252"/>
    </row>
    <row r="3" spans="1:6" ht="20.25" customHeight="1">
      <c r="A3" s="6452" t="s">
        <v>2359</v>
      </c>
      <c r="B3" s="6453"/>
      <c r="C3" s="6453"/>
      <c r="D3" s="6453"/>
      <c r="E3" s="6453"/>
      <c r="F3" s="6454"/>
    </row>
    <row r="4" spans="1:6" ht="24.75" customHeight="1">
      <c r="A4" s="6452"/>
      <c r="B4" s="6453"/>
      <c r="C4" s="6453"/>
      <c r="D4" s="6453"/>
      <c r="E4" s="6453"/>
      <c r="F4" s="6454"/>
    </row>
    <row r="5" spans="1:6" ht="24.75" customHeight="1" thickBot="1">
      <c r="A5" s="6285"/>
      <c r="B5" s="6286"/>
      <c r="C5" s="6286"/>
      <c r="D5" s="6286"/>
      <c r="E5" s="6286"/>
      <c r="F5" s="6287"/>
    </row>
    <row r="6" spans="1:6" ht="24" customHeight="1" thickBot="1">
      <c r="A6" s="6655" t="s">
        <v>2360</v>
      </c>
      <c r="B6" s="6288" t="s">
        <v>12</v>
      </c>
      <c r="C6" s="6289"/>
      <c r="D6" s="6289"/>
      <c r="E6" s="6289"/>
      <c r="F6" s="6290"/>
    </row>
    <row r="7" spans="1:6" ht="24" customHeight="1" thickBot="1">
      <c r="A7" s="6654"/>
      <c r="B7" s="2217">
        <v>2009</v>
      </c>
      <c r="C7" s="2218">
        <v>2010</v>
      </c>
      <c r="D7" s="2218">
        <v>2011</v>
      </c>
      <c r="E7" s="2231">
        <v>2012</v>
      </c>
      <c r="F7" s="1729">
        <v>2013</v>
      </c>
    </row>
    <row r="8" spans="1:6" ht="20.100000000000001" customHeight="1">
      <c r="A8" s="2583" t="s">
        <v>2361</v>
      </c>
      <c r="B8" s="2607">
        <v>12</v>
      </c>
      <c r="C8" s="2608">
        <v>14</v>
      </c>
      <c r="D8" s="2608">
        <v>14</v>
      </c>
      <c r="E8" s="2608">
        <v>14</v>
      </c>
      <c r="F8" s="2609">
        <v>14</v>
      </c>
    </row>
    <row r="9" spans="1:6" ht="20.100000000000001" customHeight="1">
      <c r="A9" s="2585" t="s">
        <v>2362</v>
      </c>
      <c r="B9" s="2610">
        <v>24</v>
      </c>
      <c r="C9" s="2611">
        <v>24</v>
      </c>
      <c r="D9" s="2611">
        <v>24</v>
      </c>
      <c r="E9" s="2611">
        <v>24</v>
      </c>
      <c r="F9" s="2612">
        <v>24</v>
      </c>
    </row>
    <row r="10" spans="1:6" ht="20.100000000000001" customHeight="1">
      <c r="A10" s="2585" t="s">
        <v>2363</v>
      </c>
      <c r="B10" s="2610">
        <v>21</v>
      </c>
      <c r="C10" s="2611">
        <v>23</v>
      </c>
      <c r="D10" s="2611">
        <v>23</v>
      </c>
      <c r="E10" s="2611">
        <v>23</v>
      </c>
      <c r="F10" s="2612">
        <v>23</v>
      </c>
    </row>
    <row r="11" spans="1:6" ht="20.100000000000001" customHeight="1">
      <c r="A11" s="2585" t="s">
        <v>2364</v>
      </c>
      <c r="B11" s="2610" t="s">
        <v>9</v>
      </c>
      <c r="C11" s="2611">
        <v>20</v>
      </c>
      <c r="D11" s="2611">
        <v>20</v>
      </c>
      <c r="E11" s="2611">
        <v>20</v>
      </c>
      <c r="F11" s="2612">
        <v>20</v>
      </c>
    </row>
    <row r="12" spans="1:6" ht="22.5" customHeight="1">
      <c r="A12" s="2585" t="s">
        <v>2365</v>
      </c>
      <c r="B12" s="2610" t="s">
        <v>9</v>
      </c>
      <c r="C12" s="2611">
        <v>16</v>
      </c>
      <c r="D12" s="2611">
        <v>16</v>
      </c>
      <c r="E12" s="2611">
        <v>16</v>
      </c>
      <c r="F12" s="2612">
        <v>16</v>
      </c>
    </row>
    <row r="13" spans="1:6" ht="21" customHeight="1">
      <c r="A13" s="2585" t="s">
        <v>2366</v>
      </c>
      <c r="B13" s="2610" t="s">
        <v>9</v>
      </c>
      <c r="C13" s="2611">
        <v>2</v>
      </c>
      <c r="D13" s="2611">
        <v>2</v>
      </c>
      <c r="E13" s="2611">
        <v>2</v>
      </c>
      <c r="F13" s="2612">
        <v>2</v>
      </c>
    </row>
    <row r="14" spans="1:6" ht="20.100000000000001" customHeight="1">
      <c r="A14" s="2585" t="s">
        <v>2367</v>
      </c>
      <c r="B14" s="2610" t="s">
        <v>9</v>
      </c>
      <c r="C14" s="2611">
        <v>20</v>
      </c>
      <c r="D14" s="2611">
        <v>16</v>
      </c>
      <c r="E14" s="2611">
        <v>16</v>
      </c>
      <c r="F14" s="2612">
        <v>16</v>
      </c>
    </row>
    <row r="15" spans="1:6" ht="20.100000000000001" customHeight="1">
      <c r="A15" s="2585" t="s">
        <v>2368</v>
      </c>
      <c r="B15" s="2610" t="s">
        <v>9</v>
      </c>
      <c r="C15" s="2611">
        <v>16</v>
      </c>
      <c r="D15" s="2611">
        <v>16</v>
      </c>
      <c r="E15" s="2611">
        <v>16</v>
      </c>
      <c r="F15" s="2612">
        <v>16</v>
      </c>
    </row>
    <row r="16" spans="1:6" ht="20.100000000000001" customHeight="1">
      <c r="A16" s="2585" t="s">
        <v>2369</v>
      </c>
      <c r="B16" s="2610" t="s">
        <v>9</v>
      </c>
      <c r="C16" s="2611">
        <v>16</v>
      </c>
      <c r="D16" s="2611">
        <v>16</v>
      </c>
      <c r="E16" s="2611">
        <v>16</v>
      </c>
      <c r="F16" s="2612">
        <v>16</v>
      </c>
    </row>
    <row r="17" spans="1:9" ht="20.100000000000001" customHeight="1">
      <c r="A17" s="2585" t="s">
        <v>2370</v>
      </c>
      <c r="B17" s="2610" t="s">
        <v>9</v>
      </c>
      <c r="C17" s="2611">
        <v>14</v>
      </c>
      <c r="D17" s="2611">
        <v>14</v>
      </c>
      <c r="E17" s="2611">
        <v>14</v>
      </c>
      <c r="F17" s="2612">
        <v>14</v>
      </c>
    </row>
    <row r="18" spans="1:9" ht="20.100000000000001" customHeight="1">
      <c r="A18" s="2585" t="s">
        <v>2371</v>
      </c>
      <c r="B18" s="2610" t="s">
        <v>9</v>
      </c>
      <c r="C18" s="2611">
        <v>14</v>
      </c>
      <c r="D18" s="2611">
        <v>14</v>
      </c>
      <c r="E18" s="2611">
        <v>14</v>
      </c>
      <c r="F18" s="2612">
        <v>14</v>
      </c>
    </row>
    <row r="19" spans="1:9" ht="20.100000000000001" customHeight="1">
      <c r="A19" s="2585" t="s">
        <v>2372</v>
      </c>
      <c r="B19" s="2610" t="s">
        <v>9</v>
      </c>
      <c r="C19" s="2611">
        <v>2</v>
      </c>
      <c r="D19" s="2611">
        <v>2</v>
      </c>
      <c r="E19" s="2611">
        <v>2</v>
      </c>
      <c r="F19" s="2612">
        <v>2</v>
      </c>
    </row>
    <row r="20" spans="1:9" ht="20.100000000000001" customHeight="1">
      <c r="A20" s="2585" t="s">
        <v>2373</v>
      </c>
      <c r="B20" s="2610" t="s">
        <v>9</v>
      </c>
      <c r="C20" s="2611">
        <v>2</v>
      </c>
      <c r="D20" s="2611">
        <v>2</v>
      </c>
      <c r="E20" s="2611">
        <v>2</v>
      </c>
      <c r="F20" s="2612">
        <v>2</v>
      </c>
    </row>
    <row r="21" spans="1:9" ht="20.100000000000001" customHeight="1" thickBot="1">
      <c r="A21" s="2613" t="s">
        <v>2</v>
      </c>
      <c r="B21" s="2614">
        <f>B8+B9+B10</f>
        <v>57</v>
      </c>
      <c r="C21" s="2615">
        <v>183</v>
      </c>
      <c r="D21" s="2615">
        <f>D8+D9+D10+D11+D12+D13+D14+D15+D16+D17+D18+D19+D20</f>
        <v>179</v>
      </c>
      <c r="E21" s="2615">
        <f>E8+E9+E10+E11+E12+E13+E14+E15+E16+E17+E18+E19+E20</f>
        <v>179</v>
      </c>
      <c r="F21" s="2616">
        <f>F8+F9+F10+F11+F12+F13+F14+F15+F16+F17+F18+F19+F20</f>
        <v>179</v>
      </c>
    </row>
    <row r="22" spans="1:9" ht="15.75" customHeight="1" thickTop="1">
      <c r="A22" s="7147"/>
      <c r="B22" s="7147"/>
      <c r="C22" s="7147"/>
      <c r="D22" s="7147"/>
    </row>
    <row r="23" spans="1:9" ht="15.75" customHeight="1">
      <c r="A23" s="6628" t="s">
        <v>1061</v>
      </c>
      <c r="B23" s="6628"/>
      <c r="C23" s="6628"/>
      <c r="D23" s="6628"/>
      <c r="E23" s="6628"/>
      <c r="F23" s="6628"/>
    </row>
    <row r="24" spans="1:9" ht="15.75" customHeight="1">
      <c r="A24" s="6628" t="s">
        <v>2501</v>
      </c>
      <c r="B24" s="6628"/>
      <c r="C24" s="6628"/>
      <c r="D24" s="6628"/>
      <c r="E24" s="2220"/>
      <c r="F24" s="2220"/>
    </row>
    <row r="25" spans="1:9" ht="15.75" customHeight="1">
      <c r="A25" s="6248" t="s">
        <v>2502</v>
      </c>
      <c r="B25" s="6248"/>
      <c r="C25" s="6248"/>
      <c r="D25" s="6248"/>
      <c r="E25" s="358"/>
      <c r="F25" s="358"/>
      <c r="G25" s="358"/>
      <c r="H25" s="358"/>
      <c r="I25" s="358"/>
    </row>
    <row r="26" spans="1:9" ht="15.75" customHeight="1">
      <c r="A26" s="6628" t="s">
        <v>2500</v>
      </c>
      <c r="B26" s="6628"/>
      <c r="C26" s="6628"/>
      <c r="D26" s="6628"/>
      <c r="E26" s="6628"/>
      <c r="F26" s="6628"/>
    </row>
    <row r="31" spans="1:9">
      <c r="B31" s="2219" t="s">
        <v>3</v>
      </c>
    </row>
  </sheetData>
  <mergeCells count="9">
    <mergeCell ref="A24:D24"/>
    <mergeCell ref="A25:D25"/>
    <mergeCell ref="A26:F26"/>
    <mergeCell ref="A2:F2"/>
    <mergeCell ref="A3:F5"/>
    <mergeCell ref="A6:A7"/>
    <mergeCell ref="B6:F6"/>
    <mergeCell ref="A22:D22"/>
    <mergeCell ref="A23:F23"/>
  </mergeCells>
  <hyperlinks>
    <hyperlink ref="A1" r:id="rId1"/>
  </hyperlinks>
  <pageMargins left="0.74803149606299213" right="0.74803149606299213" top="0.98425196850393704" bottom="0.98425196850393704" header="0.51181102362204722" footer="0.51181102362204722"/>
  <pageSetup paperSize="9" scale="80" fitToHeight="0" orientation="landscape" r:id="rId2"/>
  <headerFooter alignWithMargins="0">
    <oddFooter>&amp;R153</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2">
    <pageSetUpPr fitToPage="1"/>
  </sheetPr>
  <dimension ref="A1:H33"/>
  <sheetViews>
    <sheetView view="pageBreakPreview" zoomScale="60" zoomScaleNormal="100" workbookViewId="0">
      <selection activeCell="H15" sqref="H15"/>
    </sheetView>
  </sheetViews>
  <sheetFormatPr defaultRowHeight="12.75"/>
  <cols>
    <col min="1" max="1" width="25.42578125" style="152" customWidth="1"/>
    <col min="2" max="6" width="23.7109375" style="152" customWidth="1"/>
    <col min="7" max="16384" width="9.140625" style="152"/>
  </cols>
  <sheetData>
    <row r="1" spans="1:8" ht="13.5" thickBot="1">
      <c r="A1" s="151" t="s">
        <v>0</v>
      </c>
      <c r="C1" s="153"/>
      <c r="F1" s="154" t="s">
        <v>1</v>
      </c>
    </row>
    <row r="2" spans="1:8" ht="24" customHeight="1" thickTop="1">
      <c r="A2" s="6250" t="s">
        <v>30</v>
      </c>
      <c r="B2" s="6251"/>
      <c r="C2" s="6251"/>
      <c r="D2" s="6251"/>
      <c r="E2" s="6251"/>
      <c r="F2" s="6252"/>
    </row>
    <row r="3" spans="1:8" ht="30.75" customHeight="1" thickBot="1">
      <c r="A3" s="6253" t="s">
        <v>342</v>
      </c>
      <c r="B3" s="6254"/>
      <c r="C3" s="6254"/>
      <c r="D3" s="6254"/>
      <c r="E3" s="6254"/>
      <c r="F3" s="6255"/>
    </row>
    <row r="4" spans="1:8" ht="27.75" customHeight="1" thickBot="1">
      <c r="A4" s="6256" t="s">
        <v>33</v>
      </c>
      <c r="B4" s="6258" t="s">
        <v>12</v>
      </c>
      <c r="C4" s="6259"/>
      <c r="D4" s="6259"/>
      <c r="E4" s="6259"/>
      <c r="F4" s="6260"/>
    </row>
    <row r="5" spans="1:8" ht="21" customHeight="1" thickBot="1">
      <c r="A5" s="6257"/>
      <c r="B5" s="155">
        <v>2009</v>
      </c>
      <c r="C5" s="156">
        <v>2010</v>
      </c>
      <c r="D5" s="156">
        <v>2011</v>
      </c>
      <c r="E5" s="156">
        <v>2012</v>
      </c>
      <c r="F5" s="157">
        <v>2013</v>
      </c>
    </row>
    <row r="6" spans="1:8" ht="20.100000000000001" customHeight="1">
      <c r="A6" s="158" t="s">
        <v>343</v>
      </c>
      <c r="B6" s="159">
        <v>365153</v>
      </c>
      <c r="C6" s="160">
        <v>476855</v>
      </c>
      <c r="D6" s="160">
        <v>492013</v>
      </c>
      <c r="E6" s="160">
        <v>509309</v>
      </c>
      <c r="F6" s="161">
        <v>520319</v>
      </c>
    </row>
    <row r="7" spans="1:8" ht="20.100000000000001" customHeight="1">
      <c r="A7" s="162" t="s">
        <v>344</v>
      </c>
      <c r="B7" s="163">
        <v>434980</v>
      </c>
      <c r="C7" s="164">
        <v>367048</v>
      </c>
      <c r="D7" s="164">
        <v>369272</v>
      </c>
      <c r="E7" s="164">
        <v>372507</v>
      </c>
      <c r="F7" s="165">
        <v>377051</v>
      </c>
      <c r="H7" s="166"/>
    </row>
    <row r="8" spans="1:8" ht="20.100000000000001" customHeight="1">
      <c r="A8" s="162" t="s">
        <v>71</v>
      </c>
      <c r="B8" s="167">
        <v>81399</v>
      </c>
      <c r="C8" s="164">
        <v>99850</v>
      </c>
      <c r="D8" s="164">
        <v>107561</v>
      </c>
      <c r="E8" s="164">
        <v>113372</v>
      </c>
      <c r="F8" s="165" t="s">
        <v>345</v>
      </c>
      <c r="H8" s="166"/>
    </row>
    <row r="9" spans="1:8" ht="20.100000000000001" customHeight="1">
      <c r="A9" s="162" t="s">
        <v>346</v>
      </c>
      <c r="B9" s="167">
        <v>21433</v>
      </c>
      <c r="C9" s="164">
        <v>22657</v>
      </c>
      <c r="D9" s="164">
        <v>23771</v>
      </c>
      <c r="E9" s="164">
        <v>24127</v>
      </c>
      <c r="F9" s="165">
        <v>24315</v>
      </c>
      <c r="H9" s="166"/>
    </row>
    <row r="10" spans="1:8" ht="20.100000000000001" customHeight="1">
      <c r="A10" s="162" t="s">
        <v>347</v>
      </c>
      <c r="B10" s="167">
        <v>6971</v>
      </c>
      <c r="C10" s="164">
        <v>7145</v>
      </c>
      <c r="D10" s="164">
        <v>7124</v>
      </c>
      <c r="E10" s="164">
        <v>6512</v>
      </c>
      <c r="F10" s="165">
        <v>7013</v>
      </c>
      <c r="H10" s="166"/>
    </row>
    <row r="11" spans="1:8" ht="20.100000000000001" customHeight="1">
      <c r="A11" s="162" t="s">
        <v>348</v>
      </c>
      <c r="B11" s="167">
        <v>38198</v>
      </c>
      <c r="C11" s="164">
        <v>38267</v>
      </c>
      <c r="D11" s="164">
        <v>37882</v>
      </c>
      <c r="E11" s="164">
        <v>36914</v>
      </c>
      <c r="F11" s="165">
        <v>36776</v>
      </c>
      <c r="H11" s="166"/>
    </row>
    <row r="12" spans="1:8" ht="20.100000000000001" customHeight="1">
      <c r="A12" s="162" t="s">
        <v>349</v>
      </c>
      <c r="B12" s="167">
        <v>17471</v>
      </c>
      <c r="C12" s="164">
        <v>16950</v>
      </c>
      <c r="D12" s="164">
        <v>16756</v>
      </c>
      <c r="E12" s="164">
        <v>16324</v>
      </c>
      <c r="F12" s="165">
        <v>16218</v>
      </c>
      <c r="H12" s="166"/>
    </row>
    <row r="13" spans="1:8" ht="20.100000000000001" customHeight="1">
      <c r="A13" s="162" t="s">
        <v>350</v>
      </c>
      <c r="B13" s="167">
        <v>12723</v>
      </c>
      <c r="C13" s="164">
        <v>12529</v>
      </c>
      <c r="D13" s="164">
        <v>12480</v>
      </c>
      <c r="E13" s="164">
        <v>12381</v>
      </c>
      <c r="F13" s="165">
        <v>12376</v>
      </c>
      <c r="H13" s="166"/>
    </row>
    <row r="14" spans="1:8" ht="20.100000000000001" customHeight="1">
      <c r="A14" s="162" t="s">
        <v>351</v>
      </c>
      <c r="B14" s="167">
        <v>65452</v>
      </c>
      <c r="C14" s="164">
        <v>64836</v>
      </c>
      <c r="D14" s="164">
        <v>64908</v>
      </c>
      <c r="E14" s="164">
        <v>64381</v>
      </c>
      <c r="F14" s="165">
        <v>63994</v>
      </c>
      <c r="H14" s="166"/>
    </row>
    <row r="15" spans="1:8" ht="20.100000000000001" customHeight="1">
      <c r="A15" s="162" t="s">
        <v>352</v>
      </c>
      <c r="B15" s="167">
        <v>28652</v>
      </c>
      <c r="C15" s="164">
        <v>27130</v>
      </c>
      <c r="D15" s="164">
        <v>26539</v>
      </c>
      <c r="E15" s="164">
        <v>25496</v>
      </c>
      <c r="F15" s="165">
        <v>24996</v>
      </c>
      <c r="H15" s="166"/>
    </row>
    <row r="16" spans="1:8" ht="20.100000000000001" customHeight="1">
      <c r="A16" s="162" t="s">
        <v>353</v>
      </c>
      <c r="B16" s="167">
        <v>12697</v>
      </c>
      <c r="C16" s="164">
        <v>11758</v>
      </c>
      <c r="D16" s="164">
        <v>11231</v>
      </c>
      <c r="E16" s="164">
        <v>10720</v>
      </c>
      <c r="F16" s="165">
        <v>10626</v>
      </c>
      <c r="H16" s="166"/>
    </row>
    <row r="17" spans="1:8" ht="20.100000000000001" customHeight="1">
      <c r="A17" s="162" t="s">
        <v>354</v>
      </c>
      <c r="B17" s="167">
        <v>34819</v>
      </c>
      <c r="C17" s="164">
        <v>32227</v>
      </c>
      <c r="D17" s="164">
        <v>30971</v>
      </c>
      <c r="E17" s="164">
        <v>29955</v>
      </c>
      <c r="F17" s="165">
        <v>29120</v>
      </c>
      <c r="H17" s="166"/>
    </row>
    <row r="18" spans="1:8" ht="20.100000000000001" customHeight="1">
      <c r="A18" s="162" t="s">
        <v>355</v>
      </c>
      <c r="B18" s="167">
        <v>31099</v>
      </c>
      <c r="C18" s="164">
        <v>28983</v>
      </c>
      <c r="D18" s="164">
        <v>27743</v>
      </c>
      <c r="E18" s="164">
        <v>27045</v>
      </c>
      <c r="F18" s="165">
        <v>26559</v>
      </c>
      <c r="H18" s="166"/>
    </row>
    <row r="19" spans="1:8" ht="20.100000000000001" customHeight="1">
      <c r="A19" s="162" t="s">
        <v>356</v>
      </c>
      <c r="B19" s="167">
        <v>9128</v>
      </c>
      <c r="C19" s="164">
        <v>7475</v>
      </c>
      <c r="D19" s="164">
        <v>6952</v>
      </c>
      <c r="E19" s="164">
        <v>6621</v>
      </c>
      <c r="F19" s="165">
        <v>6663</v>
      </c>
      <c r="H19" s="166"/>
    </row>
    <row r="20" spans="1:8" ht="20.100000000000001" customHeight="1">
      <c r="A20" s="162" t="s">
        <v>357</v>
      </c>
      <c r="B20" s="167">
        <v>18844</v>
      </c>
      <c r="C20" s="164">
        <v>16436</v>
      </c>
      <c r="D20" s="164">
        <v>15892</v>
      </c>
      <c r="E20" s="164">
        <v>15324</v>
      </c>
      <c r="F20" s="165">
        <v>14977</v>
      </c>
      <c r="H20" s="166"/>
    </row>
    <row r="21" spans="1:8" ht="20.100000000000001" customHeight="1">
      <c r="A21" s="162" t="s">
        <v>358</v>
      </c>
      <c r="B21" s="167">
        <v>5367</v>
      </c>
      <c r="C21" s="164">
        <v>4505</v>
      </c>
      <c r="D21" s="164">
        <v>4254</v>
      </c>
      <c r="E21" s="164">
        <v>3980</v>
      </c>
      <c r="F21" s="165">
        <v>4542</v>
      </c>
      <c r="H21" s="166"/>
    </row>
    <row r="22" spans="1:8" ht="20.100000000000001" customHeight="1" thickBot="1">
      <c r="A22" s="168" t="s">
        <v>2</v>
      </c>
      <c r="B22" s="169">
        <v>1184386</v>
      </c>
      <c r="C22" s="170">
        <v>1234651</v>
      </c>
      <c r="D22" s="170">
        <v>1260737</v>
      </c>
      <c r="E22" s="170">
        <v>1274968</v>
      </c>
      <c r="F22" s="171">
        <v>1295355</v>
      </c>
      <c r="H22" s="166"/>
    </row>
    <row r="23" spans="1:8" ht="15.75" customHeight="1" thickTop="1">
      <c r="A23" s="172"/>
      <c r="B23" s="173"/>
      <c r="C23" s="174"/>
      <c r="H23" s="166"/>
    </row>
    <row r="24" spans="1:8" ht="15.75" customHeight="1">
      <c r="A24" s="6247" t="s">
        <v>338</v>
      </c>
      <c r="B24" s="6261"/>
      <c r="C24" s="6261"/>
    </row>
    <row r="25" spans="1:8" ht="15.75" customHeight="1">
      <c r="A25" s="6247" t="s">
        <v>359</v>
      </c>
      <c r="B25" s="6261"/>
      <c r="C25" s="6261"/>
    </row>
    <row r="26" spans="1:8" ht="15.75" customHeight="1">
      <c r="A26" s="6247" t="s">
        <v>360</v>
      </c>
      <c r="B26" s="6247"/>
      <c r="C26" s="6247"/>
      <c r="D26" s="6247"/>
      <c r="E26" s="6247"/>
    </row>
    <row r="27" spans="1:8" ht="15.75" customHeight="1">
      <c r="A27" s="6248" t="s">
        <v>361</v>
      </c>
      <c r="B27" s="6249"/>
      <c r="C27" s="6249"/>
    </row>
    <row r="30" spans="1:8" ht="15.75" customHeight="1">
      <c r="A30" s="176"/>
      <c r="B30" s="176"/>
      <c r="C30" s="176"/>
    </row>
    <row r="31" spans="1:8" ht="15.75" customHeight="1">
      <c r="A31" s="176"/>
      <c r="B31" s="176"/>
      <c r="C31" s="176"/>
    </row>
    <row r="32" spans="1:8" ht="16.5" customHeight="1">
      <c r="C32" s="177" t="s">
        <v>3</v>
      </c>
      <c r="D32" s="177"/>
    </row>
    <row r="33" ht="15" customHeight="1"/>
  </sheetData>
  <mergeCells count="8">
    <mergeCell ref="A26:E26"/>
    <mergeCell ref="A27:C27"/>
    <mergeCell ref="A2:F2"/>
    <mergeCell ref="A3:F3"/>
    <mergeCell ref="A4:A5"/>
    <mergeCell ref="B4:F4"/>
    <mergeCell ref="A24:C24"/>
    <mergeCell ref="A25:C25"/>
  </mergeCells>
  <hyperlinks>
    <hyperlink ref="A1" r:id="rId1"/>
  </hyperlinks>
  <pageMargins left="0.70866141732283472" right="0.70866141732283472" top="0.74803149606299213" bottom="0.74803149606299213" header="0.31496062992125984" footer="0.31496062992125984"/>
  <pageSetup paperSize="9" scale="92" fitToHeight="0" orientation="landscape" r:id="rId2"/>
  <headerFooter alignWithMargins="0">
    <oddFooter>&amp;R10</oddFooter>
  </headerFooter>
  <drawing r:id="rId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50">
    <pageSetUpPr fitToPage="1"/>
  </sheetPr>
  <dimension ref="A1:C30"/>
  <sheetViews>
    <sheetView view="pageBreakPreview" zoomScale="60" zoomScaleNormal="100" workbookViewId="0">
      <selection activeCell="H15" sqref="H15"/>
    </sheetView>
  </sheetViews>
  <sheetFormatPr defaultRowHeight="12.75"/>
  <cols>
    <col min="1" max="1" width="48" style="152" customWidth="1"/>
    <col min="2" max="2" width="47.42578125" style="152" customWidth="1"/>
    <col min="3" max="3" width="48" style="152" customWidth="1"/>
    <col min="4" max="253" width="9.140625" style="152"/>
    <col min="254" max="256" width="53.7109375" style="152" customWidth="1"/>
    <col min="257" max="509" width="9.140625" style="152"/>
    <col min="510" max="512" width="53.7109375" style="152" customWidth="1"/>
    <col min="513" max="765" width="9.140625" style="152"/>
    <col min="766" max="768" width="53.7109375" style="152" customWidth="1"/>
    <col min="769" max="1021" width="9.140625" style="152"/>
    <col min="1022" max="1024" width="53.7109375" style="152" customWidth="1"/>
    <col min="1025" max="1277" width="9.140625" style="152"/>
    <col min="1278" max="1280" width="53.7109375" style="152" customWidth="1"/>
    <col min="1281" max="1533" width="9.140625" style="152"/>
    <col min="1534" max="1536" width="53.7109375" style="152" customWidth="1"/>
    <col min="1537" max="1789" width="9.140625" style="152"/>
    <col min="1790" max="1792" width="53.7109375" style="152" customWidth="1"/>
    <col min="1793" max="2045" width="9.140625" style="152"/>
    <col min="2046" max="2048" width="53.7109375" style="152" customWidth="1"/>
    <col min="2049" max="2301" width="9.140625" style="152"/>
    <col min="2302" max="2304" width="53.7109375" style="152" customWidth="1"/>
    <col min="2305" max="2557" width="9.140625" style="152"/>
    <col min="2558" max="2560" width="53.7109375" style="152" customWidth="1"/>
    <col min="2561" max="2813" width="9.140625" style="152"/>
    <col min="2814" max="2816" width="53.7109375" style="152" customWidth="1"/>
    <col min="2817" max="3069" width="9.140625" style="152"/>
    <col min="3070" max="3072" width="53.7109375" style="152" customWidth="1"/>
    <col min="3073" max="3325" width="9.140625" style="152"/>
    <col min="3326" max="3328" width="53.7109375" style="152" customWidth="1"/>
    <col min="3329" max="3581" width="9.140625" style="152"/>
    <col min="3582" max="3584" width="53.7109375" style="152" customWidth="1"/>
    <col min="3585" max="3837" width="9.140625" style="152"/>
    <col min="3838" max="3840" width="53.7109375" style="152" customWidth="1"/>
    <col min="3841" max="4093" width="9.140625" style="152"/>
    <col min="4094" max="4096" width="53.7109375" style="152" customWidth="1"/>
    <col min="4097" max="4349" width="9.140625" style="152"/>
    <col min="4350" max="4352" width="53.7109375" style="152" customWidth="1"/>
    <col min="4353" max="4605" width="9.140625" style="152"/>
    <col min="4606" max="4608" width="53.7109375" style="152" customWidth="1"/>
    <col min="4609" max="4861" width="9.140625" style="152"/>
    <col min="4862" max="4864" width="53.7109375" style="152" customWidth="1"/>
    <col min="4865" max="5117" width="9.140625" style="152"/>
    <col min="5118" max="5120" width="53.7109375" style="152" customWidth="1"/>
    <col min="5121" max="5373" width="9.140625" style="152"/>
    <col min="5374" max="5376" width="53.7109375" style="152" customWidth="1"/>
    <col min="5377" max="5629" width="9.140625" style="152"/>
    <col min="5630" max="5632" width="53.7109375" style="152" customWidth="1"/>
    <col min="5633" max="5885" width="9.140625" style="152"/>
    <col min="5886" max="5888" width="53.7109375" style="152" customWidth="1"/>
    <col min="5889" max="6141" width="9.140625" style="152"/>
    <col min="6142" max="6144" width="53.7109375" style="152" customWidth="1"/>
    <col min="6145" max="6397" width="9.140625" style="152"/>
    <col min="6398" max="6400" width="53.7109375" style="152" customWidth="1"/>
    <col min="6401" max="6653" width="9.140625" style="152"/>
    <col min="6654" max="6656" width="53.7109375" style="152" customWidth="1"/>
    <col min="6657" max="6909" width="9.140625" style="152"/>
    <col min="6910" max="6912" width="53.7109375" style="152" customWidth="1"/>
    <col min="6913" max="7165" width="9.140625" style="152"/>
    <col min="7166" max="7168" width="53.7109375" style="152" customWidth="1"/>
    <col min="7169" max="7421" width="9.140625" style="152"/>
    <col min="7422" max="7424" width="53.7109375" style="152" customWidth="1"/>
    <col min="7425" max="7677" width="9.140625" style="152"/>
    <col min="7678" max="7680" width="53.7109375" style="152" customWidth="1"/>
    <col min="7681" max="7933" width="9.140625" style="152"/>
    <col min="7934" max="7936" width="53.7109375" style="152" customWidth="1"/>
    <col min="7937" max="8189" width="9.140625" style="152"/>
    <col min="8190" max="8192" width="53.7109375" style="152" customWidth="1"/>
    <col min="8193" max="8445" width="9.140625" style="152"/>
    <col min="8446" max="8448" width="53.7109375" style="152" customWidth="1"/>
    <col min="8449" max="8701" width="9.140625" style="152"/>
    <col min="8702" max="8704" width="53.7109375" style="152" customWidth="1"/>
    <col min="8705" max="8957" width="9.140625" style="152"/>
    <col min="8958" max="8960" width="53.7109375" style="152" customWidth="1"/>
    <col min="8961" max="9213" width="9.140625" style="152"/>
    <col min="9214" max="9216" width="53.7109375" style="152" customWidth="1"/>
    <col min="9217" max="9469" width="9.140625" style="152"/>
    <col min="9470" max="9472" width="53.7109375" style="152" customWidth="1"/>
    <col min="9473" max="9725" width="9.140625" style="152"/>
    <col min="9726" max="9728" width="53.7109375" style="152" customWidth="1"/>
    <col min="9729" max="9981" width="9.140625" style="152"/>
    <col min="9982" max="9984" width="53.7109375" style="152" customWidth="1"/>
    <col min="9985" max="10237" width="9.140625" style="152"/>
    <col min="10238" max="10240" width="53.7109375" style="152" customWidth="1"/>
    <col min="10241" max="10493" width="9.140625" style="152"/>
    <col min="10494" max="10496" width="53.7109375" style="152" customWidth="1"/>
    <col min="10497" max="10749" width="9.140625" style="152"/>
    <col min="10750" max="10752" width="53.7109375" style="152" customWidth="1"/>
    <col min="10753" max="11005" width="9.140625" style="152"/>
    <col min="11006" max="11008" width="53.7109375" style="152" customWidth="1"/>
    <col min="11009" max="11261" width="9.140625" style="152"/>
    <col min="11262" max="11264" width="53.7109375" style="152" customWidth="1"/>
    <col min="11265" max="11517" width="9.140625" style="152"/>
    <col min="11518" max="11520" width="53.7109375" style="152" customWidth="1"/>
    <col min="11521" max="11773" width="9.140625" style="152"/>
    <col min="11774" max="11776" width="53.7109375" style="152" customWidth="1"/>
    <col min="11777" max="12029" width="9.140625" style="152"/>
    <col min="12030" max="12032" width="53.7109375" style="152" customWidth="1"/>
    <col min="12033" max="12285" width="9.140625" style="152"/>
    <col min="12286" max="12288" width="53.7109375" style="152" customWidth="1"/>
    <col min="12289" max="12541" width="9.140625" style="152"/>
    <col min="12542" max="12544" width="53.7109375" style="152" customWidth="1"/>
    <col min="12545" max="12797" width="9.140625" style="152"/>
    <col min="12798" max="12800" width="53.7109375" style="152" customWidth="1"/>
    <col min="12801" max="13053" width="9.140625" style="152"/>
    <col min="13054" max="13056" width="53.7109375" style="152" customWidth="1"/>
    <col min="13057" max="13309" width="9.140625" style="152"/>
    <col min="13310" max="13312" width="53.7109375" style="152" customWidth="1"/>
    <col min="13313" max="13565" width="9.140625" style="152"/>
    <col min="13566" max="13568" width="53.7109375" style="152" customWidth="1"/>
    <col min="13569" max="13821" width="9.140625" style="152"/>
    <col min="13822" max="13824" width="53.7109375" style="152" customWidth="1"/>
    <col min="13825" max="14077" width="9.140625" style="152"/>
    <col min="14078" max="14080" width="53.7109375" style="152" customWidth="1"/>
    <col min="14081" max="14333" width="9.140625" style="152"/>
    <col min="14334" max="14336" width="53.7109375" style="152" customWidth="1"/>
    <col min="14337" max="14589" width="9.140625" style="152"/>
    <col min="14590" max="14592" width="53.7109375" style="152" customWidth="1"/>
    <col min="14593" max="14845" width="9.140625" style="152"/>
    <col min="14846" max="14848" width="53.7109375" style="152" customWidth="1"/>
    <col min="14849" max="15101" width="9.140625" style="152"/>
    <col min="15102" max="15104" width="53.7109375" style="152" customWidth="1"/>
    <col min="15105" max="15357" width="9.140625" style="152"/>
    <col min="15358" max="15360" width="53.7109375" style="152" customWidth="1"/>
    <col min="15361" max="15613" width="9.140625" style="152"/>
    <col min="15614" max="15616" width="53.7109375" style="152" customWidth="1"/>
    <col min="15617" max="15869" width="9.140625" style="152"/>
    <col min="15870" max="15872" width="53.7109375" style="152" customWidth="1"/>
    <col min="15873" max="16125" width="9.140625" style="152"/>
    <col min="16126" max="16128" width="53.7109375" style="152" customWidth="1"/>
    <col min="16129" max="16384" width="9.140625" style="152"/>
  </cols>
  <sheetData>
    <row r="1" spans="1:3" ht="15.75" customHeight="1" thickBot="1">
      <c r="A1" s="2617" t="s">
        <v>2374</v>
      </c>
      <c r="B1" s="6603" t="s">
        <v>1</v>
      </c>
      <c r="C1" s="6603"/>
    </row>
    <row r="2" spans="1:3" ht="24" customHeight="1" thickTop="1">
      <c r="A2" s="6393" t="s">
        <v>2441</v>
      </c>
      <c r="B2" s="6394"/>
      <c r="C2" s="6395"/>
    </row>
    <row r="3" spans="1:3" ht="15.75" customHeight="1">
      <c r="A3" s="6654" t="s">
        <v>2375</v>
      </c>
      <c r="B3" s="6458"/>
      <c r="C3" s="6462"/>
    </row>
    <row r="4" spans="1:3" ht="15" customHeight="1">
      <c r="A4" s="6654"/>
      <c r="B4" s="6458"/>
      <c r="C4" s="6462"/>
    </row>
    <row r="5" spans="1:3" ht="15.75" customHeight="1" thickBot="1">
      <c r="A5" s="6297"/>
      <c r="B5" s="6386"/>
      <c r="C5" s="6387"/>
    </row>
    <row r="6" spans="1:3" ht="23.25" customHeight="1" thickBot="1">
      <c r="A6" s="180">
        <v>2009</v>
      </c>
      <c r="B6" s="674">
        <v>2010</v>
      </c>
      <c r="C6" s="2209">
        <v>2011</v>
      </c>
    </row>
    <row r="7" spans="1:3" ht="20.100000000000001" customHeight="1">
      <c r="A7" s="2587" t="s">
        <v>2376</v>
      </c>
      <c r="B7" s="2618" t="s">
        <v>2376</v>
      </c>
      <c r="C7" s="2584" t="s">
        <v>2376</v>
      </c>
    </row>
    <row r="8" spans="1:3" ht="20.100000000000001" customHeight="1">
      <c r="A8" s="2585" t="s">
        <v>2377</v>
      </c>
      <c r="B8" s="2619" t="s">
        <v>2377</v>
      </c>
      <c r="C8" s="2586" t="s">
        <v>2377</v>
      </c>
    </row>
    <row r="9" spans="1:3" ht="20.100000000000001" customHeight="1">
      <c r="A9" s="2585" t="s">
        <v>2378</v>
      </c>
      <c r="B9" s="2619" t="s">
        <v>2378</v>
      </c>
      <c r="C9" s="2586" t="s">
        <v>2378</v>
      </c>
    </row>
    <row r="10" spans="1:3" ht="20.100000000000001" customHeight="1">
      <c r="A10" s="2585" t="s">
        <v>2379</v>
      </c>
      <c r="B10" s="2619" t="s">
        <v>2379</v>
      </c>
      <c r="C10" s="2586" t="s">
        <v>2379</v>
      </c>
    </row>
    <row r="11" spans="1:3" ht="20.100000000000001" customHeight="1">
      <c r="A11" s="2585" t="s">
        <v>2280</v>
      </c>
      <c r="B11" s="2619" t="s">
        <v>2280</v>
      </c>
      <c r="C11" s="2586" t="s">
        <v>2280</v>
      </c>
    </row>
    <row r="12" spans="1:3" ht="20.100000000000001" customHeight="1">
      <c r="A12" s="2585" t="s">
        <v>2380</v>
      </c>
      <c r="B12" s="2619" t="s">
        <v>2380</v>
      </c>
      <c r="C12" s="2586" t="s">
        <v>2380</v>
      </c>
    </row>
    <row r="13" spans="1:3" ht="20.100000000000001" customHeight="1">
      <c r="A13" s="2585" t="s">
        <v>2381</v>
      </c>
      <c r="B13" s="2619" t="s">
        <v>2381</v>
      </c>
      <c r="C13" s="2586" t="s">
        <v>2381</v>
      </c>
    </row>
    <row r="14" spans="1:3" ht="20.100000000000001" customHeight="1">
      <c r="A14" s="2585" t="s">
        <v>2382</v>
      </c>
      <c r="B14" s="2619" t="s">
        <v>2382</v>
      </c>
      <c r="C14" s="2586" t="s">
        <v>2382</v>
      </c>
    </row>
    <row r="15" spans="1:3" ht="20.100000000000001" customHeight="1">
      <c r="A15" s="2585" t="s">
        <v>2383</v>
      </c>
      <c r="B15" s="2619" t="s">
        <v>2383</v>
      </c>
      <c r="C15" s="2586" t="s">
        <v>2383</v>
      </c>
    </row>
    <row r="16" spans="1:3" ht="20.100000000000001" customHeight="1">
      <c r="A16" s="2585" t="s">
        <v>2384</v>
      </c>
      <c r="B16" s="2619" t="s">
        <v>2384</v>
      </c>
      <c r="C16" s="2586" t="s">
        <v>2384</v>
      </c>
    </row>
    <row r="17" spans="1:3" ht="20.100000000000001" customHeight="1">
      <c r="A17" s="2585" t="s">
        <v>2385</v>
      </c>
      <c r="B17" s="2619" t="s">
        <v>2385</v>
      </c>
      <c r="C17" s="2586" t="s">
        <v>2385</v>
      </c>
    </row>
    <row r="18" spans="1:3" ht="20.100000000000001" customHeight="1">
      <c r="A18" s="2585" t="s">
        <v>2386</v>
      </c>
      <c r="B18" s="2619" t="s">
        <v>2386</v>
      </c>
      <c r="C18" s="2586" t="s">
        <v>2386</v>
      </c>
    </row>
    <row r="19" spans="1:3" ht="20.100000000000001" customHeight="1">
      <c r="A19" s="2585" t="s">
        <v>2387</v>
      </c>
      <c r="B19" s="2619" t="s">
        <v>2387</v>
      </c>
      <c r="C19" s="2586" t="s">
        <v>2387</v>
      </c>
    </row>
    <row r="20" spans="1:3" ht="20.100000000000001" customHeight="1" thickBot="1">
      <c r="A20" s="2620" t="s">
        <v>2388</v>
      </c>
      <c r="B20" s="2621" t="s">
        <v>2388</v>
      </c>
      <c r="C20" s="2622" t="s">
        <v>2388</v>
      </c>
    </row>
    <row r="21" spans="1:3" ht="20.100000000000001" customHeight="1" thickBot="1">
      <c r="A21" s="2623" t="s">
        <v>2389</v>
      </c>
      <c r="B21" s="2624" t="s">
        <v>2389</v>
      </c>
      <c r="C21" s="2625" t="s">
        <v>2389</v>
      </c>
    </row>
    <row r="22" spans="1:3" ht="18" customHeight="1" thickTop="1">
      <c r="A22" s="7148"/>
      <c r="B22" s="7148"/>
      <c r="C22" s="7148"/>
    </row>
    <row r="23" spans="1:3" ht="18" customHeight="1">
      <c r="A23" s="6628" t="s">
        <v>1061</v>
      </c>
      <c r="B23" s="6628"/>
      <c r="C23" s="6628"/>
    </row>
    <row r="24" spans="1:3" ht="18" customHeight="1">
      <c r="A24" s="2220" t="s">
        <v>2390</v>
      </c>
      <c r="B24" s="2220"/>
      <c r="C24" s="2220"/>
    </row>
    <row r="25" spans="1:3" ht="18" customHeight="1">
      <c r="A25" s="6248" t="s">
        <v>2503</v>
      </c>
      <c r="B25" s="6248"/>
      <c r="C25" s="6248"/>
    </row>
    <row r="26" spans="1:3" ht="18" customHeight="1">
      <c r="A26" s="6628" t="s">
        <v>2500</v>
      </c>
      <c r="B26" s="6628"/>
      <c r="C26" s="6628"/>
    </row>
    <row r="27" spans="1:3" ht="16.5" customHeight="1">
      <c r="A27" s="152" t="s">
        <v>2504</v>
      </c>
    </row>
    <row r="30" spans="1:3">
      <c r="B30" s="2219" t="s">
        <v>3</v>
      </c>
    </row>
  </sheetData>
  <mergeCells count="7">
    <mergeCell ref="A26:C26"/>
    <mergeCell ref="B1:C1"/>
    <mergeCell ref="A2:C2"/>
    <mergeCell ref="A3:C5"/>
    <mergeCell ref="A22:C22"/>
    <mergeCell ref="A23:C23"/>
    <mergeCell ref="A25:C25"/>
  </mergeCells>
  <hyperlinks>
    <hyperlink ref="A1" r:id="rId1" display="http://kayham.erciyes.edu.tr/"/>
  </hyperlinks>
  <pageMargins left="0.74803149606299213" right="0.74803149606299213" top="0.98425196850393704" bottom="0.98425196850393704" header="0.51181102362204722" footer="0.51181102362204722"/>
  <pageSetup paperSize="9" scale="92" fitToHeight="0" orientation="landscape" r:id="rId2"/>
  <headerFooter alignWithMargins="0">
    <oddFooter>&amp;R154</oddFooter>
  </headerFooter>
  <drawing r:id="rId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51">
    <pageSetUpPr fitToPage="1"/>
  </sheetPr>
  <dimension ref="A1:J34"/>
  <sheetViews>
    <sheetView view="pageBreakPreview" zoomScale="60" zoomScaleNormal="100" workbookViewId="0">
      <selection activeCell="H15" sqref="H15"/>
    </sheetView>
  </sheetViews>
  <sheetFormatPr defaultRowHeight="12.75"/>
  <cols>
    <col min="1" max="3" width="53.7109375" style="152" customWidth="1"/>
    <col min="4" max="256" width="9.140625" style="152"/>
    <col min="257" max="259" width="53.7109375" style="152" customWidth="1"/>
    <col min="260" max="512" width="9.140625" style="152"/>
    <col min="513" max="515" width="53.7109375" style="152" customWidth="1"/>
    <col min="516" max="768" width="9.140625" style="152"/>
    <col min="769" max="771" width="53.7109375" style="152" customWidth="1"/>
    <col min="772" max="1024" width="9.140625" style="152"/>
    <col min="1025" max="1027" width="53.7109375" style="152" customWidth="1"/>
    <col min="1028" max="1280" width="9.140625" style="152"/>
    <col min="1281" max="1283" width="53.7109375" style="152" customWidth="1"/>
    <col min="1284" max="1536" width="9.140625" style="152"/>
    <col min="1537" max="1539" width="53.7109375" style="152" customWidth="1"/>
    <col min="1540" max="1792" width="9.140625" style="152"/>
    <col min="1793" max="1795" width="53.7109375" style="152" customWidth="1"/>
    <col min="1796" max="2048" width="9.140625" style="152"/>
    <col min="2049" max="2051" width="53.7109375" style="152" customWidth="1"/>
    <col min="2052" max="2304" width="9.140625" style="152"/>
    <col min="2305" max="2307" width="53.7109375" style="152" customWidth="1"/>
    <col min="2308" max="2560" width="9.140625" style="152"/>
    <col min="2561" max="2563" width="53.7109375" style="152" customWidth="1"/>
    <col min="2564" max="2816" width="9.140625" style="152"/>
    <col min="2817" max="2819" width="53.7109375" style="152" customWidth="1"/>
    <col min="2820" max="3072" width="9.140625" style="152"/>
    <col min="3073" max="3075" width="53.7109375" style="152" customWidth="1"/>
    <col min="3076" max="3328" width="9.140625" style="152"/>
    <col min="3329" max="3331" width="53.7109375" style="152" customWidth="1"/>
    <col min="3332" max="3584" width="9.140625" style="152"/>
    <col min="3585" max="3587" width="53.7109375" style="152" customWidth="1"/>
    <col min="3588" max="3840" width="9.140625" style="152"/>
    <col min="3841" max="3843" width="53.7109375" style="152" customWidth="1"/>
    <col min="3844" max="4096" width="9.140625" style="152"/>
    <col min="4097" max="4099" width="53.7109375" style="152" customWidth="1"/>
    <col min="4100" max="4352" width="9.140625" style="152"/>
    <col min="4353" max="4355" width="53.7109375" style="152" customWidth="1"/>
    <col min="4356" max="4608" width="9.140625" style="152"/>
    <col min="4609" max="4611" width="53.7109375" style="152" customWidth="1"/>
    <col min="4612" max="4864" width="9.140625" style="152"/>
    <col min="4865" max="4867" width="53.7109375" style="152" customWidth="1"/>
    <col min="4868" max="5120" width="9.140625" style="152"/>
    <col min="5121" max="5123" width="53.7109375" style="152" customWidth="1"/>
    <col min="5124" max="5376" width="9.140625" style="152"/>
    <col min="5377" max="5379" width="53.7109375" style="152" customWidth="1"/>
    <col min="5380" max="5632" width="9.140625" style="152"/>
    <col min="5633" max="5635" width="53.7109375" style="152" customWidth="1"/>
    <col min="5636" max="5888" width="9.140625" style="152"/>
    <col min="5889" max="5891" width="53.7109375" style="152" customWidth="1"/>
    <col min="5892" max="6144" width="9.140625" style="152"/>
    <col min="6145" max="6147" width="53.7109375" style="152" customWidth="1"/>
    <col min="6148" max="6400" width="9.140625" style="152"/>
    <col min="6401" max="6403" width="53.7109375" style="152" customWidth="1"/>
    <col min="6404" max="6656" width="9.140625" style="152"/>
    <col min="6657" max="6659" width="53.7109375" style="152" customWidth="1"/>
    <col min="6660" max="6912" width="9.140625" style="152"/>
    <col min="6913" max="6915" width="53.7109375" style="152" customWidth="1"/>
    <col min="6916" max="7168" width="9.140625" style="152"/>
    <col min="7169" max="7171" width="53.7109375" style="152" customWidth="1"/>
    <col min="7172" max="7424" width="9.140625" style="152"/>
    <col min="7425" max="7427" width="53.7109375" style="152" customWidth="1"/>
    <col min="7428" max="7680" width="9.140625" style="152"/>
    <col min="7681" max="7683" width="53.7109375" style="152" customWidth="1"/>
    <col min="7684" max="7936" width="9.140625" style="152"/>
    <col min="7937" max="7939" width="53.7109375" style="152" customWidth="1"/>
    <col min="7940" max="8192" width="9.140625" style="152"/>
    <col min="8193" max="8195" width="53.7109375" style="152" customWidth="1"/>
    <col min="8196" max="8448" width="9.140625" style="152"/>
    <col min="8449" max="8451" width="53.7109375" style="152" customWidth="1"/>
    <col min="8452" max="8704" width="9.140625" style="152"/>
    <col min="8705" max="8707" width="53.7109375" style="152" customWidth="1"/>
    <col min="8708" max="8960" width="9.140625" style="152"/>
    <col min="8961" max="8963" width="53.7109375" style="152" customWidth="1"/>
    <col min="8964" max="9216" width="9.140625" style="152"/>
    <col min="9217" max="9219" width="53.7109375" style="152" customWidth="1"/>
    <col min="9220" max="9472" width="9.140625" style="152"/>
    <col min="9473" max="9475" width="53.7109375" style="152" customWidth="1"/>
    <col min="9476" max="9728" width="9.140625" style="152"/>
    <col min="9729" max="9731" width="53.7109375" style="152" customWidth="1"/>
    <col min="9732" max="9984" width="9.140625" style="152"/>
    <col min="9985" max="9987" width="53.7109375" style="152" customWidth="1"/>
    <col min="9988" max="10240" width="9.140625" style="152"/>
    <col min="10241" max="10243" width="53.7109375" style="152" customWidth="1"/>
    <col min="10244" max="10496" width="9.140625" style="152"/>
    <col min="10497" max="10499" width="53.7109375" style="152" customWidth="1"/>
    <col min="10500" max="10752" width="9.140625" style="152"/>
    <col min="10753" max="10755" width="53.7109375" style="152" customWidth="1"/>
    <col min="10756" max="11008" width="9.140625" style="152"/>
    <col min="11009" max="11011" width="53.7109375" style="152" customWidth="1"/>
    <col min="11012" max="11264" width="9.140625" style="152"/>
    <col min="11265" max="11267" width="53.7109375" style="152" customWidth="1"/>
    <col min="11268" max="11520" width="9.140625" style="152"/>
    <col min="11521" max="11523" width="53.7109375" style="152" customWidth="1"/>
    <col min="11524" max="11776" width="9.140625" style="152"/>
    <col min="11777" max="11779" width="53.7109375" style="152" customWidth="1"/>
    <col min="11780" max="12032" width="9.140625" style="152"/>
    <col min="12033" max="12035" width="53.7109375" style="152" customWidth="1"/>
    <col min="12036" max="12288" width="9.140625" style="152"/>
    <col min="12289" max="12291" width="53.7109375" style="152" customWidth="1"/>
    <col min="12292" max="12544" width="9.140625" style="152"/>
    <col min="12545" max="12547" width="53.7109375" style="152" customWidth="1"/>
    <col min="12548" max="12800" width="9.140625" style="152"/>
    <col min="12801" max="12803" width="53.7109375" style="152" customWidth="1"/>
    <col min="12804" max="13056" width="9.140625" style="152"/>
    <col min="13057" max="13059" width="53.7109375" style="152" customWidth="1"/>
    <col min="13060" max="13312" width="9.140625" style="152"/>
    <col min="13313" max="13315" width="53.7109375" style="152" customWidth="1"/>
    <col min="13316" max="13568" width="9.140625" style="152"/>
    <col min="13569" max="13571" width="53.7109375" style="152" customWidth="1"/>
    <col min="13572" max="13824" width="9.140625" style="152"/>
    <col min="13825" max="13827" width="53.7109375" style="152" customWidth="1"/>
    <col min="13828" max="14080" width="9.140625" style="152"/>
    <col min="14081" max="14083" width="53.7109375" style="152" customWidth="1"/>
    <col min="14084" max="14336" width="9.140625" style="152"/>
    <col min="14337" max="14339" width="53.7109375" style="152" customWidth="1"/>
    <col min="14340" max="14592" width="9.140625" style="152"/>
    <col min="14593" max="14595" width="53.7109375" style="152" customWidth="1"/>
    <col min="14596" max="14848" width="9.140625" style="152"/>
    <col min="14849" max="14851" width="53.7109375" style="152" customWidth="1"/>
    <col min="14852" max="15104" width="9.140625" style="152"/>
    <col min="15105" max="15107" width="53.7109375" style="152" customWidth="1"/>
    <col min="15108" max="15360" width="9.140625" style="152"/>
    <col min="15361" max="15363" width="53.7109375" style="152" customWidth="1"/>
    <col min="15364" max="15616" width="9.140625" style="152"/>
    <col min="15617" max="15619" width="53.7109375" style="152" customWidth="1"/>
    <col min="15620" max="15872" width="9.140625" style="152"/>
    <col min="15873" max="15875" width="53.7109375" style="152" customWidth="1"/>
    <col min="15876" max="16128" width="9.140625" style="152"/>
    <col min="16129" max="16131" width="53.7109375" style="152" customWidth="1"/>
    <col min="16132" max="16384" width="9.140625" style="152"/>
  </cols>
  <sheetData>
    <row r="1" spans="1:3" ht="13.5" thickBot="1">
      <c r="A1" s="1" t="s">
        <v>0</v>
      </c>
      <c r="B1" s="1"/>
      <c r="C1" s="474" t="s">
        <v>1</v>
      </c>
    </row>
    <row r="2" spans="1:3" ht="24" customHeight="1" thickTop="1" thickBot="1">
      <c r="A2" s="6727" t="s">
        <v>2442</v>
      </c>
      <c r="B2" s="6728"/>
      <c r="C2" s="6729"/>
    </row>
    <row r="3" spans="1:3" ht="20.25" customHeight="1">
      <c r="A3" s="6383" t="s">
        <v>2391</v>
      </c>
      <c r="B3" s="6384"/>
      <c r="C3" s="6385"/>
    </row>
    <row r="4" spans="1:3" ht="20.25" customHeight="1">
      <c r="A4" s="6654"/>
      <c r="B4" s="6458"/>
      <c r="C4" s="6462"/>
    </row>
    <row r="5" spans="1:3" ht="20.25" customHeight="1" thickBot="1">
      <c r="A5" s="6297"/>
      <c r="B5" s="6386"/>
      <c r="C5" s="6387"/>
    </row>
    <row r="6" spans="1:3" ht="19.5" customHeight="1" thickBot="1">
      <c r="A6" s="180">
        <v>2009</v>
      </c>
      <c r="B6" s="2210">
        <v>2010</v>
      </c>
      <c r="C6" s="2209">
        <v>2011</v>
      </c>
    </row>
    <row r="7" spans="1:3" ht="20.100000000000001" customHeight="1">
      <c r="A7" s="2626" t="s">
        <v>2392</v>
      </c>
      <c r="B7" s="2584" t="s">
        <v>2392</v>
      </c>
      <c r="C7" s="2584" t="s">
        <v>2392</v>
      </c>
    </row>
    <row r="8" spans="1:3" ht="20.100000000000001" customHeight="1">
      <c r="A8" s="2585" t="s">
        <v>2393</v>
      </c>
      <c r="B8" s="2619" t="s">
        <v>2393</v>
      </c>
      <c r="C8" s="2586" t="s">
        <v>2393</v>
      </c>
    </row>
    <row r="9" spans="1:3" ht="20.100000000000001" customHeight="1">
      <c r="A9" s="2585" t="s">
        <v>1715</v>
      </c>
      <c r="B9" s="2619" t="s">
        <v>1715</v>
      </c>
      <c r="C9" s="2586" t="s">
        <v>1715</v>
      </c>
    </row>
    <row r="10" spans="1:3" ht="20.100000000000001" customHeight="1">
      <c r="A10" s="2585" t="s">
        <v>2394</v>
      </c>
      <c r="B10" s="2619" t="s">
        <v>2394</v>
      </c>
      <c r="C10" s="2586" t="s">
        <v>2394</v>
      </c>
    </row>
    <row r="11" spans="1:3" ht="22.5" customHeight="1">
      <c r="A11" s="2585" t="s">
        <v>2395</v>
      </c>
      <c r="B11" s="2619" t="s">
        <v>2395</v>
      </c>
      <c r="C11" s="2586" t="s">
        <v>2395</v>
      </c>
    </row>
    <row r="12" spans="1:3" ht="21" customHeight="1">
      <c r="A12" s="2585" t="s">
        <v>2396</v>
      </c>
      <c r="B12" s="2619" t="s">
        <v>2396</v>
      </c>
      <c r="C12" s="2586" t="s">
        <v>2396</v>
      </c>
    </row>
    <row r="13" spans="1:3" ht="20.100000000000001" customHeight="1">
      <c r="A13" s="2585" t="s">
        <v>2397</v>
      </c>
      <c r="B13" s="2619" t="s">
        <v>2397</v>
      </c>
      <c r="C13" s="2586" t="s">
        <v>2397</v>
      </c>
    </row>
    <row r="14" spans="1:3" ht="20.100000000000001" customHeight="1">
      <c r="A14" s="2585" t="s">
        <v>2398</v>
      </c>
      <c r="B14" s="2619" t="s">
        <v>2398</v>
      </c>
      <c r="C14" s="2586" t="s">
        <v>2398</v>
      </c>
    </row>
    <row r="15" spans="1:3" ht="20.100000000000001" customHeight="1">
      <c r="A15" s="2585" t="s">
        <v>2399</v>
      </c>
      <c r="B15" s="2619" t="s">
        <v>2399</v>
      </c>
      <c r="C15" s="2586" t="s">
        <v>2399</v>
      </c>
    </row>
    <row r="16" spans="1:3" ht="20.100000000000001" customHeight="1">
      <c r="A16" s="2585" t="s">
        <v>2400</v>
      </c>
      <c r="B16" s="2619" t="s">
        <v>2400</v>
      </c>
      <c r="C16" s="2586" t="s">
        <v>2400</v>
      </c>
    </row>
    <row r="17" spans="1:10" ht="20.100000000000001" customHeight="1">
      <c r="A17" s="2585" t="s">
        <v>2387</v>
      </c>
      <c r="B17" s="2619" t="s">
        <v>2387</v>
      </c>
      <c r="C17" s="2586" t="s">
        <v>2387</v>
      </c>
    </row>
    <row r="18" spans="1:10" ht="20.100000000000001" customHeight="1">
      <c r="A18" s="2585" t="s">
        <v>2401</v>
      </c>
      <c r="B18" s="2619" t="s">
        <v>2401</v>
      </c>
      <c r="C18" s="2586" t="s">
        <v>2401</v>
      </c>
    </row>
    <row r="19" spans="1:10" ht="20.100000000000001" customHeight="1">
      <c r="A19" s="2585" t="s">
        <v>2402</v>
      </c>
      <c r="B19" s="2619" t="s">
        <v>2402</v>
      </c>
      <c r="C19" s="2586" t="s">
        <v>2402</v>
      </c>
    </row>
    <row r="20" spans="1:10" ht="20.100000000000001" customHeight="1">
      <c r="A20" s="2585" t="s">
        <v>2403</v>
      </c>
      <c r="B20" s="2619" t="s">
        <v>2403</v>
      </c>
      <c r="C20" s="2586" t="s">
        <v>2403</v>
      </c>
    </row>
    <row r="21" spans="1:10" ht="20.100000000000001" customHeight="1">
      <c r="A21" s="2585" t="s">
        <v>2404</v>
      </c>
      <c r="B21" s="2619" t="s">
        <v>2404</v>
      </c>
      <c r="C21" s="2586" t="s">
        <v>2404</v>
      </c>
    </row>
    <row r="22" spans="1:10" ht="20.100000000000001" customHeight="1">
      <c r="A22" s="2585" t="s">
        <v>2313</v>
      </c>
      <c r="B22" s="2619" t="s">
        <v>2313</v>
      </c>
      <c r="C22" s="2586" t="s">
        <v>2313</v>
      </c>
    </row>
    <row r="23" spans="1:10" ht="20.100000000000001" customHeight="1">
      <c r="A23" s="2585" t="s">
        <v>2405</v>
      </c>
      <c r="B23" s="2619" t="s">
        <v>2405</v>
      </c>
      <c r="C23" s="2586" t="s">
        <v>2405</v>
      </c>
    </row>
    <row r="24" spans="1:10" ht="20.100000000000001" customHeight="1" thickBot="1">
      <c r="A24" s="2620"/>
      <c r="B24" s="2621" t="s">
        <v>2388</v>
      </c>
      <c r="C24" s="2622" t="s">
        <v>2388</v>
      </c>
    </row>
    <row r="25" spans="1:10" ht="20.100000000000001" customHeight="1" thickBot="1">
      <c r="A25" s="2627" t="s">
        <v>2406</v>
      </c>
      <c r="B25" s="2628" t="s">
        <v>2407</v>
      </c>
      <c r="C25" s="2629" t="s">
        <v>2407</v>
      </c>
    </row>
    <row r="26" spans="1:10" ht="15.75" customHeight="1" thickTop="1">
      <c r="A26" s="7149"/>
      <c r="B26" s="7149"/>
      <c r="C26" s="7149"/>
      <c r="D26" s="1328"/>
      <c r="E26" s="1328"/>
    </row>
    <row r="27" spans="1:10" ht="15.75" customHeight="1">
      <c r="A27" s="6628" t="s">
        <v>2255</v>
      </c>
      <c r="B27" s="6628"/>
      <c r="C27" s="6628"/>
      <c r="D27" s="358"/>
      <c r="E27" s="358"/>
      <c r="F27" s="358"/>
      <c r="G27" s="358"/>
      <c r="H27" s="358"/>
      <c r="I27" s="358"/>
      <c r="J27" s="358"/>
    </row>
    <row r="28" spans="1:10" ht="15.75" customHeight="1">
      <c r="A28" s="6628" t="s">
        <v>2408</v>
      </c>
      <c r="B28" s="6628"/>
      <c r="C28" s="6628"/>
      <c r="D28" s="358"/>
      <c r="E28" s="358"/>
      <c r="F28" s="358"/>
      <c r="G28" s="358"/>
      <c r="H28" s="358"/>
      <c r="I28" s="358"/>
      <c r="J28" s="358"/>
    </row>
    <row r="29" spans="1:10" ht="12.75" customHeight="1">
      <c r="A29" s="6248" t="s">
        <v>2505</v>
      </c>
      <c r="B29" s="6248"/>
      <c r="C29" s="6248"/>
      <c r="D29" s="1328"/>
      <c r="E29" s="1328"/>
    </row>
    <row r="30" spans="1:10" ht="15.75" customHeight="1">
      <c r="A30" s="6628" t="s">
        <v>2500</v>
      </c>
      <c r="B30" s="6628"/>
      <c r="C30" s="6628"/>
      <c r="D30" s="804"/>
      <c r="E30" s="804"/>
      <c r="F30" s="804"/>
    </row>
    <row r="31" spans="1:10" ht="17.25" customHeight="1">
      <c r="A31" s="152" t="s">
        <v>2504</v>
      </c>
    </row>
    <row r="34" spans="2:2">
      <c r="B34" s="2219" t="s">
        <v>3</v>
      </c>
    </row>
  </sheetData>
  <mergeCells count="7">
    <mergeCell ref="A30:C30"/>
    <mergeCell ref="A2:C2"/>
    <mergeCell ref="A3:C5"/>
    <mergeCell ref="A26:C26"/>
    <mergeCell ref="A27:C27"/>
    <mergeCell ref="A28:C28"/>
    <mergeCell ref="A29:C29"/>
  </mergeCells>
  <hyperlinks>
    <hyperlink ref="A1" r:id="rId1"/>
  </hyperlinks>
  <pageMargins left="0.70866141732283472" right="0.70866141732283472" top="0.74803149606299213" bottom="0.74803149606299213" header="0.31496062992125984" footer="0.31496062992125984"/>
  <pageSetup paperSize="9" scale="83" fitToHeight="0" orientation="landscape" r:id="rId2"/>
  <headerFooter alignWithMargins="0">
    <oddFooter>&amp;R155</oddFooter>
  </headerFooter>
  <drawing r:id="rId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52">
    <pageSetUpPr fitToPage="1"/>
  </sheetPr>
  <dimension ref="A1:J27"/>
  <sheetViews>
    <sheetView view="pageBreakPreview" zoomScale="60" zoomScaleNormal="100" workbookViewId="0">
      <selection activeCell="H15" sqref="H15"/>
    </sheetView>
  </sheetViews>
  <sheetFormatPr defaultRowHeight="12.75"/>
  <cols>
    <col min="1" max="3" width="51.5703125" style="152" customWidth="1"/>
    <col min="4" max="256" width="9.140625" style="152"/>
    <col min="257" max="259" width="51.5703125" style="152" customWidth="1"/>
    <col min="260" max="512" width="9.140625" style="152"/>
    <col min="513" max="515" width="51.5703125" style="152" customWidth="1"/>
    <col min="516" max="768" width="9.140625" style="152"/>
    <col min="769" max="771" width="51.5703125" style="152" customWidth="1"/>
    <col min="772" max="1024" width="9.140625" style="152"/>
    <col min="1025" max="1027" width="51.5703125" style="152" customWidth="1"/>
    <col min="1028" max="1280" width="9.140625" style="152"/>
    <col min="1281" max="1283" width="51.5703125" style="152" customWidth="1"/>
    <col min="1284" max="1536" width="9.140625" style="152"/>
    <col min="1537" max="1539" width="51.5703125" style="152" customWidth="1"/>
    <col min="1540" max="1792" width="9.140625" style="152"/>
    <col min="1793" max="1795" width="51.5703125" style="152" customWidth="1"/>
    <col min="1796" max="2048" width="9.140625" style="152"/>
    <col min="2049" max="2051" width="51.5703125" style="152" customWidth="1"/>
    <col min="2052" max="2304" width="9.140625" style="152"/>
    <col min="2305" max="2307" width="51.5703125" style="152" customWidth="1"/>
    <col min="2308" max="2560" width="9.140625" style="152"/>
    <col min="2561" max="2563" width="51.5703125" style="152" customWidth="1"/>
    <col min="2564" max="2816" width="9.140625" style="152"/>
    <col min="2817" max="2819" width="51.5703125" style="152" customWidth="1"/>
    <col min="2820" max="3072" width="9.140625" style="152"/>
    <col min="3073" max="3075" width="51.5703125" style="152" customWidth="1"/>
    <col min="3076" max="3328" width="9.140625" style="152"/>
    <col min="3329" max="3331" width="51.5703125" style="152" customWidth="1"/>
    <col min="3332" max="3584" width="9.140625" style="152"/>
    <col min="3585" max="3587" width="51.5703125" style="152" customWidth="1"/>
    <col min="3588" max="3840" width="9.140625" style="152"/>
    <col min="3841" max="3843" width="51.5703125" style="152" customWidth="1"/>
    <col min="3844" max="4096" width="9.140625" style="152"/>
    <col min="4097" max="4099" width="51.5703125" style="152" customWidth="1"/>
    <col min="4100" max="4352" width="9.140625" style="152"/>
    <col min="4353" max="4355" width="51.5703125" style="152" customWidth="1"/>
    <col min="4356" max="4608" width="9.140625" style="152"/>
    <col min="4609" max="4611" width="51.5703125" style="152" customWidth="1"/>
    <col min="4612" max="4864" width="9.140625" style="152"/>
    <col min="4865" max="4867" width="51.5703125" style="152" customWidth="1"/>
    <col min="4868" max="5120" width="9.140625" style="152"/>
    <col min="5121" max="5123" width="51.5703125" style="152" customWidth="1"/>
    <col min="5124" max="5376" width="9.140625" style="152"/>
    <col min="5377" max="5379" width="51.5703125" style="152" customWidth="1"/>
    <col min="5380" max="5632" width="9.140625" style="152"/>
    <col min="5633" max="5635" width="51.5703125" style="152" customWidth="1"/>
    <col min="5636" max="5888" width="9.140625" style="152"/>
    <col min="5889" max="5891" width="51.5703125" style="152" customWidth="1"/>
    <col min="5892" max="6144" width="9.140625" style="152"/>
    <col min="6145" max="6147" width="51.5703125" style="152" customWidth="1"/>
    <col min="6148" max="6400" width="9.140625" style="152"/>
    <col min="6401" max="6403" width="51.5703125" style="152" customWidth="1"/>
    <col min="6404" max="6656" width="9.140625" style="152"/>
    <col min="6657" max="6659" width="51.5703125" style="152" customWidth="1"/>
    <col min="6660" max="6912" width="9.140625" style="152"/>
    <col min="6913" max="6915" width="51.5703125" style="152" customWidth="1"/>
    <col min="6916" max="7168" width="9.140625" style="152"/>
    <col min="7169" max="7171" width="51.5703125" style="152" customWidth="1"/>
    <col min="7172" max="7424" width="9.140625" style="152"/>
    <col min="7425" max="7427" width="51.5703125" style="152" customWidth="1"/>
    <col min="7428" max="7680" width="9.140625" style="152"/>
    <col min="7681" max="7683" width="51.5703125" style="152" customWidth="1"/>
    <col min="7684" max="7936" width="9.140625" style="152"/>
    <col min="7937" max="7939" width="51.5703125" style="152" customWidth="1"/>
    <col min="7940" max="8192" width="9.140625" style="152"/>
    <col min="8193" max="8195" width="51.5703125" style="152" customWidth="1"/>
    <col min="8196" max="8448" width="9.140625" style="152"/>
    <col min="8449" max="8451" width="51.5703125" style="152" customWidth="1"/>
    <col min="8452" max="8704" width="9.140625" style="152"/>
    <col min="8705" max="8707" width="51.5703125" style="152" customWidth="1"/>
    <col min="8708" max="8960" width="9.140625" style="152"/>
    <col min="8961" max="8963" width="51.5703125" style="152" customWidth="1"/>
    <col min="8964" max="9216" width="9.140625" style="152"/>
    <col min="9217" max="9219" width="51.5703125" style="152" customWidth="1"/>
    <col min="9220" max="9472" width="9.140625" style="152"/>
    <col min="9473" max="9475" width="51.5703125" style="152" customWidth="1"/>
    <col min="9476" max="9728" width="9.140625" style="152"/>
    <col min="9729" max="9731" width="51.5703125" style="152" customWidth="1"/>
    <col min="9732" max="9984" width="9.140625" style="152"/>
    <col min="9985" max="9987" width="51.5703125" style="152" customWidth="1"/>
    <col min="9988" max="10240" width="9.140625" style="152"/>
    <col min="10241" max="10243" width="51.5703125" style="152" customWidth="1"/>
    <col min="10244" max="10496" width="9.140625" style="152"/>
    <col min="10497" max="10499" width="51.5703125" style="152" customWidth="1"/>
    <col min="10500" max="10752" width="9.140625" style="152"/>
    <col min="10753" max="10755" width="51.5703125" style="152" customWidth="1"/>
    <col min="10756" max="11008" width="9.140625" style="152"/>
    <col min="11009" max="11011" width="51.5703125" style="152" customWidth="1"/>
    <col min="11012" max="11264" width="9.140625" style="152"/>
    <col min="11265" max="11267" width="51.5703125" style="152" customWidth="1"/>
    <col min="11268" max="11520" width="9.140625" style="152"/>
    <col min="11521" max="11523" width="51.5703125" style="152" customWidth="1"/>
    <col min="11524" max="11776" width="9.140625" style="152"/>
    <col min="11777" max="11779" width="51.5703125" style="152" customWidth="1"/>
    <col min="11780" max="12032" width="9.140625" style="152"/>
    <col min="12033" max="12035" width="51.5703125" style="152" customWidth="1"/>
    <col min="12036" max="12288" width="9.140625" style="152"/>
    <col min="12289" max="12291" width="51.5703125" style="152" customWidth="1"/>
    <col min="12292" max="12544" width="9.140625" style="152"/>
    <col min="12545" max="12547" width="51.5703125" style="152" customWidth="1"/>
    <col min="12548" max="12800" width="9.140625" style="152"/>
    <col min="12801" max="12803" width="51.5703125" style="152" customWidth="1"/>
    <col min="12804" max="13056" width="9.140625" style="152"/>
    <col min="13057" max="13059" width="51.5703125" style="152" customWidth="1"/>
    <col min="13060" max="13312" width="9.140625" style="152"/>
    <col min="13313" max="13315" width="51.5703125" style="152" customWidth="1"/>
    <col min="13316" max="13568" width="9.140625" style="152"/>
    <col min="13569" max="13571" width="51.5703125" style="152" customWidth="1"/>
    <col min="13572" max="13824" width="9.140625" style="152"/>
    <col min="13825" max="13827" width="51.5703125" style="152" customWidth="1"/>
    <col min="13828" max="14080" width="9.140625" style="152"/>
    <col min="14081" max="14083" width="51.5703125" style="152" customWidth="1"/>
    <col min="14084" max="14336" width="9.140625" style="152"/>
    <col min="14337" max="14339" width="51.5703125" style="152" customWidth="1"/>
    <col min="14340" max="14592" width="9.140625" style="152"/>
    <col min="14593" max="14595" width="51.5703125" style="152" customWidth="1"/>
    <col min="14596" max="14848" width="9.140625" style="152"/>
    <col min="14849" max="14851" width="51.5703125" style="152" customWidth="1"/>
    <col min="14852" max="15104" width="9.140625" style="152"/>
    <col min="15105" max="15107" width="51.5703125" style="152" customWidth="1"/>
    <col min="15108" max="15360" width="9.140625" style="152"/>
    <col min="15361" max="15363" width="51.5703125" style="152" customWidth="1"/>
    <col min="15364" max="15616" width="9.140625" style="152"/>
    <col min="15617" max="15619" width="51.5703125" style="152" customWidth="1"/>
    <col min="15620" max="15872" width="9.140625" style="152"/>
    <col min="15873" max="15875" width="51.5703125" style="152" customWidth="1"/>
    <col min="15876" max="16128" width="9.140625" style="152"/>
    <col min="16129" max="16131" width="51.5703125" style="152" customWidth="1"/>
    <col min="16132" max="16384" width="9.140625" style="152"/>
  </cols>
  <sheetData>
    <row r="1" spans="1:3" ht="13.5" thickBot="1">
      <c r="A1" s="1" t="s">
        <v>0</v>
      </c>
      <c r="B1" s="1"/>
      <c r="C1" s="474" t="s">
        <v>1</v>
      </c>
    </row>
    <row r="2" spans="1:3" ht="24" customHeight="1" thickTop="1" thickBot="1">
      <c r="A2" s="7150" t="s">
        <v>2443</v>
      </c>
      <c r="B2" s="7151"/>
      <c r="C2" s="7152"/>
    </row>
    <row r="3" spans="1:3" ht="20.25" customHeight="1">
      <c r="A3" s="6383" t="s">
        <v>2409</v>
      </c>
      <c r="B3" s="6384"/>
      <c r="C3" s="6385"/>
    </row>
    <row r="4" spans="1:3" ht="20.25" customHeight="1">
      <c r="A4" s="6654"/>
      <c r="B4" s="6458"/>
      <c r="C4" s="6462"/>
    </row>
    <row r="5" spans="1:3" ht="15.75" customHeight="1" thickBot="1">
      <c r="A5" s="6297"/>
      <c r="B5" s="6386"/>
      <c r="C5" s="6387"/>
    </row>
    <row r="6" spans="1:3" ht="19.5" customHeight="1" thickBot="1">
      <c r="A6" s="180">
        <v>2009</v>
      </c>
      <c r="B6" s="674">
        <v>2010</v>
      </c>
      <c r="C6" s="2209">
        <v>2011</v>
      </c>
    </row>
    <row r="7" spans="1:3" ht="20.100000000000001" customHeight="1">
      <c r="A7" s="2583" t="s">
        <v>2393</v>
      </c>
      <c r="B7" s="2630" t="s">
        <v>2393</v>
      </c>
      <c r="C7" s="2605" t="s">
        <v>2393</v>
      </c>
    </row>
    <row r="8" spans="1:3" ht="20.100000000000001" customHeight="1">
      <c r="A8" s="2585" t="s">
        <v>2395</v>
      </c>
      <c r="B8" s="2631" t="s">
        <v>2395</v>
      </c>
      <c r="C8" s="2606" t="s">
        <v>2395</v>
      </c>
    </row>
    <row r="9" spans="1:3" ht="20.100000000000001" customHeight="1">
      <c r="A9" s="2585" t="s">
        <v>2410</v>
      </c>
      <c r="B9" s="2631" t="s">
        <v>2410</v>
      </c>
      <c r="C9" s="2606" t="s">
        <v>2410</v>
      </c>
    </row>
    <row r="10" spans="1:3" ht="20.100000000000001" customHeight="1">
      <c r="A10" s="2585" t="s">
        <v>2402</v>
      </c>
      <c r="B10" s="2631" t="s">
        <v>2402</v>
      </c>
      <c r="C10" s="2606" t="s">
        <v>2402</v>
      </c>
    </row>
    <row r="11" spans="1:3" ht="22.5" customHeight="1">
      <c r="A11" s="2585" t="s">
        <v>2411</v>
      </c>
      <c r="B11" s="2631" t="s">
        <v>2411</v>
      </c>
      <c r="C11" s="2606" t="s">
        <v>2411</v>
      </c>
    </row>
    <row r="12" spans="1:3" ht="21" customHeight="1">
      <c r="A12" s="2585" t="s">
        <v>2412</v>
      </c>
      <c r="B12" s="2631" t="s">
        <v>2412</v>
      </c>
      <c r="C12" s="2606" t="s">
        <v>2412</v>
      </c>
    </row>
    <row r="13" spans="1:3" ht="20.100000000000001" customHeight="1">
      <c r="A13" s="2585" t="s">
        <v>2413</v>
      </c>
      <c r="B13" s="2631" t="s">
        <v>2413</v>
      </c>
      <c r="C13" s="2606" t="s">
        <v>2413</v>
      </c>
    </row>
    <row r="14" spans="1:3" ht="20.100000000000001" customHeight="1">
      <c r="A14" s="2585" t="s">
        <v>2414</v>
      </c>
      <c r="B14" s="2631" t="s">
        <v>2414</v>
      </c>
      <c r="C14" s="2606" t="s">
        <v>2414</v>
      </c>
    </row>
    <row r="15" spans="1:3" ht="20.100000000000001" customHeight="1">
      <c r="A15" s="2585" t="s">
        <v>2392</v>
      </c>
      <c r="B15" s="2631" t="s">
        <v>2392</v>
      </c>
      <c r="C15" s="2606" t="s">
        <v>2392</v>
      </c>
    </row>
    <row r="16" spans="1:3" ht="20.100000000000001" customHeight="1">
      <c r="A16" s="2585" t="s">
        <v>2415</v>
      </c>
      <c r="B16" s="2631" t="s">
        <v>2415</v>
      </c>
      <c r="C16" s="2606" t="s">
        <v>2415</v>
      </c>
    </row>
    <row r="17" spans="1:10" ht="20.100000000000001" customHeight="1" thickBot="1">
      <c r="A17" s="2620" t="s">
        <v>1715</v>
      </c>
      <c r="B17" s="2632" t="s">
        <v>1715</v>
      </c>
      <c r="C17" s="2633" t="s">
        <v>1715</v>
      </c>
    </row>
    <row r="18" spans="1:10" ht="19.5" customHeight="1" thickBot="1">
      <c r="A18" s="2627" t="s">
        <v>2416</v>
      </c>
      <c r="B18" s="2634" t="s">
        <v>2416</v>
      </c>
      <c r="C18" s="2635" t="s">
        <v>2416</v>
      </c>
    </row>
    <row r="19" spans="1:10" ht="15.75" customHeight="1" thickTop="1">
      <c r="A19" s="7153"/>
      <c r="B19" s="7153"/>
      <c r="C19" s="7153"/>
      <c r="D19" s="1328"/>
      <c r="E19" s="1328"/>
    </row>
    <row r="20" spans="1:10" ht="15.75" customHeight="1">
      <c r="A20" s="6628" t="s">
        <v>1061</v>
      </c>
      <c r="B20" s="6628"/>
      <c r="C20" s="6628"/>
      <c r="D20" s="358"/>
      <c r="E20" s="358"/>
      <c r="F20" s="358"/>
      <c r="G20" s="358"/>
      <c r="H20" s="358"/>
      <c r="I20" s="358"/>
      <c r="J20" s="358"/>
    </row>
    <row r="21" spans="1:10" ht="15.75" customHeight="1">
      <c r="A21" s="2220" t="s">
        <v>2408</v>
      </c>
      <c r="B21" s="2220"/>
      <c r="C21" s="2220"/>
      <c r="D21" s="358"/>
      <c r="E21" s="358"/>
      <c r="F21" s="358"/>
      <c r="G21" s="358"/>
      <c r="H21" s="358"/>
      <c r="I21" s="358"/>
      <c r="J21" s="358"/>
    </row>
    <row r="22" spans="1:10" ht="15.75" customHeight="1">
      <c r="A22" s="6248" t="s">
        <v>2506</v>
      </c>
      <c r="B22" s="6248"/>
      <c r="C22" s="6248"/>
      <c r="D22" s="1328"/>
      <c r="E22" s="1328"/>
    </row>
    <row r="23" spans="1:10" ht="15.75" customHeight="1">
      <c r="A23" s="6628" t="s">
        <v>2507</v>
      </c>
      <c r="B23" s="6628"/>
      <c r="C23" s="6628"/>
      <c r="D23" s="804"/>
      <c r="E23" s="804"/>
      <c r="F23" s="804"/>
    </row>
    <row r="24" spans="1:10" ht="14.25" customHeight="1">
      <c r="A24" s="152" t="s">
        <v>2504</v>
      </c>
    </row>
    <row r="27" spans="1:10">
      <c r="B27" s="2219" t="s">
        <v>3</v>
      </c>
    </row>
  </sheetData>
  <mergeCells count="6">
    <mergeCell ref="A23:C23"/>
    <mergeCell ref="A2:C2"/>
    <mergeCell ref="A3:C5"/>
    <mergeCell ref="A19:C19"/>
    <mergeCell ref="A20:C20"/>
    <mergeCell ref="A22:C22"/>
  </mergeCells>
  <hyperlinks>
    <hyperlink ref="A1" r:id="rId1"/>
  </hyperlinks>
  <pageMargins left="0.74803149606299213" right="0.74803149606299213" top="0.98425196850393704" bottom="0.98425196850393704" header="0.51181102362204722" footer="0.51181102362204722"/>
  <pageSetup paperSize="9" scale="85" fitToHeight="0" orientation="landscape" r:id="rId2"/>
  <headerFooter alignWithMargins="0">
    <oddFooter>&amp;R156</oddFooter>
  </headerFooter>
  <drawing r:id="rId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53">
    <pageSetUpPr fitToPage="1"/>
  </sheetPr>
  <dimension ref="A1:H30"/>
  <sheetViews>
    <sheetView view="pageBreakPreview" topLeftCell="B1" zoomScale="60" zoomScaleNormal="100" workbookViewId="0">
      <selection activeCell="H15" sqref="H15"/>
    </sheetView>
  </sheetViews>
  <sheetFormatPr defaultRowHeight="12.75"/>
  <cols>
    <col min="1" max="3" width="53.7109375" style="152" customWidth="1"/>
    <col min="4" max="256" width="9.140625" style="152"/>
    <col min="257" max="259" width="53.7109375" style="152" customWidth="1"/>
    <col min="260" max="512" width="9.140625" style="152"/>
    <col min="513" max="515" width="53.7109375" style="152" customWidth="1"/>
    <col min="516" max="768" width="9.140625" style="152"/>
    <col min="769" max="771" width="53.7109375" style="152" customWidth="1"/>
    <col min="772" max="1024" width="9.140625" style="152"/>
    <col min="1025" max="1027" width="53.7109375" style="152" customWidth="1"/>
    <col min="1028" max="1280" width="9.140625" style="152"/>
    <col min="1281" max="1283" width="53.7109375" style="152" customWidth="1"/>
    <col min="1284" max="1536" width="9.140625" style="152"/>
    <col min="1537" max="1539" width="53.7109375" style="152" customWidth="1"/>
    <col min="1540" max="1792" width="9.140625" style="152"/>
    <col min="1793" max="1795" width="53.7109375" style="152" customWidth="1"/>
    <col min="1796" max="2048" width="9.140625" style="152"/>
    <col min="2049" max="2051" width="53.7109375" style="152" customWidth="1"/>
    <col min="2052" max="2304" width="9.140625" style="152"/>
    <col min="2305" max="2307" width="53.7109375" style="152" customWidth="1"/>
    <col min="2308" max="2560" width="9.140625" style="152"/>
    <col min="2561" max="2563" width="53.7109375" style="152" customWidth="1"/>
    <col min="2564" max="2816" width="9.140625" style="152"/>
    <col min="2817" max="2819" width="53.7109375" style="152" customWidth="1"/>
    <col min="2820" max="3072" width="9.140625" style="152"/>
    <col min="3073" max="3075" width="53.7109375" style="152" customWidth="1"/>
    <col min="3076" max="3328" width="9.140625" style="152"/>
    <col min="3329" max="3331" width="53.7109375" style="152" customWidth="1"/>
    <col min="3332" max="3584" width="9.140625" style="152"/>
    <col min="3585" max="3587" width="53.7109375" style="152" customWidth="1"/>
    <col min="3588" max="3840" width="9.140625" style="152"/>
    <col min="3841" max="3843" width="53.7109375" style="152" customWidth="1"/>
    <col min="3844" max="4096" width="9.140625" style="152"/>
    <col min="4097" max="4099" width="53.7109375" style="152" customWidth="1"/>
    <col min="4100" max="4352" width="9.140625" style="152"/>
    <col min="4353" max="4355" width="53.7109375" style="152" customWidth="1"/>
    <col min="4356" max="4608" width="9.140625" style="152"/>
    <col min="4609" max="4611" width="53.7109375" style="152" customWidth="1"/>
    <col min="4612" max="4864" width="9.140625" style="152"/>
    <col min="4865" max="4867" width="53.7109375" style="152" customWidth="1"/>
    <col min="4868" max="5120" width="9.140625" style="152"/>
    <col min="5121" max="5123" width="53.7109375" style="152" customWidth="1"/>
    <col min="5124" max="5376" width="9.140625" style="152"/>
    <col min="5377" max="5379" width="53.7109375" style="152" customWidth="1"/>
    <col min="5380" max="5632" width="9.140625" style="152"/>
    <col min="5633" max="5635" width="53.7109375" style="152" customWidth="1"/>
    <col min="5636" max="5888" width="9.140625" style="152"/>
    <col min="5889" max="5891" width="53.7109375" style="152" customWidth="1"/>
    <col min="5892" max="6144" width="9.140625" style="152"/>
    <col min="6145" max="6147" width="53.7109375" style="152" customWidth="1"/>
    <col min="6148" max="6400" width="9.140625" style="152"/>
    <col min="6401" max="6403" width="53.7109375" style="152" customWidth="1"/>
    <col min="6404" max="6656" width="9.140625" style="152"/>
    <col min="6657" max="6659" width="53.7109375" style="152" customWidth="1"/>
    <col min="6660" max="6912" width="9.140625" style="152"/>
    <col min="6913" max="6915" width="53.7109375" style="152" customWidth="1"/>
    <col min="6916" max="7168" width="9.140625" style="152"/>
    <col min="7169" max="7171" width="53.7109375" style="152" customWidth="1"/>
    <col min="7172" max="7424" width="9.140625" style="152"/>
    <col min="7425" max="7427" width="53.7109375" style="152" customWidth="1"/>
    <col min="7428" max="7680" width="9.140625" style="152"/>
    <col min="7681" max="7683" width="53.7109375" style="152" customWidth="1"/>
    <col min="7684" max="7936" width="9.140625" style="152"/>
    <col min="7937" max="7939" width="53.7109375" style="152" customWidth="1"/>
    <col min="7940" max="8192" width="9.140625" style="152"/>
    <col min="8193" max="8195" width="53.7109375" style="152" customWidth="1"/>
    <col min="8196" max="8448" width="9.140625" style="152"/>
    <col min="8449" max="8451" width="53.7109375" style="152" customWidth="1"/>
    <col min="8452" max="8704" width="9.140625" style="152"/>
    <col min="8705" max="8707" width="53.7109375" style="152" customWidth="1"/>
    <col min="8708" max="8960" width="9.140625" style="152"/>
    <col min="8961" max="8963" width="53.7109375" style="152" customWidth="1"/>
    <col min="8964" max="9216" width="9.140625" style="152"/>
    <col min="9217" max="9219" width="53.7109375" style="152" customWidth="1"/>
    <col min="9220" max="9472" width="9.140625" style="152"/>
    <col min="9473" max="9475" width="53.7109375" style="152" customWidth="1"/>
    <col min="9476" max="9728" width="9.140625" style="152"/>
    <col min="9729" max="9731" width="53.7109375" style="152" customWidth="1"/>
    <col min="9732" max="9984" width="9.140625" style="152"/>
    <col min="9985" max="9987" width="53.7109375" style="152" customWidth="1"/>
    <col min="9988" max="10240" width="9.140625" style="152"/>
    <col min="10241" max="10243" width="53.7109375" style="152" customWidth="1"/>
    <col min="10244" max="10496" width="9.140625" style="152"/>
    <col min="10497" max="10499" width="53.7109375" style="152" customWidth="1"/>
    <col min="10500" max="10752" width="9.140625" style="152"/>
    <col min="10753" max="10755" width="53.7109375" style="152" customWidth="1"/>
    <col min="10756" max="11008" width="9.140625" style="152"/>
    <col min="11009" max="11011" width="53.7109375" style="152" customWidth="1"/>
    <col min="11012" max="11264" width="9.140625" style="152"/>
    <col min="11265" max="11267" width="53.7109375" style="152" customWidth="1"/>
    <col min="11268" max="11520" width="9.140625" style="152"/>
    <col min="11521" max="11523" width="53.7109375" style="152" customWidth="1"/>
    <col min="11524" max="11776" width="9.140625" style="152"/>
    <col min="11777" max="11779" width="53.7109375" style="152" customWidth="1"/>
    <col min="11780" max="12032" width="9.140625" style="152"/>
    <col min="12033" max="12035" width="53.7109375" style="152" customWidth="1"/>
    <col min="12036" max="12288" width="9.140625" style="152"/>
    <col min="12289" max="12291" width="53.7109375" style="152" customWidth="1"/>
    <col min="12292" max="12544" width="9.140625" style="152"/>
    <col min="12545" max="12547" width="53.7109375" style="152" customWidth="1"/>
    <col min="12548" max="12800" width="9.140625" style="152"/>
    <col min="12801" max="12803" width="53.7109375" style="152" customWidth="1"/>
    <col min="12804" max="13056" width="9.140625" style="152"/>
    <col min="13057" max="13059" width="53.7109375" style="152" customWidth="1"/>
    <col min="13060" max="13312" width="9.140625" style="152"/>
    <col min="13313" max="13315" width="53.7109375" style="152" customWidth="1"/>
    <col min="13316" max="13568" width="9.140625" style="152"/>
    <col min="13569" max="13571" width="53.7109375" style="152" customWidth="1"/>
    <col min="13572" max="13824" width="9.140625" style="152"/>
    <col min="13825" max="13827" width="53.7109375" style="152" customWidth="1"/>
    <col min="13828" max="14080" width="9.140625" style="152"/>
    <col min="14081" max="14083" width="53.7109375" style="152" customWidth="1"/>
    <col min="14084" max="14336" width="9.140625" style="152"/>
    <col min="14337" max="14339" width="53.7109375" style="152" customWidth="1"/>
    <col min="14340" max="14592" width="9.140625" style="152"/>
    <col min="14593" max="14595" width="53.7109375" style="152" customWidth="1"/>
    <col min="14596" max="14848" width="9.140625" style="152"/>
    <col min="14849" max="14851" width="53.7109375" style="152" customWidth="1"/>
    <col min="14852" max="15104" width="9.140625" style="152"/>
    <col min="15105" max="15107" width="53.7109375" style="152" customWidth="1"/>
    <col min="15108" max="15360" width="9.140625" style="152"/>
    <col min="15361" max="15363" width="53.7109375" style="152" customWidth="1"/>
    <col min="15364" max="15616" width="9.140625" style="152"/>
    <col min="15617" max="15619" width="53.7109375" style="152" customWidth="1"/>
    <col min="15620" max="15872" width="9.140625" style="152"/>
    <col min="15873" max="15875" width="53.7109375" style="152" customWidth="1"/>
    <col min="15876" max="16128" width="9.140625" style="152"/>
    <col min="16129" max="16131" width="53.7109375" style="152" customWidth="1"/>
    <col min="16132" max="16384" width="9.140625" style="152"/>
  </cols>
  <sheetData>
    <row r="1" spans="1:3" ht="13.5" thickBot="1">
      <c r="A1" s="1" t="s">
        <v>0</v>
      </c>
      <c r="B1" s="1"/>
      <c r="C1" s="474" t="s">
        <v>1</v>
      </c>
    </row>
    <row r="2" spans="1:3" ht="24" customHeight="1" thickTop="1" thickBot="1">
      <c r="A2" s="6727" t="s">
        <v>2444</v>
      </c>
      <c r="B2" s="6728"/>
      <c r="C2" s="6729"/>
    </row>
    <row r="3" spans="1:3" ht="20.25" customHeight="1">
      <c r="A3" s="6383" t="s">
        <v>2417</v>
      </c>
      <c r="B3" s="6384"/>
      <c r="C3" s="6385"/>
    </row>
    <row r="4" spans="1:3" ht="20.25" customHeight="1">
      <c r="A4" s="6654"/>
      <c r="B4" s="6458"/>
      <c r="C4" s="6462"/>
    </row>
    <row r="5" spans="1:3" ht="20.25" customHeight="1" thickBot="1">
      <c r="A5" s="6297"/>
      <c r="B5" s="6386"/>
      <c r="C5" s="6387"/>
    </row>
    <row r="6" spans="1:3" ht="19.5" customHeight="1" thickBot="1">
      <c r="A6" s="180">
        <v>2009</v>
      </c>
      <c r="B6" s="2212">
        <v>2010</v>
      </c>
      <c r="C6" s="2214">
        <v>2011</v>
      </c>
    </row>
    <row r="7" spans="1:3" ht="19.5" customHeight="1">
      <c r="A7" s="2583" t="s">
        <v>2393</v>
      </c>
      <c r="B7" s="2630" t="s">
        <v>2393</v>
      </c>
      <c r="C7" s="2605" t="s">
        <v>2393</v>
      </c>
    </row>
    <row r="8" spans="1:3" ht="20.100000000000001" customHeight="1">
      <c r="A8" s="2585" t="s">
        <v>2418</v>
      </c>
      <c r="B8" s="2631" t="s">
        <v>2418</v>
      </c>
      <c r="C8" s="2606" t="s">
        <v>2418</v>
      </c>
    </row>
    <row r="9" spans="1:3" ht="20.100000000000001" customHeight="1">
      <c r="A9" s="2585" t="s">
        <v>2419</v>
      </c>
      <c r="B9" s="2631" t="s">
        <v>2419</v>
      </c>
      <c r="C9" s="2606" t="s">
        <v>2419</v>
      </c>
    </row>
    <row r="10" spans="1:3" ht="20.100000000000001" customHeight="1">
      <c r="A10" s="2585" t="s">
        <v>2420</v>
      </c>
      <c r="B10" s="2631" t="s">
        <v>2420</v>
      </c>
      <c r="C10" s="2606" t="s">
        <v>2420</v>
      </c>
    </row>
    <row r="11" spans="1:3" ht="22.5" customHeight="1">
      <c r="A11" s="2585" t="s">
        <v>2377</v>
      </c>
      <c r="B11" s="2631" t="s">
        <v>2377</v>
      </c>
      <c r="C11" s="2606" t="s">
        <v>2377</v>
      </c>
    </row>
    <row r="12" spans="1:3" ht="21" customHeight="1">
      <c r="A12" s="2585" t="s">
        <v>2396</v>
      </c>
      <c r="B12" s="2631" t="s">
        <v>2396</v>
      </c>
      <c r="C12" s="2606" t="s">
        <v>2396</v>
      </c>
    </row>
    <row r="13" spans="1:3" ht="20.100000000000001" customHeight="1">
      <c r="A13" s="2585" t="s">
        <v>2421</v>
      </c>
      <c r="B13" s="2631" t="s">
        <v>2421</v>
      </c>
      <c r="C13" s="2606" t="s">
        <v>2421</v>
      </c>
    </row>
    <row r="14" spans="1:3" ht="20.100000000000001" customHeight="1">
      <c r="A14" s="2585" t="s">
        <v>2422</v>
      </c>
      <c r="B14" s="2631" t="s">
        <v>2422</v>
      </c>
      <c r="C14" s="2606" t="s">
        <v>2422</v>
      </c>
    </row>
    <row r="15" spans="1:3" ht="20.100000000000001" customHeight="1">
      <c r="A15" s="2585" t="s">
        <v>2423</v>
      </c>
      <c r="B15" s="2631" t="s">
        <v>2423</v>
      </c>
      <c r="C15" s="2606" t="s">
        <v>2423</v>
      </c>
    </row>
    <row r="16" spans="1:3" ht="20.100000000000001" customHeight="1">
      <c r="A16" s="2585" t="s">
        <v>2424</v>
      </c>
      <c r="B16" s="2631" t="s">
        <v>2424</v>
      </c>
      <c r="C16" s="2606" t="s">
        <v>2424</v>
      </c>
    </row>
    <row r="17" spans="1:8" ht="20.100000000000001" customHeight="1">
      <c r="A17" s="2585" t="s">
        <v>2425</v>
      </c>
      <c r="B17" s="2631" t="s">
        <v>2425</v>
      </c>
      <c r="C17" s="2606" t="s">
        <v>2425</v>
      </c>
    </row>
    <row r="18" spans="1:8" ht="20.100000000000001" customHeight="1">
      <c r="A18" s="2585" t="s">
        <v>2426</v>
      </c>
      <c r="B18" s="2631" t="s">
        <v>2426</v>
      </c>
      <c r="C18" s="2606" t="s">
        <v>2426</v>
      </c>
    </row>
    <row r="19" spans="1:8" ht="20.100000000000001" customHeight="1">
      <c r="A19" s="2585" t="s">
        <v>2427</v>
      </c>
      <c r="B19" s="2631" t="s">
        <v>2427</v>
      </c>
      <c r="C19" s="2606" t="s">
        <v>2427</v>
      </c>
    </row>
    <row r="20" spans="1:8" ht="20.100000000000001" customHeight="1" thickBot="1">
      <c r="A20" s="2620"/>
      <c r="B20" s="2632" t="s">
        <v>2388</v>
      </c>
      <c r="C20" s="2633" t="s">
        <v>2388</v>
      </c>
    </row>
    <row r="21" spans="1:8" ht="20.100000000000001" customHeight="1" thickBot="1">
      <c r="A21" s="2627" t="s">
        <v>2428</v>
      </c>
      <c r="B21" s="2634" t="s">
        <v>2429</v>
      </c>
      <c r="C21" s="2635" t="s">
        <v>2429</v>
      </c>
    </row>
    <row r="22" spans="1:8" s="173" customFormat="1" ht="15.75" customHeight="1" thickTop="1">
      <c r="A22" s="516"/>
      <c r="B22" s="516"/>
    </row>
    <row r="23" spans="1:8" ht="15.75" customHeight="1">
      <c r="A23" s="1328" t="s">
        <v>2255</v>
      </c>
      <c r="B23" s="1328"/>
      <c r="C23" s="1328"/>
    </row>
    <row r="24" spans="1:8" ht="15.75" customHeight="1">
      <c r="A24" s="1328" t="s">
        <v>2430</v>
      </c>
      <c r="B24" s="1328"/>
      <c r="C24" s="1328"/>
    </row>
    <row r="25" spans="1:8" ht="15.75" customHeight="1">
      <c r="A25" s="6248" t="s">
        <v>2505</v>
      </c>
      <c r="B25" s="6248"/>
      <c r="C25" s="6248"/>
      <c r="D25" s="358"/>
      <c r="E25" s="358"/>
      <c r="F25" s="358"/>
      <c r="G25" s="358"/>
      <c r="H25" s="358"/>
    </row>
    <row r="26" spans="1:8" ht="15.75" customHeight="1">
      <c r="A26" s="6628" t="s">
        <v>2508</v>
      </c>
      <c r="B26" s="6628"/>
      <c r="C26" s="6628"/>
    </row>
    <row r="27" spans="1:8" ht="14.25" customHeight="1">
      <c r="A27" s="152" t="s">
        <v>2504</v>
      </c>
    </row>
    <row r="30" spans="1:8">
      <c r="B30" s="2219" t="s">
        <v>3</v>
      </c>
    </row>
  </sheetData>
  <mergeCells count="4">
    <mergeCell ref="A2:C2"/>
    <mergeCell ref="A3:C5"/>
    <mergeCell ref="A25:C25"/>
    <mergeCell ref="A26:C26"/>
  </mergeCells>
  <hyperlinks>
    <hyperlink ref="A1" r:id="rId1"/>
  </hyperlinks>
  <pageMargins left="0.74803149606299213" right="0.74803149606299213" top="0.98425196850393704" bottom="0.98425196850393704" header="0.51181102362204722" footer="0.51181102362204722"/>
  <pageSetup paperSize="9" scale="82" fitToHeight="0" orientation="landscape" r:id="rId2"/>
  <headerFooter alignWithMargins="0">
    <oddFooter>&amp;R157</oddFooter>
  </headerFooter>
  <drawing r:id="rId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54">
    <pageSetUpPr fitToPage="1"/>
  </sheetPr>
  <dimension ref="A1:K19"/>
  <sheetViews>
    <sheetView view="pageBreakPreview" zoomScale="60" zoomScaleNormal="100" workbookViewId="0">
      <selection activeCell="H15" sqref="H15"/>
    </sheetView>
  </sheetViews>
  <sheetFormatPr defaultRowHeight="12.75"/>
  <cols>
    <col min="1" max="1" width="38.42578125" style="152" customWidth="1"/>
    <col min="2" max="6" width="18.7109375" style="152" customWidth="1"/>
    <col min="7" max="256" width="9.140625" style="152"/>
    <col min="257" max="257" width="38.42578125" style="152" customWidth="1"/>
    <col min="258" max="258" width="35.85546875" style="152" customWidth="1"/>
    <col min="259" max="259" width="33.5703125" style="152" customWidth="1"/>
    <col min="260" max="260" width="30.5703125" style="152" customWidth="1"/>
    <col min="261" max="261" width="28.42578125" style="152" customWidth="1"/>
    <col min="262" max="262" width="27.7109375" style="152" customWidth="1"/>
    <col min="263" max="512" width="9.140625" style="152"/>
    <col min="513" max="513" width="38.42578125" style="152" customWidth="1"/>
    <col min="514" max="514" width="35.85546875" style="152" customWidth="1"/>
    <col min="515" max="515" width="33.5703125" style="152" customWidth="1"/>
    <col min="516" max="516" width="30.5703125" style="152" customWidth="1"/>
    <col min="517" max="517" width="28.42578125" style="152" customWidth="1"/>
    <col min="518" max="518" width="27.7109375" style="152" customWidth="1"/>
    <col min="519" max="768" width="9.140625" style="152"/>
    <col min="769" max="769" width="38.42578125" style="152" customWidth="1"/>
    <col min="770" max="770" width="35.85546875" style="152" customWidth="1"/>
    <col min="771" max="771" width="33.5703125" style="152" customWidth="1"/>
    <col min="772" max="772" width="30.5703125" style="152" customWidth="1"/>
    <col min="773" max="773" width="28.42578125" style="152" customWidth="1"/>
    <col min="774" max="774" width="27.7109375" style="152" customWidth="1"/>
    <col min="775" max="1024" width="9.140625" style="152"/>
    <col min="1025" max="1025" width="38.42578125" style="152" customWidth="1"/>
    <col min="1026" max="1026" width="35.85546875" style="152" customWidth="1"/>
    <col min="1027" max="1027" width="33.5703125" style="152" customWidth="1"/>
    <col min="1028" max="1028" width="30.5703125" style="152" customWidth="1"/>
    <col min="1029" max="1029" width="28.42578125" style="152" customWidth="1"/>
    <col min="1030" max="1030" width="27.7109375" style="152" customWidth="1"/>
    <col min="1031" max="1280" width="9.140625" style="152"/>
    <col min="1281" max="1281" width="38.42578125" style="152" customWidth="1"/>
    <col min="1282" max="1282" width="35.85546875" style="152" customWidth="1"/>
    <col min="1283" max="1283" width="33.5703125" style="152" customWidth="1"/>
    <col min="1284" max="1284" width="30.5703125" style="152" customWidth="1"/>
    <col min="1285" max="1285" width="28.42578125" style="152" customWidth="1"/>
    <col min="1286" max="1286" width="27.7109375" style="152" customWidth="1"/>
    <col min="1287" max="1536" width="9.140625" style="152"/>
    <col min="1537" max="1537" width="38.42578125" style="152" customWidth="1"/>
    <col min="1538" max="1538" width="35.85546875" style="152" customWidth="1"/>
    <col min="1539" max="1539" width="33.5703125" style="152" customWidth="1"/>
    <col min="1540" max="1540" width="30.5703125" style="152" customWidth="1"/>
    <col min="1541" max="1541" width="28.42578125" style="152" customWidth="1"/>
    <col min="1542" max="1542" width="27.7109375" style="152" customWidth="1"/>
    <col min="1543" max="1792" width="9.140625" style="152"/>
    <col min="1793" max="1793" width="38.42578125" style="152" customWidth="1"/>
    <col min="1794" max="1794" width="35.85546875" style="152" customWidth="1"/>
    <col min="1795" max="1795" width="33.5703125" style="152" customWidth="1"/>
    <col min="1796" max="1796" width="30.5703125" style="152" customWidth="1"/>
    <col min="1797" max="1797" width="28.42578125" style="152" customWidth="1"/>
    <col min="1798" max="1798" width="27.7109375" style="152" customWidth="1"/>
    <col min="1799" max="2048" width="9.140625" style="152"/>
    <col min="2049" max="2049" width="38.42578125" style="152" customWidth="1"/>
    <col min="2050" max="2050" width="35.85546875" style="152" customWidth="1"/>
    <col min="2051" max="2051" width="33.5703125" style="152" customWidth="1"/>
    <col min="2052" max="2052" width="30.5703125" style="152" customWidth="1"/>
    <col min="2053" max="2053" width="28.42578125" style="152" customWidth="1"/>
    <col min="2054" max="2054" width="27.7109375" style="152" customWidth="1"/>
    <col min="2055" max="2304" width="9.140625" style="152"/>
    <col min="2305" max="2305" width="38.42578125" style="152" customWidth="1"/>
    <col min="2306" max="2306" width="35.85546875" style="152" customWidth="1"/>
    <col min="2307" max="2307" width="33.5703125" style="152" customWidth="1"/>
    <col min="2308" max="2308" width="30.5703125" style="152" customWidth="1"/>
    <col min="2309" max="2309" width="28.42578125" style="152" customWidth="1"/>
    <col min="2310" max="2310" width="27.7109375" style="152" customWidth="1"/>
    <col min="2311" max="2560" width="9.140625" style="152"/>
    <col min="2561" max="2561" width="38.42578125" style="152" customWidth="1"/>
    <col min="2562" max="2562" width="35.85546875" style="152" customWidth="1"/>
    <col min="2563" max="2563" width="33.5703125" style="152" customWidth="1"/>
    <col min="2564" max="2564" width="30.5703125" style="152" customWidth="1"/>
    <col min="2565" max="2565" width="28.42578125" style="152" customWidth="1"/>
    <col min="2566" max="2566" width="27.7109375" style="152" customWidth="1"/>
    <col min="2567" max="2816" width="9.140625" style="152"/>
    <col min="2817" max="2817" width="38.42578125" style="152" customWidth="1"/>
    <col min="2818" max="2818" width="35.85546875" style="152" customWidth="1"/>
    <col min="2819" max="2819" width="33.5703125" style="152" customWidth="1"/>
    <col min="2820" max="2820" width="30.5703125" style="152" customWidth="1"/>
    <col min="2821" max="2821" width="28.42578125" style="152" customWidth="1"/>
    <col min="2822" max="2822" width="27.7109375" style="152" customWidth="1"/>
    <col min="2823" max="3072" width="9.140625" style="152"/>
    <col min="3073" max="3073" width="38.42578125" style="152" customWidth="1"/>
    <col min="3074" max="3074" width="35.85546875" style="152" customWidth="1"/>
    <col min="3075" max="3075" width="33.5703125" style="152" customWidth="1"/>
    <col min="3076" max="3076" width="30.5703125" style="152" customWidth="1"/>
    <col min="3077" max="3077" width="28.42578125" style="152" customWidth="1"/>
    <col min="3078" max="3078" width="27.7109375" style="152" customWidth="1"/>
    <col min="3079" max="3328" width="9.140625" style="152"/>
    <col min="3329" max="3329" width="38.42578125" style="152" customWidth="1"/>
    <col min="3330" max="3330" width="35.85546875" style="152" customWidth="1"/>
    <col min="3331" max="3331" width="33.5703125" style="152" customWidth="1"/>
    <col min="3332" max="3332" width="30.5703125" style="152" customWidth="1"/>
    <col min="3333" max="3333" width="28.42578125" style="152" customWidth="1"/>
    <col min="3334" max="3334" width="27.7109375" style="152" customWidth="1"/>
    <col min="3335" max="3584" width="9.140625" style="152"/>
    <col min="3585" max="3585" width="38.42578125" style="152" customWidth="1"/>
    <col min="3586" max="3586" width="35.85546875" style="152" customWidth="1"/>
    <col min="3587" max="3587" width="33.5703125" style="152" customWidth="1"/>
    <col min="3588" max="3588" width="30.5703125" style="152" customWidth="1"/>
    <col min="3589" max="3589" width="28.42578125" style="152" customWidth="1"/>
    <col min="3590" max="3590" width="27.7109375" style="152" customWidth="1"/>
    <col min="3591" max="3840" width="9.140625" style="152"/>
    <col min="3841" max="3841" width="38.42578125" style="152" customWidth="1"/>
    <col min="3842" max="3842" width="35.85546875" style="152" customWidth="1"/>
    <col min="3843" max="3843" width="33.5703125" style="152" customWidth="1"/>
    <col min="3844" max="3844" width="30.5703125" style="152" customWidth="1"/>
    <col min="3845" max="3845" width="28.42578125" style="152" customWidth="1"/>
    <col min="3846" max="3846" width="27.7109375" style="152" customWidth="1"/>
    <col min="3847" max="4096" width="9.140625" style="152"/>
    <col min="4097" max="4097" width="38.42578125" style="152" customWidth="1"/>
    <col min="4098" max="4098" width="35.85546875" style="152" customWidth="1"/>
    <col min="4099" max="4099" width="33.5703125" style="152" customWidth="1"/>
    <col min="4100" max="4100" width="30.5703125" style="152" customWidth="1"/>
    <col min="4101" max="4101" width="28.42578125" style="152" customWidth="1"/>
    <col min="4102" max="4102" width="27.7109375" style="152" customWidth="1"/>
    <col min="4103" max="4352" width="9.140625" style="152"/>
    <col min="4353" max="4353" width="38.42578125" style="152" customWidth="1"/>
    <col min="4354" max="4354" width="35.85546875" style="152" customWidth="1"/>
    <col min="4355" max="4355" width="33.5703125" style="152" customWidth="1"/>
    <col min="4356" max="4356" width="30.5703125" style="152" customWidth="1"/>
    <col min="4357" max="4357" width="28.42578125" style="152" customWidth="1"/>
    <col min="4358" max="4358" width="27.7109375" style="152" customWidth="1"/>
    <col min="4359" max="4608" width="9.140625" style="152"/>
    <col min="4609" max="4609" width="38.42578125" style="152" customWidth="1"/>
    <col min="4610" max="4610" width="35.85546875" style="152" customWidth="1"/>
    <col min="4611" max="4611" width="33.5703125" style="152" customWidth="1"/>
    <col min="4612" max="4612" width="30.5703125" style="152" customWidth="1"/>
    <col min="4613" max="4613" width="28.42578125" style="152" customWidth="1"/>
    <col min="4614" max="4614" width="27.7109375" style="152" customWidth="1"/>
    <col min="4615" max="4864" width="9.140625" style="152"/>
    <col min="4865" max="4865" width="38.42578125" style="152" customWidth="1"/>
    <col min="4866" max="4866" width="35.85546875" style="152" customWidth="1"/>
    <col min="4867" max="4867" width="33.5703125" style="152" customWidth="1"/>
    <col min="4868" max="4868" width="30.5703125" style="152" customWidth="1"/>
    <col min="4869" max="4869" width="28.42578125" style="152" customWidth="1"/>
    <col min="4870" max="4870" width="27.7109375" style="152" customWidth="1"/>
    <col min="4871" max="5120" width="9.140625" style="152"/>
    <col min="5121" max="5121" width="38.42578125" style="152" customWidth="1"/>
    <col min="5122" max="5122" width="35.85546875" style="152" customWidth="1"/>
    <col min="5123" max="5123" width="33.5703125" style="152" customWidth="1"/>
    <col min="5124" max="5124" width="30.5703125" style="152" customWidth="1"/>
    <col min="5125" max="5125" width="28.42578125" style="152" customWidth="1"/>
    <col min="5126" max="5126" width="27.7109375" style="152" customWidth="1"/>
    <col min="5127" max="5376" width="9.140625" style="152"/>
    <col min="5377" max="5377" width="38.42578125" style="152" customWidth="1"/>
    <col min="5378" max="5378" width="35.85546875" style="152" customWidth="1"/>
    <col min="5379" max="5379" width="33.5703125" style="152" customWidth="1"/>
    <col min="5380" max="5380" width="30.5703125" style="152" customWidth="1"/>
    <col min="5381" max="5381" width="28.42578125" style="152" customWidth="1"/>
    <col min="5382" max="5382" width="27.7109375" style="152" customWidth="1"/>
    <col min="5383" max="5632" width="9.140625" style="152"/>
    <col min="5633" max="5633" width="38.42578125" style="152" customWidth="1"/>
    <col min="5634" max="5634" width="35.85546875" style="152" customWidth="1"/>
    <col min="5635" max="5635" width="33.5703125" style="152" customWidth="1"/>
    <col min="5636" max="5636" width="30.5703125" style="152" customWidth="1"/>
    <col min="5637" max="5637" width="28.42578125" style="152" customWidth="1"/>
    <col min="5638" max="5638" width="27.7109375" style="152" customWidth="1"/>
    <col min="5639" max="5888" width="9.140625" style="152"/>
    <col min="5889" max="5889" width="38.42578125" style="152" customWidth="1"/>
    <col min="5890" max="5890" width="35.85546875" style="152" customWidth="1"/>
    <col min="5891" max="5891" width="33.5703125" style="152" customWidth="1"/>
    <col min="5892" max="5892" width="30.5703125" style="152" customWidth="1"/>
    <col min="5893" max="5893" width="28.42578125" style="152" customWidth="1"/>
    <col min="5894" max="5894" width="27.7109375" style="152" customWidth="1"/>
    <col min="5895" max="6144" width="9.140625" style="152"/>
    <col min="6145" max="6145" width="38.42578125" style="152" customWidth="1"/>
    <col min="6146" max="6146" width="35.85546875" style="152" customWidth="1"/>
    <col min="6147" max="6147" width="33.5703125" style="152" customWidth="1"/>
    <col min="6148" max="6148" width="30.5703125" style="152" customWidth="1"/>
    <col min="6149" max="6149" width="28.42578125" style="152" customWidth="1"/>
    <col min="6150" max="6150" width="27.7109375" style="152" customWidth="1"/>
    <col min="6151" max="6400" width="9.140625" style="152"/>
    <col min="6401" max="6401" width="38.42578125" style="152" customWidth="1"/>
    <col min="6402" max="6402" width="35.85546875" style="152" customWidth="1"/>
    <col min="6403" max="6403" width="33.5703125" style="152" customWidth="1"/>
    <col min="6404" max="6404" width="30.5703125" style="152" customWidth="1"/>
    <col min="6405" max="6405" width="28.42578125" style="152" customWidth="1"/>
    <col min="6406" max="6406" width="27.7109375" style="152" customWidth="1"/>
    <col min="6407" max="6656" width="9.140625" style="152"/>
    <col min="6657" max="6657" width="38.42578125" style="152" customWidth="1"/>
    <col min="6658" max="6658" width="35.85546875" style="152" customWidth="1"/>
    <col min="6659" max="6659" width="33.5703125" style="152" customWidth="1"/>
    <col min="6660" max="6660" width="30.5703125" style="152" customWidth="1"/>
    <col min="6661" max="6661" width="28.42578125" style="152" customWidth="1"/>
    <col min="6662" max="6662" width="27.7109375" style="152" customWidth="1"/>
    <col min="6663" max="6912" width="9.140625" style="152"/>
    <col min="6913" max="6913" width="38.42578125" style="152" customWidth="1"/>
    <col min="6914" max="6914" width="35.85546875" style="152" customWidth="1"/>
    <col min="6915" max="6915" width="33.5703125" style="152" customWidth="1"/>
    <col min="6916" max="6916" width="30.5703125" style="152" customWidth="1"/>
    <col min="6917" max="6917" width="28.42578125" style="152" customWidth="1"/>
    <col min="6918" max="6918" width="27.7109375" style="152" customWidth="1"/>
    <col min="6919" max="7168" width="9.140625" style="152"/>
    <col min="7169" max="7169" width="38.42578125" style="152" customWidth="1"/>
    <col min="7170" max="7170" width="35.85546875" style="152" customWidth="1"/>
    <col min="7171" max="7171" width="33.5703125" style="152" customWidth="1"/>
    <col min="7172" max="7172" width="30.5703125" style="152" customWidth="1"/>
    <col min="7173" max="7173" width="28.42578125" style="152" customWidth="1"/>
    <col min="7174" max="7174" width="27.7109375" style="152" customWidth="1"/>
    <col min="7175" max="7424" width="9.140625" style="152"/>
    <col min="7425" max="7425" width="38.42578125" style="152" customWidth="1"/>
    <col min="7426" max="7426" width="35.85546875" style="152" customWidth="1"/>
    <col min="7427" max="7427" width="33.5703125" style="152" customWidth="1"/>
    <col min="7428" max="7428" width="30.5703125" style="152" customWidth="1"/>
    <col min="7429" max="7429" width="28.42578125" style="152" customWidth="1"/>
    <col min="7430" max="7430" width="27.7109375" style="152" customWidth="1"/>
    <col min="7431" max="7680" width="9.140625" style="152"/>
    <col min="7681" max="7681" width="38.42578125" style="152" customWidth="1"/>
    <col min="7682" max="7682" width="35.85546875" style="152" customWidth="1"/>
    <col min="7683" max="7683" width="33.5703125" style="152" customWidth="1"/>
    <col min="7684" max="7684" width="30.5703125" style="152" customWidth="1"/>
    <col min="7685" max="7685" width="28.42578125" style="152" customWidth="1"/>
    <col min="7686" max="7686" width="27.7109375" style="152" customWidth="1"/>
    <col min="7687" max="7936" width="9.140625" style="152"/>
    <col min="7937" max="7937" width="38.42578125" style="152" customWidth="1"/>
    <col min="7938" max="7938" width="35.85546875" style="152" customWidth="1"/>
    <col min="7939" max="7939" width="33.5703125" style="152" customWidth="1"/>
    <col min="7940" max="7940" width="30.5703125" style="152" customWidth="1"/>
    <col min="7941" max="7941" width="28.42578125" style="152" customWidth="1"/>
    <col min="7942" max="7942" width="27.7109375" style="152" customWidth="1"/>
    <col min="7943" max="8192" width="9.140625" style="152"/>
    <col min="8193" max="8193" width="38.42578125" style="152" customWidth="1"/>
    <col min="8194" max="8194" width="35.85546875" style="152" customWidth="1"/>
    <col min="8195" max="8195" width="33.5703125" style="152" customWidth="1"/>
    <col min="8196" max="8196" width="30.5703125" style="152" customWidth="1"/>
    <col min="8197" max="8197" width="28.42578125" style="152" customWidth="1"/>
    <col min="8198" max="8198" width="27.7109375" style="152" customWidth="1"/>
    <col min="8199" max="8448" width="9.140625" style="152"/>
    <col min="8449" max="8449" width="38.42578125" style="152" customWidth="1"/>
    <col min="8450" max="8450" width="35.85546875" style="152" customWidth="1"/>
    <col min="8451" max="8451" width="33.5703125" style="152" customWidth="1"/>
    <col min="8452" max="8452" width="30.5703125" style="152" customWidth="1"/>
    <col min="8453" max="8453" width="28.42578125" style="152" customWidth="1"/>
    <col min="8454" max="8454" width="27.7109375" style="152" customWidth="1"/>
    <col min="8455" max="8704" width="9.140625" style="152"/>
    <col min="8705" max="8705" width="38.42578125" style="152" customWidth="1"/>
    <col min="8706" max="8706" width="35.85546875" style="152" customWidth="1"/>
    <col min="8707" max="8707" width="33.5703125" style="152" customWidth="1"/>
    <col min="8708" max="8708" width="30.5703125" style="152" customWidth="1"/>
    <col min="8709" max="8709" width="28.42578125" style="152" customWidth="1"/>
    <col min="8710" max="8710" width="27.7109375" style="152" customWidth="1"/>
    <col min="8711" max="8960" width="9.140625" style="152"/>
    <col min="8961" max="8961" width="38.42578125" style="152" customWidth="1"/>
    <col min="8962" max="8962" width="35.85546875" style="152" customWidth="1"/>
    <col min="8963" max="8963" width="33.5703125" style="152" customWidth="1"/>
    <col min="8964" max="8964" width="30.5703125" style="152" customWidth="1"/>
    <col min="8965" max="8965" width="28.42578125" style="152" customWidth="1"/>
    <col min="8966" max="8966" width="27.7109375" style="152" customWidth="1"/>
    <col min="8967" max="9216" width="9.140625" style="152"/>
    <col min="9217" max="9217" width="38.42578125" style="152" customWidth="1"/>
    <col min="9218" max="9218" width="35.85546875" style="152" customWidth="1"/>
    <col min="9219" max="9219" width="33.5703125" style="152" customWidth="1"/>
    <col min="9220" max="9220" width="30.5703125" style="152" customWidth="1"/>
    <col min="9221" max="9221" width="28.42578125" style="152" customWidth="1"/>
    <col min="9222" max="9222" width="27.7109375" style="152" customWidth="1"/>
    <col min="9223" max="9472" width="9.140625" style="152"/>
    <col min="9473" max="9473" width="38.42578125" style="152" customWidth="1"/>
    <col min="9474" max="9474" width="35.85546875" style="152" customWidth="1"/>
    <col min="9475" max="9475" width="33.5703125" style="152" customWidth="1"/>
    <col min="9476" max="9476" width="30.5703125" style="152" customWidth="1"/>
    <col min="9477" max="9477" width="28.42578125" style="152" customWidth="1"/>
    <col min="9478" max="9478" width="27.7109375" style="152" customWidth="1"/>
    <col min="9479" max="9728" width="9.140625" style="152"/>
    <col min="9729" max="9729" width="38.42578125" style="152" customWidth="1"/>
    <col min="9730" max="9730" width="35.85546875" style="152" customWidth="1"/>
    <col min="9731" max="9731" width="33.5703125" style="152" customWidth="1"/>
    <col min="9732" max="9732" width="30.5703125" style="152" customWidth="1"/>
    <col min="9733" max="9733" width="28.42578125" style="152" customWidth="1"/>
    <col min="9734" max="9734" width="27.7109375" style="152" customWidth="1"/>
    <col min="9735" max="9984" width="9.140625" style="152"/>
    <col min="9985" max="9985" width="38.42578125" style="152" customWidth="1"/>
    <col min="9986" max="9986" width="35.85546875" style="152" customWidth="1"/>
    <col min="9987" max="9987" width="33.5703125" style="152" customWidth="1"/>
    <col min="9988" max="9988" width="30.5703125" style="152" customWidth="1"/>
    <col min="9989" max="9989" width="28.42578125" style="152" customWidth="1"/>
    <col min="9990" max="9990" width="27.7109375" style="152" customWidth="1"/>
    <col min="9991" max="10240" width="9.140625" style="152"/>
    <col min="10241" max="10241" width="38.42578125" style="152" customWidth="1"/>
    <col min="10242" max="10242" width="35.85546875" style="152" customWidth="1"/>
    <col min="10243" max="10243" width="33.5703125" style="152" customWidth="1"/>
    <col min="10244" max="10244" width="30.5703125" style="152" customWidth="1"/>
    <col min="10245" max="10245" width="28.42578125" style="152" customWidth="1"/>
    <col min="10246" max="10246" width="27.7109375" style="152" customWidth="1"/>
    <col min="10247" max="10496" width="9.140625" style="152"/>
    <col min="10497" max="10497" width="38.42578125" style="152" customWidth="1"/>
    <col min="10498" max="10498" width="35.85546875" style="152" customWidth="1"/>
    <col min="10499" max="10499" width="33.5703125" style="152" customWidth="1"/>
    <col min="10500" max="10500" width="30.5703125" style="152" customWidth="1"/>
    <col min="10501" max="10501" width="28.42578125" style="152" customWidth="1"/>
    <col min="10502" max="10502" width="27.7109375" style="152" customWidth="1"/>
    <col min="10503" max="10752" width="9.140625" style="152"/>
    <col min="10753" max="10753" width="38.42578125" style="152" customWidth="1"/>
    <col min="10754" max="10754" width="35.85546875" style="152" customWidth="1"/>
    <col min="10755" max="10755" width="33.5703125" style="152" customWidth="1"/>
    <col min="10756" max="10756" width="30.5703125" style="152" customWidth="1"/>
    <col min="10757" max="10757" width="28.42578125" style="152" customWidth="1"/>
    <col min="10758" max="10758" width="27.7109375" style="152" customWidth="1"/>
    <col min="10759" max="11008" width="9.140625" style="152"/>
    <col min="11009" max="11009" width="38.42578125" style="152" customWidth="1"/>
    <col min="11010" max="11010" width="35.85546875" style="152" customWidth="1"/>
    <col min="11011" max="11011" width="33.5703125" style="152" customWidth="1"/>
    <col min="11012" max="11012" width="30.5703125" style="152" customWidth="1"/>
    <col min="11013" max="11013" width="28.42578125" style="152" customWidth="1"/>
    <col min="11014" max="11014" width="27.7109375" style="152" customWidth="1"/>
    <col min="11015" max="11264" width="9.140625" style="152"/>
    <col min="11265" max="11265" width="38.42578125" style="152" customWidth="1"/>
    <col min="11266" max="11266" width="35.85546875" style="152" customWidth="1"/>
    <col min="11267" max="11267" width="33.5703125" style="152" customWidth="1"/>
    <col min="11268" max="11268" width="30.5703125" style="152" customWidth="1"/>
    <col min="11269" max="11269" width="28.42578125" style="152" customWidth="1"/>
    <col min="11270" max="11270" width="27.7109375" style="152" customWidth="1"/>
    <col min="11271" max="11520" width="9.140625" style="152"/>
    <col min="11521" max="11521" width="38.42578125" style="152" customWidth="1"/>
    <col min="11522" max="11522" width="35.85546875" style="152" customWidth="1"/>
    <col min="11523" max="11523" width="33.5703125" style="152" customWidth="1"/>
    <col min="11524" max="11524" width="30.5703125" style="152" customWidth="1"/>
    <col min="11525" max="11525" width="28.42578125" style="152" customWidth="1"/>
    <col min="11526" max="11526" width="27.7109375" style="152" customWidth="1"/>
    <col min="11527" max="11776" width="9.140625" style="152"/>
    <col min="11777" max="11777" width="38.42578125" style="152" customWidth="1"/>
    <col min="11778" max="11778" width="35.85546875" style="152" customWidth="1"/>
    <col min="11779" max="11779" width="33.5703125" style="152" customWidth="1"/>
    <col min="11780" max="11780" width="30.5703125" style="152" customWidth="1"/>
    <col min="11781" max="11781" width="28.42578125" style="152" customWidth="1"/>
    <col min="11782" max="11782" width="27.7109375" style="152" customWidth="1"/>
    <col min="11783" max="12032" width="9.140625" style="152"/>
    <col min="12033" max="12033" width="38.42578125" style="152" customWidth="1"/>
    <col min="12034" max="12034" width="35.85546875" style="152" customWidth="1"/>
    <col min="12035" max="12035" width="33.5703125" style="152" customWidth="1"/>
    <col min="12036" max="12036" width="30.5703125" style="152" customWidth="1"/>
    <col min="12037" max="12037" width="28.42578125" style="152" customWidth="1"/>
    <col min="12038" max="12038" width="27.7109375" style="152" customWidth="1"/>
    <col min="12039" max="12288" width="9.140625" style="152"/>
    <col min="12289" max="12289" width="38.42578125" style="152" customWidth="1"/>
    <col min="12290" max="12290" width="35.85546875" style="152" customWidth="1"/>
    <col min="12291" max="12291" width="33.5703125" style="152" customWidth="1"/>
    <col min="12292" max="12292" width="30.5703125" style="152" customWidth="1"/>
    <col min="12293" max="12293" width="28.42578125" style="152" customWidth="1"/>
    <col min="12294" max="12294" width="27.7109375" style="152" customWidth="1"/>
    <col min="12295" max="12544" width="9.140625" style="152"/>
    <col min="12545" max="12545" width="38.42578125" style="152" customWidth="1"/>
    <col min="12546" max="12546" width="35.85546875" style="152" customWidth="1"/>
    <col min="12547" max="12547" width="33.5703125" style="152" customWidth="1"/>
    <col min="12548" max="12548" width="30.5703125" style="152" customWidth="1"/>
    <col min="12549" max="12549" width="28.42578125" style="152" customWidth="1"/>
    <col min="12550" max="12550" width="27.7109375" style="152" customWidth="1"/>
    <col min="12551" max="12800" width="9.140625" style="152"/>
    <col min="12801" max="12801" width="38.42578125" style="152" customWidth="1"/>
    <col min="12802" max="12802" width="35.85546875" style="152" customWidth="1"/>
    <col min="12803" max="12803" width="33.5703125" style="152" customWidth="1"/>
    <col min="12804" max="12804" width="30.5703125" style="152" customWidth="1"/>
    <col min="12805" max="12805" width="28.42578125" style="152" customWidth="1"/>
    <col min="12806" max="12806" width="27.7109375" style="152" customWidth="1"/>
    <col min="12807" max="13056" width="9.140625" style="152"/>
    <col min="13057" max="13057" width="38.42578125" style="152" customWidth="1"/>
    <col min="13058" max="13058" width="35.85546875" style="152" customWidth="1"/>
    <col min="13059" max="13059" width="33.5703125" style="152" customWidth="1"/>
    <col min="13060" max="13060" width="30.5703125" style="152" customWidth="1"/>
    <col min="13061" max="13061" width="28.42578125" style="152" customWidth="1"/>
    <col min="13062" max="13062" width="27.7109375" style="152" customWidth="1"/>
    <col min="13063" max="13312" width="9.140625" style="152"/>
    <col min="13313" max="13313" width="38.42578125" style="152" customWidth="1"/>
    <col min="13314" max="13314" width="35.85546875" style="152" customWidth="1"/>
    <col min="13315" max="13315" width="33.5703125" style="152" customWidth="1"/>
    <col min="13316" max="13316" width="30.5703125" style="152" customWidth="1"/>
    <col min="13317" max="13317" width="28.42578125" style="152" customWidth="1"/>
    <col min="13318" max="13318" width="27.7109375" style="152" customWidth="1"/>
    <col min="13319" max="13568" width="9.140625" style="152"/>
    <col min="13569" max="13569" width="38.42578125" style="152" customWidth="1"/>
    <col min="13570" max="13570" width="35.85546875" style="152" customWidth="1"/>
    <col min="13571" max="13571" width="33.5703125" style="152" customWidth="1"/>
    <col min="13572" max="13572" width="30.5703125" style="152" customWidth="1"/>
    <col min="13573" max="13573" width="28.42578125" style="152" customWidth="1"/>
    <col min="13574" max="13574" width="27.7109375" style="152" customWidth="1"/>
    <col min="13575" max="13824" width="9.140625" style="152"/>
    <col min="13825" max="13825" width="38.42578125" style="152" customWidth="1"/>
    <col min="13826" max="13826" width="35.85546875" style="152" customWidth="1"/>
    <col min="13827" max="13827" width="33.5703125" style="152" customWidth="1"/>
    <col min="13828" max="13828" width="30.5703125" style="152" customWidth="1"/>
    <col min="13829" max="13829" width="28.42578125" style="152" customWidth="1"/>
    <col min="13830" max="13830" width="27.7109375" style="152" customWidth="1"/>
    <col min="13831" max="14080" width="9.140625" style="152"/>
    <col min="14081" max="14081" width="38.42578125" style="152" customWidth="1"/>
    <col min="14082" max="14082" width="35.85546875" style="152" customWidth="1"/>
    <col min="14083" max="14083" width="33.5703125" style="152" customWidth="1"/>
    <col min="14084" max="14084" width="30.5703125" style="152" customWidth="1"/>
    <col min="14085" max="14085" width="28.42578125" style="152" customWidth="1"/>
    <col min="14086" max="14086" width="27.7109375" style="152" customWidth="1"/>
    <col min="14087" max="14336" width="9.140625" style="152"/>
    <col min="14337" max="14337" width="38.42578125" style="152" customWidth="1"/>
    <col min="14338" max="14338" width="35.85546875" style="152" customWidth="1"/>
    <col min="14339" max="14339" width="33.5703125" style="152" customWidth="1"/>
    <col min="14340" max="14340" width="30.5703125" style="152" customWidth="1"/>
    <col min="14341" max="14341" width="28.42578125" style="152" customWidth="1"/>
    <col min="14342" max="14342" width="27.7109375" style="152" customWidth="1"/>
    <col min="14343" max="14592" width="9.140625" style="152"/>
    <col min="14593" max="14593" width="38.42578125" style="152" customWidth="1"/>
    <col min="14594" max="14594" width="35.85546875" style="152" customWidth="1"/>
    <col min="14595" max="14595" width="33.5703125" style="152" customWidth="1"/>
    <col min="14596" max="14596" width="30.5703125" style="152" customWidth="1"/>
    <col min="14597" max="14597" width="28.42578125" style="152" customWidth="1"/>
    <col min="14598" max="14598" width="27.7109375" style="152" customWidth="1"/>
    <col min="14599" max="14848" width="9.140625" style="152"/>
    <col min="14849" max="14849" width="38.42578125" style="152" customWidth="1"/>
    <col min="14850" max="14850" width="35.85546875" style="152" customWidth="1"/>
    <col min="14851" max="14851" width="33.5703125" style="152" customWidth="1"/>
    <col min="14852" max="14852" width="30.5703125" style="152" customWidth="1"/>
    <col min="14853" max="14853" width="28.42578125" style="152" customWidth="1"/>
    <col min="14854" max="14854" width="27.7109375" style="152" customWidth="1"/>
    <col min="14855" max="15104" width="9.140625" style="152"/>
    <col min="15105" max="15105" width="38.42578125" style="152" customWidth="1"/>
    <col min="15106" max="15106" width="35.85546875" style="152" customWidth="1"/>
    <col min="15107" max="15107" width="33.5703125" style="152" customWidth="1"/>
    <col min="15108" max="15108" width="30.5703125" style="152" customWidth="1"/>
    <col min="15109" max="15109" width="28.42578125" style="152" customWidth="1"/>
    <col min="15110" max="15110" width="27.7109375" style="152" customWidth="1"/>
    <col min="15111" max="15360" width="9.140625" style="152"/>
    <col min="15361" max="15361" width="38.42578125" style="152" customWidth="1"/>
    <col min="15362" max="15362" width="35.85546875" style="152" customWidth="1"/>
    <col min="15363" max="15363" width="33.5703125" style="152" customWidth="1"/>
    <col min="15364" max="15364" width="30.5703125" style="152" customWidth="1"/>
    <col min="15365" max="15365" width="28.42578125" style="152" customWidth="1"/>
    <col min="15366" max="15366" width="27.7109375" style="152" customWidth="1"/>
    <col min="15367" max="15616" width="9.140625" style="152"/>
    <col min="15617" max="15617" width="38.42578125" style="152" customWidth="1"/>
    <col min="15618" max="15618" width="35.85546875" style="152" customWidth="1"/>
    <col min="15619" max="15619" width="33.5703125" style="152" customWidth="1"/>
    <col min="15620" max="15620" width="30.5703125" style="152" customWidth="1"/>
    <col min="15621" max="15621" width="28.42578125" style="152" customWidth="1"/>
    <col min="15622" max="15622" width="27.7109375" style="152" customWidth="1"/>
    <col min="15623" max="15872" width="9.140625" style="152"/>
    <col min="15873" max="15873" width="38.42578125" style="152" customWidth="1"/>
    <col min="15874" max="15874" width="35.85546875" style="152" customWidth="1"/>
    <col min="15875" max="15875" width="33.5703125" style="152" customWidth="1"/>
    <col min="15876" max="15876" width="30.5703125" style="152" customWidth="1"/>
    <col min="15877" max="15877" width="28.42578125" style="152" customWidth="1"/>
    <col min="15878" max="15878" width="27.7109375" style="152" customWidth="1"/>
    <col min="15879" max="16128" width="9.140625" style="152"/>
    <col min="16129" max="16129" width="38.42578125" style="152" customWidth="1"/>
    <col min="16130" max="16130" width="35.85546875" style="152" customWidth="1"/>
    <col min="16131" max="16131" width="33.5703125" style="152" customWidth="1"/>
    <col min="16132" max="16132" width="30.5703125" style="152" customWidth="1"/>
    <col min="16133" max="16133" width="28.42578125" style="152" customWidth="1"/>
    <col min="16134" max="16134" width="27.7109375" style="152" customWidth="1"/>
    <col min="16135" max="16384" width="9.140625" style="152"/>
  </cols>
  <sheetData>
    <row r="1" spans="1:11" ht="15" customHeight="1" thickBot="1">
      <c r="A1" s="1" t="s">
        <v>0</v>
      </c>
      <c r="B1" s="1"/>
      <c r="C1" s="1"/>
      <c r="F1" s="474" t="s">
        <v>1</v>
      </c>
    </row>
    <row r="2" spans="1:11" ht="26.25" customHeight="1" thickTop="1">
      <c r="A2" s="6250" t="s">
        <v>2445</v>
      </c>
      <c r="B2" s="6251"/>
      <c r="C2" s="6251"/>
      <c r="D2" s="6251"/>
      <c r="E2" s="6251"/>
      <c r="F2" s="6252"/>
    </row>
    <row r="3" spans="1:11" ht="20.25" customHeight="1">
      <c r="A3" s="6452" t="s">
        <v>2431</v>
      </c>
      <c r="B3" s="6453"/>
      <c r="C3" s="6453"/>
      <c r="D3" s="6453"/>
      <c r="E3" s="6453"/>
      <c r="F3" s="6454"/>
    </row>
    <row r="4" spans="1:11" ht="17.25" customHeight="1">
      <c r="A4" s="6452"/>
      <c r="B4" s="6453"/>
      <c r="C4" s="6453"/>
      <c r="D4" s="6453"/>
      <c r="E4" s="6453"/>
      <c r="F4" s="6454"/>
    </row>
    <row r="5" spans="1:11" ht="18.75" customHeight="1" thickBot="1">
      <c r="A5" s="6285"/>
      <c r="B5" s="6286"/>
      <c r="C5" s="6286"/>
      <c r="D5" s="6286"/>
      <c r="E5" s="6286"/>
      <c r="F5" s="6287"/>
    </row>
    <row r="6" spans="1:11" ht="27.95" customHeight="1" thickBot="1">
      <c r="A6" s="2222"/>
      <c r="B6" s="2636">
        <v>2009</v>
      </c>
      <c r="C6" s="673">
        <v>2010</v>
      </c>
      <c r="D6" s="2211">
        <v>2011</v>
      </c>
      <c r="E6" s="674">
        <v>2012</v>
      </c>
      <c r="F6" s="755">
        <v>2013</v>
      </c>
    </row>
    <row r="7" spans="1:11" ht="27.95" customHeight="1">
      <c r="A7" s="2637" t="s">
        <v>1492</v>
      </c>
      <c r="B7" s="2638">
        <v>10035</v>
      </c>
      <c r="C7" s="2639">
        <v>11089</v>
      </c>
      <c r="D7" s="2640">
        <v>12197</v>
      </c>
      <c r="E7" s="2641">
        <v>15880</v>
      </c>
      <c r="F7" s="2642">
        <v>20576</v>
      </c>
    </row>
    <row r="8" spans="1:11" ht="27.95" customHeight="1">
      <c r="A8" s="2643" t="s">
        <v>330</v>
      </c>
      <c r="B8" s="2644">
        <v>26528</v>
      </c>
      <c r="C8" s="2645">
        <v>29063</v>
      </c>
      <c r="D8" s="2646">
        <v>31922</v>
      </c>
      <c r="E8" s="2647">
        <v>38202</v>
      </c>
      <c r="F8" s="2648">
        <v>45309</v>
      </c>
    </row>
    <row r="9" spans="1:11" ht="27.95" customHeight="1">
      <c r="A9" s="2643" t="s">
        <v>2</v>
      </c>
      <c r="B9" s="2644" t="s">
        <v>2432</v>
      </c>
      <c r="C9" s="2645">
        <v>40152</v>
      </c>
      <c r="D9" s="2649">
        <v>44119</v>
      </c>
      <c r="E9" s="2647">
        <v>54082</v>
      </c>
      <c r="F9" s="2650">
        <v>65885</v>
      </c>
    </row>
    <row r="10" spans="1:11" ht="27.95" customHeight="1" thickBot="1">
      <c r="A10" s="2651" t="s">
        <v>2433</v>
      </c>
      <c r="B10" s="2652">
        <v>21000</v>
      </c>
      <c r="C10" s="2653">
        <v>20960</v>
      </c>
      <c r="D10" s="2654">
        <v>21200</v>
      </c>
      <c r="E10" s="2652">
        <v>21200</v>
      </c>
      <c r="F10" s="2655">
        <v>53236</v>
      </c>
    </row>
    <row r="11" spans="1:11" ht="15" customHeight="1" thickTop="1">
      <c r="A11" s="6458"/>
      <c r="B11" s="6458"/>
      <c r="C11" s="6458"/>
      <c r="D11" s="6458"/>
    </row>
    <row r="12" spans="1:11" ht="20.100000000000001" customHeight="1">
      <c r="A12" s="6628" t="s">
        <v>1061</v>
      </c>
      <c r="B12" s="6628"/>
      <c r="C12" s="6628"/>
      <c r="D12" s="6628"/>
      <c r="E12" s="6628"/>
      <c r="F12" s="6628"/>
    </row>
    <row r="13" spans="1:11" ht="20.100000000000001" customHeight="1">
      <c r="A13" s="6628" t="s">
        <v>2501</v>
      </c>
      <c r="B13" s="6628"/>
      <c r="C13" s="6628"/>
      <c r="D13" s="6628"/>
      <c r="E13" s="2220"/>
      <c r="F13" s="2220"/>
    </row>
    <row r="14" spans="1:11" ht="20.100000000000001" customHeight="1">
      <c r="A14" s="6248" t="s">
        <v>2447</v>
      </c>
      <c r="B14" s="6248"/>
      <c r="C14" s="6248"/>
      <c r="D14" s="6248"/>
      <c r="E14" s="358"/>
      <c r="F14" s="358"/>
      <c r="G14" s="358"/>
      <c r="H14" s="358"/>
      <c r="I14" s="358"/>
      <c r="J14" s="358"/>
      <c r="K14" s="358"/>
    </row>
    <row r="15" spans="1:11" ht="20.100000000000001" customHeight="1">
      <c r="A15" s="6628" t="s">
        <v>2492</v>
      </c>
      <c r="B15" s="6628"/>
      <c r="C15" s="6628"/>
      <c r="D15" s="6628"/>
      <c r="E15" s="6628"/>
      <c r="F15" s="6628"/>
    </row>
    <row r="16" spans="1:11" ht="20.100000000000001" customHeight="1">
      <c r="A16" s="2656" t="s">
        <v>2509</v>
      </c>
    </row>
    <row r="19" spans="2:2">
      <c r="B19" s="2219" t="s">
        <v>3</v>
      </c>
    </row>
  </sheetData>
  <mergeCells count="7">
    <mergeCell ref="A15:F15"/>
    <mergeCell ref="A2:F2"/>
    <mergeCell ref="A3:F5"/>
    <mergeCell ref="A11:D11"/>
    <mergeCell ref="A12:F12"/>
    <mergeCell ref="A13:D13"/>
    <mergeCell ref="A14:D14"/>
  </mergeCells>
  <hyperlinks>
    <hyperlink ref="A1" r:id="rId1"/>
  </hyperlinks>
  <pageMargins left="0.74803149606299213" right="0.74803149606299213" top="0.98425196850393704" bottom="0.98425196850393704" header="0.51181102362204722" footer="0.51181102362204722"/>
  <pageSetup paperSize="9" fitToWidth="0" orientation="landscape" r:id="rId2"/>
  <headerFooter alignWithMargins="0">
    <oddFooter>&amp;R158</oddFooter>
  </headerFooter>
  <drawing r:id="rId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55">
    <pageSetUpPr fitToPage="1"/>
  </sheetPr>
  <dimension ref="A1:F13"/>
  <sheetViews>
    <sheetView view="pageBreakPreview" zoomScale="60" zoomScaleNormal="100" workbookViewId="0">
      <selection activeCell="H15" sqref="H15"/>
    </sheetView>
  </sheetViews>
  <sheetFormatPr defaultRowHeight="12.75"/>
  <cols>
    <col min="1" max="1" width="33.28515625" style="152" customWidth="1"/>
    <col min="2" max="6" width="20.7109375" style="152" customWidth="1"/>
    <col min="7" max="256" width="9.140625" style="152"/>
    <col min="257" max="257" width="33.28515625" style="152" customWidth="1"/>
    <col min="258" max="258" width="26.7109375" style="152" customWidth="1"/>
    <col min="259" max="259" width="24" style="152" customWidth="1"/>
    <col min="260" max="260" width="17" style="152" customWidth="1"/>
    <col min="261" max="261" width="21.85546875" style="152" customWidth="1"/>
    <col min="262" max="262" width="20" style="152" customWidth="1"/>
    <col min="263" max="512" width="9.140625" style="152"/>
    <col min="513" max="513" width="33.28515625" style="152" customWidth="1"/>
    <col min="514" max="514" width="26.7109375" style="152" customWidth="1"/>
    <col min="515" max="515" width="24" style="152" customWidth="1"/>
    <col min="516" max="516" width="17" style="152" customWidth="1"/>
    <col min="517" max="517" width="21.85546875" style="152" customWidth="1"/>
    <col min="518" max="518" width="20" style="152" customWidth="1"/>
    <col min="519" max="768" width="9.140625" style="152"/>
    <col min="769" max="769" width="33.28515625" style="152" customWidth="1"/>
    <col min="770" max="770" width="26.7109375" style="152" customWidth="1"/>
    <col min="771" max="771" width="24" style="152" customWidth="1"/>
    <col min="772" max="772" width="17" style="152" customWidth="1"/>
    <col min="773" max="773" width="21.85546875" style="152" customWidth="1"/>
    <col min="774" max="774" width="20" style="152" customWidth="1"/>
    <col min="775" max="1024" width="9.140625" style="152"/>
    <col min="1025" max="1025" width="33.28515625" style="152" customWidth="1"/>
    <col min="1026" max="1026" width="26.7109375" style="152" customWidth="1"/>
    <col min="1027" max="1027" width="24" style="152" customWidth="1"/>
    <col min="1028" max="1028" width="17" style="152" customWidth="1"/>
    <col min="1029" max="1029" width="21.85546875" style="152" customWidth="1"/>
    <col min="1030" max="1030" width="20" style="152" customWidth="1"/>
    <col min="1031" max="1280" width="9.140625" style="152"/>
    <col min="1281" max="1281" width="33.28515625" style="152" customWidth="1"/>
    <col min="1282" max="1282" width="26.7109375" style="152" customWidth="1"/>
    <col min="1283" max="1283" width="24" style="152" customWidth="1"/>
    <col min="1284" max="1284" width="17" style="152" customWidth="1"/>
    <col min="1285" max="1285" width="21.85546875" style="152" customWidth="1"/>
    <col min="1286" max="1286" width="20" style="152" customWidth="1"/>
    <col min="1287" max="1536" width="9.140625" style="152"/>
    <col min="1537" max="1537" width="33.28515625" style="152" customWidth="1"/>
    <col min="1538" max="1538" width="26.7109375" style="152" customWidth="1"/>
    <col min="1539" max="1539" width="24" style="152" customWidth="1"/>
    <col min="1540" max="1540" width="17" style="152" customWidth="1"/>
    <col min="1541" max="1541" width="21.85546875" style="152" customWidth="1"/>
    <col min="1542" max="1542" width="20" style="152" customWidth="1"/>
    <col min="1543" max="1792" width="9.140625" style="152"/>
    <col min="1793" max="1793" width="33.28515625" style="152" customWidth="1"/>
    <col min="1794" max="1794" width="26.7109375" style="152" customWidth="1"/>
    <col min="1795" max="1795" width="24" style="152" customWidth="1"/>
    <col min="1796" max="1796" width="17" style="152" customWidth="1"/>
    <col min="1797" max="1797" width="21.85546875" style="152" customWidth="1"/>
    <col min="1798" max="1798" width="20" style="152" customWidth="1"/>
    <col min="1799" max="2048" width="9.140625" style="152"/>
    <col min="2049" max="2049" width="33.28515625" style="152" customWidth="1"/>
    <col min="2050" max="2050" width="26.7109375" style="152" customWidth="1"/>
    <col min="2051" max="2051" width="24" style="152" customWidth="1"/>
    <col min="2052" max="2052" width="17" style="152" customWidth="1"/>
    <col min="2053" max="2053" width="21.85546875" style="152" customWidth="1"/>
    <col min="2054" max="2054" width="20" style="152" customWidth="1"/>
    <col min="2055" max="2304" width="9.140625" style="152"/>
    <col min="2305" max="2305" width="33.28515625" style="152" customWidth="1"/>
    <col min="2306" max="2306" width="26.7109375" style="152" customWidth="1"/>
    <col min="2307" max="2307" width="24" style="152" customWidth="1"/>
    <col min="2308" max="2308" width="17" style="152" customWidth="1"/>
    <col min="2309" max="2309" width="21.85546875" style="152" customWidth="1"/>
    <col min="2310" max="2310" width="20" style="152" customWidth="1"/>
    <col min="2311" max="2560" width="9.140625" style="152"/>
    <col min="2561" max="2561" width="33.28515625" style="152" customWidth="1"/>
    <col min="2562" max="2562" width="26.7109375" style="152" customWidth="1"/>
    <col min="2563" max="2563" width="24" style="152" customWidth="1"/>
    <col min="2564" max="2564" width="17" style="152" customWidth="1"/>
    <col min="2565" max="2565" width="21.85546875" style="152" customWidth="1"/>
    <col min="2566" max="2566" width="20" style="152" customWidth="1"/>
    <col min="2567" max="2816" width="9.140625" style="152"/>
    <col min="2817" max="2817" width="33.28515625" style="152" customWidth="1"/>
    <col min="2818" max="2818" width="26.7109375" style="152" customWidth="1"/>
    <col min="2819" max="2819" width="24" style="152" customWidth="1"/>
    <col min="2820" max="2820" width="17" style="152" customWidth="1"/>
    <col min="2821" max="2821" width="21.85546875" style="152" customWidth="1"/>
    <col min="2822" max="2822" width="20" style="152" customWidth="1"/>
    <col min="2823" max="3072" width="9.140625" style="152"/>
    <col min="3073" max="3073" width="33.28515625" style="152" customWidth="1"/>
    <col min="3074" max="3074" width="26.7109375" style="152" customWidth="1"/>
    <col min="3075" max="3075" width="24" style="152" customWidth="1"/>
    <col min="3076" max="3076" width="17" style="152" customWidth="1"/>
    <col min="3077" max="3077" width="21.85546875" style="152" customWidth="1"/>
    <col min="3078" max="3078" width="20" style="152" customWidth="1"/>
    <col min="3079" max="3328" width="9.140625" style="152"/>
    <col min="3329" max="3329" width="33.28515625" style="152" customWidth="1"/>
    <col min="3330" max="3330" width="26.7109375" style="152" customWidth="1"/>
    <col min="3331" max="3331" width="24" style="152" customWidth="1"/>
    <col min="3332" max="3332" width="17" style="152" customWidth="1"/>
    <col min="3333" max="3333" width="21.85546875" style="152" customWidth="1"/>
    <col min="3334" max="3334" width="20" style="152" customWidth="1"/>
    <col min="3335" max="3584" width="9.140625" style="152"/>
    <col min="3585" max="3585" width="33.28515625" style="152" customWidth="1"/>
    <col min="3586" max="3586" width="26.7109375" style="152" customWidth="1"/>
    <col min="3587" max="3587" width="24" style="152" customWidth="1"/>
    <col min="3588" max="3588" width="17" style="152" customWidth="1"/>
    <col min="3589" max="3589" width="21.85546875" style="152" customWidth="1"/>
    <col min="3590" max="3590" width="20" style="152" customWidth="1"/>
    <col min="3591" max="3840" width="9.140625" style="152"/>
    <col min="3841" max="3841" width="33.28515625" style="152" customWidth="1"/>
    <col min="3842" max="3842" width="26.7109375" style="152" customWidth="1"/>
    <col min="3843" max="3843" width="24" style="152" customWidth="1"/>
    <col min="3844" max="3844" width="17" style="152" customWidth="1"/>
    <col min="3845" max="3845" width="21.85546875" style="152" customWidth="1"/>
    <col min="3846" max="3846" width="20" style="152" customWidth="1"/>
    <col min="3847" max="4096" width="9.140625" style="152"/>
    <col min="4097" max="4097" width="33.28515625" style="152" customWidth="1"/>
    <col min="4098" max="4098" width="26.7109375" style="152" customWidth="1"/>
    <col min="4099" max="4099" width="24" style="152" customWidth="1"/>
    <col min="4100" max="4100" width="17" style="152" customWidth="1"/>
    <col min="4101" max="4101" width="21.85546875" style="152" customWidth="1"/>
    <col min="4102" max="4102" width="20" style="152" customWidth="1"/>
    <col min="4103" max="4352" width="9.140625" style="152"/>
    <col min="4353" max="4353" width="33.28515625" style="152" customWidth="1"/>
    <col min="4354" max="4354" width="26.7109375" style="152" customWidth="1"/>
    <col min="4355" max="4355" width="24" style="152" customWidth="1"/>
    <col min="4356" max="4356" width="17" style="152" customWidth="1"/>
    <col min="4357" max="4357" width="21.85546875" style="152" customWidth="1"/>
    <col min="4358" max="4358" width="20" style="152" customWidth="1"/>
    <col min="4359" max="4608" width="9.140625" style="152"/>
    <col min="4609" max="4609" width="33.28515625" style="152" customWidth="1"/>
    <col min="4610" max="4610" width="26.7109375" style="152" customWidth="1"/>
    <col min="4611" max="4611" width="24" style="152" customWidth="1"/>
    <col min="4612" max="4612" width="17" style="152" customWidth="1"/>
    <col min="4613" max="4613" width="21.85546875" style="152" customWidth="1"/>
    <col min="4614" max="4614" width="20" style="152" customWidth="1"/>
    <col min="4615" max="4864" width="9.140625" style="152"/>
    <col min="4865" max="4865" width="33.28515625" style="152" customWidth="1"/>
    <col min="4866" max="4866" width="26.7109375" style="152" customWidth="1"/>
    <col min="4867" max="4867" width="24" style="152" customWidth="1"/>
    <col min="4868" max="4868" width="17" style="152" customWidth="1"/>
    <col min="4869" max="4869" width="21.85546875" style="152" customWidth="1"/>
    <col min="4870" max="4870" width="20" style="152" customWidth="1"/>
    <col min="4871" max="5120" width="9.140625" style="152"/>
    <col min="5121" max="5121" width="33.28515625" style="152" customWidth="1"/>
    <col min="5122" max="5122" width="26.7109375" style="152" customWidth="1"/>
    <col min="5123" max="5123" width="24" style="152" customWidth="1"/>
    <col min="5124" max="5124" width="17" style="152" customWidth="1"/>
    <col min="5125" max="5125" width="21.85546875" style="152" customWidth="1"/>
    <col min="5126" max="5126" width="20" style="152" customWidth="1"/>
    <col min="5127" max="5376" width="9.140625" style="152"/>
    <col min="5377" max="5377" width="33.28515625" style="152" customWidth="1"/>
    <col min="5378" max="5378" width="26.7109375" style="152" customWidth="1"/>
    <col min="5379" max="5379" width="24" style="152" customWidth="1"/>
    <col min="5380" max="5380" width="17" style="152" customWidth="1"/>
    <col min="5381" max="5381" width="21.85546875" style="152" customWidth="1"/>
    <col min="5382" max="5382" width="20" style="152" customWidth="1"/>
    <col min="5383" max="5632" width="9.140625" style="152"/>
    <col min="5633" max="5633" width="33.28515625" style="152" customWidth="1"/>
    <col min="5634" max="5634" width="26.7109375" style="152" customWidth="1"/>
    <col min="5635" max="5635" width="24" style="152" customWidth="1"/>
    <col min="5636" max="5636" width="17" style="152" customWidth="1"/>
    <col min="5637" max="5637" width="21.85546875" style="152" customWidth="1"/>
    <col min="5638" max="5638" width="20" style="152" customWidth="1"/>
    <col min="5639" max="5888" width="9.140625" style="152"/>
    <col min="5889" max="5889" width="33.28515625" style="152" customWidth="1"/>
    <col min="5890" max="5890" width="26.7109375" style="152" customWidth="1"/>
    <col min="5891" max="5891" width="24" style="152" customWidth="1"/>
    <col min="5892" max="5892" width="17" style="152" customWidth="1"/>
    <col min="5893" max="5893" width="21.85546875" style="152" customWidth="1"/>
    <col min="5894" max="5894" width="20" style="152" customWidth="1"/>
    <col min="5895" max="6144" width="9.140625" style="152"/>
    <col min="6145" max="6145" width="33.28515625" style="152" customWidth="1"/>
    <col min="6146" max="6146" width="26.7109375" style="152" customWidth="1"/>
    <col min="6147" max="6147" width="24" style="152" customWidth="1"/>
    <col min="6148" max="6148" width="17" style="152" customWidth="1"/>
    <col min="6149" max="6149" width="21.85546875" style="152" customWidth="1"/>
    <col min="6150" max="6150" width="20" style="152" customWidth="1"/>
    <col min="6151" max="6400" width="9.140625" style="152"/>
    <col min="6401" max="6401" width="33.28515625" style="152" customWidth="1"/>
    <col min="6402" max="6402" width="26.7109375" style="152" customWidth="1"/>
    <col min="6403" max="6403" width="24" style="152" customWidth="1"/>
    <col min="6404" max="6404" width="17" style="152" customWidth="1"/>
    <col min="6405" max="6405" width="21.85546875" style="152" customWidth="1"/>
    <col min="6406" max="6406" width="20" style="152" customWidth="1"/>
    <col min="6407" max="6656" width="9.140625" style="152"/>
    <col min="6657" max="6657" width="33.28515625" style="152" customWidth="1"/>
    <col min="6658" max="6658" width="26.7109375" style="152" customWidth="1"/>
    <col min="6659" max="6659" width="24" style="152" customWidth="1"/>
    <col min="6660" max="6660" width="17" style="152" customWidth="1"/>
    <col min="6661" max="6661" width="21.85546875" style="152" customWidth="1"/>
    <col min="6662" max="6662" width="20" style="152" customWidth="1"/>
    <col min="6663" max="6912" width="9.140625" style="152"/>
    <col min="6913" max="6913" width="33.28515625" style="152" customWidth="1"/>
    <col min="6914" max="6914" width="26.7109375" style="152" customWidth="1"/>
    <col min="6915" max="6915" width="24" style="152" customWidth="1"/>
    <col min="6916" max="6916" width="17" style="152" customWidth="1"/>
    <col min="6917" max="6917" width="21.85546875" style="152" customWidth="1"/>
    <col min="6918" max="6918" width="20" style="152" customWidth="1"/>
    <col min="6919" max="7168" width="9.140625" style="152"/>
    <col min="7169" max="7169" width="33.28515625" style="152" customWidth="1"/>
    <col min="7170" max="7170" width="26.7109375" style="152" customWidth="1"/>
    <col min="7171" max="7171" width="24" style="152" customWidth="1"/>
    <col min="7172" max="7172" width="17" style="152" customWidth="1"/>
    <col min="7173" max="7173" width="21.85546875" style="152" customWidth="1"/>
    <col min="7174" max="7174" width="20" style="152" customWidth="1"/>
    <col min="7175" max="7424" width="9.140625" style="152"/>
    <col min="7425" max="7425" width="33.28515625" style="152" customWidth="1"/>
    <col min="7426" max="7426" width="26.7109375" style="152" customWidth="1"/>
    <col min="7427" max="7427" width="24" style="152" customWidth="1"/>
    <col min="7428" max="7428" width="17" style="152" customWidth="1"/>
    <col min="7429" max="7429" width="21.85546875" style="152" customWidth="1"/>
    <col min="7430" max="7430" width="20" style="152" customWidth="1"/>
    <col min="7431" max="7680" width="9.140625" style="152"/>
    <col min="7681" max="7681" width="33.28515625" style="152" customWidth="1"/>
    <col min="7682" max="7682" width="26.7109375" style="152" customWidth="1"/>
    <col min="7683" max="7683" width="24" style="152" customWidth="1"/>
    <col min="7684" max="7684" width="17" style="152" customWidth="1"/>
    <col min="7685" max="7685" width="21.85546875" style="152" customWidth="1"/>
    <col min="7686" max="7686" width="20" style="152" customWidth="1"/>
    <col min="7687" max="7936" width="9.140625" style="152"/>
    <col min="7937" max="7937" width="33.28515625" style="152" customWidth="1"/>
    <col min="7938" max="7938" width="26.7109375" style="152" customWidth="1"/>
    <col min="7939" max="7939" width="24" style="152" customWidth="1"/>
    <col min="7940" max="7940" width="17" style="152" customWidth="1"/>
    <col min="7941" max="7941" width="21.85546875" style="152" customWidth="1"/>
    <col min="7942" max="7942" width="20" style="152" customWidth="1"/>
    <col min="7943" max="8192" width="9.140625" style="152"/>
    <col min="8193" max="8193" width="33.28515625" style="152" customWidth="1"/>
    <col min="8194" max="8194" width="26.7109375" style="152" customWidth="1"/>
    <col min="8195" max="8195" width="24" style="152" customWidth="1"/>
    <col min="8196" max="8196" width="17" style="152" customWidth="1"/>
    <col min="8197" max="8197" width="21.85546875" style="152" customWidth="1"/>
    <col min="8198" max="8198" width="20" style="152" customWidth="1"/>
    <col min="8199" max="8448" width="9.140625" style="152"/>
    <col min="8449" max="8449" width="33.28515625" style="152" customWidth="1"/>
    <col min="8450" max="8450" width="26.7109375" style="152" customWidth="1"/>
    <col min="8451" max="8451" width="24" style="152" customWidth="1"/>
    <col min="8452" max="8452" width="17" style="152" customWidth="1"/>
    <col min="8453" max="8453" width="21.85546875" style="152" customWidth="1"/>
    <col min="8454" max="8454" width="20" style="152" customWidth="1"/>
    <col min="8455" max="8704" width="9.140625" style="152"/>
    <col min="8705" max="8705" width="33.28515625" style="152" customWidth="1"/>
    <col min="8706" max="8706" width="26.7109375" style="152" customWidth="1"/>
    <col min="8707" max="8707" width="24" style="152" customWidth="1"/>
    <col min="8708" max="8708" width="17" style="152" customWidth="1"/>
    <col min="8709" max="8709" width="21.85546875" style="152" customWidth="1"/>
    <col min="8710" max="8710" width="20" style="152" customWidth="1"/>
    <col min="8711" max="8960" width="9.140625" style="152"/>
    <col min="8961" max="8961" width="33.28515625" style="152" customWidth="1"/>
    <col min="8962" max="8962" width="26.7109375" style="152" customWidth="1"/>
    <col min="8963" max="8963" width="24" style="152" customWidth="1"/>
    <col min="8964" max="8964" width="17" style="152" customWidth="1"/>
    <col min="8965" max="8965" width="21.85546875" style="152" customWidth="1"/>
    <col min="8966" max="8966" width="20" style="152" customWidth="1"/>
    <col min="8967" max="9216" width="9.140625" style="152"/>
    <col min="9217" max="9217" width="33.28515625" style="152" customWidth="1"/>
    <col min="9218" max="9218" width="26.7109375" style="152" customWidth="1"/>
    <col min="9219" max="9219" width="24" style="152" customWidth="1"/>
    <col min="9220" max="9220" width="17" style="152" customWidth="1"/>
    <col min="9221" max="9221" width="21.85546875" style="152" customWidth="1"/>
    <col min="9222" max="9222" width="20" style="152" customWidth="1"/>
    <col min="9223" max="9472" width="9.140625" style="152"/>
    <col min="9473" max="9473" width="33.28515625" style="152" customWidth="1"/>
    <col min="9474" max="9474" width="26.7109375" style="152" customWidth="1"/>
    <col min="9475" max="9475" width="24" style="152" customWidth="1"/>
    <col min="9476" max="9476" width="17" style="152" customWidth="1"/>
    <col min="9477" max="9477" width="21.85546875" style="152" customWidth="1"/>
    <col min="9478" max="9478" width="20" style="152" customWidth="1"/>
    <col min="9479" max="9728" width="9.140625" style="152"/>
    <col min="9729" max="9729" width="33.28515625" style="152" customWidth="1"/>
    <col min="9730" max="9730" width="26.7109375" style="152" customWidth="1"/>
    <col min="9731" max="9731" width="24" style="152" customWidth="1"/>
    <col min="9732" max="9732" width="17" style="152" customWidth="1"/>
    <col min="9733" max="9733" width="21.85546875" style="152" customWidth="1"/>
    <col min="9734" max="9734" width="20" style="152" customWidth="1"/>
    <col min="9735" max="9984" width="9.140625" style="152"/>
    <col min="9985" max="9985" width="33.28515625" style="152" customWidth="1"/>
    <col min="9986" max="9986" width="26.7109375" style="152" customWidth="1"/>
    <col min="9987" max="9987" width="24" style="152" customWidth="1"/>
    <col min="9988" max="9988" width="17" style="152" customWidth="1"/>
    <col min="9989" max="9989" width="21.85546875" style="152" customWidth="1"/>
    <col min="9990" max="9990" width="20" style="152" customWidth="1"/>
    <col min="9991" max="10240" width="9.140625" style="152"/>
    <col min="10241" max="10241" width="33.28515625" style="152" customWidth="1"/>
    <col min="10242" max="10242" width="26.7109375" style="152" customWidth="1"/>
    <col min="10243" max="10243" width="24" style="152" customWidth="1"/>
    <col min="10244" max="10244" width="17" style="152" customWidth="1"/>
    <col min="10245" max="10245" width="21.85546875" style="152" customWidth="1"/>
    <col min="10246" max="10246" width="20" style="152" customWidth="1"/>
    <col min="10247" max="10496" width="9.140625" style="152"/>
    <col min="10497" max="10497" width="33.28515625" style="152" customWidth="1"/>
    <col min="10498" max="10498" width="26.7109375" style="152" customWidth="1"/>
    <col min="10499" max="10499" width="24" style="152" customWidth="1"/>
    <col min="10500" max="10500" width="17" style="152" customWidth="1"/>
    <col min="10501" max="10501" width="21.85546875" style="152" customWidth="1"/>
    <col min="10502" max="10502" width="20" style="152" customWidth="1"/>
    <col min="10503" max="10752" width="9.140625" style="152"/>
    <col min="10753" max="10753" width="33.28515625" style="152" customWidth="1"/>
    <col min="10754" max="10754" width="26.7109375" style="152" customWidth="1"/>
    <col min="10755" max="10755" width="24" style="152" customWidth="1"/>
    <col min="10756" max="10756" width="17" style="152" customWidth="1"/>
    <col min="10757" max="10757" width="21.85546875" style="152" customWidth="1"/>
    <col min="10758" max="10758" width="20" style="152" customWidth="1"/>
    <col min="10759" max="11008" width="9.140625" style="152"/>
    <col min="11009" max="11009" width="33.28515625" style="152" customWidth="1"/>
    <col min="11010" max="11010" width="26.7109375" style="152" customWidth="1"/>
    <col min="11011" max="11011" width="24" style="152" customWidth="1"/>
    <col min="11012" max="11012" width="17" style="152" customWidth="1"/>
    <col min="11013" max="11013" width="21.85546875" style="152" customWidth="1"/>
    <col min="11014" max="11014" width="20" style="152" customWidth="1"/>
    <col min="11015" max="11264" width="9.140625" style="152"/>
    <col min="11265" max="11265" width="33.28515625" style="152" customWidth="1"/>
    <col min="11266" max="11266" width="26.7109375" style="152" customWidth="1"/>
    <col min="11267" max="11267" width="24" style="152" customWidth="1"/>
    <col min="11268" max="11268" width="17" style="152" customWidth="1"/>
    <col min="11269" max="11269" width="21.85546875" style="152" customWidth="1"/>
    <col min="11270" max="11270" width="20" style="152" customWidth="1"/>
    <col min="11271" max="11520" width="9.140625" style="152"/>
    <col min="11521" max="11521" width="33.28515625" style="152" customWidth="1"/>
    <col min="11522" max="11522" width="26.7109375" style="152" customWidth="1"/>
    <col min="11523" max="11523" width="24" style="152" customWidth="1"/>
    <col min="11524" max="11524" width="17" style="152" customWidth="1"/>
    <col min="11525" max="11525" width="21.85546875" style="152" customWidth="1"/>
    <col min="11526" max="11526" width="20" style="152" customWidth="1"/>
    <col min="11527" max="11776" width="9.140625" style="152"/>
    <col min="11777" max="11777" width="33.28515625" style="152" customWidth="1"/>
    <col min="11778" max="11778" width="26.7109375" style="152" customWidth="1"/>
    <col min="11779" max="11779" width="24" style="152" customWidth="1"/>
    <col min="11780" max="11780" width="17" style="152" customWidth="1"/>
    <col min="11781" max="11781" width="21.85546875" style="152" customWidth="1"/>
    <col min="11782" max="11782" width="20" style="152" customWidth="1"/>
    <col min="11783" max="12032" width="9.140625" style="152"/>
    <col min="12033" max="12033" width="33.28515625" style="152" customWidth="1"/>
    <col min="12034" max="12034" width="26.7109375" style="152" customWidth="1"/>
    <col min="12035" max="12035" width="24" style="152" customWidth="1"/>
    <col min="12036" max="12036" width="17" style="152" customWidth="1"/>
    <col min="12037" max="12037" width="21.85546875" style="152" customWidth="1"/>
    <col min="12038" max="12038" width="20" style="152" customWidth="1"/>
    <col min="12039" max="12288" width="9.140625" style="152"/>
    <col min="12289" max="12289" width="33.28515625" style="152" customWidth="1"/>
    <col min="12290" max="12290" width="26.7109375" style="152" customWidth="1"/>
    <col min="12291" max="12291" width="24" style="152" customWidth="1"/>
    <col min="12292" max="12292" width="17" style="152" customWidth="1"/>
    <col min="12293" max="12293" width="21.85546875" style="152" customWidth="1"/>
    <col min="12294" max="12294" width="20" style="152" customWidth="1"/>
    <col min="12295" max="12544" width="9.140625" style="152"/>
    <col min="12545" max="12545" width="33.28515625" style="152" customWidth="1"/>
    <col min="12546" max="12546" width="26.7109375" style="152" customWidth="1"/>
    <col min="12547" max="12547" width="24" style="152" customWidth="1"/>
    <col min="12548" max="12548" width="17" style="152" customWidth="1"/>
    <col min="12549" max="12549" width="21.85546875" style="152" customWidth="1"/>
    <col min="12550" max="12550" width="20" style="152" customWidth="1"/>
    <col min="12551" max="12800" width="9.140625" style="152"/>
    <col min="12801" max="12801" width="33.28515625" style="152" customWidth="1"/>
    <col min="12802" max="12802" width="26.7109375" style="152" customWidth="1"/>
    <col min="12803" max="12803" width="24" style="152" customWidth="1"/>
    <col min="12804" max="12804" width="17" style="152" customWidth="1"/>
    <col min="12805" max="12805" width="21.85546875" style="152" customWidth="1"/>
    <col min="12806" max="12806" width="20" style="152" customWidth="1"/>
    <col min="12807" max="13056" width="9.140625" style="152"/>
    <col min="13057" max="13057" width="33.28515625" style="152" customWidth="1"/>
    <col min="13058" max="13058" width="26.7109375" style="152" customWidth="1"/>
    <col min="13059" max="13059" width="24" style="152" customWidth="1"/>
    <col min="13060" max="13060" width="17" style="152" customWidth="1"/>
    <col min="13061" max="13061" width="21.85546875" style="152" customWidth="1"/>
    <col min="13062" max="13062" width="20" style="152" customWidth="1"/>
    <col min="13063" max="13312" width="9.140625" style="152"/>
    <col min="13313" max="13313" width="33.28515625" style="152" customWidth="1"/>
    <col min="13314" max="13314" width="26.7109375" style="152" customWidth="1"/>
    <col min="13315" max="13315" width="24" style="152" customWidth="1"/>
    <col min="13316" max="13316" width="17" style="152" customWidth="1"/>
    <col min="13317" max="13317" width="21.85546875" style="152" customWidth="1"/>
    <col min="13318" max="13318" width="20" style="152" customWidth="1"/>
    <col min="13319" max="13568" width="9.140625" style="152"/>
    <col min="13569" max="13569" width="33.28515625" style="152" customWidth="1"/>
    <col min="13570" max="13570" width="26.7109375" style="152" customWidth="1"/>
    <col min="13571" max="13571" width="24" style="152" customWidth="1"/>
    <col min="13572" max="13572" width="17" style="152" customWidth="1"/>
    <col min="13573" max="13573" width="21.85546875" style="152" customWidth="1"/>
    <col min="13574" max="13574" width="20" style="152" customWidth="1"/>
    <col min="13575" max="13824" width="9.140625" style="152"/>
    <col min="13825" max="13825" width="33.28515625" style="152" customWidth="1"/>
    <col min="13826" max="13826" width="26.7109375" style="152" customWidth="1"/>
    <col min="13827" max="13827" width="24" style="152" customWidth="1"/>
    <col min="13828" max="13828" width="17" style="152" customWidth="1"/>
    <col min="13829" max="13829" width="21.85546875" style="152" customWidth="1"/>
    <col min="13830" max="13830" width="20" style="152" customWidth="1"/>
    <col min="13831" max="14080" width="9.140625" style="152"/>
    <col min="14081" max="14081" width="33.28515625" style="152" customWidth="1"/>
    <col min="14082" max="14082" width="26.7109375" style="152" customWidth="1"/>
    <col min="14083" max="14083" width="24" style="152" customWidth="1"/>
    <col min="14084" max="14084" width="17" style="152" customWidth="1"/>
    <col min="14085" max="14085" width="21.85546875" style="152" customWidth="1"/>
    <col min="14086" max="14086" width="20" style="152" customWidth="1"/>
    <col min="14087" max="14336" width="9.140625" style="152"/>
    <col min="14337" max="14337" width="33.28515625" style="152" customWidth="1"/>
    <col min="14338" max="14338" width="26.7109375" style="152" customWidth="1"/>
    <col min="14339" max="14339" width="24" style="152" customWidth="1"/>
    <col min="14340" max="14340" width="17" style="152" customWidth="1"/>
    <col min="14341" max="14341" width="21.85546875" style="152" customWidth="1"/>
    <col min="14342" max="14342" width="20" style="152" customWidth="1"/>
    <col min="14343" max="14592" width="9.140625" style="152"/>
    <col min="14593" max="14593" width="33.28515625" style="152" customWidth="1"/>
    <col min="14594" max="14594" width="26.7109375" style="152" customWidth="1"/>
    <col min="14595" max="14595" width="24" style="152" customWidth="1"/>
    <col min="14596" max="14596" width="17" style="152" customWidth="1"/>
    <col min="14597" max="14597" width="21.85546875" style="152" customWidth="1"/>
    <col min="14598" max="14598" width="20" style="152" customWidth="1"/>
    <col min="14599" max="14848" width="9.140625" style="152"/>
    <col min="14849" max="14849" width="33.28515625" style="152" customWidth="1"/>
    <col min="14850" max="14850" width="26.7109375" style="152" customWidth="1"/>
    <col min="14851" max="14851" width="24" style="152" customWidth="1"/>
    <col min="14852" max="14852" width="17" style="152" customWidth="1"/>
    <col min="14853" max="14853" width="21.85546875" style="152" customWidth="1"/>
    <col min="14854" max="14854" width="20" style="152" customWidth="1"/>
    <col min="14855" max="15104" width="9.140625" style="152"/>
    <col min="15105" max="15105" width="33.28515625" style="152" customWidth="1"/>
    <col min="15106" max="15106" width="26.7109375" style="152" customWidth="1"/>
    <col min="15107" max="15107" width="24" style="152" customWidth="1"/>
    <col min="15108" max="15108" width="17" style="152" customWidth="1"/>
    <col min="15109" max="15109" width="21.85546875" style="152" customWidth="1"/>
    <col min="15110" max="15110" width="20" style="152" customWidth="1"/>
    <col min="15111" max="15360" width="9.140625" style="152"/>
    <col min="15361" max="15361" width="33.28515625" style="152" customWidth="1"/>
    <col min="15362" max="15362" width="26.7109375" style="152" customWidth="1"/>
    <col min="15363" max="15363" width="24" style="152" customWidth="1"/>
    <col min="15364" max="15364" width="17" style="152" customWidth="1"/>
    <col min="15365" max="15365" width="21.85546875" style="152" customWidth="1"/>
    <col min="15366" max="15366" width="20" style="152" customWidth="1"/>
    <col min="15367" max="15616" width="9.140625" style="152"/>
    <col min="15617" max="15617" width="33.28515625" style="152" customWidth="1"/>
    <col min="15618" max="15618" width="26.7109375" style="152" customWidth="1"/>
    <col min="15619" max="15619" width="24" style="152" customWidth="1"/>
    <col min="15620" max="15620" width="17" style="152" customWidth="1"/>
    <col min="15621" max="15621" width="21.85546875" style="152" customWidth="1"/>
    <col min="15622" max="15622" width="20" style="152" customWidth="1"/>
    <col min="15623" max="15872" width="9.140625" style="152"/>
    <col min="15873" max="15873" width="33.28515625" style="152" customWidth="1"/>
    <col min="15874" max="15874" width="26.7109375" style="152" customWidth="1"/>
    <col min="15875" max="15875" width="24" style="152" customWidth="1"/>
    <col min="15876" max="15876" width="17" style="152" customWidth="1"/>
    <col min="15877" max="15877" width="21.85546875" style="152" customWidth="1"/>
    <col min="15878" max="15878" width="20" style="152" customWidth="1"/>
    <col min="15879" max="16128" width="9.140625" style="152"/>
    <col min="16129" max="16129" width="33.28515625" style="152" customWidth="1"/>
    <col min="16130" max="16130" width="26.7109375" style="152" customWidth="1"/>
    <col min="16131" max="16131" width="24" style="152" customWidth="1"/>
    <col min="16132" max="16132" width="17" style="152" customWidth="1"/>
    <col min="16133" max="16133" width="21.85546875" style="152" customWidth="1"/>
    <col min="16134" max="16134" width="20" style="152" customWidth="1"/>
    <col min="16135" max="16384" width="9.140625" style="152"/>
  </cols>
  <sheetData>
    <row r="1" spans="1:6" ht="16.5" customHeight="1" thickBot="1">
      <c r="A1" s="1" t="s">
        <v>0</v>
      </c>
      <c r="B1" s="1"/>
      <c r="C1" s="1"/>
      <c r="F1" s="474" t="s">
        <v>1</v>
      </c>
    </row>
    <row r="2" spans="1:6" ht="24.75" customHeight="1" thickTop="1">
      <c r="A2" s="6250" t="s">
        <v>2446</v>
      </c>
      <c r="B2" s="6251"/>
      <c r="C2" s="6251"/>
      <c r="D2" s="6251"/>
      <c r="E2" s="6251"/>
      <c r="F2" s="6252"/>
    </row>
    <row r="3" spans="1:6" ht="29.25" customHeight="1">
      <c r="A3" s="6452" t="s">
        <v>2434</v>
      </c>
      <c r="B3" s="6453"/>
      <c r="C3" s="6453"/>
      <c r="D3" s="6453"/>
      <c r="E3" s="6453"/>
      <c r="F3" s="6454"/>
    </row>
    <row r="4" spans="1:6" ht="24" customHeight="1" thickBot="1">
      <c r="A4" s="6285"/>
      <c r="B4" s="6286"/>
      <c r="C4" s="6286"/>
      <c r="D4" s="6286"/>
      <c r="E4" s="6286"/>
      <c r="F4" s="6287"/>
    </row>
    <row r="5" spans="1:6" ht="30" customHeight="1" thickBot="1">
      <c r="A5" s="2221"/>
      <c r="B5" s="2568">
        <v>2009</v>
      </c>
      <c r="C5" s="754">
        <v>2010</v>
      </c>
      <c r="D5" s="754">
        <v>2011</v>
      </c>
      <c r="E5" s="674">
        <v>2012</v>
      </c>
      <c r="F5" s="755">
        <v>2013</v>
      </c>
    </row>
    <row r="6" spans="1:6" ht="30" customHeight="1">
      <c r="A6" s="2663" t="s">
        <v>1492</v>
      </c>
      <c r="B6" s="2641">
        <v>819</v>
      </c>
      <c r="C6" s="2665">
        <v>2819</v>
      </c>
      <c r="D6" s="2641" t="s">
        <v>9</v>
      </c>
      <c r="E6" s="2641">
        <v>3600</v>
      </c>
      <c r="F6" s="2666">
        <v>5972</v>
      </c>
    </row>
    <row r="7" spans="1:6" ht="30" customHeight="1">
      <c r="A7" s="2223" t="s">
        <v>330</v>
      </c>
      <c r="B7" s="2647">
        <v>1266</v>
      </c>
      <c r="C7" s="2645">
        <v>3653</v>
      </c>
      <c r="D7" s="2647" t="s">
        <v>9</v>
      </c>
      <c r="E7" s="2647">
        <v>2035</v>
      </c>
      <c r="F7" s="2667">
        <v>7439</v>
      </c>
    </row>
    <row r="8" spans="1:6" ht="30" customHeight="1" thickBot="1">
      <c r="A8" s="2664" t="s">
        <v>2</v>
      </c>
      <c r="B8" s="2652">
        <v>2085</v>
      </c>
      <c r="C8" s="2653">
        <v>6472</v>
      </c>
      <c r="D8" s="2652" t="s">
        <v>9</v>
      </c>
      <c r="E8" s="2652">
        <v>5635</v>
      </c>
      <c r="F8" s="2668">
        <v>13411</v>
      </c>
    </row>
    <row r="9" spans="1:6" ht="15" customHeight="1" thickTop="1">
      <c r="A9" s="2213"/>
      <c r="B9" s="2638"/>
      <c r="C9" s="2657"/>
      <c r="D9" s="2638"/>
    </row>
    <row r="10" spans="1:6" ht="20.100000000000001" customHeight="1">
      <c r="A10" s="6628" t="s">
        <v>2435</v>
      </c>
      <c r="B10" s="6628"/>
      <c r="C10" s="6628"/>
      <c r="D10" s="6628"/>
      <c r="E10" s="6628"/>
      <c r="F10" s="6628"/>
    </row>
    <row r="11" spans="1:6" ht="20.100000000000001" customHeight="1">
      <c r="A11" s="2220" t="s">
        <v>2510</v>
      </c>
      <c r="B11" s="2220"/>
      <c r="C11" s="2220"/>
      <c r="D11" s="2220"/>
      <c r="E11" s="2220"/>
      <c r="F11" s="2220"/>
    </row>
    <row r="12" spans="1:6" ht="20.100000000000001" customHeight="1">
      <c r="A12" s="6248" t="s">
        <v>2447</v>
      </c>
      <c r="B12" s="6248"/>
      <c r="C12" s="6248"/>
      <c r="D12" s="6248"/>
    </row>
    <row r="13" spans="1:6" ht="20.100000000000001" customHeight="1">
      <c r="A13" s="2208" t="s">
        <v>2512</v>
      </c>
      <c r="B13" s="2208"/>
      <c r="C13" s="2208"/>
      <c r="D13" s="2208"/>
    </row>
  </sheetData>
  <mergeCells count="4">
    <mergeCell ref="A2:F2"/>
    <mergeCell ref="A3:F4"/>
    <mergeCell ref="A10:F10"/>
    <mergeCell ref="A12:D12"/>
  </mergeCells>
  <hyperlinks>
    <hyperlink ref="A1" r:id="rId1"/>
  </hyperlinks>
  <pageMargins left="0.74803149606299213" right="0.74803149606299213" top="0.98425196850393704" bottom="0.98425196850393704" header="0.51181102362204722" footer="0.51181102362204722"/>
  <pageSetup paperSize="9" scale="97" fitToHeight="0" orientation="landscape" r:id="rId2"/>
  <headerFooter alignWithMargins="0">
    <oddFooter>&amp;R159</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
  <sheetViews>
    <sheetView view="pageBreakPreview" zoomScale="60" zoomScaleNormal="85" workbookViewId="0">
      <selection activeCell="H15" sqref="H15"/>
    </sheetView>
  </sheetViews>
  <sheetFormatPr defaultRowHeight="12.75"/>
  <cols>
    <col min="1" max="1" width="15.5703125" style="32" customWidth="1"/>
    <col min="2" max="14" width="15.7109375" style="32" customWidth="1"/>
    <col min="15" max="16384" width="9.140625" style="32"/>
  </cols>
  <sheetData>
    <row r="1" spans="1:14" ht="60.75" customHeight="1" thickBot="1">
      <c r="A1" s="7154" t="s">
        <v>2461</v>
      </c>
      <c r="B1" s="7155"/>
      <c r="C1" s="7155"/>
      <c r="D1" s="7155"/>
      <c r="E1" s="7155"/>
      <c r="F1" s="7155"/>
      <c r="G1" s="7155"/>
      <c r="H1" s="7155"/>
      <c r="I1" s="7155"/>
      <c r="J1" s="7155"/>
      <c r="K1" s="7155"/>
      <c r="L1" s="7155"/>
      <c r="M1" s="7155"/>
      <c r="N1" s="7156"/>
    </row>
    <row r="2" spans="1:14" s="5768" customFormat="1" ht="30" customHeight="1">
      <c r="A2" s="5781" t="s">
        <v>5152</v>
      </c>
      <c r="B2" s="7157" t="s">
        <v>2448</v>
      </c>
      <c r="C2" s="7158"/>
      <c r="D2" s="7158"/>
      <c r="E2" s="7158"/>
      <c r="F2" s="7158"/>
      <c r="G2" s="7158"/>
      <c r="H2" s="7158"/>
      <c r="I2" s="7158"/>
      <c r="J2" s="7158"/>
      <c r="K2" s="7158"/>
      <c r="L2" s="7158"/>
      <c r="M2" s="7158"/>
      <c r="N2" s="7159"/>
    </row>
    <row r="3" spans="1:14" s="5768" customFormat="1" ht="30" customHeight="1">
      <c r="A3" s="5782" t="s">
        <v>5153</v>
      </c>
      <c r="B3" s="7160" t="s">
        <v>2449</v>
      </c>
      <c r="C3" s="7161"/>
      <c r="D3" s="7161"/>
      <c r="E3" s="7161"/>
      <c r="F3" s="7161"/>
      <c r="G3" s="7161"/>
      <c r="H3" s="7161"/>
      <c r="I3" s="7161"/>
      <c r="J3" s="7161"/>
      <c r="K3" s="7161"/>
      <c r="L3" s="7161"/>
      <c r="M3" s="7161"/>
      <c r="N3" s="7162"/>
    </row>
    <row r="4" spans="1:14" s="5768" customFormat="1" ht="30" customHeight="1">
      <c r="A4" s="5782" t="s">
        <v>5154</v>
      </c>
      <c r="B4" s="7160" t="s">
        <v>2450</v>
      </c>
      <c r="C4" s="7161"/>
      <c r="D4" s="7161"/>
      <c r="E4" s="7161"/>
      <c r="F4" s="7161"/>
      <c r="G4" s="7161"/>
      <c r="H4" s="7161"/>
      <c r="I4" s="7161"/>
      <c r="J4" s="7161"/>
      <c r="K4" s="7161"/>
      <c r="L4" s="7161"/>
      <c r="M4" s="7161"/>
      <c r="N4" s="7162"/>
    </row>
    <row r="5" spans="1:14" s="5768" customFormat="1" ht="30" customHeight="1">
      <c r="A5" s="5782" t="s">
        <v>5155</v>
      </c>
      <c r="B5" s="7167" t="s">
        <v>2451</v>
      </c>
      <c r="C5" s="7167"/>
      <c r="D5" s="7167"/>
      <c r="E5" s="7167"/>
      <c r="F5" s="7167"/>
      <c r="G5" s="7167"/>
      <c r="H5" s="7167"/>
      <c r="I5" s="7167"/>
      <c r="J5" s="7167"/>
      <c r="K5" s="7167"/>
      <c r="L5" s="7167"/>
      <c r="M5" s="7167"/>
      <c r="N5" s="7168"/>
    </row>
    <row r="6" spans="1:14" s="5768" customFormat="1" ht="30" customHeight="1">
      <c r="A6" s="5782" t="s">
        <v>5156</v>
      </c>
      <c r="B6" s="7163" t="s">
        <v>2452</v>
      </c>
      <c r="C6" s="7163"/>
      <c r="D6" s="7163"/>
      <c r="E6" s="7163"/>
      <c r="F6" s="7163"/>
      <c r="G6" s="7163"/>
      <c r="H6" s="7163"/>
      <c r="I6" s="7163"/>
      <c r="J6" s="7163"/>
      <c r="K6" s="7163"/>
      <c r="L6" s="7163"/>
      <c r="M6" s="7163"/>
      <c r="N6" s="7164"/>
    </row>
    <row r="7" spans="1:14" s="5768" customFormat="1" ht="30" customHeight="1">
      <c r="A7" s="5782" t="s">
        <v>5157</v>
      </c>
      <c r="B7" s="7163" t="s">
        <v>2453</v>
      </c>
      <c r="C7" s="7163"/>
      <c r="D7" s="7163"/>
      <c r="E7" s="7163"/>
      <c r="F7" s="7163"/>
      <c r="G7" s="7163"/>
      <c r="H7" s="7163"/>
      <c r="I7" s="7163"/>
      <c r="J7" s="7163"/>
      <c r="K7" s="7163"/>
      <c r="L7" s="7163"/>
      <c r="M7" s="7163"/>
      <c r="N7" s="7164"/>
    </row>
    <row r="8" spans="1:14" s="5768" customFormat="1" ht="30" customHeight="1">
      <c r="A8" s="5782" t="s">
        <v>5158</v>
      </c>
      <c r="B8" s="7163" t="s">
        <v>2454</v>
      </c>
      <c r="C8" s="7163"/>
      <c r="D8" s="7163"/>
      <c r="E8" s="7163"/>
      <c r="F8" s="7163"/>
      <c r="G8" s="7163"/>
      <c r="H8" s="7163"/>
      <c r="I8" s="7163"/>
      <c r="J8" s="7163"/>
      <c r="K8" s="7163"/>
      <c r="L8" s="7163"/>
      <c r="M8" s="7163"/>
      <c r="N8" s="7164"/>
    </row>
    <row r="9" spans="1:14" s="5768" customFormat="1" ht="30" customHeight="1">
      <c r="A9" s="5782" t="s">
        <v>5159</v>
      </c>
      <c r="B9" s="7163" t="s">
        <v>2455</v>
      </c>
      <c r="C9" s="7163"/>
      <c r="D9" s="7163"/>
      <c r="E9" s="7163"/>
      <c r="F9" s="7163"/>
      <c r="G9" s="7163"/>
      <c r="H9" s="7163"/>
      <c r="I9" s="7163"/>
      <c r="J9" s="7163"/>
      <c r="K9" s="7163"/>
      <c r="L9" s="7163"/>
      <c r="M9" s="7163"/>
      <c r="N9" s="7164"/>
    </row>
    <row r="10" spans="1:14" s="5768" customFormat="1" ht="30" customHeight="1">
      <c r="A10" s="5782" t="s">
        <v>5160</v>
      </c>
      <c r="B10" s="7163" t="s">
        <v>2456</v>
      </c>
      <c r="C10" s="7163"/>
      <c r="D10" s="7163"/>
      <c r="E10" s="7163"/>
      <c r="F10" s="7163"/>
      <c r="G10" s="7163"/>
      <c r="H10" s="7163"/>
      <c r="I10" s="7163"/>
      <c r="J10" s="7163"/>
      <c r="K10" s="7163"/>
      <c r="L10" s="7163"/>
      <c r="M10" s="7163"/>
      <c r="N10" s="7164"/>
    </row>
    <row r="11" spans="1:14" s="5768" customFormat="1" ht="30" customHeight="1">
      <c r="A11" s="5782" t="s">
        <v>5161</v>
      </c>
      <c r="B11" s="7165" t="s">
        <v>5151</v>
      </c>
      <c r="C11" s="7165"/>
      <c r="D11" s="7165"/>
      <c r="E11" s="7165"/>
      <c r="F11" s="7165"/>
      <c r="G11" s="7165"/>
      <c r="H11" s="7165"/>
      <c r="I11" s="7165"/>
      <c r="J11" s="7165"/>
      <c r="K11" s="7165"/>
      <c r="L11" s="7165"/>
      <c r="M11" s="7165"/>
      <c r="N11" s="7166"/>
    </row>
    <row r="12" spans="1:14" s="5768" customFormat="1" ht="30" customHeight="1">
      <c r="A12" s="5782" t="s">
        <v>5162</v>
      </c>
      <c r="B12" s="7163" t="s">
        <v>2457</v>
      </c>
      <c r="C12" s="7163"/>
      <c r="D12" s="7163"/>
      <c r="E12" s="7163"/>
      <c r="F12" s="7163"/>
      <c r="G12" s="7163"/>
      <c r="H12" s="7163"/>
      <c r="I12" s="7163"/>
      <c r="J12" s="7163"/>
      <c r="K12" s="7163"/>
      <c r="L12" s="7163"/>
      <c r="M12" s="7163"/>
      <c r="N12" s="7164"/>
    </row>
    <row r="13" spans="1:14" s="5768" customFormat="1" ht="30" customHeight="1">
      <c r="A13" s="5782" t="s">
        <v>5163</v>
      </c>
      <c r="B13" s="7167" t="s">
        <v>2458</v>
      </c>
      <c r="C13" s="7167"/>
      <c r="D13" s="7167"/>
      <c r="E13" s="7167"/>
      <c r="F13" s="7167"/>
      <c r="G13" s="7167"/>
      <c r="H13" s="7167"/>
      <c r="I13" s="7167"/>
      <c r="J13" s="7167"/>
      <c r="K13" s="7167"/>
      <c r="L13" s="7167"/>
      <c r="M13" s="7167"/>
      <c r="N13" s="7168"/>
    </row>
    <row r="14" spans="1:14" s="5768" customFormat="1" ht="33" customHeight="1">
      <c r="A14" s="5782" t="s">
        <v>5164</v>
      </c>
      <c r="B14" s="7167" t="s">
        <v>2459</v>
      </c>
      <c r="C14" s="7167"/>
      <c r="D14" s="7167"/>
      <c r="E14" s="7167"/>
      <c r="F14" s="7167"/>
      <c r="G14" s="7167"/>
      <c r="H14" s="7167"/>
      <c r="I14" s="7167"/>
      <c r="J14" s="7167"/>
      <c r="K14" s="7167"/>
      <c r="L14" s="7167"/>
      <c r="M14" s="7167"/>
      <c r="N14" s="7168"/>
    </row>
    <row r="15" spans="1:14" s="5768" customFormat="1" ht="30" customHeight="1" thickBot="1">
      <c r="A15" s="5780" t="s">
        <v>5165</v>
      </c>
      <c r="B15" s="7169" t="s">
        <v>2460</v>
      </c>
      <c r="C15" s="7169"/>
      <c r="D15" s="7169"/>
      <c r="E15" s="7169"/>
      <c r="F15" s="7169"/>
      <c r="G15" s="7169"/>
      <c r="H15" s="7169"/>
      <c r="I15" s="7169"/>
      <c r="J15" s="7169"/>
      <c r="K15" s="7169"/>
      <c r="L15" s="7169"/>
      <c r="M15" s="7169"/>
      <c r="N15" s="7170"/>
    </row>
    <row r="16" spans="1:14" ht="18.95" customHeight="1"/>
  </sheetData>
  <mergeCells count="15">
    <mergeCell ref="B12:N12"/>
    <mergeCell ref="B13:N13"/>
    <mergeCell ref="B14:N14"/>
    <mergeCell ref="B15:N15"/>
    <mergeCell ref="B4:N4"/>
    <mergeCell ref="B5:N5"/>
    <mergeCell ref="B6:N6"/>
    <mergeCell ref="B7:N7"/>
    <mergeCell ref="B8:N8"/>
    <mergeCell ref="B9:N9"/>
    <mergeCell ref="A1:N1"/>
    <mergeCell ref="B2:N2"/>
    <mergeCell ref="B3:N3"/>
    <mergeCell ref="B10:N10"/>
    <mergeCell ref="B11:N11"/>
  </mergeCells>
  <hyperlinks>
    <hyperlink ref="B6" location="'TABLO 5'!A1" display="2022 SAYILI KANUNA GÖRE AYLIK ALANLARIN AYLARA GÖRE DAĞILIMI  (2008-2009 YILI)"/>
    <hyperlink ref="B2:M2" location="'TABLO 1'!A1" display="KAYSERİ İLİ HİZMET AKDİ İLE ÇALIŞAN AKTİF VE PASİF SİGORTALILARIN AYLARA GÖRE DAĞILIMI (2008-2013)"/>
    <hyperlink ref="B3:M3" location="'TABLO 2'!A1" display="KAYSERİ İLİ BAĞIMSIZ ÇALIŞAN SİGORTALILARIN AYLARA GÖRE DAĞILIMI (1479 SAYILI KANUNA GÖRE) (2008-2013)"/>
    <hyperlink ref="B4:M4" location="'TABLO 3'!A1" display="KAYSERİ İLİ BAĞIMSIZ ÇALIŞAN SİGORTALILARIN AYLARA GÖRE DAĞILIMI (2926 SAYILI KANUNA GÖRE) (2008-2013)"/>
    <hyperlink ref="B5:M5" location="'TABLO 4'!A1" display="KAYSERİ İLİ KAMU ÇALIŞANI (4/c) AKTİF İŞTİRAKÇİLERİN VE EMEKLİLERİN AYLARA GÖRE DAĞILIMI (2008-2013)"/>
    <hyperlink ref="B7:M7" location="'TABLO 6'!A1" display="KAYSERİ İLİ İŞYERİ SAYILARI VE ZORUNLU SİGORTALI SAYILARININ AYLARA GÖRE DAĞILIMI (2008-2013)"/>
    <hyperlink ref="B8:M8" location="'TABLO 7'!A1" display="KAYSERİ İLİ BÜYÜKLÜKLÜKLERİNE GÖRE İŞYERİ SAYILARININ AYLARA GÖRE DAĞILIMI (2008-2013)"/>
    <hyperlink ref="B9:M9" location="'TABLO 8'!A1" display="KAYSERİ İLİ İŞYERİ BÜYÜKLÜKLÜĞÜNE GÖRE ZORUNLU SİGORTALI SAYILARININ AYLARA GÖRE DAĞILIMI (2008-2013)"/>
    <hyperlink ref="B10:M10" location="'TABLO 9'!A1" display="YILLAR İTİBARİYLE AYLIK BİLDİRGESİ ALINAN İŞYERLERİNİN İLLERE GÖRE SAYILARI (1999-2013)"/>
    <hyperlink ref="B12:M12" location="'TABLO 11'!A1" display="YILLAR İTİBARİYLE AYLIK VE GELİR ALANLARIN AYLIK TÜRÜNE GÖRE DAĞILIMI (2004-2012)"/>
    <hyperlink ref="B13:M13" location="'TABLO 12'!A1" display="YILLAR İTİBARİYLE İŞLEMİ TAMAMLANAN İŞ KAZALARI, MESLEK HASTALIKLARI, SÜREKLİ İŞ GÖREMEZLİK VE ÖLÜM (2004-2012)"/>
    <hyperlink ref="B14:M14" location="'TABLO 13'!A1" display="YILLAR İTİBARİYLE İŞLEMİ TAMAMLANAN İŞ KAZALARI VE MESLEK HASTALIKLARI VAK'ALARI SONUCU TOPLAM GEÇİCİ İŞ GÖREMEZLİK SÜRELERİ İLE HASTANEDE GEÇEN GÜNLERİN CİNSİYETE GÖRE DAĞILIMI(2004-2012)"/>
    <hyperlink ref="B15:M15" location="'TABLO 14'!A1" display="YILLAR İTİBARİYLE GEÇİCİ İŞGÖREMEZLİĞE NEDEN OLAN HASTALIK OLAYLARININ SAYILARI (2004-2012)"/>
    <hyperlink ref="B11:M11" location="'TABLO 10.1'!A1" display="KAYSERİ, DENİZLİ VE KONYA İLLERİ AYLIK PRİM VE HİZMET BELGESİ ALINAN İŞYERLERİNİN VE SİGORTALILARIN FAALİYET GRUPLARINA GÖRE DAĞILIMI (2008)"/>
    <hyperlink ref="B6:M6" location="'TABLO 5'!A1" display="2022 SAYILI KANUNA GÖRE AYLIK ALANLARIN AYLARA GÖRE DAĞILIMI  (2008-2013)"/>
    <hyperlink ref="B11:N11" location="'TABLO 10.1'!A1" display="KAYSERİ, DENİZLİ VE KONYA İLLERİ AYLIK PRİM VE HİZMET BELGESİ ALINAN İŞYERLERİNİN VE SİGORTALILARIN FAALİYET GRUPLARINA GÖRE DAĞILIMI (2008-2013)"/>
  </hyperlinks>
  <pageMargins left="0.70866141732283472" right="0.70866141732283472" top="0.74803149606299213" bottom="0.74803149606299213" header="0.31496062992125984" footer="0.31496062992125984"/>
  <pageSetup paperSize="9" scale="60" fitToHeight="0" orientation="landscape" r:id="rId1"/>
  <headerFooter alignWithMargins="0">
    <oddFooter>&amp;R160</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56">
    <pageSetUpPr fitToPage="1"/>
  </sheetPr>
  <dimension ref="A1:AP52"/>
  <sheetViews>
    <sheetView view="pageBreakPreview" zoomScale="60" zoomScaleNormal="100" workbookViewId="0">
      <selection activeCell="H15" sqref="H15"/>
    </sheetView>
  </sheetViews>
  <sheetFormatPr defaultRowHeight="11.25"/>
  <cols>
    <col min="1" max="1" width="9.140625" style="2670"/>
    <col min="2" max="2" width="5.42578125" style="2670" customWidth="1"/>
    <col min="3" max="3" width="16.5703125" style="2671" customWidth="1"/>
    <col min="4" max="4" width="16" style="2670" customWidth="1"/>
    <col min="5" max="6" width="11.28515625" style="2670" customWidth="1"/>
    <col min="7" max="7" width="10.7109375" style="2670" customWidth="1"/>
    <col min="8" max="8" width="9.7109375" style="2670" customWidth="1"/>
    <col min="9" max="9" width="16.7109375" style="2672" customWidth="1"/>
    <col min="10" max="10" width="14.140625" style="2670" customWidth="1"/>
    <col min="11" max="11" width="13.5703125" style="2670" customWidth="1"/>
    <col min="12" max="12" width="13.42578125" style="2670" customWidth="1"/>
    <col min="13" max="13" width="14.140625" style="2670" customWidth="1"/>
    <col min="14" max="14" width="12.7109375" style="2670" customWidth="1"/>
    <col min="15" max="15" width="16.7109375" style="2670" customWidth="1"/>
    <col min="16" max="33" width="0.140625" style="2670" hidden="1" customWidth="1"/>
    <col min="34" max="34" width="0.85546875" style="2670" hidden="1" customWidth="1"/>
    <col min="35" max="36" width="0.140625" style="2670" hidden="1" customWidth="1"/>
    <col min="37" max="257" width="9.140625" style="2670"/>
    <col min="258" max="258" width="5.42578125" style="2670" customWidth="1"/>
    <col min="259" max="259" width="16.5703125" style="2670" customWidth="1"/>
    <col min="260" max="260" width="16" style="2670" customWidth="1"/>
    <col min="261" max="262" width="11.28515625" style="2670" customWidth="1"/>
    <col min="263" max="263" width="10.7109375" style="2670" customWidth="1"/>
    <col min="264" max="264" width="9.7109375" style="2670" customWidth="1"/>
    <col min="265" max="265" width="11.85546875" style="2670" customWidth="1"/>
    <col min="266" max="266" width="14.140625" style="2670" customWidth="1"/>
    <col min="267" max="267" width="13.5703125" style="2670" customWidth="1"/>
    <col min="268" max="268" width="13.42578125" style="2670" customWidth="1"/>
    <col min="269" max="269" width="14.140625" style="2670" customWidth="1"/>
    <col min="270" max="270" width="12.7109375" style="2670" customWidth="1"/>
    <col min="271" max="271" width="11.28515625" style="2670" customWidth="1"/>
    <col min="272" max="292" width="0" style="2670" hidden="1" customWidth="1"/>
    <col min="293" max="513" width="9.140625" style="2670"/>
    <col min="514" max="514" width="5.42578125" style="2670" customWidth="1"/>
    <col min="515" max="515" width="16.5703125" style="2670" customWidth="1"/>
    <col min="516" max="516" width="16" style="2670" customWidth="1"/>
    <col min="517" max="518" width="11.28515625" style="2670" customWidth="1"/>
    <col min="519" max="519" width="10.7109375" style="2670" customWidth="1"/>
    <col min="520" max="520" width="9.7109375" style="2670" customWidth="1"/>
    <col min="521" max="521" width="11.85546875" style="2670" customWidth="1"/>
    <col min="522" max="522" width="14.140625" style="2670" customWidth="1"/>
    <col min="523" max="523" width="13.5703125" style="2670" customWidth="1"/>
    <col min="524" max="524" width="13.42578125" style="2670" customWidth="1"/>
    <col min="525" max="525" width="14.140625" style="2670" customWidth="1"/>
    <col min="526" max="526" width="12.7109375" style="2670" customWidth="1"/>
    <col min="527" max="527" width="11.28515625" style="2670" customWidth="1"/>
    <col min="528" max="548" width="0" style="2670" hidden="1" customWidth="1"/>
    <col min="549" max="769" width="9.140625" style="2670"/>
    <col min="770" max="770" width="5.42578125" style="2670" customWidth="1"/>
    <col min="771" max="771" width="16.5703125" style="2670" customWidth="1"/>
    <col min="772" max="772" width="16" style="2670" customWidth="1"/>
    <col min="773" max="774" width="11.28515625" style="2670" customWidth="1"/>
    <col min="775" max="775" width="10.7109375" style="2670" customWidth="1"/>
    <col min="776" max="776" width="9.7109375" style="2670" customWidth="1"/>
    <col min="777" max="777" width="11.85546875" style="2670" customWidth="1"/>
    <col min="778" max="778" width="14.140625" style="2670" customWidth="1"/>
    <col min="779" max="779" width="13.5703125" style="2670" customWidth="1"/>
    <col min="780" max="780" width="13.42578125" style="2670" customWidth="1"/>
    <col min="781" max="781" width="14.140625" style="2670" customWidth="1"/>
    <col min="782" max="782" width="12.7109375" style="2670" customWidth="1"/>
    <col min="783" max="783" width="11.28515625" style="2670" customWidth="1"/>
    <col min="784" max="804" width="0" style="2670" hidden="1" customWidth="1"/>
    <col min="805" max="1025" width="9.140625" style="2670"/>
    <col min="1026" max="1026" width="5.42578125" style="2670" customWidth="1"/>
    <col min="1027" max="1027" width="16.5703125" style="2670" customWidth="1"/>
    <col min="1028" max="1028" width="16" style="2670" customWidth="1"/>
    <col min="1029" max="1030" width="11.28515625" style="2670" customWidth="1"/>
    <col min="1031" max="1031" width="10.7109375" style="2670" customWidth="1"/>
    <col min="1032" max="1032" width="9.7109375" style="2670" customWidth="1"/>
    <col min="1033" max="1033" width="11.85546875" style="2670" customWidth="1"/>
    <col min="1034" max="1034" width="14.140625" style="2670" customWidth="1"/>
    <col min="1035" max="1035" width="13.5703125" style="2670" customWidth="1"/>
    <col min="1036" max="1036" width="13.42578125" style="2670" customWidth="1"/>
    <col min="1037" max="1037" width="14.140625" style="2670" customWidth="1"/>
    <col min="1038" max="1038" width="12.7109375" style="2670" customWidth="1"/>
    <col min="1039" max="1039" width="11.28515625" style="2670" customWidth="1"/>
    <col min="1040" max="1060" width="0" style="2670" hidden="1" customWidth="1"/>
    <col min="1061" max="1281" width="9.140625" style="2670"/>
    <col min="1282" max="1282" width="5.42578125" style="2670" customWidth="1"/>
    <col min="1283" max="1283" width="16.5703125" style="2670" customWidth="1"/>
    <col min="1284" max="1284" width="16" style="2670" customWidth="1"/>
    <col min="1285" max="1286" width="11.28515625" style="2670" customWidth="1"/>
    <col min="1287" max="1287" width="10.7109375" style="2670" customWidth="1"/>
    <col min="1288" max="1288" width="9.7109375" style="2670" customWidth="1"/>
    <col min="1289" max="1289" width="11.85546875" style="2670" customWidth="1"/>
    <col min="1290" max="1290" width="14.140625" style="2670" customWidth="1"/>
    <col min="1291" max="1291" width="13.5703125" style="2670" customWidth="1"/>
    <col min="1292" max="1292" width="13.42578125" style="2670" customWidth="1"/>
    <col min="1293" max="1293" width="14.140625" style="2670" customWidth="1"/>
    <col min="1294" max="1294" width="12.7109375" style="2670" customWidth="1"/>
    <col min="1295" max="1295" width="11.28515625" style="2670" customWidth="1"/>
    <col min="1296" max="1316" width="0" style="2670" hidden="1" customWidth="1"/>
    <col min="1317" max="1537" width="9.140625" style="2670"/>
    <col min="1538" max="1538" width="5.42578125" style="2670" customWidth="1"/>
    <col min="1539" max="1539" width="16.5703125" style="2670" customWidth="1"/>
    <col min="1540" max="1540" width="16" style="2670" customWidth="1"/>
    <col min="1541" max="1542" width="11.28515625" style="2670" customWidth="1"/>
    <col min="1543" max="1543" width="10.7109375" style="2670" customWidth="1"/>
    <col min="1544" max="1544" width="9.7109375" style="2670" customWidth="1"/>
    <col min="1545" max="1545" width="11.85546875" style="2670" customWidth="1"/>
    <col min="1546" max="1546" width="14.140625" style="2670" customWidth="1"/>
    <col min="1547" max="1547" width="13.5703125" style="2670" customWidth="1"/>
    <col min="1548" max="1548" width="13.42578125" style="2670" customWidth="1"/>
    <col min="1549" max="1549" width="14.140625" style="2670" customWidth="1"/>
    <col min="1550" max="1550" width="12.7109375" style="2670" customWidth="1"/>
    <col min="1551" max="1551" width="11.28515625" style="2670" customWidth="1"/>
    <col min="1552" max="1572" width="0" style="2670" hidden="1" customWidth="1"/>
    <col min="1573" max="1793" width="9.140625" style="2670"/>
    <col min="1794" max="1794" width="5.42578125" style="2670" customWidth="1"/>
    <col min="1795" max="1795" width="16.5703125" style="2670" customWidth="1"/>
    <col min="1796" max="1796" width="16" style="2670" customWidth="1"/>
    <col min="1797" max="1798" width="11.28515625" style="2670" customWidth="1"/>
    <col min="1799" max="1799" width="10.7109375" style="2670" customWidth="1"/>
    <col min="1800" max="1800" width="9.7109375" style="2670" customWidth="1"/>
    <col min="1801" max="1801" width="11.85546875" style="2670" customWidth="1"/>
    <col min="1802" max="1802" width="14.140625" style="2670" customWidth="1"/>
    <col min="1803" max="1803" width="13.5703125" style="2670" customWidth="1"/>
    <col min="1804" max="1804" width="13.42578125" style="2670" customWidth="1"/>
    <col min="1805" max="1805" width="14.140625" style="2670" customWidth="1"/>
    <col min="1806" max="1806" width="12.7109375" style="2670" customWidth="1"/>
    <col min="1807" max="1807" width="11.28515625" style="2670" customWidth="1"/>
    <col min="1808" max="1828" width="0" style="2670" hidden="1" customWidth="1"/>
    <col min="1829" max="2049" width="9.140625" style="2670"/>
    <col min="2050" max="2050" width="5.42578125" style="2670" customWidth="1"/>
    <col min="2051" max="2051" width="16.5703125" style="2670" customWidth="1"/>
    <col min="2052" max="2052" width="16" style="2670" customWidth="1"/>
    <col min="2053" max="2054" width="11.28515625" style="2670" customWidth="1"/>
    <col min="2055" max="2055" width="10.7109375" style="2670" customWidth="1"/>
    <col min="2056" max="2056" width="9.7109375" style="2670" customWidth="1"/>
    <col min="2057" max="2057" width="11.85546875" style="2670" customWidth="1"/>
    <col min="2058" max="2058" width="14.140625" style="2670" customWidth="1"/>
    <col min="2059" max="2059" width="13.5703125" style="2670" customWidth="1"/>
    <col min="2060" max="2060" width="13.42578125" style="2670" customWidth="1"/>
    <col min="2061" max="2061" width="14.140625" style="2670" customWidth="1"/>
    <col min="2062" max="2062" width="12.7109375" style="2670" customWidth="1"/>
    <col min="2063" max="2063" width="11.28515625" style="2670" customWidth="1"/>
    <col min="2064" max="2084" width="0" style="2670" hidden="1" customWidth="1"/>
    <col min="2085" max="2305" width="9.140625" style="2670"/>
    <col min="2306" max="2306" width="5.42578125" style="2670" customWidth="1"/>
    <col min="2307" max="2307" width="16.5703125" style="2670" customWidth="1"/>
    <col min="2308" max="2308" width="16" style="2670" customWidth="1"/>
    <col min="2309" max="2310" width="11.28515625" style="2670" customWidth="1"/>
    <col min="2311" max="2311" width="10.7109375" style="2670" customWidth="1"/>
    <col min="2312" max="2312" width="9.7109375" style="2670" customWidth="1"/>
    <col min="2313" max="2313" width="11.85546875" style="2670" customWidth="1"/>
    <col min="2314" max="2314" width="14.140625" style="2670" customWidth="1"/>
    <col min="2315" max="2315" width="13.5703125" style="2670" customWidth="1"/>
    <col min="2316" max="2316" width="13.42578125" style="2670" customWidth="1"/>
    <col min="2317" max="2317" width="14.140625" style="2670" customWidth="1"/>
    <col min="2318" max="2318" width="12.7109375" style="2670" customWidth="1"/>
    <col min="2319" max="2319" width="11.28515625" style="2670" customWidth="1"/>
    <col min="2320" max="2340" width="0" style="2670" hidden="1" customWidth="1"/>
    <col min="2341" max="2561" width="9.140625" style="2670"/>
    <col min="2562" max="2562" width="5.42578125" style="2670" customWidth="1"/>
    <col min="2563" max="2563" width="16.5703125" style="2670" customWidth="1"/>
    <col min="2564" max="2564" width="16" style="2670" customWidth="1"/>
    <col min="2565" max="2566" width="11.28515625" style="2670" customWidth="1"/>
    <col min="2567" max="2567" width="10.7109375" style="2670" customWidth="1"/>
    <col min="2568" max="2568" width="9.7109375" style="2670" customWidth="1"/>
    <col min="2569" max="2569" width="11.85546875" style="2670" customWidth="1"/>
    <col min="2570" max="2570" width="14.140625" style="2670" customWidth="1"/>
    <col min="2571" max="2571" width="13.5703125" style="2670" customWidth="1"/>
    <col min="2572" max="2572" width="13.42578125" style="2670" customWidth="1"/>
    <col min="2573" max="2573" width="14.140625" style="2670" customWidth="1"/>
    <col min="2574" max="2574" width="12.7109375" style="2670" customWidth="1"/>
    <col min="2575" max="2575" width="11.28515625" style="2670" customWidth="1"/>
    <col min="2576" max="2596" width="0" style="2670" hidden="1" customWidth="1"/>
    <col min="2597" max="2817" width="9.140625" style="2670"/>
    <col min="2818" max="2818" width="5.42578125" style="2670" customWidth="1"/>
    <col min="2819" max="2819" width="16.5703125" style="2670" customWidth="1"/>
    <col min="2820" max="2820" width="16" style="2670" customWidth="1"/>
    <col min="2821" max="2822" width="11.28515625" style="2670" customWidth="1"/>
    <col min="2823" max="2823" width="10.7109375" style="2670" customWidth="1"/>
    <col min="2824" max="2824" width="9.7109375" style="2670" customWidth="1"/>
    <col min="2825" max="2825" width="11.85546875" style="2670" customWidth="1"/>
    <col min="2826" max="2826" width="14.140625" style="2670" customWidth="1"/>
    <col min="2827" max="2827" width="13.5703125" style="2670" customWidth="1"/>
    <col min="2828" max="2828" width="13.42578125" style="2670" customWidth="1"/>
    <col min="2829" max="2829" width="14.140625" style="2670" customWidth="1"/>
    <col min="2830" max="2830" width="12.7109375" style="2670" customWidth="1"/>
    <col min="2831" max="2831" width="11.28515625" style="2670" customWidth="1"/>
    <col min="2832" max="2852" width="0" style="2670" hidden="1" customWidth="1"/>
    <col min="2853" max="3073" width="9.140625" style="2670"/>
    <col min="3074" max="3074" width="5.42578125" style="2670" customWidth="1"/>
    <col min="3075" max="3075" width="16.5703125" style="2670" customWidth="1"/>
    <col min="3076" max="3076" width="16" style="2670" customWidth="1"/>
    <col min="3077" max="3078" width="11.28515625" style="2670" customWidth="1"/>
    <col min="3079" max="3079" width="10.7109375" style="2670" customWidth="1"/>
    <col min="3080" max="3080" width="9.7109375" style="2670" customWidth="1"/>
    <col min="3081" max="3081" width="11.85546875" style="2670" customWidth="1"/>
    <col min="3082" max="3082" width="14.140625" style="2670" customWidth="1"/>
    <col min="3083" max="3083" width="13.5703125" style="2670" customWidth="1"/>
    <col min="3084" max="3084" width="13.42578125" style="2670" customWidth="1"/>
    <col min="3085" max="3085" width="14.140625" style="2670" customWidth="1"/>
    <col min="3086" max="3086" width="12.7109375" style="2670" customWidth="1"/>
    <col min="3087" max="3087" width="11.28515625" style="2670" customWidth="1"/>
    <col min="3088" max="3108" width="0" style="2670" hidden="1" customWidth="1"/>
    <col min="3109" max="3329" width="9.140625" style="2670"/>
    <col min="3330" max="3330" width="5.42578125" style="2670" customWidth="1"/>
    <col min="3331" max="3331" width="16.5703125" style="2670" customWidth="1"/>
    <col min="3332" max="3332" width="16" style="2670" customWidth="1"/>
    <col min="3333" max="3334" width="11.28515625" style="2670" customWidth="1"/>
    <col min="3335" max="3335" width="10.7109375" style="2670" customWidth="1"/>
    <col min="3336" max="3336" width="9.7109375" style="2670" customWidth="1"/>
    <col min="3337" max="3337" width="11.85546875" style="2670" customWidth="1"/>
    <col min="3338" max="3338" width="14.140625" style="2670" customWidth="1"/>
    <col min="3339" max="3339" width="13.5703125" style="2670" customWidth="1"/>
    <col min="3340" max="3340" width="13.42578125" style="2670" customWidth="1"/>
    <col min="3341" max="3341" width="14.140625" style="2670" customWidth="1"/>
    <col min="3342" max="3342" width="12.7109375" style="2670" customWidth="1"/>
    <col min="3343" max="3343" width="11.28515625" style="2670" customWidth="1"/>
    <col min="3344" max="3364" width="0" style="2670" hidden="1" customWidth="1"/>
    <col min="3365" max="3585" width="9.140625" style="2670"/>
    <col min="3586" max="3586" width="5.42578125" style="2670" customWidth="1"/>
    <col min="3587" max="3587" width="16.5703125" style="2670" customWidth="1"/>
    <col min="3588" max="3588" width="16" style="2670" customWidth="1"/>
    <col min="3589" max="3590" width="11.28515625" style="2670" customWidth="1"/>
    <col min="3591" max="3591" width="10.7109375" style="2670" customWidth="1"/>
    <col min="3592" max="3592" width="9.7109375" style="2670" customWidth="1"/>
    <col min="3593" max="3593" width="11.85546875" style="2670" customWidth="1"/>
    <col min="3594" max="3594" width="14.140625" style="2670" customWidth="1"/>
    <col min="3595" max="3595" width="13.5703125" style="2670" customWidth="1"/>
    <col min="3596" max="3596" width="13.42578125" style="2670" customWidth="1"/>
    <col min="3597" max="3597" width="14.140625" style="2670" customWidth="1"/>
    <col min="3598" max="3598" width="12.7109375" style="2670" customWidth="1"/>
    <col min="3599" max="3599" width="11.28515625" style="2670" customWidth="1"/>
    <col min="3600" max="3620" width="0" style="2670" hidden="1" customWidth="1"/>
    <col min="3621" max="3841" width="9.140625" style="2670"/>
    <col min="3842" max="3842" width="5.42578125" style="2670" customWidth="1"/>
    <col min="3843" max="3843" width="16.5703125" style="2670" customWidth="1"/>
    <col min="3844" max="3844" width="16" style="2670" customWidth="1"/>
    <col min="3845" max="3846" width="11.28515625" style="2670" customWidth="1"/>
    <col min="3847" max="3847" width="10.7109375" style="2670" customWidth="1"/>
    <col min="3848" max="3848" width="9.7109375" style="2670" customWidth="1"/>
    <col min="3849" max="3849" width="11.85546875" style="2670" customWidth="1"/>
    <col min="3850" max="3850" width="14.140625" style="2670" customWidth="1"/>
    <col min="3851" max="3851" width="13.5703125" style="2670" customWidth="1"/>
    <col min="3852" max="3852" width="13.42578125" style="2670" customWidth="1"/>
    <col min="3853" max="3853" width="14.140625" style="2670" customWidth="1"/>
    <col min="3854" max="3854" width="12.7109375" style="2670" customWidth="1"/>
    <col min="3855" max="3855" width="11.28515625" style="2670" customWidth="1"/>
    <col min="3856" max="3876" width="0" style="2670" hidden="1" customWidth="1"/>
    <col min="3877" max="4097" width="9.140625" style="2670"/>
    <col min="4098" max="4098" width="5.42578125" style="2670" customWidth="1"/>
    <col min="4099" max="4099" width="16.5703125" style="2670" customWidth="1"/>
    <col min="4100" max="4100" width="16" style="2670" customWidth="1"/>
    <col min="4101" max="4102" width="11.28515625" style="2670" customWidth="1"/>
    <col min="4103" max="4103" width="10.7109375" style="2670" customWidth="1"/>
    <col min="4104" max="4104" width="9.7109375" style="2670" customWidth="1"/>
    <col min="4105" max="4105" width="11.85546875" style="2670" customWidth="1"/>
    <col min="4106" max="4106" width="14.140625" style="2670" customWidth="1"/>
    <col min="4107" max="4107" width="13.5703125" style="2670" customWidth="1"/>
    <col min="4108" max="4108" width="13.42578125" style="2670" customWidth="1"/>
    <col min="4109" max="4109" width="14.140625" style="2670" customWidth="1"/>
    <col min="4110" max="4110" width="12.7109375" style="2670" customWidth="1"/>
    <col min="4111" max="4111" width="11.28515625" style="2670" customWidth="1"/>
    <col min="4112" max="4132" width="0" style="2670" hidden="1" customWidth="1"/>
    <col min="4133" max="4353" width="9.140625" style="2670"/>
    <col min="4354" max="4354" width="5.42578125" style="2670" customWidth="1"/>
    <col min="4355" max="4355" width="16.5703125" style="2670" customWidth="1"/>
    <col min="4356" max="4356" width="16" style="2670" customWidth="1"/>
    <col min="4357" max="4358" width="11.28515625" style="2670" customWidth="1"/>
    <col min="4359" max="4359" width="10.7109375" style="2670" customWidth="1"/>
    <col min="4360" max="4360" width="9.7109375" style="2670" customWidth="1"/>
    <col min="4361" max="4361" width="11.85546875" style="2670" customWidth="1"/>
    <col min="4362" max="4362" width="14.140625" style="2670" customWidth="1"/>
    <col min="4363" max="4363" width="13.5703125" style="2670" customWidth="1"/>
    <col min="4364" max="4364" width="13.42578125" style="2670" customWidth="1"/>
    <col min="4365" max="4365" width="14.140625" style="2670" customWidth="1"/>
    <col min="4366" max="4366" width="12.7109375" style="2670" customWidth="1"/>
    <col min="4367" max="4367" width="11.28515625" style="2670" customWidth="1"/>
    <col min="4368" max="4388" width="0" style="2670" hidden="1" customWidth="1"/>
    <col min="4389" max="4609" width="9.140625" style="2670"/>
    <col min="4610" max="4610" width="5.42578125" style="2670" customWidth="1"/>
    <col min="4611" max="4611" width="16.5703125" style="2670" customWidth="1"/>
    <col min="4612" max="4612" width="16" style="2670" customWidth="1"/>
    <col min="4613" max="4614" width="11.28515625" style="2670" customWidth="1"/>
    <col min="4615" max="4615" width="10.7109375" style="2670" customWidth="1"/>
    <col min="4616" max="4616" width="9.7109375" style="2670" customWidth="1"/>
    <col min="4617" max="4617" width="11.85546875" style="2670" customWidth="1"/>
    <col min="4618" max="4618" width="14.140625" style="2670" customWidth="1"/>
    <col min="4619" max="4619" width="13.5703125" style="2670" customWidth="1"/>
    <col min="4620" max="4620" width="13.42578125" style="2670" customWidth="1"/>
    <col min="4621" max="4621" width="14.140625" style="2670" customWidth="1"/>
    <col min="4622" max="4622" width="12.7109375" style="2670" customWidth="1"/>
    <col min="4623" max="4623" width="11.28515625" style="2670" customWidth="1"/>
    <col min="4624" max="4644" width="0" style="2670" hidden="1" customWidth="1"/>
    <col min="4645" max="4865" width="9.140625" style="2670"/>
    <col min="4866" max="4866" width="5.42578125" style="2670" customWidth="1"/>
    <col min="4867" max="4867" width="16.5703125" style="2670" customWidth="1"/>
    <col min="4868" max="4868" width="16" style="2670" customWidth="1"/>
    <col min="4869" max="4870" width="11.28515625" style="2670" customWidth="1"/>
    <col min="4871" max="4871" width="10.7109375" style="2670" customWidth="1"/>
    <col min="4872" max="4872" width="9.7109375" style="2670" customWidth="1"/>
    <col min="4873" max="4873" width="11.85546875" style="2670" customWidth="1"/>
    <col min="4874" max="4874" width="14.140625" style="2670" customWidth="1"/>
    <col min="4875" max="4875" width="13.5703125" style="2670" customWidth="1"/>
    <col min="4876" max="4876" width="13.42578125" style="2670" customWidth="1"/>
    <col min="4877" max="4877" width="14.140625" style="2670" customWidth="1"/>
    <col min="4878" max="4878" width="12.7109375" style="2670" customWidth="1"/>
    <col min="4879" max="4879" width="11.28515625" style="2670" customWidth="1"/>
    <col min="4880" max="4900" width="0" style="2670" hidden="1" customWidth="1"/>
    <col min="4901" max="5121" width="9.140625" style="2670"/>
    <col min="5122" max="5122" width="5.42578125" style="2670" customWidth="1"/>
    <col min="5123" max="5123" width="16.5703125" style="2670" customWidth="1"/>
    <col min="5124" max="5124" width="16" style="2670" customWidth="1"/>
    <col min="5125" max="5126" width="11.28515625" style="2670" customWidth="1"/>
    <col min="5127" max="5127" width="10.7109375" style="2670" customWidth="1"/>
    <col min="5128" max="5128" width="9.7109375" style="2670" customWidth="1"/>
    <col min="5129" max="5129" width="11.85546875" style="2670" customWidth="1"/>
    <col min="5130" max="5130" width="14.140625" style="2670" customWidth="1"/>
    <col min="5131" max="5131" width="13.5703125" style="2670" customWidth="1"/>
    <col min="5132" max="5132" width="13.42578125" style="2670" customWidth="1"/>
    <col min="5133" max="5133" width="14.140625" style="2670" customWidth="1"/>
    <col min="5134" max="5134" width="12.7109375" style="2670" customWidth="1"/>
    <col min="5135" max="5135" width="11.28515625" style="2670" customWidth="1"/>
    <col min="5136" max="5156" width="0" style="2670" hidden="1" customWidth="1"/>
    <col min="5157" max="5377" width="9.140625" style="2670"/>
    <col min="5378" max="5378" width="5.42578125" style="2670" customWidth="1"/>
    <col min="5379" max="5379" width="16.5703125" style="2670" customWidth="1"/>
    <col min="5380" max="5380" width="16" style="2670" customWidth="1"/>
    <col min="5381" max="5382" width="11.28515625" style="2670" customWidth="1"/>
    <col min="5383" max="5383" width="10.7109375" style="2670" customWidth="1"/>
    <col min="5384" max="5384" width="9.7109375" style="2670" customWidth="1"/>
    <col min="5385" max="5385" width="11.85546875" style="2670" customWidth="1"/>
    <col min="5386" max="5386" width="14.140625" style="2670" customWidth="1"/>
    <col min="5387" max="5387" width="13.5703125" style="2670" customWidth="1"/>
    <col min="5388" max="5388" width="13.42578125" style="2670" customWidth="1"/>
    <col min="5389" max="5389" width="14.140625" style="2670" customWidth="1"/>
    <col min="5390" max="5390" width="12.7109375" style="2670" customWidth="1"/>
    <col min="5391" max="5391" width="11.28515625" style="2670" customWidth="1"/>
    <col min="5392" max="5412" width="0" style="2670" hidden="1" customWidth="1"/>
    <col min="5413" max="5633" width="9.140625" style="2670"/>
    <col min="5634" max="5634" width="5.42578125" style="2670" customWidth="1"/>
    <col min="5635" max="5635" width="16.5703125" style="2670" customWidth="1"/>
    <col min="5636" max="5636" width="16" style="2670" customWidth="1"/>
    <col min="5637" max="5638" width="11.28515625" style="2670" customWidth="1"/>
    <col min="5639" max="5639" width="10.7109375" style="2670" customWidth="1"/>
    <col min="5640" max="5640" width="9.7109375" style="2670" customWidth="1"/>
    <col min="5641" max="5641" width="11.85546875" style="2670" customWidth="1"/>
    <col min="5642" max="5642" width="14.140625" style="2670" customWidth="1"/>
    <col min="5643" max="5643" width="13.5703125" style="2670" customWidth="1"/>
    <col min="5644" max="5644" width="13.42578125" style="2670" customWidth="1"/>
    <col min="5645" max="5645" width="14.140625" style="2670" customWidth="1"/>
    <col min="5646" max="5646" width="12.7109375" style="2670" customWidth="1"/>
    <col min="5647" max="5647" width="11.28515625" style="2670" customWidth="1"/>
    <col min="5648" max="5668" width="0" style="2670" hidden="1" customWidth="1"/>
    <col min="5669" max="5889" width="9.140625" style="2670"/>
    <col min="5890" max="5890" width="5.42578125" style="2670" customWidth="1"/>
    <col min="5891" max="5891" width="16.5703125" style="2670" customWidth="1"/>
    <col min="5892" max="5892" width="16" style="2670" customWidth="1"/>
    <col min="5893" max="5894" width="11.28515625" style="2670" customWidth="1"/>
    <col min="5895" max="5895" width="10.7109375" style="2670" customWidth="1"/>
    <col min="5896" max="5896" width="9.7109375" style="2670" customWidth="1"/>
    <col min="5897" max="5897" width="11.85546875" style="2670" customWidth="1"/>
    <col min="5898" max="5898" width="14.140625" style="2670" customWidth="1"/>
    <col min="5899" max="5899" width="13.5703125" style="2670" customWidth="1"/>
    <col min="5900" max="5900" width="13.42578125" style="2670" customWidth="1"/>
    <col min="5901" max="5901" width="14.140625" style="2670" customWidth="1"/>
    <col min="5902" max="5902" width="12.7109375" style="2670" customWidth="1"/>
    <col min="5903" max="5903" width="11.28515625" style="2670" customWidth="1"/>
    <col min="5904" max="5924" width="0" style="2670" hidden="1" customWidth="1"/>
    <col min="5925" max="6145" width="9.140625" style="2670"/>
    <col min="6146" max="6146" width="5.42578125" style="2670" customWidth="1"/>
    <col min="6147" max="6147" width="16.5703125" style="2670" customWidth="1"/>
    <col min="6148" max="6148" width="16" style="2670" customWidth="1"/>
    <col min="6149" max="6150" width="11.28515625" style="2670" customWidth="1"/>
    <col min="6151" max="6151" width="10.7109375" style="2670" customWidth="1"/>
    <col min="6152" max="6152" width="9.7109375" style="2670" customWidth="1"/>
    <col min="6153" max="6153" width="11.85546875" style="2670" customWidth="1"/>
    <col min="6154" max="6154" width="14.140625" style="2670" customWidth="1"/>
    <col min="6155" max="6155" width="13.5703125" style="2670" customWidth="1"/>
    <col min="6156" max="6156" width="13.42578125" style="2670" customWidth="1"/>
    <col min="6157" max="6157" width="14.140625" style="2670" customWidth="1"/>
    <col min="6158" max="6158" width="12.7109375" style="2670" customWidth="1"/>
    <col min="6159" max="6159" width="11.28515625" style="2670" customWidth="1"/>
    <col min="6160" max="6180" width="0" style="2670" hidden="1" customWidth="1"/>
    <col min="6181" max="6401" width="9.140625" style="2670"/>
    <col min="6402" max="6402" width="5.42578125" style="2670" customWidth="1"/>
    <col min="6403" max="6403" width="16.5703125" style="2670" customWidth="1"/>
    <col min="6404" max="6404" width="16" style="2670" customWidth="1"/>
    <col min="6405" max="6406" width="11.28515625" style="2670" customWidth="1"/>
    <col min="6407" max="6407" width="10.7109375" style="2670" customWidth="1"/>
    <col min="6408" max="6408" width="9.7109375" style="2670" customWidth="1"/>
    <col min="6409" max="6409" width="11.85546875" style="2670" customWidth="1"/>
    <col min="6410" max="6410" width="14.140625" style="2670" customWidth="1"/>
    <col min="6411" max="6411" width="13.5703125" style="2670" customWidth="1"/>
    <col min="6412" max="6412" width="13.42578125" style="2670" customWidth="1"/>
    <col min="6413" max="6413" width="14.140625" style="2670" customWidth="1"/>
    <col min="6414" max="6414" width="12.7109375" style="2670" customWidth="1"/>
    <col min="6415" max="6415" width="11.28515625" style="2670" customWidth="1"/>
    <col min="6416" max="6436" width="0" style="2670" hidden="1" customWidth="1"/>
    <col min="6437" max="6657" width="9.140625" style="2670"/>
    <col min="6658" max="6658" width="5.42578125" style="2670" customWidth="1"/>
    <col min="6659" max="6659" width="16.5703125" style="2670" customWidth="1"/>
    <col min="6660" max="6660" width="16" style="2670" customWidth="1"/>
    <col min="6661" max="6662" width="11.28515625" style="2670" customWidth="1"/>
    <col min="6663" max="6663" width="10.7109375" style="2670" customWidth="1"/>
    <col min="6664" max="6664" width="9.7109375" style="2670" customWidth="1"/>
    <col min="6665" max="6665" width="11.85546875" style="2670" customWidth="1"/>
    <col min="6666" max="6666" width="14.140625" style="2670" customWidth="1"/>
    <col min="6667" max="6667" width="13.5703125" style="2670" customWidth="1"/>
    <col min="6668" max="6668" width="13.42578125" style="2670" customWidth="1"/>
    <col min="6669" max="6669" width="14.140625" style="2670" customWidth="1"/>
    <col min="6670" max="6670" width="12.7109375" style="2670" customWidth="1"/>
    <col min="6671" max="6671" width="11.28515625" style="2670" customWidth="1"/>
    <col min="6672" max="6692" width="0" style="2670" hidden="1" customWidth="1"/>
    <col min="6693" max="6913" width="9.140625" style="2670"/>
    <col min="6914" max="6914" width="5.42578125" style="2670" customWidth="1"/>
    <col min="6915" max="6915" width="16.5703125" style="2670" customWidth="1"/>
    <col min="6916" max="6916" width="16" style="2670" customWidth="1"/>
    <col min="6917" max="6918" width="11.28515625" style="2670" customWidth="1"/>
    <col min="6919" max="6919" width="10.7109375" style="2670" customWidth="1"/>
    <col min="6920" max="6920" width="9.7109375" style="2670" customWidth="1"/>
    <col min="6921" max="6921" width="11.85546875" style="2670" customWidth="1"/>
    <col min="6922" max="6922" width="14.140625" style="2670" customWidth="1"/>
    <col min="6923" max="6923" width="13.5703125" style="2670" customWidth="1"/>
    <col min="6924" max="6924" width="13.42578125" style="2670" customWidth="1"/>
    <col min="6925" max="6925" width="14.140625" style="2670" customWidth="1"/>
    <col min="6926" max="6926" width="12.7109375" style="2670" customWidth="1"/>
    <col min="6927" max="6927" width="11.28515625" style="2670" customWidth="1"/>
    <col min="6928" max="6948" width="0" style="2670" hidden="1" customWidth="1"/>
    <col min="6949" max="7169" width="9.140625" style="2670"/>
    <col min="7170" max="7170" width="5.42578125" style="2670" customWidth="1"/>
    <col min="7171" max="7171" width="16.5703125" style="2670" customWidth="1"/>
    <col min="7172" max="7172" width="16" style="2670" customWidth="1"/>
    <col min="7173" max="7174" width="11.28515625" style="2670" customWidth="1"/>
    <col min="7175" max="7175" width="10.7109375" style="2670" customWidth="1"/>
    <col min="7176" max="7176" width="9.7109375" style="2670" customWidth="1"/>
    <col min="7177" max="7177" width="11.85546875" style="2670" customWidth="1"/>
    <col min="7178" max="7178" width="14.140625" style="2670" customWidth="1"/>
    <col min="7179" max="7179" width="13.5703125" style="2670" customWidth="1"/>
    <col min="7180" max="7180" width="13.42578125" style="2670" customWidth="1"/>
    <col min="7181" max="7181" width="14.140625" style="2670" customWidth="1"/>
    <col min="7182" max="7182" width="12.7109375" style="2670" customWidth="1"/>
    <col min="7183" max="7183" width="11.28515625" style="2670" customWidth="1"/>
    <col min="7184" max="7204" width="0" style="2670" hidden="1" customWidth="1"/>
    <col min="7205" max="7425" width="9.140625" style="2670"/>
    <col min="7426" max="7426" width="5.42578125" style="2670" customWidth="1"/>
    <col min="7427" max="7427" width="16.5703125" style="2670" customWidth="1"/>
    <col min="7428" max="7428" width="16" style="2670" customWidth="1"/>
    <col min="7429" max="7430" width="11.28515625" style="2670" customWidth="1"/>
    <col min="7431" max="7431" width="10.7109375" style="2670" customWidth="1"/>
    <col min="7432" max="7432" width="9.7109375" style="2670" customWidth="1"/>
    <col min="7433" max="7433" width="11.85546875" style="2670" customWidth="1"/>
    <col min="7434" max="7434" width="14.140625" style="2670" customWidth="1"/>
    <col min="7435" max="7435" width="13.5703125" style="2670" customWidth="1"/>
    <col min="7436" max="7436" width="13.42578125" style="2670" customWidth="1"/>
    <col min="7437" max="7437" width="14.140625" style="2670" customWidth="1"/>
    <col min="7438" max="7438" width="12.7109375" style="2670" customWidth="1"/>
    <col min="7439" max="7439" width="11.28515625" style="2670" customWidth="1"/>
    <col min="7440" max="7460" width="0" style="2670" hidden="1" customWidth="1"/>
    <col min="7461" max="7681" width="9.140625" style="2670"/>
    <col min="7682" max="7682" width="5.42578125" style="2670" customWidth="1"/>
    <col min="7683" max="7683" width="16.5703125" style="2670" customWidth="1"/>
    <col min="7684" max="7684" width="16" style="2670" customWidth="1"/>
    <col min="7685" max="7686" width="11.28515625" style="2670" customWidth="1"/>
    <col min="7687" max="7687" width="10.7109375" style="2670" customWidth="1"/>
    <col min="7688" max="7688" width="9.7109375" style="2670" customWidth="1"/>
    <col min="7689" max="7689" width="11.85546875" style="2670" customWidth="1"/>
    <col min="7690" max="7690" width="14.140625" style="2670" customWidth="1"/>
    <col min="7691" max="7691" width="13.5703125" style="2670" customWidth="1"/>
    <col min="7692" max="7692" width="13.42578125" style="2670" customWidth="1"/>
    <col min="7693" max="7693" width="14.140625" style="2670" customWidth="1"/>
    <col min="7694" max="7694" width="12.7109375" style="2670" customWidth="1"/>
    <col min="7695" max="7695" width="11.28515625" style="2670" customWidth="1"/>
    <col min="7696" max="7716" width="0" style="2670" hidden="1" customWidth="1"/>
    <col min="7717" max="7937" width="9.140625" style="2670"/>
    <col min="7938" max="7938" width="5.42578125" style="2670" customWidth="1"/>
    <col min="7939" max="7939" width="16.5703125" style="2670" customWidth="1"/>
    <col min="7940" max="7940" width="16" style="2670" customWidth="1"/>
    <col min="7941" max="7942" width="11.28515625" style="2670" customWidth="1"/>
    <col min="7943" max="7943" width="10.7109375" style="2670" customWidth="1"/>
    <col min="7944" max="7944" width="9.7109375" style="2670" customWidth="1"/>
    <col min="7945" max="7945" width="11.85546875" style="2670" customWidth="1"/>
    <col min="7946" max="7946" width="14.140625" style="2670" customWidth="1"/>
    <col min="7947" max="7947" width="13.5703125" style="2670" customWidth="1"/>
    <col min="7948" max="7948" width="13.42578125" style="2670" customWidth="1"/>
    <col min="7949" max="7949" width="14.140625" style="2670" customWidth="1"/>
    <col min="7950" max="7950" width="12.7109375" style="2670" customWidth="1"/>
    <col min="7951" max="7951" width="11.28515625" style="2670" customWidth="1"/>
    <col min="7952" max="7972" width="0" style="2670" hidden="1" customWidth="1"/>
    <col min="7973" max="8193" width="9.140625" style="2670"/>
    <col min="8194" max="8194" width="5.42578125" style="2670" customWidth="1"/>
    <col min="8195" max="8195" width="16.5703125" style="2670" customWidth="1"/>
    <col min="8196" max="8196" width="16" style="2670" customWidth="1"/>
    <col min="8197" max="8198" width="11.28515625" style="2670" customWidth="1"/>
    <col min="8199" max="8199" width="10.7109375" style="2670" customWidth="1"/>
    <col min="8200" max="8200" width="9.7109375" style="2670" customWidth="1"/>
    <col min="8201" max="8201" width="11.85546875" style="2670" customWidth="1"/>
    <col min="8202" max="8202" width="14.140625" style="2670" customWidth="1"/>
    <col min="8203" max="8203" width="13.5703125" style="2670" customWidth="1"/>
    <col min="8204" max="8204" width="13.42578125" style="2670" customWidth="1"/>
    <col min="8205" max="8205" width="14.140625" style="2670" customWidth="1"/>
    <col min="8206" max="8206" width="12.7109375" style="2670" customWidth="1"/>
    <col min="8207" max="8207" width="11.28515625" style="2670" customWidth="1"/>
    <col min="8208" max="8228" width="0" style="2670" hidden="1" customWidth="1"/>
    <col min="8229" max="8449" width="9.140625" style="2670"/>
    <col min="8450" max="8450" width="5.42578125" style="2670" customWidth="1"/>
    <col min="8451" max="8451" width="16.5703125" style="2670" customWidth="1"/>
    <col min="8452" max="8452" width="16" style="2670" customWidth="1"/>
    <col min="8453" max="8454" width="11.28515625" style="2670" customWidth="1"/>
    <col min="8455" max="8455" width="10.7109375" style="2670" customWidth="1"/>
    <col min="8456" max="8456" width="9.7109375" style="2670" customWidth="1"/>
    <col min="8457" max="8457" width="11.85546875" style="2670" customWidth="1"/>
    <col min="8458" max="8458" width="14.140625" style="2670" customWidth="1"/>
    <col min="8459" max="8459" width="13.5703125" style="2670" customWidth="1"/>
    <col min="8460" max="8460" width="13.42578125" style="2670" customWidth="1"/>
    <col min="8461" max="8461" width="14.140625" style="2670" customWidth="1"/>
    <col min="8462" max="8462" width="12.7109375" style="2670" customWidth="1"/>
    <col min="8463" max="8463" width="11.28515625" style="2670" customWidth="1"/>
    <col min="8464" max="8484" width="0" style="2670" hidden="1" customWidth="1"/>
    <col min="8485" max="8705" width="9.140625" style="2670"/>
    <col min="8706" max="8706" width="5.42578125" style="2670" customWidth="1"/>
    <col min="8707" max="8707" width="16.5703125" style="2670" customWidth="1"/>
    <col min="8708" max="8708" width="16" style="2670" customWidth="1"/>
    <col min="8709" max="8710" width="11.28515625" style="2670" customWidth="1"/>
    <col min="8711" max="8711" width="10.7109375" style="2670" customWidth="1"/>
    <col min="8712" max="8712" width="9.7109375" style="2670" customWidth="1"/>
    <col min="8713" max="8713" width="11.85546875" style="2670" customWidth="1"/>
    <col min="8714" max="8714" width="14.140625" style="2670" customWidth="1"/>
    <col min="8715" max="8715" width="13.5703125" style="2670" customWidth="1"/>
    <col min="8716" max="8716" width="13.42578125" style="2670" customWidth="1"/>
    <col min="8717" max="8717" width="14.140625" style="2670" customWidth="1"/>
    <col min="8718" max="8718" width="12.7109375" style="2670" customWidth="1"/>
    <col min="8719" max="8719" width="11.28515625" style="2670" customWidth="1"/>
    <col min="8720" max="8740" width="0" style="2670" hidden="1" customWidth="1"/>
    <col min="8741" max="8961" width="9.140625" style="2670"/>
    <col min="8962" max="8962" width="5.42578125" style="2670" customWidth="1"/>
    <col min="8963" max="8963" width="16.5703125" style="2670" customWidth="1"/>
    <col min="8964" max="8964" width="16" style="2670" customWidth="1"/>
    <col min="8965" max="8966" width="11.28515625" style="2670" customWidth="1"/>
    <col min="8967" max="8967" width="10.7109375" style="2670" customWidth="1"/>
    <col min="8968" max="8968" width="9.7109375" style="2670" customWidth="1"/>
    <col min="8969" max="8969" width="11.85546875" style="2670" customWidth="1"/>
    <col min="8970" max="8970" width="14.140625" style="2670" customWidth="1"/>
    <col min="8971" max="8971" width="13.5703125" style="2670" customWidth="1"/>
    <col min="8972" max="8972" width="13.42578125" style="2670" customWidth="1"/>
    <col min="8973" max="8973" width="14.140625" style="2670" customWidth="1"/>
    <col min="8974" max="8974" width="12.7109375" style="2670" customWidth="1"/>
    <col min="8975" max="8975" width="11.28515625" style="2670" customWidth="1"/>
    <col min="8976" max="8996" width="0" style="2670" hidden="1" customWidth="1"/>
    <col min="8997" max="9217" width="9.140625" style="2670"/>
    <col min="9218" max="9218" width="5.42578125" style="2670" customWidth="1"/>
    <col min="9219" max="9219" width="16.5703125" style="2670" customWidth="1"/>
    <col min="9220" max="9220" width="16" style="2670" customWidth="1"/>
    <col min="9221" max="9222" width="11.28515625" style="2670" customWidth="1"/>
    <col min="9223" max="9223" width="10.7109375" style="2670" customWidth="1"/>
    <col min="9224" max="9224" width="9.7109375" style="2670" customWidth="1"/>
    <col min="9225" max="9225" width="11.85546875" style="2670" customWidth="1"/>
    <col min="9226" max="9226" width="14.140625" style="2670" customWidth="1"/>
    <col min="9227" max="9227" width="13.5703125" style="2670" customWidth="1"/>
    <col min="9228" max="9228" width="13.42578125" style="2670" customWidth="1"/>
    <col min="9229" max="9229" width="14.140625" style="2670" customWidth="1"/>
    <col min="9230" max="9230" width="12.7109375" style="2670" customWidth="1"/>
    <col min="9231" max="9231" width="11.28515625" style="2670" customWidth="1"/>
    <col min="9232" max="9252" width="0" style="2670" hidden="1" customWidth="1"/>
    <col min="9253" max="9473" width="9.140625" style="2670"/>
    <col min="9474" max="9474" width="5.42578125" style="2670" customWidth="1"/>
    <col min="9475" max="9475" width="16.5703125" style="2670" customWidth="1"/>
    <col min="9476" max="9476" width="16" style="2670" customWidth="1"/>
    <col min="9477" max="9478" width="11.28515625" style="2670" customWidth="1"/>
    <col min="9479" max="9479" width="10.7109375" style="2670" customWidth="1"/>
    <col min="9480" max="9480" width="9.7109375" style="2670" customWidth="1"/>
    <col min="9481" max="9481" width="11.85546875" style="2670" customWidth="1"/>
    <col min="9482" max="9482" width="14.140625" style="2670" customWidth="1"/>
    <col min="9483" max="9483" width="13.5703125" style="2670" customWidth="1"/>
    <col min="9484" max="9484" width="13.42578125" style="2670" customWidth="1"/>
    <col min="9485" max="9485" width="14.140625" style="2670" customWidth="1"/>
    <col min="9486" max="9486" width="12.7109375" style="2670" customWidth="1"/>
    <col min="9487" max="9487" width="11.28515625" style="2670" customWidth="1"/>
    <col min="9488" max="9508" width="0" style="2670" hidden="1" customWidth="1"/>
    <col min="9509" max="9729" width="9.140625" style="2670"/>
    <col min="9730" max="9730" width="5.42578125" style="2670" customWidth="1"/>
    <col min="9731" max="9731" width="16.5703125" style="2670" customWidth="1"/>
    <col min="9732" max="9732" width="16" style="2670" customWidth="1"/>
    <col min="9733" max="9734" width="11.28515625" style="2670" customWidth="1"/>
    <col min="9735" max="9735" width="10.7109375" style="2670" customWidth="1"/>
    <col min="9736" max="9736" width="9.7109375" style="2670" customWidth="1"/>
    <col min="9737" max="9737" width="11.85546875" style="2670" customWidth="1"/>
    <col min="9738" max="9738" width="14.140625" style="2670" customWidth="1"/>
    <col min="9739" max="9739" width="13.5703125" style="2670" customWidth="1"/>
    <col min="9740" max="9740" width="13.42578125" style="2670" customWidth="1"/>
    <col min="9741" max="9741" width="14.140625" style="2670" customWidth="1"/>
    <col min="9742" max="9742" width="12.7109375" style="2670" customWidth="1"/>
    <col min="9743" max="9743" width="11.28515625" style="2670" customWidth="1"/>
    <col min="9744" max="9764" width="0" style="2670" hidden="1" customWidth="1"/>
    <col min="9765" max="9985" width="9.140625" style="2670"/>
    <col min="9986" max="9986" width="5.42578125" style="2670" customWidth="1"/>
    <col min="9987" max="9987" width="16.5703125" style="2670" customWidth="1"/>
    <col min="9988" max="9988" width="16" style="2670" customWidth="1"/>
    <col min="9989" max="9990" width="11.28515625" style="2670" customWidth="1"/>
    <col min="9991" max="9991" width="10.7109375" style="2670" customWidth="1"/>
    <col min="9992" max="9992" width="9.7109375" style="2670" customWidth="1"/>
    <col min="9993" max="9993" width="11.85546875" style="2670" customWidth="1"/>
    <col min="9994" max="9994" width="14.140625" style="2670" customWidth="1"/>
    <col min="9995" max="9995" width="13.5703125" style="2670" customWidth="1"/>
    <col min="9996" max="9996" width="13.42578125" style="2670" customWidth="1"/>
    <col min="9997" max="9997" width="14.140625" style="2670" customWidth="1"/>
    <col min="9998" max="9998" width="12.7109375" style="2670" customWidth="1"/>
    <col min="9999" max="9999" width="11.28515625" style="2670" customWidth="1"/>
    <col min="10000" max="10020" width="0" style="2670" hidden="1" customWidth="1"/>
    <col min="10021" max="10241" width="9.140625" style="2670"/>
    <col min="10242" max="10242" width="5.42578125" style="2670" customWidth="1"/>
    <col min="10243" max="10243" width="16.5703125" style="2670" customWidth="1"/>
    <col min="10244" max="10244" width="16" style="2670" customWidth="1"/>
    <col min="10245" max="10246" width="11.28515625" style="2670" customWidth="1"/>
    <col min="10247" max="10247" width="10.7109375" style="2670" customWidth="1"/>
    <col min="10248" max="10248" width="9.7109375" style="2670" customWidth="1"/>
    <col min="10249" max="10249" width="11.85546875" style="2670" customWidth="1"/>
    <col min="10250" max="10250" width="14.140625" style="2670" customWidth="1"/>
    <col min="10251" max="10251" width="13.5703125" style="2670" customWidth="1"/>
    <col min="10252" max="10252" width="13.42578125" style="2670" customWidth="1"/>
    <col min="10253" max="10253" width="14.140625" style="2670" customWidth="1"/>
    <col min="10254" max="10254" width="12.7109375" style="2670" customWidth="1"/>
    <col min="10255" max="10255" width="11.28515625" style="2670" customWidth="1"/>
    <col min="10256" max="10276" width="0" style="2670" hidden="1" customWidth="1"/>
    <col min="10277" max="10497" width="9.140625" style="2670"/>
    <col min="10498" max="10498" width="5.42578125" style="2670" customWidth="1"/>
    <col min="10499" max="10499" width="16.5703125" style="2670" customWidth="1"/>
    <col min="10500" max="10500" width="16" style="2670" customWidth="1"/>
    <col min="10501" max="10502" width="11.28515625" style="2670" customWidth="1"/>
    <col min="10503" max="10503" width="10.7109375" style="2670" customWidth="1"/>
    <col min="10504" max="10504" width="9.7109375" style="2670" customWidth="1"/>
    <col min="10505" max="10505" width="11.85546875" style="2670" customWidth="1"/>
    <col min="10506" max="10506" width="14.140625" style="2670" customWidth="1"/>
    <col min="10507" max="10507" width="13.5703125" style="2670" customWidth="1"/>
    <col min="10508" max="10508" width="13.42578125" style="2670" customWidth="1"/>
    <col min="10509" max="10509" width="14.140625" style="2670" customWidth="1"/>
    <col min="10510" max="10510" width="12.7109375" style="2670" customWidth="1"/>
    <col min="10511" max="10511" width="11.28515625" style="2670" customWidth="1"/>
    <col min="10512" max="10532" width="0" style="2670" hidden="1" customWidth="1"/>
    <col min="10533" max="10753" width="9.140625" style="2670"/>
    <col min="10754" max="10754" width="5.42578125" style="2670" customWidth="1"/>
    <col min="10755" max="10755" width="16.5703125" style="2670" customWidth="1"/>
    <col min="10756" max="10756" width="16" style="2670" customWidth="1"/>
    <col min="10757" max="10758" width="11.28515625" style="2670" customWidth="1"/>
    <col min="10759" max="10759" width="10.7109375" style="2670" customWidth="1"/>
    <col min="10760" max="10760" width="9.7109375" style="2670" customWidth="1"/>
    <col min="10761" max="10761" width="11.85546875" style="2670" customWidth="1"/>
    <col min="10762" max="10762" width="14.140625" style="2670" customWidth="1"/>
    <col min="10763" max="10763" width="13.5703125" style="2670" customWidth="1"/>
    <col min="10764" max="10764" width="13.42578125" style="2670" customWidth="1"/>
    <col min="10765" max="10765" width="14.140625" style="2670" customWidth="1"/>
    <col min="10766" max="10766" width="12.7109375" style="2670" customWidth="1"/>
    <col min="10767" max="10767" width="11.28515625" style="2670" customWidth="1"/>
    <col min="10768" max="10788" width="0" style="2670" hidden="1" customWidth="1"/>
    <col min="10789" max="11009" width="9.140625" style="2670"/>
    <col min="11010" max="11010" width="5.42578125" style="2670" customWidth="1"/>
    <col min="11011" max="11011" width="16.5703125" style="2670" customWidth="1"/>
    <col min="11012" max="11012" width="16" style="2670" customWidth="1"/>
    <col min="11013" max="11014" width="11.28515625" style="2670" customWidth="1"/>
    <col min="11015" max="11015" width="10.7109375" style="2670" customWidth="1"/>
    <col min="11016" max="11016" width="9.7109375" style="2670" customWidth="1"/>
    <col min="11017" max="11017" width="11.85546875" style="2670" customWidth="1"/>
    <col min="11018" max="11018" width="14.140625" style="2670" customWidth="1"/>
    <col min="11019" max="11019" width="13.5703125" style="2670" customWidth="1"/>
    <col min="11020" max="11020" width="13.42578125" style="2670" customWidth="1"/>
    <col min="11021" max="11021" width="14.140625" style="2670" customWidth="1"/>
    <col min="11022" max="11022" width="12.7109375" style="2670" customWidth="1"/>
    <col min="11023" max="11023" width="11.28515625" style="2670" customWidth="1"/>
    <col min="11024" max="11044" width="0" style="2670" hidden="1" customWidth="1"/>
    <col min="11045" max="11265" width="9.140625" style="2670"/>
    <col min="11266" max="11266" width="5.42578125" style="2670" customWidth="1"/>
    <col min="11267" max="11267" width="16.5703125" style="2670" customWidth="1"/>
    <col min="11268" max="11268" width="16" style="2670" customWidth="1"/>
    <col min="11269" max="11270" width="11.28515625" style="2670" customWidth="1"/>
    <col min="11271" max="11271" width="10.7109375" style="2670" customWidth="1"/>
    <col min="11272" max="11272" width="9.7109375" style="2670" customWidth="1"/>
    <col min="11273" max="11273" width="11.85546875" style="2670" customWidth="1"/>
    <col min="11274" max="11274" width="14.140625" style="2670" customWidth="1"/>
    <col min="11275" max="11275" width="13.5703125" style="2670" customWidth="1"/>
    <col min="11276" max="11276" width="13.42578125" style="2670" customWidth="1"/>
    <col min="11277" max="11277" width="14.140625" style="2670" customWidth="1"/>
    <col min="11278" max="11278" width="12.7109375" style="2670" customWidth="1"/>
    <col min="11279" max="11279" width="11.28515625" style="2670" customWidth="1"/>
    <col min="11280" max="11300" width="0" style="2670" hidden="1" customWidth="1"/>
    <col min="11301" max="11521" width="9.140625" style="2670"/>
    <col min="11522" max="11522" width="5.42578125" style="2670" customWidth="1"/>
    <col min="11523" max="11523" width="16.5703125" style="2670" customWidth="1"/>
    <col min="11524" max="11524" width="16" style="2670" customWidth="1"/>
    <col min="11525" max="11526" width="11.28515625" style="2670" customWidth="1"/>
    <col min="11527" max="11527" width="10.7109375" style="2670" customWidth="1"/>
    <col min="11528" max="11528" width="9.7109375" style="2670" customWidth="1"/>
    <col min="11529" max="11529" width="11.85546875" style="2670" customWidth="1"/>
    <col min="11530" max="11530" width="14.140625" style="2670" customWidth="1"/>
    <col min="11531" max="11531" width="13.5703125" style="2670" customWidth="1"/>
    <col min="11532" max="11532" width="13.42578125" style="2670" customWidth="1"/>
    <col min="11533" max="11533" width="14.140625" style="2670" customWidth="1"/>
    <col min="11534" max="11534" width="12.7109375" style="2670" customWidth="1"/>
    <col min="11535" max="11535" width="11.28515625" style="2670" customWidth="1"/>
    <col min="11536" max="11556" width="0" style="2670" hidden="1" customWidth="1"/>
    <col min="11557" max="11777" width="9.140625" style="2670"/>
    <col min="11778" max="11778" width="5.42578125" style="2670" customWidth="1"/>
    <col min="11779" max="11779" width="16.5703125" style="2670" customWidth="1"/>
    <col min="11780" max="11780" width="16" style="2670" customWidth="1"/>
    <col min="11781" max="11782" width="11.28515625" style="2670" customWidth="1"/>
    <col min="11783" max="11783" width="10.7109375" style="2670" customWidth="1"/>
    <col min="11784" max="11784" width="9.7109375" style="2670" customWidth="1"/>
    <col min="11785" max="11785" width="11.85546875" style="2670" customWidth="1"/>
    <col min="11786" max="11786" width="14.140625" style="2670" customWidth="1"/>
    <col min="11787" max="11787" width="13.5703125" style="2670" customWidth="1"/>
    <col min="11788" max="11788" width="13.42578125" style="2670" customWidth="1"/>
    <col min="11789" max="11789" width="14.140625" style="2670" customWidth="1"/>
    <col min="11790" max="11790" width="12.7109375" style="2670" customWidth="1"/>
    <col min="11791" max="11791" width="11.28515625" style="2670" customWidth="1"/>
    <col min="11792" max="11812" width="0" style="2670" hidden="1" customWidth="1"/>
    <col min="11813" max="12033" width="9.140625" style="2670"/>
    <col min="12034" max="12034" width="5.42578125" style="2670" customWidth="1"/>
    <col min="12035" max="12035" width="16.5703125" style="2670" customWidth="1"/>
    <col min="12036" max="12036" width="16" style="2670" customWidth="1"/>
    <col min="12037" max="12038" width="11.28515625" style="2670" customWidth="1"/>
    <col min="12039" max="12039" width="10.7109375" style="2670" customWidth="1"/>
    <col min="12040" max="12040" width="9.7109375" style="2670" customWidth="1"/>
    <col min="12041" max="12041" width="11.85546875" style="2670" customWidth="1"/>
    <col min="12042" max="12042" width="14.140625" style="2670" customWidth="1"/>
    <col min="12043" max="12043" width="13.5703125" style="2670" customWidth="1"/>
    <col min="12044" max="12044" width="13.42578125" style="2670" customWidth="1"/>
    <col min="12045" max="12045" width="14.140625" style="2670" customWidth="1"/>
    <col min="12046" max="12046" width="12.7109375" style="2670" customWidth="1"/>
    <col min="12047" max="12047" width="11.28515625" style="2670" customWidth="1"/>
    <col min="12048" max="12068" width="0" style="2670" hidden="1" customWidth="1"/>
    <col min="12069" max="12289" width="9.140625" style="2670"/>
    <col min="12290" max="12290" width="5.42578125" style="2670" customWidth="1"/>
    <col min="12291" max="12291" width="16.5703125" style="2670" customWidth="1"/>
    <col min="12292" max="12292" width="16" style="2670" customWidth="1"/>
    <col min="12293" max="12294" width="11.28515625" style="2670" customWidth="1"/>
    <col min="12295" max="12295" width="10.7109375" style="2670" customWidth="1"/>
    <col min="12296" max="12296" width="9.7109375" style="2670" customWidth="1"/>
    <col min="12297" max="12297" width="11.85546875" style="2670" customWidth="1"/>
    <col min="12298" max="12298" width="14.140625" style="2670" customWidth="1"/>
    <col min="12299" max="12299" width="13.5703125" style="2670" customWidth="1"/>
    <col min="12300" max="12300" width="13.42578125" style="2670" customWidth="1"/>
    <col min="12301" max="12301" width="14.140625" style="2670" customWidth="1"/>
    <col min="12302" max="12302" width="12.7109375" style="2670" customWidth="1"/>
    <col min="12303" max="12303" width="11.28515625" style="2670" customWidth="1"/>
    <col min="12304" max="12324" width="0" style="2670" hidden="1" customWidth="1"/>
    <col min="12325" max="12545" width="9.140625" style="2670"/>
    <col min="12546" max="12546" width="5.42578125" style="2670" customWidth="1"/>
    <col min="12547" max="12547" width="16.5703125" style="2670" customWidth="1"/>
    <col min="12548" max="12548" width="16" style="2670" customWidth="1"/>
    <col min="12549" max="12550" width="11.28515625" style="2670" customWidth="1"/>
    <col min="12551" max="12551" width="10.7109375" style="2670" customWidth="1"/>
    <col min="12552" max="12552" width="9.7109375" style="2670" customWidth="1"/>
    <col min="12553" max="12553" width="11.85546875" style="2670" customWidth="1"/>
    <col min="12554" max="12554" width="14.140625" style="2670" customWidth="1"/>
    <col min="12555" max="12555" width="13.5703125" style="2670" customWidth="1"/>
    <col min="12556" max="12556" width="13.42578125" style="2670" customWidth="1"/>
    <col min="12557" max="12557" width="14.140625" style="2670" customWidth="1"/>
    <col min="12558" max="12558" width="12.7109375" style="2670" customWidth="1"/>
    <col min="12559" max="12559" width="11.28515625" style="2670" customWidth="1"/>
    <col min="12560" max="12580" width="0" style="2670" hidden="1" customWidth="1"/>
    <col min="12581" max="12801" width="9.140625" style="2670"/>
    <col min="12802" max="12802" width="5.42578125" style="2670" customWidth="1"/>
    <col min="12803" max="12803" width="16.5703125" style="2670" customWidth="1"/>
    <col min="12804" max="12804" width="16" style="2670" customWidth="1"/>
    <col min="12805" max="12806" width="11.28515625" style="2670" customWidth="1"/>
    <col min="12807" max="12807" width="10.7109375" style="2670" customWidth="1"/>
    <col min="12808" max="12808" width="9.7109375" style="2670" customWidth="1"/>
    <col min="12809" max="12809" width="11.85546875" style="2670" customWidth="1"/>
    <col min="12810" max="12810" width="14.140625" style="2670" customWidth="1"/>
    <col min="12811" max="12811" width="13.5703125" style="2670" customWidth="1"/>
    <col min="12812" max="12812" width="13.42578125" style="2670" customWidth="1"/>
    <col min="12813" max="12813" width="14.140625" style="2670" customWidth="1"/>
    <col min="12814" max="12814" width="12.7109375" style="2670" customWidth="1"/>
    <col min="12815" max="12815" width="11.28515625" style="2670" customWidth="1"/>
    <col min="12816" max="12836" width="0" style="2670" hidden="1" customWidth="1"/>
    <col min="12837" max="13057" width="9.140625" style="2670"/>
    <col min="13058" max="13058" width="5.42578125" style="2670" customWidth="1"/>
    <col min="13059" max="13059" width="16.5703125" style="2670" customWidth="1"/>
    <col min="13060" max="13060" width="16" style="2670" customWidth="1"/>
    <col min="13061" max="13062" width="11.28515625" style="2670" customWidth="1"/>
    <col min="13063" max="13063" width="10.7109375" style="2670" customWidth="1"/>
    <col min="13064" max="13064" width="9.7109375" style="2670" customWidth="1"/>
    <col min="13065" max="13065" width="11.85546875" style="2670" customWidth="1"/>
    <col min="13066" max="13066" width="14.140625" style="2670" customWidth="1"/>
    <col min="13067" max="13067" width="13.5703125" style="2670" customWidth="1"/>
    <col min="13068" max="13068" width="13.42578125" style="2670" customWidth="1"/>
    <col min="13069" max="13069" width="14.140625" style="2670" customWidth="1"/>
    <col min="13070" max="13070" width="12.7109375" style="2670" customWidth="1"/>
    <col min="13071" max="13071" width="11.28515625" style="2670" customWidth="1"/>
    <col min="13072" max="13092" width="0" style="2670" hidden="1" customWidth="1"/>
    <col min="13093" max="13313" width="9.140625" style="2670"/>
    <col min="13314" max="13314" width="5.42578125" style="2670" customWidth="1"/>
    <col min="13315" max="13315" width="16.5703125" style="2670" customWidth="1"/>
    <col min="13316" max="13316" width="16" style="2670" customWidth="1"/>
    <col min="13317" max="13318" width="11.28515625" style="2670" customWidth="1"/>
    <col min="13319" max="13319" width="10.7109375" style="2670" customWidth="1"/>
    <col min="13320" max="13320" width="9.7109375" style="2670" customWidth="1"/>
    <col min="13321" max="13321" width="11.85546875" style="2670" customWidth="1"/>
    <col min="13322" max="13322" width="14.140625" style="2670" customWidth="1"/>
    <col min="13323" max="13323" width="13.5703125" style="2670" customWidth="1"/>
    <col min="13324" max="13324" width="13.42578125" style="2670" customWidth="1"/>
    <col min="13325" max="13325" width="14.140625" style="2670" customWidth="1"/>
    <col min="13326" max="13326" width="12.7109375" style="2670" customWidth="1"/>
    <col min="13327" max="13327" width="11.28515625" style="2670" customWidth="1"/>
    <col min="13328" max="13348" width="0" style="2670" hidden="1" customWidth="1"/>
    <col min="13349" max="13569" width="9.140625" style="2670"/>
    <col min="13570" max="13570" width="5.42578125" style="2670" customWidth="1"/>
    <col min="13571" max="13571" width="16.5703125" style="2670" customWidth="1"/>
    <col min="13572" max="13572" width="16" style="2670" customWidth="1"/>
    <col min="13573" max="13574" width="11.28515625" style="2670" customWidth="1"/>
    <col min="13575" max="13575" width="10.7109375" style="2670" customWidth="1"/>
    <col min="13576" max="13576" width="9.7109375" style="2670" customWidth="1"/>
    <col min="13577" max="13577" width="11.85546875" style="2670" customWidth="1"/>
    <col min="13578" max="13578" width="14.140625" style="2670" customWidth="1"/>
    <col min="13579" max="13579" width="13.5703125" style="2670" customWidth="1"/>
    <col min="13580" max="13580" width="13.42578125" style="2670" customWidth="1"/>
    <col min="13581" max="13581" width="14.140625" style="2670" customWidth="1"/>
    <col min="13582" max="13582" width="12.7109375" style="2670" customWidth="1"/>
    <col min="13583" max="13583" width="11.28515625" style="2670" customWidth="1"/>
    <col min="13584" max="13604" width="0" style="2670" hidden="1" customWidth="1"/>
    <col min="13605" max="13825" width="9.140625" style="2670"/>
    <col min="13826" max="13826" width="5.42578125" style="2670" customWidth="1"/>
    <col min="13827" max="13827" width="16.5703125" style="2670" customWidth="1"/>
    <col min="13828" max="13828" width="16" style="2670" customWidth="1"/>
    <col min="13829" max="13830" width="11.28515625" style="2670" customWidth="1"/>
    <col min="13831" max="13831" width="10.7109375" style="2670" customWidth="1"/>
    <col min="13832" max="13832" width="9.7109375" style="2670" customWidth="1"/>
    <col min="13833" max="13833" width="11.85546875" style="2670" customWidth="1"/>
    <col min="13834" max="13834" width="14.140625" style="2670" customWidth="1"/>
    <col min="13835" max="13835" width="13.5703125" style="2670" customWidth="1"/>
    <col min="13836" max="13836" width="13.42578125" style="2670" customWidth="1"/>
    <col min="13837" max="13837" width="14.140625" style="2670" customWidth="1"/>
    <col min="13838" max="13838" width="12.7109375" style="2670" customWidth="1"/>
    <col min="13839" max="13839" width="11.28515625" style="2670" customWidth="1"/>
    <col min="13840" max="13860" width="0" style="2670" hidden="1" customWidth="1"/>
    <col min="13861" max="14081" width="9.140625" style="2670"/>
    <col min="14082" max="14082" width="5.42578125" style="2670" customWidth="1"/>
    <col min="14083" max="14083" width="16.5703125" style="2670" customWidth="1"/>
    <col min="14084" max="14084" width="16" style="2670" customWidth="1"/>
    <col min="14085" max="14086" width="11.28515625" style="2670" customWidth="1"/>
    <col min="14087" max="14087" width="10.7109375" style="2670" customWidth="1"/>
    <col min="14088" max="14088" width="9.7109375" style="2670" customWidth="1"/>
    <col min="14089" max="14089" width="11.85546875" style="2670" customWidth="1"/>
    <col min="14090" max="14090" width="14.140625" style="2670" customWidth="1"/>
    <col min="14091" max="14091" width="13.5703125" style="2670" customWidth="1"/>
    <col min="14092" max="14092" width="13.42578125" style="2670" customWidth="1"/>
    <col min="14093" max="14093" width="14.140625" style="2670" customWidth="1"/>
    <col min="14094" max="14094" width="12.7109375" style="2670" customWidth="1"/>
    <col min="14095" max="14095" width="11.28515625" style="2670" customWidth="1"/>
    <col min="14096" max="14116" width="0" style="2670" hidden="1" customWidth="1"/>
    <col min="14117" max="14337" width="9.140625" style="2670"/>
    <col min="14338" max="14338" width="5.42578125" style="2670" customWidth="1"/>
    <col min="14339" max="14339" width="16.5703125" style="2670" customWidth="1"/>
    <col min="14340" max="14340" width="16" style="2670" customWidth="1"/>
    <col min="14341" max="14342" width="11.28515625" style="2670" customWidth="1"/>
    <col min="14343" max="14343" width="10.7109375" style="2670" customWidth="1"/>
    <col min="14344" max="14344" width="9.7109375" style="2670" customWidth="1"/>
    <col min="14345" max="14345" width="11.85546875" style="2670" customWidth="1"/>
    <col min="14346" max="14346" width="14.140625" style="2670" customWidth="1"/>
    <col min="14347" max="14347" width="13.5703125" style="2670" customWidth="1"/>
    <col min="14348" max="14348" width="13.42578125" style="2670" customWidth="1"/>
    <col min="14349" max="14349" width="14.140625" style="2670" customWidth="1"/>
    <col min="14350" max="14350" width="12.7109375" style="2670" customWidth="1"/>
    <col min="14351" max="14351" width="11.28515625" style="2670" customWidth="1"/>
    <col min="14352" max="14372" width="0" style="2670" hidden="1" customWidth="1"/>
    <col min="14373" max="14593" width="9.140625" style="2670"/>
    <col min="14594" max="14594" width="5.42578125" style="2670" customWidth="1"/>
    <col min="14595" max="14595" width="16.5703125" style="2670" customWidth="1"/>
    <col min="14596" max="14596" width="16" style="2670" customWidth="1"/>
    <col min="14597" max="14598" width="11.28515625" style="2670" customWidth="1"/>
    <col min="14599" max="14599" width="10.7109375" style="2670" customWidth="1"/>
    <col min="14600" max="14600" width="9.7109375" style="2670" customWidth="1"/>
    <col min="14601" max="14601" width="11.85546875" style="2670" customWidth="1"/>
    <col min="14602" max="14602" width="14.140625" style="2670" customWidth="1"/>
    <col min="14603" max="14603" width="13.5703125" style="2670" customWidth="1"/>
    <col min="14604" max="14604" width="13.42578125" style="2670" customWidth="1"/>
    <col min="14605" max="14605" width="14.140625" style="2670" customWidth="1"/>
    <col min="14606" max="14606" width="12.7109375" style="2670" customWidth="1"/>
    <col min="14607" max="14607" width="11.28515625" style="2670" customWidth="1"/>
    <col min="14608" max="14628" width="0" style="2670" hidden="1" customWidth="1"/>
    <col min="14629" max="14849" width="9.140625" style="2670"/>
    <col min="14850" max="14850" width="5.42578125" style="2670" customWidth="1"/>
    <col min="14851" max="14851" width="16.5703125" style="2670" customWidth="1"/>
    <col min="14852" max="14852" width="16" style="2670" customWidth="1"/>
    <col min="14853" max="14854" width="11.28515625" style="2670" customWidth="1"/>
    <col min="14855" max="14855" width="10.7109375" style="2670" customWidth="1"/>
    <col min="14856" max="14856" width="9.7109375" style="2670" customWidth="1"/>
    <col min="14857" max="14857" width="11.85546875" style="2670" customWidth="1"/>
    <col min="14858" max="14858" width="14.140625" style="2670" customWidth="1"/>
    <col min="14859" max="14859" width="13.5703125" style="2670" customWidth="1"/>
    <col min="14860" max="14860" width="13.42578125" style="2670" customWidth="1"/>
    <col min="14861" max="14861" width="14.140625" style="2670" customWidth="1"/>
    <col min="14862" max="14862" width="12.7109375" style="2670" customWidth="1"/>
    <col min="14863" max="14863" width="11.28515625" style="2670" customWidth="1"/>
    <col min="14864" max="14884" width="0" style="2670" hidden="1" customWidth="1"/>
    <col min="14885" max="15105" width="9.140625" style="2670"/>
    <col min="15106" max="15106" width="5.42578125" style="2670" customWidth="1"/>
    <col min="15107" max="15107" width="16.5703125" style="2670" customWidth="1"/>
    <col min="15108" max="15108" width="16" style="2670" customWidth="1"/>
    <col min="15109" max="15110" width="11.28515625" style="2670" customWidth="1"/>
    <col min="15111" max="15111" width="10.7109375" style="2670" customWidth="1"/>
    <col min="15112" max="15112" width="9.7109375" style="2670" customWidth="1"/>
    <col min="15113" max="15113" width="11.85546875" style="2670" customWidth="1"/>
    <col min="15114" max="15114" width="14.140625" style="2670" customWidth="1"/>
    <col min="15115" max="15115" width="13.5703125" style="2670" customWidth="1"/>
    <col min="15116" max="15116" width="13.42578125" style="2670" customWidth="1"/>
    <col min="15117" max="15117" width="14.140625" style="2670" customWidth="1"/>
    <col min="15118" max="15118" width="12.7109375" style="2670" customWidth="1"/>
    <col min="15119" max="15119" width="11.28515625" style="2670" customWidth="1"/>
    <col min="15120" max="15140" width="0" style="2670" hidden="1" customWidth="1"/>
    <col min="15141" max="15361" width="9.140625" style="2670"/>
    <col min="15362" max="15362" width="5.42578125" style="2670" customWidth="1"/>
    <col min="15363" max="15363" width="16.5703125" style="2670" customWidth="1"/>
    <col min="15364" max="15364" width="16" style="2670" customWidth="1"/>
    <col min="15365" max="15366" width="11.28515625" style="2670" customWidth="1"/>
    <col min="15367" max="15367" width="10.7109375" style="2670" customWidth="1"/>
    <col min="15368" max="15368" width="9.7109375" style="2670" customWidth="1"/>
    <col min="15369" max="15369" width="11.85546875" style="2670" customWidth="1"/>
    <col min="15370" max="15370" width="14.140625" style="2670" customWidth="1"/>
    <col min="15371" max="15371" width="13.5703125" style="2670" customWidth="1"/>
    <col min="15372" max="15372" width="13.42578125" style="2670" customWidth="1"/>
    <col min="15373" max="15373" width="14.140625" style="2670" customWidth="1"/>
    <col min="15374" max="15374" width="12.7109375" style="2670" customWidth="1"/>
    <col min="15375" max="15375" width="11.28515625" style="2670" customWidth="1"/>
    <col min="15376" max="15396" width="0" style="2670" hidden="1" customWidth="1"/>
    <col min="15397" max="15617" width="9.140625" style="2670"/>
    <col min="15618" max="15618" width="5.42578125" style="2670" customWidth="1"/>
    <col min="15619" max="15619" width="16.5703125" style="2670" customWidth="1"/>
    <col min="15620" max="15620" width="16" style="2670" customWidth="1"/>
    <col min="15621" max="15622" width="11.28515625" style="2670" customWidth="1"/>
    <col min="15623" max="15623" width="10.7109375" style="2670" customWidth="1"/>
    <col min="15624" max="15624" width="9.7109375" style="2670" customWidth="1"/>
    <col min="15625" max="15625" width="11.85546875" style="2670" customWidth="1"/>
    <col min="15626" max="15626" width="14.140625" style="2670" customWidth="1"/>
    <col min="15627" max="15627" width="13.5703125" style="2670" customWidth="1"/>
    <col min="15628" max="15628" width="13.42578125" style="2670" customWidth="1"/>
    <col min="15629" max="15629" width="14.140625" style="2670" customWidth="1"/>
    <col min="15630" max="15630" width="12.7109375" style="2670" customWidth="1"/>
    <col min="15631" max="15631" width="11.28515625" style="2670" customWidth="1"/>
    <col min="15632" max="15652" width="0" style="2670" hidden="1" customWidth="1"/>
    <col min="15653" max="15873" width="9.140625" style="2670"/>
    <col min="15874" max="15874" width="5.42578125" style="2670" customWidth="1"/>
    <col min="15875" max="15875" width="16.5703125" style="2670" customWidth="1"/>
    <col min="15876" max="15876" width="16" style="2670" customWidth="1"/>
    <col min="15877" max="15878" width="11.28515625" style="2670" customWidth="1"/>
    <col min="15879" max="15879" width="10.7109375" style="2670" customWidth="1"/>
    <col min="15880" max="15880" width="9.7109375" style="2670" customWidth="1"/>
    <col min="15881" max="15881" width="11.85546875" style="2670" customWidth="1"/>
    <col min="15882" max="15882" width="14.140625" style="2670" customWidth="1"/>
    <col min="15883" max="15883" width="13.5703125" style="2670" customWidth="1"/>
    <col min="15884" max="15884" width="13.42578125" style="2670" customWidth="1"/>
    <col min="15885" max="15885" width="14.140625" style="2670" customWidth="1"/>
    <col min="15886" max="15886" width="12.7109375" style="2670" customWidth="1"/>
    <col min="15887" max="15887" width="11.28515625" style="2670" customWidth="1"/>
    <col min="15888" max="15908" width="0" style="2670" hidden="1" customWidth="1"/>
    <col min="15909" max="16129" width="9.140625" style="2670"/>
    <col min="16130" max="16130" width="5.42578125" style="2670" customWidth="1"/>
    <col min="16131" max="16131" width="16.5703125" style="2670" customWidth="1"/>
    <col min="16132" max="16132" width="16" style="2670" customWidth="1"/>
    <col min="16133" max="16134" width="11.28515625" style="2670" customWidth="1"/>
    <col min="16135" max="16135" width="10.7109375" style="2670" customWidth="1"/>
    <col min="16136" max="16136" width="9.7109375" style="2670" customWidth="1"/>
    <col min="16137" max="16137" width="11.85546875" style="2670" customWidth="1"/>
    <col min="16138" max="16138" width="14.140625" style="2670" customWidth="1"/>
    <col min="16139" max="16139" width="13.5703125" style="2670" customWidth="1"/>
    <col min="16140" max="16140" width="13.42578125" style="2670" customWidth="1"/>
    <col min="16141" max="16141" width="14.140625" style="2670" customWidth="1"/>
    <col min="16142" max="16142" width="12.7109375" style="2670" customWidth="1"/>
    <col min="16143" max="16143" width="11.28515625" style="2670" customWidth="1"/>
    <col min="16144" max="16164" width="0" style="2670" hidden="1" customWidth="1"/>
    <col min="16165" max="16384" width="9.140625" style="2670"/>
  </cols>
  <sheetData>
    <row r="1" spans="1:42" ht="12.75" customHeight="1" thickBot="1">
      <c r="A1" s="2669" t="s">
        <v>0</v>
      </c>
      <c r="O1" s="2673" t="s">
        <v>1</v>
      </c>
    </row>
    <row r="2" spans="1:42" s="2675" customFormat="1" ht="18" customHeight="1" thickTop="1" thickBot="1">
      <c r="A2" s="7195" t="s">
        <v>2838</v>
      </c>
      <c r="B2" s="7196"/>
      <c r="C2" s="7196"/>
      <c r="D2" s="7196"/>
      <c r="E2" s="7196"/>
      <c r="F2" s="7196"/>
      <c r="G2" s="7196"/>
      <c r="H2" s="7196"/>
      <c r="I2" s="7196"/>
      <c r="J2" s="7196"/>
      <c r="K2" s="7196"/>
      <c r="L2" s="7196"/>
      <c r="M2" s="7196"/>
      <c r="N2" s="7196"/>
      <c r="O2" s="7197"/>
      <c r="P2" s="2674"/>
    </row>
    <row r="3" spans="1:42" s="2675" customFormat="1" ht="21.75" customHeight="1" thickBot="1">
      <c r="A3" s="7198" t="s">
        <v>2448</v>
      </c>
      <c r="B3" s="7199"/>
      <c r="C3" s="7199"/>
      <c r="D3" s="7199"/>
      <c r="E3" s="7199"/>
      <c r="F3" s="7199"/>
      <c r="G3" s="7199"/>
      <c r="H3" s="7199"/>
      <c r="I3" s="7199"/>
      <c r="J3" s="7199"/>
      <c r="K3" s="7199"/>
      <c r="L3" s="7199"/>
      <c r="M3" s="7199"/>
      <c r="N3" s="7199"/>
      <c r="O3" s="7200"/>
      <c r="P3" s="2674"/>
    </row>
    <row r="4" spans="1:42" ht="30.75" customHeight="1" thickBot="1">
      <c r="A4" s="7191" t="s">
        <v>12</v>
      </c>
      <c r="B4" s="7202" t="s">
        <v>2132</v>
      </c>
      <c r="C4" s="7203"/>
      <c r="D4" s="7206" t="s">
        <v>2513</v>
      </c>
      <c r="E4" s="7207"/>
      <c r="F4" s="7207"/>
      <c r="G4" s="7207"/>
      <c r="H4" s="7208"/>
      <c r="I4" s="7209" t="s">
        <v>2514</v>
      </c>
      <c r="J4" s="7211" t="s">
        <v>2515</v>
      </c>
      <c r="K4" s="7212"/>
      <c r="L4" s="7213"/>
      <c r="M4" s="7211" t="s">
        <v>2516</v>
      </c>
      <c r="N4" s="7213"/>
      <c r="O4" s="7214" t="s">
        <v>2517</v>
      </c>
      <c r="P4" s="2676"/>
      <c r="Q4" s="2676"/>
      <c r="R4" s="2677"/>
      <c r="S4" s="2677"/>
      <c r="T4" s="2677"/>
      <c r="U4" s="2677"/>
      <c r="V4" s="2677"/>
      <c r="W4" s="2678"/>
      <c r="X4" s="2677"/>
      <c r="Y4" s="2677"/>
      <c r="Z4" s="2677"/>
      <c r="AA4" s="2677"/>
      <c r="AB4" s="2677"/>
      <c r="AC4" s="2679"/>
      <c r="AD4" s="2679"/>
    </row>
    <row r="5" spans="1:42" ht="63" customHeight="1" thickBot="1">
      <c r="A5" s="7201"/>
      <c r="B5" s="7204"/>
      <c r="C5" s="7205"/>
      <c r="D5" s="2680" t="s">
        <v>2518</v>
      </c>
      <c r="E5" s="2681" t="s">
        <v>2519</v>
      </c>
      <c r="F5" s="2681" t="s">
        <v>2520</v>
      </c>
      <c r="G5" s="2681" t="s">
        <v>2521</v>
      </c>
      <c r="H5" s="2682" t="s">
        <v>2522</v>
      </c>
      <c r="I5" s="7210"/>
      <c r="J5" s="2680" t="s">
        <v>2523</v>
      </c>
      <c r="K5" s="2681" t="s">
        <v>2524</v>
      </c>
      <c r="L5" s="2682" t="s">
        <v>2525</v>
      </c>
      <c r="M5" s="2683" t="s">
        <v>2526</v>
      </c>
      <c r="N5" s="2682" t="s">
        <v>2527</v>
      </c>
      <c r="O5" s="7215"/>
      <c r="P5" s="2676"/>
      <c r="Q5" s="2684"/>
      <c r="R5" s="7188" t="s">
        <v>2528</v>
      </c>
      <c r="S5" s="7189"/>
      <c r="T5" s="7189"/>
      <c r="U5" s="7189"/>
      <c r="V5" s="2685"/>
      <c r="W5" s="2678"/>
      <c r="X5" s="7190" t="s">
        <v>2529</v>
      </c>
      <c r="Y5" s="7189"/>
      <c r="Z5" s="7189"/>
      <c r="AA5" s="7189"/>
      <c r="AB5" s="7189"/>
      <c r="AC5" s="7189"/>
      <c r="AD5" s="2685"/>
    </row>
    <row r="6" spans="1:42" ht="14.1" customHeight="1">
      <c r="A6" s="7191">
        <v>2008</v>
      </c>
      <c r="B6" s="7183" t="s">
        <v>2530</v>
      </c>
      <c r="C6" s="7184"/>
      <c r="D6" s="2686">
        <v>155862</v>
      </c>
      <c r="E6" s="2687">
        <v>3185</v>
      </c>
      <c r="F6" s="2687">
        <v>205.38452968650813</v>
      </c>
      <c r="G6" s="2687">
        <v>12.450071428236487</v>
      </c>
      <c r="H6" s="2688">
        <v>3290.6547601223083</v>
      </c>
      <c r="I6" s="2689">
        <f>SUM(D6:H6)</f>
        <v>162555.48936123704</v>
      </c>
      <c r="J6" s="2686">
        <v>1618</v>
      </c>
      <c r="K6" s="2687">
        <v>60311</v>
      </c>
      <c r="L6" s="2690">
        <v>25742</v>
      </c>
      <c r="M6" s="2686">
        <v>1057</v>
      </c>
      <c r="N6" s="2690">
        <v>1308</v>
      </c>
      <c r="O6" s="2691">
        <f t="shared" ref="O6:O20" si="0">SUM(J6:N6)</f>
        <v>90036</v>
      </c>
      <c r="P6" s="2692">
        <v>69361.881851392332</v>
      </c>
      <c r="Q6" s="2693" t="e">
        <f>+#REF!-M6-K6-J6-H6-G6-F6-E6-D6</f>
        <v>#REF!</v>
      </c>
      <c r="R6" s="2694">
        <v>2.4</v>
      </c>
      <c r="S6" s="2694">
        <v>2.75</v>
      </c>
      <c r="T6" s="2694">
        <v>2.9187411123091587</v>
      </c>
      <c r="U6" s="2694">
        <v>3.9651810584958218</v>
      </c>
      <c r="V6" s="2694">
        <v>4.0924910607866511</v>
      </c>
      <c r="X6" s="2695">
        <f>+R6-1</f>
        <v>1.4</v>
      </c>
      <c r="Y6" s="2695">
        <f>S6-1</f>
        <v>1.75</v>
      </c>
      <c r="Z6" s="2695">
        <f>T6-1</f>
        <v>1.9187411123091587</v>
      </c>
      <c r="AA6" s="2695">
        <f>U6-1</f>
        <v>2.9651810584958218</v>
      </c>
      <c r="AB6" s="2695">
        <f>V6-1</f>
        <v>3.0924910607866511</v>
      </c>
      <c r="AC6" s="2696">
        <f>(D6*X6)+(G6*AB6)+(J6*Y6)+(K6*Z6)+L6+(M6*AA6)+N6</f>
        <v>366982.19333790569</v>
      </c>
      <c r="AD6" s="2697" t="s">
        <v>5</v>
      </c>
      <c r="AE6" s="2670">
        <v>25742</v>
      </c>
      <c r="AF6" s="2670">
        <v>1308</v>
      </c>
      <c r="AG6" s="2670">
        <v>9221</v>
      </c>
      <c r="AH6" s="2670">
        <v>2709</v>
      </c>
      <c r="AI6" s="2670">
        <v>6502</v>
      </c>
      <c r="AJ6" s="2698">
        <f>SUM(AE6:AI6)</f>
        <v>45482</v>
      </c>
      <c r="AP6" s="2699"/>
    </row>
    <row r="7" spans="1:42" s="2713" customFormat="1" ht="14.1" customHeight="1" thickBot="1">
      <c r="A7" s="7192"/>
      <c r="B7" s="7193" t="s">
        <v>2531</v>
      </c>
      <c r="C7" s="7194"/>
      <c r="D7" s="2700">
        <v>147308</v>
      </c>
      <c r="E7" s="2701">
        <v>3008</v>
      </c>
      <c r="F7" s="2701">
        <v>205</v>
      </c>
      <c r="G7" s="2701">
        <v>12.513917948381289</v>
      </c>
      <c r="H7" s="2702">
        <v>3283.1276120767825</v>
      </c>
      <c r="I7" s="2703">
        <f t="shared" ref="I7:I37" si="1">SUM(D7:H7)</f>
        <v>153816.64153002517</v>
      </c>
      <c r="J7" s="2700">
        <v>1619</v>
      </c>
      <c r="K7" s="2701">
        <v>60660</v>
      </c>
      <c r="L7" s="2704">
        <v>25823</v>
      </c>
      <c r="M7" s="2700">
        <v>1062</v>
      </c>
      <c r="N7" s="2704">
        <v>1320</v>
      </c>
      <c r="O7" s="2705">
        <f t="shared" si="0"/>
        <v>90484</v>
      </c>
      <c r="P7" s="2706"/>
      <c r="Q7" s="2707"/>
      <c r="R7" s="2708"/>
      <c r="S7" s="2708"/>
      <c r="T7" s="2708"/>
      <c r="U7" s="2708"/>
      <c r="V7" s="2708"/>
      <c r="W7" s="2709"/>
      <c r="X7" s="2709"/>
      <c r="Y7" s="2709"/>
      <c r="Z7" s="2709"/>
      <c r="AA7" s="2709"/>
      <c r="AB7" s="2709"/>
      <c r="AC7" s="2710"/>
      <c r="AD7" s="2711"/>
      <c r="AE7" s="2712"/>
      <c r="AF7" s="2712"/>
      <c r="AG7" s="2712"/>
      <c r="AH7" s="2712"/>
      <c r="AI7" s="2712"/>
      <c r="AJ7" s="2712"/>
      <c r="AP7" s="2714"/>
    </row>
    <row r="8" spans="1:42" s="2713" customFormat="1" ht="14.1" customHeight="1">
      <c r="A8" s="7192"/>
      <c r="B8" s="7181" t="s">
        <v>2532</v>
      </c>
      <c r="C8" s="7182"/>
      <c r="D8" s="2700">
        <v>145129</v>
      </c>
      <c r="E8" s="2701">
        <v>2635</v>
      </c>
      <c r="F8" s="2701">
        <v>203</v>
      </c>
      <c r="G8" s="2701">
        <v>13</v>
      </c>
      <c r="H8" s="2702">
        <v>2849</v>
      </c>
      <c r="I8" s="2703">
        <f t="shared" si="1"/>
        <v>150829</v>
      </c>
      <c r="J8" s="2700">
        <v>1618</v>
      </c>
      <c r="K8" s="2701">
        <v>60862</v>
      </c>
      <c r="L8" s="2704">
        <v>25992</v>
      </c>
      <c r="M8" s="2700">
        <v>1065</v>
      </c>
      <c r="N8" s="2704">
        <v>1331</v>
      </c>
      <c r="O8" s="2705">
        <f t="shared" si="0"/>
        <v>90868</v>
      </c>
      <c r="P8" s="2706"/>
      <c r="Q8" s="2715"/>
      <c r="R8" s="2716"/>
      <c r="S8" s="2716"/>
      <c r="T8" s="2716"/>
      <c r="U8" s="2716"/>
      <c r="V8" s="2716"/>
      <c r="W8" s="2717"/>
      <c r="X8" s="2717"/>
      <c r="Y8" s="2717"/>
      <c r="Z8" s="2717"/>
      <c r="AA8" s="2717"/>
      <c r="AB8" s="2717"/>
      <c r="AC8" s="2711"/>
      <c r="AD8" s="2711"/>
      <c r="AE8" s="2712"/>
      <c r="AF8" s="2712"/>
      <c r="AG8" s="2712"/>
      <c r="AH8" s="2712"/>
      <c r="AI8" s="2712"/>
      <c r="AJ8" s="2712"/>
      <c r="AP8" s="2714"/>
    </row>
    <row r="9" spans="1:42" s="2713" customFormat="1" ht="14.1" customHeight="1">
      <c r="A9" s="7192"/>
      <c r="B9" s="7193" t="s">
        <v>2533</v>
      </c>
      <c r="C9" s="7194"/>
      <c r="D9" s="2700">
        <v>144946</v>
      </c>
      <c r="E9" s="2701">
        <v>2859</v>
      </c>
      <c r="F9" s="2701">
        <v>256</v>
      </c>
      <c r="G9" s="2701">
        <v>13</v>
      </c>
      <c r="H9" s="2702">
        <v>2832</v>
      </c>
      <c r="I9" s="2703">
        <f t="shared" si="1"/>
        <v>150906</v>
      </c>
      <c r="J9" s="2700">
        <v>1611</v>
      </c>
      <c r="K9" s="2701">
        <v>60986</v>
      </c>
      <c r="L9" s="2704">
        <v>26087</v>
      </c>
      <c r="M9" s="2700">
        <v>1068</v>
      </c>
      <c r="N9" s="2704">
        <v>1333</v>
      </c>
      <c r="O9" s="2705">
        <f t="shared" si="0"/>
        <v>91085</v>
      </c>
      <c r="P9" s="2706"/>
      <c r="Q9" s="2715"/>
      <c r="R9" s="2716"/>
      <c r="S9" s="2716"/>
      <c r="T9" s="2716"/>
      <c r="U9" s="2716"/>
      <c r="V9" s="2716"/>
      <c r="W9" s="2717"/>
      <c r="X9" s="2717"/>
      <c r="Y9" s="2717"/>
      <c r="Z9" s="2717"/>
      <c r="AA9" s="2717"/>
      <c r="AB9" s="2717"/>
      <c r="AC9" s="2711"/>
      <c r="AD9" s="2711"/>
      <c r="AE9" s="2712"/>
      <c r="AF9" s="2712"/>
      <c r="AG9" s="2712"/>
      <c r="AH9" s="2712"/>
      <c r="AI9" s="2712"/>
      <c r="AJ9" s="2712"/>
      <c r="AP9" s="2714"/>
    </row>
    <row r="10" spans="1:42" s="2713" customFormat="1" ht="14.1" customHeight="1">
      <c r="A10" s="7192"/>
      <c r="B10" s="7181" t="s">
        <v>2534</v>
      </c>
      <c r="C10" s="7182"/>
      <c r="D10" s="2700">
        <v>145931</v>
      </c>
      <c r="E10" s="2701">
        <v>4902</v>
      </c>
      <c r="F10" s="2701">
        <v>250</v>
      </c>
      <c r="G10" s="2701">
        <v>13</v>
      </c>
      <c r="H10" s="2702">
        <v>2900</v>
      </c>
      <c r="I10" s="2703">
        <f t="shared" si="1"/>
        <v>153996</v>
      </c>
      <c r="J10" s="2700">
        <v>1609</v>
      </c>
      <c r="K10" s="2701">
        <v>61175</v>
      </c>
      <c r="L10" s="2704">
        <v>26205</v>
      </c>
      <c r="M10" s="2700">
        <v>1071</v>
      </c>
      <c r="N10" s="2704">
        <v>1328</v>
      </c>
      <c r="O10" s="2705">
        <f t="shared" si="0"/>
        <v>91388</v>
      </c>
      <c r="P10" s="2706"/>
      <c r="Q10" s="2715"/>
      <c r="R10" s="2716"/>
      <c r="S10" s="2716"/>
      <c r="T10" s="2716"/>
      <c r="U10" s="2716"/>
      <c r="V10" s="2716"/>
      <c r="W10" s="2717"/>
      <c r="X10" s="2717"/>
      <c r="Y10" s="2717"/>
      <c r="Z10" s="2717"/>
      <c r="AA10" s="2717"/>
      <c r="AB10" s="2717"/>
      <c r="AC10" s="2711"/>
      <c r="AD10" s="2711"/>
      <c r="AE10" s="2712"/>
      <c r="AF10" s="2712"/>
      <c r="AG10" s="2712"/>
      <c r="AH10" s="2712"/>
      <c r="AI10" s="2712"/>
      <c r="AJ10" s="2712"/>
      <c r="AP10" s="2714"/>
    </row>
    <row r="11" spans="1:42" s="2713" customFormat="1" ht="14.1" customHeight="1">
      <c r="A11" s="7192"/>
      <c r="B11" s="7181" t="s">
        <v>2535</v>
      </c>
      <c r="C11" s="7182"/>
      <c r="D11" s="2700">
        <v>145437</v>
      </c>
      <c r="E11" s="2701">
        <v>4975</v>
      </c>
      <c r="F11" s="2701">
        <v>214</v>
      </c>
      <c r="G11" s="2701">
        <v>13</v>
      </c>
      <c r="H11" s="2702">
        <v>2811</v>
      </c>
      <c r="I11" s="2703">
        <f t="shared" si="1"/>
        <v>153450</v>
      </c>
      <c r="J11" s="2700">
        <v>1603</v>
      </c>
      <c r="K11" s="2701">
        <v>61532</v>
      </c>
      <c r="L11" s="2704">
        <v>26156</v>
      </c>
      <c r="M11" s="2700">
        <v>1071</v>
      </c>
      <c r="N11" s="2704">
        <v>1320</v>
      </c>
      <c r="O11" s="2705">
        <f t="shared" si="0"/>
        <v>91682</v>
      </c>
      <c r="P11" s="2706"/>
      <c r="Q11" s="2715"/>
      <c r="R11" s="2716"/>
      <c r="S11" s="2716"/>
      <c r="T11" s="2716"/>
      <c r="U11" s="2716"/>
      <c r="V11" s="2716"/>
      <c r="W11" s="2717"/>
      <c r="X11" s="2717"/>
      <c r="Y11" s="2717"/>
      <c r="Z11" s="2717"/>
      <c r="AA11" s="2717"/>
      <c r="AB11" s="2717"/>
      <c r="AC11" s="2711"/>
      <c r="AD11" s="2711"/>
      <c r="AE11" s="2712"/>
      <c r="AF11" s="2712"/>
      <c r="AG11" s="2712"/>
      <c r="AH11" s="2712"/>
      <c r="AI11" s="2712"/>
      <c r="AJ11" s="2712"/>
      <c r="AP11" s="2714"/>
    </row>
    <row r="12" spans="1:42" s="2713" customFormat="1" ht="14.1" customHeight="1">
      <c r="A12" s="7192"/>
      <c r="B12" s="7181" t="s">
        <v>2536</v>
      </c>
      <c r="C12" s="7182"/>
      <c r="D12" s="2700">
        <v>143161</v>
      </c>
      <c r="E12" s="2701">
        <v>4767</v>
      </c>
      <c r="F12" s="2701">
        <v>214</v>
      </c>
      <c r="G12" s="2701">
        <v>13</v>
      </c>
      <c r="H12" s="2702">
        <v>2764</v>
      </c>
      <c r="I12" s="2703">
        <f t="shared" si="1"/>
        <v>150919</v>
      </c>
      <c r="J12" s="2700">
        <v>1613</v>
      </c>
      <c r="K12" s="2701">
        <v>61758</v>
      </c>
      <c r="L12" s="2704">
        <v>26444</v>
      </c>
      <c r="M12" s="2700">
        <v>1073</v>
      </c>
      <c r="N12" s="2704">
        <v>1321</v>
      </c>
      <c r="O12" s="2705">
        <f t="shared" si="0"/>
        <v>92209</v>
      </c>
      <c r="P12" s="2706"/>
      <c r="Q12" s="2715"/>
      <c r="R12" s="2716"/>
      <c r="S12" s="2716"/>
      <c r="T12" s="2716"/>
      <c r="U12" s="2716"/>
      <c r="V12" s="2716"/>
      <c r="W12" s="2717"/>
      <c r="X12" s="2717"/>
      <c r="Y12" s="2717"/>
      <c r="Z12" s="2717"/>
      <c r="AA12" s="2717"/>
      <c r="AB12" s="2717"/>
      <c r="AC12" s="2711"/>
      <c r="AD12" s="2711"/>
      <c r="AE12" s="2712"/>
      <c r="AF12" s="2712"/>
      <c r="AG12" s="2712"/>
      <c r="AH12" s="2712"/>
      <c r="AI12" s="2712"/>
      <c r="AJ12" s="2712"/>
      <c r="AP12" s="2714"/>
    </row>
    <row r="13" spans="1:42" s="2713" customFormat="1" ht="14.1" customHeight="1" thickBot="1">
      <c r="A13" s="7192"/>
      <c r="B13" s="7186" t="s">
        <v>2537</v>
      </c>
      <c r="C13" s="7187"/>
      <c r="D13" s="2718">
        <v>137976</v>
      </c>
      <c r="E13" s="2719">
        <v>4675</v>
      </c>
      <c r="F13" s="2719">
        <v>202</v>
      </c>
      <c r="G13" s="2719">
        <v>13</v>
      </c>
      <c r="H13" s="2720">
        <v>2689</v>
      </c>
      <c r="I13" s="2721">
        <f t="shared" si="1"/>
        <v>145555</v>
      </c>
      <c r="J13" s="2718">
        <v>1607</v>
      </c>
      <c r="K13" s="2719">
        <v>61923</v>
      </c>
      <c r="L13" s="2722">
        <v>26641</v>
      </c>
      <c r="M13" s="2718">
        <v>1071</v>
      </c>
      <c r="N13" s="2722">
        <v>1322</v>
      </c>
      <c r="O13" s="2723">
        <f t="shared" si="0"/>
        <v>92564</v>
      </c>
      <c r="P13" s="2706"/>
      <c r="Q13" s="2715"/>
      <c r="R13" s="2716"/>
      <c r="S13" s="2716"/>
      <c r="T13" s="2716"/>
      <c r="U13" s="2716"/>
      <c r="V13" s="2716"/>
      <c r="W13" s="2717"/>
      <c r="X13" s="2717"/>
      <c r="Y13" s="2717"/>
      <c r="Z13" s="2717"/>
      <c r="AA13" s="2717"/>
      <c r="AB13" s="2717"/>
      <c r="AC13" s="2711"/>
      <c r="AD13" s="2711"/>
      <c r="AE13" s="2712"/>
      <c r="AF13" s="2712"/>
      <c r="AG13" s="2712"/>
      <c r="AH13" s="2712"/>
      <c r="AI13" s="2712"/>
      <c r="AJ13" s="2712"/>
      <c r="AP13" s="2714"/>
    </row>
    <row r="14" spans="1:42" s="2713" customFormat="1" ht="14.1" customHeight="1">
      <c r="A14" s="7175">
        <v>2009</v>
      </c>
      <c r="B14" s="7183" t="s">
        <v>2538</v>
      </c>
      <c r="C14" s="7184"/>
      <c r="D14" s="2686">
        <v>130423</v>
      </c>
      <c r="E14" s="2687">
        <v>4742</v>
      </c>
      <c r="F14" s="2687">
        <v>225</v>
      </c>
      <c r="G14" s="2687">
        <v>13</v>
      </c>
      <c r="H14" s="2690">
        <v>2613</v>
      </c>
      <c r="I14" s="2724">
        <f t="shared" si="1"/>
        <v>138016</v>
      </c>
      <c r="J14" s="2686">
        <v>1605</v>
      </c>
      <c r="K14" s="2687">
        <f>62159+19</f>
        <v>62178</v>
      </c>
      <c r="L14" s="2690">
        <f>26673+27</f>
        <v>26700</v>
      </c>
      <c r="M14" s="2686">
        <v>1068</v>
      </c>
      <c r="N14" s="2690">
        <v>1324</v>
      </c>
      <c r="O14" s="2691">
        <f t="shared" si="0"/>
        <v>92875</v>
      </c>
      <c r="P14" s="2706"/>
      <c r="Q14" s="2715"/>
      <c r="R14" s="2716"/>
      <c r="S14" s="2716"/>
      <c r="T14" s="2716"/>
      <c r="U14" s="2716"/>
      <c r="V14" s="2716"/>
      <c r="W14" s="2717"/>
      <c r="X14" s="2717"/>
      <c r="Y14" s="2717"/>
      <c r="Z14" s="2717"/>
      <c r="AA14" s="2717"/>
      <c r="AB14" s="2717"/>
      <c r="AC14" s="2711"/>
      <c r="AD14" s="2711"/>
      <c r="AE14" s="2712"/>
      <c r="AF14" s="2712"/>
      <c r="AG14" s="2712"/>
      <c r="AH14" s="2712"/>
      <c r="AI14" s="2712"/>
      <c r="AJ14" s="2712"/>
      <c r="AP14" s="2714"/>
    </row>
    <row r="15" spans="1:42" s="2713" customFormat="1" ht="14.1" customHeight="1">
      <c r="A15" s="7176"/>
      <c r="B15" s="7181" t="s">
        <v>2539</v>
      </c>
      <c r="C15" s="7182"/>
      <c r="D15" s="2700">
        <v>127990</v>
      </c>
      <c r="E15" s="2701">
        <v>4617</v>
      </c>
      <c r="F15" s="2701">
        <v>0</v>
      </c>
      <c r="G15" s="2701">
        <v>13</v>
      </c>
      <c r="H15" s="2704">
        <v>2493</v>
      </c>
      <c r="I15" s="2725">
        <f t="shared" si="1"/>
        <v>135113</v>
      </c>
      <c r="J15" s="2700">
        <v>1609</v>
      </c>
      <c r="K15" s="2701">
        <v>62433</v>
      </c>
      <c r="L15" s="2704">
        <f>26775+26</f>
        <v>26801</v>
      </c>
      <c r="M15" s="2700">
        <v>1069</v>
      </c>
      <c r="N15" s="2704">
        <v>1320</v>
      </c>
      <c r="O15" s="2705">
        <f t="shared" si="0"/>
        <v>93232</v>
      </c>
      <c r="P15" s="2706"/>
      <c r="Q15" s="2715"/>
      <c r="R15" s="2716"/>
      <c r="S15" s="2716"/>
      <c r="T15" s="2716"/>
      <c r="U15" s="2716"/>
      <c r="V15" s="2716"/>
      <c r="W15" s="2717"/>
      <c r="X15" s="2717"/>
      <c r="Y15" s="2717"/>
      <c r="Z15" s="2717"/>
      <c r="AA15" s="2717"/>
      <c r="AB15" s="2717"/>
      <c r="AC15" s="2711"/>
      <c r="AD15" s="2711"/>
      <c r="AE15" s="2712"/>
      <c r="AF15" s="2712"/>
      <c r="AG15" s="2712"/>
      <c r="AH15" s="2712"/>
      <c r="AI15" s="2712"/>
      <c r="AJ15" s="2712"/>
      <c r="AP15" s="2714"/>
    </row>
    <row r="16" spans="1:42" s="2713" customFormat="1" ht="14.1" customHeight="1">
      <c r="A16" s="7176"/>
      <c r="B16" s="7181" t="s">
        <v>2540</v>
      </c>
      <c r="C16" s="7182"/>
      <c r="D16" s="2700">
        <v>128754</v>
      </c>
      <c r="E16" s="2701">
        <v>3948</v>
      </c>
      <c r="F16" s="2701">
        <v>0</v>
      </c>
      <c r="G16" s="2701">
        <v>13</v>
      </c>
      <c r="H16" s="2704">
        <v>2413</v>
      </c>
      <c r="I16" s="2725">
        <f t="shared" si="1"/>
        <v>135128</v>
      </c>
      <c r="J16" s="2700">
        <v>1609</v>
      </c>
      <c r="K16" s="2701">
        <v>62645</v>
      </c>
      <c r="L16" s="2704">
        <v>26903</v>
      </c>
      <c r="M16" s="2700">
        <v>1070</v>
      </c>
      <c r="N16" s="2704">
        <v>1327</v>
      </c>
      <c r="O16" s="2705">
        <f t="shared" si="0"/>
        <v>93554</v>
      </c>
      <c r="P16" s="2706"/>
      <c r="Q16" s="2715"/>
      <c r="R16" s="2716"/>
      <c r="S16" s="2716"/>
      <c r="T16" s="2716"/>
      <c r="U16" s="2716"/>
      <c r="V16" s="2716"/>
      <c r="W16" s="2717"/>
      <c r="X16" s="2717"/>
      <c r="Y16" s="2717"/>
      <c r="Z16" s="2717"/>
      <c r="AA16" s="2717"/>
      <c r="AB16" s="2717"/>
      <c r="AC16" s="2711"/>
      <c r="AD16" s="2711"/>
      <c r="AE16" s="2712"/>
      <c r="AF16" s="2712"/>
      <c r="AG16" s="2712"/>
      <c r="AH16" s="2712"/>
      <c r="AI16" s="2712"/>
      <c r="AJ16" s="2712"/>
      <c r="AP16" s="2714"/>
    </row>
    <row r="17" spans="1:42" s="2713" customFormat="1" ht="14.1" customHeight="1">
      <c r="A17" s="7176"/>
      <c r="B17" s="7181" t="s">
        <v>2541</v>
      </c>
      <c r="C17" s="7182"/>
      <c r="D17" s="2700">
        <v>130905</v>
      </c>
      <c r="E17" s="2701">
        <v>4473</v>
      </c>
      <c r="F17" s="2701">
        <v>0</v>
      </c>
      <c r="G17" s="2701">
        <v>13</v>
      </c>
      <c r="H17" s="2704">
        <v>2421</v>
      </c>
      <c r="I17" s="2725">
        <f t="shared" si="1"/>
        <v>137812</v>
      </c>
      <c r="J17" s="2700">
        <v>1603</v>
      </c>
      <c r="K17" s="2701">
        <v>62885</v>
      </c>
      <c r="L17" s="2704">
        <v>26992</v>
      </c>
      <c r="M17" s="2700">
        <v>1070</v>
      </c>
      <c r="N17" s="2704">
        <v>1329</v>
      </c>
      <c r="O17" s="2705">
        <f t="shared" si="0"/>
        <v>93879</v>
      </c>
      <c r="P17" s="2706"/>
      <c r="Q17" s="2715"/>
      <c r="R17" s="2716"/>
      <c r="S17" s="2716"/>
      <c r="T17" s="2716"/>
      <c r="U17" s="2716"/>
      <c r="V17" s="2716"/>
      <c r="W17" s="2717"/>
      <c r="X17" s="2717"/>
      <c r="Y17" s="2717"/>
      <c r="Z17" s="2717"/>
      <c r="AA17" s="2717"/>
      <c r="AB17" s="2717"/>
      <c r="AC17" s="2711"/>
      <c r="AD17" s="2711"/>
      <c r="AE17" s="2712"/>
      <c r="AF17" s="2712"/>
      <c r="AG17" s="2712"/>
      <c r="AH17" s="2712"/>
      <c r="AI17" s="2712"/>
      <c r="AJ17" s="2712"/>
      <c r="AP17" s="2714"/>
    </row>
    <row r="18" spans="1:42" s="2713" customFormat="1" ht="14.1" customHeight="1">
      <c r="A18" s="7176"/>
      <c r="B18" s="7181" t="s">
        <v>2530</v>
      </c>
      <c r="C18" s="7182"/>
      <c r="D18" s="2700">
        <v>135623</v>
      </c>
      <c r="E18" s="2701">
        <v>4569</v>
      </c>
      <c r="F18" s="2701">
        <v>0</v>
      </c>
      <c r="G18" s="2701">
        <v>13</v>
      </c>
      <c r="H18" s="2704">
        <v>2262</v>
      </c>
      <c r="I18" s="2725">
        <f t="shared" si="1"/>
        <v>142467</v>
      </c>
      <c r="J18" s="2700">
        <v>1599</v>
      </c>
      <c r="K18" s="2701">
        <v>63126</v>
      </c>
      <c r="L18" s="2704">
        <v>26957</v>
      </c>
      <c r="M18" s="2700">
        <v>1073</v>
      </c>
      <c r="N18" s="2704">
        <v>1313</v>
      </c>
      <c r="O18" s="2705">
        <f t="shared" si="0"/>
        <v>94068</v>
      </c>
      <c r="P18" s="2706"/>
      <c r="Q18" s="2715"/>
      <c r="R18" s="2716"/>
      <c r="S18" s="2716"/>
      <c r="T18" s="2716"/>
      <c r="U18" s="2716"/>
      <c r="V18" s="2716"/>
      <c r="W18" s="2717"/>
      <c r="X18" s="2717"/>
      <c r="Y18" s="2717"/>
      <c r="Z18" s="2717"/>
      <c r="AA18" s="2717"/>
      <c r="AB18" s="2717"/>
      <c r="AC18" s="2711"/>
      <c r="AD18" s="2711"/>
      <c r="AE18" s="2712"/>
      <c r="AF18" s="2712"/>
      <c r="AG18" s="2712"/>
      <c r="AH18" s="2712"/>
      <c r="AI18" s="2712"/>
      <c r="AJ18" s="2712"/>
      <c r="AP18" s="2714"/>
    </row>
    <row r="19" spans="1:42" s="2713" customFormat="1" ht="14.1" customHeight="1">
      <c r="A19" s="7176"/>
      <c r="B19" s="7181" t="s">
        <v>2531</v>
      </c>
      <c r="C19" s="7182"/>
      <c r="D19" s="2700">
        <v>138791</v>
      </c>
      <c r="E19" s="2701">
        <v>5463</v>
      </c>
      <c r="F19" s="2701">
        <v>11865</v>
      </c>
      <c r="G19" s="2701">
        <v>13</v>
      </c>
      <c r="H19" s="2704">
        <v>2254</v>
      </c>
      <c r="I19" s="2725">
        <f t="shared" si="1"/>
        <v>158386</v>
      </c>
      <c r="J19" s="2700">
        <v>1605</v>
      </c>
      <c r="K19" s="2701">
        <v>63368</v>
      </c>
      <c r="L19" s="2704">
        <v>27037</v>
      </c>
      <c r="M19" s="2700">
        <v>1075</v>
      </c>
      <c r="N19" s="2704">
        <v>1312</v>
      </c>
      <c r="O19" s="2705">
        <f t="shared" si="0"/>
        <v>94397</v>
      </c>
      <c r="P19" s="2706"/>
      <c r="Q19" s="2715"/>
      <c r="R19" s="2716"/>
      <c r="S19" s="2716"/>
      <c r="T19" s="2716"/>
      <c r="U19" s="2716"/>
      <c r="V19" s="2716"/>
      <c r="W19" s="2717"/>
      <c r="X19" s="2717"/>
      <c r="Y19" s="2717"/>
      <c r="Z19" s="2717"/>
      <c r="AA19" s="2717"/>
      <c r="AB19" s="2717"/>
      <c r="AC19" s="2711"/>
      <c r="AD19" s="2711"/>
      <c r="AE19" s="2712"/>
      <c r="AF19" s="2712"/>
      <c r="AG19" s="2712"/>
      <c r="AH19" s="2712"/>
      <c r="AI19" s="2712"/>
      <c r="AJ19" s="2712"/>
      <c r="AP19" s="2714"/>
    </row>
    <row r="20" spans="1:42" s="2713" customFormat="1" ht="14.1" customHeight="1">
      <c r="A20" s="7176"/>
      <c r="B20" s="7181" t="s">
        <v>2532</v>
      </c>
      <c r="C20" s="7182"/>
      <c r="D20" s="2700">
        <v>142304</v>
      </c>
      <c r="E20" s="2701">
        <v>3957</v>
      </c>
      <c r="F20" s="2701">
        <v>0</v>
      </c>
      <c r="G20" s="2701">
        <v>13</v>
      </c>
      <c r="H20" s="2704">
        <v>2188</v>
      </c>
      <c r="I20" s="2725">
        <f t="shared" si="1"/>
        <v>148462</v>
      </c>
      <c r="J20" s="2700">
        <v>1604</v>
      </c>
      <c r="K20" s="2701">
        <v>63602</v>
      </c>
      <c r="L20" s="2704">
        <v>27165</v>
      </c>
      <c r="M20" s="2700">
        <v>1076</v>
      </c>
      <c r="N20" s="2704">
        <v>1310</v>
      </c>
      <c r="O20" s="2705">
        <f t="shared" si="0"/>
        <v>94757</v>
      </c>
      <c r="P20" s="2706"/>
      <c r="Q20" s="2715"/>
      <c r="R20" s="2716"/>
      <c r="S20" s="2716"/>
      <c r="T20" s="2716"/>
      <c r="U20" s="2716"/>
      <c r="V20" s="2716"/>
      <c r="W20" s="2717"/>
      <c r="X20" s="2717"/>
      <c r="Y20" s="2717"/>
      <c r="Z20" s="2717"/>
      <c r="AA20" s="2717"/>
      <c r="AB20" s="2717"/>
      <c r="AC20" s="2711"/>
      <c r="AD20" s="2711"/>
      <c r="AE20" s="2712"/>
      <c r="AF20" s="2712"/>
      <c r="AG20" s="2712"/>
      <c r="AH20" s="2712"/>
      <c r="AI20" s="2712"/>
      <c r="AJ20" s="2712"/>
      <c r="AP20" s="2714"/>
    </row>
    <row r="21" spans="1:42" s="2713" customFormat="1" ht="14.1" customHeight="1">
      <c r="A21" s="7176"/>
      <c r="B21" s="7181" t="s">
        <v>2533</v>
      </c>
      <c r="C21" s="7182"/>
      <c r="D21" s="2726">
        <v>141745</v>
      </c>
      <c r="E21" s="2727">
        <v>3501</v>
      </c>
      <c r="F21" s="2701">
        <v>0</v>
      </c>
      <c r="G21" s="2727">
        <v>13</v>
      </c>
      <c r="H21" s="2728">
        <v>2188</v>
      </c>
      <c r="I21" s="2725">
        <f t="shared" si="1"/>
        <v>147447</v>
      </c>
      <c r="J21" s="2700">
        <v>1612</v>
      </c>
      <c r="K21" s="2701">
        <v>63900</v>
      </c>
      <c r="L21" s="2704">
        <v>27254</v>
      </c>
      <c r="M21" s="2700">
        <v>1079</v>
      </c>
      <c r="N21" s="2704">
        <v>1307</v>
      </c>
      <c r="O21" s="2705">
        <f t="shared" ref="O21:O37" si="2">SUM(J21:N21)</f>
        <v>95152</v>
      </c>
      <c r="P21" s="2706"/>
      <c r="Q21" s="2715"/>
      <c r="R21" s="2716"/>
      <c r="S21" s="2716"/>
      <c r="T21" s="2716"/>
      <c r="U21" s="2716"/>
      <c r="V21" s="2716"/>
      <c r="W21" s="2717"/>
      <c r="X21" s="2717"/>
      <c r="Y21" s="2717"/>
      <c r="Z21" s="2717"/>
      <c r="AA21" s="2717"/>
      <c r="AB21" s="2717"/>
      <c r="AC21" s="2711"/>
      <c r="AD21" s="2711"/>
      <c r="AE21" s="2712"/>
      <c r="AF21" s="2712"/>
      <c r="AG21" s="2712"/>
      <c r="AH21" s="2712"/>
      <c r="AI21" s="2712"/>
      <c r="AJ21" s="2712"/>
      <c r="AP21" s="2714"/>
    </row>
    <row r="22" spans="1:42" s="2713" customFormat="1" ht="14.1" customHeight="1">
      <c r="A22" s="7176"/>
      <c r="B22" s="7181" t="s">
        <v>2534</v>
      </c>
      <c r="C22" s="7182"/>
      <c r="D22" s="2729">
        <v>140511</v>
      </c>
      <c r="E22" s="2730">
        <v>4100</v>
      </c>
      <c r="F22" s="2701">
        <v>0</v>
      </c>
      <c r="G22" s="2730">
        <v>12.934678618804519</v>
      </c>
      <c r="H22" s="2731">
        <v>918</v>
      </c>
      <c r="I22" s="2725">
        <f t="shared" si="1"/>
        <v>145541.9346786188</v>
      </c>
      <c r="J22" s="2700">
        <v>1613</v>
      </c>
      <c r="K22" s="2701">
        <v>64091</v>
      </c>
      <c r="L22" s="2704">
        <v>27383</v>
      </c>
      <c r="M22" s="2700">
        <v>1079</v>
      </c>
      <c r="N22" s="2704">
        <v>1300</v>
      </c>
      <c r="O22" s="2705">
        <f t="shared" si="2"/>
        <v>95466</v>
      </c>
      <c r="P22" s="2706"/>
      <c r="Q22" s="2715"/>
      <c r="R22" s="2716"/>
      <c r="S22" s="2716"/>
      <c r="T22" s="2716"/>
      <c r="U22" s="2716"/>
      <c r="V22" s="2716"/>
      <c r="W22" s="2717"/>
      <c r="X22" s="2717"/>
      <c r="Y22" s="2717"/>
      <c r="Z22" s="2717"/>
      <c r="AA22" s="2717"/>
      <c r="AB22" s="2717"/>
      <c r="AC22" s="2711"/>
      <c r="AD22" s="2711"/>
      <c r="AE22" s="2712"/>
      <c r="AF22" s="2712"/>
      <c r="AG22" s="2712"/>
      <c r="AH22" s="2712"/>
      <c r="AI22" s="2712"/>
      <c r="AJ22" s="2712"/>
      <c r="AP22" s="2714"/>
    </row>
    <row r="23" spans="1:42" s="2713" customFormat="1" ht="14.1" customHeight="1">
      <c r="A23" s="7176"/>
      <c r="B23" s="7181" t="s">
        <v>2535</v>
      </c>
      <c r="C23" s="7182"/>
      <c r="D23" s="2732">
        <v>142982</v>
      </c>
      <c r="E23" s="2733">
        <v>6776</v>
      </c>
      <c r="F23" s="2701">
        <v>0</v>
      </c>
      <c r="G23" s="2733">
        <v>12.804035856413556</v>
      </c>
      <c r="H23" s="2734">
        <v>863</v>
      </c>
      <c r="I23" s="2725">
        <f t="shared" si="1"/>
        <v>150633.80403585642</v>
      </c>
      <c r="J23" s="2700">
        <v>1625</v>
      </c>
      <c r="K23" s="2701">
        <v>64324</v>
      </c>
      <c r="L23" s="2704">
        <v>27496</v>
      </c>
      <c r="M23" s="2700">
        <v>1082</v>
      </c>
      <c r="N23" s="2704">
        <v>1323</v>
      </c>
      <c r="O23" s="2705">
        <f t="shared" si="2"/>
        <v>95850</v>
      </c>
      <c r="P23" s="2706"/>
      <c r="Q23" s="2715"/>
      <c r="R23" s="2716"/>
      <c r="S23" s="2716"/>
      <c r="T23" s="2716"/>
      <c r="U23" s="2716"/>
      <c r="V23" s="2716"/>
      <c r="W23" s="2717"/>
      <c r="X23" s="2717"/>
      <c r="Y23" s="2717"/>
      <c r="Z23" s="2717"/>
      <c r="AA23" s="2717"/>
      <c r="AB23" s="2717"/>
      <c r="AC23" s="2711"/>
      <c r="AD23" s="2711"/>
      <c r="AE23" s="2712"/>
      <c r="AF23" s="2712"/>
      <c r="AG23" s="2712"/>
      <c r="AH23" s="2712"/>
      <c r="AI23" s="2712"/>
      <c r="AJ23" s="2712"/>
      <c r="AP23" s="2714"/>
    </row>
    <row r="24" spans="1:42" s="2713" customFormat="1" ht="14.1" customHeight="1">
      <c r="A24" s="7176"/>
      <c r="B24" s="7181" t="s">
        <v>2536</v>
      </c>
      <c r="C24" s="7182"/>
      <c r="D24" s="2732">
        <v>142616</v>
      </c>
      <c r="E24" s="2733">
        <v>6236</v>
      </c>
      <c r="F24" s="2701">
        <v>0</v>
      </c>
      <c r="G24" s="2733">
        <v>13</v>
      </c>
      <c r="H24" s="2734">
        <v>814</v>
      </c>
      <c r="I24" s="2725">
        <f t="shared" si="1"/>
        <v>149679</v>
      </c>
      <c r="J24" s="2700">
        <v>1623</v>
      </c>
      <c r="K24" s="2701">
        <v>64430</v>
      </c>
      <c r="L24" s="2704">
        <v>27629</v>
      </c>
      <c r="M24" s="2700">
        <v>1084</v>
      </c>
      <c r="N24" s="2704">
        <v>1331</v>
      </c>
      <c r="O24" s="2705">
        <f t="shared" si="2"/>
        <v>96097</v>
      </c>
      <c r="P24" s="2706"/>
      <c r="Q24" s="2715"/>
      <c r="R24" s="2716"/>
      <c r="S24" s="2716"/>
      <c r="T24" s="2716"/>
      <c r="U24" s="2716"/>
      <c r="V24" s="2716"/>
      <c r="W24" s="2717"/>
      <c r="X24" s="2717"/>
      <c r="Y24" s="2717"/>
      <c r="Z24" s="2717"/>
      <c r="AA24" s="2717"/>
      <c r="AB24" s="2717"/>
      <c r="AC24" s="2711"/>
      <c r="AD24" s="2711"/>
      <c r="AE24" s="2712"/>
      <c r="AF24" s="2712"/>
      <c r="AG24" s="2712"/>
      <c r="AH24" s="2712"/>
      <c r="AI24" s="2712"/>
      <c r="AJ24" s="2712"/>
      <c r="AP24" s="2714"/>
    </row>
    <row r="25" spans="1:42" s="2713" customFormat="1" ht="14.1" customHeight="1" thickBot="1">
      <c r="A25" s="7185"/>
      <c r="B25" s="7186" t="s">
        <v>2537</v>
      </c>
      <c r="C25" s="7187"/>
      <c r="D25" s="2735">
        <v>142714</v>
      </c>
      <c r="E25" s="2736">
        <v>6061</v>
      </c>
      <c r="F25" s="2719">
        <v>0</v>
      </c>
      <c r="G25" s="2736">
        <v>12</v>
      </c>
      <c r="H25" s="2737">
        <v>777</v>
      </c>
      <c r="I25" s="2738">
        <f t="shared" si="1"/>
        <v>149564</v>
      </c>
      <c r="J25" s="2718">
        <v>1642</v>
      </c>
      <c r="K25" s="2719">
        <v>64539</v>
      </c>
      <c r="L25" s="2722">
        <v>27802</v>
      </c>
      <c r="M25" s="2718">
        <v>1087</v>
      </c>
      <c r="N25" s="2722">
        <v>1348</v>
      </c>
      <c r="O25" s="2723">
        <f t="shared" si="2"/>
        <v>96418</v>
      </c>
      <c r="P25" s="2706"/>
      <c r="Q25" s="2715"/>
      <c r="R25" s="2716"/>
      <c r="S25" s="2716"/>
      <c r="T25" s="2716"/>
      <c r="U25" s="2716"/>
      <c r="V25" s="2716"/>
      <c r="W25" s="2717"/>
      <c r="X25" s="2717"/>
      <c r="Y25" s="2717"/>
      <c r="Z25" s="2717"/>
      <c r="AA25" s="2717"/>
      <c r="AB25" s="2717"/>
      <c r="AC25" s="2711"/>
      <c r="AD25" s="2711"/>
      <c r="AE25" s="2712"/>
      <c r="AF25" s="2712"/>
      <c r="AG25" s="2712"/>
      <c r="AH25" s="2712"/>
      <c r="AI25" s="2712"/>
      <c r="AJ25" s="2712"/>
      <c r="AP25" s="2714"/>
    </row>
    <row r="26" spans="1:42" s="2713" customFormat="1" ht="14.1" customHeight="1">
      <c r="A26" s="7175">
        <v>2010</v>
      </c>
      <c r="B26" s="7183" t="s">
        <v>2538</v>
      </c>
      <c r="C26" s="7184"/>
      <c r="D26" s="2739">
        <v>139045</v>
      </c>
      <c r="E26" s="2740">
        <v>6215</v>
      </c>
      <c r="F26" s="2687">
        <v>0</v>
      </c>
      <c r="G26" s="2740">
        <v>12</v>
      </c>
      <c r="H26" s="2741">
        <v>435</v>
      </c>
      <c r="I26" s="2724">
        <f t="shared" si="1"/>
        <v>145707</v>
      </c>
      <c r="J26" s="2686">
        <v>1611</v>
      </c>
      <c r="K26" s="2687">
        <v>64857</v>
      </c>
      <c r="L26" s="2690">
        <v>27880</v>
      </c>
      <c r="M26" s="2686">
        <v>1088</v>
      </c>
      <c r="N26" s="2690">
        <v>1344</v>
      </c>
      <c r="O26" s="2691">
        <f t="shared" si="2"/>
        <v>96780</v>
      </c>
      <c r="P26" s="2706"/>
      <c r="Q26" s="2715"/>
      <c r="R26" s="2716"/>
      <c r="S26" s="2716"/>
      <c r="T26" s="2716"/>
      <c r="U26" s="2716"/>
      <c r="V26" s="2716"/>
      <c r="W26" s="2717"/>
      <c r="X26" s="2717"/>
      <c r="Y26" s="2717"/>
      <c r="Z26" s="2717"/>
      <c r="AA26" s="2717"/>
      <c r="AB26" s="2717"/>
      <c r="AC26" s="2711"/>
      <c r="AD26" s="2711"/>
      <c r="AE26" s="2712"/>
      <c r="AF26" s="2712"/>
      <c r="AG26" s="2712"/>
      <c r="AH26" s="2712"/>
      <c r="AI26" s="2712"/>
      <c r="AJ26" s="2712"/>
      <c r="AP26" s="2714"/>
    </row>
    <row r="27" spans="1:42" s="2713" customFormat="1" ht="14.1" customHeight="1">
      <c r="A27" s="7176"/>
      <c r="B27" s="7181" t="s">
        <v>2539</v>
      </c>
      <c r="C27" s="7182"/>
      <c r="D27" s="2732">
        <v>139000</v>
      </c>
      <c r="E27" s="2733">
        <v>6183</v>
      </c>
      <c r="F27" s="2701">
        <v>0</v>
      </c>
      <c r="G27" s="2733">
        <v>12</v>
      </c>
      <c r="H27" s="2734">
        <v>426</v>
      </c>
      <c r="I27" s="2725">
        <f t="shared" si="1"/>
        <v>145621</v>
      </c>
      <c r="J27" s="2700">
        <v>1612</v>
      </c>
      <c r="K27" s="2701">
        <v>65144</v>
      </c>
      <c r="L27" s="2704">
        <v>27851</v>
      </c>
      <c r="M27" s="2700">
        <v>1086</v>
      </c>
      <c r="N27" s="2704">
        <v>1346</v>
      </c>
      <c r="O27" s="2705">
        <f t="shared" si="2"/>
        <v>97039</v>
      </c>
      <c r="P27" s="2706"/>
      <c r="Q27" s="2715"/>
      <c r="R27" s="2716"/>
      <c r="S27" s="2716"/>
      <c r="T27" s="2716"/>
      <c r="U27" s="2716"/>
      <c r="V27" s="2716"/>
      <c r="W27" s="2717"/>
      <c r="X27" s="2717"/>
      <c r="Y27" s="2717"/>
      <c r="Z27" s="2717"/>
      <c r="AA27" s="2717"/>
      <c r="AB27" s="2717"/>
      <c r="AC27" s="2711"/>
      <c r="AD27" s="2711"/>
      <c r="AE27" s="2712"/>
      <c r="AF27" s="2712"/>
      <c r="AG27" s="2712"/>
      <c r="AH27" s="2712"/>
      <c r="AI27" s="2712"/>
      <c r="AJ27" s="2712"/>
      <c r="AP27" s="2714"/>
    </row>
    <row r="28" spans="1:42" s="2713" customFormat="1" ht="14.1" customHeight="1">
      <c r="A28" s="7176"/>
      <c r="B28" s="7181" t="s">
        <v>2540</v>
      </c>
      <c r="C28" s="7182"/>
      <c r="D28" s="2732">
        <v>143532</v>
      </c>
      <c r="E28" s="2733">
        <v>6225</v>
      </c>
      <c r="F28" s="2701">
        <v>0</v>
      </c>
      <c r="G28" s="2733">
        <v>12.094834929909556</v>
      </c>
      <c r="H28" s="2734">
        <v>426</v>
      </c>
      <c r="I28" s="2725">
        <f t="shared" si="1"/>
        <v>150195.09483492991</v>
      </c>
      <c r="J28" s="2700">
        <v>1618</v>
      </c>
      <c r="K28" s="2701">
        <v>65454</v>
      </c>
      <c r="L28" s="2704">
        <v>28142</v>
      </c>
      <c r="M28" s="2700">
        <v>1088</v>
      </c>
      <c r="N28" s="2704">
        <v>1346</v>
      </c>
      <c r="O28" s="2705">
        <f t="shared" si="2"/>
        <v>97648</v>
      </c>
      <c r="P28" s="2706"/>
      <c r="Q28" s="2715"/>
      <c r="R28" s="2716"/>
      <c r="S28" s="2716"/>
      <c r="T28" s="2716"/>
      <c r="U28" s="2716"/>
      <c r="V28" s="2716"/>
      <c r="W28" s="2717"/>
      <c r="X28" s="2717"/>
      <c r="Y28" s="2717"/>
      <c r="Z28" s="2717"/>
      <c r="AA28" s="2717"/>
      <c r="AB28" s="2717"/>
      <c r="AC28" s="2711"/>
      <c r="AD28" s="2711"/>
      <c r="AE28" s="2712"/>
      <c r="AF28" s="2712"/>
      <c r="AG28" s="2712"/>
      <c r="AH28" s="2712"/>
      <c r="AI28" s="2712"/>
      <c r="AJ28" s="2712"/>
      <c r="AP28" s="2714"/>
    </row>
    <row r="29" spans="1:42" s="2713" customFormat="1" ht="14.1" customHeight="1">
      <c r="A29" s="7176"/>
      <c r="B29" s="7181" t="s">
        <v>2541</v>
      </c>
      <c r="C29" s="7182"/>
      <c r="D29" s="2732">
        <v>148048</v>
      </c>
      <c r="E29" s="2733">
        <v>6534</v>
      </c>
      <c r="F29" s="2701">
        <v>0</v>
      </c>
      <c r="G29" s="2733">
        <v>11.949696910750642</v>
      </c>
      <c r="H29" s="2734">
        <v>413</v>
      </c>
      <c r="I29" s="2725">
        <f t="shared" si="1"/>
        <v>155006.94969691074</v>
      </c>
      <c r="J29" s="2700">
        <v>1623</v>
      </c>
      <c r="K29" s="2701">
        <v>65995</v>
      </c>
      <c r="L29" s="2704">
        <v>28117</v>
      </c>
      <c r="M29" s="2700">
        <v>1089</v>
      </c>
      <c r="N29" s="2704">
        <v>1366</v>
      </c>
      <c r="O29" s="2705">
        <f t="shared" si="2"/>
        <v>98190</v>
      </c>
      <c r="P29" s="2706"/>
      <c r="Q29" s="2715"/>
      <c r="R29" s="2716"/>
      <c r="S29" s="2716"/>
      <c r="T29" s="2716"/>
      <c r="U29" s="2716"/>
      <c r="V29" s="2716"/>
      <c r="W29" s="2717"/>
      <c r="X29" s="2717"/>
      <c r="Y29" s="2717"/>
      <c r="Z29" s="2717"/>
      <c r="AA29" s="2717"/>
      <c r="AB29" s="2717"/>
      <c r="AC29" s="2711"/>
      <c r="AD29" s="2711"/>
      <c r="AE29" s="2712"/>
      <c r="AF29" s="2712"/>
      <c r="AG29" s="2712"/>
      <c r="AH29" s="2712"/>
      <c r="AI29" s="2712"/>
      <c r="AJ29" s="2712"/>
      <c r="AP29" s="2714"/>
    </row>
    <row r="30" spans="1:42" s="2713" customFormat="1" ht="14.1" customHeight="1">
      <c r="A30" s="7176"/>
      <c r="B30" s="7181" t="s">
        <v>2530</v>
      </c>
      <c r="C30" s="7182"/>
      <c r="D30" s="2732">
        <v>151407</v>
      </c>
      <c r="E30" s="2733">
        <v>6095</v>
      </c>
      <c r="F30" s="2701">
        <v>0</v>
      </c>
      <c r="G30" s="2733">
        <v>12</v>
      </c>
      <c r="H30" s="2734">
        <v>386</v>
      </c>
      <c r="I30" s="2725">
        <f t="shared" si="1"/>
        <v>157900</v>
      </c>
      <c r="J30" s="2700">
        <v>1627</v>
      </c>
      <c r="K30" s="2701">
        <v>65961</v>
      </c>
      <c r="L30" s="2704">
        <v>28085</v>
      </c>
      <c r="M30" s="2700">
        <v>1095</v>
      </c>
      <c r="N30" s="2704">
        <v>1356</v>
      </c>
      <c r="O30" s="2705">
        <f t="shared" si="2"/>
        <v>98124</v>
      </c>
      <c r="P30" s="2706"/>
      <c r="Q30" s="2715"/>
      <c r="R30" s="2716"/>
      <c r="S30" s="2716"/>
      <c r="T30" s="2716"/>
      <c r="U30" s="2716"/>
      <c r="V30" s="2716"/>
      <c r="W30" s="2717"/>
      <c r="X30" s="2717"/>
      <c r="Y30" s="2717"/>
      <c r="Z30" s="2717"/>
      <c r="AA30" s="2717"/>
      <c r="AB30" s="2717"/>
      <c r="AC30" s="2711"/>
      <c r="AD30" s="2711"/>
      <c r="AE30" s="2712"/>
      <c r="AF30" s="2712"/>
      <c r="AG30" s="2712"/>
      <c r="AH30" s="2712"/>
      <c r="AI30" s="2712"/>
      <c r="AJ30" s="2712"/>
      <c r="AP30" s="2714"/>
    </row>
    <row r="31" spans="1:42" s="2713" customFormat="1" ht="14.1" customHeight="1">
      <c r="A31" s="7176"/>
      <c r="B31" s="7181" t="s">
        <v>2531</v>
      </c>
      <c r="C31" s="7182"/>
      <c r="D31" s="2732">
        <v>155452</v>
      </c>
      <c r="E31" s="2733">
        <v>5849</v>
      </c>
      <c r="F31" s="2701">
        <v>0</v>
      </c>
      <c r="G31" s="2733">
        <v>12</v>
      </c>
      <c r="H31" s="2734">
        <v>386</v>
      </c>
      <c r="I31" s="2725">
        <f t="shared" si="1"/>
        <v>161699</v>
      </c>
      <c r="J31" s="2700">
        <v>1623</v>
      </c>
      <c r="K31" s="2701">
        <v>66183</v>
      </c>
      <c r="L31" s="2704">
        <v>28186</v>
      </c>
      <c r="M31" s="2700">
        <v>1096</v>
      </c>
      <c r="N31" s="2704">
        <v>1369</v>
      </c>
      <c r="O31" s="2705">
        <f t="shared" si="2"/>
        <v>98457</v>
      </c>
      <c r="P31" s="2706"/>
      <c r="Q31" s="2715"/>
      <c r="R31" s="2716"/>
      <c r="S31" s="2716"/>
      <c r="T31" s="2716"/>
      <c r="U31" s="2716"/>
      <c r="V31" s="2716"/>
      <c r="W31" s="2717"/>
      <c r="X31" s="2717"/>
      <c r="Y31" s="2717"/>
      <c r="Z31" s="2717"/>
      <c r="AA31" s="2717"/>
      <c r="AB31" s="2717"/>
      <c r="AC31" s="2711"/>
      <c r="AD31" s="2711"/>
      <c r="AE31" s="2712"/>
      <c r="AF31" s="2712"/>
      <c r="AG31" s="2712"/>
      <c r="AH31" s="2712"/>
      <c r="AI31" s="2712"/>
      <c r="AJ31" s="2712"/>
      <c r="AP31" s="2714"/>
    </row>
    <row r="32" spans="1:42" s="2713" customFormat="1" ht="14.1" customHeight="1">
      <c r="A32" s="7176"/>
      <c r="B32" s="7181" t="s">
        <v>2532</v>
      </c>
      <c r="C32" s="7182"/>
      <c r="D32" s="2732">
        <v>158267</v>
      </c>
      <c r="E32" s="2733">
        <v>4249</v>
      </c>
      <c r="F32" s="2701">
        <v>0</v>
      </c>
      <c r="G32" s="2733">
        <v>11</v>
      </c>
      <c r="H32" s="2734">
        <v>113</v>
      </c>
      <c r="I32" s="2725">
        <f t="shared" si="1"/>
        <v>162640</v>
      </c>
      <c r="J32" s="2700">
        <v>1628</v>
      </c>
      <c r="K32" s="2701">
        <v>66386</v>
      </c>
      <c r="L32" s="2704">
        <v>28307</v>
      </c>
      <c r="M32" s="2700">
        <v>1106</v>
      </c>
      <c r="N32" s="2704">
        <v>1363</v>
      </c>
      <c r="O32" s="2705">
        <f t="shared" si="2"/>
        <v>98790</v>
      </c>
      <c r="P32" s="2706"/>
      <c r="Q32" s="2715"/>
      <c r="R32" s="2716"/>
      <c r="S32" s="2716"/>
      <c r="T32" s="2716"/>
      <c r="U32" s="2716"/>
      <c r="V32" s="2716"/>
      <c r="W32" s="2717"/>
      <c r="X32" s="2717"/>
      <c r="Y32" s="2717"/>
      <c r="Z32" s="2717"/>
      <c r="AA32" s="2717"/>
      <c r="AB32" s="2717"/>
      <c r="AC32" s="2711"/>
      <c r="AD32" s="2711"/>
      <c r="AE32" s="2712"/>
      <c r="AF32" s="2712"/>
      <c r="AG32" s="2712"/>
      <c r="AH32" s="2712"/>
      <c r="AI32" s="2712"/>
      <c r="AJ32" s="2712"/>
      <c r="AP32" s="2714"/>
    </row>
    <row r="33" spans="1:42" s="2713" customFormat="1" ht="14.1" customHeight="1">
      <c r="A33" s="7176"/>
      <c r="B33" s="7181" t="s">
        <v>2533</v>
      </c>
      <c r="C33" s="7182"/>
      <c r="D33" s="2732">
        <v>157173</v>
      </c>
      <c r="E33" s="2733">
        <v>3816</v>
      </c>
      <c r="F33" s="2701">
        <v>0</v>
      </c>
      <c r="G33" s="2733">
        <v>11</v>
      </c>
      <c r="H33" s="2734">
        <v>117</v>
      </c>
      <c r="I33" s="2725">
        <f t="shared" si="1"/>
        <v>161117</v>
      </c>
      <c r="J33" s="2700">
        <v>1633</v>
      </c>
      <c r="K33" s="2701">
        <v>66594</v>
      </c>
      <c r="L33" s="2704">
        <v>28421</v>
      </c>
      <c r="M33" s="2700">
        <v>1109</v>
      </c>
      <c r="N33" s="2704">
        <v>1374</v>
      </c>
      <c r="O33" s="2705">
        <f t="shared" si="2"/>
        <v>99131</v>
      </c>
      <c r="P33" s="2706"/>
      <c r="Q33" s="2715"/>
      <c r="R33" s="2716"/>
      <c r="S33" s="2716"/>
      <c r="T33" s="2716"/>
      <c r="U33" s="2716"/>
      <c r="V33" s="2716"/>
      <c r="W33" s="2717"/>
      <c r="X33" s="2717"/>
      <c r="Y33" s="2717"/>
      <c r="Z33" s="2717"/>
      <c r="AA33" s="2717"/>
      <c r="AB33" s="2717"/>
      <c r="AC33" s="2711"/>
      <c r="AD33" s="2711"/>
      <c r="AE33" s="2712"/>
      <c r="AF33" s="2712"/>
      <c r="AG33" s="2712"/>
      <c r="AH33" s="2712"/>
      <c r="AI33" s="2712"/>
      <c r="AJ33" s="2712"/>
      <c r="AP33" s="2714"/>
    </row>
    <row r="34" spans="1:42" s="2713" customFormat="1" ht="14.1" customHeight="1">
      <c r="A34" s="7176"/>
      <c r="B34" s="7181" t="s">
        <v>2534</v>
      </c>
      <c r="C34" s="7182"/>
      <c r="D34" s="2732">
        <v>157338</v>
      </c>
      <c r="E34" s="2733">
        <v>5593</v>
      </c>
      <c r="F34" s="2733">
        <v>0</v>
      </c>
      <c r="G34" s="2733">
        <v>11.124805544368405</v>
      </c>
      <c r="H34" s="2734">
        <v>119</v>
      </c>
      <c r="I34" s="2725">
        <f t="shared" si="1"/>
        <v>163061.12480554436</v>
      </c>
      <c r="J34" s="2700">
        <v>1638</v>
      </c>
      <c r="K34" s="2701">
        <v>66784</v>
      </c>
      <c r="L34" s="2704">
        <v>28498</v>
      </c>
      <c r="M34" s="2742">
        <v>1108</v>
      </c>
      <c r="N34" s="2743">
        <v>1371</v>
      </c>
      <c r="O34" s="2705">
        <f t="shared" si="2"/>
        <v>99399</v>
      </c>
      <c r="P34" s="2706"/>
      <c r="Q34" s="2715"/>
      <c r="R34" s="2716"/>
      <c r="S34" s="2716"/>
      <c r="T34" s="2716"/>
      <c r="U34" s="2716"/>
      <c r="V34" s="2716"/>
      <c r="W34" s="2717"/>
      <c r="X34" s="2717"/>
      <c r="Y34" s="2717"/>
      <c r="Z34" s="2717"/>
      <c r="AA34" s="2717"/>
      <c r="AB34" s="2717"/>
      <c r="AC34" s="2711"/>
      <c r="AD34" s="2711"/>
      <c r="AE34" s="2712"/>
      <c r="AF34" s="2712"/>
      <c r="AG34" s="2712"/>
      <c r="AH34" s="2712"/>
      <c r="AI34" s="2712"/>
      <c r="AJ34" s="2712"/>
      <c r="AP34" s="2714"/>
    </row>
    <row r="35" spans="1:42" s="2713" customFormat="1" ht="14.1" customHeight="1">
      <c r="A35" s="7176"/>
      <c r="B35" s="7181" t="s">
        <v>2535</v>
      </c>
      <c r="C35" s="7182"/>
      <c r="D35" s="2732">
        <v>158566</v>
      </c>
      <c r="E35" s="2733">
        <v>7411</v>
      </c>
      <c r="F35" s="2733">
        <v>0</v>
      </c>
      <c r="G35" s="2733">
        <v>11.002432683380352</v>
      </c>
      <c r="H35" s="2734">
        <v>119</v>
      </c>
      <c r="I35" s="2725">
        <f t="shared" si="1"/>
        <v>166107.00243268337</v>
      </c>
      <c r="J35" s="2700">
        <v>1641</v>
      </c>
      <c r="K35" s="2701">
        <v>67023</v>
      </c>
      <c r="L35" s="2704">
        <v>28606</v>
      </c>
      <c r="M35" s="2742">
        <v>1114</v>
      </c>
      <c r="N35" s="2743">
        <v>1379</v>
      </c>
      <c r="O35" s="2705">
        <f t="shared" si="2"/>
        <v>99763</v>
      </c>
      <c r="P35" s="2706"/>
      <c r="Q35" s="2715"/>
      <c r="R35" s="2716"/>
      <c r="S35" s="2716"/>
      <c r="T35" s="2716"/>
      <c r="U35" s="2716"/>
      <c r="V35" s="2716"/>
      <c r="W35" s="2717"/>
      <c r="X35" s="2717"/>
      <c r="Y35" s="2717"/>
      <c r="Z35" s="2717"/>
      <c r="AA35" s="2717"/>
      <c r="AB35" s="2717"/>
      <c r="AC35" s="2711"/>
      <c r="AD35" s="2711"/>
      <c r="AE35" s="2712"/>
      <c r="AF35" s="2712"/>
      <c r="AG35" s="2712"/>
      <c r="AH35" s="2712"/>
      <c r="AI35" s="2712"/>
      <c r="AJ35" s="2712"/>
      <c r="AP35" s="2714"/>
    </row>
    <row r="36" spans="1:42" s="2713" customFormat="1" ht="14.1" customHeight="1">
      <c r="A36" s="7176"/>
      <c r="B36" s="7181" t="s">
        <v>2536</v>
      </c>
      <c r="C36" s="7182"/>
      <c r="D36" s="2732">
        <v>159246</v>
      </c>
      <c r="E36" s="2733">
        <v>6876</v>
      </c>
      <c r="F36" s="2733">
        <v>0</v>
      </c>
      <c r="G36" s="2733">
        <v>8.1039999999999992</v>
      </c>
      <c r="H36" s="2734">
        <v>23</v>
      </c>
      <c r="I36" s="2725">
        <f t="shared" si="1"/>
        <v>166153.10399999999</v>
      </c>
      <c r="J36" s="2700">
        <v>1638</v>
      </c>
      <c r="K36" s="2701">
        <v>67164</v>
      </c>
      <c r="L36" s="2704">
        <v>28720</v>
      </c>
      <c r="M36" s="2742">
        <v>1118</v>
      </c>
      <c r="N36" s="2743">
        <v>1380</v>
      </c>
      <c r="O36" s="2705">
        <f t="shared" si="2"/>
        <v>100020</v>
      </c>
      <c r="P36" s="2706"/>
      <c r="Q36" s="2715"/>
      <c r="R36" s="2716"/>
      <c r="S36" s="2716"/>
      <c r="T36" s="2716"/>
      <c r="U36" s="2716"/>
      <c r="V36" s="2716"/>
      <c r="W36" s="2717"/>
      <c r="X36" s="2717"/>
      <c r="Y36" s="2717"/>
      <c r="Z36" s="2717"/>
      <c r="AA36" s="2717"/>
      <c r="AB36" s="2717"/>
      <c r="AC36" s="2711"/>
      <c r="AD36" s="2711"/>
      <c r="AE36" s="2712"/>
      <c r="AF36" s="2712"/>
      <c r="AG36" s="2712"/>
      <c r="AH36" s="2712"/>
      <c r="AI36" s="2712"/>
      <c r="AJ36" s="2712"/>
      <c r="AP36" s="2714"/>
    </row>
    <row r="37" spans="1:42" s="2713" customFormat="1" ht="14.1" customHeight="1" thickBot="1">
      <c r="A37" s="7177"/>
      <c r="B37" s="7173" t="s">
        <v>2537</v>
      </c>
      <c r="C37" s="7174"/>
      <c r="D37" s="2749">
        <v>161004</v>
      </c>
      <c r="E37" s="2750">
        <v>6674</v>
      </c>
      <c r="F37" s="2750">
        <v>14</v>
      </c>
      <c r="G37" s="2750">
        <v>8</v>
      </c>
      <c r="H37" s="2751">
        <v>24</v>
      </c>
      <c r="I37" s="2752">
        <f t="shared" si="1"/>
        <v>167724</v>
      </c>
      <c r="J37" s="2753">
        <v>1624</v>
      </c>
      <c r="K37" s="2754">
        <v>67059</v>
      </c>
      <c r="L37" s="2755">
        <v>28730</v>
      </c>
      <c r="M37" s="2756">
        <v>1121</v>
      </c>
      <c r="N37" s="2757">
        <v>1373</v>
      </c>
      <c r="O37" s="2758">
        <f t="shared" si="2"/>
        <v>99907</v>
      </c>
      <c r="P37" s="2706"/>
      <c r="Q37" s="2715"/>
      <c r="R37" s="2716"/>
      <c r="S37" s="2716"/>
      <c r="T37" s="2716"/>
      <c r="U37" s="2716"/>
      <c r="V37" s="2716"/>
      <c r="W37" s="2717"/>
      <c r="X37" s="2717"/>
      <c r="Y37" s="2717"/>
      <c r="Z37" s="2717"/>
      <c r="AA37" s="2717"/>
      <c r="AB37" s="2717"/>
      <c r="AC37" s="2711"/>
      <c r="AD37" s="2711"/>
      <c r="AE37" s="2712"/>
      <c r="AF37" s="2712"/>
      <c r="AG37" s="2712"/>
      <c r="AH37" s="2712"/>
      <c r="AI37" s="2712"/>
      <c r="AJ37" s="2712"/>
      <c r="AP37" s="2714"/>
    </row>
    <row r="38" spans="1:42" s="2759" customFormat="1" ht="12" customHeight="1" thickTop="1">
      <c r="H38" s="2760"/>
      <c r="I38" s="2761"/>
      <c r="J38" s="2760"/>
      <c r="K38" s="2760"/>
      <c r="L38" s="2760"/>
      <c r="M38" s="2760"/>
      <c r="N38" s="2760"/>
      <c r="O38" s="2760"/>
      <c r="P38" s="2762"/>
      <c r="Q38" s="2763"/>
      <c r="R38" s="2764"/>
      <c r="S38" s="2764"/>
      <c r="T38" s="2764"/>
      <c r="U38" s="2764"/>
      <c r="V38" s="2764"/>
      <c r="W38" s="2765"/>
      <c r="X38" s="2765"/>
      <c r="Y38" s="2765"/>
      <c r="Z38" s="2765"/>
      <c r="AA38" s="2765"/>
      <c r="AB38" s="2765"/>
      <c r="AC38" s="2763"/>
      <c r="AD38" s="2763"/>
      <c r="AE38" s="2766"/>
      <c r="AF38" s="2766"/>
      <c r="AG38" s="2766"/>
      <c r="AH38" s="2766"/>
      <c r="AI38" s="2766"/>
      <c r="AJ38" s="2766"/>
      <c r="AP38" s="2767"/>
    </row>
    <row r="39" spans="1:42" s="2759" customFormat="1" ht="12" customHeight="1">
      <c r="A39" s="7172" t="s">
        <v>2542</v>
      </c>
      <c r="B39" s="7172"/>
      <c r="C39" s="7172"/>
      <c r="D39" s="7172"/>
      <c r="E39" s="7172"/>
      <c r="F39" s="7172"/>
      <c r="G39" s="7172"/>
      <c r="H39" s="2760"/>
      <c r="I39" s="2761"/>
      <c r="J39" s="2760"/>
      <c r="K39" s="2760"/>
      <c r="L39" s="2760"/>
      <c r="M39" s="2760"/>
      <c r="N39" s="2760"/>
      <c r="O39" s="2760"/>
      <c r="P39" s="2762"/>
      <c r="Q39" s="2763"/>
      <c r="R39" s="2764"/>
      <c r="S39" s="2764"/>
      <c r="T39" s="2764"/>
      <c r="U39" s="2764"/>
      <c r="V39" s="2764"/>
      <c r="W39" s="2765"/>
      <c r="X39" s="2765"/>
      <c r="Y39" s="2765"/>
      <c r="Z39" s="2765"/>
      <c r="AA39" s="2765"/>
      <c r="AB39" s="2765"/>
      <c r="AC39" s="2763"/>
      <c r="AD39" s="2763"/>
      <c r="AE39" s="2766"/>
      <c r="AF39" s="2766"/>
      <c r="AG39" s="2766"/>
      <c r="AH39" s="2766"/>
      <c r="AI39" s="2766"/>
      <c r="AJ39" s="2766"/>
      <c r="AP39" s="2767"/>
    </row>
    <row r="40" spans="1:42" s="2759" customFormat="1" ht="12" customHeight="1">
      <c r="A40" s="7172" t="s">
        <v>2543</v>
      </c>
      <c r="B40" s="7172"/>
      <c r="C40" s="7172"/>
      <c r="D40" s="7172"/>
      <c r="E40" s="2760"/>
      <c r="F40" s="2760"/>
      <c r="G40" s="2760"/>
      <c r="H40" s="2760"/>
      <c r="I40" s="2761"/>
      <c r="J40" s="2760"/>
      <c r="K40" s="2760"/>
      <c r="L40" s="2760"/>
      <c r="M40" s="2760"/>
      <c r="N40" s="2760"/>
      <c r="O40" s="2760"/>
      <c r="P40" s="2762"/>
      <c r="Q40" s="2763"/>
      <c r="R40" s="2764"/>
      <c r="S40" s="2764"/>
      <c r="T40" s="2764"/>
      <c r="U40" s="2764"/>
      <c r="V40" s="2764"/>
      <c r="W40" s="2765"/>
      <c r="X40" s="2765"/>
      <c r="Y40" s="2765"/>
      <c r="Z40" s="2765"/>
      <c r="AA40" s="2765"/>
      <c r="AB40" s="2765"/>
      <c r="AC40" s="2763"/>
      <c r="AD40" s="2763"/>
      <c r="AE40" s="2766"/>
      <c r="AF40" s="2766"/>
      <c r="AG40" s="2766"/>
      <c r="AH40" s="2766"/>
      <c r="AI40" s="2766"/>
      <c r="AJ40" s="2766"/>
      <c r="AP40" s="2767"/>
    </row>
    <row r="41" spans="1:42" s="2759" customFormat="1" ht="12" customHeight="1">
      <c r="A41" s="7172" t="s">
        <v>2544</v>
      </c>
      <c r="B41" s="7172"/>
      <c r="C41" s="7172"/>
      <c r="D41" s="7172"/>
      <c r="E41" s="7172"/>
      <c r="F41" s="7172"/>
      <c r="G41" s="7172"/>
      <c r="H41" s="7172"/>
      <c r="I41" s="7172"/>
      <c r="J41" s="7172"/>
      <c r="K41" s="7172"/>
      <c r="L41" s="7172"/>
      <c r="M41" s="7172"/>
      <c r="N41" s="7172"/>
      <c r="O41" s="7172"/>
      <c r="P41" s="2762"/>
      <c r="Q41" s="2763"/>
      <c r="R41" s="2764"/>
      <c r="S41" s="2764"/>
      <c r="T41" s="2764"/>
      <c r="U41" s="2764"/>
      <c r="V41" s="2764"/>
      <c r="W41" s="2765"/>
      <c r="X41" s="2765"/>
      <c r="Y41" s="2765"/>
      <c r="Z41" s="2765"/>
      <c r="AA41" s="2765"/>
      <c r="AB41" s="2765"/>
      <c r="AC41" s="2763"/>
      <c r="AD41" s="2763"/>
      <c r="AE41" s="2766"/>
      <c r="AF41" s="2766"/>
      <c r="AG41" s="2766"/>
      <c r="AH41" s="2766"/>
      <c r="AI41" s="2766"/>
      <c r="AJ41" s="2766"/>
      <c r="AP41" s="2767"/>
    </row>
    <row r="42" spans="1:42" s="2271" customFormat="1" ht="12" customHeight="1">
      <c r="A42" s="7178" t="s">
        <v>2545</v>
      </c>
      <c r="B42" s="7178"/>
      <c r="C42" s="7178"/>
      <c r="D42" s="7178"/>
      <c r="E42" s="7178"/>
      <c r="F42" s="2768"/>
      <c r="G42" s="2768"/>
      <c r="H42" s="2768"/>
      <c r="I42" s="2768"/>
      <c r="J42" s="2768"/>
      <c r="K42" s="2768"/>
      <c r="L42" s="2768"/>
      <c r="M42" s="2768"/>
      <c r="N42" s="2768"/>
      <c r="O42" s="2768"/>
    </row>
    <row r="43" spans="1:42" s="2271" customFormat="1" ht="12" customHeight="1">
      <c r="A43" s="7051" t="s">
        <v>2546</v>
      </c>
      <c r="B43" s="7179"/>
      <c r="C43" s="7179"/>
      <c r="D43" s="7179"/>
      <c r="E43" s="2769"/>
      <c r="F43" s="2769"/>
      <c r="G43" s="2769"/>
      <c r="H43" s="2769"/>
      <c r="I43" s="2769"/>
      <c r="J43" s="2769"/>
      <c r="K43" s="2769"/>
      <c r="L43" s="2769"/>
    </row>
    <row r="44" spans="1:42" s="2271" customFormat="1" ht="12" customHeight="1">
      <c r="A44" s="7051" t="s">
        <v>2547</v>
      </c>
      <c r="B44" s="7051"/>
      <c r="C44" s="7051"/>
      <c r="D44" s="7051"/>
      <c r="E44" s="7051"/>
      <c r="F44" s="7051"/>
      <c r="G44" s="2770"/>
      <c r="H44" s="2770"/>
      <c r="I44" s="2770"/>
      <c r="J44" s="2770"/>
      <c r="K44" s="2770"/>
      <c r="L44" s="2770"/>
    </row>
    <row r="45" spans="1:42" s="2271" customFormat="1" ht="12" customHeight="1">
      <c r="A45" s="7180" t="s">
        <v>2548</v>
      </c>
      <c r="B45" s="7180"/>
      <c r="C45" s="7180"/>
      <c r="D45" s="7180"/>
      <c r="E45" s="7180"/>
      <c r="F45" s="2771"/>
      <c r="G45" s="2771"/>
      <c r="H45" s="2771"/>
      <c r="I45" s="2771"/>
      <c r="J45" s="2771"/>
      <c r="K45" s="2771"/>
      <c r="L45" s="2771"/>
    </row>
    <row r="46" spans="1:42" s="2271" customFormat="1" ht="12.75">
      <c r="C46" s="2772"/>
      <c r="D46" s="2773"/>
      <c r="I46" s="2774"/>
    </row>
    <row r="47" spans="1:42" s="2271" customFormat="1" ht="12.75">
      <c r="C47" s="2772"/>
      <c r="D47" s="2773"/>
      <c r="I47" s="2774"/>
    </row>
    <row r="48" spans="1:42" s="2271" customFormat="1" ht="12.75">
      <c r="C48" s="2772"/>
      <c r="D48" s="2773"/>
      <c r="I48" s="2774"/>
    </row>
    <row r="49" spans="3:9" s="2271" customFormat="1" ht="12.75">
      <c r="C49" s="2772"/>
      <c r="D49" s="2773"/>
      <c r="I49" s="2774"/>
    </row>
    <row r="50" spans="3:9" s="2271" customFormat="1" ht="12.75">
      <c r="C50" s="2772"/>
      <c r="D50" s="2773"/>
      <c r="I50" s="2774"/>
    </row>
    <row r="51" spans="3:9" s="2271" customFormat="1" ht="21" customHeight="1">
      <c r="C51" s="2772"/>
      <c r="D51" s="7171" t="s">
        <v>3</v>
      </c>
      <c r="E51" s="7171"/>
      <c r="G51" s="7171"/>
      <c r="H51" s="7171"/>
      <c r="I51" s="2775"/>
    </row>
    <row r="52" spans="3:9" s="2271" customFormat="1" ht="12.75">
      <c r="C52" s="2772"/>
      <c r="D52" s="2773"/>
      <c r="I52" s="2774"/>
    </row>
  </sheetData>
  <mergeCells count="55">
    <mergeCell ref="A2:O2"/>
    <mergeCell ref="A3:O3"/>
    <mergeCell ref="A4:A5"/>
    <mergeCell ref="B4:C5"/>
    <mergeCell ref="D4:H4"/>
    <mergeCell ref="I4:I5"/>
    <mergeCell ref="J4:L4"/>
    <mergeCell ref="M4:N4"/>
    <mergeCell ref="O4:O5"/>
    <mergeCell ref="A6:A13"/>
    <mergeCell ref="B6:C6"/>
    <mergeCell ref="B7:C7"/>
    <mergeCell ref="B8:C8"/>
    <mergeCell ref="B9:C9"/>
    <mergeCell ref="B10:C10"/>
    <mergeCell ref="B11:C11"/>
    <mergeCell ref="B12:C12"/>
    <mergeCell ref="B13:C13"/>
    <mergeCell ref="B25:C25"/>
    <mergeCell ref="B29:C29"/>
    <mergeCell ref="B31:C31"/>
    <mergeCell ref="R5:U5"/>
    <mergeCell ref="X5:AC5"/>
    <mergeCell ref="B34:C34"/>
    <mergeCell ref="B30:C30"/>
    <mergeCell ref="B26:C26"/>
    <mergeCell ref="B35:C35"/>
    <mergeCell ref="A14:A25"/>
    <mergeCell ref="B14:C14"/>
    <mergeCell ref="B15:C15"/>
    <mergeCell ref="B16:C16"/>
    <mergeCell ref="B17:C17"/>
    <mergeCell ref="B18:C18"/>
    <mergeCell ref="B19:C19"/>
    <mergeCell ref="B20:C20"/>
    <mergeCell ref="B21:C21"/>
    <mergeCell ref="B22:C22"/>
    <mergeCell ref="B23:C23"/>
    <mergeCell ref="B24:C24"/>
    <mergeCell ref="D51:E51"/>
    <mergeCell ref="G51:H51"/>
    <mergeCell ref="A39:G39"/>
    <mergeCell ref="A40:D40"/>
    <mergeCell ref="B37:C37"/>
    <mergeCell ref="A26:A37"/>
    <mergeCell ref="A41:O41"/>
    <mergeCell ref="A42:E42"/>
    <mergeCell ref="A43:D43"/>
    <mergeCell ref="A44:F44"/>
    <mergeCell ref="A45:E45"/>
    <mergeCell ref="B36:C36"/>
    <mergeCell ref="B27:C27"/>
    <mergeCell ref="B28:C28"/>
    <mergeCell ref="B32:C32"/>
    <mergeCell ref="B33:C33"/>
  </mergeCells>
  <hyperlinks>
    <hyperlink ref="A1" r:id="rId1"/>
  </hyperlinks>
  <pageMargins left="0.70866141732283472" right="0.70866141732283472" top="0.74803149606299213" bottom="0.74803149606299213" header="0.31496062992125984" footer="0.31496062992125984"/>
  <pageSetup paperSize="9" scale="69" fitToHeight="0" orientation="landscape" r:id="rId2"/>
  <headerFooter alignWithMargins="0">
    <oddFooter>&amp;R161</oddFooter>
  </headerFooter>
  <drawing r:id="rId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57">
    <pageSetUpPr fitToPage="1"/>
  </sheetPr>
  <dimension ref="A1:AP56"/>
  <sheetViews>
    <sheetView view="pageBreakPreview" zoomScale="60" zoomScaleNormal="100" workbookViewId="0">
      <selection activeCell="H15" sqref="H15"/>
    </sheetView>
  </sheetViews>
  <sheetFormatPr defaultRowHeight="11.25"/>
  <cols>
    <col min="1" max="1" width="10.42578125" style="2670" customWidth="1"/>
    <col min="2" max="2" width="5.42578125" style="2670" customWidth="1"/>
    <col min="3" max="3" width="16.5703125" style="2671" customWidth="1"/>
    <col min="4" max="4" width="17.140625" style="2670" customWidth="1"/>
    <col min="5" max="6" width="11.28515625" style="2670" customWidth="1"/>
    <col min="7" max="8" width="10.7109375" style="2670" customWidth="1"/>
    <col min="9" max="9" width="16.7109375" style="2672" customWidth="1"/>
    <col min="10" max="10" width="14.140625" style="2670" customWidth="1"/>
    <col min="11" max="11" width="13.5703125" style="2670" customWidth="1"/>
    <col min="12" max="12" width="13.42578125" style="2670" customWidth="1"/>
    <col min="13" max="13" width="14.140625" style="2670" customWidth="1"/>
    <col min="14" max="14" width="12.7109375" style="2670" customWidth="1"/>
    <col min="15" max="15" width="16.7109375" style="2670" customWidth="1"/>
    <col min="16" max="33" width="0.140625" style="2670" hidden="1" customWidth="1"/>
    <col min="34" max="34" width="0.85546875" style="2670" hidden="1" customWidth="1"/>
    <col min="35" max="36" width="0.140625" style="2670" hidden="1" customWidth="1"/>
    <col min="37" max="257" width="9.140625" style="2670"/>
    <col min="258" max="258" width="5.42578125" style="2670" customWidth="1"/>
    <col min="259" max="259" width="16.5703125" style="2670" customWidth="1"/>
    <col min="260" max="260" width="16" style="2670" customWidth="1"/>
    <col min="261" max="262" width="11.28515625" style="2670" customWidth="1"/>
    <col min="263" max="263" width="10.7109375" style="2670" customWidth="1"/>
    <col min="264" max="264" width="9.7109375" style="2670" customWidth="1"/>
    <col min="265" max="265" width="11.85546875" style="2670" customWidth="1"/>
    <col min="266" max="266" width="14.140625" style="2670" customWidth="1"/>
    <col min="267" max="267" width="13.5703125" style="2670" customWidth="1"/>
    <col min="268" max="268" width="13.42578125" style="2670" customWidth="1"/>
    <col min="269" max="269" width="14.140625" style="2670" customWidth="1"/>
    <col min="270" max="270" width="12.7109375" style="2670" customWidth="1"/>
    <col min="271" max="271" width="11.28515625" style="2670" customWidth="1"/>
    <col min="272" max="292" width="0" style="2670" hidden="1" customWidth="1"/>
    <col min="293" max="513" width="9.140625" style="2670"/>
    <col min="514" max="514" width="5.42578125" style="2670" customWidth="1"/>
    <col min="515" max="515" width="16.5703125" style="2670" customWidth="1"/>
    <col min="516" max="516" width="16" style="2670" customWidth="1"/>
    <col min="517" max="518" width="11.28515625" style="2670" customWidth="1"/>
    <col min="519" max="519" width="10.7109375" style="2670" customWidth="1"/>
    <col min="520" max="520" width="9.7109375" style="2670" customWidth="1"/>
    <col min="521" max="521" width="11.85546875" style="2670" customWidth="1"/>
    <col min="522" max="522" width="14.140625" style="2670" customWidth="1"/>
    <col min="523" max="523" width="13.5703125" style="2670" customWidth="1"/>
    <col min="524" max="524" width="13.42578125" style="2670" customWidth="1"/>
    <col min="525" max="525" width="14.140625" style="2670" customWidth="1"/>
    <col min="526" max="526" width="12.7109375" style="2670" customWidth="1"/>
    <col min="527" max="527" width="11.28515625" style="2670" customWidth="1"/>
    <col min="528" max="548" width="0" style="2670" hidden="1" customWidth="1"/>
    <col min="549" max="769" width="9.140625" style="2670"/>
    <col min="770" max="770" width="5.42578125" style="2670" customWidth="1"/>
    <col min="771" max="771" width="16.5703125" style="2670" customWidth="1"/>
    <col min="772" max="772" width="16" style="2670" customWidth="1"/>
    <col min="773" max="774" width="11.28515625" style="2670" customWidth="1"/>
    <col min="775" max="775" width="10.7109375" style="2670" customWidth="1"/>
    <col min="776" max="776" width="9.7109375" style="2670" customWidth="1"/>
    <col min="777" max="777" width="11.85546875" style="2670" customWidth="1"/>
    <col min="778" max="778" width="14.140625" style="2670" customWidth="1"/>
    <col min="779" max="779" width="13.5703125" style="2670" customWidth="1"/>
    <col min="780" max="780" width="13.42578125" style="2670" customWidth="1"/>
    <col min="781" max="781" width="14.140625" style="2670" customWidth="1"/>
    <col min="782" max="782" width="12.7109375" style="2670" customWidth="1"/>
    <col min="783" max="783" width="11.28515625" style="2670" customWidth="1"/>
    <col min="784" max="804" width="0" style="2670" hidden="1" customWidth="1"/>
    <col min="805" max="1025" width="9.140625" style="2670"/>
    <col min="1026" max="1026" width="5.42578125" style="2670" customWidth="1"/>
    <col min="1027" max="1027" width="16.5703125" style="2670" customWidth="1"/>
    <col min="1028" max="1028" width="16" style="2670" customWidth="1"/>
    <col min="1029" max="1030" width="11.28515625" style="2670" customWidth="1"/>
    <col min="1031" max="1031" width="10.7109375" style="2670" customWidth="1"/>
    <col min="1032" max="1032" width="9.7109375" style="2670" customWidth="1"/>
    <col min="1033" max="1033" width="11.85546875" style="2670" customWidth="1"/>
    <col min="1034" max="1034" width="14.140625" style="2670" customWidth="1"/>
    <col min="1035" max="1035" width="13.5703125" style="2670" customWidth="1"/>
    <col min="1036" max="1036" width="13.42578125" style="2670" customWidth="1"/>
    <col min="1037" max="1037" width="14.140625" style="2670" customWidth="1"/>
    <col min="1038" max="1038" width="12.7109375" style="2670" customWidth="1"/>
    <col min="1039" max="1039" width="11.28515625" style="2670" customWidth="1"/>
    <col min="1040" max="1060" width="0" style="2670" hidden="1" customWidth="1"/>
    <col min="1061" max="1281" width="9.140625" style="2670"/>
    <col min="1282" max="1282" width="5.42578125" style="2670" customWidth="1"/>
    <col min="1283" max="1283" width="16.5703125" style="2670" customWidth="1"/>
    <col min="1284" max="1284" width="16" style="2670" customWidth="1"/>
    <col min="1285" max="1286" width="11.28515625" style="2670" customWidth="1"/>
    <col min="1287" max="1287" width="10.7109375" style="2670" customWidth="1"/>
    <col min="1288" max="1288" width="9.7109375" style="2670" customWidth="1"/>
    <col min="1289" max="1289" width="11.85546875" style="2670" customWidth="1"/>
    <col min="1290" max="1290" width="14.140625" style="2670" customWidth="1"/>
    <col min="1291" max="1291" width="13.5703125" style="2670" customWidth="1"/>
    <col min="1292" max="1292" width="13.42578125" style="2670" customWidth="1"/>
    <col min="1293" max="1293" width="14.140625" style="2670" customWidth="1"/>
    <col min="1294" max="1294" width="12.7109375" style="2670" customWidth="1"/>
    <col min="1295" max="1295" width="11.28515625" style="2670" customWidth="1"/>
    <col min="1296" max="1316" width="0" style="2670" hidden="1" customWidth="1"/>
    <col min="1317" max="1537" width="9.140625" style="2670"/>
    <col min="1538" max="1538" width="5.42578125" style="2670" customWidth="1"/>
    <col min="1539" max="1539" width="16.5703125" style="2670" customWidth="1"/>
    <col min="1540" max="1540" width="16" style="2670" customWidth="1"/>
    <col min="1541" max="1542" width="11.28515625" style="2670" customWidth="1"/>
    <col min="1543" max="1543" width="10.7109375" style="2670" customWidth="1"/>
    <col min="1544" max="1544" width="9.7109375" style="2670" customWidth="1"/>
    <col min="1545" max="1545" width="11.85546875" style="2670" customWidth="1"/>
    <col min="1546" max="1546" width="14.140625" style="2670" customWidth="1"/>
    <col min="1547" max="1547" width="13.5703125" style="2670" customWidth="1"/>
    <col min="1548" max="1548" width="13.42578125" style="2670" customWidth="1"/>
    <col min="1549" max="1549" width="14.140625" style="2670" customWidth="1"/>
    <col min="1550" max="1550" width="12.7109375" style="2670" customWidth="1"/>
    <col min="1551" max="1551" width="11.28515625" style="2670" customWidth="1"/>
    <col min="1552" max="1572" width="0" style="2670" hidden="1" customWidth="1"/>
    <col min="1573" max="1793" width="9.140625" style="2670"/>
    <col min="1794" max="1794" width="5.42578125" style="2670" customWidth="1"/>
    <col min="1795" max="1795" width="16.5703125" style="2670" customWidth="1"/>
    <col min="1796" max="1796" width="16" style="2670" customWidth="1"/>
    <col min="1797" max="1798" width="11.28515625" style="2670" customWidth="1"/>
    <col min="1799" max="1799" width="10.7109375" style="2670" customWidth="1"/>
    <col min="1800" max="1800" width="9.7109375" style="2670" customWidth="1"/>
    <col min="1801" max="1801" width="11.85546875" style="2670" customWidth="1"/>
    <col min="1802" max="1802" width="14.140625" style="2670" customWidth="1"/>
    <col min="1803" max="1803" width="13.5703125" style="2670" customWidth="1"/>
    <col min="1804" max="1804" width="13.42578125" style="2670" customWidth="1"/>
    <col min="1805" max="1805" width="14.140625" style="2670" customWidth="1"/>
    <col min="1806" max="1806" width="12.7109375" style="2670" customWidth="1"/>
    <col min="1807" max="1807" width="11.28515625" style="2670" customWidth="1"/>
    <col min="1808" max="1828" width="0" style="2670" hidden="1" customWidth="1"/>
    <col min="1829" max="2049" width="9.140625" style="2670"/>
    <col min="2050" max="2050" width="5.42578125" style="2670" customWidth="1"/>
    <col min="2051" max="2051" width="16.5703125" style="2670" customWidth="1"/>
    <col min="2052" max="2052" width="16" style="2670" customWidth="1"/>
    <col min="2053" max="2054" width="11.28515625" style="2670" customWidth="1"/>
    <col min="2055" max="2055" width="10.7109375" style="2670" customWidth="1"/>
    <col min="2056" max="2056" width="9.7109375" style="2670" customWidth="1"/>
    <col min="2057" max="2057" width="11.85546875" style="2670" customWidth="1"/>
    <col min="2058" max="2058" width="14.140625" style="2670" customWidth="1"/>
    <col min="2059" max="2059" width="13.5703125" style="2670" customWidth="1"/>
    <col min="2060" max="2060" width="13.42578125" style="2670" customWidth="1"/>
    <col min="2061" max="2061" width="14.140625" style="2670" customWidth="1"/>
    <col min="2062" max="2062" width="12.7109375" style="2670" customWidth="1"/>
    <col min="2063" max="2063" width="11.28515625" style="2670" customWidth="1"/>
    <col min="2064" max="2084" width="0" style="2670" hidden="1" customWidth="1"/>
    <col min="2085" max="2305" width="9.140625" style="2670"/>
    <col min="2306" max="2306" width="5.42578125" style="2670" customWidth="1"/>
    <col min="2307" max="2307" width="16.5703125" style="2670" customWidth="1"/>
    <col min="2308" max="2308" width="16" style="2670" customWidth="1"/>
    <col min="2309" max="2310" width="11.28515625" style="2670" customWidth="1"/>
    <col min="2311" max="2311" width="10.7109375" style="2670" customWidth="1"/>
    <col min="2312" max="2312" width="9.7109375" style="2670" customWidth="1"/>
    <col min="2313" max="2313" width="11.85546875" style="2670" customWidth="1"/>
    <col min="2314" max="2314" width="14.140625" style="2670" customWidth="1"/>
    <col min="2315" max="2315" width="13.5703125" style="2670" customWidth="1"/>
    <col min="2316" max="2316" width="13.42578125" style="2670" customWidth="1"/>
    <col min="2317" max="2317" width="14.140625" style="2670" customWidth="1"/>
    <col min="2318" max="2318" width="12.7109375" style="2670" customWidth="1"/>
    <col min="2319" max="2319" width="11.28515625" style="2670" customWidth="1"/>
    <col min="2320" max="2340" width="0" style="2670" hidden="1" customWidth="1"/>
    <col min="2341" max="2561" width="9.140625" style="2670"/>
    <col min="2562" max="2562" width="5.42578125" style="2670" customWidth="1"/>
    <col min="2563" max="2563" width="16.5703125" style="2670" customWidth="1"/>
    <col min="2564" max="2564" width="16" style="2670" customWidth="1"/>
    <col min="2565" max="2566" width="11.28515625" style="2670" customWidth="1"/>
    <col min="2567" max="2567" width="10.7109375" style="2670" customWidth="1"/>
    <col min="2568" max="2568" width="9.7109375" style="2670" customWidth="1"/>
    <col min="2569" max="2569" width="11.85546875" style="2670" customWidth="1"/>
    <col min="2570" max="2570" width="14.140625" style="2670" customWidth="1"/>
    <col min="2571" max="2571" width="13.5703125" style="2670" customWidth="1"/>
    <col min="2572" max="2572" width="13.42578125" style="2670" customWidth="1"/>
    <col min="2573" max="2573" width="14.140625" style="2670" customWidth="1"/>
    <col min="2574" max="2574" width="12.7109375" style="2670" customWidth="1"/>
    <col min="2575" max="2575" width="11.28515625" style="2670" customWidth="1"/>
    <col min="2576" max="2596" width="0" style="2670" hidden="1" customWidth="1"/>
    <col min="2597" max="2817" width="9.140625" style="2670"/>
    <col min="2818" max="2818" width="5.42578125" style="2670" customWidth="1"/>
    <col min="2819" max="2819" width="16.5703125" style="2670" customWidth="1"/>
    <col min="2820" max="2820" width="16" style="2670" customWidth="1"/>
    <col min="2821" max="2822" width="11.28515625" style="2670" customWidth="1"/>
    <col min="2823" max="2823" width="10.7109375" style="2670" customWidth="1"/>
    <col min="2824" max="2824" width="9.7109375" style="2670" customWidth="1"/>
    <col min="2825" max="2825" width="11.85546875" style="2670" customWidth="1"/>
    <col min="2826" max="2826" width="14.140625" style="2670" customWidth="1"/>
    <col min="2827" max="2827" width="13.5703125" style="2670" customWidth="1"/>
    <col min="2828" max="2828" width="13.42578125" style="2670" customWidth="1"/>
    <col min="2829" max="2829" width="14.140625" style="2670" customWidth="1"/>
    <col min="2830" max="2830" width="12.7109375" style="2670" customWidth="1"/>
    <col min="2831" max="2831" width="11.28515625" style="2670" customWidth="1"/>
    <col min="2832" max="2852" width="0" style="2670" hidden="1" customWidth="1"/>
    <col min="2853" max="3073" width="9.140625" style="2670"/>
    <col min="3074" max="3074" width="5.42578125" style="2670" customWidth="1"/>
    <col min="3075" max="3075" width="16.5703125" style="2670" customWidth="1"/>
    <col min="3076" max="3076" width="16" style="2670" customWidth="1"/>
    <col min="3077" max="3078" width="11.28515625" style="2670" customWidth="1"/>
    <col min="3079" max="3079" width="10.7109375" style="2670" customWidth="1"/>
    <col min="3080" max="3080" width="9.7109375" style="2670" customWidth="1"/>
    <col min="3081" max="3081" width="11.85546875" style="2670" customWidth="1"/>
    <col min="3082" max="3082" width="14.140625" style="2670" customWidth="1"/>
    <col min="3083" max="3083" width="13.5703125" style="2670" customWidth="1"/>
    <col min="3084" max="3084" width="13.42578125" style="2670" customWidth="1"/>
    <col min="3085" max="3085" width="14.140625" style="2670" customWidth="1"/>
    <col min="3086" max="3086" width="12.7109375" style="2670" customWidth="1"/>
    <col min="3087" max="3087" width="11.28515625" style="2670" customWidth="1"/>
    <col min="3088" max="3108" width="0" style="2670" hidden="1" customWidth="1"/>
    <col min="3109" max="3329" width="9.140625" style="2670"/>
    <col min="3330" max="3330" width="5.42578125" style="2670" customWidth="1"/>
    <col min="3331" max="3331" width="16.5703125" style="2670" customWidth="1"/>
    <col min="3332" max="3332" width="16" style="2670" customWidth="1"/>
    <col min="3333" max="3334" width="11.28515625" style="2670" customWidth="1"/>
    <col min="3335" max="3335" width="10.7109375" style="2670" customWidth="1"/>
    <col min="3336" max="3336" width="9.7109375" style="2670" customWidth="1"/>
    <col min="3337" max="3337" width="11.85546875" style="2670" customWidth="1"/>
    <col min="3338" max="3338" width="14.140625" style="2670" customWidth="1"/>
    <col min="3339" max="3339" width="13.5703125" style="2670" customWidth="1"/>
    <col min="3340" max="3340" width="13.42578125" style="2670" customWidth="1"/>
    <col min="3341" max="3341" width="14.140625" style="2670" customWidth="1"/>
    <col min="3342" max="3342" width="12.7109375" style="2670" customWidth="1"/>
    <col min="3343" max="3343" width="11.28515625" style="2670" customWidth="1"/>
    <col min="3344" max="3364" width="0" style="2670" hidden="1" customWidth="1"/>
    <col min="3365" max="3585" width="9.140625" style="2670"/>
    <col min="3586" max="3586" width="5.42578125" style="2670" customWidth="1"/>
    <col min="3587" max="3587" width="16.5703125" style="2670" customWidth="1"/>
    <col min="3588" max="3588" width="16" style="2670" customWidth="1"/>
    <col min="3589" max="3590" width="11.28515625" style="2670" customWidth="1"/>
    <col min="3591" max="3591" width="10.7109375" style="2670" customWidth="1"/>
    <col min="3592" max="3592" width="9.7109375" style="2670" customWidth="1"/>
    <col min="3593" max="3593" width="11.85546875" style="2670" customWidth="1"/>
    <col min="3594" max="3594" width="14.140625" style="2670" customWidth="1"/>
    <col min="3595" max="3595" width="13.5703125" style="2670" customWidth="1"/>
    <col min="3596" max="3596" width="13.42578125" style="2670" customWidth="1"/>
    <col min="3597" max="3597" width="14.140625" style="2670" customWidth="1"/>
    <col min="3598" max="3598" width="12.7109375" style="2670" customWidth="1"/>
    <col min="3599" max="3599" width="11.28515625" style="2670" customWidth="1"/>
    <col min="3600" max="3620" width="0" style="2670" hidden="1" customWidth="1"/>
    <col min="3621" max="3841" width="9.140625" style="2670"/>
    <col min="3842" max="3842" width="5.42578125" style="2670" customWidth="1"/>
    <col min="3843" max="3843" width="16.5703125" style="2670" customWidth="1"/>
    <col min="3844" max="3844" width="16" style="2670" customWidth="1"/>
    <col min="3845" max="3846" width="11.28515625" style="2670" customWidth="1"/>
    <col min="3847" max="3847" width="10.7109375" style="2670" customWidth="1"/>
    <col min="3848" max="3848" width="9.7109375" style="2670" customWidth="1"/>
    <col min="3849" max="3849" width="11.85546875" style="2670" customWidth="1"/>
    <col min="3850" max="3850" width="14.140625" style="2670" customWidth="1"/>
    <col min="3851" max="3851" width="13.5703125" style="2670" customWidth="1"/>
    <col min="3852" max="3852" width="13.42578125" style="2670" customWidth="1"/>
    <col min="3853" max="3853" width="14.140625" style="2670" customWidth="1"/>
    <col min="3854" max="3854" width="12.7109375" style="2670" customWidth="1"/>
    <col min="3855" max="3855" width="11.28515625" style="2670" customWidth="1"/>
    <col min="3856" max="3876" width="0" style="2670" hidden="1" customWidth="1"/>
    <col min="3877" max="4097" width="9.140625" style="2670"/>
    <col min="4098" max="4098" width="5.42578125" style="2670" customWidth="1"/>
    <col min="4099" max="4099" width="16.5703125" style="2670" customWidth="1"/>
    <col min="4100" max="4100" width="16" style="2670" customWidth="1"/>
    <col min="4101" max="4102" width="11.28515625" style="2670" customWidth="1"/>
    <col min="4103" max="4103" width="10.7109375" style="2670" customWidth="1"/>
    <col min="4104" max="4104" width="9.7109375" style="2670" customWidth="1"/>
    <col min="4105" max="4105" width="11.85546875" style="2670" customWidth="1"/>
    <col min="4106" max="4106" width="14.140625" style="2670" customWidth="1"/>
    <col min="4107" max="4107" width="13.5703125" style="2670" customWidth="1"/>
    <col min="4108" max="4108" width="13.42578125" style="2670" customWidth="1"/>
    <col min="4109" max="4109" width="14.140625" style="2670" customWidth="1"/>
    <col min="4110" max="4110" width="12.7109375" style="2670" customWidth="1"/>
    <col min="4111" max="4111" width="11.28515625" style="2670" customWidth="1"/>
    <col min="4112" max="4132" width="0" style="2670" hidden="1" customWidth="1"/>
    <col min="4133" max="4353" width="9.140625" style="2670"/>
    <col min="4354" max="4354" width="5.42578125" style="2670" customWidth="1"/>
    <col min="4355" max="4355" width="16.5703125" style="2670" customWidth="1"/>
    <col min="4356" max="4356" width="16" style="2670" customWidth="1"/>
    <col min="4357" max="4358" width="11.28515625" style="2670" customWidth="1"/>
    <col min="4359" max="4359" width="10.7109375" style="2670" customWidth="1"/>
    <col min="4360" max="4360" width="9.7109375" style="2670" customWidth="1"/>
    <col min="4361" max="4361" width="11.85546875" style="2670" customWidth="1"/>
    <col min="4362" max="4362" width="14.140625" style="2670" customWidth="1"/>
    <col min="4363" max="4363" width="13.5703125" style="2670" customWidth="1"/>
    <col min="4364" max="4364" width="13.42578125" style="2670" customWidth="1"/>
    <col min="4365" max="4365" width="14.140625" style="2670" customWidth="1"/>
    <col min="4366" max="4366" width="12.7109375" style="2670" customWidth="1"/>
    <col min="4367" max="4367" width="11.28515625" style="2670" customWidth="1"/>
    <col min="4368" max="4388" width="0" style="2670" hidden="1" customWidth="1"/>
    <col min="4389" max="4609" width="9.140625" style="2670"/>
    <col min="4610" max="4610" width="5.42578125" style="2670" customWidth="1"/>
    <col min="4611" max="4611" width="16.5703125" style="2670" customWidth="1"/>
    <col min="4612" max="4612" width="16" style="2670" customWidth="1"/>
    <col min="4613" max="4614" width="11.28515625" style="2670" customWidth="1"/>
    <col min="4615" max="4615" width="10.7109375" style="2670" customWidth="1"/>
    <col min="4616" max="4616" width="9.7109375" style="2670" customWidth="1"/>
    <col min="4617" max="4617" width="11.85546875" style="2670" customWidth="1"/>
    <col min="4618" max="4618" width="14.140625" style="2670" customWidth="1"/>
    <col min="4619" max="4619" width="13.5703125" style="2670" customWidth="1"/>
    <col min="4620" max="4620" width="13.42578125" style="2670" customWidth="1"/>
    <col min="4621" max="4621" width="14.140625" style="2670" customWidth="1"/>
    <col min="4622" max="4622" width="12.7109375" style="2670" customWidth="1"/>
    <col min="4623" max="4623" width="11.28515625" style="2670" customWidth="1"/>
    <col min="4624" max="4644" width="0" style="2670" hidden="1" customWidth="1"/>
    <col min="4645" max="4865" width="9.140625" style="2670"/>
    <col min="4866" max="4866" width="5.42578125" style="2670" customWidth="1"/>
    <col min="4867" max="4867" width="16.5703125" style="2670" customWidth="1"/>
    <col min="4868" max="4868" width="16" style="2670" customWidth="1"/>
    <col min="4869" max="4870" width="11.28515625" style="2670" customWidth="1"/>
    <col min="4871" max="4871" width="10.7109375" style="2670" customWidth="1"/>
    <col min="4872" max="4872" width="9.7109375" style="2670" customWidth="1"/>
    <col min="4873" max="4873" width="11.85546875" style="2670" customWidth="1"/>
    <col min="4874" max="4874" width="14.140625" style="2670" customWidth="1"/>
    <col min="4875" max="4875" width="13.5703125" style="2670" customWidth="1"/>
    <col min="4876" max="4876" width="13.42578125" style="2670" customWidth="1"/>
    <col min="4877" max="4877" width="14.140625" style="2670" customWidth="1"/>
    <col min="4878" max="4878" width="12.7109375" style="2670" customWidth="1"/>
    <col min="4879" max="4879" width="11.28515625" style="2670" customWidth="1"/>
    <col min="4880" max="4900" width="0" style="2670" hidden="1" customWidth="1"/>
    <col min="4901" max="5121" width="9.140625" style="2670"/>
    <col min="5122" max="5122" width="5.42578125" style="2670" customWidth="1"/>
    <col min="5123" max="5123" width="16.5703125" style="2670" customWidth="1"/>
    <col min="5124" max="5124" width="16" style="2670" customWidth="1"/>
    <col min="5125" max="5126" width="11.28515625" style="2670" customWidth="1"/>
    <col min="5127" max="5127" width="10.7109375" style="2670" customWidth="1"/>
    <col min="5128" max="5128" width="9.7109375" style="2670" customWidth="1"/>
    <col min="5129" max="5129" width="11.85546875" style="2670" customWidth="1"/>
    <col min="5130" max="5130" width="14.140625" style="2670" customWidth="1"/>
    <col min="5131" max="5131" width="13.5703125" style="2670" customWidth="1"/>
    <col min="5132" max="5132" width="13.42578125" style="2670" customWidth="1"/>
    <col min="5133" max="5133" width="14.140625" style="2670" customWidth="1"/>
    <col min="5134" max="5134" width="12.7109375" style="2670" customWidth="1"/>
    <col min="5135" max="5135" width="11.28515625" style="2670" customWidth="1"/>
    <col min="5136" max="5156" width="0" style="2670" hidden="1" customWidth="1"/>
    <col min="5157" max="5377" width="9.140625" style="2670"/>
    <col min="5378" max="5378" width="5.42578125" style="2670" customWidth="1"/>
    <col min="5379" max="5379" width="16.5703125" style="2670" customWidth="1"/>
    <col min="5380" max="5380" width="16" style="2670" customWidth="1"/>
    <col min="5381" max="5382" width="11.28515625" style="2670" customWidth="1"/>
    <col min="5383" max="5383" width="10.7109375" style="2670" customWidth="1"/>
    <col min="5384" max="5384" width="9.7109375" style="2670" customWidth="1"/>
    <col min="5385" max="5385" width="11.85546875" style="2670" customWidth="1"/>
    <col min="5386" max="5386" width="14.140625" style="2670" customWidth="1"/>
    <col min="5387" max="5387" width="13.5703125" style="2670" customWidth="1"/>
    <col min="5388" max="5388" width="13.42578125" style="2670" customWidth="1"/>
    <col min="5389" max="5389" width="14.140625" style="2670" customWidth="1"/>
    <col min="5390" max="5390" width="12.7109375" style="2670" customWidth="1"/>
    <col min="5391" max="5391" width="11.28515625" style="2670" customWidth="1"/>
    <col min="5392" max="5412" width="0" style="2670" hidden="1" customWidth="1"/>
    <col min="5413" max="5633" width="9.140625" style="2670"/>
    <col min="5634" max="5634" width="5.42578125" style="2670" customWidth="1"/>
    <col min="5635" max="5635" width="16.5703125" style="2670" customWidth="1"/>
    <col min="5636" max="5636" width="16" style="2670" customWidth="1"/>
    <col min="5637" max="5638" width="11.28515625" style="2670" customWidth="1"/>
    <col min="5639" max="5639" width="10.7109375" style="2670" customWidth="1"/>
    <col min="5640" max="5640" width="9.7109375" style="2670" customWidth="1"/>
    <col min="5641" max="5641" width="11.85546875" style="2670" customWidth="1"/>
    <col min="5642" max="5642" width="14.140625" style="2670" customWidth="1"/>
    <col min="5643" max="5643" width="13.5703125" style="2670" customWidth="1"/>
    <col min="5644" max="5644" width="13.42578125" style="2670" customWidth="1"/>
    <col min="5645" max="5645" width="14.140625" style="2670" customWidth="1"/>
    <col min="5646" max="5646" width="12.7109375" style="2670" customWidth="1"/>
    <col min="5647" max="5647" width="11.28515625" style="2670" customWidth="1"/>
    <col min="5648" max="5668" width="0" style="2670" hidden="1" customWidth="1"/>
    <col min="5669" max="5889" width="9.140625" style="2670"/>
    <col min="5890" max="5890" width="5.42578125" style="2670" customWidth="1"/>
    <col min="5891" max="5891" width="16.5703125" style="2670" customWidth="1"/>
    <col min="5892" max="5892" width="16" style="2670" customWidth="1"/>
    <col min="5893" max="5894" width="11.28515625" style="2670" customWidth="1"/>
    <col min="5895" max="5895" width="10.7109375" style="2670" customWidth="1"/>
    <col min="5896" max="5896" width="9.7109375" style="2670" customWidth="1"/>
    <col min="5897" max="5897" width="11.85546875" style="2670" customWidth="1"/>
    <col min="5898" max="5898" width="14.140625" style="2670" customWidth="1"/>
    <col min="5899" max="5899" width="13.5703125" style="2670" customWidth="1"/>
    <col min="5900" max="5900" width="13.42578125" style="2670" customWidth="1"/>
    <col min="5901" max="5901" width="14.140625" style="2670" customWidth="1"/>
    <col min="5902" max="5902" width="12.7109375" style="2670" customWidth="1"/>
    <col min="5903" max="5903" width="11.28515625" style="2670" customWidth="1"/>
    <col min="5904" max="5924" width="0" style="2670" hidden="1" customWidth="1"/>
    <col min="5925" max="6145" width="9.140625" style="2670"/>
    <col min="6146" max="6146" width="5.42578125" style="2670" customWidth="1"/>
    <col min="6147" max="6147" width="16.5703125" style="2670" customWidth="1"/>
    <col min="6148" max="6148" width="16" style="2670" customWidth="1"/>
    <col min="6149" max="6150" width="11.28515625" style="2670" customWidth="1"/>
    <col min="6151" max="6151" width="10.7109375" style="2670" customWidth="1"/>
    <col min="6152" max="6152" width="9.7109375" style="2670" customWidth="1"/>
    <col min="6153" max="6153" width="11.85546875" style="2670" customWidth="1"/>
    <col min="6154" max="6154" width="14.140625" style="2670" customWidth="1"/>
    <col min="6155" max="6155" width="13.5703125" style="2670" customWidth="1"/>
    <col min="6156" max="6156" width="13.42578125" style="2670" customWidth="1"/>
    <col min="6157" max="6157" width="14.140625" style="2670" customWidth="1"/>
    <col min="6158" max="6158" width="12.7109375" style="2670" customWidth="1"/>
    <col min="6159" max="6159" width="11.28515625" style="2670" customWidth="1"/>
    <col min="6160" max="6180" width="0" style="2670" hidden="1" customWidth="1"/>
    <col min="6181" max="6401" width="9.140625" style="2670"/>
    <col min="6402" max="6402" width="5.42578125" style="2670" customWidth="1"/>
    <col min="6403" max="6403" width="16.5703125" style="2670" customWidth="1"/>
    <col min="6404" max="6404" width="16" style="2670" customWidth="1"/>
    <col min="6405" max="6406" width="11.28515625" style="2670" customWidth="1"/>
    <col min="6407" max="6407" width="10.7109375" style="2670" customWidth="1"/>
    <col min="6408" max="6408" width="9.7109375" style="2670" customWidth="1"/>
    <col min="6409" max="6409" width="11.85546875" style="2670" customWidth="1"/>
    <col min="6410" max="6410" width="14.140625" style="2670" customWidth="1"/>
    <col min="6411" max="6411" width="13.5703125" style="2670" customWidth="1"/>
    <col min="6412" max="6412" width="13.42578125" style="2670" customWidth="1"/>
    <col min="6413" max="6413" width="14.140625" style="2670" customWidth="1"/>
    <col min="6414" max="6414" width="12.7109375" style="2670" customWidth="1"/>
    <col min="6415" max="6415" width="11.28515625" style="2670" customWidth="1"/>
    <col min="6416" max="6436" width="0" style="2670" hidden="1" customWidth="1"/>
    <col min="6437" max="6657" width="9.140625" style="2670"/>
    <col min="6658" max="6658" width="5.42578125" style="2670" customWidth="1"/>
    <col min="6659" max="6659" width="16.5703125" style="2670" customWidth="1"/>
    <col min="6660" max="6660" width="16" style="2670" customWidth="1"/>
    <col min="6661" max="6662" width="11.28515625" style="2670" customWidth="1"/>
    <col min="6663" max="6663" width="10.7109375" style="2670" customWidth="1"/>
    <col min="6664" max="6664" width="9.7109375" style="2670" customWidth="1"/>
    <col min="6665" max="6665" width="11.85546875" style="2670" customWidth="1"/>
    <col min="6666" max="6666" width="14.140625" style="2670" customWidth="1"/>
    <col min="6667" max="6667" width="13.5703125" style="2670" customWidth="1"/>
    <col min="6668" max="6668" width="13.42578125" style="2670" customWidth="1"/>
    <col min="6669" max="6669" width="14.140625" style="2670" customWidth="1"/>
    <col min="6670" max="6670" width="12.7109375" style="2670" customWidth="1"/>
    <col min="6671" max="6671" width="11.28515625" style="2670" customWidth="1"/>
    <col min="6672" max="6692" width="0" style="2670" hidden="1" customWidth="1"/>
    <col min="6693" max="6913" width="9.140625" style="2670"/>
    <col min="6914" max="6914" width="5.42578125" style="2670" customWidth="1"/>
    <col min="6915" max="6915" width="16.5703125" style="2670" customWidth="1"/>
    <col min="6916" max="6916" width="16" style="2670" customWidth="1"/>
    <col min="6917" max="6918" width="11.28515625" style="2670" customWidth="1"/>
    <col min="6919" max="6919" width="10.7109375" style="2670" customWidth="1"/>
    <col min="6920" max="6920" width="9.7109375" style="2670" customWidth="1"/>
    <col min="6921" max="6921" width="11.85546875" style="2670" customWidth="1"/>
    <col min="6922" max="6922" width="14.140625" style="2670" customWidth="1"/>
    <col min="6923" max="6923" width="13.5703125" style="2670" customWidth="1"/>
    <col min="6924" max="6924" width="13.42578125" style="2670" customWidth="1"/>
    <col min="6925" max="6925" width="14.140625" style="2670" customWidth="1"/>
    <col min="6926" max="6926" width="12.7109375" style="2670" customWidth="1"/>
    <col min="6927" max="6927" width="11.28515625" style="2670" customWidth="1"/>
    <col min="6928" max="6948" width="0" style="2670" hidden="1" customWidth="1"/>
    <col min="6949" max="7169" width="9.140625" style="2670"/>
    <col min="7170" max="7170" width="5.42578125" style="2670" customWidth="1"/>
    <col min="7171" max="7171" width="16.5703125" style="2670" customWidth="1"/>
    <col min="7172" max="7172" width="16" style="2670" customWidth="1"/>
    <col min="7173" max="7174" width="11.28515625" style="2670" customWidth="1"/>
    <col min="7175" max="7175" width="10.7109375" style="2670" customWidth="1"/>
    <col min="7176" max="7176" width="9.7109375" style="2670" customWidth="1"/>
    <col min="7177" max="7177" width="11.85546875" style="2670" customWidth="1"/>
    <col min="7178" max="7178" width="14.140625" style="2670" customWidth="1"/>
    <col min="7179" max="7179" width="13.5703125" style="2670" customWidth="1"/>
    <col min="7180" max="7180" width="13.42578125" style="2670" customWidth="1"/>
    <col min="7181" max="7181" width="14.140625" style="2670" customWidth="1"/>
    <col min="7182" max="7182" width="12.7109375" style="2670" customWidth="1"/>
    <col min="7183" max="7183" width="11.28515625" style="2670" customWidth="1"/>
    <col min="7184" max="7204" width="0" style="2670" hidden="1" customWidth="1"/>
    <col min="7205" max="7425" width="9.140625" style="2670"/>
    <col min="7426" max="7426" width="5.42578125" style="2670" customWidth="1"/>
    <col min="7427" max="7427" width="16.5703125" style="2670" customWidth="1"/>
    <col min="7428" max="7428" width="16" style="2670" customWidth="1"/>
    <col min="7429" max="7430" width="11.28515625" style="2670" customWidth="1"/>
    <col min="7431" max="7431" width="10.7109375" style="2670" customWidth="1"/>
    <col min="7432" max="7432" width="9.7109375" style="2670" customWidth="1"/>
    <col min="7433" max="7433" width="11.85546875" style="2670" customWidth="1"/>
    <col min="7434" max="7434" width="14.140625" style="2670" customWidth="1"/>
    <col min="7435" max="7435" width="13.5703125" style="2670" customWidth="1"/>
    <col min="7436" max="7436" width="13.42578125" style="2670" customWidth="1"/>
    <col min="7437" max="7437" width="14.140625" style="2670" customWidth="1"/>
    <col min="7438" max="7438" width="12.7109375" style="2670" customWidth="1"/>
    <col min="7439" max="7439" width="11.28515625" style="2670" customWidth="1"/>
    <col min="7440" max="7460" width="0" style="2670" hidden="1" customWidth="1"/>
    <col min="7461" max="7681" width="9.140625" style="2670"/>
    <col min="7682" max="7682" width="5.42578125" style="2670" customWidth="1"/>
    <col min="7683" max="7683" width="16.5703125" style="2670" customWidth="1"/>
    <col min="7684" max="7684" width="16" style="2670" customWidth="1"/>
    <col min="7685" max="7686" width="11.28515625" style="2670" customWidth="1"/>
    <col min="7687" max="7687" width="10.7109375" style="2670" customWidth="1"/>
    <col min="7688" max="7688" width="9.7109375" style="2670" customWidth="1"/>
    <col min="7689" max="7689" width="11.85546875" style="2670" customWidth="1"/>
    <col min="7690" max="7690" width="14.140625" style="2670" customWidth="1"/>
    <col min="7691" max="7691" width="13.5703125" style="2670" customWidth="1"/>
    <col min="7692" max="7692" width="13.42578125" style="2670" customWidth="1"/>
    <col min="7693" max="7693" width="14.140625" style="2670" customWidth="1"/>
    <col min="7694" max="7694" width="12.7109375" style="2670" customWidth="1"/>
    <col min="7695" max="7695" width="11.28515625" style="2670" customWidth="1"/>
    <col min="7696" max="7716" width="0" style="2670" hidden="1" customWidth="1"/>
    <col min="7717" max="7937" width="9.140625" style="2670"/>
    <col min="7938" max="7938" width="5.42578125" style="2670" customWidth="1"/>
    <col min="7939" max="7939" width="16.5703125" style="2670" customWidth="1"/>
    <col min="7940" max="7940" width="16" style="2670" customWidth="1"/>
    <col min="7941" max="7942" width="11.28515625" style="2670" customWidth="1"/>
    <col min="7943" max="7943" width="10.7109375" style="2670" customWidth="1"/>
    <col min="7944" max="7944" width="9.7109375" style="2670" customWidth="1"/>
    <col min="7945" max="7945" width="11.85546875" style="2670" customWidth="1"/>
    <col min="7946" max="7946" width="14.140625" style="2670" customWidth="1"/>
    <col min="7947" max="7947" width="13.5703125" style="2670" customWidth="1"/>
    <col min="7948" max="7948" width="13.42578125" style="2670" customWidth="1"/>
    <col min="7949" max="7949" width="14.140625" style="2670" customWidth="1"/>
    <col min="7950" max="7950" width="12.7109375" style="2670" customWidth="1"/>
    <col min="7951" max="7951" width="11.28515625" style="2670" customWidth="1"/>
    <col min="7952" max="7972" width="0" style="2670" hidden="1" customWidth="1"/>
    <col min="7973" max="8193" width="9.140625" style="2670"/>
    <col min="8194" max="8194" width="5.42578125" style="2670" customWidth="1"/>
    <col min="8195" max="8195" width="16.5703125" style="2670" customWidth="1"/>
    <col min="8196" max="8196" width="16" style="2670" customWidth="1"/>
    <col min="8197" max="8198" width="11.28515625" style="2670" customWidth="1"/>
    <col min="8199" max="8199" width="10.7109375" style="2670" customWidth="1"/>
    <col min="8200" max="8200" width="9.7109375" style="2670" customWidth="1"/>
    <col min="8201" max="8201" width="11.85546875" style="2670" customWidth="1"/>
    <col min="8202" max="8202" width="14.140625" style="2670" customWidth="1"/>
    <col min="8203" max="8203" width="13.5703125" style="2670" customWidth="1"/>
    <col min="8204" max="8204" width="13.42578125" style="2670" customWidth="1"/>
    <col min="8205" max="8205" width="14.140625" style="2670" customWidth="1"/>
    <col min="8206" max="8206" width="12.7109375" style="2670" customWidth="1"/>
    <col min="8207" max="8207" width="11.28515625" style="2670" customWidth="1"/>
    <col min="8208" max="8228" width="0" style="2670" hidden="1" customWidth="1"/>
    <col min="8229" max="8449" width="9.140625" style="2670"/>
    <col min="8450" max="8450" width="5.42578125" style="2670" customWidth="1"/>
    <col min="8451" max="8451" width="16.5703125" style="2670" customWidth="1"/>
    <col min="8452" max="8452" width="16" style="2670" customWidth="1"/>
    <col min="8453" max="8454" width="11.28515625" style="2670" customWidth="1"/>
    <col min="8455" max="8455" width="10.7109375" style="2670" customWidth="1"/>
    <col min="8456" max="8456" width="9.7109375" style="2670" customWidth="1"/>
    <col min="8457" max="8457" width="11.85546875" style="2670" customWidth="1"/>
    <col min="8458" max="8458" width="14.140625" style="2670" customWidth="1"/>
    <col min="8459" max="8459" width="13.5703125" style="2670" customWidth="1"/>
    <col min="8460" max="8460" width="13.42578125" style="2670" customWidth="1"/>
    <col min="8461" max="8461" width="14.140625" style="2670" customWidth="1"/>
    <col min="8462" max="8462" width="12.7109375" style="2670" customWidth="1"/>
    <col min="8463" max="8463" width="11.28515625" style="2670" customWidth="1"/>
    <col min="8464" max="8484" width="0" style="2670" hidden="1" customWidth="1"/>
    <col min="8485" max="8705" width="9.140625" style="2670"/>
    <col min="8706" max="8706" width="5.42578125" style="2670" customWidth="1"/>
    <col min="8707" max="8707" width="16.5703125" style="2670" customWidth="1"/>
    <col min="8708" max="8708" width="16" style="2670" customWidth="1"/>
    <col min="8709" max="8710" width="11.28515625" style="2670" customWidth="1"/>
    <col min="8711" max="8711" width="10.7109375" style="2670" customWidth="1"/>
    <col min="8712" max="8712" width="9.7109375" style="2670" customWidth="1"/>
    <col min="8713" max="8713" width="11.85546875" style="2670" customWidth="1"/>
    <col min="8714" max="8714" width="14.140625" style="2670" customWidth="1"/>
    <col min="8715" max="8715" width="13.5703125" style="2670" customWidth="1"/>
    <col min="8716" max="8716" width="13.42578125" style="2670" customWidth="1"/>
    <col min="8717" max="8717" width="14.140625" style="2670" customWidth="1"/>
    <col min="8718" max="8718" width="12.7109375" style="2670" customWidth="1"/>
    <col min="8719" max="8719" width="11.28515625" style="2670" customWidth="1"/>
    <col min="8720" max="8740" width="0" style="2670" hidden="1" customWidth="1"/>
    <col min="8741" max="8961" width="9.140625" style="2670"/>
    <col min="8962" max="8962" width="5.42578125" style="2670" customWidth="1"/>
    <col min="8963" max="8963" width="16.5703125" style="2670" customWidth="1"/>
    <col min="8964" max="8964" width="16" style="2670" customWidth="1"/>
    <col min="8965" max="8966" width="11.28515625" style="2670" customWidth="1"/>
    <col min="8967" max="8967" width="10.7109375" style="2670" customWidth="1"/>
    <col min="8968" max="8968" width="9.7109375" style="2670" customWidth="1"/>
    <col min="8969" max="8969" width="11.85546875" style="2670" customWidth="1"/>
    <col min="8970" max="8970" width="14.140625" style="2670" customWidth="1"/>
    <col min="8971" max="8971" width="13.5703125" style="2670" customWidth="1"/>
    <col min="8972" max="8972" width="13.42578125" style="2670" customWidth="1"/>
    <col min="8973" max="8973" width="14.140625" style="2670" customWidth="1"/>
    <col min="8974" max="8974" width="12.7109375" style="2670" customWidth="1"/>
    <col min="8975" max="8975" width="11.28515625" style="2670" customWidth="1"/>
    <col min="8976" max="8996" width="0" style="2670" hidden="1" customWidth="1"/>
    <col min="8997" max="9217" width="9.140625" style="2670"/>
    <col min="9218" max="9218" width="5.42578125" style="2670" customWidth="1"/>
    <col min="9219" max="9219" width="16.5703125" style="2670" customWidth="1"/>
    <col min="9220" max="9220" width="16" style="2670" customWidth="1"/>
    <col min="9221" max="9222" width="11.28515625" style="2670" customWidth="1"/>
    <col min="9223" max="9223" width="10.7109375" style="2670" customWidth="1"/>
    <col min="9224" max="9224" width="9.7109375" style="2670" customWidth="1"/>
    <col min="9225" max="9225" width="11.85546875" style="2670" customWidth="1"/>
    <col min="9226" max="9226" width="14.140625" style="2670" customWidth="1"/>
    <col min="9227" max="9227" width="13.5703125" style="2670" customWidth="1"/>
    <col min="9228" max="9228" width="13.42578125" style="2670" customWidth="1"/>
    <col min="9229" max="9229" width="14.140625" style="2670" customWidth="1"/>
    <col min="9230" max="9230" width="12.7109375" style="2670" customWidth="1"/>
    <col min="9231" max="9231" width="11.28515625" style="2670" customWidth="1"/>
    <col min="9232" max="9252" width="0" style="2670" hidden="1" customWidth="1"/>
    <col min="9253" max="9473" width="9.140625" style="2670"/>
    <col min="9474" max="9474" width="5.42578125" style="2670" customWidth="1"/>
    <col min="9475" max="9475" width="16.5703125" style="2670" customWidth="1"/>
    <col min="9476" max="9476" width="16" style="2670" customWidth="1"/>
    <col min="9477" max="9478" width="11.28515625" style="2670" customWidth="1"/>
    <col min="9479" max="9479" width="10.7109375" style="2670" customWidth="1"/>
    <col min="9480" max="9480" width="9.7109375" style="2670" customWidth="1"/>
    <col min="9481" max="9481" width="11.85546875" style="2670" customWidth="1"/>
    <col min="9482" max="9482" width="14.140625" style="2670" customWidth="1"/>
    <col min="9483" max="9483" width="13.5703125" style="2670" customWidth="1"/>
    <col min="9484" max="9484" width="13.42578125" style="2670" customWidth="1"/>
    <col min="9485" max="9485" width="14.140625" style="2670" customWidth="1"/>
    <col min="9486" max="9486" width="12.7109375" style="2670" customWidth="1"/>
    <col min="9487" max="9487" width="11.28515625" style="2670" customWidth="1"/>
    <col min="9488" max="9508" width="0" style="2670" hidden="1" customWidth="1"/>
    <col min="9509" max="9729" width="9.140625" style="2670"/>
    <col min="9730" max="9730" width="5.42578125" style="2670" customWidth="1"/>
    <col min="9731" max="9731" width="16.5703125" style="2670" customWidth="1"/>
    <col min="9732" max="9732" width="16" style="2670" customWidth="1"/>
    <col min="9733" max="9734" width="11.28515625" style="2670" customWidth="1"/>
    <col min="9735" max="9735" width="10.7109375" style="2670" customWidth="1"/>
    <col min="9736" max="9736" width="9.7109375" style="2670" customWidth="1"/>
    <col min="9737" max="9737" width="11.85546875" style="2670" customWidth="1"/>
    <col min="9738" max="9738" width="14.140625" style="2670" customWidth="1"/>
    <col min="9739" max="9739" width="13.5703125" style="2670" customWidth="1"/>
    <col min="9740" max="9740" width="13.42578125" style="2670" customWidth="1"/>
    <col min="9741" max="9741" width="14.140625" style="2670" customWidth="1"/>
    <col min="9742" max="9742" width="12.7109375" style="2670" customWidth="1"/>
    <col min="9743" max="9743" width="11.28515625" style="2670" customWidth="1"/>
    <col min="9744" max="9764" width="0" style="2670" hidden="1" customWidth="1"/>
    <col min="9765" max="9985" width="9.140625" style="2670"/>
    <col min="9986" max="9986" width="5.42578125" style="2670" customWidth="1"/>
    <col min="9987" max="9987" width="16.5703125" style="2670" customWidth="1"/>
    <col min="9988" max="9988" width="16" style="2670" customWidth="1"/>
    <col min="9989" max="9990" width="11.28515625" style="2670" customWidth="1"/>
    <col min="9991" max="9991" width="10.7109375" style="2670" customWidth="1"/>
    <col min="9992" max="9992" width="9.7109375" style="2670" customWidth="1"/>
    <col min="9993" max="9993" width="11.85546875" style="2670" customWidth="1"/>
    <col min="9994" max="9994" width="14.140625" style="2670" customWidth="1"/>
    <col min="9995" max="9995" width="13.5703125" style="2670" customWidth="1"/>
    <col min="9996" max="9996" width="13.42578125" style="2670" customWidth="1"/>
    <col min="9997" max="9997" width="14.140625" style="2670" customWidth="1"/>
    <col min="9998" max="9998" width="12.7109375" style="2670" customWidth="1"/>
    <col min="9999" max="9999" width="11.28515625" style="2670" customWidth="1"/>
    <col min="10000" max="10020" width="0" style="2670" hidden="1" customWidth="1"/>
    <col min="10021" max="10241" width="9.140625" style="2670"/>
    <col min="10242" max="10242" width="5.42578125" style="2670" customWidth="1"/>
    <col min="10243" max="10243" width="16.5703125" style="2670" customWidth="1"/>
    <col min="10244" max="10244" width="16" style="2670" customWidth="1"/>
    <col min="10245" max="10246" width="11.28515625" style="2670" customWidth="1"/>
    <col min="10247" max="10247" width="10.7109375" style="2670" customWidth="1"/>
    <col min="10248" max="10248" width="9.7109375" style="2670" customWidth="1"/>
    <col min="10249" max="10249" width="11.85546875" style="2670" customWidth="1"/>
    <col min="10250" max="10250" width="14.140625" style="2670" customWidth="1"/>
    <col min="10251" max="10251" width="13.5703125" style="2670" customWidth="1"/>
    <col min="10252" max="10252" width="13.42578125" style="2670" customWidth="1"/>
    <col min="10253" max="10253" width="14.140625" style="2670" customWidth="1"/>
    <col min="10254" max="10254" width="12.7109375" style="2670" customWidth="1"/>
    <col min="10255" max="10255" width="11.28515625" style="2670" customWidth="1"/>
    <col min="10256" max="10276" width="0" style="2670" hidden="1" customWidth="1"/>
    <col min="10277" max="10497" width="9.140625" style="2670"/>
    <col min="10498" max="10498" width="5.42578125" style="2670" customWidth="1"/>
    <col min="10499" max="10499" width="16.5703125" style="2670" customWidth="1"/>
    <col min="10500" max="10500" width="16" style="2670" customWidth="1"/>
    <col min="10501" max="10502" width="11.28515625" style="2670" customWidth="1"/>
    <col min="10503" max="10503" width="10.7109375" style="2670" customWidth="1"/>
    <col min="10504" max="10504" width="9.7109375" style="2670" customWidth="1"/>
    <col min="10505" max="10505" width="11.85546875" style="2670" customWidth="1"/>
    <col min="10506" max="10506" width="14.140625" style="2670" customWidth="1"/>
    <col min="10507" max="10507" width="13.5703125" style="2670" customWidth="1"/>
    <col min="10508" max="10508" width="13.42578125" style="2670" customWidth="1"/>
    <col min="10509" max="10509" width="14.140625" style="2670" customWidth="1"/>
    <col min="10510" max="10510" width="12.7109375" style="2670" customWidth="1"/>
    <col min="10511" max="10511" width="11.28515625" style="2670" customWidth="1"/>
    <col min="10512" max="10532" width="0" style="2670" hidden="1" customWidth="1"/>
    <col min="10533" max="10753" width="9.140625" style="2670"/>
    <col min="10754" max="10754" width="5.42578125" style="2670" customWidth="1"/>
    <col min="10755" max="10755" width="16.5703125" style="2670" customWidth="1"/>
    <col min="10756" max="10756" width="16" style="2670" customWidth="1"/>
    <col min="10757" max="10758" width="11.28515625" style="2670" customWidth="1"/>
    <col min="10759" max="10759" width="10.7109375" style="2670" customWidth="1"/>
    <col min="10760" max="10760" width="9.7109375" style="2670" customWidth="1"/>
    <col min="10761" max="10761" width="11.85546875" style="2670" customWidth="1"/>
    <col min="10762" max="10762" width="14.140625" style="2670" customWidth="1"/>
    <col min="10763" max="10763" width="13.5703125" style="2670" customWidth="1"/>
    <col min="10764" max="10764" width="13.42578125" style="2670" customWidth="1"/>
    <col min="10765" max="10765" width="14.140625" style="2670" customWidth="1"/>
    <col min="10766" max="10766" width="12.7109375" style="2670" customWidth="1"/>
    <col min="10767" max="10767" width="11.28515625" style="2670" customWidth="1"/>
    <col min="10768" max="10788" width="0" style="2670" hidden="1" customWidth="1"/>
    <col min="10789" max="11009" width="9.140625" style="2670"/>
    <col min="11010" max="11010" width="5.42578125" style="2670" customWidth="1"/>
    <col min="11011" max="11011" width="16.5703125" style="2670" customWidth="1"/>
    <col min="11012" max="11012" width="16" style="2670" customWidth="1"/>
    <col min="11013" max="11014" width="11.28515625" style="2670" customWidth="1"/>
    <col min="11015" max="11015" width="10.7109375" style="2670" customWidth="1"/>
    <col min="11016" max="11016" width="9.7109375" style="2670" customWidth="1"/>
    <col min="11017" max="11017" width="11.85546875" style="2670" customWidth="1"/>
    <col min="11018" max="11018" width="14.140625" style="2670" customWidth="1"/>
    <col min="11019" max="11019" width="13.5703125" style="2670" customWidth="1"/>
    <col min="11020" max="11020" width="13.42578125" style="2670" customWidth="1"/>
    <col min="11021" max="11021" width="14.140625" style="2670" customWidth="1"/>
    <col min="11022" max="11022" width="12.7109375" style="2670" customWidth="1"/>
    <col min="11023" max="11023" width="11.28515625" style="2670" customWidth="1"/>
    <col min="11024" max="11044" width="0" style="2670" hidden="1" customWidth="1"/>
    <col min="11045" max="11265" width="9.140625" style="2670"/>
    <col min="11266" max="11266" width="5.42578125" style="2670" customWidth="1"/>
    <col min="11267" max="11267" width="16.5703125" style="2670" customWidth="1"/>
    <col min="11268" max="11268" width="16" style="2670" customWidth="1"/>
    <col min="11269" max="11270" width="11.28515625" style="2670" customWidth="1"/>
    <col min="11271" max="11271" width="10.7109375" style="2670" customWidth="1"/>
    <col min="11272" max="11272" width="9.7109375" style="2670" customWidth="1"/>
    <col min="11273" max="11273" width="11.85546875" style="2670" customWidth="1"/>
    <col min="11274" max="11274" width="14.140625" style="2670" customWidth="1"/>
    <col min="11275" max="11275" width="13.5703125" style="2670" customWidth="1"/>
    <col min="11276" max="11276" width="13.42578125" style="2670" customWidth="1"/>
    <col min="11277" max="11277" width="14.140625" style="2670" customWidth="1"/>
    <col min="11278" max="11278" width="12.7109375" style="2670" customWidth="1"/>
    <col min="11279" max="11279" width="11.28515625" style="2670" customWidth="1"/>
    <col min="11280" max="11300" width="0" style="2670" hidden="1" customWidth="1"/>
    <col min="11301" max="11521" width="9.140625" style="2670"/>
    <col min="11522" max="11522" width="5.42578125" style="2670" customWidth="1"/>
    <col min="11523" max="11523" width="16.5703125" style="2670" customWidth="1"/>
    <col min="11524" max="11524" width="16" style="2670" customWidth="1"/>
    <col min="11525" max="11526" width="11.28515625" style="2670" customWidth="1"/>
    <col min="11527" max="11527" width="10.7109375" style="2670" customWidth="1"/>
    <col min="11528" max="11528" width="9.7109375" style="2670" customWidth="1"/>
    <col min="11529" max="11529" width="11.85546875" style="2670" customWidth="1"/>
    <col min="11530" max="11530" width="14.140625" style="2670" customWidth="1"/>
    <col min="11531" max="11531" width="13.5703125" style="2670" customWidth="1"/>
    <col min="11532" max="11532" width="13.42578125" style="2670" customWidth="1"/>
    <col min="11533" max="11533" width="14.140625" style="2670" customWidth="1"/>
    <col min="11534" max="11534" width="12.7109375" style="2670" customWidth="1"/>
    <col min="11535" max="11535" width="11.28515625" style="2670" customWidth="1"/>
    <col min="11536" max="11556" width="0" style="2670" hidden="1" customWidth="1"/>
    <col min="11557" max="11777" width="9.140625" style="2670"/>
    <col min="11778" max="11778" width="5.42578125" style="2670" customWidth="1"/>
    <col min="11779" max="11779" width="16.5703125" style="2670" customWidth="1"/>
    <col min="11780" max="11780" width="16" style="2670" customWidth="1"/>
    <col min="11781" max="11782" width="11.28515625" style="2670" customWidth="1"/>
    <col min="11783" max="11783" width="10.7109375" style="2670" customWidth="1"/>
    <col min="11784" max="11784" width="9.7109375" style="2670" customWidth="1"/>
    <col min="11785" max="11785" width="11.85546875" style="2670" customWidth="1"/>
    <col min="11786" max="11786" width="14.140625" style="2670" customWidth="1"/>
    <col min="11787" max="11787" width="13.5703125" style="2670" customWidth="1"/>
    <col min="11788" max="11788" width="13.42578125" style="2670" customWidth="1"/>
    <col min="11789" max="11789" width="14.140625" style="2670" customWidth="1"/>
    <col min="11790" max="11790" width="12.7109375" style="2670" customWidth="1"/>
    <col min="11791" max="11791" width="11.28515625" style="2670" customWidth="1"/>
    <col min="11792" max="11812" width="0" style="2670" hidden="1" customWidth="1"/>
    <col min="11813" max="12033" width="9.140625" style="2670"/>
    <col min="12034" max="12034" width="5.42578125" style="2670" customWidth="1"/>
    <col min="12035" max="12035" width="16.5703125" style="2670" customWidth="1"/>
    <col min="12036" max="12036" width="16" style="2670" customWidth="1"/>
    <col min="12037" max="12038" width="11.28515625" style="2670" customWidth="1"/>
    <col min="12039" max="12039" width="10.7109375" style="2670" customWidth="1"/>
    <col min="12040" max="12040" width="9.7109375" style="2670" customWidth="1"/>
    <col min="12041" max="12041" width="11.85546875" style="2670" customWidth="1"/>
    <col min="12042" max="12042" width="14.140625" style="2670" customWidth="1"/>
    <col min="12043" max="12043" width="13.5703125" style="2670" customWidth="1"/>
    <col min="12044" max="12044" width="13.42578125" style="2670" customWidth="1"/>
    <col min="12045" max="12045" width="14.140625" style="2670" customWidth="1"/>
    <col min="12046" max="12046" width="12.7109375" style="2670" customWidth="1"/>
    <col min="12047" max="12047" width="11.28515625" style="2670" customWidth="1"/>
    <col min="12048" max="12068" width="0" style="2670" hidden="1" customWidth="1"/>
    <col min="12069" max="12289" width="9.140625" style="2670"/>
    <col min="12290" max="12290" width="5.42578125" style="2670" customWidth="1"/>
    <col min="12291" max="12291" width="16.5703125" style="2670" customWidth="1"/>
    <col min="12292" max="12292" width="16" style="2670" customWidth="1"/>
    <col min="12293" max="12294" width="11.28515625" style="2670" customWidth="1"/>
    <col min="12295" max="12295" width="10.7109375" style="2670" customWidth="1"/>
    <col min="12296" max="12296" width="9.7109375" style="2670" customWidth="1"/>
    <col min="12297" max="12297" width="11.85546875" style="2670" customWidth="1"/>
    <col min="12298" max="12298" width="14.140625" style="2670" customWidth="1"/>
    <col min="12299" max="12299" width="13.5703125" style="2670" customWidth="1"/>
    <col min="12300" max="12300" width="13.42578125" style="2670" customWidth="1"/>
    <col min="12301" max="12301" width="14.140625" style="2670" customWidth="1"/>
    <col min="12302" max="12302" width="12.7109375" style="2670" customWidth="1"/>
    <col min="12303" max="12303" width="11.28515625" style="2670" customWidth="1"/>
    <col min="12304" max="12324" width="0" style="2670" hidden="1" customWidth="1"/>
    <col min="12325" max="12545" width="9.140625" style="2670"/>
    <col min="12546" max="12546" width="5.42578125" style="2670" customWidth="1"/>
    <col min="12547" max="12547" width="16.5703125" style="2670" customWidth="1"/>
    <col min="12548" max="12548" width="16" style="2670" customWidth="1"/>
    <col min="12549" max="12550" width="11.28515625" style="2670" customWidth="1"/>
    <col min="12551" max="12551" width="10.7109375" style="2670" customWidth="1"/>
    <col min="12552" max="12552" width="9.7109375" style="2670" customWidth="1"/>
    <col min="12553" max="12553" width="11.85546875" style="2670" customWidth="1"/>
    <col min="12554" max="12554" width="14.140625" style="2670" customWidth="1"/>
    <col min="12555" max="12555" width="13.5703125" style="2670" customWidth="1"/>
    <col min="12556" max="12556" width="13.42578125" style="2670" customWidth="1"/>
    <col min="12557" max="12557" width="14.140625" style="2670" customWidth="1"/>
    <col min="12558" max="12558" width="12.7109375" style="2670" customWidth="1"/>
    <col min="12559" max="12559" width="11.28515625" style="2670" customWidth="1"/>
    <col min="12560" max="12580" width="0" style="2670" hidden="1" customWidth="1"/>
    <col min="12581" max="12801" width="9.140625" style="2670"/>
    <col min="12802" max="12802" width="5.42578125" style="2670" customWidth="1"/>
    <col min="12803" max="12803" width="16.5703125" style="2670" customWidth="1"/>
    <col min="12804" max="12804" width="16" style="2670" customWidth="1"/>
    <col min="12805" max="12806" width="11.28515625" style="2670" customWidth="1"/>
    <col min="12807" max="12807" width="10.7109375" style="2670" customWidth="1"/>
    <col min="12808" max="12808" width="9.7109375" style="2670" customWidth="1"/>
    <col min="12809" max="12809" width="11.85546875" style="2670" customWidth="1"/>
    <col min="12810" max="12810" width="14.140625" style="2670" customWidth="1"/>
    <col min="12811" max="12811" width="13.5703125" style="2670" customWidth="1"/>
    <col min="12812" max="12812" width="13.42578125" style="2670" customWidth="1"/>
    <col min="12813" max="12813" width="14.140625" style="2670" customWidth="1"/>
    <col min="12814" max="12814" width="12.7109375" style="2670" customWidth="1"/>
    <col min="12815" max="12815" width="11.28515625" style="2670" customWidth="1"/>
    <col min="12816" max="12836" width="0" style="2670" hidden="1" customWidth="1"/>
    <col min="12837" max="13057" width="9.140625" style="2670"/>
    <col min="13058" max="13058" width="5.42578125" style="2670" customWidth="1"/>
    <col min="13059" max="13059" width="16.5703125" style="2670" customWidth="1"/>
    <col min="13060" max="13060" width="16" style="2670" customWidth="1"/>
    <col min="13061" max="13062" width="11.28515625" style="2670" customWidth="1"/>
    <col min="13063" max="13063" width="10.7109375" style="2670" customWidth="1"/>
    <col min="13064" max="13064" width="9.7109375" style="2670" customWidth="1"/>
    <col min="13065" max="13065" width="11.85546875" style="2670" customWidth="1"/>
    <col min="13066" max="13066" width="14.140625" style="2670" customWidth="1"/>
    <col min="13067" max="13067" width="13.5703125" style="2670" customWidth="1"/>
    <col min="13068" max="13068" width="13.42578125" style="2670" customWidth="1"/>
    <col min="13069" max="13069" width="14.140625" style="2670" customWidth="1"/>
    <col min="13070" max="13070" width="12.7109375" style="2670" customWidth="1"/>
    <col min="13071" max="13071" width="11.28515625" style="2670" customWidth="1"/>
    <col min="13072" max="13092" width="0" style="2670" hidden="1" customWidth="1"/>
    <col min="13093" max="13313" width="9.140625" style="2670"/>
    <col min="13314" max="13314" width="5.42578125" style="2670" customWidth="1"/>
    <col min="13315" max="13315" width="16.5703125" style="2670" customWidth="1"/>
    <col min="13316" max="13316" width="16" style="2670" customWidth="1"/>
    <col min="13317" max="13318" width="11.28515625" style="2670" customWidth="1"/>
    <col min="13319" max="13319" width="10.7109375" style="2670" customWidth="1"/>
    <col min="13320" max="13320" width="9.7109375" style="2670" customWidth="1"/>
    <col min="13321" max="13321" width="11.85546875" style="2670" customWidth="1"/>
    <col min="13322" max="13322" width="14.140625" style="2670" customWidth="1"/>
    <col min="13323" max="13323" width="13.5703125" style="2670" customWidth="1"/>
    <col min="13324" max="13324" width="13.42578125" style="2670" customWidth="1"/>
    <col min="13325" max="13325" width="14.140625" style="2670" customWidth="1"/>
    <col min="13326" max="13326" width="12.7109375" style="2670" customWidth="1"/>
    <col min="13327" max="13327" width="11.28515625" style="2670" customWidth="1"/>
    <col min="13328" max="13348" width="0" style="2670" hidden="1" customWidth="1"/>
    <col min="13349" max="13569" width="9.140625" style="2670"/>
    <col min="13570" max="13570" width="5.42578125" style="2670" customWidth="1"/>
    <col min="13571" max="13571" width="16.5703125" style="2670" customWidth="1"/>
    <col min="13572" max="13572" width="16" style="2670" customWidth="1"/>
    <col min="13573" max="13574" width="11.28515625" style="2670" customWidth="1"/>
    <col min="13575" max="13575" width="10.7109375" style="2670" customWidth="1"/>
    <col min="13576" max="13576" width="9.7109375" style="2670" customWidth="1"/>
    <col min="13577" max="13577" width="11.85546875" style="2670" customWidth="1"/>
    <col min="13578" max="13578" width="14.140625" style="2670" customWidth="1"/>
    <col min="13579" max="13579" width="13.5703125" style="2670" customWidth="1"/>
    <col min="13580" max="13580" width="13.42578125" style="2670" customWidth="1"/>
    <col min="13581" max="13581" width="14.140625" style="2670" customWidth="1"/>
    <col min="13582" max="13582" width="12.7109375" style="2670" customWidth="1"/>
    <col min="13583" max="13583" width="11.28515625" style="2670" customWidth="1"/>
    <col min="13584" max="13604" width="0" style="2670" hidden="1" customWidth="1"/>
    <col min="13605" max="13825" width="9.140625" style="2670"/>
    <col min="13826" max="13826" width="5.42578125" style="2670" customWidth="1"/>
    <col min="13827" max="13827" width="16.5703125" style="2670" customWidth="1"/>
    <col min="13828" max="13828" width="16" style="2670" customWidth="1"/>
    <col min="13829" max="13830" width="11.28515625" style="2670" customWidth="1"/>
    <col min="13831" max="13831" width="10.7109375" style="2670" customWidth="1"/>
    <col min="13832" max="13832" width="9.7109375" style="2670" customWidth="1"/>
    <col min="13833" max="13833" width="11.85546875" style="2670" customWidth="1"/>
    <col min="13834" max="13834" width="14.140625" style="2670" customWidth="1"/>
    <col min="13835" max="13835" width="13.5703125" style="2670" customWidth="1"/>
    <col min="13836" max="13836" width="13.42578125" style="2670" customWidth="1"/>
    <col min="13837" max="13837" width="14.140625" style="2670" customWidth="1"/>
    <col min="13838" max="13838" width="12.7109375" style="2670" customWidth="1"/>
    <col min="13839" max="13839" width="11.28515625" style="2670" customWidth="1"/>
    <col min="13840" max="13860" width="0" style="2670" hidden="1" customWidth="1"/>
    <col min="13861" max="14081" width="9.140625" style="2670"/>
    <col min="14082" max="14082" width="5.42578125" style="2670" customWidth="1"/>
    <col min="14083" max="14083" width="16.5703125" style="2670" customWidth="1"/>
    <col min="14084" max="14084" width="16" style="2670" customWidth="1"/>
    <col min="14085" max="14086" width="11.28515625" style="2670" customWidth="1"/>
    <col min="14087" max="14087" width="10.7109375" style="2670" customWidth="1"/>
    <col min="14088" max="14088" width="9.7109375" style="2670" customWidth="1"/>
    <col min="14089" max="14089" width="11.85546875" style="2670" customWidth="1"/>
    <col min="14090" max="14090" width="14.140625" style="2670" customWidth="1"/>
    <col min="14091" max="14091" width="13.5703125" style="2670" customWidth="1"/>
    <col min="14092" max="14092" width="13.42578125" style="2670" customWidth="1"/>
    <col min="14093" max="14093" width="14.140625" style="2670" customWidth="1"/>
    <col min="14094" max="14094" width="12.7109375" style="2670" customWidth="1"/>
    <col min="14095" max="14095" width="11.28515625" style="2670" customWidth="1"/>
    <col min="14096" max="14116" width="0" style="2670" hidden="1" customWidth="1"/>
    <col min="14117" max="14337" width="9.140625" style="2670"/>
    <col min="14338" max="14338" width="5.42578125" style="2670" customWidth="1"/>
    <col min="14339" max="14339" width="16.5703125" style="2670" customWidth="1"/>
    <col min="14340" max="14340" width="16" style="2670" customWidth="1"/>
    <col min="14341" max="14342" width="11.28515625" style="2670" customWidth="1"/>
    <col min="14343" max="14343" width="10.7109375" style="2670" customWidth="1"/>
    <col min="14344" max="14344" width="9.7109375" style="2670" customWidth="1"/>
    <col min="14345" max="14345" width="11.85546875" style="2670" customWidth="1"/>
    <col min="14346" max="14346" width="14.140625" style="2670" customWidth="1"/>
    <col min="14347" max="14347" width="13.5703125" style="2670" customWidth="1"/>
    <col min="14348" max="14348" width="13.42578125" style="2670" customWidth="1"/>
    <col min="14349" max="14349" width="14.140625" style="2670" customWidth="1"/>
    <col min="14350" max="14350" width="12.7109375" style="2670" customWidth="1"/>
    <col min="14351" max="14351" width="11.28515625" style="2670" customWidth="1"/>
    <col min="14352" max="14372" width="0" style="2670" hidden="1" customWidth="1"/>
    <col min="14373" max="14593" width="9.140625" style="2670"/>
    <col min="14594" max="14594" width="5.42578125" style="2670" customWidth="1"/>
    <col min="14595" max="14595" width="16.5703125" style="2670" customWidth="1"/>
    <col min="14596" max="14596" width="16" style="2670" customWidth="1"/>
    <col min="14597" max="14598" width="11.28515625" style="2670" customWidth="1"/>
    <col min="14599" max="14599" width="10.7109375" style="2670" customWidth="1"/>
    <col min="14600" max="14600" width="9.7109375" style="2670" customWidth="1"/>
    <col min="14601" max="14601" width="11.85546875" style="2670" customWidth="1"/>
    <col min="14602" max="14602" width="14.140625" style="2670" customWidth="1"/>
    <col min="14603" max="14603" width="13.5703125" style="2670" customWidth="1"/>
    <col min="14604" max="14604" width="13.42578125" style="2670" customWidth="1"/>
    <col min="14605" max="14605" width="14.140625" style="2670" customWidth="1"/>
    <col min="14606" max="14606" width="12.7109375" style="2670" customWidth="1"/>
    <col min="14607" max="14607" width="11.28515625" style="2670" customWidth="1"/>
    <col min="14608" max="14628" width="0" style="2670" hidden="1" customWidth="1"/>
    <col min="14629" max="14849" width="9.140625" style="2670"/>
    <col min="14850" max="14850" width="5.42578125" style="2670" customWidth="1"/>
    <col min="14851" max="14851" width="16.5703125" style="2670" customWidth="1"/>
    <col min="14852" max="14852" width="16" style="2670" customWidth="1"/>
    <col min="14853" max="14854" width="11.28515625" style="2670" customWidth="1"/>
    <col min="14855" max="14855" width="10.7109375" style="2670" customWidth="1"/>
    <col min="14856" max="14856" width="9.7109375" style="2670" customWidth="1"/>
    <col min="14857" max="14857" width="11.85546875" style="2670" customWidth="1"/>
    <col min="14858" max="14858" width="14.140625" style="2670" customWidth="1"/>
    <col min="14859" max="14859" width="13.5703125" style="2670" customWidth="1"/>
    <col min="14860" max="14860" width="13.42578125" style="2670" customWidth="1"/>
    <col min="14861" max="14861" width="14.140625" style="2670" customWidth="1"/>
    <col min="14862" max="14862" width="12.7109375" style="2670" customWidth="1"/>
    <col min="14863" max="14863" width="11.28515625" style="2670" customWidth="1"/>
    <col min="14864" max="14884" width="0" style="2670" hidden="1" customWidth="1"/>
    <col min="14885" max="15105" width="9.140625" style="2670"/>
    <col min="15106" max="15106" width="5.42578125" style="2670" customWidth="1"/>
    <col min="15107" max="15107" width="16.5703125" style="2670" customWidth="1"/>
    <col min="15108" max="15108" width="16" style="2670" customWidth="1"/>
    <col min="15109" max="15110" width="11.28515625" style="2670" customWidth="1"/>
    <col min="15111" max="15111" width="10.7109375" style="2670" customWidth="1"/>
    <col min="15112" max="15112" width="9.7109375" style="2670" customWidth="1"/>
    <col min="15113" max="15113" width="11.85546875" style="2670" customWidth="1"/>
    <col min="15114" max="15114" width="14.140625" style="2670" customWidth="1"/>
    <col min="15115" max="15115" width="13.5703125" style="2670" customWidth="1"/>
    <col min="15116" max="15116" width="13.42578125" style="2670" customWidth="1"/>
    <col min="15117" max="15117" width="14.140625" style="2670" customWidth="1"/>
    <col min="15118" max="15118" width="12.7109375" style="2670" customWidth="1"/>
    <col min="15119" max="15119" width="11.28515625" style="2670" customWidth="1"/>
    <col min="15120" max="15140" width="0" style="2670" hidden="1" customWidth="1"/>
    <col min="15141" max="15361" width="9.140625" style="2670"/>
    <col min="15362" max="15362" width="5.42578125" style="2670" customWidth="1"/>
    <col min="15363" max="15363" width="16.5703125" style="2670" customWidth="1"/>
    <col min="15364" max="15364" width="16" style="2670" customWidth="1"/>
    <col min="15365" max="15366" width="11.28515625" style="2670" customWidth="1"/>
    <col min="15367" max="15367" width="10.7109375" style="2670" customWidth="1"/>
    <col min="15368" max="15368" width="9.7109375" style="2670" customWidth="1"/>
    <col min="15369" max="15369" width="11.85546875" style="2670" customWidth="1"/>
    <col min="15370" max="15370" width="14.140625" style="2670" customWidth="1"/>
    <col min="15371" max="15371" width="13.5703125" style="2670" customWidth="1"/>
    <col min="15372" max="15372" width="13.42578125" style="2670" customWidth="1"/>
    <col min="15373" max="15373" width="14.140625" style="2670" customWidth="1"/>
    <col min="15374" max="15374" width="12.7109375" style="2670" customWidth="1"/>
    <col min="15375" max="15375" width="11.28515625" style="2670" customWidth="1"/>
    <col min="15376" max="15396" width="0" style="2670" hidden="1" customWidth="1"/>
    <col min="15397" max="15617" width="9.140625" style="2670"/>
    <col min="15618" max="15618" width="5.42578125" style="2670" customWidth="1"/>
    <col min="15619" max="15619" width="16.5703125" style="2670" customWidth="1"/>
    <col min="15620" max="15620" width="16" style="2670" customWidth="1"/>
    <col min="15621" max="15622" width="11.28515625" style="2670" customWidth="1"/>
    <col min="15623" max="15623" width="10.7109375" style="2670" customWidth="1"/>
    <col min="15624" max="15624" width="9.7109375" style="2670" customWidth="1"/>
    <col min="15625" max="15625" width="11.85546875" style="2670" customWidth="1"/>
    <col min="15626" max="15626" width="14.140625" style="2670" customWidth="1"/>
    <col min="15627" max="15627" width="13.5703125" style="2670" customWidth="1"/>
    <col min="15628" max="15628" width="13.42578125" style="2670" customWidth="1"/>
    <col min="15629" max="15629" width="14.140625" style="2670" customWidth="1"/>
    <col min="15630" max="15630" width="12.7109375" style="2670" customWidth="1"/>
    <col min="15631" max="15631" width="11.28515625" style="2670" customWidth="1"/>
    <col min="15632" max="15652" width="0" style="2670" hidden="1" customWidth="1"/>
    <col min="15653" max="15873" width="9.140625" style="2670"/>
    <col min="15874" max="15874" width="5.42578125" style="2670" customWidth="1"/>
    <col min="15875" max="15875" width="16.5703125" style="2670" customWidth="1"/>
    <col min="15876" max="15876" width="16" style="2670" customWidth="1"/>
    <col min="15877" max="15878" width="11.28515625" style="2670" customWidth="1"/>
    <col min="15879" max="15879" width="10.7109375" style="2670" customWidth="1"/>
    <col min="15880" max="15880" width="9.7109375" style="2670" customWidth="1"/>
    <col min="15881" max="15881" width="11.85546875" style="2670" customWidth="1"/>
    <col min="15882" max="15882" width="14.140625" style="2670" customWidth="1"/>
    <col min="15883" max="15883" width="13.5703125" style="2670" customWidth="1"/>
    <col min="15884" max="15884" width="13.42578125" style="2670" customWidth="1"/>
    <col min="15885" max="15885" width="14.140625" style="2670" customWidth="1"/>
    <col min="15886" max="15886" width="12.7109375" style="2670" customWidth="1"/>
    <col min="15887" max="15887" width="11.28515625" style="2670" customWidth="1"/>
    <col min="15888" max="15908" width="0" style="2670" hidden="1" customWidth="1"/>
    <col min="15909" max="16129" width="9.140625" style="2670"/>
    <col min="16130" max="16130" width="5.42578125" style="2670" customWidth="1"/>
    <col min="16131" max="16131" width="16.5703125" style="2670" customWidth="1"/>
    <col min="16132" max="16132" width="16" style="2670" customWidth="1"/>
    <col min="16133" max="16134" width="11.28515625" style="2670" customWidth="1"/>
    <col min="16135" max="16135" width="10.7109375" style="2670" customWidth="1"/>
    <col min="16136" max="16136" width="9.7109375" style="2670" customWidth="1"/>
    <col min="16137" max="16137" width="11.85546875" style="2670" customWidth="1"/>
    <col min="16138" max="16138" width="14.140625" style="2670" customWidth="1"/>
    <col min="16139" max="16139" width="13.5703125" style="2670" customWidth="1"/>
    <col min="16140" max="16140" width="13.42578125" style="2670" customWidth="1"/>
    <col min="16141" max="16141" width="14.140625" style="2670" customWidth="1"/>
    <col min="16142" max="16142" width="12.7109375" style="2670" customWidth="1"/>
    <col min="16143" max="16143" width="11.28515625" style="2670" customWidth="1"/>
    <col min="16144" max="16164" width="0" style="2670" hidden="1" customWidth="1"/>
    <col min="16165" max="16384" width="9.140625" style="2670"/>
  </cols>
  <sheetData>
    <row r="1" spans="1:42" ht="13.5" thickBot="1">
      <c r="A1" s="2669" t="s">
        <v>0</v>
      </c>
      <c r="O1" s="2673" t="s">
        <v>1</v>
      </c>
    </row>
    <row r="2" spans="1:42" s="2675" customFormat="1" ht="18" customHeight="1" thickTop="1" thickBot="1">
      <c r="A2" s="7195" t="s">
        <v>2852</v>
      </c>
      <c r="B2" s="7196"/>
      <c r="C2" s="7196"/>
      <c r="D2" s="7196"/>
      <c r="E2" s="7196"/>
      <c r="F2" s="7196"/>
      <c r="G2" s="7196"/>
      <c r="H2" s="7196"/>
      <c r="I2" s="7196"/>
      <c r="J2" s="7196"/>
      <c r="K2" s="7196"/>
      <c r="L2" s="7196"/>
      <c r="M2" s="7196"/>
      <c r="N2" s="7196"/>
      <c r="O2" s="7197"/>
      <c r="P2" s="2674"/>
    </row>
    <row r="3" spans="1:42" s="2675" customFormat="1" ht="21" customHeight="1" thickBot="1">
      <c r="A3" s="7198" t="s">
        <v>2448</v>
      </c>
      <c r="B3" s="7199"/>
      <c r="C3" s="7199"/>
      <c r="D3" s="7199"/>
      <c r="E3" s="7199"/>
      <c r="F3" s="7199"/>
      <c r="G3" s="7199"/>
      <c r="H3" s="7199"/>
      <c r="I3" s="7199"/>
      <c r="J3" s="7199"/>
      <c r="K3" s="7199"/>
      <c r="L3" s="7199"/>
      <c r="M3" s="7199"/>
      <c r="N3" s="7199"/>
      <c r="O3" s="7200"/>
      <c r="P3" s="2674"/>
    </row>
    <row r="4" spans="1:42" ht="30.75" customHeight="1" thickBot="1">
      <c r="A4" s="7191" t="s">
        <v>12</v>
      </c>
      <c r="B4" s="7202" t="s">
        <v>2132</v>
      </c>
      <c r="C4" s="7203"/>
      <c r="D4" s="7206" t="s">
        <v>2513</v>
      </c>
      <c r="E4" s="7207"/>
      <c r="F4" s="7207"/>
      <c r="G4" s="7207"/>
      <c r="H4" s="7208"/>
      <c r="I4" s="7209" t="s">
        <v>2514</v>
      </c>
      <c r="J4" s="7211" t="s">
        <v>2515</v>
      </c>
      <c r="K4" s="7212"/>
      <c r="L4" s="7213"/>
      <c r="M4" s="7211" t="s">
        <v>2516</v>
      </c>
      <c r="N4" s="7213"/>
      <c r="O4" s="7214" t="s">
        <v>2517</v>
      </c>
      <c r="P4" s="2676"/>
      <c r="Q4" s="2676"/>
      <c r="R4" s="2677"/>
      <c r="S4" s="2677"/>
      <c r="T4" s="2677"/>
      <c r="U4" s="2677"/>
      <c r="V4" s="2677"/>
      <c r="W4" s="2678"/>
      <c r="X4" s="2677"/>
      <c r="Y4" s="2677"/>
      <c r="Z4" s="2677"/>
      <c r="AA4" s="2677"/>
      <c r="AB4" s="2677"/>
      <c r="AC4" s="2679"/>
      <c r="AD4" s="2679"/>
    </row>
    <row r="5" spans="1:42" ht="57" customHeight="1" thickBot="1">
      <c r="A5" s="7201"/>
      <c r="B5" s="7204"/>
      <c r="C5" s="7205"/>
      <c r="D5" s="2680" t="s">
        <v>2518</v>
      </c>
      <c r="E5" s="2681" t="s">
        <v>2519</v>
      </c>
      <c r="F5" s="2681" t="s">
        <v>2520</v>
      </c>
      <c r="G5" s="2681" t="s">
        <v>2521</v>
      </c>
      <c r="H5" s="2682" t="s">
        <v>2522</v>
      </c>
      <c r="I5" s="7210"/>
      <c r="J5" s="2680" t="s">
        <v>2523</v>
      </c>
      <c r="K5" s="2681" t="s">
        <v>2524</v>
      </c>
      <c r="L5" s="2682" t="s">
        <v>2525</v>
      </c>
      <c r="M5" s="2683" t="s">
        <v>2526</v>
      </c>
      <c r="N5" s="2682" t="s">
        <v>2527</v>
      </c>
      <c r="O5" s="7215"/>
      <c r="P5" s="2676"/>
      <c r="Q5" s="2684"/>
      <c r="R5" s="7188" t="s">
        <v>2528</v>
      </c>
      <c r="S5" s="7189"/>
      <c r="T5" s="7189"/>
      <c r="U5" s="7189"/>
      <c r="V5" s="2685"/>
      <c r="W5" s="2678"/>
      <c r="X5" s="7190" t="s">
        <v>2529</v>
      </c>
      <c r="Y5" s="7189"/>
      <c r="Z5" s="7189"/>
      <c r="AA5" s="7189"/>
      <c r="AB5" s="7189"/>
      <c r="AC5" s="7189"/>
      <c r="AD5" s="2685"/>
    </row>
    <row r="6" spans="1:42" s="2713" customFormat="1" ht="14.1" customHeight="1">
      <c r="A6" s="7175">
        <v>2011</v>
      </c>
      <c r="B6" s="7183" t="s">
        <v>2538</v>
      </c>
      <c r="C6" s="7184"/>
      <c r="D6" s="2739">
        <v>156365</v>
      </c>
      <c r="E6" s="2740">
        <v>6734</v>
      </c>
      <c r="F6" s="2740">
        <v>46</v>
      </c>
      <c r="G6" s="2740">
        <v>7.8874360283242364</v>
      </c>
      <c r="H6" s="2741">
        <v>25</v>
      </c>
      <c r="I6" s="2724">
        <f>SUM(D6:H6)</f>
        <v>163177.88743602834</v>
      </c>
      <c r="J6" s="2686">
        <v>1625</v>
      </c>
      <c r="K6" s="2687">
        <v>67658</v>
      </c>
      <c r="L6" s="2690">
        <v>28922</v>
      </c>
      <c r="M6" s="2746">
        <v>1130</v>
      </c>
      <c r="N6" s="2747">
        <v>1368</v>
      </c>
      <c r="O6" s="2691">
        <f>SUM(J6:N6)</f>
        <v>100703</v>
      </c>
      <c r="P6" s="2706"/>
      <c r="Q6" s="2715"/>
      <c r="R6" s="2716"/>
      <c r="S6" s="2716"/>
      <c r="T6" s="2716"/>
      <c r="U6" s="2716"/>
      <c r="V6" s="2716"/>
      <c r="W6" s="2717"/>
      <c r="X6" s="2717"/>
      <c r="Y6" s="2717"/>
      <c r="Z6" s="2717"/>
      <c r="AA6" s="2717"/>
      <c r="AB6" s="2717"/>
      <c r="AC6" s="2711"/>
      <c r="AD6" s="2711"/>
      <c r="AE6" s="2712"/>
      <c r="AF6" s="2712"/>
      <c r="AG6" s="2712"/>
      <c r="AH6" s="2712"/>
      <c r="AI6" s="2712"/>
      <c r="AJ6" s="2712"/>
      <c r="AP6" s="2714"/>
    </row>
    <row r="7" spans="1:42" s="2713" customFormat="1" ht="14.1" customHeight="1">
      <c r="A7" s="7176"/>
      <c r="B7" s="7181" t="s">
        <v>2539</v>
      </c>
      <c r="C7" s="7182"/>
      <c r="D7" s="2732">
        <v>155014</v>
      </c>
      <c r="E7" s="2733">
        <v>6762</v>
      </c>
      <c r="F7" s="2733">
        <v>43</v>
      </c>
      <c r="G7" s="2733">
        <v>7.7644009895158437</v>
      </c>
      <c r="H7" s="2734">
        <v>27</v>
      </c>
      <c r="I7" s="2725">
        <f>SUM(D7:H7)</f>
        <v>161853.76440098952</v>
      </c>
      <c r="J7" s="2700">
        <v>1624</v>
      </c>
      <c r="K7" s="2701">
        <v>67860</v>
      </c>
      <c r="L7" s="2704">
        <v>29021</v>
      </c>
      <c r="M7" s="2742">
        <v>1131</v>
      </c>
      <c r="N7" s="2743">
        <v>1373</v>
      </c>
      <c r="O7" s="2705">
        <f>SUM(J7:N7)</f>
        <v>101009</v>
      </c>
      <c r="P7" s="2706"/>
      <c r="Q7" s="2715"/>
      <c r="R7" s="2716"/>
      <c r="S7" s="2716"/>
      <c r="T7" s="2716"/>
      <c r="U7" s="2716"/>
      <c r="V7" s="2716"/>
      <c r="W7" s="2717"/>
      <c r="X7" s="2717"/>
      <c r="Y7" s="2717"/>
      <c r="Z7" s="2717"/>
      <c r="AA7" s="2717"/>
      <c r="AB7" s="2717"/>
      <c r="AC7" s="2711"/>
      <c r="AD7" s="2711"/>
      <c r="AE7" s="2712"/>
      <c r="AF7" s="2712"/>
      <c r="AG7" s="2712"/>
      <c r="AH7" s="2712"/>
      <c r="AI7" s="2712"/>
      <c r="AJ7" s="2712"/>
      <c r="AP7" s="2714"/>
    </row>
    <row r="8" spans="1:42" s="2713" customFormat="1" ht="14.1" customHeight="1">
      <c r="A8" s="7176"/>
      <c r="B8" s="7181" t="s">
        <v>2540</v>
      </c>
      <c r="C8" s="7182"/>
      <c r="D8" s="2732">
        <v>160602</v>
      </c>
      <c r="E8" s="2733">
        <v>6273</v>
      </c>
      <c r="F8" s="2733">
        <v>41</v>
      </c>
      <c r="G8" s="2733">
        <v>8</v>
      </c>
      <c r="H8" s="2734">
        <v>27</v>
      </c>
      <c r="I8" s="2725">
        <f>SUM(D8:H8)</f>
        <v>166951</v>
      </c>
      <c r="J8" s="2700">
        <v>1623</v>
      </c>
      <c r="K8" s="2701">
        <v>68165</v>
      </c>
      <c r="L8" s="2704">
        <v>29092</v>
      </c>
      <c r="M8" s="2742">
        <v>1133</v>
      </c>
      <c r="N8" s="2743">
        <v>1388</v>
      </c>
      <c r="O8" s="2705">
        <f>SUM(J8:N8)</f>
        <v>101401</v>
      </c>
      <c r="P8" s="2706"/>
      <c r="Q8" s="2715"/>
      <c r="R8" s="2716"/>
      <c r="S8" s="2716"/>
      <c r="T8" s="2716"/>
      <c r="U8" s="2716"/>
      <c r="V8" s="2716"/>
      <c r="W8" s="2717"/>
      <c r="X8" s="2717"/>
      <c r="Y8" s="2717"/>
      <c r="Z8" s="2717"/>
      <c r="AA8" s="2717"/>
      <c r="AB8" s="2717"/>
      <c r="AC8" s="2711"/>
      <c r="AD8" s="2711"/>
      <c r="AE8" s="2712"/>
      <c r="AF8" s="2712"/>
      <c r="AG8" s="2712"/>
      <c r="AH8" s="2712"/>
      <c r="AI8" s="2712"/>
      <c r="AJ8" s="2712"/>
      <c r="AP8" s="2714"/>
    </row>
    <row r="9" spans="1:42" s="2713" customFormat="1" ht="14.1" customHeight="1">
      <c r="A9" s="7176"/>
      <c r="B9" s="7181" t="s">
        <v>2541</v>
      </c>
      <c r="C9" s="7182"/>
      <c r="D9" s="2732">
        <v>166919</v>
      </c>
      <c r="E9" s="2733">
        <v>5976</v>
      </c>
      <c r="F9" s="2733">
        <v>51</v>
      </c>
      <c r="G9" s="2733">
        <v>8</v>
      </c>
      <c r="H9" s="2734">
        <v>30</v>
      </c>
      <c r="I9" s="2725">
        <f>SUM(D9:H9)</f>
        <v>172984</v>
      </c>
      <c r="J9" s="2700">
        <v>1622</v>
      </c>
      <c r="K9" s="2701">
        <v>68385</v>
      </c>
      <c r="L9" s="2704">
        <v>29135</v>
      </c>
      <c r="M9" s="2742">
        <v>1138</v>
      </c>
      <c r="N9" s="2743">
        <v>1397</v>
      </c>
      <c r="O9" s="2705">
        <f>SUM(J9:N9)</f>
        <v>101677</v>
      </c>
      <c r="P9" s="2706"/>
      <c r="Q9" s="2715"/>
      <c r="R9" s="2716"/>
      <c r="S9" s="2716"/>
      <c r="T9" s="2716"/>
      <c r="U9" s="2716"/>
      <c r="V9" s="2716"/>
      <c r="W9" s="2717"/>
      <c r="X9" s="2717"/>
      <c r="Y9" s="2717"/>
      <c r="Z9" s="2717"/>
      <c r="AA9" s="2717"/>
      <c r="AB9" s="2717"/>
      <c r="AC9" s="2711"/>
      <c r="AD9" s="2711"/>
      <c r="AE9" s="2712"/>
      <c r="AF9" s="2712"/>
      <c r="AG9" s="2712"/>
      <c r="AH9" s="2712"/>
      <c r="AI9" s="2712"/>
      <c r="AJ9" s="2712"/>
      <c r="AP9" s="2714"/>
    </row>
    <row r="10" spans="1:42" s="2713" customFormat="1" ht="14.1" customHeight="1">
      <c r="A10" s="7176"/>
      <c r="B10" s="7181" t="s">
        <v>2530</v>
      </c>
      <c r="C10" s="7182"/>
      <c r="D10" s="2732">
        <v>172267</v>
      </c>
      <c r="E10" s="2733">
        <v>6192</v>
      </c>
      <c r="F10" s="2733">
        <v>60</v>
      </c>
      <c r="G10" s="2733">
        <v>7.8887753470556747</v>
      </c>
      <c r="H10" s="2734">
        <v>39</v>
      </c>
      <c r="I10" s="2725">
        <f>SUM(D10:H10)</f>
        <v>178565.88877534706</v>
      </c>
      <c r="J10" s="2700">
        <v>1610</v>
      </c>
      <c r="K10" s="2701">
        <v>68608</v>
      </c>
      <c r="L10" s="2704">
        <v>29015</v>
      </c>
      <c r="M10" s="2742">
        <v>1141</v>
      </c>
      <c r="N10" s="2743">
        <v>1381</v>
      </c>
      <c r="O10" s="2705">
        <f>SUM(J10:N10)</f>
        <v>101755</v>
      </c>
      <c r="P10" s="2706"/>
      <c r="Q10" s="2715"/>
      <c r="R10" s="2716"/>
      <c r="S10" s="2716"/>
      <c r="T10" s="2716"/>
      <c r="U10" s="2716"/>
      <c r="V10" s="2716"/>
      <c r="W10" s="2717"/>
      <c r="X10" s="2717"/>
      <c r="Y10" s="2717"/>
      <c r="Z10" s="2717"/>
      <c r="AA10" s="2717"/>
      <c r="AB10" s="2717"/>
      <c r="AC10" s="2711"/>
      <c r="AD10" s="2711"/>
      <c r="AE10" s="2712"/>
      <c r="AF10" s="2712"/>
      <c r="AG10" s="2712"/>
      <c r="AH10" s="2712"/>
      <c r="AI10" s="2712"/>
      <c r="AJ10" s="2712"/>
      <c r="AP10" s="2714"/>
    </row>
    <row r="11" spans="1:42" s="2713" customFormat="1" ht="14.1" customHeight="1">
      <c r="A11" s="7176"/>
      <c r="B11" s="7181" t="s">
        <v>2531</v>
      </c>
      <c r="C11" s="7182"/>
      <c r="D11" s="2732" t="s">
        <v>9</v>
      </c>
      <c r="E11" s="2733" t="s">
        <v>9</v>
      </c>
      <c r="F11" s="2733" t="s">
        <v>9</v>
      </c>
      <c r="G11" s="2733" t="s">
        <v>9</v>
      </c>
      <c r="H11" s="2734" t="s">
        <v>9</v>
      </c>
      <c r="I11" s="2725" t="s">
        <v>9</v>
      </c>
      <c r="J11" s="2732" t="s">
        <v>9</v>
      </c>
      <c r="K11" s="2733" t="s">
        <v>9</v>
      </c>
      <c r="L11" s="2734" t="s">
        <v>9</v>
      </c>
      <c r="M11" s="2732" t="s">
        <v>9</v>
      </c>
      <c r="N11" s="2734" t="s">
        <v>9</v>
      </c>
      <c r="O11" s="2748" t="s">
        <v>9</v>
      </c>
      <c r="P11" s="2706"/>
      <c r="Q11" s="2715"/>
      <c r="R11" s="2716"/>
      <c r="S11" s="2716"/>
      <c r="T11" s="2716"/>
      <c r="U11" s="2716"/>
      <c r="V11" s="2716"/>
      <c r="W11" s="2717"/>
      <c r="X11" s="2717"/>
      <c r="Y11" s="2717"/>
      <c r="Z11" s="2717"/>
      <c r="AA11" s="2717"/>
      <c r="AB11" s="2717"/>
      <c r="AC11" s="2711"/>
      <c r="AD11" s="2711"/>
      <c r="AE11" s="2712"/>
      <c r="AF11" s="2712"/>
      <c r="AG11" s="2712"/>
      <c r="AH11" s="2712"/>
      <c r="AI11" s="2712"/>
      <c r="AJ11" s="2712"/>
      <c r="AP11" s="2714"/>
    </row>
    <row r="12" spans="1:42" s="2713" customFormat="1" ht="14.1" customHeight="1">
      <c r="A12" s="7176"/>
      <c r="B12" s="7181" t="s">
        <v>2532</v>
      </c>
      <c r="C12" s="7182"/>
      <c r="D12" s="2732">
        <v>179969</v>
      </c>
      <c r="E12" s="2733">
        <v>3912</v>
      </c>
      <c r="F12" s="2733">
        <v>89</v>
      </c>
      <c r="G12" s="2733">
        <v>8</v>
      </c>
      <c r="H12" s="2734">
        <v>62</v>
      </c>
      <c r="I12" s="2725">
        <f t="shared" ref="I12:I17" si="0">SUM(D12:H12)</f>
        <v>184040</v>
      </c>
      <c r="J12" s="2700">
        <v>1610</v>
      </c>
      <c r="K12" s="2701">
        <v>68983</v>
      </c>
      <c r="L12" s="2704">
        <v>29135</v>
      </c>
      <c r="M12" s="2742">
        <v>1140</v>
      </c>
      <c r="N12" s="2743">
        <v>1377</v>
      </c>
      <c r="O12" s="2705">
        <f t="shared" ref="O12:O17" si="1">SUM(J12:N12)</f>
        <v>102245</v>
      </c>
      <c r="P12" s="2706"/>
      <c r="Q12" s="2715"/>
      <c r="R12" s="2716"/>
      <c r="S12" s="2716"/>
      <c r="T12" s="2716"/>
      <c r="U12" s="2716"/>
      <c r="V12" s="2716"/>
      <c r="W12" s="2717"/>
      <c r="X12" s="2717"/>
      <c r="Y12" s="2717"/>
      <c r="Z12" s="2717"/>
      <c r="AA12" s="2717"/>
      <c r="AB12" s="2717"/>
      <c r="AC12" s="2711"/>
      <c r="AD12" s="2711"/>
      <c r="AE12" s="2712"/>
      <c r="AF12" s="2712"/>
      <c r="AG12" s="2712"/>
      <c r="AH12" s="2712"/>
      <c r="AI12" s="2712"/>
      <c r="AJ12" s="2712"/>
      <c r="AP12" s="2714"/>
    </row>
    <row r="13" spans="1:42" s="2713" customFormat="1" ht="14.1" customHeight="1">
      <c r="A13" s="7176"/>
      <c r="B13" s="7181" t="s">
        <v>2533</v>
      </c>
      <c r="C13" s="7182"/>
      <c r="D13" s="2732">
        <v>173953</v>
      </c>
      <c r="E13" s="2733">
        <v>3304</v>
      </c>
      <c r="F13" s="2733">
        <v>100</v>
      </c>
      <c r="G13" s="2733">
        <v>8</v>
      </c>
      <c r="H13" s="2734">
        <v>78</v>
      </c>
      <c r="I13" s="2725">
        <f t="shared" si="0"/>
        <v>177443</v>
      </c>
      <c r="J13" s="2700">
        <v>1606</v>
      </c>
      <c r="K13" s="2701">
        <v>69306</v>
      </c>
      <c r="L13" s="2704">
        <v>29314</v>
      </c>
      <c r="M13" s="2732">
        <v>1141</v>
      </c>
      <c r="N13" s="2734">
        <v>1388</v>
      </c>
      <c r="O13" s="2705">
        <f t="shared" si="1"/>
        <v>102755</v>
      </c>
      <c r="P13" s="2706"/>
      <c r="Q13" s="2715"/>
      <c r="R13" s="2716"/>
      <c r="S13" s="2716"/>
      <c r="T13" s="2716"/>
      <c r="U13" s="2716"/>
      <c r="V13" s="2716"/>
      <c r="W13" s="2717"/>
      <c r="X13" s="2717"/>
      <c r="Y13" s="2717"/>
      <c r="Z13" s="2717"/>
      <c r="AA13" s="2717"/>
      <c r="AB13" s="2717"/>
      <c r="AC13" s="2711"/>
      <c r="AD13" s="2711"/>
      <c r="AE13" s="2712"/>
      <c r="AF13" s="2712"/>
      <c r="AG13" s="2712"/>
      <c r="AH13" s="2712"/>
      <c r="AI13" s="2712"/>
      <c r="AJ13" s="2712"/>
      <c r="AP13" s="2714"/>
    </row>
    <row r="14" spans="1:42" s="2713" customFormat="1" ht="14.1" customHeight="1">
      <c r="A14" s="7176"/>
      <c r="B14" s="7181" t="s">
        <v>2534</v>
      </c>
      <c r="C14" s="7182"/>
      <c r="D14" s="2732">
        <v>178258</v>
      </c>
      <c r="E14" s="2733">
        <v>5161</v>
      </c>
      <c r="F14" s="2733">
        <v>126</v>
      </c>
      <c r="G14" s="2733">
        <v>8</v>
      </c>
      <c r="H14" s="2734">
        <v>89</v>
      </c>
      <c r="I14" s="2725">
        <f t="shared" si="0"/>
        <v>183642</v>
      </c>
      <c r="J14" s="2700">
        <v>1603</v>
      </c>
      <c r="K14" s="2701">
        <v>69493</v>
      </c>
      <c r="L14" s="2704">
        <v>29438</v>
      </c>
      <c r="M14" s="2700">
        <v>1145</v>
      </c>
      <c r="N14" s="2704">
        <v>1384</v>
      </c>
      <c r="O14" s="2705">
        <f t="shared" si="1"/>
        <v>103063</v>
      </c>
      <c r="P14" s="2706"/>
      <c r="Q14" s="2715"/>
      <c r="R14" s="2716"/>
      <c r="S14" s="2716"/>
      <c r="T14" s="2716"/>
      <c r="U14" s="2716"/>
      <c r="V14" s="2716"/>
      <c r="W14" s="2717"/>
      <c r="X14" s="2717"/>
      <c r="Y14" s="2717"/>
      <c r="Z14" s="2717"/>
      <c r="AA14" s="2717"/>
      <c r="AB14" s="2717"/>
      <c r="AC14" s="2711"/>
      <c r="AD14" s="2711"/>
      <c r="AE14" s="2712"/>
      <c r="AF14" s="2712"/>
      <c r="AG14" s="2712"/>
      <c r="AH14" s="2712"/>
      <c r="AI14" s="2712"/>
      <c r="AJ14" s="2712"/>
      <c r="AP14" s="2714"/>
    </row>
    <row r="15" spans="1:42" s="2713" customFormat="1" ht="14.1" customHeight="1">
      <c r="A15" s="7176"/>
      <c r="B15" s="7181" t="s">
        <v>2535</v>
      </c>
      <c r="C15" s="7182"/>
      <c r="D15" s="2732">
        <v>179931</v>
      </c>
      <c r="E15" s="2733">
        <v>6204</v>
      </c>
      <c r="F15" s="2733">
        <v>149</v>
      </c>
      <c r="G15" s="2733">
        <v>8</v>
      </c>
      <c r="H15" s="2734">
        <v>95</v>
      </c>
      <c r="I15" s="2725">
        <f t="shared" si="0"/>
        <v>186387</v>
      </c>
      <c r="J15" s="2700">
        <v>1603</v>
      </c>
      <c r="K15" s="2701">
        <v>69493</v>
      </c>
      <c r="L15" s="2704">
        <v>29438</v>
      </c>
      <c r="M15" s="2700">
        <v>1145</v>
      </c>
      <c r="N15" s="2704">
        <v>1384</v>
      </c>
      <c r="O15" s="2705">
        <f t="shared" si="1"/>
        <v>103063</v>
      </c>
      <c r="P15" s="2706"/>
      <c r="Q15" s="2715"/>
      <c r="R15" s="2716"/>
      <c r="S15" s="2716"/>
      <c r="T15" s="2716"/>
      <c r="U15" s="2716"/>
      <c r="V15" s="2716"/>
      <c r="W15" s="2717"/>
      <c r="X15" s="2717"/>
      <c r="Y15" s="2717"/>
      <c r="Z15" s="2717"/>
      <c r="AA15" s="2717"/>
      <c r="AB15" s="2717"/>
      <c r="AC15" s="2711"/>
      <c r="AD15" s="2711"/>
      <c r="AE15" s="2712"/>
      <c r="AF15" s="2712"/>
      <c r="AG15" s="2712"/>
      <c r="AH15" s="2712"/>
      <c r="AI15" s="2712"/>
      <c r="AJ15" s="2712"/>
      <c r="AP15" s="2714"/>
    </row>
    <row r="16" spans="1:42" s="2713" customFormat="1" ht="14.1" customHeight="1">
      <c r="A16" s="7176"/>
      <c r="B16" s="7181" t="s">
        <v>2536</v>
      </c>
      <c r="C16" s="7182"/>
      <c r="D16" s="2732">
        <v>177965</v>
      </c>
      <c r="E16" s="2733">
        <v>6174</v>
      </c>
      <c r="F16" s="2733">
        <v>145</v>
      </c>
      <c r="G16" s="2733">
        <v>8</v>
      </c>
      <c r="H16" s="2734">
        <v>104</v>
      </c>
      <c r="I16" s="2725">
        <f t="shared" si="0"/>
        <v>184396</v>
      </c>
      <c r="J16" s="2700">
        <v>1603</v>
      </c>
      <c r="K16" s="2701">
        <v>69761</v>
      </c>
      <c r="L16" s="2704">
        <v>29609</v>
      </c>
      <c r="M16" s="2742">
        <v>1145</v>
      </c>
      <c r="N16" s="2743">
        <v>1387</v>
      </c>
      <c r="O16" s="2705">
        <f t="shared" si="1"/>
        <v>103505</v>
      </c>
      <c r="P16" s="2706"/>
      <c r="Q16" s="2715"/>
      <c r="R16" s="2716"/>
      <c r="S16" s="2716"/>
      <c r="T16" s="2716"/>
      <c r="U16" s="2716"/>
      <c r="V16" s="2716"/>
      <c r="W16" s="2717"/>
      <c r="X16" s="2717"/>
      <c r="Y16" s="2717"/>
      <c r="Z16" s="2717"/>
      <c r="AA16" s="2717"/>
      <c r="AB16" s="2717"/>
      <c r="AC16" s="2711"/>
      <c r="AD16" s="2711"/>
      <c r="AE16" s="2712"/>
      <c r="AF16" s="2712"/>
      <c r="AG16" s="2712"/>
      <c r="AH16" s="2712"/>
      <c r="AI16" s="2712"/>
      <c r="AJ16" s="2712"/>
      <c r="AP16" s="2714"/>
    </row>
    <row r="17" spans="1:42" s="2713" customFormat="1" ht="14.1" customHeight="1" thickBot="1">
      <c r="A17" s="7185"/>
      <c r="B17" s="7186" t="s">
        <v>2537</v>
      </c>
      <c r="C17" s="7187"/>
      <c r="D17" s="2735">
        <v>178243</v>
      </c>
      <c r="E17" s="2736">
        <v>5889</v>
      </c>
      <c r="F17" s="2736">
        <v>136</v>
      </c>
      <c r="G17" s="2736">
        <v>8</v>
      </c>
      <c r="H17" s="2737">
        <v>120.90880667014069</v>
      </c>
      <c r="I17" s="2738">
        <f t="shared" si="0"/>
        <v>184396.90880667014</v>
      </c>
      <c r="J17" s="2718">
        <v>1600</v>
      </c>
      <c r="K17" s="2719">
        <v>69905</v>
      </c>
      <c r="L17" s="2722">
        <v>29763</v>
      </c>
      <c r="M17" s="2744">
        <v>1147</v>
      </c>
      <c r="N17" s="2745">
        <v>1392</v>
      </c>
      <c r="O17" s="2723">
        <f t="shared" si="1"/>
        <v>103807</v>
      </c>
      <c r="P17" s="2706"/>
      <c r="Q17" s="2715"/>
      <c r="R17" s="2716"/>
      <c r="S17" s="2716"/>
      <c r="T17" s="2716"/>
      <c r="U17" s="2716"/>
      <c r="V17" s="2716"/>
      <c r="W17" s="2717"/>
      <c r="X17" s="2717"/>
      <c r="Y17" s="2717"/>
      <c r="Z17" s="2717"/>
      <c r="AA17" s="2717"/>
      <c r="AB17" s="2717"/>
      <c r="AC17" s="2711"/>
      <c r="AD17" s="2711"/>
      <c r="AE17" s="2712"/>
      <c r="AF17" s="2712"/>
      <c r="AG17" s="2712"/>
      <c r="AH17" s="2712"/>
      <c r="AI17" s="2712"/>
      <c r="AJ17" s="2712"/>
      <c r="AP17" s="2714"/>
    </row>
    <row r="18" spans="1:42" s="2713" customFormat="1" ht="14.1" customHeight="1">
      <c r="A18" s="7175">
        <v>2012</v>
      </c>
      <c r="B18" s="7183" t="s">
        <v>2538</v>
      </c>
      <c r="C18" s="7184"/>
      <c r="D18" s="2739">
        <v>172723</v>
      </c>
      <c r="E18" s="2740">
        <v>6065</v>
      </c>
      <c r="F18" s="2740">
        <v>144</v>
      </c>
      <c r="G18" s="2740">
        <v>8</v>
      </c>
      <c r="H18" s="2741">
        <v>170</v>
      </c>
      <c r="I18" s="2724">
        <f t="shared" ref="I18:I39" si="2">SUM(D18:H18)</f>
        <v>179110</v>
      </c>
      <c r="J18" s="2686">
        <v>1601</v>
      </c>
      <c r="K18" s="2687">
        <v>70105</v>
      </c>
      <c r="L18" s="2690">
        <v>29853</v>
      </c>
      <c r="M18" s="2746">
        <v>1164</v>
      </c>
      <c r="N18" s="2747">
        <v>1394</v>
      </c>
      <c r="O18" s="2691">
        <f t="shared" ref="O18:O39" si="3">SUM(J18:N18)</f>
        <v>104117</v>
      </c>
      <c r="P18" s="2706"/>
      <c r="Q18" s="2715"/>
      <c r="R18" s="2716"/>
      <c r="S18" s="2716"/>
      <c r="T18" s="2716"/>
      <c r="U18" s="2716"/>
      <c r="V18" s="2716"/>
      <c r="W18" s="2717"/>
      <c r="X18" s="2717"/>
      <c r="Y18" s="2717"/>
      <c r="Z18" s="2717"/>
      <c r="AA18" s="2717"/>
      <c r="AB18" s="2717"/>
      <c r="AC18" s="2711"/>
      <c r="AD18" s="2711"/>
      <c r="AE18" s="2712"/>
      <c r="AF18" s="2712"/>
      <c r="AG18" s="2712"/>
      <c r="AH18" s="2712"/>
      <c r="AI18" s="2712"/>
      <c r="AJ18" s="2712"/>
      <c r="AP18" s="2714"/>
    </row>
    <row r="19" spans="1:42" s="2713" customFormat="1" ht="14.1" customHeight="1">
      <c r="A19" s="7176"/>
      <c r="B19" s="7181" t="s">
        <v>2539</v>
      </c>
      <c r="C19" s="7182"/>
      <c r="D19" s="2732">
        <v>170357</v>
      </c>
      <c r="E19" s="2733">
        <v>6094</v>
      </c>
      <c r="F19" s="2733">
        <v>178</v>
      </c>
      <c r="G19" s="2733">
        <v>8</v>
      </c>
      <c r="H19" s="2734">
        <v>222</v>
      </c>
      <c r="I19" s="2725">
        <f t="shared" si="2"/>
        <v>176859</v>
      </c>
      <c r="J19" s="2700">
        <v>1609</v>
      </c>
      <c r="K19" s="2701">
        <v>70436</v>
      </c>
      <c r="L19" s="2704">
        <v>29938</v>
      </c>
      <c r="M19" s="2742">
        <v>1164</v>
      </c>
      <c r="N19" s="2743">
        <v>1411</v>
      </c>
      <c r="O19" s="2705">
        <f t="shared" si="3"/>
        <v>104558</v>
      </c>
      <c r="P19" s="2706"/>
      <c r="Q19" s="2715"/>
      <c r="R19" s="2716"/>
      <c r="S19" s="2716"/>
      <c r="T19" s="2716"/>
      <c r="U19" s="2716"/>
      <c r="V19" s="2716"/>
      <c r="W19" s="2717"/>
      <c r="X19" s="2717"/>
      <c r="Y19" s="2717"/>
      <c r="Z19" s="2717"/>
      <c r="AA19" s="2717"/>
      <c r="AB19" s="2717"/>
      <c r="AC19" s="2711"/>
      <c r="AD19" s="2711"/>
      <c r="AE19" s="2712"/>
      <c r="AF19" s="2712"/>
      <c r="AG19" s="2712"/>
      <c r="AH19" s="2712"/>
      <c r="AI19" s="2712"/>
      <c r="AJ19" s="2712"/>
      <c r="AP19" s="2714"/>
    </row>
    <row r="20" spans="1:42" s="2713" customFormat="1" ht="14.1" customHeight="1">
      <c r="A20" s="7176"/>
      <c r="B20" s="7181" t="s">
        <v>2540</v>
      </c>
      <c r="C20" s="7182"/>
      <c r="D20" s="2732">
        <v>177043</v>
      </c>
      <c r="E20" s="2733">
        <v>5887</v>
      </c>
      <c r="F20" s="2733">
        <v>143</v>
      </c>
      <c r="G20" s="2733">
        <v>8</v>
      </c>
      <c r="H20" s="2734">
        <v>254</v>
      </c>
      <c r="I20" s="2725">
        <f t="shared" si="2"/>
        <v>183335</v>
      </c>
      <c r="J20" s="2700">
        <v>1602</v>
      </c>
      <c r="K20" s="2701">
        <v>70712</v>
      </c>
      <c r="L20" s="2704">
        <v>30108</v>
      </c>
      <c r="M20" s="2742">
        <v>1177</v>
      </c>
      <c r="N20" s="2743">
        <v>1419</v>
      </c>
      <c r="O20" s="2705">
        <f t="shared" si="3"/>
        <v>105018</v>
      </c>
      <c r="P20" s="2706"/>
      <c r="Q20" s="2715"/>
      <c r="R20" s="2716"/>
      <c r="S20" s="2716"/>
      <c r="T20" s="2716"/>
      <c r="U20" s="2716"/>
      <c r="V20" s="2716"/>
      <c r="W20" s="2717"/>
      <c r="X20" s="2717"/>
      <c r="Y20" s="2717"/>
      <c r="Z20" s="2717"/>
      <c r="AA20" s="2717"/>
      <c r="AB20" s="2717"/>
      <c r="AC20" s="2711"/>
      <c r="AD20" s="2711"/>
      <c r="AE20" s="2712"/>
      <c r="AF20" s="2712"/>
      <c r="AG20" s="2712"/>
      <c r="AH20" s="2712"/>
      <c r="AI20" s="2712"/>
      <c r="AJ20" s="2712"/>
      <c r="AP20" s="2714"/>
    </row>
    <row r="21" spans="1:42" s="2713" customFormat="1" ht="14.1" customHeight="1">
      <c r="A21" s="7176"/>
      <c r="B21" s="7181" t="s">
        <v>2541</v>
      </c>
      <c r="C21" s="7182"/>
      <c r="D21" s="2732">
        <v>184716</v>
      </c>
      <c r="E21" s="2733">
        <v>5712</v>
      </c>
      <c r="F21" s="2733">
        <v>123</v>
      </c>
      <c r="G21" s="2733">
        <v>8</v>
      </c>
      <c r="H21" s="2734">
        <v>263</v>
      </c>
      <c r="I21" s="2725">
        <f t="shared" si="2"/>
        <v>190822</v>
      </c>
      <c r="J21" s="2700">
        <v>1606</v>
      </c>
      <c r="K21" s="2701">
        <v>71079</v>
      </c>
      <c r="L21" s="2704">
        <v>30269</v>
      </c>
      <c r="M21" s="2742">
        <v>1184</v>
      </c>
      <c r="N21" s="2743">
        <v>1422</v>
      </c>
      <c r="O21" s="2705">
        <f t="shared" si="3"/>
        <v>105560</v>
      </c>
      <c r="P21" s="2706"/>
      <c r="Q21" s="2715"/>
      <c r="R21" s="2716"/>
      <c r="S21" s="2716"/>
      <c r="T21" s="2716"/>
      <c r="U21" s="2716"/>
      <c r="V21" s="2716"/>
      <c r="W21" s="2717"/>
      <c r="X21" s="2717"/>
      <c r="Y21" s="2717"/>
      <c r="Z21" s="2717"/>
      <c r="AA21" s="2717"/>
      <c r="AB21" s="2717"/>
      <c r="AC21" s="2711"/>
      <c r="AD21" s="2711"/>
      <c r="AE21" s="2712"/>
      <c r="AF21" s="2712"/>
      <c r="AG21" s="2712"/>
      <c r="AH21" s="2712"/>
      <c r="AI21" s="2712"/>
      <c r="AJ21" s="2712"/>
      <c r="AP21" s="2714"/>
    </row>
    <row r="22" spans="1:42" s="2713" customFormat="1" ht="14.1" customHeight="1">
      <c r="A22" s="7176"/>
      <c r="B22" s="7181" t="s">
        <v>2530</v>
      </c>
      <c r="C22" s="7182"/>
      <c r="D22" s="2732">
        <v>192156</v>
      </c>
      <c r="E22" s="2733">
        <v>5840</v>
      </c>
      <c r="F22" s="2733">
        <v>101</v>
      </c>
      <c r="G22" s="2733">
        <v>8</v>
      </c>
      <c r="H22" s="2734">
        <v>278</v>
      </c>
      <c r="I22" s="2725">
        <f t="shared" si="2"/>
        <v>198383</v>
      </c>
      <c r="J22" s="2700">
        <v>1602</v>
      </c>
      <c r="K22" s="2701">
        <v>71304</v>
      </c>
      <c r="L22" s="2704">
        <v>30303</v>
      </c>
      <c r="M22" s="2742">
        <v>1189</v>
      </c>
      <c r="N22" s="2743">
        <v>1423</v>
      </c>
      <c r="O22" s="2705">
        <f t="shared" si="3"/>
        <v>105821</v>
      </c>
      <c r="P22" s="2706"/>
      <c r="Q22" s="2715"/>
      <c r="R22" s="2716"/>
      <c r="S22" s="2716"/>
      <c r="T22" s="2716"/>
      <c r="U22" s="2716"/>
      <c r="V22" s="2716"/>
      <c r="W22" s="2717"/>
      <c r="X22" s="2717"/>
      <c r="Y22" s="2717"/>
      <c r="Z22" s="2717"/>
      <c r="AA22" s="2717"/>
      <c r="AB22" s="2717"/>
      <c r="AC22" s="2711"/>
      <c r="AD22" s="2711"/>
      <c r="AE22" s="2712"/>
      <c r="AF22" s="2712"/>
      <c r="AG22" s="2712"/>
      <c r="AH22" s="2712"/>
      <c r="AI22" s="2712"/>
      <c r="AJ22" s="2712"/>
      <c r="AP22" s="2714"/>
    </row>
    <row r="23" spans="1:42" s="2713" customFormat="1" ht="14.1" customHeight="1">
      <c r="A23" s="7176"/>
      <c r="B23" s="7181" t="s">
        <v>2531</v>
      </c>
      <c r="C23" s="7182"/>
      <c r="D23" s="2732">
        <v>197235</v>
      </c>
      <c r="E23" s="2733">
        <v>3889</v>
      </c>
      <c r="F23" s="2733">
        <v>98</v>
      </c>
      <c r="G23" s="2733">
        <v>8</v>
      </c>
      <c r="H23" s="2734">
        <v>283</v>
      </c>
      <c r="I23" s="2725">
        <f t="shared" si="2"/>
        <v>201513</v>
      </c>
      <c r="J23" s="2732">
        <v>1598</v>
      </c>
      <c r="K23" s="2733">
        <v>71569</v>
      </c>
      <c r="L23" s="2734">
        <v>30201</v>
      </c>
      <c r="M23" s="2732">
        <v>1195</v>
      </c>
      <c r="N23" s="2734">
        <v>1399</v>
      </c>
      <c r="O23" s="2748">
        <f t="shared" si="3"/>
        <v>105962</v>
      </c>
      <c r="P23" s="2706"/>
      <c r="Q23" s="2715"/>
      <c r="R23" s="2716"/>
      <c r="S23" s="2716"/>
      <c r="T23" s="2716"/>
      <c r="U23" s="2716"/>
      <c r="V23" s="2716"/>
      <c r="W23" s="2717"/>
      <c r="X23" s="2717"/>
      <c r="Y23" s="2717"/>
      <c r="Z23" s="2717"/>
      <c r="AA23" s="2717"/>
      <c r="AB23" s="2717"/>
      <c r="AC23" s="2711"/>
      <c r="AD23" s="2711"/>
      <c r="AE23" s="2712"/>
      <c r="AF23" s="2712"/>
      <c r="AG23" s="2712"/>
      <c r="AH23" s="2712"/>
      <c r="AI23" s="2712"/>
      <c r="AJ23" s="2712"/>
      <c r="AP23" s="2714"/>
    </row>
    <row r="24" spans="1:42" s="2713" customFormat="1" ht="14.1" customHeight="1">
      <c r="A24" s="7176"/>
      <c r="B24" s="7181" t="s">
        <v>2532</v>
      </c>
      <c r="C24" s="7182"/>
      <c r="D24" s="2732">
        <v>195263</v>
      </c>
      <c r="E24" s="2733">
        <v>3263</v>
      </c>
      <c r="F24" s="2733">
        <v>93</v>
      </c>
      <c r="G24" s="2733">
        <v>8</v>
      </c>
      <c r="H24" s="2734">
        <v>324</v>
      </c>
      <c r="I24" s="2725">
        <f t="shared" si="2"/>
        <v>198951</v>
      </c>
      <c r="J24" s="2700">
        <v>1639</v>
      </c>
      <c r="K24" s="2701">
        <v>71759</v>
      </c>
      <c r="L24" s="2704">
        <v>30194</v>
      </c>
      <c r="M24" s="2742">
        <v>1207</v>
      </c>
      <c r="N24" s="2743">
        <v>1403</v>
      </c>
      <c r="O24" s="2705">
        <f t="shared" si="3"/>
        <v>106202</v>
      </c>
      <c r="P24" s="2706"/>
      <c r="Q24" s="2715"/>
      <c r="R24" s="2716"/>
      <c r="S24" s="2716"/>
      <c r="T24" s="2716"/>
      <c r="U24" s="2716"/>
      <c r="V24" s="2716"/>
      <c r="W24" s="2717"/>
      <c r="X24" s="2717"/>
      <c r="Y24" s="2717"/>
      <c r="Z24" s="2717"/>
      <c r="AA24" s="2717"/>
      <c r="AB24" s="2717"/>
      <c r="AC24" s="2711"/>
      <c r="AD24" s="2711"/>
      <c r="AE24" s="2712"/>
      <c r="AF24" s="2712"/>
      <c r="AG24" s="2712"/>
      <c r="AH24" s="2712"/>
      <c r="AI24" s="2712"/>
      <c r="AJ24" s="2712"/>
      <c r="AP24" s="2714"/>
    </row>
    <row r="25" spans="1:42" s="2713" customFormat="1" ht="14.1" customHeight="1">
      <c r="A25" s="7176"/>
      <c r="B25" s="7181" t="s">
        <v>2533</v>
      </c>
      <c r="C25" s="7182"/>
      <c r="D25" s="2732">
        <v>188229</v>
      </c>
      <c r="E25" s="2733">
        <v>2623</v>
      </c>
      <c r="F25" s="2733">
        <v>111</v>
      </c>
      <c r="G25" s="2733">
        <v>8</v>
      </c>
      <c r="H25" s="2734">
        <v>334</v>
      </c>
      <c r="I25" s="2725">
        <f t="shared" si="2"/>
        <v>191305</v>
      </c>
      <c r="J25" s="2700">
        <v>1595</v>
      </c>
      <c r="K25" s="2701">
        <v>72154</v>
      </c>
      <c r="L25" s="2704">
        <v>30312</v>
      </c>
      <c r="M25" s="2732">
        <v>1208</v>
      </c>
      <c r="N25" s="2734">
        <v>1411</v>
      </c>
      <c r="O25" s="2705">
        <f t="shared" si="3"/>
        <v>106680</v>
      </c>
      <c r="P25" s="2706"/>
      <c r="Q25" s="2715"/>
      <c r="R25" s="2716"/>
      <c r="S25" s="2716"/>
      <c r="T25" s="2716"/>
      <c r="U25" s="2716"/>
      <c r="V25" s="2716"/>
      <c r="W25" s="2717"/>
      <c r="X25" s="2717"/>
      <c r="Y25" s="2717"/>
      <c r="Z25" s="2717"/>
      <c r="AA25" s="2717"/>
      <c r="AB25" s="2717"/>
      <c r="AC25" s="2711"/>
      <c r="AD25" s="2711"/>
      <c r="AE25" s="2712"/>
      <c r="AF25" s="2712"/>
      <c r="AG25" s="2712"/>
      <c r="AH25" s="2712"/>
      <c r="AI25" s="2712"/>
      <c r="AJ25" s="2712"/>
      <c r="AP25" s="2714"/>
    </row>
    <row r="26" spans="1:42" s="2713" customFormat="1" ht="14.1" customHeight="1">
      <c r="A26" s="7176"/>
      <c r="B26" s="7181" t="s">
        <v>2534</v>
      </c>
      <c r="C26" s="7182"/>
      <c r="D26" s="2732">
        <v>193481</v>
      </c>
      <c r="E26" s="2733">
        <v>6367</v>
      </c>
      <c r="F26" s="2733">
        <v>112</v>
      </c>
      <c r="G26" s="2733">
        <v>8</v>
      </c>
      <c r="H26" s="2734">
        <v>338</v>
      </c>
      <c r="I26" s="2725">
        <f t="shared" si="2"/>
        <v>200306</v>
      </c>
      <c r="J26" s="2700">
        <v>1603</v>
      </c>
      <c r="K26" s="2701">
        <v>72348</v>
      </c>
      <c r="L26" s="2704">
        <v>30392</v>
      </c>
      <c r="M26" s="2700">
        <v>1218</v>
      </c>
      <c r="N26" s="2704">
        <v>1417</v>
      </c>
      <c r="O26" s="2705">
        <f t="shared" si="3"/>
        <v>106978</v>
      </c>
      <c r="P26" s="2706"/>
      <c r="Q26" s="2715"/>
      <c r="R26" s="2716"/>
      <c r="S26" s="2716"/>
      <c r="T26" s="2716"/>
      <c r="U26" s="2716"/>
      <c r="V26" s="2716"/>
      <c r="W26" s="2717"/>
      <c r="X26" s="2717"/>
      <c r="Y26" s="2717"/>
      <c r="Z26" s="2717"/>
      <c r="AA26" s="2717"/>
      <c r="AB26" s="2717"/>
      <c r="AC26" s="2711"/>
      <c r="AD26" s="2711"/>
      <c r="AE26" s="2712"/>
      <c r="AF26" s="2712"/>
      <c r="AG26" s="2712"/>
      <c r="AH26" s="2712"/>
      <c r="AI26" s="2712"/>
      <c r="AJ26" s="2712"/>
      <c r="AP26" s="2714"/>
    </row>
    <row r="27" spans="1:42" s="2713" customFormat="1" ht="14.1" customHeight="1">
      <c r="A27" s="7176"/>
      <c r="B27" s="7181" t="s">
        <v>2535</v>
      </c>
      <c r="C27" s="7182"/>
      <c r="D27" s="2732">
        <v>186803</v>
      </c>
      <c r="E27" s="2733">
        <v>6723</v>
      </c>
      <c r="F27" s="2733">
        <v>104</v>
      </c>
      <c r="G27" s="2733">
        <v>8</v>
      </c>
      <c r="H27" s="2734">
        <v>358</v>
      </c>
      <c r="I27" s="2725">
        <f t="shared" si="2"/>
        <v>193996</v>
      </c>
      <c r="J27" s="2700">
        <v>1605</v>
      </c>
      <c r="K27" s="2701">
        <v>72491</v>
      </c>
      <c r="L27" s="2704">
        <v>30418</v>
      </c>
      <c r="M27" s="2700">
        <v>1220</v>
      </c>
      <c r="N27" s="2704">
        <v>1421</v>
      </c>
      <c r="O27" s="2705">
        <f t="shared" si="3"/>
        <v>107155</v>
      </c>
      <c r="P27" s="2706"/>
      <c r="Q27" s="2715"/>
      <c r="R27" s="2716"/>
      <c r="S27" s="2716"/>
      <c r="T27" s="2716"/>
      <c r="U27" s="2716"/>
      <c r="V27" s="2716"/>
      <c r="W27" s="2717"/>
      <c r="X27" s="2717"/>
      <c r="Y27" s="2717"/>
      <c r="Z27" s="2717"/>
      <c r="AA27" s="2717"/>
      <c r="AB27" s="2717"/>
      <c r="AC27" s="2711"/>
      <c r="AD27" s="2711"/>
      <c r="AE27" s="2712"/>
      <c r="AF27" s="2712"/>
      <c r="AG27" s="2712"/>
      <c r="AH27" s="2712"/>
      <c r="AI27" s="2712"/>
      <c r="AJ27" s="2712"/>
      <c r="AP27" s="2714"/>
    </row>
    <row r="28" spans="1:42" s="2713" customFormat="1" ht="14.1" customHeight="1">
      <c r="A28" s="7176"/>
      <c r="B28" s="7181" t="s">
        <v>2536</v>
      </c>
      <c r="C28" s="7182"/>
      <c r="D28" s="2732">
        <v>192737</v>
      </c>
      <c r="E28" s="2733">
        <v>6353</v>
      </c>
      <c r="F28" s="2733">
        <v>118</v>
      </c>
      <c r="G28" s="2733">
        <v>7</v>
      </c>
      <c r="H28" s="2734">
        <v>375</v>
      </c>
      <c r="I28" s="2725">
        <f t="shared" si="2"/>
        <v>199590</v>
      </c>
      <c r="J28" s="2700">
        <v>1603</v>
      </c>
      <c r="K28" s="2701">
        <v>72705</v>
      </c>
      <c r="L28" s="2704">
        <v>30526</v>
      </c>
      <c r="M28" s="2742">
        <v>1226</v>
      </c>
      <c r="N28" s="2743">
        <v>1425</v>
      </c>
      <c r="O28" s="2705">
        <f t="shared" si="3"/>
        <v>107485</v>
      </c>
      <c r="P28" s="2706"/>
      <c r="Q28" s="2715"/>
      <c r="R28" s="2716"/>
      <c r="S28" s="2716"/>
      <c r="T28" s="2716"/>
      <c r="U28" s="2716"/>
      <c r="V28" s="2716"/>
      <c r="W28" s="2717"/>
      <c r="X28" s="2717"/>
      <c r="Y28" s="2717"/>
      <c r="Z28" s="2717"/>
      <c r="AA28" s="2717"/>
      <c r="AB28" s="2717"/>
      <c r="AC28" s="2711"/>
      <c r="AD28" s="2711"/>
      <c r="AE28" s="2712"/>
      <c r="AF28" s="2712"/>
      <c r="AG28" s="2712"/>
      <c r="AH28" s="2712"/>
      <c r="AI28" s="2712"/>
      <c r="AJ28" s="2712"/>
      <c r="AP28" s="2714"/>
    </row>
    <row r="29" spans="1:42" s="2713" customFormat="1" ht="14.1" customHeight="1" thickBot="1">
      <c r="A29" s="7185"/>
      <c r="B29" s="7186" t="s">
        <v>2537</v>
      </c>
      <c r="C29" s="7187"/>
      <c r="D29" s="2735">
        <v>189674</v>
      </c>
      <c r="E29" s="2736">
        <v>6047</v>
      </c>
      <c r="F29" s="2736">
        <v>113</v>
      </c>
      <c r="G29" s="2736">
        <v>6</v>
      </c>
      <c r="H29" s="2737">
        <v>376</v>
      </c>
      <c r="I29" s="2738">
        <f t="shared" si="2"/>
        <v>196216</v>
      </c>
      <c r="J29" s="2718">
        <v>1605</v>
      </c>
      <c r="K29" s="2719">
        <v>72943</v>
      </c>
      <c r="L29" s="2722">
        <v>30700</v>
      </c>
      <c r="M29" s="2744">
        <v>1230</v>
      </c>
      <c r="N29" s="2745">
        <v>1432</v>
      </c>
      <c r="O29" s="2723">
        <f t="shared" si="3"/>
        <v>107910</v>
      </c>
      <c r="P29" s="2706"/>
      <c r="Q29" s="2715"/>
      <c r="R29" s="2716"/>
      <c r="S29" s="2716"/>
      <c r="T29" s="2716"/>
      <c r="U29" s="2716"/>
      <c r="V29" s="2716"/>
      <c r="W29" s="2717"/>
      <c r="X29" s="2717"/>
      <c r="Y29" s="2717"/>
      <c r="Z29" s="2717"/>
      <c r="AA29" s="2717"/>
      <c r="AB29" s="2717"/>
      <c r="AC29" s="2711"/>
      <c r="AD29" s="2711"/>
      <c r="AE29" s="2712"/>
      <c r="AF29" s="2712"/>
      <c r="AG29" s="2712"/>
      <c r="AH29" s="2712"/>
      <c r="AI29" s="2712"/>
      <c r="AJ29" s="2712"/>
      <c r="AP29" s="2714"/>
    </row>
    <row r="30" spans="1:42" s="2713" customFormat="1" ht="14.1" customHeight="1">
      <c r="A30" s="7175">
        <v>2013</v>
      </c>
      <c r="B30" s="7183" t="s">
        <v>2538</v>
      </c>
      <c r="C30" s="7184"/>
      <c r="D30" s="2739">
        <v>183944</v>
      </c>
      <c r="E30" s="2740">
        <v>6122</v>
      </c>
      <c r="F30" s="2740">
        <v>79</v>
      </c>
      <c r="G30" s="2740">
        <v>5</v>
      </c>
      <c r="H30" s="2741">
        <v>418</v>
      </c>
      <c r="I30" s="2724">
        <f t="shared" si="2"/>
        <v>190568</v>
      </c>
      <c r="J30" s="2686">
        <v>1606</v>
      </c>
      <c r="K30" s="2687">
        <v>73104</v>
      </c>
      <c r="L30" s="2690">
        <v>30793</v>
      </c>
      <c r="M30" s="2746">
        <v>1232</v>
      </c>
      <c r="N30" s="2747">
        <v>1433</v>
      </c>
      <c r="O30" s="2691">
        <f t="shared" si="3"/>
        <v>108168</v>
      </c>
      <c r="P30" s="2706"/>
      <c r="Q30" s="2715"/>
      <c r="R30" s="2716"/>
      <c r="S30" s="2716"/>
      <c r="T30" s="2716"/>
      <c r="U30" s="2716"/>
      <c r="V30" s="2716"/>
      <c r="W30" s="2717"/>
      <c r="X30" s="2717"/>
      <c r="Y30" s="2717"/>
      <c r="Z30" s="2717"/>
      <c r="AA30" s="2717"/>
      <c r="AB30" s="2717"/>
      <c r="AC30" s="2711"/>
      <c r="AD30" s="2711"/>
      <c r="AE30" s="2712"/>
      <c r="AF30" s="2712"/>
      <c r="AG30" s="2712"/>
      <c r="AH30" s="2712"/>
      <c r="AI30" s="2712"/>
      <c r="AJ30" s="2712"/>
      <c r="AP30" s="2714"/>
    </row>
    <row r="31" spans="1:42" s="2713" customFormat="1" ht="14.1" customHeight="1">
      <c r="A31" s="7176"/>
      <c r="B31" s="7181" t="s">
        <v>2539</v>
      </c>
      <c r="C31" s="7182"/>
      <c r="D31" s="2732">
        <v>183702</v>
      </c>
      <c r="E31" s="2733">
        <v>6209</v>
      </c>
      <c r="F31" s="2733">
        <v>87</v>
      </c>
      <c r="G31" s="2733">
        <v>4</v>
      </c>
      <c r="H31" s="2734">
        <v>439</v>
      </c>
      <c r="I31" s="2725">
        <f t="shared" si="2"/>
        <v>190441</v>
      </c>
      <c r="J31" s="2700">
        <v>1602</v>
      </c>
      <c r="K31" s="2701">
        <v>73495</v>
      </c>
      <c r="L31" s="2704">
        <v>30866</v>
      </c>
      <c r="M31" s="2742">
        <v>1231</v>
      </c>
      <c r="N31" s="2743">
        <v>1435</v>
      </c>
      <c r="O31" s="2705">
        <f t="shared" si="3"/>
        <v>108629</v>
      </c>
      <c r="P31" s="2706"/>
      <c r="Q31" s="2715"/>
      <c r="R31" s="2716"/>
      <c r="S31" s="2716"/>
      <c r="T31" s="2716"/>
      <c r="U31" s="2716"/>
      <c r="V31" s="2716"/>
      <c r="W31" s="2717"/>
      <c r="X31" s="2717"/>
      <c r="Y31" s="2717"/>
      <c r="Z31" s="2717"/>
      <c r="AA31" s="2717"/>
      <c r="AB31" s="2717"/>
      <c r="AC31" s="2711"/>
      <c r="AD31" s="2711"/>
      <c r="AE31" s="2712"/>
      <c r="AF31" s="2712"/>
      <c r="AG31" s="2712"/>
      <c r="AH31" s="2712"/>
      <c r="AI31" s="2712"/>
      <c r="AJ31" s="2712"/>
      <c r="AP31" s="2714"/>
    </row>
    <row r="32" spans="1:42" s="2713" customFormat="1" ht="14.1" customHeight="1">
      <c r="A32" s="7176"/>
      <c r="B32" s="7181" t="s">
        <v>2540</v>
      </c>
      <c r="C32" s="7182"/>
      <c r="D32" s="2732">
        <v>190431</v>
      </c>
      <c r="E32" s="2733">
        <v>6114</v>
      </c>
      <c r="F32" s="2733">
        <v>67</v>
      </c>
      <c r="G32" s="2733">
        <v>4</v>
      </c>
      <c r="H32" s="2734">
        <v>460</v>
      </c>
      <c r="I32" s="2725">
        <f t="shared" si="2"/>
        <v>197076</v>
      </c>
      <c r="J32" s="2700">
        <v>1598</v>
      </c>
      <c r="K32" s="2701">
        <v>73701</v>
      </c>
      <c r="L32" s="2704">
        <v>31045</v>
      </c>
      <c r="M32" s="2742">
        <v>1233</v>
      </c>
      <c r="N32" s="2743">
        <v>1441</v>
      </c>
      <c r="O32" s="2705">
        <f t="shared" si="3"/>
        <v>109018</v>
      </c>
      <c r="P32" s="2706"/>
      <c r="Q32" s="2715"/>
      <c r="R32" s="2716"/>
      <c r="S32" s="2716"/>
      <c r="T32" s="2716"/>
      <c r="U32" s="2716"/>
      <c r="V32" s="2716"/>
      <c r="W32" s="2717"/>
      <c r="X32" s="2717"/>
      <c r="Y32" s="2717"/>
      <c r="Z32" s="2717"/>
      <c r="AA32" s="2717"/>
      <c r="AB32" s="2717"/>
      <c r="AC32" s="2711"/>
      <c r="AD32" s="2711"/>
      <c r="AE32" s="2712"/>
      <c r="AF32" s="2712"/>
      <c r="AG32" s="2712"/>
      <c r="AH32" s="2712"/>
      <c r="AI32" s="2712"/>
      <c r="AJ32" s="2712"/>
      <c r="AP32" s="2714"/>
    </row>
    <row r="33" spans="1:42" s="2713" customFormat="1" ht="14.1" customHeight="1">
      <c r="A33" s="7176"/>
      <c r="B33" s="7181" t="s">
        <v>2541</v>
      </c>
      <c r="C33" s="7182"/>
      <c r="D33" s="2732">
        <v>196976</v>
      </c>
      <c r="E33" s="2733">
        <v>5979</v>
      </c>
      <c r="F33" s="2733">
        <v>62</v>
      </c>
      <c r="G33" s="2733">
        <v>3</v>
      </c>
      <c r="H33" s="2734">
        <v>460</v>
      </c>
      <c r="I33" s="2725">
        <f t="shared" si="2"/>
        <v>203480</v>
      </c>
      <c r="J33" s="2700">
        <v>1598</v>
      </c>
      <c r="K33" s="2701">
        <v>74037</v>
      </c>
      <c r="L33" s="2704">
        <v>31179</v>
      </c>
      <c r="M33" s="2742">
        <v>1234</v>
      </c>
      <c r="N33" s="2743">
        <v>1447</v>
      </c>
      <c r="O33" s="2705">
        <f t="shared" si="3"/>
        <v>109495</v>
      </c>
      <c r="P33" s="2706"/>
      <c r="Q33" s="2715"/>
      <c r="R33" s="2716"/>
      <c r="S33" s="2716"/>
      <c r="T33" s="2716"/>
      <c r="U33" s="2716"/>
      <c r="V33" s="2716"/>
      <c r="W33" s="2717"/>
      <c r="X33" s="2717"/>
      <c r="Y33" s="2717"/>
      <c r="Z33" s="2717"/>
      <c r="AA33" s="2717"/>
      <c r="AB33" s="2717"/>
      <c r="AC33" s="2711"/>
      <c r="AD33" s="2711"/>
      <c r="AE33" s="2712"/>
      <c r="AF33" s="2712"/>
      <c r="AG33" s="2712"/>
      <c r="AH33" s="2712"/>
      <c r="AI33" s="2712"/>
      <c r="AJ33" s="2712"/>
      <c r="AP33" s="2714"/>
    </row>
    <row r="34" spans="1:42" s="2713" customFormat="1" ht="14.1" customHeight="1">
      <c r="A34" s="7176"/>
      <c r="B34" s="7181" t="s">
        <v>2530</v>
      </c>
      <c r="C34" s="7182"/>
      <c r="D34" s="2732">
        <v>200296</v>
      </c>
      <c r="E34" s="2733">
        <v>6022</v>
      </c>
      <c r="F34" s="2733">
        <v>18</v>
      </c>
      <c r="G34" s="2733">
        <v>4</v>
      </c>
      <c r="H34" s="2734">
        <v>489</v>
      </c>
      <c r="I34" s="2725">
        <f t="shared" si="2"/>
        <v>206829</v>
      </c>
      <c r="J34" s="2700">
        <v>1591</v>
      </c>
      <c r="K34" s="2701">
        <v>74288</v>
      </c>
      <c r="L34" s="2704">
        <v>31287</v>
      </c>
      <c r="M34" s="2742">
        <v>1240</v>
      </c>
      <c r="N34" s="2743">
        <v>1460</v>
      </c>
      <c r="O34" s="2705">
        <f t="shared" si="3"/>
        <v>109866</v>
      </c>
      <c r="P34" s="2706"/>
      <c r="Q34" s="2715"/>
      <c r="R34" s="2716"/>
      <c r="S34" s="2716"/>
      <c r="T34" s="2716"/>
      <c r="U34" s="2716"/>
      <c r="V34" s="2716"/>
      <c r="W34" s="2717"/>
      <c r="X34" s="2717"/>
      <c r="Y34" s="2717"/>
      <c r="Z34" s="2717"/>
      <c r="AA34" s="2717"/>
      <c r="AB34" s="2717"/>
      <c r="AC34" s="2711"/>
      <c r="AD34" s="2711"/>
      <c r="AE34" s="2712"/>
      <c r="AF34" s="2712"/>
      <c r="AG34" s="2712"/>
      <c r="AH34" s="2712"/>
      <c r="AI34" s="2712"/>
      <c r="AJ34" s="2712"/>
      <c r="AP34" s="2714"/>
    </row>
    <row r="35" spans="1:42" s="2713" customFormat="1" ht="14.1" customHeight="1">
      <c r="A35" s="7176"/>
      <c r="B35" s="7181" t="s">
        <v>2531</v>
      </c>
      <c r="C35" s="7182"/>
      <c r="D35" s="2732">
        <v>207542</v>
      </c>
      <c r="E35" s="2733">
        <v>6012</v>
      </c>
      <c r="F35" s="2733">
        <v>15</v>
      </c>
      <c r="G35" s="2733">
        <v>4</v>
      </c>
      <c r="H35" s="2734">
        <v>499</v>
      </c>
      <c r="I35" s="2725">
        <f t="shared" si="2"/>
        <v>214072</v>
      </c>
      <c r="J35" s="2732">
        <v>1582</v>
      </c>
      <c r="K35" s="2733">
        <v>74532</v>
      </c>
      <c r="L35" s="2734">
        <v>31143</v>
      </c>
      <c r="M35" s="2732">
        <v>1245</v>
      </c>
      <c r="N35" s="2734">
        <v>1442</v>
      </c>
      <c r="O35" s="2748">
        <f t="shared" si="3"/>
        <v>109944</v>
      </c>
      <c r="P35" s="2706"/>
      <c r="Q35" s="2715"/>
      <c r="R35" s="2716"/>
      <c r="S35" s="2716"/>
      <c r="T35" s="2716"/>
      <c r="U35" s="2716"/>
      <c r="V35" s="2716"/>
      <c r="W35" s="2717"/>
      <c r="X35" s="2717"/>
      <c r="Y35" s="2717"/>
      <c r="Z35" s="2717"/>
      <c r="AA35" s="2717"/>
      <c r="AB35" s="2717"/>
      <c r="AC35" s="2711"/>
      <c r="AD35" s="2711"/>
      <c r="AE35" s="2712"/>
      <c r="AF35" s="2712"/>
      <c r="AG35" s="2712"/>
      <c r="AH35" s="2712"/>
      <c r="AI35" s="2712"/>
      <c r="AJ35" s="2712"/>
      <c r="AP35" s="2714"/>
    </row>
    <row r="36" spans="1:42" s="2713" customFormat="1" ht="14.1" customHeight="1">
      <c r="A36" s="7176"/>
      <c r="B36" s="7181" t="s">
        <v>2532</v>
      </c>
      <c r="C36" s="7182"/>
      <c r="D36" s="2732">
        <v>208311</v>
      </c>
      <c r="E36" s="2733">
        <v>3045</v>
      </c>
      <c r="F36" s="2733">
        <v>7</v>
      </c>
      <c r="G36" s="2733">
        <v>4</v>
      </c>
      <c r="H36" s="2734">
        <v>500</v>
      </c>
      <c r="I36" s="2725">
        <f t="shared" si="2"/>
        <v>211867</v>
      </c>
      <c r="J36" s="2700">
        <v>1573</v>
      </c>
      <c r="K36" s="2701">
        <v>74699</v>
      </c>
      <c r="L36" s="2704">
        <v>31235</v>
      </c>
      <c r="M36" s="2742">
        <v>1248</v>
      </c>
      <c r="N36" s="2743">
        <v>1432</v>
      </c>
      <c r="O36" s="2705">
        <f t="shared" si="3"/>
        <v>110187</v>
      </c>
      <c r="P36" s="2706"/>
      <c r="Q36" s="2715"/>
      <c r="R36" s="2716"/>
      <c r="S36" s="2716"/>
      <c r="T36" s="2716"/>
      <c r="U36" s="2716"/>
      <c r="V36" s="2716"/>
      <c r="W36" s="2717"/>
      <c r="X36" s="2717"/>
      <c r="Y36" s="2717"/>
      <c r="Z36" s="2717"/>
      <c r="AA36" s="2717"/>
      <c r="AB36" s="2717"/>
      <c r="AC36" s="2711"/>
      <c r="AD36" s="2711"/>
      <c r="AE36" s="2712"/>
      <c r="AF36" s="2712"/>
      <c r="AG36" s="2712"/>
      <c r="AH36" s="2712"/>
      <c r="AI36" s="2712"/>
      <c r="AJ36" s="2712"/>
      <c r="AP36" s="2714"/>
    </row>
    <row r="37" spans="1:42" s="2713" customFormat="1" ht="14.1" customHeight="1">
      <c r="A37" s="7176"/>
      <c r="B37" s="7181" t="s">
        <v>2533</v>
      </c>
      <c r="C37" s="7182"/>
      <c r="D37" s="2732">
        <v>207266</v>
      </c>
      <c r="E37" s="2733">
        <v>2925</v>
      </c>
      <c r="F37" s="2733">
        <v>5</v>
      </c>
      <c r="G37" s="2733">
        <v>4</v>
      </c>
      <c r="H37" s="2734">
        <v>524</v>
      </c>
      <c r="I37" s="2725">
        <f t="shared" si="2"/>
        <v>210724</v>
      </c>
      <c r="J37" s="2700">
        <v>1561</v>
      </c>
      <c r="K37" s="2701">
        <v>75008</v>
      </c>
      <c r="L37" s="2704">
        <v>31334</v>
      </c>
      <c r="M37" s="2732">
        <v>1249</v>
      </c>
      <c r="N37" s="2734">
        <v>1444</v>
      </c>
      <c r="O37" s="2705">
        <f t="shared" si="3"/>
        <v>110596</v>
      </c>
      <c r="P37" s="2706"/>
      <c r="Q37" s="2715"/>
      <c r="R37" s="2716"/>
      <c r="S37" s="2716"/>
      <c r="T37" s="2716"/>
      <c r="U37" s="2716"/>
      <c r="V37" s="2716"/>
      <c r="W37" s="2717"/>
      <c r="X37" s="2717"/>
      <c r="Y37" s="2717"/>
      <c r="Z37" s="2717"/>
      <c r="AA37" s="2717"/>
      <c r="AB37" s="2717"/>
      <c r="AC37" s="2711"/>
      <c r="AD37" s="2711"/>
      <c r="AE37" s="2712"/>
      <c r="AF37" s="2712"/>
      <c r="AG37" s="2712"/>
      <c r="AH37" s="2712"/>
      <c r="AI37" s="2712"/>
      <c r="AJ37" s="2712"/>
      <c r="AP37" s="2714"/>
    </row>
    <row r="38" spans="1:42" s="2713" customFormat="1" ht="14.1" customHeight="1">
      <c r="A38" s="7176"/>
      <c r="B38" s="7181" t="s">
        <v>2534</v>
      </c>
      <c r="C38" s="7182"/>
      <c r="D38" s="2732">
        <v>209881</v>
      </c>
      <c r="E38" s="2733">
        <v>6946</v>
      </c>
      <c r="F38" s="2733">
        <v>5</v>
      </c>
      <c r="G38" s="2733">
        <v>4</v>
      </c>
      <c r="H38" s="2734">
        <v>539</v>
      </c>
      <c r="I38" s="2725">
        <f t="shared" si="2"/>
        <v>217375</v>
      </c>
      <c r="J38" s="2700">
        <v>1557</v>
      </c>
      <c r="K38" s="2701">
        <v>75147</v>
      </c>
      <c r="L38" s="2704">
        <v>31363</v>
      </c>
      <c r="M38" s="2700">
        <v>1253</v>
      </c>
      <c r="N38" s="2704">
        <v>1442</v>
      </c>
      <c r="O38" s="2705">
        <f t="shared" si="3"/>
        <v>110762</v>
      </c>
      <c r="P38" s="2706"/>
      <c r="Q38" s="2715"/>
      <c r="R38" s="2716"/>
      <c r="S38" s="2716"/>
      <c r="T38" s="2716"/>
      <c r="U38" s="2716"/>
      <c r="V38" s="2716"/>
      <c r="W38" s="2717"/>
      <c r="X38" s="2717"/>
      <c r="Y38" s="2717"/>
      <c r="Z38" s="2717"/>
      <c r="AA38" s="2717"/>
      <c r="AB38" s="2717"/>
      <c r="AC38" s="2711"/>
      <c r="AD38" s="2711"/>
      <c r="AE38" s="2712"/>
      <c r="AF38" s="2712"/>
      <c r="AG38" s="2712"/>
      <c r="AH38" s="2712"/>
      <c r="AI38" s="2712"/>
      <c r="AJ38" s="2712"/>
      <c r="AP38" s="2714"/>
    </row>
    <row r="39" spans="1:42" s="2713" customFormat="1" ht="14.1" customHeight="1">
      <c r="A39" s="7176"/>
      <c r="B39" s="7181" t="s">
        <v>2535</v>
      </c>
      <c r="C39" s="7182"/>
      <c r="D39" s="2732">
        <v>203383</v>
      </c>
      <c r="E39" s="2733">
        <v>6990</v>
      </c>
      <c r="F39" s="2733">
        <v>5</v>
      </c>
      <c r="G39" s="2733">
        <v>4</v>
      </c>
      <c r="H39" s="2734">
        <v>536</v>
      </c>
      <c r="I39" s="2725">
        <f t="shared" si="2"/>
        <v>210918</v>
      </c>
      <c r="J39" s="2700">
        <v>1553</v>
      </c>
      <c r="K39" s="2701">
        <v>75236</v>
      </c>
      <c r="L39" s="2704">
        <v>31445</v>
      </c>
      <c r="M39" s="2700">
        <v>1251</v>
      </c>
      <c r="N39" s="2704">
        <v>1445</v>
      </c>
      <c r="O39" s="2705">
        <f t="shared" si="3"/>
        <v>110930</v>
      </c>
      <c r="P39" s="2706"/>
      <c r="Q39" s="2715"/>
      <c r="R39" s="2716"/>
      <c r="S39" s="2716"/>
      <c r="T39" s="2716"/>
      <c r="U39" s="2716"/>
      <c r="V39" s="2716"/>
      <c r="W39" s="2717"/>
      <c r="X39" s="2717"/>
      <c r="Y39" s="2717"/>
      <c r="Z39" s="2717"/>
      <c r="AA39" s="2717"/>
      <c r="AB39" s="2717"/>
      <c r="AC39" s="2711"/>
      <c r="AD39" s="2711"/>
      <c r="AE39" s="2712"/>
      <c r="AF39" s="2712"/>
      <c r="AG39" s="2712"/>
      <c r="AH39" s="2712"/>
      <c r="AI39" s="2712"/>
      <c r="AJ39" s="2712"/>
      <c r="AP39" s="2714"/>
    </row>
    <row r="40" spans="1:42" s="2713" customFormat="1" ht="14.1" customHeight="1">
      <c r="A40" s="7176"/>
      <c r="B40" s="7181" t="s">
        <v>2536</v>
      </c>
      <c r="C40" s="7182"/>
      <c r="D40" s="2732">
        <v>205914</v>
      </c>
      <c r="E40" s="2733">
        <v>6768</v>
      </c>
      <c r="F40" s="2733">
        <v>7</v>
      </c>
      <c r="G40" s="2733">
        <v>1</v>
      </c>
      <c r="H40" s="2734">
        <v>592</v>
      </c>
      <c r="I40" s="2725">
        <f>SUM(D40:H40)</f>
        <v>213282</v>
      </c>
      <c r="J40" s="2700">
        <v>1556</v>
      </c>
      <c r="K40" s="2701">
        <v>75415</v>
      </c>
      <c r="L40" s="2704">
        <v>31542</v>
      </c>
      <c r="M40" s="2742">
        <v>1255</v>
      </c>
      <c r="N40" s="2743">
        <v>1449</v>
      </c>
      <c r="O40" s="2705">
        <f>SUM(J40:N40)</f>
        <v>111217</v>
      </c>
      <c r="P40" s="2706"/>
      <c r="Q40" s="2715"/>
      <c r="R40" s="2716"/>
      <c r="S40" s="2716"/>
      <c r="T40" s="2716"/>
      <c r="U40" s="2716"/>
      <c r="V40" s="2716"/>
      <c r="W40" s="2717"/>
      <c r="X40" s="2717"/>
      <c r="Y40" s="2717"/>
      <c r="Z40" s="2717"/>
      <c r="AA40" s="2717"/>
      <c r="AB40" s="2717"/>
      <c r="AC40" s="2711"/>
      <c r="AD40" s="2711"/>
      <c r="AE40" s="2712"/>
      <c r="AF40" s="2712"/>
      <c r="AG40" s="2712"/>
      <c r="AH40" s="2712"/>
      <c r="AI40" s="2712"/>
      <c r="AJ40" s="2712"/>
      <c r="AP40" s="2714"/>
    </row>
    <row r="41" spans="1:42" s="2713" customFormat="1" ht="14.1" customHeight="1" thickBot="1">
      <c r="A41" s="7177"/>
      <c r="B41" s="7173" t="s">
        <v>2537</v>
      </c>
      <c r="C41" s="7174"/>
      <c r="D41" s="2749">
        <v>202746</v>
      </c>
      <c r="E41" s="2750">
        <v>6663</v>
      </c>
      <c r="F41" s="2750">
        <v>6</v>
      </c>
      <c r="G41" s="2750">
        <v>4</v>
      </c>
      <c r="H41" s="2751">
        <v>614</v>
      </c>
      <c r="I41" s="2752">
        <f>SUM(D41:H41)</f>
        <v>210033</v>
      </c>
      <c r="J41" s="2753">
        <v>1558</v>
      </c>
      <c r="K41" s="2754">
        <v>75724</v>
      </c>
      <c r="L41" s="2755">
        <v>31818</v>
      </c>
      <c r="M41" s="2756">
        <v>1258</v>
      </c>
      <c r="N41" s="2757">
        <v>1467</v>
      </c>
      <c r="O41" s="2758">
        <f>SUM(J41:N41)</f>
        <v>111825</v>
      </c>
      <c r="P41" s="2706"/>
      <c r="Q41" s="2715"/>
      <c r="R41" s="2716"/>
      <c r="S41" s="2716"/>
      <c r="T41" s="2716"/>
      <c r="U41" s="2716"/>
      <c r="V41" s="2716"/>
      <c r="W41" s="2717"/>
      <c r="X41" s="2717"/>
      <c r="Y41" s="2717"/>
      <c r="Z41" s="2717"/>
      <c r="AA41" s="2717"/>
      <c r="AB41" s="2717"/>
      <c r="AC41" s="2711"/>
      <c r="AD41" s="2711"/>
      <c r="AE41" s="2712"/>
      <c r="AF41" s="2712"/>
      <c r="AG41" s="2712"/>
      <c r="AH41" s="2712"/>
      <c r="AI41" s="2712"/>
      <c r="AJ41" s="2712"/>
      <c r="AP41" s="2714"/>
    </row>
    <row r="42" spans="1:42" s="2759" customFormat="1" ht="12" customHeight="1" thickTop="1">
      <c r="H42" s="2760"/>
      <c r="I42" s="2761"/>
      <c r="J42" s="2760"/>
      <c r="K42" s="2760"/>
      <c r="L42" s="2760"/>
      <c r="M42" s="2760"/>
      <c r="N42" s="2760"/>
      <c r="O42" s="2760"/>
      <c r="P42" s="2762"/>
      <c r="Q42" s="2763"/>
      <c r="R42" s="2764"/>
      <c r="S42" s="2764"/>
      <c r="T42" s="2764"/>
      <c r="U42" s="2764"/>
      <c r="V42" s="2764"/>
      <c r="W42" s="2765"/>
      <c r="X42" s="2765"/>
      <c r="Y42" s="2765"/>
      <c r="Z42" s="2765"/>
      <c r="AA42" s="2765"/>
      <c r="AB42" s="2765"/>
      <c r="AC42" s="2763"/>
      <c r="AD42" s="2763"/>
      <c r="AE42" s="2766"/>
      <c r="AF42" s="2766"/>
      <c r="AG42" s="2766"/>
      <c r="AH42" s="2766"/>
      <c r="AI42" s="2766"/>
      <c r="AJ42" s="2766"/>
      <c r="AP42" s="2767"/>
    </row>
    <row r="43" spans="1:42" s="2759" customFormat="1" ht="11.45" customHeight="1">
      <c r="A43" s="7172" t="s">
        <v>2542</v>
      </c>
      <c r="B43" s="7172"/>
      <c r="C43" s="7172"/>
      <c r="D43" s="7172"/>
      <c r="E43" s="7172"/>
      <c r="F43" s="7172"/>
      <c r="G43" s="7172"/>
      <c r="H43" s="2760"/>
      <c r="I43" s="2761"/>
      <c r="J43" s="2760"/>
      <c r="K43" s="2760"/>
      <c r="L43" s="2760"/>
      <c r="M43" s="2760"/>
      <c r="N43" s="2760"/>
      <c r="O43" s="2760"/>
      <c r="P43" s="2762"/>
      <c r="Q43" s="2763"/>
      <c r="R43" s="2764"/>
      <c r="S43" s="2764"/>
      <c r="T43" s="2764"/>
      <c r="U43" s="2764"/>
      <c r="V43" s="2764"/>
      <c r="W43" s="2765"/>
      <c r="X43" s="2765"/>
      <c r="Y43" s="2765"/>
      <c r="Z43" s="2765"/>
      <c r="AA43" s="2765"/>
      <c r="AB43" s="2765"/>
      <c r="AC43" s="2763"/>
      <c r="AD43" s="2763"/>
      <c r="AE43" s="2766"/>
      <c r="AF43" s="2766"/>
      <c r="AG43" s="2766"/>
      <c r="AH43" s="2766"/>
      <c r="AI43" s="2766"/>
      <c r="AJ43" s="2766"/>
      <c r="AP43" s="2767"/>
    </row>
    <row r="44" spans="1:42" s="2759" customFormat="1" ht="11.45" customHeight="1">
      <c r="A44" s="7172" t="s">
        <v>2543</v>
      </c>
      <c r="B44" s="7172"/>
      <c r="C44" s="7172"/>
      <c r="D44" s="7172"/>
      <c r="E44" s="2760"/>
      <c r="F44" s="2760"/>
      <c r="G44" s="2760"/>
      <c r="H44" s="2760"/>
      <c r="I44" s="2761"/>
      <c r="J44" s="2760"/>
      <c r="K44" s="2760"/>
      <c r="L44" s="2760"/>
      <c r="M44" s="2760"/>
      <c r="N44" s="2760"/>
      <c r="O44" s="2760"/>
      <c r="P44" s="2762"/>
      <c r="Q44" s="2763"/>
      <c r="R44" s="2764"/>
      <c r="S44" s="2764"/>
      <c r="T44" s="2764"/>
      <c r="U44" s="2764"/>
      <c r="V44" s="2764"/>
      <c r="W44" s="2765"/>
      <c r="X44" s="2765"/>
      <c r="Y44" s="2765"/>
      <c r="Z44" s="2765"/>
      <c r="AA44" s="2765"/>
      <c r="AB44" s="2765"/>
      <c r="AC44" s="2763"/>
      <c r="AD44" s="2763"/>
      <c r="AE44" s="2766"/>
      <c r="AF44" s="2766"/>
      <c r="AG44" s="2766"/>
      <c r="AH44" s="2766"/>
      <c r="AI44" s="2766"/>
      <c r="AJ44" s="2766"/>
      <c r="AP44" s="2767"/>
    </row>
    <row r="45" spans="1:42" s="2759" customFormat="1" ht="11.45" customHeight="1">
      <c r="A45" s="7172" t="s">
        <v>2544</v>
      </c>
      <c r="B45" s="7172"/>
      <c r="C45" s="7172"/>
      <c r="D45" s="7172"/>
      <c r="E45" s="7172"/>
      <c r="F45" s="7172"/>
      <c r="G45" s="7172"/>
      <c r="H45" s="7172"/>
      <c r="I45" s="7172"/>
      <c r="J45" s="7172"/>
      <c r="K45" s="7172"/>
      <c r="L45" s="7172"/>
      <c r="M45" s="7172"/>
      <c r="N45" s="7172"/>
      <c r="O45" s="7172"/>
      <c r="P45" s="2762"/>
      <c r="Q45" s="2763"/>
      <c r="R45" s="2764"/>
      <c r="S45" s="2764"/>
      <c r="T45" s="2764"/>
      <c r="U45" s="2764"/>
      <c r="V45" s="2764"/>
      <c r="W45" s="2765"/>
      <c r="X45" s="2765"/>
      <c r="Y45" s="2765"/>
      <c r="Z45" s="2765"/>
      <c r="AA45" s="2765"/>
      <c r="AB45" s="2765"/>
      <c r="AC45" s="2763"/>
      <c r="AD45" s="2763"/>
      <c r="AE45" s="2766"/>
      <c r="AF45" s="2766"/>
      <c r="AG45" s="2766"/>
      <c r="AH45" s="2766"/>
      <c r="AI45" s="2766"/>
      <c r="AJ45" s="2766"/>
      <c r="AP45" s="2767"/>
    </row>
    <row r="46" spans="1:42" s="2271" customFormat="1" ht="11.45" customHeight="1">
      <c r="A46" s="7178" t="s">
        <v>2545</v>
      </c>
      <c r="B46" s="7178"/>
      <c r="C46" s="7178"/>
      <c r="D46" s="7178"/>
      <c r="E46" s="7178"/>
      <c r="F46" s="2768"/>
      <c r="G46" s="2768"/>
      <c r="H46" s="2768"/>
      <c r="I46" s="2768"/>
      <c r="J46" s="2768"/>
      <c r="K46" s="2768"/>
      <c r="L46" s="2768"/>
      <c r="M46" s="2768"/>
      <c r="N46" s="2768"/>
      <c r="O46" s="2768"/>
    </row>
    <row r="47" spans="1:42" s="2271" customFormat="1" ht="11.45" customHeight="1">
      <c r="A47" s="7051" t="s">
        <v>2546</v>
      </c>
      <c r="B47" s="7179"/>
      <c r="C47" s="7179"/>
      <c r="D47" s="7179"/>
      <c r="E47" s="2769"/>
      <c r="F47" s="2769"/>
      <c r="G47" s="2769"/>
      <c r="H47" s="2769"/>
      <c r="I47" s="2769"/>
      <c r="J47" s="2769"/>
      <c r="K47" s="2769"/>
      <c r="L47" s="2769"/>
    </row>
    <row r="48" spans="1:42" s="2271" customFormat="1" ht="11.45" customHeight="1">
      <c r="A48" s="7051" t="s">
        <v>2547</v>
      </c>
      <c r="B48" s="7051"/>
      <c r="C48" s="7051"/>
      <c r="D48" s="7051"/>
      <c r="E48" s="7051"/>
      <c r="F48" s="7051"/>
      <c r="G48" s="2770"/>
      <c r="H48" s="2770"/>
      <c r="I48" s="2770"/>
      <c r="J48" s="2770"/>
      <c r="K48" s="2770"/>
      <c r="L48" s="2770"/>
    </row>
    <row r="49" spans="1:12" s="2271" customFormat="1" ht="11.45" customHeight="1">
      <c r="A49" s="7180" t="s">
        <v>2548</v>
      </c>
      <c r="B49" s="7180"/>
      <c r="C49" s="7180"/>
      <c r="D49" s="7180"/>
      <c r="E49" s="7180"/>
      <c r="F49" s="2771"/>
      <c r="G49" s="2771"/>
      <c r="H49" s="2771"/>
      <c r="I49" s="2771"/>
      <c r="J49" s="2771"/>
      <c r="K49" s="2771"/>
      <c r="L49" s="2771"/>
    </row>
    <row r="50" spans="1:12" s="2271" customFormat="1" ht="12.75">
      <c r="C50" s="2772"/>
      <c r="D50" s="2773"/>
      <c r="I50" s="2774"/>
    </row>
    <row r="51" spans="1:12" s="2271" customFormat="1" ht="12.75">
      <c r="C51" s="2772"/>
      <c r="D51" s="2773"/>
      <c r="I51" s="2774"/>
    </row>
    <row r="52" spans="1:12" s="2271" customFormat="1" ht="12.75">
      <c r="C52" s="2772"/>
      <c r="D52" s="2773"/>
      <c r="I52" s="2774"/>
    </row>
    <row r="53" spans="1:12" s="2271" customFormat="1" ht="12.75">
      <c r="C53" s="2772"/>
      <c r="D53" s="2773"/>
      <c r="I53" s="2774"/>
    </row>
    <row r="54" spans="1:12" s="2271" customFormat="1" ht="12.75">
      <c r="C54" s="2772"/>
      <c r="D54" s="2773"/>
      <c r="I54" s="2774"/>
    </row>
    <row r="55" spans="1:12" s="2271" customFormat="1" ht="21" customHeight="1">
      <c r="C55" s="2772"/>
      <c r="D55" s="7171" t="s">
        <v>3</v>
      </c>
      <c r="E55" s="7171"/>
      <c r="G55" s="7171"/>
      <c r="H55" s="7171"/>
      <c r="I55" s="2775"/>
    </row>
    <row r="56" spans="1:12" s="2271" customFormat="1" ht="12.75">
      <c r="C56" s="2772"/>
      <c r="D56" s="2773"/>
      <c r="I56" s="2774"/>
    </row>
  </sheetData>
  <mergeCells count="59">
    <mergeCell ref="R5:U5"/>
    <mergeCell ref="X5:AC5"/>
    <mergeCell ref="A2:O2"/>
    <mergeCell ref="A3:O3"/>
    <mergeCell ref="A4:A5"/>
    <mergeCell ref="B4:C5"/>
    <mergeCell ref="D4:H4"/>
    <mergeCell ref="I4:I5"/>
    <mergeCell ref="J4:L4"/>
    <mergeCell ref="M4:N4"/>
    <mergeCell ref="O4:O5"/>
    <mergeCell ref="B25:C25"/>
    <mergeCell ref="B26:C26"/>
    <mergeCell ref="B27:C27"/>
    <mergeCell ref="A6:A17"/>
    <mergeCell ref="B6:C6"/>
    <mergeCell ref="B7:C7"/>
    <mergeCell ref="B8:C8"/>
    <mergeCell ref="B9:C9"/>
    <mergeCell ref="B10:C10"/>
    <mergeCell ref="B11:C11"/>
    <mergeCell ref="B12:C12"/>
    <mergeCell ref="B13:C13"/>
    <mergeCell ref="B14:C14"/>
    <mergeCell ref="B15:C15"/>
    <mergeCell ref="B16:C16"/>
    <mergeCell ref="B17:C17"/>
    <mergeCell ref="B18:C18"/>
    <mergeCell ref="B29:C29"/>
    <mergeCell ref="A30:A41"/>
    <mergeCell ref="B30:C30"/>
    <mergeCell ref="B31:C31"/>
    <mergeCell ref="B32:C32"/>
    <mergeCell ref="B33:C33"/>
    <mergeCell ref="B34:C34"/>
    <mergeCell ref="B35:C35"/>
    <mergeCell ref="B36:C36"/>
    <mergeCell ref="B37:C37"/>
    <mergeCell ref="A18:A29"/>
    <mergeCell ref="B28:C28"/>
    <mergeCell ref="B19:C19"/>
    <mergeCell ref="B20:C20"/>
    <mergeCell ref="B21:C21"/>
    <mergeCell ref="B22:C22"/>
    <mergeCell ref="D55:E55"/>
    <mergeCell ref="G55:H55"/>
    <mergeCell ref="B38:C38"/>
    <mergeCell ref="B39:C39"/>
    <mergeCell ref="B40:C40"/>
    <mergeCell ref="B41:C41"/>
    <mergeCell ref="A43:G43"/>
    <mergeCell ref="A44:D44"/>
    <mergeCell ref="A45:O45"/>
    <mergeCell ref="A46:E46"/>
    <mergeCell ref="A47:D47"/>
    <mergeCell ref="A48:F48"/>
    <mergeCell ref="A49:E49"/>
    <mergeCell ref="B23:C23"/>
    <mergeCell ref="B24:C24"/>
  </mergeCells>
  <hyperlinks>
    <hyperlink ref="A1" r:id="rId1"/>
  </hyperlinks>
  <pageMargins left="0.70866141732283472" right="0.70866141732283472" top="0.74803149606299213" bottom="0.74803149606299213" header="0.31496062992125984" footer="0.31496062992125984"/>
  <pageSetup paperSize="9" scale="68" fitToHeight="0" orientation="landscape" r:id="rId2"/>
  <headerFooter alignWithMargins="0">
    <oddFooter>&amp;R162</oddFooter>
  </headerFooter>
  <drawing r:id="rId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58">
    <pageSetUpPr fitToPage="1"/>
  </sheetPr>
  <dimension ref="A1:G86"/>
  <sheetViews>
    <sheetView view="pageBreakPreview" zoomScale="60" zoomScaleNormal="100" workbookViewId="0">
      <selection activeCell="A2" sqref="A2:G73"/>
    </sheetView>
  </sheetViews>
  <sheetFormatPr defaultRowHeight="12.75"/>
  <cols>
    <col min="1" max="1" width="15.85546875" style="2271" customWidth="1"/>
    <col min="2" max="7" width="40.7109375" style="2271" customWidth="1"/>
    <col min="8" max="252" width="9.140625" style="2271"/>
    <col min="253" max="253" width="5.85546875" style="2271" customWidth="1"/>
    <col min="254" max="254" width="17.28515625" style="2271" customWidth="1"/>
    <col min="255" max="255" width="15" style="2271" customWidth="1"/>
    <col min="256" max="256" width="14" style="2271" customWidth="1"/>
    <col min="257" max="257" width="14.85546875" style="2271" customWidth="1"/>
    <col min="258" max="258" width="13.5703125" style="2271" customWidth="1"/>
    <col min="259" max="259" width="14.85546875" style="2271" customWidth="1"/>
    <col min="260" max="508" width="9.140625" style="2271"/>
    <col min="509" max="509" width="5.85546875" style="2271" customWidth="1"/>
    <col min="510" max="510" width="17.28515625" style="2271" customWidth="1"/>
    <col min="511" max="511" width="15" style="2271" customWidth="1"/>
    <col min="512" max="512" width="14" style="2271" customWidth="1"/>
    <col min="513" max="513" width="14.85546875" style="2271" customWidth="1"/>
    <col min="514" max="514" width="13.5703125" style="2271" customWidth="1"/>
    <col min="515" max="515" width="14.85546875" style="2271" customWidth="1"/>
    <col min="516" max="764" width="9.140625" style="2271"/>
    <col min="765" max="765" width="5.85546875" style="2271" customWidth="1"/>
    <col min="766" max="766" width="17.28515625" style="2271" customWidth="1"/>
    <col min="767" max="767" width="15" style="2271" customWidth="1"/>
    <col min="768" max="768" width="14" style="2271" customWidth="1"/>
    <col min="769" max="769" width="14.85546875" style="2271" customWidth="1"/>
    <col min="770" max="770" width="13.5703125" style="2271" customWidth="1"/>
    <col min="771" max="771" width="14.85546875" style="2271" customWidth="1"/>
    <col min="772" max="1020" width="9.140625" style="2271"/>
    <col min="1021" max="1021" width="5.85546875" style="2271" customWidth="1"/>
    <col min="1022" max="1022" width="17.28515625" style="2271" customWidth="1"/>
    <col min="1023" max="1023" width="15" style="2271" customWidth="1"/>
    <col min="1024" max="1024" width="14" style="2271" customWidth="1"/>
    <col min="1025" max="1025" width="14.85546875" style="2271" customWidth="1"/>
    <col min="1026" max="1026" width="13.5703125" style="2271" customWidth="1"/>
    <col min="1027" max="1027" width="14.85546875" style="2271" customWidth="1"/>
    <col min="1028" max="1276" width="9.140625" style="2271"/>
    <col min="1277" max="1277" width="5.85546875" style="2271" customWidth="1"/>
    <col min="1278" max="1278" width="17.28515625" style="2271" customWidth="1"/>
    <col min="1279" max="1279" width="15" style="2271" customWidth="1"/>
    <col min="1280" max="1280" width="14" style="2271" customWidth="1"/>
    <col min="1281" max="1281" width="14.85546875" style="2271" customWidth="1"/>
    <col min="1282" max="1282" width="13.5703125" style="2271" customWidth="1"/>
    <col min="1283" max="1283" width="14.85546875" style="2271" customWidth="1"/>
    <col min="1284" max="1532" width="9.140625" style="2271"/>
    <col min="1533" max="1533" width="5.85546875" style="2271" customWidth="1"/>
    <col min="1534" max="1534" width="17.28515625" style="2271" customWidth="1"/>
    <col min="1535" max="1535" width="15" style="2271" customWidth="1"/>
    <col min="1536" max="1536" width="14" style="2271" customWidth="1"/>
    <col min="1537" max="1537" width="14.85546875" style="2271" customWidth="1"/>
    <col min="1538" max="1538" width="13.5703125" style="2271" customWidth="1"/>
    <col min="1539" max="1539" width="14.85546875" style="2271" customWidth="1"/>
    <col min="1540" max="1788" width="9.140625" style="2271"/>
    <col min="1789" max="1789" width="5.85546875" style="2271" customWidth="1"/>
    <col min="1790" max="1790" width="17.28515625" style="2271" customWidth="1"/>
    <col min="1791" max="1791" width="15" style="2271" customWidth="1"/>
    <col min="1792" max="1792" width="14" style="2271" customWidth="1"/>
    <col min="1793" max="1793" width="14.85546875" style="2271" customWidth="1"/>
    <col min="1794" max="1794" width="13.5703125" style="2271" customWidth="1"/>
    <col min="1795" max="1795" width="14.85546875" style="2271" customWidth="1"/>
    <col min="1796" max="2044" width="9.140625" style="2271"/>
    <col min="2045" max="2045" width="5.85546875" style="2271" customWidth="1"/>
    <col min="2046" max="2046" width="17.28515625" style="2271" customWidth="1"/>
    <col min="2047" max="2047" width="15" style="2271" customWidth="1"/>
    <col min="2048" max="2048" width="14" style="2271" customWidth="1"/>
    <col min="2049" max="2049" width="14.85546875" style="2271" customWidth="1"/>
    <col min="2050" max="2050" width="13.5703125" style="2271" customWidth="1"/>
    <col min="2051" max="2051" width="14.85546875" style="2271" customWidth="1"/>
    <col min="2052" max="2300" width="9.140625" style="2271"/>
    <col min="2301" max="2301" width="5.85546875" style="2271" customWidth="1"/>
    <col min="2302" max="2302" width="17.28515625" style="2271" customWidth="1"/>
    <col min="2303" max="2303" width="15" style="2271" customWidth="1"/>
    <col min="2304" max="2304" width="14" style="2271" customWidth="1"/>
    <col min="2305" max="2305" width="14.85546875" style="2271" customWidth="1"/>
    <col min="2306" max="2306" width="13.5703125" style="2271" customWidth="1"/>
    <col min="2307" max="2307" width="14.85546875" style="2271" customWidth="1"/>
    <col min="2308" max="2556" width="9.140625" style="2271"/>
    <col min="2557" max="2557" width="5.85546875" style="2271" customWidth="1"/>
    <col min="2558" max="2558" width="17.28515625" style="2271" customWidth="1"/>
    <col min="2559" max="2559" width="15" style="2271" customWidth="1"/>
    <col min="2560" max="2560" width="14" style="2271" customWidth="1"/>
    <col min="2561" max="2561" width="14.85546875" style="2271" customWidth="1"/>
    <col min="2562" max="2562" width="13.5703125" style="2271" customWidth="1"/>
    <col min="2563" max="2563" width="14.85546875" style="2271" customWidth="1"/>
    <col min="2564" max="2812" width="9.140625" style="2271"/>
    <col min="2813" max="2813" width="5.85546875" style="2271" customWidth="1"/>
    <col min="2814" max="2814" width="17.28515625" style="2271" customWidth="1"/>
    <col min="2815" max="2815" width="15" style="2271" customWidth="1"/>
    <col min="2816" max="2816" width="14" style="2271" customWidth="1"/>
    <col min="2817" max="2817" width="14.85546875" style="2271" customWidth="1"/>
    <col min="2818" max="2818" width="13.5703125" style="2271" customWidth="1"/>
    <col min="2819" max="2819" width="14.85546875" style="2271" customWidth="1"/>
    <col min="2820" max="3068" width="9.140625" style="2271"/>
    <col min="3069" max="3069" width="5.85546875" style="2271" customWidth="1"/>
    <col min="3070" max="3070" width="17.28515625" style="2271" customWidth="1"/>
    <col min="3071" max="3071" width="15" style="2271" customWidth="1"/>
    <col min="3072" max="3072" width="14" style="2271" customWidth="1"/>
    <col min="3073" max="3073" width="14.85546875" style="2271" customWidth="1"/>
    <col min="3074" max="3074" width="13.5703125" style="2271" customWidth="1"/>
    <col min="3075" max="3075" width="14.85546875" style="2271" customWidth="1"/>
    <col min="3076" max="3324" width="9.140625" style="2271"/>
    <col min="3325" max="3325" width="5.85546875" style="2271" customWidth="1"/>
    <col min="3326" max="3326" width="17.28515625" style="2271" customWidth="1"/>
    <col min="3327" max="3327" width="15" style="2271" customWidth="1"/>
    <col min="3328" max="3328" width="14" style="2271" customWidth="1"/>
    <col min="3329" max="3329" width="14.85546875" style="2271" customWidth="1"/>
    <col min="3330" max="3330" width="13.5703125" style="2271" customWidth="1"/>
    <col min="3331" max="3331" width="14.85546875" style="2271" customWidth="1"/>
    <col min="3332" max="3580" width="9.140625" style="2271"/>
    <col min="3581" max="3581" width="5.85546875" style="2271" customWidth="1"/>
    <col min="3582" max="3582" width="17.28515625" style="2271" customWidth="1"/>
    <col min="3583" max="3583" width="15" style="2271" customWidth="1"/>
    <col min="3584" max="3584" width="14" style="2271" customWidth="1"/>
    <col min="3585" max="3585" width="14.85546875" style="2271" customWidth="1"/>
    <col min="3586" max="3586" width="13.5703125" style="2271" customWidth="1"/>
    <col min="3587" max="3587" width="14.85546875" style="2271" customWidth="1"/>
    <col min="3588" max="3836" width="9.140625" style="2271"/>
    <col min="3837" max="3837" width="5.85546875" style="2271" customWidth="1"/>
    <col min="3838" max="3838" width="17.28515625" style="2271" customWidth="1"/>
    <col min="3839" max="3839" width="15" style="2271" customWidth="1"/>
    <col min="3840" max="3840" width="14" style="2271" customWidth="1"/>
    <col min="3841" max="3841" width="14.85546875" style="2271" customWidth="1"/>
    <col min="3842" max="3842" width="13.5703125" style="2271" customWidth="1"/>
    <col min="3843" max="3843" width="14.85546875" style="2271" customWidth="1"/>
    <col min="3844" max="4092" width="9.140625" style="2271"/>
    <col min="4093" max="4093" width="5.85546875" style="2271" customWidth="1"/>
    <col min="4094" max="4094" width="17.28515625" style="2271" customWidth="1"/>
    <col min="4095" max="4095" width="15" style="2271" customWidth="1"/>
    <col min="4096" max="4096" width="14" style="2271" customWidth="1"/>
    <col min="4097" max="4097" width="14.85546875" style="2271" customWidth="1"/>
    <col min="4098" max="4098" width="13.5703125" style="2271" customWidth="1"/>
    <col min="4099" max="4099" width="14.85546875" style="2271" customWidth="1"/>
    <col min="4100" max="4348" width="9.140625" style="2271"/>
    <col min="4349" max="4349" width="5.85546875" style="2271" customWidth="1"/>
    <col min="4350" max="4350" width="17.28515625" style="2271" customWidth="1"/>
    <col min="4351" max="4351" width="15" style="2271" customWidth="1"/>
    <col min="4352" max="4352" width="14" style="2271" customWidth="1"/>
    <col min="4353" max="4353" width="14.85546875" style="2271" customWidth="1"/>
    <col min="4354" max="4354" width="13.5703125" style="2271" customWidth="1"/>
    <col min="4355" max="4355" width="14.85546875" style="2271" customWidth="1"/>
    <col min="4356" max="4604" width="9.140625" style="2271"/>
    <col min="4605" max="4605" width="5.85546875" style="2271" customWidth="1"/>
    <col min="4606" max="4606" width="17.28515625" style="2271" customWidth="1"/>
    <col min="4607" max="4607" width="15" style="2271" customWidth="1"/>
    <col min="4608" max="4608" width="14" style="2271" customWidth="1"/>
    <col min="4609" max="4609" width="14.85546875" style="2271" customWidth="1"/>
    <col min="4610" max="4610" width="13.5703125" style="2271" customWidth="1"/>
    <col min="4611" max="4611" width="14.85546875" style="2271" customWidth="1"/>
    <col min="4612" max="4860" width="9.140625" style="2271"/>
    <col min="4861" max="4861" width="5.85546875" style="2271" customWidth="1"/>
    <col min="4862" max="4862" width="17.28515625" style="2271" customWidth="1"/>
    <col min="4863" max="4863" width="15" style="2271" customWidth="1"/>
    <col min="4864" max="4864" width="14" style="2271" customWidth="1"/>
    <col min="4865" max="4865" width="14.85546875" style="2271" customWidth="1"/>
    <col min="4866" max="4866" width="13.5703125" style="2271" customWidth="1"/>
    <col min="4867" max="4867" width="14.85546875" style="2271" customWidth="1"/>
    <col min="4868" max="5116" width="9.140625" style="2271"/>
    <col min="5117" max="5117" width="5.85546875" style="2271" customWidth="1"/>
    <col min="5118" max="5118" width="17.28515625" style="2271" customWidth="1"/>
    <col min="5119" max="5119" width="15" style="2271" customWidth="1"/>
    <col min="5120" max="5120" width="14" style="2271" customWidth="1"/>
    <col min="5121" max="5121" width="14.85546875" style="2271" customWidth="1"/>
    <col min="5122" max="5122" width="13.5703125" style="2271" customWidth="1"/>
    <col min="5123" max="5123" width="14.85546875" style="2271" customWidth="1"/>
    <col min="5124" max="5372" width="9.140625" style="2271"/>
    <col min="5373" max="5373" width="5.85546875" style="2271" customWidth="1"/>
    <col min="5374" max="5374" width="17.28515625" style="2271" customWidth="1"/>
    <col min="5375" max="5375" width="15" style="2271" customWidth="1"/>
    <col min="5376" max="5376" width="14" style="2271" customWidth="1"/>
    <col min="5377" max="5377" width="14.85546875" style="2271" customWidth="1"/>
    <col min="5378" max="5378" width="13.5703125" style="2271" customWidth="1"/>
    <col min="5379" max="5379" width="14.85546875" style="2271" customWidth="1"/>
    <col min="5380" max="5628" width="9.140625" style="2271"/>
    <col min="5629" max="5629" width="5.85546875" style="2271" customWidth="1"/>
    <col min="5630" max="5630" width="17.28515625" style="2271" customWidth="1"/>
    <col min="5631" max="5631" width="15" style="2271" customWidth="1"/>
    <col min="5632" max="5632" width="14" style="2271" customWidth="1"/>
    <col min="5633" max="5633" width="14.85546875" style="2271" customWidth="1"/>
    <col min="5634" max="5634" width="13.5703125" style="2271" customWidth="1"/>
    <col min="5635" max="5635" width="14.85546875" style="2271" customWidth="1"/>
    <col min="5636" max="5884" width="9.140625" style="2271"/>
    <col min="5885" max="5885" width="5.85546875" style="2271" customWidth="1"/>
    <col min="5886" max="5886" width="17.28515625" style="2271" customWidth="1"/>
    <col min="5887" max="5887" width="15" style="2271" customWidth="1"/>
    <col min="5888" max="5888" width="14" style="2271" customWidth="1"/>
    <col min="5889" max="5889" width="14.85546875" style="2271" customWidth="1"/>
    <col min="5890" max="5890" width="13.5703125" style="2271" customWidth="1"/>
    <col min="5891" max="5891" width="14.85546875" style="2271" customWidth="1"/>
    <col min="5892" max="6140" width="9.140625" style="2271"/>
    <col min="6141" max="6141" width="5.85546875" style="2271" customWidth="1"/>
    <col min="6142" max="6142" width="17.28515625" style="2271" customWidth="1"/>
    <col min="6143" max="6143" width="15" style="2271" customWidth="1"/>
    <col min="6144" max="6144" width="14" style="2271" customWidth="1"/>
    <col min="6145" max="6145" width="14.85546875" style="2271" customWidth="1"/>
    <col min="6146" max="6146" width="13.5703125" style="2271" customWidth="1"/>
    <col min="6147" max="6147" width="14.85546875" style="2271" customWidth="1"/>
    <col min="6148" max="6396" width="9.140625" style="2271"/>
    <col min="6397" max="6397" width="5.85546875" style="2271" customWidth="1"/>
    <col min="6398" max="6398" width="17.28515625" style="2271" customWidth="1"/>
    <col min="6399" max="6399" width="15" style="2271" customWidth="1"/>
    <col min="6400" max="6400" width="14" style="2271" customWidth="1"/>
    <col min="6401" max="6401" width="14.85546875" style="2271" customWidth="1"/>
    <col min="6402" max="6402" width="13.5703125" style="2271" customWidth="1"/>
    <col min="6403" max="6403" width="14.85546875" style="2271" customWidth="1"/>
    <col min="6404" max="6652" width="9.140625" style="2271"/>
    <col min="6653" max="6653" width="5.85546875" style="2271" customWidth="1"/>
    <col min="6654" max="6654" width="17.28515625" style="2271" customWidth="1"/>
    <col min="6655" max="6655" width="15" style="2271" customWidth="1"/>
    <col min="6656" max="6656" width="14" style="2271" customWidth="1"/>
    <col min="6657" max="6657" width="14.85546875" style="2271" customWidth="1"/>
    <col min="6658" max="6658" width="13.5703125" style="2271" customWidth="1"/>
    <col min="6659" max="6659" width="14.85546875" style="2271" customWidth="1"/>
    <col min="6660" max="6908" width="9.140625" style="2271"/>
    <col min="6909" max="6909" width="5.85546875" style="2271" customWidth="1"/>
    <col min="6910" max="6910" width="17.28515625" style="2271" customWidth="1"/>
    <col min="6911" max="6911" width="15" style="2271" customWidth="1"/>
    <col min="6912" max="6912" width="14" style="2271" customWidth="1"/>
    <col min="6913" max="6913" width="14.85546875" style="2271" customWidth="1"/>
    <col min="6914" max="6914" width="13.5703125" style="2271" customWidth="1"/>
    <col min="6915" max="6915" width="14.85546875" style="2271" customWidth="1"/>
    <col min="6916" max="7164" width="9.140625" style="2271"/>
    <col min="7165" max="7165" width="5.85546875" style="2271" customWidth="1"/>
    <col min="7166" max="7166" width="17.28515625" style="2271" customWidth="1"/>
    <col min="7167" max="7167" width="15" style="2271" customWidth="1"/>
    <col min="7168" max="7168" width="14" style="2271" customWidth="1"/>
    <col min="7169" max="7169" width="14.85546875" style="2271" customWidth="1"/>
    <col min="7170" max="7170" width="13.5703125" style="2271" customWidth="1"/>
    <col min="7171" max="7171" width="14.85546875" style="2271" customWidth="1"/>
    <col min="7172" max="7420" width="9.140625" style="2271"/>
    <col min="7421" max="7421" width="5.85546875" style="2271" customWidth="1"/>
    <col min="7422" max="7422" width="17.28515625" style="2271" customWidth="1"/>
    <col min="7423" max="7423" width="15" style="2271" customWidth="1"/>
    <col min="7424" max="7424" width="14" style="2271" customWidth="1"/>
    <col min="7425" max="7425" width="14.85546875" style="2271" customWidth="1"/>
    <col min="7426" max="7426" width="13.5703125" style="2271" customWidth="1"/>
    <col min="7427" max="7427" width="14.85546875" style="2271" customWidth="1"/>
    <col min="7428" max="7676" width="9.140625" style="2271"/>
    <col min="7677" max="7677" width="5.85546875" style="2271" customWidth="1"/>
    <col min="7678" max="7678" width="17.28515625" style="2271" customWidth="1"/>
    <col min="7679" max="7679" width="15" style="2271" customWidth="1"/>
    <col min="7680" max="7680" width="14" style="2271" customWidth="1"/>
    <col min="7681" max="7681" width="14.85546875" style="2271" customWidth="1"/>
    <col min="7682" max="7682" width="13.5703125" style="2271" customWidth="1"/>
    <col min="7683" max="7683" width="14.85546875" style="2271" customWidth="1"/>
    <col min="7684" max="7932" width="9.140625" style="2271"/>
    <col min="7933" max="7933" width="5.85546875" style="2271" customWidth="1"/>
    <col min="7934" max="7934" width="17.28515625" style="2271" customWidth="1"/>
    <col min="7935" max="7935" width="15" style="2271" customWidth="1"/>
    <col min="7936" max="7936" width="14" style="2271" customWidth="1"/>
    <col min="7937" max="7937" width="14.85546875" style="2271" customWidth="1"/>
    <col min="7938" max="7938" width="13.5703125" style="2271" customWidth="1"/>
    <col min="7939" max="7939" width="14.85546875" style="2271" customWidth="1"/>
    <col min="7940" max="8188" width="9.140625" style="2271"/>
    <col min="8189" max="8189" width="5.85546875" style="2271" customWidth="1"/>
    <col min="8190" max="8190" width="17.28515625" style="2271" customWidth="1"/>
    <col min="8191" max="8191" width="15" style="2271" customWidth="1"/>
    <col min="8192" max="8192" width="14" style="2271" customWidth="1"/>
    <col min="8193" max="8193" width="14.85546875" style="2271" customWidth="1"/>
    <col min="8194" max="8194" width="13.5703125" style="2271" customWidth="1"/>
    <col min="8195" max="8195" width="14.85546875" style="2271" customWidth="1"/>
    <col min="8196" max="8444" width="9.140625" style="2271"/>
    <col min="8445" max="8445" width="5.85546875" style="2271" customWidth="1"/>
    <col min="8446" max="8446" width="17.28515625" style="2271" customWidth="1"/>
    <col min="8447" max="8447" width="15" style="2271" customWidth="1"/>
    <col min="8448" max="8448" width="14" style="2271" customWidth="1"/>
    <col min="8449" max="8449" width="14.85546875" style="2271" customWidth="1"/>
    <col min="8450" max="8450" width="13.5703125" style="2271" customWidth="1"/>
    <col min="8451" max="8451" width="14.85546875" style="2271" customWidth="1"/>
    <col min="8452" max="8700" width="9.140625" style="2271"/>
    <col min="8701" max="8701" width="5.85546875" style="2271" customWidth="1"/>
    <col min="8702" max="8702" width="17.28515625" style="2271" customWidth="1"/>
    <col min="8703" max="8703" width="15" style="2271" customWidth="1"/>
    <col min="8704" max="8704" width="14" style="2271" customWidth="1"/>
    <col min="8705" max="8705" width="14.85546875" style="2271" customWidth="1"/>
    <col min="8706" max="8706" width="13.5703125" style="2271" customWidth="1"/>
    <col min="8707" max="8707" width="14.85546875" style="2271" customWidth="1"/>
    <col min="8708" max="8956" width="9.140625" style="2271"/>
    <col min="8957" max="8957" width="5.85546875" style="2271" customWidth="1"/>
    <col min="8958" max="8958" width="17.28515625" style="2271" customWidth="1"/>
    <col min="8959" max="8959" width="15" style="2271" customWidth="1"/>
    <col min="8960" max="8960" width="14" style="2271" customWidth="1"/>
    <col min="8961" max="8961" width="14.85546875" style="2271" customWidth="1"/>
    <col min="8962" max="8962" width="13.5703125" style="2271" customWidth="1"/>
    <col min="8963" max="8963" width="14.85546875" style="2271" customWidth="1"/>
    <col min="8964" max="9212" width="9.140625" style="2271"/>
    <col min="9213" max="9213" width="5.85546875" style="2271" customWidth="1"/>
    <col min="9214" max="9214" width="17.28515625" style="2271" customWidth="1"/>
    <col min="9215" max="9215" width="15" style="2271" customWidth="1"/>
    <col min="9216" max="9216" width="14" style="2271" customWidth="1"/>
    <col min="9217" max="9217" width="14.85546875" style="2271" customWidth="1"/>
    <col min="9218" max="9218" width="13.5703125" style="2271" customWidth="1"/>
    <col min="9219" max="9219" width="14.85546875" style="2271" customWidth="1"/>
    <col min="9220" max="9468" width="9.140625" style="2271"/>
    <col min="9469" max="9469" width="5.85546875" style="2271" customWidth="1"/>
    <col min="9470" max="9470" width="17.28515625" style="2271" customWidth="1"/>
    <col min="9471" max="9471" width="15" style="2271" customWidth="1"/>
    <col min="9472" max="9472" width="14" style="2271" customWidth="1"/>
    <col min="9473" max="9473" width="14.85546875" style="2271" customWidth="1"/>
    <col min="9474" max="9474" width="13.5703125" style="2271" customWidth="1"/>
    <col min="9475" max="9475" width="14.85546875" style="2271" customWidth="1"/>
    <col min="9476" max="9724" width="9.140625" style="2271"/>
    <col min="9725" max="9725" width="5.85546875" style="2271" customWidth="1"/>
    <col min="9726" max="9726" width="17.28515625" style="2271" customWidth="1"/>
    <col min="9727" max="9727" width="15" style="2271" customWidth="1"/>
    <col min="9728" max="9728" width="14" style="2271" customWidth="1"/>
    <col min="9729" max="9729" width="14.85546875" style="2271" customWidth="1"/>
    <col min="9730" max="9730" width="13.5703125" style="2271" customWidth="1"/>
    <col min="9731" max="9731" width="14.85546875" style="2271" customWidth="1"/>
    <col min="9732" max="9980" width="9.140625" style="2271"/>
    <col min="9981" max="9981" width="5.85546875" style="2271" customWidth="1"/>
    <col min="9982" max="9982" width="17.28515625" style="2271" customWidth="1"/>
    <col min="9983" max="9983" width="15" style="2271" customWidth="1"/>
    <col min="9984" max="9984" width="14" style="2271" customWidth="1"/>
    <col min="9985" max="9985" width="14.85546875" style="2271" customWidth="1"/>
    <col min="9986" max="9986" width="13.5703125" style="2271" customWidth="1"/>
    <col min="9987" max="9987" width="14.85546875" style="2271" customWidth="1"/>
    <col min="9988" max="10236" width="9.140625" style="2271"/>
    <col min="10237" max="10237" width="5.85546875" style="2271" customWidth="1"/>
    <col min="10238" max="10238" width="17.28515625" style="2271" customWidth="1"/>
    <col min="10239" max="10239" width="15" style="2271" customWidth="1"/>
    <col min="10240" max="10240" width="14" style="2271" customWidth="1"/>
    <col min="10241" max="10241" width="14.85546875" style="2271" customWidth="1"/>
    <col min="10242" max="10242" width="13.5703125" style="2271" customWidth="1"/>
    <col min="10243" max="10243" width="14.85546875" style="2271" customWidth="1"/>
    <col min="10244" max="10492" width="9.140625" style="2271"/>
    <col min="10493" max="10493" width="5.85546875" style="2271" customWidth="1"/>
    <col min="10494" max="10494" width="17.28515625" style="2271" customWidth="1"/>
    <col min="10495" max="10495" width="15" style="2271" customWidth="1"/>
    <col min="10496" max="10496" width="14" style="2271" customWidth="1"/>
    <col min="10497" max="10497" width="14.85546875" style="2271" customWidth="1"/>
    <col min="10498" max="10498" width="13.5703125" style="2271" customWidth="1"/>
    <col min="10499" max="10499" width="14.85546875" style="2271" customWidth="1"/>
    <col min="10500" max="10748" width="9.140625" style="2271"/>
    <col min="10749" max="10749" width="5.85546875" style="2271" customWidth="1"/>
    <col min="10750" max="10750" width="17.28515625" style="2271" customWidth="1"/>
    <col min="10751" max="10751" width="15" style="2271" customWidth="1"/>
    <col min="10752" max="10752" width="14" style="2271" customWidth="1"/>
    <col min="10753" max="10753" width="14.85546875" style="2271" customWidth="1"/>
    <col min="10754" max="10754" width="13.5703125" style="2271" customWidth="1"/>
    <col min="10755" max="10755" width="14.85546875" style="2271" customWidth="1"/>
    <col min="10756" max="11004" width="9.140625" style="2271"/>
    <col min="11005" max="11005" width="5.85546875" style="2271" customWidth="1"/>
    <col min="11006" max="11006" width="17.28515625" style="2271" customWidth="1"/>
    <col min="11007" max="11007" width="15" style="2271" customWidth="1"/>
    <col min="11008" max="11008" width="14" style="2271" customWidth="1"/>
    <col min="11009" max="11009" width="14.85546875" style="2271" customWidth="1"/>
    <col min="11010" max="11010" width="13.5703125" style="2271" customWidth="1"/>
    <col min="11011" max="11011" width="14.85546875" style="2271" customWidth="1"/>
    <col min="11012" max="11260" width="9.140625" style="2271"/>
    <col min="11261" max="11261" width="5.85546875" style="2271" customWidth="1"/>
    <col min="11262" max="11262" width="17.28515625" style="2271" customWidth="1"/>
    <col min="11263" max="11263" width="15" style="2271" customWidth="1"/>
    <col min="11264" max="11264" width="14" style="2271" customWidth="1"/>
    <col min="11265" max="11265" width="14.85546875" style="2271" customWidth="1"/>
    <col min="11266" max="11266" width="13.5703125" style="2271" customWidth="1"/>
    <col min="11267" max="11267" width="14.85546875" style="2271" customWidth="1"/>
    <col min="11268" max="11516" width="9.140625" style="2271"/>
    <col min="11517" max="11517" width="5.85546875" style="2271" customWidth="1"/>
    <col min="11518" max="11518" width="17.28515625" style="2271" customWidth="1"/>
    <col min="11519" max="11519" width="15" style="2271" customWidth="1"/>
    <col min="11520" max="11520" width="14" style="2271" customWidth="1"/>
    <col min="11521" max="11521" width="14.85546875" style="2271" customWidth="1"/>
    <col min="11522" max="11522" width="13.5703125" style="2271" customWidth="1"/>
    <col min="11523" max="11523" width="14.85546875" style="2271" customWidth="1"/>
    <col min="11524" max="11772" width="9.140625" style="2271"/>
    <col min="11773" max="11773" width="5.85546875" style="2271" customWidth="1"/>
    <col min="11774" max="11774" width="17.28515625" style="2271" customWidth="1"/>
    <col min="11775" max="11775" width="15" style="2271" customWidth="1"/>
    <col min="11776" max="11776" width="14" style="2271" customWidth="1"/>
    <col min="11777" max="11777" width="14.85546875" style="2271" customWidth="1"/>
    <col min="11778" max="11778" width="13.5703125" style="2271" customWidth="1"/>
    <col min="11779" max="11779" width="14.85546875" style="2271" customWidth="1"/>
    <col min="11780" max="12028" width="9.140625" style="2271"/>
    <col min="12029" max="12029" width="5.85546875" style="2271" customWidth="1"/>
    <col min="12030" max="12030" width="17.28515625" style="2271" customWidth="1"/>
    <col min="12031" max="12031" width="15" style="2271" customWidth="1"/>
    <col min="12032" max="12032" width="14" style="2271" customWidth="1"/>
    <col min="12033" max="12033" width="14.85546875" style="2271" customWidth="1"/>
    <col min="12034" max="12034" width="13.5703125" style="2271" customWidth="1"/>
    <col min="12035" max="12035" width="14.85546875" style="2271" customWidth="1"/>
    <col min="12036" max="12284" width="9.140625" style="2271"/>
    <col min="12285" max="12285" width="5.85546875" style="2271" customWidth="1"/>
    <col min="12286" max="12286" width="17.28515625" style="2271" customWidth="1"/>
    <col min="12287" max="12287" width="15" style="2271" customWidth="1"/>
    <col min="12288" max="12288" width="14" style="2271" customWidth="1"/>
    <col min="12289" max="12289" width="14.85546875" style="2271" customWidth="1"/>
    <col min="12290" max="12290" width="13.5703125" style="2271" customWidth="1"/>
    <col min="12291" max="12291" width="14.85546875" style="2271" customWidth="1"/>
    <col min="12292" max="12540" width="9.140625" style="2271"/>
    <col min="12541" max="12541" width="5.85546875" style="2271" customWidth="1"/>
    <col min="12542" max="12542" width="17.28515625" style="2271" customWidth="1"/>
    <col min="12543" max="12543" width="15" style="2271" customWidth="1"/>
    <col min="12544" max="12544" width="14" style="2271" customWidth="1"/>
    <col min="12545" max="12545" width="14.85546875" style="2271" customWidth="1"/>
    <col min="12546" max="12546" width="13.5703125" style="2271" customWidth="1"/>
    <col min="12547" max="12547" width="14.85546875" style="2271" customWidth="1"/>
    <col min="12548" max="12796" width="9.140625" style="2271"/>
    <col min="12797" max="12797" width="5.85546875" style="2271" customWidth="1"/>
    <col min="12798" max="12798" width="17.28515625" style="2271" customWidth="1"/>
    <col min="12799" max="12799" width="15" style="2271" customWidth="1"/>
    <col min="12800" max="12800" width="14" style="2271" customWidth="1"/>
    <col min="12801" max="12801" width="14.85546875" style="2271" customWidth="1"/>
    <col min="12802" max="12802" width="13.5703125" style="2271" customWidth="1"/>
    <col min="12803" max="12803" width="14.85546875" style="2271" customWidth="1"/>
    <col min="12804" max="13052" width="9.140625" style="2271"/>
    <col min="13053" max="13053" width="5.85546875" style="2271" customWidth="1"/>
    <col min="13054" max="13054" width="17.28515625" style="2271" customWidth="1"/>
    <col min="13055" max="13055" width="15" style="2271" customWidth="1"/>
    <col min="13056" max="13056" width="14" style="2271" customWidth="1"/>
    <col min="13057" max="13057" width="14.85546875" style="2271" customWidth="1"/>
    <col min="13058" max="13058" width="13.5703125" style="2271" customWidth="1"/>
    <col min="13059" max="13059" width="14.85546875" style="2271" customWidth="1"/>
    <col min="13060" max="13308" width="9.140625" style="2271"/>
    <col min="13309" max="13309" width="5.85546875" style="2271" customWidth="1"/>
    <col min="13310" max="13310" width="17.28515625" style="2271" customWidth="1"/>
    <col min="13311" max="13311" width="15" style="2271" customWidth="1"/>
    <col min="13312" max="13312" width="14" style="2271" customWidth="1"/>
    <col min="13313" max="13313" width="14.85546875" style="2271" customWidth="1"/>
    <col min="13314" max="13314" width="13.5703125" style="2271" customWidth="1"/>
    <col min="13315" max="13315" width="14.85546875" style="2271" customWidth="1"/>
    <col min="13316" max="13564" width="9.140625" style="2271"/>
    <col min="13565" max="13565" width="5.85546875" style="2271" customWidth="1"/>
    <col min="13566" max="13566" width="17.28515625" style="2271" customWidth="1"/>
    <col min="13567" max="13567" width="15" style="2271" customWidth="1"/>
    <col min="13568" max="13568" width="14" style="2271" customWidth="1"/>
    <col min="13569" max="13569" width="14.85546875" style="2271" customWidth="1"/>
    <col min="13570" max="13570" width="13.5703125" style="2271" customWidth="1"/>
    <col min="13571" max="13571" width="14.85546875" style="2271" customWidth="1"/>
    <col min="13572" max="13820" width="9.140625" style="2271"/>
    <col min="13821" max="13821" width="5.85546875" style="2271" customWidth="1"/>
    <col min="13822" max="13822" width="17.28515625" style="2271" customWidth="1"/>
    <col min="13823" max="13823" width="15" style="2271" customWidth="1"/>
    <col min="13824" max="13824" width="14" style="2271" customWidth="1"/>
    <col min="13825" max="13825" width="14.85546875" style="2271" customWidth="1"/>
    <col min="13826" max="13826" width="13.5703125" style="2271" customWidth="1"/>
    <col min="13827" max="13827" width="14.85546875" style="2271" customWidth="1"/>
    <col min="13828" max="14076" width="9.140625" style="2271"/>
    <col min="14077" max="14077" width="5.85546875" style="2271" customWidth="1"/>
    <col min="14078" max="14078" width="17.28515625" style="2271" customWidth="1"/>
    <col min="14079" max="14079" width="15" style="2271" customWidth="1"/>
    <col min="14080" max="14080" width="14" style="2271" customWidth="1"/>
    <col min="14081" max="14081" width="14.85546875" style="2271" customWidth="1"/>
    <col min="14082" max="14082" width="13.5703125" style="2271" customWidth="1"/>
    <col min="14083" max="14083" width="14.85546875" style="2271" customWidth="1"/>
    <col min="14084" max="14332" width="9.140625" style="2271"/>
    <col min="14333" max="14333" width="5.85546875" style="2271" customWidth="1"/>
    <col min="14334" max="14334" width="17.28515625" style="2271" customWidth="1"/>
    <col min="14335" max="14335" width="15" style="2271" customWidth="1"/>
    <col min="14336" max="14336" width="14" style="2271" customWidth="1"/>
    <col min="14337" max="14337" width="14.85546875" style="2271" customWidth="1"/>
    <col min="14338" max="14338" width="13.5703125" style="2271" customWidth="1"/>
    <col min="14339" max="14339" width="14.85546875" style="2271" customWidth="1"/>
    <col min="14340" max="14588" width="9.140625" style="2271"/>
    <col min="14589" max="14589" width="5.85546875" style="2271" customWidth="1"/>
    <col min="14590" max="14590" width="17.28515625" style="2271" customWidth="1"/>
    <col min="14591" max="14591" width="15" style="2271" customWidth="1"/>
    <col min="14592" max="14592" width="14" style="2271" customWidth="1"/>
    <col min="14593" max="14593" width="14.85546875" style="2271" customWidth="1"/>
    <col min="14594" max="14594" width="13.5703125" style="2271" customWidth="1"/>
    <col min="14595" max="14595" width="14.85546875" style="2271" customWidth="1"/>
    <col min="14596" max="14844" width="9.140625" style="2271"/>
    <col min="14845" max="14845" width="5.85546875" style="2271" customWidth="1"/>
    <col min="14846" max="14846" width="17.28515625" style="2271" customWidth="1"/>
    <col min="14847" max="14847" width="15" style="2271" customWidth="1"/>
    <col min="14848" max="14848" width="14" style="2271" customWidth="1"/>
    <col min="14849" max="14849" width="14.85546875" style="2271" customWidth="1"/>
    <col min="14850" max="14850" width="13.5703125" style="2271" customWidth="1"/>
    <col min="14851" max="14851" width="14.85546875" style="2271" customWidth="1"/>
    <col min="14852" max="15100" width="9.140625" style="2271"/>
    <col min="15101" max="15101" width="5.85546875" style="2271" customWidth="1"/>
    <col min="15102" max="15102" width="17.28515625" style="2271" customWidth="1"/>
    <col min="15103" max="15103" width="15" style="2271" customWidth="1"/>
    <col min="15104" max="15104" width="14" style="2271" customWidth="1"/>
    <col min="15105" max="15105" width="14.85546875" style="2271" customWidth="1"/>
    <col min="15106" max="15106" width="13.5703125" style="2271" customWidth="1"/>
    <col min="15107" max="15107" width="14.85546875" style="2271" customWidth="1"/>
    <col min="15108" max="15356" width="9.140625" style="2271"/>
    <col min="15357" max="15357" width="5.85546875" style="2271" customWidth="1"/>
    <col min="15358" max="15358" width="17.28515625" style="2271" customWidth="1"/>
    <col min="15359" max="15359" width="15" style="2271" customWidth="1"/>
    <col min="15360" max="15360" width="14" style="2271" customWidth="1"/>
    <col min="15361" max="15361" width="14.85546875" style="2271" customWidth="1"/>
    <col min="15362" max="15362" width="13.5703125" style="2271" customWidth="1"/>
    <col min="15363" max="15363" width="14.85546875" style="2271" customWidth="1"/>
    <col min="15364" max="15612" width="9.140625" style="2271"/>
    <col min="15613" max="15613" width="5.85546875" style="2271" customWidth="1"/>
    <col min="15614" max="15614" width="17.28515625" style="2271" customWidth="1"/>
    <col min="15615" max="15615" width="15" style="2271" customWidth="1"/>
    <col min="15616" max="15616" width="14" style="2271" customWidth="1"/>
    <col min="15617" max="15617" width="14.85546875" style="2271" customWidth="1"/>
    <col min="15618" max="15618" width="13.5703125" style="2271" customWidth="1"/>
    <col min="15619" max="15619" width="14.85546875" style="2271" customWidth="1"/>
    <col min="15620" max="15868" width="9.140625" style="2271"/>
    <col min="15869" max="15869" width="5.85546875" style="2271" customWidth="1"/>
    <col min="15870" max="15870" width="17.28515625" style="2271" customWidth="1"/>
    <col min="15871" max="15871" width="15" style="2271" customWidth="1"/>
    <col min="15872" max="15872" width="14" style="2271" customWidth="1"/>
    <col min="15873" max="15873" width="14.85546875" style="2271" customWidth="1"/>
    <col min="15874" max="15874" width="13.5703125" style="2271" customWidth="1"/>
    <col min="15875" max="15875" width="14.85546875" style="2271" customWidth="1"/>
    <col min="15876" max="16124" width="9.140625" style="2271"/>
    <col min="16125" max="16125" width="5.85546875" style="2271" customWidth="1"/>
    <col min="16126" max="16126" width="17.28515625" style="2271" customWidth="1"/>
    <col min="16127" max="16127" width="15" style="2271" customWidth="1"/>
    <col min="16128" max="16128" width="14" style="2271" customWidth="1"/>
    <col min="16129" max="16129" width="14.85546875" style="2271" customWidth="1"/>
    <col min="16130" max="16130" width="13.5703125" style="2271" customWidth="1"/>
    <col min="16131" max="16131" width="14.85546875" style="2271" customWidth="1"/>
    <col min="16132" max="16384" width="9.140625" style="2271"/>
  </cols>
  <sheetData>
    <row r="1" spans="1:7" s="2670" customFormat="1" ht="21.75" customHeight="1" thickBot="1">
      <c r="A1" s="2669" t="s">
        <v>0</v>
      </c>
      <c r="G1" s="2776" t="s">
        <v>1</v>
      </c>
    </row>
    <row r="2" spans="1:7" ht="18.75" customHeight="1" thickTop="1" thickBot="1">
      <c r="A2" s="7037" t="s">
        <v>2839</v>
      </c>
      <c r="B2" s="7038"/>
      <c r="C2" s="7038"/>
      <c r="D2" s="7038"/>
      <c r="E2" s="7038"/>
      <c r="F2" s="7038"/>
      <c r="G2" s="7039"/>
    </row>
    <row r="3" spans="1:7" ht="26.25" customHeight="1" thickBot="1">
      <c r="A3" s="7226" t="s">
        <v>2449</v>
      </c>
      <c r="B3" s="7227"/>
      <c r="C3" s="7227"/>
      <c r="D3" s="7227"/>
      <c r="E3" s="7227"/>
      <c r="F3" s="7227"/>
      <c r="G3" s="7228"/>
    </row>
    <row r="4" spans="1:7" s="2777" customFormat="1" ht="20.25" customHeight="1" thickBot="1">
      <c r="A4" s="7229" t="s">
        <v>12</v>
      </c>
      <c r="B4" s="7230" t="s">
        <v>2132</v>
      </c>
      <c r="C4" s="7233" t="s">
        <v>2549</v>
      </c>
      <c r="D4" s="7211" t="s">
        <v>2550</v>
      </c>
      <c r="E4" s="7212"/>
      <c r="F4" s="7213"/>
      <c r="G4" s="7236" t="s">
        <v>2551</v>
      </c>
    </row>
    <row r="5" spans="1:7" s="2777" customFormat="1" ht="24" customHeight="1">
      <c r="A5" s="7043"/>
      <c r="B5" s="7231"/>
      <c r="C5" s="7234"/>
      <c r="D5" s="7239" t="s">
        <v>2552</v>
      </c>
      <c r="E5" s="7241" t="s">
        <v>2553</v>
      </c>
      <c r="F5" s="7243" t="s">
        <v>2554</v>
      </c>
      <c r="G5" s="7237"/>
    </row>
    <row r="6" spans="1:7" s="2777" customFormat="1" ht="6.75" customHeight="1" thickBot="1">
      <c r="A6" s="7044"/>
      <c r="B6" s="7232"/>
      <c r="C6" s="7235"/>
      <c r="D6" s="7240"/>
      <c r="E6" s="7242"/>
      <c r="F6" s="7244"/>
      <c r="G6" s="7238"/>
    </row>
    <row r="7" spans="1:7" s="2782" customFormat="1" ht="12" customHeight="1">
      <c r="A7" s="7224">
        <v>2008</v>
      </c>
      <c r="B7" s="5837" t="s">
        <v>2531</v>
      </c>
      <c r="C7" s="2778">
        <v>39855</v>
      </c>
      <c r="D7" s="2779">
        <v>237</v>
      </c>
      <c r="E7" s="2780">
        <v>15830</v>
      </c>
      <c r="F7" s="2690">
        <v>9221</v>
      </c>
      <c r="G7" s="2781">
        <f t="shared" ref="G7:G49" si="0">+D7+E7+F7</f>
        <v>25288</v>
      </c>
    </row>
    <row r="8" spans="1:7" s="2787" customFormat="1" ht="12" customHeight="1">
      <c r="A8" s="7225"/>
      <c r="B8" s="5834" t="s">
        <v>2532</v>
      </c>
      <c r="C8" s="2783">
        <v>39757</v>
      </c>
      <c r="D8" s="2784">
        <v>237</v>
      </c>
      <c r="E8" s="2785">
        <v>15836</v>
      </c>
      <c r="F8" s="2704">
        <v>9252</v>
      </c>
      <c r="G8" s="2786">
        <f t="shared" si="0"/>
        <v>25325</v>
      </c>
    </row>
    <row r="9" spans="1:7" s="2787" customFormat="1" ht="12" customHeight="1">
      <c r="A9" s="7225"/>
      <c r="B9" s="5833" t="s">
        <v>2533</v>
      </c>
      <c r="C9" s="2788">
        <v>39670</v>
      </c>
      <c r="D9" s="2784">
        <v>232</v>
      </c>
      <c r="E9" s="2785">
        <v>15991</v>
      </c>
      <c r="F9" s="2704">
        <v>9253</v>
      </c>
      <c r="G9" s="2786">
        <f t="shared" si="0"/>
        <v>25476</v>
      </c>
    </row>
    <row r="10" spans="1:7" s="2787" customFormat="1" ht="12" customHeight="1">
      <c r="A10" s="7225"/>
      <c r="B10" s="5834" t="s">
        <v>2534</v>
      </c>
      <c r="C10" s="2788">
        <v>39736</v>
      </c>
      <c r="D10" s="2784">
        <v>232</v>
      </c>
      <c r="E10" s="2785">
        <v>15991</v>
      </c>
      <c r="F10" s="2704">
        <v>9259</v>
      </c>
      <c r="G10" s="2786">
        <f t="shared" si="0"/>
        <v>25482</v>
      </c>
    </row>
    <row r="11" spans="1:7" s="2787" customFormat="1" ht="12" customHeight="1">
      <c r="A11" s="7225"/>
      <c r="B11" s="5833" t="s">
        <v>2535</v>
      </c>
      <c r="C11" s="2789">
        <v>37417</v>
      </c>
      <c r="D11" s="2790">
        <v>233</v>
      </c>
      <c r="E11" s="2791">
        <v>16135</v>
      </c>
      <c r="F11" s="2792">
        <v>9281</v>
      </c>
      <c r="G11" s="2793">
        <f t="shared" si="0"/>
        <v>25649</v>
      </c>
    </row>
    <row r="12" spans="1:7" s="2787" customFormat="1" ht="12" customHeight="1">
      <c r="A12" s="7225"/>
      <c r="B12" s="5833" t="s">
        <v>2536</v>
      </c>
      <c r="C12" s="2789">
        <v>38841</v>
      </c>
      <c r="D12" s="2790">
        <v>235</v>
      </c>
      <c r="E12" s="2791">
        <v>16337</v>
      </c>
      <c r="F12" s="2792">
        <v>9383</v>
      </c>
      <c r="G12" s="2793">
        <f t="shared" si="0"/>
        <v>25955</v>
      </c>
    </row>
    <row r="13" spans="1:7" s="2787" customFormat="1" ht="12" customHeight="1" thickBot="1">
      <c r="A13" s="7225"/>
      <c r="B13" s="5835" t="s">
        <v>2537</v>
      </c>
      <c r="C13" s="2794">
        <v>38408</v>
      </c>
      <c r="D13" s="2795">
        <v>236</v>
      </c>
      <c r="E13" s="2796">
        <v>16539</v>
      </c>
      <c r="F13" s="2797">
        <v>9413</v>
      </c>
      <c r="G13" s="2798">
        <f t="shared" si="0"/>
        <v>26188</v>
      </c>
    </row>
    <row r="14" spans="1:7" s="2787" customFormat="1" ht="12" customHeight="1">
      <c r="A14" s="7217">
        <v>2009</v>
      </c>
      <c r="B14" s="5832" t="s">
        <v>2538</v>
      </c>
      <c r="C14" s="2799">
        <v>39015</v>
      </c>
      <c r="D14" s="2800">
        <v>240</v>
      </c>
      <c r="E14" s="2801">
        <v>16679</v>
      </c>
      <c r="F14" s="2802">
        <v>9433</v>
      </c>
      <c r="G14" s="2803">
        <f t="shared" si="0"/>
        <v>26352</v>
      </c>
    </row>
    <row r="15" spans="1:7" s="2787" customFormat="1" ht="12" customHeight="1">
      <c r="A15" s="7218"/>
      <c r="B15" s="5833" t="s">
        <v>2539</v>
      </c>
      <c r="C15" s="2789">
        <v>39198</v>
      </c>
      <c r="D15" s="2790">
        <v>240</v>
      </c>
      <c r="E15" s="2791">
        <v>16792</v>
      </c>
      <c r="F15" s="2792">
        <v>9445</v>
      </c>
      <c r="G15" s="2793">
        <f t="shared" si="0"/>
        <v>26477</v>
      </c>
    </row>
    <row r="16" spans="1:7" s="2787" customFormat="1" ht="12" customHeight="1">
      <c r="A16" s="7218"/>
      <c r="B16" s="5834" t="s">
        <v>2540</v>
      </c>
      <c r="C16" s="2789">
        <v>39525</v>
      </c>
      <c r="D16" s="2790">
        <v>239</v>
      </c>
      <c r="E16" s="2791">
        <v>16862</v>
      </c>
      <c r="F16" s="2792">
        <v>9520</v>
      </c>
      <c r="G16" s="2793">
        <f t="shared" si="0"/>
        <v>26621</v>
      </c>
    </row>
    <row r="17" spans="1:7" s="2787" customFormat="1" ht="12" customHeight="1">
      <c r="A17" s="7218"/>
      <c r="B17" s="5834" t="s">
        <v>2541</v>
      </c>
      <c r="C17" s="2789">
        <v>39717</v>
      </c>
      <c r="D17" s="2790">
        <v>240</v>
      </c>
      <c r="E17" s="2791">
        <v>17015</v>
      </c>
      <c r="F17" s="2792">
        <v>9544</v>
      </c>
      <c r="G17" s="2793">
        <f t="shared" si="0"/>
        <v>26799</v>
      </c>
    </row>
    <row r="18" spans="1:7" s="2787" customFormat="1" ht="12" customHeight="1">
      <c r="A18" s="7218"/>
      <c r="B18" s="5834" t="s">
        <v>2530</v>
      </c>
      <c r="C18" s="2789">
        <v>39956</v>
      </c>
      <c r="D18" s="2790">
        <v>250</v>
      </c>
      <c r="E18" s="2791">
        <v>17154</v>
      </c>
      <c r="F18" s="2792">
        <v>9589</v>
      </c>
      <c r="G18" s="2793">
        <f t="shared" si="0"/>
        <v>26993</v>
      </c>
    </row>
    <row r="19" spans="1:7" s="2787" customFormat="1" ht="12" customHeight="1">
      <c r="A19" s="7218"/>
      <c r="B19" s="5834" t="s">
        <v>2531</v>
      </c>
      <c r="C19" s="2789">
        <v>38709</v>
      </c>
      <c r="D19" s="2790">
        <v>249</v>
      </c>
      <c r="E19" s="2791">
        <v>17115</v>
      </c>
      <c r="F19" s="2792">
        <v>9237</v>
      </c>
      <c r="G19" s="2793">
        <f t="shared" si="0"/>
        <v>26601</v>
      </c>
    </row>
    <row r="20" spans="1:7" s="2787" customFormat="1" ht="12" customHeight="1">
      <c r="A20" s="7218"/>
      <c r="B20" s="5834" t="s">
        <v>2532</v>
      </c>
      <c r="C20" s="2789">
        <v>39797</v>
      </c>
      <c r="D20" s="2790">
        <v>249</v>
      </c>
      <c r="E20" s="2791">
        <v>17142</v>
      </c>
      <c r="F20" s="2792">
        <v>9597</v>
      </c>
      <c r="G20" s="2793">
        <f t="shared" si="0"/>
        <v>26988</v>
      </c>
    </row>
    <row r="21" spans="1:7" s="2787" customFormat="1" ht="12" customHeight="1">
      <c r="A21" s="7218"/>
      <c r="B21" s="5834" t="s">
        <v>2533</v>
      </c>
      <c r="C21" s="2789">
        <v>37960</v>
      </c>
      <c r="D21" s="2790">
        <v>251</v>
      </c>
      <c r="E21" s="2791">
        <v>17270</v>
      </c>
      <c r="F21" s="2792">
        <v>9645</v>
      </c>
      <c r="G21" s="2793">
        <f t="shared" si="0"/>
        <v>27166</v>
      </c>
    </row>
    <row r="22" spans="1:7" s="2787" customFormat="1" ht="12" customHeight="1">
      <c r="A22" s="7218"/>
      <c r="B22" s="5834" t="s">
        <v>2534</v>
      </c>
      <c r="C22" s="2789">
        <v>38144</v>
      </c>
      <c r="D22" s="2742">
        <v>249</v>
      </c>
      <c r="E22" s="2804">
        <v>17331</v>
      </c>
      <c r="F22" s="2792">
        <v>9585</v>
      </c>
      <c r="G22" s="2793">
        <f t="shared" si="0"/>
        <v>27165</v>
      </c>
    </row>
    <row r="23" spans="1:7" s="2787" customFormat="1" ht="12" customHeight="1">
      <c r="A23" s="7218"/>
      <c r="B23" s="5834" t="s">
        <v>2535</v>
      </c>
      <c r="C23" s="2789">
        <v>39397</v>
      </c>
      <c r="D23" s="2742">
        <v>248</v>
      </c>
      <c r="E23" s="2804">
        <v>17392</v>
      </c>
      <c r="F23" s="2792">
        <v>9602</v>
      </c>
      <c r="G23" s="2793">
        <f t="shared" si="0"/>
        <v>27242</v>
      </c>
    </row>
    <row r="24" spans="1:7" s="2787" customFormat="1" ht="12" customHeight="1">
      <c r="A24" s="7218"/>
      <c r="B24" s="5834" t="s">
        <v>2536</v>
      </c>
      <c r="C24" s="2789">
        <v>39430</v>
      </c>
      <c r="D24" s="5691">
        <v>255</v>
      </c>
      <c r="E24" s="2805">
        <v>17469</v>
      </c>
      <c r="F24" s="2792">
        <v>9662</v>
      </c>
      <c r="G24" s="2793">
        <f t="shared" si="0"/>
        <v>27386</v>
      </c>
    </row>
    <row r="25" spans="1:7" s="2787" customFormat="1" ht="12" customHeight="1" thickBot="1">
      <c r="A25" s="7223"/>
      <c r="B25" s="5835" t="s">
        <v>2537</v>
      </c>
      <c r="C25" s="2794">
        <v>39051</v>
      </c>
      <c r="D25" s="2806">
        <v>258</v>
      </c>
      <c r="E25" s="2796">
        <v>17496</v>
      </c>
      <c r="F25" s="2797">
        <v>9712</v>
      </c>
      <c r="G25" s="2798">
        <f t="shared" si="0"/>
        <v>27466</v>
      </c>
    </row>
    <row r="26" spans="1:7" s="2787" customFormat="1" ht="12" customHeight="1">
      <c r="A26" s="7221">
        <v>2010</v>
      </c>
      <c r="B26" s="5832" t="s">
        <v>2538</v>
      </c>
      <c r="C26" s="2807">
        <v>37226</v>
      </c>
      <c r="D26" s="2808">
        <v>259</v>
      </c>
      <c r="E26" s="2809">
        <v>17471</v>
      </c>
      <c r="F26" s="2810">
        <v>9724</v>
      </c>
      <c r="G26" s="2803">
        <f t="shared" si="0"/>
        <v>27454</v>
      </c>
    </row>
    <row r="27" spans="1:7" s="2787" customFormat="1" ht="12" customHeight="1">
      <c r="A27" s="7222"/>
      <c r="B27" s="5834" t="s">
        <v>2539</v>
      </c>
      <c r="C27" s="2811">
        <v>36914</v>
      </c>
      <c r="D27" s="2812">
        <v>263</v>
      </c>
      <c r="E27" s="2813">
        <v>17542</v>
      </c>
      <c r="F27" s="2814">
        <v>9739</v>
      </c>
      <c r="G27" s="2793">
        <f t="shared" si="0"/>
        <v>27544</v>
      </c>
    </row>
    <row r="28" spans="1:7" s="2787" customFormat="1" ht="12" customHeight="1">
      <c r="A28" s="7222"/>
      <c r="B28" s="5834" t="s">
        <v>2540</v>
      </c>
      <c r="C28" s="2815">
        <v>37091</v>
      </c>
      <c r="D28" s="2812">
        <v>261</v>
      </c>
      <c r="E28" s="2813">
        <v>17565</v>
      </c>
      <c r="F28" s="2814">
        <v>9725</v>
      </c>
      <c r="G28" s="2793">
        <f t="shared" si="0"/>
        <v>27551</v>
      </c>
    </row>
    <row r="29" spans="1:7" s="2787" customFormat="1" ht="12" customHeight="1">
      <c r="A29" s="7222"/>
      <c r="B29" s="5834" t="s">
        <v>2541</v>
      </c>
      <c r="C29" s="2816">
        <v>37157</v>
      </c>
      <c r="D29" s="2742">
        <v>268</v>
      </c>
      <c r="E29" s="2804">
        <v>17612</v>
      </c>
      <c r="F29" s="2743">
        <v>9790</v>
      </c>
      <c r="G29" s="2793">
        <f t="shared" si="0"/>
        <v>27670</v>
      </c>
    </row>
    <row r="30" spans="1:7" s="2787" customFormat="1" ht="12" customHeight="1">
      <c r="A30" s="7222"/>
      <c r="B30" s="5834" t="s">
        <v>2530</v>
      </c>
      <c r="C30" s="2817">
        <v>37406</v>
      </c>
      <c r="D30" s="2742">
        <v>271</v>
      </c>
      <c r="E30" s="2804">
        <v>17647</v>
      </c>
      <c r="F30" s="2743">
        <v>9830</v>
      </c>
      <c r="G30" s="2793">
        <f t="shared" si="0"/>
        <v>27748</v>
      </c>
    </row>
    <row r="31" spans="1:7" s="2787" customFormat="1" ht="12" customHeight="1">
      <c r="A31" s="7222"/>
      <c r="B31" s="5834" t="s">
        <v>2531</v>
      </c>
      <c r="C31" s="2817">
        <v>37561</v>
      </c>
      <c r="D31" s="2742">
        <v>272</v>
      </c>
      <c r="E31" s="2804">
        <v>17693</v>
      </c>
      <c r="F31" s="2743">
        <v>9834</v>
      </c>
      <c r="G31" s="2793">
        <f t="shared" si="0"/>
        <v>27799</v>
      </c>
    </row>
    <row r="32" spans="1:7" s="2787" customFormat="1" ht="12" customHeight="1">
      <c r="A32" s="7222"/>
      <c r="B32" s="5834" t="s">
        <v>2532</v>
      </c>
      <c r="C32" s="2817">
        <v>38095</v>
      </c>
      <c r="D32" s="2742">
        <v>272</v>
      </c>
      <c r="E32" s="2804">
        <v>17774</v>
      </c>
      <c r="F32" s="2743">
        <v>9844</v>
      </c>
      <c r="G32" s="2793">
        <f t="shared" si="0"/>
        <v>27890</v>
      </c>
    </row>
    <row r="33" spans="1:7" s="2787" customFormat="1" ht="12" customHeight="1">
      <c r="A33" s="7222"/>
      <c r="B33" s="5834" t="s">
        <v>2533</v>
      </c>
      <c r="C33" s="2817">
        <v>38044</v>
      </c>
      <c r="D33" s="2742">
        <v>273</v>
      </c>
      <c r="E33" s="2804">
        <v>17822</v>
      </c>
      <c r="F33" s="2743">
        <v>9845</v>
      </c>
      <c r="G33" s="2793">
        <f t="shared" si="0"/>
        <v>27940</v>
      </c>
    </row>
    <row r="34" spans="1:7" s="2787" customFormat="1" ht="12" customHeight="1">
      <c r="A34" s="7222"/>
      <c r="B34" s="5834" t="s">
        <v>2534</v>
      </c>
      <c r="C34" s="2817">
        <v>36657</v>
      </c>
      <c r="D34" s="2742">
        <v>265</v>
      </c>
      <c r="E34" s="2804">
        <v>17736</v>
      </c>
      <c r="F34" s="2743">
        <v>9731</v>
      </c>
      <c r="G34" s="2793">
        <f t="shared" si="0"/>
        <v>27732</v>
      </c>
    </row>
    <row r="35" spans="1:7" s="2787" customFormat="1" ht="12" customHeight="1">
      <c r="A35" s="7222"/>
      <c r="B35" s="5834" t="s">
        <v>2535</v>
      </c>
      <c r="C35" s="2817">
        <v>36760</v>
      </c>
      <c r="D35" s="2742">
        <v>264</v>
      </c>
      <c r="E35" s="2804">
        <v>17801</v>
      </c>
      <c r="F35" s="2743">
        <v>9794</v>
      </c>
      <c r="G35" s="2793">
        <f t="shared" si="0"/>
        <v>27859</v>
      </c>
    </row>
    <row r="36" spans="1:7" s="2787" customFormat="1" ht="12" customHeight="1">
      <c r="A36" s="7222"/>
      <c r="B36" s="5834" t="s">
        <v>2536</v>
      </c>
      <c r="C36" s="2817">
        <v>36850</v>
      </c>
      <c r="D36" s="2742">
        <v>265</v>
      </c>
      <c r="E36" s="2804">
        <v>17806</v>
      </c>
      <c r="F36" s="2743">
        <v>9836</v>
      </c>
      <c r="G36" s="2793">
        <f t="shared" si="0"/>
        <v>27907</v>
      </c>
    </row>
    <row r="37" spans="1:7" s="2787" customFormat="1" ht="12" customHeight="1" thickBot="1">
      <c r="A37" s="7222"/>
      <c r="B37" s="5835" t="s">
        <v>2537</v>
      </c>
      <c r="C37" s="2794">
        <v>36983</v>
      </c>
      <c r="D37" s="2806">
        <v>263</v>
      </c>
      <c r="E37" s="2796">
        <v>17816</v>
      </c>
      <c r="F37" s="2797">
        <v>9877</v>
      </c>
      <c r="G37" s="2798">
        <f t="shared" si="0"/>
        <v>27956</v>
      </c>
    </row>
    <row r="38" spans="1:7" s="2787" customFormat="1" ht="12" customHeight="1">
      <c r="A38" s="7217">
        <v>2011</v>
      </c>
      <c r="B38" s="5832" t="s">
        <v>2538</v>
      </c>
      <c r="C38" s="2819">
        <v>37063</v>
      </c>
      <c r="D38" s="2820">
        <v>263</v>
      </c>
      <c r="E38" s="2820">
        <v>17840</v>
      </c>
      <c r="F38" s="2821">
        <v>9850</v>
      </c>
      <c r="G38" s="2803">
        <f t="shared" si="0"/>
        <v>27953</v>
      </c>
    </row>
    <row r="39" spans="1:7" s="2787" customFormat="1" ht="12" customHeight="1">
      <c r="A39" s="7218"/>
      <c r="B39" s="5834" t="s">
        <v>2539</v>
      </c>
      <c r="C39" s="2822">
        <v>37118</v>
      </c>
      <c r="D39" s="2823">
        <v>263</v>
      </c>
      <c r="E39" s="2823">
        <v>17837</v>
      </c>
      <c r="F39" s="2824">
        <v>9846</v>
      </c>
      <c r="G39" s="2793">
        <f t="shared" si="0"/>
        <v>27946</v>
      </c>
    </row>
    <row r="40" spans="1:7" s="2787" customFormat="1" ht="12" customHeight="1">
      <c r="A40" s="7218"/>
      <c r="B40" s="5834" t="s">
        <v>2540</v>
      </c>
      <c r="C40" s="2822">
        <v>37070</v>
      </c>
      <c r="D40" s="2825">
        <v>270</v>
      </c>
      <c r="E40" s="2825">
        <v>18045</v>
      </c>
      <c r="F40" s="2826">
        <v>10132</v>
      </c>
      <c r="G40" s="2793">
        <f t="shared" si="0"/>
        <v>28447</v>
      </c>
    </row>
    <row r="41" spans="1:7" s="2787" customFormat="1" ht="12" customHeight="1">
      <c r="A41" s="7218"/>
      <c r="B41" s="5834" t="s">
        <v>2541</v>
      </c>
      <c r="C41" s="2822">
        <v>36762</v>
      </c>
      <c r="D41" s="2825">
        <v>271</v>
      </c>
      <c r="E41" s="2825">
        <v>18218</v>
      </c>
      <c r="F41" s="2826">
        <v>10251</v>
      </c>
      <c r="G41" s="2786">
        <f t="shared" si="0"/>
        <v>28740</v>
      </c>
    </row>
    <row r="42" spans="1:7" s="2787" customFormat="1" ht="12" customHeight="1">
      <c r="A42" s="7218"/>
      <c r="B42" s="5834" t="s">
        <v>2530</v>
      </c>
      <c r="C42" s="2822">
        <v>36145</v>
      </c>
      <c r="D42" s="2825">
        <v>273</v>
      </c>
      <c r="E42" s="2825">
        <v>18326</v>
      </c>
      <c r="F42" s="2826">
        <v>10319</v>
      </c>
      <c r="G42" s="2786">
        <f t="shared" si="0"/>
        <v>28918</v>
      </c>
    </row>
    <row r="43" spans="1:7" s="2787" customFormat="1" ht="12" customHeight="1">
      <c r="A43" s="7218"/>
      <c r="B43" s="5834" t="s">
        <v>2531</v>
      </c>
      <c r="C43" s="2822">
        <v>36243</v>
      </c>
      <c r="D43" s="2825">
        <v>271</v>
      </c>
      <c r="E43" s="2825">
        <v>18338</v>
      </c>
      <c r="F43" s="2826">
        <v>10395</v>
      </c>
      <c r="G43" s="2786">
        <f t="shared" si="0"/>
        <v>29004</v>
      </c>
    </row>
    <row r="44" spans="1:7" s="2787" customFormat="1" ht="12" customHeight="1">
      <c r="A44" s="7218"/>
      <c r="B44" s="5834" t="s">
        <v>2532</v>
      </c>
      <c r="C44" s="2827">
        <v>35826</v>
      </c>
      <c r="D44" s="2825">
        <v>273</v>
      </c>
      <c r="E44" s="2825">
        <v>18461</v>
      </c>
      <c r="F44" s="2826">
        <v>10482</v>
      </c>
      <c r="G44" s="2786">
        <f t="shared" si="0"/>
        <v>29216</v>
      </c>
    </row>
    <row r="45" spans="1:7" s="2787" customFormat="1" ht="12" customHeight="1">
      <c r="A45" s="7218"/>
      <c r="B45" s="5834" t="s">
        <v>2533</v>
      </c>
      <c r="C45" s="2827">
        <v>35862</v>
      </c>
      <c r="D45" s="2825">
        <v>271</v>
      </c>
      <c r="E45" s="2825">
        <v>18662</v>
      </c>
      <c r="F45" s="2826">
        <v>10615</v>
      </c>
      <c r="G45" s="2786">
        <f t="shared" si="0"/>
        <v>29548</v>
      </c>
    </row>
    <row r="46" spans="1:7" s="2787" customFormat="1" ht="12" customHeight="1">
      <c r="A46" s="7218"/>
      <c r="B46" s="5834" t="s">
        <v>2534</v>
      </c>
      <c r="C46" s="2827">
        <v>35425</v>
      </c>
      <c r="D46" s="2825">
        <v>272</v>
      </c>
      <c r="E46" s="2825">
        <v>18858</v>
      </c>
      <c r="F46" s="2826">
        <v>10535</v>
      </c>
      <c r="G46" s="2786">
        <f t="shared" si="0"/>
        <v>29665</v>
      </c>
    </row>
    <row r="47" spans="1:7" s="2787" customFormat="1" ht="12" customHeight="1">
      <c r="A47" s="7218"/>
      <c r="B47" s="5834" t="s">
        <v>2535</v>
      </c>
      <c r="C47" s="2827">
        <v>35489</v>
      </c>
      <c r="D47" s="2825">
        <v>270</v>
      </c>
      <c r="E47" s="2825">
        <v>18936</v>
      </c>
      <c r="F47" s="2826">
        <v>10608</v>
      </c>
      <c r="G47" s="2786">
        <f t="shared" si="0"/>
        <v>29814</v>
      </c>
    </row>
    <row r="48" spans="1:7" s="2787" customFormat="1" ht="12" customHeight="1">
      <c r="A48" s="7218"/>
      <c r="B48" s="5834" t="s">
        <v>2536</v>
      </c>
      <c r="C48" s="2827">
        <v>35789</v>
      </c>
      <c r="D48" s="2825">
        <v>265</v>
      </c>
      <c r="E48" s="2825">
        <v>19012</v>
      </c>
      <c r="F48" s="2826">
        <v>10724</v>
      </c>
      <c r="G48" s="2786">
        <f t="shared" si="0"/>
        <v>30001</v>
      </c>
    </row>
    <row r="49" spans="1:7" s="2787" customFormat="1" ht="12" customHeight="1" thickBot="1">
      <c r="A49" s="7220"/>
      <c r="B49" s="5835" t="s">
        <v>2537</v>
      </c>
      <c r="C49" s="2794">
        <v>35621</v>
      </c>
      <c r="D49" s="2806">
        <v>268</v>
      </c>
      <c r="E49" s="2796">
        <v>19083</v>
      </c>
      <c r="F49" s="2797">
        <v>10878</v>
      </c>
      <c r="G49" s="2798">
        <f t="shared" si="0"/>
        <v>30229</v>
      </c>
    </row>
    <row r="50" spans="1:7" s="2787" customFormat="1" ht="12" customHeight="1">
      <c r="A50" s="7217">
        <v>2012</v>
      </c>
      <c r="B50" s="5832" t="s">
        <v>2538</v>
      </c>
      <c r="C50" s="2819">
        <v>35686</v>
      </c>
      <c r="D50" s="2820">
        <v>269</v>
      </c>
      <c r="E50" s="2820">
        <v>19259</v>
      </c>
      <c r="F50" s="2821">
        <v>10839</v>
      </c>
      <c r="G50" s="2803">
        <v>30367</v>
      </c>
    </row>
    <row r="51" spans="1:7" s="2787" customFormat="1" ht="12" customHeight="1">
      <c r="A51" s="7218"/>
      <c r="B51" s="5834" t="s">
        <v>2539</v>
      </c>
      <c r="C51" s="2822">
        <v>35856</v>
      </c>
      <c r="D51" s="2823">
        <v>270</v>
      </c>
      <c r="E51" s="2823">
        <v>19322</v>
      </c>
      <c r="F51" s="2824">
        <v>10848</v>
      </c>
      <c r="G51" s="2793">
        <v>30440</v>
      </c>
    </row>
    <row r="52" spans="1:7" s="2787" customFormat="1" ht="12" customHeight="1">
      <c r="A52" s="7218"/>
      <c r="B52" s="5834" t="s">
        <v>2540</v>
      </c>
      <c r="C52" s="2822">
        <v>35800</v>
      </c>
      <c r="D52" s="2825">
        <v>278</v>
      </c>
      <c r="E52" s="2825">
        <v>19400</v>
      </c>
      <c r="F52" s="2826">
        <v>11043</v>
      </c>
      <c r="G52" s="2793">
        <v>30721</v>
      </c>
    </row>
    <row r="53" spans="1:7" s="2787" customFormat="1" ht="12" customHeight="1">
      <c r="A53" s="7218"/>
      <c r="B53" s="5834" t="s">
        <v>2541</v>
      </c>
      <c r="C53" s="2822">
        <v>35536</v>
      </c>
      <c r="D53" s="2825">
        <v>268</v>
      </c>
      <c r="E53" s="2825">
        <v>19412</v>
      </c>
      <c r="F53" s="2826">
        <v>11056</v>
      </c>
      <c r="G53" s="2786">
        <v>30736</v>
      </c>
    </row>
    <row r="54" spans="1:7" s="2787" customFormat="1" ht="12" customHeight="1">
      <c r="A54" s="7218"/>
      <c r="B54" s="5834" t="s">
        <v>2530</v>
      </c>
      <c r="C54" s="2822">
        <v>35330</v>
      </c>
      <c r="D54" s="2825">
        <v>271</v>
      </c>
      <c r="E54" s="2825">
        <v>19427</v>
      </c>
      <c r="F54" s="2826">
        <v>11187</v>
      </c>
      <c r="G54" s="2786">
        <v>30885</v>
      </c>
    </row>
    <row r="55" spans="1:7" s="2787" customFormat="1" ht="12" customHeight="1">
      <c r="A55" s="7218"/>
      <c r="B55" s="5834" t="s">
        <v>2531</v>
      </c>
      <c r="C55" s="2822">
        <v>35827</v>
      </c>
      <c r="D55" s="2825">
        <v>270</v>
      </c>
      <c r="E55" s="2825">
        <v>19432</v>
      </c>
      <c r="F55" s="2826">
        <v>11269</v>
      </c>
      <c r="G55" s="2786">
        <v>30971</v>
      </c>
    </row>
    <row r="56" spans="1:7" s="2787" customFormat="1" ht="12" customHeight="1">
      <c r="A56" s="7218"/>
      <c r="B56" s="5834" t="s">
        <v>2532</v>
      </c>
      <c r="C56" s="2827">
        <v>35825</v>
      </c>
      <c r="D56" s="2825">
        <v>277</v>
      </c>
      <c r="E56" s="2825">
        <v>19558</v>
      </c>
      <c r="F56" s="2826">
        <v>11284</v>
      </c>
      <c r="G56" s="2786">
        <v>31119</v>
      </c>
    </row>
    <row r="57" spans="1:7" s="2787" customFormat="1" ht="12" customHeight="1">
      <c r="A57" s="7218"/>
      <c r="B57" s="5834" t="s">
        <v>2533</v>
      </c>
      <c r="C57" s="2827">
        <v>35601</v>
      </c>
      <c r="D57" s="2825">
        <v>284</v>
      </c>
      <c r="E57" s="2825">
        <v>19663</v>
      </c>
      <c r="F57" s="2826">
        <v>11168</v>
      </c>
      <c r="G57" s="2786">
        <v>31115</v>
      </c>
    </row>
    <row r="58" spans="1:7" s="2787" customFormat="1" ht="12" customHeight="1">
      <c r="A58" s="7218"/>
      <c r="B58" s="5834" t="s">
        <v>2534</v>
      </c>
      <c r="C58" s="2827">
        <v>30333</v>
      </c>
      <c r="D58" s="2825">
        <v>278</v>
      </c>
      <c r="E58" s="2825">
        <v>19683</v>
      </c>
      <c r="F58" s="2826">
        <v>11249</v>
      </c>
      <c r="G58" s="2786">
        <v>31210</v>
      </c>
    </row>
    <row r="59" spans="1:7" s="2787" customFormat="1" ht="12" customHeight="1">
      <c r="A59" s="7218"/>
      <c r="B59" s="5834" t="s">
        <v>2535</v>
      </c>
      <c r="C59" s="2827">
        <v>35749</v>
      </c>
      <c r="D59" s="2825">
        <v>279</v>
      </c>
      <c r="E59" s="2825">
        <v>19727</v>
      </c>
      <c r="F59" s="2826">
        <v>11036</v>
      </c>
      <c r="G59" s="2786">
        <v>31042</v>
      </c>
    </row>
    <row r="60" spans="1:7" s="2787" customFormat="1" ht="12" customHeight="1">
      <c r="A60" s="7218"/>
      <c r="B60" s="5834" t="s">
        <v>2536</v>
      </c>
      <c r="C60" s="2827">
        <v>35917</v>
      </c>
      <c r="D60" s="2825">
        <v>275</v>
      </c>
      <c r="E60" s="2825">
        <v>19750</v>
      </c>
      <c r="F60" s="2826">
        <v>11138</v>
      </c>
      <c r="G60" s="2786">
        <v>31163</v>
      </c>
    </row>
    <row r="61" spans="1:7" s="2787" customFormat="1" ht="12" customHeight="1" thickBot="1">
      <c r="A61" s="7220"/>
      <c r="B61" s="5835" t="s">
        <v>2537</v>
      </c>
      <c r="C61" s="2794">
        <v>35293</v>
      </c>
      <c r="D61" s="2806">
        <v>273</v>
      </c>
      <c r="E61" s="2796">
        <v>19737</v>
      </c>
      <c r="F61" s="2797">
        <v>11464</v>
      </c>
      <c r="G61" s="2798">
        <v>31474</v>
      </c>
    </row>
    <row r="62" spans="1:7" s="2787" customFormat="1" ht="12" customHeight="1">
      <c r="A62" s="7217">
        <v>2013</v>
      </c>
      <c r="B62" s="5832" t="s">
        <v>2538</v>
      </c>
      <c r="C62" s="2819">
        <v>35232</v>
      </c>
      <c r="D62" s="2820">
        <v>257</v>
      </c>
      <c r="E62" s="2820">
        <v>19655</v>
      </c>
      <c r="F62" s="2821">
        <v>10513</v>
      </c>
      <c r="G62" s="2803">
        <v>30425</v>
      </c>
    </row>
    <row r="63" spans="1:7" s="2787" customFormat="1" ht="12" customHeight="1">
      <c r="A63" s="7218"/>
      <c r="B63" s="5834" t="s">
        <v>2539</v>
      </c>
      <c r="C63" s="2822">
        <v>35313.154707078604</v>
      </c>
      <c r="D63" s="2823">
        <v>258</v>
      </c>
      <c r="E63" s="2823">
        <v>19682</v>
      </c>
      <c r="F63" s="2824">
        <v>10529</v>
      </c>
      <c r="G63" s="2793">
        <v>30469</v>
      </c>
    </row>
    <row r="64" spans="1:7" s="2787" customFormat="1" ht="12" customHeight="1">
      <c r="A64" s="7218"/>
      <c r="B64" s="5834" t="s">
        <v>2540</v>
      </c>
      <c r="C64" s="2822">
        <v>35297</v>
      </c>
      <c r="D64" s="2825">
        <v>257</v>
      </c>
      <c r="E64" s="2825">
        <v>19720</v>
      </c>
      <c r="F64" s="2826">
        <v>10533</v>
      </c>
      <c r="G64" s="2793">
        <v>30510</v>
      </c>
    </row>
    <row r="65" spans="1:7" s="2787" customFormat="1" ht="12" customHeight="1">
      <c r="A65" s="7218"/>
      <c r="B65" s="5834" t="s">
        <v>2541</v>
      </c>
      <c r="C65" s="2822">
        <v>35350</v>
      </c>
      <c r="D65" s="2825">
        <v>263</v>
      </c>
      <c r="E65" s="2825">
        <v>19823</v>
      </c>
      <c r="F65" s="2826">
        <v>10553</v>
      </c>
      <c r="G65" s="2786">
        <v>30639</v>
      </c>
    </row>
    <row r="66" spans="1:7" s="2787" customFormat="1" ht="12" customHeight="1">
      <c r="A66" s="7218"/>
      <c r="B66" s="5834" t="s">
        <v>2530</v>
      </c>
      <c r="C66" s="2822">
        <v>35389</v>
      </c>
      <c r="D66" s="2825">
        <v>260</v>
      </c>
      <c r="E66" s="2825">
        <v>19815</v>
      </c>
      <c r="F66" s="2826">
        <v>10522</v>
      </c>
      <c r="G66" s="2786">
        <v>30597</v>
      </c>
    </row>
    <row r="67" spans="1:7" s="2787" customFormat="1" ht="12" customHeight="1">
      <c r="A67" s="7218"/>
      <c r="B67" s="5834" t="s">
        <v>2531</v>
      </c>
      <c r="C67" s="2822">
        <v>35824</v>
      </c>
      <c r="D67" s="2825">
        <v>260</v>
      </c>
      <c r="E67" s="2825">
        <v>19864</v>
      </c>
      <c r="F67" s="2826">
        <v>10597</v>
      </c>
      <c r="G67" s="2786">
        <v>30721</v>
      </c>
    </row>
    <row r="68" spans="1:7" s="2787" customFormat="1" ht="12" customHeight="1">
      <c r="A68" s="7218"/>
      <c r="B68" s="5834" t="s">
        <v>2532</v>
      </c>
      <c r="C68" s="2827">
        <v>35802</v>
      </c>
      <c r="D68" s="2825">
        <v>259</v>
      </c>
      <c r="E68" s="2825">
        <v>20003</v>
      </c>
      <c r="F68" s="2826">
        <v>10672</v>
      </c>
      <c r="G68" s="2786">
        <v>30934</v>
      </c>
    </row>
    <row r="69" spans="1:7" s="2787" customFormat="1" ht="12" customHeight="1">
      <c r="A69" s="7218"/>
      <c r="B69" s="5834" t="s">
        <v>2533</v>
      </c>
      <c r="C69" s="2827">
        <v>35405</v>
      </c>
      <c r="D69" s="2825">
        <v>258</v>
      </c>
      <c r="E69" s="2825">
        <v>20010</v>
      </c>
      <c r="F69" s="2826">
        <v>10603</v>
      </c>
      <c r="G69" s="2786">
        <v>30871</v>
      </c>
    </row>
    <row r="70" spans="1:7" s="2787" customFormat="1" ht="12" customHeight="1">
      <c r="A70" s="7218"/>
      <c r="B70" s="5834" t="s">
        <v>2534</v>
      </c>
      <c r="C70" s="2827">
        <v>35020</v>
      </c>
      <c r="D70" s="2825">
        <v>257</v>
      </c>
      <c r="E70" s="2825">
        <v>20017</v>
      </c>
      <c r="F70" s="2826">
        <v>10609</v>
      </c>
      <c r="G70" s="2786">
        <v>30883</v>
      </c>
    </row>
    <row r="71" spans="1:7" s="2787" customFormat="1" ht="12" customHeight="1">
      <c r="A71" s="7218"/>
      <c r="B71" s="5834" t="s">
        <v>2535</v>
      </c>
      <c r="C71" s="2827">
        <v>34672</v>
      </c>
      <c r="D71" s="2825">
        <v>253</v>
      </c>
      <c r="E71" s="2825">
        <v>20027</v>
      </c>
      <c r="F71" s="2826">
        <v>10583</v>
      </c>
      <c r="G71" s="2786">
        <v>30863</v>
      </c>
    </row>
    <row r="72" spans="1:7" s="2787" customFormat="1" ht="12" customHeight="1">
      <c r="A72" s="7218"/>
      <c r="B72" s="5834" t="s">
        <v>2536</v>
      </c>
      <c r="C72" s="2827">
        <v>34026</v>
      </c>
      <c r="D72" s="2825">
        <v>256</v>
      </c>
      <c r="E72" s="2825">
        <v>20115</v>
      </c>
      <c r="F72" s="2826">
        <v>10598</v>
      </c>
      <c r="G72" s="2786">
        <v>30969</v>
      </c>
    </row>
    <row r="73" spans="1:7" s="2787" customFormat="1" ht="12" customHeight="1" thickBot="1">
      <c r="A73" s="7219"/>
      <c r="B73" s="5836" t="s">
        <v>2537</v>
      </c>
      <c r="C73" s="5937">
        <v>33503</v>
      </c>
      <c r="D73" s="5938">
        <v>257</v>
      </c>
      <c r="E73" s="5939">
        <v>20130</v>
      </c>
      <c r="F73" s="5940">
        <v>10671</v>
      </c>
      <c r="G73" s="2869">
        <v>31058</v>
      </c>
    </row>
    <row r="74" spans="1:7" ht="12" customHeight="1" thickTop="1"/>
    <row r="75" spans="1:7" s="2787" customFormat="1" ht="11.45" customHeight="1">
      <c r="A75" s="7216" t="s">
        <v>2555</v>
      </c>
      <c r="B75" s="7216"/>
      <c r="C75" s="7216"/>
      <c r="D75" s="7216"/>
      <c r="E75" s="7216"/>
      <c r="F75" s="7216"/>
      <c r="G75" s="7216"/>
    </row>
    <row r="76" spans="1:7" ht="11.45" customHeight="1">
      <c r="A76" s="7178" t="s">
        <v>2545</v>
      </c>
      <c r="B76" s="7178"/>
      <c r="C76" s="7178"/>
      <c r="D76" s="7178"/>
      <c r="E76" s="2768"/>
      <c r="F76" s="2770"/>
      <c r="G76" s="2770"/>
    </row>
    <row r="77" spans="1:7" ht="11.45" customHeight="1">
      <c r="A77" s="7051" t="s">
        <v>2546</v>
      </c>
      <c r="B77" s="7179"/>
      <c r="C77" s="7179"/>
      <c r="D77" s="2769"/>
      <c r="E77" s="2769"/>
      <c r="F77" s="2770"/>
      <c r="G77" s="2770"/>
    </row>
    <row r="78" spans="1:7" ht="11.45" customHeight="1">
      <c r="A78" s="7051" t="s">
        <v>2547</v>
      </c>
      <c r="B78" s="7051"/>
      <c r="C78" s="7051"/>
      <c r="D78" s="7051"/>
      <c r="E78" s="7051"/>
      <c r="F78" s="2771"/>
      <c r="G78" s="2771"/>
    </row>
    <row r="79" spans="1:7" ht="11.45" customHeight="1">
      <c r="A79" s="7180" t="s">
        <v>2548</v>
      </c>
      <c r="B79" s="7180"/>
      <c r="C79" s="7180"/>
      <c r="D79" s="7180"/>
      <c r="E79" s="2771"/>
    </row>
    <row r="80" spans="1:7">
      <c r="C80" s="2773"/>
    </row>
    <row r="81" spans="3:6">
      <c r="C81" s="2773"/>
    </row>
    <row r="82" spans="3:6">
      <c r="C82" s="2773"/>
    </row>
    <row r="83" spans="3:6">
      <c r="C83" s="2773"/>
    </row>
    <row r="84" spans="3:6">
      <c r="C84" s="2773"/>
    </row>
    <row r="85" spans="3:6" ht="21" customHeight="1">
      <c r="C85" s="7171" t="s">
        <v>3</v>
      </c>
      <c r="D85" s="7171"/>
      <c r="F85" s="2774"/>
    </row>
    <row r="86" spans="3:6">
      <c r="C86" s="2773"/>
    </row>
  </sheetData>
  <mergeCells count="22">
    <mergeCell ref="A7:A13"/>
    <mergeCell ref="A2:G2"/>
    <mergeCell ref="A3:G3"/>
    <mergeCell ref="A4:A6"/>
    <mergeCell ref="B4:B6"/>
    <mergeCell ref="C4:C6"/>
    <mergeCell ref="D4:F4"/>
    <mergeCell ref="G4:G6"/>
    <mergeCell ref="D5:D6"/>
    <mergeCell ref="E5:E6"/>
    <mergeCell ref="F5:F6"/>
    <mergeCell ref="A62:A73"/>
    <mergeCell ref="A50:A61"/>
    <mergeCell ref="A38:A49"/>
    <mergeCell ref="A26:A37"/>
    <mergeCell ref="A14:A25"/>
    <mergeCell ref="A78:E78"/>
    <mergeCell ref="A79:D79"/>
    <mergeCell ref="C85:D85"/>
    <mergeCell ref="A75:G75"/>
    <mergeCell ref="A76:D76"/>
    <mergeCell ref="A77:C77"/>
  </mergeCells>
  <hyperlinks>
    <hyperlink ref="A1" r:id="rId1"/>
  </hyperlinks>
  <pageMargins left="0.7" right="0.7" top="0.75" bottom="0.75" header="0.3" footer="0.3"/>
  <pageSetup paperSize="9" scale="51" fitToHeight="0" orientation="landscape" r:id="rId2"/>
  <headerFooter alignWithMargins="0">
    <oddFooter>&amp;R163</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3">
    <pageSetUpPr fitToPage="1"/>
  </sheetPr>
  <dimension ref="A1:AI32"/>
  <sheetViews>
    <sheetView view="pageBreakPreview" zoomScale="60" zoomScaleNormal="100" workbookViewId="0">
      <selection activeCell="H15" sqref="H15"/>
    </sheetView>
  </sheetViews>
  <sheetFormatPr defaultRowHeight="12.75"/>
  <cols>
    <col min="1" max="1" width="8.5703125" style="152" customWidth="1"/>
    <col min="2" max="2" width="9.140625" style="152" customWidth="1"/>
    <col min="3" max="3" width="8.140625" style="152" customWidth="1"/>
    <col min="4" max="4" width="7.140625" style="152" customWidth="1"/>
    <col min="5" max="5" width="8.28515625" style="152" customWidth="1"/>
    <col min="6" max="6" width="7.5703125" style="152" customWidth="1"/>
    <col min="7" max="7" width="7" style="152" customWidth="1"/>
    <col min="8" max="8" width="9.5703125" style="152" customWidth="1"/>
    <col min="9" max="9" width="8.140625" style="152" customWidth="1"/>
    <col min="10" max="10" width="8" style="152" customWidth="1"/>
    <col min="11" max="11" width="8.7109375" style="152" customWidth="1"/>
    <col min="12" max="12" width="7.85546875" style="152" customWidth="1"/>
    <col min="13" max="13" width="7.28515625" style="152" customWidth="1"/>
    <col min="14" max="14" width="11.42578125" style="152" customWidth="1"/>
    <col min="15" max="15" width="8.7109375" style="152" customWidth="1"/>
    <col min="16" max="16" width="7.140625" style="152" customWidth="1"/>
    <col min="17" max="17" width="8.7109375" style="152" customWidth="1"/>
    <col min="18" max="18" width="7.85546875" style="152" customWidth="1"/>
    <col min="19" max="19" width="7.42578125" style="152" customWidth="1"/>
    <col min="20" max="20" width="10.5703125" style="152" customWidth="1"/>
    <col min="21" max="21" width="8.7109375" style="152" customWidth="1"/>
    <col min="22" max="22" width="7" style="152" customWidth="1"/>
    <col min="23" max="23" width="8" style="152" customWidth="1"/>
    <col min="24" max="24" width="7.7109375" style="152" customWidth="1"/>
    <col min="25" max="25" width="7.140625" style="152" customWidth="1"/>
    <col min="26" max="26" width="11" style="152" customWidth="1"/>
    <col min="27" max="27" width="8.140625" style="152" customWidth="1"/>
    <col min="28" max="28" width="7.28515625" style="152" customWidth="1"/>
    <col min="29" max="29" width="8.7109375" style="152" customWidth="1"/>
    <col min="30" max="30" width="6.85546875" style="152" customWidth="1"/>
    <col min="31" max="31" width="7.140625" style="152" customWidth="1"/>
    <col min="32" max="16384" width="9.140625" style="152"/>
  </cols>
  <sheetData>
    <row r="1" spans="1:35" ht="13.5" thickBot="1">
      <c r="A1" s="1" t="s">
        <v>0</v>
      </c>
      <c r="AE1" s="178" t="s">
        <v>1</v>
      </c>
    </row>
    <row r="2" spans="1:35" ht="27.75" customHeight="1" thickTop="1">
      <c r="A2" s="6282" t="s">
        <v>31</v>
      </c>
      <c r="B2" s="6283"/>
      <c r="C2" s="6283"/>
      <c r="D2" s="6283"/>
      <c r="E2" s="6283"/>
      <c r="F2" s="6283"/>
      <c r="G2" s="6283"/>
      <c r="H2" s="6283"/>
      <c r="I2" s="6283"/>
      <c r="J2" s="6283"/>
      <c r="K2" s="6283"/>
      <c r="L2" s="6283"/>
      <c r="M2" s="6283"/>
      <c r="N2" s="6283"/>
      <c r="O2" s="6283"/>
      <c r="P2" s="6283"/>
      <c r="Q2" s="6283"/>
      <c r="R2" s="6283"/>
      <c r="S2" s="6283"/>
      <c r="T2" s="6283"/>
      <c r="U2" s="6283"/>
      <c r="V2" s="6283"/>
      <c r="W2" s="6283"/>
      <c r="X2" s="6283"/>
      <c r="Y2" s="6283"/>
      <c r="Z2" s="6283"/>
      <c r="AA2" s="6283"/>
      <c r="AB2" s="6283"/>
      <c r="AC2" s="6283"/>
      <c r="AD2" s="6283"/>
      <c r="AE2" s="6284"/>
    </row>
    <row r="3" spans="1:35" ht="48" customHeight="1" thickBot="1">
      <c r="A3" s="6285" t="s">
        <v>362</v>
      </c>
      <c r="B3" s="6286"/>
      <c r="C3" s="6286"/>
      <c r="D3" s="6286"/>
      <c r="E3" s="6286"/>
      <c r="F3" s="6286"/>
      <c r="G3" s="6286"/>
      <c r="H3" s="6286"/>
      <c r="I3" s="6286"/>
      <c r="J3" s="6286"/>
      <c r="K3" s="6286"/>
      <c r="L3" s="6286"/>
      <c r="M3" s="6286"/>
      <c r="N3" s="6286"/>
      <c r="O3" s="6286"/>
      <c r="P3" s="6286"/>
      <c r="Q3" s="6286"/>
      <c r="R3" s="6286"/>
      <c r="S3" s="6286"/>
      <c r="T3" s="6286"/>
      <c r="U3" s="6286"/>
      <c r="V3" s="6286"/>
      <c r="W3" s="6286"/>
      <c r="X3" s="6286"/>
      <c r="Y3" s="6286"/>
      <c r="Z3" s="6286"/>
      <c r="AA3" s="6286"/>
      <c r="AB3" s="6286"/>
      <c r="AC3" s="6286"/>
      <c r="AD3" s="6286"/>
      <c r="AE3" s="6287"/>
    </row>
    <row r="4" spans="1:35" ht="33" customHeight="1" thickBot="1">
      <c r="A4" s="179"/>
      <c r="B4" s="6288" t="s">
        <v>12</v>
      </c>
      <c r="C4" s="6289"/>
      <c r="D4" s="6289"/>
      <c r="E4" s="6289"/>
      <c r="F4" s="6289"/>
      <c r="G4" s="6289"/>
      <c r="H4" s="6289"/>
      <c r="I4" s="6289"/>
      <c r="J4" s="6289"/>
      <c r="K4" s="6289"/>
      <c r="L4" s="6289"/>
      <c r="M4" s="6289"/>
      <c r="N4" s="6289"/>
      <c r="O4" s="6289"/>
      <c r="P4" s="6289"/>
      <c r="Q4" s="6289"/>
      <c r="R4" s="6289"/>
      <c r="S4" s="6289"/>
      <c r="T4" s="6289"/>
      <c r="U4" s="6289"/>
      <c r="V4" s="6289"/>
      <c r="W4" s="6289"/>
      <c r="X4" s="6289"/>
      <c r="Y4" s="6289"/>
      <c r="Z4" s="6289"/>
      <c r="AA4" s="6289"/>
      <c r="AB4" s="6289"/>
      <c r="AC4" s="6289"/>
      <c r="AD4" s="6289"/>
      <c r="AE4" s="6290"/>
    </row>
    <row r="5" spans="1:35" ht="39" customHeight="1" thickBot="1">
      <c r="A5" s="180"/>
      <c r="B5" s="6288">
        <v>2009</v>
      </c>
      <c r="C5" s="6289"/>
      <c r="D5" s="6289"/>
      <c r="E5" s="6289"/>
      <c r="F5" s="6289"/>
      <c r="G5" s="6291"/>
      <c r="H5" s="6288">
        <v>2010</v>
      </c>
      <c r="I5" s="6289"/>
      <c r="J5" s="6289"/>
      <c r="K5" s="6289"/>
      <c r="L5" s="6289"/>
      <c r="M5" s="6291"/>
      <c r="N5" s="6289">
        <v>2011</v>
      </c>
      <c r="O5" s="6289"/>
      <c r="P5" s="6289"/>
      <c r="Q5" s="6289"/>
      <c r="R5" s="6289"/>
      <c r="S5" s="6289"/>
      <c r="T5" s="6288">
        <v>2012</v>
      </c>
      <c r="U5" s="6289"/>
      <c r="V5" s="6289"/>
      <c r="W5" s="6289"/>
      <c r="X5" s="6289"/>
      <c r="Y5" s="6289"/>
      <c r="Z5" s="6288">
        <v>2013</v>
      </c>
      <c r="AA5" s="6289"/>
      <c r="AB5" s="6289"/>
      <c r="AC5" s="6289"/>
      <c r="AD5" s="6289"/>
      <c r="AE5" s="6290"/>
    </row>
    <row r="6" spans="1:35" ht="12.75" customHeight="1">
      <c r="A6" s="6278" t="s">
        <v>363</v>
      </c>
      <c r="B6" s="6266" t="s">
        <v>78</v>
      </c>
      <c r="C6" s="6268" t="s">
        <v>364</v>
      </c>
      <c r="D6" s="6270" t="s">
        <v>365</v>
      </c>
      <c r="E6" s="6268" t="s">
        <v>366</v>
      </c>
      <c r="F6" s="6270" t="s">
        <v>367</v>
      </c>
      <c r="G6" s="6280" t="s">
        <v>368</v>
      </c>
      <c r="H6" s="6266" t="s">
        <v>78</v>
      </c>
      <c r="I6" s="6268" t="s">
        <v>364</v>
      </c>
      <c r="J6" s="6270" t="s">
        <v>365</v>
      </c>
      <c r="K6" s="6268" t="s">
        <v>366</v>
      </c>
      <c r="L6" s="6270" t="s">
        <v>367</v>
      </c>
      <c r="M6" s="6270" t="s">
        <v>368</v>
      </c>
      <c r="N6" s="6266" t="s">
        <v>78</v>
      </c>
      <c r="O6" s="6268" t="s">
        <v>364</v>
      </c>
      <c r="P6" s="6270" t="s">
        <v>365</v>
      </c>
      <c r="Q6" s="6268" t="s">
        <v>366</v>
      </c>
      <c r="R6" s="6270" t="s">
        <v>367</v>
      </c>
      <c r="S6" s="6264" t="s">
        <v>368</v>
      </c>
      <c r="T6" s="6266" t="s">
        <v>78</v>
      </c>
      <c r="U6" s="6268" t="s">
        <v>364</v>
      </c>
      <c r="V6" s="6270" t="s">
        <v>365</v>
      </c>
      <c r="W6" s="6268" t="s">
        <v>366</v>
      </c>
      <c r="X6" s="6270" t="s">
        <v>367</v>
      </c>
      <c r="Y6" s="6264" t="s">
        <v>368</v>
      </c>
      <c r="Z6" s="6266" t="s">
        <v>78</v>
      </c>
      <c r="AA6" s="6268" t="s">
        <v>364</v>
      </c>
      <c r="AB6" s="6270" t="s">
        <v>365</v>
      </c>
      <c r="AC6" s="6268" t="s">
        <v>366</v>
      </c>
      <c r="AD6" s="6270" t="s">
        <v>367</v>
      </c>
      <c r="AE6" s="6262" t="s">
        <v>368</v>
      </c>
      <c r="AF6" s="183"/>
      <c r="AG6" s="184"/>
      <c r="AH6" s="184"/>
      <c r="AI6" s="184"/>
    </row>
    <row r="7" spans="1:35" ht="58.5" customHeight="1" thickBot="1">
      <c r="A7" s="6279"/>
      <c r="B7" s="6276"/>
      <c r="C7" s="6277"/>
      <c r="D7" s="6272"/>
      <c r="E7" s="6277"/>
      <c r="F7" s="6272"/>
      <c r="G7" s="6281"/>
      <c r="H7" s="6276"/>
      <c r="I7" s="6277"/>
      <c r="J7" s="6272"/>
      <c r="K7" s="6277"/>
      <c r="L7" s="6272"/>
      <c r="M7" s="6272"/>
      <c r="N7" s="6273"/>
      <c r="O7" s="6274"/>
      <c r="P7" s="6275"/>
      <c r="Q7" s="6274"/>
      <c r="R7" s="6275"/>
      <c r="S7" s="6265"/>
      <c r="T7" s="6276"/>
      <c r="U7" s="6277"/>
      <c r="V7" s="6272"/>
      <c r="W7" s="6277"/>
      <c r="X7" s="6272"/>
      <c r="Y7" s="6265"/>
      <c r="Z7" s="6267"/>
      <c r="AA7" s="6269"/>
      <c r="AB7" s="6271"/>
      <c r="AC7" s="6269"/>
      <c r="AD7" s="6271"/>
      <c r="AE7" s="6263"/>
      <c r="AF7" s="185"/>
    </row>
    <row r="8" spans="1:35" ht="30.6" customHeight="1">
      <c r="A8" s="186" t="s">
        <v>369</v>
      </c>
      <c r="B8" s="187">
        <v>111461</v>
      </c>
      <c r="C8" s="188">
        <v>57301</v>
      </c>
      <c r="D8" s="189">
        <f>C8/B8*100</f>
        <v>51.409013018006299</v>
      </c>
      <c r="E8" s="188">
        <v>54160</v>
      </c>
      <c r="F8" s="190">
        <f>E8/B8*100</f>
        <v>48.590986981993701</v>
      </c>
      <c r="G8" s="191">
        <f>B8/$B$27*100</f>
        <v>9.2431866732124135</v>
      </c>
      <c r="H8" s="192">
        <v>111689</v>
      </c>
      <c r="I8" s="193">
        <v>57508</v>
      </c>
      <c r="J8" s="189">
        <f t="shared" ref="J8:J27" si="0">I8/H8*100</f>
        <v>51.489403611814957</v>
      </c>
      <c r="K8" s="193">
        <v>54181</v>
      </c>
      <c r="L8" s="194">
        <f t="shared" ref="L8:L27" si="1">K8/H8*100</f>
        <v>48.51059638818505</v>
      </c>
      <c r="M8" s="191">
        <f>H8/$H$27*100</f>
        <v>9.0462001002712515</v>
      </c>
      <c r="N8" s="195">
        <v>111561</v>
      </c>
      <c r="O8" s="192">
        <v>57425</v>
      </c>
      <c r="P8" s="194">
        <f>O8/N8*100</f>
        <v>51.474081444232297</v>
      </c>
      <c r="Q8" s="192">
        <v>54136</v>
      </c>
      <c r="R8" s="196">
        <f>Q8/N8*100</f>
        <v>48.525918555767696</v>
      </c>
      <c r="S8" s="197">
        <f>N8/$N$27*100</f>
        <v>8.8868513855509512</v>
      </c>
      <c r="T8" s="198">
        <v>110815</v>
      </c>
      <c r="U8" s="199">
        <v>57146</v>
      </c>
      <c r="V8" s="200">
        <f>U8/T8*100</f>
        <v>51.568830934440278</v>
      </c>
      <c r="W8" s="199">
        <v>53669</v>
      </c>
      <c r="X8" s="201">
        <f>W8/T8*100</f>
        <v>48.431169065559715</v>
      </c>
      <c r="Y8" s="202">
        <f>T8/$T$27*100</f>
        <v>8.6915906909036149</v>
      </c>
      <c r="Z8" s="198">
        <v>109787</v>
      </c>
      <c r="AA8" s="199">
        <v>56677</v>
      </c>
      <c r="AB8" s="200">
        <f>AA8/Z8*100</f>
        <v>51.624509277054663</v>
      </c>
      <c r="AC8" s="199">
        <v>53110</v>
      </c>
      <c r="AD8" s="201">
        <f>AC8/Z8*100</f>
        <v>48.375490722945344</v>
      </c>
      <c r="AE8" s="203">
        <f>Z8/$Z$27*100</f>
        <v>8.4754372353524712</v>
      </c>
      <c r="AF8" s="185"/>
    </row>
    <row r="9" spans="1:35" ht="30.6" customHeight="1">
      <c r="A9" s="204" t="s">
        <v>370</v>
      </c>
      <c r="B9" s="187">
        <v>107015</v>
      </c>
      <c r="C9" s="188">
        <v>54842</v>
      </c>
      <c r="D9" s="189">
        <f t="shared" ref="D9:D27" si="2">C9/B9*100</f>
        <v>51.247021445591741</v>
      </c>
      <c r="E9" s="205">
        <v>52173</v>
      </c>
      <c r="F9" s="190">
        <f t="shared" ref="F9:F27" si="3">E9/B9*100</f>
        <v>48.752978554408259</v>
      </c>
      <c r="G9" s="191">
        <f t="shared" ref="G9:G27" si="4">B9/$B$27*100</f>
        <v>8.8744908248968386</v>
      </c>
      <c r="H9" s="192">
        <v>107720</v>
      </c>
      <c r="I9" s="193">
        <v>55230</v>
      </c>
      <c r="J9" s="189">
        <f t="shared" si="0"/>
        <v>51.271815818789456</v>
      </c>
      <c r="K9" s="193">
        <v>52490</v>
      </c>
      <c r="L9" s="194">
        <f t="shared" si="1"/>
        <v>48.728184181210544</v>
      </c>
      <c r="M9" s="191">
        <f t="shared" ref="M9:M27" si="5">H9/$H$27*100</f>
        <v>8.7247327382393891</v>
      </c>
      <c r="N9" s="192">
        <v>108439</v>
      </c>
      <c r="O9" s="192">
        <v>55553</v>
      </c>
      <c r="P9" s="194">
        <f t="shared" ref="P9:P27" si="6">O9/N9*100</f>
        <v>51.229723623419623</v>
      </c>
      <c r="Q9" s="192">
        <v>52886</v>
      </c>
      <c r="R9" s="196">
        <f t="shared" ref="R9:R27" si="7">Q9/N9*100</f>
        <v>48.770276376580377</v>
      </c>
      <c r="S9" s="197">
        <f t="shared" ref="S9:S27" si="8">N9/$N$27*100</f>
        <v>8.6381556045370651</v>
      </c>
      <c r="T9" s="195">
        <v>111487</v>
      </c>
      <c r="U9" s="193">
        <v>57075</v>
      </c>
      <c r="V9" s="189">
        <f t="shared" ref="V9:V27" si="9">U9/T9*100</f>
        <v>51.194309650452517</v>
      </c>
      <c r="W9" s="193">
        <v>54412</v>
      </c>
      <c r="X9" s="194">
        <f t="shared" ref="X9:X27" si="10">W9/T9*100</f>
        <v>48.805690349547483</v>
      </c>
      <c r="Y9" s="206">
        <f>T9/$T$27*100</f>
        <v>8.7442978961040581</v>
      </c>
      <c r="Z9" s="195">
        <v>115321</v>
      </c>
      <c r="AA9" s="193">
        <v>59047</v>
      </c>
      <c r="AB9" s="189">
        <f t="shared" ref="AB9:AB27" si="11">AA9/Z9*100</f>
        <v>51.202296199304556</v>
      </c>
      <c r="AC9" s="193">
        <v>56274</v>
      </c>
      <c r="AD9" s="194">
        <f t="shared" ref="AD9:AD27" si="12">AC9/Z9*100</f>
        <v>48.797703800695452</v>
      </c>
      <c r="AE9" s="207">
        <f t="shared" ref="AE9:AE27" si="13">Z9/$Z$27*100</f>
        <v>8.9026560286562368</v>
      </c>
      <c r="AF9" s="185"/>
    </row>
    <row r="10" spans="1:35" ht="30.6" customHeight="1">
      <c r="A10" s="204" t="s">
        <v>371</v>
      </c>
      <c r="B10" s="187">
        <v>110353</v>
      </c>
      <c r="C10" s="188">
        <v>56296</v>
      </c>
      <c r="D10" s="189">
        <f t="shared" si="2"/>
        <v>51.014471740686709</v>
      </c>
      <c r="E10" s="188">
        <v>54057</v>
      </c>
      <c r="F10" s="190">
        <f t="shared" si="3"/>
        <v>48.985528259313291</v>
      </c>
      <c r="G10" s="191">
        <f t="shared" si="4"/>
        <v>9.1513029575278306</v>
      </c>
      <c r="H10" s="192">
        <v>112887</v>
      </c>
      <c r="I10" s="193">
        <v>57646</v>
      </c>
      <c r="J10" s="189">
        <f t="shared" si="0"/>
        <v>51.065224516551957</v>
      </c>
      <c r="K10" s="193">
        <v>55241</v>
      </c>
      <c r="L10" s="194">
        <f t="shared" si="1"/>
        <v>48.93477548344805</v>
      </c>
      <c r="M10" s="206">
        <f t="shared" si="5"/>
        <v>9.1432315690830848</v>
      </c>
      <c r="N10" s="192">
        <v>114770</v>
      </c>
      <c r="O10" s="192">
        <v>58593</v>
      </c>
      <c r="P10" s="194">
        <f t="shared" si="6"/>
        <v>51.052539862333354</v>
      </c>
      <c r="Q10" s="193">
        <v>56177</v>
      </c>
      <c r="R10" s="196">
        <f t="shared" si="7"/>
        <v>48.947460137666639</v>
      </c>
      <c r="S10" s="197">
        <f t="shared" si="8"/>
        <v>9.1424775102381872</v>
      </c>
      <c r="T10" s="195">
        <v>113465</v>
      </c>
      <c r="U10" s="193">
        <v>57971</v>
      </c>
      <c r="V10" s="189">
        <f t="shared" si="9"/>
        <v>51.091526021240028</v>
      </c>
      <c r="W10" s="193">
        <v>55494</v>
      </c>
      <c r="X10" s="194">
        <f t="shared" si="10"/>
        <v>48.908473978759972</v>
      </c>
      <c r="Y10" s="206">
        <f t="shared" ref="Y10:Y27" si="14">T10/$T$27*100</f>
        <v>8.8994390447446534</v>
      </c>
      <c r="Z10" s="195">
        <v>111720</v>
      </c>
      <c r="AA10" s="193">
        <v>57234</v>
      </c>
      <c r="AB10" s="189">
        <f t="shared" si="11"/>
        <v>51.229860365198711</v>
      </c>
      <c r="AC10" s="193">
        <v>54486</v>
      </c>
      <c r="AD10" s="194">
        <f t="shared" si="12"/>
        <v>48.770139634801289</v>
      </c>
      <c r="AE10" s="207">
        <f t="shared" si="13"/>
        <v>8.6246627372419145</v>
      </c>
      <c r="AF10" s="185"/>
    </row>
    <row r="11" spans="1:35" ht="30.6" customHeight="1">
      <c r="A11" s="186" t="s">
        <v>372</v>
      </c>
      <c r="B11" s="187">
        <v>102251</v>
      </c>
      <c r="C11" s="188">
        <v>52092</v>
      </c>
      <c r="D11" s="208">
        <f t="shared" si="2"/>
        <v>50.945223029603625</v>
      </c>
      <c r="E11" s="188">
        <v>50159</v>
      </c>
      <c r="F11" s="190">
        <f t="shared" si="3"/>
        <v>49.054776970396382</v>
      </c>
      <c r="G11" s="191">
        <f t="shared" si="4"/>
        <v>8.4794240184696221</v>
      </c>
      <c r="H11" s="192">
        <v>103771</v>
      </c>
      <c r="I11" s="193">
        <v>52981</v>
      </c>
      <c r="J11" s="189">
        <f t="shared" si="0"/>
        <v>51.055689932640135</v>
      </c>
      <c r="K11" s="193">
        <v>50790</v>
      </c>
      <c r="L11" s="194">
        <f t="shared" si="1"/>
        <v>48.944310067359858</v>
      </c>
      <c r="M11" s="209">
        <f t="shared" si="5"/>
        <v>8.4048852671726664</v>
      </c>
      <c r="N11" s="192">
        <v>105216</v>
      </c>
      <c r="O11" s="210">
        <v>53799</v>
      </c>
      <c r="P11" s="194">
        <f t="shared" si="6"/>
        <v>51.131957116788321</v>
      </c>
      <c r="Q11" s="211">
        <v>51417</v>
      </c>
      <c r="R11" s="196">
        <f t="shared" si="7"/>
        <v>48.868042883211679</v>
      </c>
      <c r="S11" s="197">
        <f t="shared" si="8"/>
        <v>8.3814142521322754</v>
      </c>
      <c r="T11" s="195">
        <v>109111</v>
      </c>
      <c r="U11" s="193">
        <v>55633</v>
      </c>
      <c r="V11" s="189">
        <f t="shared" si="9"/>
        <v>50.987526463876229</v>
      </c>
      <c r="W11" s="193">
        <v>53478</v>
      </c>
      <c r="X11" s="194">
        <f t="shared" si="10"/>
        <v>49.012473536123764</v>
      </c>
      <c r="Y11" s="206">
        <f t="shared" si="14"/>
        <v>8.5579402777167743</v>
      </c>
      <c r="Z11" s="195">
        <v>111663</v>
      </c>
      <c r="AA11" s="193">
        <v>56830</v>
      </c>
      <c r="AB11" s="189">
        <f t="shared" si="11"/>
        <v>50.894208466546665</v>
      </c>
      <c r="AC11" s="193">
        <v>54833</v>
      </c>
      <c r="AD11" s="194">
        <f t="shared" si="12"/>
        <v>49.105791533453335</v>
      </c>
      <c r="AE11" s="207">
        <f t="shared" si="13"/>
        <v>8.6202623991106684</v>
      </c>
      <c r="AF11" s="185"/>
    </row>
    <row r="12" spans="1:35" ht="30.6" customHeight="1">
      <c r="A12" s="186" t="s">
        <v>373</v>
      </c>
      <c r="B12" s="187">
        <v>104570</v>
      </c>
      <c r="C12" s="188">
        <v>53417</v>
      </c>
      <c r="D12" s="212">
        <f t="shared" si="2"/>
        <v>51.082528449842215</v>
      </c>
      <c r="E12" s="205">
        <v>51153</v>
      </c>
      <c r="F12" s="194">
        <f t="shared" si="3"/>
        <v>48.917471550157785</v>
      </c>
      <c r="G12" s="191">
        <f t="shared" si="4"/>
        <v>8.6717329865856403</v>
      </c>
      <c r="H12" s="192">
        <v>105204</v>
      </c>
      <c r="I12" s="193">
        <v>53528</v>
      </c>
      <c r="J12" s="189">
        <f t="shared" si="0"/>
        <v>50.880194669404212</v>
      </c>
      <c r="K12" s="193">
        <v>51676</v>
      </c>
      <c r="L12" s="194">
        <f t="shared" si="1"/>
        <v>49.119805330595796</v>
      </c>
      <c r="M12" s="206">
        <f t="shared" si="5"/>
        <v>8.5209504548248862</v>
      </c>
      <c r="N12" s="192">
        <v>102383</v>
      </c>
      <c r="O12" s="192">
        <v>51825</v>
      </c>
      <c r="P12" s="194">
        <f t="shared" si="6"/>
        <v>50.618755066759121</v>
      </c>
      <c r="Q12" s="193">
        <v>50558</v>
      </c>
      <c r="R12" s="196">
        <f t="shared" si="7"/>
        <v>49.381244933240872</v>
      </c>
      <c r="S12" s="197">
        <f t="shared" si="8"/>
        <v>8.1557399575735516</v>
      </c>
      <c r="T12" s="195">
        <v>100593</v>
      </c>
      <c r="U12" s="193">
        <v>50245</v>
      </c>
      <c r="V12" s="189">
        <f t="shared" si="9"/>
        <v>49.948803594683525</v>
      </c>
      <c r="W12" s="193">
        <v>50348</v>
      </c>
      <c r="X12" s="194">
        <f t="shared" si="10"/>
        <v>50.051196405316475</v>
      </c>
      <c r="Y12" s="206">
        <f t="shared" si="14"/>
        <v>7.8898450784647149</v>
      </c>
      <c r="Z12" s="195">
        <v>100324</v>
      </c>
      <c r="AA12" s="193">
        <v>50076</v>
      </c>
      <c r="AB12" s="189">
        <f t="shared" si="11"/>
        <v>49.914277740122003</v>
      </c>
      <c r="AC12" s="193">
        <v>50248</v>
      </c>
      <c r="AD12" s="194">
        <f t="shared" si="12"/>
        <v>50.085722259877997</v>
      </c>
      <c r="AE12" s="207">
        <f t="shared" si="13"/>
        <v>7.7449039066510723</v>
      </c>
      <c r="AF12" s="185"/>
    </row>
    <row r="13" spans="1:35" ht="30.6" customHeight="1">
      <c r="A13" s="186" t="s">
        <v>374</v>
      </c>
      <c r="B13" s="187">
        <v>109879</v>
      </c>
      <c r="C13" s="188">
        <v>56342</v>
      </c>
      <c r="D13" s="189">
        <f t="shared" si="2"/>
        <v>51.276404044448896</v>
      </c>
      <c r="E13" s="213">
        <v>53537</v>
      </c>
      <c r="F13" s="194">
        <f t="shared" si="3"/>
        <v>48.723595955551104</v>
      </c>
      <c r="G13" s="191">
        <f t="shared" si="4"/>
        <v>9.1119953029840648</v>
      </c>
      <c r="H13" s="192">
        <v>109972</v>
      </c>
      <c r="I13" s="193">
        <v>56516</v>
      </c>
      <c r="J13" s="189">
        <f t="shared" si="0"/>
        <v>51.391263230640526</v>
      </c>
      <c r="K13" s="193">
        <v>53456</v>
      </c>
      <c r="L13" s="194">
        <f t="shared" si="1"/>
        <v>48.608736769359474</v>
      </c>
      <c r="M13" s="206">
        <f t="shared" si="5"/>
        <v>8.9071324609140561</v>
      </c>
      <c r="N13" s="192">
        <v>107967</v>
      </c>
      <c r="O13" s="192">
        <v>55045</v>
      </c>
      <c r="P13" s="194">
        <f t="shared" si="6"/>
        <v>50.983170783665379</v>
      </c>
      <c r="Q13" s="193">
        <v>52922</v>
      </c>
      <c r="R13" s="196">
        <f t="shared" si="7"/>
        <v>49.016829216334621</v>
      </c>
      <c r="S13" s="197">
        <f t="shared" si="8"/>
        <v>8.6005564986310574</v>
      </c>
      <c r="T13" s="195">
        <v>106620</v>
      </c>
      <c r="U13" s="193">
        <v>54238</v>
      </c>
      <c r="V13" s="189">
        <f t="shared" si="9"/>
        <v>50.870380791596325</v>
      </c>
      <c r="W13" s="193">
        <v>52382</v>
      </c>
      <c r="X13" s="194">
        <f t="shared" si="10"/>
        <v>49.129619208403675</v>
      </c>
      <c r="Y13" s="206">
        <f t="shared" si="14"/>
        <v>8.362562825106199</v>
      </c>
      <c r="Z13" s="195">
        <v>105736</v>
      </c>
      <c r="AA13" s="193">
        <v>53308</v>
      </c>
      <c r="AB13" s="189">
        <f t="shared" si="11"/>
        <v>50.416130740712717</v>
      </c>
      <c r="AC13" s="193">
        <v>52428</v>
      </c>
      <c r="AD13" s="194">
        <f t="shared" si="12"/>
        <v>49.583869259287283</v>
      </c>
      <c r="AE13" s="207">
        <f t="shared" si="13"/>
        <v>8.1627044323756817</v>
      </c>
      <c r="AF13" s="185"/>
    </row>
    <row r="14" spans="1:35" ht="30.6" customHeight="1">
      <c r="A14" s="186" t="s">
        <v>375</v>
      </c>
      <c r="B14" s="187">
        <v>97681</v>
      </c>
      <c r="C14" s="188">
        <v>49881</v>
      </c>
      <c r="D14" s="208">
        <f t="shared" si="2"/>
        <v>51.065202035196201</v>
      </c>
      <c r="E14" s="213">
        <v>47800</v>
      </c>
      <c r="F14" s="194">
        <f t="shared" si="3"/>
        <v>48.934797964803799</v>
      </c>
      <c r="G14" s="191">
        <f t="shared" si="4"/>
        <v>8.1004451550413314</v>
      </c>
      <c r="H14" s="192">
        <v>102977</v>
      </c>
      <c r="I14" s="193">
        <v>52616</v>
      </c>
      <c r="J14" s="189">
        <f t="shared" si="0"/>
        <v>51.094904687454481</v>
      </c>
      <c r="K14" s="193">
        <v>50361</v>
      </c>
      <c r="L14" s="194">
        <f t="shared" si="1"/>
        <v>48.905095312545519</v>
      </c>
      <c r="M14" s="191">
        <f t="shared" si="5"/>
        <v>8.3405755958566434</v>
      </c>
      <c r="N14" s="192">
        <v>108032</v>
      </c>
      <c r="O14" s="192">
        <v>54920</v>
      </c>
      <c r="P14" s="194">
        <f t="shared" si="6"/>
        <v>50.836789099526072</v>
      </c>
      <c r="Q14" s="214">
        <v>53112</v>
      </c>
      <c r="R14" s="196">
        <f t="shared" si="7"/>
        <v>49.163210900473935</v>
      </c>
      <c r="S14" s="197">
        <f t="shared" si="8"/>
        <v>8.6057343416054017</v>
      </c>
      <c r="T14" s="195">
        <v>110022</v>
      </c>
      <c r="U14" s="193">
        <v>55896</v>
      </c>
      <c r="V14" s="189">
        <f t="shared" si="9"/>
        <v>50.804384577629925</v>
      </c>
      <c r="W14" s="193">
        <v>54126</v>
      </c>
      <c r="X14" s="194">
        <f t="shared" si="10"/>
        <v>49.195615422370068</v>
      </c>
      <c r="Y14" s="206">
        <f t="shared" si="14"/>
        <v>8.629393051433448</v>
      </c>
      <c r="Z14" s="195">
        <v>111092</v>
      </c>
      <c r="AA14" s="193">
        <v>56502</v>
      </c>
      <c r="AB14" s="189">
        <f t="shared" si="11"/>
        <v>50.860548014258455</v>
      </c>
      <c r="AC14" s="193">
        <v>54590</v>
      </c>
      <c r="AD14" s="194">
        <f t="shared" si="12"/>
        <v>49.139451985741552</v>
      </c>
      <c r="AE14" s="207">
        <f t="shared" si="13"/>
        <v>8.5761818188836276</v>
      </c>
      <c r="AF14" s="185"/>
    </row>
    <row r="15" spans="1:35" ht="30.6" customHeight="1">
      <c r="A15" s="186" t="s">
        <v>376</v>
      </c>
      <c r="B15" s="187">
        <v>90197</v>
      </c>
      <c r="C15" s="188">
        <v>45399</v>
      </c>
      <c r="D15" s="212">
        <f t="shared" si="2"/>
        <v>50.333159639455857</v>
      </c>
      <c r="E15" s="188">
        <v>44798</v>
      </c>
      <c r="F15" s="215">
        <f t="shared" si="3"/>
        <v>49.666840360544143</v>
      </c>
      <c r="G15" s="191">
        <f t="shared" si="4"/>
        <v>7.4798154364642349</v>
      </c>
      <c r="H15" s="192">
        <v>92041</v>
      </c>
      <c r="I15" s="193">
        <v>46465</v>
      </c>
      <c r="J15" s="189">
        <f t="shared" si="0"/>
        <v>50.482936952010519</v>
      </c>
      <c r="K15" s="193">
        <v>45576</v>
      </c>
      <c r="L15" s="194">
        <f t="shared" si="1"/>
        <v>49.517063047989481</v>
      </c>
      <c r="M15" s="206">
        <f t="shared" si="5"/>
        <v>7.4548192161185636</v>
      </c>
      <c r="N15" s="192">
        <v>94082</v>
      </c>
      <c r="O15" s="192">
        <v>47652</v>
      </c>
      <c r="P15" s="194">
        <f t="shared" si="6"/>
        <v>50.649433472927875</v>
      </c>
      <c r="Q15" s="211">
        <v>46430</v>
      </c>
      <c r="R15" s="196">
        <f t="shared" si="7"/>
        <v>49.350566527072125</v>
      </c>
      <c r="S15" s="197">
        <f t="shared" si="8"/>
        <v>7.494489580188457</v>
      </c>
      <c r="T15" s="195">
        <v>96203</v>
      </c>
      <c r="U15" s="193">
        <v>49027</v>
      </c>
      <c r="V15" s="189">
        <f t="shared" si="9"/>
        <v>50.962028211178442</v>
      </c>
      <c r="W15" s="193">
        <v>47176</v>
      </c>
      <c r="X15" s="194">
        <f t="shared" si="10"/>
        <v>49.037971788821558</v>
      </c>
      <c r="Y15" s="206">
        <f t="shared" si="14"/>
        <v>7.5455227111582408</v>
      </c>
      <c r="Z15" s="195">
        <v>98483</v>
      </c>
      <c r="AA15" s="193">
        <v>50151</v>
      </c>
      <c r="AB15" s="189">
        <f t="shared" si="11"/>
        <v>50.92350964125788</v>
      </c>
      <c r="AC15" s="193">
        <v>48332</v>
      </c>
      <c r="AD15" s="194">
        <f t="shared" si="12"/>
        <v>49.07649035874212</v>
      </c>
      <c r="AE15" s="207">
        <f t="shared" si="13"/>
        <v>7.6027807049032887</v>
      </c>
      <c r="AF15" s="185"/>
    </row>
    <row r="16" spans="1:35" ht="30.6" customHeight="1">
      <c r="A16" s="186" t="s">
        <v>377</v>
      </c>
      <c r="B16" s="187">
        <v>76315</v>
      </c>
      <c r="C16" s="188">
        <v>38721</v>
      </c>
      <c r="D16" s="212">
        <f t="shared" si="2"/>
        <v>50.738386948830502</v>
      </c>
      <c r="E16" s="205">
        <v>37594</v>
      </c>
      <c r="F16" s="190">
        <f t="shared" si="3"/>
        <v>49.261613051169498</v>
      </c>
      <c r="G16" s="191">
        <f t="shared" si="4"/>
        <v>6.3286153090875317</v>
      </c>
      <c r="H16" s="192">
        <v>75450</v>
      </c>
      <c r="I16" s="193">
        <v>38424</v>
      </c>
      <c r="J16" s="189">
        <f t="shared" si="0"/>
        <v>50.926441351888663</v>
      </c>
      <c r="K16" s="193">
        <v>37026</v>
      </c>
      <c r="L16" s="194">
        <f t="shared" si="1"/>
        <v>49.07355864811133</v>
      </c>
      <c r="M16" s="206">
        <f t="shared" si="5"/>
        <v>6.1110386659873921</v>
      </c>
      <c r="N16" s="192">
        <v>78468</v>
      </c>
      <c r="O16" s="192">
        <v>40056</v>
      </c>
      <c r="P16" s="194">
        <f t="shared" si="6"/>
        <v>51.047560789111493</v>
      </c>
      <c r="Q16" s="193">
        <v>38412</v>
      </c>
      <c r="R16" s="196">
        <f t="shared" si="7"/>
        <v>48.952439210888514</v>
      </c>
      <c r="S16" s="197">
        <f t="shared" si="8"/>
        <v>6.2506920386283014</v>
      </c>
      <c r="T16" s="195">
        <v>84118</v>
      </c>
      <c r="U16" s="193">
        <v>42579</v>
      </c>
      <c r="V16" s="189">
        <f t="shared" si="9"/>
        <v>50.618179224422832</v>
      </c>
      <c r="W16" s="193">
        <v>41539</v>
      </c>
      <c r="X16" s="194">
        <f t="shared" si="10"/>
        <v>49.381820775577168</v>
      </c>
      <c r="Y16" s="206">
        <f t="shared" si="14"/>
        <v>6.5976557843020363</v>
      </c>
      <c r="Z16" s="195">
        <v>88370</v>
      </c>
      <c r="AA16" s="193">
        <v>44538</v>
      </c>
      <c r="AB16" s="189">
        <f t="shared" si="11"/>
        <v>50.399456829240698</v>
      </c>
      <c r="AC16" s="193">
        <v>43832</v>
      </c>
      <c r="AD16" s="194">
        <f t="shared" si="12"/>
        <v>49.600543170759309</v>
      </c>
      <c r="AE16" s="207">
        <f t="shared" si="13"/>
        <v>6.8220680817227706</v>
      </c>
      <c r="AF16" s="185"/>
    </row>
    <row r="17" spans="1:32" ht="30.6" customHeight="1">
      <c r="A17" s="186" t="s">
        <v>378</v>
      </c>
      <c r="B17" s="187">
        <v>71317</v>
      </c>
      <c r="C17" s="188">
        <v>35621</v>
      </c>
      <c r="D17" s="212">
        <f t="shared" si="2"/>
        <v>49.947417866707802</v>
      </c>
      <c r="E17" s="188">
        <v>35696</v>
      </c>
      <c r="F17" s="190">
        <f t="shared" si="3"/>
        <v>50.052582133292198</v>
      </c>
      <c r="G17" s="206">
        <f t="shared" si="4"/>
        <v>5.914143458012127</v>
      </c>
      <c r="H17" s="192">
        <v>75473</v>
      </c>
      <c r="I17" s="193">
        <v>37736</v>
      </c>
      <c r="J17" s="189">
        <f t="shared" si="0"/>
        <v>49.999337511427925</v>
      </c>
      <c r="K17" s="193">
        <v>37737</v>
      </c>
      <c r="L17" s="194">
        <f t="shared" si="1"/>
        <v>50.000662488572068</v>
      </c>
      <c r="M17" s="209">
        <f t="shared" si="5"/>
        <v>6.112901540597302</v>
      </c>
      <c r="N17" s="192">
        <v>77809</v>
      </c>
      <c r="O17" s="216">
        <v>38885</v>
      </c>
      <c r="P17" s="194">
        <f t="shared" si="6"/>
        <v>49.974938631777817</v>
      </c>
      <c r="Q17" s="193">
        <v>38924</v>
      </c>
      <c r="R17" s="196">
        <f t="shared" si="7"/>
        <v>50.02506136822219</v>
      </c>
      <c r="S17" s="197">
        <f t="shared" si="8"/>
        <v>6.1981966767807197</v>
      </c>
      <c r="T17" s="195">
        <v>76591</v>
      </c>
      <c r="U17" s="193">
        <v>38447</v>
      </c>
      <c r="V17" s="189">
        <f t="shared" si="9"/>
        <v>50.197803919520567</v>
      </c>
      <c r="W17" s="193">
        <v>38144</v>
      </c>
      <c r="X17" s="194">
        <f t="shared" si="10"/>
        <v>49.802196080479426</v>
      </c>
      <c r="Y17" s="206">
        <f t="shared" si="14"/>
        <v>6.0072880260524189</v>
      </c>
      <c r="Z17" s="195">
        <v>77965</v>
      </c>
      <c r="AA17" s="193">
        <v>39408</v>
      </c>
      <c r="AB17" s="189">
        <f t="shared" si="11"/>
        <v>50.545757711793748</v>
      </c>
      <c r="AC17" s="193">
        <v>38557</v>
      </c>
      <c r="AD17" s="194">
        <f t="shared" si="12"/>
        <v>49.454242288206245</v>
      </c>
      <c r="AE17" s="207">
        <f t="shared" si="13"/>
        <v>6.0188133754839406</v>
      </c>
      <c r="AF17" s="185"/>
    </row>
    <row r="18" spans="1:32" ht="30.6" customHeight="1">
      <c r="A18" s="186" t="s">
        <v>379</v>
      </c>
      <c r="B18" s="187">
        <v>60504</v>
      </c>
      <c r="C18" s="188">
        <v>30914</v>
      </c>
      <c r="D18" s="212">
        <f t="shared" si="2"/>
        <v>51.094142536030674</v>
      </c>
      <c r="E18" s="188">
        <v>29590</v>
      </c>
      <c r="F18" s="194">
        <f t="shared" si="3"/>
        <v>48.905857463969326</v>
      </c>
      <c r="G18" s="209">
        <f t="shared" si="4"/>
        <v>5.0174479546751227</v>
      </c>
      <c r="H18" s="192">
        <v>60902</v>
      </c>
      <c r="I18" s="193">
        <v>30990</v>
      </c>
      <c r="J18" s="189">
        <f t="shared" si="0"/>
        <v>50.885028406292079</v>
      </c>
      <c r="K18" s="193">
        <v>29912</v>
      </c>
      <c r="L18" s="194">
        <f t="shared" si="1"/>
        <v>49.114971593707921</v>
      </c>
      <c r="M18" s="191">
        <f t="shared" si="5"/>
        <v>4.9327299779451845</v>
      </c>
      <c r="N18" s="210">
        <v>62554</v>
      </c>
      <c r="O18" s="193">
        <v>31638</v>
      </c>
      <c r="P18" s="194">
        <f t="shared" si="6"/>
        <v>50.577101384403875</v>
      </c>
      <c r="Q18" s="193">
        <v>30916</v>
      </c>
      <c r="R18" s="196">
        <f t="shared" si="7"/>
        <v>49.422898615596125</v>
      </c>
      <c r="S18" s="197">
        <f t="shared" si="8"/>
        <v>4.9829967602634806</v>
      </c>
      <c r="T18" s="195">
        <v>66245</v>
      </c>
      <c r="U18" s="193">
        <v>33362</v>
      </c>
      <c r="V18" s="189">
        <f t="shared" si="9"/>
        <v>50.361536719752429</v>
      </c>
      <c r="W18" s="193">
        <v>32883</v>
      </c>
      <c r="X18" s="194">
        <f t="shared" si="10"/>
        <v>49.638463280247564</v>
      </c>
      <c r="Y18" s="206">
        <f t="shared" si="14"/>
        <v>5.1958166793205791</v>
      </c>
      <c r="Z18" s="195">
        <v>68833</v>
      </c>
      <c r="AA18" s="193">
        <v>34472</v>
      </c>
      <c r="AB18" s="189">
        <f t="shared" si="11"/>
        <v>50.080629930411277</v>
      </c>
      <c r="AC18" s="193">
        <v>34361</v>
      </c>
      <c r="AD18" s="194">
        <f t="shared" si="12"/>
        <v>49.919370069588716</v>
      </c>
      <c r="AE18" s="207">
        <f t="shared" si="13"/>
        <v>5.3138328875096015</v>
      </c>
      <c r="AF18" s="185"/>
    </row>
    <row r="19" spans="1:32" ht="30.6" customHeight="1">
      <c r="A19" s="186" t="s">
        <v>380</v>
      </c>
      <c r="B19" s="187">
        <v>46828</v>
      </c>
      <c r="C19" s="188">
        <v>23678</v>
      </c>
      <c r="D19" s="212">
        <f t="shared" si="2"/>
        <v>50.56376526864269</v>
      </c>
      <c r="E19" s="205">
        <v>23150</v>
      </c>
      <c r="F19" s="215">
        <f t="shared" si="3"/>
        <v>49.43623473135731</v>
      </c>
      <c r="G19" s="191">
        <f t="shared" si="4"/>
        <v>3.8833309007921235</v>
      </c>
      <c r="H19" s="192">
        <v>52247</v>
      </c>
      <c r="I19" s="193">
        <v>26371</v>
      </c>
      <c r="J19" s="189">
        <f t="shared" si="0"/>
        <v>50.473711409267516</v>
      </c>
      <c r="K19" s="193">
        <v>25876</v>
      </c>
      <c r="L19" s="194">
        <f t="shared" si="1"/>
        <v>49.526288590732484</v>
      </c>
      <c r="M19" s="206">
        <f t="shared" si="5"/>
        <v>4.2317221627812236</v>
      </c>
      <c r="N19" s="217">
        <v>55364</v>
      </c>
      <c r="O19" s="211">
        <v>28239</v>
      </c>
      <c r="P19" s="194">
        <f t="shared" si="6"/>
        <v>51.006068925655654</v>
      </c>
      <c r="Q19" s="193">
        <v>27125</v>
      </c>
      <c r="R19" s="196">
        <f t="shared" si="7"/>
        <v>48.993931074344339</v>
      </c>
      <c r="S19" s="197">
        <f t="shared" si="8"/>
        <v>4.4102476681783314</v>
      </c>
      <c r="T19" s="195">
        <v>56036</v>
      </c>
      <c r="U19" s="193">
        <v>28454</v>
      </c>
      <c r="V19" s="189">
        <f t="shared" si="9"/>
        <v>50.778071239917196</v>
      </c>
      <c r="W19" s="193">
        <v>27582</v>
      </c>
      <c r="X19" s="194">
        <f t="shared" si="10"/>
        <v>49.221928760082804</v>
      </c>
      <c r="Y19" s="206">
        <f t="shared" si="14"/>
        <v>4.3950907003156159</v>
      </c>
      <c r="Z19" s="195">
        <v>57274</v>
      </c>
      <c r="AA19" s="193">
        <v>29031</v>
      </c>
      <c r="AB19" s="189">
        <f t="shared" si="11"/>
        <v>50.687921220798273</v>
      </c>
      <c r="AC19" s="193">
        <v>28243</v>
      </c>
      <c r="AD19" s="194">
        <f t="shared" si="12"/>
        <v>49.312078779201734</v>
      </c>
      <c r="AE19" s="207">
        <f t="shared" si="13"/>
        <v>4.4214906338416879</v>
      </c>
      <c r="AF19" s="185"/>
    </row>
    <row r="20" spans="1:32" ht="30.6" customHeight="1">
      <c r="A20" s="186" t="s">
        <v>381</v>
      </c>
      <c r="B20" s="187">
        <v>38400</v>
      </c>
      <c r="C20" s="188">
        <v>18072</v>
      </c>
      <c r="D20" s="212">
        <f t="shared" si="2"/>
        <v>47.0625</v>
      </c>
      <c r="E20" s="213">
        <v>20328</v>
      </c>
      <c r="F20" s="194">
        <f t="shared" si="3"/>
        <v>52.937500000000007</v>
      </c>
      <c r="G20" s="191">
        <f t="shared" si="4"/>
        <v>3.1844175832924226</v>
      </c>
      <c r="H20" s="192">
        <v>40829</v>
      </c>
      <c r="I20" s="193">
        <v>19352</v>
      </c>
      <c r="J20" s="189">
        <f t="shared" si="0"/>
        <v>47.397683019422473</v>
      </c>
      <c r="K20" s="193">
        <v>21477</v>
      </c>
      <c r="L20" s="194">
        <f t="shared" si="1"/>
        <v>52.602316980577534</v>
      </c>
      <c r="M20" s="206">
        <f t="shared" si="5"/>
        <v>3.3069264107832903</v>
      </c>
      <c r="N20" s="192">
        <v>41780</v>
      </c>
      <c r="O20" s="192">
        <v>19962</v>
      </c>
      <c r="P20" s="194">
        <f t="shared" si="6"/>
        <v>47.778841550981333</v>
      </c>
      <c r="Q20" s="211">
        <v>21818</v>
      </c>
      <c r="R20" s="196">
        <f t="shared" si="7"/>
        <v>52.221158449018667</v>
      </c>
      <c r="S20" s="197">
        <f t="shared" si="8"/>
        <v>3.3281581456630787</v>
      </c>
      <c r="T20" s="195">
        <v>42971</v>
      </c>
      <c r="U20" s="193">
        <v>20908</v>
      </c>
      <c r="V20" s="189">
        <f t="shared" si="9"/>
        <v>48.656070373042283</v>
      </c>
      <c r="W20" s="193">
        <v>22063</v>
      </c>
      <c r="X20" s="194">
        <f t="shared" si="10"/>
        <v>51.343929626957717</v>
      </c>
      <c r="Y20" s="206">
        <f t="shared" si="14"/>
        <v>3.3703590992087649</v>
      </c>
      <c r="Z20" s="195">
        <v>44373</v>
      </c>
      <c r="AA20" s="193">
        <v>22022</v>
      </c>
      <c r="AB20" s="189">
        <f t="shared" si="11"/>
        <v>49.629279066098754</v>
      </c>
      <c r="AC20" s="193">
        <v>22351</v>
      </c>
      <c r="AD20" s="194">
        <f t="shared" si="12"/>
        <v>50.370720933901246</v>
      </c>
      <c r="AE20" s="207">
        <f t="shared" si="13"/>
        <v>3.4255474368030385</v>
      </c>
      <c r="AF20" s="185"/>
    </row>
    <row r="21" spans="1:32" ht="30.6" customHeight="1">
      <c r="A21" s="186" t="s">
        <v>382</v>
      </c>
      <c r="B21" s="187">
        <v>27806</v>
      </c>
      <c r="C21" s="188">
        <v>12748</v>
      </c>
      <c r="D21" s="212">
        <f t="shared" si="2"/>
        <v>45.846220240235915</v>
      </c>
      <c r="E21" s="213">
        <v>15058</v>
      </c>
      <c r="F21" s="194">
        <f t="shared" si="3"/>
        <v>54.153779759764078</v>
      </c>
      <c r="G21" s="206">
        <f t="shared" si="4"/>
        <v>2.3058832114851326</v>
      </c>
      <c r="H21" s="192">
        <v>29303</v>
      </c>
      <c r="I21" s="193">
        <v>13586</v>
      </c>
      <c r="J21" s="189">
        <f t="shared" si="0"/>
        <v>46.36385353035525</v>
      </c>
      <c r="K21" s="193">
        <v>15717</v>
      </c>
      <c r="L21" s="194">
        <f t="shared" si="1"/>
        <v>53.636146469644743</v>
      </c>
      <c r="M21" s="206">
        <f t="shared" si="5"/>
        <v>2.3733832475736056</v>
      </c>
      <c r="N21" s="210">
        <v>31096</v>
      </c>
      <c r="O21" s="193">
        <v>14298</v>
      </c>
      <c r="P21" s="194">
        <f t="shared" si="6"/>
        <v>45.980190378183686</v>
      </c>
      <c r="Q21" s="193">
        <v>16798</v>
      </c>
      <c r="R21" s="196">
        <f t="shared" si="7"/>
        <v>54.019809621816307</v>
      </c>
      <c r="S21" s="197">
        <f t="shared" si="8"/>
        <v>2.4770800789262588</v>
      </c>
      <c r="T21" s="195">
        <v>31833</v>
      </c>
      <c r="U21" s="193">
        <v>14521</v>
      </c>
      <c r="V21" s="189">
        <f t="shared" si="9"/>
        <v>45.616184462664535</v>
      </c>
      <c r="W21" s="193">
        <v>17312</v>
      </c>
      <c r="X21" s="194">
        <f t="shared" si="10"/>
        <v>54.383815537335465</v>
      </c>
      <c r="Y21" s="206">
        <f t="shared" si="14"/>
        <v>2.49676854634783</v>
      </c>
      <c r="Z21" s="195">
        <v>33773</v>
      </c>
      <c r="AA21" s="193">
        <v>15241</v>
      </c>
      <c r="AB21" s="189">
        <f t="shared" si="11"/>
        <v>45.127764782518582</v>
      </c>
      <c r="AC21" s="193">
        <v>18532</v>
      </c>
      <c r="AD21" s="194">
        <f t="shared" si="12"/>
        <v>54.872235217481425</v>
      </c>
      <c r="AE21" s="207">
        <f t="shared" si="13"/>
        <v>2.6072389422204725</v>
      </c>
      <c r="AF21" s="185"/>
    </row>
    <row r="22" spans="1:32" ht="30.6" customHeight="1">
      <c r="A22" s="186" t="s">
        <v>383</v>
      </c>
      <c r="B22" s="187">
        <v>19751</v>
      </c>
      <c r="C22" s="188">
        <v>8295</v>
      </c>
      <c r="D22" s="212">
        <f t="shared" si="2"/>
        <v>41.997873525391121</v>
      </c>
      <c r="E22" s="188">
        <v>11456</v>
      </c>
      <c r="F22" s="218">
        <f t="shared" si="3"/>
        <v>58.002126474608886</v>
      </c>
      <c r="G22" s="209">
        <f t="shared" si="4"/>
        <v>1.6379018668648084</v>
      </c>
      <c r="H22" s="192">
        <v>21885</v>
      </c>
      <c r="I22" s="193">
        <v>9337</v>
      </c>
      <c r="J22" s="189">
        <f t="shared" si="0"/>
        <v>42.663925062828426</v>
      </c>
      <c r="K22" s="193">
        <v>12548</v>
      </c>
      <c r="L22" s="194">
        <f t="shared" si="1"/>
        <v>57.336074937171574</v>
      </c>
      <c r="M22" s="206">
        <f t="shared" si="5"/>
        <v>1.7725656886035002</v>
      </c>
      <c r="N22" s="219">
        <v>22724</v>
      </c>
      <c r="O22" s="193">
        <v>9858</v>
      </c>
      <c r="P22" s="194">
        <f t="shared" si="6"/>
        <v>43.381446928357683</v>
      </c>
      <c r="Q22" s="214">
        <v>12866</v>
      </c>
      <c r="R22" s="196">
        <f t="shared" si="7"/>
        <v>56.618553071642317</v>
      </c>
      <c r="S22" s="197">
        <f t="shared" si="8"/>
        <v>1.8101739038307276</v>
      </c>
      <c r="T22" s="195">
        <v>24411</v>
      </c>
      <c r="U22" s="193">
        <v>10749</v>
      </c>
      <c r="V22" s="189">
        <f t="shared" si="9"/>
        <v>44.033427553152265</v>
      </c>
      <c r="W22" s="193">
        <v>13662</v>
      </c>
      <c r="X22" s="194">
        <f t="shared" si="10"/>
        <v>55.966572446847728</v>
      </c>
      <c r="Y22" s="206">
        <f t="shared" si="14"/>
        <v>1.9146362889107804</v>
      </c>
      <c r="Z22" s="195">
        <v>24566</v>
      </c>
      <c r="AA22" s="193">
        <v>10879</v>
      </c>
      <c r="AB22" s="189">
        <f t="shared" si="11"/>
        <v>44.284783847594234</v>
      </c>
      <c r="AC22" s="193">
        <v>13687</v>
      </c>
      <c r="AD22" s="194">
        <f t="shared" si="12"/>
        <v>55.715216152405766</v>
      </c>
      <c r="AE22" s="207">
        <f t="shared" si="13"/>
        <v>1.8964685356523889</v>
      </c>
      <c r="AF22" s="185"/>
    </row>
    <row r="23" spans="1:32" ht="30.6" customHeight="1">
      <c r="A23" s="186" t="s">
        <v>384</v>
      </c>
      <c r="B23" s="187">
        <v>18988</v>
      </c>
      <c r="C23" s="188">
        <v>9026</v>
      </c>
      <c r="D23" s="212">
        <f t="shared" si="2"/>
        <v>47.535285443437964</v>
      </c>
      <c r="E23" s="205">
        <v>9962</v>
      </c>
      <c r="F23" s="218">
        <f t="shared" si="3"/>
        <v>52.464714556562043</v>
      </c>
      <c r="G23" s="206">
        <f t="shared" si="4"/>
        <v>1.5746281529051176</v>
      </c>
      <c r="H23" s="192">
        <v>18163</v>
      </c>
      <c r="I23" s="193">
        <v>8423</v>
      </c>
      <c r="J23" s="189">
        <f t="shared" si="0"/>
        <v>46.374497605021197</v>
      </c>
      <c r="K23" s="193">
        <v>9740</v>
      </c>
      <c r="L23" s="194">
        <f t="shared" si="1"/>
        <v>53.62550239497881</v>
      </c>
      <c r="M23" s="206">
        <f t="shared" si="5"/>
        <v>1.4711039799911068</v>
      </c>
      <c r="N23" s="217">
        <v>17826</v>
      </c>
      <c r="O23" s="211">
        <v>8031</v>
      </c>
      <c r="P23" s="194">
        <f t="shared" si="6"/>
        <v>45.052170986199933</v>
      </c>
      <c r="Q23" s="211">
        <v>9795</v>
      </c>
      <c r="R23" s="196">
        <f t="shared" si="7"/>
        <v>54.947829013800067</v>
      </c>
      <c r="S23" s="197">
        <f t="shared" si="8"/>
        <v>1.4200035209332225</v>
      </c>
      <c r="T23" s="195">
        <v>17248</v>
      </c>
      <c r="U23" s="193">
        <v>7566</v>
      </c>
      <c r="V23" s="189">
        <f t="shared" si="9"/>
        <v>43.865955473098325</v>
      </c>
      <c r="W23" s="193">
        <v>9682</v>
      </c>
      <c r="X23" s="194">
        <f t="shared" si="10"/>
        <v>56.134044526901675</v>
      </c>
      <c r="Y23" s="206">
        <f t="shared" si="14"/>
        <v>1.3528182668114024</v>
      </c>
      <c r="Z23" s="195">
        <v>16592</v>
      </c>
      <c r="AA23" s="193">
        <v>6811</v>
      </c>
      <c r="AB23" s="189">
        <f t="shared" si="11"/>
        <v>41.049903567984572</v>
      </c>
      <c r="AC23" s="193">
        <v>9781</v>
      </c>
      <c r="AD23" s="194">
        <f t="shared" si="12"/>
        <v>58.950096432015428</v>
      </c>
      <c r="AE23" s="207">
        <f t="shared" si="13"/>
        <v>1.2808843907654659</v>
      </c>
      <c r="AF23" s="185"/>
    </row>
    <row r="24" spans="1:32" ht="30.6" customHeight="1">
      <c r="A24" s="186" t="s">
        <v>385</v>
      </c>
      <c r="B24" s="187">
        <v>8687</v>
      </c>
      <c r="C24" s="188">
        <v>3320</v>
      </c>
      <c r="D24" s="189">
        <f t="shared" si="2"/>
        <v>38.218026936802119</v>
      </c>
      <c r="E24" s="188">
        <v>5367</v>
      </c>
      <c r="F24" s="215">
        <f t="shared" si="3"/>
        <v>61.781973063197881</v>
      </c>
      <c r="G24" s="206">
        <f t="shared" si="4"/>
        <v>0.72039155067867899</v>
      </c>
      <c r="H24" s="192">
        <v>9929</v>
      </c>
      <c r="I24" s="193">
        <v>3769</v>
      </c>
      <c r="J24" s="189">
        <f t="shared" si="0"/>
        <v>37.959512539027088</v>
      </c>
      <c r="K24" s="193">
        <v>6160</v>
      </c>
      <c r="L24" s="194">
        <f t="shared" si="1"/>
        <v>62.040487460972905</v>
      </c>
      <c r="M24" s="209">
        <f t="shared" si="5"/>
        <v>0.80419486964332432</v>
      </c>
      <c r="N24" s="195">
        <v>10276</v>
      </c>
      <c r="O24" s="193">
        <v>3940</v>
      </c>
      <c r="P24" s="194">
        <f t="shared" si="6"/>
        <v>38.341767224601014</v>
      </c>
      <c r="Q24" s="211">
        <v>6336</v>
      </c>
      <c r="R24" s="196">
        <f t="shared" si="7"/>
        <v>61.658232775398993</v>
      </c>
      <c r="S24" s="197">
        <f t="shared" si="8"/>
        <v>0.81857714468247467</v>
      </c>
      <c r="T24" s="195">
        <v>11651</v>
      </c>
      <c r="U24" s="193">
        <v>4612</v>
      </c>
      <c r="V24" s="189">
        <f t="shared" si="9"/>
        <v>39.584585014161874</v>
      </c>
      <c r="W24" s="193">
        <v>7039</v>
      </c>
      <c r="X24" s="194">
        <f t="shared" si="10"/>
        <v>60.415414985838126</v>
      </c>
      <c r="Y24" s="206">
        <f t="shared" si="14"/>
        <v>0.91382685683091647</v>
      </c>
      <c r="Z24" s="195">
        <v>13350</v>
      </c>
      <c r="AA24" s="193">
        <v>5766</v>
      </c>
      <c r="AB24" s="189">
        <f t="shared" si="11"/>
        <v>43.19101123595506</v>
      </c>
      <c r="AC24" s="193">
        <v>7584</v>
      </c>
      <c r="AD24" s="194">
        <f t="shared" si="12"/>
        <v>56.80898876404494</v>
      </c>
      <c r="AE24" s="207">
        <f t="shared" si="13"/>
        <v>1.0306055096865339</v>
      </c>
      <c r="AF24" s="185"/>
    </row>
    <row r="25" spans="1:32" ht="30.6" customHeight="1">
      <c r="A25" s="186" t="s">
        <v>386</v>
      </c>
      <c r="B25" s="187">
        <v>2938</v>
      </c>
      <c r="C25" s="220">
        <v>855</v>
      </c>
      <c r="D25" s="189">
        <f t="shared" si="2"/>
        <v>29.101429543907422</v>
      </c>
      <c r="E25" s="205">
        <v>2083</v>
      </c>
      <c r="F25" s="194">
        <f t="shared" si="3"/>
        <v>70.898570456092585</v>
      </c>
      <c r="G25" s="206">
        <f t="shared" si="4"/>
        <v>0.24364111613836295</v>
      </c>
      <c r="H25" s="192">
        <v>3230</v>
      </c>
      <c r="I25" s="221">
        <v>992</v>
      </c>
      <c r="J25" s="189">
        <f t="shared" si="0"/>
        <v>30.712074303405572</v>
      </c>
      <c r="K25" s="193">
        <v>2238</v>
      </c>
      <c r="L25" s="194">
        <f t="shared" si="1"/>
        <v>69.287925696594428</v>
      </c>
      <c r="M25" s="191">
        <f t="shared" si="5"/>
        <v>0.26161239086997057</v>
      </c>
      <c r="N25" s="195">
        <v>3953</v>
      </c>
      <c r="O25" s="193">
        <v>1217</v>
      </c>
      <c r="P25" s="194">
        <f t="shared" si="6"/>
        <v>30.786744244877305</v>
      </c>
      <c r="Q25" s="193">
        <v>2736</v>
      </c>
      <c r="R25" s="196">
        <f t="shared" si="7"/>
        <v>69.213255755122688</v>
      </c>
      <c r="S25" s="197">
        <f t="shared" si="8"/>
        <v>0.31489251196280871</v>
      </c>
      <c r="T25" s="195">
        <v>4353</v>
      </c>
      <c r="U25" s="221">
        <v>1407</v>
      </c>
      <c r="V25" s="189">
        <f t="shared" si="9"/>
        <v>32.322536181943491</v>
      </c>
      <c r="W25" s="193">
        <v>2946</v>
      </c>
      <c r="X25" s="194">
        <f t="shared" si="10"/>
        <v>67.677463818056509</v>
      </c>
      <c r="Y25" s="206">
        <f t="shared" si="14"/>
        <v>0.3414203336868063</v>
      </c>
      <c r="Z25" s="195">
        <v>4822</v>
      </c>
      <c r="AA25" s="221">
        <v>1578</v>
      </c>
      <c r="AB25" s="189">
        <f t="shared" si="11"/>
        <v>32.72501036914143</v>
      </c>
      <c r="AC25" s="193">
        <v>3244</v>
      </c>
      <c r="AD25" s="194">
        <f t="shared" si="12"/>
        <v>67.274989630858556</v>
      </c>
      <c r="AE25" s="207">
        <f t="shared" si="13"/>
        <v>0.37225316612048431</v>
      </c>
      <c r="AF25" s="185"/>
    </row>
    <row r="26" spans="1:32" ht="30.6" customHeight="1">
      <c r="A26" s="186" t="s">
        <v>387</v>
      </c>
      <c r="B26" s="222">
        <v>931</v>
      </c>
      <c r="C26" s="223">
        <v>202</v>
      </c>
      <c r="D26" s="208">
        <f t="shared" si="2"/>
        <v>21.697099892588614</v>
      </c>
      <c r="E26" s="220">
        <v>729</v>
      </c>
      <c r="F26" s="194">
        <f t="shared" si="3"/>
        <v>78.302900107411389</v>
      </c>
      <c r="G26" s="209">
        <f t="shared" si="4"/>
        <v>7.7205540886594926E-2</v>
      </c>
      <c r="H26" s="224">
        <v>979</v>
      </c>
      <c r="I26" s="221">
        <v>197</v>
      </c>
      <c r="J26" s="189">
        <f t="shared" si="0"/>
        <v>20.122574055158324</v>
      </c>
      <c r="K26" s="221">
        <v>782</v>
      </c>
      <c r="L26" s="194">
        <f t="shared" si="1"/>
        <v>79.877425944841676</v>
      </c>
      <c r="M26" s="191">
        <f t="shared" si="5"/>
        <v>7.9293662743560728E-2</v>
      </c>
      <c r="N26" s="195">
        <v>1049</v>
      </c>
      <c r="O26" s="225">
        <v>229</v>
      </c>
      <c r="P26" s="194">
        <f t="shared" si="6"/>
        <v>21.830314585319353</v>
      </c>
      <c r="Q26" s="226">
        <v>820</v>
      </c>
      <c r="R26" s="194">
        <f t="shared" si="7"/>
        <v>78.169685414680643</v>
      </c>
      <c r="S26" s="197">
        <f t="shared" si="8"/>
        <v>8.3562419693646944E-2</v>
      </c>
      <c r="T26" s="227">
        <v>1195</v>
      </c>
      <c r="U26" s="221">
        <v>259</v>
      </c>
      <c r="V26" s="189">
        <f t="shared" si="9"/>
        <v>21.673640167364017</v>
      </c>
      <c r="W26" s="221">
        <v>936</v>
      </c>
      <c r="X26" s="194">
        <f t="shared" si="10"/>
        <v>78.326359832635987</v>
      </c>
      <c r="Y26" s="206">
        <f t="shared" si="14"/>
        <v>9.3727842581147136E-2</v>
      </c>
      <c r="Z26" s="227">
        <v>1311</v>
      </c>
      <c r="AA26" s="221">
        <v>280</v>
      </c>
      <c r="AB26" s="189">
        <f t="shared" si="11"/>
        <v>21.357742181540811</v>
      </c>
      <c r="AC26" s="221">
        <v>1031</v>
      </c>
      <c r="AD26" s="194">
        <f t="shared" si="12"/>
        <v>78.6422578184592</v>
      </c>
      <c r="AE26" s="207">
        <f t="shared" si="13"/>
        <v>0.10120777701865512</v>
      </c>
      <c r="AF26" s="166"/>
    </row>
    <row r="27" spans="1:32" ht="30.6" customHeight="1" thickBot="1">
      <c r="A27" s="228" t="s">
        <v>78</v>
      </c>
      <c r="B27" s="229">
        <v>1205872</v>
      </c>
      <c r="C27" s="230">
        <v>607022</v>
      </c>
      <c r="D27" s="231">
        <f t="shared" si="2"/>
        <v>50.33884193347221</v>
      </c>
      <c r="E27" s="232">
        <v>598850</v>
      </c>
      <c r="F27" s="233">
        <f t="shared" si="3"/>
        <v>49.66115806652779</v>
      </c>
      <c r="G27" s="234">
        <f t="shared" si="4"/>
        <v>100</v>
      </c>
      <c r="H27" s="235">
        <v>1234651</v>
      </c>
      <c r="I27" s="236">
        <v>621667</v>
      </c>
      <c r="J27" s="231">
        <f t="shared" si="0"/>
        <v>50.351637831257577</v>
      </c>
      <c r="K27" s="236">
        <v>612984</v>
      </c>
      <c r="L27" s="233">
        <f t="shared" si="1"/>
        <v>49.648362168742423</v>
      </c>
      <c r="M27" s="234">
        <f t="shared" si="5"/>
        <v>100</v>
      </c>
      <c r="N27" s="237">
        <v>1255349</v>
      </c>
      <c r="O27" s="238">
        <v>631165</v>
      </c>
      <c r="P27" s="233">
        <f t="shared" si="6"/>
        <v>50.278050167722284</v>
      </c>
      <c r="Q27" s="238">
        <v>624184</v>
      </c>
      <c r="R27" s="239">
        <f t="shared" si="7"/>
        <v>49.721949832277716</v>
      </c>
      <c r="S27" s="240">
        <f t="shared" si="8"/>
        <v>100</v>
      </c>
      <c r="T27" s="229">
        <v>1274968</v>
      </c>
      <c r="U27" s="236">
        <v>640095</v>
      </c>
      <c r="V27" s="231">
        <f t="shared" si="9"/>
        <v>50.20478945353922</v>
      </c>
      <c r="W27" s="236">
        <v>634873</v>
      </c>
      <c r="X27" s="233">
        <f t="shared" si="10"/>
        <v>49.795210546460773</v>
      </c>
      <c r="Y27" s="234">
        <f t="shared" si="14"/>
        <v>100</v>
      </c>
      <c r="Z27" s="229">
        <v>1295355</v>
      </c>
      <c r="AA27" s="236">
        <v>649851</v>
      </c>
      <c r="AB27" s="231">
        <f t="shared" si="11"/>
        <v>50.167791840846718</v>
      </c>
      <c r="AC27" s="236">
        <v>645504</v>
      </c>
      <c r="AD27" s="233">
        <f t="shared" si="12"/>
        <v>49.832208159153282</v>
      </c>
      <c r="AE27" s="241">
        <f t="shared" si="13"/>
        <v>100</v>
      </c>
    </row>
    <row r="28" spans="1:32" ht="20.100000000000001" customHeight="1" thickTop="1">
      <c r="J28" s="153"/>
    </row>
    <row r="29" spans="1:32" ht="20.100000000000001" customHeight="1">
      <c r="A29" s="152" t="s">
        <v>722</v>
      </c>
    </row>
    <row r="30" spans="1:32" ht="20.100000000000001" customHeight="1">
      <c r="A30" s="152" t="s">
        <v>724</v>
      </c>
    </row>
    <row r="31" spans="1:32" ht="20.100000000000001" customHeight="1">
      <c r="A31" s="152" t="s">
        <v>723</v>
      </c>
    </row>
    <row r="32" spans="1:32" ht="20.100000000000001" customHeight="1">
      <c r="A32" s="152" t="s">
        <v>725</v>
      </c>
    </row>
  </sheetData>
  <mergeCells count="39">
    <mergeCell ref="A2:AE2"/>
    <mergeCell ref="A3:AE3"/>
    <mergeCell ref="B4:AE4"/>
    <mergeCell ref="B5:G5"/>
    <mergeCell ref="H5:M5"/>
    <mergeCell ref="N5:S5"/>
    <mergeCell ref="T5:Y5"/>
    <mergeCell ref="Z5:AE5"/>
    <mergeCell ref="L6:L7"/>
    <mergeCell ref="A6:A7"/>
    <mergeCell ref="B6:B7"/>
    <mergeCell ref="C6:C7"/>
    <mergeCell ref="D6:D7"/>
    <mergeCell ref="E6:E7"/>
    <mergeCell ref="F6:F7"/>
    <mergeCell ref="G6:G7"/>
    <mergeCell ref="H6:H7"/>
    <mergeCell ref="I6:I7"/>
    <mergeCell ref="J6:J7"/>
    <mergeCell ref="K6:K7"/>
    <mergeCell ref="X6:X7"/>
    <mergeCell ref="M6:M7"/>
    <mergeCell ref="N6:N7"/>
    <mergeCell ref="O6:O7"/>
    <mergeCell ref="P6:P7"/>
    <mergeCell ref="Q6:Q7"/>
    <mergeCell ref="R6:R7"/>
    <mergeCell ref="S6:S7"/>
    <mergeCell ref="T6:T7"/>
    <mergeCell ref="U6:U7"/>
    <mergeCell ref="V6:V7"/>
    <mergeCell ref="W6:W7"/>
    <mergeCell ref="AE6:AE7"/>
    <mergeCell ref="Y6:Y7"/>
    <mergeCell ref="Z6:Z7"/>
    <mergeCell ref="AA6:AA7"/>
    <mergeCell ref="AB6:AB7"/>
    <mergeCell ref="AC6:AC7"/>
    <mergeCell ref="AD6:AD7"/>
  </mergeCells>
  <hyperlinks>
    <hyperlink ref="A1" r:id="rId1"/>
  </hyperlinks>
  <pageMargins left="0.74803149606299213" right="0.27559055118110237" top="0.94488188976377963" bottom="0.78740157480314965" header="0.51181102362204722" footer="0.51181102362204722"/>
  <pageSetup paperSize="9" scale="51" fitToWidth="0" orientation="landscape" r:id="rId2"/>
  <headerFooter alignWithMargins="0">
    <oddFooter>&amp;R11</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59">
    <pageSetUpPr fitToPage="1"/>
  </sheetPr>
  <dimension ref="A1:G82"/>
  <sheetViews>
    <sheetView view="pageBreakPreview" zoomScale="60" zoomScaleNormal="100" workbookViewId="0">
      <selection activeCell="A84" sqref="A84"/>
    </sheetView>
  </sheetViews>
  <sheetFormatPr defaultRowHeight="12.75"/>
  <cols>
    <col min="1" max="1" width="18" style="2834" customWidth="1"/>
    <col min="2" max="2" width="35.7109375" style="2834" customWidth="1"/>
    <col min="3" max="3" width="41" style="2834" customWidth="1"/>
    <col min="4" max="4" width="40.28515625" style="2834" customWidth="1"/>
    <col min="5" max="5" width="37.85546875" style="2834" customWidth="1"/>
    <col min="6" max="6" width="39.7109375" style="2834" customWidth="1"/>
    <col min="7" max="7" width="39" style="2834" customWidth="1"/>
    <col min="8" max="253" width="9.140625" style="2834"/>
    <col min="254" max="254" width="7" style="2834" customWidth="1"/>
    <col min="255" max="255" width="16.42578125" style="2834" customWidth="1"/>
    <col min="256" max="256" width="14.7109375" style="2834" customWidth="1"/>
    <col min="257" max="257" width="14.5703125" style="2834" customWidth="1"/>
    <col min="258" max="258" width="15" style="2834" customWidth="1"/>
    <col min="259" max="259" width="13.5703125" style="2834" customWidth="1"/>
    <col min="260" max="260" width="14.7109375" style="2834" customWidth="1"/>
    <col min="261" max="509" width="9.140625" style="2834"/>
    <col min="510" max="510" width="7" style="2834" customWidth="1"/>
    <col min="511" max="511" width="16.42578125" style="2834" customWidth="1"/>
    <col min="512" max="512" width="14.7109375" style="2834" customWidth="1"/>
    <col min="513" max="513" width="14.5703125" style="2834" customWidth="1"/>
    <col min="514" max="514" width="15" style="2834" customWidth="1"/>
    <col min="515" max="515" width="13.5703125" style="2834" customWidth="1"/>
    <col min="516" max="516" width="14.7109375" style="2834" customWidth="1"/>
    <col min="517" max="765" width="9.140625" style="2834"/>
    <col min="766" max="766" width="7" style="2834" customWidth="1"/>
    <col min="767" max="767" width="16.42578125" style="2834" customWidth="1"/>
    <col min="768" max="768" width="14.7109375" style="2834" customWidth="1"/>
    <col min="769" max="769" width="14.5703125" style="2834" customWidth="1"/>
    <col min="770" max="770" width="15" style="2834" customWidth="1"/>
    <col min="771" max="771" width="13.5703125" style="2834" customWidth="1"/>
    <col min="772" max="772" width="14.7109375" style="2834" customWidth="1"/>
    <col min="773" max="1021" width="9.140625" style="2834"/>
    <col min="1022" max="1022" width="7" style="2834" customWidth="1"/>
    <col min="1023" max="1023" width="16.42578125" style="2834" customWidth="1"/>
    <col min="1024" max="1024" width="14.7109375" style="2834" customWidth="1"/>
    <col min="1025" max="1025" width="14.5703125" style="2834" customWidth="1"/>
    <col min="1026" max="1026" width="15" style="2834" customWidth="1"/>
    <col min="1027" max="1027" width="13.5703125" style="2834" customWidth="1"/>
    <col min="1028" max="1028" width="14.7109375" style="2834" customWidth="1"/>
    <col min="1029" max="1277" width="9.140625" style="2834"/>
    <col min="1278" max="1278" width="7" style="2834" customWidth="1"/>
    <col min="1279" max="1279" width="16.42578125" style="2834" customWidth="1"/>
    <col min="1280" max="1280" width="14.7109375" style="2834" customWidth="1"/>
    <col min="1281" max="1281" width="14.5703125" style="2834" customWidth="1"/>
    <col min="1282" max="1282" width="15" style="2834" customWidth="1"/>
    <col min="1283" max="1283" width="13.5703125" style="2834" customWidth="1"/>
    <col min="1284" max="1284" width="14.7109375" style="2834" customWidth="1"/>
    <col min="1285" max="1533" width="9.140625" style="2834"/>
    <col min="1534" max="1534" width="7" style="2834" customWidth="1"/>
    <col min="1535" max="1535" width="16.42578125" style="2834" customWidth="1"/>
    <col min="1536" max="1536" width="14.7109375" style="2834" customWidth="1"/>
    <col min="1537" max="1537" width="14.5703125" style="2834" customWidth="1"/>
    <col min="1538" max="1538" width="15" style="2834" customWidth="1"/>
    <col min="1539" max="1539" width="13.5703125" style="2834" customWidth="1"/>
    <col min="1540" max="1540" width="14.7109375" style="2834" customWidth="1"/>
    <col min="1541" max="1789" width="9.140625" style="2834"/>
    <col min="1790" max="1790" width="7" style="2834" customWidth="1"/>
    <col min="1791" max="1791" width="16.42578125" style="2834" customWidth="1"/>
    <col min="1792" max="1792" width="14.7109375" style="2834" customWidth="1"/>
    <col min="1793" max="1793" width="14.5703125" style="2834" customWidth="1"/>
    <col min="1794" max="1794" width="15" style="2834" customWidth="1"/>
    <col min="1795" max="1795" width="13.5703125" style="2834" customWidth="1"/>
    <col min="1796" max="1796" width="14.7109375" style="2834" customWidth="1"/>
    <col min="1797" max="2045" width="9.140625" style="2834"/>
    <col min="2046" max="2046" width="7" style="2834" customWidth="1"/>
    <col min="2047" max="2047" width="16.42578125" style="2834" customWidth="1"/>
    <col min="2048" max="2048" width="14.7109375" style="2834" customWidth="1"/>
    <col min="2049" max="2049" width="14.5703125" style="2834" customWidth="1"/>
    <col min="2050" max="2050" width="15" style="2834" customWidth="1"/>
    <col min="2051" max="2051" width="13.5703125" style="2834" customWidth="1"/>
    <col min="2052" max="2052" width="14.7109375" style="2834" customWidth="1"/>
    <col min="2053" max="2301" width="9.140625" style="2834"/>
    <col min="2302" max="2302" width="7" style="2834" customWidth="1"/>
    <col min="2303" max="2303" width="16.42578125" style="2834" customWidth="1"/>
    <col min="2304" max="2304" width="14.7109375" style="2834" customWidth="1"/>
    <col min="2305" max="2305" width="14.5703125" style="2834" customWidth="1"/>
    <col min="2306" max="2306" width="15" style="2834" customWidth="1"/>
    <col min="2307" max="2307" width="13.5703125" style="2834" customWidth="1"/>
    <col min="2308" max="2308" width="14.7109375" style="2834" customWidth="1"/>
    <col min="2309" max="2557" width="9.140625" style="2834"/>
    <col min="2558" max="2558" width="7" style="2834" customWidth="1"/>
    <col min="2559" max="2559" width="16.42578125" style="2834" customWidth="1"/>
    <col min="2560" max="2560" width="14.7109375" style="2834" customWidth="1"/>
    <col min="2561" max="2561" width="14.5703125" style="2834" customWidth="1"/>
    <col min="2562" max="2562" width="15" style="2834" customWidth="1"/>
    <col min="2563" max="2563" width="13.5703125" style="2834" customWidth="1"/>
    <col min="2564" max="2564" width="14.7109375" style="2834" customWidth="1"/>
    <col min="2565" max="2813" width="9.140625" style="2834"/>
    <col min="2814" max="2814" width="7" style="2834" customWidth="1"/>
    <col min="2815" max="2815" width="16.42578125" style="2834" customWidth="1"/>
    <col min="2816" max="2816" width="14.7109375" style="2834" customWidth="1"/>
    <col min="2817" max="2817" width="14.5703125" style="2834" customWidth="1"/>
    <col min="2818" max="2818" width="15" style="2834" customWidth="1"/>
    <col min="2819" max="2819" width="13.5703125" style="2834" customWidth="1"/>
    <col min="2820" max="2820" width="14.7109375" style="2834" customWidth="1"/>
    <col min="2821" max="3069" width="9.140625" style="2834"/>
    <col min="3070" max="3070" width="7" style="2834" customWidth="1"/>
    <col min="3071" max="3071" width="16.42578125" style="2834" customWidth="1"/>
    <col min="3072" max="3072" width="14.7109375" style="2834" customWidth="1"/>
    <col min="3073" max="3073" width="14.5703125" style="2834" customWidth="1"/>
    <col min="3074" max="3074" width="15" style="2834" customWidth="1"/>
    <col min="3075" max="3075" width="13.5703125" style="2834" customWidth="1"/>
    <col min="3076" max="3076" width="14.7109375" style="2834" customWidth="1"/>
    <col min="3077" max="3325" width="9.140625" style="2834"/>
    <col min="3326" max="3326" width="7" style="2834" customWidth="1"/>
    <col min="3327" max="3327" width="16.42578125" style="2834" customWidth="1"/>
    <col min="3328" max="3328" width="14.7109375" style="2834" customWidth="1"/>
    <col min="3329" max="3329" width="14.5703125" style="2834" customWidth="1"/>
    <col min="3330" max="3330" width="15" style="2834" customWidth="1"/>
    <col min="3331" max="3331" width="13.5703125" style="2834" customWidth="1"/>
    <col min="3332" max="3332" width="14.7109375" style="2834" customWidth="1"/>
    <col min="3333" max="3581" width="9.140625" style="2834"/>
    <col min="3582" max="3582" width="7" style="2834" customWidth="1"/>
    <col min="3583" max="3583" width="16.42578125" style="2834" customWidth="1"/>
    <col min="3584" max="3584" width="14.7109375" style="2834" customWidth="1"/>
    <col min="3585" max="3585" width="14.5703125" style="2834" customWidth="1"/>
    <col min="3586" max="3586" width="15" style="2834" customWidth="1"/>
    <col min="3587" max="3587" width="13.5703125" style="2834" customWidth="1"/>
    <col min="3588" max="3588" width="14.7109375" style="2834" customWidth="1"/>
    <col min="3589" max="3837" width="9.140625" style="2834"/>
    <col min="3838" max="3838" width="7" style="2834" customWidth="1"/>
    <col min="3839" max="3839" width="16.42578125" style="2834" customWidth="1"/>
    <col min="3840" max="3840" width="14.7109375" style="2834" customWidth="1"/>
    <col min="3841" max="3841" width="14.5703125" style="2834" customWidth="1"/>
    <col min="3842" max="3842" width="15" style="2834" customWidth="1"/>
    <col min="3843" max="3843" width="13.5703125" style="2834" customWidth="1"/>
    <col min="3844" max="3844" width="14.7109375" style="2834" customWidth="1"/>
    <col min="3845" max="4093" width="9.140625" style="2834"/>
    <col min="4094" max="4094" width="7" style="2834" customWidth="1"/>
    <col min="4095" max="4095" width="16.42578125" style="2834" customWidth="1"/>
    <col min="4096" max="4096" width="14.7109375" style="2834" customWidth="1"/>
    <col min="4097" max="4097" width="14.5703125" style="2834" customWidth="1"/>
    <col min="4098" max="4098" width="15" style="2834" customWidth="1"/>
    <col min="4099" max="4099" width="13.5703125" style="2834" customWidth="1"/>
    <col min="4100" max="4100" width="14.7109375" style="2834" customWidth="1"/>
    <col min="4101" max="4349" width="9.140625" style="2834"/>
    <col min="4350" max="4350" width="7" style="2834" customWidth="1"/>
    <col min="4351" max="4351" width="16.42578125" style="2834" customWidth="1"/>
    <col min="4352" max="4352" width="14.7109375" style="2834" customWidth="1"/>
    <col min="4353" max="4353" width="14.5703125" style="2834" customWidth="1"/>
    <col min="4354" max="4354" width="15" style="2834" customWidth="1"/>
    <col min="4355" max="4355" width="13.5703125" style="2834" customWidth="1"/>
    <col min="4356" max="4356" width="14.7109375" style="2834" customWidth="1"/>
    <col min="4357" max="4605" width="9.140625" style="2834"/>
    <col min="4606" max="4606" width="7" style="2834" customWidth="1"/>
    <col min="4607" max="4607" width="16.42578125" style="2834" customWidth="1"/>
    <col min="4608" max="4608" width="14.7109375" style="2834" customWidth="1"/>
    <col min="4609" max="4609" width="14.5703125" style="2834" customWidth="1"/>
    <col min="4610" max="4610" width="15" style="2834" customWidth="1"/>
    <col min="4611" max="4611" width="13.5703125" style="2834" customWidth="1"/>
    <col min="4612" max="4612" width="14.7109375" style="2834" customWidth="1"/>
    <col min="4613" max="4861" width="9.140625" style="2834"/>
    <col min="4862" max="4862" width="7" style="2834" customWidth="1"/>
    <col min="4863" max="4863" width="16.42578125" style="2834" customWidth="1"/>
    <col min="4864" max="4864" width="14.7109375" style="2834" customWidth="1"/>
    <col min="4865" max="4865" width="14.5703125" style="2834" customWidth="1"/>
    <col min="4866" max="4866" width="15" style="2834" customWidth="1"/>
    <col min="4867" max="4867" width="13.5703125" style="2834" customWidth="1"/>
    <col min="4868" max="4868" width="14.7109375" style="2834" customWidth="1"/>
    <col min="4869" max="5117" width="9.140625" style="2834"/>
    <col min="5118" max="5118" width="7" style="2834" customWidth="1"/>
    <col min="5119" max="5119" width="16.42578125" style="2834" customWidth="1"/>
    <col min="5120" max="5120" width="14.7109375" style="2834" customWidth="1"/>
    <col min="5121" max="5121" width="14.5703125" style="2834" customWidth="1"/>
    <col min="5122" max="5122" width="15" style="2834" customWidth="1"/>
    <col min="5123" max="5123" width="13.5703125" style="2834" customWidth="1"/>
    <col min="5124" max="5124" width="14.7109375" style="2834" customWidth="1"/>
    <col min="5125" max="5373" width="9.140625" style="2834"/>
    <col min="5374" max="5374" width="7" style="2834" customWidth="1"/>
    <col min="5375" max="5375" width="16.42578125" style="2834" customWidth="1"/>
    <col min="5376" max="5376" width="14.7109375" style="2834" customWidth="1"/>
    <col min="5377" max="5377" width="14.5703125" style="2834" customWidth="1"/>
    <col min="5378" max="5378" width="15" style="2834" customWidth="1"/>
    <col min="5379" max="5379" width="13.5703125" style="2834" customWidth="1"/>
    <col min="5380" max="5380" width="14.7109375" style="2834" customWidth="1"/>
    <col min="5381" max="5629" width="9.140625" style="2834"/>
    <col min="5630" max="5630" width="7" style="2834" customWidth="1"/>
    <col min="5631" max="5631" width="16.42578125" style="2834" customWidth="1"/>
    <col min="5632" max="5632" width="14.7109375" style="2834" customWidth="1"/>
    <col min="5633" max="5633" width="14.5703125" style="2834" customWidth="1"/>
    <col min="5634" max="5634" width="15" style="2834" customWidth="1"/>
    <col min="5635" max="5635" width="13.5703125" style="2834" customWidth="1"/>
    <col min="5636" max="5636" width="14.7109375" style="2834" customWidth="1"/>
    <col min="5637" max="5885" width="9.140625" style="2834"/>
    <col min="5886" max="5886" width="7" style="2834" customWidth="1"/>
    <col min="5887" max="5887" width="16.42578125" style="2834" customWidth="1"/>
    <col min="5888" max="5888" width="14.7109375" style="2834" customWidth="1"/>
    <col min="5889" max="5889" width="14.5703125" style="2834" customWidth="1"/>
    <col min="5890" max="5890" width="15" style="2834" customWidth="1"/>
    <col min="5891" max="5891" width="13.5703125" style="2834" customWidth="1"/>
    <col min="5892" max="5892" width="14.7109375" style="2834" customWidth="1"/>
    <col min="5893" max="6141" width="9.140625" style="2834"/>
    <col min="6142" max="6142" width="7" style="2834" customWidth="1"/>
    <col min="6143" max="6143" width="16.42578125" style="2834" customWidth="1"/>
    <col min="6144" max="6144" width="14.7109375" style="2834" customWidth="1"/>
    <col min="6145" max="6145" width="14.5703125" style="2834" customWidth="1"/>
    <col min="6146" max="6146" width="15" style="2834" customWidth="1"/>
    <col min="6147" max="6147" width="13.5703125" style="2834" customWidth="1"/>
    <col min="6148" max="6148" width="14.7109375" style="2834" customWidth="1"/>
    <col min="6149" max="6397" width="9.140625" style="2834"/>
    <col min="6398" max="6398" width="7" style="2834" customWidth="1"/>
    <col min="6399" max="6399" width="16.42578125" style="2834" customWidth="1"/>
    <col min="6400" max="6400" width="14.7109375" style="2834" customWidth="1"/>
    <col min="6401" max="6401" width="14.5703125" style="2834" customWidth="1"/>
    <col min="6402" max="6402" width="15" style="2834" customWidth="1"/>
    <col min="6403" max="6403" width="13.5703125" style="2834" customWidth="1"/>
    <col min="6404" max="6404" width="14.7109375" style="2834" customWidth="1"/>
    <col min="6405" max="6653" width="9.140625" style="2834"/>
    <col min="6654" max="6654" width="7" style="2834" customWidth="1"/>
    <col min="6655" max="6655" width="16.42578125" style="2834" customWidth="1"/>
    <col min="6656" max="6656" width="14.7109375" style="2834" customWidth="1"/>
    <col min="6657" max="6657" width="14.5703125" style="2834" customWidth="1"/>
    <col min="6658" max="6658" width="15" style="2834" customWidth="1"/>
    <col min="6659" max="6659" width="13.5703125" style="2834" customWidth="1"/>
    <col min="6660" max="6660" width="14.7109375" style="2834" customWidth="1"/>
    <col min="6661" max="6909" width="9.140625" style="2834"/>
    <col min="6910" max="6910" width="7" style="2834" customWidth="1"/>
    <col min="6911" max="6911" width="16.42578125" style="2834" customWidth="1"/>
    <col min="6912" max="6912" width="14.7109375" style="2834" customWidth="1"/>
    <col min="6913" max="6913" width="14.5703125" style="2834" customWidth="1"/>
    <col min="6914" max="6914" width="15" style="2834" customWidth="1"/>
    <col min="6915" max="6915" width="13.5703125" style="2834" customWidth="1"/>
    <col min="6916" max="6916" width="14.7109375" style="2834" customWidth="1"/>
    <col min="6917" max="7165" width="9.140625" style="2834"/>
    <col min="7166" max="7166" width="7" style="2834" customWidth="1"/>
    <col min="7167" max="7167" width="16.42578125" style="2834" customWidth="1"/>
    <col min="7168" max="7168" width="14.7109375" style="2834" customWidth="1"/>
    <col min="7169" max="7169" width="14.5703125" style="2834" customWidth="1"/>
    <col min="7170" max="7170" width="15" style="2834" customWidth="1"/>
    <col min="7171" max="7171" width="13.5703125" style="2834" customWidth="1"/>
    <col min="7172" max="7172" width="14.7109375" style="2834" customWidth="1"/>
    <col min="7173" max="7421" width="9.140625" style="2834"/>
    <col min="7422" max="7422" width="7" style="2834" customWidth="1"/>
    <col min="7423" max="7423" width="16.42578125" style="2834" customWidth="1"/>
    <col min="7424" max="7424" width="14.7109375" style="2834" customWidth="1"/>
    <col min="7425" max="7425" width="14.5703125" style="2834" customWidth="1"/>
    <col min="7426" max="7426" width="15" style="2834" customWidth="1"/>
    <col min="7427" max="7427" width="13.5703125" style="2834" customWidth="1"/>
    <col min="7428" max="7428" width="14.7109375" style="2834" customWidth="1"/>
    <col min="7429" max="7677" width="9.140625" style="2834"/>
    <col min="7678" max="7678" width="7" style="2834" customWidth="1"/>
    <col min="7679" max="7679" width="16.42578125" style="2834" customWidth="1"/>
    <col min="7680" max="7680" width="14.7109375" style="2834" customWidth="1"/>
    <col min="7681" max="7681" width="14.5703125" style="2834" customWidth="1"/>
    <col min="7682" max="7682" width="15" style="2834" customWidth="1"/>
    <col min="7683" max="7683" width="13.5703125" style="2834" customWidth="1"/>
    <col min="7684" max="7684" width="14.7109375" style="2834" customWidth="1"/>
    <col min="7685" max="7933" width="9.140625" style="2834"/>
    <col min="7934" max="7934" width="7" style="2834" customWidth="1"/>
    <col min="7935" max="7935" width="16.42578125" style="2834" customWidth="1"/>
    <col min="7936" max="7936" width="14.7109375" style="2834" customWidth="1"/>
    <col min="7937" max="7937" width="14.5703125" style="2834" customWidth="1"/>
    <col min="7938" max="7938" width="15" style="2834" customWidth="1"/>
    <col min="7939" max="7939" width="13.5703125" style="2834" customWidth="1"/>
    <col min="7940" max="7940" width="14.7109375" style="2834" customWidth="1"/>
    <col min="7941" max="8189" width="9.140625" style="2834"/>
    <col min="8190" max="8190" width="7" style="2834" customWidth="1"/>
    <col min="8191" max="8191" width="16.42578125" style="2834" customWidth="1"/>
    <col min="8192" max="8192" width="14.7109375" style="2834" customWidth="1"/>
    <col min="8193" max="8193" width="14.5703125" style="2834" customWidth="1"/>
    <col min="8194" max="8194" width="15" style="2834" customWidth="1"/>
    <col min="8195" max="8195" width="13.5703125" style="2834" customWidth="1"/>
    <col min="8196" max="8196" width="14.7109375" style="2834" customWidth="1"/>
    <col min="8197" max="8445" width="9.140625" style="2834"/>
    <col min="8446" max="8446" width="7" style="2834" customWidth="1"/>
    <col min="8447" max="8447" width="16.42578125" style="2834" customWidth="1"/>
    <col min="8448" max="8448" width="14.7109375" style="2834" customWidth="1"/>
    <col min="8449" max="8449" width="14.5703125" style="2834" customWidth="1"/>
    <col min="8450" max="8450" width="15" style="2834" customWidth="1"/>
    <col min="8451" max="8451" width="13.5703125" style="2834" customWidth="1"/>
    <col min="8452" max="8452" width="14.7109375" style="2834" customWidth="1"/>
    <col min="8453" max="8701" width="9.140625" style="2834"/>
    <col min="8702" max="8702" width="7" style="2834" customWidth="1"/>
    <col min="8703" max="8703" width="16.42578125" style="2834" customWidth="1"/>
    <col min="8704" max="8704" width="14.7109375" style="2834" customWidth="1"/>
    <col min="8705" max="8705" width="14.5703125" style="2834" customWidth="1"/>
    <col min="8706" max="8706" width="15" style="2834" customWidth="1"/>
    <col min="8707" max="8707" width="13.5703125" style="2834" customWidth="1"/>
    <col min="8708" max="8708" width="14.7109375" style="2834" customWidth="1"/>
    <col min="8709" max="8957" width="9.140625" style="2834"/>
    <col min="8958" max="8958" width="7" style="2834" customWidth="1"/>
    <col min="8959" max="8959" width="16.42578125" style="2834" customWidth="1"/>
    <col min="8960" max="8960" width="14.7109375" style="2834" customWidth="1"/>
    <col min="8961" max="8961" width="14.5703125" style="2834" customWidth="1"/>
    <col min="8962" max="8962" width="15" style="2834" customWidth="1"/>
    <col min="8963" max="8963" width="13.5703125" style="2834" customWidth="1"/>
    <col min="8964" max="8964" width="14.7109375" style="2834" customWidth="1"/>
    <col min="8965" max="9213" width="9.140625" style="2834"/>
    <col min="9214" max="9214" width="7" style="2834" customWidth="1"/>
    <col min="9215" max="9215" width="16.42578125" style="2834" customWidth="1"/>
    <col min="9216" max="9216" width="14.7109375" style="2834" customWidth="1"/>
    <col min="9217" max="9217" width="14.5703125" style="2834" customWidth="1"/>
    <col min="9218" max="9218" width="15" style="2834" customWidth="1"/>
    <col min="9219" max="9219" width="13.5703125" style="2834" customWidth="1"/>
    <col min="9220" max="9220" width="14.7109375" style="2834" customWidth="1"/>
    <col min="9221" max="9469" width="9.140625" style="2834"/>
    <col min="9470" max="9470" width="7" style="2834" customWidth="1"/>
    <col min="9471" max="9471" width="16.42578125" style="2834" customWidth="1"/>
    <col min="9472" max="9472" width="14.7109375" style="2834" customWidth="1"/>
    <col min="9473" max="9473" width="14.5703125" style="2834" customWidth="1"/>
    <col min="9474" max="9474" width="15" style="2834" customWidth="1"/>
    <col min="9475" max="9475" width="13.5703125" style="2834" customWidth="1"/>
    <col min="9476" max="9476" width="14.7109375" style="2834" customWidth="1"/>
    <col min="9477" max="9725" width="9.140625" style="2834"/>
    <col min="9726" max="9726" width="7" style="2834" customWidth="1"/>
    <col min="9727" max="9727" width="16.42578125" style="2834" customWidth="1"/>
    <col min="9728" max="9728" width="14.7109375" style="2834" customWidth="1"/>
    <col min="9729" max="9729" width="14.5703125" style="2834" customWidth="1"/>
    <col min="9730" max="9730" width="15" style="2834" customWidth="1"/>
    <col min="9731" max="9731" width="13.5703125" style="2834" customWidth="1"/>
    <col min="9732" max="9732" width="14.7109375" style="2834" customWidth="1"/>
    <col min="9733" max="9981" width="9.140625" style="2834"/>
    <col min="9982" max="9982" width="7" style="2834" customWidth="1"/>
    <col min="9983" max="9983" width="16.42578125" style="2834" customWidth="1"/>
    <col min="9984" max="9984" width="14.7109375" style="2834" customWidth="1"/>
    <col min="9985" max="9985" width="14.5703125" style="2834" customWidth="1"/>
    <col min="9986" max="9986" width="15" style="2834" customWidth="1"/>
    <col min="9987" max="9987" width="13.5703125" style="2834" customWidth="1"/>
    <col min="9988" max="9988" width="14.7109375" style="2834" customWidth="1"/>
    <col min="9989" max="10237" width="9.140625" style="2834"/>
    <col min="10238" max="10238" width="7" style="2834" customWidth="1"/>
    <col min="10239" max="10239" width="16.42578125" style="2834" customWidth="1"/>
    <col min="10240" max="10240" width="14.7109375" style="2834" customWidth="1"/>
    <col min="10241" max="10241" width="14.5703125" style="2834" customWidth="1"/>
    <col min="10242" max="10242" width="15" style="2834" customWidth="1"/>
    <col min="10243" max="10243" width="13.5703125" style="2834" customWidth="1"/>
    <col min="10244" max="10244" width="14.7109375" style="2834" customWidth="1"/>
    <col min="10245" max="10493" width="9.140625" style="2834"/>
    <col min="10494" max="10494" width="7" style="2834" customWidth="1"/>
    <col min="10495" max="10495" width="16.42578125" style="2834" customWidth="1"/>
    <col min="10496" max="10496" width="14.7109375" style="2834" customWidth="1"/>
    <col min="10497" max="10497" width="14.5703125" style="2834" customWidth="1"/>
    <col min="10498" max="10498" width="15" style="2834" customWidth="1"/>
    <col min="10499" max="10499" width="13.5703125" style="2834" customWidth="1"/>
    <col min="10500" max="10500" width="14.7109375" style="2834" customWidth="1"/>
    <col min="10501" max="10749" width="9.140625" style="2834"/>
    <col min="10750" max="10750" width="7" style="2834" customWidth="1"/>
    <col min="10751" max="10751" width="16.42578125" style="2834" customWidth="1"/>
    <col min="10752" max="10752" width="14.7109375" style="2834" customWidth="1"/>
    <col min="10753" max="10753" width="14.5703125" style="2834" customWidth="1"/>
    <col min="10754" max="10754" width="15" style="2834" customWidth="1"/>
    <col min="10755" max="10755" width="13.5703125" style="2834" customWidth="1"/>
    <col min="10756" max="10756" width="14.7109375" style="2834" customWidth="1"/>
    <col min="10757" max="11005" width="9.140625" style="2834"/>
    <col min="11006" max="11006" width="7" style="2834" customWidth="1"/>
    <col min="11007" max="11007" width="16.42578125" style="2834" customWidth="1"/>
    <col min="11008" max="11008" width="14.7109375" style="2834" customWidth="1"/>
    <col min="11009" max="11009" width="14.5703125" style="2834" customWidth="1"/>
    <col min="11010" max="11010" width="15" style="2834" customWidth="1"/>
    <col min="11011" max="11011" width="13.5703125" style="2834" customWidth="1"/>
    <col min="11012" max="11012" width="14.7109375" style="2834" customWidth="1"/>
    <col min="11013" max="11261" width="9.140625" style="2834"/>
    <col min="11262" max="11262" width="7" style="2834" customWidth="1"/>
    <col min="11263" max="11263" width="16.42578125" style="2834" customWidth="1"/>
    <col min="11264" max="11264" width="14.7109375" style="2834" customWidth="1"/>
    <col min="11265" max="11265" width="14.5703125" style="2834" customWidth="1"/>
    <col min="11266" max="11266" width="15" style="2834" customWidth="1"/>
    <col min="11267" max="11267" width="13.5703125" style="2834" customWidth="1"/>
    <col min="11268" max="11268" width="14.7109375" style="2834" customWidth="1"/>
    <col min="11269" max="11517" width="9.140625" style="2834"/>
    <col min="11518" max="11518" width="7" style="2834" customWidth="1"/>
    <col min="11519" max="11519" width="16.42578125" style="2834" customWidth="1"/>
    <col min="11520" max="11520" width="14.7109375" style="2834" customWidth="1"/>
    <col min="11521" max="11521" width="14.5703125" style="2834" customWidth="1"/>
    <col min="11522" max="11522" width="15" style="2834" customWidth="1"/>
    <col min="11523" max="11523" width="13.5703125" style="2834" customWidth="1"/>
    <col min="11524" max="11524" width="14.7109375" style="2834" customWidth="1"/>
    <col min="11525" max="11773" width="9.140625" style="2834"/>
    <col min="11774" max="11774" width="7" style="2834" customWidth="1"/>
    <col min="11775" max="11775" width="16.42578125" style="2834" customWidth="1"/>
    <col min="11776" max="11776" width="14.7109375" style="2834" customWidth="1"/>
    <col min="11777" max="11777" width="14.5703125" style="2834" customWidth="1"/>
    <col min="11778" max="11778" width="15" style="2834" customWidth="1"/>
    <col min="11779" max="11779" width="13.5703125" style="2834" customWidth="1"/>
    <col min="11780" max="11780" width="14.7109375" style="2834" customWidth="1"/>
    <col min="11781" max="12029" width="9.140625" style="2834"/>
    <col min="12030" max="12030" width="7" style="2834" customWidth="1"/>
    <col min="12031" max="12031" width="16.42578125" style="2834" customWidth="1"/>
    <col min="12032" max="12032" width="14.7109375" style="2834" customWidth="1"/>
    <col min="12033" max="12033" width="14.5703125" style="2834" customWidth="1"/>
    <col min="12034" max="12034" width="15" style="2834" customWidth="1"/>
    <col min="12035" max="12035" width="13.5703125" style="2834" customWidth="1"/>
    <col min="12036" max="12036" width="14.7109375" style="2834" customWidth="1"/>
    <col min="12037" max="12285" width="9.140625" style="2834"/>
    <col min="12286" max="12286" width="7" style="2834" customWidth="1"/>
    <col min="12287" max="12287" width="16.42578125" style="2834" customWidth="1"/>
    <col min="12288" max="12288" width="14.7109375" style="2834" customWidth="1"/>
    <col min="12289" max="12289" width="14.5703125" style="2834" customWidth="1"/>
    <col min="12290" max="12290" width="15" style="2834" customWidth="1"/>
    <col min="12291" max="12291" width="13.5703125" style="2834" customWidth="1"/>
    <col min="12292" max="12292" width="14.7109375" style="2834" customWidth="1"/>
    <col min="12293" max="12541" width="9.140625" style="2834"/>
    <col min="12542" max="12542" width="7" style="2834" customWidth="1"/>
    <col min="12543" max="12543" width="16.42578125" style="2834" customWidth="1"/>
    <col min="12544" max="12544" width="14.7109375" style="2834" customWidth="1"/>
    <col min="12545" max="12545" width="14.5703125" style="2834" customWidth="1"/>
    <col min="12546" max="12546" width="15" style="2834" customWidth="1"/>
    <col min="12547" max="12547" width="13.5703125" style="2834" customWidth="1"/>
    <col min="12548" max="12548" width="14.7109375" style="2834" customWidth="1"/>
    <col min="12549" max="12797" width="9.140625" style="2834"/>
    <col min="12798" max="12798" width="7" style="2834" customWidth="1"/>
    <col min="12799" max="12799" width="16.42578125" style="2834" customWidth="1"/>
    <col min="12800" max="12800" width="14.7109375" style="2834" customWidth="1"/>
    <col min="12801" max="12801" width="14.5703125" style="2834" customWidth="1"/>
    <col min="12802" max="12802" width="15" style="2834" customWidth="1"/>
    <col min="12803" max="12803" width="13.5703125" style="2834" customWidth="1"/>
    <col min="12804" max="12804" width="14.7109375" style="2834" customWidth="1"/>
    <col min="12805" max="13053" width="9.140625" style="2834"/>
    <col min="13054" max="13054" width="7" style="2834" customWidth="1"/>
    <col min="13055" max="13055" width="16.42578125" style="2834" customWidth="1"/>
    <col min="13056" max="13056" width="14.7109375" style="2834" customWidth="1"/>
    <col min="13057" max="13057" width="14.5703125" style="2834" customWidth="1"/>
    <col min="13058" max="13058" width="15" style="2834" customWidth="1"/>
    <col min="13059" max="13059" width="13.5703125" style="2834" customWidth="1"/>
    <col min="13060" max="13060" width="14.7109375" style="2834" customWidth="1"/>
    <col min="13061" max="13309" width="9.140625" style="2834"/>
    <col min="13310" max="13310" width="7" style="2834" customWidth="1"/>
    <col min="13311" max="13311" width="16.42578125" style="2834" customWidth="1"/>
    <col min="13312" max="13312" width="14.7109375" style="2834" customWidth="1"/>
    <col min="13313" max="13313" width="14.5703125" style="2834" customWidth="1"/>
    <col min="13314" max="13314" width="15" style="2834" customWidth="1"/>
    <col min="13315" max="13315" width="13.5703125" style="2834" customWidth="1"/>
    <col min="13316" max="13316" width="14.7109375" style="2834" customWidth="1"/>
    <col min="13317" max="13565" width="9.140625" style="2834"/>
    <col min="13566" max="13566" width="7" style="2834" customWidth="1"/>
    <col min="13567" max="13567" width="16.42578125" style="2834" customWidth="1"/>
    <col min="13568" max="13568" width="14.7109375" style="2834" customWidth="1"/>
    <col min="13569" max="13569" width="14.5703125" style="2834" customWidth="1"/>
    <col min="13570" max="13570" width="15" style="2834" customWidth="1"/>
    <col min="13571" max="13571" width="13.5703125" style="2834" customWidth="1"/>
    <col min="13572" max="13572" width="14.7109375" style="2834" customWidth="1"/>
    <col min="13573" max="13821" width="9.140625" style="2834"/>
    <col min="13822" max="13822" width="7" style="2834" customWidth="1"/>
    <col min="13823" max="13823" width="16.42578125" style="2834" customWidth="1"/>
    <col min="13824" max="13824" width="14.7109375" style="2834" customWidth="1"/>
    <col min="13825" max="13825" width="14.5703125" style="2834" customWidth="1"/>
    <col min="13826" max="13826" width="15" style="2834" customWidth="1"/>
    <col min="13827" max="13827" width="13.5703125" style="2834" customWidth="1"/>
    <col min="13828" max="13828" width="14.7109375" style="2834" customWidth="1"/>
    <col min="13829" max="14077" width="9.140625" style="2834"/>
    <col min="14078" max="14078" width="7" style="2834" customWidth="1"/>
    <col min="14079" max="14079" width="16.42578125" style="2834" customWidth="1"/>
    <col min="14080" max="14080" width="14.7109375" style="2834" customWidth="1"/>
    <col min="14081" max="14081" width="14.5703125" style="2834" customWidth="1"/>
    <col min="14082" max="14082" width="15" style="2834" customWidth="1"/>
    <col min="14083" max="14083" width="13.5703125" style="2834" customWidth="1"/>
    <col min="14084" max="14084" width="14.7109375" style="2834" customWidth="1"/>
    <col min="14085" max="14333" width="9.140625" style="2834"/>
    <col min="14334" max="14334" width="7" style="2834" customWidth="1"/>
    <col min="14335" max="14335" width="16.42578125" style="2834" customWidth="1"/>
    <col min="14336" max="14336" width="14.7109375" style="2834" customWidth="1"/>
    <col min="14337" max="14337" width="14.5703125" style="2834" customWidth="1"/>
    <col min="14338" max="14338" width="15" style="2834" customWidth="1"/>
    <col min="14339" max="14339" width="13.5703125" style="2834" customWidth="1"/>
    <col min="14340" max="14340" width="14.7109375" style="2834" customWidth="1"/>
    <col min="14341" max="14589" width="9.140625" style="2834"/>
    <col min="14590" max="14590" width="7" style="2834" customWidth="1"/>
    <col min="14591" max="14591" width="16.42578125" style="2834" customWidth="1"/>
    <col min="14592" max="14592" width="14.7109375" style="2834" customWidth="1"/>
    <col min="14593" max="14593" width="14.5703125" style="2834" customWidth="1"/>
    <col min="14594" max="14594" width="15" style="2834" customWidth="1"/>
    <col min="14595" max="14595" width="13.5703125" style="2834" customWidth="1"/>
    <col min="14596" max="14596" width="14.7109375" style="2834" customWidth="1"/>
    <col min="14597" max="14845" width="9.140625" style="2834"/>
    <col min="14846" max="14846" width="7" style="2834" customWidth="1"/>
    <col min="14847" max="14847" width="16.42578125" style="2834" customWidth="1"/>
    <col min="14848" max="14848" width="14.7109375" style="2834" customWidth="1"/>
    <col min="14849" max="14849" width="14.5703125" style="2834" customWidth="1"/>
    <col min="14850" max="14850" width="15" style="2834" customWidth="1"/>
    <col min="14851" max="14851" width="13.5703125" style="2834" customWidth="1"/>
    <col min="14852" max="14852" width="14.7109375" style="2834" customWidth="1"/>
    <col min="14853" max="15101" width="9.140625" style="2834"/>
    <col min="15102" max="15102" width="7" style="2834" customWidth="1"/>
    <col min="15103" max="15103" width="16.42578125" style="2834" customWidth="1"/>
    <col min="15104" max="15104" width="14.7109375" style="2834" customWidth="1"/>
    <col min="15105" max="15105" width="14.5703125" style="2834" customWidth="1"/>
    <col min="15106" max="15106" width="15" style="2834" customWidth="1"/>
    <col min="15107" max="15107" width="13.5703125" style="2834" customWidth="1"/>
    <col min="15108" max="15108" width="14.7109375" style="2834" customWidth="1"/>
    <col min="15109" max="15357" width="9.140625" style="2834"/>
    <col min="15358" max="15358" width="7" style="2834" customWidth="1"/>
    <col min="15359" max="15359" width="16.42578125" style="2834" customWidth="1"/>
    <col min="15360" max="15360" width="14.7109375" style="2834" customWidth="1"/>
    <col min="15361" max="15361" width="14.5703125" style="2834" customWidth="1"/>
    <col min="15362" max="15362" width="15" style="2834" customWidth="1"/>
    <col min="15363" max="15363" width="13.5703125" style="2834" customWidth="1"/>
    <col min="15364" max="15364" width="14.7109375" style="2834" customWidth="1"/>
    <col min="15365" max="15613" width="9.140625" style="2834"/>
    <col min="15614" max="15614" width="7" style="2834" customWidth="1"/>
    <col min="15615" max="15615" width="16.42578125" style="2834" customWidth="1"/>
    <col min="15616" max="15616" width="14.7109375" style="2834" customWidth="1"/>
    <col min="15617" max="15617" width="14.5703125" style="2834" customWidth="1"/>
    <col min="15618" max="15618" width="15" style="2834" customWidth="1"/>
    <col min="15619" max="15619" width="13.5703125" style="2834" customWidth="1"/>
    <col min="15620" max="15620" width="14.7109375" style="2834" customWidth="1"/>
    <col min="15621" max="15869" width="9.140625" style="2834"/>
    <col min="15870" max="15870" width="7" style="2834" customWidth="1"/>
    <col min="15871" max="15871" width="16.42578125" style="2834" customWidth="1"/>
    <col min="15872" max="15872" width="14.7109375" style="2834" customWidth="1"/>
    <col min="15873" max="15873" width="14.5703125" style="2834" customWidth="1"/>
    <col min="15874" max="15874" width="15" style="2834" customWidth="1"/>
    <col min="15875" max="15875" width="13.5703125" style="2834" customWidth="1"/>
    <col min="15876" max="15876" width="14.7109375" style="2834" customWidth="1"/>
    <col min="15877" max="16125" width="9.140625" style="2834"/>
    <col min="16126" max="16126" width="7" style="2834" customWidth="1"/>
    <col min="16127" max="16127" width="16.42578125" style="2834" customWidth="1"/>
    <col min="16128" max="16128" width="14.7109375" style="2834" customWidth="1"/>
    <col min="16129" max="16129" width="14.5703125" style="2834" customWidth="1"/>
    <col min="16130" max="16130" width="15" style="2834" customWidth="1"/>
    <col min="16131" max="16131" width="13.5703125" style="2834" customWidth="1"/>
    <col min="16132" max="16132" width="14.7109375" style="2834" customWidth="1"/>
    <col min="16133" max="16384" width="9.140625" style="2834"/>
  </cols>
  <sheetData>
    <row r="1" spans="1:7" s="2832" customFormat="1" ht="19.5" customHeight="1" thickBot="1">
      <c r="A1" s="2830" t="s">
        <v>0</v>
      </c>
      <c r="B1" s="2831"/>
      <c r="C1" s="2831"/>
      <c r="G1" s="2833" t="s">
        <v>1</v>
      </c>
    </row>
    <row r="2" spans="1:7" ht="17.25" customHeight="1" thickTop="1" thickBot="1">
      <c r="A2" s="7037" t="s">
        <v>2853</v>
      </c>
      <c r="B2" s="7038"/>
      <c r="C2" s="7038"/>
      <c r="D2" s="7038"/>
      <c r="E2" s="7038"/>
      <c r="F2" s="7038"/>
      <c r="G2" s="7039"/>
    </row>
    <row r="3" spans="1:7" ht="26.25" customHeight="1" thickBot="1">
      <c r="A3" s="7246" t="s">
        <v>2450</v>
      </c>
      <c r="B3" s="7247"/>
      <c r="C3" s="7247"/>
      <c r="D3" s="7247"/>
      <c r="E3" s="7247"/>
      <c r="F3" s="7247"/>
      <c r="G3" s="7248"/>
    </row>
    <row r="4" spans="1:7" ht="24.75" customHeight="1" thickBot="1">
      <c r="A4" s="7056" t="s">
        <v>12</v>
      </c>
      <c r="B4" s="7230" t="s">
        <v>2132</v>
      </c>
      <c r="C4" s="7250" t="s">
        <v>2556</v>
      </c>
      <c r="D4" s="7253" t="s">
        <v>2550</v>
      </c>
      <c r="E4" s="7254"/>
      <c r="F4" s="7255"/>
      <c r="G4" s="7256" t="s">
        <v>2551</v>
      </c>
    </row>
    <row r="5" spans="1:7" ht="15.75" customHeight="1">
      <c r="A5" s="7057"/>
      <c r="B5" s="7231"/>
      <c r="C5" s="7251"/>
      <c r="D5" s="7257" t="s">
        <v>2552</v>
      </c>
      <c r="E5" s="7258" t="s">
        <v>2553</v>
      </c>
      <c r="F5" s="7259" t="s">
        <v>2554</v>
      </c>
      <c r="G5" s="7237"/>
    </row>
    <row r="6" spans="1:7" ht="11.25" customHeight="1" thickBot="1">
      <c r="A6" s="7249"/>
      <c r="B6" s="7232"/>
      <c r="C6" s="7252"/>
      <c r="D6" s="7240"/>
      <c r="E6" s="7242"/>
      <c r="F6" s="7244"/>
      <c r="G6" s="7238"/>
    </row>
    <row r="7" spans="1:7" ht="12" customHeight="1">
      <c r="A7" s="7229">
        <v>2008</v>
      </c>
      <c r="B7" s="5680" t="s">
        <v>2531</v>
      </c>
      <c r="C7" s="2778">
        <v>18320</v>
      </c>
      <c r="D7" s="2686">
        <v>36</v>
      </c>
      <c r="E7" s="2780">
        <v>3549</v>
      </c>
      <c r="F7" s="2835">
        <v>2709</v>
      </c>
      <c r="G7" s="2781">
        <f t="shared" ref="G7:G30" si="0">+D7+E7+F7</f>
        <v>6294</v>
      </c>
    </row>
    <row r="8" spans="1:7" ht="12" customHeight="1">
      <c r="A8" s="7043"/>
      <c r="B8" s="5678" t="s">
        <v>2532</v>
      </c>
      <c r="C8" s="2783">
        <v>18297</v>
      </c>
      <c r="D8" s="2700">
        <v>36</v>
      </c>
      <c r="E8" s="2785">
        <v>3545</v>
      </c>
      <c r="F8" s="2836">
        <v>2733</v>
      </c>
      <c r="G8" s="2786">
        <f t="shared" si="0"/>
        <v>6314</v>
      </c>
    </row>
    <row r="9" spans="1:7" ht="12" customHeight="1">
      <c r="A9" s="7043"/>
      <c r="B9" s="5679" t="s">
        <v>2533</v>
      </c>
      <c r="C9" s="2783">
        <v>18326</v>
      </c>
      <c r="D9" s="2700">
        <v>35</v>
      </c>
      <c r="E9" s="2785">
        <v>3626</v>
      </c>
      <c r="F9" s="2836">
        <v>2737</v>
      </c>
      <c r="G9" s="2786">
        <f t="shared" si="0"/>
        <v>6398</v>
      </c>
    </row>
    <row r="10" spans="1:7" ht="12" customHeight="1">
      <c r="A10" s="7043"/>
      <c r="B10" s="5678" t="s">
        <v>2534</v>
      </c>
      <c r="C10" s="2783">
        <v>18264</v>
      </c>
      <c r="D10" s="2700">
        <v>35</v>
      </c>
      <c r="E10" s="2785">
        <v>3626</v>
      </c>
      <c r="F10" s="2836">
        <v>2738</v>
      </c>
      <c r="G10" s="2786">
        <f t="shared" si="0"/>
        <v>6399</v>
      </c>
    </row>
    <row r="11" spans="1:7" ht="12" customHeight="1">
      <c r="A11" s="7043"/>
      <c r="B11" s="5679" t="s">
        <v>2535</v>
      </c>
      <c r="C11" s="2837">
        <v>18311</v>
      </c>
      <c r="D11" s="2531">
        <v>35</v>
      </c>
      <c r="E11" s="2791">
        <v>3703</v>
      </c>
      <c r="F11" s="2838">
        <v>2757</v>
      </c>
      <c r="G11" s="2793">
        <f t="shared" si="0"/>
        <v>6495</v>
      </c>
    </row>
    <row r="12" spans="1:7" ht="12" customHeight="1">
      <c r="A12" s="7043"/>
      <c r="B12" s="5678" t="s">
        <v>2536</v>
      </c>
      <c r="C12" s="2837">
        <v>18223</v>
      </c>
      <c r="D12" s="2531">
        <v>35</v>
      </c>
      <c r="E12" s="2791">
        <v>3797</v>
      </c>
      <c r="F12" s="2838">
        <v>2759</v>
      </c>
      <c r="G12" s="2793">
        <f t="shared" si="0"/>
        <v>6591</v>
      </c>
    </row>
    <row r="13" spans="1:7" ht="12" customHeight="1" thickBot="1">
      <c r="A13" s="7043"/>
      <c r="B13" s="5682" t="s">
        <v>2537</v>
      </c>
      <c r="C13" s="2839">
        <v>18246</v>
      </c>
      <c r="D13" s="2534">
        <v>37</v>
      </c>
      <c r="E13" s="2796">
        <v>3881</v>
      </c>
      <c r="F13" s="2840">
        <v>2798</v>
      </c>
      <c r="G13" s="2798">
        <f t="shared" si="0"/>
        <v>6716</v>
      </c>
    </row>
    <row r="14" spans="1:7" ht="12" customHeight="1">
      <c r="A14" s="7055">
        <v>2009</v>
      </c>
      <c r="B14" s="5680" t="s">
        <v>2538</v>
      </c>
      <c r="C14" s="2841">
        <v>18476</v>
      </c>
      <c r="D14" s="2528">
        <v>37</v>
      </c>
      <c r="E14" s="2801">
        <v>3898</v>
      </c>
      <c r="F14" s="2842">
        <v>2804</v>
      </c>
      <c r="G14" s="2803">
        <f t="shared" si="0"/>
        <v>6739</v>
      </c>
    </row>
    <row r="15" spans="1:7" ht="12" customHeight="1">
      <c r="A15" s="7053"/>
      <c r="B15" s="5678" t="s">
        <v>2539</v>
      </c>
      <c r="C15" s="2837">
        <v>18499</v>
      </c>
      <c r="D15" s="2531">
        <v>37</v>
      </c>
      <c r="E15" s="2791">
        <v>3928</v>
      </c>
      <c r="F15" s="2838">
        <v>2837</v>
      </c>
      <c r="G15" s="2793">
        <f t="shared" si="0"/>
        <v>6802</v>
      </c>
    </row>
    <row r="16" spans="1:7" ht="12" customHeight="1">
      <c r="A16" s="7053"/>
      <c r="B16" s="5679" t="s">
        <v>2540</v>
      </c>
      <c r="C16" s="2837">
        <v>18665</v>
      </c>
      <c r="D16" s="2531">
        <v>39</v>
      </c>
      <c r="E16" s="2791">
        <v>3927</v>
      </c>
      <c r="F16" s="2838">
        <v>2868</v>
      </c>
      <c r="G16" s="2793">
        <f t="shared" si="0"/>
        <v>6834</v>
      </c>
    </row>
    <row r="17" spans="1:7" ht="12" customHeight="1">
      <c r="A17" s="7053"/>
      <c r="B17" s="5679" t="s">
        <v>2541</v>
      </c>
      <c r="C17" s="2837">
        <v>18702</v>
      </c>
      <c r="D17" s="2531">
        <v>41</v>
      </c>
      <c r="E17" s="2791">
        <v>4087</v>
      </c>
      <c r="F17" s="2838">
        <v>2881</v>
      </c>
      <c r="G17" s="2793">
        <f t="shared" si="0"/>
        <v>7009</v>
      </c>
    </row>
    <row r="18" spans="1:7" ht="12" customHeight="1">
      <c r="A18" s="7053"/>
      <c r="B18" s="5679" t="s">
        <v>2530</v>
      </c>
      <c r="C18" s="2837">
        <v>18727</v>
      </c>
      <c r="D18" s="2531">
        <v>42</v>
      </c>
      <c r="E18" s="2791">
        <v>4200</v>
      </c>
      <c r="F18" s="2838">
        <v>2908</v>
      </c>
      <c r="G18" s="2793">
        <f t="shared" si="0"/>
        <v>7150</v>
      </c>
    </row>
    <row r="19" spans="1:7" ht="12" customHeight="1">
      <c r="A19" s="7053"/>
      <c r="B19" s="5679" t="s">
        <v>2531</v>
      </c>
      <c r="C19" s="2837">
        <v>18708</v>
      </c>
      <c r="D19" s="2531">
        <v>40</v>
      </c>
      <c r="E19" s="2791">
        <v>4061</v>
      </c>
      <c r="F19" s="2838">
        <v>2893</v>
      </c>
      <c r="G19" s="2793">
        <f t="shared" si="0"/>
        <v>6994</v>
      </c>
    </row>
    <row r="20" spans="1:7" ht="12" customHeight="1">
      <c r="A20" s="7053"/>
      <c r="B20" s="5679" t="s">
        <v>2532</v>
      </c>
      <c r="C20" s="2837">
        <v>15607</v>
      </c>
      <c r="D20" s="2531">
        <v>40</v>
      </c>
      <c r="E20" s="2791">
        <v>4061</v>
      </c>
      <c r="F20" s="2838">
        <v>2884</v>
      </c>
      <c r="G20" s="2793">
        <f t="shared" si="0"/>
        <v>6985</v>
      </c>
    </row>
    <row r="21" spans="1:7" ht="12" customHeight="1">
      <c r="A21" s="7053"/>
      <c r="B21" s="5679" t="s">
        <v>2533</v>
      </c>
      <c r="C21" s="2837">
        <v>15654</v>
      </c>
      <c r="D21" s="2531">
        <v>39</v>
      </c>
      <c r="E21" s="2791">
        <v>4190</v>
      </c>
      <c r="F21" s="2838">
        <v>2919</v>
      </c>
      <c r="G21" s="2793">
        <f t="shared" si="0"/>
        <v>7148</v>
      </c>
    </row>
    <row r="22" spans="1:7" ht="12" customHeight="1">
      <c r="A22" s="7053"/>
      <c r="B22" s="5679" t="s">
        <v>2534</v>
      </c>
      <c r="C22" s="2837">
        <v>15834</v>
      </c>
      <c r="D22" s="2742">
        <v>41</v>
      </c>
      <c r="E22" s="2804">
        <v>4255</v>
      </c>
      <c r="F22" s="2838">
        <v>2933</v>
      </c>
      <c r="G22" s="2793">
        <f t="shared" si="0"/>
        <v>7229</v>
      </c>
    </row>
    <row r="23" spans="1:7" ht="12" customHeight="1">
      <c r="A23" s="7053"/>
      <c r="B23" s="5679" t="s">
        <v>2535</v>
      </c>
      <c r="C23" s="2837">
        <v>15818</v>
      </c>
      <c r="D23" s="2843">
        <v>41</v>
      </c>
      <c r="E23" s="2844">
        <v>4385</v>
      </c>
      <c r="F23" s="2838">
        <v>2933</v>
      </c>
      <c r="G23" s="2793">
        <f t="shared" si="0"/>
        <v>7359</v>
      </c>
    </row>
    <row r="24" spans="1:7" ht="12" customHeight="1">
      <c r="A24" s="7053"/>
      <c r="B24" s="5679" t="s">
        <v>2536</v>
      </c>
      <c r="C24" s="2837">
        <v>15862</v>
      </c>
      <c r="D24" s="2845">
        <v>41</v>
      </c>
      <c r="E24" s="2846">
        <v>4281</v>
      </c>
      <c r="F24" s="2838">
        <v>2951</v>
      </c>
      <c r="G24" s="2793">
        <f t="shared" si="0"/>
        <v>7273</v>
      </c>
    </row>
    <row r="25" spans="1:7" ht="12" customHeight="1" thickBot="1">
      <c r="A25" s="7059"/>
      <c r="B25" s="5682" t="s">
        <v>2537</v>
      </c>
      <c r="C25" s="2847">
        <v>15350</v>
      </c>
      <c r="D25" s="2848">
        <v>42</v>
      </c>
      <c r="E25" s="2849">
        <v>4298</v>
      </c>
      <c r="F25" s="2850">
        <v>2966</v>
      </c>
      <c r="G25" s="2798">
        <f t="shared" si="0"/>
        <v>7306</v>
      </c>
    </row>
    <row r="26" spans="1:7" ht="12" customHeight="1">
      <c r="A26" s="7056">
        <v>2010</v>
      </c>
      <c r="B26" s="5680" t="s">
        <v>2538</v>
      </c>
      <c r="C26" s="2778">
        <v>15478</v>
      </c>
      <c r="D26" s="2746">
        <v>41</v>
      </c>
      <c r="E26" s="2851">
        <v>4287</v>
      </c>
      <c r="F26" s="2747">
        <v>2974</v>
      </c>
      <c r="G26" s="2803">
        <f t="shared" si="0"/>
        <v>7302</v>
      </c>
    </row>
    <row r="27" spans="1:7" ht="12" customHeight="1">
      <c r="A27" s="7057"/>
      <c r="B27" s="5679" t="s">
        <v>2539</v>
      </c>
      <c r="C27" s="2783">
        <v>15626</v>
      </c>
      <c r="D27" s="2742">
        <v>44</v>
      </c>
      <c r="E27" s="2804">
        <v>4306</v>
      </c>
      <c r="F27" s="2743">
        <v>2969</v>
      </c>
      <c r="G27" s="2793">
        <f t="shared" si="0"/>
        <v>7319</v>
      </c>
    </row>
    <row r="28" spans="1:7" ht="12" customHeight="1">
      <c r="A28" s="7057"/>
      <c r="B28" s="5679" t="s">
        <v>2540</v>
      </c>
      <c r="C28" s="2816">
        <v>15675</v>
      </c>
      <c r="D28" s="2742">
        <v>45</v>
      </c>
      <c r="E28" s="2804">
        <v>4326</v>
      </c>
      <c r="F28" s="2743">
        <v>2968</v>
      </c>
      <c r="G28" s="2793">
        <f t="shared" si="0"/>
        <v>7339</v>
      </c>
    </row>
    <row r="29" spans="1:7" ht="12" customHeight="1">
      <c r="A29" s="7057"/>
      <c r="B29" s="5679" t="s">
        <v>2541</v>
      </c>
      <c r="C29" s="2816">
        <v>15685</v>
      </c>
      <c r="D29" s="2742">
        <v>45</v>
      </c>
      <c r="E29" s="2804">
        <v>4345</v>
      </c>
      <c r="F29" s="2743">
        <v>3004</v>
      </c>
      <c r="G29" s="2793">
        <f t="shared" si="0"/>
        <v>7394</v>
      </c>
    </row>
    <row r="30" spans="1:7" ht="12" customHeight="1">
      <c r="A30" s="7057"/>
      <c r="B30" s="5679" t="s">
        <v>2530</v>
      </c>
      <c r="C30" s="2816">
        <v>15705</v>
      </c>
      <c r="D30" s="2742">
        <v>45</v>
      </c>
      <c r="E30" s="2804">
        <v>4348</v>
      </c>
      <c r="F30" s="2743">
        <v>3015</v>
      </c>
      <c r="G30" s="2793">
        <f t="shared" si="0"/>
        <v>7408</v>
      </c>
    </row>
    <row r="31" spans="1:7" ht="12" customHeight="1">
      <c r="A31" s="7057"/>
      <c r="B31" s="5679" t="s">
        <v>2531</v>
      </c>
      <c r="C31" s="2816">
        <v>15714</v>
      </c>
      <c r="D31" s="2742">
        <v>46</v>
      </c>
      <c r="E31" s="2804">
        <v>4366</v>
      </c>
      <c r="F31" s="2743">
        <v>3029</v>
      </c>
      <c r="G31" s="2793">
        <v>7441</v>
      </c>
    </row>
    <row r="32" spans="1:7" ht="12" customHeight="1">
      <c r="A32" s="7057"/>
      <c r="B32" s="5679" t="s">
        <v>2532</v>
      </c>
      <c r="C32" s="2816">
        <v>15886</v>
      </c>
      <c r="D32" s="2742">
        <v>47</v>
      </c>
      <c r="E32" s="2804">
        <v>4364</v>
      </c>
      <c r="F32" s="2743">
        <v>3044</v>
      </c>
      <c r="G32" s="2793">
        <v>7455</v>
      </c>
    </row>
    <row r="33" spans="1:7" ht="12" customHeight="1">
      <c r="A33" s="7057"/>
      <c r="B33" s="5679" t="s">
        <v>2533</v>
      </c>
      <c r="C33" s="2816">
        <v>15972</v>
      </c>
      <c r="D33" s="2742">
        <v>50</v>
      </c>
      <c r="E33" s="2804">
        <v>4407</v>
      </c>
      <c r="F33" s="2743">
        <v>3248</v>
      </c>
      <c r="G33" s="2793">
        <v>7705</v>
      </c>
    </row>
    <row r="34" spans="1:7" ht="12" customHeight="1">
      <c r="A34" s="7057"/>
      <c r="B34" s="5679" t="s">
        <v>2534</v>
      </c>
      <c r="C34" s="2816">
        <v>16095</v>
      </c>
      <c r="D34" s="2742">
        <v>47</v>
      </c>
      <c r="E34" s="2804">
        <v>4382</v>
      </c>
      <c r="F34" s="2743">
        <v>3072</v>
      </c>
      <c r="G34" s="2793">
        <v>7501</v>
      </c>
    </row>
    <row r="35" spans="1:7" ht="12" customHeight="1">
      <c r="A35" s="7057"/>
      <c r="B35" s="5679" t="s">
        <v>2535</v>
      </c>
      <c r="C35" s="2852">
        <v>16185</v>
      </c>
      <c r="D35" s="2742">
        <v>47</v>
      </c>
      <c r="E35" s="2804">
        <v>4394</v>
      </c>
      <c r="F35" s="2743">
        <v>3098</v>
      </c>
      <c r="G35" s="2793">
        <v>7539</v>
      </c>
    </row>
    <row r="36" spans="1:7" ht="12" customHeight="1">
      <c r="A36" s="7057"/>
      <c r="B36" s="5679" t="s">
        <v>2536</v>
      </c>
      <c r="C36" s="2816">
        <v>16260.633378334376</v>
      </c>
      <c r="D36" s="2742">
        <v>47</v>
      </c>
      <c r="E36" s="2804">
        <v>4387</v>
      </c>
      <c r="F36" s="2743">
        <v>3101</v>
      </c>
      <c r="G36" s="2793">
        <v>7535</v>
      </c>
    </row>
    <row r="37" spans="1:7" ht="12" customHeight="1" thickBot="1">
      <c r="A37" s="7057"/>
      <c r="B37" s="5682" t="s">
        <v>2537</v>
      </c>
      <c r="C37" s="2853">
        <v>16365.206399999999</v>
      </c>
      <c r="D37" s="2744">
        <v>47</v>
      </c>
      <c r="E37" s="2818">
        <v>4380</v>
      </c>
      <c r="F37" s="2745">
        <v>3116</v>
      </c>
      <c r="G37" s="2798">
        <v>7543</v>
      </c>
    </row>
    <row r="38" spans="1:7" ht="12" customHeight="1">
      <c r="A38" s="7055">
        <v>2011</v>
      </c>
      <c r="B38" s="5680" t="s">
        <v>2538</v>
      </c>
      <c r="C38" s="2854">
        <v>16513.945209447655</v>
      </c>
      <c r="D38" s="2746">
        <v>48</v>
      </c>
      <c r="E38" s="2851">
        <v>4378</v>
      </c>
      <c r="F38" s="2747">
        <v>3120</v>
      </c>
      <c r="G38" s="2803">
        <v>7546</v>
      </c>
    </row>
    <row r="39" spans="1:7" ht="12" customHeight="1">
      <c r="A39" s="7053"/>
      <c r="B39" s="5679" t="s">
        <v>2539</v>
      </c>
      <c r="C39" s="2855">
        <v>16899.193859999999</v>
      </c>
      <c r="D39" s="2742">
        <v>48</v>
      </c>
      <c r="E39" s="2804">
        <v>4378</v>
      </c>
      <c r="F39" s="2743">
        <v>3116</v>
      </c>
      <c r="G39" s="2793">
        <v>7542</v>
      </c>
    </row>
    <row r="40" spans="1:7" ht="12" customHeight="1">
      <c r="A40" s="7053"/>
      <c r="B40" s="5679" t="s">
        <v>2540</v>
      </c>
      <c r="C40" s="2855">
        <v>16974.32274</v>
      </c>
      <c r="D40" s="2856">
        <v>50</v>
      </c>
      <c r="E40" s="2857">
        <v>4410</v>
      </c>
      <c r="F40" s="2858">
        <v>3182</v>
      </c>
      <c r="G40" s="2793">
        <v>7642</v>
      </c>
    </row>
    <row r="41" spans="1:7" ht="12" customHeight="1">
      <c r="A41" s="7053"/>
      <c r="B41" s="5679" t="s">
        <v>2541</v>
      </c>
      <c r="C41" s="2855">
        <v>17051.858640293438</v>
      </c>
      <c r="D41" s="2859">
        <v>50</v>
      </c>
      <c r="E41" s="2860">
        <v>4479</v>
      </c>
      <c r="F41" s="2861">
        <v>3211</v>
      </c>
      <c r="G41" s="2793">
        <v>7740</v>
      </c>
    </row>
    <row r="42" spans="1:7" ht="12" customHeight="1">
      <c r="A42" s="7053"/>
      <c r="B42" s="5679" t="s">
        <v>2530</v>
      </c>
      <c r="C42" s="2855">
        <v>17392.034593492397</v>
      </c>
      <c r="D42" s="2859">
        <v>53</v>
      </c>
      <c r="E42" s="2860">
        <v>4606</v>
      </c>
      <c r="F42" s="2861">
        <v>3232</v>
      </c>
      <c r="G42" s="2793">
        <v>7891</v>
      </c>
    </row>
    <row r="43" spans="1:7" ht="12" customHeight="1">
      <c r="A43" s="7053"/>
      <c r="B43" s="5679" t="s">
        <v>2531</v>
      </c>
      <c r="C43" s="2855">
        <v>17056.324867509069</v>
      </c>
      <c r="D43" s="2859">
        <v>53</v>
      </c>
      <c r="E43" s="2860">
        <v>4637</v>
      </c>
      <c r="F43" s="2861">
        <v>3260</v>
      </c>
      <c r="G43" s="2793">
        <v>7950</v>
      </c>
    </row>
    <row r="44" spans="1:7" ht="12" customHeight="1">
      <c r="A44" s="7053"/>
      <c r="B44" s="5679" t="s">
        <v>2532</v>
      </c>
      <c r="C44" s="2855">
        <v>16772</v>
      </c>
      <c r="D44" s="2859">
        <v>53</v>
      </c>
      <c r="E44" s="2860">
        <v>4808</v>
      </c>
      <c r="F44" s="2861">
        <v>3303</v>
      </c>
      <c r="G44" s="2793">
        <v>8164</v>
      </c>
    </row>
    <row r="45" spans="1:7" ht="12" customHeight="1">
      <c r="A45" s="7053"/>
      <c r="B45" s="5679" t="s">
        <v>2533</v>
      </c>
      <c r="C45" s="2855">
        <v>16552</v>
      </c>
      <c r="D45" s="2859">
        <v>54</v>
      </c>
      <c r="E45" s="2860">
        <v>4907</v>
      </c>
      <c r="F45" s="2861">
        <v>3351</v>
      </c>
      <c r="G45" s="2793">
        <v>8312</v>
      </c>
    </row>
    <row r="46" spans="1:7" ht="12" customHeight="1">
      <c r="A46" s="7053"/>
      <c r="B46" s="5679" t="s">
        <v>2534</v>
      </c>
      <c r="C46" s="2855">
        <v>16635</v>
      </c>
      <c r="D46" s="2859">
        <v>55</v>
      </c>
      <c r="E46" s="2860">
        <v>5150</v>
      </c>
      <c r="F46" s="2861">
        <v>3339</v>
      </c>
      <c r="G46" s="2793">
        <v>8544</v>
      </c>
    </row>
    <row r="47" spans="1:7" ht="12" customHeight="1">
      <c r="A47" s="7053"/>
      <c r="B47" s="5679" t="s">
        <v>2535</v>
      </c>
      <c r="C47" s="2855">
        <v>16662</v>
      </c>
      <c r="D47" s="2859">
        <v>57</v>
      </c>
      <c r="E47" s="2860">
        <v>5218</v>
      </c>
      <c r="F47" s="2861">
        <v>3417</v>
      </c>
      <c r="G47" s="2793">
        <v>8692</v>
      </c>
    </row>
    <row r="48" spans="1:7" ht="12" customHeight="1">
      <c r="A48" s="7053"/>
      <c r="B48" s="5679" t="s">
        <v>2536</v>
      </c>
      <c r="C48" s="2855">
        <v>16729</v>
      </c>
      <c r="D48" s="2859">
        <v>57</v>
      </c>
      <c r="E48" s="2860">
        <v>5234</v>
      </c>
      <c r="F48" s="2861">
        <v>3483</v>
      </c>
      <c r="G48" s="2793">
        <v>8774</v>
      </c>
    </row>
    <row r="49" spans="1:7" ht="12" customHeight="1" thickBot="1">
      <c r="A49" s="7054"/>
      <c r="B49" s="5682" t="s">
        <v>2537</v>
      </c>
      <c r="C49" s="2853">
        <v>16646</v>
      </c>
      <c r="D49" s="2862">
        <v>58</v>
      </c>
      <c r="E49" s="2863">
        <v>5264</v>
      </c>
      <c r="F49" s="2864">
        <v>3540</v>
      </c>
      <c r="G49" s="2798">
        <v>8862</v>
      </c>
    </row>
    <row r="50" spans="1:7" ht="12" customHeight="1">
      <c r="A50" s="7055">
        <v>2012</v>
      </c>
      <c r="B50" s="5680" t="s">
        <v>2538</v>
      </c>
      <c r="C50" s="2854">
        <v>16911</v>
      </c>
      <c r="D50" s="2746">
        <v>60</v>
      </c>
      <c r="E50" s="2851">
        <v>5290</v>
      </c>
      <c r="F50" s="2747">
        <v>3561</v>
      </c>
      <c r="G50" s="2803">
        <v>8911</v>
      </c>
    </row>
    <row r="51" spans="1:7" ht="12" customHeight="1">
      <c r="A51" s="7053"/>
      <c r="B51" s="5679" t="s">
        <v>2539</v>
      </c>
      <c r="C51" s="2855">
        <v>16899</v>
      </c>
      <c r="D51" s="2742">
        <v>63</v>
      </c>
      <c r="E51" s="2804">
        <v>5311</v>
      </c>
      <c r="F51" s="2743">
        <v>3578</v>
      </c>
      <c r="G51" s="2793">
        <v>8952</v>
      </c>
    </row>
    <row r="52" spans="1:7" ht="12" customHeight="1">
      <c r="A52" s="7053"/>
      <c r="B52" s="5679" t="s">
        <v>2540</v>
      </c>
      <c r="C52" s="2855">
        <v>16846</v>
      </c>
      <c r="D52" s="2856">
        <v>64</v>
      </c>
      <c r="E52" s="2857">
        <v>5321</v>
      </c>
      <c r="F52" s="2858">
        <v>3611</v>
      </c>
      <c r="G52" s="2793">
        <v>8996</v>
      </c>
    </row>
    <row r="53" spans="1:7" ht="12" customHeight="1">
      <c r="A53" s="7053"/>
      <c r="B53" s="5679" t="s">
        <v>2541</v>
      </c>
      <c r="C53" s="2855">
        <v>16699</v>
      </c>
      <c r="D53" s="2859">
        <v>63</v>
      </c>
      <c r="E53" s="2860">
        <v>5276</v>
      </c>
      <c r="F53" s="2861">
        <v>3637</v>
      </c>
      <c r="G53" s="2793">
        <v>8976</v>
      </c>
    </row>
    <row r="54" spans="1:7" ht="12" customHeight="1">
      <c r="A54" s="7053"/>
      <c r="B54" s="5679" t="s">
        <v>2530</v>
      </c>
      <c r="C54" s="2855">
        <v>16429</v>
      </c>
      <c r="D54" s="2859">
        <v>66</v>
      </c>
      <c r="E54" s="2860">
        <v>5277</v>
      </c>
      <c r="F54" s="2861">
        <v>3671</v>
      </c>
      <c r="G54" s="2793">
        <v>9014</v>
      </c>
    </row>
    <row r="55" spans="1:7" ht="12" customHeight="1">
      <c r="A55" s="7053"/>
      <c r="B55" s="5679" t="s">
        <v>2531</v>
      </c>
      <c r="C55" s="2855">
        <v>16355</v>
      </c>
      <c r="D55" s="2859">
        <v>68</v>
      </c>
      <c r="E55" s="2860">
        <v>5274</v>
      </c>
      <c r="F55" s="2861">
        <v>3709</v>
      </c>
      <c r="G55" s="2793">
        <v>9051</v>
      </c>
    </row>
    <row r="56" spans="1:7" ht="12" customHeight="1">
      <c r="A56" s="7053"/>
      <c r="B56" s="5679" t="s">
        <v>2532</v>
      </c>
      <c r="C56" s="2855">
        <v>16347</v>
      </c>
      <c r="D56" s="2859">
        <v>73</v>
      </c>
      <c r="E56" s="2860">
        <v>5292</v>
      </c>
      <c r="F56" s="2861">
        <v>3695</v>
      </c>
      <c r="G56" s="2793">
        <v>9060</v>
      </c>
    </row>
    <row r="57" spans="1:7" ht="12" customHeight="1">
      <c r="A57" s="7053"/>
      <c r="B57" s="5679" t="s">
        <v>2533</v>
      </c>
      <c r="C57" s="2855">
        <v>16244</v>
      </c>
      <c r="D57" s="2859">
        <v>71</v>
      </c>
      <c r="E57" s="2860">
        <v>5299</v>
      </c>
      <c r="F57" s="2861">
        <v>3719</v>
      </c>
      <c r="G57" s="2793">
        <v>9089</v>
      </c>
    </row>
    <row r="58" spans="1:7" ht="12" customHeight="1">
      <c r="A58" s="7053"/>
      <c r="B58" s="5679" t="s">
        <v>2534</v>
      </c>
      <c r="C58" s="2855">
        <v>16208</v>
      </c>
      <c r="D58" s="2859">
        <v>70</v>
      </c>
      <c r="E58" s="2860">
        <v>5288</v>
      </c>
      <c r="F58" s="2861">
        <v>1596</v>
      </c>
      <c r="G58" s="2793">
        <v>6954</v>
      </c>
    </row>
    <row r="59" spans="1:7" ht="12" customHeight="1">
      <c r="A59" s="7053"/>
      <c r="B59" s="5679" t="s">
        <v>2535</v>
      </c>
      <c r="C59" s="2855">
        <v>15803</v>
      </c>
      <c r="D59" s="2859">
        <v>73</v>
      </c>
      <c r="E59" s="2860">
        <v>5297</v>
      </c>
      <c r="F59" s="2861">
        <v>3698</v>
      </c>
      <c r="G59" s="2793">
        <v>9068</v>
      </c>
    </row>
    <row r="60" spans="1:7" ht="12" customHeight="1">
      <c r="A60" s="7053"/>
      <c r="B60" s="5679" t="s">
        <v>2536</v>
      </c>
      <c r="C60" s="2855">
        <v>15615</v>
      </c>
      <c r="D60" s="2859">
        <v>72</v>
      </c>
      <c r="E60" s="2860">
        <v>5295</v>
      </c>
      <c r="F60" s="2861">
        <v>3704</v>
      </c>
      <c r="G60" s="2793">
        <v>9071</v>
      </c>
    </row>
    <row r="61" spans="1:7" ht="12" customHeight="1" thickBot="1">
      <c r="A61" s="7054"/>
      <c r="B61" s="5682" t="s">
        <v>2537</v>
      </c>
      <c r="C61" s="2853">
        <v>15424</v>
      </c>
      <c r="D61" s="2862">
        <v>68</v>
      </c>
      <c r="E61" s="2863">
        <v>5273</v>
      </c>
      <c r="F61" s="2864">
        <v>3793</v>
      </c>
      <c r="G61" s="2798">
        <v>9134</v>
      </c>
    </row>
    <row r="62" spans="1:7" ht="12" customHeight="1">
      <c r="A62" s="7055">
        <v>2013</v>
      </c>
      <c r="B62" s="5680" t="s">
        <v>2538</v>
      </c>
      <c r="C62" s="2854">
        <v>15340</v>
      </c>
      <c r="D62" s="2746">
        <v>63</v>
      </c>
      <c r="E62" s="2851">
        <v>5253</v>
      </c>
      <c r="F62" s="2747">
        <v>3465</v>
      </c>
      <c r="G62" s="2803">
        <v>8781</v>
      </c>
    </row>
    <row r="63" spans="1:7" ht="12" customHeight="1">
      <c r="A63" s="7053"/>
      <c r="B63" s="5679" t="s">
        <v>2539</v>
      </c>
      <c r="C63" s="2855">
        <v>15204</v>
      </c>
      <c r="D63" s="2742">
        <v>63</v>
      </c>
      <c r="E63" s="2804">
        <v>5247</v>
      </c>
      <c r="F63" s="2743">
        <v>3480</v>
      </c>
      <c r="G63" s="2793">
        <v>8790</v>
      </c>
    </row>
    <row r="64" spans="1:7" ht="12" customHeight="1">
      <c r="A64" s="7053"/>
      <c r="B64" s="5679" t="s">
        <v>2540</v>
      </c>
      <c r="C64" s="2855">
        <v>15082</v>
      </c>
      <c r="D64" s="2856">
        <v>62</v>
      </c>
      <c r="E64" s="2857">
        <v>5249</v>
      </c>
      <c r="F64" s="2858">
        <v>3487</v>
      </c>
      <c r="G64" s="2793">
        <v>8798</v>
      </c>
    </row>
    <row r="65" spans="1:7" ht="12" customHeight="1">
      <c r="A65" s="7053"/>
      <c r="B65" s="5679" t="s">
        <v>2541</v>
      </c>
      <c r="C65" s="2855">
        <v>14994</v>
      </c>
      <c r="D65" s="2859">
        <v>65</v>
      </c>
      <c r="E65" s="2860">
        <v>5254</v>
      </c>
      <c r="F65" s="2861">
        <v>3494</v>
      </c>
      <c r="G65" s="2793">
        <v>8813</v>
      </c>
    </row>
    <row r="66" spans="1:7" ht="12" customHeight="1">
      <c r="A66" s="7053"/>
      <c r="B66" s="5679" t="s">
        <v>2530</v>
      </c>
      <c r="C66" s="2855">
        <v>14891</v>
      </c>
      <c r="D66" s="2859">
        <v>67</v>
      </c>
      <c r="E66" s="2860">
        <v>5252</v>
      </c>
      <c r="F66" s="2861">
        <v>3505</v>
      </c>
      <c r="G66" s="2793">
        <v>8824</v>
      </c>
    </row>
    <row r="67" spans="1:7" ht="12" customHeight="1">
      <c r="A67" s="7053"/>
      <c r="B67" s="5679" t="s">
        <v>2531</v>
      </c>
      <c r="C67" s="2855">
        <v>14745</v>
      </c>
      <c r="D67" s="2859">
        <v>69</v>
      </c>
      <c r="E67" s="2860">
        <v>5257</v>
      </c>
      <c r="F67" s="2861">
        <v>3525</v>
      </c>
      <c r="G67" s="2793">
        <v>8851</v>
      </c>
    </row>
    <row r="68" spans="1:7" ht="12" customHeight="1">
      <c r="A68" s="7053"/>
      <c r="B68" s="5679" t="s">
        <v>2532</v>
      </c>
      <c r="C68" s="2855">
        <v>14606</v>
      </c>
      <c r="D68" s="2859">
        <v>70</v>
      </c>
      <c r="E68" s="2860">
        <v>5286</v>
      </c>
      <c r="F68" s="2861">
        <v>3563</v>
      </c>
      <c r="G68" s="2793">
        <v>8919</v>
      </c>
    </row>
    <row r="69" spans="1:7" ht="12" customHeight="1">
      <c r="A69" s="7053"/>
      <c r="B69" s="5679" t="s">
        <v>2533</v>
      </c>
      <c r="C69" s="2855">
        <v>14323</v>
      </c>
      <c r="D69" s="2859">
        <v>71</v>
      </c>
      <c r="E69" s="2860">
        <v>5279</v>
      </c>
      <c r="F69" s="2861">
        <v>3555</v>
      </c>
      <c r="G69" s="2793">
        <v>8905</v>
      </c>
    </row>
    <row r="70" spans="1:7" ht="12" customHeight="1">
      <c r="A70" s="7053"/>
      <c r="B70" s="5679" t="s">
        <v>2534</v>
      </c>
      <c r="C70" s="2855">
        <v>14151</v>
      </c>
      <c r="D70" s="2859">
        <v>71</v>
      </c>
      <c r="E70" s="2860">
        <v>5271</v>
      </c>
      <c r="F70" s="2861">
        <v>3548</v>
      </c>
      <c r="G70" s="2793">
        <v>8890</v>
      </c>
    </row>
    <row r="71" spans="1:7" ht="12" customHeight="1">
      <c r="A71" s="7053"/>
      <c r="B71" s="5679" t="s">
        <v>2535</v>
      </c>
      <c r="C71" s="2855">
        <v>14005</v>
      </c>
      <c r="D71" s="2859">
        <v>69</v>
      </c>
      <c r="E71" s="2860">
        <v>5267</v>
      </c>
      <c r="F71" s="2861">
        <v>3522</v>
      </c>
      <c r="G71" s="2793">
        <v>8858</v>
      </c>
    </row>
    <row r="72" spans="1:7" ht="12" customHeight="1">
      <c r="A72" s="7053"/>
      <c r="B72" s="5679" t="s">
        <v>2536</v>
      </c>
      <c r="C72" s="2855">
        <v>13720</v>
      </c>
      <c r="D72" s="2859">
        <v>69</v>
      </c>
      <c r="E72" s="2860">
        <v>5274</v>
      </c>
      <c r="F72" s="2861">
        <v>3528</v>
      </c>
      <c r="G72" s="2793">
        <v>8871</v>
      </c>
    </row>
    <row r="73" spans="1:7" ht="12" customHeight="1" thickBot="1">
      <c r="A73" s="7060"/>
      <c r="B73" s="5681" t="s">
        <v>2537</v>
      </c>
      <c r="C73" s="2865">
        <v>13510</v>
      </c>
      <c r="D73" s="2866">
        <v>69</v>
      </c>
      <c r="E73" s="2867">
        <v>5287</v>
      </c>
      <c r="F73" s="2868">
        <v>3567</v>
      </c>
      <c r="G73" s="2869">
        <v>8923</v>
      </c>
    </row>
    <row r="74" spans="1:7" ht="11.1" customHeight="1" thickTop="1"/>
    <row r="75" spans="1:7" ht="11.45" customHeight="1">
      <c r="A75" s="7245" t="s">
        <v>2557</v>
      </c>
      <c r="B75" s="7245"/>
      <c r="C75" s="7245"/>
      <c r="D75" s="7245"/>
      <c r="E75" s="7245"/>
      <c r="F75" s="7245"/>
      <c r="G75" s="7245"/>
    </row>
    <row r="76" spans="1:7" s="2271" customFormat="1" ht="11.45" customHeight="1">
      <c r="A76" s="7178" t="s">
        <v>2545</v>
      </c>
      <c r="B76" s="7178"/>
      <c r="C76" s="7178"/>
      <c r="D76" s="7178"/>
      <c r="E76" s="2768"/>
      <c r="F76" s="2770"/>
      <c r="G76" s="2770"/>
    </row>
    <row r="77" spans="1:7" s="2271" customFormat="1" ht="11.45" customHeight="1">
      <c r="A77" s="7051" t="s">
        <v>2546</v>
      </c>
      <c r="B77" s="7179"/>
      <c r="C77" s="7179"/>
      <c r="D77" s="2769"/>
      <c r="E77" s="2769"/>
      <c r="F77" s="2770"/>
      <c r="G77" s="2770"/>
    </row>
    <row r="78" spans="1:7" ht="11.45" customHeight="1">
      <c r="A78" s="7051" t="s">
        <v>2547</v>
      </c>
      <c r="B78" s="7051"/>
      <c r="C78" s="7051"/>
      <c r="D78" s="7051"/>
      <c r="E78" s="7051"/>
    </row>
    <row r="79" spans="1:7" s="2271" customFormat="1" ht="14.1" customHeight="1">
      <c r="A79" s="7180" t="s">
        <v>2548</v>
      </c>
      <c r="B79" s="7180"/>
      <c r="C79" s="7180"/>
      <c r="D79" s="7180"/>
      <c r="E79" s="2771"/>
    </row>
    <row r="80" spans="1:7" s="2271" customFormat="1">
      <c r="C80" s="2773"/>
    </row>
    <row r="81" spans="3:6" s="2271" customFormat="1" ht="21" customHeight="1">
      <c r="C81" s="7171" t="s">
        <v>3</v>
      </c>
      <c r="D81" s="7171"/>
      <c r="F81" s="2774"/>
    </row>
    <row r="82" spans="3:6" s="2271" customFormat="1">
      <c r="C82" s="2773"/>
    </row>
  </sheetData>
  <mergeCells count="22">
    <mergeCell ref="A7:A13"/>
    <mergeCell ref="A2:G2"/>
    <mergeCell ref="A3:G3"/>
    <mergeCell ref="A4:A6"/>
    <mergeCell ref="B4:B6"/>
    <mergeCell ref="C4:C6"/>
    <mergeCell ref="D4:F4"/>
    <mergeCell ref="G4:G6"/>
    <mergeCell ref="D5:D6"/>
    <mergeCell ref="E5:E6"/>
    <mergeCell ref="F5:F6"/>
    <mergeCell ref="A62:A73"/>
    <mergeCell ref="A50:A61"/>
    <mergeCell ref="A38:A49"/>
    <mergeCell ref="A26:A37"/>
    <mergeCell ref="A14:A25"/>
    <mergeCell ref="A78:E78"/>
    <mergeCell ref="A79:D79"/>
    <mergeCell ref="C81:D81"/>
    <mergeCell ref="A75:G75"/>
    <mergeCell ref="A76:D76"/>
    <mergeCell ref="A77:C77"/>
  </mergeCells>
  <hyperlinks>
    <hyperlink ref="A1" r:id="rId1"/>
  </hyperlinks>
  <pageMargins left="0.70866141732283472" right="0.70866141732283472" top="0.55118110236220474" bottom="0.74803149606299213" header="0.31496062992125984" footer="0.31496062992125984"/>
  <pageSetup paperSize="9" scale="53" fitToHeight="0" orientation="landscape" r:id="rId2"/>
  <headerFooter alignWithMargins="0">
    <oddFooter>&amp;R164</oddFooter>
  </headerFooter>
  <drawing r:id="rId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60">
    <pageSetUpPr fitToPage="1"/>
  </sheetPr>
  <dimension ref="A1:I82"/>
  <sheetViews>
    <sheetView view="pageBreakPreview" zoomScale="60" zoomScaleNormal="100" workbookViewId="0">
      <selection activeCell="H15" sqref="H15"/>
    </sheetView>
  </sheetViews>
  <sheetFormatPr defaultRowHeight="12.75"/>
  <cols>
    <col min="1" max="1" width="21.85546875" style="2834" customWidth="1"/>
    <col min="2" max="2" width="29.28515625" style="2834" customWidth="1"/>
    <col min="3" max="3" width="33.5703125" style="2834" customWidth="1"/>
    <col min="4" max="4" width="32.140625" style="2834" customWidth="1"/>
    <col min="5" max="5" width="31.7109375" style="2834" customWidth="1"/>
    <col min="6" max="9" width="30.7109375" style="2834" customWidth="1"/>
    <col min="10" max="253" width="9.140625" style="2834"/>
    <col min="254" max="254" width="7" style="2834" customWidth="1"/>
    <col min="255" max="255" width="16.42578125" style="2834" customWidth="1"/>
    <col min="256" max="256" width="14.7109375" style="2834" customWidth="1"/>
    <col min="257" max="257" width="14.5703125" style="2834" customWidth="1"/>
    <col min="258" max="258" width="15" style="2834" customWidth="1"/>
    <col min="259" max="261" width="13.5703125" style="2834" customWidth="1"/>
    <col min="262" max="262" width="14.7109375" style="2834" customWidth="1"/>
    <col min="263" max="264" width="9.140625" style="2834"/>
    <col min="265" max="265" width="9.7109375" style="2834" customWidth="1"/>
    <col min="266" max="509" width="9.140625" style="2834"/>
    <col min="510" max="510" width="7" style="2834" customWidth="1"/>
    <col min="511" max="511" width="16.42578125" style="2834" customWidth="1"/>
    <col min="512" max="512" width="14.7109375" style="2834" customWidth="1"/>
    <col min="513" max="513" width="14.5703125" style="2834" customWidth="1"/>
    <col min="514" max="514" width="15" style="2834" customWidth="1"/>
    <col min="515" max="517" width="13.5703125" style="2834" customWidth="1"/>
    <col min="518" max="518" width="14.7109375" style="2834" customWidth="1"/>
    <col min="519" max="520" width="9.140625" style="2834"/>
    <col min="521" max="521" width="9.7109375" style="2834" customWidth="1"/>
    <col min="522" max="765" width="9.140625" style="2834"/>
    <col min="766" max="766" width="7" style="2834" customWidth="1"/>
    <col min="767" max="767" width="16.42578125" style="2834" customWidth="1"/>
    <col min="768" max="768" width="14.7109375" style="2834" customWidth="1"/>
    <col min="769" max="769" width="14.5703125" style="2834" customWidth="1"/>
    <col min="770" max="770" width="15" style="2834" customWidth="1"/>
    <col min="771" max="773" width="13.5703125" style="2834" customWidth="1"/>
    <col min="774" max="774" width="14.7109375" style="2834" customWidth="1"/>
    <col min="775" max="776" width="9.140625" style="2834"/>
    <col min="777" max="777" width="9.7109375" style="2834" customWidth="1"/>
    <col min="778" max="1021" width="9.140625" style="2834"/>
    <col min="1022" max="1022" width="7" style="2834" customWidth="1"/>
    <col min="1023" max="1023" width="16.42578125" style="2834" customWidth="1"/>
    <col min="1024" max="1024" width="14.7109375" style="2834" customWidth="1"/>
    <col min="1025" max="1025" width="14.5703125" style="2834" customWidth="1"/>
    <col min="1026" max="1026" width="15" style="2834" customWidth="1"/>
    <col min="1027" max="1029" width="13.5703125" style="2834" customWidth="1"/>
    <col min="1030" max="1030" width="14.7109375" style="2834" customWidth="1"/>
    <col min="1031" max="1032" width="9.140625" style="2834"/>
    <col min="1033" max="1033" width="9.7109375" style="2834" customWidth="1"/>
    <col min="1034" max="1277" width="9.140625" style="2834"/>
    <col min="1278" max="1278" width="7" style="2834" customWidth="1"/>
    <col min="1279" max="1279" width="16.42578125" style="2834" customWidth="1"/>
    <col min="1280" max="1280" width="14.7109375" style="2834" customWidth="1"/>
    <col min="1281" max="1281" width="14.5703125" style="2834" customWidth="1"/>
    <col min="1282" max="1282" width="15" style="2834" customWidth="1"/>
    <col min="1283" max="1285" width="13.5703125" style="2834" customWidth="1"/>
    <col min="1286" max="1286" width="14.7109375" style="2834" customWidth="1"/>
    <col min="1287" max="1288" width="9.140625" style="2834"/>
    <col min="1289" max="1289" width="9.7109375" style="2834" customWidth="1"/>
    <col min="1290" max="1533" width="9.140625" style="2834"/>
    <col min="1534" max="1534" width="7" style="2834" customWidth="1"/>
    <col min="1535" max="1535" width="16.42578125" style="2834" customWidth="1"/>
    <col min="1536" max="1536" width="14.7109375" style="2834" customWidth="1"/>
    <col min="1537" max="1537" width="14.5703125" style="2834" customWidth="1"/>
    <col min="1538" max="1538" width="15" style="2834" customWidth="1"/>
    <col min="1539" max="1541" width="13.5703125" style="2834" customWidth="1"/>
    <col min="1542" max="1542" width="14.7109375" style="2834" customWidth="1"/>
    <col min="1543" max="1544" width="9.140625" style="2834"/>
    <col min="1545" max="1545" width="9.7109375" style="2834" customWidth="1"/>
    <col min="1546" max="1789" width="9.140625" style="2834"/>
    <col min="1790" max="1790" width="7" style="2834" customWidth="1"/>
    <col min="1791" max="1791" width="16.42578125" style="2834" customWidth="1"/>
    <col min="1792" max="1792" width="14.7109375" style="2834" customWidth="1"/>
    <col min="1793" max="1793" width="14.5703125" style="2834" customWidth="1"/>
    <col min="1794" max="1794" width="15" style="2834" customWidth="1"/>
    <col min="1795" max="1797" width="13.5703125" style="2834" customWidth="1"/>
    <col min="1798" max="1798" width="14.7109375" style="2834" customWidth="1"/>
    <col min="1799" max="1800" width="9.140625" style="2834"/>
    <col min="1801" max="1801" width="9.7109375" style="2834" customWidth="1"/>
    <col min="1802" max="2045" width="9.140625" style="2834"/>
    <col min="2046" max="2046" width="7" style="2834" customWidth="1"/>
    <col min="2047" max="2047" width="16.42578125" style="2834" customWidth="1"/>
    <col min="2048" max="2048" width="14.7109375" style="2834" customWidth="1"/>
    <col min="2049" max="2049" width="14.5703125" style="2834" customWidth="1"/>
    <col min="2050" max="2050" width="15" style="2834" customWidth="1"/>
    <col min="2051" max="2053" width="13.5703125" style="2834" customWidth="1"/>
    <col min="2054" max="2054" width="14.7109375" style="2834" customWidth="1"/>
    <col min="2055" max="2056" width="9.140625" style="2834"/>
    <col min="2057" max="2057" width="9.7109375" style="2834" customWidth="1"/>
    <col min="2058" max="2301" width="9.140625" style="2834"/>
    <col min="2302" max="2302" width="7" style="2834" customWidth="1"/>
    <col min="2303" max="2303" width="16.42578125" style="2834" customWidth="1"/>
    <col min="2304" max="2304" width="14.7109375" style="2834" customWidth="1"/>
    <col min="2305" max="2305" width="14.5703125" style="2834" customWidth="1"/>
    <col min="2306" max="2306" width="15" style="2834" customWidth="1"/>
    <col min="2307" max="2309" width="13.5703125" style="2834" customWidth="1"/>
    <col min="2310" max="2310" width="14.7109375" style="2834" customWidth="1"/>
    <col min="2311" max="2312" width="9.140625" style="2834"/>
    <col min="2313" max="2313" width="9.7109375" style="2834" customWidth="1"/>
    <col min="2314" max="2557" width="9.140625" style="2834"/>
    <col min="2558" max="2558" width="7" style="2834" customWidth="1"/>
    <col min="2559" max="2559" width="16.42578125" style="2834" customWidth="1"/>
    <col min="2560" max="2560" width="14.7109375" style="2834" customWidth="1"/>
    <col min="2561" max="2561" width="14.5703125" style="2834" customWidth="1"/>
    <col min="2562" max="2562" width="15" style="2834" customWidth="1"/>
    <col min="2563" max="2565" width="13.5703125" style="2834" customWidth="1"/>
    <col min="2566" max="2566" width="14.7109375" style="2834" customWidth="1"/>
    <col min="2567" max="2568" width="9.140625" style="2834"/>
    <col min="2569" max="2569" width="9.7109375" style="2834" customWidth="1"/>
    <col min="2570" max="2813" width="9.140625" style="2834"/>
    <col min="2814" max="2814" width="7" style="2834" customWidth="1"/>
    <col min="2815" max="2815" width="16.42578125" style="2834" customWidth="1"/>
    <col min="2816" max="2816" width="14.7109375" style="2834" customWidth="1"/>
    <col min="2817" max="2817" width="14.5703125" style="2834" customWidth="1"/>
    <col min="2818" max="2818" width="15" style="2834" customWidth="1"/>
    <col min="2819" max="2821" width="13.5703125" style="2834" customWidth="1"/>
    <col min="2822" max="2822" width="14.7109375" style="2834" customWidth="1"/>
    <col min="2823" max="2824" width="9.140625" style="2834"/>
    <col min="2825" max="2825" width="9.7109375" style="2834" customWidth="1"/>
    <col min="2826" max="3069" width="9.140625" style="2834"/>
    <col min="3070" max="3070" width="7" style="2834" customWidth="1"/>
    <col min="3071" max="3071" width="16.42578125" style="2834" customWidth="1"/>
    <col min="3072" max="3072" width="14.7109375" style="2834" customWidth="1"/>
    <col min="3073" max="3073" width="14.5703125" style="2834" customWidth="1"/>
    <col min="3074" max="3074" width="15" style="2834" customWidth="1"/>
    <col min="3075" max="3077" width="13.5703125" style="2834" customWidth="1"/>
    <col min="3078" max="3078" width="14.7109375" style="2834" customWidth="1"/>
    <col min="3079" max="3080" width="9.140625" style="2834"/>
    <col min="3081" max="3081" width="9.7109375" style="2834" customWidth="1"/>
    <col min="3082" max="3325" width="9.140625" style="2834"/>
    <col min="3326" max="3326" width="7" style="2834" customWidth="1"/>
    <col min="3327" max="3327" width="16.42578125" style="2834" customWidth="1"/>
    <col min="3328" max="3328" width="14.7109375" style="2834" customWidth="1"/>
    <col min="3329" max="3329" width="14.5703125" style="2834" customWidth="1"/>
    <col min="3330" max="3330" width="15" style="2834" customWidth="1"/>
    <col min="3331" max="3333" width="13.5703125" style="2834" customWidth="1"/>
    <col min="3334" max="3334" width="14.7109375" style="2834" customWidth="1"/>
    <col min="3335" max="3336" width="9.140625" style="2834"/>
    <col min="3337" max="3337" width="9.7109375" style="2834" customWidth="1"/>
    <col min="3338" max="3581" width="9.140625" style="2834"/>
    <col min="3582" max="3582" width="7" style="2834" customWidth="1"/>
    <col min="3583" max="3583" width="16.42578125" style="2834" customWidth="1"/>
    <col min="3584" max="3584" width="14.7109375" style="2834" customWidth="1"/>
    <col min="3585" max="3585" width="14.5703125" style="2834" customWidth="1"/>
    <col min="3586" max="3586" width="15" style="2834" customWidth="1"/>
    <col min="3587" max="3589" width="13.5703125" style="2834" customWidth="1"/>
    <col min="3590" max="3590" width="14.7109375" style="2834" customWidth="1"/>
    <col min="3591" max="3592" width="9.140625" style="2834"/>
    <col min="3593" max="3593" width="9.7109375" style="2834" customWidth="1"/>
    <col min="3594" max="3837" width="9.140625" style="2834"/>
    <col min="3838" max="3838" width="7" style="2834" customWidth="1"/>
    <col min="3839" max="3839" width="16.42578125" style="2834" customWidth="1"/>
    <col min="3840" max="3840" width="14.7109375" style="2834" customWidth="1"/>
    <col min="3841" max="3841" width="14.5703125" style="2834" customWidth="1"/>
    <col min="3842" max="3842" width="15" style="2834" customWidth="1"/>
    <col min="3843" max="3845" width="13.5703125" style="2834" customWidth="1"/>
    <col min="3846" max="3846" width="14.7109375" style="2834" customWidth="1"/>
    <col min="3847" max="3848" width="9.140625" style="2834"/>
    <col min="3849" max="3849" width="9.7109375" style="2834" customWidth="1"/>
    <col min="3850" max="4093" width="9.140625" style="2834"/>
    <col min="4094" max="4094" width="7" style="2834" customWidth="1"/>
    <col min="4095" max="4095" width="16.42578125" style="2834" customWidth="1"/>
    <col min="4096" max="4096" width="14.7109375" style="2834" customWidth="1"/>
    <col min="4097" max="4097" width="14.5703125" style="2834" customWidth="1"/>
    <col min="4098" max="4098" width="15" style="2834" customWidth="1"/>
    <col min="4099" max="4101" width="13.5703125" style="2834" customWidth="1"/>
    <col min="4102" max="4102" width="14.7109375" style="2834" customWidth="1"/>
    <col min="4103" max="4104" width="9.140625" style="2834"/>
    <col min="4105" max="4105" width="9.7109375" style="2834" customWidth="1"/>
    <col min="4106" max="4349" width="9.140625" style="2834"/>
    <col min="4350" max="4350" width="7" style="2834" customWidth="1"/>
    <col min="4351" max="4351" width="16.42578125" style="2834" customWidth="1"/>
    <col min="4352" max="4352" width="14.7109375" style="2834" customWidth="1"/>
    <col min="4353" max="4353" width="14.5703125" style="2834" customWidth="1"/>
    <col min="4354" max="4354" width="15" style="2834" customWidth="1"/>
    <col min="4355" max="4357" width="13.5703125" style="2834" customWidth="1"/>
    <col min="4358" max="4358" width="14.7109375" style="2834" customWidth="1"/>
    <col min="4359" max="4360" width="9.140625" style="2834"/>
    <col min="4361" max="4361" width="9.7109375" style="2834" customWidth="1"/>
    <col min="4362" max="4605" width="9.140625" style="2834"/>
    <col min="4606" max="4606" width="7" style="2834" customWidth="1"/>
    <col min="4607" max="4607" width="16.42578125" style="2834" customWidth="1"/>
    <col min="4608" max="4608" width="14.7109375" style="2834" customWidth="1"/>
    <col min="4609" max="4609" width="14.5703125" style="2834" customWidth="1"/>
    <col min="4610" max="4610" width="15" style="2834" customWidth="1"/>
    <col min="4611" max="4613" width="13.5703125" style="2834" customWidth="1"/>
    <col min="4614" max="4614" width="14.7109375" style="2834" customWidth="1"/>
    <col min="4615" max="4616" width="9.140625" style="2834"/>
    <col min="4617" max="4617" width="9.7109375" style="2834" customWidth="1"/>
    <col min="4618" max="4861" width="9.140625" style="2834"/>
    <col min="4862" max="4862" width="7" style="2834" customWidth="1"/>
    <col min="4863" max="4863" width="16.42578125" style="2834" customWidth="1"/>
    <col min="4864" max="4864" width="14.7109375" style="2834" customWidth="1"/>
    <col min="4865" max="4865" width="14.5703125" style="2834" customWidth="1"/>
    <col min="4866" max="4866" width="15" style="2834" customWidth="1"/>
    <col min="4867" max="4869" width="13.5703125" style="2834" customWidth="1"/>
    <col min="4870" max="4870" width="14.7109375" style="2834" customWidth="1"/>
    <col min="4871" max="4872" width="9.140625" style="2834"/>
    <col min="4873" max="4873" width="9.7109375" style="2834" customWidth="1"/>
    <col min="4874" max="5117" width="9.140625" style="2834"/>
    <col min="5118" max="5118" width="7" style="2834" customWidth="1"/>
    <col min="5119" max="5119" width="16.42578125" style="2834" customWidth="1"/>
    <col min="5120" max="5120" width="14.7109375" style="2834" customWidth="1"/>
    <col min="5121" max="5121" width="14.5703125" style="2834" customWidth="1"/>
    <col min="5122" max="5122" width="15" style="2834" customWidth="1"/>
    <col min="5123" max="5125" width="13.5703125" style="2834" customWidth="1"/>
    <col min="5126" max="5126" width="14.7109375" style="2834" customWidth="1"/>
    <col min="5127" max="5128" width="9.140625" style="2834"/>
    <col min="5129" max="5129" width="9.7109375" style="2834" customWidth="1"/>
    <col min="5130" max="5373" width="9.140625" style="2834"/>
    <col min="5374" max="5374" width="7" style="2834" customWidth="1"/>
    <col min="5375" max="5375" width="16.42578125" style="2834" customWidth="1"/>
    <col min="5376" max="5376" width="14.7109375" style="2834" customWidth="1"/>
    <col min="5377" max="5377" width="14.5703125" style="2834" customWidth="1"/>
    <col min="5378" max="5378" width="15" style="2834" customWidth="1"/>
    <col min="5379" max="5381" width="13.5703125" style="2834" customWidth="1"/>
    <col min="5382" max="5382" width="14.7109375" style="2834" customWidth="1"/>
    <col min="5383" max="5384" width="9.140625" style="2834"/>
    <col min="5385" max="5385" width="9.7109375" style="2834" customWidth="1"/>
    <col min="5386" max="5629" width="9.140625" style="2834"/>
    <col min="5630" max="5630" width="7" style="2834" customWidth="1"/>
    <col min="5631" max="5631" width="16.42578125" style="2834" customWidth="1"/>
    <col min="5632" max="5632" width="14.7109375" style="2834" customWidth="1"/>
    <col min="5633" max="5633" width="14.5703125" style="2834" customWidth="1"/>
    <col min="5634" max="5634" width="15" style="2834" customWidth="1"/>
    <col min="5635" max="5637" width="13.5703125" style="2834" customWidth="1"/>
    <col min="5638" max="5638" width="14.7109375" style="2834" customWidth="1"/>
    <col min="5639" max="5640" width="9.140625" style="2834"/>
    <col min="5641" max="5641" width="9.7109375" style="2834" customWidth="1"/>
    <col min="5642" max="5885" width="9.140625" style="2834"/>
    <col min="5886" max="5886" width="7" style="2834" customWidth="1"/>
    <col min="5887" max="5887" width="16.42578125" style="2834" customWidth="1"/>
    <col min="5888" max="5888" width="14.7109375" style="2834" customWidth="1"/>
    <col min="5889" max="5889" width="14.5703125" style="2834" customWidth="1"/>
    <col min="5890" max="5890" width="15" style="2834" customWidth="1"/>
    <col min="5891" max="5893" width="13.5703125" style="2834" customWidth="1"/>
    <col min="5894" max="5894" width="14.7109375" style="2834" customWidth="1"/>
    <col min="5895" max="5896" width="9.140625" style="2834"/>
    <col min="5897" max="5897" width="9.7109375" style="2834" customWidth="1"/>
    <col min="5898" max="6141" width="9.140625" style="2834"/>
    <col min="6142" max="6142" width="7" style="2834" customWidth="1"/>
    <col min="6143" max="6143" width="16.42578125" style="2834" customWidth="1"/>
    <col min="6144" max="6144" width="14.7109375" style="2834" customWidth="1"/>
    <col min="6145" max="6145" width="14.5703125" style="2834" customWidth="1"/>
    <col min="6146" max="6146" width="15" style="2834" customWidth="1"/>
    <col min="6147" max="6149" width="13.5703125" style="2834" customWidth="1"/>
    <col min="6150" max="6150" width="14.7109375" style="2834" customWidth="1"/>
    <col min="6151" max="6152" width="9.140625" style="2834"/>
    <col min="6153" max="6153" width="9.7109375" style="2834" customWidth="1"/>
    <col min="6154" max="6397" width="9.140625" style="2834"/>
    <col min="6398" max="6398" width="7" style="2834" customWidth="1"/>
    <col min="6399" max="6399" width="16.42578125" style="2834" customWidth="1"/>
    <col min="6400" max="6400" width="14.7109375" style="2834" customWidth="1"/>
    <col min="6401" max="6401" width="14.5703125" style="2834" customWidth="1"/>
    <col min="6402" max="6402" width="15" style="2834" customWidth="1"/>
    <col min="6403" max="6405" width="13.5703125" style="2834" customWidth="1"/>
    <col min="6406" max="6406" width="14.7109375" style="2834" customWidth="1"/>
    <col min="6407" max="6408" width="9.140625" style="2834"/>
    <col min="6409" max="6409" width="9.7109375" style="2834" customWidth="1"/>
    <col min="6410" max="6653" width="9.140625" style="2834"/>
    <col min="6654" max="6654" width="7" style="2834" customWidth="1"/>
    <col min="6655" max="6655" width="16.42578125" style="2834" customWidth="1"/>
    <col min="6656" max="6656" width="14.7109375" style="2834" customWidth="1"/>
    <col min="6657" max="6657" width="14.5703125" style="2834" customWidth="1"/>
    <col min="6658" max="6658" width="15" style="2834" customWidth="1"/>
    <col min="6659" max="6661" width="13.5703125" style="2834" customWidth="1"/>
    <col min="6662" max="6662" width="14.7109375" style="2834" customWidth="1"/>
    <col min="6663" max="6664" width="9.140625" style="2834"/>
    <col min="6665" max="6665" width="9.7109375" style="2834" customWidth="1"/>
    <col min="6666" max="6909" width="9.140625" style="2834"/>
    <col min="6910" max="6910" width="7" style="2834" customWidth="1"/>
    <col min="6911" max="6911" width="16.42578125" style="2834" customWidth="1"/>
    <col min="6912" max="6912" width="14.7109375" style="2834" customWidth="1"/>
    <col min="6913" max="6913" width="14.5703125" style="2834" customWidth="1"/>
    <col min="6914" max="6914" width="15" style="2834" customWidth="1"/>
    <col min="6915" max="6917" width="13.5703125" style="2834" customWidth="1"/>
    <col min="6918" max="6918" width="14.7109375" style="2834" customWidth="1"/>
    <col min="6919" max="6920" width="9.140625" style="2834"/>
    <col min="6921" max="6921" width="9.7109375" style="2834" customWidth="1"/>
    <col min="6922" max="7165" width="9.140625" style="2834"/>
    <col min="7166" max="7166" width="7" style="2834" customWidth="1"/>
    <col min="7167" max="7167" width="16.42578125" style="2834" customWidth="1"/>
    <col min="7168" max="7168" width="14.7109375" style="2834" customWidth="1"/>
    <col min="7169" max="7169" width="14.5703125" style="2834" customWidth="1"/>
    <col min="7170" max="7170" width="15" style="2834" customWidth="1"/>
    <col min="7171" max="7173" width="13.5703125" style="2834" customWidth="1"/>
    <col min="7174" max="7174" width="14.7109375" style="2834" customWidth="1"/>
    <col min="7175" max="7176" width="9.140625" style="2834"/>
    <col min="7177" max="7177" width="9.7109375" style="2834" customWidth="1"/>
    <col min="7178" max="7421" width="9.140625" style="2834"/>
    <col min="7422" max="7422" width="7" style="2834" customWidth="1"/>
    <col min="7423" max="7423" width="16.42578125" style="2834" customWidth="1"/>
    <col min="7424" max="7424" width="14.7109375" style="2834" customWidth="1"/>
    <col min="7425" max="7425" width="14.5703125" style="2834" customWidth="1"/>
    <col min="7426" max="7426" width="15" style="2834" customWidth="1"/>
    <col min="7427" max="7429" width="13.5703125" style="2834" customWidth="1"/>
    <col min="7430" max="7430" width="14.7109375" style="2834" customWidth="1"/>
    <col min="7431" max="7432" width="9.140625" style="2834"/>
    <col min="7433" max="7433" width="9.7109375" style="2834" customWidth="1"/>
    <col min="7434" max="7677" width="9.140625" style="2834"/>
    <col min="7678" max="7678" width="7" style="2834" customWidth="1"/>
    <col min="7679" max="7679" width="16.42578125" style="2834" customWidth="1"/>
    <col min="7680" max="7680" width="14.7109375" style="2834" customWidth="1"/>
    <col min="7681" max="7681" width="14.5703125" style="2834" customWidth="1"/>
    <col min="7682" max="7682" width="15" style="2834" customWidth="1"/>
    <col min="7683" max="7685" width="13.5703125" style="2834" customWidth="1"/>
    <col min="7686" max="7686" width="14.7109375" style="2834" customWidth="1"/>
    <col min="7687" max="7688" width="9.140625" style="2834"/>
    <col min="7689" max="7689" width="9.7109375" style="2834" customWidth="1"/>
    <col min="7690" max="7933" width="9.140625" style="2834"/>
    <col min="7934" max="7934" width="7" style="2834" customWidth="1"/>
    <col min="7935" max="7935" width="16.42578125" style="2834" customWidth="1"/>
    <col min="7936" max="7936" width="14.7109375" style="2834" customWidth="1"/>
    <col min="7937" max="7937" width="14.5703125" style="2834" customWidth="1"/>
    <col min="7938" max="7938" width="15" style="2834" customWidth="1"/>
    <col min="7939" max="7941" width="13.5703125" style="2834" customWidth="1"/>
    <col min="7942" max="7942" width="14.7109375" style="2834" customWidth="1"/>
    <col min="7943" max="7944" width="9.140625" style="2834"/>
    <col min="7945" max="7945" width="9.7109375" style="2834" customWidth="1"/>
    <col min="7946" max="8189" width="9.140625" style="2834"/>
    <col min="8190" max="8190" width="7" style="2834" customWidth="1"/>
    <col min="8191" max="8191" width="16.42578125" style="2834" customWidth="1"/>
    <col min="8192" max="8192" width="14.7109375" style="2834" customWidth="1"/>
    <col min="8193" max="8193" width="14.5703125" style="2834" customWidth="1"/>
    <col min="8194" max="8194" width="15" style="2834" customWidth="1"/>
    <col min="8195" max="8197" width="13.5703125" style="2834" customWidth="1"/>
    <col min="8198" max="8198" width="14.7109375" style="2834" customWidth="1"/>
    <col min="8199" max="8200" width="9.140625" style="2834"/>
    <col min="8201" max="8201" width="9.7109375" style="2834" customWidth="1"/>
    <col min="8202" max="8445" width="9.140625" style="2834"/>
    <col min="8446" max="8446" width="7" style="2834" customWidth="1"/>
    <col min="8447" max="8447" width="16.42578125" style="2834" customWidth="1"/>
    <col min="8448" max="8448" width="14.7109375" style="2834" customWidth="1"/>
    <col min="8449" max="8449" width="14.5703125" style="2834" customWidth="1"/>
    <col min="8450" max="8450" width="15" style="2834" customWidth="1"/>
    <col min="8451" max="8453" width="13.5703125" style="2834" customWidth="1"/>
    <col min="8454" max="8454" width="14.7109375" style="2834" customWidth="1"/>
    <col min="8455" max="8456" width="9.140625" style="2834"/>
    <col min="8457" max="8457" width="9.7109375" style="2834" customWidth="1"/>
    <col min="8458" max="8701" width="9.140625" style="2834"/>
    <col min="8702" max="8702" width="7" style="2834" customWidth="1"/>
    <col min="8703" max="8703" width="16.42578125" style="2834" customWidth="1"/>
    <col min="8704" max="8704" width="14.7109375" style="2834" customWidth="1"/>
    <col min="8705" max="8705" width="14.5703125" style="2834" customWidth="1"/>
    <col min="8706" max="8706" width="15" style="2834" customWidth="1"/>
    <col min="8707" max="8709" width="13.5703125" style="2834" customWidth="1"/>
    <col min="8710" max="8710" width="14.7109375" style="2834" customWidth="1"/>
    <col min="8711" max="8712" width="9.140625" style="2834"/>
    <col min="8713" max="8713" width="9.7109375" style="2834" customWidth="1"/>
    <col min="8714" max="8957" width="9.140625" style="2834"/>
    <col min="8958" max="8958" width="7" style="2834" customWidth="1"/>
    <col min="8959" max="8959" width="16.42578125" style="2834" customWidth="1"/>
    <col min="8960" max="8960" width="14.7109375" style="2834" customWidth="1"/>
    <col min="8961" max="8961" width="14.5703125" style="2834" customWidth="1"/>
    <col min="8962" max="8962" width="15" style="2834" customWidth="1"/>
    <col min="8963" max="8965" width="13.5703125" style="2834" customWidth="1"/>
    <col min="8966" max="8966" width="14.7109375" style="2834" customWidth="1"/>
    <col min="8967" max="8968" width="9.140625" style="2834"/>
    <col min="8969" max="8969" width="9.7109375" style="2834" customWidth="1"/>
    <col min="8970" max="9213" width="9.140625" style="2834"/>
    <col min="9214" max="9214" width="7" style="2834" customWidth="1"/>
    <col min="9215" max="9215" width="16.42578125" style="2834" customWidth="1"/>
    <col min="9216" max="9216" width="14.7109375" style="2834" customWidth="1"/>
    <col min="9217" max="9217" width="14.5703125" style="2834" customWidth="1"/>
    <col min="9218" max="9218" width="15" style="2834" customWidth="1"/>
    <col min="9219" max="9221" width="13.5703125" style="2834" customWidth="1"/>
    <col min="9222" max="9222" width="14.7109375" style="2834" customWidth="1"/>
    <col min="9223" max="9224" width="9.140625" style="2834"/>
    <col min="9225" max="9225" width="9.7109375" style="2834" customWidth="1"/>
    <col min="9226" max="9469" width="9.140625" style="2834"/>
    <col min="9470" max="9470" width="7" style="2834" customWidth="1"/>
    <col min="9471" max="9471" width="16.42578125" style="2834" customWidth="1"/>
    <col min="9472" max="9472" width="14.7109375" style="2834" customWidth="1"/>
    <col min="9473" max="9473" width="14.5703125" style="2834" customWidth="1"/>
    <col min="9474" max="9474" width="15" style="2834" customWidth="1"/>
    <col min="9475" max="9477" width="13.5703125" style="2834" customWidth="1"/>
    <col min="9478" max="9478" width="14.7109375" style="2834" customWidth="1"/>
    <col min="9479" max="9480" width="9.140625" style="2834"/>
    <col min="9481" max="9481" width="9.7109375" style="2834" customWidth="1"/>
    <col min="9482" max="9725" width="9.140625" style="2834"/>
    <col min="9726" max="9726" width="7" style="2834" customWidth="1"/>
    <col min="9727" max="9727" width="16.42578125" style="2834" customWidth="1"/>
    <col min="9728" max="9728" width="14.7109375" style="2834" customWidth="1"/>
    <col min="9729" max="9729" width="14.5703125" style="2834" customWidth="1"/>
    <col min="9730" max="9730" width="15" style="2834" customWidth="1"/>
    <col min="9731" max="9733" width="13.5703125" style="2834" customWidth="1"/>
    <col min="9734" max="9734" width="14.7109375" style="2834" customWidth="1"/>
    <col min="9735" max="9736" width="9.140625" style="2834"/>
    <col min="9737" max="9737" width="9.7109375" style="2834" customWidth="1"/>
    <col min="9738" max="9981" width="9.140625" style="2834"/>
    <col min="9982" max="9982" width="7" style="2834" customWidth="1"/>
    <col min="9983" max="9983" width="16.42578125" style="2834" customWidth="1"/>
    <col min="9984" max="9984" width="14.7109375" style="2834" customWidth="1"/>
    <col min="9985" max="9985" width="14.5703125" style="2834" customWidth="1"/>
    <col min="9986" max="9986" width="15" style="2834" customWidth="1"/>
    <col min="9987" max="9989" width="13.5703125" style="2834" customWidth="1"/>
    <col min="9990" max="9990" width="14.7109375" style="2834" customWidth="1"/>
    <col min="9991" max="9992" width="9.140625" style="2834"/>
    <col min="9993" max="9993" width="9.7109375" style="2834" customWidth="1"/>
    <col min="9994" max="10237" width="9.140625" style="2834"/>
    <col min="10238" max="10238" width="7" style="2834" customWidth="1"/>
    <col min="10239" max="10239" width="16.42578125" style="2834" customWidth="1"/>
    <col min="10240" max="10240" width="14.7109375" style="2834" customWidth="1"/>
    <col min="10241" max="10241" width="14.5703125" style="2834" customWidth="1"/>
    <col min="10242" max="10242" width="15" style="2834" customWidth="1"/>
    <col min="10243" max="10245" width="13.5703125" style="2834" customWidth="1"/>
    <col min="10246" max="10246" width="14.7109375" style="2834" customWidth="1"/>
    <col min="10247" max="10248" width="9.140625" style="2834"/>
    <col min="10249" max="10249" width="9.7109375" style="2834" customWidth="1"/>
    <col min="10250" max="10493" width="9.140625" style="2834"/>
    <col min="10494" max="10494" width="7" style="2834" customWidth="1"/>
    <col min="10495" max="10495" width="16.42578125" style="2834" customWidth="1"/>
    <col min="10496" max="10496" width="14.7109375" style="2834" customWidth="1"/>
    <col min="10497" max="10497" width="14.5703125" style="2834" customWidth="1"/>
    <col min="10498" max="10498" width="15" style="2834" customWidth="1"/>
    <col min="10499" max="10501" width="13.5703125" style="2834" customWidth="1"/>
    <col min="10502" max="10502" width="14.7109375" style="2834" customWidth="1"/>
    <col min="10503" max="10504" width="9.140625" style="2834"/>
    <col min="10505" max="10505" width="9.7109375" style="2834" customWidth="1"/>
    <col min="10506" max="10749" width="9.140625" style="2834"/>
    <col min="10750" max="10750" width="7" style="2834" customWidth="1"/>
    <col min="10751" max="10751" width="16.42578125" style="2834" customWidth="1"/>
    <col min="10752" max="10752" width="14.7109375" style="2834" customWidth="1"/>
    <col min="10753" max="10753" width="14.5703125" style="2834" customWidth="1"/>
    <col min="10754" max="10754" width="15" style="2834" customWidth="1"/>
    <col min="10755" max="10757" width="13.5703125" style="2834" customWidth="1"/>
    <col min="10758" max="10758" width="14.7109375" style="2834" customWidth="1"/>
    <col min="10759" max="10760" width="9.140625" style="2834"/>
    <col min="10761" max="10761" width="9.7109375" style="2834" customWidth="1"/>
    <col min="10762" max="11005" width="9.140625" style="2834"/>
    <col min="11006" max="11006" width="7" style="2834" customWidth="1"/>
    <col min="11007" max="11007" width="16.42578125" style="2834" customWidth="1"/>
    <col min="11008" max="11008" width="14.7109375" style="2834" customWidth="1"/>
    <col min="11009" max="11009" width="14.5703125" style="2834" customWidth="1"/>
    <col min="11010" max="11010" width="15" style="2834" customWidth="1"/>
    <col min="11011" max="11013" width="13.5703125" style="2834" customWidth="1"/>
    <col min="11014" max="11014" width="14.7109375" style="2834" customWidth="1"/>
    <col min="11015" max="11016" width="9.140625" style="2834"/>
    <col min="11017" max="11017" width="9.7109375" style="2834" customWidth="1"/>
    <col min="11018" max="11261" width="9.140625" style="2834"/>
    <col min="11262" max="11262" width="7" style="2834" customWidth="1"/>
    <col min="11263" max="11263" width="16.42578125" style="2834" customWidth="1"/>
    <col min="11264" max="11264" width="14.7109375" style="2834" customWidth="1"/>
    <col min="11265" max="11265" width="14.5703125" style="2834" customWidth="1"/>
    <col min="11266" max="11266" width="15" style="2834" customWidth="1"/>
    <col min="11267" max="11269" width="13.5703125" style="2834" customWidth="1"/>
    <col min="11270" max="11270" width="14.7109375" style="2834" customWidth="1"/>
    <col min="11271" max="11272" width="9.140625" style="2834"/>
    <col min="11273" max="11273" width="9.7109375" style="2834" customWidth="1"/>
    <col min="11274" max="11517" width="9.140625" style="2834"/>
    <col min="11518" max="11518" width="7" style="2834" customWidth="1"/>
    <col min="11519" max="11519" width="16.42578125" style="2834" customWidth="1"/>
    <col min="11520" max="11520" width="14.7109375" style="2834" customWidth="1"/>
    <col min="11521" max="11521" width="14.5703125" style="2834" customWidth="1"/>
    <col min="11522" max="11522" width="15" style="2834" customWidth="1"/>
    <col min="11523" max="11525" width="13.5703125" style="2834" customWidth="1"/>
    <col min="11526" max="11526" width="14.7109375" style="2834" customWidth="1"/>
    <col min="11527" max="11528" width="9.140625" style="2834"/>
    <col min="11529" max="11529" width="9.7109375" style="2834" customWidth="1"/>
    <col min="11530" max="11773" width="9.140625" style="2834"/>
    <col min="11774" max="11774" width="7" style="2834" customWidth="1"/>
    <col min="11775" max="11775" width="16.42578125" style="2834" customWidth="1"/>
    <col min="11776" max="11776" width="14.7109375" style="2834" customWidth="1"/>
    <col min="11777" max="11777" width="14.5703125" style="2834" customWidth="1"/>
    <col min="11778" max="11778" width="15" style="2834" customWidth="1"/>
    <col min="11779" max="11781" width="13.5703125" style="2834" customWidth="1"/>
    <col min="11782" max="11782" width="14.7109375" style="2834" customWidth="1"/>
    <col min="11783" max="11784" width="9.140625" style="2834"/>
    <col min="11785" max="11785" width="9.7109375" style="2834" customWidth="1"/>
    <col min="11786" max="12029" width="9.140625" style="2834"/>
    <col min="12030" max="12030" width="7" style="2834" customWidth="1"/>
    <col min="12031" max="12031" width="16.42578125" style="2834" customWidth="1"/>
    <col min="12032" max="12032" width="14.7109375" style="2834" customWidth="1"/>
    <col min="12033" max="12033" width="14.5703125" style="2834" customWidth="1"/>
    <col min="12034" max="12034" width="15" style="2834" customWidth="1"/>
    <col min="12035" max="12037" width="13.5703125" style="2834" customWidth="1"/>
    <col min="12038" max="12038" width="14.7109375" style="2834" customWidth="1"/>
    <col min="12039" max="12040" width="9.140625" style="2834"/>
    <col min="12041" max="12041" width="9.7109375" style="2834" customWidth="1"/>
    <col min="12042" max="12285" width="9.140625" style="2834"/>
    <col min="12286" max="12286" width="7" style="2834" customWidth="1"/>
    <col min="12287" max="12287" width="16.42578125" style="2834" customWidth="1"/>
    <col min="12288" max="12288" width="14.7109375" style="2834" customWidth="1"/>
    <col min="12289" max="12289" width="14.5703125" style="2834" customWidth="1"/>
    <col min="12290" max="12290" width="15" style="2834" customWidth="1"/>
    <col min="12291" max="12293" width="13.5703125" style="2834" customWidth="1"/>
    <col min="12294" max="12294" width="14.7109375" style="2834" customWidth="1"/>
    <col min="12295" max="12296" width="9.140625" style="2834"/>
    <col min="12297" max="12297" width="9.7109375" style="2834" customWidth="1"/>
    <col min="12298" max="12541" width="9.140625" style="2834"/>
    <col min="12542" max="12542" width="7" style="2834" customWidth="1"/>
    <col min="12543" max="12543" width="16.42578125" style="2834" customWidth="1"/>
    <col min="12544" max="12544" width="14.7109375" style="2834" customWidth="1"/>
    <col min="12545" max="12545" width="14.5703125" style="2834" customWidth="1"/>
    <col min="12546" max="12546" width="15" style="2834" customWidth="1"/>
    <col min="12547" max="12549" width="13.5703125" style="2834" customWidth="1"/>
    <col min="12550" max="12550" width="14.7109375" style="2834" customWidth="1"/>
    <col min="12551" max="12552" width="9.140625" style="2834"/>
    <col min="12553" max="12553" width="9.7109375" style="2834" customWidth="1"/>
    <col min="12554" max="12797" width="9.140625" style="2834"/>
    <col min="12798" max="12798" width="7" style="2834" customWidth="1"/>
    <col min="12799" max="12799" width="16.42578125" style="2834" customWidth="1"/>
    <col min="12800" max="12800" width="14.7109375" style="2834" customWidth="1"/>
    <col min="12801" max="12801" width="14.5703125" style="2834" customWidth="1"/>
    <col min="12802" max="12802" width="15" style="2834" customWidth="1"/>
    <col min="12803" max="12805" width="13.5703125" style="2834" customWidth="1"/>
    <col min="12806" max="12806" width="14.7109375" style="2834" customWidth="1"/>
    <col min="12807" max="12808" width="9.140625" style="2834"/>
    <col min="12809" max="12809" width="9.7109375" style="2834" customWidth="1"/>
    <col min="12810" max="13053" width="9.140625" style="2834"/>
    <col min="13054" max="13054" width="7" style="2834" customWidth="1"/>
    <col min="13055" max="13055" width="16.42578125" style="2834" customWidth="1"/>
    <col min="13056" max="13056" width="14.7109375" style="2834" customWidth="1"/>
    <col min="13057" max="13057" width="14.5703125" style="2834" customWidth="1"/>
    <col min="13058" max="13058" width="15" style="2834" customWidth="1"/>
    <col min="13059" max="13061" width="13.5703125" style="2834" customWidth="1"/>
    <col min="13062" max="13062" width="14.7109375" style="2834" customWidth="1"/>
    <col min="13063" max="13064" width="9.140625" style="2834"/>
    <col min="13065" max="13065" width="9.7109375" style="2834" customWidth="1"/>
    <col min="13066" max="13309" width="9.140625" style="2834"/>
    <col min="13310" max="13310" width="7" style="2834" customWidth="1"/>
    <col min="13311" max="13311" width="16.42578125" style="2834" customWidth="1"/>
    <col min="13312" max="13312" width="14.7109375" style="2834" customWidth="1"/>
    <col min="13313" max="13313" width="14.5703125" style="2834" customWidth="1"/>
    <col min="13314" max="13314" width="15" style="2834" customWidth="1"/>
    <col min="13315" max="13317" width="13.5703125" style="2834" customWidth="1"/>
    <col min="13318" max="13318" width="14.7109375" style="2834" customWidth="1"/>
    <col min="13319" max="13320" width="9.140625" style="2834"/>
    <col min="13321" max="13321" width="9.7109375" style="2834" customWidth="1"/>
    <col min="13322" max="13565" width="9.140625" style="2834"/>
    <col min="13566" max="13566" width="7" style="2834" customWidth="1"/>
    <col min="13567" max="13567" width="16.42578125" style="2834" customWidth="1"/>
    <col min="13568" max="13568" width="14.7109375" style="2834" customWidth="1"/>
    <col min="13569" max="13569" width="14.5703125" style="2834" customWidth="1"/>
    <col min="13570" max="13570" width="15" style="2834" customWidth="1"/>
    <col min="13571" max="13573" width="13.5703125" style="2834" customWidth="1"/>
    <col min="13574" max="13574" width="14.7109375" style="2834" customWidth="1"/>
    <col min="13575" max="13576" width="9.140625" style="2834"/>
    <col min="13577" max="13577" width="9.7109375" style="2834" customWidth="1"/>
    <col min="13578" max="13821" width="9.140625" style="2834"/>
    <col min="13822" max="13822" width="7" style="2834" customWidth="1"/>
    <col min="13823" max="13823" width="16.42578125" style="2834" customWidth="1"/>
    <col min="13824" max="13824" width="14.7109375" style="2834" customWidth="1"/>
    <col min="13825" max="13825" width="14.5703125" style="2834" customWidth="1"/>
    <col min="13826" max="13826" width="15" style="2834" customWidth="1"/>
    <col min="13827" max="13829" width="13.5703125" style="2834" customWidth="1"/>
    <col min="13830" max="13830" width="14.7109375" style="2834" customWidth="1"/>
    <col min="13831" max="13832" width="9.140625" style="2834"/>
    <col min="13833" max="13833" width="9.7109375" style="2834" customWidth="1"/>
    <col min="13834" max="14077" width="9.140625" style="2834"/>
    <col min="14078" max="14078" width="7" style="2834" customWidth="1"/>
    <col min="14079" max="14079" width="16.42578125" style="2834" customWidth="1"/>
    <col min="14080" max="14080" width="14.7109375" style="2834" customWidth="1"/>
    <col min="14081" max="14081" width="14.5703125" style="2834" customWidth="1"/>
    <col min="14082" max="14082" width="15" style="2834" customWidth="1"/>
    <col min="14083" max="14085" width="13.5703125" style="2834" customWidth="1"/>
    <col min="14086" max="14086" width="14.7109375" style="2834" customWidth="1"/>
    <col min="14087" max="14088" width="9.140625" style="2834"/>
    <col min="14089" max="14089" width="9.7109375" style="2834" customWidth="1"/>
    <col min="14090" max="14333" width="9.140625" style="2834"/>
    <col min="14334" max="14334" width="7" style="2834" customWidth="1"/>
    <col min="14335" max="14335" width="16.42578125" style="2834" customWidth="1"/>
    <col min="14336" max="14336" width="14.7109375" style="2834" customWidth="1"/>
    <col min="14337" max="14337" width="14.5703125" style="2834" customWidth="1"/>
    <col min="14338" max="14338" width="15" style="2834" customWidth="1"/>
    <col min="14339" max="14341" width="13.5703125" style="2834" customWidth="1"/>
    <col min="14342" max="14342" width="14.7109375" style="2834" customWidth="1"/>
    <col min="14343" max="14344" width="9.140625" style="2834"/>
    <col min="14345" max="14345" width="9.7109375" style="2834" customWidth="1"/>
    <col min="14346" max="14589" width="9.140625" style="2834"/>
    <col min="14590" max="14590" width="7" style="2834" customWidth="1"/>
    <col min="14591" max="14591" width="16.42578125" style="2834" customWidth="1"/>
    <col min="14592" max="14592" width="14.7109375" style="2834" customWidth="1"/>
    <col min="14593" max="14593" width="14.5703125" style="2834" customWidth="1"/>
    <col min="14594" max="14594" width="15" style="2834" customWidth="1"/>
    <col min="14595" max="14597" width="13.5703125" style="2834" customWidth="1"/>
    <col min="14598" max="14598" width="14.7109375" style="2834" customWidth="1"/>
    <col min="14599" max="14600" width="9.140625" style="2834"/>
    <col min="14601" max="14601" width="9.7109375" style="2834" customWidth="1"/>
    <col min="14602" max="14845" width="9.140625" style="2834"/>
    <col min="14846" max="14846" width="7" style="2834" customWidth="1"/>
    <col min="14847" max="14847" width="16.42578125" style="2834" customWidth="1"/>
    <col min="14848" max="14848" width="14.7109375" style="2834" customWidth="1"/>
    <col min="14849" max="14849" width="14.5703125" style="2834" customWidth="1"/>
    <col min="14850" max="14850" width="15" style="2834" customWidth="1"/>
    <col min="14851" max="14853" width="13.5703125" style="2834" customWidth="1"/>
    <col min="14854" max="14854" width="14.7109375" style="2834" customWidth="1"/>
    <col min="14855" max="14856" width="9.140625" style="2834"/>
    <col min="14857" max="14857" width="9.7109375" style="2834" customWidth="1"/>
    <col min="14858" max="15101" width="9.140625" style="2834"/>
    <col min="15102" max="15102" width="7" style="2834" customWidth="1"/>
    <col min="15103" max="15103" width="16.42578125" style="2834" customWidth="1"/>
    <col min="15104" max="15104" width="14.7109375" style="2834" customWidth="1"/>
    <col min="15105" max="15105" width="14.5703125" style="2834" customWidth="1"/>
    <col min="15106" max="15106" width="15" style="2834" customWidth="1"/>
    <col min="15107" max="15109" width="13.5703125" style="2834" customWidth="1"/>
    <col min="15110" max="15110" width="14.7109375" style="2834" customWidth="1"/>
    <col min="15111" max="15112" width="9.140625" style="2834"/>
    <col min="15113" max="15113" width="9.7109375" style="2834" customWidth="1"/>
    <col min="15114" max="15357" width="9.140625" style="2834"/>
    <col min="15358" max="15358" width="7" style="2834" customWidth="1"/>
    <col min="15359" max="15359" width="16.42578125" style="2834" customWidth="1"/>
    <col min="15360" max="15360" width="14.7109375" style="2834" customWidth="1"/>
    <col min="15361" max="15361" width="14.5703125" style="2834" customWidth="1"/>
    <col min="15362" max="15362" width="15" style="2834" customWidth="1"/>
    <col min="15363" max="15365" width="13.5703125" style="2834" customWidth="1"/>
    <col min="15366" max="15366" width="14.7109375" style="2834" customWidth="1"/>
    <col min="15367" max="15368" width="9.140625" style="2834"/>
    <col min="15369" max="15369" width="9.7109375" style="2834" customWidth="1"/>
    <col min="15370" max="15613" width="9.140625" style="2834"/>
    <col min="15614" max="15614" width="7" style="2834" customWidth="1"/>
    <col min="15615" max="15615" width="16.42578125" style="2834" customWidth="1"/>
    <col min="15616" max="15616" width="14.7109375" style="2834" customWidth="1"/>
    <col min="15617" max="15617" width="14.5703125" style="2834" customWidth="1"/>
    <col min="15618" max="15618" width="15" style="2834" customWidth="1"/>
    <col min="15619" max="15621" width="13.5703125" style="2834" customWidth="1"/>
    <col min="15622" max="15622" width="14.7109375" style="2834" customWidth="1"/>
    <col min="15623" max="15624" width="9.140625" style="2834"/>
    <col min="15625" max="15625" width="9.7109375" style="2834" customWidth="1"/>
    <col min="15626" max="15869" width="9.140625" style="2834"/>
    <col min="15870" max="15870" width="7" style="2834" customWidth="1"/>
    <col min="15871" max="15871" width="16.42578125" style="2834" customWidth="1"/>
    <col min="15872" max="15872" width="14.7109375" style="2834" customWidth="1"/>
    <col min="15873" max="15873" width="14.5703125" style="2834" customWidth="1"/>
    <col min="15874" max="15874" width="15" style="2834" customWidth="1"/>
    <col min="15875" max="15877" width="13.5703125" style="2834" customWidth="1"/>
    <col min="15878" max="15878" width="14.7109375" style="2834" customWidth="1"/>
    <col min="15879" max="15880" width="9.140625" style="2834"/>
    <col min="15881" max="15881" width="9.7109375" style="2834" customWidth="1"/>
    <col min="15882" max="16125" width="9.140625" style="2834"/>
    <col min="16126" max="16126" width="7" style="2834" customWidth="1"/>
    <col min="16127" max="16127" width="16.42578125" style="2834" customWidth="1"/>
    <col min="16128" max="16128" width="14.7109375" style="2834" customWidth="1"/>
    <col min="16129" max="16129" width="14.5703125" style="2834" customWidth="1"/>
    <col min="16130" max="16130" width="15" style="2834" customWidth="1"/>
    <col min="16131" max="16133" width="13.5703125" style="2834" customWidth="1"/>
    <col min="16134" max="16134" width="14.7109375" style="2834" customWidth="1"/>
    <col min="16135" max="16136" width="9.140625" style="2834"/>
    <col min="16137" max="16137" width="9.7109375" style="2834" customWidth="1"/>
    <col min="16138" max="16384" width="9.140625" style="2834"/>
  </cols>
  <sheetData>
    <row r="1" spans="1:9" s="2832" customFormat="1" ht="19.5" customHeight="1" thickBot="1">
      <c r="A1" s="7260" t="s">
        <v>0</v>
      </c>
      <c r="B1" s="7260"/>
      <c r="C1" s="7260"/>
      <c r="I1" s="2833" t="s">
        <v>1</v>
      </c>
    </row>
    <row r="2" spans="1:9" ht="21.75" customHeight="1" thickTop="1" thickBot="1">
      <c r="A2" s="7037" t="s">
        <v>2840</v>
      </c>
      <c r="B2" s="7038"/>
      <c r="C2" s="7038"/>
      <c r="D2" s="7038"/>
      <c r="E2" s="7038"/>
      <c r="F2" s="7038"/>
      <c r="G2" s="7038"/>
      <c r="H2" s="7038"/>
      <c r="I2" s="7039"/>
    </row>
    <row r="3" spans="1:9" ht="32.25" customHeight="1" thickBot="1">
      <c r="A3" s="7246" t="s">
        <v>2558</v>
      </c>
      <c r="B3" s="7247"/>
      <c r="C3" s="7247"/>
      <c r="D3" s="7247"/>
      <c r="E3" s="7247"/>
      <c r="F3" s="7247"/>
      <c r="G3" s="7247"/>
      <c r="H3" s="7247"/>
      <c r="I3" s="7248"/>
    </row>
    <row r="4" spans="1:9" ht="28.5" customHeight="1" thickBot="1">
      <c r="A4" s="7229" t="s">
        <v>12</v>
      </c>
      <c r="B4" s="7261" t="s">
        <v>2132</v>
      </c>
      <c r="C4" s="7233" t="s">
        <v>2556</v>
      </c>
      <c r="D4" s="7264" t="s">
        <v>2559</v>
      </c>
      <c r="E4" s="7265"/>
      <c r="F4" s="7265"/>
      <c r="G4" s="7265"/>
      <c r="H4" s="7266"/>
      <c r="I4" s="7267" t="s">
        <v>2551</v>
      </c>
    </row>
    <row r="5" spans="1:9" ht="15.75" customHeight="1">
      <c r="A5" s="7043"/>
      <c r="B5" s="7262"/>
      <c r="C5" s="7251"/>
      <c r="D5" s="7257" t="s">
        <v>2560</v>
      </c>
      <c r="E5" s="7258" t="s">
        <v>2561</v>
      </c>
      <c r="F5" s="7258" t="s">
        <v>2553</v>
      </c>
      <c r="G5" s="7258" t="s">
        <v>2554</v>
      </c>
      <c r="H5" s="7259" t="s">
        <v>2562</v>
      </c>
      <c r="I5" s="7237"/>
    </row>
    <row r="6" spans="1:9" ht="9.75" customHeight="1" thickBot="1">
      <c r="A6" s="7044"/>
      <c r="B6" s="7263"/>
      <c r="C6" s="7252"/>
      <c r="D6" s="7240"/>
      <c r="E6" s="7242"/>
      <c r="F6" s="7242"/>
      <c r="G6" s="7242"/>
      <c r="H6" s="7244"/>
      <c r="I6" s="7238"/>
    </row>
    <row r="7" spans="1:9" ht="12" customHeight="1">
      <c r="A7" s="7229">
        <v>2008</v>
      </c>
      <c r="B7" s="5680" t="s">
        <v>2531</v>
      </c>
      <c r="C7" s="2873">
        <v>30135</v>
      </c>
      <c r="D7" s="2874">
        <v>367</v>
      </c>
      <c r="E7" s="2875">
        <v>133</v>
      </c>
      <c r="F7" s="2876">
        <v>15265</v>
      </c>
      <c r="G7" s="2875">
        <v>6502</v>
      </c>
      <c r="H7" s="2877">
        <v>606</v>
      </c>
      <c r="I7" s="2781">
        <f>SUM(D7:H7)</f>
        <v>22873</v>
      </c>
    </row>
    <row r="8" spans="1:9" ht="12" customHeight="1">
      <c r="A8" s="7043"/>
      <c r="B8" s="5678" t="s">
        <v>2532</v>
      </c>
      <c r="C8" s="2878">
        <v>30139</v>
      </c>
      <c r="D8" s="2879">
        <v>368</v>
      </c>
      <c r="E8" s="2880">
        <v>133</v>
      </c>
      <c r="F8" s="2881">
        <v>15343</v>
      </c>
      <c r="G8" s="2880">
        <v>6516</v>
      </c>
      <c r="H8" s="2882">
        <v>606</v>
      </c>
      <c r="I8" s="2786">
        <f t="shared" ref="I8:I59" si="0">SUM(D8:H8)</f>
        <v>22966</v>
      </c>
    </row>
    <row r="9" spans="1:9" ht="12" customHeight="1">
      <c r="A9" s="7043"/>
      <c r="B9" s="5679" t="s">
        <v>2533</v>
      </c>
      <c r="C9" s="2878">
        <v>30095</v>
      </c>
      <c r="D9" s="2879">
        <v>368</v>
      </c>
      <c r="E9" s="2880">
        <v>133</v>
      </c>
      <c r="F9" s="2881">
        <v>15493</v>
      </c>
      <c r="G9" s="2880">
        <v>6506</v>
      </c>
      <c r="H9" s="2882">
        <v>603</v>
      </c>
      <c r="I9" s="2786">
        <f t="shared" si="0"/>
        <v>23103</v>
      </c>
    </row>
    <row r="10" spans="1:9" ht="12" customHeight="1">
      <c r="A10" s="7043"/>
      <c r="B10" s="5678" t="s">
        <v>2534</v>
      </c>
      <c r="C10" s="2878">
        <v>30078.169356535556</v>
      </c>
      <c r="D10" s="2879">
        <v>374</v>
      </c>
      <c r="E10" s="2880">
        <v>132</v>
      </c>
      <c r="F10" s="2881">
        <v>15556</v>
      </c>
      <c r="G10" s="2880">
        <v>6487</v>
      </c>
      <c r="H10" s="2882">
        <v>605</v>
      </c>
      <c r="I10" s="2786">
        <f t="shared" si="0"/>
        <v>23154</v>
      </c>
    </row>
    <row r="11" spans="1:9" ht="12" customHeight="1">
      <c r="A11" s="7043"/>
      <c r="B11" s="5679" t="s">
        <v>2535</v>
      </c>
      <c r="C11" s="2878">
        <v>30133.265233282153</v>
      </c>
      <c r="D11" s="2879">
        <v>375</v>
      </c>
      <c r="E11" s="2880">
        <v>133</v>
      </c>
      <c r="F11" s="2881">
        <v>15610</v>
      </c>
      <c r="G11" s="2880">
        <v>6501</v>
      </c>
      <c r="H11" s="2882">
        <v>605</v>
      </c>
      <c r="I11" s="2786">
        <f t="shared" si="0"/>
        <v>23224</v>
      </c>
    </row>
    <row r="12" spans="1:9" ht="12" customHeight="1">
      <c r="A12" s="7043"/>
      <c r="B12" s="5678" t="s">
        <v>2536</v>
      </c>
      <c r="C12" s="2878">
        <v>30293.75709353885</v>
      </c>
      <c r="D12" s="2879">
        <v>379</v>
      </c>
      <c r="E12" s="2880">
        <v>133</v>
      </c>
      <c r="F12" s="2881">
        <v>15645</v>
      </c>
      <c r="G12" s="2880">
        <v>6535</v>
      </c>
      <c r="H12" s="2882">
        <v>606</v>
      </c>
      <c r="I12" s="2786">
        <f t="shared" si="0"/>
        <v>23298</v>
      </c>
    </row>
    <row r="13" spans="1:9" ht="12" customHeight="1" thickBot="1">
      <c r="A13" s="7043"/>
      <c r="B13" s="5682" t="s">
        <v>2537</v>
      </c>
      <c r="C13" s="2883">
        <v>30379.859040998737</v>
      </c>
      <c r="D13" s="2884">
        <v>377</v>
      </c>
      <c r="E13" s="2885">
        <v>133</v>
      </c>
      <c r="F13" s="2886">
        <v>15657</v>
      </c>
      <c r="G13" s="2885">
        <v>6558</v>
      </c>
      <c r="H13" s="2887">
        <v>607</v>
      </c>
      <c r="I13" s="2888">
        <f t="shared" si="0"/>
        <v>23332</v>
      </c>
    </row>
    <row r="14" spans="1:9" ht="12" customHeight="1">
      <c r="A14" s="7229">
        <v>2009</v>
      </c>
      <c r="B14" s="5680" t="s">
        <v>2538</v>
      </c>
      <c r="C14" s="2873">
        <v>30425</v>
      </c>
      <c r="D14" s="2874">
        <v>379</v>
      </c>
      <c r="E14" s="2875">
        <v>133</v>
      </c>
      <c r="F14" s="2876">
        <v>15658</v>
      </c>
      <c r="G14" s="2875">
        <v>6605</v>
      </c>
      <c r="H14" s="2877">
        <v>604</v>
      </c>
      <c r="I14" s="2781">
        <f t="shared" si="0"/>
        <v>23379</v>
      </c>
    </row>
    <row r="15" spans="1:9" ht="12" customHeight="1">
      <c r="A15" s="7043"/>
      <c r="B15" s="5679" t="s">
        <v>2539</v>
      </c>
      <c r="C15" s="2878">
        <v>30487</v>
      </c>
      <c r="D15" s="2879">
        <v>379</v>
      </c>
      <c r="E15" s="2880">
        <v>132</v>
      </c>
      <c r="F15" s="2881">
        <v>15685</v>
      </c>
      <c r="G15" s="2880">
        <v>6670</v>
      </c>
      <c r="H15" s="2882">
        <v>606</v>
      </c>
      <c r="I15" s="2786">
        <f t="shared" si="0"/>
        <v>23472</v>
      </c>
    </row>
    <row r="16" spans="1:9" ht="12" customHeight="1">
      <c r="A16" s="7043"/>
      <c r="B16" s="5679" t="s">
        <v>2540</v>
      </c>
      <c r="C16" s="2878">
        <v>36733</v>
      </c>
      <c r="D16" s="2879">
        <v>382</v>
      </c>
      <c r="E16" s="2880">
        <v>132</v>
      </c>
      <c r="F16" s="2881">
        <v>15723</v>
      </c>
      <c r="G16" s="2880">
        <v>6703</v>
      </c>
      <c r="H16" s="2882">
        <v>606</v>
      </c>
      <c r="I16" s="2786">
        <f t="shared" si="0"/>
        <v>23546</v>
      </c>
    </row>
    <row r="17" spans="1:9" ht="12" customHeight="1">
      <c r="A17" s="7043"/>
      <c r="B17" s="5679" t="s">
        <v>2541</v>
      </c>
      <c r="C17" s="2878">
        <v>36628</v>
      </c>
      <c r="D17" s="2879">
        <v>383</v>
      </c>
      <c r="E17" s="2880">
        <v>130</v>
      </c>
      <c r="F17" s="2881">
        <v>15773</v>
      </c>
      <c r="G17" s="2880">
        <v>6725</v>
      </c>
      <c r="H17" s="2882">
        <v>603</v>
      </c>
      <c r="I17" s="2786">
        <f t="shared" si="0"/>
        <v>23614</v>
      </c>
    </row>
    <row r="18" spans="1:9" ht="12" customHeight="1">
      <c r="A18" s="7043"/>
      <c r="B18" s="5679" t="s">
        <v>2530</v>
      </c>
      <c r="C18" s="2878">
        <v>36502</v>
      </c>
      <c r="D18" s="2879">
        <v>382</v>
      </c>
      <c r="E18" s="2880">
        <v>130</v>
      </c>
      <c r="F18" s="2881">
        <v>15799</v>
      </c>
      <c r="G18" s="2880">
        <v>6738</v>
      </c>
      <c r="H18" s="2882">
        <v>603</v>
      </c>
      <c r="I18" s="2786">
        <f t="shared" si="0"/>
        <v>23652</v>
      </c>
    </row>
    <row r="19" spans="1:9" ht="12" customHeight="1">
      <c r="A19" s="7043"/>
      <c r="B19" s="5679" t="s">
        <v>2531</v>
      </c>
      <c r="C19" s="2878">
        <v>36518</v>
      </c>
      <c r="D19" s="2879">
        <v>388</v>
      </c>
      <c r="E19" s="2880">
        <v>132</v>
      </c>
      <c r="F19" s="2881">
        <v>16120</v>
      </c>
      <c r="G19" s="2880">
        <v>7117</v>
      </c>
      <c r="H19" s="2882">
        <v>605</v>
      </c>
      <c r="I19" s="2786">
        <f t="shared" si="0"/>
        <v>24362</v>
      </c>
    </row>
    <row r="20" spans="1:9" ht="12" customHeight="1">
      <c r="A20" s="7043"/>
      <c r="B20" s="5679" t="s">
        <v>2532</v>
      </c>
      <c r="C20" s="2878">
        <v>35788</v>
      </c>
      <c r="D20" s="2879">
        <v>388</v>
      </c>
      <c r="E20" s="2880">
        <v>132</v>
      </c>
      <c r="F20" s="2881">
        <v>15805</v>
      </c>
      <c r="G20" s="2880">
        <v>6801</v>
      </c>
      <c r="H20" s="2882">
        <v>604</v>
      </c>
      <c r="I20" s="2786">
        <f t="shared" si="0"/>
        <v>23730</v>
      </c>
    </row>
    <row r="21" spans="1:9" ht="12" customHeight="1">
      <c r="A21" s="7043"/>
      <c r="B21" s="5679" t="s">
        <v>2533</v>
      </c>
      <c r="C21" s="2878">
        <v>36380</v>
      </c>
      <c r="D21" s="2879">
        <v>389</v>
      </c>
      <c r="E21" s="2880">
        <v>132</v>
      </c>
      <c r="F21" s="2881">
        <v>15791</v>
      </c>
      <c r="G21" s="2880">
        <v>6792</v>
      </c>
      <c r="H21" s="2882">
        <v>605</v>
      </c>
      <c r="I21" s="2786">
        <f t="shared" si="0"/>
        <v>23709</v>
      </c>
    </row>
    <row r="22" spans="1:9" ht="12" customHeight="1">
      <c r="A22" s="7043"/>
      <c r="B22" s="5679" t="s">
        <v>2534</v>
      </c>
      <c r="C22" s="2878">
        <v>36645</v>
      </c>
      <c r="D22" s="2889">
        <v>391</v>
      </c>
      <c r="E22" s="2890">
        <v>129</v>
      </c>
      <c r="F22" s="2891">
        <v>15920</v>
      </c>
      <c r="G22" s="2880">
        <v>6814</v>
      </c>
      <c r="H22" s="2882">
        <v>606</v>
      </c>
      <c r="I22" s="2786">
        <f t="shared" si="0"/>
        <v>23860</v>
      </c>
    </row>
    <row r="23" spans="1:9" ht="12" customHeight="1">
      <c r="A23" s="7043"/>
      <c r="B23" s="5679" t="s">
        <v>2535</v>
      </c>
      <c r="C23" s="2878">
        <v>36652</v>
      </c>
      <c r="D23" s="2892">
        <v>394</v>
      </c>
      <c r="E23" s="2893">
        <v>136</v>
      </c>
      <c r="F23" s="2894">
        <v>15963</v>
      </c>
      <c r="G23" s="2880">
        <v>6822</v>
      </c>
      <c r="H23" s="2882">
        <v>605</v>
      </c>
      <c r="I23" s="2786">
        <f t="shared" si="0"/>
        <v>23920</v>
      </c>
    </row>
    <row r="24" spans="1:9" ht="12" customHeight="1">
      <c r="A24" s="7043"/>
      <c r="B24" s="5679" t="s">
        <v>2536</v>
      </c>
      <c r="C24" s="2878">
        <v>35558</v>
      </c>
      <c r="D24" s="2895">
        <v>394</v>
      </c>
      <c r="E24" s="2896">
        <v>136</v>
      </c>
      <c r="F24" s="2805">
        <v>15966</v>
      </c>
      <c r="G24" s="2880">
        <v>6791</v>
      </c>
      <c r="H24" s="2882">
        <v>601</v>
      </c>
      <c r="I24" s="2786">
        <f t="shared" si="0"/>
        <v>23888</v>
      </c>
    </row>
    <row r="25" spans="1:9" ht="12" customHeight="1" thickBot="1">
      <c r="A25" s="7044"/>
      <c r="B25" s="5682" t="s">
        <v>2537</v>
      </c>
      <c r="C25" s="2897">
        <v>36587</v>
      </c>
      <c r="D25" s="2898">
        <v>395</v>
      </c>
      <c r="E25" s="2899">
        <v>139</v>
      </c>
      <c r="F25" s="2900">
        <v>16007</v>
      </c>
      <c r="G25" s="2900">
        <v>6815</v>
      </c>
      <c r="H25" s="2901">
        <v>601</v>
      </c>
      <c r="I25" s="2888">
        <f t="shared" si="0"/>
        <v>23957</v>
      </c>
    </row>
    <row r="26" spans="1:9" ht="12" customHeight="1">
      <c r="A26" s="7056">
        <v>2010</v>
      </c>
      <c r="B26" s="5680" t="s">
        <v>2538</v>
      </c>
      <c r="C26" s="2902">
        <v>36305</v>
      </c>
      <c r="D26" s="2903">
        <v>398</v>
      </c>
      <c r="E26" s="2904">
        <v>141</v>
      </c>
      <c r="F26" s="2905">
        <v>16022</v>
      </c>
      <c r="G26" s="2905">
        <v>6840</v>
      </c>
      <c r="H26" s="2906">
        <v>601</v>
      </c>
      <c r="I26" s="2781">
        <f t="shared" si="0"/>
        <v>24002</v>
      </c>
    </row>
    <row r="27" spans="1:9" ht="12" customHeight="1">
      <c r="A27" s="7057"/>
      <c r="B27" s="5679" t="s">
        <v>2539</v>
      </c>
      <c r="C27" s="2907">
        <v>36374</v>
      </c>
      <c r="D27" s="2892">
        <v>398</v>
      </c>
      <c r="E27" s="2893">
        <v>141</v>
      </c>
      <c r="F27" s="2894">
        <v>15956</v>
      </c>
      <c r="G27" s="2894">
        <v>6836</v>
      </c>
      <c r="H27" s="2908">
        <v>600</v>
      </c>
      <c r="I27" s="2786">
        <f t="shared" si="0"/>
        <v>23931</v>
      </c>
    </row>
    <row r="28" spans="1:9" ht="12" customHeight="1">
      <c r="A28" s="7057"/>
      <c r="B28" s="5679" t="s">
        <v>2540</v>
      </c>
      <c r="C28" s="2909">
        <v>36457</v>
      </c>
      <c r="D28" s="2910">
        <v>399</v>
      </c>
      <c r="E28" s="2911">
        <v>140</v>
      </c>
      <c r="F28" s="2911">
        <v>16104</v>
      </c>
      <c r="G28" s="2911">
        <v>6872</v>
      </c>
      <c r="H28" s="2912">
        <v>600</v>
      </c>
      <c r="I28" s="2786">
        <f t="shared" si="0"/>
        <v>24115</v>
      </c>
    </row>
    <row r="29" spans="1:9" ht="12" customHeight="1">
      <c r="A29" s="7057"/>
      <c r="B29" s="5679" t="s">
        <v>2541</v>
      </c>
      <c r="C29" s="2913">
        <v>36416</v>
      </c>
      <c r="D29" s="2914">
        <v>396</v>
      </c>
      <c r="E29" s="2915">
        <v>141</v>
      </c>
      <c r="F29" s="2915">
        <v>16091</v>
      </c>
      <c r="G29" s="2915">
        <v>6891</v>
      </c>
      <c r="H29" s="2912">
        <v>600</v>
      </c>
      <c r="I29" s="2786">
        <f t="shared" si="0"/>
        <v>24119</v>
      </c>
    </row>
    <row r="30" spans="1:9" ht="12" customHeight="1">
      <c r="A30" s="7057"/>
      <c r="B30" s="5679" t="s">
        <v>2530</v>
      </c>
      <c r="C30" s="2913">
        <v>36262.201717485368</v>
      </c>
      <c r="D30" s="2914">
        <v>398.63817038693617</v>
      </c>
      <c r="E30" s="2915">
        <v>141.27908038976858</v>
      </c>
      <c r="F30" s="2915">
        <v>16137.827487880915</v>
      </c>
      <c r="G30" s="2915">
        <v>6928.6954374711368</v>
      </c>
      <c r="H30" s="2916">
        <v>607.57334408710551</v>
      </c>
      <c r="I30" s="2786">
        <f t="shared" si="0"/>
        <v>24214.013520215864</v>
      </c>
    </row>
    <row r="31" spans="1:9" ht="12" customHeight="1">
      <c r="A31" s="7057"/>
      <c r="B31" s="5679" t="s">
        <v>2531</v>
      </c>
      <c r="C31" s="2913">
        <v>36550</v>
      </c>
      <c r="D31" s="2914">
        <v>400</v>
      </c>
      <c r="E31" s="2915">
        <v>140</v>
      </c>
      <c r="F31" s="2915">
        <v>16144</v>
      </c>
      <c r="G31" s="2915">
        <v>6939</v>
      </c>
      <c r="H31" s="2916">
        <v>601</v>
      </c>
      <c r="I31" s="2786">
        <f t="shared" si="0"/>
        <v>24224</v>
      </c>
    </row>
    <row r="32" spans="1:9" ht="12" customHeight="1">
      <c r="A32" s="7057"/>
      <c r="B32" s="5679" t="s">
        <v>2532</v>
      </c>
      <c r="C32" s="2913">
        <v>36066</v>
      </c>
      <c r="D32" s="2914">
        <v>403</v>
      </c>
      <c r="E32" s="2915">
        <v>140</v>
      </c>
      <c r="F32" s="2915">
        <v>16206</v>
      </c>
      <c r="G32" s="2915">
        <v>6973</v>
      </c>
      <c r="H32" s="2916">
        <v>609</v>
      </c>
      <c r="I32" s="2786">
        <f t="shared" si="0"/>
        <v>24331</v>
      </c>
    </row>
    <row r="33" spans="1:9" ht="12" customHeight="1">
      <c r="A33" s="7057"/>
      <c r="B33" s="5679" t="s">
        <v>2533</v>
      </c>
      <c r="C33" s="2913">
        <v>36993</v>
      </c>
      <c r="D33" s="2914">
        <v>406</v>
      </c>
      <c r="E33" s="2915">
        <v>140</v>
      </c>
      <c r="F33" s="2915">
        <v>16160</v>
      </c>
      <c r="G33" s="2915">
        <v>6960</v>
      </c>
      <c r="H33" s="2916">
        <v>610</v>
      </c>
      <c r="I33" s="2786">
        <f t="shared" si="0"/>
        <v>24276</v>
      </c>
    </row>
    <row r="34" spans="1:9" ht="12" customHeight="1">
      <c r="A34" s="7057"/>
      <c r="B34" s="5679" t="s">
        <v>2534</v>
      </c>
      <c r="C34" s="2913">
        <v>37158</v>
      </c>
      <c r="D34" s="2914">
        <v>406</v>
      </c>
      <c r="E34" s="2915">
        <v>140</v>
      </c>
      <c r="F34" s="2915">
        <v>16305</v>
      </c>
      <c r="G34" s="2915">
        <v>6954</v>
      </c>
      <c r="H34" s="2916">
        <v>606</v>
      </c>
      <c r="I34" s="2786">
        <f t="shared" si="0"/>
        <v>24411</v>
      </c>
    </row>
    <row r="35" spans="1:9" ht="12" customHeight="1">
      <c r="A35" s="7057"/>
      <c r="B35" s="5679" t="s">
        <v>2535</v>
      </c>
      <c r="C35" s="2913">
        <v>37548.97982</v>
      </c>
      <c r="D35" s="2914">
        <v>402.80912425686216</v>
      </c>
      <c r="E35" s="2915">
        <v>140.36109846760735</v>
      </c>
      <c r="F35" s="2915">
        <v>16336.681547816115</v>
      </c>
      <c r="G35" s="2915">
        <v>6973.9382999999998</v>
      </c>
      <c r="H35" s="2916">
        <v>605.11879999999996</v>
      </c>
      <c r="I35" s="2786">
        <f t="shared" si="0"/>
        <v>24458.908870540585</v>
      </c>
    </row>
    <row r="36" spans="1:9" ht="12" customHeight="1">
      <c r="A36" s="7057"/>
      <c r="B36" s="5679" t="s">
        <v>2536</v>
      </c>
      <c r="C36" s="2913">
        <v>37669.137600000002</v>
      </c>
      <c r="D36" s="2914">
        <v>403</v>
      </c>
      <c r="E36" s="2915">
        <v>140</v>
      </c>
      <c r="F36" s="2915">
        <v>16287</v>
      </c>
      <c r="G36" s="2915">
        <v>6951</v>
      </c>
      <c r="H36" s="2916">
        <v>592</v>
      </c>
      <c r="I36" s="2786">
        <f t="shared" si="0"/>
        <v>24373</v>
      </c>
    </row>
    <row r="37" spans="1:9" ht="12" customHeight="1" thickBot="1">
      <c r="A37" s="7057"/>
      <c r="B37" s="5682" t="s">
        <v>2537</v>
      </c>
      <c r="C37" s="2917">
        <v>37788.642793999999</v>
      </c>
      <c r="D37" s="2918">
        <v>403.68016877637132</v>
      </c>
      <c r="E37" s="2919">
        <v>139.29449152542372</v>
      </c>
      <c r="F37" s="2919">
        <v>16359.904549707981</v>
      </c>
      <c r="G37" s="2919">
        <v>6989.2376677720313</v>
      </c>
      <c r="H37" s="2920">
        <v>600.70899999999995</v>
      </c>
      <c r="I37" s="2828">
        <f t="shared" si="0"/>
        <v>24492.825877781805</v>
      </c>
    </row>
    <row r="38" spans="1:9" ht="12" customHeight="1">
      <c r="A38" s="7055">
        <v>2011</v>
      </c>
      <c r="B38" s="5680" t="s">
        <v>2538</v>
      </c>
      <c r="C38" s="2921">
        <v>37869.340080621223</v>
      </c>
      <c r="D38" s="2922">
        <v>405.68104426787744</v>
      </c>
      <c r="E38" s="2923">
        <v>142.30030211480363</v>
      </c>
      <c r="F38" s="2923">
        <v>16360.897067559148</v>
      </c>
      <c r="G38" s="2923">
        <v>7011.2960437152169</v>
      </c>
      <c r="H38" s="2924">
        <v>600.58740846216438</v>
      </c>
      <c r="I38" s="2781">
        <f t="shared" si="0"/>
        <v>24520.76186611921</v>
      </c>
    </row>
    <row r="39" spans="1:9" ht="12" customHeight="1">
      <c r="A39" s="7053"/>
      <c r="B39" s="5679" t="s">
        <v>2539</v>
      </c>
      <c r="C39" s="2925">
        <v>37930</v>
      </c>
      <c r="D39" s="2914">
        <v>406.68160832703768</v>
      </c>
      <c r="E39" s="2915">
        <v>142.29926238145416</v>
      </c>
      <c r="F39" s="2915">
        <v>16353.908062043467</v>
      </c>
      <c r="G39" s="2915">
        <v>7058.4529399624935</v>
      </c>
      <c r="H39" s="2926">
        <v>607</v>
      </c>
      <c r="I39" s="2786">
        <f t="shared" si="0"/>
        <v>24568.341872714453</v>
      </c>
    </row>
    <row r="40" spans="1:9" ht="12" customHeight="1">
      <c r="A40" s="7053"/>
      <c r="B40" s="5679" t="s">
        <v>2540</v>
      </c>
      <c r="C40" s="2927">
        <v>38091.626446469469</v>
      </c>
      <c r="D40" s="2928">
        <v>409.68595387840674</v>
      </c>
      <c r="E40" s="2929">
        <v>143.30100736731319</v>
      </c>
      <c r="F40" s="2929">
        <v>16350.976041992439</v>
      </c>
      <c r="G40" s="2929">
        <v>7058.4588114633061</v>
      </c>
      <c r="H40" s="2930">
        <v>602.5830623497809</v>
      </c>
      <c r="I40" s="2786">
        <f t="shared" si="0"/>
        <v>24565.004877051244</v>
      </c>
    </row>
    <row r="41" spans="1:9" ht="12" customHeight="1">
      <c r="A41" s="7053"/>
      <c r="B41" s="5679" t="s">
        <v>2541</v>
      </c>
      <c r="C41" s="2927">
        <v>38065</v>
      </c>
      <c r="D41" s="2928">
        <v>417.71538558098666</v>
      </c>
      <c r="E41" s="2929">
        <v>142</v>
      </c>
      <c r="F41" s="2929">
        <v>16456.251040909734</v>
      </c>
      <c r="G41" s="2929">
        <v>7077.5294342207599</v>
      </c>
      <c r="H41" s="2930">
        <v>601.56825627957767</v>
      </c>
      <c r="I41" s="2786">
        <f t="shared" si="0"/>
        <v>24695.06411699106</v>
      </c>
    </row>
    <row r="42" spans="1:9" ht="12" customHeight="1">
      <c r="A42" s="7053"/>
      <c r="B42" s="5679" t="s">
        <v>2530</v>
      </c>
      <c r="C42" s="2927">
        <v>38083.016508830086</v>
      </c>
      <c r="D42" s="2928">
        <v>418</v>
      </c>
      <c r="E42" s="2929">
        <v>142</v>
      </c>
      <c r="F42" s="2929">
        <v>16462</v>
      </c>
      <c r="G42" s="2929">
        <v>7095</v>
      </c>
      <c r="H42" s="2930">
        <v>602</v>
      </c>
      <c r="I42" s="2786">
        <f t="shared" si="0"/>
        <v>24719</v>
      </c>
    </row>
    <row r="43" spans="1:9" ht="12" customHeight="1">
      <c r="A43" s="7053"/>
      <c r="B43" s="5679" t="s">
        <v>2531</v>
      </c>
      <c r="C43" s="2927">
        <v>39072.811581696871</v>
      </c>
      <c r="D43" s="2928">
        <v>418.69969869434215</v>
      </c>
      <c r="E43" s="2929">
        <v>142.27721880162187</v>
      </c>
      <c r="F43" s="2929">
        <v>16471.403973525859</v>
      </c>
      <c r="G43" s="2929">
        <v>7112.6212750288178</v>
      </c>
      <c r="H43" s="2930">
        <v>599.64230974140401</v>
      </c>
      <c r="I43" s="2786">
        <f t="shared" si="0"/>
        <v>24744.644475792047</v>
      </c>
    </row>
    <row r="44" spans="1:9" ht="12" customHeight="1">
      <c r="A44" s="7053"/>
      <c r="B44" s="5679" t="s">
        <v>2532</v>
      </c>
      <c r="C44" s="2927">
        <v>38882</v>
      </c>
      <c r="D44" s="2928">
        <v>417</v>
      </c>
      <c r="E44" s="2929">
        <v>143</v>
      </c>
      <c r="F44" s="2929">
        <v>16476</v>
      </c>
      <c r="G44" s="2929">
        <v>7108</v>
      </c>
      <c r="H44" s="2930">
        <v>603</v>
      </c>
      <c r="I44" s="2786">
        <f t="shared" si="0"/>
        <v>24747</v>
      </c>
    </row>
    <row r="45" spans="1:9" ht="12" customHeight="1">
      <c r="A45" s="7053"/>
      <c r="B45" s="5679" t="s">
        <v>2533</v>
      </c>
      <c r="C45" s="2927">
        <v>41465</v>
      </c>
      <c r="D45" s="2928">
        <v>416</v>
      </c>
      <c r="E45" s="2929">
        <v>144</v>
      </c>
      <c r="F45" s="2929">
        <v>16409</v>
      </c>
      <c r="G45" s="2929">
        <v>7101</v>
      </c>
      <c r="H45" s="2930">
        <v>602</v>
      </c>
      <c r="I45" s="2786">
        <f t="shared" si="0"/>
        <v>24672</v>
      </c>
    </row>
    <row r="46" spans="1:9" ht="12" customHeight="1">
      <c r="A46" s="7053"/>
      <c r="B46" s="5679" t="s">
        <v>2534</v>
      </c>
      <c r="C46" s="2927">
        <v>41794</v>
      </c>
      <c r="D46" s="2928">
        <v>417</v>
      </c>
      <c r="E46" s="2929">
        <v>144</v>
      </c>
      <c r="F46" s="2929">
        <v>16546</v>
      </c>
      <c r="G46" s="2929">
        <v>7087</v>
      </c>
      <c r="H46" s="2930">
        <v>592</v>
      </c>
      <c r="I46" s="2786">
        <f t="shared" si="0"/>
        <v>24786</v>
      </c>
    </row>
    <row r="47" spans="1:9" ht="12" customHeight="1">
      <c r="A47" s="7053"/>
      <c r="B47" s="5679" t="s">
        <v>2535</v>
      </c>
      <c r="C47" s="2927">
        <v>42405</v>
      </c>
      <c r="D47" s="2928">
        <v>414</v>
      </c>
      <c r="E47" s="2929">
        <v>144</v>
      </c>
      <c r="F47" s="2929">
        <v>16604</v>
      </c>
      <c r="G47" s="2929">
        <v>7110</v>
      </c>
      <c r="H47" s="2930">
        <v>601</v>
      </c>
      <c r="I47" s="2786">
        <f t="shared" si="0"/>
        <v>24873</v>
      </c>
    </row>
    <row r="48" spans="1:9" ht="12" customHeight="1">
      <c r="A48" s="7053"/>
      <c r="B48" s="5679" t="s">
        <v>2536</v>
      </c>
      <c r="C48" s="2927">
        <v>42135</v>
      </c>
      <c r="D48" s="2928">
        <v>417</v>
      </c>
      <c r="E48" s="2929">
        <v>148</v>
      </c>
      <c r="F48" s="2929">
        <v>16776</v>
      </c>
      <c r="G48" s="2929">
        <v>7151</v>
      </c>
      <c r="H48" s="2930">
        <v>600</v>
      </c>
      <c r="I48" s="2786">
        <f t="shared" si="0"/>
        <v>25092</v>
      </c>
    </row>
    <row r="49" spans="1:9" ht="12" customHeight="1" thickBot="1">
      <c r="A49" s="7054"/>
      <c r="B49" s="5682" t="s">
        <v>2537</v>
      </c>
      <c r="C49" s="2931">
        <v>42138</v>
      </c>
      <c r="D49" s="2932">
        <v>418</v>
      </c>
      <c r="E49" s="2933">
        <v>146</v>
      </c>
      <c r="F49" s="2933">
        <v>16647</v>
      </c>
      <c r="G49" s="2933">
        <v>7161</v>
      </c>
      <c r="H49" s="2934">
        <v>597</v>
      </c>
      <c r="I49" s="2828">
        <f t="shared" si="0"/>
        <v>24969</v>
      </c>
    </row>
    <row r="50" spans="1:9" ht="12" customHeight="1">
      <c r="A50" s="7055">
        <v>2012</v>
      </c>
      <c r="B50" s="5680" t="s">
        <v>2538</v>
      </c>
      <c r="C50" s="2921">
        <v>42183</v>
      </c>
      <c r="D50" s="2922">
        <v>421</v>
      </c>
      <c r="E50" s="2923">
        <v>146</v>
      </c>
      <c r="F50" s="2923">
        <v>16645</v>
      </c>
      <c r="G50" s="2923">
        <v>7188</v>
      </c>
      <c r="H50" s="2924">
        <v>471</v>
      </c>
      <c r="I50" s="2781">
        <f t="shared" si="0"/>
        <v>24871</v>
      </c>
    </row>
    <row r="51" spans="1:9" ht="12" customHeight="1">
      <c r="A51" s="7053"/>
      <c r="B51" s="5679" t="s">
        <v>2539</v>
      </c>
      <c r="C51" s="2925">
        <v>42288</v>
      </c>
      <c r="D51" s="2914">
        <v>417</v>
      </c>
      <c r="E51" s="2915">
        <v>145</v>
      </c>
      <c r="F51" s="2915">
        <v>16624</v>
      </c>
      <c r="G51" s="2915">
        <v>7193</v>
      </c>
      <c r="H51" s="2926">
        <v>624</v>
      </c>
      <c r="I51" s="2786">
        <f t="shared" si="0"/>
        <v>25003</v>
      </c>
    </row>
    <row r="52" spans="1:9" ht="12" customHeight="1">
      <c r="A52" s="7053"/>
      <c r="B52" s="5679" t="s">
        <v>2540</v>
      </c>
      <c r="C52" s="2927">
        <v>42329</v>
      </c>
      <c r="D52" s="2928">
        <v>418</v>
      </c>
      <c r="E52" s="2929">
        <v>145</v>
      </c>
      <c r="F52" s="2929">
        <v>16633</v>
      </c>
      <c r="G52" s="2929">
        <v>7240</v>
      </c>
      <c r="H52" s="2930">
        <v>587</v>
      </c>
      <c r="I52" s="2786">
        <f t="shared" si="0"/>
        <v>25023</v>
      </c>
    </row>
    <row r="53" spans="1:9" ht="12" customHeight="1">
      <c r="A53" s="7053"/>
      <c r="B53" s="5679" t="s">
        <v>2541</v>
      </c>
      <c r="C53" s="2927">
        <v>42376</v>
      </c>
      <c r="D53" s="2928">
        <v>418</v>
      </c>
      <c r="E53" s="2929">
        <v>145</v>
      </c>
      <c r="F53" s="2929">
        <v>16657</v>
      </c>
      <c r="G53" s="2929">
        <v>7255</v>
      </c>
      <c r="H53" s="2930">
        <v>587</v>
      </c>
      <c r="I53" s="2786">
        <f t="shared" si="0"/>
        <v>25062</v>
      </c>
    </row>
    <row r="54" spans="1:9" ht="12" customHeight="1">
      <c r="A54" s="7053"/>
      <c r="B54" s="5679" t="s">
        <v>2530</v>
      </c>
      <c r="C54" s="2927">
        <v>42469</v>
      </c>
      <c r="D54" s="2928">
        <v>417</v>
      </c>
      <c r="E54" s="2929">
        <v>145</v>
      </c>
      <c r="F54" s="2929">
        <v>16652</v>
      </c>
      <c r="G54" s="2929">
        <v>7273</v>
      </c>
      <c r="H54" s="2930">
        <v>586</v>
      </c>
      <c r="I54" s="2786">
        <f t="shared" si="0"/>
        <v>25073</v>
      </c>
    </row>
    <row r="55" spans="1:9" ht="12" customHeight="1">
      <c r="A55" s="7053"/>
      <c r="B55" s="5679" t="s">
        <v>2531</v>
      </c>
      <c r="C55" s="2927">
        <v>43338</v>
      </c>
      <c r="D55" s="2928">
        <v>419</v>
      </c>
      <c r="E55" s="2929">
        <v>145</v>
      </c>
      <c r="F55" s="2929">
        <v>16657</v>
      </c>
      <c r="G55" s="2929">
        <v>7288</v>
      </c>
      <c r="H55" s="2930">
        <v>587</v>
      </c>
      <c r="I55" s="2786">
        <f t="shared" si="0"/>
        <v>25096</v>
      </c>
    </row>
    <row r="56" spans="1:9" ht="12" customHeight="1">
      <c r="A56" s="7053"/>
      <c r="B56" s="5679" t="s">
        <v>2532</v>
      </c>
      <c r="C56" s="2927">
        <v>43016</v>
      </c>
      <c r="D56" s="2928">
        <v>419</v>
      </c>
      <c r="E56" s="2929">
        <v>144</v>
      </c>
      <c r="F56" s="2929">
        <v>16618</v>
      </c>
      <c r="G56" s="2929">
        <v>7307</v>
      </c>
      <c r="H56" s="2930">
        <v>592</v>
      </c>
      <c r="I56" s="2786">
        <f t="shared" si="0"/>
        <v>25080</v>
      </c>
    </row>
    <row r="57" spans="1:9" ht="12" customHeight="1">
      <c r="A57" s="7053"/>
      <c r="B57" s="5679" t="s">
        <v>2533</v>
      </c>
      <c r="C57" s="2927">
        <v>41454</v>
      </c>
      <c r="D57" s="2928">
        <v>423</v>
      </c>
      <c r="E57" s="2929">
        <v>144</v>
      </c>
      <c r="F57" s="2929">
        <v>16556</v>
      </c>
      <c r="G57" s="2929">
        <v>7293</v>
      </c>
      <c r="H57" s="2930">
        <v>589</v>
      </c>
      <c r="I57" s="2786">
        <f t="shared" si="0"/>
        <v>25005</v>
      </c>
    </row>
    <row r="58" spans="1:9" ht="12" customHeight="1">
      <c r="A58" s="7053"/>
      <c r="B58" s="5679" t="s">
        <v>2534</v>
      </c>
      <c r="C58" s="2927">
        <v>42040</v>
      </c>
      <c r="D58" s="2928">
        <v>421</v>
      </c>
      <c r="E58" s="2929">
        <v>143</v>
      </c>
      <c r="F58" s="2929">
        <v>16646</v>
      </c>
      <c r="G58" s="2929">
        <v>7277</v>
      </c>
      <c r="H58" s="2930">
        <v>580</v>
      </c>
      <c r="I58" s="2786">
        <f t="shared" si="0"/>
        <v>25067</v>
      </c>
    </row>
    <row r="59" spans="1:9" ht="12" customHeight="1">
      <c r="A59" s="7053"/>
      <c r="B59" s="5679" t="s">
        <v>2535</v>
      </c>
      <c r="C59" s="2927">
        <v>45311</v>
      </c>
      <c r="D59" s="2928">
        <v>424</v>
      </c>
      <c r="E59" s="2929">
        <v>143</v>
      </c>
      <c r="F59" s="2929">
        <v>16717</v>
      </c>
      <c r="G59" s="2929">
        <v>7281</v>
      </c>
      <c r="H59" s="2930">
        <v>583</v>
      </c>
      <c r="I59" s="2786">
        <f t="shared" si="0"/>
        <v>25148</v>
      </c>
    </row>
    <row r="60" spans="1:9" ht="12" customHeight="1">
      <c r="A60" s="7053"/>
      <c r="B60" s="5679" t="s">
        <v>2536</v>
      </c>
      <c r="C60" s="2927">
        <v>42242</v>
      </c>
      <c r="D60" s="2928">
        <v>425</v>
      </c>
      <c r="E60" s="2929">
        <v>143</v>
      </c>
      <c r="F60" s="2929">
        <v>16717</v>
      </c>
      <c r="G60" s="2929">
        <v>7321</v>
      </c>
      <c r="H60" s="2930">
        <v>583</v>
      </c>
      <c r="I60" s="2786">
        <v>25189</v>
      </c>
    </row>
    <row r="61" spans="1:9" ht="12" customHeight="1" thickBot="1">
      <c r="A61" s="7054"/>
      <c r="B61" s="5682" t="s">
        <v>2537</v>
      </c>
      <c r="C61" s="2931">
        <v>43168</v>
      </c>
      <c r="D61" s="2932">
        <v>426</v>
      </c>
      <c r="E61" s="2933">
        <v>143</v>
      </c>
      <c r="F61" s="2933">
        <v>16762</v>
      </c>
      <c r="G61" s="2933">
        <v>7353</v>
      </c>
      <c r="H61" s="2934">
        <v>582</v>
      </c>
      <c r="I61" s="2828">
        <v>25266</v>
      </c>
    </row>
    <row r="62" spans="1:9" ht="12" customHeight="1">
      <c r="A62" s="7055">
        <v>2013</v>
      </c>
      <c r="B62" s="5680" t="s">
        <v>2538</v>
      </c>
      <c r="C62" s="2921">
        <v>42923</v>
      </c>
      <c r="D62" s="2922">
        <v>426</v>
      </c>
      <c r="E62" s="2923">
        <v>143</v>
      </c>
      <c r="F62" s="2923">
        <v>16768</v>
      </c>
      <c r="G62" s="2923">
        <v>7358</v>
      </c>
      <c r="H62" s="2924">
        <v>582</v>
      </c>
      <c r="I62" s="2781">
        <v>25277</v>
      </c>
    </row>
    <row r="63" spans="1:9" ht="12" customHeight="1">
      <c r="A63" s="7053"/>
      <c r="B63" s="5679" t="s">
        <v>2539</v>
      </c>
      <c r="C63" s="2925">
        <v>43055</v>
      </c>
      <c r="D63" s="2914">
        <v>425</v>
      </c>
      <c r="E63" s="2915">
        <v>145</v>
      </c>
      <c r="F63" s="2915">
        <v>16742</v>
      </c>
      <c r="G63" s="2915">
        <v>7369</v>
      </c>
      <c r="H63" s="2926">
        <v>581</v>
      </c>
      <c r="I63" s="2786">
        <v>25262</v>
      </c>
    </row>
    <row r="64" spans="1:9" ht="12" customHeight="1">
      <c r="A64" s="7053"/>
      <c r="B64" s="5679" t="s">
        <v>2540</v>
      </c>
      <c r="C64" s="2927">
        <v>42759</v>
      </c>
      <c r="D64" s="2928">
        <v>430</v>
      </c>
      <c r="E64" s="2929">
        <v>147</v>
      </c>
      <c r="F64" s="2929">
        <v>16834</v>
      </c>
      <c r="G64" s="2929">
        <v>7387</v>
      </c>
      <c r="H64" s="2930">
        <v>583</v>
      </c>
      <c r="I64" s="2786">
        <v>25381</v>
      </c>
    </row>
    <row r="65" spans="1:9" ht="12" customHeight="1">
      <c r="A65" s="7053"/>
      <c r="B65" s="5679" t="s">
        <v>2541</v>
      </c>
      <c r="C65" s="2927">
        <v>42910</v>
      </c>
      <c r="D65" s="2928">
        <v>426</v>
      </c>
      <c r="E65" s="2929">
        <v>148</v>
      </c>
      <c r="F65" s="2929">
        <v>16855</v>
      </c>
      <c r="G65" s="2929">
        <v>7395</v>
      </c>
      <c r="H65" s="2930">
        <v>583</v>
      </c>
      <c r="I65" s="2786">
        <v>25407</v>
      </c>
    </row>
    <row r="66" spans="1:9" ht="12" customHeight="1">
      <c r="A66" s="7053"/>
      <c r="B66" s="5679" t="s">
        <v>2530</v>
      </c>
      <c r="C66" s="2927">
        <v>43060</v>
      </c>
      <c r="D66" s="2928">
        <v>425</v>
      </c>
      <c r="E66" s="2929">
        <v>148</v>
      </c>
      <c r="F66" s="2929">
        <v>16891</v>
      </c>
      <c r="G66" s="2929">
        <v>7395</v>
      </c>
      <c r="H66" s="2930">
        <v>583</v>
      </c>
      <c r="I66" s="2786">
        <v>25442</v>
      </c>
    </row>
    <row r="67" spans="1:9" ht="12" customHeight="1">
      <c r="A67" s="7053"/>
      <c r="B67" s="5679" t="s">
        <v>2531</v>
      </c>
      <c r="C67" s="2927">
        <v>43455</v>
      </c>
      <c r="D67" s="2928">
        <v>428</v>
      </c>
      <c r="E67" s="2929">
        <v>148</v>
      </c>
      <c r="F67" s="2929">
        <v>16903</v>
      </c>
      <c r="G67" s="2929">
        <v>7481</v>
      </c>
      <c r="H67" s="2930">
        <v>582</v>
      </c>
      <c r="I67" s="2786">
        <v>25542</v>
      </c>
    </row>
    <row r="68" spans="1:9" ht="12" customHeight="1">
      <c r="A68" s="7053"/>
      <c r="B68" s="5679" t="s">
        <v>2532</v>
      </c>
      <c r="C68" s="2927">
        <v>43276</v>
      </c>
      <c r="D68" s="2928">
        <v>432</v>
      </c>
      <c r="E68" s="2929">
        <v>149</v>
      </c>
      <c r="F68" s="2929">
        <v>16895</v>
      </c>
      <c r="G68" s="2929">
        <v>7456</v>
      </c>
      <c r="H68" s="2930">
        <v>583</v>
      </c>
      <c r="I68" s="2786">
        <v>25515</v>
      </c>
    </row>
    <row r="69" spans="1:9" ht="12" customHeight="1">
      <c r="A69" s="7053"/>
      <c r="B69" s="5679" t="s">
        <v>2533</v>
      </c>
      <c r="C69" s="2927">
        <v>43656</v>
      </c>
      <c r="D69" s="2928">
        <v>432</v>
      </c>
      <c r="E69" s="2929">
        <v>149</v>
      </c>
      <c r="F69" s="2929">
        <v>16849</v>
      </c>
      <c r="G69" s="2929">
        <v>7454</v>
      </c>
      <c r="H69" s="2930">
        <v>582</v>
      </c>
      <c r="I69" s="2786">
        <v>25466</v>
      </c>
    </row>
    <row r="70" spans="1:9" ht="12" customHeight="1">
      <c r="A70" s="7053"/>
      <c r="B70" s="5679" t="s">
        <v>2534</v>
      </c>
      <c r="C70" s="2927">
        <v>44774</v>
      </c>
      <c r="D70" s="2928">
        <v>431</v>
      </c>
      <c r="E70" s="2929">
        <v>150</v>
      </c>
      <c r="F70" s="2929">
        <v>17028</v>
      </c>
      <c r="G70" s="2929">
        <v>7461</v>
      </c>
      <c r="H70" s="2930">
        <v>580</v>
      </c>
      <c r="I70" s="2786">
        <v>25650</v>
      </c>
    </row>
    <row r="71" spans="1:9" ht="12" customHeight="1">
      <c r="A71" s="7053"/>
      <c r="B71" s="5679" t="s">
        <v>2535</v>
      </c>
      <c r="C71" s="2927">
        <v>45598</v>
      </c>
      <c r="D71" s="2928">
        <v>430</v>
      </c>
      <c r="E71" s="2929">
        <v>149</v>
      </c>
      <c r="F71" s="2929">
        <v>17114</v>
      </c>
      <c r="G71" s="2929">
        <v>7470</v>
      </c>
      <c r="H71" s="2930">
        <v>580</v>
      </c>
      <c r="I71" s="2786">
        <v>25743</v>
      </c>
    </row>
    <row r="72" spans="1:9" ht="12" customHeight="1">
      <c r="A72" s="7053"/>
      <c r="B72" s="5679" t="s">
        <v>2536</v>
      </c>
      <c r="C72" s="2927">
        <v>46234</v>
      </c>
      <c r="D72" s="2928">
        <v>429</v>
      </c>
      <c r="E72" s="2929">
        <v>148</v>
      </c>
      <c r="F72" s="2929">
        <v>17144</v>
      </c>
      <c r="G72" s="2929">
        <v>7505</v>
      </c>
      <c r="H72" s="2930">
        <v>580</v>
      </c>
      <c r="I72" s="2786">
        <v>25806</v>
      </c>
    </row>
    <row r="73" spans="1:9" ht="12" customHeight="1" thickBot="1">
      <c r="A73" s="7060"/>
      <c r="B73" s="5681" t="s">
        <v>2537</v>
      </c>
      <c r="C73" s="2935">
        <v>46993</v>
      </c>
      <c r="D73" s="2936">
        <v>429</v>
      </c>
      <c r="E73" s="2937">
        <v>148</v>
      </c>
      <c r="F73" s="2937">
        <v>17165</v>
      </c>
      <c r="G73" s="2937">
        <v>7560</v>
      </c>
      <c r="H73" s="2938">
        <v>581</v>
      </c>
      <c r="I73" s="2829">
        <v>25883</v>
      </c>
    </row>
    <row r="74" spans="1:9" ht="12" customHeight="1" thickTop="1"/>
    <row r="75" spans="1:9" s="2271" customFormat="1" ht="12" customHeight="1">
      <c r="A75" s="7178" t="s">
        <v>2545</v>
      </c>
      <c r="B75" s="7178"/>
      <c r="C75" s="7178"/>
      <c r="D75" s="7178"/>
      <c r="E75" s="2768"/>
      <c r="F75" s="2768"/>
      <c r="G75" s="2768"/>
      <c r="H75" s="2768"/>
      <c r="I75" s="2768"/>
    </row>
    <row r="76" spans="1:9" s="2271" customFormat="1" ht="12" customHeight="1">
      <c r="A76" s="7051" t="s">
        <v>2546</v>
      </c>
      <c r="B76" s="7179"/>
      <c r="C76" s="7179"/>
      <c r="D76" s="2769"/>
      <c r="E76" s="2769"/>
      <c r="F76" s="2770"/>
      <c r="G76" s="2770"/>
      <c r="H76" s="2770"/>
      <c r="I76" s="2770"/>
    </row>
    <row r="77" spans="1:9" s="2271" customFormat="1" ht="12" customHeight="1">
      <c r="A77" s="7051" t="s">
        <v>2547</v>
      </c>
      <c r="B77" s="7051"/>
      <c r="C77" s="7051"/>
      <c r="D77" s="7051"/>
      <c r="E77" s="7051"/>
      <c r="F77" s="2771"/>
      <c r="G77" s="2771"/>
      <c r="H77" s="2771"/>
      <c r="I77" s="2771"/>
    </row>
    <row r="78" spans="1:9" s="2271" customFormat="1" ht="12" customHeight="1">
      <c r="A78" s="7180" t="s">
        <v>2548</v>
      </c>
      <c r="B78" s="7180"/>
      <c r="C78" s="7180"/>
      <c r="D78" s="7180"/>
      <c r="E78" s="2771"/>
      <c r="F78" s="2771"/>
      <c r="G78" s="2771"/>
      <c r="H78" s="2771"/>
      <c r="I78" s="2771"/>
    </row>
    <row r="79" spans="1:9" s="2271" customFormat="1">
      <c r="C79" s="2773"/>
    </row>
    <row r="80" spans="1:9" s="2271" customFormat="1">
      <c r="C80" s="2773"/>
    </row>
    <row r="81" spans="3:8" s="2271" customFormat="1" ht="21" customHeight="1">
      <c r="C81" s="7171" t="s">
        <v>3</v>
      </c>
      <c r="D81" s="7171"/>
      <c r="F81" s="2774"/>
      <c r="G81" s="2774"/>
      <c r="H81" s="2774"/>
    </row>
    <row r="82" spans="3:8" s="2271" customFormat="1">
      <c r="C82" s="2773"/>
    </row>
  </sheetData>
  <mergeCells count="24">
    <mergeCell ref="A7:A13"/>
    <mergeCell ref="A1:C1"/>
    <mergeCell ref="A2:I2"/>
    <mergeCell ref="A3:I3"/>
    <mergeCell ref="A4:A6"/>
    <mergeCell ref="B4:B6"/>
    <mergeCell ref="C4:C6"/>
    <mergeCell ref="D4:H4"/>
    <mergeCell ref="I4:I6"/>
    <mergeCell ref="D5:D6"/>
    <mergeCell ref="E5:E6"/>
    <mergeCell ref="F5:F6"/>
    <mergeCell ref="G5:G6"/>
    <mergeCell ref="H5:H6"/>
    <mergeCell ref="A62:A73"/>
    <mergeCell ref="A50:A61"/>
    <mergeCell ref="A38:A49"/>
    <mergeCell ref="A26:A37"/>
    <mergeCell ref="A14:A25"/>
    <mergeCell ref="A77:E77"/>
    <mergeCell ref="A78:D78"/>
    <mergeCell ref="C81:D81"/>
    <mergeCell ref="A75:D75"/>
    <mergeCell ref="A76:C76"/>
  </mergeCells>
  <hyperlinks>
    <hyperlink ref="A1" r:id="rId1"/>
  </hyperlinks>
  <pageMargins left="0.7" right="0.7" top="0.75" bottom="0.75" header="0.3" footer="0.3"/>
  <pageSetup paperSize="9" scale="49" fitToHeight="0" orientation="landscape" r:id="rId2"/>
  <headerFooter alignWithMargins="0">
    <oddFooter>&amp;R165</oddFooter>
  </headerFooter>
  <drawing r:id="rId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61">
    <pageSetUpPr fitToPage="1"/>
  </sheetPr>
  <dimension ref="A1:Q545"/>
  <sheetViews>
    <sheetView view="pageBreakPreview" zoomScale="60" zoomScaleNormal="100" workbookViewId="0">
      <selection activeCell="C73" sqref="C73"/>
    </sheetView>
  </sheetViews>
  <sheetFormatPr defaultRowHeight="12.75"/>
  <cols>
    <col min="1" max="1" width="9.140625" style="2834"/>
    <col min="2" max="2" width="7" style="2834" customWidth="1"/>
    <col min="3" max="3" width="16.42578125" style="2871" customWidth="1"/>
    <col min="4" max="17" width="16.7109375" style="2834" customWidth="1"/>
    <col min="18" max="257" width="9.140625" style="2834"/>
    <col min="258" max="258" width="7" style="2834" customWidth="1"/>
    <col min="259" max="259" width="16.42578125" style="2834" customWidth="1"/>
    <col min="260" max="268" width="9.7109375" style="2834" customWidth="1"/>
    <col min="269" max="269" width="10" style="2834" customWidth="1"/>
    <col min="270" max="270" width="10.28515625" style="2834" customWidth="1"/>
    <col min="271" max="271" width="11" style="2834" customWidth="1"/>
    <col min="272" max="272" width="12.7109375" style="2834" customWidth="1"/>
    <col min="273" max="273" width="12.140625" style="2834" customWidth="1"/>
    <col min="274" max="513" width="9.140625" style="2834"/>
    <col min="514" max="514" width="7" style="2834" customWidth="1"/>
    <col min="515" max="515" width="16.42578125" style="2834" customWidth="1"/>
    <col min="516" max="524" width="9.7109375" style="2834" customWidth="1"/>
    <col min="525" max="525" width="10" style="2834" customWidth="1"/>
    <col min="526" max="526" width="10.28515625" style="2834" customWidth="1"/>
    <col min="527" max="527" width="11" style="2834" customWidth="1"/>
    <col min="528" max="528" width="12.7109375" style="2834" customWidth="1"/>
    <col min="529" max="529" width="12.140625" style="2834" customWidth="1"/>
    <col min="530" max="769" width="9.140625" style="2834"/>
    <col min="770" max="770" width="7" style="2834" customWidth="1"/>
    <col min="771" max="771" width="16.42578125" style="2834" customWidth="1"/>
    <col min="772" max="780" width="9.7109375" style="2834" customWidth="1"/>
    <col min="781" max="781" width="10" style="2834" customWidth="1"/>
    <col min="782" max="782" width="10.28515625" style="2834" customWidth="1"/>
    <col min="783" max="783" width="11" style="2834" customWidth="1"/>
    <col min="784" max="784" width="12.7109375" style="2834" customWidth="1"/>
    <col min="785" max="785" width="12.140625" style="2834" customWidth="1"/>
    <col min="786" max="1025" width="9.140625" style="2834"/>
    <col min="1026" max="1026" width="7" style="2834" customWidth="1"/>
    <col min="1027" max="1027" width="16.42578125" style="2834" customWidth="1"/>
    <col min="1028" max="1036" width="9.7109375" style="2834" customWidth="1"/>
    <col min="1037" max="1037" width="10" style="2834" customWidth="1"/>
    <col min="1038" max="1038" width="10.28515625" style="2834" customWidth="1"/>
    <col min="1039" max="1039" width="11" style="2834" customWidth="1"/>
    <col min="1040" max="1040" width="12.7109375" style="2834" customWidth="1"/>
    <col min="1041" max="1041" width="12.140625" style="2834" customWidth="1"/>
    <col min="1042" max="1281" width="9.140625" style="2834"/>
    <col min="1282" max="1282" width="7" style="2834" customWidth="1"/>
    <col min="1283" max="1283" width="16.42578125" style="2834" customWidth="1"/>
    <col min="1284" max="1292" width="9.7109375" style="2834" customWidth="1"/>
    <col min="1293" max="1293" width="10" style="2834" customWidth="1"/>
    <col min="1294" max="1294" width="10.28515625" style="2834" customWidth="1"/>
    <col min="1295" max="1295" width="11" style="2834" customWidth="1"/>
    <col min="1296" max="1296" width="12.7109375" style="2834" customWidth="1"/>
    <col min="1297" max="1297" width="12.140625" style="2834" customWidth="1"/>
    <col min="1298" max="1537" width="9.140625" style="2834"/>
    <col min="1538" max="1538" width="7" style="2834" customWidth="1"/>
    <col min="1539" max="1539" width="16.42578125" style="2834" customWidth="1"/>
    <col min="1540" max="1548" width="9.7109375" style="2834" customWidth="1"/>
    <col min="1549" max="1549" width="10" style="2834" customWidth="1"/>
    <col min="1550" max="1550" width="10.28515625" style="2834" customWidth="1"/>
    <col min="1551" max="1551" width="11" style="2834" customWidth="1"/>
    <col min="1552" max="1552" width="12.7109375" style="2834" customWidth="1"/>
    <col min="1553" max="1553" width="12.140625" style="2834" customWidth="1"/>
    <col min="1554" max="1793" width="9.140625" style="2834"/>
    <col min="1794" max="1794" width="7" style="2834" customWidth="1"/>
    <col min="1795" max="1795" width="16.42578125" style="2834" customWidth="1"/>
    <col min="1796" max="1804" width="9.7109375" style="2834" customWidth="1"/>
    <col min="1805" max="1805" width="10" style="2834" customWidth="1"/>
    <col min="1806" max="1806" width="10.28515625" style="2834" customWidth="1"/>
    <col min="1807" max="1807" width="11" style="2834" customWidth="1"/>
    <col min="1808" max="1808" width="12.7109375" style="2834" customWidth="1"/>
    <col min="1809" max="1809" width="12.140625" style="2834" customWidth="1"/>
    <col min="1810" max="2049" width="9.140625" style="2834"/>
    <col min="2050" max="2050" width="7" style="2834" customWidth="1"/>
    <col min="2051" max="2051" width="16.42578125" style="2834" customWidth="1"/>
    <col min="2052" max="2060" width="9.7109375" style="2834" customWidth="1"/>
    <col min="2061" max="2061" width="10" style="2834" customWidth="1"/>
    <col min="2062" max="2062" width="10.28515625" style="2834" customWidth="1"/>
    <col min="2063" max="2063" width="11" style="2834" customWidth="1"/>
    <col min="2064" max="2064" width="12.7109375" style="2834" customWidth="1"/>
    <col min="2065" max="2065" width="12.140625" style="2834" customWidth="1"/>
    <col min="2066" max="2305" width="9.140625" style="2834"/>
    <col min="2306" max="2306" width="7" style="2834" customWidth="1"/>
    <col min="2307" max="2307" width="16.42578125" style="2834" customWidth="1"/>
    <col min="2308" max="2316" width="9.7109375" style="2834" customWidth="1"/>
    <col min="2317" max="2317" width="10" style="2834" customWidth="1"/>
    <col min="2318" max="2318" width="10.28515625" style="2834" customWidth="1"/>
    <col min="2319" max="2319" width="11" style="2834" customWidth="1"/>
    <col min="2320" max="2320" width="12.7109375" style="2834" customWidth="1"/>
    <col min="2321" max="2321" width="12.140625" style="2834" customWidth="1"/>
    <col min="2322" max="2561" width="9.140625" style="2834"/>
    <col min="2562" max="2562" width="7" style="2834" customWidth="1"/>
    <col min="2563" max="2563" width="16.42578125" style="2834" customWidth="1"/>
    <col min="2564" max="2572" width="9.7109375" style="2834" customWidth="1"/>
    <col min="2573" max="2573" width="10" style="2834" customWidth="1"/>
    <col min="2574" max="2574" width="10.28515625" style="2834" customWidth="1"/>
    <col min="2575" max="2575" width="11" style="2834" customWidth="1"/>
    <col min="2576" max="2576" width="12.7109375" style="2834" customWidth="1"/>
    <col min="2577" max="2577" width="12.140625" style="2834" customWidth="1"/>
    <col min="2578" max="2817" width="9.140625" style="2834"/>
    <col min="2818" max="2818" width="7" style="2834" customWidth="1"/>
    <col min="2819" max="2819" width="16.42578125" style="2834" customWidth="1"/>
    <col min="2820" max="2828" width="9.7109375" style="2834" customWidth="1"/>
    <col min="2829" max="2829" width="10" style="2834" customWidth="1"/>
    <col min="2830" max="2830" width="10.28515625" style="2834" customWidth="1"/>
    <col min="2831" max="2831" width="11" style="2834" customWidth="1"/>
    <col min="2832" max="2832" width="12.7109375" style="2834" customWidth="1"/>
    <col min="2833" max="2833" width="12.140625" style="2834" customWidth="1"/>
    <col min="2834" max="3073" width="9.140625" style="2834"/>
    <col min="3074" max="3074" width="7" style="2834" customWidth="1"/>
    <col min="3075" max="3075" width="16.42578125" style="2834" customWidth="1"/>
    <col min="3076" max="3084" width="9.7109375" style="2834" customWidth="1"/>
    <col min="3085" max="3085" width="10" style="2834" customWidth="1"/>
    <col min="3086" max="3086" width="10.28515625" style="2834" customWidth="1"/>
    <col min="3087" max="3087" width="11" style="2834" customWidth="1"/>
    <col min="3088" max="3088" width="12.7109375" style="2834" customWidth="1"/>
    <col min="3089" max="3089" width="12.140625" style="2834" customWidth="1"/>
    <col min="3090" max="3329" width="9.140625" style="2834"/>
    <col min="3330" max="3330" width="7" style="2834" customWidth="1"/>
    <col min="3331" max="3331" width="16.42578125" style="2834" customWidth="1"/>
    <col min="3332" max="3340" width="9.7109375" style="2834" customWidth="1"/>
    <col min="3341" max="3341" width="10" style="2834" customWidth="1"/>
    <col min="3342" max="3342" width="10.28515625" style="2834" customWidth="1"/>
    <col min="3343" max="3343" width="11" style="2834" customWidth="1"/>
    <col min="3344" max="3344" width="12.7109375" style="2834" customWidth="1"/>
    <col min="3345" max="3345" width="12.140625" style="2834" customWidth="1"/>
    <col min="3346" max="3585" width="9.140625" style="2834"/>
    <col min="3586" max="3586" width="7" style="2834" customWidth="1"/>
    <col min="3587" max="3587" width="16.42578125" style="2834" customWidth="1"/>
    <col min="3588" max="3596" width="9.7109375" style="2834" customWidth="1"/>
    <col min="3597" max="3597" width="10" style="2834" customWidth="1"/>
    <col min="3598" max="3598" width="10.28515625" style="2834" customWidth="1"/>
    <col min="3599" max="3599" width="11" style="2834" customWidth="1"/>
    <col min="3600" max="3600" width="12.7109375" style="2834" customWidth="1"/>
    <col min="3601" max="3601" width="12.140625" style="2834" customWidth="1"/>
    <col min="3602" max="3841" width="9.140625" style="2834"/>
    <col min="3842" max="3842" width="7" style="2834" customWidth="1"/>
    <col min="3843" max="3843" width="16.42578125" style="2834" customWidth="1"/>
    <col min="3844" max="3852" width="9.7109375" style="2834" customWidth="1"/>
    <col min="3853" max="3853" width="10" style="2834" customWidth="1"/>
    <col min="3854" max="3854" width="10.28515625" style="2834" customWidth="1"/>
    <col min="3855" max="3855" width="11" style="2834" customWidth="1"/>
    <col min="3856" max="3856" width="12.7109375" style="2834" customWidth="1"/>
    <col min="3857" max="3857" width="12.140625" style="2834" customWidth="1"/>
    <col min="3858" max="4097" width="9.140625" style="2834"/>
    <col min="4098" max="4098" width="7" style="2834" customWidth="1"/>
    <col min="4099" max="4099" width="16.42578125" style="2834" customWidth="1"/>
    <col min="4100" max="4108" width="9.7109375" style="2834" customWidth="1"/>
    <col min="4109" max="4109" width="10" style="2834" customWidth="1"/>
    <col min="4110" max="4110" width="10.28515625" style="2834" customWidth="1"/>
    <col min="4111" max="4111" width="11" style="2834" customWidth="1"/>
    <col min="4112" max="4112" width="12.7109375" style="2834" customWidth="1"/>
    <col min="4113" max="4113" width="12.140625" style="2834" customWidth="1"/>
    <col min="4114" max="4353" width="9.140625" style="2834"/>
    <col min="4354" max="4354" width="7" style="2834" customWidth="1"/>
    <col min="4355" max="4355" width="16.42578125" style="2834" customWidth="1"/>
    <col min="4356" max="4364" width="9.7109375" style="2834" customWidth="1"/>
    <col min="4365" max="4365" width="10" style="2834" customWidth="1"/>
    <col min="4366" max="4366" width="10.28515625" style="2834" customWidth="1"/>
    <col min="4367" max="4367" width="11" style="2834" customWidth="1"/>
    <col min="4368" max="4368" width="12.7109375" style="2834" customWidth="1"/>
    <col min="4369" max="4369" width="12.140625" style="2834" customWidth="1"/>
    <col min="4370" max="4609" width="9.140625" style="2834"/>
    <col min="4610" max="4610" width="7" style="2834" customWidth="1"/>
    <col min="4611" max="4611" width="16.42578125" style="2834" customWidth="1"/>
    <col min="4612" max="4620" width="9.7109375" style="2834" customWidth="1"/>
    <col min="4621" max="4621" width="10" style="2834" customWidth="1"/>
    <col min="4622" max="4622" width="10.28515625" style="2834" customWidth="1"/>
    <col min="4623" max="4623" width="11" style="2834" customWidth="1"/>
    <col min="4624" max="4624" width="12.7109375" style="2834" customWidth="1"/>
    <col min="4625" max="4625" width="12.140625" style="2834" customWidth="1"/>
    <col min="4626" max="4865" width="9.140625" style="2834"/>
    <col min="4866" max="4866" width="7" style="2834" customWidth="1"/>
    <col min="4867" max="4867" width="16.42578125" style="2834" customWidth="1"/>
    <col min="4868" max="4876" width="9.7109375" style="2834" customWidth="1"/>
    <col min="4877" max="4877" width="10" style="2834" customWidth="1"/>
    <col min="4878" max="4878" width="10.28515625" style="2834" customWidth="1"/>
    <col min="4879" max="4879" width="11" style="2834" customWidth="1"/>
    <col min="4880" max="4880" width="12.7109375" style="2834" customWidth="1"/>
    <col min="4881" max="4881" width="12.140625" style="2834" customWidth="1"/>
    <col min="4882" max="5121" width="9.140625" style="2834"/>
    <col min="5122" max="5122" width="7" style="2834" customWidth="1"/>
    <col min="5123" max="5123" width="16.42578125" style="2834" customWidth="1"/>
    <col min="5124" max="5132" width="9.7109375" style="2834" customWidth="1"/>
    <col min="5133" max="5133" width="10" style="2834" customWidth="1"/>
    <col min="5134" max="5134" width="10.28515625" style="2834" customWidth="1"/>
    <col min="5135" max="5135" width="11" style="2834" customWidth="1"/>
    <col min="5136" max="5136" width="12.7109375" style="2834" customWidth="1"/>
    <col min="5137" max="5137" width="12.140625" style="2834" customWidth="1"/>
    <col min="5138" max="5377" width="9.140625" style="2834"/>
    <col min="5378" max="5378" width="7" style="2834" customWidth="1"/>
    <col min="5379" max="5379" width="16.42578125" style="2834" customWidth="1"/>
    <col min="5380" max="5388" width="9.7109375" style="2834" customWidth="1"/>
    <col min="5389" max="5389" width="10" style="2834" customWidth="1"/>
    <col min="5390" max="5390" width="10.28515625" style="2834" customWidth="1"/>
    <col min="5391" max="5391" width="11" style="2834" customWidth="1"/>
    <col min="5392" max="5392" width="12.7109375" style="2834" customWidth="1"/>
    <col min="5393" max="5393" width="12.140625" style="2834" customWidth="1"/>
    <col min="5394" max="5633" width="9.140625" style="2834"/>
    <col min="5634" max="5634" width="7" style="2834" customWidth="1"/>
    <col min="5635" max="5635" width="16.42578125" style="2834" customWidth="1"/>
    <col min="5636" max="5644" width="9.7109375" style="2834" customWidth="1"/>
    <col min="5645" max="5645" width="10" style="2834" customWidth="1"/>
    <col min="5646" max="5646" width="10.28515625" style="2834" customWidth="1"/>
    <col min="5647" max="5647" width="11" style="2834" customWidth="1"/>
    <col min="5648" max="5648" width="12.7109375" style="2834" customWidth="1"/>
    <col min="5649" max="5649" width="12.140625" style="2834" customWidth="1"/>
    <col min="5650" max="5889" width="9.140625" style="2834"/>
    <col min="5890" max="5890" width="7" style="2834" customWidth="1"/>
    <col min="5891" max="5891" width="16.42578125" style="2834" customWidth="1"/>
    <col min="5892" max="5900" width="9.7109375" style="2834" customWidth="1"/>
    <col min="5901" max="5901" width="10" style="2834" customWidth="1"/>
    <col min="5902" max="5902" width="10.28515625" style="2834" customWidth="1"/>
    <col min="5903" max="5903" width="11" style="2834" customWidth="1"/>
    <col min="5904" max="5904" width="12.7109375" style="2834" customWidth="1"/>
    <col min="5905" max="5905" width="12.140625" style="2834" customWidth="1"/>
    <col min="5906" max="6145" width="9.140625" style="2834"/>
    <col min="6146" max="6146" width="7" style="2834" customWidth="1"/>
    <col min="6147" max="6147" width="16.42578125" style="2834" customWidth="1"/>
    <col min="6148" max="6156" width="9.7109375" style="2834" customWidth="1"/>
    <col min="6157" max="6157" width="10" style="2834" customWidth="1"/>
    <col min="6158" max="6158" width="10.28515625" style="2834" customWidth="1"/>
    <col min="6159" max="6159" width="11" style="2834" customWidth="1"/>
    <col min="6160" max="6160" width="12.7109375" style="2834" customWidth="1"/>
    <col min="6161" max="6161" width="12.140625" style="2834" customWidth="1"/>
    <col min="6162" max="6401" width="9.140625" style="2834"/>
    <col min="6402" max="6402" width="7" style="2834" customWidth="1"/>
    <col min="6403" max="6403" width="16.42578125" style="2834" customWidth="1"/>
    <col min="6404" max="6412" width="9.7109375" style="2834" customWidth="1"/>
    <col min="6413" max="6413" width="10" style="2834" customWidth="1"/>
    <col min="6414" max="6414" width="10.28515625" style="2834" customWidth="1"/>
    <col min="6415" max="6415" width="11" style="2834" customWidth="1"/>
    <col min="6416" max="6416" width="12.7109375" style="2834" customWidth="1"/>
    <col min="6417" max="6417" width="12.140625" style="2834" customWidth="1"/>
    <col min="6418" max="6657" width="9.140625" style="2834"/>
    <col min="6658" max="6658" width="7" style="2834" customWidth="1"/>
    <col min="6659" max="6659" width="16.42578125" style="2834" customWidth="1"/>
    <col min="6660" max="6668" width="9.7109375" style="2834" customWidth="1"/>
    <col min="6669" max="6669" width="10" style="2834" customWidth="1"/>
    <col min="6670" max="6670" width="10.28515625" style="2834" customWidth="1"/>
    <col min="6671" max="6671" width="11" style="2834" customWidth="1"/>
    <col min="6672" max="6672" width="12.7109375" style="2834" customWidth="1"/>
    <col min="6673" max="6673" width="12.140625" style="2834" customWidth="1"/>
    <col min="6674" max="6913" width="9.140625" style="2834"/>
    <col min="6914" max="6914" width="7" style="2834" customWidth="1"/>
    <col min="6915" max="6915" width="16.42578125" style="2834" customWidth="1"/>
    <col min="6916" max="6924" width="9.7109375" style="2834" customWidth="1"/>
    <col min="6925" max="6925" width="10" style="2834" customWidth="1"/>
    <col min="6926" max="6926" width="10.28515625" style="2834" customWidth="1"/>
    <col min="6927" max="6927" width="11" style="2834" customWidth="1"/>
    <col min="6928" max="6928" width="12.7109375" style="2834" customWidth="1"/>
    <col min="6929" max="6929" width="12.140625" style="2834" customWidth="1"/>
    <col min="6930" max="7169" width="9.140625" style="2834"/>
    <col min="7170" max="7170" width="7" style="2834" customWidth="1"/>
    <col min="7171" max="7171" width="16.42578125" style="2834" customWidth="1"/>
    <col min="7172" max="7180" width="9.7109375" style="2834" customWidth="1"/>
    <col min="7181" max="7181" width="10" style="2834" customWidth="1"/>
    <col min="7182" max="7182" width="10.28515625" style="2834" customWidth="1"/>
    <col min="7183" max="7183" width="11" style="2834" customWidth="1"/>
    <col min="7184" max="7184" width="12.7109375" style="2834" customWidth="1"/>
    <col min="7185" max="7185" width="12.140625" style="2834" customWidth="1"/>
    <col min="7186" max="7425" width="9.140625" style="2834"/>
    <col min="7426" max="7426" width="7" style="2834" customWidth="1"/>
    <col min="7427" max="7427" width="16.42578125" style="2834" customWidth="1"/>
    <col min="7428" max="7436" width="9.7109375" style="2834" customWidth="1"/>
    <col min="7437" max="7437" width="10" style="2834" customWidth="1"/>
    <col min="7438" max="7438" width="10.28515625" style="2834" customWidth="1"/>
    <col min="7439" max="7439" width="11" style="2834" customWidth="1"/>
    <col min="7440" max="7440" width="12.7109375" style="2834" customWidth="1"/>
    <col min="7441" max="7441" width="12.140625" style="2834" customWidth="1"/>
    <col min="7442" max="7681" width="9.140625" style="2834"/>
    <col min="7682" max="7682" width="7" style="2834" customWidth="1"/>
    <col min="7683" max="7683" width="16.42578125" style="2834" customWidth="1"/>
    <col min="7684" max="7692" width="9.7109375" style="2834" customWidth="1"/>
    <col min="7693" max="7693" width="10" style="2834" customWidth="1"/>
    <col min="7694" max="7694" width="10.28515625" style="2834" customWidth="1"/>
    <col min="7695" max="7695" width="11" style="2834" customWidth="1"/>
    <col min="7696" max="7696" width="12.7109375" style="2834" customWidth="1"/>
    <col min="7697" max="7697" width="12.140625" style="2834" customWidth="1"/>
    <col min="7698" max="7937" width="9.140625" style="2834"/>
    <col min="7938" max="7938" width="7" style="2834" customWidth="1"/>
    <col min="7939" max="7939" width="16.42578125" style="2834" customWidth="1"/>
    <col min="7940" max="7948" width="9.7109375" style="2834" customWidth="1"/>
    <col min="7949" max="7949" width="10" style="2834" customWidth="1"/>
    <col min="7950" max="7950" width="10.28515625" style="2834" customWidth="1"/>
    <col min="7951" max="7951" width="11" style="2834" customWidth="1"/>
    <col min="7952" max="7952" width="12.7109375" style="2834" customWidth="1"/>
    <col min="7953" max="7953" width="12.140625" style="2834" customWidth="1"/>
    <col min="7954" max="8193" width="9.140625" style="2834"/>
    <col min="8194" max="8194" width="7" style="2834" customWidth="1"/>
    <col min="8195" max="8195" width="16.42578125" style="2834" customWidth="1"/>
    <col min="8196" max="8204" width="9.7109375" style="2834" customWidth="1"/>
    <col min="8205" max="8205" width="10" style="2834" customWidth="1"/>
    <col min="8206" max="8206" width="10.28515625" style="2834" customWidth="1"/>
    <col min="8207" max="8207" width="11" style="2834" customWidth="1"/>
    <col min="8208" max="8208" width="12.7109375" style="2834" customWidth="1"/>
    <col min="8209" max="8209" width="12.140625" style="2834" customWidth="1"/>
    <col min="8210" max="8449" width="9.140625" style="2834"/>
    <col min="8450" max="8450" width="7" style="2834" customWidth="1"/>
    <col min="8451" max="8451" width="16.42578125" style="2834" customWidth="1"/>
    <col min="8452" max="8460" width="9.7109375" style="2834" customWidth="1"/>
    <col min="8461" max="8461" width="10" style="2834" customWidth="1"/>
    <col min="8462" max="8462" width="10.28515625" style="2834" customWidth="1"/>
    <col min="8463" max="8463" width="11" style="2834" customWidth="1"/>
    <col min="8464" max="8464" width="12.7109375" style="2834" customWidth="1"/>
    <col min="8465" max="8465" width="12.140625" style="2834" customWidth="1"/>
    <col min="8466" max="8705" width="9.140625" style="2834"/>
    <col min="8706" max="8706" width="7" style="2834" customWidth="1"/>
    <col min="8707" max="8707" width="16.42578125" style="2834" customWidth="1"/>
    <col min="8708" max="8716" width="9.7109375" style="2834" customWidth="1"/>
    <col min="8717" max="8717" width="10" style="2834" customWidth="1"/>
    <col min="8718" max="8718" width="10.28515625" style="2834" customWidth="1"/>
    <col min="8719" max="8719" width="11" style="2834" customWidth="1"/>
    <col min="8720" max="8720" width="12.7109375" style="2834" customWidth="1"/>
    <col min="8721" max="8721" width="12.140625" style="2834" customWidth="1"/>
    <col min="8722" max="8961" width="9.140625" style="2834"/>
    <col min="8962" max="8962" width="7" style="2834" customWidth="1"/>
    <col min="8963" max="8963" width="16.42578125" style="2834" customWidth="1"/>
    <col min="8964" max="8972" width="9.7109375" style="2834" customWidth="1"/>
    <col min="8973" max="8973" width="10" style="2834" customWidth="1"/>
    <col min="8974" max="8974" width="10.28515625" style="2834" customWidth="1"/>
    <col min="8975" max="8975" width="11" style="2834" customWidth="1"/>
    <col min="8976" max="8976" width="12.7109375" style="2834" customWidth="1"/>
    <col min="8977" max="8977" width="12.140625" style="2834" customWidth="1"/>
    <col min="8978" max="9217" width="9.140625" style="2834"/>
    <col min="9218" max="9218" width="7" style="2834" customWidth="1"/>
    <col min="9219" max="9219" width="16.42578125" style="2834" customWidth="1"/>
    <col min="9220" max="9228" width="9.7109375" style="2834" customWidth="1"/>
    <col min="9229" max="9229" width="10" style="2834" customWidth="1"/>
    <col min="9230" max="9230" width="10.28515625" style="2834" customWidth="1"/>
    <col min="9231" max="9231" width="11" style="2834" customWidth="1"/>
    <col min="9232" max="9232" width="12.7109375" style="2834" customWidth="1"/>
    <col min="9233" max="9233" width="12.140625" style="2834" customWidth="1"/>
    <col min="9234" max="9473" width="9.140625" style="2834"/>
    <col min="9474" max="9474" width="7" style="2834" customWidth="1"/>
    <col min="9475" max="9475" width="16.42578125" style="2834" customWidth="1"/>
    <col min="9476" max="9484" width="9.7109375" style="2834" customWidth="1"/>
    <col min="9485" max="9485" width="10" style="2834" customWidth="1"/>
    <col min="9486" max="9486" width="10.28515625" style="2834" customWidth="1"/>
    <col min="9487" max="9487" width="11" style="2834" customWidth="1"/>
    <col min="9488" max="9488" width="12.7109375" style="2834" customWidth="1"/>
    <col min="9489" max="9489" width="12.140625" style="2834" customWidth="1"/>
    <col min="9490" max="9729" width="9.140625" style="2834"/>
    <col min="9730" max="9730" width="7" style="2834" customWidth="1"/>
    <col min="9731" max="9731" width="16.42578125" style="2834" customWidth="1"/>
    <col min="9732" max="9740" width="9.7109375" style="2834" customWidth="1"/>
    <col min="9741" max="9741" width="10" style="2834" customWidth="1"/>
    <col min="9742" max="9742" width="10.28515625" style="2834" customWidth="1"/>
    <col min="9743" max="9743" width="11" style="2834" customWidth="1"/>
    <col min="9744" max="9744" width="12.7109375" style="2834" customWidth="1"/>
    <col min="9745" max="9745" width="12.140625" style="2834" customWidth="1"/>
    <col min="9746" max="9985" width="9.140625" style="2834"/>
    <col min="9986" max="9986" width="7" style="2834" customWidth="1"/>
    <col min="9987" max="9987" width="16.42578125" style="2834" customWidth="1"/>
    <col min="9988" max="9996" width="9.7109375" style="2834" customWidth="1"/>
    <col min="9997" max="9997" width="10" style="2834" customWidth="1"/>
    <col min="9998" max="9998" width="10.28515625" style="2834" customWidth="1"/>
    <col min="9999" max="9999" width="11" style="2834" customWidth="1"/>
    <col min="10000" max="10000" width="12.7109375" style="2834" customWidth="1"/>
    <col min="10001" max="10001" width="12.140625" style="2834" customWidth="1"/>
    <col min="10002" max="10241" width="9.140625" style="2834"/>
    <col min="10242" max="10242" width="7" style="2834" customWidth="1"/>
    <col min="10243" max="10243" width="16.42578125" style="2834" customWidth="1"/>
    <col min="10244" max="10252" width="9.7109375" style="2834" customWidth="1"/>
    <col min="10253" max="10253" width="10" style="2834" customWidth="1"/>
    <col min="10254" max="10254" width="10.28515625" style="2834" customWidth="1"/>
    <col min="10255" max="10255" width="11" style="2834" customWidth="1"/>
    <col min="10256" max="10256" width="12.7109375" style="2834" customWidth="1"/>
    <col min="10257" max="10257" width="12.140625" style="2834" customWidth="1"/>
    <col min="10258" max="10497" width="9.140625" style="2834"/>
    <col min="10498" max="10498" width="7" style="2834" customWidth="1"/>
    <col min="10499" max="10499" width="16.42578125" style="2834" customWidth="1"/>
    <col min="10500" max="10508" width="9.7109375" style="2834" customWidth="1"/>
    <col min="10509" max="10509" width="10" style="2834" customWidth="1"/>
    <col min="10510" max="10510" width="10.28515625" style="2834" customWidth="1"/>
    <col min="10511" max="10511" width="11" style="2834" customWidth="1"/>
    <col min="10512" max="10512" width="12.7109375" style="2834" customWidth="1"/>
    <col min="10513" max="10513" width="12.140625" style="2834" customWidth="1"/>
    <col min="10514" max="10753" width="9.140625" style="2834"/>
    <col min="10754" max="10754" width="7" style="2834" customWidth="1"/>
    <col min="10755" max="10755" width="16.42578125" style="2834" customWidth="1"/>
    <col min="10756" max="10764" width="9.7109375" style="2834" customWidth="1"/>
    <col min="10765" max="10765" width="10" style="2834" customWidth="1"/>
    <col min="10766" max="10766" width="10.28515625" style="2834" customWidth="1"/>
    <col min="10767" max="10767" width="11" style="2834" customWidth="1"/>
    <col min="10768" max="10768" width="12.7109375" style="2834" customWidth="1"/>
    <col min="10769" max="10769" width="12.140625" style="2834" customWidth="1"/>
    <col min="10770" max="11009" width="9.140625" style="2834"/>
    <col min="11010" max="11010" width="7" style="2834" customWidth="1"/>
    <col min="11011" max="11011" width="16.42578125" style="2834" customWidth="1"/>
    <col min="11012" max="11020" width="9.7109375" style="2834" customWidth="1"/>
    <col min="11021" max="11021" width="10" style="2834" customWidth="1"/>
    <col min="11022" max="11022" width="10.28515625" style="2834" customWidth="1"/>
    <col min="11023" max="11023" width="11" style="2834" customWidth="1"/>
    <col min="11024" max="11024" width="12.7109375" style="2834" customWidth="1"/>
    <col min="11025" max="11025" width="12.140625" style="2834" customWidth="1"/>
    <col min="11026" max="11265" width="9.140625" style="2834"/>
    <col min="11266" max="11266" width="7" style="2834" customWidth="1"/>
    <col min="11267" max="11267" width="16.42578125" style="2834" customWidth="1"/>
    <col min="11268" max="11276" width="9.7109375" style="2834" customWidth="1"/>
    <col min="11277" max="11277" width="10" style="2834" customWidth="1"/>
    <col min="11278" max="11278" width="10.28515625" style="2834" customWidth="1"/>
    <col min="11279" max="11279" width="11" style="2834" customWidth="1"/>
    <col min="11280" max="11280" width="12.7109375" style="2834" customWidth="1"/>
    <col min="11281" max="11281" width="12.140625" style="2834" customWidth="1"/>
    <col min="11282" max="11521" width="9.140625" style="2834"/>
    <col min="11522" max="11522" width="7" style="2834" customWidth="1"/>
    <col min="11523" max="11523" width="16.42578125" style="2834" customWidth="1"/>
    <col min="11524" max="11532" width="9.7109375" style="2834" customWidth="1"/>
    <col min="11533" max="11533" width="10" style="2834" customWidth="1"/>
    <col min="11534" max="11534" width="10.28515625" style="2834" customWidth="1"/>
    <col min="11535" max="11535" width="11" style="2834" customWidth="1"/>
    <col min="11536" max="11536" width="12.7109375" style="2834" customWidth="1"/>
    <col min="11537" max="11537" width="12.140625" style="2834" customWidth="1"/>
    <col min="11538" max="11777" width="9.140625" style="2834"/>
    <col min="11778" max="11778" width="7" style="2834" customWidth="1"/>
    <col min="11779" max="11779" width="16.42578125" style="2834" customWidth="1"/>
    <col min="11780" max="11788" width="9.7109375" style="2834" customWidth="1"/>
    <col min="11789" max="11789" width="10" style="2834" customWidth="1"/>
    <col min="11790" max="11790" width="10.28515625" style="2834" customWidth="1"/>
    <col min="11791" max="11791" width="11" style="2834" customWidth="1"/>
    <col min="11792" max="11792" width="12.7109375" style="2834" customWidth="1"/>
    <col min="11793" max="11793" width="12.140625" style="2834" customWidth="1"/>
    <col min="11794" max="12033" width="9.140625" style="2834"/>
    <col min="12034" max="12034" width="7" style="2834" customWidth="1"/>
    <col min="12035" max="12035" width="16.42578125" style="2834" customWidth="1"/>
    <col min="12036" max="12044" width="9.7109375" style="2834" customWidth="1"/>
    <col min="12045" max="12045" width="10" style="2834" customWidth="1"/>
    <col min="12046" max="12046" width="10.28515625" style="2834" customWidth="1"/>
    <col min="12047" max="12047" width="11" style="2834" customWidth="1"/>
    <col min="12048" max="12048" width="12.7109375" style="2834" customWidth="1"/>
    <col min="12049" max="12049" width="12.140625" style="2834" customWidth="1"/>
    <col min="12050" max="12289" width="9.140625" style="2834"/>
    <col min="12290" max="12290" width="7" style="2834" customWidth="1"/>
    <col min="12291" max="12291" width="16.42578125" style="2834" customWidth="1"/>
    <col min="12292" max="12300" width="9.7109375" style="2834" customWidth="1"/>
    <col min="12301" max="12301" width="10" style="2834" customWidth="1"/>
    <col min="12302" max="12302" width="10.28515625" style="2834" customWidth="1"/>
    <col min="12303" max="12303" width="11" style="2834" customWidth="1"/>
    <col min="12304" max="12304" width="12.7109375" style="2834" customWidth="1"/>
    <col min="12305" max="12305" width="12.140625" style="2834" customWidth="1"/>
    <col min="12306" max="12545" width="9.140625" style="2834"/>
    <col min="12546" max="12546" width="7" style="2834" customWidth="1"/>
    <col min="12547" max="12547" width="16.42578125" style="2834" customWidth="1"/>
    <col min="12548" max="12556" width="9.7109375" style="2834" customWidth="1"/>
    <col min="12557" max="12557" width="10" style="2834" customWidth="1"/>
    <col min="12558" max="12558" width="10.28515625" style="2834" customWidth="1"/>
    <col min="12559" max="12559" width="11" style="2834" customWidth="1"/>
    <col min="12560" max="12560" width="12.7109375" style="2834" customWidth="1"/>
    <col min="12561" max="12561" width="12.140625" style="2834" customWidth="1"/>
    <col min="12562" max="12801" width="9.140625" style="2834"/>
    <col min="12802" max="12802" width="7" style="2834" customWidth="1"/>
    <col min="12803" max="12803" width="16.42578125" style="2834" customWidth="1"/>
    <col min="12804" max="12812" width="9.7109375" style="2834" customWidth="1"/>
    <col min="12813" max="12813" width="10" style="2834" customWidth="1"/>
    <col min="12814" max="12814" width="10.28515625" style="2834" customWidth="1"/>
    <col min="12815" max="12815" width="11" style="2834" customWidth="1"/>
    <col min="12816" max="12816" width="12.7109375" style="2834" customWidth="1"/>
    <col min="12817" max="12817" width="12.140625" style="2834" customWidth="1"/>
    <col min="12818" max="13057" width="9.140625" style="2834"/>
    <col min="13058" max="13058" width="7" style="2834" customWidth="1"/>
    <col min="13059" max="13059" width="16.42578125" style="2834" customWidth="1"/>
    <col min="13060" max="13068" width="9.7109375" style="2834" customWidth="1"/>
    <col min="13069" max="13069" width="10" style="2834" customWidth="1"/>
    <col min="13070" max="13070" width="10.28515625" style="2834" customWidth="1"/>
    <col min="13071" max="13071" width="11" style="2834" customWidth="1"/>
    <col min="13072" max="13072" width="12.7109375" style="2834" customWidth="1"/>
    <col min="13073" max="13073" width="12.140625" style="2834" customWidth="1"/>
    <col min="13074" max="13313" width="9.140625" style="2834"/>
    <col min="13314" max="13314" width="7" style="2834" customWidth="1"/>
    <col min="13315" max="13315" width="16.42578125" style="2834" customWidth="1"/>
    <col min="13316" max="13324" width="9.7109375" style="2834" customWidth="1"/>
    <col min="13325" max="13325" width="10" style="2834" customWidth="1"/>
    <col min="13326" max="13326" width="10.28515625" style="2834" customWidth="1"/>
    <col min="13327" max="13327" width="11" style="2834" customWidth="1"/>
    <col min="13328" max="13328" width="12.7109375" style="2834" customWidth="1"/>
    <col min="13329" max="13329" width="12.140625" style="2834" customWidth="1"/>
    <col min="13330" max="13569" width="9.140625" style="2834"/>
    <col min="13570" max="13570" width="7" style="2834" customWidth="1"/>
    <col min="13571" max="13571" width="16.42578125" style="2834" customWidth="1"/>
    <col min="13572" max="13580" width="9.7109375" style="2834" customWidth="1"/>
    <col min="13581" max="13581" width="10" style="2834" customWidth="1"/>
    <col min="13582" max="13582" width="10.28515625" style="2834" customWidth="1"/>
    <col min="13583" max="13583" width="11" style="2834" customWidth="1"/>
    <col min="13584" max="13584" width="12.7109375" style="2834" customWidth="1"/>
    <col min="13585" max="13585" width="12.140625" style="2834" customWidth="1"/>
    <col min="13586" max="13825" width="9.140625" style="2834"/>
    <col min="13826" max="13826" width="7" style="2834" customWidth="1"/>
    <col min="13827" max="13827" width="16.42578125" style="2834" customWidth="1"/>
    <col min="13828" max="13836" width="9.7109375" style="2834" customWidth="1"/>
    <col min="13837" max="13837" width="10" style="2834" customWidth="1"/>
    <col min="13838" max="13838" width="10.28515625" style="2834" customWidth="1"/>
    <col min="13839" max="13839" width="11" style="2834" customWidth="1"/>
    <col min="13840" max="13840" width="12.7109375" style="2834" customWidth="1"/>
    <col min="13841" max="13841" width="12.140625" style="2834" customWidth="1"/>
    <col min="13842" max="14081" width="9.140625" style="2834"/>
    <col min="14082" max="14082" width="7" style="2834" customWidth="1"/>
    <col min="14083" max="14083" width="16.42578125" style="2834" customWidth="1"/>
    <col min="14084" max="14092" width="9.7109375" style="2834" customWidth="1"/>
    <col min="14093" max="14093" width="10" style="2834" customWidth="1"/>
    <col min="14094" max="14094" width="10.28515625" style="2834" customWidth="1"/>
    <col min="14095" max="14095" width="11" style="2834" customWidth="1"/>
    <col min="14096" max="14096" width="12.7109375" style="2834" customWidth="1"/>
    <col min="14097" max="14097" width="12.140625" style="2834" customWidth="1"/>
    <col min="14098" max="14337" width="9.140625" style="2834"/>
    <col min="14338" max="14338" width="7" style="2834" customWidth="1"/>
    <col min="14339" max="14339" width="16.42578125" style="2834" customWidth="1"/>
    <col min="14340" max="14348" width="9.7109375" style="2834" customWidth="1"/>
    <col min="14349" max="14349" width="10" style="2834" customWidth="1"/>
    <col min="14350" max="14350" width="10.28515625" style="2834" customWidth="1"/>
    <col min="14351" max="14351" width="11" style="2834" customWidth="1"/>
    <col min="14352" max="14352" width="12.7109375" style="2834" customWidth="1"/>
    <col min="14353" max="14353" width="12.140625" style="2834" customWidth="1"/>
    <col min="14354" max="14593" width="9.140625" style="2834"/>
    <col min="14594" max="14594" width="7" style="2834" customWidth="1"/>
    <col min="14595" max="14595" width="16.42578125" style="2834" customWidth="1"/>
    <col min="14596" max="14604" width="9.7109375" style="2834" customWidth="1"/>
    <col min="14605" max="14605" width="10" style="2834" customWidth="1"/>
    <col min="14606" max="14606" width="10.28515625" style="2834" customWidth="1"/>
    <col min="14607" max="14607" width="11" style="2834" customWidth="1"/>
    <col min="14608" max="14608" width="12.7109375" style="2834" customWidth="1"/>
    <col min="14609" max="14609" width="12.140625" style="2834" customWidth="1"/>
    <col min="14610" max="14849" width="9.140625" style="2834"/>
    <col min="14850" max="14850" width="7" style="2834" customWidth="1"/>
    <col min="14851" max="14851" width="16.42578125" style="2834" customWidth="1"/>
    <col min="14852" max="14860" width="9.7109375" style="2834" customWidth="1"/>
    <col min="14861" max="14861" width="10" style="2834" customWidth="1"/>
    <col min="14862" max="14862" width="10.28515625" style="2834" customWidth="1"/>
    <col min="14863" max="14863" width="11" style="2834" customWidth="1"/>
    <col min="14864" max="14864" width="12.7109375" style="2834" customWidth="1"/>
    <col min="14865" max="14865" width="12.140625" style="2834" customWidth="1"/>
    <col min="14866" max="15105" width="9.140625" style="2834"/>
    <col min="15106" max="15106" width="7" style="2834" customWidth="1"/>
    <col min="15107" max="15107" width="16.42578125" style="2834" customWidth="1"/>
    <col min="15108" max="15116" width="9.7109375" style="2834" customWidth="1"/>
    <col min="15117" max="15117" width="10" style="2834" customWidth="1"/>
    <col min="15118" max="15118" width="10.28515625" style="2834" customWidth="1"/>
    <col min="15119" max="15119" width="11" style="2834" customWidth="1"/>
    <col min="15120" max="15120" width="12.7109375" style="2834" customWidth="1"/>
    <col min="15121" max="15121" width="12.140625" style="2834" customWidth="1"/>
    <col min="15122" max="15361" width="9.140625" style="2834"/>
    <col min="15362" max="15362" width="7" style="2834" customWidth="1"/>
    <col min="15363" max="15363" width="16.42578125" style="2834" customWidth="1"/>
    <col min="15364" max="15372" width="9.7109375" style="2834" customWidth="1"/>
    <col min="15373" max="15373" width="10" style="2834" customWidth="1"/>
    <col min="15374" max="15374" width="10.28515625" style="2834" customWidth="1"/>
    <col min="15375" max="15375" width="11" style="2834" customWidth="1"/>
    <col min="15376" max="15376" width="12.7109375" style="2834" customWidth="1"/>
    <col min="15377" max="15377" width="12.140625" style="2834" customWidth="1"/>
    <col min="15378" max="15617" width="9.140625" style="2834"/>
    <col min="15618" max="15618" width="7" style="2834" customWidth="1"/>
    <col min="15619" max="15619" width="16.42578125" style="2834" customWidth="1"/>
    <col min="15620" max="15628" width="9.7109375" style="2834" customWidth="1"/>
    <col min="15629" max="15629" width="10" style="2834" customWidth="1"/>
    <col min="15630" max="15630" width="10.28515625" style="2834" customWidth="1"/>
    <col min="15631" max="15631" width="11" style="2834" customWidth="1"/>
    <col min="15632" max="15632" width="12.7109375" style="2834" customWidth="1"/>
    <col min="15633" max="15633" width="12.140625" style="2834" customWidth="1"/>
    <col min="15634" max="15873" width="9.140625" style="2834"/>
    <col min="15874" max="15874" width="7" style="2834" customWidth="1"/>
    <col min="15875" max="15875" width="16.42578125" style="2834" customWidth="1"/>
    <col min="15876" max="15884" width="9.7109375" style="2834" customWidth="1"/>
    <col min="15885" max="15885" width="10" style="2834" customWidth="1"/>
    <col min="15886" max="15886" width="10.28515625" style="2834" customWidth="1"/>
    <col min="15887" max="15887" width="11" style="2834" customWidth="1"/>
    <col min="15888" max="15888" width="12.7109375" style="2834" customWidth="1"/>
    <col min="15889" max="15889" width="12.140625" style="2834" customWidth="1"/>
    <col min="15890" max="16129" width="9.140625" style="2834"/>
    <col min="16130" max="16130" width="7" style="2834" customWidth="1"/>
    <col min="16131" max="16131" width="16.42578125" style="2834" customWidth="1"/>
    <col min="16132" max="16140" width="9.7109375" style="2834" customWidth="1"/>
    <col min="16141" max="16141" width="10" style="2834" customWidth="1"/>
    <col min="16142" max="16142" width="10.28515625" style="2834" customWidth="1"/>
    <col min="16143" max="16143" width="11" style="2834" customWidth="1"/>
    <col min="16144" max="16144" width="12.7109375" style="2834" customWidth="1"/>
    <col min="16145" max="16145" width="12.140625" style="2834" customWidth="1"/>
    <col min="16146" max="16384" width="9.140625" style="2834"/>
  </cols>
  <sheetData>
    <row r="1" spans="1:17" s="2832" customFormat="1" ht="13.5" customHeight="1" thickBot="1">
      <c r="A1" s="7260" t="s">
        <v>0</v>
      </c>
      <c r="B1" s="7260"/>
      <c r="C1" s="7260"/>
      <c r="Q1" s="2872" t="s">
        <v>1</v>
      </c>
    </row>
    <row r="2" spans="1:17" ht="15.75" customHeight="1" thickTop="1" thickBot="1">
      <c r="A2" s="7277" t="s">
        <v>2841</v>
      </c>
      <c r="B2" s="7278"/>
      <c r="C2" s="7278"/>
      <c r="D2" s="7278"/>
      <c r="E2" s="7278"/>
      <c r="F2" s="7278"/>
      <c r="G2" s="7278"/>
      <c r="H2" s="7278"/>
      <c r="I2" s="7278"/>
      <c r="J2" s="7278"/>
      <c r="K2" s="7278"/>
      <c r="L2" s="7278"/>
      <c r="M2" s="7278"/>
      <c r="N2" s="7278"/>
      <c r="O2" s="7278"/>
      <c r="P2" s="7278"/>
      <c r="Q2" s="7279"/>
    </row>
    <row r="3" spans="1:17" ht="17.25" customHeight="1" thickBot="1">
      <c r="A3" s="7226" t="s">
        <v>2563</v>
      </c>
      <c r="B3" s="7227"/>
      <c r="C3" s="7227"/>
      <c r="D3" s="7227"/>
      <c r="E3" s="7227"/>
      <c r="F3" s="7227"/>
      <c r="G3" s="7227"/>
      <c r="H3" s="7227"/>
      <c r="I3" s="7227"/>
      <c r="J3" s="7227"/>
      <c r="K3" s="7227"/>
      <c r="L3" s="7227"/>
      <c r="M3" s="7227"/>
      <c r="N3" s="7227"/>
      <c r="O3" s="7227"/>
      <c r="P3" s="7227"/>
      <c r="Q3" s="7228"/>
    </row>
    <row r="4" spans="1:17" ht="16.5" customHeight="1" thickBot="1">
      <c r="A4" s="7229" t="s">
        <v>12</v>
      </c>
      <c r="B4" s="7280" t="s">
        <v>2132</v>
      </c>
      <c r="C4" s="7281"/>
      <c r="D4" s="7284" t="s">
        <v>2564</v>
      </c>
      <c r="E4" s="7285"/>
      <c r="F4" s="7285"/>
      <c r="G4" s="7285"/>
      <c r="H4" s="7285"/>
      <c r="I4" s="7285"/>
      <c r="J4" s="7285"/>
      <c r="K4" s="7285"/>
      <c r="L4" s="7285"/>
      <c r="M4" s="7285"/>
      <c r="N4" s="7285"/>
      <c r="O4" s="7286"/>
      <c r="P4" s="7287" t="s">
        <v>2565</v>
      </c>
      <c r="Q4" s="7288" t="s">
        <v>2566</v>
      </c>
    </row>
    <row r="5" spans="1:17" ht="19.5" customHeight="1" thickBot="1">
      <c r="A5" s="7043"/>
      <c r="B5" s="7262"/>
      <c r="C5" s="7282"/>
      <c r="D5" s="7289" t="s">
        <v>2567</v>
      </c>
      <c r="E5" s="7290"/>
      <c r="F5" s="7291"/>
      <c r="G5" s="7292" t="s">
        <v>2568</v>
      </c>
      <c r="H5" s="7292"/>
      <c r="I5" s="7293"/>
      <c r="J5" s="7289" t="s">
        <v>2569</v>
      </c>
      <c r="K5" s="7290"/>
      <c r="L5" s="7291"/>
      <c r="M5" s="7294" t="s">
        <v>2570</v>
      </c>
      <c r="N5" s="7295"/>
      <c r="O5" s="7296"/>
      <c r="P5" s="7287"/>
      <c r="Q5" s="7288"/>
    </row>
    <row r="6" spans="1:17" ht="18.75" customHeight="1" thickBot="1">
      <c r="A6" s="7044"/>
      <c r="B6" s="7263"/>
      <c r="C6" s="7283"/>
      <c r="D6" s="2939" t="s">
        <v>364</v>
      </c>
      <c r="E6" s="2681" t="s">
        <v>366</v>
      </c>
      <c r="F6" s="2682" t="s">
        <v>78</v>
      </c>
      <c r="G6" s="2940" t="s">
        <v>364</v>
      </c>
      <c r="H6" s="2681" t="s">
        <v>366</v>
      </c>
      <c r="I6" s="2941" t="s">
        <v>78</v>
      </c>
      <c r="J6" s="2939" t="s">
        <v>364</v>
      </c>
      <c r="K6" s="2681" t="s">
        <v>366</v>
      </c>
      <c r="L6" s="2682" t="s">
        <v>78</v>
      </c>
      <c r="M6" s="2939" t="s">
        <v>364</v>
      </c>
      <c r="N6" s="2681" t="s">
        <v>366</v>
      </c>
      <c r="O6" s="2682" t="s">
        <v>78</v>
      </c>
      <c r="P6" s="7287"/>
      <c r="Q6" s="7288"/>
    </row>
    <row r="7" spans="1:17" ht="14.45" customHeight="1">
      <c r="A7" s="7229">
        <v>2008</v>
      </c>
      <c r="B7" s="7274" t="s">
        <v>2531</v>
      </c>
      <c r="C7" s="7275"/>
      <c r="D7" s="2528">
        <v>1134</v>
      </c>
      <c r="E7" s="2529">
        <v>606</v>
      </c>
      <c r="F7" s="2942">
        <f>+E7+D7</f>
        <v>1740</v>
      </c>
      <c r="G7" s="2528">
        <v>2234</v>
      </c>
      <c r="H7" s="2529">
        <v>1238</v>
      </c>
      <c r="I7" s="2942">
        <f t="shared" ref="I7:I22" si="0">+H7+G7</f>
        <v>3472</v>
      </c>
      <c r="J7" s="2528">
        <v>3263</v>
      </c>
      <c r="K7" s="2529">
        <v>7388</v>
      </c>
      <c r="L7" s="2942">
        <f t="shared" ref="L7:L22" si="1">+K7+J7</f>
        <v>10651</v>
      </c>
      <c r="M7" s="2528">
        <v>57</v>
      </c>
      <c r="N7" s="2529">
        <v>55</v>
      </c>
      <c r="O7" s="2943">
        <f t="shared" ref="O7:O20" si="2">+N7+M7</f>
        <v>112</v>
      </c>
      <c r="P7" s="2944">
        <f t="shared" ref="P7:P28" si="3">+O7+L7+I7+F7</f>
        <v>15975</v>
      </c>
      <c r="Q7" s="2511">
        <v>92664</v>
      </c>
    </row>
    <row r="8" spans="1:17" ht="14.45" customHeight="1">
      <c r="A8" s="7043"/>
      <c r="B8" s="7181" t="s">
        <v>2532</v>
      </c>
      <c r="C8" s="7276"/>
      <c r="D8" s="2531">
        <v>1142</v>
      </c>
      <c r="E8" s="2532">
        <v>617</v>
      </c>
      <c r="F8" s="2945">
        <f t="shared" ref="F8:F22" si="4">+E8+D8</f>
        <v>1759</v>
      </c>
      <c r="G8" s="2531">
        <v>2242</v>
      </c>
      <c r="H8" s="2532">
        <v>1246</v>
      </c>
      <c r="I8" s="2945">
        <f t="shared" si="0"/>
        <v>3488</v>
      </c>
      <c r="J8" s="2531">
        <v>3294</v>
      </c>
      <c r="K8" s="2532">
        <v>7393</v>
      </c>
      <c r="L8" s="2945">
        <f t="shared" si="1"/>
        <v>10687</v>
      </c>
      <c r="M8" s="2531">
        <v>67</v>
      </c>
      <c r="N8" s="2532">
        <v>62</v>
      </c>
      <c r="O8" s="2946">
        <f t="shared" si="2"/>
        <v>129</v>
      </c>
      <c r="P8" s="2947">
        <f t="shared" si="3"/>
        <v>16063</v>
      </c>
      <c r="Q8" s="2513">
        <v>92769</v>
      </c>
    </row>
    <row r="9" spans="1:17" ht="14.45" customHeight="1">
      <c r="A9" s="7043"/>
      <c r="B9" s="7193" t="s">
        <v>2533</v>
      </c>
      <c r="C9" s="7194"/>
      <c r="D9" s="2531">
        <v>1121</v>
      </c>
      <c r="E9" s="2532">
        <v>611</v>
      </c>
      <c r="F9" s="2945">
        <f t="shared" si="4"/>
        <v>1732</v>
      </c>
      <c r="G9" s="2531">
        <v>2231</v>
      </c>
      <c r="H9" s="2532">
        <v>1232</v>
      </c>
      <c r="I9" s="2945">
        <f t="shared" si="0"/>
        <v>3463</v>
      </c>
      <c r="J9" s="2531">
        <v>3243</v>
      </c>
      <c r="K9" s="2532">
        <v>7081</v>
      </c>
      <c r="L9" s="2945">
        <f t="shared" si="1"/>
        <v>10324</v>
      </c>
      <c r="M9" s="2531">
        <v>70</v>
      </c>
      <c r="N9" s="2532">
        <v>64</v>
      </c>
      <c r="O9" s="2946">
        <f t="shared" si="2"/>
        <v>134</v>
      </c>
      <c r="P9" s="2947">
        <f t="shared" si="3"/>
        <v>15653</v>
      </c>
      <c r="Q9" s="2513">
        <v>93276</v>
      </c>
    </row>
    <row r="10" spans="1:17" ht="14.45" customHeight="1">
      <c r="A10" s="7043"/>
      <c r="B10" s="7181" t="s">
        <v>2534</v>
      </c>
      <c r="C10" s="7276"/>
      <c r="D10" s="2531">
        <v>1129</v>
      </c>
      <c r="E10" s="2532">
        <v>616</v>
      </c>
      <c r="F10" s="2945">
        <f t="shared" si="4"/>
        <v>1745</v>
      </c>
      <c r="G10" s="2531">
        <v>2235</v>
      </c>
      <c r="H10" s="2532">
        <v>1233</v>
      </c>
      <c r="I10" s="2945">
        <f t="shared" si="0"/>
        <v>3468</v>
      </c>
      <c r="J10" s="2531">
        <v>3254</v>
      </c>
      <c r="K10" s="2532">
        <v>7085</v>
      </c>
      <c r="L10" s="2945">
        <f t="shared" si="1"/>
        <v>10339</v>
      </c>
      <c r="M10" s="2531">
        <v>72</v>
      </c>
      <c r="N10" s="2532">
        <v>66</v>
      </c>
      <c r="O10" s="2946">
        <f t="shared" si="2"/>
        <v>138</v>
      </c>
      <c r="P10" s="2947">
        <f t="shared" si="3"/>
        <v>15690</v>
      </c>
      <c r="Q10" s="2513">
        <v>92905</v>
      </c>
    </row>
    <row r="11" spans="1:17" ht="14.45" customHeight="1">
      <c r="A11" s="7043"/>
      <c r="B11" s="7193" t="s">
        <v>2535</v>
      </c>
      <c r="C11" s="7194"/>
      <c r="D11" s="2531">
        <v>1158</v>
      </c>
      <c r="E11" s="2532">
        <v>632</v>
      </c>
      <c r="F11" s="2945">
        <f t="shared" si="4"/>
        <v>1790</v>
      </c>
      <c r="G11" s="2531">
        <v>2248</v>
      </c>
      <c r="H11" s="2532">
        <v>1248</v>
      </c>
      <c r="I11" s="2945">
        <f t="shared" si="0"/>
        <v>3496</v>
      </c>
      <c r="J11" s="2531">
        <v>3339</v>
      </c>
      <c r="K11" s="2532">
        <v>7267</v>
      </c>
      <c r="L11" s="2945">
        <f t="shared" si="1"/>
        <v>10606</v>
      </c>
      <c r="M11" s="2531">
        <v>98</v>
      </c>
      <c r="N11" s="2532">
        <v>80</v>
      </c>
      <c r="O11" s="2946">
        <f t="shared" si="2"/>
        <v>178</v>
      </c>
      <c r="P11" s="2947">
        <f t="shared" si="3"/>
        <v>16070</v>
      </c>
      <c r="Q11" s="2513">
        <v>91788</v>
      </c>
    </row>
    <row r="12" spans="1:17" ht="14.45" customHeight="1">
      <c r="A12" s="7043"/>
      <c r="B12" s="7181" t="s">
        <v>2536</v>
      </c>
      <c r="C12" s="7276"/>
      <c r="D12" s="2531">
        <v>1194</v>
      </c>
      <c r="E12" s="2532">
        <v>649</v>
      </c>
      <c r="F12" s="2945">
        <f t="shared" si="4"/>
        <v>1843</v>
      </c>
      <c r="G12" s="2531">
        <v>2287</v>
      </c>
      <c r="H12" s="2532">
        <v>1276</v>
      </c>
      <c r="I12" s="2945">
        <f t="shared" si="0"/>
        <v>3563</v>
      </c>
      <c r="J12" s="2531">
        <v>3318</v>
      </c>
      <c r="K12" s="2532">
        <v>7276</v>
      </c>
      <c r="L12" s="2945">
        <f t="shared" si="1"/>
        <v>10594</v>
      </c>
      <c r="M12" s="2531">
        <v>102</v>
      </c>
      <c r="N12" s="2532">
        <v>94</v>
      </c>
      <c r="O12" s="2946">
        <f t="shared" si="2"/>
        <v>196</v>
      </c>
      <c r="P12" s="2947">
        <f t="shared" si="3"/>
        <v>16196</v>
      </c>
      <c r="Q12" s="2513">
        <v>91955</v>
      </c>
    </row>
    <row r="13" spans="1:17" ht="14.45" customHeight="1" thickBot="1">
      <c r="A13" s="7043"/>
      <c r="B13" s="7272" t="s">
        <v>2537</v>
      </c>
      <c r="C13" s="7273"/>
      <c r="D13" s="2534">
        <v>1229</v>
      </c>
      <c r="E13" s="2535">
        <v>668</v>
      </c>
      <c r="F13" s="2948">
        <f t="shared" si="4"/>
        <v>1897</v>
      </c>
      <c r="G13" s="2534">
        <v>2324</v>
      </c>
      <c r="H13" s="2535">
        <v>1286</v>
      </c>
      <c r="I13" s="2948">
        <f t="shared" si="0"/>
        <v>3610</v>
      </c>
      <c r="J13" s="2534">
        <v>3363</v>
      </c>
      <c r="K13" s="2535">
        <v>7348</v>
      </c>
      <c r="L13" s="2948">
        <f t="shared" si="1"/>
        <v>10711</v>
      </c>
      <c r="M13" s="2534">
        <v>134</v>
      </c>
      <c r="N13" s="2535">
        <v>113</v>
      </c>
      <c r="O13" s="2949">
        <f t="shared" si="2"/>
        <v>247</v>
      </c>
      <c r="P13" s="2950">
        <f t="shared" si="3"/>
        <v>16465</v>
      </c>
      <c r="Q13" s="2518">
        <v>91785</v>
      </c>
    </row>
    <row r="14" spans="1:17" ht="14.45" customHeight="1">
      <c r="A14" s="7055">
        <v>2009</v>
      </c>
      <c r="B14" s="7274" t="s">
        <v>2538</v>
      </c>
      <c r="C14" s="7275"/>
      <c r="D14" s="2951">
        <v>1252</v>
      </c>
      <c r="E14" s="2952">
        <v>688</v>
      </c>
      <c r="F14" s="2942">
        <f t="shared" si="4"/>
        <v>1940</v>
      </c>
      <c r="G14" s="2951">
        <v>2332</v>
      </c>
      <c r="H14" s="2952">
        <v>1290</v>
      </c>
      <c r="I14" s="2942">
        <f t="shared" si="0"/>
        <v>3622</v>
      </c>
      <c r="J14" s="2951">
        <v>3363</v>
      </c>
      <c r="K14" s="2952">
        <v>7382</v>
      </c>
      <c r="L14" s="2942">
        <f t="shared" si="1"/>
        <v>10745</v>
      </c>
      <c r="M14" s="2951">
        <v>140</v>
      </c>
      <c r="N14" s="2952">
        <v>124</v>
      </c>
      <c r="O14" s="2942">
        <f t="shared" si="2"/>
        <v>264</v>
      </c>
      <c r="P14" s="2944">
        <f t="shared" si="3"/>
        <v>16571</v>
      </c>
      <c r="Q14" s="2511">
        <v>91785</v>
      </c>
    </row>
    <row r="15" spans="1:17" ht="14.45" customHeight="1">
      <c r="A15" s="7053"/>
      <c r="B15" s="7193" t="s">
        <v>2539</v>
      </c>
      <c r="C15" s="7194"/>
      <c r="D15" s="2953">
        <v>1266</v>
      </c>
      <c r="E15" s="2954">
        <v>691</v>
      </c>
      <c r="F15" s="2945">
        <f t="shared" si="4"/>
        <v>1957</v>
      </c>
      <c r="G15" s="2953">
        <v>2322</v>
      </c>
      <c r="H15" s="2954">
        <v>1286</v>
      </c>
      <c r="I15" s="2945">
        <f t="shared" si="0"/>
        <v>3608</v>
      </c>
      <c r="J15" s="2953">
        <v>3328</v>
      </c>
      <c r="K15" s="2954">
        <v>7289</v>
      </c>
      <c r="L15" s="2945">
        <f t="shared" si="1"/>
        <v>10617</v>
      </c>
      <c r="M15" s="2953">
        <v>141</v>
      </c>
      <c r="N15" s="2954">
        <v>127</v>
      </c>
      <c r="O15" s="2945">
        <f t="shared" si="2"/>
        <v>268</v>
      </c>
      <c r="P15" s="2947">
        <f t="shared" si="3"/>
        <v>16450</v>
      </c>
      <c r="Q15" s="2513">
        <v>92115</v>
      </c>
    </row>
    <row r="16" spans="1:17" ht="14.45" customHeight="1">
      <c r="A16" s="7053"/>
      <c r="B16" s="7193" t="s">
        <v>2540</v>
      </c>
      <c r="C16" s="7194"/>
      <c r="D16" s="2955">
        <v>1292</v>
      </c>
      <c r="E16" s="2956">
        <v>713</v>
      </c>
      <c r="F16" s="2945">
        <f t="shared" si="4"/>
        <v>2005</v>
      </c>
      <c r="G16" s="2955">
        <v>2369</v>
      </c>
      <c r="H16" s="2956">
        <v>1310</v>
      </c>
      <c r="I16" s="2945">
        <f t="shared" si="0"/>
        <v>3679</v>
      </c>
      <c r="J16" s="2955">
        <v>3347</v>
      </c>
      <c r="K16" s="2956">
        <v>7316</v>
      </c>
      <c r="L16" s="2945">
        <f t="shared" si="1"/>
        <v>10663</v>
      </c>
      <c r="M16" s="2955">
        <v>155</v>
      </c>
      <c r="N16" s="2956">
        <v>141</v>
      </c>
      <c r="O16" s="2945">
        <f t="shared" si="2"/>
        <v>296</v>
      </c>
      <c r="P16" s="2947">
        <f t="shared" si="3"/>
        <v>16643</v>
      </c>
      <c r="Q16" s="2513">
        <v>91891</v>
      </c>
    </row>
    <row r="17" spans="1:17" ht="14.45" customHeight="1">
      <c r="A17" s="7053"/>
      <c r="B17" s="7193" t="s">
        <v>2541</v>
      </c>
      <c r="C17" s="7194"/>
      <c r="D17" s="2955">
        <v>1325</v>
      </c>
      <c r="E17" s="2956">
        <v>726</v>
      </c>
      <c r="F17" s="2945">
        <f t="shared" si="4"/>
        <v>2051</v>
      </c>
      <c r="G17" s="2955">
        <v>2402</v>
      </c>
      <c r="H17" s="2956">
        <v>1327</v>
      </c>
      <c r="I17" s="2945">
        <f t="shared" si="0"/>
        <v>3729</v>
      </c>
      <c r="J17" s="2955">
        <v>3377</v>
      </c>
      <c r="K17" s="2956">
        <v>7353</v>
      </c>
      <c r="L17" s="2945">
        <f t="shared" si="1"/>
        <v>10730</v>
      </c>
      <c r="M17" s="2955">
        <v>187</v>
      </c>
      <c r="N17" s="2956">
        <v>158</v>
      </c>
      <c r="O17" s="2945">
        <f t="shared" si="2"/>
        <v>345</v>
      </c>
      <c r="P17" s="2947">
        <f t="shared" si="3"/>
        <v>16855</v>
      </c>
      <c r="Q17" s="2513">
        <v>94832</v>
      </c>
    </row>
    <row r="18" spans="1:17" ht="14.45" customHeight="1">
      <c r="A18" s="7053"/>
      <c r="B18" s="7193" t="s">
        <v>2530</v>
      </c>
      <c r="C18" s="7194"/>
      <c r="D18" s="2955">
        <v>1315</v>
      </c>
      <c r="E18" s="2956">
        <v>726</v>
      </c>
      <c r="F18" s="2945">
        <f t="shared" si="4"/>
        <v>2041</v>
      </c>
      <c r="G18" s="2955">
        <v>2403</v>
      </c>
      <c r="H18" s="2956">
        <v>1327</v>
      </c>
      <c r="I18" s="2945">
        <f t="shared" si="0"/>
        <v>3730</v>
      </c>
      <c r="J18" s="2955">
        <v>3280</v>
      </c>
      <c r="K18" s="2956">
        <v>7176</v>
      </c>
      <c r="L18" s="2945">
        <f t="shared" si="1"/>
        <v>10456</v>
      </c>
      <c r="M18" s="2955">
        <v>189</v>
      </c>
      <c r="N18" s="2956">
        <v>161</v>
      </c>
      <c r="O18" s="2945">
        <f t="shared" si="2"/>
        <v>350</v>
      </c>
      <c r="P18" s="2947">
        <f t="shared" si="3"/>
        <v>16577</v>
      </c>
      <c r="Q18" s="2513">
        <v>93422</v>
      </c>
    </row>
    <row r="19" spans="1:17" ht="14.45" customHeight="1">
      <c r="A19" s="7053"/>
      <c r="B19" s="7193" t="s">
        <v>2531</v>
      </c>
      <c r="C19" s="7194"/>
      <c r="D19" s="2955">
        <v>1341</v>
      </c>
      <c r="E19" s="2956">
        <v>747</v>
      </c>
      <c r="F19" s="2945">
        <f t="shared" si="4"/>
        <v>2088</v>
      </c>
      <c r="G19" s="2955">
        <v>2428</v>
      </c>
      <c r="H19" s="2956">
        <v>1345</v>
      </c>
      <c r="I19" s="2945">
        <f t="shared" si="0"/>
        <v>3773</v>
      </c>
      <c r="J19" s="2955">
        <v>3300</v>
      </c>
      <c r="K19" s="2956">
        <v>7242</v>
      </c>
      <c r="L19" s="2945">
        <f t="shared" si="1"/>
        <v>10542</v>
      </c>
      <c r="M19" s="2955">
        <v>220</v>
      </c>
      <c r="N19" s="2956">
        <v>175</v>
      </c>
      <c r="O19" s="2945">
        <f t="shared" si="2"/>
        <v>395</v>
      </c>
      <c r="P19" s="2947">
        <f t="shared" si="3"/>
        <v>16798</v>
      </c>
      <c r="Q19" s="2513">
        <v>94042</v>
      </c>
    </row>
    <row r="20" spans="1:17" ht="14.45" customHeight="1">
      <c r="A20" s="7053"/>
      <c r="B20" s="7193" t="s">
        <v>2532</v>
      </c>
      <c r="C20" s="7194"/>
      <c r="D20" s="2955">
        <v>1344</v>
      </c>
      <c r="E20" s="2956">
        <v>753</v>
      </c>
      <c r="F20" s="2945">
        <f t="shared" si="4"/>
        <v>2097</v>
      </c>
      <c r="G20" s="2955">
        <v>2441</v>
      </c>
      <c r="H20" s="2956">
        <v>1353</v>
      </c>
      <c r="I20" s="2945">
        <f t="shared" si="0"/>
        <v>3794</v>
      </c>
      <c r="J20" s="2955">
        <v>3310</v>
      </c>
      <c r="K20" s="2956">
        <v>7261</v>
      </c>
      <c r="L20" s="2945">
        <f t="shared" si="1"/>
        <v>10571</v>
      </c>
      <c r="M20" s="2955">
        <v>232</v>
      </c>
      <c r="N20" s="2956">
        <v>190</v>
      </c>
      <c r="O20" s="2945">
        <f t="shared" si="2"/>
        <v>422</v>
      </c>
      <c r="P20" s="2947">
        <f t="shared" si="3"/>
        <v>16884</v>
      </c>
      <c r="Q20" s="2513">
        <v>93847</v>
      </c>
    </row>
    <row r="21" spans="1:17" ht="14.45" customHeight="1">
      <c r="A21" s="7053"/>
      <c r="B21" s="7193" t="s">
        <v>2533</v>
      </c>
      <c r="C21" s="7194"/>
      <c r="D21" s="2955">
        <v>1329</v>
      </c>
      <c r="E21" s="2956">
        <v>759</v>
      </c>
      <c r="F21" s="2945">
        <f t="shared" si="4"/>
        <v>2088</v>
      </c>
      <c r="G21" s="2955">
        <v>2370</v>
      </c>
      <c r="H21" s="2956">
        <v>1356</v>
      </c>
      <c r="I21" s="2945">
        <f t="shared" si="0"/>
        <v>3726</v>
      </c>
      <c r="J21" s="2955">
        <v>3291</v>
      </c>
      <c r="K21" s="2956">
        <v>7233</v>
      </c>
      <c r="L21" s="2945">
        <f t="shared" si="1"/>
        <v>10524</v>
      </c>
      <c r="M21" s="2955">
        <v>229</v>
      </c>
      <c r="N21" s="2956">
        <v>193</v>
      </c>
      <c r="O21" s="2945">
        <f>+N21+M21</f>
        <v>422</v>
      </c>
      <c r="P21" s="2947">
        <f t="shared" si="3"/>
        <v>16760</v>
      </c>
      <c r="Q21" s="2513">
        <v>94487</v>
      </c>
    </row>
    <row r="22" spans="1:17" ht="14.45" customHeight="1">
      <c r="A22" s="7053"/>
      <c r="B22" s="7193" t="s">
        <v>2534</v>
      </c>
      <c r="C22" s="7194"/>
      <c r="D22" s="2955">
        <v>1348</v>
      </c>
      <c r="E22" s="2956">
        <v>771</v>
      </c>
      <c r="F22" s="2945">
        <f t="shared" si="4"/>
        <v>2119</v>
      </c>
      <c r="G22" s="2955">
        <v>2391</v>
      </c>
      <c r="H22" s="2956">
        <v>1373</v>
      </c>
      <c r="I22" s="2945">
        <f t="shared" si="0"/>
        <v>3764</v>
      </c>
      <c r="J22" s="2955">
        <v>3319</v>
      </c>
      <c r="K22" s="2956">
        <v>7277</v>
      </c>
      <c r="L22" s="2945">
        <f t="shared" si="1"/>
        <v>10596</v>
      </c>
      <c r="M22" s="2955">
        <v>239</v>
      </c>
      <c r="N22" s="2956">
        <v>198</v>
      </c>
      <c r="O22" s="2945">
        <f>+N22+M22</f>
        <v>437</v>
      </c>
      <c r="P22" s="2947">
        <f t="shared" si="3"/>
        <v>16916</v>
      </c>
      <c r="Q22" s="2513">
        <v>94564</v>
      </c>
    </row>
    <row r="23" spans="1:17" ht="14.45" customHeight="1">
      <c r="A23" s="7053"/>
      <c r="B23" s="7193" t="s">
        <v>2535</v>
      </c>
      <c r="C23" s="7194"/>
      <c r="D23" s="2955">
        <v>1365</v>
      </c>
      <c r="E23" s="2956">
        <v>780</v>
      </c>
      <c r="F23" s="2957">
        <f>+D23+E23</f>
        <v>2145</v>
      </c>
      <c r="G23" s="2955">
        <v>2405</v>
      </c>
      <c r="H23" s="2956">
        <v>1389</v>
      </c>
      <c r="I23" s="2957">
        <f>+G23+H23</f>
        <v>3794</v>
      </c>
      <c r="J23" s="2955">
        <v>3342</v>
      </c>
      <c r="K23" s="2956">
        <v>7296</v>
      </c>
      <c r="L23" s="2957">
        <f>+J23+K23</f>
        <v>10638</v>
      </c>
      <c r="M23" s="2955">
        <v>250</v>
      </c>
      <c r="N23" s="2956">
        <v>209</v>
      </c>
      <c r="O23" s="2957">
        <f>+M23+N23</f>
        <v>459</v>
      </c>
      <c r="P23" s="2947">
        <f t="shared" si="3"/>
        <v>17036</v>
      </c>
      <c r="Q23" s="2513">
        <v>96970</v>
      </c>
    </row>
    <row r="24" spans="1:17" ht="14.45" customHeight="1">
      <c r="A24" s="7053"/>
      <c r="B24" s="7193" t="s">
        <v>2536</v>
      </c>
      <c r="C24" s="7194"/>
      <c r="D24" s="2958">
        <v>1367</v>
      </c>
      <c r="E24" s="2959">
        <v>787</v>
      </c>
      <c r="F24" s="2945">
        <f>+D24+E24</f>
        <v>2154</v>
      </c>
      <c r="G24" s="2958">
        <v>2414</v>
      </c>
      <c r="H24" s="2959">
        <v>1395</v>
      </c>
      <c r="I24" s="2945">
        <f>+G24+H24</f>
        <v>3809</v>
      </c>
      <c r="J24" s="2958">
        <v>3348</v>
      </c>
      <c r="K24" s="2959">
        <v>7317</v>
      </c>
      <c r="L24" s="2945">
        <f>+J24+K24</f>
        <v>10665</v>
      </c>
      <c r="M24" s="2958">
        <v>256</v>
      </c>
      <c r="N24" s="2959">
        <v>211</v>
      </c>
      <c r="O24" s="2945">
        <f>+M24+N24</f>
        <v>467</v>
      </c>
      <c r="P24" s="2947">
        <f t="shared" si="3"/>
        <v>17095</v>
      </c>
      <c r="Q24" s="2513">
        <v>95319</v>
      </c>
    </row>
    <row r="25" spans="1:17" ht="14.45" customHeight="1" thickBot="1">
      <c r="A25" s="7054"/>
      <c r="B25" s="7272" t="s">
        <v>2537</v>
      </c>
      <c r="C25" s="7273"/>
      <c r="D25" s="2960">
        <v>1374</v>
      </c>
      <c r="E25" s="2961">
        <v>784</v>
      </c>
      <c r="F25" s="2962">
        <f>+E25+D25</f>
        <v>2158</v>
      </c>
      <c r="G25" s="2960">
        <v>2427</v>
      </c>
      <c r="H25" s="2961">
        <v>1401</v>
      </c>
      <c r="I25" s="2963">
        <f>+H25+G25</f>
        <v>3828</v>
      </c>
      <c r="J25" s="2960">
        <v>3270</v>
      </c>
      <c r="K25" s="2961">
        <v>7200</v>
      </c>
      <c r="L25" s="2963">
        <f>+K25+J25</f>
        <v>10470</v>
      </c>
      <c r="M25" s="2960">
        <v>264</v>
      </c>
      <c r="N25" s="2961">
        <v>220</v>
      </c>
      <c r="O25" s="2963">
        <f>+N25+M25</f>
        <v>484</v>
      </c>
      <c r="P25" s="2950">
        <f t="shared" si="3"/>
        <v>16940</v>
      </c>
      <c r="Q25" s="2964">
        <v>96577</v>
      </c>
    </row>
    <row r="26" spans="1:17" ht="14.45" customHeight="1">
      <c r="A26" s="7056">
        <v>2010</v>
      </c>
      <c r="B26" s="7274" t="s">
        <v>2538</v>
      </c>
      <c r="C26" s="7275"/>
      <c r="D26" s="2965">
        <v>1393</v>
      </c>
      <c r="E26" s="2966">
        <v>803</v>
      </c>
      <c r="F26" s="2967">
        <f>+E26+D26</f>
        <v>2196</v>
      </c>
      <c r="G26" s="2965">
        <v>2444</v>
      </c>
      <c r="H26" s="2966">
        <v>1418</v>
      </c>
      <c r="I26" s="2967">
        <f>+H26+G26</f>
        <v>3862</v>
      </c>
      <c r="J26" s="2965">
        <v>3301</v>
      </c>
      <c r="K26" s="2966">
        <v>7248</v>
      </c>
      <c r="L26" s="2967">
        <f>+K26+J26</f>
        <v>10549</v>
      </c>
      <c r="M26" s="2965">
        <v>272</v>
      </c>
      <c r="N26" s="2966">
        <v>227</v>
      </c>
      <c r="O26" s="2967">
        <f>+N26+M26</f>
        <v>499</v>
      </c>
      <c r="P26" s="2944">
        <f t="shared" si="3"/>
        <v>17106</v>
      </c>
      <c r="Q26" s="2968">
        <v>93346</v>
      </c>
    </row>
    <row r="27" spans="1:17" ht="14.45" customHeight="1">
      <c r="A27" s="7057"/>
      <c r="B27" s="7193" t="s">
        <v>2539</v>
      </c>
      <c r="C27" s="7194"/>
      <c r="D27" s="2955">
        <v>1380</v>
      </c>
      <c r="E27" s="2956">
        <v>807</v>
      </c>
      <c r="F27" s="2957">
        <v>2187</v>
      </c>
      <c r="G27" s="2955">
        <v>2414</v>
      </c>
      <c r="H27" s="2956">
        <v>1412</v>
      </c>
      <c r="I27" s="2957">
        <v>3826</v>
      </c>
      <c r="J27" s="2955">
        <v>3202</v>
      </c>
      <c r="K27" s="2956">
        <v>7110</v>
      </c>
      <c r="L27" s="2957">
        <v>10312</v>
      </c>
      <c r="M27" s="2955">
        <v>258</v>
      </c>
      <c r="N27" s="2956">
        <v>212</v>
      </c>
      <c r="O27" s="2957">
        <v>470</v>
      </c>
      <c r="P27" s="2947">
        <f t="shared" si="3"/>
        <v>16795</v>
      </c>
      <c r="Q27" s="2969">
        <v>92890</v>
      </c>
    </row>
    <row r="28" spans="1:17" ht="14.45" customHeight="1">
      <c r="A28" s="7057"/>
      <c r="B28" s="7193" t="s">
        <v>2540</v>
      </c>
      <c r="C28" s="7194"/>
      <c r="D28" s="2955">
        <v>1394</v>
      </c>
      <c r="E28" s="2956">
        <v>815</v>
      </c>
      <c r="F28" s="2957">
        <v>2209</v>
      </c>
      <c r="G28" s="2955">
        <v>2424</v>
      </c>
      <c r="H28" s="2956">
        <v>1428</v>
      </c>
      <c r="I28" s="2957">
        <v>3852</v>
      </c>
      <c r="J28" s="2955">
        <v>3184</v>
      </c>
      <c r="K28" s="2956">
        <v>7073</v>
      </c>
      <c r="L28" s="2957">
        <v>10257</v>
      </c>
      <c r="M28" s="2955">
        <v>263</v>
      </c>
      <c r="N28" s="2956">
        <v>225</v>
      </c>
      <c r="O28" s="2957">
        <v>488</v>
      </c>
      <c r="P28" s="2947">
        <f t="shared" si="3"/>
        <v>16806</v>
      </c>
      <c r="Q28" s="2969">
        <v>91269</v>
      </c>
    </row>
    <row r="29" spans="1:17" ht="14.45" customHeight="1">
      <c r="A29" s="7057"/>
      <c r="B29" s="7193" t="s">
        <v>2541</v>
      </c>
      <c r="C29" s="7194"/>
      <c r="D29" s="2955">
        <v>1400</v>
      </c>
      <c r="E29" s="2956">
        <v>826</v>
      </c>
      <c r="F29" s="2957">
        <v>2226</v>
      </c>
      <c r="G29" s="2955">
        <v>2429</v>
      </c>
      <c r="H29" s="2956">
        <v>1432</v>
      </c>
      <c r="I29" s="2957">
        <v>3861</v>
      </c>
      <c r="J29" s="2955">
        <v>3198</v>
      </c>
      <c r="K29" s="2956">
        <v>7087</v>
      </c>
      <c r="L29" s="2957">
        <v>10285</v>
      </c>
      <c r="M29" s="2955">
        <v>266</v>
      </c>
      <c r="N29" s="2956">
        <v>233</v>
      </c>
      <c r="O29" s="2957">
        <v>499</v>
      </c>
      <c r="P29" s="2947">
        <v>16871</v>
      </c>
      <c r="Q29" s="2969">
        <v>90346</v>
      </c>
    </row>
    <row r="30" spans="1:17" ht="14.45" customHeight="1">
      <c r="A30" s="7057"/>
      <c r="B30" s="7193" t="s">
        <v>2530</v>
      </c>
      <c r="C30" s="7194"/>
      <c r="D30" s="2955">
        <v>1410</v>
      </c>
      <c r="E30" s="2956">
        <v>830</v>
      </c>
      <c r="F30" s="2957">
        <v>2240</v>
      </c>
      <c r="G30" s="2955">
        <v>2422</v>
      </c>
      <c r="H30" s="2956">
        <v>1434</v>
      </c>
      <c r="I30" s="2957">
        <v>3856</v>
      </c>
      <c r="J30" s="2955">
        <v>3180</v>
      </c>
      <c r="K30" s="2956">
        <v>7050</v>
      </c>
      <c r="L30" s="2957">
        <v>10230</v>
      </c>
      <c r="M30" s="2955">
        <v>264</v>
      </c>
      <c r="N30" s="2956">
        <v>233</v>
      </c>
      <c r="O30" s="2957">
        <v>497</v>
      </c>
      <c r="P30" s="2947">
        <v>16823</v>
      </c>
      <c r="Q30" s="2970">
        <v>89365</v>
      </c>
    </row>
    <row r="31" spans="1:17" ht="14.45" customHeight="1">
      <c r="A31" s="7057"/>
      <c r="B31" s="7193" t="s">
        <v>2531</v>
      </c>
      <c r="C31" s="7194"/>
      <c r="D31" s="2955">
        <v>1432</v>
      </c>
      <c r="E31" s="2956">
        <v>841</v>
      </c>
      <c r="F31" s="2957">
        <v>2273</v>
      </c>
      <c r="G31" s="2955">
        <v>2415</v>
      </c>
      <c r="H31" s="2956">
        <v>1437</v>
      </c>
      <c r="I31" s="2957">
        <v>3852</v>
      </c>
      <c r="J31" s="2955">
        <v>3209</v>
      </c>
      <c r="K31" s="2956">
        <v>7095</v>
      </c>
      <c r="L31" s="2957">
        <v>10304</v>
      </c>
      <c r="M31" s="2955">
        <v>261</v>
      </c>
      <c r="N31" s="2956">
        <v>233</v>
      </c>
      <c r="O31" s="2957">
        <v>494</v>
      </c>
      <c r="P31" s="2947">
        <v>16923</v>
      </c>
      <c r="Q31" s="2970">
        <v>89448</v>
      </c>
    </row>
    <row r="32" spans="1:17" ht="14.45" customHeight="1">
      <c r="A32" s="7057"/>
      <c r="B32" s="7193" t="s">
        <v>2532</v>
      </c>
      <c r="C32" s="7194"/>
      <c r="D32" s="2955">
        <v>1447</v>
      </c>
      <c r="E32" s="2956">
        <v>849</v>
      </c>
      <c r="F32" s="2957">
        <v>2296</v>
      </c>
      <c r="G32" s="2955">
        <v>2417</v>
      </c>
      <c r="H32" s="2956">
        <v>1449</v>
      </c>
      <c r="I32" s="2957">
        <v>3866</v>
      </c>
      <c r="J32" s="2955">
        <v>3222</v>
      </c>
      <c r="K32" s="2956">
        <v>7103</v>
      </c>
      <c r="L32" s="2957">
        <v>10325</v>
      </c>
      <c r="M32" s="2955">
        <v>259</v>
      </c>
      <c r="N32" s="2956">
        <v>235</v>
      </c>
      <c r="O32" s="2957">
        <v>494</v>
      </c>
      <c r="P32" s="2947">
        <v>16981</v>
      </c>
      <c r="Q32" s="2970">
        <v>88764</v>
      </c>
    </row>
    <row r="33" spans="1:17" ht="14.45" customHeight="1">
      <c r="A33" s="7057"/>
      <c r="B33" s="7193" t="s">
        <v>2533</v>
      </c>
      <c r="C33" s="7194"/>
      <c r="D33" s="2955">
        <v>1445</v>
      </c>
      <c r="E33" s="2956">
        <v>851</v>
      </c>
      <c r="F33" s="2957">
        <v>2296</v>
      </c>
      <c r="G33" s="2955">
        <v>2419</v>
      </c>
      <c r="H33" s="2956">
        <v>1445</v>
      </c>
      <c r="I33" s="2957">
        <v>3864</v>
      </c>
      <c r="J33" s="2955">
        <v>3159</v>
      </c>
      <c r="K33" s="2956">
        <v>6983</v>
      </c>
      <c r="L33" s="2957">
        <v>10142</v>
      </c>
      <c r="M33" s="2955">
        <v>249</v>
      </c>
      <c r="N33" s="2956">
        <v>238</v>
      </c>
      <c r="O33" s="2957">
        <v>487</v>
      </c>
      <c r="P33" s="2947">
        <v>16789</v>
      </c>
      <c r="Q33" s="2970">
        <v>89316</v>
      </c>
    </row>
    <row r="34" spans="1:17" ht="14.45" customHeight="1">
      <c r="A34" s="7057"/>
      <c r="B34" s="7193" t="s">
        <v>2534</v>
      </c>
      <c r="C34" s="7194"/>
      <c r="D34" s="2955">
        <v>1458</v>
      </c>
      <c r="E34" s="2956">
        <v>870</v>
      </c>
      <c r="F34" s="2957">
        <v>2328</v>
      </c>
      <c r="G34" s="2955">
        <v>2437</v>
      </c>
      <c r="H34" s="2956">
        <v>1464</v>
      </c>
      <c r="I34" s="2957">
        <v>3901</v>
      </c>
      <c r="J34" s="2955">
        <v>3173</v>
      </c>
      <c r="K34" s="2956">
        <v>7006</v>
      </c>
      <c r="L34" s="2957">
        <v>10179</v>
      </c>
      <c r="M34" s="2955">
        <v>260</v>
      </c>
      <c r="N34" s="2956">
        <v>245</v>
      </c>
      <c r="O34" s="2957">
        <v>505</v>
      </c>
      <c r="P34" s="2947">
        <v>16913</v>
      </c>
      <c r="Q34" s="2970">
        <v>89403</v>
      </c>
    </row>
    <row r="35" spans="1:17" ht="14.45" customHeight="1">
      <c r="A35" s="7057"/>
      <c r="B35" s="7193" t="s">
        <v>2535</v>
      </c>
      <c r="C35" s="7194"/>
      <c r="D35" s="2955">
        <v>1473</v>
      </c>
      <c r="E35" s="2956">
        <v>887</v>
      </c>
      <c r="F35" s="2957">
        <v>2360</v>
      </c>
      <c r="G35" s="2955">
        <v>2462</v>
      </c>
      <c r="H35" s="2956">
        <v>1480</v>
      </c>
      <c r="I35" s="2957">
        <v>3942</v>
      </c>
      <c r="J35" s="2955">
        <v>3199</v>
      </c>
      <c r="K35" s="2956">
        <v>7039</v>
      </c>
      <c r="L35" s="2957">
        <v>10238</v>
      </c>
      <c r="M35" s="2955">
        <v>277</v>
      </c>
      <c r="N35" s="2956">
        <v>250</v>
      </c>
      <c r="O35" s="2957">
        <v>527</v>
      </c>
      <c r="P35" s="2947">
        <v>17067</v>
      </c>
      <c r="Q35" s="2970">
        <v>88165</v>
      </c>
    </row>
    <row r="36" spans="1:17" ht="14.45" customHeight="1">
      <c r="A36" s="7057"/>
      <c r="B36" s="7193" t="s">
        <v>2536</v>
      </c>
      <c r="C36" s="7194"/>
      <c r="D36" s="2955">
        <v>1470</v>
      </c>
      <c r="E36" s="2956">
        <v>901</v>
      </c>
      <c r="F36" s="2957">
        <v>2371</v>
      </c>
      <c r="G36" s="2955">
        <v>2467</v>
      </c>
      <c r="H36" s="2956">
        <v>1490</v>
      </c>
      <c r="I36" s="2957">
        <v>3957</v>
      </c>
      <c r="J36" s="2955">
        <v>3157</v>
      </c>
      <c r="K36" s="2956">
        <v>6970</v>
      </c>
      <c r="L36" s="2957">
        <v>10127</v>
      </c>
      <c r="M36" s="2955">
        <v>278</v>
      </c>
      <c r="N36" s="2956">
        <v>251</v>
      </c>
      <c r="O36" s="2957">
        <v>529</v>
      </c>
      <c r="P36" s="2947">
        <v>16984</v>
      </c>
      <c r="Q36" s="2970">
        <v>89449</v>
      </c>
    </row>
    <row r="37" spans="1:17" ht="14.45" customHeight="1" thickBot="1">
      <c r="A37" s="7057"/>
      <c r="B37" s="7272" t="s">
        <v>2537</v>
      </c>
      <c r="C37" s="7273"/>
      <c r="D37" s="2960">
        <v>1502</v>
      </c>
      <c r="E37" s="2961">
        <v>919</v>
      </c>
      <c r="F37" s="2963">
        <v>2421</v>
      </c>
      <c r="G37" s="2960">
        <v>2476</v>
      </c>
      <c r="H37" s="2961">
        <v>1498</v>
      </c>
      <c r="I37" s="2963">
        <v>3974</v>
      </c>
      <c r="J37" s="2960">
        <v>3179</v>
      </c>
      <c r="K37" s="2961">
        <v>7000</v>
      </c>
      <c r="L37" s="2963">
        <v>10179</v>
      </c>
      <c r="M37" s="2960">
        <v>290</v>
      </c>
      <c r="N37" s="2961">
        <v>255</v>
      </c>
      <c r="O37" s="2963">
        <v>545</v>
      </c>
      <c r="P37" s="2950">
        <f t="shared" ref="P37:P59" si="5">+F37+I37+L37+O37</f>
        <v>17119</v>
      </c>
      <c r="Q37" s="2971">
        <v>89881</v>
      </c>
    </row>
    <row r="38" spans="1:17" ht="14.45" customHeight="1">
      <c r="A38" s="7055">
        <v>2011</v>
      </c>
      <c r="B38" s="7274" t="s">
        <v>2538</v>
      </c>
      <c r="C38" s="7275"/>
      <c r="D38" s="2965">
        <v>1524</v>
      </c>
      <c r="E38" s="2966">
        <v>928</v>
      </c>
      <c r="F38" s="2967">
        <v>2452</v>
      </c>
      <c r="G38" s="2965">
        <v>2475</v>
      </c>
      <c r="H38" s="2966">
        <v>1500</v>
      </c>
      <c r="I38" s="2967">
        <v>3975</v>
      </c>
      <c r="J38" s="2965">
        <v>3178</v>
      </c>
      <c r="K38" s="2966">
        <v>6823</v>
      </c>
      <c r="L38" s="2967">
        <v>10001</v>
      </c>
      <c r="M38" s="2965">
        <v>271</v>
      </c>
      <c r="N38" s="2966">
        <v>245</v>
      </c>
      <c r="O38" s="2967">
        <v>516</v>
      </c>
      <c r="P38" s="2944">
        <f t="shared" si="5"/>
        <v>16944</v>
      </c>
      <c r="Q38" s="2972">
        <v>89813</v>
      </c>
    </row>
    <row r="39" spans="1:17" ht="14.45" customHeight="1">
      <c r="A39" s="7053"/>
      <c r="B39" s="7193" t="s">
        <v>2539</v>
      </c>
      <c r="C39" s="7194"/>
      <c r="D39" s="2955">
        <v>1506</v>
      </c>
      <c r="E39" s="2956">
        <v>915</v>
      </c>
      <c r="F39" s="2957">
        <f>+E39+D39</f>
        <v>2421</v>
      </c>
      <c r="G39" s="2955">
        <v>2408</v>
      </c>
      <c r="H39" s="2956">
        <v>1470</v>
      </c>
      <c r="I39" s="2957">
        <f>+H39+G39</f>
        <v>3878</v>
      </c>
      <c r="J39" s="2955">
        <v>3086</v>
      </c>
      <c r="K39" s="2956">
        <v>6682</v>
      </c>
      <c r="L39" s="2957">
        <f>+K39+J39</f>
        <v>9768</v>
      </c>
      <c r="M39" s="2955">
        <v>260</v>
      </c>
      <c r="N39" s="2956">
        <v>238</v>
      </c>
      <c r="O39" s="2957">
        <f>+N39+M39</f>
        <v>498</v>
      </c>
      <c r="P39" s="2947">
        <f t="shared" si="5"/>
        <v>16565</v>
      </c>
      <c r="Q39" s="2970">
        <v>88323</v>
      </c>
    </row>
    <row r="40" spans="1:17" ht="14.45" customHeight="1">
      <c r="A40" s="7053"/>
      <c r="B40" s="7193" t="s">
        <v>2540</v>
      </c>
      <c r="C40" s="7194"/>
      <c r="D40" s="2955">
        <v>1537</v>
      </c>
      <c r="E40" s="2956">
        <v>944</v>
      </c>
      <c r="F40" s="2957">
        <f>E40+D40</f>
        <v>2481</v>
      </c>
      <c r="G40" s="2955">
        <v>2436</v>
      </c>
      <c r="H40" s="2956">
        <v>1476</v>
      </c>
      <c r="I40" s="2957">
        <f>+H40+G40</f>
        <v>3912</v>
      </c>
      <c r="J40" s="2955">
        <v>3101</v>
      </c>
      <c r="K40" s="2956">
        <v>6713</v>
      </c>
      <c r="L40" s="2957">
        <f>+K40+J40</f>
        <v>9814</v>
      </c>
      <c r="M40" s="2955">
        <v>274</v>
      </c>
      <c r="N40" s="2956">
        <v>242</v>
      </c>
      <c r="O40" s="2957">
        <f>+N40+M40</f>
        <v>516</v>
      </c>
      <c r="P40" s="2947">
        <f t="shared" si="5"/>
        <v>16723</v>
      </c>
      <c r="Q40" s="2970">
        <v>88218</v>
      </c>
    </row>
    <row r="41" spans="1:17" ht="14.45" customHeight="1">
      <c r="A41" s="7053"/>
      <c r="B41" s="7193" t="s">
        <v>2541</v>
      </c>
      <c r="C41" s="7194"/>
      <c r="D41" s="2955">
        <v>1549</v>
      </c>
      <c r="E41" s="2956">
        <v>955</v>
      </c>
      <c r="F41" s="2957">
        <f>D41+E41</f>
        <v>2504</v>
      </c>
      <c r="G41" s="2955">
        <v>2454</v>
      </c>
      <c r="H41" s="2956">
        <v>1486</v>
      </c>
      <c r="I41" s="2957">
        <f>G41+H41</f>
        <v>3940</v>
      </c>
      <c r="J41" s="2955">
        <v>3112</v>
      </c>
      <c r="K41" s="2956">
        <v>6737</v>
      </c>
      <c r="L41" s="2957">
        <f>J41+K41</f>
        <v>9849</v>
      </c>
      <c r="M41" s="2955">
        <v>276</v>
      </c>
      <c r="N41" s="2956">
        <v>245</v>
      </c>
      <c r="O41" s="2957">
        <f>M41+N41</f>
        <v>521</v>
      </c>
      <c r="P41" s="2947">
        <f t="shared" si="5"/>
        <v>16814</v>
      </c>
      <c r="Q41" s="2970">
        <v>88416</v>
      </c>
    </row>
    <row r="42" spans="1:17" ht="14.45" customHeight="1">
      <c r="A42" s="7053"/>
      <c r="B42" s="7193" t="s">
        <v>2530</v>
      </c>
      <c r="C42" s="7194"/>
      <c r="D42" s="2955">
        <v>1540</v>
      </c>
      <c r="E42" s="2956">
        <v>950</v>
      </c>
      <c r="F42" s="2957">
        <f>D42+E42</f>
        <v>2490</v>
      </c>
      <c r="G42" s="2955">
        <v>2450</v>
      </c>
      <c r="H42" s="2956">
        <v>1481</v>
      </c>
      <c r="I42" s="2957">
        <f>G42+H42</f>
        <v>3931</v>
      </c>
      <c r="J42" s="2955">
        <v>3062</v>
      </c>
      <c r="K42" s="2956">
        <v>6648</v>
      </c>
      <c r="L42" s="2957">
        <f>J42+K42</f>
        <v>9710</v>
      </c>
      <c r="M42" s="2955">
        <v>273</v>
      </c>
      <c r="N42" s="2956">
        <v>241</v>
      </c>
      <c r="O42" s="2957">
        <f>M42+N42</f>
        <v>514</v>
      </c>
      <c r="P42" s="2947">
        <f t="shared" si="5"/>
        <v>16645</v>
      </c>
      <c r="Q42" s="2970">
        <v>87251</v>
      </c>
    </row>
    <row r="43" spans="1:17" ht="14.45" customHeight="1">
      <c r="A43" s="7053"/>
      <c r="B43" s="7193" t="s">
        <v>2531</v>
      </c>
      <c r="C43" s="7194"/>
      <c r="D43" s="2955">
        <v>1576</v>
      </c>
      <c r="E43" s="2956">
        <v>956</v>
      </c>
      <c r="F43" s="2957">
        <v>2532</v>
      </c>
      <c r="G43" s="2955">
        <v>2497</v>
      </c>
      <c r="H43" s="2956">
        <v>1527</v>
      </c>
      <c r="I43" s="2957">
        <v>4024</v>
      </c>
      <c r="J43" s="2955">
        <v>3096</v>
      </c>
      <c r="K43" s="2956">
        <v>6707</v>
      </c>
      <c r="L43" s="2957">
        <v>9803</v>
      </c>
      <c r="M43" s="2955">
        <v>294</v>
      </c>
      <c r="N43" s="2956">
        <v>258</v>
      </c>
      <c r="O43" s="2957">
        <v>552</v>
      </c>
      <c r="P43" s="2947">
        <f t="shared" si="5"/>
        <v>16911</v>
      </c>
      <c r="Q43" s="2970">
        <v>87139</v>
      </c>
    </row>
    <row r="44" spans="1:17" ht="14.45" customHeight="1">
      <c r="A44" s="7053"/>
      <c r="B44" s="7193" t="s">
        <v>2532</v>
      </c>
      <c r="C44" s="7194"/>
      <c r="D44" s="2955">
        <v>1593</v>
      </c>
      <c r="E44" s="2956">
        <v>972</v>
      </c>
      <c r="F44" s="2957">
        <v>2565</v>
      </c>
      <c r="G44" s="2955">
        <v>2504</v>
      </c>
      <c r="H44" s="2956">
        <v>1536</v>
      </c>
      <c r="I44" s="2957">
        <v>4040</v>
      </c>
      <c r="J44" s="2955">
        <v>3108</v>
      </c>
      <c r="K44" s="2956">
        <v>6722</v>
      </c>
      <c r="L44" s="2957">
        <v>9830</v>
      </c>
      <c r="M44" s="2955">
        <v>301</v>
      </c>
      <c r="N44" s="2956">
        <v>262</v>
      </c>
      <c r="O44" s="2957">
        <v>563</v>
      </c>
      <c r="P44" s="2947">
        <f t="shared" si="5"/>
        <v>16998</v>
      </c>
      <c r="Q44" s="2970">
        <v>87193</v>
      </c>
    </row>
    <row r="45" spans="1:17" ht="14.45" customHeight="1">
      <c r="A45" s="7053"/>
      <c r="B45" s="7193" t="s">
        <v>2533</v>
      </c>
      <c r="C45" s="7194"/>
      <c r="D45" s="2955">
        <v>1587</v>
      </c>
      <c r="E45" s="2956">
        <v>978</v>
      </c>
      <c r="F45" s="2957">
        <v>2565</v>
      </c>
      <c r="G45" s="2955">
        <v>2485</v>
      </c>
      <c r="H45" s="2956">
        <v>1521</v>
      </c>
      <c r="I45" s="2957">
        <v>4006</v>
      </c>
      <c r="J45" s="2955">
        <v>3057</v>
      </c>
      <c r="K45" s="2956">
        <v>6583</v>
      </c>
      <c r="L45" s="2957">
        <v>9640</v>
      </c>
      <c r="M45" s="2955">
        <v>306</v>
      </c>
      <c r="N45" s="2956">
        <v>263</v>
      </c>
      <c r="O45" s="2957">
        <v>569</v>
      </c>
      <c r="P45" s="2947">
        <f t="shared" si="5"/>
        <v>16780</v>
      </c>
      <c r="Q45" s="2970">
        <v>85313</v>
      </c>
    </row>
    <row r="46" spans="1:17" ht="14.45" customHeight="1">
      <c r="A46" s="7053"/>
      <c r="B46" s="7193" t="s">
        <v>2534</v>
      </c>
      <c r="C46" s="7194"/>
      <c r="D46" s="2955">
        <v>1603</v>
      </c>
      <c r="E46" s="2956">
        <v>1004</v>
      </c>
      <c r="F46" s="2957">
        <v>2607</v>
      </c>
      <c r="G46" s="2955">
        <v>2490</v>
      </c>
      <c r="H46" s="2956">
        <v>1532</v>
      </c>
      <c r="I46" s="2957">
        <v>4022</v>
      </c>
      <c r="J46" s="2955">
        <v>3064</v>
      </c>
      <c r="K46" s="2956">
        <v>6587</v>
      </c>
      <c r="L46" s="2957">
        <v>9651</v>
      </c>
      <c r="M46" s="2955">
        <v>317</v>
      </c>
      <c r="N46" s="2956">
        <v>269</v>
      </c>
      <c r="O46" s="2957">
        <v>586</v>
      </c>
      <c r="P46" s="2947">
        <f t="shared" si="5"/>
        <v>16866</v>
      </c>
      <c r="Q46" s="2970">
        <v>82928</v>
      </c>
    </row>
    <row r="47" spans="1:17" ht="14.45" customHeight="1">
      <c r="A47" s="7053"/>
      <c r="B47" s="7193" t="s">
        <v>2535</v>
      </c>
      <c r="C47" s="7194"/>
      <c r="D47" s="2955">
        <v>1621</v>
      </c>
      <c r="E47" s="2956">
        <v>1018</v>
      </c>
      <c r="F47" s="2957">
        <v>2639</v>
      </c>
      <c r="G47" s="2955">
        <v>2489</v>
      </c>
      <c r="H47" s="2956">
        <v>1544</v>
      </c>
      <c r="I47" s="2957">
        <v>4033</v>
      </c>
      <c r="J47" s="2955">
        <v>3064</v>
      </c>
      <c r="K47" s="2956">
        <v>6598</v>
      </c>
      <c r="L47" s="2957">
        <v>9662</v>
      </c>
      <c r="M47" s="2955">
        <v>324</v>
      </c>
      <c r="N47" s="2956">
        <v>271</v>
      </c>
      <c r="O47" s="2957">
        <v>595</v>
      </c>
      <c r="P47" s="2947">
        <f t="shared" si="5"/>
        <v>16929</v>
      </c>
      <c r="Q47" s="2970">
        <v>82254</v>
      </c>
    </row>
    <row r="48" spans="1:17" ht="14.45" customHeight="1">
      <c r="A48" s="7053"/>
      <c r="B48" s="7193" t="s">
        <v>2536</v>
      </c>
      <c r="C48" s="7194"/>
      <c r="D48" s="2955">
        <v>1618</v>
      </c>
      <c r="E48" s="2956">
        <v>1010</v>
      </c>
      <c r="F48" s="2957">
        <v>2628</v>
      </c>
      <c r="G48" s="2955">
        <v>2472</v>
      </c>
      <c r="H48" s="2956">
        <v>1538</v>
      </c>
      <c r="I48" s="2957">
        <v>4010</v>
      </c>
      <c r="J48" s="2955">
        <v>2975</v>
      </c>
      <c r="K48" s="2956">
        <v>6495</v>
      </c>
      <c r="L48" s="2957">
        <v>9470</v>
      </c>
      <c r="M48" s="2955">
        <v>323</v>
      </c>
      <c r="N48" s="2956">
        <v>272</v>
      </c>
      <c r="O48" s="2957">
        <v>595</v>
      </c>
      <c r="P48" s="2947">
        <f t="shared" si="5"/>
        <v>16703</v>
      </c>
      <c r="Q48" s="2970">
        <v>82651</v>
      </c>
    </row>
    <row r="49" spans="1:17" ht="14.45" customHeight="1" thickBot="1">
      <c r="A49" s="7054"/>
      <c r="B49" s="7272" t="s">
        <v>2537</v>
      </c>
      <c r="C49" s="7273"/>
      <c r="D49" s="2960">
        <v>1637</v>
      </c>
      <c r="E49" s="2961">
        <v>1031</v>
      </c>
      <c r="F49" s="2963">
        <v>2668</v>
      </c>
      <c r="G49" s="2960">
        <v>2475</v>
      </c>
      <c r="H49" s="2961">
        <v>1543</v>
      </c>
      <c r="I49" s="2963">
        <v>4018</v>
      </c>
      <c r="J49" s="2960">
        <v>2985</v>
      </c>
      <c r="K49" s="2961">
        <v>6494</v>
      </c>
      <c r="L49" s="2963">
        <v>9479</v>
      </c>
      <c r="M49" s="2960">
        <v>338</v>
      </c>
      <c r="N49" s="2961">
        <v>273</v>
      </c>
      <c r="O49" s="2963">
        <v>611</v>
      </c>
      <c r="P49" s="2950">
        <f t="shared" si="5"/>
        <v>16776</v>
      </c>
      <c r="Q49" s="2971">
        <v>80987</v>
      </c>
    </row>
    <row r="50" spans="1:17" ht="14.45" customHeight="1">
      <c r="A50" s="7055">
        <v>2012</v>
      </c>
      <c r="B50" s="7274" t="s">
        <v>2538</v>
      </c>
      <c r="C50" s="7275"/>
      <c r="D50" s="2965">
        <v>1659</v>
      </c>
      <c r="E50" s="2966">
        <v>1052</v>
      </c>
      <c r="F50" s="2973">
        <v>2711</v>
      </c>
      <c r="G50" s="2965">
        <v>2481</v>
      </c>
      <c r="H50" s="2966">
        <v>1546</v>
      </c>
      <c r="I50" s="2973">
        <v>4027</v>
      </c>
      <c r="J50" s="2965">
        <v>2983</v>
      </c>
      <c r="K50" s="2966">
        <v>6498</v>
      </c>
      <c r="L50" s="2973">
        <v>9481</v>
      </c>
      <c r="M50" s="2965">
        <v>345</v>
      </c>
      <c r="N50" s="2966">
        <v>280</v>
      </c>
      <c r="O50" s="2973">
        <v>625</v>
      </c>
      <c r="P50" s="2944">
        <f t="shared" si="5"/>
        <v>16844</v>
      </c>
      <c r="Q50" s="2972" t="s">
        <v>9</v>
      </c>
    </row>
    <row r="51" spans="1:17" ht="14.45" customHeight="1">
      <c r="A51" s="7053"/>
      <c r="B51" s="7193" t="s">
        <v>2539</v>
      </c>
      <c r="C51" s="7194"/>
      <c r="D51" s="2955">
        <v>1626</v>
      </c>
      <c r="E51" s="2956">
        <v>1042</v>
      </c>
      <c r="F51" s="2974">
        <f>+E51+D51</f>
        <v>2668</v>
      </c>
      <c r="G51" s="2955">
        <v>2404</v>
      </c>
      <c r="H51" s="2956">
        <v>1536</v>
      </c>
      <c r="I51" s="2974">
        <f>+H51+G51</f>
        <v>3940</v>
      </c>
      <c r="J51" s="2955">
        <v>2852</v>
      </c>
      <c r="K51" s="2956">
        <v>6355</v>
      </c>
      <c r="L51" s="2974">
        <f>+K51+J51</f>
        <v>9207</v>
      </c>
      <c r="M51" s="2955">
        <v>318</v>
      </c>
      <c r="N51" s="2956">
        <v>243</v>
      </c>
      <c r="O51" s="2974">
        <f>+N51+M51</f>
        <v>561</v>
      </c>
      <c r="P51" s="2947">
        <f t="shared" si="5"/>
        <v>16376</v>
      </c>
      <c r="Q51" s="2970" t="s">
        <v>9</v>
      </c>
    </row>
    <row r="52" spans="1:17" ht="14.45" customHeight="1">
      <c r="A52" s="7053"/>
      <c r="B52" s="7193" t="s">
        <v>2540</v>
      </c>
      <c r="C52" s="7194"/>
      <c r="D52" s="2955">
        <v>1656</v>
      </c>
      <c r="E52" s="2956">
        <v>1064</v>
      </c>
      <c r="F52" s="2974">
        <f>+E52+D52</f>
        <v>2720</v>
      </c>
      <c r="G52" s="2955">
        <v>2418</v>
      </c>
      <c r="H52" s="2956">
        <v>1541</v>
      </c>
      <c r="I52" s="2974">
        <f>+H52+G52</f>
        <v>3959</v>
      </c>
      <c r="J52" s="2955">
        <v>2851</v>
      </c>
      <c r="K52" s="2956">
        <v>6360</v>
      </c>
      <c r="L52" s="2974">
        <f>+K52+J52</f>
        <v>9211</v>
      </c>
      <c r="M52" s="2955">
        <v>326</v>
      </c>
      <c r="N52" s="2956">
        <v>252</v>
      </c>
      <c r="O52" s="2974">
        <f>+N52+M52</f>
        <v>578</v>
      </c>
      <c r="P52" s="2947">
        <f t="shared" si="5"/>
        <v>16468</v>
      </c>
      <c r="Q52" s="2970" t="s">
        <v>9</v>
      </c>
    </row>
    <row r="53" spans="1:17" ht="14.45" customHeight="1">
      <c r="A53" s="7053"/>
      <c r="B53" s="7193" t="s">
        <v>2541</v>
      </c>
      <c r="C53" s="7194"/>
      <c r="D53" s="2955">
        <v>1664</v>
      </c>
      <c r="E53" s="2956">
        <v>1072</v>
      </c>
      <c r="F53" s="2974">
        <f>+E53+D53</f>
        <v>2736</v>
      </c>
      <c r="G53" s="2955">
        <v>2425</v>
      </c>
      <c r="H53" s="2956">
        <v>1546</v>
      </c>
      <c r="I53" s="2974">
        <f>+H53+G53</f>
        <v>3971</v>
      </c>
      <c r="J53" s="2955">
        <v>2856</v>
      </c>
      <c r="K53" s="2956">
        <v>6328</v>
      </c>
      <c r="L53" s="2974">
        <f>+K53+J53</f>
        <v>9184</v>
      </c>
      <c r="M53" s="2955">
        <v>336</v>
      </c>
      <c r="N53" s="2956">
        <v>260</v>
      </c>
      <c r="O53" s="2974">
        <f>+N53+M53</f>
        <v>596</v>
      </c>
      <c r="P53" s="2947">
        <f t="shared" si="5"/>
        <v>16487</v>
      </c>
      <c r="Q53" s="2970" t="s">
        <v>9</v>
      </c>
    </row>
    <row r="54" spans="1:17" ht="14.45" customHeight="1">
      <c r="A54" s="7053"/>
      <c r="B54" s="7193" t="s">
        <v>2530</v>
      </c>
      <c r="C54" s="7194"/>
      <c r="D54" s="2955">
        <v>1666</v>
      </c>
      <c r="E54" s="2956">
        <v>1065</v>
      </c>
      <c r="F54" s="2974">
        <f>+E54+D54</f>
        <v>2731</v>
      </c>
      <c r="G54" s="2955">
        <v>2430</v>
      </c>
      <c r="H54" s="2956">
        <v>1550</v>
      </c>
      <c r="I54" s="2974">
        <f>+H54+G54</f>
        <v>3980</v>
      </c>
      <c r="J54" s="2955">
        <v>2794</v>
      </c>
      <c r="K54" s="2956">
        <v>6164</v>
      </c>
      <c r="L54" s="2974">
        <f>+K54+J54</f>
        <v>8958</v>
      </c>
      <c r="M54" s="2955">
        <v>323</v>
      </c>
      <c r="N54" s="2956">
        <v>258</v>
      </c>
      <c r="O54" s="2974">
        <f>+N54+M54</f>
        <v>581</v>
      </c>
      <c r="P54" s="2947">
        <f t="shared" si="5"/>
        <v>16250</v>
      </c>
      <c r="Q54" s="2970" t="s">
        <v>9</v>
      </c>
    </row>
    <row r="55" spans="1:17" ht="14.45" customHeight="1">
      <c r="A55" s="7053"/>
      <c r="B55" s="7193" t="s">
        <v>2531</v>
      </c>
      <c r="C55" s="7194"/>
      <c r="D55" s="2955">
        <v>1688</v>
      </c>
      <c r="E55" s="2956">
        <v>1081</v>
      </c>
      <c r="F55" s="2975">
        <v>2769</v>
      </c>
      <c r="G55" s="2955">
        <v>2453</v>
      </c>
      <c r="H55" s="2956">
        <v>1568</v>
      </c>
      <c r="I55" s="2975">
        <v>4021</v>
      </c>
      <c r="J55" s="2955">
        <v>2806</v>
      </c>
      <c r="K55" s="2956">
        <v>6172</v>
      </c>
      <c r="L55" s="2975">
        <v>8978</v>
      </c>
      <c r="M55" s="2955">
        <v>331</v>
      </c>
      <c r="N55" s="2956">
        <v>264</v>
      </c>
      <c r="O55" s="2975">
        <v>595</v>
      </c>
      <c r="P55" s="2947">
        <f t="shared" si="5"/>
        <v>16363</v>
      </c>
      <c r="Q55" s="2970" t="s">
        <v>9</v>
      </c>
    </row>
    <row r="56" spans="1:17" ht="14.45" customHeight="1">
      <c r="A56" s="7053"/>
      <c r="B56" s="7193" t="s">
        <v>2532</v>
      </c>
      <c r="C56" s="7194"/>
      <c r="D56" s="2489">
        <v>1707</v>
      </c>
      <c r="E56" s="2956">
        <v>1102</v>
      </c>
      <c r="F56" s="2974">
        <v>2809</v>
      </c>
      <c r="G56" s="2955">
        <v>2487</v>
      </c>
      <c r="H56" s="2956">
        <v>1593</v>
      </c>
      <c r="I56" s="2974">
        <v>4080</v>
      </c>
      <c r="J56" s="2955">
        <v>2837</v>
      </c>
      <c r="K56" s="2956">
        <v>6238</v>
      </c>
      <c r="L56" s="2974">
        <v>9075</v>
      </c>
      <c r="M56" s="2955">
        <v>340</v>
      </c>
      <c r="N56" s="2956">
        <v>275</v>
      </c>
      <c r="O56" s="2974">
        <v>615</v>
      </c>
      <c r="P56" s="2947">
        <f t="shared" si="5"/>
        <v>16579</v>
      </c>
      <c r="Q56" s="2970" t="s">
        <v>9</v>
      </c>
    </row>
    <row r="57" spans="1:17" ht="14.45" customHeight="1">
      <c r="A57" s="7053"/>
      <c r="B57" s="7193" t="s">
        <v>2533</v>
      </c>
      <c r="C57" s="7194"/>
      <c r="D57" s="2489">
        <v>1701</v>
      </c>
      <c r="E57" s="2956">
        <v>1094</v>
      </c>
      <c r="F57" s="2974">
        <v>2795</v>
      </c>
      <c r="G57" s="2955">
        <v>2489</v>
      </c>
      <c r="H57" s="2956">
        <v>1580</v>
      </c>
      <c r="I57" s="2974">
        <v>4069</v>
      </c>
      <c r="J57" s="2955">
        <v>2825</v>
      </c>
      <c r="K57" s="2956">
        <v>5110</v>
      </c>
      <c r="L57" s="2974">
        <v>7935</v>
      </c>
      <c r="M57" s="2955">
        <v>338</v>
      </c>
      <c r="N57" s="2956">
        <v>279</v>
      </c>
      <c r="O57" s="2974">
        <v>617</v>
      </c>
      <c r="P57" s="2947">
        <f t="shared" si="5"/>
        <v>15416</v>
      </c>
      <c r="Q57" s="2970" t="s">
        <v>9</v>
      </c>
    </row>
    <row r="58" spans="1:17" ht="14.45" customHeight="1">
      <c r="A58" s="7053"/>
      <c r="B58" s="7193" t="s">
        <v>2534</v>
      </c>
      <c r="C58" s="7194"/>
      <c r="D58" s="2955">
        <v>1740</v>
      </c>
      <c r="E58" s="2956">
        <v>1119</v>
      </c>
      <c r="F58" s="2974">
        <v>2859</v>
      </c>
      <c r="G58" s="2955">
        <v>2517</v>
      </c>
      <c r="H58" s="2956">
        <v>1603</v>
      </c>
      <c r="I58" s="2974">
        <v>4120</v>
      </c>
      <c r="J58" s="2955">
        <v>2848</v>
      </c>
      <c r="K58" s="2956">
        <v>5154</v>
      </c>
      <c r="L58" s="2974">
        <v>8002</v>
      </c>
      <c r="M58" s="2955">
        <v>352</v>
      </c>
      <c r="N58" s="2956">
        <v>289</v>
      </c>
      <c r="O58" s="2974">
        <v>641</v>
      </c>
      <c r="P58" s="2947">
        <f t="shared" si="5"/>
        <v>15622</v>
      </c>
      <c r="Q58" s="2970" t="s">
        <v>9</v>
      </c>
    </row>
    <row r="59" spans="1:17" ht="14.45" customHeight="1">
      <c r="A59" s="7053"/>
      <c r="B59" s="7193" t="s">
        <v>2535</v>
      </c>
      <c r="C59" s="7194"/>
      <c r="D59" s="2955">
        <v>1736</v>
      </c>
      <c r="E59" s="2956">
        <v>1111</v>
      </c>
      <c r="F59" s="2974">
        <f>+D59+E59</f>
        <v>2847</v>
      </c>
      <c r="G59" s="2955">
        <v>2514</v>
      </c>
      <c r="H59" s="2956">
        <v>1598</v>
      </c>
      <c r="I59" s="2974">
        <f>+G59+H59</f>
        <v>4112</v>
      </c>
      <c r="J59" s="2955">
        <v>2811</v>
      </c>
      <c r="K59" s="2956">
        <v>4863</v>
      </c>
      <c r="L59" s="2974">
        <f>+J59+K59</f>
        <v>7674</v>
      </c>
      <c r="M59" s="2955">
        <v>343</v>
      </c>
      <c r="N59" s="2956">
        <v>282</v>
      </c>
      <c r="O59" s="2974">
        <f>+M59+N59</f>
        <v>625</v>
      </c>
      <c r="P59" s="2947">
        <f t="shared" si="5"/>
        <v>15258</v>
      </c>
      <c r="Q59" s="2970" t="s">
        <v>9</v>
      </c>
    </row>
    <row r="60" spans="1:17" ht="14.45" customHeight="1">
      <c r="A60" s="7053"/>
      <c r="B60" s="7193" t="s">
        <v>2536</v>
      </c>
      <c r="C60" s="7194"/>
      <c r="D60" s="2955" t="s">
        <v>9</v>
      </c>
      <c r="E60" s="2956" t="s">
        <v>9</v>
      </c>
      <c r="F60" s="2974" t="s">
        <v>9</v>
      </c>
      <c r="G60" s="2955" t="s">
        <v>9</v>
      </c>
      <c r="H60" s="2956" t="s">
        <v>9</v>
      </c>
      <c r="I60" s="2974" t="s">
        <v>9</v>
      </c>
      <c r="J60" s="2955" t="s">
        <v>9</v>
      </c>
      <c r="K60" s="2956" t="s">
        <v>9</v>
      </c>
      <c r="L60" s="2974" t="s">
        <v>9</v>
      </c>
      <c r="M60" s="2955" t="s">
        <v>9</v>
      </c>
      <c r="N60" s="2956" t="s">
        <v>9</v>
      </c>
      <c r="O60" s="2974" t="s">
        <v>9</v>
      </c>
      <c r="P60" s="2947" t="s">
        <v>9</v>
      </c>
      <c r="Q60" s="2970" t="s">
        <v>9</v>
      </c>
    </row>
    <row r="61" spans="1:17" ht="14.45" customHeight="1" thickBot="1">
      <c r="A61" s="7060"/>
      <c r="B61" s="7270" t="s">
        <v>2537</v>
      </c>
      <c r="C61" s="7271"/>
      <c r="D61" s="5941" t="s">
        <v>9</v>
      </c>
      <c r="E61" s="5942" t="s">
        <v>9</v>
      </c>
      <c r="F61" s="5943" t="s">
        <v>9</v>
      </c>
      <c r="G61" s="5941" t="s">
        <v>9</v>
      </c>
      <c r="H61" s="5942" t="s">
        <v>9</v>
      </c>
      <c r="I61" s="5943" t="s">
        <v>9</v>
      </c>
      <c r="J61" s="5941" t="s">
        <v>9</v>
      </c>
      <c r="K61" s="5942" t="s">
        <v>9</v>
      </c>
      <c r="L61" s="5943" t="s">
        <v>9</v>
      </c>
      <c r="M61" s="5941" t="s">
        <v>9</v>
      </c>
      <c r="N61" s="5942" t="s">
        <v>9</v>
      </c>
      <c r="O61" s="5943" t="s">
        <v>9</v>
      </c>
      <c r="P61" s="5944" t="s">
        <v>9</v>
      </c>
      <c r="Q61" s="5945" t="s">
        <v>9</v>
      </c>
    </row>
    <row r="62" spans="1:17" ht="13.5" thickTop="1"/>
    <row r="63" spans="1:17" ht="11.1" customHeight="1">
      <c r="A63" s="7178" t="s">
        <v>2545</v>
      </c>
      <c r="B63" s="7178"/>
      <c r="C63" s="7178"/>
      <c r="D63" s="7178"/>
      <c r="E63" s="7178"/>
      <c r="F63" s="2768"/>
      <c r="G63" s="2770"/>
      <c r="H63" s="2770"/>
      <c r="I63" s="2770"/>
      <c r="J63" s="2770"/>
      <c r="K63" s="2770"/>
      <c r="L63" s="2770"/>
      <c r="M63" s="2770"/>
      <c r="N63" s="2770"/>
      <c r="O63" s="2770"/>
      <c r="P63" s="2770"/>
      <c r="Q63" s="2770"/>
    </row>
    <row r="64" spans="1:17" ht="11.1" customHeight="1">
      <c r="A64" s="7051" t="s">
        <v>2573</v>
      </c>
      <c r="B64" s="7179"/>
      <c r="C64" s="7179"/>
      <c r="D64" s="7179"/>
      <c r="E64" s="2769"/>
      <c r="F64" s="2769"/>
      <c r="G64" s="2770"/>
      <c r="H64" s="2770"/>
      <c r="I64" s="2770"/>
      <c r="J64" s="2770"/>
      <c r="K64" s="2770"/>
      <c r="L64" s="2770"/>
      <c r="M64" s="2770"/>
      <c r="N64" s="2271"/>
      <c r="O64" s="2271"/>
      <c r="P64" s="2271"/>
      <c r="Q64" s="2271"/>
    </row>
    <row r="65" spans="1:17" ht="11.1" customHeight="1">
      <c r="A65" s="7051" t="s">
        <v>2547</v>
      </c>
      <c r="B65" s="7051"/>
      <c r="C65" s="7051"/>
      <c r="D65" s="7051"/>
      <c r="E65" s="7051"/>
      <c r="F65" s="7051"/>
      <c r="G65" s="2771"/>
      <c r="H65" s="2771"/>
      <c r="I65" s="2771"/>
      <c r="J65" s="2771"/>
      <c r="K65" s="2771"/>
      <c r="L65" s="2771"/>
      <c r="M65" s="2771"/>
      <c r="N65" s="2771"/>
      <c r="O65" s="2771"/>
      <c r="P65" s="2771"/>
      <c r="Q65" s="2771"/>
    </row>
    <row r="66" spans="1:17" ht="11.1" customHeight="1">
      <c r="A66" s="7180" t="s">
        <v>2548</v>
      </c>
      <c r="B66" s="7180"/>
      <c r="C66" s="7180"/>
      <c r="D66" s="7180"/>
      <c r="E66" s="7180"/>
      <c r="F66" s="2771"/>
      <c r="G66" s="2771"/>
      <c r="H66" s="2771"/>
      <c r="I66" s="2771"/>
      <c r="J66" s="2771"/>
      <c r="K66" s="2771"/>
      <c r="L66" s="2771"/>
      <c r="M66" s="2771"/>
      <c r="N66" s="2771"/>
      <c r="O66" s="2771"/>
      <c r="P66" s="2771"/>
      <c r="Q66" s="2771"/>
    </row>
    <row r="67" spans="1:17" ht="11.1" customHeight="1">
      <c r="A67" s="7269" t="s">
        <v>2571</v>
      </c>
      <c r="B67" s="7269"/>
      <c r="C67" s="7269"/>
      <c r="D67" s="7269"/>
      <c r="E67" s="7269"/>
      <c r="F67" s="7269"/>
      <c r="G67" s="7269"/>
      <c r="H67" s="7269"/>
      <c r="I67" s="7269"/>
      <c r="J67" s="7269"/>
      <c r="K67" s="7269"/>
      <c r="L67" s="7269"/>
      <c r="M67" s="7269"/>
      <c r="N67" s="7269"/>
      <c r="O67" s="7269"/>
      <c r="P67" s="7269"/>
      <c r="Q67" s="7269"/>
    </row>
    <row r="68" spans="1:17" ht="11.1" customHeight="1">
      <c r="A68" s="7216" t="s">
        <v>2572</v>
      </c>
      <c r="B68" s="7216"/>
      <c r="C68" s="7216"/>
      <c r="D68" s="7216"/>
      <c r="E68" s="7216"/>
      <c r="F68" s="7216"/>
      <c r="G68" s="7216"/>
      <c r="H68" s="7216"/>
      <c r="I68" s="7216"/>
      <c r="J68" s="7216"/>
      <c r="K68" s="7216"/>
      <c r="L68" s="7216"/>
      <c r="M68" s="7216"/>
      <c r="N68" s="7216"/>
      <c r="O68" s="7216"/>
      <c r="P68" s="7216"/>
      <c r="Q68" s="7216"/>
    </row>
    <row r="69" spans="1:17" ht="11.1" customHeight="1">
      <c r="A69" s="7268" t="s">
        <v>2574</v>
      </c>
      <c r="B69" s="7268"/>
      <c r="C69" s="7268"/>
      <c r="D69" s="7268"/>
      <c r="E69" s="7268"/>
      <c r="F69" s="7268"/>
      <c r="G69" s="7268"/>
      <c r="H69" s="7268"/>
      <c r="I69" s="7268"/>
      <c r="J69" s="7268"/>
      <c r="K69" s="7268"/>
      <c r="L69" s="7268"/>
      <c r="M69" s="7268"/>
      <c r="N69" s="7268"/>
      <c r="O69" s="2271"/>
      <c r="P69" s="2271"/>
      <c r="Q69" s="2271"/>
    </row>
    <row r="70" spans="1:17" ht="19.5" customHeight="1">
      <c r="A70" s="2271"/>
      <c r="B70" s="2271"/>
      <c r="C70" s="2772"/>
      <c r="D70" s="2773"/>
      <c r="E70" s="2271"/>
      <c r="F70" s="2271"/>
      <c r="G70" s="2271"/>
      <c r="H70" s="2271"/>
      <c r="I70" s="2271"/>
      <c r="J70" s="2271"/>
      <c r="K70" s="2271"/>
      <c r="L70" s="2271"/>
      <c r="M70" s="2271"/>
      <c r="N70" s="2271"/>
      <c r="O70" s="2271"/>
      <c r="P70" s="2271"/>
      <c r="Q70" s="2271"/>
    </row>
    <row r="71" spans="1:17" ht="19.5" customHeight="1">
      <c r="A71" s="2271"/>
      <c r="B71" s="2271"/>
      <c r="C71" s="2772"/>
      <c r="D71" s="2773"/>
      <c r="E71" s="2271"/>
      <c r="F71" s="2271"/>
      <c r="G71" s="2271"/>
      <c r="H71" s="2271"/>
      <c r="I71" s="2271"/>
      <c r="J71" s="2271"/>
      <c r="K71" s="2271"/>
      <c r="L71" s="2271"/>
      <c r="M71" s="2271"/>
      <c r="N71" s="2271"/>
      <c r="O71" s="2271"/>
      <c r="P71" s="2271"/>
      <c r="Q71" s="2271"/>
    </row>
    <row r="72" spans="1:17" ht="19.5" customHeight="1">
      <c r="A72" s="2271"/>
      <c r="B72" s="2271"/>
      <c r="C72" s="2772"/>
      <c r="D72" s="7171" t="s">
        <v>3</v>
      </c>
      <c r="E72" s="7171"/>
      <c r="F72" s="2271"/>
      <c r="G72" s="2774"/>
      <c r="H72" s="2774"/>
      <c r="I72" s="2774"/>
      <c r="J72" s="2271"/>
      <c r="K72" s="2271"/>
      <c r="L72" s="2271"/>
      <c r="M72" s="2271"/>
      <c r="N72" s="2271"/>
      <c r="O72" s="2271"/>
      <c r="P72" s="2271"/>
      <c r="Q72" s="2271"/>
    </row>
    <row r="73" spans="1:17" ht="19.5" customHeight="1">
      <c r="A73" s="2271"/>
      <c r="B73" s="2271"/>
      <c r="C73" s="2772"/>
      <c r="D73" s="2773"/>
      <c r="E73" s="2271"/>
      <c r="F73" s="2271"/>
      <c r="G73" s="2271"/>
      <c r="H73" s="2271"/>
      <c r="I73" s="2271"/>
      <c r="J73" s="2271"/>
      <c r="K73" s="2271"/>
      <c r="L73" s="2271"/>
      <c r="M73" s="2271"/>
      <c r="N73" s="2271"/>
      <c r="O73" s="2271"/>
      <c r="P73" s="2271"/>
      <c r="Q73" s="2271"/>
    </row>
    <row r="74" spans="1:17" s="2271" customFormat="1" ht="16.5" customHeight="1">
      <c r="A74" s="2834"/>
      <c r="B74" s="2834"/>
      <c r="C74" s="2405"/>
      <c r="D74" s="2834"/>
      <c r="E74" s="2834"/>
      <c r="F74" s="2834"/>
      <c r="G74" s="2834"/>
      <c r="H74" s="2834"/>
      <c r="I74" s="2834"/>
      <c r="J74" s="2834"/>
      <c r="K74" s="2834"/>
      <c r="L74" s="2834"/>
      <c r="M74" s="2834"/>
      <c r="N74" s="2834"/>
      <c r="O74" s="2834"/>
      <c r="P74" s="2834"/>
      <c r="Q74" s="2834"/>
    </row>
    <row r="75" spans="1:17" s="2271" customFormat="1">
      <c r="A75" s="2834"/>
      <c r="B75" s="2834"/>
      <c r="C75" s="2405"/>
      <c r="D75" s="2834"/>
      <c r="E75" s="2834"/>
      <c r="F75" s="2834"/>
      <c r="G75" s="2834"/>
      <c r="H75" s="2834"/>
      <c r="I75" s="2834"/>
      <c r="J75" s="2834"/>
      <c r="K75" s="2834"/>
      <c r="L75" s="2834"/>
      <c r="M75" s="2834"/>
      <c r="N75" s="2834"/>
      <c r="O75" s="2834"/>
      <c r="P75" s="2834"/>
      <c r="Q75" s="2834"/>
    </row>
    <row r="76" spans="1:17" s="2271" customFormat="1">
      <c r="A76" s="2834"/>
      <c r="B76" s="2834"/>
      <c r="C76" s="2405"/>
      <c r="D76" s="2834"/>
      <c r="E76" s="2834"/>
      <c r="F76" s="2834"/>
      <c r="G76" s="2834"/>
      <c r="H76" s="2834"/>
      <c r="I76" s="2834"/>
      <c r="J76" s="2834"/>
      <c r="K76" s="2834"/>
      <c r="L76" s="2834"/>
      <c r="M76" s="2834"/>
      <c r="N76" s="2834"/>
      <c r="O76" s="2834"/>
      <c r="P76" s="2834"/>
      <c r="Q76" s="2834"/>
    </row>
    <row r="77" spans="1:17" s="2271" customFormat="1">
      <c r="A77" s="2834"/>
      <c r="B77" s="2834"/>
      <c r="C77" s="2405"/>
      <c r="D77" s="2834"/>
      <c r="E77" s="2834"/>
      <c r="F77" s="2834"/>
      <c r="G77" s="2834"/>
      <c r="H77" s="2834"/>
      <c r="I77" s="2834"/>
      <c r="J77" s="2834"/>
      <c r="K77" s="2834"/>
      <c r="L77" s="2834"/>
      <c r="M77" s="2834"/>
      <c r="N77" s="2834"/>
      <c r="O77" s="2834"/>
      <c r="P77" s="2834"/>
      <c r="Q77" s="2834"/>
    </row>
    <row r="78" spans="1:17" s="2271" customFormat="1" ht="21" customHeight="1">
      <c r="A78" s="2834"/>
      <c r="B78" s="2834"/>
      <c r="C78" s="2405"/>
      <c r="D78" s="2834"/>
      <c r="E78" s="2834"/>
      <c r="F78" s="2834"/>
      <c r="G78" s="2834"/>
      <c r="H78" s="2834"/>
      <c r="I78" s="2834"/>
      <c r="J78" s="2834"/>
      <c r="K78" s="2834"/>
      <c r="L78" s="2834"/>
      <c r="M78" s="2834"/>
      <c r="N78" s="2834"/>
      <c r="O78" s="2834"/>
      <c r="P78" s="2834"/>
      <c r="Q78" s="2834"/>
    </row>
    <row r="79" spans="1:17" s="2271" customFormat="1">
      <c r="A79" s="2834"/>
      <c r="B79" s="2834"/>
      <c r="C79" s="2405"/>
      <c r="D79" s="2834"/>
      <c r="E79" s="2834"/>
      <c r="F79" s="2834"/>
      <c r="G79" s="2834"/>
      <c r="H79" s="2834"/>
      <c r="I79" s="2834"/>
      <c r="J79" s="2834"/>
      <c r="K79" s="2834"/>
      <c r="L79" s="2834"/>
      <c r="M79" s="2834"/>
      <c r="N79" s="2834"/>
      <c r="O79" s="2834"/>
      <c r="P79" s="2834"/>
      <c r="Q79" s="2834"/>
    </row>
    <row r="80" spans="1:17">
      <c r="C80" s="2405"/>
    </row>
    <row r="81" spans="3:3">
      <c r="C81" s="2405"/>
    </row>
    <row r="82" spans="3:3">
      <c r="C82" s="2405"/>
    </row>
    <row r="83" spans="3:3">
      <c r="C83" s="2405"/>
    </row>
    <row r="84" spans="3:3">
      <c r="C84" s="2405"/>
    </row>
    <row r="85" spans="3:3">
      <c r="C85" s="2405"/>
    </row>
    <row r="86" spans="3:3">
      <c r="C86" s="2405"/>
    </row>
    <row r="87" spans="3:3">
      <c r="C87" s="2405"/>
    </row>
    <row r="88" spans="3:3">
      <c r="C88" s="2405"/>
    </row>
    <row r="89" spans="3:3">
      <c r="C89" s="2405"/>
    </row>
    <row r="90" spans="3:3">
      <c r="C90" s="2405"/>
    </row>
    <row r="91" spans="3:3">
      <c r="C91" s="2405"/>
    </row>
    <row r="92" spans="3:3">
      <c r="C92" s="2405"/>
    </row>
    <row r="93" spans="3:3">
      <c r="C93" s="2405"/>
    </row>
    <row r="94" spans="3:3">
      <c r="C94" s="2405"/>
    </row>
    <row r="95" spans="3:3">
      <c r="C95" s="2405"/>
    </row>
    <row r="96" spans="3:3">
      <c r="C96" s="2405"/>
    </row>
    <row r="97" spans="3:3">
      <c r="C97" s="2405"/>
    </row>
    <row r="98" spans="3:3">
      <c r="C98" s="2405"/>
    </row>
    <row r="99" spans="3:3">
      <c r="C99" s="2405"/>
    </row>
    <row r="100" spans="3:3">
      <c r="C100" s="2405"/>
    </row>
    <row r="101" spans="3:3">
      <c r="C101" s="2405"/>
    </row>
    <row r="102" spans="3:3">
      <c r="C102" s="2405"/>
    </row>
    <row r="103" spans="3:3">
      <c r="C103" s="2405"/>
    </row>
    <row r="104" spans="3:3">
      <c r="C104" s="2405"/>
    </row>
    <row r="105" spans="3:3">
      <c r="C105" s="2405"/>
    </row>
    <row r="106" spans="3:3">
      <c r="C106" s="2405"/>
    </row>
    <row r="107" spans="3:3">
      <c r="C107" s="2405"/>
    </row>
    <row r="108" spans="3:3">
      <c r="C108" s="2405"/>
    </row>
    <row r="109" spans="3:3">
      <c r="C109" s="2405"/>
    </row>
    <row r="110" spans="3:3">
      <c r="C110" s="2405"/>
    </row>
    <row r="111" spans="3:3">
      <c r="C111" s="2405"/>
    </row>
    <row r="112" spans="3:3">
      <c r="C112" s="2405"/>
    </row>
    <row r="113" spans="3:3">
      <c r="C113" s="2405"/>
    </row>
    <row r="114" spans="3:3">
      <c r="C114" s="2405"/>
    </row>
    <row r="115" spans="3:3">
      <c r="C115" s="2405"/>
    </row>
    <row r="116" spans="3:3">
      <c r="C116" s="2405"/>
    </row>
    <row r="117" spans="3:3">
      <c r="C117" s="2405"/>
    </row>
    <row r="118" spans="3:3">
      <c r="C118" s="2405"/>
    </row>
    <row r="119" spans="3:3">
      <c r="C119" s="2405"/>
    </row>
    <row r="120" spans="3:3">
      <c r="C120" s="2405"/>
    </row>
    <row r="121" spans="3:3">
      <c r="C121" s="2405"/>
    </row>
    <row r="122" spans="3:3">
      <c r="C122" s="2405"/>
    </row>
    <row r="123" spans="3:3">
      <c r="C123" s="2405"/>
    </row>
    <row r="124" spans="3:3">
      <c r="C124" s="2405"/>
    </row>
    <row r="125" spans="3:3">
      <c r="C125" s="2405"/>
    </row>
    <row r="126" spans="3:3">
      <c r="C126" s="2405"/>
    </row>
    <row r="127" spans="3:3">
      <c r="C127" s="2405"/>
    </row>
    <row r="128" spans="3:3">
      <c r="C128" s="2405"/>
    </row>
    <row r="129" spans="3:3">
      <c r="C129" s="2405"/>
    </row>
    <row r="130" spans="3:3">
      <c r="C130" s="2405"/>
    </row>
    <row r="131" spans="3:3">
      <c r="C131" s="2405"/>
    </row>
    <row r="132" spans="3:3">
      <c r="C132" s="2405"/>
    </row>
    <row r="133" spans="3:3">
      <c r="C133" s="2405"/>
    </row>
    <row r="134" spans="3:3">
      <c r="C134" s="2870"/>
    </row>
    <row r="135" spans="3:3">
      <c r="C135" s="2870"/>
    </row>
    <row r="136" spans="3:3">
      <c r="C136" s="2870"/>
    </row>
    <row r="137" spans="3:3">
      <c r="C137" s="2870"/>
    </row>
    <row r="138" spans="3:3">
      <c r="C138" s="2870"/>
    </row>
    <row r="139" spans="3:3">
      <c r="C139" s="2870"/>
    </row>
    <row r="140" spans="3:3">
      <c r="C140" s="2870"/>
    </row>
    <row r="141" spans="3:3">
      <c r="C141" s="2870"/>
    </row>
    <row r="142" spans="3:3">
      <c r="C142" s="2870"/>
    </row>
    <row r="143" spans="3:3">
      <c r="C143" s="2870"/>
    </row>
    <row r="144" spans="3:3">
      <c r="C144" s="2870"/>
    </row>
    <row r="145" spans="3:3">
      <c r="C145" s="2870"/>
    </row>
    <row r="146" spans="3:3">
      <c r="C146" s="2870"/>
    </row>
    <row r="147" spans="3:3">
      <c r="C147" s="2870"/>
    </row>
    <row r="148" spans="3:3">
      <c r="C148" s="2870"/>
    </row>
    <row r="149" spans="3:3">
      <c r="C149" s="2870"/>
    </row>
    <row r="150" spans="3:3">
      <c r="C150" s="2870"/>
    </row>
    <row r="151" spans="3:3">
      <c r="C151" s="2870"/>
    </row>
    <row r="152" spans="3:3">
      <c r="C152" s="2870"/>
    </row>
    <row r="153" spans="3:3">
      <c r="C153" s="2870"/>
    </row>
    <row r="154" spans="3:3">
      <c r="C154" s="2870"/>
    </row>
    <row r="155" spans="3:3">
      <c r="C155" s="2870"/>
    </row>
    <row r="156" spans="3:3">
      <c r="C156" s="2870"/>
    </row>
    <row r="157" spans="3:3">
      <c r="C157" s="2870"/>
    </row>
    <row r="158" spans="3:3">
      <c r="C158" s="2870"/>
    </row>
    <row r="159" spans="3:3">
      <c r="C159" s="2870"/>
    </row>
    <row r="160" spans="3:3">
      <c r="C160" s="2870"/>
    </row>
    <row r="161" spans="3:3">
      <c r="C161" s="2870"/>
    </row>
    <row r="162" spans="3:3">
      <c r="C162" s="2870"/>
    </row>
    <row r="163" spans="3:3">
      <c r="C163" s="2870"/>
    </row>
    <row r="164" spans="3:3">
      <c r="C164" s="2870"/>
    </row>
    <row r="165" spans="3:3">
      <c r="C165" s="2870"/>
    </row>
    <row r="166" spans="3:3">
      <c r="C166" s="2870"/>
    </row>
    <row r="167" spans="3:3">
      <c r="C167" s="2870"/>
    </row>
    <row r="168" spans="3:3">
      <c r="C168" s="2870"/>
    </row>
    <row r="169" spans="3:3">
      <c r="C169" s="2870"/>
    </row>
    <row r="170" spans="3:3">
      <c r="C170" s="2870"/>
    </row>
    <row r="171" spans="3:3">
      <c r="C171" s="2870"/>
    </row>
    <row r="172" spans="3:3">
      <c r="C172" s="2870"/>
    </row>
    <row r="173" spans="3:3">
      <c r="C173" s="2870"/>
    </row>
    <row r="174" spans="3:3">
      <c r="C174" s="2870"/>
    </row>
    <row r="175" spans="3:3">
      <c r="C175" s="2870"/>
    </row>
    <row r="176" spans="3:3">
      <c r="C176" s="2870"/>
    </row>
    <row r="177" spans="3:3">
      <c r="C177" s="2870"/>
    </row>
    <row r="178" spans="3:3">
      <c r="C178" s="2870"/>
    </row>
    <row r="179" spans="3:3">
      <c r="C179" s="2870"/>
    </row>
    <row r="180" spans="3:3">
      <c r="C180" s="2870"/>
    </row>
    <row r="181" spans="3:3">
      <c r="C181" s="2870"/>
    </row>
    <row r="182" spans="3:3">
      <c r="C182" s="2870"/>
    </row>
    <row r="183" spans="3:3">
      <c r="C183" s="2870"/>
    </row>
    <row r="184" spans="3:3">
      <c r="C184" s="2870"/>
    </row>
    <row r="185" spans="3:3">
      <c r="C185" s="2870"/>
    </row>
    <row r="186" spans="3:3">
      <c r="C186" s="2870"/>
    </row>
    <row r="187" spans="3:3">
      <c r="C187" s="2870"/>
    </row>
    <row r="188" spans="3:3">
      <c r="C188" s="2870"/>
    </row>
    <row r="189" spans="3:3">
      <c r="C189" s="2870"/>
    </row>
    <row r="190" spans="3:3">
      <c r="C190" s="2870"/>
    </row>
    <row r="191" spans="3:3">
      <c r="C191" s="2870"/>
    </row>
    <row r="192" spans="3:3">
      <c r="C192" s="2870"/>
    </row>
    <row r="193" spans="3:3">
      <c r="C193" s="2870"/>
    </row>
    <row r="194" spans="3:3">
      <c r="C194" s="2870"/>
    </row>
    <row r="195" spans="3:3">
      <c r="C195" s="2870"/>
    </row>
    <row r="196" spans="3:3">
      <c r="C196" s="2870"/>
    </row>
    <row r="197" spans="3:3">
      <c r="C197" s="2870"/>
    </row>
    <row r="198" spans="3:3">
      <c r="C198" s="2870"/>
    </row>
    <row r="199" spans="3:3">
      <c r="C199" s="2870"/>
    </row>
    <row r="200" spans="3:3">
      <c r="C200" s="2870"/>
    </row>
    <row r="201" spans="3:3">
      <c r="C201" s="2870"/>
    </row>
    <row r="202" spans="3:3">
      <c r="C202" s="2870"/>
    </row>
    <row r="203" spans="3:3">
      <c r="C203" s="2870"/>
    </row>
    <row r="204" spans="3:3">
      <c r="C204" s="2870"/>
    </row>
    <row r="205" spans="3:3">
      <c r="C205" s="2870"/>
    </row>
    <row r="206" spans="3:3">
      <c r="C206" s="2870"/>
    </row>
    <row r="207" spans="3:3">
      <c r="C207" s="2870"/>
    </row>
    <row r="208" spans="3:3">
      <c r="C208" s="2870"/>
    </row>
    <row r="209" spans="3:3">
      <c r="C209" s="2870"/>
    </row>
    <row r="210" spans="3:3">
      <c r="C210" s="2870"/>
    </row>
    <row r="211" spans="3:3">
      <c r="C211" s="2870"/>
    </row>
    <row r="212" spans="3:3">
      <c r="C212" s="2870"/>
    </row>
    <row r="213" spans="3:3">
      <c r="C213" s="2870"/>
    </row>
    <row r="214" spans="3:3">
      <c r="C214" s="2870"/>
    </row>
    <row r="215" spans="3:3">
      <c r="C215" s="2870"/>
    </row>
    <row r="216" spans="3:3">
      <c r="C216" s="2870"/>
    </row>
    <row r="217" spans="3:3">
      <c r="C217" s="2870"/>
    </row>
    <row r="218" spans="3:3">
      <c r="C218" s="2870"/>
    </row>
    <row r="219" spans="3:3">
      <c r="C219" s="2870"/>
    </row>
    <row r="220" spans="3:3">
      <c r="C220" s="2870"/>
    </row>
    <row r="221" spans="3:3">
      <c r="C221" s="2870"/>
    </row>
    <row r="222" spans="3:3">
      <c r="C222" s="2870"/>
    </row>
    <row r="223" spans="3:3">
      <c r="C223" s="2870"/>
    </row>
    <row r="224" spans="3:3">
      <c r="C224" s="2870"/>
    </row>
    <row r="225" spans="3:3">
      <c r="C225" s="2870"/>
    </row>
    <row r="226" spans="3:3">
      <c r="C226" s="2870"/>
    </row>
    <row r="227" spans="3:3">
      <c r="C227" s="2870"/>
    </row>
    <row r="228" spans="3:3">
      <c r="C228" s="2870"/>
    </row>
    <row r="229" spans="3:3">
      <c r="C229" s="2870"/>
    </row>
    <row r="230" spans="3:3">
      <c r="C230" s="2870"/>
    </row>
    <row r="231" spans="3:3">
      <c r="C231" s="2870"/>
    </row>
    <row r="232" spans="3:3">
      <c r="C232" s="2870"/>
    </row>
    <row r="233" spans="3:3">
      <c r="C233" s="2870"/>
    </row>
    <row r="234" spans="3:3">
      <c r="C234" s="2870"/>
    </row>
    <row r="235" spans="3:3">
      <c r="C235" s="2870"/>
    </row>
    <row r="236" spans="3:3">
      <c r="C236" s="2870"/>
    </row>
    <row r="237" spans="3:3">
      <c r="C237" s="2870"/>
    </row>
    <row r="238" spans="3:3">
      <c r="C238" s="2870"/>
    </row>
    <row r="239" spans="3:3">
      <c r="C239" s="2870"/>
    </row>
    <row r="240" spans="3:3">
      <c r="C240" s="2870"/>
    </row>
    <row r="241" spans="3:3">
      <c r="C241" s="2870"/>
    </row>
    <row r="242" spans="3:3">
      <c r="C242" s="2870"/>
    </row>
    <row r="243" spans="3:3">
      <c r="C243" s="2870"/>
    </row>
    <row r="244" spans="3:3">
      <c r="C244" s="2870"/>
    </row>
    <row r="245" spans="3:3">
      <c r="C245" s="2870"/>
    </row>
    <row r="246" spans="3:3">
      <c r="C246" s="2870"/>
    </row>
    <row r="247" spans="3:3">
      <c r="C247" s="2870"/>
    </row>
    <row r="248" spans="3:3">
      <c r="C248" s="2870"/>
    </row>
    <row r="249" spans="3:3">
      <c r="C249" s="2870"/>
    </row>
    <row r="250" spans="3:3">
      <c r="C250" s="2870"/>
    </row>
    <row r="251" spans="3:3">
      <c r="C251" s="2870"/>
    </row>
    <row r="252" spans="3:3">
      <c r="C252" s="2870"/>
    </row>
    <row r="253" spans="3:3">
      <c r="C253" s="2870"/>
    </row>
    <row r="254" spans="3:3">
      <c r="C254" s="2870"/>
    </row>
    <row r="255" spans="3:3">
      <c r="C255" s="2870"/>
    </row>
    <row r="256" spans="3:3">
      <c r="C256" s="2870"/>
    </row>
    <row r="257" spans="3:3">
      <c r="C257" s="2870"/>
    </row>
    <row r="258" spans="3:3">
      <c r="C258" s="2870"/>
    </row>
    <row r="259" spans="3:3">
      <c r="C259" s="2870"/>
    </row>
    <row r="260" spans="3:3">
      <c r="C260" s="2870"/>
    </row>
    <row r="261" spans="3:3">
      <c r="C261" s="2870"/>
    </row>
    <row r="262" spans="3:3">
      <c r="C262" s="2870"/>
    </row>
    <row r="263" spans="3:3">
      <c r="C263" s="2870"/>
    </row>
    <row r="264" spans="3:3">
      <c r="C264" s="2870"/>
    </row>
    <row r="265" spans="3:3">
      <c r="C265" s="2870"/>
    </row>
    <row r="266" spans="3:3">
      <c r="C266" s="2870"/>
    </row>
    <row r="267" spans="3:3">
      <c r="C267" s="2870"/>
    </row>
    <row r="268" spans="3:3">
      <c r="C268" s="2870"/>
    </row>
    <row r="269" spans="3:3">
      <c r="C269" s="2870"/>
    </row>
    <row r="270" spans="3:3">
      <c r="C270" s="2870"/>
    </row>
    <row r="271" spans="3:3">
      <c r="C271" s="2870"/>
    </row>
    <row r="272" spans="3:3">
      <c r="C272" s="2870"/>
    </row>
    <row r="273" spans="3:3">
      <c r="C273" s="2870"/>
    </row>
    <row r="274" spans="3:3">
      <c r="C274" s="2870"/>
    </row>
    <row r="275" spans="3:3">
      <c r="C275" s="2870"/>
    </row>
    <row r="276" spans="3:3">
      <c r="C276" s="2870"/>
    </row>
    <row r="277" spans="3:3">
      <c r="C277" s="2870"/>
    </row>
    <row r="278" spans="3:3">
      <c r="C278" s="2870"/>
    </row>
    <row r="279" spans="3:3">
      <c r="C279" s="2870"/>
    </row>
    <row r="280" spans="3:3">
      <c r="C280" s="2870"/>
    </row>
    <row r="281" spans="3:3">
      <c r="C281" s="2870"/>
    </row>
    <row r="282" spans="3:3">
      <c r="C282" s="2870"/>
    </row>
    <row r="283" spans="3:3">
      <c r="C283" s="2870"/>
    </row>
    <row r="284" spans="3:3">
      <c r="C284" s="2870"/>
    </row>
    <row r="285" spans="3:3">
      <c r="C285" s="2870"/>
    </row>
    <row r="286" spans="3:3">
      <c r="C286" s="2870"/>
    </row>
    <row r="287" spans="3:3">
      <c r="C287" s="2870"/>
    </row>
    <row r="288" spans="3:3">
      <c r="C288" s="2870"/>
    </row>
    <row r="289" spans="3:3">
      <c r="C289" s="2870"/>
    </row>
    <row r="290" spans="3:3">
      <c r="C290" s="2870"/>
    </row>
    <row r="291" spans="3:3">
      <c r="C291" s="2870"/>
    </row>
    <row r="292" spans="3:3">
      <c r="C292" s="2870"/>
    </row>
    <row r="293" spans="3:3">
      <c r="C293" s="2870"/>
    </row>
    <row r="294" spans="3:3">
      <c r="C294" s="2870"/>
    </row>
    <row r="295" spans="3:3">
      <c r="C295" s="2870"/>
    </row>
    <row r="296" spans="3:3">
      <c r="C296" s="2870"/>
    </row>
    <row r="297" spans="3:3">
      <c r="C297" s="2870"/>
    </row>
    <row r="298" spans="3:3">
      <c r="C298" s="2870"/>
    </row>
    <row r="299" spans="3:3">
      <c r="C299" s="2870"/>
    </row>
    <row r="300" spans="3:3">
      <c r="C300" s="2870"/>
    </row>
    <row r="301" spans="3:3">
      <c r="C301" s="2870"/>
    </row>
    <row r="302" spans="3:3">
      <c r="C302" s="2870"/>
    </row>
    <row r="303" spans="3:3">
      <c r="C303" s="2870"/>
    </row>
    <row r="304" spans="3:3">
      <c r="C304" s="2870"/>
    </row>
    <row r="305" spans="3:3">
      <c r="C305" s="2870"/>
    </row>
    <row r="306" spans="3:3">
      <c r="C306" s="2870"/>
    </row>
    <row r="307" spans="3:3">
      <c r="C307" s="2870"/>
    </row>
    <row r="308" spans="3:3">
      <c r="C308" s="2870"/>
    </row>
    <row r="309" spans="3:3">
      <c r="C309" s="2870"/>
    </row>
    <row r="310" spans="3:3">
      <c r="C310" s="2870"/>
    </row>
    <row r="311" spans="3:3">
      <c r="C311" s="2870"/>
    </row>
    <row r="312" spans="3:3">
      <c r="C312" s="2870"/>
    </row>
    <row r="313" spans="3:3">
      <c r="C313" s="2870"/>
    </row>
    <row r="314" spans="3:3">
      <c r="C314" s="2870"/>
    </row>
    <row r="315" spans="3:3">
      <c r="C315" s="2870"/>
    </row>
    <row r="316" spans="3:3">
      <c r="C316" s="2870"/>
    </row>
    <row r="317" spans="3:3">
      <c r="C317" s="2870"/>
    </row>
    <row r="318" spans="3:3">
      <c r="C318" s="2870"/>
    </row>
    <row r="319" spans="3:3">
      <c r="C319" s="2870"/>
    </row>
    <row r="320" spans="3:3">
      <c r="C320" s="2870"/>
    </row>
    <row r="321" spans="3:3">
      <c r="C321" s="2870"/>
    </row>
    <row r="322" spans="3:3">
      <c r="C322" s="2870"/>
    </row>
    <row r="323" spans="3:3">
      <c r="C323" s="2870"/>
    </row>
    <row r="324" spans="3:3">
      <c r="C324" s="2870"/>
    </row>
    <row r="325" spans="3:3">
      <c r="C325" s="2870"/>
    </row>
    <row r="326" spans="3:3">
      <c r="C326" s="2870"/>
    </row>
    <row r="327" spans="3:3">
      <c r="C327" s="2870"/>
    </row>
    <row r="328" spans="3:3">
      <c r="C328" s="2870"/>
    </row>
    <row r="329" spans="3:3">
      <c r="C329" s="2870"/>
    </row>
    <row r="330" spans="3:3">
      <c r="C330" s="2870"/>
    </row>
    <row r="331" spans="3:3">
      <c r="C331" s="2870"/>
    </row>
    <row r="332" spans="3:3">
      <c r="C332" s="2870"/>
    </row>
    <row r="333" spans="3:3">
      <c r="C333" s="2870"/>
    </row>
    <row r="334" spans="3:3">
      <c r="C334" s="2870"/>
    </row>
    <row r="335" spans="3:3">
      <c r="C335" s="2870"/>
    </row>
    <row r="336" spans="3:3">
      <c r="C336" s="2870"/>
    </row>
    <row r="337" spans="3:3">
      <c r="C337" s="2870"/>
    </row>
    <row r="338" spans="3:3">
      <c r="C338" s="2870"/>
    </row>
    <row r="339" spans="3:3">
      <c r="C339" s="2870"/>
    </row>
    <row r="340" spans="3:3">
      <c r="C340" s="2870"/>
    </row>
    <row r="341" spans="3:3">
      <c r="C341" s="2870"/>
    </row>
    <row r="342" spans="3:3">
      <c r="C342" s="2870"/>
    </row>
    <row r="343" spans="3:3">
      <c r="C343" s="2870"/>
    </row>
    <row r="344" spans="3:3">
      <c r="C344" s="2870"/>
    </row>
    <row r="345" spans="3:3">
      <c r="C345" s="2870"/>
    </row>
    <row r="346" spans="3:3">
      <c r="C346" s="2870"/>
    </row>
    <row r="347" spans="3:3">
      <c r="C347" s="2870"/>
    </row>
    <row r="348" spans="3:3">
      <c r="C348" s="2870"/>
    </row>
    <row r="349" spans="3:3">
      <c r="C349" s="2870"/>
    </row>
    <row r="350" spans="3:3">
      <c r="C350" s="2870"/>
    </row>
    <row r="351" spans="3:3">
      <c r="C351" s="2870"/>
    </row>
    <row r="352" spans="3:3">
      <c r="C352" s="2870"/>
    </row>
    <row r="353" spans="3:3">
      <c r="C353" s="2870"/>
    </row>
    <row r="354" spans="3:3">
      <c r="C354" s="2870"/>
    </row>
    <row r="355" spans="3:3">
      <c r="C355" s="2870"/>
    </row>
    <row r="356" spans="3:3">
      <c r="C356" s="2870"/>
    </row>
    <row r="357" spans="3:3">
      <c r="C357" s="2870"/>
    </row>
    <row r="358" spans="3:3">
      <c r="C358" s="2870"/>
    </row>
    <row r="359" spans="3:3">
      <c r="C359" s="2870"/>
    </row>
    <row r="360" spans="3:3">
      <c r="C360" s="2870"/>
    </row>
    <row r="361" spans="3:3">
      <c r="C361" s="2870"/>
    </row>
    <row r="362" spans="3:3">
      <c r="C362" s="2870"/>
    </row>
    <row r="363" spans="3:3">
      <c r="C363" s="2870"/>
    </row>
    <row r="364" spans="3:3">
      <c r="C364" s="2870"/>
    </row>
    <row r="365" spans="3:3">
      <c r="C365" s="2870"/>
    </row>
    <row r="366" spans="3:3">
      <c r="C366" s="2870"/>
    </row>
    <row r="367" spans="3:3">
      <c r="C367" s="2870"/>
    </row>
    <row r="368" spans="3:3">
      <c r="C368" s="2870"/>
    </row>
    <row r="369" spans="3:3">
      <c r="C369" s="2870"/>
    </row>
    <row r="370" spans="3:3">
      <c r="C370" s="2870"/>
    </row>
    <row r="371" spans="3:3">
      <c r="C371" s="2870"/>
    </row>
    <row r="372" spans="3:3">
      <c r="C372" s="2870"/>
    </row>
    <row r="373" spans="3:3">
      <c r="C373" s="2870"/>
    </row>
    <row r="374" spans="3:3">
      <c r="C374" s="2870"/>
    </row>
    <row r="375" spans="3:3">
      <c r="C375" s="2870"/>
    </row>
    <row r="376" spans="3:3">
      <c r="C376" s="2870"/>
    </row>
    <row r="377" spans="3:3">
      <c r="C377" s="2870"/>
    </row>
    <row r="378" spans="3:3">
      <c r="C378" s="2870"/>
    </row>
    <row r="379" spans="3:3">
      <c r="C379" s="2870"/>
    </row>
    <row r="380" spans="3:3">
      <c r="C380" s="2870"/>
    </row>
    <row r="381" spans="3:3">
      <c r="C381" s="2870"/>
    </row>
    <row r="382" spans="3:3">
      <c r="C382" s="2870"/>
    </row>
    <row r="383" spans="3:3">
      <c r="C383" s="2870"/>
    </row>
    <row r="384" spans="3:3">
      <c r="C384" s="2870"/>
    </row>
    <row r="385" spans="3:3">
      <c r="C385" s="2870"/>
    </row>
    <row r="386" spans="3:3">
      <c r="C386" s="2870"/>
    </row>
    <row r="387" spans="3:3">
      <c r="C387" s="2870"/>
    </row>
    <row r="388" spans="3:3">
      <c r="C388" s="2870"/>
    </row>
    <row r="389" spans="3:3">
      <c r="C389" s="2870"/>
    </row>
    <row r="390" spans="3:3">
      <c r="C390" s="2870"/>
    </row>
    <row r="391" spans="3:3">
      <c r="C391" s="2870"/>
    </row>
    <row r="392" spans="3:3">
      <c r="C392" s="2870"/>
    </row>
    <row r="393" spans="3:3">
      <c r="C393" s="2870"/>
    </row>
    <row r="394" spans="3:3">
      <c r="C394" s="2870"/>
    </row>
    <row r="395" spans="3:3">
      <c r="C395" s="2870"/>
    </row>
    <row r="396" spans="3:3">
      <c r="C396" s="2870"/>
    </row>
    <row r="397" spans="3:3">
      <c r="C397" s="2870"/>
    </row>
    <row r="398" spans="3:3">
      <c r="C398" s="2870"/>
    </row>
    <row r="399" spans="3:3">
      <c r="C399" s="2870"/>
    </row>
    <row r="400" spans="3:3">
      <c r="C400" s="2870"/>
    </row>
    <row r="401" spans="3:3">
      <c r="C401" s="2870"/>
    </row>
    <row r="402" spans="3:3">
      <c r="C402" s="2870"/>
    </row>
    <row r="403" spans="3:3">
      <c r="C403" s="2870"/>
    </row>
    <row r="404" spans="3:3">
      <c r="C404" s="2870"/>
    </row>
    <row r="405" spans="3:3">
      <c r="C405" s="2870"/>
    </row>
    <row r="406" spans="3:3">
      <c r="C406" s="2870"/>
    </row>
    <row r="407" spans="3:3">
      <c r="C407" s="2870"/>
    </row>
    <row r="408" spans="3:3">
      <c r="C408" s="2870"/>
    </row>
    <row r="409" spans="3:3">
      <c r="C409" s="2870"/>
    </row>
    <row r="410" spans="3:3">
      <c r="C410" s="2870"/>
    </row>
    <row r="411" spans="3:3">
      <c r="C411" s="2870"/>
    </row>
    <row r="412" spans="3:3">
      <c r="C412" s="2870"/>
    </row>
    <row r="413" spans="3:3">
      <c r="C413" s="2870"/>
    </row>
    <row r="414" spans="3:3">
      <c r="C414" s="2870"/>
    </row>
    <row r="415" spans="3:3">
      <c r="C415" s="2870"/>
    </row>
    <row r="416" spans="3:3">
      <c r="C416" s="2870"/>
    </row>
    <row r="417" spans="3:3">
      <c r="C417" s="2870"/>
    </row>
    <row r="418" spans="3:3">
      <c r="C418" s="2870"/>
    </row>
    <row r="419" spans="3:3">
      <c r="C419" s="2870"/>
    </row>
    <row r="420" spans="3:3">
      <c r="C420" s="2870"/>
    </row>
    <row r="421" spans="3:3">
      <c r="C421" s="2870"/>
    </row>
    <row r="422" spans="3:3">
      <c r="C422" s="2870"/>
    </row>
    <row r="423" spans="3:3">
      <c r="C423" s="2870"/>
    </row>
    <row r="424" spans="3:3">
      <c r="C424" s="2870"/>
    </row>
    <row r="425" spans="3:3">
      <c r="C425" s="2870"/>
    </row>
    <row r="426" spans="3:3">
      <c r="C426" s="2870"/>
    </row>
    <row r="427" spans="3:3">
      <c r="C427" s="2870"/>
    </row>
    <row r="428" spans="3:3">
      <c r="C428" s="2870"/>
    </row>
    <row r="429" spans="3:3">
      <c r="C429" s="2870"/>
    </row>
    <row r="430" spans="3:3">
      <c r="C430" s="2870"/>
    </row>
    <row r="431" spans="3:3">
      <c r="C431" s="2870"/>
    </row>
    <row r="432" spans="3:3">
      <c r="C432" s="2870"/>
    </row>
    <row r="433" spans="3:3">
      <c r="C433" s="2870"/>
    </row>
    <row r="434" spans="3:3">
      <c r="C434" s="2870"/>
    </row>
    <row r="435" spans="3:3">
      <c r="C435" s="2870"/>
    </row>
    <row r="436" spans="3:3">
      <c r="C436" s="2870"/>
    </row>
    <row r="437" spans="3:3">
      <c r="C437" s="2870"/>
    </row>
    <row r="438" spans="3:3">
      <c r="C438" s="2870"/>
    </row>
    <row r="439" spans="3:3">
      <c r="C439" s="2870"/>
    </row>
    <row r="440" spans="3:3">
      <c r="C440" s="2870"/>
    </row>
    <row r="441" spans="3:3">
      <c r="C441" s="2870"/>
    </row>
    <row r="442" spans="3:3">
      <c r="C442" s="2870"/>
    </row>
    <row r="443" spans="3:3">
      <c r="C443" s="2870"/>
    </row>
    <row r="444" spans="3:3">
      <c r="C444" s="2870"/>
    </row>
    <row r="445" spans="3:3">
      <c r="C445" s="2870"/>
    </row>
    <row r="446" spans="3:3">
      <c r="C446" s="2870"/>
    </row>
    <row r="447" spans="3:3">
      <c r="C447" s="2870"/>
    </row>
    <row r="448" spans="3:3">
      <c r="C448" s="2870"/>
    </row>
    <row r="449" spans="3:3">
      <c r="C449" s="2870"/>
    </row>
    <row r="450" spans="3:3">
      <c r="C450" s="2870"/>
    </row>
    <row r="451" spans="3:3">
      <c r="C451" s="2870"/>
    </row>
    <row r="452" spans="3:3">
      <c r="C452" s="2870"/>
    </row>
    <row r="453" spans="3:3">
      <c r="C453" s="2870"/>
    </row>
    <row r="454" spans="3:3">
      <c r="C454" s="2870"/>
    </row>
    <row r="455" spans="3:3">
      <c r="C455" s="2870"/>
    </row>
    <row r="456" spans="3:3">
      <c r="C456" s="2870"/>
    </row>
    <row r="457" spans="3:3">
      <c r="C457" s="2870"/>
    </row>
    <row r="458" spans="3:3">
      <c r="C458" s="2870"/>
    </row>
    <row r="459" spans="3:3">
      <c r="C459" s="2870"/>
    </row>
    <row r="460" spans="3:3">
      <c r="C460" s="2870"/>
    </row>
    <row r="461" spans="3:3">
      <c r="C461" s="2870"/>
    </row>
    <row r="462" spans="3:3">
      <c r="C462" s="2870"/>
    </row>
    <row r="463" spans="3:3">
      <c r="C463" s="2870"/>
    </row>
    <row r="464" spans="3:3">
      <c r="C464" s="2870"/>
    </row>
    <row r="465" spans="3:3">
      <c r="C465" s="2870"/>
    </row>
    <row r="466" spans="3:3">
      <c r="C466" s="2870"/>
    </row>
    <row r="467" spans="3:3">
      <c r="C467" s="2870"/>
    </row>
    <row r="468" spans="3:3">
      <c r="C468" s="2870"/>
    </row>
    <row r="469" spans="3:3">
      <c r="C469" s="2870"/>
    </row>
    <row r="470" spans="3:3">
      <c r="C470" s="2870"/>
    </row>
    <row r="471" spans="3:3">
      <c r="C471" s="2870"/>
    </row>
    <row r="472" spans="3:3">
      <c r="C472" s="2870"/>
    </row>
    <row r="473" spans="3:3">
      <c r="C473" s="2870"/>
    </row>
    <row r="474" spans="3:3">
      <c r="C474" s="2870"/>
    </row>
    <row r="475" spans="3:3">
      <c r="C475" s="2870"/>
    </row>
    <row r="476" spans="3:3">
      <c r="C476" s="2870"/>
    </row>
    <row r="477" spans="3:3">
      <c r="C477" s="2870"/>
    </row>
    <row r="478" spans="3:3">
      <c r="C478" s="2870"/>
    </row>
    <row r="479" spans="3:3">
      <c r="C479" s="2870"/>
    </row>
    <row r="480" spans="3:3">
      <c r="C480" s="2870"/>
    </row>
    <row r="481" spans="3:3">
      <c r="C481" s="2870"/>
    </row>
    <row r="482" spans="3:3">
      <c r="C482" s="2870"/>
    </row>
    <row r="483" spans="3:3">
      <c r="C483" s="2870"/>
    </row>
    <row r="484" spans="3:3">
      <c r="C484" s="2870"/>
    </row>
    <row r="485" spans="3:3">
      <c r="C485" s="2870"/>
    </row>
    <row r="486" spans="3:3">
      <c r="C486" s="2870"/>
    </row>
    <row r="487" spans="3:3">
      <c r="C487" s="2870"/>
    </row>
    <row r="488" spans="3:3">
      <c r="C488" s="2870"/>
    </row>
    <row r="489" spans="3:3">
      <c r="C489" s="2870"/>
    </row>
    <row r="490" spans="3:3">
      <c r="C490" s="2870"/>
    </row>
    <row r="491" spans="3:3">
      <c r="C491" s="2870"/>
    </row>
    <row r="492" spans="3:3">
      <c r="C492" s="2870"/>
    </row>
    <row r="493" spans="3:3">
      <c r="C493" s="2870"/>
    </row>
    <row r="494" spans="3:3">
      <c r="C494" s="2870"/>
    </row>
    <row r="495" spans="3:3">
      <c r="C495" s="2870"/>
    </row>
    <row r="496" spans="3:3">
      <c r="C496" s="2870"/>
    </row>
    <row r="497" spans="3:3">
      <c r="C497" s="2870"/>
    </row>
    <row r="498" spans="3:3">
      <c r="C498" s="2870"/>
    </row>
    <row r="499" spans="3:3">
      <c r="C499" s="2870"/>
    </row>
    <row r="500" spans="3:3">
      <c r="C500" s="2870"/>
    </row>
    <row r="501" spans="3:3">
      <c r="C501" s="2870"/>
    </row>
    <row r="502" spans="3:3">
      <c r="C502" s="2870"/>
    </row>
    <row r="503" spans="3:3">
      <c r="C503" s="2870"/>
    </row>
    <row r="504" spans="3:3">
      <c r="C504" s="2870"/>
    </row>
    <row r="505" spans="3:3">
      <c r="C505" s="2870"/>
    </row>
    <row r="506" spans="3:3">
      <c r="C506" s="2870"/>
    </row>
    <row r="507" spans="3:3">
      <c r="C507" s="2870"/>
    </row>
    <row r="508" spans="3:3">
      <c r="C508" s="2870"/>
    </row>
    <row r="509" spans="3:3">
      <c r="C509" s="2870"/>
    </row>
    <row r="510" spans="3:3">
      <c r="C510" s="2870"/>
    </row>
    <row r="511" spans="3:3">
      <c r="C511" s="2870"/>
    </row>
    <row r="512" spans="3:3">
      <c r="C512" s="2870"/>
    </row>
    <row r="513" spans="3:3">
      <c r="C513" s="2870"/>
    </row>
    <row r="514" spans="3:3">
      <c r="C514" s="2870"/>
    </row>
    <row r="515" spans="3:3">
      <c r="C515" s="2870"/>
    </row>
    <row r="516" spans="3:3">
      <c r="C516" s="2870"/>
    </row>
    <row r="517" spans="3:3">
      <c r="C517" s="2870"/>
    </row>
    <row r="518" spans="3:3">
      <c r="C518" s="2870"/>
    </row>
    <row r="519" spans="3:3">
      <c r="C519" s="2870"/>
    </row>
    <row r="520" spans="3:3">
      <c r="C520" s="2870"/>
    </row>
    <row r="521" spans="3:3">
      <c r="C521" s="2870"/>
    </row>
    <row r="522" spans="3:3">
      <c r="C522" s="2870"/>
    </row>
    <row r="523" spans="3:3">
      <c r="C523" s="2870"/>
    </row>
    <row r="524" spans="3:3">
      <c r="C524" s="2870"/>
    </row>
    <row r="525" spans="3:3">
      <c r="C525" s="2870"/>
    </row>
    <row r="526" spans="3:3">
      <c r="C526" s="2870"/>
    </row>
    <row r="527" spans="3:3">
      <c r="C527" s="2870"/>
    </row>
    <row r="528" spans="3:3">
      <c r="C528" s="2870"/>
    </row>
    <row r="529" spans="3:3">
      <c r="C529" s="2870"/>
    </row>
    <row r="530" spans="3:3">
      <c r="C530" s="2870"/>
    </row>
    <row r="531" spans="3:3">
      <c r="C531" s="2870"/>
    </row>
    <row r="532" spans="3:3">
      <c r="C532" s="2870"/>
    </row>
    <row r="533" spans="3:3">
      <c r="C533" s="2870"/>
    </row>
    <row r="534" spans="3:3">
      <c r="C534" s="2870"/>
    </row>
    <row r="535" spans="3:3">
      <c r="C535" s="2870"/>
    </row>
    <row r="536" spans="3:3">
      <c r="C536" s="2870"/>
    </row>
    <row r="537" spans="3:3">
      <c r="C537" s="2870"/>
    </row>
    <row r="538" spans="3:3">
      <c r="C538" s="2870"/>
    </row>
    <row r="539" spans="3:3">
      <c r="C539" s="2870"/>
    </row>
    <row r="540" spans="3:3">
      <c r="C540" s="2870"/>
    </row>
    <row r="541" spans="3:3">
      <c r="C541" s="2870"/>
    </row>
    <row r="542" spans="3:3">
      <c r="C542" s="2870"/>
    </row>
    <row r="543" spans="3:3">
      <c r="C543" s="2870"/>
    </row>
    <row r="544" spans="3:3">
      <c r="C544" s="2870"/>
    </row>
    <row r="545" spans="3:3">
      <c r="C545" s="2870"/>
    </row>
  </sheetData>
  <mergeCells count="80">
    <mergeCell ref="A1:C1"/>
    <mergeCell ref="A2:Q2"/>
    <mergeCell ref="A3:Q3"/>
    <mergeCell ref="A4:A6"/>
    <mergeCell ref="B4:C6"/>
    <mergeCell ref="D4:O4"/>
    <mergeCell ref="P4:P6"/>
    <mergeCell ref="Q4:Q6"/>
    <mergeCell ref="D5:F5"/>
    <mergeCell ref="G5:I5"/>
    <mergeCell ref="J5:L5"/>
    <mergeCell ref="M5:O5"/>
    <mergeCell ref="A7:A13"/>
    <mergeCell ref="B7:C7"/>
    <mergeCell ref="B8:C8"/>
    <mergeCell ref="B9:C9"/>
    <mergeCell ref="B10:C10"/>
    <mergeCell ref="B11:C11"/>
    <mergeCell ref="B12:C12"/>
    <mergeCell ref="B13:C13"/>
    <mergeCell ref="B18:C18"/>
    <mergeCell ref="B19:C19"/>
    <mergeCell ref="B20:C20"/>
    <mergeCell ref="B21:C21"/>
    <mergeCell ref="B22:C22"/>
    <mergeCell ref="B37:C37"/>
    <mergeCell ref="B23:C23"/>
    <mergeCell ref="B24:C24"/>
    <mergeCell ref="B25:C25"/>
    <mergeCell ref="A26:A37"/>
    <mergeCell ref="B26:C26"/>
    <mergeCell ref="B27:C27"/>
    <mergeCell ref="B28:C28"/>
    <mergeCell ref="B29:C29"/>
    <mergeCell ref="B30:C30"/>
    <mergeCell ref="B31:C31"/>
    <mergeCell ref="A14:A25"/>
    <mergeCell ref="B14:C14"/>
    <mergeCell ref="B15:C15"/>
    <mergeCell ref="B16:C16"/>
    <mergeCell ref="B17:C17"/>
    <mergeCell ref="B32:C32"/>
    <mergeCell ref="B33:C33"/>
    <mergeCell ref="B34:C34"/>
    <mergeCell ref="B35:C35"/>
    <mergeCell ref="B36:C36"/>
    <mergeCell ref="B42:C42"/>
    <mergeCell ref="B43:C43"/>
    <mergeCell ref="B44:C44"/>
    <mergeCell ref="B45:C45"/>
    <mergeCell ref="B46:C46"/>
    <mergeCell ref="B61:C61"/>
    <mergeCell ref="B47:C47"/>
    <mergeCell ref="B48:C48"/>
    <mergeCell ref="B49:C49"/>
    <mergeCell ref="A50:A61"/>
    <mergeCell ref="B50:C50"/>
    <mergeCell ref="B51:C51"/>
    <mergeCell ref="B52:C52"/>
    <mergeCell ref="B53:C53"/>
    <mergeCell ref="B54:C54"/>
    <mergeCell ref="B55:C55"/>
    <mergeCell ref="A38:A49"/>
    <mergeCell ref="B38:C38"/>
    <mergeCell ref="B39:C39"/>
    <mergeCell ref="B40:C40"/>
    <mergeCell ref="B41:C41"/>
    <mergeCell ref="B56:C56"/>
    <mergeCell ref="B57:C57"/>
    <mergeCell ref="B58:C58"/>
    <mergeCell ref="B59:C59"/>
    <mergeCell ref="B60:C60"/>
    <mergeCell ref="A69:N69"/>
    <mergeCell ref="D72:E72"/>
    <mergeCell ref="A67:Q67"/>
    <mergeCell ref="A68:Q68"/>
    <mergeCell ref="A63:E63"/>
    <mergeCell ref="A64:D64"/>
    <mergeCell ref="A65:F65"/>
    <mergeCell ref="A66:E66"/>
  </mergeCells>
  <hyperlinks>
    <hyperlink ref="A1" r:id="rId1"/>
  </hyperlinks>
  <pageMargins left="0.70866141732283472" right="0.70866141732283472" top="0.74803149606299213" bottom="0.74803149606299213" header="0.31496062992125984" footer="0.31496062992125984"/>
  <pageSetup paperSize="9" scale="50" fitToHeight="0" orientation="landscape" r:id="rId2"/>
  <headerFooter alignWithMargins="0">
    <oddFooter>&amp;R166</oddFooter>
  </headerFooter>
  <drawing r:id="rId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62">
    <pageSetUpPr fitToPage="1"/>
  </sheetPr>
  <dimension ref="A1:AC295"/>
  <sheetViews>
    <sheetView view="pageBreakPreview" zoomScale="60" zoomScaleNormal="100" workbookViewId="0">
      <selection activeCell="H15" sqref="H15"/>
    </sheetView>
  </sheetViews>
  <sheetFormatPr defaultRowHeight="12.75"/>
  <cols>
    <col min="1" max="1" width="14.85546875" style="2977" customWidth="1"/>
    <col min="2" max="2" width="19.28515625" style="2977" customWidth="1"/>
    <col min="3" max="14" width="25.7109375" style="3048" customWidth="1"/>
    <col min="15" max="15" width="9.28515625" style="2977" bestFit="1" customWidth="1"/>
    <col min="16" max="257" width="9.140625" style="2977"/>
    <col min="258" max="258" width="15" style="2977" customWidth="1"/>
    <col min="259" max="264" width="10" style="2977" customWidth="1"/>
    <col min="265" max="265" width="10.5703125" style="2977" customWidth="1"/>
    <col min="266" max="269" width="10" style="2977" customWidth="1"/>
    <col min="270" max="270" width="12.42578125" style="2977" customWidth="1"/>
    <col min="271" max="271" width="9.28515625" style="2977" bestFit="1" customWidth="1"/>
    <col min="272" max="513" width="9.140625" style="2977"/>
    <col min="514" max="514" width="15" style="2977" customWidth="1"/>
    <col min="515" max="520" width="10" style="2977" customWidth="1"/>
    <col min="521" max="521" width="10.5703125" style="2977" customWidth="1"/>
    <col min="522" max="525" width="10" style="2977" customWidth="1"/>
    <col min="526" max="526" width="12.42578125" style="2977" customWidth="1"/>
    <col min="527" max="527" width="9.28515625" style="2977" bestFit="1" customWidth="1"/>
    <col min="528" max="769" width="9.140625" style="2977"/>
    <col min="770" max="770" width="15" style="2977" customWidth="1"/>
    <col min="771" max="776" width="10" style="2977" customWidth="1"/>
    <col min="777" max="777" width="10.5703125" style="2977" customWidth="1"/>
    <col min="778" max="781" width="10" style="2977" customWidth="1"/>
    <col min="782" max="782" width="12.42578125" style="2977" customWidth="1"/>
    <col min="783" max="783" width="9.28515625" style="2977" bestFit="1" customWidth="1"/>
    <col min="784" max="1025" width="9.140625" style="2977"/>
    <col min="1026" max="1026" width="15" style="2977" customWidth="1"/>
    <col min="1027" max="1032" width="10" style="2977" customWidth="1"/>
    <col min="1033" max="1033" width="10.5703125" style="2977" customWidth="1"/>
    <col min="1034" max="1037" width="10" style="2977" customWidth="1"/>
    <col min="1038" max="1038" width="12.42578125" style="2977" customWidth="1"/>
    <col min="1039" max="1039" width="9.28515625" style="2977" bestFit="1" customWidth="1"/>
    <col min="1040" max="1281" width="9.140625" style="2977"/>
    <col min="1282" max="1282" width="15" style="2977" customWidth="1"/>
    <col min="1283" max="1288" width="10" style="2977" customWidth="1"/>
    <col min="1289" max="1289" width="10.5703125" style="2977" customWidth="1"/>
    <col min="1290" max="1293" width="10" style="2977" customWidth="1"/>
    <col min="1294" max="1294" width="12.42578125" style="2977" customWidth="1"/>
    <col min="1295" max="1295" width="9.28515625" style="2977" bestFit="1" customWidth="1"/>
    <col min="1296" max="1537" width="9.140625" style="2977"/>
    <col min="1538" max="1538" width="15" style="2977" customWidth="1"/>
    <col min="1539" max="1544" width="10" style="2977" customWidth="1"/>
    <col min="1545" max="1545" width="10.5703125" style="2977" customWidth="1"/>
    <col min="1546" max="1549" width="10" style="2977" customWidth="1"/>
    <col min="1550" max="1550" width="12.42578125" style="2977" customWidth="1"/>
    <col min="1551" max="1551" width="9.28515625" style="2977" bestFit="1" customWidth="1"/>
    <col min="1552" max="1793" width="9.140625" style="2977"/>
    <col min="1794" max="1794" width="15" style="2977" customWidth="1"/>
    <col min="1795" max="1800" width="10" style="2977" customWidth="1"/>
    <col min="1801" max="1801" width="10.5703125" style="2977" customWidth="1"/>
    <col min="1802" max="1805" width="10" style="2977" customWidth="1"/>
    <col min="1806" max="1806" width="12.42578125" style="2977" customWidth="1"/>
    <col min="1807" max="1807" width="9.28515625" style="2977" bestFit="1" customWidth="1"/>
    <col min="1808" max="2049" width="9.140625" style="2977"/>
    <col min="2050" max="2050" width="15" style="2977" customWidth="1"/>
    <col min="2051" max="2056" width="10" style="2977" customWidth="1"/>
    <col min="2057" max="2057" width="10.5703125" style="2977" customWidth="1"/>
    <col min="2058" max="2061" width="10" style="2977" customWidth="1"/>
    <col min="2062" max="2062" width="12.42578125" style="2977" customWidth="1"/>
    <col min="2063" max="2063" width="9.28515625" style="2977" bestFit="1" customWidth="1"/>
    <col min="2064" max="2305" width="9.140625" style="2977"/>
    <col min="2306" max="2306" width="15" style="2977" customWidth="1"/>
    <col min="2307" max="2312" width="10" style="2977" customWidth="1"/>
    <col min="2313" max="2313" width="10.5703125" style="2977" customWidth="1"/>
    <col min="2314" max="2317" width="10" style="2977" customWidth="1"/>
    <col min="2318" max="2318" width="12.42578125" style="2977" customWidth="1"/>
    <col min="2319" max="2319" width="9.28515625" style="2977" bestFit="1" customWidth="1"/>
    <col min="2320" max="2561" width="9.140625" style="2977"/>
    <col min="2562" max="2562" width="15" style="2977" customWidth="1"/>
    <col min="2563" max="2568" width="10" style="2977" customWidth="1"/>
    <col min="2569" max="2569" width="10.5703125" style="2977" customWidth="1"/>
    <col min="2570" max="2573" width="10" style="2977" customWidth="1"/>
    <col min="2574" max="2574" width="12.42578125" style="2977" customWidth="1"/>
    <col min="2575" max="2575" width="9.28515625" style="2977" bestFit="1" customWidth="1"/>
    <col min="2576" max="2817" width="9.140625" style="2977"/>
    <col min="2818" max="2818" width="15" style="2977" customWidth="1"/>
    <col min="2819" max="2824" width="10" style="2977" customWidth="1"/>
    <col min="2825" max="2825" width="10.5703125" style="2977" customWidth="1"/>
    <col min="2826" max="2829" width="10" style="2977" customWidth="1"/>
    <col min="2830" max="2830" width="12.42578125" style="2977" customWidth="1"/>
    <col min="2831" max="2831" width="9.28515625" style="2977" bestFit="1" customWidth="1"/>
    <col min="2832" max="3073" width="9.140625" style="2977"/>
    <col min="3074" max="3074" width="15" style="2977" customWidth="1"/>
    <col min="3075" max="3080" width="10" style="2977" customWidth="1"/>
    <col min="3081" max="3081" width="10.5703125" style="2977" customWidth="1"/>
    <col min="3082" max="3085" width="10" style="2977" customWidth="1"/>
    <col min="3086" max="3086" width="12.42578125" style="2977" customWidth="1"/>
    <col min="3087" max="3087" width="9.28515625" style="2977" bestFit="1" customWidth="1"/>
    <col min="3088" max="3329" width="9.140625" style="2977"/>
    <col min="3330" max="3330" width="15" style="2977" customWidth="1"/>
    <col min="3331" max="3336" width="10" style="2977" customWidth="1"/>
    <col min="3337" max="3337" width="10.5703125" style="2977" customWidth="1"/>
    <col min="3338" max="3341" width="10" style="2977" customWidth="1"/>
    <col min="3342" max="3342" width="12.42578125" style="2977" customWidth="1"/>
    <col min="3343" max="3343" width="9.28515625" style="2977" bestFit="1" customWidth="1"/>
    <col min="3344" max="3585" width="9.140625" style="2977"/>
    <col min="3586" max="3586" width="15" style="2977" customWidth="1"/>
    <col min="3587" max="3592" width="10" style="2977" customWidth="1"/>
    <col min="3593" max="3593" width="10.5703125" style="2977" customWidth="1"/>
    <col min="3594" max="3597" width="10" style="2977" customWidth="1"/>
    <col min="3598" max="3598" width="12.42578125" style="2977" customWidth="1"/>
    <col min="3599" max="3599" width="9.28515625" style="2977" bestFit="1" customWidth="1"/>
    <col min="3600" max="3841" width="9.140625" style="2977"/>
    <col min="3842" max="3842" width="15" style="2977" customWidth="1"/>
    <col min="3843" max="3848" width="10" style="2977" customWidth="1"/>
    <col min="3849" max="3849" width="10.5703125" style="2977" customWidth="1"/>
    <col min="3850" max="3853" width="10" style="2977" customWidth="1"/>
    <col min="3854" max="3854" width="12.42578125" style="2977" customWidth="1"/>
    <col min="3855" max="3855" width="9.28515625" style="2977" bestFit="1" customWidth="1"/>
    <col min="3856" max="4097" width="9.140625" style="2977"/>
    <col min="4098" max="4098" width="15" style="2977" customWidth="1"/>
    <col min="4099" max="4104" width="10" style="2977" customWidth="1"/>
    <col min="4105" max="4105" width="10.5703125" style="2977" customWidth="1"/>
    <col min="4106" max="4109" width="10" style="2977" customWidth="1"/>
    <col min="4110" max="4110" width="12.42578125" style="2977" customWidth="1"/>
    <col min="4111" max="4111" width="9.28515625" style="2977" bestFit="1" customWidth="1"/>
    <col min="4112" max="4353" width="9.140625" style="2977"/>
    <col min="4354" max="4354" width="15" style="2977" customWidth="1"/>
    <col min="4355" max="4360" width="10" style="2977" customWidth="1"/>
    <col min="4361" max="4361" width="10.5703125" style="2977" customWidth="1"/>
    <col min="4362" max="4365" width="10" style="2977" customWidth="1"/>
    <col min="4366" max="4366" width="12.42578125" style="2977" customWidth="1"/>
    <col min="4367" max="4367" width="9.28515625" style="2977" bestFit="1" customWidth="1"/>
    <col min="4368" max="4609" width="9.140625" style="2977"/>
    <col min="4610" max="4610" width="15" style="2977" customWidth="1"/>
    <col min="4611" max="4616" width="10" style="2977" customWidth="1"/>
    <col min="4617" max="4617" width="10.5703125" style="2977" customWidth="1"/>
    <col min="4618" max="4621" width="10" style="2977" customWidth="1"/>
    <col min="4622" max="4622" width="12.42578125" style="2977" customWidth="1"/>
    <col min="4623" max="4623" width="9.28515625" style="2977" bestFit="1" customWidth="1"/>
    <col min="4624" max="4865" width="9.140625" style="2977"/>
    <col min="4866" max="4866" width="15" style="2977" customWidth="1"/>
    <col min="4867" max="4872" width="10" style="2977" customWidth="1"/>
    <col min="4873" max="4873" width="10.5703125" style="2977" customWidth="1"/>
    <col min="4874" max="4877" width="10" style="2977" customWidth="1"/>
    <col min="4878" max="4878" width="12.42578125" style="2977" customWidth="1"/>
    <col min="4879" max="4879" width="9.28515625" style="2977" bestFit="1" customWidth="1"/>
    <col min="4880" max="5121" width="9.140625" style="2977"/>
    <col min="5122" max="5122" width="15" style="2977" customWidth="1"/>
    <col min="5123" max="5128" width="10" style="2977" customWidth="1"/>
    <col min="5129" max="5129" width="10.5703125" style="2977" customWidth="1"/>
    <col min="5130" max="5133" width="10" style="2977" customWidth="1"/>
    <col min="5134" max="5134" width="12.42578125" style="2977" customWidth="1"/>
    <col min="5135" max="5135" width="9.28515625" style="2977" bestFit="1" customWidth="1"/>
    <col min="5136" max="5377" width="9.140625" style="2977"/>
    <col min="5378" max="5378" width="15" style="2977" customWidth="1"/>
    <col min="5379" max="5384" width="10" style="2977" customWidth="1"/>
    <col min="5385" max="5385" width="10.5703125" style="2977" customWidth="1"/>
    <col min="5386" max="5389" width="10" style="2977" customWidth="1"/>
    <col min="5390" max="5390" width="12.42578125" style="2977" customWidth="1"/>
    <col min="5391" max="5391" width="9.28515625" style="2977" bestFit="1" customWidth="1"/>
    <col min="5392" max="5633" width="9.140625" style="2977"/>
    <col min="5634" max="5634" width="15" style="2977" customWidth="1"/>
    <col min="5635" max="5640" width="10" style="2977" customWidth="1"/>
    <col min="5641" max="5641" width="10.5703125" style="2977" customWidth="1"/>
    <col min="5642" max="5645" width="10" style="2977" customWidth="1"/>
    <col min="5646" max="5646" width="12.42578125" style="2977" customWidth="1"/>
    <col min="5647" max="5647" width="9.28515625" style="2977" bestFit="1" customWidth="1"/>
    <col min="5648" max="5889" width="9.140625" style="2977"/>
    <col min="5890" max="5890" width="15" style="2977" customWidth="1"/>
    <col min="5891" max="5896" width="10" style="2977" customWidth="1"/>
    <col min="5897" max="5897" width="10.5703125" style="2977" customWidth="1"/>
    <col min="5898" max="5901" width="10" style="2977" customWidth="1"/>
    <col min="5902" max="5902" width="12.42578125" style="2977" customWidth="1"/>
    <col min="5903" max="5903" width="9.28515625" style="2977" bestFit="1" customWidth="1"/>
    <col min="5904" max="6145" width="9.140625" style="2977"/>
    <col min="6146" max="6146" width="15" style="2977" customWidth="1"/>
    <col min="6147" max="6152" width="10" style="2977" customWidth="1"/>
    <col min="6153" max="6153" width="10.5703125" style="2977" customWidth="1"/>
    <col min="6154" max="6157" width="10" style="2977" customWidth="1"/>
    <col min="6158" max="6158" width="12.42578125" style="2977" customWidth="1"/>
    <col min="6159" max="6159" width="9.28515625" style="2977" bestFit="1" customWidth="1"/>
    <col min="6160" max="6401" width="9.140625" style="2977"/>
    <col min="6402" max="6402" width="15" style="2977" customWidth="1"/>
    <col min="6403" max="6408" width="10" style="2977" customWidth="1"/>
    <col min="6409" max="6409" width="10.5703125" style="2977" customWidth="1"/>
    <col min="6410" max="6413" width="10" style="2977" customWidth="1"/>
    <col min="6414" max="6414" width="12.42578125" style="2977" customWidth="1"/>
    <col min="6415" max="6415" width="9.28515625" style="2977" bestFit="1" customWidth="1"/>
    <col min="6416" max="6657" width="9.140625" style="2977"/>
    <col min="6658" max="6658" width="15" style="2977" customWidth="1"/>
    <col min="6659" max="6664" width="10" style="2977" customWidth="1"/>
    <col min="6665" max="6665" width="10.5703125" style="2977" customWidth="1"/>
    <col min="6666" max="6669" width="10" style="2977" customWidth="1"/>
    <col min="6670" max="6670" width="12.42578125" style="2977" customWidth="1"/>
    <col min="6671" max="6671" width="9.28515625" style="2977" bestFit="1" customWidth="1"/>
    <col min="6672" max="6913" width="9.140625" style="2977"/>
    <col min="6914" max="6914" width="15" style="2977" customWidth="1"/>
    <col min="6915" max="6920" width="10" style="2977" customWidth="1"/>
    <col min="6921" max="6921" width="10.5703125" style="2977" customWidth="1"/>
    <col min="6922" max="6925" width="10" style="2977" customWidth="1"/>
    <col min="6926" max="6926" width="12.42578125" style="2977" customWidth="1"/>
    <col min="6927" max="6927" width="9.28515625" style="2977" bestFit="1" customWidth="1"/>
    <col min="6928" max="7169" width="9.140625" style="2977"/>
    <col min="7170" max="7170" width="15" style="2977" customWidth="1"/>
    <col min="7171" max="7176" width="10" style="2977" customWidth="1"/>
    <col min="7177" max="7177" width="10.5703125" style="2977" customWidth="1"/>
    <col min="7178" max="7181" width="10" style="2977" customWidth="1"/>
    <col min="7182" max="7182" width="12.42578125" style="2977" customWidth="1"/>
    <col min="7183" max="7183" width="9.28515625" style="2977" bestFit="1" customWidth="1"/>
    <col min="7184" max="7425" width="9.140625" style="2977"/>
    <col min="7426" max="7426" width="15" style="2977" customWidth="1"/>
    <col min="7427" max="7432" width="10" style="2977" customWidth="1"/>
    <col min="7433" max="7433" width="10.5703125" style="2977" customWidth="1"/>
    <col min="7434" max="7437" width="10" style="2977" customWidth="1"/>
    <col min="7438" max="7438" width="12.42578125" style="2977" customWidth="1"/>
    <col min="7439" max="7439" width="9.28515625" style="2977" bestFit="1" customWidth="1"/>
    <col min="7440" max="7681" width="9.140625" style="2977"/>
    <col min="7682" max="7682" width="15" style="2977" customWidth="1"/>
    <col min="7683" max="7688" width="10" style="2977" customWidth="1"/>
    <col min="7689" max="7689" width="10.5703125" style="2977" customWidth="1"/>
    <col min="7690" max="7693" width="10" style="2977" customWidth="1"/>
    <col min="7694" max="7694" width="12.42578125" style="2977" customWidth="1"/>
    <col min="7695" max="7695" width="9.28515625" style="2977" bestFit="1" customWidth="1"/>
    <col min="7696" max="7937" width="9.140625" style="2977"/>
    <col min="7938" max="7938" width="15" style="2977" customWidth="1"/>
    <col min="7939" max="7944" width="10" style="2977" customWidth="1"/>
    <col min="7945" max="7945" width="10.5703125" style="2977" customWidth="1"/>
    <col min="7946" max="7949" width="10" style="2977" customWidth="1"/>
    <col min="7950" max="7950" width="12.42578125" style="2977" customWidth="1"/>
    <col min="7951" max="7951" width="9.28515625" style="2977" bestFit="1" customWidth="1"/>
    <col min="7952" max="8193" width="9.140625" style="2977"/>
    <col min="8194" max="8194" width="15" style="2977" customWidth="1"/>
    <col min="8195" max="8200" width="10" style="2977" customWidth="1"/>
    <col min="8201" max="8201" width="10.5703125" style="2977" customWidth="1"/>
    <col min="8202" max="8205" width="10" style="2977" customWidth="1"/>
    <col min="8206" max="8206" width="12.42578125" style="2977" customWidth="1"/>
    <col min="8207" max="8207" width="9.28515625" style="2977" bestFit="1" customWidth="1"/>
    <col min="8208" max="8449" width="9.140625" style="2977"/>
    <col min="8450" max="8450" width="15" style="2977" customWidth="1"/>
    <col min="8451" max="8456" width="10" style="2977" customWidth="1"/>
    <col min="8457" max="8457" width="10.5703125" style="2977" customWidth="1"/>
    <col min="8458" max="8461" width="10" style="2977" customWidth="1"/>
    <col min="8462" max="8462" width="12.42578125" style="2977" customWidth="1"/>
    <col min="8463" max="8463" width="9.28515625" style="2977" bestFit="1" customWidth="1"/>
    <col min="8464" max="8705" width="9.140625" style="2977"/>
    <col min="8706" max="8706" width="15" style="2977" customWidth="1"/>
    <col min="8707" max="8712" width="10" style="2977" customWidth="1"/>
    <col min="8713" max="8713" width="10.5703125" style="2977" customWidth="1"/>
    <col min="8714" max="8717" width="10" style="2977" customWidth="1"/>
    <col min="8718" max="8718" width="12.42578125" style="2977" customWidth="1"/>
    <col min="8719" max="8719" width="9.28515625" style="2977" bestFit="1" customWidth="1"/>
    <col min="8720" max="8961" width="9.140625" style="2977"/>
    <col min="8962" max="8962" width="15" style="2977" customWidth="1"/>
    <col min="8963" max="8968" width="10" style="2977" customWidth="1"/>
    <col min="8969" max="8969" width="10.5703125" style="2977" customWidth="1"/>
    <col min="8970" max="8973" width="10" style="2977" customWidth="1"/>
    <col min="8974" max="8974" width="12.42578125" style="2977" customWidth="1"/>
    <col min="8975" max="8975" width="9.28515625" style="2977" bestFit="1" customWidth="1"/>
    <col min="8976" max="9217" width="9.140625" style="2977"/>
    <col min="9218" max="9218" width="15" style="2977" customWidth="1"/>
    <col min="9219" max="9224" width="10" style="2977" customWidth="1"/>
    <col min="9225" max="9225" width="10.5703125" style="2977" customWidth="1"/>
    <col min="9226" max="9229" width="10" style="2977" customWidth="1"/>
    <col min="9230" max="9230" width="12.42578125" style="2977" customWidth="1"/>
    <col min="9231" max="9231" width="9.28515625" style="2977" bestFit="1" customWidth="1"/>
    <col min="9232" max="9473" width="9.140625" style="2977"/>
    <col min="9474" max="9474" width="15" style="2977" customWidth="1"/>
    <col min="9475" max="9480" width="10" style="2977" customWidth="1"/>
    <col min="9481" max="9481" width="10.5703125" style="2977" customWidth="1"/>
    <col min="9482" max="9485" width="10" style="2977" customWidth="1"/>
    <col min="9486" max="9486" width="12.42578125" style="2977" customWidth="1"/>
    <col min="9487" max="9487" width="9.28515625" style="2977" bestFit="1" customWidth="1"/>
    <col min="9488" max="9729" width="9.140625" style="2977"/>
    <col min="9730" max="9730" width="15" style="2977" customWidth="1"/>
    <col min="9731" max="9736" width="10" style="2977" customWidth="1"/>
    <col min="9737" max="9737" width="10.5703125" style="2977" customWidth="1"/>
    <col min="9738" max="9741" width="10" style="2977" customWidth="1"/>
    <col min="9742" max="9742" width="12.42578125" style="2977" customWidth="1"/>
    <col min="9743" max="9743" width="9.28515625" style="2977" bestFit="1" customWidth="1"/>
    <col min="9744" max="9985" width="9.140625" style="2977"/>
    <col min="9986" max="9986" width="15" style="2977" customWidth="1"/>
    <col min="9987" max="9992" width="10" style="2977" customWidth="1"/>
    <col min="9993" max="9993" width="10.5703125" style="2977" customWidth="1"/>
    <col min="9994" max="9997" width="10" style="2977" customWidth="1"/>
    <col min="9998" max="9998" width="12.42578125" style="2977" customWidth="1"/>
    <col min="9999" max="9999" width="9.28515625" style="2977" bestFit="1" customWidth="1"/>
    <col min="10000" max="10241" width="9.140625" style="2977"/>
    <col min="10242" max="10242" width="15" style="2977" customWidth="1"/>
    <col min="10243" max="10248" width="10" style="2977" customWidth="1"/>
    <col min="10249" max="10249" width="10.5703125" style="2977" customWidth="1"/>
    <col min="10250" max="10253" width="10" style="2977" customWidth="1"/>
    <col min="10254" max="10254" width="12.42578125" style="2977" customWidth="1"/>
    <col min="10255" max="10255" width="9.28515625" style="2977" bestFit="1" customWidth="1"/>
    <col min="10256" max="10497" width="9.140625" style="2977"/>
    <col min="10498" max="10498" width="15" style="2977" customWidth="1"/>
    <col min="10499" max="10504" width="10" style="2977" customWidth="1"/>
    <col min="10505" max="10505" width="10.5703125" style="2977" customWidth="1"/>
    <col min="10506" max="10509" width="10" style="2977" customWidth="1"/>
    <col min="10510" max="10510" width="12.42578125" style="2977" customWidth="1"/>
    <col min="10511" max="10511" width="9.28515625" style="2977" bestFit="1" customWidth="1"/>
    <col min="10512" max="10753" width="9.140625" style="2977"/>
    <col min="10754" max="10754" width="15" style="2977" customWidth="1"/>
    <col min="10755" max="10760" width="10" style="2977" customWidth="1"/>
    <col min="10761" max="10761" width="10.5703125" style="2977" customWidth="1"/>
    <col min="10762" max="10765" width="10" style="2977" customWidth="1"/>
    <col min="10766" max="10766" width="12.42578125" style="2977" customWidth="1"/>
    <col min="10767" max="10767" width="9.28515625" style="2977" bestFit="1" customWidth="1"/>
    <col min="10768" max="11009" width="9.140625" style="2977"/>
    <col min="11010" max="11010" width="15" style="2977" customWidth="1"/>
    <col min="11011" max="11016" width="10" style="2977" customWidth="1"/>
    <col min="11017" max="11017" width="10.5703125" style="2977" customWidth="1"/>
    <col min="11018" max="11021" width="10" style="2977" customWidth="1"/>
    <col min="11022" max="11022" width="12.42578125" style="2977" customWidth="1"/>
    <col min="11023" max="11023" width="9.28515625" style="2977" bestFit="1" customWidth="1"/>
    <col min="11024" max="11265" width="9.140625" style="2977"/>
    <col min="11266" max="11266" width="15" style="2977" customWidth="1"/>
    <col min="11267" max="11272" width="10" style="2977" customWidth="1"/>
    <col min="11273" max="11273" width="10.5703125" style="2977" customWidth="1"/>
    <col min="11274" max="11277" width="10" style="2977" customWidth="1"/>
    <col min="11278" max="11278" width="12.42578125" style="2977" customWidth="1"/>
    <col min="11279" max="11279" width="9.28515625" style="2977" bestFit="1" customWidth="1"/>
    <col min="11280" max="11521" width="9.140625" style="2977"/>
    <col min="11522" max="11522" width="15" style="2977" customWidth="1"/>
    <col min="11523" max="11528" width="10" style="2977" customWidth="1"/>
    <col min="11529" max="11529" width="10.5703125" style="2977" customWidth="1"/>
    <col min="11530" max="11533" width="10" style="2977" customWidth="1"/>
    <col min="11534" max="11534" width="12.42578125" style="2977" customWidth="1"/>
    <col min="11535" max="11535" width="9.28515625" style="2977" bestFit="1" customWidth="1"/>
    <col min="11536" max="11777" width="9.140625" style="2977"/>
    <col min="11778" max="11778" width="15" style="2977" customWidth="1"/>
    <col min="11779" max="11784" width="10" style="2977" customWidth="1"/>
    <col min="11785" max="11785" width="10.5703125" style="2977" customWidth="1"/>
    <col min="11786" max="11789" width="10" style="2977" customWidth="1"/>
    <col min="11790" max="11790" width="12.42578125" style="2977" customWidth="1"/>
    <col min="11791" max="11791" width="9.28515625" style="2977" bestFit="1" customWidth="1"/>
    <col min="11792" max="12033" width="9.140625" style="2977"/>
    <col min="12034" max="12034" width="15" style="2977" customWidth="1"/>
    <col min="12035" max="12040" width="10" style="2977" customWidth="1"/>
    <col min="12041" max="12041" width="10.5703125" style="2977" customWidth="1"/>
    <col min="12042" max="12045" width="10" style="2977" customWidth="1"/>
    <col min="12046" max="12046" width="12.42578125" style="2977" customWidth="1"/>
    <col min="12047" max="12047" width="9.28515625" style="2977" bestFit="1" customWidth="1"/>
    <col min="12048" max="12289" width="9.140625" style="2977"/>
    <col min="12290" max="12290" width="15" style="2977" customWidth="1"/>
    <col min="12291" max="12296" width="10" style="2977" customWidth="1"/>
    <col min="12297" max="12297" width="10.5703125" style="2977" customWidth="1"/>
    <col min="12298" max="12301" width="10" style="2977" customWidth="1"/>
    <col min="12302" max="12302" width="12.42578125" style="2977" customWidth="1"/>
    <col min="12303" max="12303" width="9.28515625" style="2977" bestFit="1" customWidth="1"/>
    <col min="12304" max="12545" width="9.140625" style="2977"/>
    <col min="12546" max="12546" width="15" style="2977" customWidth="1"/>
    <col min="12547" max="12552" width="10" style="2977" customWidth="1"/>
    <col min="12553" max="12553" width="10.5703125" style="2977" customWidth="1"/>
    <col min="12554" max="12557" width="10" style="2977" customWidth="1"/>
    <col min="12558" max="12558" width="12.42578125" style="2977" customWidth="1"/>
    <col min="12559" max="12559" width="9.28515625" style="2977" bestFit="1" customWidth="1"/>
    <col min="12560" max="12801" width="9.140625" style="2977"/>
    <col min="12802" max="12802" width="15" style="2977" customWidth="1"/>
    <col min="12803" max="12808" width="10" style="2977" customWidth="1"/>
    <col min="12809" max="12809" width="10.5703125" style="2977" customWidth="1"/>
    <col min="12810" max="12813" width="10" style="2977" customWidth="1"/>
    <col min="12814" max="12814" width="12.42578125" style="2977" customWidth="1"/>
    <col min="12815" max="12815" width="9.28515625" style="2977" bestFit="1" customWidth="1"/>
    <col min="12816" max="13057" width="9.140625" style="2977"/>
    <col min="13058" max="13058" width="15" style="2977" customWidth="1"/>
    <col min="13059" max="13064" width="10" style="2977" customWidth="1"/>
    <col min="13065" max="13065" width="10.5703125" style="2977" customWidth="1"/>
    <col min="13066" max="13069" width="10" style="2977" customWidth="1"/>
    <col min="13070" max="13070" width="12.42578125" style="2977" customWidth="1"/>
    <col min="13071" max="13071" width="9.28515625" style="2977" bestFit="1" customWidth="1"/>
    <col min="13072" max="13313" width="9.140625" style="2977"/>
    <col min="13314" max="13314" width="15" style="2977" customWidth="1"/>
    <col min="13315" max="13320" width="10" style="2977" customWidth="1"/>
    <col min="13321" max="13321" width="10.5703125" style="2977" customWidth="1"/>
    <col min="13322" max="13325" width="10" style="2977" customWidth="1"/>
    <col min="13326" max="13326" width="12.42578125" style="2977" customWidth="1"/>
    <col min="13327" max="13327" width="9.28515625" style="2977" bestFit="1" customWidth="1"/>
    <col min="13328" max="13569" width="9.140625" style="2977"/>
    <col min="13570" max="13570" width="15" style="2977" customWidth="1"/>
    <col min="13571" max="13576" width="10" style="2977" customWidth="1"/>
    <col min="13577" max="13577" width="10.5703125" style="2977" customWidth="1"/>
    <col min="13578" max="13581" width="10" style="2977" customWidth="1"/>
    <col min="13582" max="13582" width="12.42578125" style="2977" customWidth="1"/>
    <col min="13583" max="13583" width="9.28515625" style="2977" bestFit="1" customWidth="1"/>
    <col min="13584" max="13825" width="9.140625" style="2977"/>
    <col min="13826" max="13826" width="15" style="2977" customWidth="1"/>
    <col min="13827" max="13832" width="10" style="2977" customWidth="1"/>
    <col min="13833" max="13833" width="10.5703125" style="2977" customWidth="1"/>
    <col min="13834" max="13837" width="10" style="2977" customWidth="1"/>
    <col min="13838" max="13838" width="12.42578125" style="2977" customWidth="1"/>
    <col min="13839" max="13839" width="9.28515625" style="2977" bestFit="1" customWidth="1"/>
    <col min="13840" max="14081" width="9.140625" style="2977"/>
    <col min="14082" max="14082" width="15" style="2977" customWidth="1"/>
    <col min="14083" max="14088" width="10" style="2977" customWidth="1"/>
    <col min="14089" max="14089" width="10.5703125" style="2977" customWidth="1"/>
    <col min="14090" max="14093" width="10" style="2977" customWidth="1"/>
    <col min="14094" max="14094" width="12.42578125" style="2977" customWidth="1"/>
    <col min="14095" max="14095" width="9.28515625" style="2977" bestFit="1" customWidth="1"/>
    <col min="14096" max="14337" width="9.140625" style="2977"/>
    <col min="14338" max="14338" width="15" style="2977" customWidth="1"/>
    <col min="14339" max="14344" width="10" style="2977" customWidth="1"/>
    <col min="14345" max="14345" width="10.5703125" style="2977" customWidth="1"/>
    <col min="14346" max="14349" width="10" style="2977" customWidth="1"/>
    <col min="14350" max="14350" width="12.42578125" style="2977" customWidth="1"/>
    <col min="14351" max="14351" width="9.28515625" style="2977" bestFit="1" customWidth="1"/>
    <col min="14352" max="14593" width="9.140625" style="2977"/>
    <col min="14594" max="14594" width="15" style="2977" customWidth="1"/>
    <col min="14595" max="14600" width="10" style="2977" customWidth="1"/>
    <col min="14601" max="14601" width="10.5703125" style="2977" customWidth="1"/>
    <col min="14602" max="14605" width="10" style="2977" customWidth="1"/>
    <col min="14606" max="14606" width="12.42578125" style="2977" customWidth="1"/>
    <col min="14607" max="14607" width="9.28515625" style="2977" bestFit="1" customWidth="1"/>
    <col min="14608" max="14849" width="9.140625" style="2977"/>
    <col min="14850" max="14850" width="15" style="2977" customWidth="1"/>
    <col min="14851" max="14856" width="10" style="2977" customWidth="1"/>
    <col min="14857" max="14857" width="10.5703125" style="2977" customWidth="1"/>
    <col min="14858" max="14861" width="10" style="2977" customWidth="1"/>
    <col min="14862" max="14862" width="12.42578125" style="2977" customWidth="1"/>
    <col min="14863" max="14863" width="9.28515625" style="2977" bestFit="1" customWidth="1"/>
    <col min="14864" max="15105" width="9.140625" style="2977"/>
    <col min="15106" max="15106" width="15" style="2977" customWidth="1"/>
    <col min="15107" max="15112" width="10" style="2977" customWidth="1"/>
    <col min="15113" max="15113" width="10.5703125" style="2977" customWidth="1"/>
    <col min="15114" max="15117" width="10" style="2977" customWidth="1"/>
    <col min="15118" max="15118" width="12.42578125" style="2977" customWidth="1"/>
    <col min="15119" max="15119" width="9.28515625" style="2977" bestFit="1" customWidth="1"/>
    <col min="15120" max="15361" width="9.140625" style="2977"/>
    <col min="15362" max="15362" width="15" style="2977" customWidth="1"/>
    <col min="15363" max="15368" width="10" style="2977" customWidth="1"/>
    <col min="15369" max="15369" width="10.5703125" style="2977" customWidth="1"/>
    <col min="15370" max="15373" width="10" style="2977" customWidth="1"/>
    <col min="15374" max="15374" width="12.42578125" style="2977" customWidth="1"/>
    <col min="15375" max="15375" width="9.28515625" style="2977" bestFit="1" customWidth="1"/>
    <col min="15376" max="15617" width="9.140625" style="2977"/>
    <col min="15618" max="15618" width="15" style="2977" customWidth="1"/>
    <col min="15619" max="15624" width="10" style="2977" customWidth="1"/>
    <col min="15625" max="15625" width="10.5703125" style="2977" customWidth="1"/>
    <col min="15626" max="15629" width="10" style="2977" customWidth="1"/>
    <col min="15630" max="15630" width="12.42578125" style="2977" customWidth="1"/>
    <col min="15631" max="15631" width="9.28515625" style="2977" bestFit="1" customWidth="1"/>
    <col min="15632" max="15873" width="9.140625" style="2977"/>
    <col min="15874" max="15874" width="15" style="2977" customWidth="1"/>
    <col min="15875" max="15880" width="10" style="2977" customWidth="1"/>
    <col min="15881" max="15881" width="10.5703125" style="2977" customWidth="1"/>
    <col min="15882" max="15885" width="10" style="2977" customWidth="1"/>
    <col min="15886" max="15886" width="12.42578125" style="2977" customWidth="1"/>
    <col min="15887" max="15887" width="9.28515625" style="2977" bestFit="1" customWidth="1"/>
    <col min="15888" max="16129" width="9.140625" style="2977"/>
    <col min="16130" max="16130" width="15" style="2977" customWidth="1"/>
    <col min="16131" max="16136" width="10" style="2977" customWidth="1"/>
    <col min="16137" max="16137" width="10.5703125" style="2977" customWidth="1"/>
    <col min="16138" max="16141" width="10" style="2977" customWidth="1"/>
    <col min="16142" max="16142" width="12.42578125" style="2977" customWidth="1"/>
    <col min="16143" max="16143" width="9.28515625" style="2977" bestFit="1" customWidth="1"/>
    <col min="16144" max="16384" width="9.140625" style="2977"/>
  </cols>
  <sheetData>
    <row r="1" spans="1:29" ht="18.75" customHeight="1" thickBot="1">
      <c r="A1" s="2976" t="s">
        <v>0</v>
      </c>
      <c r="C1" s="2978"/>
      <c r="D1" s="2978"/>
      <c r="E1" s="2978"/>
      <c r="F1" s="2978"/>
      <c r="G1" s="2978"/>
      <c r="H1" s="2978"/>
      <c r="I1" s="2978"/>
      <c r="J1" s="2978"/>
      <c r="K1" s="2978"/>
      <c r="L1" s="2978"/>
      <c r="M1" s="2978"/>
      <c r="N1" s="2979" t="s">
        <v>1</v>
      </c>
      <c r="O1" s="2978"/>
      <c r="P1" s="2978"/>
      <c r="Q1" s="2978"/>
      <c r="R1" s="2978"/>
      <c r="S1" s="2978"/>
      <c r="T1" s="2978"/>
      <c r="U1" s="2978"/>
      <c r="V1" s="2978"/>
    </row>
    <row r="2" spans="1:29" ht="23.25" customHeight="1" thickTop="1" thickBot="1">
      <c r="A2" s="7304" t="s">
        <v>2842</v>
      </c>
      <c r="B2" s="7305"/>
      <c r="C2" s="7305"/>
      <c r="D2" s="7305"/>
      <c r="E2" s="7305"/>
      <c r="F2" s="7305"/>
      <c r="G2" s="7305"/>
      <c r="H2" s="7305"/>
      <c r="I2" s="7305"/>
      <c r="J2" s="7305"/>
      <c r="K2" s="7305"/>
      <c r="L2" s="7305"/>
      <c r="M2" s="7305"/>
      <c r="N2" s="7306"/>
      <c r="O2" s="2978"/>
      <c r="P2" s="2978"/>
      <c r="Q2" s="2978"/>
      <c r="R2" s="2978"/>
      <c r="S2" s="2978"/>
      <c r="T2" s="2978"/>
      <c r="U2" s="2978"/>
      <c r="V2" s="2978"/>
    </row>
    <row r="3" spans="1:29" ht="27" customHeight="1" thickBot="1">
      <c r="A3" s="7307" t="s">
        <v>2453</v>
      </c>
      <c r="B3" s="7308"/>
      <c r="C3" s="7308"/>
      <c r="D3" s="7308"/>
      <c r="E3" s="7308"/>
      <c r="F3" s="7308"/>
      <c r="G3" s="7308"/>
      <c r="H3" s="7308"/>
      <c r="I3" s="7308"/>
      <c r="J3" s="7308"/>
      <c r="K3" s="7308"/>
      <c r="L3" s="7308"/>
      <c r="M3" s="7308"/>
      <c r="N3" s="7309"/>
    </row>
    <row r="4" spans="1:29" ht="24" customHeight="1" thickBot="1">
      <c r="A4" s="7310" t="s">
        <v>12</v>
      </c>
      <c r="B4" s="7312" t="s">
        <v>2132</v>
      </c>
      <c r="C4" s="7314" t="s">
        <v>2575</v>
      </c>
      <c r="D4" s="7315"/>
      <c r="E4" s="7315"/>
      <c r="F4" s="7315"/>
      <c r="G4" s="7316"/>
      <c r="H4" s="7317" t="s">
        <v>2576</v>
      </c>
      <c r="I4" s="7317"/>
      <c r="J4" s="7317"/>
      <c r="K4" s="7317"/>
      <c r="L4" s="7317"/>
      <c r="M4" s="7317"/>
      <c r="N4" s="7318"/>
    </row>
    <row r="5" spans="1:29" ht="30.75" customHeight="1" thickBot="1">
      <c r="A5" s="7311"/>
      <c r="B5" s="7313"/>
      <c r="C5" s="2980" t="s">
        <v>2577</v>
      </c>
      <c r="D5" s="2981" t="s">
        <v>2578</v>
      </c>
      <c r="E5" s="2981" t="s">
        <v>2162</v>
      </c>
      <c r="F5" s="2981" t="s">
        <v>2163</v>
      </c>
      <c r="G5" s="2982" t="s">
        <v>78</v>
      </c>
      <c r="H5" s="2983" t="s">
        <v>2577</v>
      </c>
      <c r="I5" s="2984" t="s">
        <v>2578</v>
      </c>
      <c r="J5" s="2983" t="s">
        <v>2162</v>
      </c>
      <c r="K5" s="2985" t="s">
        <v>2163</v>
      </c>
      <c r="L5" s="2983" t="s">
        <v>364</v>
      </c>
      <c r="M5" s="2984" t="s">
        <v>366</v>
      </c>
      <c r="N5" s="2986" t="s">
        <v>78</v>
      </c>
      <c r="O5" s="2987"/>
      <c r="P5" s="2979"/>
      <c r="Q5" s="2987"/>
      <c r="R5" s="2987"/>
      <c r="S5" s="2987"/>
      <c r="T5" s="2987"/>
      <c r="U5" s="2979"/>
      <c r="V5" s="2979"/>
      <c r="W5" s="2979"/>
      <c r="X5" s="2987"/>
      <c r="Y5" s="2987"/>
      <c r="Z5" s="2987"/>
      <c r="AA5" s="2987"/>
      <c r="AB5" s="2979"/>
      <c r="AC5" s="2979"/>
    </row>
    <row r="6" spans="1:29" ht="15.95" customHeight="1">
      <c r="A6" s="7319">
        <v>2008</v>
      </c>
      <c r="B6" s="2988" t="s">
        <v>2530</v>
      </c>
      <c r="C6" s="2989">
        <v>15471</v>
      </c>
      <c r="D6" s="2990">
        <v>2665</v>
      </c>
      <c r="E6" s="2990">
        <v>384</v>
      </c>
      <c r="F6" s="2990">
        <v>17752</v>
      </c>
      <c r="G6" s="2991">
        <f t="shared" ref="G6:G39" si="0">+C6+D6</f>
        <v>18136</v>
      </c>
      <c r="H6" s="2992">
        <v>124686</v>
      </c>
      <c r="I6" s="2993">
        <v>31176</v>
      </c>
      <c r="J6" s="2992">
        <v>11834</v>
      </c>
      <c r="K6" s="2994">
        <v>144028</v>
      </c>
      <c r="L6" s="2992">
        <v>130788</v>
      </c>
      <c r="M6" s="2993">
        <v>25074</v>
      </c>
      <c r="N6" s="2995">
        <f t="shared" ref="N6:N19" si="1">+L6+M6</f>
        <v>155862</v>
      </c>
    </row>
    <row r="7" spans="1:29" ht="15.95" customHeight="1">
      <c r="A7" s="7320"/>
      <c r="B7" s="2996" t="s">
        <v>2531</v>
      </c>
      <c r="C7" s="2992">
        <v>15217</v>
      </c>
      <c r="D7" s="2997">
        <v>2722</v>
      </c>
      <c r="E7" s="2997">
        <v>369</v>
      </c>
      <c r="F7" s="2997">
        <v>17570</v>
      </c>
      <c r="G7" s="2998">
        <f t="shared" si="0"/>
        <v>17939</v>
      </c>
      <c r="H7" s="2992">
        <v>116003</v>
      </c>
      <c r="I7" s="2993">
        <v>31305</v>
      </c>
      <c r="J7" s="2992">
        <v>11504</v>
      </c>
      <c r="K7" s="2994">
        <v>135804</v>
      </c>
      <c r="L7" s="2992">
        <v>126775</v>
      </c>
      <c r="M7" s="2993">
        <v>20533</v>
      </c>
      <c r="N7" s="2995">
        <f t="shared" si="1"/>
        <v>147308</v>
      </c>
    </row>
    <row r="8" spans="1:29" ht="15.95" customHeight="1">
      <c r="A8" s="7320"/>
      <c r="B8" s="2999" t="s">
        <v>2532</v>
      </c>
      <c r="C8" s="2992">
        <v>15217</v>
      </c>
      <c r="D8" s="2997">
        <v>2718</v>
      </c>
      <c r="E8" s="2997">
        <v>357</v>
      </c>
      <c r="F8" s="2997">
        <v>17578</v>
      </c>
      <c r="G8" s="2998">
        <f t="shared" si="0"/>
        <v>17935</v>
      </c>
      <c r="H8" s="2992">
        <v>114353</v>
      </c>
      <c r="I8" s="2993">
        <v>30776</v>
      </c>
      <c r="J8" s="2992">
        <v>10339</v>
      </c>
      <c r="K8" s="2994">
        <v>134790</v>
      </c>
      <c r="L8" s="2992">
        <v>125814</v>
      </c>
      <c r="M8" s="2993">
        <v>19315</v>
      </c>
      <c r="N8" s="2995">
        <f t="shared" si="1"/>
        <v>145129</v>
      </c>
    </row>
    <row r="9" spans="1:29" ht="15.95" customHeight="1">
      <c r="A9" s="7320"/>
      <c r="B9" s="2996" t="s">
        <v>2533</v>
      </c>
      <c r="C9" s="2992">
        <v>15252</v>
      </c>
      <c r="D9" s="2997">
        <v>2737</v>
      </c>
      <c r="E9" s="2997">
        <v>351</v>
      </c>
      <c r="F9" s="2997">
        <v>17638</v>
      </c>
      <c r="G9" s="2998">
        <f t="shared" si="0"/>
        <v>17989</v>
      </c>
      <c r="H9" s="2992">
        <v>114053</v>
      </c>
      <c r="I9" s="2993">
        <v>30893</v>
      </c>
      <c r="J9" s="2992">
        <v>10570</v>
      </c>
      <c r="K9" s="2994">
        <v>134376</v>
      </c>
      <c r="L9" s="2992">
        <v>125496</v>
      </c>
      <c r="M9" s="2993">
        <v>19450</v>
      </c>
      <c r="N9" s="2995">
        <f t="shared" si="1"/>
        <v>144946</v>
      </c>
    </row>
    <row r="10" spans="1:29" ht="15.95" customHeight="1">
      <c r="A10" s="7320"/>
      <c r="B10" s="2999" t="s">
        <v>2534</v>
      </c>
      <c r="C10" s="2992">
        <v>15354</v>
      </c>
      <c r="D10" s="2997">
        <v>2825</v>
      </c>
      <c r="E10" s="2997">
        <v>371</v>
      </c>
      <c r="F10" s="2997">
        <v>17808</v>
      </c>
      <c r="G10" s="2998">
        <f t="shared" si="0"/>
        <v>18179</v>
      </c>
      <c r="H10" s="2992">
        <v>114349</v>
      </c>
      <c r="I10" s="2993">
        <v>31582</v>
      </c>
      <c r="J10" s="2992">
        <v>11547</v>
      </c>
      <c r="K10" s="2994">
        <v>134384</v>
      </c>
      <c r="L10" s="2992">
        <v>125319</v>
      </c>
      <c r="M10" s="2993">
        <v>20612</v>
      </c>
      <c r="N10" s="2995">
        <f t="shared" si="1"/>
        <v>145931</v>
      </c>
    </row>
    <row r="11" spans="1:29" ht="15.95" customHeight="1">
      <c r="A11" s="7320"/>
      <c r="B11" s="2999" t="s">
        <v>2535</v>
      </c>
      <c r="C11" s="2992">
        <v>15370</v>
      </c>
      <c r="D11" s="2997">
        <v>2727</v>
      </c>
      <c r="E11" s="2997">
        <v>369</v>
      </c>
      <c r="F11" s="2997">
        <v>17728</v>
      </c>
      <c r="G11" s="2998">
        <f t="shared" si="0"/>
        <v>18097</v>
      </c>
      <c r="H11" s="2992">
        <v>114839</v>
      </c>
      <c r="I11" s="2993">
        <v>30598</v>
      </c>
      <c r="J11" s="2992">
        <v>11848</v>
      </c>
      <c r="K11" s="2994">
        <v>133589</v>
      </c>
      <c r="L11" s="2992">
        <v>124532</v>
      </c>
      <c r="M11" s="2993">
        <v>20905</v>
      </c>
      <c r="N11" s="2995">
        <f t="shared" si="1"/>
        <v>145437</v>
      </c>
    </row>
    <row r="12" spans="1:29" ht="15.95" customHeight="1">
      <c r="A12" s="7320"/>
      <c r="B12" s="2999" t="s">
        <v>2536</v>
      </c>
      <c r="C12" s="2992">
        <v>15494</v>
      </c>
      <c r="D12" s="2997">
        <v>2660</v>
      </c>
      <c r="E12" s="2997">
        <v>372</v>
      </c>
      <c r="F12" s="2997">
        <v>17782</v>
      </c>
      <c r="G12" s="2998">
        <f t="shared" si="0"/>
        <v>18154</v>
      </c>
      <c r="H12" s="2992">
        <v>113990</v>
      </c>
      <c r="I12" s="2993">
        <v>29171</v>
      </c>
      <c r="J12" s="2992">
        <v>11967</v>
      </c>
      <c r="K12" s="2994">
        <v>131194</v>
      </c>
      <c r="L12" s="2992">
        <v>122102</v>
      </c>
      <c r="M12" s="2993">
        <v>21059</v>
      </c>
      <c r="N12" s="2995">
        <f t="shared" si="1"/>
        <v>143161</v>
      </c>
    </row>
    <row r="13" spans="1:29" ht="15.95" customHeight="1" thickBot="1">
      <c r="A13" s="7320"/>
      <c r="B13" s="3000" t="s">
        <v>2537</v>
      </c>
      <c r="C13" s="3001">
        <v>15490</v>
      </c>
      <c r="D13" s="3002">
        <v>2531</v>
      </c>
      <c r="E13" s="3002">
        <v>367</v>
      </c>
      <c r="F13" s="3002">
        <v>17654</v>
      </c>
      <c r="G13" s="3003">
        <f t="shared" si="0"/>
        <v>18021</v>
      </c>
      <c r="H13" s="3001">
        <v>111883</v>
      </c>
      <c r="I13" s="3004">
        <v>26093</v>
      </c>
      <c r="J13" s="3001">
        <v>11791</v>
      </c>
      <c r="K13" s="3005">
        <v>126185</v>
      </c>
      <c r="L13" s="3001">
        <v>117166</v>
      </c>
      <c r="M13" s="3004">
        <v>20810</v>
      </c>
      <c r="N13" s="3006">
        <f t="shared" si="1"/>
        <v>137976</v>
      </c>
    </row>
    <row r="14" spans="1:29" ht="15.95" customHeight="1">
      <c r="A14" s="7310">
        <v>2009</v>
      </c>
      <c r="B14" s="3007" t="s">
        <v>2538</v>
      </c>
      <c r="C14" s="3008">
        <v>15408</v>
      </c>
      <c r="D14" s="3009">
        <v>2171</v>
      </c>
      <c r="E14" s="3009">
        <v>372</v>
      </c>
      <c r="F14" s="3009">
        <v>17207</v>
      </c>
      <c r="G14" s="3010">
        <f t="shared" si="0"/>
        <v>17579</v>
      </c>
      <c r="H14" s="3008">
        <v>109691</v>
      </c>
      <c r="I14" s="3011">
        <v>20732</v>
      </c>
      <c r="J14" s="3008">
        <v>11698</v>
      </c>
      <c r="K14" s="3011">
        <v>118725</v>
      </c>
      <c r="L14" s="3008">
        <v>109928</v>
      </c>
      <c r="M14" s="3011">
        <v>20495</v>
      </c>
      <c r="N14" s="3012">
        <f t="shared" si="1"/>
        <v>130423</v>
      </c>
    </row>
    <row r="15" spans="1:29" ht="15.95" customHeight="1">
      <c r="A15" s="7311"/>
      <c r="B15" s="3013" t="s">
        <v>2539</v>
      </c>
      <c r="C15" s="3014">
        <v>15451</v>
      </c>
      <c r="D15" s="3015">
        <v>2167</v>
      </c>
      <c r="E15" s="3015">
        <v>382</v>
      </c>
      <c r="F15" s="3015">
        <v>17236</v>
      </c>
      <c r="G15" s="3016">
        <f t="shared" si="0"/>
        <v>17618</v>
      </c>
      <c r="H15" s="3014">
        <v>107324</v>
      </c>
      <c r="I15" s="3017">
        <v>20666</v>
      </c>
      <c r="J15" s="3014">
        <v>12141</v>
      </c>
      <c r="K15" s="3017">
        <v>115849</v>
      </c>
      <c r="L15" s="3014">
        <v>107533</v>
      </c>
      <c r="M15" s="3017">
        <v>20457</v>
      </c>
      <c r="N15" s="3018">
        <f t="shared" si="1"/>
        <v>127990</v>
      </c>
    </row>
    <row r="16" spans="1:29" ht="15.95" customHeight="1">
      <c r="A16" s="7311"/>
      <c r="B16" s="3013" t="s">
        <v>2540</v>
      </c>
      <c r="C16" s="3014">
        <v>15477</v>
      </c>
      <c r="D16" s="3015">
        <v>2209</v>
      </c>
      <c r="E16" s="3015">
        <v>382</v>
      </c>
      <c r="F16" s="3015">
        <v>17304</v>
      </c>
      <c r="G16" s="3016">
        <f t="shared" si="0"/>
        <v>17686</v>
      </c>
      <c r="H16" s="3014">
        <v>107389</v>
      </c>
      <c r="I16" s="3017">
        <v>21365</v>
      </c>
      <c r="J16" s="3014">
        <v>12282</v>
      </c>
      <c r="K16" s="3017">
        <v>116472</v>
      </c>
      <c r="L16" s="3014">
        <v>108156</v>
      </c>
      <c r="M16" s="3017">
        <v>20598</v>
      </c>
      <c r="N16" s="3018">
        <f t="shared" si="1"/>
        <v>128754</v>
      </c>
    </row>
    <row r="17" spans="1:14" ht="15.95" customHeight="1">
      <c r="A17" s="7311"/>
      <c r="B17" s="3013" t="s">
        <v>2541</v>
      </c>
      <c r="C17" s="3014">
        <v>15527</v>
      </c>
      <c r="D17" s="3015">
        <v>2300</v>
      </c>
      <c r="E17" s="3015">
        <v>356</v>
      </c>
      <c r="F17" s="3015">
        <v>17471</v>
      </c>
      <c r="G17" s="3016">
        <f t="shared" si="0"/>
        <v>17827</v>
      </c>
      <c r="H17" s="3014">
        <v>106873</v>
      </c>
      <c r="I17" s="3017">
        <v>24032</v>
      </c>
      <c r="J17" s="3014">
        <v>12053</v>
      </c>
      <c r="K17" s="3017">
        <v>118852</v>
      </c>
      <c r="L17" s="3014">
        <v>110339</v>
      </c>
      <c r="M17" s="3017">
        <v>20566</v>
      </c>
      <c r="N17" s="3018">
        <f t="shared" si="1"/>
        <v>130905</v>
      </c>
    </row>
    <row r="18" spans="1:14" ht="15.95" customHeight="1">
      <c r="A18" s="7311"/>
      <c r="B18" s="3013" t="s">
        <v>2530</v>
      </c>
      <c r="C18" s="3014">
        <v>15575</v>
      </c>
      <c r="D18" s="3015">
        <v>2415</v>
      </c>
      <c r="E18" s="3015">
        <v>356</v>
      </c>
      <c r="F18" s="3015">
        <v>17634</v>
      </c>
      <c r="G18" s="3016">
        <f t="shared" si="0"/>
        <v>17990</v>
      </c>
      <c r="H18" s="3014">
        <v>108400</v>
      </c>
      <c r="I18" s="3017">
        <v>27223</v>
      </c>
      <c r="J18" s="3014">
        <v>12058</v>
      </c>
      <c r="K18" s="3017">
        <v>123565</v>
      </c>
      <c r="L18" s="3014">
        <v>114514</v>
      </c>
      <c r="M18" s="3017">
        <v>21109</v>
      </c>
      <c r="N18" s="3018">
        <f t="shared" si="1"/>
        <v>135623</v>
      </c>
    </row>
    <row r="19" spans="1:14" ht="15.95" customHeight="1">
      <c r="A19" s="7311"/>
      <c r="B19" s="3013" t="s">
        <v>2531</v>
      </c>
      <c r="C19" s="3014">
        <v>15750</v>
      </c>
      <c r="D19" s="3015">
        <v>2553</v>
      </c>
      <c r="E19" s="3015">
        <v>362</v>
      </c>
      <c r="F19" s="3015">
        <v>17941</v>
      </c>
      <c r="G19" s="3016">
        <f t="shared" si="0"/>
        <v>18303</v>
      </c>
      <c r="H19" s="3014">
        <v>111239</v>
      </c>
      <c r="I19" s="3017">
        <v>27552</v>
      </c>
      <c r="J19" s="3014">
        <v>12833</v>
      </c>
      <c r="K19" s="3017">
        <v>125958</v>
      </c>
      <c r="L19" s="3014">
        <v>117735</v>
      </c>
      <c r="M19" s="3017">
        <v>21056</v>
      </c>
      <c r="N19" s="3018">
        <f t="shared" si="1"/>
        <v>138791</v>
      </c>
    </row>
    <row r="20" spans="1:14" ht="15.95" customHeight="1">
      <c r="A20" s="7311"/>
      <c r="B20" s="3013" t="s">
        <v>2532</v>
      </c>
      <c r="C20" s="3014">
        <v>15925</v>
      </c>
      <c r="D20" s="3015">
        <v>2639</v>
      </c>
      <c r="E20" s="3015">
        <v>407</v>
      </c>
      <c r="F20" s="3015">
        <v>18157</v>
      </c>
      <c r="G20" s="2975">
        <f t="shared" si="0"/>
        <v>18564</v>
      </c>
      <c r="H20" s="3014">
        <v>115210</v>
      </c>
      <c r="I20" s="3017">
        <v>27094</v>
      </c>
      <c r="J20" s="3014">
        <v>14552</v>
      </c>
      <c r="K20" s="3017">
        <v>127752</v>
      </c>
      <c r="L20" s="3014">
        <v>121113</v>
      </c>
      <c r="M20" s="3017">
        <v>21191</v>
      </c>
      <c r="N20" s="3018">
        <f>SUM(H20:I20)</f>
        <v>142304</v>
      </c>
    </row>
    <row r="21" spans="1:14" ht="15.95" customHeight="1">
      <c r="A21" s="7311"/>
      <c r="B21" s="3013" t="s">
        <v>2533</v>
      </c>
      <c r="C21" s="3014">
        <v>16071</v>
      </c>
      <c r="D21" s="3015">
        <v>2690</v>
      </c>
      <c r="E21" s="3015">
        <v>415</v>
      </c>
      <c r="F21" s="3015">
        <v>18346</v>
      </c>
      <c r="G21" s="2975">
        <f t="shared" si="0"/>
        <v>18761</v>
      </c>
      <c r="H21" s="3014">
        <v>114248</v>
      </c>
      <c r="I21" s="3017">
        <v>27497</v>
      </c>
      <c r="J21" s="3014">
        <v>13184</v>
      </c>
      <c r="K21" s="3017">
        <v>128561</v>
      </c>
      <c r="L21" s="3014">
        <v>121249</v>
      </c>
      <c r="M21" s="3017">
        <v>20496</v>
      </c>
      <c r="N21" s="3018">
        <f>SUM(H21:I21)</f>
        <v>141745</v>
      </c>
    </row>
    <row r="22" spans="1:14" ht="15.95" customHeight="1">
      <c r="A22" s="7311"/>
      <c r="B22" s="3013" t="s">
        <v>2534</v>
      </c>
      <c r="C22" s="3014">
        <v>16090</v>
      </c>
      <c r="D22" s="3015">
        <v>2713</v>
      </c>
      <c r="E22" s="3015">
        <v>425</v>
      </c>
      <c r="F22" s="3015">
        <v>18378</v>
      </c>
      <c r="G22" s="2975">
        <f t="shared" si="0"/>
        <v>18803</v>
      </c>
      <c r="H22" s="3014">
        <v>113042</v>
      </c>
      <c r="I22" s="3017">
        <v>27469</v>
      </c>
      <c r="J22" s="3014">
        <v>12371</v>
      </c>
      <c r="K22" s="3017">
        <v>128140</v>
      </c>
      <c r="L22" s="3014">
        <v>119908</v>
      </c>
      <c r="M22" s="3017">
        <v>20603</v>
      </c>
      <c r="N22" s="3018">
        <f>SUM(H22:I22)</f>
        <v>140511</v>
      </c>
    </row>
    <row r="23" spans="1:14" ht="15.95" customHeight="1">
      <c r="A23" s="7311"/>
      <c r="B23" s="3013" t="s">
        <v>2535</v>
      </c>
      <c r="C23" s="3019">
        <v>16275</v>
      </c>
      <c r="D23" s="3020">
        <v>2780</v>
      </c>
      <c r="E23" s="3020">
        <v>450</v>
      </c>
      <c r="F23" s="3020">
        <v>18605</v>
      </c>
      <c r="G23" s="2975">
        <f t="shared" si="0"/>
        <v>19055</v>
      </c>
      <c r="H23" s="3019">
        <v>114460</v>
      </c>
      <c r="I23" s="3021">
        <v>28522</v>
      </c>
      <c r="J23" s="3019">
        <v>12692</v>
      </c>
      <c r="K23" s="3021">
        <v>130290</v>
      </c>
      <c r="L23" s="3019">
        <v>121509</v>
      </c>
      <c r="M23" s="3021">
        <v>21473</v>
      </c>
      <c r="N23" s="3018">
        <f>SUM(H23:I23)</f>
        <v>142982</v>
      </c>
    </row>
    <row r="24" spans="1:14" ht="15.95" customHeight="1">
      <c r="A24" s="7311"/>
      <c r="B24" s="3013" t="s">
        <v>2536</v>
      </c>
      <c r="C24" s="3019">
        <v>16357</v>
      </c>
      <c r="D24" s="3020">
        <v>2747</v>
      </c>
      <c r="E24" s="3020">
        <v>458</v>
      </c>
      <c r="F24" s="3020">
        <v>18646</v>
      </c>
      <c r="G24" s="3016">
        <f t="shared" si="0"/>
        <v>19104</v>
      </c>
      <c r="H24" s="3019">
        <v>114953</v>
      </c>
      <c r="I24" s="3021">
        <v>27663</v>
      </c>
      <c r="J24" s="3019">
        <v>12661</v>
      </c>
      <c r="K24" s="3021">
        <v>129955</v>
      </c>
      <c r="L24" s="3019">
        <v>120960</v>
      </c>
      <c r="M24" s="3021">
        <v>21656</v>
      </c>
      <c r="N24" s="3018">
        <f t="shared" ref="N24:N39" si="2">+L24+M24</f>
        <v>142616</v>
      </c>
    </row>
    <row r="25" spans="1:14" ht="15.95" customHeight="1" thickBot="1">
      <c r="A25" s="7311"/>
      <c r="B25" s="3022" t="s">
        <v>2537</v>
      </c>
      <c r="C25" s="3023">
        <v>16528</v>
      </c>
      <c r="D25" s="3024">
        <v>2758</v>
      </c>
      <c r="E25" s="3024">
        <v>457</v>
      </c>
      <c r="F25" s="3024">
        <v>18829</v>
      </c>
      <c r="G25" s="3025">
        <f t="shared" si="0"/>
        <v>19286</v>
      </c>
      <c r="H25" s="3023">
        <v>116269</v>
      </c>
      <c r="I25" s="3026">
        <v>26445</v>
      </c>
      <c r="J25" s="3023">
        <v>12667</v>
      </c>
      <c r="K25" s="3026">
        <v>130047</v>
      </c>
      <c r="L25" s="3023">
        <v>120634</v>
      </c>
      <c r="M25" s="3026">
        <v>22080</v>
      </c>
      <c r="N25" s="3027">
        <f t="shared" si="2"/>
        <v>142714</v>
      </c>
    </row>
    <row r="26" spans="1:14" ht="15.95" customHeight="1">
      <c r="A26" s="7319">
        <v>2010</v>
      </c>
      <c r="B26" s="3007" t="s">
        <v>2538</v>
      </c>
      <c r="C26" s="3028">
        <v>16201</v>
      </c>
      <c r="D26" s="3029">
        <v>2703</v>
      </c>
      <c r="E26" s="3029">
        <v>448</v>
      </c>
      <c r="F26" s="3029">
        <v>18456</v>
      </c>
      <c r="G26" s="3030">
        <f t="shared" si="0"/>
        <v>18904</v>
      </c>
      <c r="H26" s="3028">
        <v>115960</v>
      </c>
      <c r="I26" s="3031">
        <v>23085</v>
      </c>
      <c r="J26" s="3032">
        <v>12471</v>
      </c>
      <c r="K26" s="3033">
        <v>126574</v>
      </c>
      <c r="L26" s="3028">
        <v>116972</v>
      </c>
      <c r="M26" s="3031">
        <v>22073</v>
      </c>
      <c r="N26" s="3034">
        <f t="shared" si="2"/>
        <v>139045</v>
      </c>
    </row>
    <row r="27" spans="1:14" ht="15.95" customHeight="1">
      <c r="A27" s="7320"/>
      <c r="B27" s="3013" t="s">
        <v>2539</v>
      </c>
      <c r="C27" s="3019">
        <v>16577</v>
      </c>
      <c r="D27" s="3020">
        <v>2426</v>
      </c>
      <c r="E27" s="3020">
        <v>462</v>
      </c>
      <c r="F27" s="3020">
        <v>18541</v>
      </c>
      <c r="G27" s="3035">
        <f t="shared" si="0"/>
        <v>19003</v>
      </c>
      <c r="H27" s="3019">
        <v>115905</v>
      </c>
      <c r="I27" s="3021">
        <v>23095</v>
      </c>
      <c r="J27" s="3036">
        <v>12708</v>
      </c>
      <c r="K27" s="3037">
        <v>126292</v>
      </c>
      <c r="L27" s="3019">
        <v>116881</v>
      </c>
      <c r="M27" s="3021">
        <v>22119</v>
      </c>
      <c r="N27" s="3038">
        <f t="shared" si="2"/>
        <v>139000</v>
      </c>
    </row>
    <row r="28" spans="1:14" ht="15.95" customHeight="1">
      <c r="A28" s="7320"/>
      <c r="B28" s="3013" t="s">
        <v>2540</v>
      </c>
      <c r="C28" s="3019">
        <v>16677</v>
      </c>
      <c r="D28" s="3020">
        <v>2615</v>
      </c>
      <c r="E28" s="3020">
        <v>470</v>
      </c>
      <c r="F28" s="3020">
        <v>18822</v>
      </c>
      <c r="G28" s="3035">
        <f t="shared" si="0"/>
        <v>19292</v>
      </c>
      <c r="H28" s="3019">
        <v>117119</v>
      </c>
      <c r="I28" s="3021">
        <v>26413</v>
      </c>
      <c r="J28" s="3036">
        <v>12832</v>
      </c>
      <c r="K28" s="3037">
        <v>130700</v>
      </c>
      <c r="L28" s="3019">
        <v>120802</v>
      </c>
      <c r="M28" s="3021">
        <v>22730</v>
      </c>
      <c r="N28" s="3038">
        <f t="shared" si="2"/>
        <v>143532</v>
      </c>
    </row>
    <row r="29" spans="1:14" ht="15.95" customHeight="1">
      <c r="A29" s="7320"/>
      <c r="B29" s="3013" t="s">
        <v>2541</v>
      </c>
      <c r="C29" s="3019">
        <v>16854</v>
      </c>
      <c r="D29" s="3020">
        <v>2734</v>
      </c>
      <c r="E29" s="3020">
        <v>470</v>
      </c>
      <c r="F29" s="3020">
        <v>19118</v>
      </c>
      <c r="G29" s="3035">
        <f t="shared" si="0"/>
        <v>19588</v>
      </c>
      <c r="H29" s="3019">
        <v>118843</v>
      </c>
      <c r="I29" s="3021">
        <v>29205</v>
      </c>
      <c r="J29" s="3036">
        <v>12750</v>
      </c>
      <c r="K29" s="3037">
        <v>135298</v>
      </c>
      <c r="L29" s="3019">
        <v>125023</v>
      </c>
      <c r="M29" s="3021">
        <v>23025</v>
      </c>
      <c r="N29" s="3038">
        <f t="shared" si="2"/>
        <v>148048</v>
      </c>
    </row>
    <row r="30" spans="1:14" ht="15.95" customHeight="1">
      <c r="A30" s="7320"/>
      <c r="B30" s="3013" t="s">
        <v>2530</v>
      </c>
      <c r="C30" s="3019">
        <v>17093</v>
      </c>
      <c r="D30" s="3020">
        <v>2895</v>
      </c>
      <c r="E30" s="3020">
        <v>467</v>
      </c>
      <c r="F30" s="3020">
        <v>19521</v>
      </c>
      <c r="G30" s="3035">
        <f t="shared" si="0"/>
        <v>19988</v>
      </c>
      <c r="H30" s="3019">
        <v>120866</v>
      </c>
      <c r="I30" s="3021">
        <v>30541</v>
      </c>
      <c r="J30" s="3036">
        <v>12492</v>
      </c>
      <c r="K30" s="3037">
        <v>138915</v>
      </c>
      <c r="L30" s="3019">
        <v>128105</v>
      </c>
      <c r="M30" s="3021">
        <v>23302</v>
      </c>
      <c r="N30" s="3038">
        <f t="shared" si="2"/>
        <v>151407</v>
      </c>
    </row>
    <row r="31" spans="1:14" ht="15.95" customHeight="1">
      <c r="A31" s="7320"/>
      <c r="B31" s="3013" t="s">
        <v>2531</v>
      </c>
      <c r="C31" s="3019">
        <v>17304</v>
      </c>
      <c r="D31" s="3020">
        <v>2936</v>
      </c>
      <c r="E31" s="3020">
        <v>422</v>
      </c>
      <c r="F31" s="3020">
        <v>19818</v>
      </c>
      <c r="G31" s="3035">
        <f t="shared" si="0"/>
        <v>20240</v>
      </c>
      <c r="H31" s="3019">
        <v>124090</v>
      </c>
      <c r="I31" s="3021">
        <v>31362</v>
      </c>
      <c r="J31" s="3036">
        <v>13642</v>
      </c>
      <c r="K31" s="3037">
        <v>141810</v>
      </c>
      <c r="L31" s="3019">
        <v>131316</v>
      </c>
      <c r="M31" s="3021">
        <v>24136</v>
      </c>
      <c r="N31" s="3038">
        <f t="shared" si="2"/>
        <v>155452</v>
      </c>
    </row>
    <row r="32" spans="1:14" ht="15.95" customHeight="1">
      <c r="A32" s="7320"/>
      <c r="B32" s="3013" t="s">
        <v>2532</v>
      </c>
      <c r="C32" s="3019">
        <v>17380</v>
      </c>
      <c r="D32" s="3020">
        <v>2964</v>
      </c>
      <c r="E32" s="3020">
        <v>439</v>
      </c>
      <c r="F32" s="3020">
        <v>19905</v>
      </c>
      <c r="G32" s="3035">
        <f t="shared" si="0"/>
        <v>20344</v>
      </c>
      <c r="H32" s="3019">
        <v>126624</v>
      </c>
      <c r="I32" s="3021">
        <v>31643</v>
      </c>
      <c r="J32" s="3036">
        <v>15495</v>
      </c>
      <c r="K32" s="3037">
        <v>142772</v>
      </c>
      <c r="L32" s="3019">
        <v>134088</v>
      </c>
      <c r="M32" s="3021">
        <v>24179</v>
      </c>
      <c r="N32" s="3038">
        <f t="shared" si="2"/>
        <v>158267</v>
      </c>
    </row>
    <row r="33" spans="1:14" ht="15.95" customHeight="1">
      <c r="A33" s="7320"/>
      <c r="B33" s="3013" t="s">
        <v>2533</v>
      </c>
      <c r="C33" s="3019">
        <v>17482</v>
      </c>
      <c r="D33" s="3020">
        <v>2965</v>
      </c>
      <c r="E33" s="3020">
        <v>437</v>
      </c>
      <c r="F33" s="3020">
        <v>20010</v>
      </c>
      <c r="G33" s="3035">
        <f t="shared" si="0"/>
        <v>20447</v>
      </c>
      <c r="H33" s="3019">
        <v>125288</v>
      </c>
      <c r="I33" s="3021">
        <v>31885</v>
      </c>
      <c r="J33" s="3036">
        <v>13306</v>
      </c>
      <c r="K33" s="3037">
        <v>143867</v>
      </c>
      <c r="L33" s="3019">
        <v>133728</v>
      </c>
      <c r="M33" s="3021">
        <v>23445</v>
      </c>
      <c r="N33" s="3038">
        <f t="shared" si="2"/>
        <v>157173</v>
      </c>
    </row>
    <row r="34" spans="1:14" ht="15.95" customHeight="1">
      <c r="A34" s="7320"/>
      <c r="B34" s="3013" t="s">
        <v>2534</v>
      </c>
      <c r="C34" s="3019">
        <v>17593</v>
      </c>
      <c r="D34" s="3020">
        <v>3054</v>
      </c>
      <c r="E34" s="3020">
        <v>462</v>
      </c>
      <c r="F34" s="3020">
        <v>20185</v>
      </c>
      <c r="G34" s="3035">
        <f t="shared" si="0"/>
        <v>20647</v>
      </c>
      <c r="H34" s="3019">
        <v>124585</v>
      </c>
      <c r="I34" s="3021">
        <v>32753</v>
      </c>
      <c r="J34" s="3036">
        <v>12407</v>
      </c>
      <c r="K34" s="3037">
        <v>144931</v>
      </c>
      <c r="L34" s="3019">
        <v>133502</v>
      </c>
      <c r="M34" s="3021">
        <v>23836</v>
      </c>
      <c r="N34" s="3038">
        <f t="shared" si="2"/>
        <v>157338</v>
      </c>
    </row>
    <row r="35" spans="1:14" ht="15.95" customHeight="1">
      <c r="A35" s="7320"/>
      <c r="B35" s="3013" t="s">
        <v>2535</v>
      </c>
      <c r="C35" s="3019">
        <v>17804</v>
      </c>
      <c r="D35" s="3020">
        <v>3134</v>
      </c>
      <c r="E35" s="3020">
        <v>469</v>
      </c>
      <c r="F35" s="3020">
        <v>20469</v>
      </c>
      <c r="G35" s="3035">
        <f t="shared" si="0"/>
        <v>20938</v>
      </c>
      <c r="H35" s="3019">
        <v>125137</v>
      </c>
      <c r="I35" s="3021">
        <v>33429</v>
      </c>
      <c r="J35" s="3036">
        <v>12072</v>
      </c>
      <c r="K35" s="3037">
        <v>146494</v>
      </c>
      <c r="L35" s="3019">
        <v>134205</v>
      </c>
      <c r="M35" s="3021">
        <v>24361</v>
      </c>
      <c r="N35" s="3038">
        <f t="shared" si="2"/>
        <v>158566</v>
      </c>
    </row>
    <row r="36" spans="1:14" ht="15.95" customHeight="1">
      <c r="A36" s="7320"/>
      <c r="B36" s="3013" t="s">
        <v>2536</v>
      </c>
      <c r="C36" s="3019">
        <v>17940</v>
      </c>
      <c r="D36" s="3020">
        <v>3128</v>
      </c>
      <c r="E36" s="3020">
        <v>472</v>
      </c>
      <c r="F36" s="3020">
        <v>20596</v>
      </c>
      <c r="G36" s="3035">
        <f t="shared" si="0"/>
        <v>21068</v>
      </c>
      <c r="H36" s="3019">
        <v>126540</v>
      </c>
      <c r="I36" s="3021">
        <v>32706</v>
      </c>
      <c r="J36" s="3036">
        <v>12342</v>
      </c>
      <c r="K36" s="3037">
        <v>146904</v>
      </c>
      <c r="L36" s="3019">
        <v>134533</v>
      </c>
      <c r="M36" s="3021">
        <v>24713</v>
      </c>
      <c r="N36" s="3038">
        <f t="shared" si="2"/>
        <v>159246</v>
      </c>
    </row>
    <row r="37" spans="1:14" ht="15.95" customHeight="1" thickBot="1">
      <c r="A37" s="7320"/>
      <c r="B37" s="3022" t="s">
        <v>2537</v>
      </c>
      <c r="C37" s="3023">
        <v>18173</v>
      </c>
      <c r="D37" s="3024">
        <v>3616</v>
      </c>
      <c r="E37" s="3024">
        <v>479</v>
      </c>
      <c r="F37" s="3024">
        <v>21310</v>
      </c>
      <c r="G37" s="3039">
        <f t="shared" si="0"/>
        <v>21789</v>
      </c>
      <c r="H37" s="3023">
        <v>128662</v>
      </c>
      <c r="I37" s="3026">
        <v>32342</v>
      </c>
      <c r="J37" s="3040">
        <v>12397</v>
      </c>
      <c r="K37" s="3041">
        <v>148607</v>
      </c>
      <c r="L37" s="3023">
        <v>135650</v>
      </c>
      <c r="M37" s="3026">
        <v>25354</v>
      </c>
      <c r="N37" s="3042">
        <f t="shared" si="2"/>
        <v>161004</v>
      </c>
    </row>
    <row r="38" spans="1:14" ht="15.95" customHeight="1">
      <c r="A38" s="7301">
        <v>2011</v>
      </c>
      <c r="B38" s="3007" t="s">
        <v>2538</v>
      </c>
      <c r="C38" s="3028">
        <v>18183</v>
      </c>
      <c r="D38" s="3029">
        <v>3301</v>
      </c>
      <c r="E38" s="3029">
        <v>478</v>
      </c>
      <c r="F38" s="3029">
        <v>21006</v>
      </c>
      <c r="G38" s="3010">
        <f t="shared" si="0"/>
        <v>21484</v>
      </c>
      <c r="H38" s="3028">
        <v>128337</v>
      </c>
      <c r="I38" s="3031">
        <v>28028</v>
      </c>
      <c r="J38" s="3028">
        <v>12281</v>
      </c>
      <c r="K38" s="3031">
        <v>144084</v>
      </c>
      <c r="L38" s="3028">
        <v>130686</v>
      </c>
      <c r="M38" s="3031">
        <v>25679</v>
      </c>
      <c r="N38" s="3012">
        <f t="shared" si="2"/>
        <v>156365</v>
      </c>
    </row>
    <row r="39" spans="1:14" ht="15.95" customHeight="1">
      <c r="A39" s="7302"/>
      <c r="B39" s="3013" t="s">
        <v>2539</v>
      </c>
      <c r="C39" s="3019">
        <v>18334</v>
      </c>
      <c r="D39" s="3020">
        <v>3179</v>
      </c>
      <c r="E39" s="3020">
        <v>482</v>
      </c>
      <c r="F39" s="3020">
        <v>21031</v>
      </c>
      <c r="G39" s="3016">
        <f t="shared" si="0"/>
        <v>21513</v>
      </c>
      <c r="H39" s="3019">
        <v>128488</v>
      </c>
      <c r="I39" s="3021">
        <v>26526</v>
      </c>
      <c r="J39" s="3019">
        <v>12604</v>
      </c>
      <c r="K39" s="3021">
        <v>142410</v>
      </c>
      <c r="L39" s="3019">
        <v>128884</v>
      </c>
      <c r="M39" s="3021">
        <v>26130</v>
      </c>
      <c r="N39" s="3018">
        <f t="shared" si="2"/>
        <v>155014</v>
      </c>
    </row>
    <row r="40" spans="1:14" ht="15.95" customHeight="1">
      <c r="A40" s="7302"/>
      <c r="B40" s="3013" t="s">
        <v>2540</v>
      </c>
      <c r="C40" s="3019">
        <v>18560</v>
      </c>
      <c r="D40" s="3020">
        <v>3213</v>
      </c>
      <c r="E40" s="3020">
        <v>524</v>
      </c>
      <c r="F40" s="3020">
        <v>21249</v>
      </c>
      <c r="G40" s="3016">
        <f>C40+D40</f>
        <v>21773</v>
      </c>
      <c r="H40" s="3019">
        <v>130588</v>
      </c>
      <c r="I40" s="3021">
        <v>30014</v>
      </c>
      <c r="J40" s="3019">
        <v>13082</v>
      </c>
      <c r="K40" s="3021">
        <v>147520</v>
      </c>
      <c r="L40" s="3019">
        <v>133930</v>
      </c>
      <c r="M40" s="3021">
        <v>26672</v>
      </c>
      <c r="N40" s="3018">
        <f>L40+M40</f>
        <v>160602</v>
      </c>
    </row>
    <row r="41" spans="1:14" ht="15.95" customHeight="1">
      <c r="A41" s="7302"/>
      <c r="B41" s="3013" t="s">
        <v>2541</v>
      </c>
      <c r="C41" s="3019">
        <v>18805</v>
      </c>
      <c r="D41" s="3020">
        <v>3401</v>
      </c>
      <c r="E41" s="3020">
        <v>574</v>
      </c>
      <c r="F41" s="3020">
        <v>21632</v>
      </c>
      <c r="G41" s="3016">
        <f>C41+D41</f>
        <v>22206</v>
      </c>
      <c r="H41" s="3019">
        <v>133136</v>
      </c>
      <c r="I41" s="3020">
        <v>33783</v>
      </c>
      <c r="J41" s="3019">
        <v>13469</v>
      </c>
      <c r="K41" s="3020">
        <v>153450</v>
      </c>
      <c r="L41" s="3019">
        <v>139810</v>
      </c>
      <c r="M41" s="3020">
        <v>27109</v>
      </c>
      <c r="N41" s="3018">
        <f>L41+M41</f>
        <v>166919</v>
      </c>
    </row>
    <row r="42" spans="1:14" ht="15.95" customHeight="1">
      <c r="A42" s="7302"/>
      <c r="B42" s="3013" t="s">
        <v>2530</v>
      </c>
      <c r="C42" s="3019">
        <v>18950</v>
      </c>
      <c r="D42" s="3020">
        <v>3490</v>
      </c>
      <c r="E42" s="3020">
        <v>569</v>
      </c>
      <c r="F42" s="3020">
        <v>21871</v>
      </c>
      <c r="G42" s="3016">
        <f>C42+D42</f>
        <v>22440</v>
      </c>
      <c r="H42" s="3019">
        <v>135696</v>
      </c>
      <c r="I42" s="3020">
        <v>36571</v>
      </c>
      <c r="J42" s="3019">
        <v>14210</v>
      </c>
      <c r="K42" s="3020">
        <v>158057</v>
      </c>
      <c r="L42" s="3019">
        <v>144274</v>
      </c>
      <c r="M42" s="3020">
        <v>27993</v>
      </c>
      <c r="N42" s="3018">
        <f>L42+M42</f>
        <v>172267</v>
      </c>
    </row>
    <row r="43" spans="1:14" ht="15.95" customHeight="1">
      <c r="A43" s="7302"/>
      <c r="B43" s="3013" t="s">
        <v>2531</v>
      </c>
      <c r="C43" s="3019" t="s">
        <v>9</v>
      </c>
      <c r="D43" s="3020" t="s">
        <v>9</v>
      </c>
      <c r="E43" s="3020" t="s">
        <v>9</v>
      </c>
      <c r="F43" s="3020" t="s">
        <v>9</v>
      </c>
      <c r="G43" s="3016" t="s">
        <v>9</v>
      </c>
      <c r="H43" s="3019" t="s">
        <v>9</v>
      </c>
      <c r="I43" s="3020" t="s">
        <v>9</v>
      </c>
      <c r="J43" s="3019" t="s">
        <v>9</v>
      </c>
      <c r="K43" s="3020" t="s">
        <v>9</v>
      </c>
      <c r="L43" s="3019" t="s">
        <v>9</v>
      </c>
      <c r="M43" s="3020" t="s">
        <v>9</v>
      </c>
      <c r="N43" s="3018" t="s">
        <v>9</v>
      </c>
    </row>
    <row r="44" spans="1:14" ht="15.95" customHeight="1">
      <c r="A44" s="7302"/>
      <c r="B44" s="3013" t="s">
        <v>2532</v>
      </c>
      <c r="C44" s="3019">
        <v>19118</v>
      </c>
      <c r="D44" s="3020">
        <v>3569</v>
      </c>
      <c r="E44" s="3020">
        <v>481</v>
      </c>
      <c r="F44" s="3020">
        <v>22206</v>
      </c>
      <c r="G44" s="3016">
        <f t="shared" ref="G44:G57" si="3">C44+D44</f>
        <v>22687</v>
      </c>
      <c r="H44" s="3019">
        <v>142996</v>
      </c>
      <c r="I44" s="3020">
        <v>36973</v>
      </c>
      <c r="J44" s="3019">
        <v>16779</v>
      </c>
      <c r="K44" s="3020">
        <v>163190</v>
      </c>
      <c r="L44" s="3019">
        <v>151607</v>
      </c>
      <c r="M44" s="3020">
        <v>28362</v>
      </c>
      <c r="N44" s="3018">
        <f t="shared" ref="N44:N57" si="4">L44+M44</f>
        <v>179969</v>
      </c>
    </row>
    <row r="45" spans="1:14" ht="15.95" customHeight="1">
      <c r="A45" s="7302"/>
      <c r="B45" s="3013" t="s">
        <v>2533</v>
      </c>
      <c r="C45" s="3019">
        <v>19185</v>
      </c>
      <c r="D45" s="3020">
        <v>3525</v>
      </c>
      <c r="E45" s="3020">
        <v>441</v>
      </c>
      <c r="F45" s="3020">
        <v>22269</v>
      </c>
      <c r="G45" s="3016">
        <f t="shared" si="3"/>
        <v>22710</v>
      </c>
      <c r="H45" s="3019">
        <v>137197</v>
      </c>
      <c r="I45" s="3020">
        <v>36756</v>
      </c>
      <c r="J45" s="3019">
        <v>11079</v>
      </c>
      <c r="K45" s="3020">
        <v>162874</v>
      </c>
      <c r="L45" s="3019">
        <v>148350</v>
      </c>
      <c r="M45" s="3020">
        <v>25603</v>
      </c>
      <c r="N45" s="3018">
        <f t="shared" si="4"/>
        <v>173953</v>
      </c>
    </row>
    <row r="46" spans="1:14" ht="15.95" customHeight="1">
      <c r="A46" s="7302"/>
      <c r="B46" s="3013" t="s">
        <v>2534</v>
      </c>
      <c r="C46" s="3019">
        <v>19368</v>
      </c>
      <c r="D46" s="3020">
        <v>3668</v>
      </c>
      <c r="E46" s="3020">
        <v>484</v>
      </c>
      <c r="F46" s="3020">
        <v>22552</v>
      </c>
      <c r="G46" s="3016">
        <f t="shared" si="3"/>
        <v>23036</v>
      </c>
      <c r="H46" s="3019">
        <v>138960</v>
      </c>
      <c r="I46" s="3020">
        <v>39298</v>
      </c>
      <c r="J46" s="3019">
        <v>10523</v>
      </c>
      <c r="K46" s="3020">
        <v>167735</v>
      </c>
      <c r="L46" s="3019">
        <v>151384</v>
      </c>
      <c r="M46" s="3020">
        <v>26874</v>
      </c>
      <c r="N46" s="3018">
        <f t="shared" si="4"/>
        <v>178258</v>
      </c>
    </row>
    <row r="47" spans="1:14" ht="15.95" customHeight="1">
      <c r="A47" s="7302"/>
      <c r="B47" s="3013" t="s">
        <v>2535</v>
      </c>
      <c r="C47" s="3019">
        <v>19536</v>
      </c>
      <c r="D47" s="3020">
        <v>3645</v>
      </c>
      <c r="E47" s="3020">
        <v>509</v>
      </c>
      <c r="F47" s="3020">
        <v>22672</v>
      </c>
      <c r="G47" s="3016">
        <f t="shared" si="3"/>
        <v>23181</v>
      </c>
      <c r="H47" s="3019">
        <v>140291</v>
      </c>
      <c r="I47" s="3020">
        <v>39640</v>
      </c>
      <c r="J47" s="3019">
        <v>10766</v>
      </c>
      <c r="K47" s="3020">
        <v>169165</v>
      </c>
      <c r="L47" s="3019">
        <v>152227</v>
      </c>
      <c r="M47" s="3020">
        <v>27704</v>
      </c>
      <c r="N47" s="3018">
        <f t="shared" si="4"/>
        <v>179931</v>
      </c>
    </row>
    <row r="48" spans="1:14" ht="15.95" customHeight="1">
      <c r="A48" s="7302"/>
      <c r="B48" s="3013" t="s">
        <v>2536</v>
      </c>
      <c r="C48" s="3019">
        <v>19694</v>
      </c>
      <c r="D48" s="3020">
        <v>3526</v>
      </c>
      <c r="E48" s="3020">
        <v>549</v>
      </c>
      <c r="F48" s="3020">
        <v>22671</v>
      </c>
      <c r="G48" s="3016">
        <f t="shared" si="3"/>
        <v>23220</v>
      </c>
      <c r="H48" s="3019">
        <v>140558</v>
      </c>
      <c r="I48" s="3020">
        <v>37407</v>
      </c>
      <c r="J48" s="3019">
        <v>11057</v>
      </c>
      <c r="K48" s="3020">
        <v>166908</v>
      </c>
      <c r="L48" s="3019">
        <v>149996</v>
      </c>
      <c r="M48" s="3020">
        <v>27969</v>
      </c>
      <c r="N48" s="3018">
        <f t="shared" si="4"/>
        <v>177965</v>
      </c>
    </row>
    <row r="49" spans="1:14" ht="15.95" customHeight="1" thickBot="1">
      <c r="A49" s="7321"/>
      <c r="B49" s="3022" t="s">
        <v>2537</v>
      </c>
      <c r="C49" s="3023">
        <v>20014</v>
      </c>
      <c r="D49" s="3024">
        <v>3439</v>
      </c>
      <c r="E49" s="3024">
        <v>550</v>
      </c>
      <c r="F49" s="3024">
        <v>22903</v>
      </c>
      <c r="G49" s="3025">
        <f t="shared" si="3"/>
        <v>23453</v>
      </c>
      <c r="H49" s="3023">
        <v>143526</v>
      </c>
      <c r="I49" s="3024">
        <v>34717</v>
      </c>
      <c r="J49" s="3023">
        <v>10903</v>
      </c>
      <c r="K49" s="3024">
        <v>167340</v>
      </c>
      <c r="L49" s="3023">
        <v>149191</v>
      </c>
      <c r="M49" s="3024">
        <v>29052</v>
      </c>
      <c r="N49" s="3027">
        <f t="shared" si="4"/>
        <v>178243</v>
      </c>
    </row>
    <row r="50" spans="1:14" ht="15.95" customHeight="1">
      <c r="A50" s="7301">
        <v>2012</v>
      </c>
      <c r="B50" s="3007" t="s">
        <v>2538</v>
      </c>
      <c r="C50" s="3028">
        <v>20144</v>
      </c>
      <c r="D50" s="3029">
        <v>3093</v>
      </c>
      <c r="E50" s="3029">
        <v>515</v>
      </c>
      <c r="F50" s="3029">
        <v>22722</v>
      </c>
      <c r="G50" s="3010">
        <f t="shared" si="3"/>
        <v>23237</v>
      </c>
      <c r="H50" s="3028">
        <v>143389</v>
      </c>
      <c r="I50" s="3031">
        <v>29334</v>
      </c>
      <c r="J50" s="3028">
        <v>10665</v>
      </c>
      <c r="K50" s="3031">
        <v>162058</v>
      </c>
      <c r="L50" s="3028">
        <v>143567</v>
      </c>
      <c r="M50" s="3031">
        <v>29156</v>
      </c>
      <c r="N50" s="3012">
        <f t="shared" si="4"/>
        <v>172723</v>
      </c>
    </row>
    <row r="51" spans="1:14" ht="15.95" customHeight="1">
      <c r="A51" s="7302"/>
      <c r="B51" s="3013" t="s">
        <v>2539</v>
      </c>
      <c r="C51" s="3019">
        <v>20380</v>
      </c>
      <c r="D51" s="3020">
        <v>3070</v>
      </c>
      <c r="E51" s="3020">
        <v>496</v>
      </c>
      <c r="F51" s="3020">
        <v>22954</v>
      </c>
      <c r="G51" s="3016">
        <f t="shared" si="3"/>
        <v>23450</v>
      </c>
      <c r="H51" s="3019">
        <v>142277</v>
      </c>
      <c r="I51" s="3021">
        <v>28080</v>
      </c>
      <c r="J51" s="3019">
        <v>9085</v>
      </c>
      <c r="K51" s="3021">
        <v>161272</v>
      </c>
      <c r="L51" s="3019">
        <v>141114</v>
      </c>
      <c r="M51" s="3021">
        <v>29243</v>
      </c>
      <c r="N51" s="3018">
        <f t="shared" si="4"/>
        <v>170357</v>
      </c>
    </row>
    <row r="52" spans="1:14" ht="15.95" customHeight="1">
      <c r="A52" s="7302"/>
      <c r="B52" s="3013" t="s">
        <v>2540</v>
      </c>
      <c r="C52" s="3019">
        <v>20620</v>
      </c>
      <c r="D52" s="3020">
        <v>3156</v>
      </c>
      <c r="E52" s="3020">
        <v>522</v>
      </c>
      <c r="F52" s="3020">
        <v>23254</v>
      </c>
      <c r="G52" s="3016">
        <f t="shared" si="3"/>
        <v>23776</v>
      </c>
      <c r="H52" s="3019">
        <v>146443</v>
      </c>
      <c r="I52" s="3021">
        <v>30600</v>
      </c>
      <c r="J52" s="3019">
        <v>11178</v>
      </c>
      <c r="K52" s="3021">
        <v>165865</v>
      </c>
      <c r="L52" s="3019">
        <v>147206</v>
      </c>
      <c r="M52" s="3021">
        <v>29837</v>
      </c>
      <c r="N52" s="3018">
        <f t="shared" si="4"/>
        <v>177043</v>
      </c>
    </row>
    <row r="53" spans="1:14" ht="15.95" customHeight="1">
      <c r="A53" s="7302"/>
      <c r="B53" s="3013" t="s">
        <v>2541</v>
      </c>
      <c r="C53" s="3019">
        <v>20801</v>
      </c>
      <c r="D53" s="3020">
        <v>3301</v>
      </c>
      <c r="E53" s="3020">
        <v>568</v>
      </c>
      <c r="F53" s="3020">
        <v>23534</v>
      </c>
      <c r="G53" s="3016">
        <f t="shared" si="3"/>
        <v>24102</v>
      </c>
      <c r="H53" s="3019">
        <v>148663</v>
      </c>
      <c r="I53" s="3020">
        <v>36053</v>
      </c>
      <c r="J53" s="3019">
        <v>11839</v>
      </c>
      <c r="K53" s="3020">
        <v>172877</v>
      </c>
      <c r="L53" s="3019">
        <v>154506</v>
      </c>
      <c r="M53" s="3020">
        <v>30210</v>
      </c>
      <c r="N53" s="3018">
        <f t="shared" si="4"/>
        <v>184716</v>
      </c>
    </row>
    <row r="54" spans="1:14" ht="15.95" customHeight="1">
      <c r="A54" s="7302"/>
      <c r="B54" s="3013" t="s">
        <v>2530</v>
      </c>
      <c r="C54" s="3019">
        <v>20944</v>
      </c>
      <c r="D54" s="3020">
        <v>3470</v>
      </c>
      <c r="E54" s="3020">
        <v>568</v>
      </c>
      <c r="F54" s="3020">
        <v>23846</v>
      </c>
      <c r="G54" s="3016">
        <f t="shared" si="3"/>
        <v>24414</v>
      </c>
      <c r="H54" s="3019">
        <v>151439</v>
      </c>
      <c r="I54" s="3020">
        <v>40717</v>
      </c>
      <c r="J54" s="3019">
        <v>12717</v>
      </c>
      <c r="K54" s="3020">
        <v>179439</v>
      </c>
      <c r="L54" s="3019">
        <v>160191</v>
      </c>
      <c r="M54" s="3020">
        <v>31965</v>
      </c>
      <c r="N54" s="3018">
        <f t="shared" si="4"/>
        <v>192156</v>
      </c>
    </row>
    <row r="55" spans="1:14" ht="15.95" customHeight="1">
      <c r="A55" s="7302"/>
      <c r="B55" s="3013" t="s">
        <v>2531</v>
      </c>
      <c r="C55" s="3019">
        <v>21052</v>
      </c>
      <c r="D55" s="3020">
        <v>3537</v>
      </c>
      <c r="E55" s="3020">
        <v>547</v>
      </c>
      <c r="F55" s="3020">
        <v>24042</v>
      </c>
      <c r="G55" s="3016">
        <f t="shared" si="3"/>
        <v>24589</v>
      </c>
      <c r="H55" s="3019">
        <v>156778</v>
      </c>
      <c r="I55" s="3020">
        <v>40457</v>
      </c>
      <c r="J55" s="3019">
        <v>16682</v>
      </c>
      <c r="K55" s="3020">
        <v>180553</v>
      </c>
      <c r="L55" s="3019">
        <v>163937</v>
      </c>
      <c r="M55" s="3020">
        <v>33298</v>
      </c>
      <c r="N55" s="3018">
        <f t="shared" si="4"/>
        <v>197235</v>
      </c>
    </row>
    <row r="56" spans="1:14" ht="15.95" customHeight="1">
      <c r="A56" s="7302"/>
      <c r="B56" s="3013" t="s">
        <v>2532</v>
      </c>
      <c r="C56" s="3019">
        <v>21016</v>
      </c>
      <c r="D56" s="3020">
        <v>3456</v>
      </c>
      <c r="E56" s="3020">
        <v>520</v>
      </c>
      <c r="F56" s="3020">
        <v>23952</v>
      </c>
      <c r="G56" s="3016">
        <f t="shared" si="3"/>
        <v>24472</v>
      </c>
      <c r="H56" s="3019">
        <v>155956</v>
      </c>
      <c r="I56" s="3020">
        <v>39307</v>
      </c>
      <c r="J56" s="3019">
        <v>15379</v>
      </c>
      <c r="K56" s="3020">
        <v>179884</v>
      </c>
      <c r="L56" s="3019">
        <v>163631</v>
      </c>
      <c r="M56" s="3020">
        <v>31632</v>
      </c>
      <c r="N56" s="3018">
        <f t="shared" si="4"/>
        <v>195263</v>
      </c>
    </row>
    <row r="57" spans="1:14" ht="15.95" customHeight="1">
      <c r="A57" s="7302"/>
      <c r="B57" s="3013" t="s">
        <v>2533</v>
      </c>
      <c r="C57" s="3019">
        <v>20876</v>
      </c>
      <c r="D57" s="3020">
        <v>3449</v>
      </c>
      <c r="E57" s="3020">
        <v>460</v>
      </c>
      <c r="F57" s="3020">
        <v>23865</v>
      </c>
      <c r="G57" s="3016">
        <f t="shared" si="3"/>
        <v>24325</v>
      </c>
      <c r="H57" s="3019">
        <v>148904</v>
      </c>
      <c r="I57" s="3020">
        <v>39325</v>
      </c>
      <c r="J57" s="3019">
        <v>9379</v>
      </c>
      <c r="K57" s="3020">
        <v>178850</v>
      </c>
      <c r="L57" s="3019">
        <v>158195</v>
      </c>
      <c r="M57" s="3020">
        <v>30034</v>
      </c>
      <c r="N57" s="3018">
        <f t="shared" si="4"/>
        <v>188229</v>
      </c>
    </row>
    <row r="58" spans="1:14" ht="15.95" customHeight="1">
      <c r="A58" s="7302"/>
      <c r="B58" s="3013" t="s">
        <v>2534</v>
      </c>
      <c r="C58" s="3019">
        <v>21140</v>
      </c>
      <c r="D58" s="3020">
        <v>3658</v>
      </c>
      <c r="E58" s="3020">
        <v>565</v>
      </c>
      <c r="F58" s="3020">
        <v>24233</v>
      </c>
      <c r="G58" s="3016">
        <f>+F58+E58</f>
        <v>24798</v>
      </c>
      <c r="H58" s="3019">
        <v>152695</v>
      </c>
      <c r="I58" s="3020">
        <v>40786</v>
      </c>
      <c r="J58" s="3019">
        <v>11193</v>
      </c>
      <c r="K58" s="3020">
        <v>182288</v>
      </c>
      <c r="L58" s="3019">
        <v>161939</v>
      </c>
      <c r="M58" s="3020">
        <v>31542</v>
      </c>
      <c r="N58" s="3018">
        <f>+L58+M58</f>
        <v>193481</v>
      </c>
    </row>
    <row r="59" spans="1:14" ht="15.95" customHeight="1">
      <c r="A59" s="7302"/>
      <c r="B59" s="3013" t="s">
        <v>2535</v>
      </c>
      <c r="C59" s="3019">
        <v>21097</v>
      </c>
      <c r="D59" s="3020">
        <v>3598</v>
      </c>
      <c r="E59" s="3020">
        <v>464</v>
      </c>
      <c r="F59" s="3020">
        <v>24231</v>
      </c>
      <c r="G59" s="3016">
        <f>+F59+E59</f>
        <v>24695</v>
      </c>
      <c r="H59" s="3019">
        <v>148399</v>
      </c>
      <c r="I59" s="3020">
        <v>38404</v>
      </c>
      <c r="J59" s="3019">
        <v>7980</v>
      </c>
      <c r="K59" s="3020">
        <v>178823</v>
      </c>
      <c r="L59" s="3019">
        <v>155527</v>
      </c>
      <c r="M59" s="3020">
        <v>31276</v>
      </c>
      <c r="N59" s="3018">
        <f>+L59+M59</f>
        <v>186803</v>
      </c>
    </row>
    <row r="60" spans="1:14" ht="15.95" customHeight="1">
      <c r="A60" s="7302"/>
      <c r="B60" s="3013" t="s">
        <v>2536</v>
      </c>
      <c r="C60" s="3019">
        <v>21330</v>
      </c>
      <c r="D60" s="3020">
        <v>3625</v>
      </c>
      <c r="E60" s="3020">
        <v>550</v>
      </c>
      <c r="F60" s="3020">
        <v>24405</v>
      </c>
      <c r="G60" s="3016">
        <f>+F60+E60</f>
        <v>24955</v>
      </c>
      <c r="H60" s="3019">
        <v>153158</v>
      </c>
      <c r="I60" s="3020">
        <v>39579</v>
      </c>
      <c r="J60" s="3019">
        <v>11560</v>
      </c>
      <c r="K60" s="3020">
        <v>181177</v>
      </c>
      <c r="L60" s="3019">
        <v>160323</v>
      </c>
      <c r="M60" s="3020">
        <v>32414</v>
      </c>
      <c r="N60" s="3018">
        <f>+L60+M60</f>
        <v>192737</v>
      </c>
    </row>
    <row r="61" spans="1:14" ht="15.95" customHeight="1" thickBot="1">
      <c r="A61" s="7321"/>
      <c r="B61" s="3022" t="s">
        <v>2537</v>
      </c>
      <c r="C61" s="3023">
        <v>21379</v>
      </c>
      <c r="D61" s="3024">
        <v>3565</v>
      </c>
      <c r="E61" s="3024">
        <v>547</v>
      </c>
      <c r="F61" s="3024">
        <v>24397</v>
      </c>
      <c r="G61" s="3025">
        <f>+F61+E61</f>
        <v>24944</v>
      </c>
      <c r="H61" s="3023">
        <v>153748</v>
      </c>
      <c r="I61" s="3024">
        <v>35926</v>
      </c>
      <c r="J61" s="3023">
        <v>11776</v>
      </c>
      <c r="K61" s="3024">
        <v>177898</v>
      </c>
      <c r="L61" s="3023">
        <v>156555</v>
      </c>
      <c r="M61" s="3024">
        <v>33119</v>
      </c>
      <c r="N61" s="3027">
        <f>+L61+M61</f>
        <v>189674</v>
      </c>
    </row>
    <row r="62" spans="1:14" ht="15.95" customHeight="1">
      <c r="A62" s="7301">
        <v>2013</v>
      </c>
      <c r="B62" s="3007" t="s">
        <v>2538</v>
      </c>
      <c r="C62" s="3028">
        <v>21412</v>
      </c>
      <c r="D62" s="3029">
        <v>3159</v>
      </c>
      <c r="E62" s="3029">
        <v>541</v>
      </c>
      <c r="F62" s="3029">
        <v>24030</v>
      </c>
      <c r="G62" s="3010">
        <f t="shared" ref="G62:G69" si="5">C62+D62</f>
        <v>24571</v>
      </c>
      <c r="H62" s="3028">
        <v>153471</v>
      </c>
      <c r="I62" s="3031">
        <v>30473</v>
      </c>
      <c r="J62" s="3028">
        <v>11972</v>
      </c>
      <c r="K62" s="3031">
        <v>171972</v>
      </c>
      <c r="L62" s="3028">
        <v>150775</v>
      </c>
      <c r="M62" s="3031">
        <v>33169</v>
      </c>
      <c r="N62" s="3012">
        <f t="shared" ref="N62:N69" si="6">L62+M62</f>
        <v>183944</v>
      </c>
    </row>
    <row r="63" spans="1:14" ht="15.95" customHeight="1">
      <c r="A63" s="7302"/>
      <c r="B63" s="3013" t="s">
        <v>2539</v>
      </c>
      <c r="C63" s="3019">
        <v>21535</v>
      </c>
      <c r="D63" s="3020">
        <v>3168</v>
      </c>
      <c r="E63" s="3020">
        <v>547</v>
      </c>
      <c r="F63" s="3020">
        <v>24156</v>
      </c>
      <c r="G63" s="3016">
        <f t="shared" si="5"/>
        <v>24703</v>
      </c>
      <c r="H63" s="3019">
        <v>153467</v>
      </c>
      <c r="I63" s="3021">
        <v>30235</v>
      </c>
      <c r="J63" s="3019">
        <v>12126</v>
      </c>
      <c r="K63" s="3021">
        <v>171576</v>
      </c>
      <c r="L63" s="3019">
        <v>150691</v>
      </c>
      <c r="M63" s="3021">
        <v>33011</v>
      </c>
      <c r="N63" s="3018">
        <f t="shared" si="6"/>
        <v>183702</v>
      </c>
    </row>
    <row r="64" spans="1:14" ht="15.95" customHeight="1">
      <c r="A64" s="7302"/>
      <c r="B64" s="3013" t="s">
        <v>2540</v>
      </c>
      <c r="C64" s="3019">
        <v>21803</v>
      </c>
      <c r="D64" s="3020">
        <v>3297</v>
      </c>
      <c r="E64" s="3020">
        <v>559</v>
      </c>
      <c r="F64" s="3020">
        <v>24541</v>
      </c>
      <c r="G64" s="3016">
        <f t="shared" si="5"/>
        <v>25100</v>
      </c>
      <c r="H64" s="3019">
        <v>156128</v>
      </c>
      <c r="I64" s="3021">
        <v>34303</v>
      </c>
      <c r="J64" s="3019">
        <v>12124</v>
      </c>
      <c r="K64" s="3021">
        <v>178307</v>
      </c>
      <c r="L64" s="3019">
        <v>156501</v>
      </c>
      <c r="M64" s="3021">
        <v>33930</v>
      </c>
      <c r="N64" s="3018">
        <f t="shared" si="6"/>
        <v>190431</v>
      </c>
    </row>
    <row r="65" spans="1:17" ht="15.95" customHeight="1">
      <c r="A65" s="7302"/>
      <c r="B65" s="3013" t="s">
        <v>2541</v>
      </c>
      <c r="C65" s="3019">
        <v>22060</v>
      </c>
      <c r="D65" s="3020">
        <v>3509</v>
      </c>
      <c r="E65" s="3020">
        <v>566</v>
      </c>
      <c r="F65" s="3020">
        <v>25003</v>
      </c>
      <c r="G65" s="3016">
        <f t="shared" si="5"/>
        <v>25569</v>
      </c>
      <c r="H65" s="3019">
        <v>158329</v>
      </c>
      <c r="I65" s="3020">
        <v>38647</v>
      </c>
      <c r="J65" s="3019">
        <v>12102</v>
      </c>
      <c r="K65" s="3020">
        <v>184874</v>
      </c>
      <c r="L65" s="3019">
        <v>162541</v>
      </c>
      <c r="M65" s="3020">
        <v>34435</v>
      </c>
      <c r="N65" s="3018">
        <f t="shared" si="6"/>
        <v>196976</v>
      </c>
    </row>
    <row r="66" spans="1:17" ht="15.95" customHeight="1">
      <c r="A66" s="7302"/>
      <c r="B66" s="3013" t="s">
        <v>2530</v>
      </c>
      <c r="C66" s="3019">
        <v>22179</v>
      </c>
      <c r="D66" s="3020">
        <v>4069</v>
      </c>
      <c r="E66" s="3020">
        <v>517</v>
      </c>
      <c r="F66" s="3020">
        <v>25731</v>
      </c>
      <c r="G66" s="3016">
        <f t="shared" si="5"/>
        <v>26248</v>
      </c>
      <c r="H66" s="3019">
        <v>159289</v>
      </c>
      <c r="I66" s="3020">
        <v>41007</v>
      </c>
      <c r="J66" s="3019">
        <v>11022</v>
      </c>
      <c r="K66" s="3020">
        <v>189274</v>
      </c>
      <c r="L66" s="3019">
        <v>165333</v>
      </c>
      <c r="M66" s="3020">
        <v>34963</v>
      </c>
      <c r="N66" s="3018">
        <f t="shared" si="6"/>
        <v>200296</v>
      </c>
    </row>
    <row r="67" spans="1:17" ht="15.95" customHeight="1">
      <c r="A67" s="7302"/>
      <c r="B67" s="3013" t="s">
        <v>2531</v>
      </c>
      <c r="C67" s="3019">
        <v>22251</v>
      </c>
      <c r="D67" s="3020">
        <v>4136</v>
      </c>
      <c r="E67" s="3020">
        <v>516</v>
      </c>
      <c r="F67" s="3020">
        <v>25871</v>
      </c>
      <c r="G67" s="3016">
        <f t="shared" si="5"/>
        <v>26387</v>
      </c>
      <c r="H67" s="3019">
        <v>164588</v>
      </c>
      <c r="I67" s="3020">
        <v>42954</v>
      </c>
      <c r="J67" s="3019">
        <v>14496</v>
      </c>
      <c r="K67" s="3020">
        <v>193046</v>
      </c>
      <c r="L67" s="3019">
        <v>170286</v>
      </c>
      <c r="M67" s="3020">
        <v>37256</v>
      </c>
      <c r="N67" s="3018">
        <f t="shared" si="6"/>
        <v>207542</v>
      </c>
    </row>
    <row r="68" spans="1:17" ht="15.95" customHeight="1">
      <c r="A68" s="7302"/>
      <c r="B68" s="3013" t="s">
        <v>2532</v>
      </c>
      <c r="C68" s="3019">
        <v>22117</v>
      </c>
      <c r="D68" s="3020">
        <v>3676</v>
      </c>
      <c r="E68" s="3020">
        <v>516</v>
      </c>
      <c r="F68" s="3020">
        <v>25277</v>
      </c>
      <c r="G68" s="3016">
        <f t="shared" si="5"/>
        <v>25793</v>
      </c>
      <c r="H68" s="3019">
        <v>167332</v>
      </c>
      <c r="I68" s="3020">
        <v>40979</v>
      </c>
      <c r="J68" s="3019">
        <v>16504</v>
      </c>
      <c r="K68" s="3020">
        <v>191807</v>
      </c>
      <c r="L68" s="3019">
        <v>171844</v>
      </c>
      <c r="M68" s="3020">
        <v>36467</v>
      </c>
      <c r="N68" s="3018">
        <f t="shared" si="6"/>
        <v>208311</v>
      </c>
    </row>
    <row r="69" spans="1:17" ht="15.95" customHeight="1">
      <c r="A69" s="7302"/>
      <c r="B69" s="3013" t="s">
        <v>2533</v>
      </c>
      <c r="C69" s="3019">
        <v>22298</v>
      </c>
      <c r="D69" s="3020">
        <v>3801</v>
      </c>
      <c r="E69" s="3020">
        <v>513</v>
      </c>
      <c r="F69" s="3020">
        <v>25586</v>
      </c>
      <c r="G69" s="3016">
        <f t="shared" si="5"/>
        <v>26099</v>
      </c>
      <c r="H69" s="3019">
        <v>165784</v>
      </c>
      <c r="I69" s="3020">
        <v>41482</v>
      </c>
      <c r="J69" s="3019">
        <v>14178</v>
      </c>
      <c r="K69" s="3020">
        <v>193088</v>
      </c>
      <c r="L69" s="3019">
        <v>171384</v>
      </c>
      <c r="M69" s="3020">
        <v>35882</v>
      </c>
      <c r="N69" s="3018">
        <f t="shared" si="6"/>
        <v>207266</v>
      </c>
    </row>
    <row r="70" spans="1:17" ht="15.95" customHeight="1">
      <c r="A70" s="7302"/>
      <c r="B70" s="3013" t="s">
        <v>2534</v>
      </c>
      <c r="C70" s="3019">
        <v>22468</v>
      </c>
      <c r="D70" s="3020">
        <v>4062</v>
      </c>
      <c r="E70" s="3020">
        <v>547</v>
      </c>
      <c r="F70" s="3020">
        <v>25983</v>
      </c>
      <c r="G70" s="3016">
        <f>+F70+E70</f>
        <v>26530</v>
      </c>
      <c r="H70" s="3019">
        <v>165772</v>
      </c>
      <c r="I70" s="3020">
        <v>44109</v>
      </c>
      <c r="J70" s="3019">
        <v>12685</v>
      </c>
      <c r="K70" s="3020">
        <v>197196</v>
      </c>
      <c r="L70" s="3019">
        <v>173147</v>
      </c>
      <c r="M70" s="3020">
        <v>36734</v>
      </c>
      <c r="N70" s="3018">
        <f>+L70+M70</f>
        <v>209881</v>
      </c>
    </row>
    <row r="71" spans="1:17" ht="15.95" customHeight="1">
      <c r="A71" s="7302"/>
      <c r="B71" s="3013" t="s">
        <v>2535</v>
      </c>
      <c r="C71" s="3019">
        <v>22513</v>
      </c>
      <c r="D71" s="3020">
        <v>3969</v>
      </c>
      <c r="E71" s="3020">
        <v>516</v>
      </c>
      <c r="F71" s="3020">
        <v>25966</v>
      </c>
      <c r="G71" s="3016">
        <f>+F71+E71</f>
        <v>26482</v>
      </c>
      <c r="H71" s="3019">
        <v>161403</v>
      </c>
      <c r="I71" s="3020">
        <v>41980</v>
      </c>
      <c r="J71" s="3019">
        <v>10713</v>
      </c>
      <c r="K71" s="3020">
        <v>192670</v>
      </c>
      <c r="L71" s="3019">
        <v>167767</v>
      </c>
      <c r="M71" s="3020">
        <v>35616</v>
      </c>
      <c r="N71" s="3018">
        <f>+L71+M71</f>
        <v>203383</v>
      </c>
    </row>
    <row r="72" spans="1:17" ht="15.95" customHeight="1">
      <c r="A72" s="7302"/>
      <c r="B72" s="3013" t="s">
        <v>2536</v>
      </c>
      <c r="C72" s="3019">
        <v>22800</v>
      </c>
      <c r="D72" s="3020">
        <v>4041</v>
      </c>
      <c r="E72" s="3020">
        <v>542</v>
      </c>
      <c r="F72" s="3020">
        <v>26299</v>
      </c>
      <c r="G72" s="3016">
        <f>+F72+E72</f>
        <v>26841</v>
      </c>
      <c r="H72" s="3019">
        <v>163587</v>
      </c>
      <c r="I72" s="3020">
        <v>42327</v>
      </c>
      <c r="J72" s="3019">
        <v>10229</v>
      </c>
      <c r="K72" s="3020">
        <v>195685</v>
      </c>
      <c r="L72" s="3019">
        <v>169907</v>
      </c>
      <c r="M72" s="3020">
        <v>36007</v>
      </c>
      <c r="N72" s="3018">
        <f>+L72+M72</f>
        <v>205914</v>
      </c>
    </row>
    <row r="73" spans="1:17" ht="15.95" customHeight="1" thickBot="1">
      <c r="A73" s="7303"/>
      <c r="B73" s="3043" t="s">
        <v>2537</v>
      </c>
      <c r="C73" s="3044">
        <v>22606</v>
      </c>
      <c r="D73" s="3045">
        <v>4190</v>
      </c>
      <c r="E73" s="3045">
        <v>539</v>
      </c>
      <c r="F73" s="3045">
        <v>26257</v>
      </c>
      <c r="G73" s="3046">
        <f>+F73+E73</f>
        <v>26796</v>
      </c>
      <c r="H73" s="3044">
        <v>163560</v>
      </c>
      <c r="I73" s="3045">
        <v>39186</v>
      </c>
      <c r="J73" s="3044">
        <v>10326</v>
      </c>
      <c r="K73" s="3045">
        <v>192420</v>
      </c>
      <c r="L73" s="3044">
        <v>166349</v>
      </c>
      <c r="M73" s="3045">
        <v>36397</v>
      </c>
      <c r="N73" s="3047">
        <f>+L73+M73</f>
        <v>202746</v>
      </c>
    </row>
    <row r="74" spans="1:17" ht="15.95" customHeight="1" thickTop="1">
      <c r="J74" s="3049"/>
    </row>
    <row r="75" spans="1:17" ht="15.95" customHeight="1">
      <c r="A75" s="7297" t="s">
        <v>2545</v>
      </c>
      <c r="B75" s="7297"/>
      <c r="C75" s="7297"/>
      <c r="D75" s="7297"/>
      <c r="E75" s="7297"/>
      <c r="F75" s="3050"/>
      <c r="G75" s="3051"/>
      <c r="H75" s="3051"/>
      <c r="I75" s="3051"/>
      <c r="J75" s="3051"/>
      <c r="K75" s="3051"/>
      <c r="L75" s="3051"/>
      <c r="M75" s="3051"/>
      <c r="N75" s="3051"/>
    </row>
    <row r="76" spans="1:17" ht="15.95" customHeight="1">
      <c r="A76" s="7298" t="s">
        <v>2546</v>
      </c>
      <c r="B76" s="7298"/>
      <c r="C76" s="7298"/>
      <c r="D76" s="7298"/>
      <c r="E76" s="3052"/>
      <c r="F76" s="3052"/>
      <c r="G76" s="3053"/>
      <c r="H76" s="3053"/>
      <c r="I76" s="3053"/>
      <c r="J76" s="3053"/>
      <c r="K76" s="3053"/>
      <c r="L76" s="3053"/>
      <c r="M76" s="3053"/>
      <c r="N76" s="3053"/>
      <c r="O76" s="3053"/>
      <c r="P76" s="3053"/>
      <c r="Q76" s="3053"/>
    </row>
    <row r="77" spans="1:17" ht="15.95" customHeight="1">
      <c r="A77" s="7298" t="s">
        <v>2547</v>
      </c>
      <c r="B77" s="7298"/>
      <c r="C77" s="7298"/>
      <c r="D77" s="7298"/>
      <c r="E77" s="7298"/>
      <c r="F77" s="7298"/>
      <c r="G77" s="3053"/>
      <c r="H77" s="3053"/>
      <c r="I77" s="3053"/>
      <c r="J77" s="3053"/>
      <c r="K77" s="3053"/>
      <c r="L77" s="3053"/>
      <c r="M77" s="3053"/>
      <c r="N77" s="3053"/>
      <c r="O77" s="3053"/>
      <c r="P77" s="3053"/>
      <c r="Q77" s="3053"/>
    </row>
    <row r="78" spans="1:17" ht="15.95" customHeight="1">
      <c r="A78" s="7299" t="s">
        <v>2548</v>
      </c>
      <c r="B78" s="7299"/>
      <c r="C78" s="7299"/>
      <c r="D78" s="7299"/>
      <c r="E78" s="7299"/>
      <c r="F78" s="3053"/>
    </row>
    <row r="79" spans="1:17" ht="14.1" customHeight="1"/>
    <row r="80" spans="1:17" ht="14.1" customHeight="1"/>
    <row r="81" spans="4:14" s="2977" customFormat="1" ht="21" customHeight="1">
      <c r="D81" s="3054"/>
      <c r="E81" s="7300" t="s">
        <v>3</v>
      </c>
      <c r="F81" s="7300"/>
      <c r="H81" s="3055"/>
      <c r="I81" s="3055"/>
      <c r="J81" s="3055"/>
    </row>
    <row r="82" spans="4:14" ht="14.1" customHeight="1"/>
    <row r="83" spans="4:14" ht="14.1" customHeight="1">
      <c r="J83" s="3049"/>
    </row>
    <row r="85" spans="4:14" ht="14.1" customHeight="1">
      <c r="G85" s="2977"/>
      <c r="H85" s="2977"/>
      <c r="I85" s="2977"/>
      <c r="J85" s="2977"/>
      <c r="K85" s="2977"/>
      <c r="L85" s="2977"/>
      <c r="M85" s="2977"/>
      <c r="N85" s="2977"/>
    </row>
    <row r="86" spans="4:14" ht="14.1" customHeight="1">
      <c r="G86" s="2977"/>
      <c r="H86" s="2977"/>
      <c r="J86" s="3049"/>
    </row>
    <row r="87" spans="4:14" ht="14.1" customHeight="1"/>
    <row r="88" spans="4:14" ht="14.1" customHeight="1"/>
    <row r="89" spans="4:14" ht="14.1" customHeight="1"/>
    <row r="90" spans="4:14" ht="14.1" customHeight="1"/>
    <row r="91" spans="4:14" ht="14.1" customHeight="1"/>
    <row r="93" spans="4:14" ht="14.1" customHeight="1"/>
    <row r="94" spans="4:14" ht="14.1" customHeight="1"/>
    <row r="95" spans="4:14" ht="14.1" customHeight="1"/>
    <row r="96" spans="4:14"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sheetData>
  <mergeCells count="17">
    <mergeCell ref="A62:A73"/>
    <mergeCell ref="A2:N2"/>
    <mergeCell ref="A3:N3"/>
    <mergeCell ref="A4:A5"/>
    <mergeCell ref="B4:B5"/>
    <mergeCell ref="C4:G4"/>
    <mergeCell ref="H4:N4"/>
    <mergeCell ref="A6:A13"/>
    <mergeCell ref="A14:A25"/>
    <mergeCell ref="A26:A37"/>
    <mergeCell ref="A38:A49"/>
    <mergeCell ref="A50:A61"/>
    <mergeCell ref="A75:E75"/>
    <mergeCell ref="A76:D76"/>
    <mergeCell ref="A77:F77"/>
    <mergeCell ref="A78:E78"/>
    <mergeCell ref="E81:F81"/>
  </mergeCells>
  <hyperlinks>
    <hyperlink ref="A1" r:id="rId1"/>
  </hyperlinks>
  <pageMargins left="0.7" right="0.7" top="0.75" bottom="0.75" header="0.3" footer="0.3"/>
  <pageSetup paperSize="9" scale="39" fitToHeight="0" orientation="landscape" r:id="rId2"/>
  <headerFooter alignWithMargins="0">
    <oddFooter>&amp;R167</oddFooter>
  </headerFooter>
  <rowBreaks count="1" manualBreakCount="1">
    <brk id="78" max="13" man="1"/>
  </rowBreaks>
  <drawing r:id="rId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63">
    <pageSetUpPr fitToPage="1"/>
  </sheetPr>
  <dimension ref="A1:T81"/>
  <sheetViews>
    <sheetView view="pageBreakPreview" zoomScale="60" zoomScaleNormal="100" workbookViewId="0">
      <selection activeCell="H15" sqref="H15"/>
    </sheetView>
  </sheetViews>
  <sheetFormatPr defaultRowHeight="12.75"/>
  <cols>
    <col min="1" max="1" width="16.5703125" style="3062" customWidth="1"/>
    <col min="2" max="2" width="23.7109375" style="3062" customWidth="1"/>
    <col min="3" max="13" width="28.7109375" style="3062" customWidth="1"/>
    <col min="14" max="255" width="9.140625" style="3062"/>
    <col min="256" max="256" width="15" style="3062" customWidth="1"/>
    <col min="257" max="257" width="11.140625" style="3062" customWidth="1"/>
    <col min="258" max="259" width="10.28515625" style="3062" customWidth="1"/>
    <col min="260" max="260" width="11" style="3062" customWidth="1"/>
    <col min="261" max="261" width="11.140625" style="3062" customWidth="1"/>
    <col min="262" max="262" width="11.28515625" style="3062" customWidth="1"/>
    <col min="263" max="263" width="11" style="3062" customWidth="1"/>
    <col min="264" max="264" width="11.85546875" style="3062" customWidth="1"/>
    <col min="265" max="265" width="12.140625" style="3062" customWidth="1"/>
    <col min="266" max="266" width="11.7109375" style="3062" customWidth="1"/>
    <col min="267" max="267" width="12.140625" style="3062" customWidth="1"/>
    <col min="268" max="511" width="9.140625" style="3062"/>
    <col min="512" max="512" width="15" style="3062" customWidth="1"/>
    <col min="513" max="513" width="11.140625" style="3062" customWidth="1"/>
    <col min="514" max="515" width="10.28515625" style="3062" customWidth="1"/>
    <col min="516" max="516" width="11" style="3062" customWidth="1"/>
    <col min="517" max="517" width="11.140625" style="3062" customWidth="1"/>
    <col min="518" max="518" width="11.28515625" style="3062" customWidth="1"/>
    <col min="519" max="519" width="11" style="3062" customWidth="1"/>
    <col min="520" max="520" width="11.85546875" style="3062" customWidth="1"/>
    <col min="521" max="521" width="12.140625" style="3062" customWidth="1"/>
    <col min="522" max="522" width="11.7109375" style="3062" customWidth="1"/>
    <col min="523" max="523" width="12.140625" style="3062" customWidth="1"/>
    <col min="524" max="767" width="9.140625" style="3062"/>
    <col min="768" max="768" width="15" style="3062" customWidth="1"/>
    <col min="769" max="769" width="11.140625" style="3062" customWidth="1"/>
    <col min="770" max="771" width="10.28515625" style="3062" customWidth="1"/>
    <col min="772" max="772" width="11" style="3062" customWidth="1"/>
    <col min="773" max="773" width="11.140625" style="3062" customWidth="1"/>
    <col min="774" max="774" width="11.28515625" style="3062" customWidth="1"/>
    <col min="775" max="775" width="11" style="3062" customWidth="1"/>
    <col min="776" max="776" width="11.85546875" style="3062" customWidth="1"/>
    <col min="777" max="777" width="12.140625" style="3062" customWidth="1"/>
    <col min="778" max="778" width="11.7109375" style="3062" customWidth="1"/>
    <col min="779" max="779" width="12.140625" style="3062" customWidth="1"/>
    <col min="780" max="1023" width="9.140625" style="3062"/>
    <col min="1024" max="1024" width="15" style="3062" customWidth="1"/>
    <col min="1025" max="1025" width="11.140625" style="3062" customWidth="1"/>
    <col min="1026" max="1027" width="10.28515625" style="3062" customWidth="1"/>
    <col min="1028" max="1028" width="11" style="3062" customWidth="1"/>
    <col min="1029" max="1029" width="11.140625" style="3062" customWidth="1"/>
    <col min="1030" max="1030" width="11.28515625" style="3062" customWidth="1"/>
    <col min="1031" max="1031" width="11" style="3062" customWidth="1"/>
    <col min="1032" max="1032" width="11.85546875" style="3062" customWidth="1"/>
    <col min="1033" max="1033" width="12.140625" style="3062" customWidth="1"/>
    <col min="1034" max="1034" width="11.7109375" style="3062" customWidth="1"/>
    <col min="1035" max="1035" width="12.140625" style="3062" customWidth="1"/>
    <col min="1036" max="1279" width="9.140625" style="3062"/>
    <col min="1280" max="1280" width="15" style="3062" customWidth="1"/>
    <col min="1281" max="1281" width="11.140625" style="3062" customWidth="1"/>
    <col min="1282" max="1283" width="10.28515625" style="3062" customWidth="1"/>
    <col min="1284" max="1284" width="11" style="3062" customWidth="1"/>
    <col min="1285" max="1285" width="11.140625" style="3062" customWidth="1"/>
    <col min="1286" max="1286" width="11.28515625" style="3062" customWidth="1"/>
    <col min="1287" max="1287" width="11" style="3062" customWidth="1"/>
    <col min="1288" max="1288" width="11.85546875" style="3062" customWidth="1"/>
    <col min="1289" max="1289" width="12.140625" style="3062" customWidth="1"/>
    <col min="1290" max="1290" width="11.7109375" style="3062" customWidth="1"/>
    <col min="1291" max="1291" width="12.140625" style="3062" customWidth="1"/>
    <col min="1292" max="1535" width="9.140625" style="3062"/>
    <col min="1536" max="1536" width="15" style="3062" customWidth="1"/>
    <col min="1537" max="1537" width="11.140625" style="3062" customWidth="1"/>
    <col min="1538" max="1539" width="10.28515625" style="3062" customWidth="1"/>
    <col min="1540" max="1540" width="11" style="3062" customWidth="1"/>
    <col min="1541" max="1541" width="11.140625" style="3062" customWidth="1"/>
    <col min="1542" max="1542" width="11.28515625" style="3062" customWidth="1"/>
    <col min="1543" max="1543" width="11" style="3062" customWidth="1"/>
    <col min="1544" max="1544" width="11.85546875" style="3062" customWidth="1"/>
    <col min="1545" max="1545" width="12.140625" style="3062" customWidth="1"/>
    <col min="1546" max="1546" width="11.7109375" style="3062" customWidth="1"/>
    <col min="1547" max="1547" width="12.140625" style="3062" customWidth="1"/>
    <col min="1548" max="1791" width="9.140625" style="3062"/>
    <col min="1792" max="1792" width="15" style="3062" customWidth="1"/>
    <col min="1793" max="1793" width="11.140625" style="3062" customWidth="1"/>
    <col min="1794" max="1795" width="10.28515625" style="3062" customWidth="1"/>
    <col min="1796" max="1796" width="11" style="3062" customWidth="1"/>
    <col min="1797" max="1797" width="11.140625" style="3062" customWidth="1"/>
    <col min="1798" max="1798" width="11.28515625" style="3062" customWidth="1"/>
    <col min="1799" max="1799" width="11" style="3062" customWidth="1"/>
    <col min="1800" max="1800" width="11.85546875" style="3062" customWidth="1"/>
    <col min="1801" max="1801" width="12.140625" style="3062" customWidth="1"/>
    <col min="1802" max="1802" width="11.7109375" style="3062" customWidth="1"/>
    <col min="1803" max="1803" width="12.140625" style="3062" customWidth="1"/>
    <col min="1804" max="2047" width="9.140625" style="3062"/>
    <col min="2048" max="2048" width="15" style="3062" customWidth="1"/>
    <col min="2049" max="2049" width="11.140625" style="3062" customWidth="1"/>
    <col min="2050" max="2051" width="10.28515625" style="3062" customWidth="1"/>
    <col min="2052" max="2052" width="11" style="3062" customWidth="1"/>
    <col min="2053" max="2053" width="11.140625" style="3062" customWidth="1"/>
    <col min="2054" max="2054" width="11.28515625" style="3062" customWidth="1"/>
    <col min="2055" max="2055" width="11" style="3062" customWidth="1"/>
    <col min="2056" max="2056" width="11.85546875" style="3062" customWidth="1"/>
    <col min="2057" max="2057" width="12.140625" style="3062" customWidth="1"/>
    <col min="2058" max="2058" width="11.7109375" style="3062" customWidth="1"/>
    <col min="2059" max="2059" width="12.140625" style="3062" customWidth="1"/>
    <col min="2060" max="2303" width="9.140625" style="3062"/>
    <col min="2304" max="2304" width="15" style="3062" customWidth="1"/>
    <col min="2305" max="2305" width="11.140625" style="3062" customWidth="1"/>
    <col min="2306" max="2307" width="10.28515625" style="3062" customWidth="1"/>
    <col min="2308" max="2308" width="11" style="3062" customWidth="1"/>
    <col min="2309" max="2309" width="11.140625" style="3062" customWidth="1"/>
    <col min="2310" max="2310" width="11.28515625" style="3062" customWidth="1"/>
    <col min="2311" max="2311" width="11" style="3062" customWidth="1"/>
    <col min="2312" max="2312" width="11.85546875" style="3062" customWidth="1"/>
    <col min="2313" max="2313" width="12.140625" style="3062" customWidth="1"/>
    <col min="2314" max="2314" width="11.7109375" style="3062" customWidth="1"/>
    <col min="2315" max="2315" width="12.140625" style="3062" customWidth="1"/>
    <col min="2316" max="2559" width="9.140625" style="3062"/>
    <col min="2560" max="2560" width="15" style="3062" customWidth="1"/>
    <col min="2561" max="2561" width="11.140625" style="3062" customWidth="1"/>
    <col min="2562" max="2563" width="10.28515625" style="3062" customWidth="1"/>
    <col min="2564" max="2564" width="11" style="3062" customWidth="1"/>
    <col min="2565" max="2565" width="11.140625" style="3062" customWidth="1"/>
    <col min="2566" max="2566" width="11.28515625" style="3062" customWidth="1"/>
    <col min="2567" max="2567" width="11" style="3062" customWidth="1"/>
    <col min="2568" max="2568" width="11.85546875" style="3062" customWidth="1"/>
    <col min="2569" max="2569" width="12.140625" style="3062" customWidth="1"/>
    <col min="2570" max="2570" width="11.7109375" style="3062" customWidth="1"/>
    <col min="2571" max="2571" width="12.140625" style="3062" customWidth="1"/>
    <col min="2572" max="2815" width="9.140625" style="3062"/>
    <col min="2816" max="2816" width="15" style="3062" customWidth="1"/>
    <col min="2817" max="2817" width="11.140625" style="3062" customWidth="1"/>
    <col min="2818" max="2819" width="10.28515625" style="3062" customWidth="1"/>
    <col min="2820" max="2820" width="11" style="3062" customWidth="1"/>
    <col min="2821" max="2821" width="11.140625" style="3062" customWidth="1"/>
    <col min="2822" max="2822" width="11.28515625" style="3062" customWidth="1"/>
    <col min="2823" max="2823" width="11" style="3062" customWidth="1"/>
    <col min="2824" max="2824" width="11.85546875" style="3062" customWidth="1"/>
    <col min="2825" max="2825" width="12.140625" style="3062" customWidth="1"/>
    <col min="2826" max="2826" width="11.7109375" style="3062" customWidth="1"/>
    <col min="2827" max="2827" width="12.140625" style="3062" customWidth="1"/>
    <col min="2828" max="3071" width="9.140625" style="3062"/>
    <col min="3072" max="3072" width="15" style="3062" customWidth="1"/>
    <col min="3073" max="3073" width="11.140625" style="3062" customWidth="1"/>
    <col min="3074" max="3075" width="10.28515625" style="3062" customWidth="1"/>
    <col min="3076" max="3076" width="11" style="3062" customWidth="1"/>
    <col min="3077" max="3077" width="11.140625" style="3062" customWidth="1"/>
    <col min="3078" max="3078" width="11.28515625" style="3062" customWidth="1"/>
    <col min="3079" max="3079" width="11" style="3062" customWidth="1"/>
    <col min="3080" max="3080" width="11.85546875" style="3062" customWidth="1"/>
    <col min="3081" max="3081" width="12.140625" style="3062" customWidth="1"/>
    <col min="3082" max="3082" width="11.7109375" style="3062" customWidth="1"/>
    <col min="3083" max="3083" width="12.140625" style="3062" customWidth="1"/>
    <col min="3084" max="3327" width="9.140625" style="3062"/>
    <col min="3328" max="3328" width="15" style="3062" customWidth="1"/>
    <col min="3329" max="3329" width="11.140625" style="3062" customWidth="1"/>
    <col min="3330" max="3331" width="10.28515625" style="3062" customWidth="1"/>
    <col min="3332" max="3332" width="11" style="3062" customWidth="1"/>
    <col min="3333" max="3333" width="11.140625" style="3062" customWidth="1"/>
    <col min="3334" max="3334" width="11.28515625" style="3062" customWidth="1"/>
    <col min="3335" max="3335" width="11" style="3062" customWidth="1"/>
    <col min="3336" max="3336" width="11.85546875" style="3062" customWidth="1"/>
    <col min="3337" max="3337" width="12.140625" style="3062" customWidth="1"/>
    <col min="3338" max="3338" width="11.7109375" style="3062" customWidth="1"/>
    <col min="3339" max="3339" width="12.140625" style="3062" customWidth="1"/>
    <col min="3340" max="3583" width="9.140625" style="3062"/>
    <col min="3584" max="3584" width="15" style="3062" customWidth="1"/>
    <col min="3585" max="3585" width="11.140625" style="3062" customWidth="1"/>
    <col min="3586" max="3587" width="10.28515625" style="3062" customWidth="1"/>
    <col min="3588" max="3588" width="11" style="3062" customWidth="1"/>
    <col min="3589" max="3589" width="11.140625" style="3062" customWidth="1"/>
    <col min="3590" max="3590" width="11.28515625" style="3062" customWidth="1"/>
    <col min="3591" max="3591" width="11" style="3062" customWidth="1"/>
    <col min="3592" max="3592" width="11.85546875" style="3062" customWidth="1"/>
    <col min="3593" max="3593" width="12.140625" style="3062" customWidth="1"/>
    <col min="3594" max="3594" width="11.7109375" style="3062" customWidth="1"/>
    <col min="3595" max="3595" width="12.140625" style="3062" customWidth="1"/>
    <col min="3596" max="3839" width="9.140625" style="3062"/>
    <col min="3840" max="3840" width="15" style="3062" customWidth="1"/>
    <col min="3841" max="3841" width="11.140625" style="3062" customWidth="1"/>
    <col min="3842" max="3843" width="10.28515625" style="3062" customWidth="1"/>
    <col min="3844" max="3844" width="11" style="3062" customWidth="1"/>
    <col min="3845" max="3845" width="11.140625" style="3062" customWidth="1"/>
    <col min="3846" max="3846" width="11.28515625" style="3062" customWidth="1"/>
    <col min="3847" max="3847" width="11" style="3062" customWidth="1"/>
    <col min="3848" max="3848" width="11.85546875" style="3062" customWidth="1"/>
    <col min="3849" max="3849" width="12.140625" style="3062" customWidth="1"/>
    <col min="3850" max="3850" width="11.7109375" style="3062" customWidth="1"/>
    <col min="3851" max="3851" width="12.140625" style="3062" customWidth="1"/>
    <col min="3852" max="4095" width="9.140625" style="3062"/>
    <col min="4096" max="4096" width="15" style="3062" customWidth="1"/>
    <col min="4097" max="4097" width="11.140625" style="3062" customWidth="1"/>
    <col min="4098" max="4099" width="10.28515625" style="3062" customWidth="1"/>
    <col min="4100" max="4100" width="11" style="3062" customWidth="1"/>
    <col min="4101" max="4101" width="11.140625" style="3062" customWidth="1"/>
    <col min="4102" max="4102" width="11.28515625" style="3062" customWidth="1"/>
    <col min="4103" max="4103" width="11" style="3062" customWidth="1"/>
    <col min="4104" max="4104" width="11.85546875" style="3062" customWidth="1"/>
    <col min="4105" max="4105" width="12.140625" style="3062" customWidth="1"/>
    <col min="4106" max="4106" width="11.7109375" style="3062" customWidth="1"/>
    <col min="4107" max="4107" width="12.140625" style="3062" customWidth="1"/>
    <col min="4108" max="4351" width="9.140625" style="3062"/>
    <col min="4352" max="4352" width="15" style="3062" customWidth="1"/>
    <col min="4353" max="4353" width="11.140625" style="3062" customWidth="1"/>
    <col min="4354" max="4355" width="10.28515625" style="3062" customWidth="1"/>
    <col min="4356" max="4356" width="11" style="3062" customWidth="1"/>
    <col min="4357" max="4357" width="11.140625" style="3062" customWidth="1"/>
    <col min="4358" max="4358" width="11.28515625" style="3062" customWidth="1"/>
    <col min="4359" max="4359" width="11" style="3062" customWidth="1"/>
    <col min="4360" max="4360" width="11.85546875" style="3062" customWidth="1"/>
    <col min="4361" max="4361" width="12.140625" style="3062" customWidth="1"/>
    <col min="4362" max="4362" width="11.7109375" style="3062" customWidth="1"/>
    <col min="4363" max="4363" width="12.140625" style="3062" customWidth="1"/>
    <col min="4364" max="4607" width="9.140625" style="3062"/>
    <col min="4608" max="4608" width="15" style="3062" customWidth="1"/>
    <col min="4609" max="4609" width="11.140625" style="3062" customWidth="1"/>
    <col min="4610" max="4611" width="10.28515625" style="3062" customWidth="1"/>
    <col min="4612" max="4612" width="11" style="3062" customWidth="1"/>
    <col min="4613" max="4613" width="11.140625" style="3062" customWidth="1"/>
    <col min="4614" max="4614" width="11.28515625" style="3062" customWidth="1"/>
    <col min="4615" max="4615" width="11" style="3062" customWidth="1"/>
    <col min="4616" max="4616" width="11.85546875" style="3062" customWidth="1"/>
    <col min="4617" max="4617" width="12.140625" style="3062" customWidth="1"/>
    <col min="4618" max="4618" width="11.7109375" style="3062" customWidth="1"/>
    <col min="4619" max="4619" width="12.140625" style="3062" customWidth="1"/>
    <col min="4620" max="4863" width="9.140625" style="3062"/>
    <col min="4864" max="4864" width="15" style="3062" customWidth="1"/>
    <col min="4865" max="4865" width="11.140625" style="3062" customWidth="1"/>
    <col min="4866" max="4867" width="10.28515625" style="3062" customWidth="1"/>
    <col min="4868" max="4868" width="11" style="3062" customWidth="1"/>
    <col min="4869" max="4869" width="11.140625" style="3062" customWidth="1"/>
    <col min="4870" max="4870" width="11.28515625" style="3062" customWidth="1"/>
    <col min="4871" max="4871" width="11" style="3062" customWidth="1"/>
    <col min="4872" max="4872" width="11.85546875" style="3062" customWidth="1"/>
    <col min="4873" max="4873" width="12.140625" style="3062" customWidth="1"/>
    <col min="4874" max="4874" width="11.7109375" style="3062" customWidth="1"/>
    <col min="4875" max="4875" width="12.140625" style="3062" customWidth="1"/>
    <col min="4876" max="5119" width="9.140625" style="3062"/>
    <col min="5120" max="5120" width="15" style="3062" customWidth="1"/>
    <col min="5121" max="5121" width="11.140625" style="3062" customWidth="1"/>
    <col min="5122" max="5123" width="10.28515625" style="3062" customWidth="1"/>
    <col min="5124" max="5124" width="11" style="3062" customWidth="1"/>
    <col min="5125" max="5125" width="11.140625" style="3062" customWidth="1"/>
    <col min="5126" max="5126" width="11.28515625" style="3062" customWidth="1"/>
    <col min="5127" max="5127" width="11" style="3062" customWidth="1"/>
    <col min="5128" max="5128" width="11.85546875" style="3062" customWidth="1"/>
    <col min="5129" max="5129" width="12.140625" style="3062" customWidth="1"/>
    <col min="5130" max="5130" width="11.7109375" style="3062" customWidth="1"/>
    <col min="5131" max="5131" width="12.140625" style="3062" customWidth="1"/>
    <col min="5132" max="5375" width="9.140625" style="3062"/>
    <col min="5376" max="5376" width="15" style="3062" customWidth="1"/>
    <col min="5377" max="5377" width="11.140625" style="3062" customWidth="1"/>
    <col min="5378" max="5379" width="10.28515625" style="3062" customWidth="1"/>
    <col min="5380" max="5380" width="11" style="3062" customWidth="1"/>
    <col min="5381" max="5381" width="11.140625" style="3062" customWidth="1"/>
    <col min="5382" max="5382" width="11.28515625" style="3062" customWidth="1"/>
    <col min="5383" max="5383" width="11" style="3062" customWidth="1"/>
    <col min="5384" max="5384" width="11.85546875" style="3062" customWidth="1"/>
    <col min="5385" max="5385" width="12.140625" style="3062" customWidth="1"/>
    <col min="5386" max="5386" width="11.7109375" style="3062" customWidth="1"/>
    <col min="5387" max="5387" width="12.140625" style="3062" customWidth="1"/>
    <col min="5388" max="5631" width="9.140625" style="3062"/>
    <col min="5632" max="5632" width="15" style="3062" customWidth="1"/>
    <col min="5633" max="5633" width="11.140625" style="3062" customWidth="1"/>
    <col min="5634" max="5635" width="10.28515625" style="3062" customWidth="1"/>
    <col min="5636" max="5636" width="11" style="3062" customWidth="1"/>
    <col min="5637" max="5637" width="11.140625" style="3062" customWidth="1"/>
    <col min="5638" max="5638" width="11.28515625" style="3062" customWidth="1"/>
    <col min="5639" max="5639" width="11" style="3062" customWidth="1"/>
    <col min="5640" max="5640" width="11.85546875" style="3062" customWidth="1"/>
    <col min="5641" max="5641" width="12.140625" style="3062" customWidth="1"/>
    <col min="5642" max="5642" width="11.7109375" style="3062" customWidth="1"/>
    <col min="5643" max="5643" width="12.140625" style="3062" customWidth="1"/>
    <col min="5644" max="5887" width="9.140625" style="3062"/>
    <col min="5888" max="5888" width="15" style="3062" customWidth="1"/>
    <col min="5889" max="5889" width="11.140625" style="3062" customWidth="1"/>
    <col min="5890" max="5891" width="10.28515625" style="3062" customWidth="1"/>
    <col min="5892" max="5892" width="11" style="3062" customWidth="1"/>
    <col min="5893" max="5893" width="11.140625" style="3062" customWidth="1"/>
    <col min="5894" max="5894" width="11.28515625" style="3062" customWidth="1"/>
    <col min="5895" max="5895" width="11" style="3062" customWidth="1"/>
    <col min="5896" max="5896" width="11.85546875" style="3062" customWidth="1"/>
    <col min="5897" max="5897" width="12.140625" style="3062" customWidth="1"/>
    <col min="5898" max="5898" width="11.7109375" style="3062" customWidth="1"/>
    <col min="5899" max="5899" width="12.140625" style="3062" customWidth="1"/>
    <col min="5900" max="6143" width="9.140625" style="3062"/>
    <col min="6144" max="6144" width="15" style="3062" customWidth="1"/>
    <col min="6145" max="6145" width="11.140625" style="3062" customWidth="1"/>
    <col min="6146" max="6147" width="10.28515625" style="3062" customWidth="1"/>
    <col min="6148" max="6148" width="11" style="3062" customWidth="1"/>
    <col min="6149" max="6149" width="11.140625" style="3062" customWidth="1"/>
    <col min="6150" max="6150" width="11.28515625" style="3062" customWidth="1"/>
    <col min="6151" max="6151" width="11" style="3062" customWidth="1"/>
    <col min="6152" max="6152" width="11.85546875" style="3062" customWidth="1"/>
    <col min="6153" max="6153" width="12.140625" style="3062" customWidth="1"/>
    <col min="6154" max="6154" width="11.7109375" style="3062" customWidth="1"/>
    <col min="6155" max="6155" width="12.140625" style="3062" customWidth="1"/>
    <col min="6156" max="6399" width="9.140625" style="3062"/>
    <col min="6400" max="6400" width="15" style="3062" customWidth="1"/>
    <col min="6401" max="6401" width="11.140625" style="3062" customWidth="1"/>
    <col min="6402" max="6403" width="10.28515625" style="3062" customWidth="1"/>
    <col min="6404" max="6404" width="11" style="3062" customWidth="1"/>
    <col min="6405" max="6405" width="11.140625" style="3062" customWidth="1"/>
    <col min="6406" max="6406" width="11.28515625" style="3062" customWidth="1"/>
    <col min="6407" max="6407" width="11" style="3062" customWidth="1"/>
    <col min="6408" max="6408" width="11.85546875" style="3062" customWidth="1"/>
    <col min="6409" max="6409" width="12.140625" style="3062" customWidth="1"/>
    <col min="6410" max="6410" width="11.7109375" style="3062" customWidth="1"/>
    <col min="6411" max="6411" width="12.140625" style="3062" customWidth="1"/>
    <col min="6412" max="6655" width="9.140625" style="3062"/>
    <col min="6656" max="6656" width="15" style="3062" customWidth="1"/>
    <col min="6657" max="6657" width="11.140625" style="3062" customWidth="1"/>
    <col min="6658" max="6659" width="10.28515625" style="3062" customWidth="1"/>
    <col min="6660" max="6660" width="11" style="3062" customWidth="1"/>
    <col min="6661" max="6661" width="11.140625" style="3062" customWidth="1"/>
    <col min="6662" max="6662" width="11.28515625" style="3062" customWidth="1"/>
    <col min="6663" max="6663" width="11" style="3062" customWidth="1"/>
    <col min="6664" max="6664" width="11.85546875" style="3062" customWidth="1"/>
    <col min="6665" max="6665" width="12.140625" style="3062" customWidth="1"/>
    <col min="6666" max="6666" width="11.7109375" style="3062" customWidth="1"/>
    <col min="6667" max="6667" width="12.140625" style="3062" customWidth="1"/>
    <col min="6668" max="6911" width="9.140625" style="3062"/>
    <col min="6912" max="6912" width="15" style="3062" customWidth="1"/>
    <col min="6913" max="6913" width="11.140625" style="3062" customWidth="1"/>
    <col min="6914" max="6915" width="10.28515625" style="3062" customWidth="1"/>
    <col min="6916" max="6916" width="11" style="3062" customWidth="1"/>
    <col min="6917" max="6917" width="11.140625" style="3062" customWidth="1"/>
    <col min="6918" max="6918" width="11.28515625" style="3062" customWidth="1"/>
    <col min="6919" max="6919" width="11" style="3062" customWidth="1"/>
    <col min="6920" max="6920" width="11.85546875" style="3062" customWidth="1"/>
    <col min="6921" max="6921" width="12.140625" style="3062" customWidth="1"/>
    <col min="6922" max="6922" width="11.7109375" style="3062" customWidth="1"/>
    <col min="6923" max="6923" width="12.140625" style="3062" customWidth="1"/>
    <col min="6924" max="7167" width="9.140625" style="3062"/>
    <col min="7168" max="7168" width="15" style="3062" customWidth="1"/>
    <col min="7169" max="7169" width="11.140625" style="3062" customWidth="1"/>
    <col min="7170" max="7171" width="10.28515625" style="3062" customWidth="1"/>
    <col min="7172" max="7172" width="11" style="3062" customWidth="1"/>
    <col min="7173" max="7173" width="11.140625" style="3062" customWidth="1"/>
    <col min="7174" max="7174" width="11.28515625" style="3062" customWidth="1"/>
    <col min="7175" max="7175" width="11" style="3062" customWidth="1"/>
    <col min="7176" max="7176" width="11.85546875" style="3062" customWidth="1"/>
    <col min="7177" max="7177" width="12.140625" style="3062" customWidth="1"/>
    <col min="7178" max="7178" width="11.7109375" style="3062" customWidth="1"/>
    <col min="7179" max="7179" width="12.140625" style="3062" customWidth="1"/>
    <col min="7180" max="7423" width="9.140625" style="3062"/>
    <col min="7424" max="7424" width="15" style="3062" customWidth="1"/>
    <col min="7425" max="7425" width="11.140625" style="3062" customWidth="1"/>
    <col min="7426" max="7427" width="10.28515625" style="3062" customWidth="1"/>
    <col min="7428" max="7428" width="11" style="3062" customWidth="1"/>
    <col min="7429" max="7429" width="11.140625" style="3062" customWidth="1"/>
    <col min="7430" max="7430" width="11.28515625" style="3062" customWidth="1"/>
    <col min="7431" max="7431" width="11" style="3062" customWidth="1"/>
    <col min="7432" max="7432" width="11.85546875" style="3062" customWidth="1"/>
    <col min="7433" max="7433" width="12.140625" style="3062" customWidth="1"/>
    <col min="7434" max="7434" width="11.7109375" style="3062" customWidth="1"/>
    <col min="7435" max="7435" width="12.140625" style="3062" customWidth="1"/>
    <col min="7436" max="7679" width="9.140625" style="3062"/>
    <col min="7680" max="7680" width="15" style="3062" customWidth="1"/>
    <col min="7681" max="7681" width="11.140625" style="3062" customWidth="1"/>
    <col min="7682" max="7683" width="10.28515625" style="3062" customWidth="1"/>
    <col min="7684" max="7684" width="11" style="3062" customWidth="1"/>
    <col min="7685" max="7685" width="11.140625" style="3062" customWidth="1"/>
    <col min="7686" max="7686" width="11.28515625" style="3062" customWidth="1"/>
    <col min="7687" max="7687" width="11" style="3062" customWidth="1"/>
    <col min="7688" max="7688" width="11.85546875" style="3062" customWidth="1"/>
    <col min="7689" max="7689" width="12.140625" style="3062" customWidth="1"/>
    <col min="7690" max="7690" width="11.7109375" style="3062" customWidth="1"/>
    <col min="7691" max="7691" width="12.140625" style="3062" customWidth="1"/>
    <col min="7692" max="7935" width="9.140625" style="3062"/>
    <col min="7936" max="7936" width="15" style="3062" customWidth="1"/>
    <col min="7937" max="7937" width="11.140625" style="3062" customWidth="1"/>
    <col min="7938" max="7939" width="10.28515625" style="3062" customWidth="1"/>
    <col min="7940" max="7940" width="11" style="3062" customWidth="1"/>
    <col min="7941" max="7941" width="11.140625" style="3062" customWidth="1"/>
    <col min="7942" max="7942" width="11.28515625" style="3062" customWidth="1"/>
    <col min="7943" max="7943" width="11" style="3062" customWidth="1"/>
    <col min="7944" max="7944" width="11.85546875" style="3062" customWidth="1"/>
    <col min="7945" max="7945" width="12.140625" style="3062" customWidth="1"/>
    <col min="7946" max="7946" width="11.7109375" style="3062" customWidth="1"/>
    <col min="7947" max="7947" width="12.140625" style="3062" customWidth="1"/>
    <col min="7948" max="8191" width="9.140625" style="3062"/>
    <col min="8192" max="8192" width="15" style="3062" customWidth="1"/>
    <col min="8193" max="8193" width="11.140625" style="3062" customWidth="1"/>
    <col min="8194" max="8195" width="10.28515625" style="3062" customWidth="1"/>
    <col min="8196" max="8196" width="11" style="3062" customWidth="1"/>
    <col min="8197" max="8197" width="11.140625" style="3062" customWidth="1"/>
    <col min="8198" max="8198" width="11.28515625" style="3062" customWidth="1"/>
    <col min="8199" max="8199" width="11" style="3062" customWidth="1"/>
    <col min="8200" max="8200" width="11.85546875" style="3062" customWidth="1"/>
    <col min="8201" max="8201" width="12.140625" style="3062" customWidth="1"/>
    <col min="8202" max="8202" width="11.7109375" style="3062" customWidth="1"/>
    <col min="8203" max="8203" width="12.140625" style="3062" customWidth="1"/>
    <col min="8204" max="8447" width="9.140625" style="3062"/>
    <col min="8448" max="8448" width="15" style="3062" customWidth="1"/>
    <col min="8449" max="8449" width="11.140625" style="3062" customWidth="1"/>
    <col min="8450" max="8451" width="10.28515625" style="3062" customWidth="1"/>
    <col min="8452" max="8452" width="11" style="3062" customWidth="1"/>
    <col min="8453" max="8453" width="11.140625" style="3062" customWidth="1"/>
    <col min="8454" max="8454" width="11.28515625" style="3062" customWidth="1"/>
    <col min="8455" max="8455" width="11" style="3062" customWidth="1"/>
    <col min="8456" max="8456" width="11.85546875" style="3062" customWidth="1"/>
    <col min="8457" max="8457" width="12.140625" style="3062" customWidth="1"/>
    <col min="8458" max="8458" width="11.7109375" style="3062" customWidth="1"/>
    <col min="8459" max="8459" width="12.140625" style="3062" customWidth="1"/>
    <col min="8460" max="8703" width="9.140625" style="3062"/>
    <col min="8704" max="8704" width="15" style="3062" customWidth="1"/>
    <col min="8705" max="8705" width="11.140625" style="3062" customWidth="1"/>
    <col min="8706" max="8707" width="10.28515625" style="3062" customWidth="1"/>
    <col min="8708" max="8708" width="11" style="3062" customWidth="1"/>
    <col min="8709" max="8709" width="11.140625" style="3062" customWidth="1"/>
    <col min="8710" max="8710" width="11.28515625" style="3062" customWidth="1"/>
    <col min="8711" max="8711" width="11" style="3062" customWidth="1"/>
    <col min="8712" max="8712" width="11.85546875" style="3062" customWidth="1"/>
    <col min="8713" max="8713" width="12.140625" style="3062" customWidth="1"/>
    <col min="8714" max="8714" width="11.7109375" style="3062" customWidth="1"/>
    <col min="8715" max="8715" width="12.140625" style="3062" customWidth="1"/>
    <col min="8716" max="8959" width="9.140625" style="3062"/>
    <col min="8960" max="8960" width="15" style="3062" customWidth="1"/>
    <col min="8961" max="8961" width="11.140625" style="3062" customWidth="1"/>
    <col min="8962" max="8963" width="10.28515625" style="3062" customWidth="1"/>
    <col min="8964" max="8964" width="11" style="3062" customWidth="1"/>
    <col min="8965" max="8965" width="11.140625" style="3062" customWidth="1"/>
    <col min="8966" max="8966" width="11.28515625" style="3062" customWidth="1"/>
    <col min="8967" max="8967" width="11" style="3062" customWidth="1"/>
    <col min="8968" max="8968" width="11.85546875" style="3062" customWidth="1"/>
    <col min="8969" max="8969" width="12.140625" style="3062" customWidth="1"/>
    <col min="8970" max="8970" width="11.7109375" style="3062" customWidth="1"/>
    <col min="8971" max="8971" width="12.140625" style="3062" customWidth="1"/>
    <col min="8972" max="9215" width="9.140625" style="3062"/>
    <col min="9216" max="9216" width="15" style="3062" customWidth="1"/>
    <col min="9217" max="9217" width="11.140625" style="3062" customWidth="1"/>
    <col min="9218" max="9219" width="10.28515625" style="3062" customWidth="1"/>
    <col min="9220" max="9220" width="11" style="3062" customWidth="1"/>
    <col min="9221" max="9221" width="11.140625" style="3062" customWidth="1"/>
    <col min="9222" max="9222" width="11.28515625" style="3062" customWidth="1"/>
    <col min="9223" max="9223" width="11" style="3062" customWidth="1"/>
    <col min="9224" max="9224" width="11.85546875" style="3062" customWidth="1"/>
    <col min="9225" max="9225" width="12.140625" style="3062" customWidth="1"/>
    <col min="9226" max="9226" width="11.7109375" style="3062" customWidth="1"/>
    <col min="9227" max="9227" width="12.140625" style="3062" customWidth="1"/>
    <col min="9228" max="9471" width="9.140625" style="3062"/>
    <col min="9472" max="9472" width="15" style="3062" customWidth="1"/>
    <col min="9473" max="9473" width="11.140625" style="3062" customWidth="1"/>
    <col min="9474" max="9475" width="10.28515625" style="3062" customWidth="1"/>
    <col min="9476" max="9476" width="11" style="3062" customWidth="1"/>
    <col min="9477" max="9477" width="11.140625" style="3062" customWidth="1"/>
    <col min="9478" max="9478" width="11.28515625" style="3062" customWidth="1"/>
    <col min="9479" max="9479" width="11" style="3062" customWidth="1"/>
    <col min="9480" max="9480" width="11.85546875" style="3062" customWidth="1"/>
    <col min="9481" max="9481" width="12.140625" style="3062" customWidth="1"/>
    <col min="9482" max="9482" width="11.7109375" style="3062" customWidth="1"/>
    <col min="9483" max="9483" width="12.140625" style="3062" customWidth="1"/>
    <col min="9484" max="9727" width="9.140625" style="3062"/>
    <col min="9728" max="9728" width="15" style="3062" customWidth="1"/>
    <col min="9729" max="9729" width="11.140625" style="3062" customWidth="1"/>
    <col min="9730" max="9731" width="10.28515625" style="3062" customWidth="1"/>
    <col min="9732" max="9732" width="11" style="3062" customWidth="1"/>
    <col min="9733" max="9733" width="11.140625" style="3062" customWidth="1"/>
    <col min="9734" max="9734" width="11.28515625" style="3062" customWidth="1"/>
    <col min="9735" max="9735" width="11" style="3062" customWidth="1"/>
    <col min="9736" max="9736" width="11.85546875" style="3062" customWidth="1"/>
    <col min="9737" max="9737" width="12.140625" style="3062" customWidth="1"/>
    <col min="9738" max="9738" width="11.7109375" style="3062" customWidth="1"/>
    <col min="9739" max="9739" width="12.140625" style="3062" customWidth="1"/>
    <col min="9740" max="9983" width="9.140625" style="3062"/>
    <col min="9984" max="9984" width="15" style="3062" customWidth="1"/>
    <col min="9985" max="9985" width="11.140625" style="3062" customWidth="1"/>
    <col min="9986" max="9987" width="10.28515625" style="3062" customWidth="1"/>
    <col min="9988" max="9988" width="11" style="3062" customWidth="1"/>
    <col min="9989" max="9989" width="11.140625" style="3062" customWidth="1"/>
    <col min="9990" max="9990" width="11.28515625" style="3062" customWidth="1"/>
    <col min="9991" max="9991" width="11" style="3062" customWidth="1"/>
    <col min="9992" max="9992" width="11.85546875" style="3062" customWidth="1"/>
    <col min="9993" max="9993" width="12.140625" style="3062" customWidth="1"/>
    <col min="9994" max="9994" width="11.7109375" style="3062" customWidth="1"/>
    <col min="9995" max="9995" width="12.140625" style="3062" customWidth="1"/>
    <col min="9996" max="10239" width="9.140625" style="3062"/>
    <col min="10240" max="10240" width="15" style="3062" customWidth="1"/>
    <col min="10241" max="10241" width="11.140625" style="3062" customWidth="1"/>
    <col min="10242" max="10243" width="10.28515625" style="3062" customWidth="1"/>
    <col min="10244" max="10244" width="11" style="3062" customWidth="1"/>
    <col min="10245" max="10245" width="11.140625" style="3062" customWidth="1"/>
    <col min="10246" max="10246" width="11.28515625" style="3062" customWidth="1"/>
    <col min="10247" max="10247" width="11" style="3062" customWidth="1"/>
    <col min="10248" max="10248" width="11.85546875" style="3062" customWidth="1"/>
    <col min="10249" max="10249" width="12.140625" style="3062" customWidth="1"/>
    <col min="10250" max="10250" width="11.7109375" style="3062" customWidth="1"/>
    <col min="10251" max="10251" width="12.140625" style="3062" customWidth="1"/>
    <col min="10252" max="10495" width="9.140625" style="3062"/>
    <col min="10496" max="10496" width="15" style="3062" customWidth="1"/>
    <col min="10497" max="10497" width="11.140625" style="3062" customWidth="1"/>
    <col min="10498" max="10499" width="10.28515625" style="3062" customWidth="1"/>
    <col min="10500" max="10500" width="11" style="3062" customWidth="1"/>
    <col min="10501" max="10501" width="11.140625" style="3062" customWidth="1"/>
    <col min="10502" max="10502" width="11.28515625" style="3062" customWidth="1"/>
    <col min="10503" max="10503" width="11" style="3062" customWidth="1"/>
    <col min="10504" max="10504" width="11.85546875" style="3062" customWidth="1"/>
    <col min="10505" max="10505" width="12.140625" style="3062" customWidth="1"/>
    <col min="10506" max="10506" width="11.7109375" style="3062" customWidth="1"/>
    <col min="10507" max="10507" width="12.140625" style="3062" customWidth="1"/>
    <col min="10508" max="10751" width="9.140625" style="3062"/>
    <col min="10752" max="10752" width="15" style="3062" customWidth="1"/>
    <col min="10753" max="10753" width="11.140625" style="3062" customWidth="1"/>
    <col min="10754" max="10755" width="10.28515625" style="3062" customWidth="1"/>
    <col min="10756" max="10756" width="11" style="3062" customWidth="1"/>
    <col min="10757" max="10757" width="11.140625" style="3062" customWidth="1"/>
    <col min="10758" max="10758" width="11.28515625" style="3062" customWidth="1"/>
    <col min="10759" max="10759" width="11" style="3062" customWidth="1"/>
    <col min="10760" max="10760" width="11.85546875" style="3062" customWidth="1"/>
    <col min="10761" max="10761" width="12.140625" style="3062" customWidth="1"/>
    <col min="10762" max="10762" width="11.7109375" style="3062" customWidth="1"/>
    <col min="10763" max="10763" width="12.140625" style="3062" customWidth="1"/>
    <col min="10764" max="11007" width="9.140625" style="3062"/>
    <col min="11008" max="11008" width="15" style="3062" customWidth="1"/>
    <col min="11009" max="11009" width="11.140625" style="3062" customWidth="1"/>
    <col min="11010" max="11011" width="10.28515625" style="3062" customWidth="1"/>
    <col min="11012" max="11012" width="11" style="3062" customWidth="1"/>
    <col min="11013" max="11013" width="11.140625" style="3062" customWidth="1"/>
    <col min="11014" max="11014" width="11.28515625" style="3062" customWidth="1"/>
    <col min="11015" max="11015" width="11" style="3062" customWidth="1"/>
    <col min="11016" max="11016" width="11.85546875" style="3062" customWidth="1"/>
    <col min="11017" max="11017" width="12.140625" style="3062" customWidth="1"/>
    <col min="11018" max="11018" width="11.7109375" style="3062" customWidth="1"/>
    <col min="11019" max="11019" width="12.140625" style="3062" customWidth="1"/>
    <col min="11020" max="11263" width="9.140625" style="3062"/>
    <col min="11264" max="11264" width="15" style="3062" customWidth="1"/>
    <col min="11265" max="11265" width="11.140625" style="3062" customWidth="1"/>
    <col min="11266" max="11267" width="10.28515625" style="3062" customWidth="1"/>
    <col min="11268" max="11268" width="11" style="3062" customWidth="1"/>
    <col min="11269" max="11269" width="11.140625" style="3062" customWidth="1"/>
    <col min="11270" max="11270" width="11.28515625" style="3062" customWidth="1"/>
    <col min="11271" max="11271" width="11" style="3062" customWidth="1"/>
    <col min="11272" max="11272" width="11.85546875" style="3062" customWidth="1"/>
    <col min="11273" max="11273" width="12.140625" style="3062" customWidth="1"/>
    <col min="11274" max="11274" width="11.7109375" style="3062" customWidth="1"/>
    <col min="11275" max="11275" width="12.140625" style="3062" customWidth="1"/>
    <col min="11276" max="11519" width="9.140625" style="3062"/>
    <col min="11520" max="11520" width="15" style="3062" customWidth="1"/>
    <col min="11521" max="11521" width="11.140625" style="3062" customWidth="1"/>
    <col min="11522" max="11523" width="10.28515625" style="3062" customWidth="1"/>
    <col min="11524" max="11524" width="11" style="3062" customWidth="1"/>
    <col min="11525" max="11525" width="11.140625" style="3062" customWidth="1"/>
    <col min="11526" max="11526" width="11.28515625" style="3062" customWidth="1"/>
    <col min="11527" max="11527" width="11" style="3062" customWidth="1"/>
    <col min="11528" max="11528" width="11.85546875" style="3062" customWidth="1"/>
    <col min="11529" max="11529" width="12.140625" style="3062" customWidth="1"/>
    <col min="11530" max="11530" width="11.7109375" style="3062" customWidth="1"/>
    <col min="11531" max="11531" width="12.140625" style="3062" customWidth="1"/>
    <col min="11532" max="11775" width="9.140625" style="3062"/>
    <col min="11776" max="11776" width="15" style="3062" customWidth="1"/>
    <col min="11777" max="11777" width="11.140625" style="3062" customWidth="1"/>
    <col min="11778" max="11779" width="10.28515625" style="3062" customWidth="1"/>
    <col min="11780" max="11780" width="11" style="3062" customWidth="1"/>
    <col min="11781" max="11781" width="11.140625" style="3062" customWidth="1"/>
    <col min="11782" max="11782" width="11.28515625" style="3062" customWidth="1"/>
    <col min="11783" max="11783" width="11" style="3062" customWidth="1"/>
    <col min="11784" max="11784" width="11.85546875" style="3062" customWidth="1"/>
    <col min="11785" max="11785" width="12.140625" style="3062" customWidth="1"/>
    <col min="11786" max="11786" width="11.7109375" style="3062" customWidth="1"/>
    <col min="11787" max="11787" width="12.140625" style="3062" customWidth="1"/>
    <col min="11788" max="12031" width="9.140625" style="3062"/>
    <col min="12032" max="12032" width="15" style="3062" customWidth="1"/>
    <col min="12033" max="12033" width="11.140625" style="3062" customWidth="1"/>
    <col min="12034" max="12035" width="10.28515625" style="3062" customWidth="1"/>
    <col min="12036" max="12036" width="11" style="3062" customWidth="1"/>
    <col min="12037" max="12037" width="11.140625" style="3062" customWidth="1"/>
    <col min="12038" max="12038" width="11.28515625" style="3062" customWidth="1"/>
    <col min="12039" max="12039" width="11" style="3062" customWidth="1"/>
    <col min="12040" max="12040" width="11.85546875" style="3062" customWidth="1"/>
    <col min="12041" max="12041" width="12.140625" style="3062" customWidth="1"/>
    <col min="12042" max="12042" width="11.7109375" style="3062" customWidth="1"/>
    <col min="12043" max="12043" width="12.140625" style="3062" customWidth="1"/>
    <col min="12044" max="12287" width="9.140625" style="3062"/>
    <col min="12288" max="12288" width="15" style="3062" customWidth="1"/>
    <col min="12289" max="12289" width="11.140625" style="3062" customWidth="1"/>
    <col min="12290" max="12291" width="10.28515625" style="3062" customWidth="1"/>
    <col min="12292" max="12292" width="11" style="3062" customWidth="1"/>
    <col min="12293" max="12293" width="11.140625" style="3062" customWidth="1"/>
    <col min="12294" max="12294" width="11.28515625" style="3062" customWidth="1"/>
    <col min="12295" max="12295" width="11" style="3062" customWidth="1"/>
    <col min="12296" max="12296" width="11.85546875" style="3062" customWidth="1"/>
    <col min="12297" max="12297" width="12.140625" style="3062" customWidth="1"/>
    <col min="12298" max="12298" width="11.7109375" style="3062" customWidth="1"/>
    <col min="12299" max="12299" width="12.140625" style="3062" customWidth="1"/>
    <col min="12300" max="12543" width="9.140625" style="3062"/>
    <col min="12544" max="12544" width="15" style="3062" customWidth="1"/>
    <col min="12545" max="12545" width="11.140625" style="3062" customWidth="1"/>
    <col min="12546" max="12547" width="10.28515625" style="3062" customWidth="1"/>
    <col min="12548" max="12548" width="11" style="3062" customWidth="1"/>
    <col min="12549" max="12549" width="11.140625" style="3062" customWidth="1"/>
    <col min="12550" max="12550" width="11.28515625" style="3062" customWidth="1"/>
    <col min="12551" max="12551" width="11" style="3062" customWidth="1"/>
    <col min="12552" max="12552" width="11.85546875" style="3062" customWidth="1"/>
    <col min="12553" max="12553" width="12.140625" style="3062" customWidth="1"/>
    <col min="12554" max="12554" width="11.7109375" style="3062" customWidth="1"/>
    <col min="12555" max="12555" width="12.140625" style="3062" customWidth="1"/>
    <col min="12556" max="12799" width="9.140625" style="3062"/>
    <col min="12800" max="12800" width="15" style="3062" customWidth="1"/>
    <col min="12801" max="12801" width="11.140625" style="3062" customWidth="1"/>
    <col min="12802" max="12803" width="10.28515625" style="3062" customWidth="1"/>
    <col min="12804" max="12804" width="11" style="3062" customWidth="1"/>
    <col min="12805" max="12805" width="11.140625" style="3062" customWidth="1"/>
    <col min="12806" max="12806" width="11.28515625" style="3062" customWidth="1"/>
    <col min="12807" max="12807" width="11" style="3062" customWidth="1"/>
    <col min="12808" max="12808" width="11.85546875" style="3062" customWidth="1"/>
    <col min="12809" max="12809" width="12.140625" style="3062" customWidth="1"/>
    <col min="12810" max="12810" width="11.7109375" style="3062" customWidth="1"/>
    <col min="12811" max="12811" width="12.140625" style="3062" customWidth="1"/>
    <col min="12812" max="13055" width="9.140625" style="3062"/>
    <col min="13056" max="13056" width="15" style="3062" customWidth="1"/>
    <col min="13057" max="13057" width="11.140625" style="3062" customWidth="1"/>
    <col min="13058" max="13059" width="10.28515625" style="3062" customWidth="1"/>
    <col min="13060" max="13060" width="11" style="3062" customWidth="1"/>
    <col min="13061" max="13061" width="11.140625" style="3062" customWidth="1"/>
    <col min="13062" max="13062" width="11.28515625" style="3062" customWidth="1"/>
    <col min="13063" max="13063" width="11" style="3062" customWidth="1"/>
    <col min="13064" max="13064" width="11.85546875" style="3062" customWidth="1"/>
    <col min="13065" max="13065" width="12.140625" style="3062" customWidth="1"/>
    <col min="13066" max="13066" width="11.7109375" style="3062" customWidth="1"/>
    <col min="13067" max="13067" width="12.140625" style="3062" customWidth="1"/>
    <col min="13068" max="13311" width="9.140625" style="3062"/>
    <col min="13312" max="13312" width="15" style="3062" customWidth="1"/>
    <col min="13313" max="13313" width="11.140625" style="3062" customWidth="1"/>
    <col min="13314" max="13315" width="10.28515625" style="3062" customWidth="1"/>
    <col min="13316" max="13316" width="11" style="3062" customWidth="1"/>
    <col min="13317" max="13317" width="11.140625" style="3062" customWidth="1"/>
    <col min="13318" max="13318" width="11.28515625" style="3062" customWidth="1"/>
    <col min="13319" max="13319" width="11" style="3062" customWidth="1"/>
    <col min="13320" max="13320" width="11.85546875" style="3062" customWidth="1"/>
    <col min="13321" max="13321" width="12.140625" style="3062" customWidth="1"/>
    <col min="13322" max="13322" width="11.7109375" style="3062" customWidth="1"/>
    <col min="13323" max="13323" width="12.140625" style="3062" customWidth="1"/>
    <col min="13324" max="13567" width="9.140625" style="3062"/>
    <col min="13568" max="13568" width="15" style="3062" customWidth="1"/>
    <col min="13569" max="13569" width="11.140625" style="3062" customWidth="1"/>
    <col min="13570" max="13571" width="10.28515625" style="3062" customWidth="1"/>
    <col min="13572" max="13572" width="11" style="3062" customWidth="1"/>
    <col min="13573" max="13573" width="11.140625" style="3062" customWidth="1"/>
    <col min="13574" max="13574" width="11.28515625" style="3062" customWidth="1"/>
    <col min="13575" max="13575" width="11" style="3062" customWidth="1"/>
    <col min="13576" max="13576" width="11.85546875" style="3062" customWidth="1"/>
    <col min="13577" max="13577" width="12.140625" style="3062" customWidth="1"/>
    <col min="13578" max="13578" width="11.7109375" style="3062" customWidth="1"/>
    <col min="13579" max="13579" width="12.140625" style="3062" customWidth="1"/>
    <col min="13580" max="13823" width="9.140625" style="3062"/>
    <col min="13824" max="13824" width="15" style="3062" customWidth="1"/>
    <col min="13825" max="13825" width="11.140625" style="3062" customWidth="1"/>
    <col min="13826" max="13827" width="10.28515625" style="3062" customWidth="1"/>
    <col min="13828" max="13828" width="11" style="3062" customWidth="1"/>
    <col min="13829" max="13829" width="11.140625" style="3062" customWidth="1"/>
    <col min="13830" max="13830" width="11.28515625" style="3062" customWidth="1"/>
    <col min="13831" max="13831" width="11" style="3062" customWidth="1"/>
    <col min="13832" max="13832" width="11.85546875" style="3062" customWidth="1"/>
    <col min="13833" max="13833" width="12.140625" style="3062" customWidth="1"/>
    <col min="13834" max="13834" width="11.7109375" style="3062" customWidth="1"/>
    <col min="13835" max="13835" width="12.140625" style="3062" customWidth="1"/>
    <col min="13836" max="14079" width="9.140625" style="3062"/>
    <col min="14080" max="14080" width="15" style="3062" customWidth="1"/>
    <col min="14081" max="14081" width="11.140625" style="3062" customWidth="1"/>
    <col min="14082" max="14083" width="10.28515625" style="3062" customWidth="1"/>
    <col min="14084" max="14084" width="11" style="3062" customWidth="1"/>
    <col min="14085" max="14085" width="11.140625" style="3062" customWidth="1"/>
    <col min="14086" max="14086" width="11.28515625" style="3062" customWidth="1"/>
    <col min="14087" max="14087" width="11" style="3062" customWidth="1"/>
    <col min="14088" max="14088" width="11.85546875" style="3062" customWidth="1"/>
    <col min="14089" max="14089" width="12.140625" style="3062" customWidth="1"/>
    <col min="14090" max="14090" width="11.7109375" style="3062" customWidth="1"/>
    <col min="14091" max="14091" width="12.140625" style="3062" customWidth="1"/>
    <col min="14092" max="14335" width="9.140625" style="3062"/>
    <col min="14336" max="14336" width="15" style="3062" customWidth="1"/>
    <col min="14337" max="14337" width="11.140625" style="3062" customWidth="1"/>
    <col min="14338" max="14339" width="10.28515625" style="3062" customWidth="1"/>
    <col min="14340" max="14340" width="11" style="3062" customWidth="1"/>
    <col min="14341" max="14341" width="11.140625" style="3062" customWidth="1"/>
    <col min="14342" max="14342" width="11.28515625" style="3062" customWidth="1"/>
    <col min="14343" max="14343" width="11" style="3062" customWidth="1"/>
    <col min="14344" max="14344" width="11.85546875" style="3062" customWidth="1"/>
    <col min="14345" max="14345" width="12.140625" style="3062" customWidth="1"/>
    <col min="14346" max="14346" width="11.7109375" style="3062" customWidth="1"/>
    <col min="14347" max="14347" width="12.140625" style="3062" customWidth="1"/>
    <col min="14348" max="14591" width="9.140625" style="3062"/>
    <col min="14592" max="14592" width="15" style="3062" customWidth="1"/>
    <col min="14593" max="14593" width="11.140625" style="3062" customWidth="1"/>
    <col min="14594" max="14595" width="10.28515625" style="3062" customWidth="1"/>
    <col min="14596" max="14596" width="11" style="3062" customWidth="1"/>
    <col min="14597" max="14597" width="11.140625" style="3062" customWidth="1"/>
    <col min="14598" max="14598" width="11.28515625" style="3062" customWidth="1"/>
    <col min="14599" max="14599" width="11" style="3062" customWidth="1"/>
    <col min="14600" max="14600" width="11.85546875" style="3062" customWidth="1"/>
    <col min="14601" max="14601" width="12.140625" style="3062" customWidth="1"/>
    <col min="14602" max="14602" width="11.7109375" style="3062" customWidth="1"/>
    <col min="14603" max="14603" width="12.140625" style="3062" customWidth="1"/>
    <col min="14604" max="14847" width="9.140625" style="3062"/>
    <col min="14848" max="14848" width="15" style="3062" customWidth="1"/>
    <col min="14849" max="14849" width="11.140625" style="3062" customWidth="1"/>
    <col min="14850" max="14851" width="10.28515625" style="3062" customWidth="1"/>
    <col min="14852" max="14852" width="11" style="3062" customWidth="1"/>
    <col min="14853" max="14853" width="11.140625" style="3062" customWidth="1"/>
    <col min="14854" max="14854" width="11.28515625" style="3062" customWidth="1"/>
    <col min="14855" max="14855" width="11" style="3062" customWidth="1"/>
    <col min="14856" max="14856" width="11.85546875" style="3062" customWidth="1"/>
    <col min="14857" max="14857" width="12.140625" style="3062" customWidth="1"/>
    <col min="14858" max="14858" width="11.7109375" style="3062" customWidth="1"/>
    <col min="14859" max="14859" width="12.140625" style="3062" customWidth="1"/>
    <col min="14860" max="15103" width="9.140625" style="3062"/>
    <col min="15104" max="15104" width="15" style="3062" customWidth="1"/>
    <col min="15105" max="15105" width="11.140625" style="3062" customWidth="1"/>
    <col min="15106" max="15107" width="10.28515625" style="3062" customWidth="1"/>
    <col min="15108" max="15108" width="11" style="3062" customWidth="1"/>
    <col min="15109" max="15109" width="11.140625" style="3062" customWidth="1"/>
    <col min="15110" max="15110" width="11.28515625" style="3062" customWidth="1"/>
    <col min="15111" max="15111" width="11" style="3062" customWidth="1"/>
    <col min="15112" max="15112" width="11.85546875" style="3062" customWidth="1"/>
    <col min="15113" max="15113" width="12.140625" style="3062" customWidth="1"/>
    <col min="15114" max="15114" width="11.7109375" style="3062" customWidth="1"/>
    <col min="15115" max="15115" width="12.140625" style="3062" customWidth="1"/>
    <col min="15116" max="15359" width="9.140625" style="3062"/>
    <col min="15360" max="15360" width="15" style="3062" customWidth="1"/>
    <col min="15361" max="15361" width="11.140625" style="3062" customWidth="1"/>
    <col min="15362" max="15363" width="10.28515625" style="3062" customWidth="1"/>
    <col min="15364" max="15364" width="11" style="3062" customWidth="1"/>
    <col min="15365" max="15365" width="11.140625" style="3062" customWidth="1"/>
    <col min="15366" max="15366" width="11.28515625" style="3062" customWidth="1"/>
    <col min="15367" max="15367" width="11" style="3062" customWidth="1"/>
    <col min="15368" max="15368" width="11.85546875" style="3062" customWidth="1"/>
    <col min="15369" max="15369" width="12.140625" style="3062" customWidth="1"/>
    <col min="15370" max="15370" width="11.7109375" style="3062" customWidth="1"/>
    <col min="15371" max="15371" width="12.140625" style="3062" customWidth="1"/>
    <col min="15372" max="15615" width="9.140625" style="3062"/>
    <col min="15616" max="15616" width="15" style="3062" customWidth="1"/>
    <col min="15617" max="15617" width="11.140625" style="3062" customWidth="1"/>
    <col min="15618" max="15619" width="10.28515625" style="3062" customWidth="1"/>
    <col min="15620" max="15620" width="11" style="3062" customWidth="1"/>
    <col min="15621" max="15621" width="11.140625" style="3062" customWidth="1"/>
    <col min="15622" max="15622" width="11.28515625" style="3062" customWidth="1"/>
    <col min="15623" max="15623" width="11" style="3062" customWidth="1"/>
    <col min="15624" max="15624" width="11.85546875" style="3062" customWidth="1"/>
    <col min="15625" max="15625" width="12.140625" style="3062" customWidth="1"/>
    <col min="15626" max="15626" width="11.7109375" style="3062" customWidth="1"/>
    <col min="15627" max="15627" width="12.140625" style="3062" customWidth="1"/>
    <col min="15628" max="15871" width="9.140625" style="3062"/>
    <col min="15872" max="15872" width="15" style="3062" customWidth="1"/>
    <col min="15873" max="15873" width="11.140625" style="3062" customWidth="1"/>
    <col min="15874" max="15875" width="10.28515625" style="3062" customWidth="1"/>
    <col min="15876" max="15876" width="11" style="3062" customWidth="1"/>
    <col min="15877" max="15877" width="11.140625" style="3062" customWidth="1"/>
    <col min="15878" max="15878" width="11.28515625" style="3062" customWidth="1"/>
    <col min="15879" max="15879" width="11" style="3062" customWidth="1"/>
    <col min="15880" max="15880" width="11.85546875" style="3062" customWidth="1"/>
    <col min="15881" max="15881" width="12.140625" style="3062" customWidth="1"/>
    <col min="15882" max="15882" width="11.7109375" style="3062" customWidth="1"/>
    <col min="15883" max="15883" width="12.140625" style="3062" customWidth="1"/>
    <col min="15884" max="16127" width="9.140625" style="3062"/>
    <col min="16128" max="16128" width="15" style="3062" customWidth="1"/>
    <col min="16129" max="16129" width="11.140625" style="3062" customWidth="1"/>
    <col min="16130" max="16131" width="10.28515625" style="3062" customWidth="1"/>
    <col min="16132" max="16132" width="11" style="3062" customWidth="1"/>
    <col min="16133" max="16133" width="11.140625" style="3062" customWidth="1"/>
    <col min="16134" max="16134" width="11.28515625" style="3062" customWidth="1"/>
    <col min="16135" max="16135" width="11" style="3062" customWidth="1"/>
    <col min="16136" max="16136" width="11.85546875" style="3062" customWidth="1"/>
    <col min="16137" max="16137" width="12.140625" style="3062" customWidth="1"/>
    <col min="16138" max="16138" width="11.7109375" style="3062" customWidth="1"/>
    <col min="16139" max="16139" width="12.140625" style="3062" customWidth="1"/>
    <col min="16140" max="16384" width="9.140625" style="3062"/>
  </cols>
  <sheetData>
    <row r="1" spans="1:20" s="2977" customFormat="1" ht="18.75" customHeight="1" thickBot="1">
      <c r="A1" s="2976" t="s">
        <v>0</v>
      </c>
      <c r="C1" s="2978"/>
      <c r="D1" s="2978"/>
      <c r="E1" s="2978"/>
      <c r="F1" s="2978"/>
      <c r="G1" s="2978"/>
      <c r="H1" s="2978"/>
      <c r="I1" s="2978"/>
      <c r="J1" s="2978"/>
      <c r="K1" s="2978"/>
      <c r="L1" s="2978"/>
      <c r="M1" s="2979" t="s">
        <v>1</v>
      </c>
      <c r="N1" s="2978"/>
      <c r="O1" s="2978"/>
      <c r="P1" s="2978"/>
      <c r="Q1" s="2978"/>
      <c r="R1" s="2978"/>
      <c r="S1" s="2978"/>
      <c r="T1" s="2978"/>
    </row>
    <row r="2" spans="1:20" s="2977" customFormat="1" ht="17.25" customHeight="1" thickTop="1" thickBot="1">
      <c r="A2" s="7323" t="s">
        <v>2843</v>
      </c>
      <c r="B2" s="7324"/>
      <c r="C2" s="7324"/>
      <c r="D2" s="7324"/>
      <c r="E2" s="7324"/>
      <c r="F2" s="7324"/>
      <c r="G2" s="7324"/>
      <c r="H2" s="7324"/>
      <c r="I2" s="7324"/>
      <c r="J2" s="7324"/>
      <c r="K2" s="7324"/>
      <c r="L2" s="7324"/>
      <c r="M2" s="7325"/>
    </row>
    <row r="3" spans="1:20" s="2977" customFormat="1" ht="24.75" customHeight="1" thickBot="1">
      <c r="A3" s="7326" t="s">
        <v>2579</v>
      </c>
      <c r="B3" s="7327"/>
      <c r="C3" s="7327"/>
      <c r="D3" s="7327"/>
      <c r="E3" s="7327"/>
      <c r="F3" s="7327"/>
      <c r="G3" s="7327"/>
      <c r="H3" s="7327"/>
      <c r="I3" s="7327"/>
      <c r="J3" s="7327"/>
      <c r="K3" s="7327"/>
      <c r="L3" s="7327"/>
      <c r="M3" s="7328"/>
    </row>
    <row r="4" spans="1:20" s="2977" customFormat="1" ht="27" customHeight="1" thickBot="1">
      <c r="A4" s="7310" t="s">
        <v>12</v>
      </c>
      <c r="B4" s="7312" t="s">
        <v>2132</v>
      </c>
      <c r="C4" s="7330" t="s">
        <v>2580</v>
      </c>
      <c r="D4" s="7331"/>
      <c r="E4" s="7331"/>
      <c r="F4" s="7331"/>
      <c r="G4" s="7331"/>
      <c r="H4" s="7331"/>
      <c r="I4" s="7331"/>
      <c r="J4" s="7331"/>
      <c r="K4" s="7331"/>
      <c r="L4" s="7332"/>
      <c r="M4" s="7333" t="s">
        <v>2581</v>
      </c>
    </row>
    <row r="5" spans="1:20" s="2977" customFormat="1" ht="30.75" customHeight="1" thickBot="1">
      <c r="A5" s="7311"/>
      <c r="B5" s="7329"/>
      <c r="C5" s="7336" t="s">
        <v>2582</v>
      </c>
      <c r="D5" s="7337"/>
      <c r="E5" s="7337"/>
      <c r="F5" s="7337"/>
      <c r="G5" s="7337"/>
      <c r="H5" s="7337"/>
      <c r="I5" s="7337"/>
      <c r="J5" s="7337"/>
      <c r="K5" s="7337"/>
      <c r="L5" s="7338"/>
      <c r="M5" s="7334"/>
    </row>
    <row r="6" spans="1:20" s="2977" customFormat="1" ht="35.25" customHeight="1" thickBot="1">
      <c r="A6" s="7311"/>
      <c r="B6" s="7313"/>
      <c r="C6" s="3056" t="s">
        <v>2583</v>
      </c>
      <c r="D6" s="3057" t="s">
        <v>2584</v>
      </c>
      <c r="E6" s="3057" t="s">
        <v>2585</v>
      </c>
      <c r="F6" s="3057" t="s">
        <v>2586</v>
      </c>
      <c r="G6" s="3057" t="s">
        <v>2587</v>
      </c>
      <c r="H6" s="3057" t="s">
        <v>2588</v>
      </c>
      <c r="I6" s="3057" t="s">
        <v>2589</v>
      </c>
      <c r="J6" s="3057" t="s">
        <v>2590</v>
      </c>
      <c r="K6" s="3057" t="s">
        <v>2591</v>
      </c>
      <c r="L6" s="3058" t="s">
        <v>2592</v>
      </c>
      <c r="M6" s="7335"/>
    </row>
    <row r="7" spans="1:20" ht="15.95" customHeight="1">
      <c r="A7" s="7319">
        <v>2008</v>
      </c>
      <c r="B7" s="2988" t="s">
        <v>2530</v>
      </c>
      <c r="C7" s="3059">
        <v>10843</v>
      </c>
      <c r="D7" s="3060">
        <v>3148</v>
      </c>
      <c r="E7" s="3060">
        <v>1363</v>
      </c>
      <c r="F7" s="3060">
        <v>1475</v>
      </c>
      <c r="G7" s="3060">
        <v>484</v>
      </c>
      <c r="H7" s="3060">
        <v>434</v>
      </c>
      <c r="I7" s="3060">
        <v>220</v>
      </c>
      <c r="J7" s="3060">
        <v>145</v>
      </c>
      <c r="K7" s="3060">
        <v>19</v>
      </c>
      <c r="L7" s="3061">
        <v>5</v>
      </c>
      <c r="M7" s="3012">
        <f>SUM(C7:L7)</f>
        <v>18136</v>
      </c>
    </row>
    <row r="8" spans="1:20" ht="15.95" customHeight="1">
      <c r="A8" s="7320"/>
      <c r="B8" s="2996" t="s">
        <v>2531</v>
      </c>
      <c r="C8" s="3063">
        <v>11736</v>
      </c>
      <c r="D8" s="3064">
        <v>2534</v>
      </c>
      <c r="E8" s="3064">
        <v>1118</v>
      </c>
      <c r="F8" s="3064">
        <v>1287</v>
      </c>
      <c r="G8" s="3064">
        <v>456</v>
      </c>
      <c r="H8" s="3064">
        <v>425</v>
      </c>
      <c r="I8" s="3064">
        <v>194</v>
      </c>
      <c r="J8" s="3064">
        <v>146</v>
      </c>
      <c r="K8" s="3064">
        <v>19</v>
      </c>
      <c r="L8" s="3065">
        <v>5</v>
      </c>
      <c r="M8" s="3018">
        <f t="shared" ref="M8:M24" si="0">SUM(C8:L8)</f>
        <v>17920</v>
      </c>
    </row>
    <row r="9" spans="1:20" ht="15.95" customHeight="1">
      <c r="A9" s="7320"/>
      <c r="B9" s="2999" t="s">
        <v>2532</v>
      </c>
      <c r="C9" s="3063">
        <v>11830</v>
      </c>
      <c r="D9" s="3064">
        <v>2487</v>
      </c>
      <c r="E9" s="3064">
        <v>1099</v>
      </c>
      <c r="F9" s="3064">
        <v>1295</v>
      </c>
      <c r="G9" s="3064">
        <v>471</v>
      </c>
      <c r="H9" s="3064">
        <v>395</v>
      </c>
      <c r="I9" s="3064">
        <v>197</v>
      </c>
      <c r="J9" s="3064">
        <v>138</v>
      </c>
      <c r="K9" s="3064">
        <v>20</v>
      </c>
      <c r="L9" s="3065">
        <v>3</v>
      </c>
      <c r="M9" s="3018">
        <f t="shared" si="0"/>
        <v>17935</v>
      </c>
    </row>
    <row r="10" spans="1:20" ht="15.95" customHeight="1">
      <c r="A10" s="7320"/>
      <c r="B10" s="2996" t="s">
        <v>2533</v>
      </c>
      <c r="C10" s="3063">
        <f>11831+18</f>
        <v>11849</v>
      </c>
      <c r="D10" s="3064">
        <v>2535</v>
      </c>
      <c r="E10" s="3064">
        <v>1078</v>
      </c>
      <c r="F10" s="3064">
        <v>1300</v>
      </c>
      <c r="G10" s="3064">
        <v>471</v>
      </c>
      <c r="H10" s="3064">
        <v>384</v>
      </c>
      <c r="I10" s="3064">
        <v>213</v>
      </c>
      <c r="J10" s="3064">
        <v>135</v>
      </c>
      <c r="K10" s="3064">
        <v>20</v>
      </c>
      <c r="L10" s="3065">
        <v>4</v>
      </c>
      <c r="M10" s="3018">
        <f t="shared" si="0"/>
        <v>17989</v>
      </c>
    </row>
    <row r="11" spans="1:20" ht="15.95" customHeight="1">
      <c r="A11" s="7320"/>
      <c r="B11" s="2999" t="s">
        <v>2534</v>
      </c>
      <c r="C11" s="3063">
        <f>11982+23</f>
        <v>12005</v>
      </c>
      <c r="D11" s="3064">
        <v>2583</v>
      </c>
      <c r="E11" s="3064">
        <v>1043</v>
      </c>
      <c r="F11" s="3064">
        <v>1319</v>
      </c>
      <c r="G11" s="3064">
        <v>462</v>
      </c>
      <c r="H11" s="3064">
        <v>392</v>
      </c>
      <c r="I11" s="3064">
        <v>218</v>
      </c>
      <c r="J11" s="3064">
        <v>135</v>
      </c>
      <c r="K11" s="3064">
        <v>17</v>
      </c>
      <c r="L11" s="3065">
        <v>5</v>
      </c>
      <c r="M11" s="3018">
        <f t="shared" si="0"/>
        <v>18179</v>
      </c>
    </row>
    <row r="12" spans="1:20" ht="15.95" customHeight="1">
      <c r="A12" s="7320"/>
      <c r="B12" s="2999" t="s">
        <v>2535</v>
      </c>
      <c r="C12" s="3063">
        <v>11982</v>
      </c>
      <c r="D12" s="3064">
        <v>2496</v>
      </c>
      <c r="E12" s="3064">
        <v>1095</v>
      </c>
      <c r="F12" s="3064">
        <v>1299</v>
      </c>
      <c r="G12" s="3064">
        <v>460</v>
      </c>
      <c r="H12" s="3064">
        <v>391</v>
      </c>
      <c r="I12" s="3064">
        <v>211</v>
      </c>
      <c r="J12" s="3064">
        <v>140</v>
      </c>
      <c r="K12" s="3064">
        <v>18</v>
      </c>
      <c r="L12" s="3065">
        <v>5</v>
      </c>
      <c r="M12" s="3018">
        <f t="shared" si="0"/>
        <v>18097</v>
      </c>
    </row>
    <row r="13" spans="1:20" ht="15.95" customHeight="1">
      <c r="A13" s="7320"/>
      <c r="B13" s="2999" t="s">
        <v>2536</v>
      </c>
      <c r="C13" s="3063">
        <v>12118</v>
      </c>
      <c r="D13" s="3064">
        <v>2476</v>
      </c>
      <c r="E13" s="3064">
        <v>1096</v>
      </c>
      <c r="F13" s="3064">
        <v>1275</v>
      </c>
      <c r="G13" s="3064">
        <v>441</v>
      </c>
      <c r="H13" s="3064">
        <v>390</v>
      </c>
      <c r="I13" s="3064">
        <v>203</v>
      </c>
      <c r="J13" s="3064">
        <v>134</v>
      </c>
      <c r="K13" s="3064">
        <v>17</v>
      </c>
      <c r="L13" s="3065">
        <v>4</v>
      </c>
      <c r="M13" s="3018">
        <f t="shared" si="0"/>
        <v>18154</v>
      </c>
    </row>
    <row r="14" spans="1:20" ht="15.95" customHeight="1" thickBot="1">
      <c r="A14" s="7320"/>
      <c r="B14" s="3000" t="s">
        <v>2537</v>
      </c>
      <c r="C14" s="3066">
        <v>12145</v>
      </c>
      <c r="D14" s="3067">
        <v>2475</v>
      </c>
      <c r="E14" s="3067">
        <v>1052</v>
      </c>
      <c r="F14" s="3067">
        <v>1222</v>
      </c>
      <c r="G14" s="3067">
        <v>416</v>
      </c>
      <c r="H14" s="3067">
        <v>366</v>
      </c>
      <c r="I14" s="3067">
        <v>194</v>
      </c>
      <c r="J14" s="3067">
        <v>130</v>
      </c>
      <c r="K14" s="3067">
        <v>17</v>
      </c>
      <c r="L14" s="3068">
        <v>4</v>
      </c>
      <c r="M14" s="3027">
        <f t="shared" si="0"/>
        <v>18021</v>
      </c>
    </row>
    <row r="15" spans="1:20" ht="15.95" customHeight="1">
      <c r="A15" s="7310">
        <v>2009</v>
      </c>
      <c r="B15" s="2988" t="s">
        <v>2538</v>
      </c>
      <c r="C15" s="3059">
        <v>11982</v>
      </c>
      <c r="D15" s="3060">
        <v>2423</v>
      </c>
      <c r="E15" s="3060">
        <v>1080</v>
      </c>
      <c r="F15" s="3060">
        <v>1062</v>
      </c>
      <c r="G15" s="3060">
        <v>370</v>
      </c>
      <c r="H15" s="3060">
        <v>333</v>
      </c>
      <c r="I15" s="3060">
        <v>192</v>
      </c>
      <c r="J15" s="3060">
        <v>117</v>
      </c>
      <c r="K15" s="3060">
        <v>16</v>
      </c>
      <c r="L15" s="3061">
        <v>4</v>
      </c>
      <c r="M15" s="3012">
        <f t="shared" si="0"/>
        <v>17579</v>
      </c>
    </row>
    <row r="16" spans="1:20" ht="15.95" customHeight="1">
      <c r="A16" s="7311"/>
      <c r="B16" s="2999" t="s">
        <v>2539</v>
      </c>
      <c r="C16" s="3063">
        <v>12072</v>
      </c>
      <c r="D16" s="3064">
        <v>2415</v>
      </c>
      <c r="E16" s="3064">
        <v>1099</v>
      </c>
      <c r="F16" s="3064">
        <v>1033</v>
      </c>
      <c r="G16" s="3064">
        <v>348</v>
      </c>
      <c r="H16" s="3064">
        <v>321</v>
      </c>
      <c r="I16" s="3064">
        <v>195</v>
      </c>
      <c r="J16" s="3064">
        <v>117</v>
      </c>
      <c r="K16" s="3064">
        <v>15</v>
      </c>
      <c r="L16" s="3065">
        <v>3</v>
      </c>
      <c r="M16" s="3018">
        <f t="shared" si="0"/>
        <v>17618</v>
      </c>
    </row>
    <row r="17" spans="1:13" ht="15.95" customHeight="1">
      <c r="A17" s="7311"/>
      <c r="B17" s="2999" t="s">
        <v>2540</v>
      </c>
      <c r="C17" s="3063">
        <v>12129</v>
      </c>
      <c r="D17" s="3064">
        <v>2429</v>
      </c>
      <c r="E17" s="3064">
        <v>1076</v>
      </c>
      <c r="F17" s="3064">
        <v>1058</v>
      </c>
      <c r="G17" s="3064">
        <v>352</v>
      </c>
      <c r="H17" s="3064">
        <v>316</v>
      </c>
      <c r="I17" s="3064">
        <v>192</v>
      </c>
      <c r="J17" s="3064">
        <v>115</v>
      </c>
      <c r="K17" s="3064">
        <v>16</v>
      </c>
      <c r="L17" s="3065">
        <v>3</v>
      </c>
      <c r="M17" s="3018">
        <f t="shared" si="0"/>
        <v>17686</v>
      </c>
    </row>
    <row r="18" spans="1:13" ht="15.95" customHeight="1">
      <c r="A18" s="7311"/>
      <c r="B18" s="2999" t="s">
        <v>2541</v>
      </c>
      <c r="C18" s="3063">
        <v>12149</v>
      </c>
      <c r="D18" s="3064">
        <v>2469</v>
      </c>
      <c r="E18" s="3064">
        <v>1079</v>
      </c>
      <c r="F18" s="3064">
        <v>1095</v>
      </c>
      <c r="G18" s="3064">
        <v>373</v>
      </c>
      <c r="H18" s="3064">
        <v>336</v>
      </c>
      <c r="I18" s="3064">
        <v>186</v>
      </c>
      <c r="J18" s="3064">
        <v>120</v>
      </c>
      <c r="K18" s="3064">
        <v>17</v>
      </c>
      <c r="L18" s="3065">
        <v>3</v>
      </c>
      <c r="M18" s="3018">
        <f t="shared" si="0"/>
        <v>17827</v>
      </c>
    </row>
    <row r="19" spans="1:13" ht="15.95" customHeight="1">
      <c r="A19" s="7311"/>
      <c r="B19" s="2999" t="s">
        <v>2530</v>
      </c>
      <c r="C19" s="3063">
        <v>12171</v>
      </c>
      <c r="D19" s="3064">
        <v>2492</v>
      </c>
      <c r="E19" s="3064">
        <v>1126</v>
      </c>
      <c r="F19" s="3064">
        <v>1139</v>
      </c>
      <c r="G19" s="3064">
        <v>370</v>
      </c>
      <c r="H19" s="3064">
        <v>355</v>
      </c>
      <c r="I19" s="3064">
        <v>189</v>
      </c>
      <c r="J19" s="3064">
        <v>126</v>
      </c>
      <c r="K19" s="3064">
        <v>18</v>
      </c>
      <c r="L19" s="3065">
        <v>4</v>
      </c>
      <c r="M19" s="3018">
        <f t="shared" si="0"/>
        <v>17990</v>
      </c>
    </row>
    <row r="20" spans="1:13" ht="15.95" customHeight="1">
      <c r="A20" s="7311"/>
      <c r="B20" s="2999" t="s">
        <v>2531</v>
      </c>
      <c r="C20" s="3069">
        <v>12350</v>
      </c>
      <c r="D20" s="3070">
        <v>2493</v>
      </c>
      <c r="E20" s="3070">
        <v>1179</v>
      </c>
      <c r="F20" s="3070">
        <v>1160</v>
      </c>
      <c r="G20" s="3070">
        <v>417</v>
      </c>
      <c r="H20" s="3070">
        <v>363</v>
      </c>
      <c r="I20" s="3070">
        <v>192</v>
      </c>
      <c r="J20" s="3070">
        <v>126</v>
      </c>
      <c r="K20" s="3070">
        <v>18</v>
      </c>
      <c r="L20" s="3071">
        <v>5</v>
      </c>
      <c r="M20" s="3018">
        <f t="shared" si="0"/>
        <v>18303</v>
      </c>
    </row>
    <row r="21" spans="1:13" ht="15.95" customHeight="1">
      <c r="A21" s="7311"/>
      <c r="B21" s="2999" t="s">
        <v>2532</v>
      </c>
      <c r="C21" s="3069">
        <v>12502</v>
      </c>
      <c r="D21" s="3070">
        <v>2553</v>
      </c>
      <c r="E21" s="3070">
        <v>1193</v>
      </c>
      <c r="F21" s="3070">
        <v>1152</v>
      </c>
      <c r="G21" s="3070">
        <v>444</v>
      </c>
      <c r="H21" s="3070">
        <v>379</v>
      </c>
      <c r="I21" s="3070">
        <v>189</v>
      </c>
      <c r="J21" s="3070">
        <v>126</v>
      </c>
      <c r="K21" s="3070">
        <v>21</v>
      </c>
      <c r="L21" s="3071">
        <v>5</v>
      </c>
      <c r="M21" s="3018">
        <f t="shared" si="0"/>
        <v>18564</v>
      </c>
    </row>
    <row r="22" spans="1:13" ht="15.95" customHeight="1">
      <c r="A22" s="7311"/>
      <c r="B22" s="2999" t="s">
        <v>2533</v>
      </c>
      <c r="C22" s="3069">
        <v>12622</v>
      </c>
      <c r="D22" s="3070">
        <v>2572</v>
      </c>
      <c r="E22" s="3070">
        <v>1229</v>
      </c>
      <c r="F22" s="3070">
        <v>1152</v>
      </c>
      <c r="G22" s="3070">
        <v>455</v>
      </c>
      <c r="H22" s="3070">
        <v>370</v>
      </c>
      <c r="I22" s="3070">
        <v>208</v>
      </c>
      <c r="J22" s="3070">
        <v>128</v>
      </c>
      <c r="K22" s="3070">
        <v>21</v>
      </c>
      <c r="L22" s="3071">
        <v>4</v>
      </c>
      <c r="M22" s="3018">
        <f t="shared" si="0"/>
        <v>18761</v>
      </c>
    </row>
    <row r="23" spans="1:13" ht="15.95" customHeight="1">
      <c r="A23" s="7311"/>
      <c r="B23" s="2999" t="s">
        <v>2534</v>
      </c>
      <c r="C23" s="3069">
        <v>12707</v>
      </c>
      <c r="D23" s="3070">
        <v>2559</v>
      </c>
      <c r="E23" s="3070">
        <v>1220</v>
      </c>
      <c r="F23" s="3070">
        <v>1160</v>
      </c>
      <c r="G23" s="3070">
        <v>436</v>
      </c>
      <c r="H23" s="3070">
        <v>365</v>
      </c>
      <c r="I23" s="3070">
        <v>203</v>
      </c>
      <c r="J23" s="3070">
        <v>130</v>
      </c>
      <c r="K23" s="3070">
        <v>18</v>
      </c>
      <c r="L23" s="3071">
        <v>5</v>
      </c>
      <c r="M23" s="3018">
        <f t="shared" si="0"/>
        <v>18803</v>
      </c>
    </row>
    <row r="24" spans="1:13" ht="15.95" customHeight="1">
      <c r="A24" s="7311"/>
      <c r="B24" s="2999" t="s">
        <v>2535</v>
      </c>
      <c r="C24" s="3072">
        <v>12839</v>
      </c>
      <c r="D24" s="3073">
        <v>2614</v>
      </c>
      <c r="E24" s="3073">
        <v>1261</v>
      </c>
      <c r="F24" s="3073">
        <v>1170</v>
      </c>
      <c r="G24" s="3073">
        <v>438</v>
      </c>
      <c r="H24" s="3073">
        <v>379</v>
      </c>
      <c r="I24" s="3073">
        <v>205</v>
      </c>
      <c r="J24" s="3073">
        <v>129</v>
      </c>
      <c r="K24" s="3073">
        <v>15</v>
      </c>
      <c r="L24" s="3074">
        <v>5</v>
      </c>
      <c r="M24" s="3018">
        <f t="shared" si="0"/>
        <v>19055</v>
      </c>
    </row>
    <row r="25" spans="1:13" ht="15.95" customHeight="1">
      <c r="A25" s="7311"/>
      <c r="B25" s="2999" t="s">
        <v>2536</v>
      </c>
      <c r="C25" s="3072">
        <v>12945</v>
      </c>
      <c r="D25" s="3073">
        <v>2598</v>
      </c>
      <c r="E25" s="3073">
        <v>1214</v>
      </c>
      <c r="F25" s="3073">
        <v>1184</v>
      </c>
      <c r="G25" s="3073">
        <v>438</v>
      </c>
      <c r="H25" s="3073">
        <v>369</v>
      </c>
      <c r="I25" s="3073">
        <v>202</v>
      </c>
      <c r="J25" s="3073">
        <v>134</v>
      </c>
      <c r="K25" s="3073">
        <v>15</v>
      </c>
      <c r="L25" s="3074">
        <v>5</v>
      </c>
      <c r="M25" s="3075">
        <f t="shared" ref="M25:M74" si="1">SUM(C25:L25)</f>
        <v>19104</v>
      </c>
    </row>
    <row r="26" spans="1:13" ht="15.95" customHeight="1" thickBot="1">
      <c r="A26" s="7311"/>
      <c r="B26" s="3000" t="s">
        <v>2537</v>
      </c>
      <c r="C26" s="3076">
        <v>13143</v>
      </c>
      <c r="D26" s="3077">
        <v>2598</v>
      </c>
      <c r="E26" s="3077">
        <v>1190</v>
      </c>
      <c r="F26" s="3077">
        <v>1199</v>
      </c>
      <c r="G26" s="3077">
        <v>440</v>
      </c>
      <c r="H26" s="3077">
        <v>367</v>
      </c>
      <c r="I26" s="3077">
        <v>191</v>
      </c>
      <c r="J26" s="3077">
        <v>137</v>
      </c>
      <c r="K26" s="3077">
        <v>16</v>
      </c>
      <c r="L26" s="3078">
        <v>5</v>
      </c>
      <c r="M26" s="3079">
        <f t="shared" si="1"/>
        <v>19286</v>
      </c>
    </row>
    <row r="27" spans="1:13" ht="15.95" customHeight="1">
      <c r="A27" s="7301">
        <v>2010</v>
      </c>
      <c r="B27" s="2988" t="s">
        <v>2538</v>
      </c>
      <c r="C27" s="3080">
        <v>12929</v>
      </c>
      <c r="D27" s="3081">
        <v>2595</v>
      </c>
      <c r="E27" s="3081">
        <v>1153</v>
      </c>
      <c r="F27" s="3081">
        <v>1110</v>
      </c>
      <c r="G27" s="3081">
        <v>419</v>
      </c>
      <c r="H27" s="3081">
        <v>353</v>
      </c>
      <c r="I27" s="3081">
        <v>192</v>
      </c>
      <c r="J27" s="3081">
        <v>132</v>
      </c>
      <c r="K27" s="3081">
        <v>16</v>
      </c>
      <c r="L27" s="3082">
        <v>5</v>
      </c>
      <c r="M27" s="3083">
        <f t="shared" si="1"/>
        <v>18904</v>
      </c>
    </row>
    <row r="28" spans="1:13" ht="15.95" customHeight="1">
      <c r="A28" s="7302"/>
      <c r="B28" s="2999" t="s">
        <v>2539</v>
      </c>
      <c r="C28" s="3072">
        <v>13054</v>
      </c>
      <c r="D28" s="3073">
        <v>2518</v>
      </c>
      <c r="E28" s="3073">
        <v>1188</v>
      </c>
      <c r="F28" s="3073">
        <v>1134</v>
      </c>
      <c r="G28" s="3073">
        <v>417</v>
      </c>
      <c r="H28" s="3073">
        <v>345</v>
      </c>
      <c r="I28" s="3073">
        <v>188</v>
      </c>
      <c r="J28" s="3073">
        <v>138</v>
      </c>
      <c r="K28" s="3073">
        <v>17</v>
      </c>
      <c r="L28" s="3074">
        <v>4</v>
      </c>
      <c r="M28" s="3075">
        <f t="shared" si="1"/>
        <v>19003</v>
      </c>
    </row>
    <row r="29" spans="1:13" ht="15.95" customHeight="1">
      <c r="A29" s="7302"/>
      <c r="B29" s="2999" t="s">
        <v>2540</v>
      </c>
      <c r="C29" s="3072">
        <v>13086</v>
      </c>
      <c r="D29" s="3073">
        <v>2590</v>
      </c>
      <c r="E29" s="3073">
        <v>1247</v>
      </c>
      <c r="F29" s="3073">
        <v>1211</v>
      </c>
      <c r="G29" s="3073">
        <v>434</v>
      </c>
      <c r="H29" s="3073">
        <v>357</v>
      </c>
      <c r="I29" s="3073">
        <v>207</v>
      </c>
      <c r="J29" s="3073">
        <v>138</v>
      </c>
      <c r="K29" s="3073">
        <v>17</v>
      </c>
      <c r="L29" s="3074">
        <v>5</v>
      </c>
      <c r="M29" s="3075">
        <f t="shared" si="1"/>
        <v>19292</v>
      </c>
    </row>
    <row r="30" spans="1:13" ht="15.95" customHeight="1">
      <c r="A30" s="7302"/>
      <c r="B30" s="2999" t="s">
        <v>2541</v>
      </c>
      <c r="C30" s="3072">
        <v>13242</v>
      </c>
      <c r="D30" s="3073">
        <v>2644</v>
      </c>
      <c r="E30" s="3073">
        <v>1268</v>
      </c>
      <c r="F30" s="3073">
        <v>1211</v>
      </c>
      <c r="G30" s="3073">
        <v>465</v>
      </c>
      <c r="H30" s="3073">
        <v>386</v>
      </c>
      <c r="I30" s="3073">
        <v>210</v>
      </c>
      <c r="J30" s="3073">
        <v>141</v>
      </c>
      <c r="K30" s="3073">
        <v>16</v>
      </c>
      <c r="L30" s="3074">
        <v>5</v>
      </c>
      <c r="M30" s="3075">
        <f t="shared" si="1"/>
        <v>19588</v>
      </c>
    </row>
    <row r="31" spans="1:13" ht="15.95" customHeight="1">
      <c r="A31" s="7302"/>
      <c r="B31" s="2999" t="s">
        <v>2530</v>
      </c>
      <c r="C31" s="3072">
        <v>13426</v>
      </c>
      <c r="D31" s="3073">
        <v>2713</v>
      </c>
      <c r="E31" s="3073">
        <v>1346</v>
      </c>
      <c r="F31" s="3073">
        <v>1242</v>
      </c>
      <c r="G31" s="3073">
        <v>486</v>
      </c>
      <c r="H31" s="3073">
        <v>390</v>
      </c>
      <c r="I31" s="3073">
        <v>223</v>
      </c>
      <c r="J31" s="3073">
        <v>141</v>
      </c>
      <c r="K31" s="3073">
        <v>16</v>
      </c>
      <c r="L31" s="3074">
        <v>5</v>
      </c>
      <c r="M31" s="3075">
        <f t="shared" si="1"/>
        <v>19988</v>
      </c>
    </row>
    <row r="32" spans="1:13" ht="15.95" customHeight="1">
      <c r="A32" s="7302"/>
      <c r="B32" s="2999" t="s">
        <v>2531</v>
      </c>
      <c r="C32" s="3072">
        <v>13550</v>
      </c>
      <c r="D32" s="3073">
        <v>2765</v>
      </c>
      <c r="E32" s="3073">
        <v>1349</v>
      </c>
      <c r="F32" s="3073">
        <v>1302</v>
      </c>
      <c r="G32" s="3073">
        <v>477</v>
      </c>
      <c r="H32" s="3073">
        <v>395</v>
      </c>
      <c r="I32" s="3073">
        <v>230</v>
      </c>
      <c r="J32" s="3073">
        <v>148</v>
      </c>
      <c r="K32" s="3073">
        <v>19</v>
      </c>
      <c r="L32" s="3074">
        <v>5</v>
      </c>
      <c r="M32" s="3075">
        <f t="shared" si="1"/>
        <v>20240</v>
      </c>
    </row>
    <row r="33" spans="1:13" ht="15.95" customHeight="1">
      <c r="A33" s="7302"/>
      <c r="B33" s="2999" t="s">
        <v>2532</v>
      </c>
      <c r="C33" s="3072">
        <v>13514</v>
      </c>
      <c r="D33" s="3073">
        <v>2858</v>
      </c>
      <c r="E33" s="3073">
        <v>1340</v>
      </c>
      <c r="F33" s="3073">
        <v>1314</v>
      </c>
      <c r="G33" s="3073">
        <v>506</v>
      </c>
      <c r="H33" s="3073">
        <v>400</v>
      </c>
      <c r="I33" s="3073">
        <v>239</v>
      </c>
      <c r="J33" s="3073">
        <v>148</v>
      </c>
      <c r="K33" s="3073">
        <v>19</v>
      </c>
      <c r="L33" s="3074">
        <v>6</v>
      </c>
      <c r="M33" s="3075">
        <f t="shared" si="1"/>
        <v>20344</v>
      </c>
    </row>
    <row r="34" spans="1:13" ht="15.95" customHeight="1">
      <c r="A34" s="7302"/>
      <c r="B34" s="2999" t="s">
        <v>2533</v>
      </c>
      <c r="C34" s="3072">
        <v>13572</v>
      </c>
      <c r="D34" s="3073">
        <v>2894</v>
      </c>
      <c r="E34" s="3073">
        <v>1315</v>
      </c>
      <c r="F34" s="3073">
        <v>1335</v>
      </c>
      <c r="G34" s="3073">
        <v>508</v>
      </c>
      <c r="H34" s="3073">
        <v>408</v>
      </c>
      <c r="I34" s="3073">
        <v>243</v>
      </c>
      <c r="J34" s="3073">
        <v>147</v>
      </c>
      <c r="K34" s="3073">
        <v>20</v>
      </c>
      <c r="L34" s="3074">
        <v>5</v>
      </c>
      <c r="M34" s="3075">
        <f t="shared" si="1"/>
        <v>20447</v>
      </c>
    </row>
    <row r="35" spans="1:13" ht="15.95" customHeight="1">
      <c r="A35" s="7302"/>
      <c r="B35" s="2999" t="s">
        <v>2534</v>
      </c>
      <c r="C35" s="3072">
        <v>13758</v>
      </c>
      <c r="D35" s="3073">
        <v>2865</v>
      </c>
      <c r="E35" s="3073">
        <v>1360</v>
      </c>
      <c r="F35" s="3073">
        <v>1336</v>
      </c>
      <c r="G35" s="3073">
        <v>507</v>
      </c>
      <c r="H35" s="3073">
        <v>409</v>
      </c>
      <c r="I35" s="3073">
        <v>247</v>
      </c>
      <c r="J35" s="3073">
        <v>141</v>
      </c>
      <c r="K35" s="3073">
        <v>19</v>
      </c>
      <c r="L35" s="3074">
        <v>5</v>
      </c>
      <c r="M35" s="3075">
        <f t="shared" si="1"/>
        <v>20647</v>
      </c>
    </row>
    <row r="36" spans="1:13" ht="15.95" customHeight="1">
      <c r="A36" s="7302"/>
      <c r="B36" s="2999" t="s">
        <v>2535</v>
      </c>
      <c r="C36" s="3072">
        <v>14040</v>
      </c>
      <c r="D36" s="3073">
        <v>2866</v>
      </c>
      <c r="E36" s="3073">
        <v>1373</v>
      </c>
      <c r="F36" s="3073">
        <v>1321</v>
      </c>
      <c r="G36" s="3073">
        <v>525</v>
      </c>
      <c r="H36" s="3073">
        <v>409</v>
      </c>
      <c r="I36" s="3073">
        <v>237</v>
      </c>
      <c r="J36" s="3073">
        <v>145</v>
      </c>
      <c r="K36" s="3073">
        <v>17</v>
      </c>
      <c r="L36" s="3074">
        <v>5</v>
      </c>
      <c r="M36" s="3075">
        <f t="shared" si="1"/>
        <v>20938</v>
      </c>
    </row>
    <row r="37" spans="1:13" ht="15.95" customHeight="1">
      <c r="A37" s="7302"/>
      <c r="B37" s="2999" t="s">
        <v>2536</v>
      </c>
      <c r="C37" s="3072">
        <v>14076</v>
      </c>
      <c r="D37" s="3073">
        <v>2936</v>
      </c>
      <c r="E37" s="3073">
        <v>1384</v>
      </c>
      <c r="F37" s="3073">
        <v>1321</v>
      </c>
      <c r="G37" s="3073">
        <v>526</v>
      </c>
      <c r="H37" s="3073">
        <v>415</v>
      </c>
      <c r="I37" s="3073">
        <v>238</v>
      </c>
      <c r="J37" s="3073">
        <v>150</v>
      </c>
      <c r="K37" s="3073">
        <v>17</v>
      </c>
      <c r="L37" s="3074">
        <v>5</v>
      </c>
      <c r="M37" s="3075">
        <f t="shared" si="1"/>
        <v>21068</v>
      </c>
    </row>
    <row r="38" spans="1:13" ht="15.95" customHeight="1" thickBot="1">
      <c r="A38" s="7321"/>
      <c r="B38" s="3000" t="s">
        <v>2537</v>
      </c>
      <c r="C38" s="3076">
        <v>14736</v>
      </c>
      <c r="D38" s="3077">
        <v>3001</v>
      </c>
      <c r="E38" s="3077">
        <v>1352</v>
      </c>
      <c r="F38" s="3077">
        <v>1361</v>
      </c>
      <c r="G38" s="3077">
        <v>507</v>
      </c>
      <c r="H38" s="3077">
        <v>417</v>
      </c>
      <c r="I38" s="3077">
        <v>240</v>
      </c>
      <c r="J38" s="3077">
        <v>152</v>
      </c>
      <c r="K38" s="3077">
        <v>18</v>
      </c>
      <c r="L38" s="3078">
        <v>5</v>
      </c>
      <c r="M38" s="3079">
        <f t="shared" si="1"/>
        <v>21789</v>
      </c>
    </row>
    <row r="39" spans="1:13" ht="15.95" customHeight="1">
      <c r="A39" s="7301">
        <v>2011</v>
      </c>
      <c r="B39" s="2988" t="s">
        <v>2538</v>
      </c>
      <c r="C39" s="3080">
        <v>14644</v>
      </c>
      <c r="D39" s="3081">
        <v>2921</v>
      </c>
      <c r="E39" s="3081">
        <v>1312</v>
      </c>
      <c r="F39" s="3081">
        <v>1322</v>
      </c>
      <c r="G39" s="3081">
        <v>482</v>
      </c>
      <c r="H39" s="3081">
        <v>392</v>
      </c>
      <c r="I39" s="3081">
        <v>244</v>
      </c>
      <c r="J39" s="3081">
        <v>147</v>
      </c>
      <c r="K39" s="3081">
        <v>18</v>
      </c>
      <c r="L39" s="3082">
        <v>4</v>
      </c>
      <c r="M39" s="3083">
        <f t="shared" si="1"/>
        <v>21486</v>
      </c>
    </row>
    <row r="40" spans="1:13" ht="15.95" customHeight="1">
      <c r="A40" s="7302"/>
      <c r="B40" s="2999" t="s">
        <v>2539</v>
      </c>
      <c r="C40" s="3072">
        <v>14744</v>
      </c>
      <c r="D40" s="3073">
        <v>2892</v>
      </c>
      <c r="E40" s="3073">
        <v>1299</v>
      </c>
      <c r="F40" s="3073">
        <v>1315</v>
      </c>
      <c r="G40" s="3073">
        <v>460</v>
      </c>
      <c r="H40" s="3073">
        <v>403</v>
      </c>
      <c r="I40" s="3073">
        <v>226</v>
      </c>
      <c r="J40" s="3073">
        <v>152</v>
      </c>
      <c r="K40" s="3073">
        <v>18</v>
      </c>
      <c r="L40" s="3074">
        <v>4</v>
      </c>
      <c r="M40" s="3075">
        <f t="shared" si="1"/>
        <v>21513</v>
      </c>
    </row>
    <row r="41" spans="1:13" ht="15.95" customHeight="1">
      <c r="A41" s="7302"/>
      <c r="B41" s="2999" t="s">
        <v>2540</v>
      </c>
      <c r="C41" s="3072">
        <v>14736</v>
      </c>
      <c r="D41" s="3073">
        <v>3014</v>
      </c>
      <c r="E41" s="3073">
        <v>1299</v>
      </c>
      <c r="F41" s="3073">
        <v>1378</v>
      </c>
      <c r="G41" s="3073">
        <v>518</v>
      </c>
      <c r="H41" s="3073">
        <v>405</v>
      </c>
      <c r="I41" s="3073">
        <v>242</v>
      </c>
      <c r="J41" s="3073">
        <v>159</v>
      </c>
      <c r="K41" s="3073">
        <v>15</v>
      </c>
      <c r="L41" s="3074">
        <v>7</v>
      </c>
      <c r="M41" s="3075">
        <f t="shared" si="1"/>
        <v>21773</v>
      </c>
    </row>
    <row r="42" spans="1:13" ht="15.95" customHeight="1">
      <c r="A42" s="7302"/>
      <c r="B42" s="2999" t="s">
        <v>2541</v>
      </c>
      <c r="C42" s="3072">
        <v>14847</v>
      </c>
      <c r="D42" s="3073">
        <v>3102</v>
      </c>
      <c r="E42" s="3073">
        <v>1396</v>
      </c>
      <c r="F42" s="3073">
        <v>1438</v>
      </c>
      <c r="G42" s="3073">
        <v>561</v>
      </c>
      <c r="H42" s="3073">
        <v>429</v>
      </c>
      <c r="I42" s="3073">
        <v>243</v>
      </c>
      <c r="J42" s="3073">
        <v>167</v>
      </c>
      <c r="K42" s="3073">
        <v>18</v>
      </c>
      <c r="L42" s="3074">
        <v>5</v>
      </c>
      <c r="M42" s="3075">
        <f t="shared" si="1"/>
        <v>22206</v>
      </c>
    </row>
    <row r="43" spans="1:13" ht="15.95" customHeight="1">
      <c r="A43" s="7302"/>
      <c r="B43" s="2999" t="s">
        <v>2530</v>
      </c>
      <c r="C43" s="3072">
        <v>14858</v>
      </c>
      <c r="D43" s="3073">
        <v>3143</v>
      </c>
      <c r="E43" s="3073">
        <v>1435</v>
      </c>
      <c r="F43" s="3073">
        <v>1530</v>
      </c>
      <c r="G43" s="3073">
        <v>586</v>
      </c>
      <c r="H43" s="3073">
        <v>445</v>
      </c>
      <c r="I43" s="3073">
        <v>253</v>
      </c>
      <c r="J43" s="3073">
        <v>165</v>
      </c>
      <c r="K43" s="3073">
        <v>20</v>
      </c>
      <c r="L43" s="3074">
        <v>5</v>
      </c>
      <c r="M43" s="3075">
        <f t="shared" si="1"/>
        <v>22440</v>
      </c>
    </row>
    <row r="44" spans="1:13" ht="15.95" customHeight="1">
      <c r="A44" s="7302"/>
      <c r="B44" s="2999" t="s">
        <v>2531</v>
      </c>
      <c r="C44" s="3072" t="s">
        <v>9</v>
      </c>
      <c r="D44" s="3073" t="s">
        <v>9</v>
      </c>
      <c r="E44" s="3073" t="s">
        <v>9</v>
      </c>
      <c r="F44" s="3073" t="s">
        <v>9</v>
      </c>
      <c r="G44" s="3073" t="s">
        <v>9</v>
      </c>
      <c r="H44" s="3073" t="s">
        <v>9</v>
      </c>
      <c r="I44" s="3073" t="s">
        <v>9</v>
      </c>
      <c r="J44" s="3073" t="s">
        <v>9</v>
      </c>
      <c r="K44" s="3073" t="s">
        <v>9</v>
      </c>
      <c r="L44" s="3074" t="s">
        <v>9</v>
      </c>
      <c r="M44" s="3075" t="s">
        <v>9</v>
      </c>
    </row>
    <row r="45" spans="1:13" ht="15.95" customHeight="1">
      <c r="A45" s="7302"/>
      <c r="B45" s="2999" t="s">
        <v>2532</v>
      </c>
      <c r="C45" s="3072">
        <v>14884</v>
      </c>
      <c r="D45" s="3073">
        <v>3227</v>
      </c>
      <c r="E45" s="3073">
        <v>1515</v>
      </c>
      <c r="F45" s="3073">
        <v>1549</v>
      </c>
      <c r="G45" s="3073">
        <v>572</v>
      </c>
      <c r="H45" s="3073">
        <v>475</v>
      </c>
      <c r="I45" s="3073">
        <v>267</v>
      </c>
      <c r="J45" s="3073">
        <v>171</v>
      </c>
      <c r="K45" s="3073">
        <v>19</v>
      </c>
      <c r="L45" s="3074">
        <v>8</v>
      </c>
      <c r="M45" s="3075">
        <f t="shared" si="1"/>
        <v>22687</v>
      </c>
    </row>
    <row r="46" spans="1:13" ht="15.95" customHeight="1">
      <c r="A46" s="7302"/>
      <c r="B46" s="2999" t="s">
        <v>2533</v>
      </c>
      <c r="C46" s="3072">
        <v>14983</v>
      </c>
      <c r="D46" s="3073">
        <v>3198</v>
      </c>
      <c r="E46" s="3073">
        <v>1482</v>
      </c>
      <c r="F46" s="3073">
        <v>1563</v>
      </c>
      <c r="G46" s="3073">
        <v>558</v>
      </c>
      <c r="H46" s="3073">
        <v>470</v>
      </c>
      <c r="I46" s="3073">
        <v>265</v>
      </c>
      <c r="J46" s="3073">
        <v>167</v>
      </c>
      <c r="K46" s="3073">
        <v>18</v>
      </c>
      <c r="L46" s="3074">
        <v>6</v>
      </c>
      <c r="M46" s="3075">
        <f t="shared" si="1"/>
        <v>22710</v>
      </c>
    </row>
    <row r="47" spans="1:13" ht="15.95" customHeight="1">
      <c r="A47" s="7302"/>
      <c r="B47" s="2999" t="s">
        <v>2534</v>
      </c>
      <c r="C47" s="3072">
        <v>15181</v>
      </c>
      <c r="D47" s="3073">
        <v>3201</v>
      </c>
      <c r="E47" s="3073">
        <v>1511</v>
      </c>
      <c r="F47" s="3073">
        <v>1599</v>
      </c>
      <c r="G47" s="3073">
        <v>609</v>
      </c>
      <c r="H47" s="3073">
        <v>464</v>
      </c>
      <c r="I47" s="3073">
        <v>276</v>
      </c>
      <c r="J47" s="3073">
        <v>171</v>
      </c>
      <c r="K47" s="3073">
        <v>17</v>
      </c>
      <c r="L47" s="3074">
        <v>7</v>
      </c>
      <c r="M47" s="3075">
        <f t="shared" si="1"/>
        <v>23036</v>
      </c>
    </row>
    <row r="48" spans="1:13" ht="15.95" customHeight="1">
      <c r="A48" s="7302"/>
      <c r="B48" s="2999" t="s">
        <v>2535</v>
      </c>
      <c r="C48" s="3072">
        <v>15256</v>
      </c>
      <c r="D48" s="3073">
        <v>3243</v>
      </c>
      <c r="E48" s="3073">
        <v>1487</v>
      </c>
      <c r="F48" s="3073">
        <v>1645</v>
      </c>
      <c r="G48" s="3073">
        <v>611</v>
      </c>
      <c r="H48" s="3073">
        <v>472</v>
      </c>
      <c r="I48" s="3073">
        <v>273</v>
      </c>
      <c r="J48" s="3073">
        <v>169</v>
      </c>
      <c r="K48" s="3073">
        <v>17</v>
      </c>
      <c r="L48" s="3074">
        <v>8</v>
      </c>
      <c r="M48" s="3075">
        <f t="shared" si="1"/>
        <v>23181</v>
      </c>
    </row>
    <row r="49" spans="1:13" ht="15.95" customHeight="1">
      <c r="A49" s="7302"/>
      <c r="B49" s="2999" t="s">
        <v>2536</v>
      </c>
      <c r="C49" s="3072">
        <v>15348</v>
      </c>
      <c r="D49" s="3073">
        <v>3264</v>
      </c>
      <c r="E49" s="3073">
        <v>1481</v>
      </c>
      <c r="F49" s="3073">
        <v>1605</v>
      </c>
      <c r="G49" s="3073">
        <v>595</v>
      </c>
      <c r="H49" s="3073">
        <v>475</v>
      </c>
      <c r="I49" s="3073">
        <v>256</v>
      </c>
      <c r="J49" s="3073">
        <v>172</v>
      </c>
      <c r="K49" s="3073">
        <v>17</v>
      </c>
      <c r="L49" s="3074">
        <v>7</v>
      </c>
      <c r="M49" s="3075">
        <f t="shared" si="1"/>
        <v>23220</v>
      </c>
    </row>
    <row r="50" spans="1:13" ht="15.95" customHeight="1" thickBot="1">
      <c r="A50" s="7321"/>
      <c r="B50" s="3000" t="s">
        <v>2537</v>
      </c>
      <c r="C50" s="3076">
        <v>15488</v>
      </c>
      <c r="D50" s="3077">
        <v>3316</v>
      </c>
      <c r="E50" s="3077">
        <v>1540</v>
      </c>
      <c r="F50" s="3077">
        <v>1598</v>
      </c>
      <c r="G50" s="3077">
        <v>585</v>
      </c>
      <c r="H50" s="3077">
        <v>488</v>
      </c>
      <c r="I50" s="3077">
        <v>239</v>
      </c>
      <c r="J50" s="3077">
        <v>174</v>
      </c>
      <c r="K50" s="3077">
        <v>19</v>
      </c>
      <c r="L50" s="3078">
        <v>6</v>
      </c>
      <c r="M50" s="3079">
        <f t="shared" si="1"/>
        <v>23453</v>
      </c>
    </row>
    <row r="51" spans="1:13" ht="15.95" customHeight="1">
      <c r="A51" s="7301">
        <v>2012</v>
      </c>
      <c r="B51" s="2988" t="s">
        <v>2538</v>
      </c>
      <c r="C51" s="3080">
        <v>15375</v>
      </c>
      <c r="D51" s="3081">
        <v>3370</v>
      </c>
      <c r="E51" s="3081">
        <v>1529</v>
      </c>
      <c r="F51" s="3081">
        <v>1511</v>
      </c>
      <c r="G51" s="3081">
        <v>559</v>
      </c>
      <c r="H51" s="3081">
        <v>453</v>
      </c>
      <c r="I51" s="3081">
        <v>245</v>
      </c>
      <c r="J51" s="3081">
        <v>172</v>
      </c>
      <c r="K51" s="3081">
        <v>18</v>
      </c>
      <c r="L51" s="3082">
        <v>5</v>
      </c>
      <c r="M51" s="3083">
        <f t="shared" si="1"/>
        <v>23237</v>
      </c>
    </row>
    <row r="52" spans="1:13" ht="15.95" customHeight="1">
      <c r="A52" s="7302"/>
      <c r="B52" s="2999" t="s">
        <v>2539</v>
      </c>
      <c r="C52" s="3072">
        <v>15555</v>
      </c>
      <c r="D52" s="3073">
        <v>3452</v>
      </c>
      <c r="E52" s="3073">
        <v>1513</v>
      </c>
      <c r="F52" s="3073">
        <v>1504</v>
      </c>
      <c r="G52" s="3073">
        <v>562</v>
      </c>
      <c r="H52" s="3073">
        <v>432</v>
      </c>
      <c r="I52" s="3073">
        <v>241</v>
      </c>
      <c r="J52" s="3073">
        <v>169</v>
      </c>
      <c r="K52" s="3073">
        <v>17</v>
      </c>
      <c r="L52" s="3074">
        <v>5</v>
      </c>
      <c r="M52" s="3075">
        <f t="shared" si="1"/>
        <v>23450</v>
      </c>
    </row>
    <row r="53" spans="1:13" ht="15.95" customHeight="1">
      <c r="A53" s="7302"/>
      <c r="B53" s="2999" t="s">
        <v>2540</v>
      </c>
      <c r="C53" s="3072">
        <v>15739</v>
      </c>
      <c r="D53" s="3073">
        <v>3414</v>
      </c>
      <c r="E53" s="3073">
        <v>1562</v>
      </c>
      <c r="F53" s="3073">
        <v>1576</v>
      </c>
      <c r="G53" s="3073">
        <v>549</v>
      </c>
      <c r="H53" s="3073">
        <v>480</v>
      </c>
      <c r="I53" s="3073">
        <v>254</v>
      </c>
      <c r="J53" s="3073">
        <v>179</v>
      </c>
      <c r="K53" s="3073">
        <v>18</v>
      </c>
      <c r="L53" s="3074">
        <v>5</v>
      </c>
      <c r="M53" s="3075">
        <f t="shared" si="1"/>
        <v>23776</v>
      </c>
    </row>
    <row r="54" spans="1:13" ht="15.95" customHeight="1">
      <c r="A54" s="7302"/>
      <c r="B54" s="2999" t="s">
        <v>2541</v>
      </c>
      <c r="C54" s="3072">
        <v>15685</v>
      </c>
      <c r="D54" s="3073">
        <v>3489</v>
      </c>
      <c r="E54" s="3073">
        <v>1651</v>
      </c>
      <c r="F54" s="3073">
        <v>1660</v>
      </c>
      <c r="G54" s="3073">
        <v>641</v>
      </c>
      <c r="H54" s="3073">
        <v>486</v>
      </c>
      <c r="I54" s="3073">
        <v>280</v>
      </c>
      <c r="J54" s="3073">
        <v>187</v>
      </c>
      <c r="K54" s="3073">
        <v>18</v>
      </c>
      <c r="L54" s="3074">
        <v>5</v>
      </c>
      <c r="M54" s="3075">
        <f t="shared" si="1"/>
        <v>24102</v>
      </c>
    </row>
    <row r="55" spans="1:13" ht="15.95" customHeight="1">
      <c r="A55" s="7302"/>
      <c r="B55" s="2999" t="s">
        <v>2530</v>
      </c>
      <c r="C55" s="3072">
        <v>15743</v>
      </c>
      <c r="D55" s="3073">
        <v>3550</v>
      </c>
      <c r="E55" s="3073">
        <v>1643</v>
      </c>
      <c r="F55" s="3073">
        <v>1767</v>
      </c>
      <c r="G55" s="3073">
        <v>642</v>
      </c>
      <c r="H55" s="3073">
        <v>537</v>
      </c>
      <c r="I55" s="3073">
        <v>315</v>
      </c>
      <c r="J55" s="3073">
        <v>193</v>
      </c>
      <c r="K55" s="3073">
        <v>19</v>
      </c>
      <c r="L55" s="3074">
        <v>5</v>
      </c>
      <c r="M55" s="3075">
        <f t="shared" si="1"/>
        <v>24414</v>
      </c>
    </row>
    <row r="56" spans="1:13" ht="15.95" customHeight="1">
      <c r="A56" s="7302"/>
      <c r="B56" s="2999" t="s">
        <v>2531</v>
      </c>
      <c r="C56" s="3072">
        <v>15810</v>
      </c>
      <c r="D56" s="3073">
        <v>3597</v>
      </c>
      <c r="E56" s="3073">
        <v>1678</v>
      </c>
      <c r="F56" s="3073">
        <v>1760</v>
      </c>
      <c r="G56" s="3073">
        <v>657</v>
      </c>
      <c r="H56" s="3073">
        <v>547</v>
      </c>
      <c r="I56" s="3073">
        <v>303</v>
      </c>
      <c r="J56" s="3073">
        <v>213</v>
      </c>
      <c r="K56" s="3073">
        <v>18</v>
      </c>
      <c r="L56" s="3074">
        <v>6</v>
      </c>
      <c r="M56" s="3075">
        <f t="shared" si="1"/>
        <v>24589</v>
      </c>
    </row>
    <row r="57" spans="1:13" ht="15.95" customHeight="1">
      <c r="A57" s="7302"/>
      <c r="B57" s="2999" t="s">
        <v>2532</v>
      </c>
      <c r="C57" s="3072">
        <v>15738</v>
      </c>
      <c r="D57" s="3073">
        <v>3585</v>
      </c>
      <c r="E57" s="3073">
        <v>1665</v>
      </c>
      <c r="F57" s="3073">
        <v>1773</v>
      </c>
      <c r="G57" s="3073">
        <v>662</v>
      </c>
      <c r="H57" s="3073">
        <v>501</v>
      </c>
      <c r="I57" s="3073">
        <v>308</v>
      </c>
      <c r="J57" s="3073">
        <v>217</v>
      </c>
      <c r="K57" s="3073">
        <v>17</v>
      </c>
      <c r="L57" s="3074">
        <v>6</v>
      </c>
      <c r="M57" s="3075">
        <f t="shared" si="1"/>
        <v>24472</v>
      </c>
    </row>
    <row r="58" spans="1:13" ht="15.95" customHeight="1">
      <c r="A58" s="7302"/>
      <c r="B58" s="2999" t="s">
        <v>2533</v>
      </c>
      <c r="C58" s="3072">
        <v>15736</v>
      </c>
      <c r="D58" s="3073">
        <v>3619</v>
      </c>
      <c r="E58" s="3073">
        <v>1585</v>
      </c>
      <c r="F58" s="3073">
        <v>1745</v>
      </c>
      <c r="G58" s="3073">
        <v>627</v>
      </c>
      <c r="H58" s="3073">
        <v>495</v>
      </c>
      <c r="I58" s="3073">
        <v>293</v>
      </c>
      <c r="J58" s="3073">
        <v>204</v>
      </c>
      <c r="K58" s="3073">
        <v>17</v>
      </c>
      <c r="L58" s="3074">
        <v>4</v>
      </c>
      <c r="M58" s="3075">
        <f t="shared" si="1"/>
        <v>24325</v>
      </c>
    </row>
    <row r="59" spans="1:13" ht="15.95" customHeight="1">
      <c r="A59" s="7302"/>
      <c r="B59" s="2999" t="s">
        <v>2534</v>
      </c>
      <c r="C59" s="3072">
        <v>16011</v>
      </c>
      <c r="D59" s="3073">
        <v>3616</v>
      </c>
      <c r="E59" s="3073">
        <v>1716</v>
      </c>
      <c r="F59" s="3073">
        <v>1786</v>
      </c>
      <c r="G59" s="3073">
        <v>628</v>
      </c>
      <c r="H59" s="3073">
        <v>522</v>
      </c>
      <c r="I59" s="3073">
        <v>293</v>
      </c>
      <c r="J59" s="3073">
        <v>203</v>
      </c>
      <c r="K59" s="3073">
        <v>18</v>
      </c>
      <c r="L59" s="3074">
        <v>5</v>
      </c>
      <c r="M59" s="3075">
        <f t="shared" si="1"/>
        <v>24798</v>
      </c>
    </row>
    <row r="60" spans="1:13" ht="15.95" customHeight="1">
      <c r="A60" s="7302"/>
      <c r="B60" s="2999" t="s">
        <v>2535</v>
      </c>
      <c r="C60" s="3072">
        <v>16092</v>
      </c>
      <c r="D60" s="3073">
        <v>3600</v>
      </c>
      <c r="E60" s="3073">
        <v>1677</v>
      </c>
      <c r="F60" s="3073">
        <v>1707</v>
      </c>
      <c r="G60" s="3073">
        <v>636</v>
      </c>
      <c r="H60" s="3073">
        <v>490</v>
      </c>
      <c r="I60" s="3073">
        <v>286</v>
      </c>
      <c r="J60" s="3073">
        <v>185</v>
      </c>
      <c r="K60" s="3073">
        <v>17</v>
      </c>
      <c r="L60" s="3074">
        <v>5</v>
      </c>
      <c r="M60" s="3075">
        <f t="shared" si="1"/>
        <v>24695</v>
      </c>
    </row>
    <row r="61" spans="1:13" ht="15.95" customHeight="1">
      <c r="A61" s="7302"/>
      <c r="B61" s="2999" t="s">
        <v>2536</v>
      </c>
      <c r="C61" s="3072">
        <v>16259</v>
      </c>
      <c r="D61" s="3073">
        <v>3649</v>
      </c>
      <c r="E61" s="3073">
        <v>1693</v>
      </c>
      <c r="F61" s="3073">
        <v>1698</v>
      </c>
      <c r="G61" s="3073">
        <v>633</v>
      </c>
      <c r="H61" s="3073">
        <v>514</v>
      </c>
      <c r="I61" s="3073">
        <v>284</v>
      </c>
      <c r="J61" s="3073">
        <v>201</v>
      </c>
      <c r="K61" s="3073">
        <v>18</v>
      </c>
      <c r="L61" s="3074">
        <v>6</v>
      </c>
      <c r="M61" s="3075">
        <f t="shared" si="1"/>
        <v>24955</v>
      </c>
    </row>
    <row r="62" spans="1:13" ht="15.95" customHeight="1" thickBot="1">
      <c r="A62" s="7321"/>
      <c r="B62" s="3000" t="s">
        <v>2537</v>
      </c>
      <c r="C62" s="3076">
        <v>16283</v>
      </c>
      <c r="D62" s="3077">
        <v>3720</v>
      </c>
      <c r="E62" s="3077">
        <v>1637</v>
      </c>
      <c r="F62" s="3077">
        <v>1704</v>
      </c>
      <c r="G62" s="3077">
        <v>607</v>
      </c>
      <c r="H62" s="3077">
        <v>503</v>
      </c>
      <c r="I62" s="3077">
        <v>273</v>
      </c>
      <c r="J62" s="3077">
        <v>194</v>
      </c>
      <c r="K62" s="3077">
        <v>17</v>
      </c>
      <c r="L62" s="3078">
        <v>6</v>
      </c>
      <c r="M62" s="3079">
        <f t="shared" si="1"/>
        <v>24944</v>
      </c>
    </row>
    <row r="63" spans="1:13" ht="15.95" customHeight="1">
      <c r="A63" s="7301">
        <v>2013</v>
      </c>
      <c r="B63" s="2988" t="s">
        <v>2538</v>
      </c>
      <c r="C63" s="3080">
        <v>16176</v>
      </c>
      <c r="D63" s="3081">
        <v>3611</v>
      </c>
      <c r="E63" s="3081">
        <v>1614</v>
      </c>
      <c r="F63" s="3081">
        <v>1651</v>
      </c>
      <c r="G63" s="3081">
        <v>554</v>
      </c>
      <c r="H63" s="3081">
        <v>480</v>
      </c>
      <c r="I63" s="3081">
        <v>270</v>
      </c>
      <c r="J63" s="3081">
        <v>193</v>
      </c>
      <c r="K63" s="3081">
        <v>17</v>
      </c>
      <c r="L63" s="3082">
        <v>5</v>
      </c>
      <c r="M63" s="3083">
        <f t="shared" si="1"/>
        <v>24571</v>
      </c>
    </row>
    <row r="64" spans="1:13" ht="15.95" customHeight="1">
      <c r="A64" s="7302"/>
      <c r="B64" s="2999" t="s">
        <v>2539</v>
      </c>
      <c r="C64" s="3072">
        <v>16327</v>
      </c>
      <c r="D64" s="3073">
        <v>3601</v>
      </c>
      <c r="E64" s="3073">
        <v>1598</v>
      </c>
      <c r="F64" s="3073">
        <v>1651</v>
      </c>
      <c r="G64" s="3073">
        <v>578</v>
      </c>
      <c r="H64" s="3073">
        <v>468</v>
      </c>
      <c r="I64" s="3073">
        <v>265</v>
      </c>
      <c r="J64" s="3073">
        <v>193</v>
      </c>
      <c r="K64" s="3073">
        <v>18</v>
      </c>
      <c r="L64" s="3074">
        <v>4</v>
      </c>
      <c r="M64" s="3075">
        <f t="shared" si="1"/>
        <v>24703</v>
      </c>
    </row>
    <row r="65" spans="1:13" ht="15.95" customHeight="1">
      <c r="A65" s="7302"/>
      <c r="B65" s="2999" t="s">
        <v>2540</v>
      </c>
      <c r="C65" s="3072">
        <v>16440</v>
      </c>
      <c r="D65" s="3073">
        <v>3667</v>
      </c>
      <c r="E65" s="3073">
        <v>1652</v>
      </c>
      <c r="F65" s="3073">
        <v>1717</v>
      </c>
      <c r="G65" s="3073">
        <v>608</v>
      </c>
      <c r="H65" s="3073">
        <v>516</v>
      </c>
      <c r="I65" s="3073">
        <v>273</v>
      </c>
      <c r="J65" s="3073">
        <v>203</v>
      </c>
      <c r="K65" s="3073">
        <v>20</v>
      </c>
      <c r="L65" s="3074">
        <v>4</v>
      </c>
      <c r="M65" s="3075">
        <f t="shared" si="1"/>
        <v>25100</v>
      </c>
    </row>
    <row r="66" spans="1:13" ht="15.95" customHeight="1">
      <c r="A66" s="7302"/>
      <c r="B66" s="2999" t="s">
        <v>2541</v>
      </c>
      <c r="C66" s="3072">
        <v>16627</v>
      </c>
      <c r="D66" s="3073">
        <v>3768</v>
      </c>
      <c r="E66" s="3073">
        <v>1709</v>
      </c>
      <c r="F66" s="3073">
        <v>1760</v>
      </c>
      <c r="G66" s="3073">
        <v>642</v>
      </c>
      <c r="H66" s="3073">
        <v>541</v>
      </c>
      <c r="I66" s="3073">
        <v>294</v>
      </c>
      <c r="J66" s="3073">
        <v>204</v>
      </c>
      <c r="K66" s="3073">
        <v>19</v>
      </c>
      <c r="L66" s="3074">
        <v>5</v>
      </c>
      <c r="M66" s="3075">
        <f t="shared" si="1"/>
        <v>25569</v>
      </c>
    </row>
    <row r="67" spans="1:13" ht="15.95" customHeight="1">
      <c r="A67" s="7302"/>
      <c r="B67" s="2999" t="s">
        <v>2530</v>
      </c>
      <c r="C67" s="3072">
        <v>17174</v>
      </c>
      <c r="D67" s="3073">
        <v>3822</v>
      </c>
      <c r="E67" s="3073">
        <v>1690</v>
      </c>
      <c r="F67" s="3073">
        <v>1822</v>
      </c>
      <c r="G67" s="3073">
        <v>652</v>
      </c>
      <c r="H67" s="3073">
        <v>555</v>
      </c>
      <c r="I67" s="3073">
        <v>303</v>
      </c>
      <c r="J67" s="3073">
        <v>205</v>
      </c>
      <c r="K67" s="3073">
        <v>20</v>
      </c>
      <c r="L67" s="3074">
        <v>5</v>
      </c>
      <c r="M67" s="3075">
        <f t="shared" si="1"/>
        <v>26248</v>
      </c>
    </row>
    <row r="68" spans="1:13" ht="15.95" customHeight="1">
      <c r="A68" s="7302"/>
      <c r="B68" s="2999" t="s">
        <v>2531</v>
      </c>
      <c r="C68" s="3072">
        <v>17182</v>
      </c>
      <c r="D68" s="3073">
        <v>3872</v>
      </c>
      <c r="E68" s="3073">
        <v>1700</v>
      </c>
      <c r="F68" s="3073">
        <v>1829</v>
      </c>
      <c r="G68" s="3073">
        <v>702</v>
      </c>
      <c r="H68" s="3073">
        <v>550</v>
      </c>
      <c r="I68" s="3073">
        <v>298</v>
      </c>
      <c r="J68" s="3073">
        <v>226</v>
      </c>
      <c r="K68" s="3073">
        <v>23</v>
      </c>
      <c r="L68" s="3074">
        <v>5</v>
      </c>
      <c r="M68" s="3075">
        <f t="shared" si="1"/>
        <v>26387</v>
      </c>
    </row>
    <row r="69" spans="1:13" ht="15.95" customHeight="1">
      <c r="A69" s="7302"/>
      <c r="B69" s="2999" t="s">
        <v>2532</v>
      </c>
      <c r="C69" s="3072">
        <v>16642</v>
      </c>
      <c r="D69" s="3073">
        <v>3796</v>
      </c>
      <c r="E69" s="3073">
        <v>1705</v>
      </c>
      <c r="F69" s="3073">
        <v>1858</v>
      </c>
      <c r="G69" s="3073">
        <v>698</v>
      </c>
      <c r="H69" s="3073">
        <v>527</v>
      </c>
      <c r="I69" s="3073">
        <v>315</v>
      </c>
      <c r="J69" s="3073">
        <v>221</v>
      </c>
      <c r="K69" s="3073">
        <v>25</v>
      </c>
      <c r="L69" s="3074">
        <v>6</v>
      </c>
      <c r="M69" s="3075">
        <f t="shared" si="1"/>
        <v>25793</v>
      </c>
    </row>
    <row r="70" spans="1:13" ht="15.95" customHeight="1">
      <c r="A70" s="7302"/>
      <c r="B70" s="2999" t="s">
        <v>2533</v>
      </c>
      <c r="C70" s="3072">
        <v>16824</v>
      </c>
      <c r="D70" s="3073">
        <v>3888</v>
      </c>
      <c r="E70" s="3073">
        <v>1751</v>
      </c>
      <c r="F70" s="3073">
        <v>1864</v>
      </c>
      <c r="G70" s="3073">
        <v>692</v>
      </c>
      <c r="H70" s="3073">
        <v>527</v>
      </c>
      <c r="I70" s="3073">
        <v>315</v>
      </c>
      <c r="J70" s="3073">
        <v>208</v>
      </c>
      <c r="K70" s="3073">
        <v>25</v>
      </c>
      <c r="L70" s="3074">
        <v>5</v>
      </c>
      <c r="M70" s="3075">
        <f t="shared" si="1"/>
        <v>26099</v>
      </c>
    </row>
    <row r="71" spans="1:13" ht="15.95" customHeight="1">
      <c r="A71" s="7302"/>
      <c r="B71" s="2999" t="s">
        <v>2534</v>
      </c>
      <c r="C71" s="3072">
        <v>17112</v>
      </c>
      <c r="D71" s="3073">
        <v>3872</v>
      </c>
      <c r="E71" s="3073">
        <v>1790</v>
      </c>
      <c r="F71" s="3073">
        <v>1961</v>
      </c>
      <c r="G71" s="3073">
        <v>698</v>
      </c>
      <c r="H71" s="3073">
        <v>551</v>
      </c>
      <c r="I71" s="3073">
        <v>307</v>
      </c>
      <c r="J71" s="3073">
        <v>210</v>
      </c>
      <c r="K71" s="3073">
        <v>23</v>
      </c>
      <c r="L71" s="3074">
        <v>6</v>
      </c>
      <c r="M71" s="3075">
        <f t="shared" si="1"/>
        <v>26530</v>
      </c>
    </row>
    <row r="72" spans="1:13" ht="15.95" customHeight="1">
      <c r="A72" s="7302"/>
      <c r="B72" s="2999" t="s">
        <v>2535</v>
      </c>
      <c r="C72" s="3072">
        <v>17207</v>
      </c>
      <c r="D72" s="3073">
        <v>3873</v>
      </c>
      <c r="E72" s="3073">
        <v>1755</v>
      </c>
      <c r="F72" s="3073">
        <v>1925</v>
      </c>
      <c r="G72" s="3073">
        <v>658</v>
      </c>
      <c r="H72" s="3073">
        <v>540</v>
      </c>
      <c r="I72" s="3073">
        <v>298</v>
      </c>
      <c r="J72" s="3073">
        <v>197</v>
      </c>
      <c r="K72" s="3073">
        <v>23</v>
      </c>
      <c r="L72" s="3074">
        <v>6</v>
      </c>
      <c r="M72" s="3075">
        <f t="shared" si="1"/>
        <v>26482</v>
      </c>
    </row>
    <row r="73" spans="1:13" ht="15.95" customHeight="1">
      <c r="A73" s="7302"/>
      <c r="B73" s="2999" t="s">
        <v>2536</v>
      </c>
      <c r="C73" s="3072">
        <v>17408</v>
      </c>
      <c r="D73" s="3073">
        <v>3919</v>
      </c>
      <c r="E73" s="3073">
        <v>1769</v>
      </c>
      <c r="F73" s="3073">
        <v>1986</v>
      </c>
      <c r="G73" s="3073">
        <v>679</v>
      </c>
      <c r="H73" s="3073">
        <v>573</v>
      </c>
      <c r="I73" s="3073">
        <v>273</v>
      </c>
      <c r="J73" s="3073">
        <v>205</v>
      </c>
      <c r="K73" s="3073">
        <v>23</v>
      </c>
      <c r="L73" s="3074">
        <v>6</v>
      </c>
      <c r="M73" s="3075">
        <f t="shared" si="1"/>
        <v>26841</v>
      </c>
    </row>
    <row r="74" spans="1:13" ht="15.95" customHeight="1" thickBot="1">
      <c r="A74" s="7303"/>
      <c r="B74" s="3084" t="s">
        <v>2537</v>
      </c>
      <c r="C74" s="3085">
        <v>17532</v>
      </c>
      <c r="D74" s="3086">
        <v>3885</v>
      </c>
      <c r="E74" s="3086">
        <v>1767</v>
      </c>
      <c r="F74" s="3086">
        <v>1906</v>
      </c>
      <c r="G74" s="3086">
        <v>662</v>
      </c>
      <c r="H74" s="3086">
        <v>544</v>
      </c>
      <c r="I74" s="3086">
        <v>270</v>
      </c>
      <c r="J74" s="3086">
        <v>202</v>
      </c>
      <c r="K74" s="3086">
        <v>22</v>
      </c>
      <c r="L74" s="3087">
        <v>6</v>
      </c>
      <c r="M74" s="3088">
        <f t="shared" si="1"/>
        <v>26796</v>
      </c>
    </row>
    <row r="75" spans="1:13" ht="14.1" customHeight="1" thickTop="1"/>
    <row r="76" spans="1:13" s="2977" customFormat="1" ht="14.1" customHeight="1">
      <c r="A76" s="7297" t="s">
        <v>2545</v>
      </c>
      <c r="B76" s="7297"/>
      <c r="C76" s="7297"/>
      <c r="D76" s="7297"/>
      <c r="E76" s="7297"/>
      <c r="F76" s="3050"/>
      <c r="G76" s="3051"/>
      <c r="H76" s="3051"/>
      <c r="I76" s="3051"/>
      <c r="J76" s="3051"/>
      <c r="K76" s="3051"/>
      <c r="L76" s="3051"/>
      <c r="M76" s="3051"/>
    </row>
    <row r="77" spans="1:13" s="2977" customFormat="1" ht="14.1" customHeight="1">
      <c r="A77" s="7298" t="s">
        <v>2546</v>
      </c>
      <c r="B77" s="7322"/>
      <c r="C77" s="7322"/>
      <c r="D77" s="7322"/>
      <c r="E77" s="3052"/>
      <c r="F77" s="3052"/>
      <c r="G77" s="3089"/>
      <c r="H77" s="3089"/>
      <c r="I77" s="3089"/>
      <c r="J77" s="3089"/>
      <c r="K77" s="3089"/>
      <c r="L77" s="3089"/>
      <c r="M77" s="3089"/>
    </row>
    <row r="78" spans="1:13" s="2977" customFormat="1" ht="14.1" customHeight="1">
      <c r="A78" s="7298" t="s">
        <v>2547</v>
      </c>
      <c r="B78" s="7298"/>
      <c r="C78" s="7298"/>
      <c r="D78" s="7298"/>
      <c r="E78" s="7298"/>
      <c r="F78" s="7298"/>
      <c r="G78" s="3089"/>
      <c r="H78" s="3089"/>
      <c r="I78" s="3089"/>
      <c r="J78" s="3089"/>
      <c r="K78" s="3089"/>
      <c r="L78" s="3089"/>
      <c r="M78" s="3089"/>
    </row>
    <row r="79" spans="1:13" ht="14.1" customHeight="1">
      <c r="A79" s="7299" t="s">
        <v>2548</v>
      </c>
      <c r="B79" s="7299"/>
      <c r="C79" s="7299"/>
      <c r="D79" s="7299"/>
      <c r="E79" s="7299"/>
      <c r="F79" s="3053"/>
    </row>
    <row r="80" spans="1:13" ht="12" customHeight="1"/>
    <row r="81" spans="4:10" s="2977" customFormat="1" ht="21" customHeight="1">
      <c r="D81" s="3054"/>
      <c r="E81" s="7300" t="s">
        <v>3</v>
      </c>
      <c r="F81" s="7300"/>
      <c r="H81" s="3055"/>
      <c r="I81" s="3055"/>
      <c r="J81" s="3055"/>
    </row>
  </sheetData>
  <mergeCells count="18">
    <mergeCell ref="A63:A74"/>
    <mergeCell ref="A2:M2"/>
    <mergeCell ref="A3:M3"/>
    <mergeCell ref="A4:A6"/>
    <mergeCell ref="B4:B6"/>
    <mergeCell ref="C4:L4"/>
    <mergeCell ref="M4:M6"/>
    <mergeCell ref="C5:L5"/>
    <mergeCell ref="A7:A14"/>
    <mergeCell ref="A15:A26"/>
    <mergeCell ref="A27:A38"/>
    <mergeCell ref="A39:A50"/>
    <mergeCell ref="A51:A62"/>
    <mergeCell ref="A76:E76"/>
    <mergeCell ref="A77:D77"/>
    <mergeCell ref="A78:F78"/>
    <mergeCell ref="A79:E79"/>
    <mergeCell ref="E81:F81"/>
  </mergeCells>
  <hyperlinks>
    <hyperlink ref="A1" r:id="rId1"/>
  </hyperlinks>
  <pageMargins left="0.7" right="0.7" top="0.75" bottom="0.75" header="0.3" footer="0.3"/>
  <pageSetup paperSize="9" scale="37" fitToHeight="0" orientation="landscape" r:id="rId2"/>
  <headerFooter alignWithMargins="0">
    <oddFooter>&amp;R168</oddFooter>
  </headerFooter>
  <drawing r:id="rId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64">
    <pageSetUpPr fitToPage="1"/>
  </sheetPr>
  <dimension ref="A1:T82"/>
  <sheetViews>
    <sheetView view="pageBreakPreview" topLeftCell="A46" zoomScale="60" zoomScaleNormal="100" workbookViewId="0">
      <selection activeCell="H15" sqref="H15"/>
    </sheetView>
  </sheetViews>
  <sheetFormatPr defaultRowHeight="12.75"/>
  <cols>
    <col min="1" max="1" width="16.7109375" style="3062" customWidth="1"/>
    <col min="2" max="2" width="25.140625" style="3062" customWidth="1"/>
    <col min="3" max="13" width="28.7109375" style="3062" customWidth="1"/>
    <col min="14" max="255" width="9.140625" style="3062"/>
    <col min="256" max="256" width="16.28515625" style="3062" customWidth="1"/>
    <col min="257" max="263" width="10.7109375" style="3062" customWidth="1"/>
    <col min="264" max="264" width="12.140625" style="3062" customWidth="1"/>
    <col min="265" max="265" width="12.42578125" style="3062" customWidth="1"/>
    <col min="266" max="266" width="10.7109375" style="3062" customWidth="1"/>
    <col min="267" max="267" width="13" style="3062" customWidth="1"/>
    <col min="268" max="511" width="9.140625" style="3062"/>
    <col min="512" max="512" width="16.28515625" style="3062" customWidth="1"/>
    <col min="513" max="519" width="10.7109375" style="3062" customWidth="1"/>
    <col min="520" max="520" width="12.140625" style="3062" customWidth="1"/>
    <col min="521" max="521" width="12.42578125" style="3062" customWidth="1"/>
    <col min="522" max="522" width="10.7109375" style="3062" customWidth="1"/>
    <col min="523" max="523" width="13" style="3062" customWidth="1"/>
    <col min="524" max="767" width="9.140625" style="3062"/>
    <col min="768" max="768" width="16.28515625" style="3062" customWidth="1"/>
    <col min="769" max="775" width="10.7109375" style="3062" customWidth="1"/>
    <col min="776" max="776" width="12.140625" style="3062" customWidth="1"/>
    <col min="777" max="777" width="12.42578125" style="3062" customWidth="1"/>
    <col min="778" max="778" width="10.7109375" style="3062" customWidth="1"/>
    <col min="779" max="779" width="13" style="3062" customWidth="1"/>
    <col min="780" max="1023" width="9.140625" style="3062"/>
    <col min="1024" max="1024" width="16.28515625" style="3062" customWidth="1"/>
    <col min="1025" max="1031" width="10.7109375" style="3062" customWidth="1"/>
    <col min="1032" max="1032" width="12.140625" style="3062" customWidth="1"/>
    <col min="1033" max="1033" width="12.42578125" style="3062" customWidth="1"/>
    <col min="1034" max="1034" width="10.7109375" style="3062" customWidth="1"/>
    <col min="1035" max="1035" width="13" style="3062" customWidth="1"/>
    <col min="1036" max="1279" width="9.140625" style="3062"/>
    <col min="1280" max="1280" width="16.28515625" style="3062" customWidth="1"/>
    <col min="1281" max="1287" width="10.7109375" style="3062" customWidth="1"/>
    <col min="1288" max="1288" width="12.140625" style="3062" customWidth="1"/>
    <col min="1289" max="1289" width="12.42578125" style="3062" customWidth="1"/>
    <col min="1290" max="1290" width="10.7109375" style="3062" customWidth="1"/>
    <col min="1291" max="1291" width="13" style="3062" customWidth="1"/>
    <col min="1292" max="1535" width="9.140625" style="3062"/>
    <col min="1536" max="1536" width="16.28515625" style="3062" customWidth="1"/>
    <col min="1537" max="1543" width="10.7109375" style="3062" customWidth="1"/>
    <col min="1544" max="1544" width="12.140625" style="3062" customWidth="1"/>
    <col min="1545" max="1545" width="12.42578125" style="3062" customWidth="1"/>
    <col min="1546" max="1546" width="10.7109375" style="3062" customWidth="1"/>
    <col min="1547" max="1547" width="13" style="3062" customWidth="1"/>
    <col min="1548" max="1791" width="9.140625" style="3062"/>
    <col min="1792" max="1792" width="16.28515625" style="3062" customWidth="1"/>
    <col min="1793" max="1799" width="10.7109375" style="3062" customWidth="1"/>
    <col min="1800" max="1800" width="12.140625" style="3062" customWidth="1"/>
    <col min="1801" max="1801" width="12.42578125" style="3062" customWidth="1"/>
    <col min="1802" max="1802" width="10.7109375" style="3062" customWidth="1"/>
    <col min="1803" max="1803" width="13" style="3062" customWidth="1"/>
    <col min="1804" max="2047" width="9.140625" style="3062"/>
    <col min="2048" max="2048" width="16.28515625" style="3062" customWidth="1"/>
    <col min="2049" max="2055" width="10.7109375" style="3062" customWidth="1"/>
    <col min="2056" max="2056" width="12.140625" style="3062" customWidth="1"/>
    <col min="2057" max="2057" width="12.42578125" style="3062" customWidth="1"/>
    <col min="2058" max="2058" width="10.7109375" style="3062" customWidth="1"/>
    <col min="2059" max="2059" width="13" style="3062" customWidth="1"/>
    <col min="2060" max="2303" width="9.140625" style="3062"/>
    <col min="2304" max="2304" width="16.28515625" style="3062" customWidth="1"/>
    <col min="2305" max="2311" width="10.7109375" style="3062" customWidth="1"/>
    <col min="2312" max="2312" width="12.140625" style="3062" customWidth="1"/>
    <col min="2313" max="2313" width="12.42578125" style="3062" customWidth="1"/>
    <col min="2314" max="2314" width="10.7109375" style="3062" customWidth="1"/>
    <col min="2315" max="2315" width="13" style="3062" customWidth="1"/>
    <col min="2316" max="2559" width="9.140625" style="3062"/>
    <col min="2560" max="2560" width="16.28515625" style="3062" customWidth="1"/>
    <col min="2561" max="2567" width="10.7109375" style="3062" customWidth="1"/>
    <col min="2568" max="2568" width="12.140625" style="3062" customWidth="1"/>
    <col min="2569" max="2569" width="12.42578125" style="3062" customWidth="1"/>
    <col min="2570" max="2570" width="10.7109375" style="3062" customWidth="1"/>
    <col min="2571" max="2571" width="13" style="3062" customWidth="1"/>
    <col min="2572" max="2815" width="9.140625" style="3062"/>
    <col min="2816" max="2816" width="16.28515625" style="3062" customWidth="1"/>
    <col min="2817" max="2823" width="10.7109375" style="3062" customWidth="1"/>
    <col min="2824" max="2824" width="12.140625" style="3062" customWidth="1"/>
    <col min="2825" max="2825" width="12.42578125" style="3062" customWidth="1"/>
    <col min="2826" max="2826" width="10.7109375" style="3062" customWidth="1"/>
    <col min="2827" max="2827" width="13" style="3062" customWidth="1"/>
    <col min="2828" max="3071" width="9.140625" style="3062"/>
    <col min="3072" max="3072" width="16.28515625" style="3062" customWidth="1"/>
    <col min="3073" max="3079" width="10.7109375" style="3062" customWidth="1"/>
    <col min="3080" max="3080" width="12.140625" style="3062" customWidth="1"/>
    <col min="3081" max="3081" width="12.42578125" style="3062" customWidth="1"/>
    <col min="3082" max="3082" width="10.7109375" style="3062" customWidth="1"/>
    <col min="3083" max="3083" width="13" style="3062" customWidth="1"/>
    <col min="3084" max="3327" width="9.140625" style="3062"/>
    <col min="3328" max="3328" width="16.28515625" style="3062" customWidth="1"/>
    <col min="3329" max="3335" width="10.7109375" style="3062" customWidth="1"/>
    <col min="3336" max="3336" width="12.140625" style="3062" customWidth="1"/>
    <col min="3337" max="3337" width="12.42578125" style="3062" customWidth="1"/>
    <col min="3338" max="3338" width="10.7109375" style="3062" customWidth="1"/>
    <col min="3339" max="3339" width="13" style="3062" customWidth="1"/>
    <col min="3340" max="3583" width="9.140625" style="3062"/>
    <col min="3584" max="3584" width="16.28515625" style="3062" customWidth="1"/>
    <col min="3585" max="3591" width="10.7109375" style="3062" customWidth="1"/>
    <col min="3592" max="3592" width="12.140625" style="3062" customWidth="1"/>
    <col min="3593" max="3593" width="12.42578125" style="3062" customWidth="1"/>
    <col min="3594" max="3594" width="10.7109375" style="3062" customWidth="1"/>
    <col min="3595" max="3595" width="13" style="3062" customWidth="1"/>
    <col min="3596" max="3839" width="9.140625" style="3062"/>
    <col min="3840" max="3840" width="16.28515625" style="3062" customWidth="1"/>
    <col min="3841" max="3847" width="10.7109375" style="3062" customWidth="1"/>
    <col min="3848" max="3848" width="12.140625" style="3062" customWidth="1"/>
    <col min="3849" max="3849" width="12.42578125" style="3062" customWidth="1"/>
    <col min="3850" max="3850" width="10.7109375" style="3062" customWidth="1"/>
    <col min="3851" max="3851" width="13" style="3062" customWidth="1"/>
    <col min="3852" max="4095" width="9.140625" style="3062"/>
    <col min="4096" max="4096" width="16.28515625" style="3062" customWidth="1"/>
    <col min="4097" max="4103" width="10.7109375" style="3062" customWidth="1"/>
    <col min="4104" max="4104" width="12.140625" style="3062" customWidth="1"/>
    <col min="4105" max="4105" width="12.42578125" style="3062" customWidth="1"/>
    <col min="4106" max="4106" width="10.7109375" style="3062" customWidth="1"/>
    <col min="4107" max="4107" width="13" style="3062" customWidth="1"/>
    <col min="4108" max="4351" width="9.140625" style="3062"/>
    <col min="4352" max="4352" width="16.28515625" style="3062" customWidth="1"/>
    <col min="4353" max="4359" width="10.7109375" style="3062" customWidth="1"/>
    <col min="4360" max="4360" width="12.140625" style="3062" customWidth="1"/>
    <col min="4361" max="4361" width="12.42578125" style="3062" customWidth="1"/>
    <col min="4362" max="4362" width="10.7109375" style="3062" customWidth="1"/>
    <col min="4363" max="4363" width="13" style="3062" customWidth="1"/>
    <col min="4364" max="4607" width="9.140625" style="3062"/>
    <col min="4608" max="4608" width="16.28515625" style="3062" customWidth="1"/>
    <col min="4609" max="4615" width="10.7109375" style="3062" customWidth="1"/>
    <col min="4616" max="4616" width="12.140625" style="3062" customWidth="1"/>
    <col min="4617" max="4617" width="12.42578125" style="3062" customWidth="1"/>
    <col min="4618" max="4618" width="10.7109375" style="3062" customWidth="1"/>
    <col min="4619" max="4619" width="13" style="3062" customWidth="1"/>
    <col min="4620" max="4863" width="9.140625" style="3062"/>
    <col min="4864" max="4864" width="16.28515625" style="3062" customWidth="1"/>
    <col min="4865" max="4871" width="10.7109375" style="3062" customWidth="1"/>
    <col min="4872" max="4872" width="12.140625" style="3062" customWidth="1"/>
    <col min="4873" max="4873" width="12.42578125" style="3062" customWidth="1"/>
    <col min="4874" max="4874" width="10.7109375" style="3062" customWidth="1"/>
    <col min="4875" max="4875" width="13" style="3062" customWidth="1"/>
    <col min="4876" max="5119" width="9.140625" style="3062"/>
    <col min="5120" max="5120" width="16.28515625" style="3062" customWidth="1"/>
    <col min="5121" max="5127" width="10.7109375" style="3062" customWidth="1"/>
    <col min="5128" max="5128" width="12.140625" style="3062" customWidth="1"/>
    <col min="5129" max="5129" width="12.42578125" style="3062" customWidth="1"/>
    <col min="5130" max="5130" width="10.7109375" style="3062" customWidth="1"/>
    <col min="5131" max="5131" width="13" style="3062" customWidth="1"/>
    <col min="5132" max="5375" width="9.140625" style="3062"/>
    <col min="5376" max="5376" width="16.28515625" style="3062" customWidth="1"/>
    <col min="5377" max="5383" width="10.7109375" style="3062" customWidth="1"/>
    <col min="5384" max="5384" width="12.140625" style="3062" customWidth="1"/>
    <col min="5385" max="5385" width="12.42578125" style="3062" customWidth="1"/>
    <col min="5386" max="5386" width="10.7109375" style="3062" customWidth="1"/>
    <col min="5387" max="5387" width="13" style="3062" customWidth="1"/>
    <col min="5388" max="5631" width="9.140625" style="3062"/>
    <col min="5632" max="5632" width="16.28515625" style="3062" customWidth="1"/>
    <col min="5633" max="5639" width="10.7109375" style="3062" customWidth="1"/>
    <col min="5640" max="5640" width="12.140625" style="3062" customWidth="1"/>
    <col min="5641" max="5641" width="12.42578125" style="3062" customWidth="1"/>
    <col min="5642" max="5642" width="10.7109375" style="3062" customWidth="1"/>
    <col min="5643" max="5643" width="13" style="3062" customWidth="1"/>
    <col min="5644" max="5887" width="9.140625" style="3062"/>
    <col min="5888" max="5888" width="16.28515625" style="3062" customWidth="1"/>
    <col min="5889" max="5895" width="10.7109375" style="3062" customWidth="1"/>
    <col min="5896" max="5896" width="12.140625" style="3062" customWidth="1"/>
    <col min="5897" max="5897" width="12.42578125" style="3062" customWidth="1"/>
    <col min="5898" max="5898" width="10.7109375" style="3062" customWidth="1"/>
    <col min="5899" max="5899" width="13" style="3062" customWidth="1"/>
    <col min="5900" max="6143" width="9.140625" style="3062"/>
    <col min="6144" max="6144" width="16.28515625" style="3062" customWidth="1"/>
    <col min="6145" max="6151" width="10.7109375" style="3062" customWidth="1"/>
    <col min="6152" max="6152" width="12.140625" style="3062" customWidth="1"/>
    <col min="6153" max="6153" width="12.42578125" style="3062" customWidth="1"/>
    <col min="6154" max="6154" width="10.7109375" style="3062" customWidth="1"/>
    <col min="6155" max="6155" width="13" style="3062" customWidth="1"/>
    <col min="6156" max="6399" width="9.140625" style="3062"/>
    <col min="6400" max="6400" width="16.28515625" style="3062" customWidth="1"/>
    <col min="6401" max="6407" width="10.7109375" style="3062" customWidth="1"/>
    <col min="6408" max="6408" width="12.140625" style="3062" customWidth="1"/>
    <col min="6409" max="6409" width="12.42578125" style="3062" customWidth="1"/>
    <col min="6410" max="6410" width="10.7109375" style="3062" customWidth="1"/>
    <col min="6411" max="6411" width="13" style="3062" customWidth="1"/>
    <col min="6412" max="6655" width="9.140625" style="3062"/>
    <col min="6656" max="6656" width="16.28515625" style="3062" customWidth="1"/>
    <col min="6657" max="6663" width="10.7109375" style="3062" customWidth="1"/>
    <col min="6664" max="6664" width="12.140625" style="3062" customWidth="1"/>
    <col min="6665" max="6665" width="12.42578125" style="3062" customWidth="1"/>
    <col min="6666" max="6666" width="10.7109375" style="3062" customWidth="1"/>
    <col min="6667" max="6667" width="13" style="3062" customWidth="1"/>
    <col min="6668" max="6911" width="9.140625" style="3062"/>
    <col min="6912" max="6912" width="16.28515625" style="3062" customWidth="1"/>
    <col min="6913" max="6919" width="10.7109375" style="3062" customWidth="1"/>
    <col min="6920" max="6920" width="12.140625" style="3062" customWidth="1"/>
    <col min="6921" max="6921" width="12.42578125" style="3062" customWidth="1"/>
    <col min="6922" max="6922" width="10.7109375" style="3062" customWidth="1"/>
    <col min="6923" max="6923" width="13" style="3062" customWidth="1"/>
    <col min="6924" max="7167" width="9.140625" style="3062"/>
    <col min="7168" max="7168" width="16.28515625" style="3062" customWidth="1"/>
    <col min="7169" max="7175" width="10.7109375" style="3062" customWidth="1"/>
    <col min="7176" max="7176" width="12.140625" style="3062" customWidth="1"/>
    <col min="7177" max="7177" width="12.42578125" style="3062" customWidth="1"/>
    <col min="7178" max="7178" width="10.7109375" style="3062" customWidth="1"/>
    <col min="7179" max="7179" width="13" style="3062" customWidth="1"/>
    <col min="7180" max="7423" width="9.140625" style="3062"/>
    <col min="7424" max="7424" width="16.28515625" style="3062" customWidth="1"/>
    <col min="7425" max="7431" width="10.7109375" style="3062" customWidth="1"/>
    <col min="7432" max="7432" width="12.140625" style="3062" customWidth="1"/>
    <col min="7433" max="7433" width="12.42578125" style="3062" customWidth="1"/>
    <col min="7434" max="7434" width="10.7109375" style="3062" customWidth="1"/>
    <col min="7435" max="7435" width="13" style="3062" customWidth="1"/>
    <col min="7436" max="7679" width="9.140625" style="3062"/>
    <col min="7680" max="7680" width="16.28515625" style="3062" customWidth="1"/>
    <col min="7681" max="7687" width="10.7109375" style="3062" customWidth="1"/>
    <col min="7688" max="7688" width="12.140625" style="3062" customWidth="1"/>
    <col min="7689" max="7689" width="12.42578125" style="3062" customWidth="1"/>
    <col min="7690" max="7690" width="10.7109375" style="3062" customWidth="1"/>
    <col min="7691" max="7691" width="13" style="3062" customWidth="1"/>
    <col min="7692" max="7935" width="9.140625" style="3062"/>
    <col min="7936" max="7936" width="16.28515625" style="3062" customWidth="1"/>
    <col min="7937" max="7943" width="10.7109375" style="3062" customWidth="1"/>
    <col min="7944" max="7944" width="12.140625" style="3062" customWidth="1"/>
    <col min="7945" max="7945" width="12.42578125" style="3062" customWidth="1"/>
    <col min="7946" max="7946" width="10.7109375" style="3062" customWidth="1"/>
    <col min="7947" max="7947" width="13" style="3062" customWidth="1"/>
    <col min="7948" max="8191" width="9.140625" style="3062"/>
    <col min="8192" max="8192" width="16.28515625" style="3062" customWidth="1"/>
    <col min="8193" max="8199" width="10.7109375" style="3062" customWidth="1"/>
    <col min="8200" max="8200" width="12.140625" style="3062" customWidth="1"/>
    <col min="8201" max="8201" width="12.42578125" style="3062" customWidth="1"/>
    <col min="8202" max="8202" width="10.7109375" style="3062" customWidth="1"/>
    <col min="8203" max="8203" width="13" style="3062" customWidth="1"/>
    <col min="8204" max="8447" width="9.140625" style="3062"/>
    <col min="8448" max="8448" width="16.28515625" style="3062" customWidth="1"/>
    <col min="8449" max="8455" width="10.7109375" style="3062" customWidth="1"/>
    <col min="8456" max="8456" width="12.140625" style="3062" customWidth="1"/>
    <col min="8457" max="8457" width="12.42578125" style="3062" customWidth="1"/>
    <col min="8458" max="8458" width="10.7109375" style="3062" customWidth="1"/>
    <col min="8459" max="8459" width="13" style="3062" customWidth="1"/>
    <col min="8460" max="8703" width="9.140625" style="3062"/>
    <col min="8704" max="8704" width="16.28515625" style="3062" customWidth="1"/>
    <col min="8705" max="8711" width="10.7109375" style="3062" customWidth="1"/>
    <col min="8712" max="8712" width="12.140625" style="3062" customWidth="1"/>
    <col min="8713" max="8713" width="12.42578125" style="3062" customWidth="1"/>
    <col min="8714" max="8714" width="10.7109375" style="3062" customWidth="1"/>
    <col min="8715" max="8715" width="13" style="3062" customWidth="1"/>
    <col min="8716" max="8959" width="9.140625" style="3062"/>
    <col min="8960" max="8960" width="16.28515625" style="3062" customWidth="1"/>
    <col min="8961" max="8967" width="10.7109375" style="3062" customWidth="1"/>
    <col min="8968" max="8968" width="12.140625" style="3062" customWidth="1"/>
    <col min="8969" max="8969" width="12.42578125" style="3062" customWidth="1"/>
    <col min="8970" max="8970" width="10.7109375" style="3062" customWidth="1"/>
    <col min="8971" max="8971" width="13" style="3062" customWidth="1"/>
    <col min="8972" max="9215" width="9.140625" style="3062"/>
    <col min="9216" max="9216" width="16.28515625" style="3062" customWidth="1"/>
    <col min="9217" max="9223" width="10.7109375" style="3062" customWidth="1"/>
    <col min="9224" max="9224" width="12.140625" style="3062" customWidth="1"/>
    <col min="9225" max="9225" width="12.42578125" style="3062" customWidth="1"/>
    <col min="9226" max="9226" width="10.7109375" style="3062" customWidth="1"/>
    <col min="9227" max="9227" width="13" style="3062" customWidth="1"/>
    <col min="9228" max="9471" width="9.140625" style="3062"/>
    <col min="9472" max="9472" width="16.28515625" style="3062" customWidth="1"/>
    <col min="9473" max="9479" width="10.7109375" style="3062" customWidth="1"/>
    <col min="9480" max="9480" width="12.140625" style="3062" customWidth="1"/>
    <col min="9481" max="9481" width="12.42578125" style="3062" customWidth="1"/>
    <col min="9482" max="9482" width="10.7109375" style="3062" customWidth="1"/>
    <col min="9483" max="9483" width="13" style="3062" customWidth="1"/>
    <col min="9484" max="9727" width="9.140625" style="3062"/>
    <col min="9728" max="9728" width="16.28515625" style="3062" customWidth="1"/>
    <col min="9729" max="9735" width="10.7109375" style="3062" customWidth="1"/>
    <col min="9736" max="9736" width="12.140625" style="3062" customWidth="1"/>
    <col min="9737" max="9737" width="12.42578125" style="3062" customWidth="1"/>
    <col min="9738" max="9738" width="10.7109375" style="3062" customWidth="1"/>
    <col min="9739" max="9739" width="13" style="3062" customWidth="1"/>
    <col min="9740" max="9983" width="9.140625" style="3062"/>
    <col min="9984" max="9984" width="16.28515625" style="3062" customWidth="1"/>
    <col min="9985" max="9991" width="10.7109375" style="3062" customWidth="1"/>
    <col min="9992" max="9992" width="12.140625" style="3062" customWidth="1"/>
    <col min="9993" max="9993" width="12.42578125" style="3062" customWidth="1"/>
    <col min="9994" max="9994" width="10.7109375" style="3062" customWidth="1"/>
    <col min="9995" max="9995" width="13" style="3062" customWidth="1"/>
    <col min="9996" max="10239" width="9.140625" style="3062"/>
    <col min="10240" max="10240" width="16.28515625" style="3062" customWidth="1"/>
    <col min="10241" max="10247" width="10.7109375" style="3062" customWidth="1"/>
    <col min="10248" max="10248" width="12.140625" style="3062" customWidth="1"/>
    <col min="10249" max="10249" width="12.42578125" style="3062" customWidth="1"/>
    <col min="10250" max="10250" width="10.7109375" style="3062" customWidth="1"/>
    <col min="10251" max="10251" width="13" style="3062" customWidth="1"/>
    <col min="10252" max="10495" width="9.140625" style="3062"/>
    <col min="10496" max="10496" width="16.28515625" style="3062" customWidth="1"/>
    <col min="10497" max="10503" width="10.7109375" style="3062" customWidth="1"/>
    <col min="10504" max="10504" width="12.140625" style="3062" customWidth="1"/>
    <col min="10505" max="10505" width="12.42578125" style="3062" customWidth="1"/>
    <col min="10506" max="10506" width="10.7109375" style="3062" customWidth="1"/>
    <col min="10507" max="10507" width="13" style="3062" customWidth="1"/>
    <col min="10508" max="10751" width="9.140625" style="3062"/>
    <col min="10752" max="10752" width="16.28515625" style="3062" customWidth="1"/>
    <col min="10753" max="10759" width="10.7109375" style="3062" customWidth="1"/>
    <col min="10760" max="10760" width="12.140625" style="3062" customWidth="1"/>
    <col min="10761" max="10761" width="12.42578125" style="3062" customWidth="1"/>
    <col min="10762" max="10762" width="10.7109375" style="3062" customWidth="1"/>
    <col min="10763" max="10763" width="13" style="3062" customWidth="1"/>
    <col min="10764" max="11007" width="9.140625" style="3062"/>
    <col min="11008" max="11008" width="16.28515625" style="3062" customWidth="1"/>
    <col min="11009" max="11015" width="10.7109375" style="3062" customWidth="1"/>
    <col min="11016" max="11016" width="12.140625" style="3062" customWidth="1"/>
    <col min="11017" max="11017" width="12.42578125" style="3062" customWidth="1"/>
    <col min="11018" max="11018" width="10.7109375" style="3062" customWidth="1"/>
    <col min="11019" max="11019" width="13" style="3062" customWidth="1"/>
    <col min="11020" max="11263" width="9.140625" style="3062"/>
    <col min="11264" max="11264" width="16.28515625" style="3062" customWidth="1"/>
    <col min="11265" max="11271" width="10.7109375" style="3062" customWidth="1"/>
    <col min="11272" max="11272" width="12.140625" style="3062" customWidth="1"/>
    <col min="11273" max="11273" width="12.42578125" style="3062" customWidth="1"/>
    <col min="11274" max="11274" width="10.7109375" style="3062" customWidth="1"/>
    <col min="11275" max="11275" width="13" style="3062" customWidth="1"/>
    <col min="11276" max="11519" width="9.140625" style="3062"/>
    <col min="11520" max="11520" width="16.28515625" style="3062" customWidth="1"/>
    <col min="11521" max="11527" width="10.7109375" style="3062" customWidth="1"/>
    <col min="11528" max="11528" width="12.140625" style="3062" customWidth="1"/>
    <col min="11529" max="11529" width="12.42578125" style="3062" customWidth="1"/>
    <col min="11530" max="11530" width="10.7109375" style="3062" customWidth="1"/>
    <col min="11531" max="11531" width="13" style="3062" customWidth="1"/>
    <col min="11532" max="11775" width="9.140625" style="3062"/>
    <col min="11776" max="11776" width="16.28515625" style="3062" customWidth="1"/>
    <col min="11777" max="11783" width="10.7109375" style="3062" customWidth="1"/>
    <col min="11784" max="11784" width="12.140625" style="3062" customWidth="1"/>
    <col min="11785" max="11785" width="12.42578125" style="3062" customWidth="1"/>
    <col min="11786" max="11786" width="10.7109375" style="3062" customWidth="1"/>
    <col min="11787" max="11787" width="13" style="3062" customWidth="1"/>
    <col min="11788" max="12031" width="9.140625" style="3062"/>
    <col min="12032" max="12032" width="16.28515625" style="3062" customWidth="1"/>
    <col min="12033" max="12039" width="10.7109375" style="3062" customWidth="1"/>
    <col min="12040" max="12040" width="12.140625" style="3062" customWidth="1"/>
    <col min="12041" max="12041" width="12.42578125" style="3062" customWidth="1"/>
    <col min="12042" max="12042" width="10.7109375" style="3062" customWidth="1"/>
    <col min="12043" max="12043" width="13" style="3062" customWidth="1"/>
    <col min="12044" max="12287" width="9.140625" style="3062"/>
    <col min="12288" max="12288" width="16.28515625" style="3062" customWidth="1"/>
    <col min="12289" max="12295" width="10.7109375" style="3062" customWidth="1"/>
    <col min="12296" max="12296" width="12.140625" style="3062" customWidth="1"/>
    <col min="12297" max="12297" width="12.42578125" style="3062" customWidth="1"/>
    <col min="12298" max="12298" width="10.7109375" style="3062" customWidth="1"/>
    <col min="12299" max="12299" width="13" style="3062" customWidth="1"/>
    <col min="12300" max="12543" width="9.140625" style="3062"/>
    <col min="12544" max="12544" width="16.28515625" style="3062" customWidth="1"/>
    <col min="12545" max="12551" width="10.7109375" style="3062" customWidth="1"/>
    <col min="12552" max="12552" width="12.140625" style="3062" customWidth="1"/>
    <col min="12553" max="12553" width="12.42578125" style="3062" customWidth="1"/>
    <col min="12554" max="12554" width="10.7109375" style="3062" customWidth="1"/>
    <col min="12555" max="12555" width="13" style="3062" customWidth="1"/>
    <col min="12556" max="12799" width="9.140625" style="3062"/>
    <col min="12800" max="12800" width="16.28515625" style="3062" customWidth="1"/>
    <col min="12801" max="12807" width="10.7109375" style="3062" customWidth="1"/>
    <col min="12808" max="12808" width="12.140625" style="3062" customWidth="1"/>
    <col min="12809" max="12809" width="12.42578125" style="3062" customWidth="1"/>
    <col min="12810" max="12810" width="10.7109375" style="3062" customWidth="1"/>
    <col min="12811" max="12811" width="13" style="3062" customWidth="1"/>
    <col min="12812" max="13055" width="9.140625" style="3062"/>
    <col min="13056" max="13056" width="16.28515625" style="3062" customWidth="1"/>
    <col min="13057" max="13063" width="10.7109375" style="3062" customWidth="1"/>
    <col min="13064" max="13064" width="12.140625" style="3062" customWidth="1"/>
    <col min="13065" max="13065" width="12.42578125" style="3062" customWidth="1"/>
    <col min="13066" max="13066" width="10.7109375" style="3062" customWidth="1"/>
    <col min="13067" max="13067" width="13" style="3062" customWidth="1"/>
    <col min="13068" max="13311" width="9.140625" style="3062"/>
    <col min="13312" max="13312" width="16.28515625" style="3062" customWidth="1"/>
    <col min="13313" max="13319" width="10.7109375" style="3062" customWidth="1"/>
    <col min="13320" max="13320" width="12.140625" style="3062" customWidth="1"/>
    <col min="13321" max="13321" width="12.42578125" style="3062" customWidth="1"/>
    <col min="13322" max="13322" width="10.7109375" style="3062" customWidth="1"/>
    <col min="13323" max="13323" width="13" style="3062" customWidth="1"/>
    <col min="13324" max="13567" width="9.140625" style="3062"/>
    <col min="13568" max="13568" width="16.28515625" style="3062" customWidth="1"/>
    <col min="13569" max="13575" width="10.7109375" style="3062" customWidth="1"/>
    <col min="13576" max="13576" width="12.140625" style="3062" customWidth="1"/>
    <col min="13577" max="13577" width="12.42578125" style="3062" customWidth="1"/>
    <col min="13578" max="13578" width="10.7109375" style="3062" customWidth="1"/>
    <col min="13579" max="13579" width="13" style="3062" customWidth="1"/>
    <col min="13580" max="13823" width="9.140625" style="3062"/>
    <col min="13824" max="13824" width="16.28515625" style="3062" customWidth="1"/>
    <col min="13825" max="13831" width="10.7109375" style="3062" customWidth="1"/>
    <col min="13832" max="13832" width="12.140625" style="3062" customWidth="1"/>
    <col min="13833" max="13833" width="12.42578125" style="3062" customWidth="1"/>
    <col min="13834" max="13834" width="10.7109375" style="3062" customWidth="1"/>
    <col min="13835" max="13835" width="13" style="3062" customWidth="1"/>
    <col min="13836" max="14079" width="9.140625" style="3062"/>
    <col min="14080" max="14080" width="16.28515625" style="3062" customWidth="1"/>
    <col min="14081" max="14087" width="10.7109375" style="3062" customWidth="1"/>
    <col min="14088" max="14088" width="12.140625" style="3062" customWidth="1"/>
    <col min="14089" max="14089" width="12.42578125" style="3062" customWidth="1"/>
    <col min="14090" max="14090" width="10.7109375" style="3062" customWidth="1"/>
    <col min="14091" max="14091" width="13" style="3062" customWidth="1"/>
    <col min="14092" max="14335" width="9.140625" style="3062"/>
    <col min="14336" max="14336" width="16.28515625" style="3062" customWidth="1"/>
    <col min="14337" max="14343" width="10.7109375" style="3062" customWidth="1"/>
    <col min="14344" max="14344" width="12.140625" style="3062" customWidth="1"/>
    <col min="14345" max="14345" width="12.42578125" style="3062" customWidth="1"/>
    <col min="14346" max="14346" width="10.7109375" style="3062" customWidth="1"/>
    <col min="14347" max="14347" width="13" style="3062" customWidth="1"/>
    <col min="14348" max="14591" width="9.140625" style="3062"/>
    <col min="14592" max="14592" width="16.28515625" style="3062" customWidth="1"/>
    <col min="14593" max="14599" width="10.7109375" style="3062" customWidth="1"/>
    <col min="14600" max="14600" width="12.140625" style="3062" customWidth="1"/>
    <col min="14601" max="14601" width="12.42578125" style="3062" customWidth="1"/>
    <col min="14602" max="14602" width="10.7109375" style="3062" customWidth="1"/>
    <col min="14603" max="14603" width="13" style="3062" customWidth="1"/>
    <col min="14604" max="14847" width="9.140625" style="3062"/>
    <col min="14848" max="14848" width="16.28515625" style="3062" customWidth="1"/>
    <col min="14849" max="14855" width="10.7109375" style="3062" customWidth="1"/>
    <col min="14856" max="14856" width="12.140625" style="3062" customWidth="1"/>
    <col min="14857" max="14857" width="12.42578125" style="3062" customWidth="1"/>
    <col min="14858" max="14858" width="10.7109375" style="3062" customWidth="1"/>
    <col min="14859" max="14859" width="13" style="3062" customWidth="1"/>
    <col min="14860" max="15103" width="9.140625" style="3062"/>
    <col min="15104" max="15104" width="16.28515625" style="3062" customWidth="1"/>
    <col min="15105" max="15111" width="10.7109375" style="3062" customWidth="1"/>
    <col min="15112" max="15112" width="12.140625" style="3062" customWidth="1"/>
    <col min="15113" max="15113" width="12.42578125" style="3062" customWidth="1"/>
    <col min="15114" max="15114" width="10.7109375" style="3062" customWidth="1"/>
    <col min="15115" max="15115" width="13" style="3062" customWidth="1"/>
    <col min="15116" max="15359" width="9.140625" style="3062"/>
    <col min="15360" max="15360" width="16.28515625" style="3062" customWidth="1"/>
    <col min="15361" max="15367" width="10.7109375" style="3062" customWidth="1"/>
    <col min="15368" max="15368" width="12.140625" style="3062" customWidth="1"/>
    <col min="15369" max="15369" width="12.42578125" style="3062" customWidth="1"/>
    <col min="15370" max="15370" width="10.7109375" style="3062" customWidth="1"/>
    <col min="15371" max="15371" width="13" style="3062" customWidth="1"/>
    <col min="15372" max="15615" width="9.140625" style="3062"/>
    <col min="15616" max="15616" width="16.28515625" style="3062" customWidth="1"/>
    <col min="15617" max="15623" width="10.7109375" style="3062" customWidth="1"/>
    <col min="15624" max="15624" width="12.140625" style="3062" customWidth="1"/>
    <col min="15625" max="15625" width="12.42578125" style="3062" customWidth="1"/>
    <col min="15626" max="15626" width="10.7109375" style="3062" customWidth="1"/>
    <col min="15627" max="15627" width="13" style="3062" customWidth="1"/>
    <col min="15628" max="15871" width="9.140625" style="3062"/>
    <col min="15872" max="15872" width="16.28515625" style="3062" customWidth="1"/>
    <col min="15873" max="15879" width="10.7109375" style="3062" customWidth="1"/>
    <col min="15880" max="15880" width="12.140625" style="3062" customWidth="1"/>
    <col min="15881" max="15881" width="12.42578125" style="3062" customWidth="1"/>
    <col min="15882" max="15882" width="10.7109375" style="3062" customWidth="1"/>
    <col min="15883" max="15883" width="13" style="3062" customWidth="1"/>
    <col min="15884" max="16127" width="9.140625" style="3062"/>
    <col min="16128" max="16128" width="16.28515625" style="3062" customWidth="1"/>
    <col min="16129" max="16135" width="10.7109375" style="3062" customWidth="1"/>
    <col min="16136" max="16136" width="12.140625" style="3062" customWidth="1"/>
    <col min="16137" max="16137" width="12.42578125" style="3062" customWidth="1"/>
    <col min="16138" max="16138" width="10.7109375" style="3062" customWidth="1"/>
    <col min="16139" max="16139" width="13" style="3062" customWidth="1"/>
    <col min="16140" max="16384" width="9.140625" style="3062"/>
  </cols>
  <sheetData>
    <row r="1" spans="1:20" s="2977" customFormat="1" ht="18.75" customHeight="1" thickBot="1">
      <c r="A1" s="7339" t="s">
        <v>0</v>
      </c>
      <c r="B1" s="7339"/>
      <c r="C1" s="7339"/>
      <c r="D1" s="7339"/>
      <c r="E1" s="2978"/>
      <c r="F1" s="2978"/>
      <c r="G1" s="2978"/>
      <c r="H1" s="2978"/>
      <c r="I1" s="2978"/>
      <c r="J1" s="2978"/>
      <c r="K1" s="2978"/>
      <c r="L1" s="2978"/>
      <c r="M1" s="3332" t="s">
        <v>1</v>
      </c>
      <c r="N1" s="2978"/>
      <c r="O1" s="2978"/>
      <c r="P1" s="2978"/>
      <c r="Q1" s="2978"/>
      <c r="R1" s="2978"/>
      <c r="S1" s="2978"/>
      <c r="T1" s="2978"/>
    </row>
    <row r="2" spans="1:20" ht="21" customHeight="1" thickTop="1" thickBot="1">
      <c r="A2" s="7323" t="s">
        <v>2844</v>
      </c>
      <c r="B2" s="7324"/>
      <c r="C2" s="7324"/>
      <c r="D2" s="7324"/>
      <c r="E2" s="7324"/>
      <c r="F2" s="7324"/>
      <c r="G2" s="7324"/>
      <c r="H2" s="7324"/>
      <c r="I2" s="7324"/>
      <c r="J2" s="7324"/>
      <c r="K2" s="7324"/>
      <c r="L2" s="7324"/>
      <c r="M2" s="7325"/>
    </row>
    <row r="3" spans="1:20" ht="26.25" customHeight="1" thickBot="1">
      <c r="A3" s="7326" t="s">
        <v>2455</v>
      </c>
      <c r="B3" s="7327"/>
      <c r="C3" s="7327"/>
      <c r="D3" s="7327"/>
      <c r="E3" s="7327"/>
      <c r="F3" s="7327"/>
      <c r="G3" s="7327"/>
      <c r="H3" s="7327"/>
      <c r="I3" s="7327"/>
      <c r="J3" s="7327"/>
      <c r="K3" s="7327"/>
      <c r="L3" s="7327"/>
      <c r="M3" s="7328"/>
    </row>
    <row r="4" spans="1:20" s="2977" customFormat="1" ht="25.5" customHeight="1" thickBot="1">
      <c r="A4" s="7319" t="s">
        <v>12</v>
      </c>
      <c r="B4" s="7341" t="s">
        <v>2132</v>
      </c>
      <c r="C4" s="7330" t="s">
        <v>2593</v>
      </c>
      <c r="D4" s="7331"/>
      <c r="E4" s="7331"/>
      <c r="F4" s="7331"/>
      <c r="G4" s="7331"/>
      <c r="H4" s="7331"/>
      <c r="I4" s="7331"/>
      <c r="J4" s="7331"/>
      <c r="K4" s="7331"/>
      <c r="L4" s="7332"/>
      <c r="M4" s="7333" t="s">
        <v>2581</v>
      </c>
    </row>
    <row r="5" spans="1:20" s="2977" customFormat="1" ht="27.75" customHeight="1" thickBot="1">
      <c r="A5" s="7320"/>
      <c r="B5" s="7342"/>
      <c r="C5" s="7336" t="s">
        <v>2582</v>
      </c>
      <c r="D5" s="7337"/>
      <c r="E5" s="7337"/>
      <c r="F5" s="7337"/>
      <c r="G5" s="7337"/>
      <c r="H5" s="7337"/>
      <c r="I5" s="7337"/>
      <c r="J5" s="7337"/>
      <c r="K5" s="7337"/>
      <c r="L5" s="7338"/>
      <c r="M5" s="7334"/>
    </row>
    <row r="6" spans="1:20" s="2977" customFormat="1" ht="33.75" customHeight="1" thickBot="1">
      <c r="A6" s="7340"/>
      <c r="B6" s="7343"/>
      <c r="C6" s="3056" t="s">
        <v>2583</v>
      </c>
      <c r="D6" s="3057" t="s">
        <v>2584</v>
      </c>
      <c r="E6" s="3057" t="s">
        <v>2585</v>
      </c>
      <c r="F6" s="3057" t="s">
        <v>2586</v>
      </c>
      <c r="G6" s="3057" t="s">
        <v>2587</v>
      </c>
      <c r="H6" s="3057" t="s">
        <v>2588</v>
      </c>
      <c r="I6" s="3057" t="s">
        <v>2589</v>
      </c>
      <c r="J6" s="3057" t="s">
        <v>2590</v>
      </c>
      <c r="K6" s="3057" t="s">
        <v>2591</v>
      </c>
      <c r="L6" s="3058" t="s">
        <v>2592</v>
      </c>
      <c r="M6" s="7335"/>
    </row>
    <row r="7" spans="1:20" ht="15.95" customHeight="1">
      <c r="A7" s="7319">
        <v>2008</v>
      </c>
      <c r="B7" s="2988" t="s">
        <v>2530</v>
      </c>
      <c r="C7" s="3059">
        <v>17286</v>
      </c>
      <c r="D7" s="3060">
        <v>15123</v>
      </c>
      <c r="E7" s="3060">
        <v>8753</v>
      </c>
      <c r="F7" s="3060">
        <v>19903</v>
      </c>
      <c r="G7" s="3060">
        <v>11710</v>
      </c>
      <c r="H7" s="3060">
        <v>16442</v>
      </c>
      <c r="I7" s="3060">
        <v>13940</v>
      </c>
      <c r="J7" s="3060">
        <v>28834</v>
      </c>
      <c r="K7" s="3060">
        <v>13662</v>
      </c>
      <c r="L7" s="3061">
        <v>10209</v>
      </c>
      <c r="M7" s="3012">
        <f>SUM(C7:L7)</f>
        <v>155862</v>
      </c>
    </row>
    <row r="8" spans="1:20" ht="15.95" customHeight="1">
      <c r="A8" s="7320"/>
      <c r="B8" s="2996" t="s">
        <v>2531</v>
      </c>
      <c r="C8" s="3063">
        <v>17668</v>
      </c>
      <c r="D8" s="3064">
        <v>11650</v>
      </c>
      <c r="E8" s="3064">
        <v>8829</v>
      </c>
      <c r="F8" s="3064">
        <v>17393</v>
      </c>
      <c r="G8" s="3064">
        <v>11027</v>
      </c>
      <c r="H8" s="3064">
        <v>16077</v>
      </c>
      <c r="I8" s="3064">
        <v>13512</v>
      </c>
      <c r="J8" s="3064">
        <v>29201</v>
      </c>
      <c r="K8" s="3064">
        <v>13634</v>
      </c>
      <c r="L8" s="3065">
        <v>6935</v>
      </c>
      <c r="M8" s="3018">
        <f t="shared" ref="M8:M24" si="0">SUM(C8:L8)</f>
        <v>145926</v>
      </c>
    </row>
    <row r="9" spans="1:20" ht="15.95" customHeight="1">
      <c r="A9" s="7320"/>
      <c r="B9" s="2999" t="s">
        <v>2532</v>
      </c>
      <c r="C9" s="3063">
        <v>21175</v>
      </c>
      <c r="D9" s="3064">
        <v>11457</v>
      </c>
      <c r="E9" s="3064">
        <v>8632</v>
      </c>
      <c r="F9" s="3064">
        <v>17471</v>
      </c>
      <c r="G9" s="3064">
        <v>11424</v>
      </c>
      <c r="H9" s="3064">
        <v>15006</v>
      </c>
      <c r="I9" s="3064">
        <v>13691</v>
      </c>
      <c r="J9" s="3064">
        <v>27218</v>
      </c>
      <c r="K9" s="3064">
        <v>14153</v>
      </c>
      <c r="L9" s="3065">
        <v>4902</v>
      </c>
      <c r="M9" s="3018">
        <f t="shared" si="0"/>
        <v>145129</v>
      </c>
    </row>
    <row r="10" spans="1:20" ht="15.95" customHeight="1">
      <c r="A10" s="7320"/>
      <c r="B10" s="2996" t="s">
        <v>2533</v>
      </c>
      <c r="C10" s="3063">
        <f>17829+1365</f>
        <v>19194</v>
      </c>
      <c r="D10" s="3064">
        <v>11723</v>
      </c>
      <c r="E10" s="3064">
        <v>8498</v>
      </c>
      <c r="F10" s="3064">
        <v>17521</v>
      </c>
      <c r="G10" s="3064">
        <v>11349</v>
      </c>
      <c r="H10" s="3064">
        <v>14573</v>
      </c>
      <c r="I10" s="3064">
        <v>14700</v>
      </c>
      <c r="J10" s="3064">
        <v>26997</v>
      </c>
      <c r="K10" s="3064">
        <v>14483</v>
      </c>
      <c r="L10" s="3065">
        <v>5908</v>
      </c>
      <c r="M10" s="3018">
        <f t="shared" si="0"/>
        <v>144946</v>
      </c>
    </row>
    <row r="11" spans="1:20" ht="15.95" customHeight="1">
      <c r="A11" s="7320"/>
      <c r="B11" s="2999" t="s">
        <v>2534</v>
      </c>
      <c r="C11" s="3063">
        <v>18101</v>
      </c>
      <c r="D11" s="3064">
        <v>13004</v>
      </c>
      <c r="E11" s="3064">
        <v>8523</v>
      </c>
      <c r="F11" s="3064">
        <v>17712</v>
      </c>
      <c r="G11" s="3064">
        <v>11092</v>
      </c>
      <c r="H11" s="3064">
        <v>14741</v>
      </c>
      <c r="I11" s="3064">
        <v>15446</v>
      </c>
      <c r="J11" s="3064">
        <v>27652</v>
      </c>
      <c r="K11" s="3064">
        <v>12527</v>
      </c>
      <c r="L11" s="3065">
        <v>7133</v>
      </c>
      <c r="M11" s="3018">
        <f t="shared" si="0"/>
        <v>145931</v>
      </c>
    </row>
    <row r="12" spans="1:20" ht="15.95" customHeight="1">
      <c r="A12" s="7320"/>
      <c r="B12" s="2999" t="s">
        <v>2535</v>
      </c>
      <c r="C12" s="3090">
        <v>18026</v>
      </c>
      <c r="D12" s="3064">
        <v>11913</v>
      </c>
      <c r="E12" s="3064">
        <v>8622</v>
      </c>
      <c r="F12" s="3091">
        <v>17461</v>
      </c>
      <c r="G12" s="3064">
        <v>11064</v>
      </c>
      <c r="H12" s="3091">
        <v>14856</v>
      </c>
      <c r="I12" s="3064">
        <v>14842</v>
      </c>
      <c r="J12" s="3091">
        <f>28063-77</f>
        <v>27986</v>
      </c>
      <c r="K12" s="3064">
        <v>13235</v>
      </c>
      <c r="L12" s="3065">
        <v>7432</v>
      </c>
      <c r="M12" s="3018">
        <f t="shared" si="0"/>
        <v>145437</v>
      </c>
    </row>
    <row r="13" spans="1:20" ht="15.95" customHeight="1">
      <c r="A13" s="7320"/>
      <c r="B13" s="2999" t="s">
        <v>2536</v>
      </c>
      <c r="C13" s="3090">
        <v>18228</v>
      </c>
      <c r="D13" s="3064">
        <v>11831</v>
      </c>
      <c r="E13" s="3064">
        <v>8625</v>
      </c>
      <c r="F13" s="3091">
        <v>17231</v>
      </c>
      <c r="G13" s="3064">
        <v>10601</v>
      </c>
      <c r="H13" s="3091">
        <v>14874</v>
      </c>
      <c r="I13" s="3064">
        <v>14446</v>
      </c>
      <c r="J13" s="3091">
        <v>27906</v>
      </c>
      <c r="K13" s="3064">
        <v>13036</v>
      </c>
      <c r="L13" s="3065">
        <v>6383</v>
      </c>
      <c r="M13" s="3018">
        <f t="shared" si="0"/>
        <v>143161</v>
      </c>
    </row>
    <row r="14" spans="1:20" ht="15.95" customHeight="1" thickBot="1">
      <c r="A14" s="7320"/>
      <c r="B14" s="3000" t="s">
        <v>2537</v>
      </c>
      <c r="C14" s="3092">
        <v>18220</v>
      </c>
      <c r="D14" s="3067">
        <f>11852+52</f>
        <v>11904</v>
      </c>
      <c r="E14" s="3067">
        <v>8265</v>
      </c>
      <c r="F14" s="3093">
        <v>16446</v>
      </c>
      <c r="G14" s="3067">
        <v>9990</v>
      </c>
      <c r="H14" s="3093">
        <v>13902</v>
      </c>
      <c r="I14" s="3067">
        <v>13607</v>
      </c>
      <c r="J14" s="3093">
        <v>26524</v>
      </c>
      <c r="K14" s="3067">
        <v>12773</v>
      </c>
      <c r="L14" s="3068">
        <v>6345</v>
      </c>
      <c r="M14" s="3027">
        <f t="shared" si="0"/>
        <v>137976</v>
      </c>
    </row>
    <row r="15" spans="1:20" ht="15.95" customHeight="1">
      <c r="A15" s="7310">
        <v>2009</v>
      </c>
      <c r="B15" s="2988" t="s">
        <v>2538</v>
      </c>
      <c r="C15" s="3094">
        <v>17978</v>
      </c>
      <c r="D15" s="3060">
        <v>11600</v>
      </c>
      <c r="E15" s="3060">
        <v>8503</v>
      </c>
      <c r="F15" s="3095">
        <v>14368</v>
      </c>
      <c r="G15" s="3060">
        <v>8836</v>
      </c>
      <c r="H15" s="3095">
        <v>12713</v>
      </c>
      <c r="I15" s="3060">
        <v>13317</v>
      </c>
      <c r="J15" s="3095">
        <v>24898</v>
      </c>
      <c r="K15" s="3060">
        <v>12102</v>
      </c>
      <c r="L15" s="3061">
        <v>6108</v>
      </c>
      <c r="M15" s="3012">
        <f t="shared" si="0"/>
        <v>130423</v>
      </c>
    </row>
    <row r="16" spans="1:20" ht="15.95" customHeight="1">
      <c r="A16" s="7311"/>
      <c r="B16" s="2999" t="s">
        <v>2539</v>
      </c>
      <c r="C16" s="3090">
        <v>18094</v>
      </c>
      <c r="D16" s="3064">
        <v>11576</v>
      </c>
      <c r="E16" s="3064">
        <v>8612</v>
      </c>
      <c r="F16" s="3091">
        <v>13999</v>
      </c>
      <c r="G16" s="3064">
        <v>8324</v>
      </c>
      <c r="H16" s="3091">
        <v>12167</v>
      </c>
      <c r="I16" s="3064">
        <v>13561</v>
      </c>
      <c r="J16" s="3091">
        <v>25538</v>
      </c>
      <c r="K16" s="3064">
        <v>11427</v>
      </c>
      <c r="L16" s="3065">
        <v>4692</v>
      </c>
      <c r="M16" s="3018">
        <f t="shared" si="0"/>
        <v>127990</v>
      </c>
    </row>
    <row r="17" spans="1:13" ht="15.95" customHeight="1">
      <c r="A17" s="7311"/>
      <c r="B17" s="2999" t="s">
        <v>2540</v>
      </c>
      <c r="C17" s="3090">
        <v>18494</v>
      </c>
      <c r="D17" s="3064">
        <v>11610</v>
      </c>
      <c r="E17" s="3064">
        <v>8466</v>
      </c>
      <c r="F17" s="3091">
        <v>14403</v>
      </c>
      <c r="G17" s="3064">
        <v>8441</v>
      </c>
      <c r="H17" s="3091">
        <v>11988</v>
      </c>
      <c r="I17" s="3064">
        <v>13288</v>
      </c>
      <c r="J17" s="3091">
        <v>25410</v>
      </c>
      <c r="K17" s="3064">
        <v>12003</v>
      </c>
      <c r="L17" s="3065">
        <v>4651</v>
      </c>
      <c r="M17" s="3018">
        <f t="shared" si="0"/>
        <v>128754</v>
      </c>
    </row>
    <row r="18" spans="1:13" ht="15.95" customHeight="1">
      <c r="A18" s="7311"/>
      <c r="B18" s="2999" t="s">
        <v>2541</v>
      </c>
      <c r="C18" s="3090">
        <v>18123</v>
      </c>
      <c r="D18" s="3064">
        <v>11815</v>
      </c>
      <c r="E18" s="3064">
        <v>8521</v>
      </c>
      <c r="F18" s="3091">
        <v>14785</v>
      </c>
      <c r="G18" s="3064">
        <v>8956</v>
      </c>
      <c r="H18" s="3091">
        <v>12784</v>
      </c>
      <c r="I18" s="3064">
        <v>12801</v>
      </c>
      <c r="J18" s="3091">
        <v>25820</v>
      </c>
      <c r="K18" s="3064">
        <v>12689</v>
      </c>
      <c r="L18" s="3065">
        <v>4611</v>
      </c>
      <c r="M18" s="3018">
        <f t="shared" si="0"/>
        <v>130905</v>
      </c>
    </row>
    <row r="19" spans="1:13" ht="15.95" customHeight="1">
      <c r="A19" s="7311"/>
      <c r="B19" s="2999" t="s">
        <v>2530</v>
      </c>
      <c r="C19" s="3090">
        <v>18245</v>
      </c>
      <c r="D19" s="3064">
        <v>11933</v>
      </c>
      <c r="E19" s="3064">
        <v>8905</v>
      </c>
      <c r="F19" s="3091">
        <v>15336</v>
      </c>
      <c r="G19" s="3064">
        <v>8923</v>
      </c>
      <c r="H19" s="3091">
        <v>13581</v>
      </c>
      <c r="I19" s="3064">
        <v>12979</v>
      </c>
      <c r="J19" s="3091">
        <v>26320</v>
      </c>
      <c r="K19" s="3064">
        <v>13299</v>
      </c>
      <c r="L19" s="3065">
        <v>6102</v>
      </c>
      <c r="M19" s="3018">
        <f t="shared" si="0"/>
        <v>135623</v>
      </c>
    </row>
    <row r="20" spans="1:13" ht="15.95" customHeight="1">
      <c r="A20" s="7311"/>
      <c r="B20" s="2999" t="s">
        <v>2531</v>
      </c>
      <c r="C20" s="3014">
        <v>18622</v>
      </c>
      <c r="D20" s="3015">
        <v>11896</v>
      </c>
      <c r="E20" s="3015">
        <v>9257</v>
      </c>
      <c r="F20" s="3015">
        <v>15630</v>
      </c>
      <c r="G20" s="3015">
        <v>10053</v>
      </c>
      <c r="H20" s="3015">
        <v>13815</v>
      </c>
      <c r="I20" s="3015">
        <v>13154</v>
      </c>
      <c r="J20" s="3015">
        <v>26447</v>
      </c>
      <c r="K20" s="3015">
        <v>12735</v>
      </c>
      <c r="L20" s="3017">
        <v>7182</v>
      </c>
      <c r="M20" s="3018">
        <f t="shared" si="0"/>
        <v>138791</v>
      </c>
    </row>
    <row r="21" spans="1:13" ht="15.95" customHeight="1">
      <c r="A21" s="7311"/>
      <c r="B21" s="2999" t="s">
        <v>2532</v>
      </c>
      <c r="C21" s="3014">
        <v>18874</v>
      </c>
      <c r="D21" s="3015">
        <v>12260</v>
      </c>
      <c r="E21" s="3015">
        <v>9432</v>
      </c>
      <c r="F21" s="3015">
        <v>15630</v>
      </c>
      <c r="G21" s="3015">
        <v>10652</v>
      </c>
      <c r="H21" s="3015">
        <v>14440</v>
      </c>
      <c r="I21" s="3015">
        <v>13031</v>
      </c>
      <c r="J21" s="3015">
        <v>25531</v>
      </c>
      <c r="K21" s="3015">
        <v>15164</v>
      </c>
      <c r="L21" s="3017">
        <v>7290</v>
      </c>
      <c r="M21" s="3018">
        <f t="shared" si="0"/>
        <v>142304</v>
      </c>
    </row>
    <row r="22" spans="1:13" ht="15.95" customHeight="1">
      <c r="A22" s="7311"/>
      <c r="B22" s="2999" t="s">
        <v>2533</v>
      </c>
      <c r="C22" s="3014">
        <v>19184</v>
      </c>
      <c r="D22" s="3015">
        <v>12300</v>
      </c>
      <c r="E22" s="3015">
        <v>9688</v>
      </c>
      <c r="F22" s="3015">
        <v>15533</v>
      </c>
      <c r="G22" s="3015">
        <v>10870</v>
      </c>
      <c r="H22" s="3015">
        <v>14137</v>
      </c>
      <c r="I22" s="3015">
        <v>14040</v>
      </c>
      <c r="J22" s="3015">
        <v>24803</v>
      </c>
      <c r="K22" s="3015">
        <v>15094</v>
      </c>
      <c r="L22" s="3017">
        <v>6096</v>
      </c>
      <c r="M22" s="3018">
        <f t="shared" si="0"/>
        <v>141745</v>
      </c>
    </row>
    <row r="23" spans="1:13" ht="15.95" customHeight="1">
      <c r="A23" s="7311"/>
      <c r="B23" s="2999" t="s">
        <v>2534</v>
      </c>
      <c r="C23" s="3014">
        <v>19205</v>
      </c>
      <c r="D23" s="3015">
        <v>12259</v>
      </c>
      <c r="E23" s="3015">
        <v>9552</v>
      </c>
      <c r="F23" s="3015">
        <v>15663</v>
      </c>
      <c r="G23" s="3015">
        <v>10431</v>
      </c>
      <c r="H23" s="3015">
        <v>13956</v>
      </c>
      <c r="I23" s="3015">
        <v>13833</v>
      </c>
      <c r="J23" s="3015">
        <v>25427</v>
      </c>
      <c r="K23" s="3015">
        <v>12599</v>
      </c>
      <c r="L23" s="3017">
        <v>7586</v>
      </c>
      <c r="M23" s="3018">
        <f t="shared" si="0"/>
        <v>140511</v>
      </c>
    </row>
    <row r="24" spans="1:13" ht="15.95" customHeight="1">
      <c r="A24" s="7311"/>
      <c r="B24" s="2999" t="s">
        <v>2535</v>
      </c>
      <c r="C24" s="3096">
        <v>19430</v>
      </c>
      <c r="D24" s="3097">
        <v>12543</v>
      </c>
      <c r="E24" s="3097">
        <v>9898</v>
      </c>
      <c r="F24" s="3097">
        <v>15833</v>
      </c>
      <c r="G24" s="3097">
        <v>10477</v>
      </c>
      <c r="H24" s="3097">
        <v>14525</v>
      </c>
      <c r="I24" s="3097">
        <v>13939</v>
      </c>
      <c r="J24" s="3097">
        <v>25793</v>
      </c>
      <c r="K24" s="3097">
        <v>10601</v>
      </c>
      <c r="L24" s="3098">
        <v>9943</v>
      </c>
      <c r="M24" s="3018">
        <f t="shared" si="0"/>
        <v>142982</v>
      </c>
    </row>
    <row r="25" spans="1:13" ht="15.95" customHeight="1">
      <c r="A25" s="7311"/>
      <c r="B25" s="2999" t="s">
        <v>2536</v>
      </c>
      <c r="C25" s="3096">
        <v>19626</v>
      </c>
      <c r="D25" s="3097">
        <v>12435</v>
      </c>
      <c r="E25" s="3097">
        <v>9514</v>
      </c>
      <c r="F25" s="3097">
        <v>16054</v>
      </c>
      <c r="G25" s="3097">
        <v>10546</v>
      </c>
      <c r="H25" s="3097">
        <v>14094</v>
      </c>
      <c r="I25" s="3097">
        <v>13580</v>
      </c>
      <c r="J25" s="3097">
        <v>26288</v>
      </c>
      <c r="K25" s="3097">
        <v>10510</v>
      </c>
      <c r="L25" s="3098">
        <v>9969</v>
      </c>
      <c r="M25" s="3099">
        <f t="shared" ref="M25:M39" si="1">SUM(C25:L25)</f>
        <v>142616</v>
      </c>
    </row>
    <row r="26" spans="1:13" ht="15.95" customHeight="1" thickBot="1">
      <c r="A26" s="7311"/>
      <c r="B26" s="3000" t="s">
        <v>2537</v>
      </c>
      <c r="C26" s="3100">
        <v>20029</v>
      </c>
      <c r="D26" s="3101">
        <v>12476</v>
      </c>
      <c r="E26" s="3101">
        <v>9369</v>
      </c>
      <c r="F26" s="3101">
        <v>16095</v>
      </c>
      <c r="G26" s="3101">
        <v>10489</v>
      </c>
      <c r="H26" s="3101">
        <v>13966</v>
      </c>
      <c r="I26" s="3101">
        <v>12686</v>
      </c>
      <c r="J26" s="3101">
        <v>26610</v>
      </c>
      <c r="K26" s="3101">
        <v>10996</v>
      </c>
      <c r="L26" s="3102">
        <v>9998</v>
      </c>
      <c r="M26" s="3103">
        <f t="shared" si="1"/>
        <v>142714</v>
      </c>
    </row>
    <row r="27" spans="1:13" ht="15.95" customHeight="1">
      <c r="A27" s="7301">
        <v>2010</v>
      </c>
      <c r="B27" s="2988" t="s">
        <v>2538</v>
      </c>
      <c r="C27" s="3104">
        <v>19631</v>
      </c>
      <c r="D27" s="3105">
        <v>12423</v>
      </c>
      <c r="E27" s="3105">
        <v>9086</v>
      </c>
      <c r="F27" s="3105">
        <v>14826</v>
      </c>
      <c r="G27" s="3105">
        <v>9919</v>
      </c>
      <c r="H27" s="3105">
        <v>13387</v>
      </c>
      <c r="I27" s="3105">
        <v>12993</v>
      </c>
      <c r="J27" s="3105">
        <v>26039</v>
      </c>
      <c r="K27" s="3105">
        <v>10890</v>
      </c>
      <c r="L27" s="3106">
        <v>9851</v>
      </c>
      <c r="M27" s="3107">
        <f t="shared" si="1"/>
        <v>139045</v>
      </c>
    </row>
    <row r="28" spans="1:13" ht="15.95" customHeight="1">
      <c r="A28" s="7302"/>
      <c r="B28" s="2999" t="s">
        <v>2539</v>
      </c>
      <c r="C28" s="3096">
        <v>19830</v>
      </c>
      <c r="D28" s="3097">
        <v>11992</v>
      </c>
      <c r="E28" s="3097">
        <v>9359</v>
      </c>
      <c r="F28" s="3097">
        <v>15134</v>
      </c>
      <c r="G28" s="3097">
        <v>9923</v>
      </c>
      <c r="H28" s="3097">
        <v>13165</v>
      </c>
      <c r="I28" s="3097">
        <v>12657</v>
      </c>
      <c r="J28" s="3097">
        <v>27037</v>
      </c>
      <c r="K28" s="3097">
        <v>11681</v>
      </c>
      <c r="L28" s="3098">
        <v>8222</v>
      </c>
      <c r="M28" s="3099">
        <f t="shared" si="1"/>
        <v>139000</v>
      </c>
    </row>
    <row r="29" spans="1:13" ht="15.95" customHeight="1">
      <c r="A29" s="7302"/>
      <c r="B29" s="2999" t="s">
        <v>2540</v>
      </c>
      <c r="C29" s="3096">
        <v>19935</v>
      </c>
      <c r="D29" s="3097">
        <v>12334</v>
      </c>
      <c r="E29" s="3097">
        <v>9691</v>
      </c>
      <c r="F29" s="3097">
        <v>16000</v>
      </c>
      <c r="G29" s="3097">
        <v>10404</v>
      </c>
      <c r="H29" s="3097">
        <v>13629</v>
      </c>
      <c r="I29" s="3097">
        <v>13828</v>
      </c>
      <c r="J29" s="3097">
        <v>27148</v>
      </c>
      <c r="K29" s="3097">
        <v>11314</v>
      </c>
      <c r="L29" s="3098">
        <v>9249</v>
      </c>
      <c r="M29" s="3099">
        <f t="shared" si="1"/>
        <v>143532</v>
      </c>
    </row>
    <row r="30" spans="1:13" ht="15.95" customHeight="1">
      <c r="A30" s="7302"/>
      <c r="B30" s="2999" t="s">
        <v>2541</v>
      </c>
      <c r="C30" s="3096">
        <v>20095</v>
      </c>
      <c r="D30" s="3097">
        <v>12715</v>
      </c>
      <c r="E30" s="3097">
        <v>10066</v>
      </c>
      <c r="F30" s="3097">
        <v>16332</v>
      </c>
      <c r="G30" s="3097">
        <v>11155</v>
      </c>
      <c r="H30" s="3097">
        <v>14779</v>
      </c>
      <c r="I30" s="3097">
        <v>14274</v>
      </c>
      <c r="J30" s="3097">
        <v>28235</v>
      </c>
      <c r="K30" s="3097">
        <v>10846</v>
      </c>
      <c r="L30" s="3098">
        <v>9551</v>
      </c>
      <c r="M30" s="3099">
        <f t="shared" si="1"/>
        <v>148048</v>
      </c>
    </row>
    <row r="31" spans="1:13" ht="15.95" customHeight="1">
      <c r="A31" s="7302"/>
      <c r="B31" s="2999" t="s">
        <v>2530</v>
      </c>
      <c r="C31" s="3096">
        <v>20336</v>
      </c>
      <c r="D31" s="3097">
        <v>13047</v>
      </c>
      <c r="E31" s="3097">
        <v>10674</v>
      </c>
      <c r="F31" s="3097">
        <v>16825</v>
      </c>
      <c r="G31" s="3097">
        <v>11763</v>
      </c>
      <c r="H31" s="3097">
        <v>14953</v>
      </c>
      <c r="I31" s="3097">
        <v>15241</v>
      </c>
      <c r="J31" s="3097">
        <v>28187</v>
      </c>
      <c r="K31" s="3097">
        <v>10877</v>
      </c>
      <c r="L31" s="3098">
        <v>9504</v>
      </c>
      <c r="M31" s="3099">
        <f t="shared" si="1"/>
        <v>151407</v>
      </c>
    </row>
    <row r="32" spans="1:13" ht="15.95" customHeight="1">
      <c r="A32" s="7302"/>
      <c r="B32" s="2999" t="s">
        <v>2531</v>
      </c>
      <c r="C32" s="3096">
        <v>20660</v>
      </c>
      <c r="D32" s="3097">
        <v>13253</v>
      </c>
      <c r="E32" s="3097">
        <v>10671</v>
      </c>
      <c r="F32" s="3097">
        <v>17634</v>
      </c>
      <c r="G32" s="3097">
        <v>11493</v>
      </c>
      <c r="H32" s="3097">
        <v>15073</v>
      </c>
      <c r="I32" s="3097">
        <v>15673</v>
      </c>
      <c r="J32" s="3097">
        <v>28588</v>
      </c>
      <c r="K32" s="3097">
        <v>13064</v>
      </c>
      <c r="L32" s="3098">
        <v>9343</v>
      </c>
      <c r="M32" s="3099">
        <f t="shared" si="1"/>
        <v>155452</v>
      </c>
    </row>
    <row r="33" spans="1:13" ht="15.95" customHeight="1">
      <c r="A33" s="7302"/>
      <c r="B33" s="2999" t="s">
        <v>2532</v>
      </c>
      <c r="C33" s="3096">
        <v>20489</v>
      </c>
      <c r="D33" s="3097">
        <v>13695</v>
      </c>
      <c r="E33" s="3097">
        <v>10607</v>
      </c>
      <c r="F33" s="3097">
        <v>17753</v>
      </c>
      <c r="G33" s="3097">
        <v>12131</v>
      </c>
      <c r="H33" s="3097">
        <v>15278</v>
      </c>
      <c r="I33" s="3097">
        <v>16422</v>
      </c>
      <c r="J33" s="3097">
        <v>28875</v>
      </c>
      <c r="K33" s="3097">
        <v>12708</v>
      </c>
      <c r="L33" s="3098">
        <v>10309</v>
      </c>
      <c r="M33" s="3099">
        <f t="shared" si="1"/>
        <v>158267</v>
      </c>
    </row>
    <row r="34" spans="1:13" ht="15.95" customHeight="1">
      <c r="A34" s="7302"/>
      <c r="B34" s="2999" t="s">
        <v>2533</v>
      </c>
      <c r="C34" s="3096">
        <v>20515</v>
      </c>
      <c r="D34" s="3097">
        <v>13866</v>
      </c>
      <c r="E34" s="3097">
        <v>10436</v>
      </c>
      <c r="F34" s="3097">
        <v>17905</v>
      </c>
      <c r="G34" s="3097">
        <v>12112</v>
      </c>
      <c r="H34" s="3097">
        <v>15580</v>
      </c>
      <c r="I34" s="3097">
        <v>16671</v>
      </c>
      <c r="J34" s="3097">
        <v>27848</v>
      </c>
      <c r="K34" s="3097">
        <v>12936</v>
      </c>
      <c r="L34" s="3098">
        <v>9304</v>
      </c>
      <c r="M34" s="3099">
        <f t="shared" si="1"/>
        <v>157173</v>
      </c>
    </row>
    <row r="35" spans="1:13" ht="15.95" customHeight="1">
      <c r="A35" s="7302"/>
      <c r="B35" s="2999" t="s">
        <v>2534</v>
      </c>
      <c r="C35" s="3096">
        <v>20829</v>
      </c>
      <c r="D35" s="3097">
        <v>13725</v>
      </c>
      <c r="E35" s="3097">
        <v>10773</v>
      </c>
      <c r="F35" s="3097">
        <v>17912</v>
      </c>
      <c r="G35" s="3097">
        <v>12103</v>
      </c>
      <c r="H35" s="3097">
        <v>15605</v>
      </c>
      <c r="I35" s="3097">
        <v>17058</v>
      </c>
      <c r="J35" s="3097">
        <v>27004</v>
      </c>
      <c r="K35" s="3097">
        <v>12642</v>
      </c>
      <c r="L35" s="3098">
        <v>9687</v>
      </c>
      <c r="M35" s="3099">
        <f t="shared" si="1"/>
        <v>157338</v>
      </c>
    </row>
    <row r="36" spans="1:13" ht="15.95" customHeight="1">
      <c r="A36" s="7302"/>
      <c r="B36" s="2999" t="s">
        <v>2535</v>
      </c>
      <c r="C36" s="3096">
        <v>21333</v>
      </c>
      <c r="D36" s="3097">
        <v>13949</v>
      </c>
      <c r="E36" s="3097">
        <v>11012</v>
      </c>
      <c r="F36" s="3097">
        <v>18058</v>
      </c>
      <c r="G36" s="3097">
        <v>12590</v>
      </c>
      <c r="H36" s="3097">
        <v>15698</v>
      </c>
      <c r="I36" s="3097">
        <v>16234</v>
      </c>
      <c r="J36" s="3097">
        <v>27803</v>
      </c>
      <c r="K36" s="3097">
        <v>12055</v>
      </c>
      <c r="L36" s="3098">
        <v>9834</v>
      </c>
      <c r="M36" s="3099">
        <f t="shared" si="1"/>
        <v>158566</v>
      </c>
    </row>
    <row r="37" spans="1:13" ht="15.95" customHeight="1">
      <c r="A37" s="7302"/>
      <c r="B37" s="2999" t="s">
        <v>2536</v>
      </c>
      <c r="C37" s="3096">
        <v>21257</v>
      </c>
      <c r="D37" s="3097">
        <v>13981</v>
      </c>
      <c r="E37" s="3097">
        <v>10932</v>
      </c>
      <c r="F37" s="3097">
        <v>17816</v>
      </c>
      <c r="G37" s="3097">
        <v>12582</v>
      </c>
      <c r="H37" s="3097">
        <v>15688</v>
      </c>
      <c r="I37" s="3097">
        <v>16115</v>
      </c>
      <c r="J37" s="3097">
        <v>29208</v>
      </c>
      <c r="K37" s="3097">
        <v>11680</v>
      </c>
      <c r="L37" s="3098">
        <v>9987</v>
      </c>
      <c r="M37" s="3099">
        <f t="shared" si="1"/>
        <v>159246</v>
      </c>
    </row>
    <row r="38" spans="1:13" ht="15.95" customHeight="1" thickBot="1">
      <c r="A38" s="7321"/>
      <c r="B38" s="3000" t="s">
        <v>2537</v>
      </c>
      <c r="C38" s="3100">
        <v>22135</v>
      </c>
      <c r="D38" s="3101">
        <v>14296</v>
      </c>
      <c r="E38" s="3101">
        <v>10708</v>
      </c>
      <c r="F38" s="3101">
        <v>18419</v>
      </c>
      <c r="G38" s="3101">
        <v>12197</v>
      </c>
      <c r="H38" s="3101">
        <v>15816</v>
      </c>
      <c r="I38" s="3101">
        <v>16232</v>
      </c>
      <c r="J38" s="3101">
        <v>29052</v>
      </c>
      <c r="K38" s="3101">
        <v>12194</v>
      </c>
      <c r="L38" s="3102">
        <v>9955</v>
      </c>
      <c r="M38" s="3103">
        <f t="shared" si="1"/>
        <v>161004</v>
      </c>
    </row>
    <row r="39" spans="1:13" ht="15.95" customHeight="1">
      <c r="A39" s="7301">
        <v>2011</v>
      </c>
      <c r="B39" s="2988" t="s">
        <v>2538</v>
      </c>
      <c r="C39" s="3104">
        <v>22117</v>
      </c>
      <c r="D39" s="3105">
        <v>13893</v>
      </c>
      <c r="E39" s="3105">
        <v>10351</v>
      </c>
      <c r="F39" s="3105">
        <v>17787</v>
      </c>
      <c r="G39" s="3105">
        <v>11560</v>
      </c>
      <c r="H39" s="3105">
        <v>14860</v>
      </c>
      <c r="I39" s="3105">
        <v>16438</v>
      </c>
      <c r="J39" s="3105">
        <v>28166</v>
      </c>
      <c r="K39" s="3105">
        <v>11486</v>
      </c>
      <c r="L39" s="3106">
        <v>9707</v>
      </c>
      <c r="M39" s="3107">
        <f t="shared" si="1"/>
        <v>156365</v>
      </c>
    </row>
    <row r="40" spans="1:13" ht="15.95" customHeight="1">
      <c r="A40" s="7302"/>
      <c r="B40" s="2999" t="s">
        <v>2539</v>
      </c>
      <c r="C40" s="3096">
        <v>22351</v>
      </c>
      <c r="D40" s="3097">
        <v>13849</v>
      </c>
      <c r="E40" s="3097">
        <v>10245</v>
      </c>
      <c r="F40" s="3097">
        <v>17738</v>
      </c>
      <c r="G40" s="3097">
        <v>11043</v>
      </c>
      <c r="H40" s="3097">
        <v>15205</v>
      </c>
      <c r="I40" s="3097">
        <v>15221</v>
      </c>
      <c r="J40" s="3097">
        <v>28735</v>
      </c>
      <c r="K40" s="3097">
        <v>12526</v>
      </c>
      <c r="L40" s="3098">
        <v>8101</v>
      </c>
      <c r="M40" s="3099">
        <f>SUM(C40:L40)</f>
        <v>155014</v>
      </c>
    </row>
    <row r="41" spans="1:13" ht="15.95" customHeight="1">
      <c r="A41" s="7302"/>
      <c r="B41" s="2999" t="s">
        <v>2540</v>
      </c>
      <c r="C41" s="3096">
        <v>22341</v>
      </c>
      <c r="D41" s="3097">
        <v>14469</v>
      </c>
      <c r="E41" s="3097">
        <v>10270</v>
      </c>
      <c r="F41" s="3097">
        <v>18523</v>
      </c>
      <c r="G41" s="3097">
        <v>12391</v>
      </c>
      <c r="H41" s="3097">
        <v>15418</v>
      </c>
      <c r="I41" s="3097">
        <v>16277</v>
      </c>
      <c r="J41" s="3097">
        <v>30149</v>
      </c>
      <c r="K41" s="3097">
        <v>12638</v>
      </c>
      <c r="L41" s="3098">
        <v>8126</v>
      </c>
      <c r="M41" s="3099">
        <f>SUM(C41:L41)</f>
        <v>160602</v>
      </c>
    </row>
    <row r="42" spans="1:13" ht="15.95" customHeight="1">
      <c r="A42" s="7302"/>
      <c r="B42" s="2999" t="s">
        <v>2541</v>
      </c>
      <c r="C42" s="3096">
        <v>22558</v>
      </c>
      <c r="D42" s="3097">
        <v>14897</v>
      </c>
      <c r="E42" s="3097">
        <v>11069</v>
      </c>
      <c r="F42" s="3097">
        <v>19419</v>
      </c>
      <c r="G42" s="3097">
        <v>13458</v>
      </c>
      <c r="H42" s="3097">
        <v>16382</v>
      </c>
      <c r="I42" s="3097">
        <v>16319</v>
      </c>
      <c r="J42" s="3097">
        <v>31370</v>
      </c>
      <c r="K42" s="3097">
        <v>12169</v>
      </c>
      <c r="L42" s="3098">
        <v>9278</v>
      </c>
      <c r="M42" s="3099">
        <f>SUM(C42:L42)</f>
        <v>166919</v>
      </c>
    </row>
    <row r="43" spans="1:13" ht="15.95" customHeight="1">
      <c r="A43" s="7302"/>
      <c r="B43" s="2999" t="s">
        <v>2530</v>
      </c>
      <c r="C43" s="3096">
        <v>22677</v>
      </c>
      <c r="D43" s="3097">
        <v>15070</v>
      </c>
      <c r="E43" s="3097">
        <v>11348</v>
      </c>
      <c r="F43" s="3097">
        <v>20615</v>
      </c>
      <c r="G43" s="3097">
        <v>14054</v>
      </c>
      <c r="H43" s="3097">
        <v>16916</v>
      </c>
      <c r="I43" s="3097">
        <v>17203</v>
      </c>
      <c r="J43" s="3097">
        <v>31616</v>
      </c>
      <c r="K43" s="3097">
        <v>13422</v>
      </c>
      <c r="L43" s="3098">
        <v>9346</v>
      </c>
      <c r="M43" s="3099">
        <f>SUM(C43:L43)</f>
        <v>172267</v>
      </c>
    </row>
    <row r="44" spans="1:13" ht="15.95" customHeight="1">
      <c r="A44" s="7302"/>
      <c r="B44" s="2999" t="s">
        <v>2531</v>
      </c>
      <c r="C44" s="3096" t="s">
        <v>9</v>
      </c>
      <c r="D44" s="3097" t="s">
        <v>9</v>
      </c>
      <c r="E44" s="3097" t="s">
        <v>9</v>
      </c>
      <c r="F44" s="3097" t="s">
        <v>9</v>
      </c>
      <c r="G44" s="3097" t="s">
        <v>9</v>
      </c>
      <c r="H44" s="3097" t="s">
        <v>9</v>
      </c>
      <c r="I44" s="3097" t="s">
        <v>9</v>
      </c>
      <c r="J44" s="3097" t="s">
        <v>9</v>
      </c>
      <c r="K44" s="3097" t="s">
        <v>9</v>
      </c>
      <c r="L44" s="3098" t="s">
        <v>9</v>
      </c>
      <c r="M44" s="3099" t="s">
        <v>9</v>
      </c>
    </row>
    <row r="45" spans="1:13" ht="15.95" customHeight="1">
      <c r="A45" s="7302"/>
      <c r="B45" s="2999" t="s">
        <v>2532</v>
      </c>
      <c r="C45" s="3096">
        <v>22757</v>
      </c>
      <c r="D45" s="3097">
        <v>15440</v>
      </c>
      <c r="E45" s="3097">
        <v>11976</v>
      </c>
      <c r="F45" s="3097">
        <v>21082</v>
      </c>
      <c r="G45" s="3097">
        <v>13721</v>
      </c>
      <c r="H45" s="3097">
        <v>17931</v>
      </c>
      <c r="I45" s="3097">
        <v>18133</v>
      </c>
      <c r="J45" s="3097">
        <v>33213</v>
      </c>
      <c r="K45" s="3097">
        <v>12673</v>
      </c>
      <c r="L45" s="3098">
        <v>13043</v>
      </c>
      <c r="M45" s="3099">
        <f t="shared" ref="M45:M74" si="2">SUM(C45:L45)</f>
        <v>179969</v>
      </c>
    </row>
    <row r="46" spans="1:13" ht="15.95" customHeight="1">
      <c r="A46" s="7302"/>
      <c r="B46" s="2999" t="s">
        <v>2533</v>
      </c>
      <c r="C46" s="3096">
        <v>22944</v>
      </c>
      <c r="D46" s="3097">
        <v>15329</v>
      </c>
      <c r="E46" s="3097">
        <v>11700</v>
      </c>
      <c r="F46" s="3097">
        <v>21235</v>
      </c>
      <c r="G46" s="3097">
        <v>13433</v>
      </c>
      <c r="H46" s="3097">
        <v>17767</v>
      </c>
      <c r="I46" s="3097">
        <v>17792</v>
      </c>
      <c r="J46" s="3097">
        <v>31430</v>
      </c>
      <c r="K46" s="3097">
        <v>11837</v>
      </c>
      <c r="L46" s="3098">
        <v>10486</v>
      </c>
      <c r="M46" s="3099">
        <f t="shared" si="2"/>
        <v>173953</v>
      </c>
    </row>
    <row r="47" spans="1:13" ht="15.95" customHeight="1">
      <c r="A47" s="7302"/>
      <c r="B47" s="2999" t="s">
        <v>2534</v>
      </c>
      <c r="C47" s="3096">
        <v>23232</v>
      </c>
      <c r="D47" s="3097">
        <v>15395</v>
      </c>
      <c r="E47" s="3097">
        <v>11890</v>
      </c>
      <c r="F47" s="3097">
        <v>21618</v>
      </c>
      <c r="G47" s="3097">
        <v>14555</v>
      </c>
      <c r="H47" s="3097">
        <v>17475</v>
      </c>
      <c r="I47" s="3097">
        <v>18530</v>
      </c>
      <c r="J47" s="3097">
        <v>32136</v>
      </c>
      <c r="K47" s="3097">
        <v>11228</v>
      </c>
      <c r="L47" s="3098">
        <v>12199</v>
      </c>
      <c r="M47" s="3099">
        <f t="shared" si="2"/>
        <v>178258</v>
      </c>
    </row>
    <row r="48" spans="1:13" ht="15.95" customHeight="1">
      <c r="A48" s="7302"/>
      <c r="B48" s="2999" t="s">
        <v>2535</v>
      </c>
      <c r="C48" s="3096">
        <v>23218</v>
      </c>
      <c r="D48" s="3097">
        <v>15549</v>
      </c>
      <c r="E48" s="3097">
        <v>11680</v>
      </c>
      <c r="F48" s="3097">
        <v>22180</v>
      </c>
      <c r="G48" s="3097">
        <v>14619</v>
      </c>
      <c r="H48" s="3097">
        <v>17788</v>
      </c>
      <c r="I48" s="3097">
        <v>18424</v>
      </c>
      <c r="J48" s="3097">
        <v>32313</v>
      </c>
      <c r="K48" s="3097">
        <v>10819</v>
      </c>
      <c r="L48" s="3098">
        <v>13341</v>
      </c>
      <c r="M48" s="3099">
        <f t="shared" si="2"/>
        <v>179931</v>
      </c>
    </row>
    <row r="49" spans="1:13" ht="15.95" customHeight="1">
      <c r="A49" s="7302"/>
      <c r="B49" s="2999" t="s">
        <v>2536</v>
      </c>
      <c r="C49" s="3096">
        <v>23354</v>
      </c>
      <c r="D49" s="3097">
        <v>15678</v>
      </c>
      <c r="E49" s="3097">
        <v>11651</v>
      </c>
      <c r="F49" s="3097">
        <v>21716</v>
      </c>
      <c r="G49" s="3097">
        <v>14297</v>
      </c>
      <c r="H49" s="3097">
        <v>17982</v>
      </c>
      <c r="I49" s="3097">
        <v>17294</v>
      </c>
      <c r="J49" s="3097">
        <v>32617</v>
      </c>
      <c r="K49" s="3097">
        <v>11209</v>
      </c>
      <c r="L49" s="3098">
        <v>12167</v>
      </c>
      <c r="M49" s="3099">
        <f t="shared" si="2"/>
        <v>177965</v>
      </c>
    </row>
    <row r="50" spans="1:13" ht="15.95" customHeight="1" thickBot="1">
      <c r="A50" s="7321"/>
      <c r="B50" s="3000" t="s">
        <v>2537</v>
      </c>
      <c r="C50" s="3100">
        <v>23641</v>
      </c>
      <c r="D50" s="3101">
        <v>15875</v>
      </c>
      <c r="E50" s="3101">
        <v>12133</v>
      </c>
      <c r="F50" s="3101">
        <v>21691</v>
      </c>
      <c r="G50" s="3101">
        <v>13996</v>
      </c>
      <c r="H50" s="3101">
        <v>18489</v>
      </c>
      <c r="I50" s="3101">
        <v>16298</v>
      </c>
      <c r="J50" s="3101">
        <v>32449</v>
      </c>
      <c r="K50" s="3101">
        <v>12561</v>
      </c>
      <c r="L50" s="3102">
        <v>11110</v>
      </c>
      <c r="M50" s="3103">
        <f t="shared" si="2"/>
        <v>178243</v>
      </c>
    </row>
    <row r="51" spans="1:13" ht="15.95" customHeight="1">
      <c r="A51" s="7301">
        <v>2012</v>
      </c>
      <c r="B51" s="2988" t="s">
        <v>2538</v>
      </c>
      <c r="C51" s="3104">
        <v>23542</v>
      </c>
      <c r="D51" s="3105">
        <v>16137</v>
      </c>
      <c r="E51" s="3105">
        <v>12052</v>
      </c>
      <c r="F51" s="3105">
        <v>20375</v>
      </c>
      <c r="G51" s="3105">
        <v>13268</v>
      </c>
      <c r="H51" s="3105">
        <v>17111</v>
      </c>
      <c r="I51" s="3105">
        <v>16803</v>
      </c>
      <c r="J51" s="3105">
        <v>31663</v>
      </c>
      <c r="K51" s="3105">
        <v>12202</v>
      </c>
      <c r="L51" s="3106">
        <v>9570</v>
      </c>
      <c r="M51" s="3107">
        <f t="shared" si="2"/>
        <v>172723</v>
      </c>
    </row>
    <row r="52" spans="1:13" ht="15.95" customHeight="1">
      <c r="A52" s="7302"/>
      <c r="B52" s="2999" t="s">
        <v>2539</v>
      </c>
      <c r="C52" s="3096">
        <v>23946</v>
      </c>
      <c r="D52" s="3097">
        <v>16514</v>
      </c>
      <c r="E52" s="3097">
        <v>11911</v>
      </c>
      <c r="F52" s="3097">
        <v>20164</v>
      </c>
      <c r="G52" s="3097">
        <v>13351</v>
      </c>
      <c r="H52" s="3097">
        <v>16419</v>
      </c>
      <c r="I52" s="3097">
        <v>16616</v>
      </c>
      <c r="J52" s="3097">
        <v>30804</v>
      </c>
      <c r="K52" s="3097">
        <v>11269</v>
      </c>
      <c r="L52" s="3098">
        <v>9363</v>
      </c>
      <c r="M52" s="3099">
        <f t="shared" si="2"/>
        <v>170357</v>
      </c>
    </row>
    <row r="53" spans="1:13" ht="15.95" customHeight="1">
      <c r="A53" s="7302"/>
      <c r="B53" s="2999" t="s">
        <v>2540</v>
      </c>
      <c r="C53" s="3096">
        <v>24205</v>
      </c>
      <c r="D53" s="3097">
        <v>16398</v>
      </c>
      <c r="E53" s="3097">
        <v>12324</v>
      </c>
      <c r="F53" s="3097">
        <v>21156</v>
      </c>
      <c r="G53" s="3097">
        <v>13060</v>
      </c>
      <c r="H53" s="3097">
        <v>18151</v>
      </c>
      <c r="I53" s="3097">
        <v>17467</v>
      </c>
      <c r="J53" s="3097">
        <v>32393</v>
      </c>
      <c r="K53" s="3097">
        <v>12346</v>
      </c>
      <c r="L53" s="3098">
        <v>9543</v>
      </c>
      <c r="M53" s="3099">
        <f t="shared" si="2"/>
        <v>177043</v>
      </c>
    </row>
    <row r="54" spans="1:13" ht="15.95" customHeight="1">
      <c r="A54" s="7302"/>
      <c r="B54" s="2999" t="s">
        <v>2541</v>
      </c>
      <c r="C54" s="3096">
        <v>24081</v>
      </c>
      <c r="D54" s="3097">
        <v>16709</v>
      </c>
      <c r="E54" s="3097">
        <v>12980</v>
      </c>
      <c r="F54" s="3097">
        <v>22412</v>
      </c>
      <c r="G54" s="3097">
        <v>15213</v>
      </c>
      <c r="H54" s="3097">
        <v>18483</v>
      </c>
      <c r="I54" s="3097">
        <v>19187</v>
      </c>
      <c r="J54" s="3097">
        <v>33741</v>
      </c>
      <c r="K54" s="3097">
        <v>12365</v>
      </c>
      <c r="L54" s="3098">
        <v>9545</v>
      </c>
      <c r="M54" s="3099">
        <f t="shared" si="2"/>
        <v>184716</v>
      </c>
    </row>
    <row r="55" spans="1:13" ht="15.95" customHeight="1">
      <c r="A55" s="7302"/>
      <c r="B55" s="2999" t="s">
        <v>2530</v>
      </c>
      <c r="C55" s="3096">
        <v>24185</v>
      </c>
      <c r="D55" s="3097">
        <v>16984</v>
      </c>
      <c r="E55" s="3097">
        <v>12930</v>
      </c>
      <c r="F55" s="3097">
        <v>23678</v>
      </c>
      <c r="G55" s="3097">
        <v>15297</v>
      </c>
      <c r="H55" s="3097">
        <v>20353</v>
      </c>
      <c r="I55" s="3097">
        <v>21190</v>
      </c>
      <c r="J55" s="3097">
        <v>34889</v>
      </c>
      <c r="K55" s="3097">
        <v>13158</v>
      </c>
      <c r="L55" s="3098">
        <v>9492</v>
      </c>
      <c r="M55" s="3099">
        <f t="shared" si="2"/>
        <v>192156</v>
      </c>
    </row>
    <row r="56" spans="1:13" ht="15.95" customHeight="1">
      <c r="A56" s="7302"/>
      <c r="B56" s="2999" t="s">
        <v>2531</v>
      </c>
      <c r="C56" s="3096">
        <v>24352</v>
      </c>
      <c r="D56" s="3097">
        <v>17212</v>
      </c>
      <c r="E56" s="3097">
        <v>13237</v>
      </c>
      <c r="F56" s="3097">
        <v>23631</v>
      </c>
      <c r="G56" s="3097">
        <v>15693</v>
      </c>
      <c r="H56" s="3097">
        <v>20840</v>
      </c>
      <c r="I56" s="3097">
        <v>20529</v>
      </c>
      <c r="J56" s="3097">
        <v>38178</v>
      </c>
      <c r="K56" s="3097">
        <v>12491</v>
      </c>
      <c r="L56" s="3098">
        <v>11072</v>
      </c>
      <c r="M56" s="3099">
        <f t="shared" si="2"/>
        <v>197235</v>
      </c>
    </row>
    <row r="57" spans="1:13" ht="15.95" customHeight="1">
      <c r="A57" s="7302"/>
      <c r="B57" s="2999" t="s">
        <v>2532</v>
      </c>
      <c r="C57" s="3096">
        <v>24246</v>
      </c>
      <c r="D57" s="3097">
        <v>17155</v>
      </c>
      <c r="E57" s="3097">
        <v>13089</v>
      </c>
      <c r="F57" s="3097">
        <v>23905</v>
      </c>
      <c r="G57" s="3097">
        <v>15864</v>
      </c>
      <c r="H57" s="3097">
        <v>19077</v>
      </c>
      <c r="I57" s="3097">
        <v>20842</v>
      </c>
      <c r="J57" s="3097">
        <v>38636</v>
      </c>
      <c r="K57" s="3097">
        <v>11908</v>
      </c>
      <c r="L57" s="3098">
        <v>10541</v>
      </c>
      <c r="M57" s="3099">
        <f t="shared" si="2"/>
        <v>195263</v>
      </c>
    </row>
    <row r="58" spans="1:13" ht="15.95" customHeight="1">
      <c r="A58" s="7302"/>
      <c r="B58" s="2999" t="s">
        <v>2533</v>
      </c>
      <c r="C58" s="3096">
        <v>24294</v>
      </c>
      <c r="D58" s="3097">
        <v>17353</v>
      </c>
      <c r="E58" s="3097">
        <v>12526</v>
      </c>
      <c r="F58" s="3097">
        <v>23636</v>
      </c>
      <c r="G58" s="3097">
        <v>15011</v>
      </c>
      <c r="H58" s="3097">
        <v>18654</v>
      </c>
      <c r="I58" s="3097">
        <v>19819</v>
      </c>
      <c r="J58" s="3097">
        <v>37338</v>
      </c>
      <c r="K58" s="3097">
        <v>11536</v>
      </c>
      <c r="L58" s="3098">
        <v>8062</v>
      </c>
      <c r="M58" s="3099">
        <f t="shared" si="2"/>
        <v>188229</v>
      </c>
    </row>
    <row r="59" spans="1:13" ht="15.95" customHeight="1">
      <c r="A59" s="7302"/>
      <c r="B59" s="2999" t="s">
        <v>2534</v>
      </c>
      <c r="C59" s="3096">
        <v>24765</v>
      </c>
      <c r="D59" s="3097">
        <v>17273</v>
      </c>
      <c r="E59" s="3097">
        <v>13583</v>
      </c>
      <c r="F59" s="3097">
        <v>24246</v>
      </c>
      <c r="G59" s="3097">
        <v>14946</v>
      </c>
      <c r="H59" s="3097">
        <v>19613</v>
      </c>
      <c r="I59" s="3097">
        <v>19838</v>
      </c>
      <c r="J59" s="3097">
        <v>37719</v>
      </c>
      <c r="K59" s="3097">
        <v>12337</v>
      </c>
      <c r="L59" s="3098">
        <v>9161</v>
      </c>
      <c r="M59" s="3099">
        <f t="shared" si="2"/>
        <v>193481</v>
      </c>
    </row>
    <row r="60" spans="1:13" ht="15.95" customHeight="1">
      <c r="A60" s="7302"/>
      <c r="B60" s="2999" t="s">
        <v>2535</v>
      </c>
      <c r="C60" s="3096">
        <v>24870</v>
      </c>
      <c r="D60" s="3097">
        <v>17244</v>
      </c>
      <c r="E60" s="3097">
        <v>13213</v>
      </c>
      <c r="F60" s="3097">
        <v>23040</v>
      </c>
      <c r="G60" s="3097">
        <v>15173</v>
      </c>
      <c r="H60" s="3097">
        <v>18572</v>
      </c>
      <c r="I60" s="3097">
        <v>19330</v>
      </c>
      <c r="J60" s="3097">
        <v>34482</v>
      </c>
      <c r="K60" s="3097">
        <v>11358</v>
      </c>
      <c r="L60" s="3098">
        <v>9521</v>
      </c>
      <c r="M60" s="3099">
        <f t="shared" si="2"/>
        <v>186803</v>
      </c>
    </row>
    <row r="61" spans="1:13" ht="15.95" customHeight="1">
      <c r="A61" s="7302"/>
      <c r="B61" s="2999" t="s">
        <v>2536</v>
      </c>
      <c r="C61" s="3096">
        <v>25081</v>
      </c>
      <c r="D61" s="3097">
        <v>17512</v>
      </c>
      <c r="E61" s="3097">
        <v>13415</v>
      </c>
      <c r="F61" s="3097">
        <v>22958</v>
      </c>
      <c r="G61" s="3097">
        <v>15087</v>
      </c>
      <c r="H61" s="3097">
        <v>19580</v>
      </c>
      <c r="I61" s="3097">
        <v>19309</v>
      </c>
      <c r="J61" s="3097">
        <v>36880</v>
      </c>
      <c r="K61" s="3097">
        <v>12199</v>
      </c>
      <c r="L61" s="3098">
        <v>10716</v>
      </c>
      <c r="M61" s="3099">
        <f t="shared" si="2"/>
        <v>192737</v>
      </c>
    </row>
    <row r="62" spans="1:13" ht="15.95" customHeight="1" thickBot="1">
      <c r="A62" s="7321"/>
      <c r="B62" s="3000" t="s">
        <v>2537</v>
      </c>
      <c r="C62" s="3100">
        <v>24969</v>
      </c>
      <c r="D62" s="3101">
        <v>17808</v>
      </c>
      <c r="E62" s="3101">
        <v>12910</v>
      </c>
      <c r="F62" s="3101">
        <v>23144</v>
      </c>
      <c r="G62" s="3101">
        <v>14531</v>
      </c>
      <c r="H62" s="3101">
        <v>19135</v>
      </c>
      <c r="I62" s="3101">
        <v>18921</v>
      </c>
      <c r="J62" s="3101">
        <v>36082</v>
      </c>
      <c r="K62" s="3101">
        <v>11663</v>
      </c>
      <c r="L62" s="3102">
        <v>10511</v>
      </c>
      <c r="M62" s="3103">
        <f t="shared" si="2"/>
        <v>189674</v>
      </c>
    </row>
    <row r="63" spans="1:13" ht="15.95" customHeight="1">
      <c r="A63" s="7301">
        <v>2013</v>
      </c>
      <c r="B63" s="2988" t="s">
        <v>2538</v>
      </c>
      <c r="C63" s="3104">
        <v>24908</v>
      </c>
      <c r="D63" s="3105">
        <v>17331</v>
      </c>
      <c r="E63" s="3105">
        <v>12714</v>
      </c>
      <c r="F63" s="3105">
        <v>22396</v>
      </c>
      <c r="G63" s="3105">
        <v>13254</v>
      </c>
      <c r="H63" s="3105">
        <v>18175</v>
      </c>
      <c r="I63" s="3105">
        <v>18778</v>
      </c>
      <c r="J63" s="3105">
        <v>35371</v>
      </c>
      <c r="K63" s="3105">
        <v>11947</v>
      </c>
      <c r="L63" s="3106">
        <v>9070</v>
      </c>
      <c r="M63" s="3107">
        <f t="shared" si="2"/>
        <v>183944</v>
      </c>
    </row>
    <row r="64" spans="1:13" ht="15.95" customHeight="1">
      <c r="A64" s="7302"/>
      <c r="B64" s="2999" t="s">
        <v>2539</v>
      </c>
      <c r="C64" s="3096">
        <v>25138</v>
      </c>
      <c r="D64" s="3097">
        <v>17253</v>
      </c>
      <c r="E64" s="3097">
        <v>12576</v>
      </c>
      <c r="F64" s="3097">
        <v>22317</v>
      </c>
      <c r="G64" s="3097">
        <v>13768</v>
      </c>
      <c r="H64" s="3097">
        <v>17725</v>
      </c>
      <c r="I64" s="3097">
        <v>18295</v>
      </c>
      <c r="J64" s="3097">
        <v>35887</v>
      </c>
      <c r="K64" s="3097">
        <v>12622</v>
      </c>
      <c r="L64" s="3098">
        <v>8121</v>
      </c>
      <c r="M64" s="3099">
        <f t="shared" si="2"/>
        <v>183702</v>
      </c>
    </row>
    <row r="65" spans="1:13" ht="15.95" customHeight="1">
      <c r="A65" s="7302"/>
      <c r="B65" s="2999" t="s">
        <v>2540</v>
      </c>
      <c r="C65" s="3096">
        <v>25282</v>
      </c>
      <c r="D65" s="3097">
        <v>17582</v>
      </c>
      <c r="E65" s="3097">
        <v>13017</v>
      </c>
      <c r="F65" s="3097">
        <v>23065</v>
      </c>
      <c r="G65" s="3097">
        <v>14424</v>
      </c>
      <c r="H65" s="3097">
        <v>19460</v>
      </c>
      <c r="I65" s="3097">
        <v>18721</v>
      </c>
      <c r="J65" s="3097">
        <v>37065</v>
      </c>
      <c r="K65" s="3097">
        <v>13708</v>
      </c>
      <c r="L65" s="3098">
        <v>8107</v>
      </c>
      <c r="M65" s="3099">
        <f t="shared" si="2"/>
        <v>190431</v>
      </c>
    </row>
    <row r="66" spans="1:13" ht="15.95" customHeight="1">
      <c r="A66" s="7302"/>
      <c r="B66" s="2999" t="s">
        <v>2541</v>
      </c>
      <c r="C66" s="3096">
        <v>25538</v>
      </c>
      <c r="D66" s="3097">
        <v>18044</v>
      </c>
      <c r="E66" s="3097">
        <v>13475</v>
      </c>
      <c r="F66" s="3097">
        <v>23951</v>
      </c>
      <c r="G66" s="3097">
        <v>15210</v>
      </c>
      <c r="H66" s="3097">
        <v>20414</v>
      </c>
      <c r="I66" s="3097">
        <v>20372</v>
      </c>
      <c r="J66" s="3097">
        <v>37705</v>
      </c>
      <c r="K66" s="3097">
        <v>13003</v>
      </c>
      <c r="L66" s="3098">
        <v>9264</v>
      </c>
      <c r="M66" s="3099">
        <f t="shared" si="2"/>
        <v>196976</v>
      </c>
    </row>
    <row r="67" spans="1:13" ht="15.95" customHeight="1">
      <c r="A67" s="7302"/>
      <c r="B67" s="2999" t="s">
        <v>2530</v>
      </c>
      <c r="C67" s="3096">
        <v>26087</v>
      </c>
      <c r="D67" s="3097">
        <v>18334</v>
      </c>
      <c r="E67" s="3097">
        <v>13286</v>
      </c>
      <c r="F67" s="3097">
        <v>24674</v>
      </c>
      <c r="G67" s="3097">
        <v>15472</v>
      </c>
      <c r="H67" s="3097">
        <v>20876</v>
      </c>
      <c r="I67" s="3097">
        <v>20971</v>
      </c>
      <c r="J67" s="3097">
        <v>37647</v>
      </c>
      <c r="K67" s="3097">
        <v>13635</v>
      </c>
      <c r="L67" s="3098">
        <v>9314</v>
      </c>
      <c r="M67" s="3099">
        <f t="shared" si="2"/>
        <v>200296</v>
      </c>
    </row>
    <row r="68" spans="1:13" ht="15.95" customHeight="1">
      <c r="A68" s="7302"/>
      <c r="B68" s="2999" t="s">
        <v>2531</v>
      </c>
      <c r="C68" s="3096">
        <v>26371</v>
      </c>
      <c r="D68" s="3097">
        <v>18567</v>
      </c>
      <c r="E68" s="3097">
        <v>13424</v>
      </c>
      <c r="F68" s="3097">
        <v>24881</v>
      </c>
      <c r="G68" s="3097">
        <v>16740</v>
      </c>
      <c r="H68" s="3097">
        <v>20806</v>
      </c>
      <c r="I68" s="3097">
        <v>20694</v>
      </c>
      <c r="J68" s="3097">
        <v>40514</v>
      </c>
      <c r="K68" s="3097">
        <v>16148</v>
      </c>
      <c r="L68" s="3098">
        <v>9397</v>
      </c>
      <c r="M68" s="3099">
        <f t="shared" si="2"/>
        <v>207542</v>
      </c>
    </row>
    <row r="69" spans="1:13" ht="15.95" customHeight="1">
      <c r="A69" s="7302"/>
      <c r="B69" s="2999" t="s">
        <v>2532</v>
      </c>
      <c r="C69" s="3096">
        <v>25727</v>
      </c>
      <c r="D69" s="3097">
        <v>18188</v>
      </c>
      <c r="E69" s="3097">
        <v>13415</v>
      </c>
      <c r="F69" s="3097">
        <v>25196</v>
      </c>
      <c r="G69" s="3097">
        <v>16730</v>
      </c>
      <c r="H69" s="3097">
        <v>19663</v>
      </c>
      <c r="I69" s="3097">
        <v>21959</v>
      </c>
      <c r="J69" s="3097">
        <v>39426</v>
      </c>
      <c r="K69" s="3097">
        <v>17083</v>
      </c>
      <c r="L69" s="3098">
        <v>10924</v>
      </c>
      <c r="M69" s="3099">
        <f t="shared" si="2"/>
        <v>208311</v>
      </c>
    </row>
    <row r="70" spans="1:13" ht="15.95" customHeight="1">
      <c r="A70" s="7302"/>
      <c r="B70" s="2999" t="s">
        <v>2533</v>
      </c>
      <c r="C70" s="3096">
        <v>25962</v>
      </c>
      <c r="D70" s="3097">
        <v>18704</v>
      </c>
      <c r="E70" s="3097">
        <v>13792</v>
      </c>
      <c r="F70" s="3097">
        <v>25209</v>
      </c>
      <c r="G70" s="3097">
        <v>16511</v>
      </c>
      <c r="H70" s="3097">
        <v>19693</v>
      </c>
      <c r="I70" s="3097">
        <v>22182</v>
      </c>
      <c r="J70" s="3097">
        <v>38446</v>
      </c>
      <c r="K70" s="3097">
        <v>16913</v>
      </c>
      <c r="L70" s="3098">
        <v>9854</v>
      </c>
      <c r="M70" s="3099">
        <f t="shared" si="2"/>
        <v>207266</v>
      </c>
    </row>
    <row r="71" spans="1:13" ht="15.95" customHeight="1">
      <c r="A71" s="7302"/>
      <c r="B71" s="2999" t="s">
        <v>2534</v>
      </c>
      <c r="C71" s="3096">
        <v>26443</v>
      </c>
      <c r="D71" s="3097">
        <v>18623</v>
      </c>
      <c r="E71" s="3097">
        <v>14109</v>
      </c>
      <c r="F71" s="3097">
        <v>26646</v>
      </c>
      <c r="G71" s="3097">
        <v>16631</v>
      </c>
      <c r="H71" s="3097">
        <v>20663</v>
      </c>
      <c r="I71" s="3097">
        <v>21389</v>
      </c>
      <c r="J71" s="3097">
        <v>39170</v>
      </c>
      <c r="K71" s="3097">
        <v>15626</v>
      </c>
      <c r="L71" s="3098">
        <v>10581</v>
      </c>
      <c r="M71" s="3099">
        <f t="shared" si="2"/>
        <v>209881</v>
      </c>
    </row>
    <row r="72" spans="1:13" ht="15.95" customHeight="1">
      <c r="A72" s="7302"/>
      <c r="B72" s="2999" t="s">
        <v>2535</v>
      </c>
      <c r="C72" s="3096">
        <v>26449</v>
      </c>
      <c r="D72" s="3097">
        <v>18497</v>
      </c>
      <c r="E72" s="3097">
        <v>13821</v>
      </c>
      <c r="F72" s="3097">
        <v>25887</v>
      </c>
      <c r="G72" s="3097">
        <v>15611</v>
      </c>
      <c r="H72" s="3097">
        <v>20070</v>
      </c>
      <c r="I72" s="3097">
        <v>20365</v>
      </c>
      <c r="J72" s="3097">
        <v>36933</v>
      </c>
      <c r="K72" s="3097">
        <v>14877</v>
      </c>
      <c r="L72" s="3098">
        <v>10873</v>
      </c>
      <c r="M72" s="3099">
        <f t="shared" si="2"/>
        <v>203383</v>
      </c>
    </row>
    <row r="73" spans="1:13" ht="15.95" customHeight="1">
      <c r="A73" s="7302"/>
      <c r="B73" s="2999" t="s">
        <v>2536</v>
      </c>
      <c r="C73" s="3096">
        <v>26720</v>
      </c>
      <c r="D73" s="3097">
        <v>18720</v>
      </c>
      <c r="E73" s="3097">
        <v>13936</v>
      </c>
      <c r="F73" s="3097">
        <v>26631</v>
      </c>
      <c r="G73" s="3097">
        <v>16150</v>
      </c>
      <c r="H73" s="3097">
        <v>21584</v>
      </c>
      <c r="I73" s="3097">
        <v>18866</v>
      </c>
      <c r="J73" s="3097">
        <v>37596</v>
      </c>
      <c r="K73" s="3097">
        <v>14902</v>
      </c>
      <c r="L73" s="3098">
        <v>10809</v>
      </c>
      <c r="M73" s="3099">
        <f t="shared" si="2"/>
        <v>205914</v>
      </c>
    </row>
    <row r="74" spans="1:13" ht="15.95" customHeight="1" thickBot="1">
      <c r="A74" s="7303"/>
      <c r="B74" s="3084" t="s">
        <v>2537</v>
      </c>
      <c r="C74" s="3108">
        <v>26909</v>
      </c>
      <c r="D74" s="3109">
        <v>18650</v>
      </c>
      <c r="E74" s="3109">
        <v>13924</v>
      </c>
      <c r="F74" s="3109">
        <v>25612</v>
      </c>
      <c r="G74" s="3109">
        <v>15739</v>
      </c>
      <c r="H74" s="3109">
        <v>20476</v>
      </c>
      <c r="I74" s="3109">
        <v>18654</v>
      </c>
      <c r="J74" s="3109">
        <v>37562</v>
      </c>
      <c r="K74" s="3109">
        <v>14519</v>
      </c>
      <c r="L74" s="3110">
        <v>10701</v>
      </c>
      <c r="M74" s="3111">
        <f t="shared" si="2"/>
        <v>202746</v>
      </c>
    </row>
    <row r="75" spans="1:13" ht="14.1" customHeight="1" thickTop="1"/>
    <row r="76" spans="1:13" s="2977" customFormat="1" ht="14.1" customHeight="1">
      <c r="A76" s="7297" t="s">
        <v>2545</v>
      </c>
      <c r="B76" s="7297"/>
      <c r="C76" s="7297"/>
      <c r="D76" s="7297"/>
      <c r="E76" s="7297"/>
      <c r="F76" s="3050"/>
      <c r="G76" s="3051"/>
      <c r="H76" s="3051"/>
      <c r="I76" s="3051"/>
      <c r="J76" s="3051"/>
      <c r="K76" s="3051"/>
      <c r="L76" s="3051"/>
      <c r="M76" s="3051"/>
    </row>
    <row r="77" spans="1:13" s="2977" customFormat="1" ht="14.1" customHeight="1">
      <c r="A77" s="7298" t="s">
        <v>2546</v>
      </c>
      <c r="B77" s="7322"/>
      <c r="C77" s="7322"/>
      <c r="D77" s="7322"/>
      <c r="E77" s="3052"/>
      <c r="F77" s="3052"/>
      <c r="G77" s="3089"/>
      <c r="H77" s="3089"/>
      <c r="I77" s="3089"/>
      <c r="J77" s="3089"/>
      <c r="K77" s="3089"/>
      <c r="L77" s="3089"/>
      <c r="M77" s="3089"/>
    </row>
    <row r="78" spans="1:13" s="2977" customFormat="1" ht="14.1" customHeight="1">
      <c r="A78" s="7298" t="s">
        <v>2547</v>
      </c>
      <c r="B78" s="7298"/>
      <c r="C78" s="7298"/>
      <c r="D78" s="7298"/>
      <c r="E78" s="7298"/>
      <c r="F78" s="7298"/>
      <c r="G78" s="3089"/>
      <c r="H78" s="3089"/>
      <c r="I78" s="3089"/>
      <c r="J78" s="3089"/>
      <c r="K78" s="3089"/>
      <c r="L78" s="3089"/>
      <c r="M78" s="3089"/>
    </row>
    <row r="79" spans="1:13" ht="14.1" customHeight="1">
      <c r="A79" s="7299" t="s">
        <v>2548</v>
      </c>
      <c r="B79" s="7299"/>
      <c r="C79" s="7299"/>
      <c r="D79" s="7299"/>
      <c r="E79" s="7299"/>
      <c r="F79" s="3053"/>
    </row>
    <row r="80" spans="1:13" ht="15.75" customHeight="1"/>
    <row r="81" spans="4:10" s="2977" customFormat="1" ht="18" customHeight="1">
      <c r="D81" s="3054"/>
      <c r="E81" s="7300" t="s">
        <v>3</v>
      </c>
      <c r="F81" s="7300"/>
      <c r="H81" s="3055"/>
      <c r="I81" s="3055"/>
      <c r="J81" s="3055"/>
    </row>
    <row r="82" spans="4:10" ht="11.25" customHeight="1"/>
  </sheetData>
  <mergeCells count="19">
    <mergeCell ref="A63:A74"/>
    <mergeCell ref="A1:D1"/>
    <mergeCell ref="A2:M2"/>
    <mergeCell ref="A3:M3"/>
    <mergeCell ref="A4:A6"/>
    <mergeCell ref="B4:B6"/>
    <mergeCell ref="C4:L4"/>
    <mergeCell ref="M4:M6"/>
    <mergeCell ref="C5:L5"/>
    <mergeCell ref="A7:A14"/>
    <mergeCell ref="A15:A26"/>
    <mergeCell ref="A27:A38"/>
    <mergeCell ref="A39:A50"/>
    <mergeCell ref="A51:A62"/>
    <mergeCell ref="A76:E76"/>
    <mergeCell ref="A77:D77"/>
    <mergeCell ref="A78:F78"/>
    <mergeCell ref="A79:E79"/>
    <mergeCell ref="E81:F81"/>
  </mergeCells>
  <hyperlinks>
    <hyperlink ref="A1" r:id="rId1"/>
  </hyperlinks>
  <pageMargins left="0.7" right="0.7" top="0.75" bottom="0.75" header="0.3" footer="0.3"/>
  <pageSetup paperSize="9" scale="37" fitToHeight="0" orientation="landscape" r:id="rId2"/>
  <headerFooter alignWithMargins="0">
    <oddFooter>&amp;R169</oddFooter>
  </headerFooter>
  <drawing r:id="rId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65">
    <pageSetUpPr fitToPage="1"/>
  </sheetPr>
  <dimension ref="A1:Q103"/>
  <sheetViews>
    <sheetView view="pageBreakPreview" zoomScale="60" zoomScaleNormal="100" workbookViewId="0">
      <selection activeCell="A2" sqref="A2:Q87"/>
    </sheetView>
  </sheetViews>
  <sheetFormatPr defaultRowHeight="12.75"/>
  <cols>
    <col min="1" max="1" width="7.42578125" style="3119" customWidth="1"/>
    <col min="2" max="2" width="17.42578125" style="3116" customWidth="1"/>
    <col min="3" max="4" width="25.7109375" style="3116" customWidth="1"/>
    <col min="5" max="6" width="25.7109375" style="3131" customWidth="1"/>
    <col min="7" max="9" width="25.7109375" style="3118" customWidth="1"/>
    <col min="10" max="12" width="25.7109375" style="3132" customWidth="1"/>
    <col min="13" max="17" width="25.7109375" style="3118" customWidth="1"/>
    <col min="18" max="254" width="9.140625" style="3118"/>
    <col min="255" max="255" width="5" style="3118" customWidth="1"/>
    <col min="256" max="256" width="17.28515625" style="3118" customWidth="1"/>
    <col min="257" max="266" width="11.7109375" style="3118" customWidth="1"/>
    <col min="267" max="267" width="12" style="3118" customWidth="1"/>
    <col min="268" max="268" width="11.28515625" style="3118" customWidth="1"/>
    <col min="269" max="269" width="11.7109375" style="3118" customWidth="1"/>
    <col min="270" max="270" width="13.85546875" style="3118" customWidth="1"/>
    <col min="271" max="271" width="12.5703125" style="3118" customWidth="1"/>
    <col min="272" max="510" width="9.140625" style="3118"/>
    <col min="511" max="511" width="5" style="3118" customWidth="1"/>
    <col min="512" max="512" width="17.28515625" style="3118" customWidth="1"/>
    <col min="513" max="522" width="11.7109375" style="3118" customWidth="1"/>
    <col min="523" max="523" width="12" style="3118" customWidth="1"/>
    <col min="524" max="524" width="11.28515625" style="3118" customWidth="1"/>
    <col min="525" max="525" width="11.7109375" style="3118" customWidth="1"/>
    <col min="526" max="526" width="13.85546875" style="3118" customWidth="1"/>
    <col min="527" max="527" width="12.5703125" style="3118" customWidth="1"/>
    <col min="528" max="766" width="9.140625" style="3118"/>
    <col min="767" max="767" width="5" style="3118" customWidth="1"/>
    <col min="768" max="768" width="17.28515625" style="3118" customWidth="1"/>
    <col min="769" max="778" width="11.7109375" style="3118" customWidth="1"/>
    <col min="779" max="779" width="12" style="3118" customWidth="1"/>
    <col min="780" max="780" width="11.28515625" style="3118" customWidth="1"/>
    <col min="781" max="781" width="11.7109375" style="3118" customWidth="1"/>
    <col min="782" max="782" width="13.85546875" style="3118" customWidth="1"/>
    <col min="783" max="783" width="12.5703125" style="3118" customWidth="1"/>
    <col min="784" max="1022" width="9.140625" style="3118"/>
    <col min="1023" max="1023" width="5" style="3118" customWidth="1"/>
    <col min="1024" max="1024" width="17.28515625" style="3118" customWidth="1"/>
    <col min="1025" max="1034" width="11.7109375" style="3118" customWidth="1"/>
    <col min="1035" max="1035" width="12" style="3118" customWidth="1"/>
    <col min="1036" max="1036" width="11.28515625" style="3118" customWidth="1"/>
    <col min="1037" max="1037" width="11.7109375" style="3118" customWidth="1"/>
    <col min="1038" max="1038" width="13.85546875" style="3118" customWidth="1"/>
    <col min="1039" max="1039" width="12.5703125" style="3118" customWidth="1"/>
    <col min="1040" max="1278" width="9.140625" style="3118"/>
    <col min="1279" max="1279" width="5" style="3118" customWidth="1"/>
    <col min="1280" max="1280" width="17.28515625" style="3118" customWidth="1"/>
    <col min="1281" max="1290" width="11.7109375" style="3118" customWidth="1"/>
    <col min="1291" max="1291" width="12" style="3118" customWidth="1"/>
    <col min="1292" max="1292" width="11.28515625" style="3118" customWidth="1"/>
    <col min="1293" max="1293" width="11.7109375" style="3118" customWidth="1"/>
    <col min="1294" max="1294" width="13.85546875" style="3118" customWidth="1"/>
    <col min="1295" max="1295" width="12.5703125" style="3118" customWidth="1"/>
    <col min="1296" max="1534" width="9.140625" style="3118"/>
    <col min="1535" max="1535" width="5" style="3118" customWidth="1"/>
    <col min="1536" max="1536" width="17.28515625" style="3118" customWidth="1"/>
    <col min="1537" max="1546" width="11.7109375" style="3118" customWidth="1"/>
    <col min="1547" max="1547" width="12" style="3118" customWidth="1"/>
    <col min="1548" max="1548" width="11.28515625" style="3118" customWidth="1"/>
    <col min="1549" max="1549" width="11.7109375" style="3118" customWidth="1"/>
    <col min="1550" max="1550" width="13.85546875" style="3118" customWidth="1"/>
    <col min="1551" max="1551" width="12.5703125" style="3118" customWidth="1"/>
    <col min="1552" max="1790" width="9.140625" style="3118"/>
    <col min="1791" max="1791" width="5" style="3118" customWidth="1"/>
    <col min="1792" max="1792" width="17.28515625" style="3118" customWidth="1"/>
    <col min="1793" max="1802" width="11.7109375" style="3118" customWidth="1"/>
    <col min="1803" max="1803" width="12" style="3118" customWidth="1"/>
    <col min="1804" max="1804" width="11.28515625" style="3118" customWidth="1"/>
    <col min="1805" max="1805" width="11.7109375" style="3118" customWidth="1"/>
    <col min="1806" max="1806" width="13.85546875" style="3118" customWidth="1"/>
    <col min="1807" max="1807" width="12.5703125" style="3118" customWidth="1"/>
    <col min="1808" max="2046" width="9.140625" style="3118"/>
    <col min="2047" max="2047" width="5" style="3118" customWidth="1"/>
    <col min="2048" max="2048" width="17.28515625" style="3118" customWidth="1"/>
    <col min="2049" max="2058" width="11.7109375" style="3118" customWidth="1"/>
    <col min="2059" max="2059" width="12" style="3118" customWidth="1"/>
    <col min="2060" max="2060" width="11.28515625" style="3118" customWidth="1"/>
    <col min="2061" max="2061" width="11.7109375" style="3118" customWidth="1"/>
    <col min="2062" max="2062" width="13.85546875" style="3118" customWidth="1"/>
    <col min="2063" max="2063" width="12.5703125" style="3118" customWidth="1"/>
    <col min="2064" max="2302" width="9.140625" style="3118"/>
    <col min="2303" max="2303" width="5" style="3118" customWidth="1"/>
    <col min="2304" max="2304" width="17.28515625" style="3118" customWidth="1"/>
    <col min="2305" max="2314" width="11.7109375" style="3118" customWidth="1"/>
    <col min="2315" max="2315" width="12" style="3118" customWidth="1"/>
    <col min="2316" max="2316" width="11.28515625" style="3118" customWidth="1"/>
    <col min="2317" max="2317" width="11.7109375" style="3118" customWidth="1"/>
    <col min="2318" max="2318" width="13.85546875" style="3118" customWidth="1"/>
    <col min="2319" max="2319" width="12.5703125" style="3118" customWidth="1"/>
    <col min="2320" max="2558" width="9.140625" style="3118"/>
    <col min="2559" max="2559" width="5" style="3118" customWidth="1"/>
    <col min="2560" max="2560" width="17.28515625" style="3118" customWidth="1"/>
    <col min="2561" max="2570" width="11.7109375" style="3118" customWidth="1"/>
    <col min="2571" max="2571" width="12" style="3118" customWidth="1"/>
    <col min="2572" max="2572" width="11.28515625" style="3118" customWidth="1"/>
    <col min="2573" max="2573" width="11.7109375" style="3118" customWidth="1"/>
    <col min="2574" max="2574" width="13.85546875" style="3118" customWidth="1"/>
    <col min="2575" max="2575" width="12.5703125" style="3118" customWidth="1"/>
    <col min="2576" max="2814" width="9.140625" style="3118"/>
    <col min="2815" max="2815" width="5" style="3118" customWidth="1"/>
    <col min="2816" max="2816" width="17.28515625" style="3118" customWidth="1"/>
    <col min="2817" max="2826" width="11.7109375" style="3118" customWidth="1"/>
    <col min="2827" max="2827" width="12" style="3118" customWidth="1"/>
    <col min="2828" max="2828" width="11.28515625" style="3118" customWidth="1"/>
    <col min="2829" max="2829" width="11.7109375" style="3118" customWidth="1"/>
    <col min="2830" max="2830" width="13.85546875" style="3118" customWidth="1"/>
    <col min="2831" max="2831" width="12.5703125" style="3118" customWidth="1"/>
    <col min="2832" max="3070" width="9.140625" style="3118"/>
    <col min="3071" max="3071" width="5" style="3118" customWidth="1"/>
    <col min="3072" max="3072" width="17.28515625" style="3118" customWidth="1"/>
    <col min="3073" max="3082" width="11.7109375" style="3118" customWidth="1"/>
    <col min="3083" max="3083" width="12" style="3118" customWidth="1"/>
    <col min="3084" max="3084" width="11.28515625" style="3118" customWidth="1"/>
    <col min="3085" max="3085" width="11.7109375" style="3118" customWidth="1"/>
    <col min="3086" max="3086" width="13.85546875" style="3118" customWidth="1"/>
    <col min="3087" max="3087" width="12.5703125" style="3118" customWidth="1"/>
    <col min="3088" max="3326" width="9.140625" style="3118"/>
    <col min="3327" max="3327" width="5" style="3118" customWidth="1"/>
    <col min="3328" max="3328" width="17.28515625" style="3118" customWidth="1"/>
    <col min="3329" max="3338" width="11.7109375" style="3118" customWidth="1"/>
    <col min="3339" max="3339" width="12" style="3118" customWidth="1"/>
    <col min="3340" max="3340" width="11.28515625" style="3118" customWidth="1"/>
    <col min="3341" max="3341" width="11.7109375" style="3118" customWidth="1"/>
    <col min="3342" max="3342" width="13.85546875" style="3118" customWidth="1"/>
    <col min="3343" max="3343" width="12.5703125" style="3118" customWidth="1"/>
    <col min="3344" max="3582" width="9.140625" style="3118"/>
    <col min="3583" max="3583" width="5" style="3118" customWidth="1"/>
    <col min="3584" max="3584" width="17.28515625" style="3118" customWidth="1"/>
    <col min="3585" max="3594" width="11.7109375" style="3118" customWidth="1"/>
    <col min="3595" max="3595" width="12" style="3118" customWidth="1"/>
    <col min="3596" max="3596" width="11.28515625" style="3118" customWidth="1"/>
    <col min="3597" max="3597" width="11.7109375" style="3118" customWidth="1"/>
    <col min="3598" max="3598" width="13.85546875" style="3118" customWidth="1"/>
    <col min="3599" max="3599" width="12.5703125" style="3118" customWidth="1"/>
    <col min="3600" max="3838" width="9.140625" style="3118"/>
    <col min="3839" max="3839" width="5" style="3118" customWidth="1"/>
    <col min="3840" max="3840" width="17.28515625" style="3118" customWidth="1"/>
    <col min="3841" max="3850" width="11.7109375" style="3118" customWidth="1"/>
    <col min="3851" max="3851" width="12" style="3118" customWidth="1"/>
    <col min="3852" max="3852" width="11.28515625" style="3118" customWidth="1"/>
    <col min="3853" max="3853" width="11.7109375" style="3118" customWidth="1"/>
    <col min="3854" max="3854" width="13.85546875" style="3118" customWidth="1"/>
    <col min="3855" max="3855" width="12.5703125" style="3118" customWidth="1"/>
    <col min="3856" max="4094" width="9.140625" style="3118"/>
    <col min="4095" max="4095" width="5" style="3118" customWidth="1"/>
    <col min="4096" max="4096" width="17.28515625" style="3118" customWidth="1"/>
    <col min="4097" max="4106" width="11.7109375" style="3118" customWidth="1"/>
    <col min="4107" max="4107" width="12" style="3118" customWidth="1"/>
    <col min="4108" max="4108" width="11.28515625" style="3118" customWidth="1"/>
    <col min="4109" max="4109" width="11.7109375" style="3118" customWidth="1"/>
    <col min="4110" max="4110" width="13.85546875" style="3118" customWidth="1"/>
    <col min="4111" max="4111" width="12.5703125" style="3118" customWidth="1"/>
    <col min="4112" max="4350" width="9.140625" style="3118"/>
    <col min="4351" max="4351" width="5" style="3118" customWidth="1"/>
    <col min="4352" max="4352" width="17.28515625" style="3118" customWidth="1"/>
    <col min="4353" max="4362" width="11.7109375" style="3118" customWidth="1"/>
    <col min="4363" max="4363" width="12" style="3118" customWidth="1"/>
    <col min="4364" max="4364" width="11.28515625" style="3118" customWidth="1"/>
    <col min="4365" max="4365" width="11.7109375" style="3118" customWidth="1"/>
    <col min="4366" max="4366" width="13.85546875" style="3118" customWidth="1"/>
    <col min="4367" max="4367" width="12.5703125" style="3118" customWidth="1"/>
    <col min="4368" max="4606" width="9.140625" style="3118"/>
    <col min="4607" max="4607" width="5" style="3118" customWidth="1"/>
    <col min="4608" max="4608" width="17.28515625" style="3118" customWidth="1"/>
    <col min="4609" max="4618" width="11.7109375" style="3118" customWidth="1"/>
    <col min="4619" max="4619" width="12" style="3118" customWidth="1"/>
    <col min="4620" max="4620" width="11.28515625" style="3118" customWidth="1"/>
    <col min="4621" max="4621" width="11.7109375" style="3118" customWidth="1"/>
    <col min="4622" max="4622" width="13.85546875" style="3118" customWidth="1"/>
    <col min="4623" max="4623" width="12.5703125" style="3118" customWidth="1"/>
    <col min="4624" max="4862" width="9.140625" style="3118"/>
    <col min="4863" max="4863" width="5" style="3118" customWidth="1"/>
    <col min="4864" max="4864" width="17.28515625" style="3118" customWidth="1"/>
    <col min="4865" max="4874" width="11.7109375" style="3118" customWidth="1"/>
    <col min="4875" max="4875" width="12" style="3118" customWidth="1"/>
    <col min="4876" max="4876" width="11.28515625" style="3118" customWidth="1"/>
    <col min="4877" max="4877" width="11.7109375" style="3118" customWidth="1"/>
    <col min="4878" max="4878" width="13.85546875" style="3118" customWidth="1"/>
    <col min="4879" max="4879" width="12.5703125" style="3118" customWidth="1"/>
    <col min="4880" max="5118" width="9.140625" style="3118"/>
    <col min="5119" max="5119" width="5" style="3118" customWidth="1"/>
    <col min="5120" max="5120" width="17.28515625" style="3118" customWidth="1"/>
    <col min="5121" max="5130" width="11.7109375" style="3118" customWidth="1"/>
    <col min="5131" max="5131" width="12" style="3118" customWidth="1"/>
    <col min="5132" max="5132" width="11.28515625" style="3118" customWidth="1"/>
    <col min="5133" max="5133" width="11.7109375" style="3118" customWidth="1"/>
    <col min="5134" max="5134" width="13.85546875" style="3118" customWidth="1"/>
    <col min="5135" max="5135" width="12.5703125" style="3118" customWidth="1"/>
    <col min="5136" max="5374" width="9.140625" style="3118"/>
    <col min="5375" max="5375" width="5" style="3118" customWidth="1"/>
    <col min="5376" max="5376" width="17.28515625" style="3118" customWidth="1"/>
    <col min="5377" max="5386" width="11.7109375" style="3118" customWidth="1"/>
    <col min="5387" max="5387" width="12" style="3118" customWidth="1"/>
    <col min="5388" max="5388" width="11.28515625" style="3118" customWidth="1"/>
    <col min="5389" max="5389" width="11.7109375" style="3118" customWidth="1"/>
    <col min="5390" max="5390" width="13.85546875" style="3118" customWidth="1"/>
    <col min="5391" max="5391" width="12.5703125" style="3118" customWidth="1"/>
    <col min="5392" max="5630" width="9.140625" style="3118"/>
    <col min="5631" max="5631" width="5" style="3118" customWidth="1"/>
    <col min="5632" max="5632" width="17.28515625" style="3118" customWidth="1"/>
    <col min="5633" max="5642" width="11.7109375" style="3118" customWidth="1"/>
    <col min="5643" max="5643" width="12" style="3118" customWidth="1"/>
    <col min="5644" max="5644" width="11.28515625" style="3118" customWidth="1"/>
    <col min="5645" max="5645" width="11.7109375" style="3118" customWidth="1"/>
    <col min="5646" max="5646" width="13.85546875" style="3118" customWidth="1"/>
    <col min="5647" max="5647" width="12.5703125" style="3118" customWidth="1"/>
    <col min="5648" max="5886" width="9.140625" style="3118"/>
    <col min="5887" max="5887" width="5" style="3118" customWidth="1"/>
    <col min="5888" max="5888" width="17.28515625" style="3118" customWidth="1"/>
    <col min="5889" max="5898" width="11.7109375" style="3118" customWidth="1"/>
    <col min="5899" max="5899" width="12" style="3118" customWidth="1"/>
    <col min="5900" max="5900" width="11.28515625" style="3118" customWidth="1"/>
    <col min="5901" max="5901" width="11.7109375" style="3118" customWidth="1"/>
    <col min="5902" max="5902" width="13.85546875" style="3118" customWidth="1"/>
    <col min="5903" max="5903" width="12.5703125" style="3118" customWidth="1"/>
    <col min="5904" max="6142" width="9.140625" style="3118"/>
    <col min="6143" max="6143" width="5" style="3118" customWidth="1"/>
    <col min="6144" max="6144" width="17.28515625" style="3118" customWidth="1"/>
    <col min="6145" max="6154" width="11.7109375" style="3118" customWidth="1"/>
    <col min="6155" max="6155" width="12" style="3118" customWidth="1"/>
    <col min="6156" max="6156" width="11.28515625" style="3118" customWidth="1"/>
    <col min="6157" max="6157" width="11.7109375" style="3118" customWidth="1"/>
    <col min="6158" max="6158" width="13.85546875" style="3118" customWidth="1"/>
    <col min="6159" max="6159" width="12.5703125" style="3118" customWidth="1"/>
    <col min="6160" max="6398" width="9.140625" style="3118"/>
    <col min="6399" max="6399" width="5" style="3118" customWidth="1"/>
    <col min="6400" max="6400" width="17.28515625" style="3118" customWidth="1"/>
    <col min="6401" max="6410" width="11.7109375" style="3118" customWidth="1"/>
    <col min="6411" max="6411" width="12" style="3118" customWidth="1"/>
    <col min="6412" max="6412" width="11.28515625" style="3118" customWidth="1"/>
    <col min="6413" max="6413" width="11.7109375" style="3118" customWidth="1"/>
    <col min="6414" max="6414" width="13.85546875" style="3118" customWidth="1"/>
    <col min="6415" max="6415" width="12.5703125" style="3118" customWidth="1"/>
    <col min="6416" max="6654" width="9.140625" style="3118"/>
    <col min="6655" max="6655" width="5" style="3118" customWidth="1"/>
    <col min="6656" max="6656" width="17.28515625" style="3118" customWidth="1"/>
    <col min="6657" max="6666" width="11.7109375" style="3118" customWidth="1"/>
    <col min="6667" max="6667" width="12" style="3118" customWidth="1"/>
    <col min="6668" max="6668" width="11.28515625" style="3118" customWidth="1"/>
    <col min="6669" max="6669" width="11.7109375" style="3118" customWidth="1"/>
    <col min="6670" max="6670" width="13.85546875" style="3118" customWidth="1"/>
    <col min="6671" max="6671" width="12.5703125" style="3118" customWidth="1"/>
    <col min="6672" max="6910" width="9.140625" style="3118"/>
    <col min="6911" max="6911" width="5" style="3118" customWidth="1"/>
    <col min="6912" max="6912" width="17.28515625" style="3118" customWidth="1"/>
    <col min="6913" max="6922" width="11.7109375" style="3118" customWidth="1"/>
    <col min="6923" max="6923" width="12" style="3118" customWidth="1"/>
    <col min="6924" max="6924" width="11.28515625" style="3118" customWidth="1"/>
    <col min="6925" max="6925" width="11.7109375" style="3118" customWidth="1"/>
    <col min="6926" max="6926" width="13.85546875" style="3118" customWidth="1"/>
    <col min="6927" max="6927" width="12.5703125" style="3118" customWidth="1"/>
    <col min="6928" max="7166" width="9.140625" style="3118"/>
    <col min="7167" max="7167" width="5" style="3118" customWidth="1"/>
    <col min="7168" max="7168" width="17.28515625" style="3118" customWidth="1"/>
    <col min="7169" max="7178" width="11.7109375" style="3118" customWidth="1"/>
    <col min="7179" max="7179" width="12" style="3118" customWidth="1"/>
    <col min="7180" max="7180" width="11.28515625" style="3118" customWidth="1"/>
    <col min="7181" max="7181" width="11.7109375" style="3118" customWidth="1"/>
    <col min="7182" max="7182" width="13.85546875" style="3118" customWidth="1"/>
    <col min="7183" max="7183" width="12.5703125" style="3118" customWidth="1"/>
    <col min="7184" max="7422" width="9.140625" style="3118"/>
    <col min="7423" max="7423" width="5" style="3118" customWidth="1"/>
    <col min="7424" max="7424" width="17.28515625" style="3118" customWidth="1"/>
    <col min="7425" max="7434" width="11.7109375" style="3118" customWidth="1"/>
    <col min="7435" max="7435" width="12" style="3118" customWidth="1"/>
    <col min="7436" max="7436" width="11.28515625" style="3118" customWidth="1"/>
    <col min="7437" max="7437" width="11.7109375" style="3118" customWidth="1"/>
    <col min="7438" max="7438" width="13.85546875" style="3118" customWidth="1"/>
    <col min="7439" max="7439" width="12.5703125" style="3118" customWidth="1"/>
    <col min="7440" max="7678" width="9.140625" style="3118"/>
    <col min="7679" max="7679" width="5" style="3118" customWidth="1"/>
    <col min="7680" max="7680" width="17.28515625" style="3118" customWidth="1"/>
    <col min="7681" max="7690" width="11.7109375" style="3118" customWidth="1"/>
    <col min="7691" max="7691" width="12" style="3118" customWidth="1"/>
    <col min="7692" max="7692" width="11.28515625" style="3118" customWidth="1"/>
    <col min="7693" max="7693" width="11.7109375" style="3118" customWidth="1"/>
    <col min="7694" max="7694" width="13.85546875" style="3118" customWidth="1"/>
    <col min="7695" max="7695" width="12.5703125" style="3118" customWidth="1"/>
    <col min="7696" max="7934" width="9.140625" style="3118"/>
    <col min="7935" max="7935" width="5" style="3118" customWidth="1"/>
    <col min="7936" max="7936" width="17.28515625" style="3118" customWidth="1"/>
    <col min="7937" max="7946" width="11.7109375" style="3118" customWidth="1"/>
    <col min="7947" max="7947" width="12" style="3118" customWidth="1"/>
    <col min="7948" max="7948" width="11.28515625" style="3118" customWidth="1"/>
    <col min="7949" max="7949" width="11.7109375" style="3118" customWidth="1"/>
    <col min="7950" max="7950" width="13.85546875" style="3118" customWidth="1"/>
    <col min="7951" max="7951" width="12.5703125" style="3118" customWidth="1"/>
    <col min="7952" max="8190" width="9.140625" style="3118"/>
    <col min="8191" max="8191" width="5" style="3118" customWidth="1"/>
    <col min="8192" max="8192" width="17.28515625" style="3118" customWidth="1"/>
    <col min="8193" max="8202" width="11.7109375" style="3118" customWidth="1"/>
    <col min="8203" max="8203" width="12" style="3118" customWidth="1"/>
    <col min="8204" max="8204" width="11.28515625" style="3118" customWidth="1"/>
    <col min="8205" max="8205" width="11.7109375" style="3118" customWidth="1"/>
    <col min="8206" max="8206" width="13.85546875" style="3118" customWidth="1"/>
    <col min="8207" max="8207" width="12.5703125" style="3118" customWidth="1"/>
    <col min="8208" max="8446" width="9.140625" style="3118"/>
    <col min="8447" max="8447" width="5" style="3118" customWidth="1"/>
    <col min="8448" max="8448" width="17.28515625" style="3118" customWidth="1"/>
    <col min="8449" max="8458" width="11.7109375" style="3118" customWidth="1"/>
    <col min="8459" max="8459" width="12" style="3118" customWidth="1"/>
    <col min="8460" max="8460" width="11.28515625" style="3118" customWidth="1"/>
    <col min="8461" max="8461" width="11.7109375" style="3118" customWidth="1"/>
    <col min="8462" max="8462" width="13.85546875" style="3118" customWidth="1"/>
    <col min="8463" max="8463" width="12.5703125" style="3118" customWidth="1"/>
    <col min="8464" max="8702" width="9.140625" style="3118"/>
    <col min="8703" max="8703" width="5" style="3118" customWidth="1"/>
    <col min="8704" max="8704" width="17.28515625" style="3118" customWidth="1"/>
    <col min="8705" max="8714" width="11.7109375" style="3118" customWidth="1"/>
    <col min="8715" max="8715" width="12" style="3118" customWidth="1"/>
    <col min="8716" max="8716" width="11.28515625" style="3118" customWidth="1"/>
    <col min="8717" max="8717" width="11.7109375" style="3118" customWidth="1"/>
    <col min="8718" max="8718" width="13.85546875" style="3118" customWidth="1"/>
    <col min="8719" max="8719" width="12.5703125" style="3118" customWidth="1"/>
    <col min="8720" max="8958" width="9.140625" style="3118"/>
    <col min="8959" max="8959" width="5" style="3118" customWidth="1"/>
    <col min="8960" max="8960" width="17.28515625" style="3118" customWidth="1"/>
    <col min="8961" max="8970" width="11.7109375" style="3118" customWidth="1"/>
    <col min="8971" max="8971" width="12" style="3118" customWidth="1"/>
    <col min="8972" max="8972" width="11.28515625" style="3118" customWidth="1"/>
    <col min="8973" max="8973" width="11.7109375" style="3118" customWidth="1"/>
    <col min="8974" max="8974" width="13.85546875" style="3118" customWidth="1"/>
    <col min="8975" max="8975" width="12.5703125" style="3118" customWidth="1"/>
    <col min="8976" max="9214" width="9.140625" style="3118"/>
    <col min="9215" max="9215" width="5" style="3118" customWidth="1"/>
    <col min="9216" max="9216" width="17.28515625" style="3118" customWidth="1"/>
    <col min="9217" max="9226" width="11.7109375" style="3118" customWidth="1"/>
    <col min="9227" max="9227" width="12" style="3118" customWidth="1"/>
    <col min="9228" max="9228" width="11.28515625" style="3118" customWidth="1"/>
    <col min="9229" max="9229" width="11.7109375" style="3118" customWidth="1"/>
    <col min="9230" max="9230" width="13.85546875" style="3118" customWidth="1"/>
    <col min="9231" max="9231" width="12.5703125" style="3118" customWidth="1"/>
    <col min="9232" max="9470" width="9.140625" style="3118"/>
    <col min="9471" max="9471" width="5" style="3118" customWidth="1"/>
    <col min="9472" max="9472" width="17.28515625" style="3118" customWidth="1"/>
    <col min="9473" max="9482" width="11.7109375" style="3118" customWidth="1"/>
    <col min="9483" max="9483" width="12" style="3118" customWidth="1"/>
    <col min="9484" max="9484" width="11.28515625" style="3118" customWidth="1"/>
    <col min="9485" max="9485" width="11.7109375" style="3118" customWidth="1"/>
    <col min="9486" max="9486" width="13.85546875" style="3118" customWidth="1"/>
    <col min="9487" max="9487" width="12.5703125" style="3118" customWidth="1"/>
    <col min="9488" max="9726" width="9.140625" style="3118"/>
    <col min="9727" max="9727" width="5" style="3118" customWidth="1"/>
    <col min="9728" max="9728" width="17.28515625" style="3118" customWidth="1"/>
    <col min="9729" max="9738" width="11.7109375" style="3118" customWidth="1"/>
    <col min="9739" max="9739" width="12" style="3118" customWidth="1"/>
    <col min="9740" max="9740" width="11.28515625" style="3118" customWidth="1"/>
    <col min="9741" max="9741" width="11.7109375" style="3118" customWidth="1"/>
    <col min="9742" max="9742" width="13.85546875" style="3118" customWidth="1"/>
    <col min="9743" max="9743" width="12.5703125" style="3118" customWidth="1"/>
    <col min="9744" max="9982" width="9.140625" style="3118"/>
    <col min="9983" max="9983" width="5" style="3118" customWidth="1"/>
    <col min="9984" max="9984" width="17.28515625" style="3118" customWidth="1"/>
    <col min="9985" max="9994" width="11.7109375" style="3118" customWidth="1"/>
    <col min="9995" max="9995" width="12" style="3118" customWidth="1"/>
    <col min="9996" max="9996" width="11.28515625" style="3118" customWidth="1"/>
    <col min="9997" max="9997" width="11.7109375" style="3118" customWidth="1"/>
    <col min="9998" max="9998" width="13.85546875" style="3118" customWidth="1"/>
    <col min="9999" max="9999" width="12.5703125" style="3118" customWidth="1"/>
    <col min="10000" max="10238" width="9.140625" style="3118"/>
    <col min="10239" max="10239" width="5" style="3118" customWidth="1"/>
    <col min="10240" max="10240" width="17.28515625" style="3118" customWidth="1"/>
    <col min="10241" max="10250" width="11.7109375" style="3118" customWidth="1"/>
    <col min="10251" max="10251" width="12" style="3118" customWidth="1"/>
    <col min="10252" max="10252" width="11.28515625" style="3118" customWidth="1"/>
    <col min="10253" max="10253" width="11.7109375" style="3118" customWidth="1"/>
    <col min="10254" max="10254" width="13.85546875" style="3118" customWidth="1"/>
    <col min="10255" max="10255" width="12.5703125" style="3118" customWidth="1"/>
    <col min="10256" max="10494" width="9.140625" style="3118"/>
    <col min="10495" max="10495" width="5" style="3118" customWidth="1"/>
    <col min="10496" max="10496" width="17.28515625" style="3118" customWidth="1"/>
    <col min="10497" max="10506" width="11.7109375" style="3118" customWidth="1"/>
    <col min="10507" max="10507" width="12" style="3118" customWidth="1"/>
    <col min="10508" max="10508" width="11.28515625" style="3118" customWidth="1"/>
    <col min="10509" max="10509" width="11.7109375" style="3118" customWidth="1"/>
    <col min="10510" max="10510" width="13.85546875" style="3118" customWidth="1"/>
    <col min="10511" max="10511" width="12.5703125" style="3118" customWidth="1"/>
    <col min="10512" max="10750" width="9.140625" style="3118"/>
    <col min="10751" max="10751" width="5" style="3118" customWidth="1"/>
    <col min="10752" max="10752" width="17.28515625" style="3118" customWidth="1"/>
    <col min="10753" max="10762" width="11.7109375" style="3118" customWidth="1"/>
    <col min="10763" max="10763" width="12" style="3118" customWidth="1"/>
    <col min="10764" max="10764" width="11.28515625" style="3118" customWidth="1"/>
    <col min="10765" max="10765" width="11.7109375" style="3118" customWidth="1"/>
    <col min="10766" max="10766" width="13.85546875" style="3118" customWidth="1"/>
    <col min="10767" max="10767" width="12.5703125" style="3118" customWidth="1"/>
    <col min="10768" max="11006" width="9.140625" style="3118"/>
    <col min="11007" max="11007" width="5" style="3118" customWidth="1"/>
    <col min="11008" max="11008" width="17.28515625" style="3118" customWidth="1"/>
    <col min="11009" max="11018" width="11.7109375" style="3118" customWidth="1"/>
    <col min="11019" max="11019" width="12" style="3118" customWidth="1"/>
    <col min="11020" max="11020" width="11.28515625" style="3118" customWidth="1"/>
    <col min="11021" max="11021" width="11.7109375" style="3118" customWidth="1"/>
    <col min="11022" max="11022" width="13.85546875" style="3118" customWidth="1"/>
    <col min="11023" max="11023" width="12.5703125" style="3118" customWidth="1"/>
    <col min="11024" max="11262" width="9.140625" style="3118"/>
    <col min="11263" max="11263" width="5" style="3118" customWidth="1"/>
    <col min="11264" max="11264" width="17.28515625" style="3118" customWidth="1"/>
    <col min="11265" max="11274" width="11.7109375" style="3118" customWidth="1"/>
    <col min="11275" max="11275" width="12" style="3118" customWidth="1"/>
    <col min="11276" max="11276" width="11.28515625" style="3118" customWidth="1"/>
    <col min="11277" max="11277" width="11.7109375" style="3118" customWidth="1"/>
    <col min="11278" max="11278" width="13.85546875" style="3118" customWidth="1"/>
    <col min="11279" max="11279" width="12.5703125" style="3118" customWidth="1"/>
    <col min="11280" max="11518" width="9.140625" style="3118"/>
    <col min="11519" max="11519" width="5" style="3118" customWidth="1"/>
    <col min="11520" max="11520" width="17.28515625" style="3118" customWidth="1"/>
    <col min="11521" max="11530" width="11.7109375" style="3118" customWidth="1"/>
    <col min="11531" max="11531" width="12" style="3118" customWidth="1"/>
    <col min="11532" max="11532" width="11.28515625" style="3118" customWidth="1"/>
    <col min="11533" max="11533" width="11.7109375" style="3118" customWidth="1"/>
    <col min="11534" max="11534" width="13.85546875" style="3118" customWidth="1"/>
    <col min="11535" max="11535" width="12.5703125" style="3118" customWidth="1"/>
    <col min="11536" max="11774" width="9.140625" style="3118"/>
    <col min="11775" max="11775" width="5" style="3118" customWidth="1"/>
    <col min="11776" max="11776" width="17.28515625" style="3118" customWidth="1"/>
    <col min="11777" max="11786" width="11.7109375" style="3118" customWidth="1"/>
    <col min="11787" max="11787" width="12" style="3118" customWidth="1"/>
    <col min="11788" max="11788" width="11.28515625" style="3118" customWidth="1"/>
    <col min="11789" max="11789" width="11.7109375" style="3118" customWidth="1"/>
    <col min="11790" max="11790" width="13.85546875" style="3118" customWidth="1"/>
    <col min="11791" max="11791" width="12.5703125" style="3118" customWidth="1"/>
    <col min="11792" max="12030" width="9.140625" style="3118"/>
    <col min="12031" max="12031" width="5" style="3118" customWidth="1"/>
    <col min="12032" max="12032" width="17.28515625" style="3118" customWidth="1"/>
    <col min="12033" max="12042" width="11.7109375" style="3118" customWidth="1"/>
    <col min="12043" max="12043" width="12" style="3118" customWidth="1"/>
    <col min="12044" max="12044" width="11.28515625" style="3118" customWidth="1"/>
    <col min="12045" max="12045" width="11.7109375" style="3118" customWidth="1"/>
    <col min="12046" max="12046" width="13.85546875" style="3118" customWidth="1"/>
    <col min="12047" max="12047" width="12.5703125" style="3118" customWidth="1"/>
    <col min="12048" max="12286" width="9.140625" style="3118"/>
    <col min="12287" max="12287" width="5" style="3118" customWidth="1"/>
    <col min="12288" max="12288" width="17.28515625" style="3118" customWidth="1"/>
    <col min="12289" max="12298" width="11.7109375" style="3118" customWidth="1"/>
    <col min="12299" max="12299" width="12" style="3118" customWidth="1"/>
    <col min="12300" max="12300" width="11.28515625" style="3118" customWidth="1"/>
    <col min="12301" max="12301" width="11.7109375" style="3118" customWidth="1"/>
    <col min="12302" max="12302" width="13.85546875" style="3118" customWidth="1"/>
    <col min="12303" max="12303" width="12.5703125" style="3118" customWidth="1"/>
    <col min="12304" max="12542" width="9.140625" style="3118"/>
    <col min="12543" max="12543" width="5" style="3118" customWidth="1"/>
    <col min="12544" max="12544" width="17.28515625" style="3118" customWidth="1"/>
    <col min="12545" max="12554" width="11.7109375" style="3118" customWidth="1"/>
    <col min="12555" max="12555" width="12" style="3118" customWidth="1"/>
    <col min="12556" max="12556" width="11.28515625" style="3118" customWidth="1"/>
    <col min="12557" max="12557" width="11.7109375" style="3118" customWidth="1"/>
    <col min="12558" max="12558" width="13.85546875" style="3118" customWidth="1"/>
    <col min="12559" max="12559" width="12.5703125" style="3118" customWidth="1"/>
    <col min="12560" max="12798" width="9.140625" style="3118"/>
    <col min="12799" max="12799" width="5" style="3118" customWidth="1"/>
    <col min="12800" max="12800" width="17.28515625" style="3118" customWidth="1"/>
    <col min="12801" max="12810" width="11.7109375" style="3118" customWidth="1"/>
    <col min="12811" max="12811" width="12" style="3118" customWidth="1"/>
    <col min="12812" max="12812" width="11.28515625" style="3118" customWidth="1"/>
    <col min="12813" max="12813" width="11.7109375" style="3118" customWidth="1"/>
    <col min="12814" max="12814" width="13.85546875" style="3118" customWidth="1"/>
    <col min="12815" max="12815" width="12.5703125" style="3118" customWidth="1"/>
    <col min="12816" max="13054" width="9.140625" style="3118"/>
    <col min="13055" max="13055" width="5" style="3118" customWidth="1"/>
    <col min="13056" max="13056" width="17.28515625" style="3118" customWidth="1"/>
    <col min="13057" max="13066" width="11.7109375" style="3118" customWidth="1"/>
    <col min="13067" max="13067" width="12" style="3118" customWidth="1"/>
    <col min="13068" max="13068" width="11.28515625" style="3118" customWidth="1"/>
    <col min="13069" max="13069" width="11.7109375" style="3118" customWidth="1"/>
    <col min="13070" max="13070" width="13.85546875" style="3118" customWidth="1"/>
    <col min="13071" max="13071" width="12.5703125" style="3118" customWidth="1"/>
    <col min="13072" max="13310" width="9.140625" style="3118"/>
    <col min="13311" max="13311" width="5" style="3118" customWidth="1"/>
    <col min="13312" max="13312" width="17.28515625" style="3118" customWidth="1"/>
    <col min="13313" max="13322" width="11.7109375" style="3118" customWidth="1"/>
    <col min="13323" max="13323" width="12" style="3118" customWidth="1"/>
    <col min="13324" max="13324" width="11.28515625" style="3118" customWidth="1"/>
    <col min="13325" max="13325" width="11.7109375" style="3118" customWidth="1"/>
    <col min="13326" max="13326" width="13.85546875" style="3118" customWidth="1"/>
    <col min="13327" max="13327" width="12.5703125" style="3118" customWidth="1"/>
    <col min="13328" max="13566" width="9.140625" style="3118"/>
    <col min="13567" max="13567" width="5" style="3118" customWidth="1"/>
    <col min="13568" max="13568" width="17.28515625" style="3118" customWidth="1"/>
    <col min="13569" max="13578" width="11.7109375" style="3118" customWidth="1"/>
    <col min="13579" max="13579" width="12" style="3118" customWidth="1"/>
    <col min="13580" max="13580" width="11.28515625" style="3118" customWidth="1"/>
    <col min="13581" max="13581" width="11.7109375" style="3118" customWidth="1"/>
    <col min="13582" max="13582" width="13.85546875" style="3118" customWidth="1"/>
    <col min="13583" max="13583" width="12.5703125" style="3118" customWidth="1"/>
    <col min="13584" max="13822" width="9.140625" style="3118"/>
    <col min="13823" max="13823" width="5" style="3118" customWidth="1"/>
    <col min="13824" max="13824" width="17.28515625" style="3118" customWidth="1"/>
    <col min="13825" max="13834" width="11.7109375" style="3118" customWidth="1"/>
    <col min="13835" max="13835" width="12" style="3118" customWidth="1"/>
    <col min="13836" max="13836" width="11.28515625" style="3118" customWidth="1"/>
    <col min="13837" max="13837" width="11.7109375" style="3118" customWidth="1"/>
    <col min="13838" max="13838" width="13.85546875" style="3118" customWidth="1"/>
    <col min="13839" max="13839" width="12.5703125" style="3118" customWidth="1"/>
    <col min="13840" max="14078" width="9.140625" style="3118"/>
    <col min="14079" max="14079" width="5" style="3118" customWidth="1"/>
    <col min="14080" max="14080" width="17.28515625" style="3118" customWidth="1"/>
    <col min="14081" max="14090" width="11.7109375" style="3118" customWidth="1"/>
    <col min="14091" max="14091" width="12" style="3118" customWidth="1"/>
    <col min="14092" max="14092" width="11.28515625" style="3118" customWidth="1"/>
    <col min="14093" max="14093" width="11.7109375" style="3118" customWidth="1"/>
    <col min="14094" max="14094" width="13.85546875" style="3118" customWidth="1"/>
    <col min="14095" max="14095" width="12.5703125" style="3118" customWidth="1"/>
    <col min="14096" max="14334" width="9.140625" style="3118"/>
    <col min="14335" max="14335" width="5" style="3118" customWidth="1"/>
    <col min="14336" max="14336" width="17.28515625" style="3118" customWidth="1"/>
    <col min="14337" max="14346" width="11.7109375" style="3118" customWidth="1"/>
    <col min="14347" max="14347" width="12" style="3118" customWidth="1"/>
    <col min="14348" max="14348" width="11.28515625" style="3118" customWidth="1"/>
    <col min="14349" max="14349" width="11.7109375" style="3118" customWidth="1"/>
    <col min="14350" max="14350" width="13.85546875" style="3118" customWidth="1"/>
    <col min="14351" max="14351" width="12.5703125" style="3118" customWidth="1"/>
    <col min="14352" max="14590" width="9.140625" style="3118"/>
    <col min="14591" max="14591" width="5" style="3118" customWidth="1"/>
    <col min="14592" max="14592" width="17.28515625" style="3118" customWidth="1"/>
    <col min="14593" max="14602" width="11.7109375" style="3118" customWidth="1"/>
    <col min="14603" max="14603" width="12" style="3118" customWidth="1"/>
    <col min="14604" max="14604" width="11.28515625" style="3118" customWidth="1"/>
    <col min="14605" max="14605" width="11.7109375" style="3118" customWidth="1"/>
    <col min="14606" max="14606" width="13.85546875" style="3118" customWidth="1"/>
    <col min="14607" max="14607" width="12.5703125" style="3118" customWidth="1"/>
    <col min="14608" max="14846" width="9.140625" style="3118"/>
    <col min="14847" max="14847" width="5" style="3118" customWidth="1"/>
    <col min="14848" max="14848" width="17.28515625" style="3118" customWidth="1"/>
    <col min="14849" max="14858" width="11.7109375" style="3118" customWidth="1"/>
    <col min="14859" max="14859" width="12" style="3118" customWidth="1"/>
    <col min="14860" max="14860" width="11.28515625" style="3118" customWidth="1"/>
    <col min="14861" max="14861" width="11.7109375" style="3118" customWidth="1"/>
    <col min="14862" max="14862" width="13.85546875" style="3118" customWidth="1"/>
    <col min="14863" max="14863" width="12.5703125" style="3118" customWidth="1"/>
    <col min="14864" max="15102" width="9.140625" style="3118"/>
    <col min="15103" max="15103" width="5" style="3118" customWidth="1"/>
    <col min="15104" max="15104" width="17.28515625" style="3118" customWidth="1"/>
    <col min="15105" max="15114" width="11.7109375" style="3118" customWidth="1"/>
    <col min="15115" max="15115" width="12" style="3118" customWidth="1"/>
    <col min="15116" max="15116" width="11.28515625" style="3118" customWidth="1"/>
    <col min="15117" max="15117" width="11.7109375" style="3118" customWidth="1"/>
    <col min="15118" max="15118" width="13.85546875" style="3118" customWidth="1"/>
    <col min="15119" max="15119" width="12.5703125" style="3118" customWidth="1"/>
    <col min="15120" max="15358" width="9.140625" style="3118"/>
    <col min="15359" max="15359" width="5" style="3118" customWidth="1"/>
    <col min="15360" max="15360" width="17.28515625" style="3118" customWidth="1"/>
    <col min="15361" max="15370" width="11.7109375" style="3118" customWidth="1"/>
    <col min="15371" max="15371" width="12" style="3118" customWidth="1"/>
    <col min="15372" max="15372" width="11.28515625" style="3118" customWidth="1"/>
    <col min="15373" max="15373" width="11.7109375" style="3118" customWidth="1"/>
    <col min="15374" max="15374" width="13.85546875" style="3118" customWidth="1"/>
    <col min="15375" max="15375" width="12.5703125" style="3118" customWidth="1"/>
    <col min="15376" max="15614" width="9.140625" style="3118"/>
    <col min="15615" max="15615" width="5" style="3118" customWidth="1"/>
    <col min="15616" max="15616" width="17.28515625" style="3118" customWidth="1"/>
    <col min="15617" max="15626" width="11.7109375" style="3118" customWidth="1"/>
    <col min="15627" max="15627" width="12" style="3118" customWidth="1"/>
    <col min="15628" max="15628" width="11.28515625" style="3118" customWidth="1"/>
    <col min="15629" max="15629" width="11.7109375" style="3118" customWidth="1"/>
    <col min="15630" max="15630" width="13.85546875" style="3118" customWidth="1"/>
    <col min="15631" max="15631" width="12.5703125" style="3118" customWidth="1"/>
    <col min="15632" max="15870" width="9.140625" style="3118"/>
    <col min="15871" max="15871" width="5" style="3118" customWidth="1"/>
    <col min="15872" max="15872" width="17.28515625" style="3118" customWidth="1"/>
    <col min="15873" max="15882" width="11.7109375" style="3118" customWidth="1"/>
    <col min="15883" max="15883" width="12" style="3118" customWidth="1"/>
    <col min="15884" max="15884" width="11.28515625" style="3118" customWidth="1"/>
    <col min="15885" max="15885" width="11.7109375" style="3118" customWidth="1"/>
    <col min="15886" max="15886" width="13.85546875" style="3118" customWidth="1"/>
    <col min="15887" max="15887" width="12.5703125" style="3118" customWidth="1"/>
    <col min="15888" max="16126" width="9.140625" style="3118"/>
    <col min="16127" max="16127" width="5" style="3118" customWidth="1"/>
    <col min="16128" max="16128" width="17.28515625" style="3118" customWidth="1"/>
    <col min="16129" max="16138" width="11.7109375" style="3118" customWidth="1"/>
    <col min="16139" max="16139" width="12" style="3118" customWidth="1"/>
    <col min="16140" max="16140" width="11.28515625" style="3118" customWidth="1"/>
    <col min="16141" max="16141" width="11.7109375" style="3118" customWidth="1"/>
    <col min="16142" max="16142" width="13.85546875" style="3118" customWidth="1"/>
    <col min="16143" max="16143" width="12.5703125" style="3118" customWidth="1"/>
    <col min="16144" max="16384" width="9.140625" style="3118"/>
  </cols>
  <sheetData>
    <row r="1" spans="1:17" s="3116" customFormat="1" ht="14.25" customHeight="1" thickBot="1">
      <c r="A1" s="3112" t="s">
        <v>0</v>
      </c>
      <c r="B1" s="3113"/>
      <c r="C1" s="3113"/>
      <c r="D1" s="3113"/>
      <c r="E1" s="3113"/>
      <c r="F1" s="3114"/>
      <c r="G1" s="3114"/>
      <c r="H1" s="3115"/>
      <c r="I1" s="3115"/>
      <c r="Q1" s="3333" t="s">
        <v>1</v>
      </c>
    </row>
    <row r="2" spans="1:17" s="3116" customFormat="1" ht="20.25" customHeight="1" thickTop="1">
      <c r="A2" s="7351" t="s">
        <v>2845</v>
      </c>
      <c r="B2" s="7352"/>
      <c r="C2" s="7352"/>
      <c r="D2" s="7352"/>
      <c r="E2" s="7352"/>
      <c r="F2" s="7352"/>
      <c r="G2" s="7352"/>
      <c r="H2" s="7352"/>
      <c r="I2" s="7352"/>
      <c r="J2" s="7352"/>
      <c r="K2" s="7352"/>
      <c r="L2" s="7352"/>
      <c r="M2" s="7352"/>
      <c r="N2" s="7352"/>
      <c r="O2" s="7352"/>
      <c r="P2" s="7352"/>
      <c r="Q2" s="7353"/>
    </row>
    <row r="3" spans="1:17" ht="21.75" customHeight="1" thickBot="1">
      <c r="A3" s="7354" t="s">
        <v>2456</v>
      </c>
      <c r="B3" s="7355"/>
      <c r="C3" s="7355"/>
      <c r="D3" s="7355"/>
      <c r="E3" s="7355"/>
      <c r="F3" s="7355"/>
      <c r="G3" s="7355"/>
      <c r="H3" s="7355"/>
      <c r="I3" s="7355"/>
      <c r="J3" s="7355"/>
      <c r="K3" s="7355"/>
      <c r="L3" s="7355"/>
      <c r="M3" s="7355"/>
      <c r="N3" s="7355"/>
      <c r="O3" s="7355"/>
      <c r="P3" s="7355"/>
      <c r="Q3" s="7356"/>
    </row>
    <row r="4" spans="1:17" s="3119" customFormat="1" ht="23.25" customHeight="1" thickBot="1">
      <c r="A4" s="7357" t="s">
        <v>2594</v>
      </c>
      <c r="B4" s="7359" t="s">
        <v>2595</v>
      </c>
      <c r="C4" s="7361" t="s">
        <v>12</v>
      </c>
      <c r="D4" s="7362"/>
      <c r="E4" s="7362"/>
      <c r="F4" s="7362"/>
      <c r="G4" s="7362"/>
      <c r="H4" s="7362"/>
      <c r="I4" s="7362"/>
      <c r="J4" s="7362"/>
      <c r="K4" s="7362"/>
      <c r="L4" s="7362"/>
      <c r="M4" s="7362"/>
      <c r="N4" s="7362"/>
      <c r="O4" s="7362"/>
      <c r="P4" s="7362"/>
      <c r="Q4" s="7363"/>
    </row>
    <row r="5" spans="1:17" s="3119" customFormat="1" ht="25.5" customHeight="1" thickBot="1">
      <c r="A5" s="7358"/>
      <c r="B5" s="7360"/>
      <c r="C5" s="5699">
        <v>1999</v>
      </c>
      <c r="D5" s="5700">
        <v>2000</v>
      </c>
      <c r="E5" s="5700">
        <v>2001</v>
      </c>
      <c r="F5" s="5700">
        <v>2002</v>
      </c>
      <c r="G5" s="5700">
        <v>2003</v>
      </c>
      <c r="H5" s="5700">
        <v>2004</v>
      </c>
      <c r="I5" s="5700">
        <v>2005</v>
      </c>
      <c r="J5" s="5701">
        <v>2006</v>
      </c>
      <c r="K5" s="5700">
        <v>2007</v>
      </c>
      <c r="L5" s="5700">
        <v>2008</v>
      </c>
      <c r="M5" s="5700">
        <v>2009</v>
      </c>
      <c r="N5" s="5700">
        <v>2010</v>
      </c>
      <c r="O5" s="5700">
        <v>2011</v>
      </c>
      <c r="P5" s="5700">
        <v>2012</v>
      </c>
      <c r="Q5" s="5705">
        <v>2013</v>
      </c>
    </row>
    <row r="6" spans="1:17" s="3116" customFormat="1" ht="15.95" customHeight="1">
      <c r="A6" s="3120" t="s">
        <v>2596</v>
      </c>
      <c r="B6" s="5694" t="s">
        <v>2597</v>
      </c>
      <c r="C6" s="5702">
        <v>18778</v>
      </c>
      <c r="D6" s="3121">
        <v>17859</v>
      </c>
      <c r="E6" s="3009">
        <v>16114</v>
      </c>
      <c r="F6" s="3009">
        <v>16557</v>
      </c>
      <c r="G6" s="3009">
        <v>17394</v>
      </c>
      <c r="H6" s="3009">
        <v>18744</v>
      </c>
      <c r="I6" s="3009">
        <v>20465</v>
      </c>
      <c r="J6" s="3121">
        <v>22087</v>
      </c>
      <c r="K6" s="3121">
        <v>23924</v>
      </c>
      <c r="L6" s="3121">
        <v>25181</v>
      </c>
      <c r="M6" s="3009">
        <v>26589</v>
      </c>
      <c r="N6" s="3009">
        <v>29400</v>
      </c>
      <c r="O6" s="3009">
        <v>33351</v>
      </c>
      <c r="P6" s="3009">
        <v>36137</v>
      </c>
      <c r="Q6" s="3122">
        <v>37657</v>
      </c>
    </row>
    <row r="7" spans="1:17" s="3116" customFormat="1" ht="15.95" customHeight="1">
      <c r="A7" s="3123" t="s">
        <v>2598</v>
      </c>
      <c r="B7" s="5695" t="s">
        <v>2599</v>
      </c>
      <c r="C7" s="5703">
        <v>1885</v>
      </c>
      <c r="D7" s="3124">
        <v>1945</v>
      </c>
      <c r="E7" s="3015">
        <v>1738</v>
      </c>
      <c r="F7" s="3015">
        <v>1796</v>
      </c>
      <c r="G7" s="3015">
        <v>1646</v>
      </c>
      <c r="H7" s="3015">
        <v>2034</v>
      </c>
      <c r="I7" s="3015">
        <v>2530</v>
      </c>
      <c r="J7" s="3124">
        <v>2661</v>
      </c>
      <c r="K7" s="3124">
        <v>2839</v>
      </c>
      <c r="L7" s="3124">
        <v>3092</v>
      </c>
      <c r="M7" s="3015">
        <v>3429</v>
      </c>
      <c r="N7" s="3015">
        <v>4052</v>
      </c>
      <c r="O7" s="3015">
        <v>4738</v>
      </c>
      <c r="P7" s="3015">
        <v>5105</v>
      </c>
      <c r="Q7" s="3125">
        <v>5492</v>
      </c>
    </row>
    <row r="8" spans="1:17" ht="15.95" customHeight="1">
      <c r="A8" s="3123" t="s">
        <v>2600</v>
      </c>
      <c r="B8" s="5695" t="s">
        <v>2601</v>
      </c>
      <c r="C8" s="5703">
        <v>5370</v>
      </c>
      <c r="D8" s="3124">
        <v>5295</v>
      </c>
      <c r="E8" s="3015">
        <v>4771</v>
      </c>
      <c r="F8" s="3015">
        <v>5243</v>
      </c>
      <c r="G8" s="3015">
        <v>5827</v>
      </c>
      <c r="H8" s="3015">
        <v>6496</v>
      </c>
      <c r="I8" s="3015">
        <v>7625</v>
      </c>
      <c r="J8" s="3124">
        <v>8033</v>
      </c>
      <c r="K8" s="3124">
        <v>8357</v>
      </c>
      <c r="L8" s="3124">
        <v>8417</v>
      </c>
      <c r="M8" s="3015">
        <v>8769</v>
      </c>
      <c r="N8" s="3015">
        <v>9730</v>
      </c>
      <c r="O8" s="3015">
        <v>10448</v>
      </c>
      <c r="P8" s="3015">
        <v>10765</v>
      </c>
      <c r="Q8" s="3125">
        <v>11271</v>
      </c>
    </row>
    <row r="9" spans="1:17" ht="15.95" customHeight="1">
      <c r="A9" s="3123" t="s">
        <v>2602</v>
      </c>
      <c r="B9" s="5695" t="s">
        <v>2603</v>
      </c>
      <c r="C9" s="5703">
        <v>510</v>
      </c>
      <c r="D9" s="3124">
        <v>485</v>
      </c>
      <c r="E9" s="3015">
        <v>470</v>
      </c>
      <c r="F9" s="3015">
        <v>536</v>
      </c>
      <c r="G9" s="3015">
        <v>524</v>
      </c>
      <c r="H9" s="3015">
        <v>654</v>
      </c>
      <c r="I9" s="3015">
        <v>840</v>
      </c>
      <c r="J9" s="3124">
        <v>1070</v>
      </c>
      <c r="K9" s="3124">
        <v>1067</v>
      </c>
      <c r="L9" s="3124">
        <v>1207</v>
      </c>
      <c r="M9" s="3015">
        <v>1376</v>
      </c>
      <c r="N9" s="3015">
        <v>1559</v>
      </c>
      <c r="O9" s="3015">
        <v>1783</v>
      </c>
      <c r="P9" s="3015">
        <v>2047</v>
      </c>
      <c r="Q9" s="3125">
        <v>2146</v>
      </c>
    </row>
    <row r="10" spans="1:17" ht="15.95" customHeight="1">
      <c r="A10" s="3123" t="s">
        <v>2604</v>
      </c>
      <c r="B10" s="5695" t="s">
        <v>2605</v>
      </c>
      <c r="C10" s="5703">
        <v>3261</v>
      </c>
      <c r="D10" s="3124">
        <v>3002</v>
      </c>
      <c r="E10" s="3015">
        <v>2595</v>
      </c>
      <c r="F10" s="3015">
        <v>2718</v>
      </c>
      <c r="G10" s="3015">
        <v>2618</v>
      </c>
      <c r="H10" s="3015">
        <v>2993</v>
      </c>
      <c r="I10" s="3015">
        <v>3486</v>
      </c>
      <c r="J10" s="3124">
        <v>3587</v>
      </c>
      <c r="K10" s="3124">
        <v>3811</v>
      </c>
      <c r="L10" s="3124">
        <v>3939</v>
      </c>
      <c r="M10" s="3015">
        <v>4114</v>
      </c>
      <c r="N10" s="3015">
        <v>4507</v>
      </c>
      <c r="O10" s="3015">
        <v>4841</v>
      </c>
      <c r="P10" s="3015">
        <v>5144</v>
      </c>
      <c r="Q10" s="3125">
        <v>5424</v>
      </c>
    </row>
    <row r="11" spans="1:17" ht="15.95" customHeight="1">
      <c r="A11" s="3123" t="s">
        <v>2606</v>
      </c>
      <c r="B11" s="5695" t="s">
        <v>2607</v>
      </c>
      <c r="C11" s="5703">
        <v>63822</v>
      </c>
      <c r="D11" s="3124">
        <v>65147</v>
      </c>
      <c r="E11" s="3015">
        <v>62502</v>
      </c>
      <c r="F11" s="3015">
        <v>64872</v>
      </c>
      <c r="G11" s="3015">
        <v>68971</v>
      </c>
      <c r="H11" s="3015">
        <v>74167</v>
      </c>
      <c r="I11" s="3015">
        <v>81738</v>
      </c>
      <c r="J11" s="3124">
        <v>87519</v>
      </c>
      <c r="K11" s="3124">
        <f>49435+45771</f>
        <v>95206</v>
      </c>
      <c r="L11" s="3124">
        <v>98028</v>
      </c>
      <c r="M11" s="3015">
        <v>100192</v>
      </c>
      <c r="N11" s="3015">
        <v>106037</v>
      </c>
      <c r="O11" s="3015">
        <v>113342</v>
      </c>
      <c r="P11" s="3015">
        <v>121131</v>
      </c>
      <c r="Q11" s="3125">
        <v>127091</v>
      </c>
    </row>
    <row r="12" spans="1:17" ht="15.95" customHeight="1">
      <c r="A12" s="3123" t="s">
        <v>2608</v>
      </c>
      <c r="B12" s="5695" t="s">
        <v>2609</v>
      </c>
      <c r="C12" s="5703">
        <v>21060</v>
      </c>
      <c r="D12" s="3124">
        <v>20684</v>
      </c>
      <c r="E12" s="3015">
        <v>20477</v>
      </c>
      <c r="F12" s="3015">
        <v>22445</v>
      </c>
      <c r="G12" s="3015">
        <v>24645</v>
      </c>
      <c r="H12" s="3015">
        <v>28068</v>
      </c>
      <c r="I12" s="3015">
        <v>33135</v>
      </c>
      <c r="J12" s="3124">
        <v>38063</v>
      </c>
      <c r="K12" s="3124">
        <v>39685</v>
      </c>
      <c r="L12" s="3124">
        <v>41979</v>
      </c>
      <c r="M12" s="3015">
        <v>44332</v>
      </c>
      <c r="N12" s="3015">
        <v>48886</v>
      </c>
      <c r="O12" s="3015">
        <v>54230</v>
      </c>
      <c r="P12" s="3015">
        <v>58310</v>
      </c>
      <c r="Q12" s="3125">
        <v>62388</v>
      </c>
    </row>
    <row r="13" spans="1:17" ht="15.95" customHeight="1">
      <c r="A13" s="3123" t="s">
        <v>2610</v>
      </c>
      <c r="B13" s="5695" t="s">
        <v>2611</v>
      </c>
      <c r="C13" s="5703">
        <v>1416</v>
      </c>
      <c r="D13" s="3124">
        <v>1483</v>
      </c>
      <c r="E13" s="3015">
        <v>1485</v>
      </c>
      <c r="F13" s="3015">
        <v>1401</v>
      </c>
      <c r="G13" s="3015">
        <v>1424</v>
      </c>
      <c r="H13" s="3015">
        <v>1514</v>
      </c>
      <c r="I13" s="3015">
        <v>1754</v>
      </c>
      <c r="J13" s="3124">
        <v>1982</v>
      </c>
      <c r="K13" s="3124">
        <v>2051</v>
      </c>
      <c r="L13" s="3124">
        <v>2195</v>
      </c>
      <c r="M13" s="3015">
        <v>2386</v>
      </c>
      <c r="N13" s="3015">
        <v>2620</v>
      </c>
      <c r="O13" s="3015">
        <v>2880</v>
      </c>
      <c r="P13" s="3015">
        <v>3136</v>
      </c>
      <c r="Q13" s="3125">
        <v>3288</v>
      </c>
    </row>
    <row r="14" spans="1:17" ht="15.95" customHeight="1">
      <c r="A14" s="3123" t="s">
        <v>2612</v>
      </c>
      <c r="B14" s="5695" t="s">
        <v>2613</v>
      </c>
      <c r="C14" s="5703">
        <v>14913</v>
      </c>
      <c r="D14" s="3124">
        <v>13748</v>
      </c>
      <c r="E14" s="3015">
        <v>12568</v>
      </c>
      <c r="F14" s="3015">
        <v>12512</v>
      </c>
      <c r="G14" s="3015">
        <v>13085</v>
      </c>
      <c r="H14" s="3015">
        <v>14046</v>
      </c>
      <c r="I14" s="3015">
        <v>15841</v>
      </c>
      <c r="J14" s="3124">
        <v>17349</v>
      </c>
      <c r="K14" s="3124">
        <v>18005</v>
      </c>
      <c r="L14" s="3124">
        <v>18389</v>
      </c>
      <c r="M14" s="3015">
        <v>18911</v>
      </c>
      <c r="N14" s="3015">
        <v>20076</v>
      </c>
      <c r="O14" s="3015">
        <v>21765</v>
      </c>
      <c r="P14" s="3015">
        <v>23124</v>
      </c>
      <c r="Q14" s="3125">
        <v>23912</v>
      </c>
    </row>
    <row r="15" spans="1:17" ht="15.95" customHeight="1">
      <c r="A15" s="3126">
        <f t="shared" ref="A15:A47" si="0">+A14+1</f>
        <v>10</v>
      </c>
      <c r="B15" s="5695" t="s">
        <v>2614</v>
      </c>
      <c r="C15" s="5703">
        <v>14977</v>
      </c>
      <c r="D15" s="3124">
        <v>14019</v>
      </c>
      <c r="E15" s="3015">
        <v>13065</v>
      </c>
      <c r="F15" s="3015">
        <v>12977</v>
      </c>
      <c r="G15" s="3015">
        <v>13817</v>
      </c>
      <c r="H15" s="3015">
        <v>14762</v>
      </c>
      <c r="I15" s="3015">
        <v>16213</v>
      </c>
      <c r="J15" s="3124">
        <v>17617</v>
      </c>
      <c r="K15" s="3124">
        <v>18956</v>
      </c>
      <c r="L15" s="3124">
        <v>19613</v>
      </c>
      <c r="M15" s="3015">
        <v>20052</v>
      </c>
      <c r="N15" s="3015">
        <v>21708</v>
      </c>
      <c r="O15" s="3015">
        <v>23621</v>
      </c>
      <c r="P15" s="3015">
        <v>24661</v>
      </c>
      <c r="Q15" s="3125">
        <v>25532</v>
      </c>
    </row>
    <row r="16" spans="1:17" ht="15.95" customHeight="1">
      <c r="A16" s="3126">
        <f t="shared" si="0"/>
        <v>11</v>
      </c>
      <c r="B16" s="5695" t="s">
        <v>2615</v>
      </c>
      <c r="C16" s="5703">
        <v>2469</v>
      </c>
      <c r="D16" s="3124">
        <v>2324</v>
      </c>
      <c r="E16" s="3015">
        <v>2388</v>
      </c>
      <c r="F16" s="3015">
        <v>2102</v>
      </c>
      <c r="G16" s="3015">
        <v>2241</v>
      </c>
      <c r="H16" s="3015">
        <v>2428</v>
      </c>
      <c r="I16" s="3015">
        <v>2741</v>
      </c>
      <c r="J16" s="3124">
        <v>3025</v>
      </c>
      <c r="K16" s="3124">
        <v>3149</v>
      </c>
      <c r="L16" s="3124">
        <v>3217</v>
      </c>
      <c r="M16" s="3015">
        <v>3370</v>
      </c>
      <c r="N16" s="3015">
        <v>3687</v>
      </c>
      <c r="O16" s="3015">
        <v>3990</v>
      </c>
      <c r="P16" s="3015">
        <v>4109</v>
      </c>
      <c r="Q16" s="3125">
        <v>4295</v>
      </c>
    </row>
    <row r="17" spans="1:17" ht="15.95" customHeight="1">
      <c r="A17" s="3126">
        <f t="shared" si="0"/>
        <v>12</v>
      </c>
      <c r="B17" s="5695" t="s">
        <v>2616</v>
      </c>
      <c r="C17" s="5703">
        <v>484</v>
      </c>
      <c r="D17" s="3124">
        <v>571</v>
      </c>
      <c r="E17" s="3015">
        <v>633</v>
      </c>
      <c r="F17" s="3015">
        <v>678</v>
      </c>
      <c r="G17" s="3015">
        <v>717</v>
      </c>
      <c r="H17" s="3015">
        <v>737</v>
      </c>
      <c r="I17" s="3015">
        <v>830</v>
      </c>
      <c r="J17" s="3124">
        <v>985</v>
      </c>
      <c r="K17" s="3124">
        <v>848</v>
      </c>
      <c r="L17" s="3124">
        <v>995</v>
      </c>
      <c r="M17" s="3015">
        <v>1062</v>
      </c>
      <c r="N17" s="3015">
        <v>1289</v>
      </c>
      <c r="O17" s="3015">
        <v>1396</v>
      </c>
      <c r="P17" s="3015">
        <v>1510</v>
      </c>
      <c r="Q17" s="3125">
        <v>1651</v>
      </c>
    </row>
    <row r="18" spans="1:17" ht="15.95" customHeight="1">
      <c r="A18" s="3126">
        <f t="shared" si="0"/>
        <v>13</v>
      </c>
      <c r="B18" s="5695" t="s">
        <v>2617</v>
      </c>
      <c r="C18" s="5703">
        <v>439</v>
      </c>
      <c r="D18" s="3124">
        <v>498</v>
      </c>
      <c r="E18" s="3015">
        <v>573</v>
      </c>
      <c r="F18" s="3015">
        <v>577</v>
      </c>
      <c r="G18" s="3015">
        <v>570</v>
      </c>
      <c r="H18" s="3015">
        <v>731</v>
      </c>
      <c r="I18" s="3015">
        <v>963</v>
      </c>
      <c r="J18" s="3124">
        <v>1191</v>
      </c>
      <c r="K18" s="3124">
        <v>1137</v>
      </c>
      <c r="L18" s="3124">
        <v>1416</v>
      </c>
      <c r="M18" s="3015">
        <v>1640</v>
      </c>
      <c r="N18" s="3015">
        <v>1982</v>
      </c>
      <c r="O18" s="3015">
        <v>2110</v>
      </c>
      <c r="P18" s="3015">
        <v>2337</v>
      </c>
      <c r="Q18" s="3125">
        <v>2393</v>
      </c>
    </row>
    <row r="19" spans="1:17" ht="15.95" customHeight="1">
      <c r="A19" s="3126">
        <f t="shared" si="0"/>
        <v>14</v>
      </c>
      <c r="B19" s="5695" t="s">
        <v>2618</v>
      </c>
      <c r="C19" s="5703">
        <v>6380</v>
      </c>
      <c r="D19" s="3124">
        <v>3225</v>
      </c>
      <c r="E19" s="3015">
        <v>3078</v>
      </c>
      <c r="F19" s="3015">
        <v>3217</v>
      </c>
      <c r="G19" s="3015">
        <v>3416</v>
      </c>
      <c r="H19" s="3015">
        <v>3760</v>
      </c>
      <c r="I19" s="3015">
        <v>3970</v>
      </c>
      <c r="J19" s="3124">
        <v>4423</v>
      </c>
      <c r="K19" s="3124">
        <v>4701</v>
      </c>
      <c r="L19" s="3124">
        <v>4882</v>
      </c>
      <c r="M19" s="3015">
        <v>5156</v>
      </c>
      <c r="N19" s="3015">
        <v>5554</v>
      </c>
      <c r="O19" s="3015">
        <v>6042</v>
      </c>
      <c r="P19" s="3015">
        <v>6381</v>
      </c>
      <c r="Q19" s="3125">
        <v>6554</v>
      </c>
    </row>
    <row r="20" spans="1:17" ht="15.95" customHeight="1">
      <c r="A20" s="3126">
        <f t="shared" si="0"/>
        <v>15</v>
      </c>
      <c r="B20" s="5695" t="s">
        <v>2619</v>
      </c>
      <c r="C20" s="5703">
        <v>2350</v>
      </c>
      <c r="D20" s="3124">
        <v>2265</v>
      </c>
      <c r="E20" s="3015">
        <v>2026</v>
      </c>
      <c r="F20" s="3015">
        <v>2278</v>
      </c>
      <c r="G20" s="3015">
        <v>2399</v>
      </c>
      <c r="H20" s="3015">
        <v>2778</v>
      </c>
      <c r="I20" s="3015">
        <v>3295</v>
      </c>
      <c r="J20" s="3124">
        <v>3757</v>
      </c>
      <c r="K20" s="3124">
        <v>4002</v>
      </c>
      <c r="L20" s="3124">
        <v>4073</v>
      </c>
      <c r="M20" s="3015">
        <v>4287</v>
      </c>
      <c r="N20" s="3015">
        <v>4704</v>
      </c>
      <c r="O20" s="3015">
        <v>5109</v>
      </c>
      <c r="P20" s="3015">
        <v>5367</v>
      </c>
      <c r="Q20" s="3125">
        <v>5410</v>
      </c>
    </row>
    <row r="21" spans="1:17" ht="15.95" customHeight="1">
      <c r="A21" s="3126">
        <f t="shared" si="0"/>
        <v>16</v>
      </c>
      <c r="B21" s="5695" t="s">
        <v>2620</v>
      </c>
      <c r="C21" s="5703">
        <v>31988</v>
      </c>
      <c r="D21" s="3124">
        <v>30775</v>
      </c>
      <c r="E21" s="3015">
        <v>33417</v>
      </c>
      <c r="F21" s="3015">
        <v>29280</v>
      </c>
      <c r="G21" s="3015">
        <v>32595</v>
      </c>
      <c r="H21" s="3015">
        <v>35744</v>
      </c>
      <c r="I21" s="3015">
        <v>39310</v>
      </c>
      <c r="J21" s="3124">
        <v>43525</v>
      </c>
      <c r="K21" s="3124">
        <v>46861</v>
      </c>
      <c r="L21" s="3124">
        <v>48249</v>
      </c>
      <c r="M21" s="3015">
        <v>49184</v>
      </c>
      <c r="N21" s="3015">
        <v>53636</v>
      </c>
      <c r="O21" s="3015">
        <v>58631</v>
      </c>
      <c r="P21" s="3015">
        <v>62739</v>
      </c>
      <c r="Q21" s="3125">
        <v>65656</v>
      </c>
    </row>
    <row r="22" spans="1:17" ht="15.95" customHeight="1">
      <c r="A22" s="3126">
        <f t="shared" si="0"/>
        <v>17</v>
      </c>
      <c r="B22" s="5695" t="s">
        <v>2621</v>
      </c>
      <c r="C22" s="5703">
        <v>6219</v>
      </c>
      <c r="D22" s="3124">
        <v>5902</v>
      </c>
      <c r="E22" s="3015">
        <v>5279</v>
      </c>
      <c r="F22" s="3015">
        <v>5433</v>
      </c>
      <c r="G22" s="3015">
        <v>5898</v>
      </c>
      <c r="H22" s="3015">
        <v>6293</v>
      </c>
      <c r="I22" s="3015">
        <v>7195</v>
      </c>
      <c r="J22" s="3124">
        <v>8107</v>
      </c>
      <c r="K22" s="3124">
        <v>8813</v>
      </c>
      <c r="L22" s="3124">
        <v>9282</v>
      </c>
      <c r="M22" s="3015">
        <v>9631</v>
      </c>
      <c r="N22" s="3015">
        <v>10429</v>
      </c>
      <c r="O22" s="3015">
        <v>11499</v>
      </c>
      <c r="P22" s="3015">
        <v>11985</v>
      </c>
      <c r="Q22" s="3125">
        <v>12478</v>
      </c>
    </row>
    <row r="23" spans="1:17" ht="15.95" customHeight="1">
      <c r="A23" s="3126">
        <f t="shared" si="0"/>
        <v>18</v>
      </c>
      <c r="B23" s="5695" t="s">
        <v>2622</v>
      </c>
      <c r="C23" s="5703">
        <v>1568</v>
      </c>
      <c r="D23" s="3124">
        <v>1550</v>
      </c>
      <c r="E23" s="3015">
        <v>1355</v>
      </c>
      <c r="F23" s="3015">
        <v>1537</v>
      </c>
      <c r="G23" s="3015">
        <v>1557</v>
      </c>
      <c r="H23" s="3015">
        <v>1711</v>
      </c>
      <c r="I23" s="3015">
        <v>1980</v>
      </c>
      <c r="J23" s="3124">
        <v>2073</v>
      </c>
      <c r="K23" s="3124">
        <v>2160</v>
      </c>
      <c r="L23" s="3124">
        <v>2299</v>
      </c>
      <c r="M23" s="3015">
        <v>2420</v>
      </c>
      <c r="N23" s="3015">
        <v>2538</v>
      </c>
      <c r="O23" s="3015">
        <v>2611</v>
      </c>
      <c r="P23" s="3015">
        <v>2661</v>
      </c>
      <c r="Q23" s="3125">
        <v>2724</v>
      </c>
    </row>
    <row r="24" spans="1:17" ht="15.95" customHeight="1">
      <c r="A24" s="3126">
        <f t="shared" si="0"/>
        <v>19</v>
      </c>
      <c r="B24" s="5695" t="s">
        <v>2623</v>
      </c>
      <c r="C24" s="5703">
        <v>4848</v>
      </c>
      <c r="D24" s="3124">
        <v>4885</v>
      </c>
      <c r="E24" s="3015">
        <v>4480</v>
      </c>
      <c r="F24" s="3015">
        <v>4580</v>
      </c>
      <c r="G24" s="3015">
        <v>4759</v>
      </c>
      <c r="H24" s="3015">
        <v>5120</v>
      </c>
      <c r="I24" s="3015">
        <v>5494</v>
      </c>
      <c r="J24" s="3124">
        <v>5849</v>
      </c>
      <c r="K24" s="3124">
        <v>6199</v>
      </c>
      <c r="L24" s="3124">
        <v>6504</v>
      </c>
      <c r="M24" s="3015">
        <v>6895</v>
      </c>
      <c r="N24" s="3015">
        <v>7520</v>
      </c>
      <c r="O24" s="3015">
        <v>7515</v>
      </c>
      <c r="P24" s="3015">
        <v>7854</v>
      </c>
      <c r="Q24" s="3125">
        <v>7889</v>
      </c>
    </row>
    <row r="25" spans="1:17" ht="15.95" customHeight="1">
      <c r="A25" s="3126">
        <f t="shared" si="0"/>
        <v>20</v>
      </c>
      <c r="B25" s="5695" t="s">
        <v>2624</v>
      </c>
      <c r="C25" s="5703">
        <v>11734</v>
      </c>
      <c r="D25" s="3124">
        <v>11550</v>
      </c>
      <c r="E25" s="3015">
        <v>10564</v>
      </c>
      <c r="F25" s="3015">
        <v>11128</v>
      </c>
      <c r="G25" s="3015">
        <v>12219</v>
      </c>
      <c r="H25" s="3015">
        <v>13306</v>
      </c>
      <c r="I25" s="3015">
        <v>14546</v>
      </c>
      <c r="J25" s="3124">
        <v>16094</v>
      </c>
      <c r="K25" s="3124">
        <v>17134</v>
      </c>
      <c r="L25" s="3124">
        <v>17466</v>
      </c>
      <c r="M25" s="3015">
        <v>17781</v>
      </c>
      <c r="N25" s="3015">
        <v>19105</v>
      </c>
      <c r="O25" s="3015">
        <v>20859</v>
      </c>
      <c r="P25" s="3015">
        <v>21943</v>
      </c>
      <c r="Q25" s="3125">
        <v>23122</v>
      </c>
    </row>
    <row r="26" spans="1:17" ht="15.95" customHeight="1">
      <c r="A26" s="3126">
        <f t="shared" si="0"/>
        <v>21</v>
      </c>
      <c r="B26" s="5695" t="s">
        <v>2625</v>
      </c>
      <c r="C26" s="5703">
        <v>4304</v>
      </c>
      <c r="D26" s="3124">
        <v>4927</v>
      </c>
      <c r="E26" s="3015">
        <v>5157</v>
      </c>
      <c r="F26" s="3015">
        <v>5329</v>
      </c>
      <c r="G26" s="3015">
        <v>5197</v>
      </c>
      <c r="H26" s="3015">
        <v>6118</v>
      </c>
      <c r="I26" s="3015">
        <v>7114</v>
      </c>
      <c r="J26" s="3124">
        <v>7363</v>
      </c>
      <c r="K26" s="3124">
        <v>7885</v>
      </c>
      <c r="L26" s="3124">
        <v>8359</v>
      </c>
      <c r="M26" s="3015">
        <v>9030</v>
      </c>
      <c r="N26" s="3015">
        <v>9811</v>
      </c>
      <c r="O26" s="3015">
        <v>10680</v>
      </c>
      <c r="P26" s="3015">
        <v>11311</v>
      </c>
      <c r="Q26" s="3125">
        <v>12073</v>
      </c>
    </row>
    <row r="27" spans="1:17" ht="15.95" customHeight="1">
      <c r="A27" s="3126">
        <f t="shared" si="0"/>
        <v>22</v>
      </c>
      <c r="B27" s="5695" t="s">
        <v>2626</v>
      </c>
      <c r="C27" s="5703">
        <v>5131</v>
      </c>
      <c r="D27" s="3124">
        <v>4847</v>
      </c>
      <c r="E27" s="3015">
        <v>4239</v>
      </c>
      <c r="F27" s="3015">
        <v>4452</v>
      </c>
      <c r="G27" s="3015">
        <v>4687</v>
      </c>
      <c r="H27" s="3015">
        <v>5026</v>
      </c>
      <c r="I27" s="3015">
        <v>5588</v>
      </c>
      <c r="J27" s="3124">
        <v>6000</v>
      </c>
      <c r="K27" s="3124">
        <v>6699</v>
      </c>
      <c r="L27" s="3124">
        <v>7012</v>
      </c>
      <c r="M27" s="3015">
        <v>7217</v>
      </c>
      <c r="N27" s="3015">
        <v>7788</v>
      </c>
      <c r="O27" s="3015">
        <v>8316</v>
      </c>
      <c r="P27" s="3015">
        <v>8706</v>
      </c>
      <c r="Q27" s="3125">
        <v>8939</v>
      </c>
    </row>
    <row r="28" spans="1:17" ht="15.95" customHeight="1">
      <c r="A28" s="3126">
        <f t="shared" si="0"/>
        <v>23</v>
      </c>
      <c r="B28" s="5695" t="s">
        <v>2627</v>
      </c>
      <c r="C28" s="5703">
        <v>3177</v>
      </c>
      <c r="D28" s="3124">
        <v>3161</v>
      </c>
      <c r="E28" s="3015">
        <v>2844</v>
      </c>
      <c r="F28" s="3015">
        <v>3031</v>
      </c>
      <c r="G28" s="3015">
        <v>3175</v>
      </c>
      <c r="H28" s="3015">
        <v>3404</v>
      </c>
      <c r="I28" s="3015">
        <v>3705</v>
      </c>
      <c r="J28" s="3124">
        <v>3872</v>
      </c>
      <c r="K28" s="3124">
        <v>4171</v>
      </c>
      <c r="L28" s="3124">
        <v>4463</v>
      </c>
      <c r="M28" s="3015">
        <v>4958</v>
      </c>
      <c r="N28" s="3015">
        <v>5534</v>
      </c>
      <c r="O28" s="3015">
        <v>5904</v>
      </c>
      <c r="P28" s="3015">
        <v>6128</v>
      </c>
      <c r="Q28" s="3125">
        <v>6419</v>
      </c>
    </row>
    <row r="29" spans="1:17" ht="15.95" customHeight="1">
      <c r="A29" s="3126">
        <f t="shared" si="0"/>
        <v>24</v>
      </c>
      <c r="B29" s="5695" t="s">
        <v>2628</v>
      </c>
      <c r="C29" s="5703">
        <v>1230</v>
      </c>
      <c r="D29" s="3124">
        <v>1378</v>
      </c>
      <c r="E29" s="3015">
        <v>1215</v>
      </c>
      <c r="F29" s="3015">
        <v>1425</v>
      </c>
      <c r="G29" s="3015">
        <v>1429</v>
      </c>
      <c r="H29" s="3015">
        <v>1658</v>
      </c>
      <c r="I29" s="3015">
        <v>1869</v>
      </c>
      <c r="J29" s="3124">
        <v>2040</v>
      </c>
      <c r="K29" s="3124">
        <v>1999</v>
      </c>
      <c r="L29" s="3124">
        <v>2108</v>
      </c>
      <c r="M29" s="3015">
        <v>2315</v>
      </c>
      <c r="N29" s="3015">
        <v>2595</v>
      </c>
      <c r="O29" s="3015">
        <v>2841</v>
      </c>
      <c r="P29" s="3015">
        <v>3045</v>
      </c>
      <c r="Q29" s="3125">
        <v>3168</v>
      </c>
    </row>
    <row r="30" spans="1:17" ht="15.95" customHeight="1">
      <c r="A30" s="3126">
        <f t="shared" si="0"/>
        <v>25</v>
      </c>
      <c r="B30" s="5695" t="s">
        <v>2629</v>
      </c>
      <c r="C30" s="5703">
        <v>4294</v>
      </c>
      <c r="D30" s="3124">
        <v>4649</v>
      </c>
      <c r="E30" s="3015">
        <v>4291</v>
      </c>
      <c r="F30" s="3015">
        <v>4386</v>
      </c>
      <c r="G30" s="3015">
        <v>4356</v>
      </c>
      <c r="H30" s="3015">
        <v>5036</v>
      </c>
      <c r="I30" s="3015">
        <v>5769</v>
      </c>
      <c r="J30" s="3124">
        <v>6068</v>
      </c>
      <c r="K30" s="3124">
        <v>6322</v>
      </c>
      <c r="L30" s="3124">
        <v>6425</v>
      </c>
      <c r="M30" s="3015">
        <v>6893</v>
      </c>
      <c r="N30" s="3015">
        <v>7472</v>
      </c>
      <c r="O30" s="3015">
        <v>7804</v>
      </c>
      <c r="P30" s="3015">
        <v>8361</v>
      </c>
      <c r="Q30" s="3125">
        <v>8638</v>
      </c>
    </row>
    <row r="31" spans="1:17" ht="15.95" customHeight="1">
      <c r="A31" s="3126">
        <f t="shared" si="0"/>
        <v>26</v>
      </c>
      <c r="B31" s="5695" t="s">
        <v>2630</v>
      </c>
      <c r="C31" s="5703">
        <v>10961</v>
      </c>
      <c r="D31" s="3124">
        <v>10404</v>
      </c>
      <c r="E31" s="3015">
        <v>9326</v>
      </c>
      <c r="F31" s="3015">
        <v>9489</v>
      </c>
      <c r="G31" s="3015">
        <v>10148</v>
      </c>
      <c r="H31" s="3015">
        <v>10786</v>
      </c>
      <c r="I31" s="3015">
        <v>11780</v>
      </c>
      <c r="J31" s="3124">
        <v>12662</v>
      </c>
      <c r="K31" s="3124">
        <v>13418</v>
      </c>
      <c r="L31" s="3124">
        <v>13636</v>
      </c>
      <c r="M31" s="3015">
        <v>14284</v>
      </c>
      <c r="N31" s="3015">
        <v>15553</v>
      </c>
      <c r="O31" s="3015">
        <v>17021</v>
      </c>
      <c r="P31" s="3015">
        <v>17726</v>
      </c>
      <c r="Q31" s="3125">
        <v>18207</v>
      </c>
    </row>
    <row r="32" spans="1:17" ht="15.95" customHeight="1">
      <c r="A32" s="3126">
        <f t="shared" si="0"/>
        <v>27</v>
      </c>
      <c r="B32" s="5695" t="s">
        <v>2631</v>
      </c>
      <c r="C32" s="5703">
        <v>10901</v>
      </c>
      <c r="D32" s="3124">
        <v>9895</v>
      </c>
      <c r="E32" s="3015">
        <v>8914</v>
      </c>
      <c r="F32" s="3015">
        <v>9407</v>
      </c>
      <c r="G32" s="3015">
        <v>10285</v>
      </c>
      <c r="H32" s="3015">
        <v>11490</v>
      </c>
      <c r="I32" s="3015">
        <v>12662</v>
      </c>
      <c r="J32" s="3124">
        <v>14085</v>
      </c>
      <c r="K32" s="3124">
        <v>15638</v>
      </c>
      <c r="L32" s="3124">
        <v>17254</v>
      </c>
      <c r="M32" s="3015">
        <v>19389</v>
      </c>
      <c r="N32" s="3015">
        <v>22044</v>
      </c>
      <c r="O32" s="3015">
        <v>24866</v>
      </c>
      <c r="P32" s="3015">
        <v>27544</v>
      </c>
      <c r="Q32" s="3125">
        <v>30094</v>
      </c>
    </row>
    <row r="33" spans="1:17" ht="15.95" customHeight="1">
      <c r="A33" s="3126">
        <f t="shared" si="0"/>
        <v>28</v>
      </c>
      <c r="B33" s="5695" t="s">
        <v>2632</v>
      </c>
      <c r="C33" s="5703">
        <v>4068</v>
      </c>
      <c r="D33" s="3124">
        <v>3975</v>
      </c>
      <c r="E33" s="3015">
        <v>3346</v>
      </c>
      <c r="F33" s="3015">
        <v>3557</v>
      </c>
      <c r="G33" s="3015">
        <v>3670</v>
      </c>
      <c r="H33" s="3015">
        <v>4036</v>
      </c>
      <c r="I33" s="3015">
        <v>4566</v>
      </c>
      <c r="J33" s="3124">
        <v>4880</v>
      </c>
      <c r="K33" s="3124">
        <v>5168</v>
      </c>
      <c r="L33" s="3124">
        <v>5292</v>
      </c>
      <c r="M33" s="3015">
        <v>5607</v>
      </c>
      <c r="N33" s="3015">
        <v>6236</v>
      </c>
      <c r="O33" s="3015">
        <v>6695</v>
      </c>
      <c r="P33" s="3015">
        <v>7131</v>
      </c>
      <c r="Q33" s="3125">
        <v>7313</v>
      </c>
    </row>
    <row r="34" spans="1:17" ht="15.95" customHeight="1">
      <c r="A34" s="3126">
        <f t="shared" si="0"/>
        <v>29</v>
      </c>
      <c r="B34" s="5695" t="s">
        <v>2633</v>
      </c>
      <c r="C34" s="5703">
        <v>758</v>
      </c>
      <c r="D34" s="3124">
        <v>781</v>
      </c>
      <c r="E34" s="3015">
        <v>790</v>
      </c>
      <c r="F34" s="3015">
        <v>891</v>
      </c>
      <c r="G34" s="3015">
        <v>860</v>
      </c>
      <c r="H34" s="3015">
        <v>987</v>
      </c>
      <c r="I34" s="3015">
        <v>1152</v>
      </c>
      <c r="J34" s="3124">
        <v>1289</v>
      </c>
      <c r="K34" s="3124">
        <v>1209</v>
      </c>
      <c r="L34" s="3124">
        <v>1258</v>
      </c>
      <c r="M34" s="3015">
        <v>1405</v>
      </c>
      <c r="N34" s="3015">
        <v>1610</v>
      </c>
      <c r="O34" s="3015">
        <v>1730</v>
      </c>
      <c r="P34" s="3015">
        <v>1859</v>
      </c>
      <c r="Q34" s="3125">
        <v>1931</v>
      </c>
    </row>
    <row r="35" spans="1:17" ht="15.95" customHeight="1">
      <c r="A35" s="3126">
        <f t="shared" si="0"/>
        <v>30</v>
      </c>
      <c r="B35" s="5695" t="s">
        <v>2634</v>
      </c>
      <c r="C35" s="5703">
        <v>230</v>
      </c>
      <c r="D35" s="3124">
        <v>255</v>
      </c>
      <c r="E35" s="3015">
        <v>257</v>
      </c>
      <c r="F35" s="3015">
        <v>427</v>
      </c>
      <c r="G35" s="3015">
        <v>326</v>
      </c>
      <c r="H35" s="3015">
        <v>388</v>
      </c>
      <c r="I35" s="3015">
        <v>542</v>
      </c>
      <c r="J35" s="3124">
        <v>578</v>
      </c>
      <c r="K35" s="3124">
        <v>600</v>
      </c>
      <c r="L35" s="3124">
        <v>639</v>
      </c>
      <c r="M35" s="3015">
        <v>892</v>
      </c>
      <c r="N35" s="3015">
        <v>1079</v>
      </c>
      <c r="O35" s="3015">
        <v>939</v>
      </c>
      <c r="P35" s="3015">
        <v>1021</v>
      </c>
      <c r="Q35" s="3125">
        <v>1075</v>
      </c>
    </row>
    <row r="36" spans="1:17" ht="15.95" customHeight="1">
      <c r="A36" s="3126">
        <f t="shared" si="0"/>
        <v>31</v>
      </c>
      <c r="B36" s="5695" t="s">
        <v>2635</v>
      </c>
      <c r="C36" s="5703">
        <v>9550</v>
      </c>
      <c r="D36" s="3124">
        <v>8365</v>
      </c>
      <c r="E36" s="3015">
        <v>7682</v>
      </c>
      <c r="F36" s="3015">
        <v>7765</v>
      </c>
      <c r="G36" s="3015">
        <v>8309</v>
      </c>
      <c r="H36" s="3015">
        <v>9047</v>
      </c>
      <c r="I36" s="3015">
        <v>9963</v>
      </c>
      <c r="J36" s="3124">
        <v>11144</v>
      </c>
      <c r="K36" s="3124">
        <f>6760+5422</f>
        <v>12182</v>
      </c>
      <c r="L36" s="3124">
        <v>13044</v>
      </c>
      <c r="M36" s="3015">
        <v>14092</v>
      </c>
      <c r="N36" s="3015">
        <v>15498</v>
      </c>
      <c r="O36" s="3015">
        <v>17519</v>
      </c>
      <c r="P36" s="3015">
        <v>18919</v>
      </c>
      <c r="Q36" s="3125">
        <v>20140</v>
      </c>
    </row>
    <row r="37" spans="1:17" ht="15.95" customHeight="1">
      <c r="A37" s="3126">
        <f t="shared" si="0"/>
        <v>32</v>
      </c>
      <c r="B37" s="5695" t="s">
        <v>2636</v>
      </c>
      <c r="C37" s="5703">
        <v>3505</v>
      </c>
      <c r="D37" s="3124">
        <v>3405</v>
      </c>
      <c r="E37" s="3015">
        <v>3123</v>
      </c>
      <c r="F37" s="3015">
        <v>3375</v>
      </c>
      <c r="G37" s="3015">
        <v>3657</v>
      </c>
      <c r="H37" s="3015">
        <v>3921</v>
      </c>
      <c r="I37" s="3015">
        <v>4526</v>
      </c>
      <c r="J37" s="3124">
        <v>5005</v>
      </c>
      <c r="K37" s="3124">
        <v>5588</v>
      </c>
      <c r="L37" s="3124">
        <v>5791</v>
      </c>
      <c r="M37" s="3015">
        <v>6244</v>
      </c>
      <c r="N37" s="3015">
        <v>6801</v>
      </c>
      <c r="O37" s="3015">
        <v>7259</v>
      </c>
      <c r="P37" s="3015">
        <v>7638</v>
      </c>
      <c r="Q37" s="3125">
        <v>7824</v>
      </c>
    </row>
    <row r="38" spans="1:17" ht="15.95" customHeight="1">
      <c r="A38" s="3126">
        <f t="shared" si="0"/>
        <v>33</v>
      </c>
      <c r="B38" s="5695" t="s">
        <v>2637</v>
      </c>
      <c r="C38" s="5703">
        <v>14735</v>
      </c>
      <c r="D38" s="3124">
        <v>14113</v>
      </c>
      <c r="E38" s="3015">
        <v>12824</v>
      </c>
      <c r="F38" s="3015">
        <v>13096</v>
      </c>
      <c r="G38" s="3015">
        <v>13770</v>
      </c>
      <c r="H38" s="3015">
        <v>15003</v>
      </c>
      <c r="I38" s="3015">
        <v>16430</v>
      </c>
      <c r="J38" s="3124">
        <v>18418</v>
      </c>
      <c r="K38" s="3124">
        <f>16754+3761</f>
        <v>20515</v>
      </c>
      <c r="L38" s="3124">
        <v>22152</v>
      </c>
      <c r="M38" s="3015">
        <v>23483</v>
      </c>
      <c r="N38" s="3015">
        <v>26105</v>
      </c>
      <c r="O38" s="3015">
        <v>29220</v>
      </c>
      <c r="P38" s="3015">
        <v>30973</v>
      </c>
      <c r="Q38" s="3125">
        <v>32167</v>
      </c>
    </row>
    <row r="39" spans="1:17" ht="15.95" customHeight="1">
      <c r="A39" s="3126">
        <f t="shared" si="0"/>
        <v>34</v>
      </c>
      <c r="B39" s="5695" t="s">
        <v>2638</v>
      </c>
      <c r="C39" s="5703">
        <v>221886</v>
      </c>
      <c r="D39" s="3124">
        <v>215994</v>
      </c>
      <c r="E39" s="3015">
        <v>222314</v>
      </c>
      <c r="F39" s="3015">
        <v>211879</v>
      </c>
      <c r="G39" s="3015">
        <v>229093</v>
      </c>
      <c r="H39" s="3015">
        <v>248642</v>
      </c>
      <c r="I39" s="3015">
        <v>271201</v>
      </c>
      <c r="J39" s="3124">
        <v>298878</v>
      </c>
      <c r="K39" s="3124">
        <v>329113</v>
      </c>
      <c r="L39" s="3124">
        <v>348706</v>
      </c>
      <c r="M39" s="3015">
        <v>355623</v>
      </c>
      <c r="N39" s="3015">
        <v>384802</v>
      </c>
      <c r="O39" s="3015">
        <v>414656</v>
      </c>
      <c r="P39" s="3015">
        <v>448773</v>
      </c>
      <c r="Q39" s="3125">
        <v>469149</v>
      </c>
    </row>
    <row r="40" spans="1:17" ht="15.95" customHeight="1">
      <c r="A40" s="3126">
        <f t="shared" si="0"/>
        <v>35</v>
      </c>
      <c r="B40" s="5695" t="s">
        <v>2639</v>
      </c>
      <c r="C40" s="5703">
        <v>64974</v>
      </c>
      <c r="D40" s="3124">
        <v>63237</v>
      </c>
      <c r="E40" s="3015">
        <v>56948</v>
      </c>
      <c r="F40" s="3015">
        <v>58486</v>
      </c>
      <c r="G40" s="3015">
        <v>62541</v>
      </c>
      <c r="H40" s="3015">
        <v>67577</v>
      </c>
      <c r="I40" s="3015">
        <v>73103</v>
      </c>
      <c r="J40" s="3124">
        <v>79154</v>
      </c>
      <c r="K40" s="3124">
        <v>83885</v>
      </c>
      <c r="L40" s="3124">
        <v>86159</v>
      </c>
      <c r="M40" s="3015">
        <v>87624</v>
      </c>
      <c r="N40" s="3015">
        <v>94785</v>
      </c>
      <c r="O40" s="3015">
        <v>102515</v>
      </c>
      <c r="P40" s="3015">
        <v>108173</v>
      </c>
      <c r="Q40" s="3125">
        <v>111670</v>
      </c>
    </row>
    <row r="41" spans="1:17" ht="15.95" customHeight="1">
      <c r="A41" s="3126">
        <f t="shared" si="0"/>
        <v>36</v>
      </c>
      <c r="B41" s="5695" t="s">
        <v>2640</v>
      </c>
      <c r="C41" s="5703">
        <v>777</v>
      </c>
      <c r="D41" s="3124">
        <v>895</v>
      </c>
      <c r="E41" s="3015">
        <v>848</v>
      </c>
      <c r="F41" s="3015">
        <v>917</v>
      </c>
      <c r="G41" s="3015">
        <v>912</v>
      </c>
      <c r="H41" s="3015">
        <v>1135</v>
      </c>
      <c r="I41" s="3015">
        <v>1371</v>
      </c>
      <c r="J41" s="3124">
        <v>1619</v>
      </c>
      <c r="K41" s="3124">
        <v>1564</v>
      </c>
      <c r="L41" s="3124">
        <v>1665</v>
      </c>
      <c r="M41" s="3015">
        <v>1825</v>
      </c>
      <c r="N41" s="3015">
        <v>2041</v>
      </c>
      <c r="O41" s="3015">
        <v>2263</v>
      </c>
      <c r="P41" s="3015">
        <v>2323</v>
      </c>
      <c r="Q41" s="3125">
        <v>2498</v>
      </c>
    </row>
    <row r="42" spans="1:17" ht="15.95" customHeight="1">
      <c r="A42" s="3126">
        <f t="shared" si="0"/>
        <v>37</v>
      </c>
      <c r="B42" s="5695" t="s">
        <v>2641</v>
      </c>
      <c r="C42" s="5703">
        <v>3212</v>
      </c>
      <c r="D42" s="3124">
        <v>3295</v>
      </c>
      <c r="E42" s="3015">
        <v>2889</v>
      </c>
      <c r="F42" s="3015">
        <v>3108</v>
      </c>
      <c r="G42" s="3015">
        <v>3273</v>
      </c>
      <c r="H42" s="3015">
        <v>3406</v>
      </c>
      <c r="I42" s="3015">
        <v>3937</v>
      </c>
      <c r="J42" s="3124">
        <v>4253</v>
      </c>
      <c r="K42" s="3124">
        <v>4524</v>
      </c>
      <c r="L42" s="3124">
        <v>4803</v>
      </c>
      <c r="M42" s="3015">
        <v>5076</v>
      </c>
      <c r="N42" s="3015">
        <v>5664</v>
      </c>
      <c r="O42" s="3015">
        <v>5924</v>
      </c>
      <c r="P42" s="3015">
        <v>6113</v>
      </c>
      <c r="Q42" s="3125">
        <v>6290</v>
      </c>
    </row>
    <row r="43" spans="1:17" ht="27" customHeight="1">
      <c r="A43" s="3127">
        <f t="shared" si="0"/>
        <v>38</v>
      </c>
      <c r="B43" s="5696" t="s">
        <v>2642</v>
      </c>
      <c r="C43" s="5704">
        <v>10007</v>
      </c>
      <c r="D43" s="3128">
        <v>10118</v>
      </c>
      <c r="E43" s="3128">
        <v>9691</v>
      </c>
      <c r="F43" s="3128">
        <v>10221</v>
      </c>
      <c r="G43" s="3128">
        <v>11054</v>
      </c>
      <c r="H43" s="3128">
        <v>12461</v>
      </c>
      <c r="I43" s="3128">
        <v>14033</v>
      </c>
      <c r="J43" s="3128">
        <v>15713</v>
      </c>
      <c r="K43" s="3128">
        <v>17047</v>
      </c>
      <c r="L43" s="3128">
        <v>18021</v>
      </c>
      <c r="M43" s="3128">
        <v>19286</v>
      </c>
      <c r="N43" s="3128">
        <v>21789</v>
      </c>
      <c r="O43" s="3128">
        <v>23453</v>
      </c>
      <c r="P43" s="3128">
        <v>24944</v>
      </c>
      <c r="Q43" s="3129">
        <v>26796</v>
      </c>
    </row>
    <row r="44" spans="1:17" ht="15.95" customHeight="1">
      <c r="A44" s="3126">
        <f t="shared" si="0"/>
        <v>39</v>
      </c>
      <c r="B44" s="5695" t="s">
        <v>2643</v>
      </c>
      <c r="C44" s="5703">
        <v>4079</v>
      </c>
      <c r="D44" s="3124">
        <v>3935</v>
      </c>
      <c r="E44" s="3015">
        <v>3611</v>
      </c>
      <c r="F44" s="3015">
        <v>3585</v>
      </c>
      <c r="G44" s="3015">
        <v>3753</v>
      </c>
      <c r="H44" s="3015">
        <v>4092</v>
      </c>
      <c r="I44" s="3015">
        <v>4530</v>
      </c>
      <c r="J44" s="3124">
        <v>4995</v>
      </c>
      <c r="K44" s="3124">
        <v>5349</v>
      </c>
      <c r="L44" s="3124">
        <v>5525</v>
      </c>
      <c r="M44" s="3015">
        <v>5848</v>
      </c>
      <c r="N44" s="3015">
        <v>6386</v>
      </c>
      <c r="O44" s="3015">
        <v>6972</v>
      </c>
      <c r="P44" s="3015">
        <v>7187</v>
      </c>
      <c r="Q44" s="3125">
        <v>7386</v>
      </c>
    </row>
    <row r="45" spans="1:17" ht="15.95" customHeight="1">
      <c r="A45" s="3126">
        <f t="shared" si="0"/>
        <v>40</v>
      </c>
      <c r="B45" s="5695" t="s">
        <v>2644</v>
      </c>
      <c r="C45" s="5703">
        <v>1624</v>
      </c>
      <c r="D45" s="3124">
        <v>1653</v>
      </c>
      <c r="E45" s="3015">
        <v>1441</v>
      </c>
      <c r="F45" s="3015">
        <v>1564</v>
      </c>
      <c r="G45" s="3015">
        <v>1678</v>
      </c>
      <c r="H45" s="3015">
        <v>1900</v>
      </c>
      <c r="I45" s="3015">
        <v>2331</v>
      </c>
      <c r="J45" s="3124">
        <v>2466</v>
      </c>
      <c r="K45" s="3124">
        <v>2442</v>
      </c>
      <c r="L45" s="3124">
        <v>2535</v>
      </c>
      <c r="M45" s="3015">
        <v>2619</v>
      </c>
      <c r="N45" s="3015">
        <v>3003</v>
      </c>
      <c r="O45" s="3015">
        <v>3109</v>
      </c>
      <c r="P45" s="3015">
        <v>3213</v>
      </c>
      <c r="Q45" s="3125">
        <v>3292</v>
      </c>
    </row>
    <row r="46" spans="1:17" ht="15.95" customHeight="1">
      <c r="A46" s="3126">
        <f t="shared" si="0"/>
        <v>41</v>
      </c>
      <c r="B46" s="5695" t="s">
        <v>2645</v>
      </c>
      <c r="C46" s="5703">
        <v>14737</v>
      </c>
      <c r="D46" s="3124">
        <v>15986</v>
      </c>
      <c r="E46" s="3015">
        <v>15905</v>
      </c>
      <c r="F46" s="3015">
        <v>15571</v>
      </c>
      <c r="G46" s="3015">
        <v>16606</v>
      </c>
      <c r="H46" s="3015">
        <v>18058</v>
      </c>
      <c r="I46" s="3015">
        <v>20596</v>
      </c>
      <c r="J46" s="3124">
        <v>22795</v>
      </c>
      <c r="K46" s="3124">
        <v>25654</v>
      </c>
      <c r="L46" s="3124">
        <v>27867</v>
      </c>
      <c r="M46" s="3015">
        <v>28853</v>
      </c>
      <c r="N46" s="3015">
        <v>31554</v>
      </c>
      <c r="O46" s="3015">
        <v>34224</v>
      </c>
      <c r="P46" s="3015">
        <v>36875</v>
      </c>
      <c r="Q46" s="3125">
        <v>38461</v>
      </c>
    </row>
    <row r="47" spans="1:17" ht="15.95" customHeight="1">
      <c r="A47" s="3126">
        <f t="shared" si="0"/>
        <v>42</v>
      </c>
      <c r="B47" s="5695" t="s">
        <v>2646</v>
      </c>
      <c r="C47" s="5703">
        <v>15832</v>
      </c>
      <c r="D47" s="3124">
        <v>16046</v>
      </c>
      <c r="E47" s="3015">
        <v>14548</v>
      </c>
      <c r="F47" s="3015">
        <v>15291</v>
      </c>
      <c r="G47" s="3015">
        <v>16824</v>
      </c>
      <c r="H47" s="3015">
        <v>18506</v>
      </c>
      <c r="I47" s="3015">
        <v>20549</v>
      </c>
      <c r="J47" s="3124">
        <v>22769</v>
      </c>
      <c r="K47" s="3124">
        <v>24989</v>
      </c>
      <c r="L47" s="3124">
        <v>26511</v>
      </c>
      <c r="M47" s="3015">
        <v>28554</v>
      </c>
      <c r="N47" s="3015">
        <v>31665</v>
      </c>
      <c r="O47" s="3015">
        <v>35137</v>
      </c>
      <c r="P47" s="3015">
        <v>37945</v>
      </c>
      <c r="Q47" s="3125">
        <v>39751</v>
      </c>
    </row>
    <row r="48" spans="1:17" ht="15.95" customHeight="1">
      <c r="A48" s="3126">
        <v>43</v>
      </c>
      <c r="B48" s="5695" t="s">
        <v>2647</v>
      </c>
      <c r="C48" s="5703">
        <v>6016</v>
      </c>
      <c r="D48" s="3124">
        <v>5485</v>
      </c>
      <c r="E48" s="3015">
        <v>4497</v>
      </c>
      <c r="F48" s="3015">
        <v>5293</v>
      </c>
      <c r="G48" s="3015">
        <v>5735</v>
      </c>
      <c r="H48" s="3015">
        <v>6339</v>
      </c>
      <c r="I48" s="3015">
        <v>6866</v>
      </c>
      <c r="J48" s="3124">
        <v>7438</v>
      </c>
      <c r="K48" s="3124">
        <v>7448</v>
      </c>
      <c r="L48" s="3124">
        <v>7547</v>
      </c>
      <c r="M48" s="3015">
        <v>7873</v>
      </c>
      <c r="N48" s="3015">
        <v>8515</v>
      </c>
      <c r="O48" s="3015">
        <v>9241</v>
      </c>
      <c r="P48" s="3015">
        <v>9841</v>
      </c>
      <c r="Q48" s="3125">
        <v>9935</v>
      </c>
    </row>
    <row r="49" spans="1:17" ht="15.95" customHeight="1">
      <c r="A49" s="3126">
        <f>+A48+1</f>
        <v>44</v>
      </c>
      <c r="B49" s="5695" t="s">
        <v>2648</v>
      </c>
      <c r="C49" s="5703">
        <v>6210</v>
      </c>
      <c r="D49" s="3124">
        <v>5354</v>
      </c>
      <c r="E49" s="3015">
        <v>4651</v>
      </c>
      <c r="F49" s="3015">
        <v>5027</v>
      </c>
      <c r="G49" s="3015">
        <v>5153</v>
      </c>
      <c r="H49" s="3015">
        <v>6034</v>
      </c>
      <c r="I49" s="3015">
        <v>6712</v>
      </c>
      <c r="J49" s="3124">
        <v>7072</v>
      </c>
      <c r="K49" s="3124">
        <v>7114</v>
      </c>
      <c r="L49" s="3124">
        <v>7321</v>
      </c>
      <c r="M49" s="3015">
        <v>7769</v>
      </c>
      <c r="N49" s="3015">
        <v>8398</v>
      </c>
      <c r="O49" s="3015">
        <v>9076</v>
      </c>
      <c r="P49" s="3015">
        <v>9768</v>
      </c>
      <c r="Q49" s="3125">
        <v>10099</v>
      </c>
    </row>
    <row r="50" spans="1:17" ht="15.95" customHeight="1">
      <c r="A50" s="3126">
        <f>+A49+1</f>
        <v>45</v>
      </c>
      <c r="B50" s="5695" t="s">
        <v>2649</v>
      </c>
      <c r="C50" s="5703">
        <v>14102</v>
      </c>
      <c r="D50" s="3124">
        <v>12339</v>
      </c>
      <c r="E50" s="3015">
        <v>10640</v>
      </c>
      <c r="F50" s="3015">
        <v>10742</v>
      </c>
      <c r="G50" s="3015">
        <v>11838</v>
      </c>
      <c r="H50" s="3015">
        <v>13295</v>
      </c>
      <c r="I50" s="3015">
        <v>15040</v>
      </c>
      <c r="J50" s="3124">
        <v>16702</v>
      </c>
      <c r="K50" s="3124">
        <v>18079</v>
      </c>
      <c r="L50" s="3124">
        <v>18509</v>
      </c>
      <c r="M50" s="3015">
        <v>19233</v>
      </c>
      <c r="N50" s="3015">
        <v>21289</v>
      </c>
      <c r="O50" s="3015">
        <v>22975</v>
      </c>
      <c r="P50" s="3015">
        <v>24417</v>
      </c>
      <c r="Q50" s="3125">
        <v>25132</v>
      </c>
    </row>
    <row r="51" spans="1:17" ht="15.95" customHeight="1">
      <c r="A51" s="3126">
        <f>+A50+1</f>
        <v>46</v>
      </c>
      <c r="B51" s="5697" t="s">
        <v>2650</v>
      </c>
      <c r="C51" s="5703">
        <v>4652</v>
      </c>
      <c r="D51" s="3124">
        <v>4561</v>
      </c>
      <c r="E51" s="3015">
        <v>3913</v>
      </c>
      <c r="F51" s="3015">
        <v>4292</v>
      </c>
      <c r="G51" s="3015">
        <v>4596</v>
      </c>
      <c r="H51" s="3015">
        <v>5139</v>
      </c>
      <c r="I51" s="3015">
        <v>5899</v>
      </c>
      <c r="J51" s="3124">
        <v>6661</v>
      </c>
      <c r="K51" s="3124">
        <v>7331</v>
      </c>
      <c r="L51" s="3124">
        <v>7824</v>
      </c>
      <c r="M51" s="3015">
        <v>8551</v>
      </c>
      <c r="N51" s="3015">
        <v>9481</v>
      </c>
      <c r="O51" s="3015">
        <v>10455</v>
      </c>
      <c r="P51" s="3015">
        <v>11403</v>
      </c>
      <c r="Q51" s="3125">
        <v>12710</v>
      </c>
    </row>
    <row r="52" spans="1:17" ht="15.95" customHeight="1">
      <c r="A52" s="3126">
        <f>+A51+1</f>
        <v>47</v>
      </c>
      <c r="B52" s="5698" t="s">
        <v>2651</v>
      </c>
      <c r="C52" s="5703">
        <v>924</v>
      </c>
      <c r="D52" s="3130">
        <v>958</v>
      </c>
      <c r="E52" s="3015">
        <v>1000</v>
      </c>
      <c r="F52" s="3015">
        <v>1074</v>
      </c>
      <c r="G52" s="3015">
        <v>993</v>
      </c>
      <c r="H52" s="3015">
        <v>1209</v>
      </c>
      <c r="I52" s="3015">
        <v>1623</v>
      </c>
      <c r="J52" s="3124">
        <v>1792</v>
      </c>
      <c r="K52" s="3124">
        <v>1979</v>
      </c>
      <c r="L52" s="3130">
        <v>2222</v>
      </c>
      <c r="M52" s="3015">
        <v>2650</v>
      </c>
      <c r="N52" s="3015">
        <v>3023</v>
      </c>
      <c r="O52" s="3015">
        <v>3537</v>
      </c>
      <c r="P52" s="3015">
        <v>4092</v>
      </c>
      <c r="Q52" s="3125">
        <v>4553</v>
      </c>
    </row>
    <row r="53" spans="1:17" ht="15.95" customHeight="1">
      <c r="A53" s="3126">
        <f>+A52+1</f>
        <v>48</v>
      </c>
      <c r="B53" s="5697" t="s">
        <v>2652</v>
      </c>
      <c r="C53" s="5703">
        <v>14642</v>
      </c>
      <c r="D53" s="3130">
        <v>14434</v>
      </c>
      <c r="E53" s="3015">
        <v>14135</v>
      </c>
      <c r="F53" s="3015">
        <v>14690</v>
      </c>
      <c r="G53" s="3015">
        <v>16330</v>
      </c>
      <c r="H53" s="3015">
        <v>17907</v>
      </c>
      <c r="I53" s="3015">
        <v>20088</v>
      </c>
      <c r="J53" s="3124">
        <v>22366</v>
      </c>
      <c r="K53" s="3124">
        <v>21808</v>
      </c>
      <c r="L53" s="3130">
        <v>22896</v>
      </c>
      <c r="M53" s="3015">
        <v>23533</v>
      </c>
      <c r="N53" s="3015">
        <v>25674</v>
      </c>
      <c r="O53" s="3015">
        <v>27627</v>
      </c>
      <c r="P53" s="3015">
        <v>29194</v>
      </c>
      <c r="Q53" s="3125">
        <v>30313</v>
      </c>
    </row>
    <row r="54" spans="1:17" ht="15.95" customHeight="1">
      <c r="A54" s="3126">
        <f t="shared" ref="A54:A85" si="1">+A53+1</f>
        <v>49</v>
      </c>
      <c r="B54" s="5697" t="s">
        <v>2653</v>
      </c>
      <c r="C54" s="5703">
        <v>260</v>
      </c>
      <c r="D54" s="3130">
        <v>607</v>
      </c>
      <c r="E54" s="3015">
        <v>347</v>
      </c>
      <c r="F54" s="3015">
        <v>504</v>
      </c>
      <c r="G54" s="3015">
        <v>478</v>
      </c>
      <c r="H54" s="3015">
        <v>576</v>
      </c>
      <c r="I54" s="3015">
        <v>747</v>
      </c>
      <c r="J54" s="3124">
        <v>853</v>
      </c>
      <c r="K54" s="3124">
        <v>910</v>
      </c>
      <c r="L54" s="3130">
        <v>1078</v>
      </c>
      <c r="M54" s="3015">
        <v>1209</v>
      </c>
      <c r="N54" s="3015">
        <v>1391</v>
      </c>
      <c r="O54" s="3015">
        <v>1508</v>
      </c>
      <c r="P54" s="3015">
        <v>1645</v>
      </c>
      <c r="Q54" s="3125">
        <v>1866</v>
      </c>
    </row>
    <row r="55" spans="1:17" ht="15.95" customHeight="1">
      <c r="A55" s="3126">
        <f t="shared" si="1"/>
        <v>50</v>
      </c>
      <c r="B55" s="5697" t="s">
        <v>2654</v>
      </c>
      <c r="C55" s="5703">
        <v>2488</v>
      </c>
      <c r="D55" s="3130">
        <v>2538</v>
      </c>
      <c r="E55" s="3015">
        <v>2224</v>
      </c>
      <c r="F55" s="3015">
        <v>2486</v>
      </c>
      <c r="G55" s="3015">
        <v>2741</v>
      </c>
      <c r="H55" s="3015">
        <v>2895</v>
      </c>
      <c r="I55" s="3015">
        <v>3136</v>
      </c>
      <c r="J55" s="3124">
        <v>3492</v>
      </c>
      <c r="K55" s="3124">
        <v>3499</v>
      </c>
      <c r="L55" s="3130">
        <v>3572</v>
      </c>
      <c r="M55" s="3015">
        <v>3981</v>
      </c>
      <c r="N55" s="3015">
        <v>4486</v>
      </c>
      <c r="O55" s="3015">
        <v>4894</v>
      </c>
      <c r="P55" s="3015">
        <v>5067</v>
      </c>
      <c r="Q55" s="3125">
        <v>5350</v>
      </c>
    </row>
    <row r="56" spans="1:17" ht="15.95" customHeight="1">
      <c r="A56" s="3126">
        <f t="shared" si="1"/>
        <v>51</v>
      </c>
      <c r="B56" s="5697" t="s">
        <v>2655</v>
      </c>
      <c r="C56" s="5703">
        <v>1932</v>
      </c>
      <c r="D56" s="3130">
        <v>2010</v>
      </c>
      <c r="E56" s="3015">
        <v>1738</v>
      </c>
      <c r="F56" s="3015">
        <v>1991</v>
      </c>
      <c r="G56" s="3015">
        <v>2077</v>
      </c>
      <c r="H56" s="3015">
        <v>2320</v>
      </c>
      <c r="I56" s="3015">
        <v>2595</v>
      </c>
      <c r="J56" s="3124">
        <v>2961</v>
      </c>
      <c r="K56" s="3124">
        <v>3060</v>
      </c>
      <c r="L56" s="3130">
        <v>3187</v>
      </c>
      <c r="M56" s="3015">
        <v>3439</v>
      </c>
      <c r="N56" s="3015">
        <v>3917</v>
      </c>
      <c r="O56" s="3015">
        <v>4347</v>
      </c>
      <c r="P56" s="3015">
        <v>4737</v>
      </c>
      <c r="Q56" s="3125">
        <v>5020</v>
      </c>
    </row>
    <row r="57" spans="1:17" ht="15.95" customHeight="1">
      <c r="A57" s="3126">
        <f t="shared" si="1"/>
        <v>52</v>
      </c>
      <c r="B57" s="5697" t="s">
        <v>2656</v>
      </c>
      <c r="C57" s="5703">
        <v>6552</v>
      </c>
      <c r="D57" s="3130">
        <v>6698</v>
      </c>
      <c r="E57" s="3015">
        <v>5697</v>
      </c>
      <c r="F57" s="3015">
        <v>5721</v>
      </c>
      <c r="G57" s="3015">
        <v>5629</v>
      </c>
      <c r="H57" s="3015">
        <v>6439</v>
      </c>
      <c r="I57" s="3015">
        <v>7264</v>
      </c>
      <c r="J57" s="3124">
        <v>8124</v>
      </c>
      <c r="K57" s="3124">
        <v>9024</v>
      </c>
      <c r="L57" s="3130">
        <v>9092</v>
      </c>
      <c r="M57" s="3015">
        <v>9350</v>
      </c>
      <c r="N57" s="3015">
        <v>10050</v>
      </c>
      <c r="O57" s="3015">
        <v>10457</v>
      </c>
      <c r="P57" s="3015">
        <v>10738</v>
      </c>
      <c r="Q57" s="3125">
        <v>10937</v>
      </c>
    </row>
    <row r="58" spans="1:17" ht="15.95" customHeight="1">
      <c r="A58" s="3126">
        <f t="shared" si="1"/>
        <v>53</v>
      </c>
      <c r="B58" s="5698" t="s">
        <v>2657</v>
      </c>
      <c r="C58" s="5703">
        <v>3534</v>
      </c>
      <c r="D58" s="3130">
        <v>3313</v>
      </c>
      <c r="E58" s="3015">
        <v>2885</v>
      </c>
      <c r="F58" s="3015">
        <v>3109</v>
      </c>
      <c r="G58" s="3015">
        <v>3141</v>
      </c>
      <c r="H58" s="3015">
        <v>3489</v>
      </c>
      <c r="I58" s="3015">
        <v>3735</v>
      </c>
      <c r="J58" s="3124">
        <v>3986</v>
      </c>
      <c r="K58" s="3124">
        <v>4253</v>
      </c>
      <c r="L58" s="3130">
        <v>4411</v>
      </c>
      <c r="M58" s="3015">
        <v>4656</v>
      </c>
      <c r="N58" s="3015">
        <v>5005</v>
      </c>
      <c r="O58" s="3015">
        <v>5397</v>
      </c>
      <c r="P58" s="3015">
        <v>5676</v>
      </c>
      <c r="Q58" s="3125">
        <v>5889</v>
      </c>
    </row>
    <row r="59" spans="1:17" ht="15.95" customHeight="1">
      <c r="A59" s="3126">
        <f t="shared" si="1"/>
        <v>54</v>
      </c>
      <c r="B59" s="5697" t="s">
        <v>2658</v>
      </c>
      <c r="C59" s="5703">
        <v>7823</v>
      </c>
      <c r="D59" s="3130">
        <v>8229</v>
      </c>
      <c r="E59" s="3015">
        <v>7775</v>
      </c>
      <c r="F59" s="3015">
        <v>8014</v>
      </c>
      <c r="G59" s="3015">
        <v>8383</v>
      </c>
      <c r="H59" s="3015">
        <v>9126</v>
      </c>
      <c r="I59" s="3015">
        <v>10547</v>
      </c>
      <c r="J59" s="3124">
        <v>11598</v>
      </c>
      <c r="K59" s="3124">
        <v>12779</v>
      </c>
      <c r="L59" s="3130">
        <v>13136</v>
      </c>
      <c r="M59" s="3015">
        <v>13761</v>
      </c>
      <c r="N59" s="3015">
        <v>15254</v>
      </c>
      <c r="O59" s="3015">
        <v>16798</v>
      </c>
      <c r="P59" s="3015">
        <v>18081</v>
      </c>
      <c r="Q59" s="3125">
        <v>19209</v>
      </c>
    </row>
    <row r="60" spans="1:17" ht="15.95" customHeight="1">
      <c r="A60" s="3126">
        <f t="shared" si="1"/>
        <v>55</v>
      </c>
      <c r="B60" s="5697" t="s">
        <v>2659</v>
      </c>
      <c r="C60" s="5703">
        <v>11357</v>
      </c>
      <c r="D60" s="3130">
        <v>10908</v>
      </c>
      <c r="E60" s="3015">
        <v>9823</v>
      </c>
      <c r="F60" s="3015">
        <v>9769</v>
      </c>
      <c r="G60" s="3015">
        <v>10535</v>
      </c>
      <c r="H60" s="3015">
        <v>11391</v>
      </c>
      <c r="I60" s="3015">
        <v>12613</v>
      </c>
      <c r="J60" s="3124">
        <v>13830</v>
      </c>
      <c r="K60" s="3124">
        <v>14853</v>
      </c>
      <c r="L60" s="3130">
        <v>15440</v>
      </c>
      <c r="M60" s="3015">
        <v>16434</v>
      </c>
      <c r="N60" s="3015">
        <v>17972</v>
      </c>
      <c r="O60" s="3015">
        <v>19615</v>
      </c>
      <c r="P60" s="3015">
        <v>21010</v>
      </c>
      <c r="Q60" s="3125">
        <v>22107</v>
      </c>
    </row>
    <row r="61" spans="1:17" ht="15.95" customHeight="1">
      <c r="A61" s="3126">
        <f t="shared" si="1"/>
        <v>56</v>
      </c>
      <c r="B61" s="5697" t="s">
        <v>2660</v>
      </c>
      <c r="C61" s="5703">
        <v>713</v>
      </c>
      <c r="D61" s="3130">
        <v>773</v>
      </c>
      <c r="E61" s="3015">
        <v>797</v>
      </c>
      <c r="F61" s="3015">
        <v>884</v>
      </c>
      <c r="G61" s="3015">
        <v>811</v>
      </c>
      <c r="H61" s="3015">
        <v>934</v>
      </c>
      <c r="I61" s="3015">
        <v>1154</v>
      </c>
      <c r="J61" s="3124">
        <v>1209</v>
      </c>
      <c r="K61" s="3124">
        <v>1211</v>
      </c>
      <c r="L61" s="3130">
        <v>1304</v>
      </c>
      <c r="M61" s="3015">
        <v>1435</v>
      </c>
      <c r="N61" s="3015">
        <v>1621</v>
      </c>
      <c r="O61" s="3015">
        <v>1598</v>
      </c>
      <c r="P61" s="3015">
        <v>1726</v>
      </c>
      <c r="Q61" s="3125">
        <v>1930</v>
      </c>
    </row>
    <row r="62" spans="1:17" ht="15.95" customHeight="1">
      <c r="A62" s="3126">
        <f t="shared" si="1"/>
        <v>57</v>
      </c>
      <c r="B62" s="5697" t="s">
        <v>2661</v>
      </c>
      <c r="C62" s="5703">
        <v>1881</v>
      </c>
      <c r="D62" s="3130">
        <v>1806</v>
      </c>
      <c r="E62" s="3015">
        <v>1612</v>
      </c>
      <c r="F62" s="3015">
        <v>1769</v>
      </c>
      <c r="G62" s="3015">
        <v>1858</v>
      </c>
      <c r="H62" s="3015">
        <v>2162</v>
      </c>
      <c r="I62" s="3015">
        <v>2441</v>
      </c>
      <c r="J62" s="3124">
        <v>2633</v>
      </c>
      <c r="K62" s="3124">
        <v>2634</v>
      </c>
      <c r="L62" s="3130">
        <v>2739</v>
      </c>
      <c r="M62" s="3015">
        <v>2977</v>
      </c>
      <c r="N62" s="3015">
        <v>3266</v>
      </c>
      <c r="O62" s="3015">
        <v>3389</v>
      </c>
      <c r="P62" s="3015">
        <v>3480</v>
      </c>
      <c r="Q62" s="3125">
        <v>3611</v>
      </c>
    </row>
    <row r="63" spans="1:17" ht="15.95" customHeight="1">
      <c r="A63" s="3126">
        <f t="shared" si="1"/>
        <v>58</v>
      </c>
      <c r="B63" s="5697" t="s">
        <v>2662</v>
      </c>
      <c r="C63" s="5703">
        <v>4071</v>
      </c>
      <c r="D63" s="3130">
        <v>4037</v>
      </c>
      <c r="E63" s="3015">
        <v>3676</v>
      </c>
      <c r="F63" s="3015">
        <v>3980</v>
      </c>
      <c r="G63" s="3015">
        <v>4178</v>
      </c>
      <c r="H63" s="3015">
        <v>4824</v>
      </c>
      <c r="I63" s="3015">
        <v>5771</v>
      </c>
      <c r="J63" s="3124">
        <v>6189</v>
      </c>
      <c r="K63" s="3124">
        <v>6192</v>
      </c>
      <c r="L63" s="3130">
        <v>6301</v>
      </c>
      <c r="M63" s="3015">
        <v>6597</v>
      </c>
      <c r="N63" s="3015">
        <v>7292</v>
      </c>
      <c r="O63" s="3015">
        <v>7555</v>
      </c>
      <c r="P63" s="3015">
        <v>7830</v>
      </c>
      <c r="Q63" s="3125">
        <v>8289</v>
      </c>
    </row>
    <row r="64" spans="1:17" ht="15.95" customHeight="1">
      <c r="A64" s="3126">
        <f t="shared" si="1"/>
        <v>59</v>
      </c>
      <c r="B64" s="5697" t="s">
        <v>2663</v>
      </c>
      <c r="C64" s="5703">
        <v>8268</v>
      </c>
      <c r="D64" s="3130">
        <v>8091</v>
      </c>
      <c r="E64" s="3015">
        <v>7583</v>
      </c>
      <c r="F64" s="3015">
        <v>7737</v>
      </c>
      <c r="G64" s="3015">
        <v>8292</v>
      </c>
      <c r="H64" s="3015">
        <v>9056</v>
      </c>
      <c r="I64" s="3015">
        <v>10527</v>
      </c>
      <c r="J64" s="3124">
        <v>11880</v>
      </c>
      <c r="K64" s="3124">
        <v>13371</v>
      </c>
      <c r="L64" s="3130">
        <v>14351</v>
      </c>
      <c r="M64" s="3015">
        <v>14979</v>
      </c>
      <c r="N64" s="3015">
        <v>16360</v>
      </c>
      <c r="O64" s="3015">
        <v>17949</v>
      </c>
      <c r="P64" s="3015">
        <v>19332</v>
      </c>
      <c r="Q64" s="3125">
        <v>20517</v>
      </c>
    </row>
    <row r="65" spans="1:17" ht="15.95" customHeight="1">
      <c r="A65" s="3126">
        <f t="shared" si="1"/>
        <v>60</v>
      </c>
      <c r="B65" s="5697" t="s">
        <v>2664</v>
      </c>
      <c r="C65" s="5703">
        <v>3436</v>
      </c>
      <c r="D65" s="3130">
        <v>3402</v>
      </c>
      <c r="E65" s="3015">
        <v>3052</v>
      </c>
      <c r="F65" s="3015">
        <v>3295</v>
      </c>
      <c r="G65" s="3015">
        <v>3530</v>
      </c>
      <c r="H65" s="3015">
        <v>4089</v>
      </c>
      <c r="I65" s="3015">
        <v>4819</v>
      </c>
      <c r="J65" s="3124">
        <v>5124</v>
      </c>
      <c r="K65" s="3124">
        <v>5347</v>
      </c>
      <c r="L65" s="3130">
        <v>5499</v>
      </c>
      <c r="M65" s="3015">
        <v>5945</v>
      </c>
      <c r="N65" s="3015">
        <v>6348</v>
      </c>
      <c r="O65" s="3015">
        <v>6656</v>
      </c>
      <c r="P65" s="3015">
        <v>6973</v>
      </c>
      <c r="Q65" s="3125">
        <v>7390</v>
      </c>
    </row>
    <row r="66" spans="1:17" ht="15.95" customHeight="1">
      <c r="A66" s="3126">
        <f t="shared" si="1"/>
        <v>61</v>
      </c>
      <c r="B66" s="5697" t="s">
        <v>2665</v>
      </c>
      <c r="C66" s="5703">
        <v>9785</v>
      </c>
      <c r="D66" s="3130">
        <v>9550</v>
      </c>
      <c r="E66" s="3015">
        <v>8876</v>
      </c>
      <c r="F66" s="3015">
        <v>9145</v>
      </c>
      <c r="G66" s="3015">
        <v>9452</v>
      </c>
      <c r="H66" s="3015">
        <v>10164</v>
      </c>
      <c r="I66" s="3015">
        <v>10820</v>
      </c>
      <c r="J66" s="3124">
        <v>11893</v>
      </c>
      <c r="K66" s="3124">
        <v>12225</v>
      </c>
      <c r="L66" s="3130">
        <v>12485</v>
      </c>
      <c r="M66" s="3015">
        <v>12863</v>
      </c>
      <c r="N66" s="3015">
        <v>13729</v>
      </c>
      <c r="O66" s="3015">
        <v>14334</v>
      </c>
      <c r="P66" s="3015">
        <v>15006</v>
      </c>
      <c r="Q66" s="3125">
        <v>15879</v>
      </c>
    </row>
    <row r="67" spans="1:17" ht="15.95" customHeight="1">
      <c r="A67" s="3126">
        <f t="shared" si="1"/>
        <v>62</v>
      </c>
      <c r="B67" s="5697" t="s">
        <v>2666</v>
      </c>
      <c r="C67" s="5703">
        <v>354</v>
      </c>
      <c r="D67" s="3130">
        <v>445</v>
      </c>
      <c r="E67" s="3015">
        <v>427</v>
      </c>
      <c r="F67" s="3015">
        <v>538</v>
      </c>
      <c r="G67" s="3015">
        <v>489</v>
      </c>
      <c r="H67" s="3015">
        <v>526</v>
      </c>
      <c r="I67" s="3015">
        <v>552</v>
      </c>
      <c r="J67" s="3124">
        <v>673</v>
      </c>
      <c r="K67" s="3124">
        <v>607</v>
      </c>
      <c r="L67" s="3130">
        <v>646</v>
      </c>
      <c r="M67" s="3015">
        <v>718</v>
      </c>
      <c r="N67" s="3015">
        <v>836</v>
      </c>
      <c r="O67" s="3015">
        <v>884</v>
      </c>
      <c r="P67" s="3015">
        <v>1040</v>
      </c>
      <c r="Q67" s="3125">
        <v>1095</v>
      </c>
    </row>
    <row r="68" spans="1:17" ht="15.95" customHeight="1">
      <c r="A68" s="3126">
        <f t="shared" si="1"/>
        <v>63</v>
      </c>
      <c r="B68" s="5697" t="s">
        <v>2667</v>
      </c>
      <c r="C68" s="5703">
        <v>3037</v>
      </c>
      <c r="D68" s="3130">
        <v>3060</v>
      </c>
      <c r="E68" s="3015">
        <v>2978</v>
      </c>
      <c r="F68" s="3015">
        <v>3078</v>
      </c>
      <c r="G68" s="3015">
        <v>3159</v>
      </c>
      <c r="H68" s="3015">
        <v>3888</v>
      </c>
      <c r="I68" s="3015">
        <v>4518</v>
      </c>
      <c r="J68" s="3124">
        <v>4710</v>
      </c>
      <c r="K68" s="3124">
        <v>5020</v>
      </c>
      <c r="L68" s="3130">
        <v>5304</v>
      </c>
      <c r="M68" s="3015">
        <v>6063</v>
      </c>
      <c r="N68" s="3015">
        <v>7079</v>
      </c>
      <c r="O68" s="3015">
        <v>8143</v>
      </c>
      <c r="P68" s="3015">
        <v>9165</v>
      </c>
      <c r="Q68" s="3125">
        <v>10362</v>
      </c>
    </row>
    <row r="69" spans="1:17" ht="15.95" customHeight="1">
      <c r="A69" s="3126">
        <f t="shared" si="1"/>
        <v>64</v>
      </c>
      <c r="B69" s="5697" t="s">
        <v>2668</v>
      </c>
      <c r="C69" s="5703">
        <v>4058</v>
      </c>
      <c r="D69" s="3130">
        <v>4031</v>
      </c>
      <c r="E69" s="3015">
        <v>3347</v>
      </c>
      <c r="F69" s="3015">
        <v>3838</v>
      </c>
      <c r="G69" s="3015">
        <v>4152</v>
      </c>
      <c r="H69" s="3015">
        <v>4614</v>
      </c>
      <c r="I69" s="3015">
        <v>5350</v>
      </c>
      <c r="J69" s="3124">
        <v>5669</v>
      </c>
      <c r="K69" s="3124">
        <v>5740</v>
      </c>
      <c r="L69" s="3130">
        <v>5764</v>
      </c>
      <c r="M69" s="3015">
        <v>6134</v>
      </c>
      <c r="N69" s="3015">
        <v>6925</v>
      </c>
      <c r="O69" s="3015">
        <v>7202</v>
      </c>
      <c r="P69" s="3015">
        <v>7541</v>
      </c>
      <c r="Q69" s="3125">
        <v>7847</v>
      </c>
    </row>
    <row r="70" spans="1:17" ht="15.95" customHeight="1">
      <c r="A70" s="3126">
        <f t="shared" si="1"/>
        <v>65</v>
      </c>
      <c r="B70" s="5697" t="s">
        <v>2669</v>
      </c>
      <c r="C70" s="5703">
        <v>1847</v>
      </c>
      <c r="D70" s="3130">
        <v>1947</v>
      </c>
      <c r="E70" s="3015">
        <v>1879</v>
      </c>
      <c r="F70" s="3015">
        <v>2105</v>
      </c>
      <c r="G70" s="3015">
        <v>2122</v>
      </c>
      <c r="H70" s="3015">
        <v>2457</v>
      </c>
      <c r="I70" s="3015">
        <v>2939</v>
      </c>
      <c r="J70" s="3124">
        <v>3261</v>
      </c>
      <c r="K70" s="3124">
        <v>3382</v>
      </c>
      <c r="L70" s="3130">
        <v>3862</v>
      </c>
      <c r="M70" s="3015">
        <v>4220</v>
      </c>
      <c r="N70" s="3015">
        <v>4763</v>
      </c>
      <c r="O70" s="3015">
        <v>4026</v>
      </c>
      <c r="P70" s="3015">
        <v>5642</v>
      </c>
      <c r="Q70" s="3125">
        <v>6185</v>
      </c>
    </row>
    <row r="71" spans="1:17" ht="15.95" customHeight="1">
      <c r="A71" s="3126">
        <f t="shared" si="1"/>
        <v>66</v>
      </c>
      <c r="B71" s="5697" t="s">
        <v>2670</v>
      </c>
      <c r="C71" s="5703">
        <v>2515</v>
      </c>
      <c r="D71" s="3130">
        <v>2767</v>
      </c>
      <c r="E71" s="3015">
        <v>2651</v>
      </c>
      <c r="F71" s="3015">
        <v>2536</v>
      </c>
      <c r="G71" s="3015">
        <v>2550</v>
      </c>
      <c r="H71" s="3015">
        <v>2981</v>
      </c>
      <c r="I71" s="3015">
        <v>3491</v>
      </c>
      <c r="J71" s="3124">
        <v>3633</v>
      </c>
      <c r="K71" s="3124">
        <v>3752</v>
      </c>
      <c r="L71" s="3130">
        <v>3805</v>
      </c>
      <c r="M71" s="3015">
        <v>4133</v>
      </c>
      <c r="N71" s="3015">
        <v>4622</v>
      </c>
      <c r="O71" s="3015">
        <v>4882</v>
      </c>
      <c r="P71" s="3015">
        <v>5010</v>
      </c>
      <c r="Q71" s="3125">
        <v>5071</v>
      </c>
    </row>
    <row r="72" spans="1:17" ht="15.95" customHeight="1">
      <c r="A72" s="3126">
        <f t="shared" si="1"/>
        <v>67</v>
      </c>
      <c r="B72" s="5697" t="s">
        <v>2671</v>
      </c>
      <c r="C72" s="5703">
        <v>7419</v>
      </c>
      <c r="D72" s="3130">
        <v>6943</v>
      </c>
      <c r="E72" s="3015">
        <v>6596</v>
      </c>
      <c r="F72" s="3015">
        <v>6706</v>
      </c>
      <c r="G72" s="3015">
        <v>6629</v>
      </c>
      <c r="H72" s="3015">
        <v>7086</v>
      </c>
      <c r="I72" s="3015">
        <v>7506</v>
      </c>
      <c r="J72" s="3124">
        <v>7953</v>
      </c>
      <c r="K72" s="3124">
        <v>8288</v>
      </c>
      <c r="L72" s="3130">
        <v>8421</v>
      </c>
      <c r="M72" s="3015">
        <v>8736</v>
      </c>
      <c r="N72" s="3015">
        <v>9434</v>
      </c>
      <c r="O72" s="3015">
        <v>10057</v>
      </c>
      <c r="P72" s="3015">
        <v>10279</v>
      </c>
      <c r="Q72" s="3125">
        <v>10368</v>
      </c>
    </row>
    <row r="73" spans="1:17" ht="15.95" customHeight="1">
      <c r="A73" s="3126">
        <f t="shared" si="1"/>
        <v>68</v>
      </c>
      <c r="B73" s="5697" t="s">
        <v>2672</v>
      </c>
      <c r="C73" s="5703">
        <v>1798</v>
      </c>
      <c r="D73" s="3130">
        <v>1886</v>
      </c>
      <c r="E73" s="3015">
        <v>1806</v>
      </c>
      <c r="F73" s="3015">
        <v>1973</v>
      </c>
      <c r="G73" s="3015">
        <v>2066</v>
      </c>
      <c r="H73" s="3015">
        <v>2571</v>
      </c>
      <c r="I73" s="3015">
        <v>3081</v>
      </c>
      <c r="J73" s="3124">
        <v>3267</v>
      </c>
      <c r="K73" s="3124">
        <v>3388</v>
      </c>
      <c r="L73" s="3130">
        <v>3627</v>
      </c>
      <c r="M73" s="3015">
        <v>3902</v>
      </c>
      <c r="N73" s="3015">
        <v>4380</v>
      </c>
      <c r="O73" s="3015">
        <v>4854</v>
      </c>
      <c r="P73" s="3015">
        <v>5211</v>
      </c>
      <c r="Q73" s="3125">
        <v>5464</v>
      </c>
    </row>
    <row r="74" spans="1:17" ht="15.95" customHeight="1">
      <c r="A74" s="3126">
        <f t="shared" si="1"/>
        <v>69</v>
      </c>
      <c r="B74" s="5697" t="s">
        <v>2673</v>
      </c>
      <c r="C74" s="5703">
        <v>493</v>
      </c>
      <c r="D74" s="3130">
        <v>589</v>
      </c>
      <c r="E74" s="3015">
        <v>408</v>
      </c>
      <c r="F74" s="3015">
        <v>577</v>
      </c>
      <c r="G74" s="3015">
        <v>515</v>
      </c>
      <c r="H74" s="3015">
        <v>591</v>
      </c>
      <c r="I74" s="3015">
        <v>687</v>
      </c>
      <c r="J74" s="3124">
        <v>784</v>
      </c>
      <c r="K74" s="3124">
        <v>733</v>
      </c>
      <c r="L74" s="3130">
        <v>780</v>
      </c>
      <c r="M74" s="3015">
        <v>818</v>
      </c>
      <c r="N74" s="3015">
        <v>890</v>
      </c>
      <c r="O74" s="3015">
        <v>906</v>
      </c>
      <c r="P74" s="3015">
        <v>981</v>
      </c>
      <c r="Q74" s="3125">
        <v>1011</v>
      </c>
    </row>
    <row r="75" spans="1:17" ht="15.95" customHeight="1">
      <c r="A75" s="3126">
        <f t="shared" si="1"/>
        <v>70</v>
      </c>
      <c r="B75" s="5697" t="s">
        <v>2674</v>
      </c>
      <c r="C75" s="5703">
        <v>1543</v>
      </c>
      <c r="D75" s="3130">
        <v>1601</v>
      </c>
      <c r="E75" s="3015">
        <v>1381</v>
      </c>
      <c r="F75" s="3015">
        <v>1588</v>
      </c>
      <c r="G75" s="3015">
        <v>1611</v>
      </c>
      <c r="H75" s="3015">
        <v>1810</v>
      </c>
      <c r="I75" s="3015">
        <v>2073</v>
      </c>
      <c r="J75" s="3124">
        <v>2266</v>
      </c>
      <c r="K75" s="3124">
        <v>2488</v>
      </c>
      <c r="L75" s="3130">
        <v>2680</v>
      </c>
      <c r="M75" s="3015">
        <v>2923</v>
      </c>
      <c r="N75" s="3015">
        <v>3289</v>
      </c>
      <c r="O75" s="3015">
        <v>3398</v>
      </c>
      <c r="P75" s="3015">
        <v>3478</v>
      </c>
      <c r="Q75" s="3125">
        <v>3668</v>
      </c>
    </row>
    <row r="76" spans="1:17" ht="15.95" customHeight="1">
      <c r="A76" s="3126">
        <f t="shared" si="1"/>
        <v>71</v>
      </c>
      <c r="B76" s="5697" t="s">
        <v>2675</v>
      </c>
      <c r="C76" s="5703">
        <v>2181</v>
      </c>
      <c r="D76" s="3130">
        <v>2281</v>
      </c>
      <c r="E76" s="3015">
        <v>2129</v>
      </c>
      <c r="F76" s="3015">
        <v>2153</v>
      </c>
      <c r="G76" s="3015">
        <v>2189</v>
      </c>
      <c r="H76" s="3015">
        <v>2356</v>
      </c>
      <c r="I76" s="3015">
        <v>2540</v>
      </c>
      <c r="J76" s="3124">
        <v>2772</v>
      </c>
      <c r="K76" s="3124">
        <v>2972</v>
      </c>
      <c r="L76" s="3130">
        <v>3167</v>
      </c>
      <c r="M76" s="3015">
        <v>3305</v>
      </c>
      <c r="N76" s="3015">
        <v>3538</v>
      </c>
      <c r="O76" s="3015">
        <v>3724</v>
      </c>
      <c r="P76" s="3015">
        <v>4001</v>
      </c>
      <c r="Q76" s="3125">
        <v>4224</v>
      </c>
    </row>
    <row r="77" spans="1:17" ht="15.95" customHeight="1">
      <c r="A77" s="3126">
        <f t="shared" si="1"/>
        <v>72</v>
      </c>
      <c r="B77" s="5697" t="s">
        <v>2676</v>
      </c>
      <c r="C77" s="5703">
        <v>967</v>
      </c>
      <c r="D77" s="3130">
        <v>1064</v>
      </c>
      <c r="E77" s="3015">
        <v>1130</v>
      </c>
      <c r="F77" s="3015">
        <v>1126</v>
      </c>
      <c r="G77" s="3015">
        <v>1034</v>
      </c>
      <c r="H77" s="3015">
        <v>1282</v>
      </c>
      <c r="I77" s="3015">
        <v>1514</v>
      </c>
      <c r="J77" s="3124">
        <v>1653</v>
      </c>
      <c r="K77" s="3124">
        <v>1903</v>
      </c>
      <c r="L77" s="3130">
        <v>2134</v>
      </c>
      <c r="M77" s="3015">
        <v>2299</v>
      </c>
      <c r="N77" s="3015">
        <v>2641</v>
      </c>
      <c r="O77" s="3015">
        <v>2884</v>
      </c>
      <c r="P77" s="3015">
        <v>3138</v>
      </c>
      <c r="Q77" s="3125">
        <v>3274</v>
      </c>
    </row>
    <row r="78" spans="1:17" ht="15.95" customHeight="1">
      <c r="A78" s="3126">
        <f t="shared" si="1"/>
        <v>73</v>
      </c>
      <c r="B78" s="5697" t="s">
        <v>2677</v>
      </c>
      <c r="C78" s="5703">
        <v>312</v>
      </c>
      <c r="D78" s="3130">
        <v>398</v>
      </c>
      <c r="E78" s="3015">
        <v>383</v>
      </c>
      <c r="F78" s="3015">
        <v>430</v>
      </c>
      <c r="G78" s="3015">
        <v>396</v>
      </c>
      <c r="H78" s="3015">
        <v>510</v>
      </c>
      <c r="I78" s="3015">
        <v>726</v>
      </c>
      <c r="J78" s="3124">
        <v>821</v>
      </c>
      <c r="K78" s="3124">
        <v>892</v>
      </c>
      <c r="L78" s="3130">
        <v>996</v>
      </c>
      <c r="M78" s="3015">
        <v>1083</v>
      </c>
      <c r="N78" s="3015">
        <v>1226</v>
      </c>
      <c r="O78" s="3015">
        <v>1438</v>
      </c>
      <c r="P78" s="3015">
        <v>1650</v>
      </c>
      <c r="Q78" s="3125">
        <v>1841</v>
      </c>
    </row>
    <row r="79" spans="1:17" ht="15.95" customHeight="1">
      <c r="A79" s="3126">
        <f t="shared" si="1"/>
        <v>74</v>
      </c>
      <c r="B79" s="5697" t="s">
        <v>2678</v>
      </c>
      <c r="C79" s="5703">
        <v>1621</v>
      </c>
      <c r="D79" s="3130">
        <v>1553</v>
      </c>
      <c r="E79" s="3015">
        <v>1377</v>
      </c>
      <c r="F79" s="3015">
        <v>1538</v>
      </c>
      <c r="G79" s="3015">
        <v>1555</v>
      </c>
      <c r="H79" s="3015">
        <v>1722</v>
      </c>
      <c r="I79" s="3015">
        <v>1919</v>
      </c>
      <c r="J79" s="3124">
        <v>2060</v>
      </c>
      <c r="K79" s="3124">
        <v>2144</v>
      </c>
      <c r="L79" s="3130">
        <v>2208</v>
      </c>
      <c r="M79" s="3015">
        <v>2489</v>
      </c>
      <c r="N79" s="3015">
        <v>2775</v>
      </c>
      <c r="O79" s="3015">
        <v>3065</v>
      </c>
      <c r="P79" s="3015">
        <v>3385</v>
      </c>
      <c r="Q79" s="3125">
        <v>3649</v>
      </c>
    </row>
    <row r="80" spans="1:17" ht="15.95" customHeight="1">
      <c r="A80" s="3126">
        <f t="shared" si="1"/>
        <v>75</v>
      </c>
      <c r="B80" s="5697" t="s">
        <v>2679</v>
      </c>
      <c r="C80" s="5703">
        <v>276</v>
      </c>
      <c r="D80" s="3130">
        <v>313</v>
      </c>
      <c r="E80" s="3015">
        <v>296</v>
      </c>
      <c r="F80" s="3015">
        <v>361</v>
      </c>
      <c r="G80" s="3015">
        <v>335</v>
      </c>
      <c r="H80" s="3015">
        <v>362</v>
      </c>
      <c r="I80" s="3015">
        <v>462</v>
      </c>
      <c r="J80" s="3124">
        <v>609</v>
      </c>
      <c r="K80" s="3124">
        <v>619</v>
      </c>
      <c r="L80" s="3130">
        <v>669</v>
      </c>
      <c r="M80" s="3015">
        <v>761</v>
      </c>
      <c r="N80" s="3015">
        <v>891</v>
      </c>
      <c r="O80" s="3015">
        <v>926</v>
      </c>
      <c r="P80" s="3015">
        <v>1008</v>
      </c>
      <c r="Q80" s="3125">
        <v>1046</v>
      </c>
    </row>
    <row r="81" spans="1:17" ht="15.95" customHeight="1">
      <c r="A81" s="3126">
        <f t="shared" si="1"/>
        <v>76</v>
      </c>
      <c r="B81" s="5697" t="s">
        <v>2680</v>
      </c>
      <c r="C81" s="5703">
        <v>503</v>
      </c>
      <c r="D81" s="3130">
        <v>531</v>
      </c>
      <c r="E81" s="3015">
        <v>379</v>
      </c>
      <c r="F81" s="3015">
        <v>530</v>
      </c>
      <c r="G81" s="3015">
        <v>502</v>
      </c>
      <c r="H81" s="3015">
        <v>602</v>
      </c>
      <c r="I81" s="3015">
        <v>713</v>
      </c>
      <c r="J81" s="3124">
        <v>797</v>
      </c>
      <c r="K81" s="3124">
        <v>790</v>
      </c>
      <c r="L81" s="3130">
        <v>841</v>
      </c>
      <c r="M81" s="3015">
        <v>999</v>
      </c>
      <c r="N81" s="3015">
        <v>1204</v>
      </c>
      <c r="O81" s="3015">
        <v>1328</v>
      </c>
      <c r="P81" s="3015">
        <v>1411</v>
      </c>
      <c r="Q81" s="3125">
        <v>1591</v>
      </c>
    </row>
    <row r="82" spans="1:17" ht="15.95" customHeight="1">
      <c r="A82" s="3126">
        <f t="shared" si="1"/>
        <v>77</v>
      </c>
      <c r="B82" s="5697" t="s">
        <v>2681</v>
      </c>
      <c r="C82" s="5703">
        <v>2108</v>
      </c>
      <c r="D82" s="3130">
        <v>2446</v>
      </c>
      <c r="E82" s="3015">
        <v>2301</v>
      </c>
      <c r="F82" s="3015">
        <v>2346</v>
      </c>
      <c r="G82" s="3015">
        <v>2503</v>
      </c>
      <c r="H82" s="3015">
        <v>2664</v>
      </c>
      <c r="I82" s="3015">
        <v>2959</v>
      </c>
      <c r="J82" s="3124">
        <v>3381</v>
      </c>
      <c r="K82" s="3124">
        <v>3702</v>
      </c>
      <c r="L82" s="3130">
        <v>4078</v>
      </c>
      <c r="M82" s="3015">
        <v>4288</v>
      </c>
      <c r="N82" s="3015">
        <v>4670</v>
      </c>
      <c r="O82" s="3015">
        <v>5042</v>
      </c>
      <c r="P82" s="3015">
        <v>5365</v>
      </c>
      <c r="Q82" s="3125">
        <v>5768</v>
      </c>
    </row>
    <row r="83" spans="1:17" ht="15.95" customHeight="1">
      <c r="A83" s="3126">
        <f t="shared" si="1"/>
        <v>78</v>
      </c>
      <c r="B83" s="5697" t="s">
        <v>2682</v>
      </c>
      <c r="C83" s="5703">
        <v>3390</v>
      </c>
      <c r="D83" s="3130">
        <v>3129</v>
      </c>
      <c r="E83" s="3015">
        <v>2875</v>
      </c>
      <c r="F83" s="3015">
        <v>2803</v>
      </c>
      <c r="G83" s="3015">
        <v>2872</v>
      </c>
      <c r="H83" s="3015">
        <v>2933</v>
      </c>
      <c r="I83" s="3015">
        <v>3155</v>
      </c>
      <c r="J83" s="3124">
        <v>3361</v>
      </c>
      <c r="K83" s="3124">
        <v>3759</v>
      </c>
      <c r="L83" s="3130">
        <v>3819</v>
      </c>
      <c r="M83" s="3015">
        <v>4074</v>
      </c>
      <c r="N83" s="3015">
        <v>4260</v>
      </c>
      <c r="O83" s="3015">
        <v>4419</v>
      </c>
      <c r="P83" s="3015">
        <v>4635</v>
      </c>
      <c r="Q83" s="3125">
        <v>4828</v>
      </c>
    </row>
    <row r="84" spans="1:17" ht="15.95" customHeight="1">
      <c r="A84" s="3126">
        <f t="shared" si="1"/>
        <v>79</v>
      </c>
      <c r="B84" s="5697" t="s">
        <v>2683</v>
      </c>
      <c r="C84" s="5703">
        <v>359</v>
      </c>
      <c r="D84" s="3130">
        <v>341</v>
      </c>
      <c r="E84" s="3015">
        <v>330</v>
      </c>
      <c r="F84" s="3015">
        <v>332</v>
      </c>
      <c r="G84" s="3015">
        <v>322</v>
      </c>
      <c r="H84" s="3015">
        <v>408</v>
      </c>
      <c r="I84" s="3015">
        <v>468</v>
      </c>
      <c r="J84" s="3124">
        <v>583</v>
      </c>
      <c r="K84" s="3124">
        <v>691</v>
      </c>
      <c r="L84" s="3130">
        <v>721</v>
      </c>
      <c r="M84" s="3015">
        <v>850</v>
      </c>
      <c r="N84" s="3015">
        <v>974</v>
      </c>
      <c r="O84" s="3015">
        <v>1035</v>
      </c>
      <c r="P84" s="3015">
        <v>1215</v>
      </c>
      <c r="Q84" s="3125">
        <v>1417</v>
      </c>
    </row>
    <row r="85" spans="1:17" ht="15.95" customHeight="1">
      <c r="A85" s="3126">
        <f t="shared" si="1"/>
        <v>80</v>
      </c>
      <c r="B85" s="5698" t="s">
        <v>2684</v>
      </c>
      <c r="C85" s="5703">
        <v>1804</v>
      </c>
      <c r="D85" s="3130">
        <v>1618</v>
      </c>
      <c r="E85" s="3015">
        <v>1501</v>
      </c>
      <c r="F85" s="3015">
        <v>1467</v>
      </c>
      <c r="G85" s="3015">
        <v>1578</v>
      </c>
      <c r="H85" s="3015">
        <v>2090</v>
      </c>
      <c r="I85" s="3015">
        <v>2700</v>
      </c>
      <c r="J85" s="3124">
        <v>3026</v>
      </c>
      <c r="K85" s="3124">
        <v>3304</v>
      </c>
      <c r="L85" s="3130">
        <v>3548</v>
      </c>
      <c r="M85" s="3015">
        <v>4239</v>
      </c>
      <c r="N85" s="3015">
        <v>4489</v>
      </c>
      <c r="O85" s="3015">
        <v>5014</v>
      </c>
      <c r="P85" s="3015">
        <v>5505</v>
      </c>
      <c r="Q85" s="3125">
        <v>5763</v>
      </c>
    </row>
    <row r="86" spans="1:17" ht="15.95" customHeight="1">
      <c r="A86" s="3126">
        <f>+A85+1</f>
        <v>81</v>
      </c>
      <c r="B86" s="5698" t="s">
        <v>2685</v>
      </c>
      <c r="C86" s="5703" t="s">
        <v>9</v>
      </c>
      <c r="D86" s="3130">
        <v>2713</v>
      </c>
      <c r="E86" s="3015">
        <v>2627</v>
      </c>
      <c r="F86" s="3015">
        <v>2743</v>
      </c>
      <c r="G86" s="3015">
        <v>2923</v>
      </c>
      <c r="H86" s="3015">
        <v>3324</v>
      </c>
      <c r="I86" s="3015">
        <v>3966</v>
      </c>
      <c r="J86" s="3124">
        <v>4203</v>
      </c>
      <c r="K86" s="3124">
        <v>4481</v>
      </c>
      <c r="L86" s="3130">
        <v>4616</v>
      </c>
      <c r="M86" s="3015">
        <v>4346</v>
      </c>
      <c r="N86" s="3015">
        <v>4958</v>
      </c>
      <c r="O86" s="3015">
        <v>5436</v>
      </c>
      <c r="P86" s="3015">
        <v>5976</v>
      </c>
      <c r="Q86" s="3125">
        <v>6430</v>
      </c>
    </row>
    <row r="87" spans="1:17" ht="15.95" customHeight="1" thickBot="1">
      <c r="A87" s="7364" t="s">
        <v>2</v>
      </c>
      <c r="B87" s="7365"/>
      <c r="C87" s="5706">
        <f t="shared" ref="C87:P87" si="2">SUM(C6:C86)</f>
        <v>769674</v>
      </c>
      <c r="D87" s="5692">
        <f t="shared" si="2"/>
        <v>753275</v>
      </c>
      <c r="E87" s="5692">
        <f t="shared" si="2"/>
        <v>723503</v>
      </c>
      <c r="F87" s="5692">
        <f t="shared" si="2"/>
        <v>727409</v>
      </c>
      <c r="G87" s="5692">
        <f t="shared" si="2"/>
        <v>777177</v>
      </c>
      <c r="H87" s="5692">
        <f t="shared" si="2"/>
        <v>850928</v>
      </c>
      <c r="I87" s="5692">
        <f t="shared" si="2"/>
        <v>944984</v>
      </c>
      <c r="J87" s="5692">
        <f t="shared" si="2"/>
        <v>1036328</v>
      </c>
      <c r="K87" s="5692">
        <f t="shared" si="2"/>
        <v>1116638</v>
      </c>
      <c r="L87" s="5692">
        <f t="shared" si="2"/>
        <v>1170248</v>
      </c>
      <c r="M87" s="5692">
        <f t="shared" si="2"/>
        <v>1216308</v>
      </c>
      <c r="N87" s="5692">
        <f t="shared" si="2"/>
        <v>1325749</v>
      </c>
      <c r="O87" s="5692">
        <f t="shared" si="2"/>
        <v>1435879</v>
      </c>
      <c r="P87" s="5692">
        <f t="shared" si="2"/>
        <v>1538006</v>
      </c>
      <c r="Q87" s="5693">
        <v>1611292</v>
      </c>
    </row>
    <row r="88" spans="1:17" ht="15.75" customHeight="1" thickTop="1"/>
    <row r="89" spans="1:17" ht="23.25" customHeight="1">
      <c r="A89" s="7347" t="s">
        <v>2686</v>
      </c>
      <c r="B89" s="7347"/>
      <c r="C89" s="7347"/>
      <c r="D89" s="7347"/>
      <c r="E89" s="7347"/>
      <c r="F89" s="7347"/>
      <c r="G89" s="7347"/>
      <c r="H89" s="7347"/>
      <c r="I89" s="7347"/>
      <c r="J89" s="7347"/>
      <c r="K89" s="7347"/>
    </row>
    <row r="90" spans="1:17" ht="15.75" customHeight="1">
      <c r="A90" s="7347" t="s">
        <v>2687</v>
      </c>
      <c r="B90" s="7347"/>
      <c r="C90" s="7347"/>
      <c r="D90" s="7347"/>
      <c r="E90" s="7347"/>
      <c r="F90" s="7347"/>
      <c r="G90" s="7347"/>
      <c r="H90" s="7347"/>
      <c r="I90" s="7347"/>
      <c r="J90" s="7347"/>
      <c r="K90" s="7347"/>
      <c r="L90" s="7348"/>
      <c r="M90" s="7348"/>
      <c r="N90" s="7348"/>
      <c r="O90" s="7348"/>
      <c r="P90" s="7348"/>
      <c r="Q90" s="7349"/>
    </row>
    <row r="91" spans="1:17" ht="17.25" customHeight="1">
      <c r="A91" s="7350" t="s">
        <v>2688</v>
      </c>
      <c r="B91" s="7350"/>
      <c r="C91" s="7350"/>
      <c r="D91" s="7350"/>
      <c r="E91" s="7350"/>
      <c r="F91" s="7350"/>
      <c r="G91" s="7350"/>
      <c r="H91" s="7350"/>
      <c r="I91" s="7350"/>
      <c r="J91" s="7350"/>
      <c r="L91" s="7348"/>
      <c r="M91" s="7348"/>
      <c r="N91" s="7348"/>
      <c r="O91" s="7348"/>
      <c r="P91" s="7348"/>
      <c r="Q91" s="7349"/>
    </row>
    <row r="92" spans="1:17" ht="15" customHeight="1">
      <c r="A92" s="7298" t="s">
        <v>2689</v>
      </c>
      <c r="B92" s="7322"/>
      <c r="C92" s="7322"/>
      <c r="D92" s="7322"/>
      <c r="E92" s="3133"/>
      <c r="F92" s="3133"/>
      <c r="G92" s="3133"/>
      <c r="H92" s="3133"/>
      <c r="I92" s="3133"/>
      <c r="J92" s="3133"/>
      <c r="L92" s="3134"/>
      <c r="M92" s="3134"/>
      <c r="N92" s="3134"/>
      <c r="O92" s="3134"/>
      <c r="P92" s="3134"/>
      <c r="Q92" s="3135"/>
    </row>
    <row r="93" spans="1:17" ht="15.75" customHeight="1">
      <c r="A93" s="7344" t="s">
        <v>2690</v>
      </c>
      <c r="B93" s="7344"/>
      <c r="C93" s="7344"/>
      <c r="D93" s="7344"/>
      <c r="E93" s="7344"/>
      <c r="F93" s="7344"/>
      <c r="G93" s="7344"/>
      <c r="H93" s="7344"/>
      <c r="I93" s="7344"/>
      <c r="J93" s="7344"/>
    </row>
    <row r="94" spans="1:17" s="3136" customFormat="1" ht="15" customHeight="1">
      <c r="A94" s="7344" t="s">
        <v>2691</v>
      </c>
      <c r="B94" s="7345"/>
      <c r="C94" s="7345"/>
      <c r="D94" s="7345"/>
      <c r="E94" s="7345"/>
      <c r="F94" s="7345"/>
      <c r="G94" s="7345"/>
      <c r="H94" s="7345"/>
      <c r="J94" s="3137"/>
      <c r="K94" s="3132"/>
      <c r="L94" s="3137"/>
    </row>
    <row r="95" spans="1:17" s="3136" customFormat="1" ht="15" customHeight="1">
      <c r="A95" s="3138"/>
      <c r="B95" s="3139"/>
      <c r="C95" s="3139"/>
      <c r="D95" s="3139"/>
      <c r="E95" s="3139"/>
      <c r="F95" s="3139"/>
      <c r="G95" s="3139"/>
      <c r="H95" s="3139"/>
      <c r="J95" s="3137"/>
      <c r="K95" s="3132"/>
      <c r="L95" s="3137"/>
    </row>
    <row r="98" spans="2:12" s="2977" customFormat="1" ht="21" customHeight="1">
      <c r="B98" s="3054"/>
      <c r="C98" s="7300" t="s">
        <v>3</v>
      </c>
      <c r="D98" s="7300"/>
      <c r="F98" s="7346" t="s">
        <v>4</v>
      </c>
      <c r="G98" s="7346"/>
      <c r="J98" s="3048"/>
      <c r="K98" s="3140"/>
      <c r="L98" s="3048"/>
    </row>
    <row r="101" spans="2:12">
      <c r="B101" s="3118"/>
    </row>
    <row r="102" spans="2:12" s="3136" customFormat="1">
      <c r="B102" s="3141"/>
      <c r="C102" s="3142"/>
      <c r="D102" s="3142"/>
      <c r="E102" s="3143"/>
      <c r="F102" s="3143"/>
      <c r="G102" s="3143"/>
      <c r="H102" s="3143"/>
      <c r="J102" s="3137"/>
      <c r="K102" s="3132"/>
      <c r="L102" s="3137"/>
    </row>
    <row r="103" spans="2:12" s="3136" customFormat="1">
      <c r="J103" s="3137"/>
      <c r="K103" s="3132"/>
      <c r="L103" s="3137"/>
    </row>
  </sheetData>
  <mergeCells count="16">
    <mergeCell ref="L90:Q90"/>
    <mergeCell ref="A91:J91"/>
    <mergeCell ref="L91:Q91"/>
    <mergeCell ref="A92:D92"/>
    <mergeCell ref="A2:Q2"/>
    <mergeCell ref="A3:Q3"/>
    <mergeCell ref="A4:A5"/>
    <mergeCell ref="B4:B5"/>
    <mergeCell ref="C4:Q4"/>
    <mergeCell ref="A87:B87"/>
    <mergeCell ref="A93:J93"/>
    <mergeCell ref="A94:H94"/>
    <mergeCell ref="C98:D98"/>
    <mergeCell ref="F98:G98"/>
    <mergeCell ref="A89:K89"/>
    <mergeCell ref="A90:K90"/>
  </mergeCells>
  <hyperlinks>
    <hyperlink ref="A1" r:id="rId1"/>
  </hyperlinks>
  <pageMargins left="0.7" right="0.7" top="0.75" bottom="0.75" header="0.3" footer="0.3"/>
  <pageSetup paperSize="9" scale="32" fitToHeight="0" orientation="landscape" r:id="rId2"/>
  <headerFooter alignWithMargins="0">
    <oddFooter>&amp;R170</oddFooter>
  </headerFooter>
  <drawing r:id="rId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66">
    <pageSetUpPr fitToPage="1"/>
  </sheetPr>
  <dimension ref="A1:Q101"/>
  <sheetViews>
    <sheetView view="pageBreakPreview" zoomScale="60" zoomScaleNormal="100" workbookViewId="0">
      <selection activeCell="A101" sqref="A101"/>
    </sheetView>
  </sheetViews>
  <sheetFormatPr defaultRowHeight="12.75"/>
  <cols>
    <col min="1" max="1" width="16.85546875" style="3136" customWidth="1"/>
    <col min="2" max="2" width="52" style="3136" customWidth="1"/>
    <col min="3" max="8" width="40.7109375" style="3137" customWidth="1"/>
    <col min="9" max="257" width="9.140625" style="3136"/>
    <col min="258" max="258" width="36.42578125" style="3136" customWidth="1"/>
    <col min="259" max="259" width="11.85546875" style="3136" customWidth="1"/>
    <col min="260" max="260" width="13" style="3136" customWidth="1"/>
    <col min="261" max="261" width="12.42578125" style="3136" customWidth="1"/>
    <col min="262" max="262" width="12.140625" style="3136" customWidth="1"/>
    <col min="263" max="264" width="11.85546875" style="3136" customWidth="1"/>
    <col min="265" max="513" width="9.140625" style="3136"/>
    <col min="514" max="514" width="36.42578125" style="3136" customWidth="1"/>
    <col min="515" max="515" width="11.85546875" style="3136" customWidth="1"/>
    <col min="516" max="516" width="13" style="3136" customWidth="1"/>
    <col min="517" max="517" width="12.42578125" style="3136" customWidth="1"/>
    <col min="518" max="518" width="12.140625" style="3136" customWidth="1"/>
    <col min="519" max="520" width="11.85546875" style="3136" customWidth="1"/>
    <col min="521" max="769" width="9.140625" style="3136"/>
    <col min="770" max="770" width="36.42578125" style="3136" customWidth="1"/>
    <col min="771" max="771" width="11.85546875" style="3136" customWidth="1"/>
    <col min="772" max="772" width="13" style="3136" customWidth="1"/>
    <col min="773" max="773" width="12.42578125" style="3136" customWidth="1"/>
    <col min="774" max="774" width="12.140625" style="3136" customWidth="1"/>
    <col min="775" max="776" width="11.85546875" style="3136" customWidth="1"/>
    <col min="777" max="1025" width="9.140625" style="3136"/>
    <col min="1026" max="1026" width="36.42578125" style="3136" customWidth="1"/>
    <col min="1027" max="1027" width="11.85546875" style="3136" customWidth="1"/>
    <col min="1028" max="1028" width="13" style="3136" customWidth="1"/>
    <col min="1029" max="1029" width="12.42578125" style="3136" customWidth="1"/>
    <col min="1030" max="1030" width="12.140625" style="3136" customWidth="1"/>
    <col min="1031" max="1032" width="11.85546875" style="3136" customWidth="1"/>
    <col min="1033" max="1281" width="9.140625" style="3136"/>
    <col min="1282" max="1282" width="36.42578125" style="3136" customWidth="1"/>
    <col min="1283" max="1283" width="11.85546875" style="3136" customWidth="1"/>
    <col min="1284" max="1284" width="13" style="3136" customWidth="1"/>
    <col min="1285" max="1285" width="12.42578125" style="3136" customWidth="1"/>
    <col min="1286" max="1286" width="12.140625" style="3136" customWidth="1"/>
    <col min="1287" max="1288" width="11.85546875" style="3136" customWidth="1"/>
    <col min="1289" max="1537" width="9.140625" style="3136"/>
    <col min="1538" max="1538" width="36.42578125" style="3136" customWidth="1"/>
    <col min="1539" max="1539" width="11.85546875" style="3136" customWidth="1"/>
    <col min="1540" max="1540" width="13" style="3136" customWidth="1"/>
    <col min="1541" max="1541" width="12.42578125" style="3136" customWidth="1"/>
    <col min="1542" max="1542" width="12.140625" style="3136" customWidth="1"/>
    <col min="1543" max="1544" width="11.85546875" style="3136" customWidth="1"/>
    <col min="1545" max="1793" width="9.140625" style="3136"/>
    <col min="1794" max="1794" width="36.42578125" style="3136" customWidth="1"/>
    <col min="1795" max="1795" width="11.85546875" style="3136" customWidth="1"/>
    <col min="1796" max="1796" width="13" style="3136" customWidth="1"/>
    <col min="1797" max="1797" width="12.42578125" style="3136" customWidth="1"/>
    <col min="1798" max="1798" width="12.140625" style="3136" customWidth="1"/>
    <col min="1799" max="1800" width="11.85546875" style="3136" customWidth="1"/>
    <col min="1801" max="2049" width="9.140625" style="3136"/>
    <col min="2050" max="2050" width="36.42578125" style="3136" customWidth="1"/>
    <col min="2051" max="2051" width="11.85546875" style="3136" customWidth="1"/>
    <col min="2052" max="2052" width="13" style="3136" customWidth="1"/>
    <col min="2053" max="2053" width="12.42578125" style="3136" customWidth="1"/>
    <col min="2054" max="2054" width="12.140625" style="3136" customWidth="1"/>
    <col min="2055" max="2056" width="11.85546875" style="3136" customWidth="1"/>
    <col min="2057" max="2305" width="9.140625" style="3136"/>
    <col min="2306" max="2306" width="36.42578125" style="3136" customWidth="1"/>
    <col min="2307" max="2307" width="11.85546875" style="3136" customWidth="1"/>
    <col min="2308" max="2308" width="13" style="3136" customWidth="1"/>
    <col min="2309" max="2309" width="12.42578125" style="3136" customWidth="1"/>
    <col min="2310" max="2310" width="12.140625" style="3136" customWidth="1"/>
    <col min="2311" max="2312" width="11.85546875" style="3136" customWidth="1"/>
    <col min="2313" max="2561" width="9.140625" style="3136"/>
    <col min="2562" max="2562" width="36.42578125" style="3136" customWidth="1"/>
    <col min="2563" max="2563" width="11.85546875" style="3136" customWidth="1"/>
    <col min="2564" max="2564" width="13" style="3136" customWidth="1"/>
    <col min="2565" max="2565" width="12.42578125" style="3136" customWidth="1"/>
    <col min="2566" max="2566" width="12.140625" style="3136" customWidth="1"/>
    <col min="2567" max="2568" width="11.85546875" style="3136" customWidth="1"/>
    <col min="2569" max="2817" width="9.140625" style="3136"/>
    <col min="2818" max="2818" width="36.42578125" style="3136" customWidth="1"/>
    <col min="2819" max="2819" width="11.85546875" style="3136" customWidth="1"/>
    <col min="2820" max="2820" width="13" style="3136" customWidth="1"/>
    <col min="2821" max="2821" width="12.42578125" style="3136" customWidth="1"/>
    <col min="2822" max="2822" width="12.140625" style="3136" customWidth="1"/>
    <col min="2823" max="2824" width="11.85546875" style="3136" customWidth="1"/>
    <col min="2825" max="3073" width="9.140625" style="3136"/>
    <col min="3074" max="3074" width="36.42578125" style="3136" customWidth="1"/>
    <col min="3075" max="3075" width="11.85546875" style="3136" customWidth="1"/>
    <col min="3076" max="3076" width="13" style="3136" customWidth="1"/>
    <col min="3077" max="3077" width="12.42578125" style="3136" customWidth="1"/>
    <col min="3078" max="3078" width="12.140625" style="3136" customWidth="1"/>
    <col min="3079" max="3080" width="11.85546875" style="3136" customWidth="1"/>
    <col min="3081" max="3329" width="9.140625" style="3136"/>
    <col min="3330" max="3330" width="36.42578125" style="3136" customWidth="1"/>
    <col min="3331" max="3331" width="11.85546875" style="3136" customWidth="1"/>
    <col min="3332" max="3332" width="13" style="3136" customWidth="1"/>
    <col min="3333" max="3333" width="12.42578125" style="3136" customWidth="1"/>
    <col min="3334" max="3334" width="12.140625" style="3136" customWidth="1"/>
    <col min="3335" max="3336" width="11.85546875" style="3136" customWidth="1"/>
    <col min="3337" max="3585" width="9.140625" style="3136"/>
    <col min="3586" max="3586" width="36.42578125" style="3136" customWidth="1"/>
    <col min="3587" max="3587" width="11.85546875" style="3136" customWidth="1"/>
    <col min="3588" max="3588" width="13" style="3136" customWidth="1"/>
    <col min="3589" max="3589" width="12.42578125" style="3136" customWidth="1"/>
    <col min="3590" max="3590" width="12.140625" style="3136" customWidth="1"/>
    <col min="3591" max="3592" width="11.85546875" style="3136" customWidth="1"/>
    <col min="3593" max="3841" width="9.140625" style="3136"/>
    <col min="3842" max="3842" width="36.42578125" style="3136" customWidth="1"/>
    <col min="3843" max="3843" width="11.85546875" style="3136" customWidth="1"/>
    <col min="3844" max="3844" width="13" style="3136" customWidth="1"/>
    <col min="3845" max="3845" width="12.42578125" style="3136" customWidth="1"/>
    <col min="3846" max="3846" width="12.140625" style="3136" customWidth="1"/>
    <col min="3847" max="3848" width="11.85546875" style="3136" customWidth="1"/>
    <col min="3849" max="4097" width="9.140625" style="3136"/>
    <col min="4098" max="4098" width="36.42578125" style="3136" customWidth="1"/>
    <col min="4099" max="4099" width="11.85546875" style="3136" customWidth="1"/>
    <col min="4100" max="4100" width="13" style="3136" customWidth="1"/>
    <col min="4101" max="4101" width="12.42578125" style="3136" customWidth="1"/>
    <col min="4102" max="4102" width="12.140625" style="3136" customWidth="1"/>
    <col min="4103" max="4104" width="11.85546875" style="3136" customWidth="1"/>
    <col min="4105" max="4353" width="9.140625" style="3136"/>
    <col min="4354" max="4354" width="36.42578125" style="3136" customWidth="1"/>
    <col min="4355" max="4355" width="11.85546875" style="3136" customWidth="1"/>
    <col min="4356" max="4356" width="13" style="3136" customWidth="1"/>
    <col min="4357" max="4357" width="12.42578125" style="3136" customWidth="1"/>
    <col min="4358" max="4358" width="12.140625" style="3136" customWidth="1"/>
    <col min="4359" max="4360" width="11.85546875" style="3136" customWidth="1"/>
    <col min="4361" max="4609" width="9.140625" style="3136"/>
    <col min="4610" max="4610" width="36.42578125" style="3136" customWidth="1"/>
    <col min="4611" max="4611" width="11.85546875" style="3136" customWidth="1"/>
    <col min="4612" max="4612" width="13" style="3136" customWidth="1"/>
    <col min="4613" max="4613" width="12.42578125" style="3136" customWidth="1"/>
    <col min="4614" max="4614" width="12.140625" style="3136" customWidth="1"/>
    <col min="4615" max="4616" width="11.85546875" style="3136" customWidth="1"/>
    <col min="4617" max="4865" width="9.140625" style="3136"/>
    <col min="4866" max="4866" width="36.42578125" style="3136" customWidth="1"/>
    <col min="4867" max="4867" width="11.85546875" style="3136" customWidth="1"/>
    <col min="4868" max="4868" width="13" style="3136" customWidth="1"/>
    <col min="4869" max="4869" width="12.42578125" style="3136" customWidth="1"/>
    <col min="4870" max="4870" width="12.140625" style="3136" customWidth="1"/>
    <col min="4871" max="4872" width="11.85546875" style="3136" customWidth="1"/>
    <col min="4873" max="5121" width="9.140625" style="3136"/>
    <col min="5122" max="5122" width="36.42578125" style="3136" customWidth="1"/>
    <col min="5123" max="5123" width="11.85546875" style="3136" customWidth="1"/>
    <col min="5124" max="5124" width="13" style="3136" customWidth="1"/>
    <col min="5125" max="5125" width="12.42578125" style="3136" customWidth="1"/>
    <col min="5126" max="5126" width="12.140625" style="3136" customWidth="1"/>
    <col min="5127" max="5128" width="11.85546875" style="3136" customWidth="1"/>
    <col min="5129" max="5377" width="9.140625" style="3136"/>
    <col min="5378" max="5378" width="36.42578125" style="3136" customWidth="1"/>
    <col min="5379" max="5379" width="11.85546875" style="3136" customWidth="1"/>
    <col min="5380" max="5380" width="13" style="3136" customWidth="1"/>
    <col min="5381" max="5381" width="12.42578125" style="3136" customWidth="1"/>
    <col min="5382" max="5382" width="12.140625" style="3136" customWidth="1"/>
    <col min="5383" max="5384" width="11.85546875" style="3136" customWidth="1"/>
    <col min="5385" max="5633" width="9.140625" style="3136"/>
    <col min="5634" max="5634" width="36.42578125" style="3136" customWidth="1"/>
    <col min="5635" max="5635" width="11.85546875" style="3136" customWidth="1"/>
    <col min="5636" max="5636" width="13" style="3136" customWidth="1"/>
    <col min="5637" max="5637" width="12.42578125" style="3136" customWidth="1"/>
    <col min="5638" max="5638" width="12.140625" style="3136" customWidth="1"/>
    <col min="5639" max="5640" width="11.85546875" style="3136" customWidth="1"/>
    <col min="5641" max="5889" width="9.140625" style="3136"/>
    <col min="5890" max="5890" width="36.42578125" style="3136" customWidth="1"/>
    <col min="5891" max="5891" width="11.85546875" style="3136" customWidth="1"/>
    <col min="5892" max="5892" width="13" style="3136" customWidth="1"/>
    <col min="5893" max="5893" width="12.42578125" style="3136" customWidth="1"/>
    <col min="5894" max="5894" width="12.140625" style="3136" customWidth="1"/>
    <col min="5895" max="5896" width="11.85546875" style="3136" customWidth="1"/>
    <col min="5897" max="6145" width="9.140625" style="3136"/>
    <col min="6146" max="6146" width="36.42578125" style="3136" customWidth="1"/>
    <col min="6147" max="6147" width="11.85546875" style="3136" customWidth="1"/>
    <col min="6148" max="6148" width="13" style="3136" customWidth="1"/>
    <col min="6149" max="6149" width="12.42578125" style="3136" customWidth="1"/>
    <col min="6150" max="6150" width="12.140625" style="3136" customWidth="1"/>
    <col min="6151" max="6152" width="11.85546875" style="3136" customWidth="1"/>
    <col min="6153" max="6401" width="9.140625" style="3136"/>
    <col min="6402" max="6402" width="36.42578125" style="3136" customWidth="1"/>
    <col min="6403" max="6403" width="11.85546875" style="3136" customWidth="1"/>
    <col min="6404" max="6404" width="13" style="3136" customWidth="1"/>
    <col min="6405" max="6405" width="12.42578125" style="3136" customWidth="1"/>
    <col min="6406" max="6406" width="12.140625" style="3136" customWidth="1"/>
    <col min="6407" max="6408" width="11.85546875" style="3136" customWidth="1"/>
    <col min="6409" max="6657" width="9.140625" style="3136"/>
    <col min="6658" max="6658" width="36.42578125" style="3136" customWidth="1"/>
    <col min="6659" max="6659" width="11.85546875" style="3136" customWidth="1"/>
    <col min="6660" max="6660" width="13" style="3136" customWidth="1"/>
    <col min="6661" max="6661" width="12.42578125" style="3136" customWidth="1"/>
    <col min="6662" max="6662" width="12.140625" style="3136" customWidth="1"/>
    <col min="6663" max="6664" width="11.85546875" style="3136" customWidth="1"/>
    <col min="6665" max="6913" width="9.140625" style="3136"/>
    <col min="6914" max="6914" width="36.42578125" style="3136" customWidth="1"/>
    <col min="6915" max="6915" width="11.85546875" style="3136" customWidth="1"/>
    <col min="6916" max="6916" width="13" style="3136" customWidth="1"/>
    <col min="6917" max="6917" width="12.42578125" style="3136" customWidth="1"/>
    <col min="6918" max="6918" width="12.140625" style="3136" customWidth="1"/>
    <col min="6919" max="6920" width="11.85546875" style="3136" customWidth="1"/>
    <col min="6921" max="7169" width="9.140625" style="3136"/>
    <col min="7170" max="7170" width="36.42578125" style="3136" customWidth="1"/>
    <col min="7171" max="7171" width="11.85546875" style="3136" customWidth="1"/>
    <col min="7172" max="7172" width="13" style="3136" customWidth="1"/>
    <col min="7173" max="7173" width="12.42578125" style="3136" customWidth="1"/>
    <col min="7174" max="7174" width="12.140625" style="3136" customWidth="1"/>
    <col min="7175" max="7176" width="11.85546875" style="3136" customWidth="1"/>
    <col min="7177" max="7425" width="9.140625" style="3136"/>
    <col min="7426" max="7426" width="36.42578125" style="3136" customWidth="1"/>
    <col min="7427" max="7427" width="11.85546875" style="3136" customWidth="1"/>
    <col min="7428" max="7428" width="13" style="3136" customWidth="1"/>
    <col min="7429" max="7429" width="12.42578125" style="3136" customWidth="1"/>
    <col min="7430" max="7430" width="12.140625" style="3136" customWidth="1"/>
    <col min="7431" max="7432" width="11.85546875" style="3136" customWidth="1"/>
    <col min="7433" max="7681" width="9.140625" style="3136"/>
    <col min="7682" max="7682" width="36.42578125" style="3136" customWidth="1"/>
    <col min="7683" max="7683" width="11.85546875" style="3136" customWidth="1"/>
    <col min="7684" max="7684" width="13" style="3136" customWidth="1"/>
    <col min="7685" max="7685" width="12.42578125" style="3136" customWidth="1"/>
    <col min="7686" max="7686" width="12.140625" style="3136" customWidth="1"/>
    <col min="7687" max="7688" width="11.85546875" style="3136" customWidth="1"/>
    <col min="7689" max="7937" width="9.140625" style="3136"/>
    <col min="7938" max="7938" width="36.42578125" style="3136" customWidth="1"/>
    <col min="7939" max="7939" width="11.85546875" style="3136" customWidth="1"/>
    <col min="7940" max="7940" width="13" style="3136" customWidth="1"/>
    <col min="7941" max="7941" width="12.42578125" style="3136" customWidth="1"/>
    <col min="7942" max="7942" width="12.140625" style="3136" customWidth="1"/>
    <col min="7943" max="7944" width="11.85546875" style="3136" customWidth="1"/>
    <col min="7945" max="8193" width="9.140625" style="3136"/>
    <col min="8194" max="8194" width="36.42578125" style="3136" customWidth="1"/>
    <col min="8195" max="8195" width="11.85546875" style="3136" customWidth="1"/>
    <col min="8196" max="8196" width="13" style="3136" customWidth="1"/>
    <col min="8197" max="8197" width="12.42578125" style="3136" customWidth="1"/>
    <col min="8198" max="8198" width="12.140625" style="3136" customWidth="1"/>
    <col min="8199" max="8200" width="11.85546875" style="3136" customWidth="1"/>
    <col min="8201" max="8449" width="9.140625" style="3136"/>
    <col min="8450" max="8450" width="36.42578125" style="3136" customWidth="1"/>
    <col min="8451" max="8451" width="11.85546875" style="3136" customWidth="1"/>
    <col min="8452" max="8452" width="13" style="3136" customWidth="1"/>
    <col min="8453" max="8453" width="12.42578125" style="3136" customWidth="1"/>
    <col min="8454" max="8454" width="12.140625" style="3136" customWidth="1"/>
    <col min="8455" max="8456" width="11.85546875" style="3136" customWidth="1"/>
    <col min="8457" max="8705" width="9.140625" style="3136"/>
    <col min="8706" max="8706" width="36.42578125" style="3136" customWidth="1"/>
    <col min="8707" max="8707" width="11.85546875" style="3136" customWidth="1"/>
    <col min="8708" max="8708" width="13" style="3136" customWidth="1"/>
    <col min="8709" max="8709" width="12.42578125" style="3136" customWidth="1"/>
    <col min="8710" max="8710" width="12.140625" style="3136" customWidth="1"/>
    <col min="8711" max="8712" width="11.85546875" style="3136" customWidth="1"/>
    <col min="8713" max="8961" width="9.140625" style="3136"/>
    <col min="8962" max="8962" width="36.42578125" style="3136" customWidth="1"/>
    <col min="8963" max="8963" width="11.85546875" style="3136" customWidth="1"/>
    <col min="8964" max="8964" width="13" style="3136" customWidth="1"/>
    <col min="8965" max="8965" width="12.42578125" style="3136" customWidth="1"/>
    <col min="8966" max="8966" width="12.140625" style="3136" customWidth="1"/>
    <col min="8967" max="8968" width="11.85546875" style="3136" customWidth="1"/>
    <col min="8969" max="9217" width="9.140625" style="3136"/>
    <col min="9218" max="9218" width="36.42578125" style="3136" customWidth="1"/>
    <col min="9219" max="9219" width="11.85546875" style="3136" customWidth="1"/>
    <col min="9220" max="9220" width="13" style="3136" customWidth="1"/>
    <col min="9221" max="9221" width="12.42578125" style="3136" customWidth="1"/>
    <col min="9222" max="9222" width="12.140625" style="3136" customWidth="1"/>
    <col min="9223" max="9224" width="11.85546875" style="3136" customWidth="1"/>
    <col min="9225" max="9473" width="9.140625" style="3136"/>
    <col min="9474" max="9474" width="36.42578125" style="3136" customWidth="1"/>
    <col min="9475" max="9475" width="11.85546875" style="3136" customWidth="1"/>
    <col min="9476" max="9476" width="13" style="3136" customWidth="1"/>
    <col min="9477" max="9477" width="12.42578125" style="3136" customWidth="1"/>
    <col min="9478" max="9478" width="12.140625" style="3136" customWidth="1"/>
    <col min="9479" max="9480" width="11.85546875" style="3136" customWidth="1"/>
    <col min="9481" max="9729" width="9.140625" style="3136"/>
    <col min="9730" max="9730" width="36.42578125" style="3136" customWidth="1"/>
    <col min="9731" max="9731" width="11.85546875" style="3136" customWidth="1"/>
    <col min="9732" max="9732" width="13" style="3136" customWidth="1"/>
    <col min="9733" max="9733" width="12.42578125" style="3136" customWidth="1"/>
    <col min="9734" max="9734" width="12.140625" style="3136" customWidth="1"/>
    <col min="9735" max="9736" width="11.85546875" style="3136" customWidth="1"/>
    <col min="9737" max="9985" width="9.140625" style="3136"/>
    <col min="9986" max="9986" width="36.42578125" style="3136" customWidth="1"/>
    <col min="9987" max="9987" width="11.85546875" style="3136" customWidth="1"/>
    <col min="9988" max="9988" width="13" style="3136" customWidth="1"/>
    <col min="9989" max="9989" width="12.42578125" style="3136" customWidth="1"/>
    <col min="9990" max="9990" width="12.140625" style="3136" customWidth="1"/>
    <col min="9991" max="9992" width="11.85546875" style="3136" customWidth="1"/>
    <col min="9993" max="10241" width="9.140625" style="3136"/>
    <col min="10242" max="10242" width="36.42578125" style="3136" customWidth="1"/>
    <col min="10243" max="10243" width="11.85546875" style="3136" customWidth="1"/>
    <col min="10244" max="10244" width="13" style="3136" customWidth="1"/>
    <col min="10245" max="10245" width="12.42578125" style="3136" customWidth="1"/>
    <col min="10246" max="10246" width="12.140625" style="3136" customWidth="1"/>
    <col min="10247" max="10248" width="11.85546875" style="3136" customWidth="1"/>
    <col min="10249" max="10497" width="9.140625" style="3136"/>
    <col min="10498" max="10498" width="36.42578125" style="3136" customWidth="1"/>
    <col min="10499" max="10499" width="11.85546875" style="3136" customWidth="1"/>
    <col min="10500" max="10500" width="13" style="3136" customWidth="1"/>
    <col min="10501" max="10501" width="12.42578125" style="3136" customWidth="1"/>
    <col min="10502" max="10502" width="12.140625" style="3136" customWidth="1"/>
    <col min="10503" max="10504" width="11.85546875" style="3136" customWidth="1"/>
    <col min="10505" max="10753" width="9.140625" style="3136"/>
    <col min="10754" max="10754" width="36.42578125" style="3136" customWidth="1"/>
    <col min="10755" max="10755" width="11.85546875" style="3136" customWidth="1"/>
    <col min="10756" max="10756" width="13" style="3136" customWidth="1"/>
    <col min="10757" max="10757" width="12.42578125" style="3136" customWidth="1"/>
    <col min="10758" max="10758" width="12.140625" style="3136" customWidth="1"/>
    <col min="10759" max="10760" width="11.85546875" style="3136" customWidth="1"/>
    <col min="10761" max="11009" width="9.140625" style="3136"/>
    <col min="11010" max="11010" width="36.42578125" style="3136" customWidth="1"/>
    <col min="11011" max="11011" width="11.85546875" style="3136" customWidth="1"/>
    <col min="11012" max="11012" width="13" style="3136" customWidth="1"/>
    <col min="11013" max="11013" width="12.42578125" style="3136" customWidth="1"/>
    <col min="11014" max="11014" width="12.140625" style="3136" customWidth="1"/>
    <col min="11015" max="11016" width="11.85546875" style="3136" customWidth="1"/>
    <col min="11017" max="11265" width="9.140625" style="3136"/>
    <col min="11266" max="11266" width="36.42578125" style="3136" customWidth="1"/>
    <col min="11267" max="11267" width="11.85546875" style="3136" customWidth="1"/>
    <col min="11268" max="11268" width="13" style="3136" customWidth="1"/>
    <col min="11269" max="11269" width="12.42578125" style="3136" customWidth="1"/>
    <col min="11270" max="11270" width="12.140625" style="3136" customWidth="1"/>
    <col min="11271" max="11272" width="11.85546875" style="3136" customWidth="1"/>
    <col min="11273" max="11521" width="9.140625" style="3136"/>
    <col min="11522" max="11522" width="36.42578125" style="3136" customWidth="1"/>
    <col min="11523" max="11523" width="11.85546875" style="3136" customWidth="1"/>
    <col min="11524" max="11524" width="13" style="3136" customWidth="1"/>
    <col min="11525" max="11525" width="12.42578125" style="3136" customWidth="1"/>
    <col min="11526" max="11526" width="12.140625" style="3136" customWidth="1"/>
    <col min="11527" max="11528" width="11.85546875" style="3136" customWidth="1"/>
    <col min="11529" max="11777" width="9.140625" style="3136"/>
    <col min="11778" max="11778" width="36.42578125" style="3136" customWidth="1"/>
    <col min="11779" max="11779" width="11.85546875" style="3136" customWidth="1"/>
    <col min="11780" max="11780" width="13" style="3136" customWidth="1"/>
    <col min="11781" max="11781" width="12.42578125" style="3136" customWidth="1"/>
    <col min="11782" max="11782" width="12.140625" style="3136" customWidth="1"/>
    <col min="11783" max="11784" width="11.85546875" style="3136" customWidth="1"/>
    <col min="11785" max="12033" width="9.140625" style="3136"/>
    <col min="12034" max="12034" width="36.42578125" style="3136" customWidth="1"/>
    <col min="12035" max="12035" width="11.85546875" style="3136" customWidth="1"/>
    <col min="12036" max="12036" width="13" style="3136" customWidth="1"/>
    <col min="12037" max="12037" width="12.42578125" style="3136" customWidth="1"/>
    <col min="12038" max="12038" width="12.140625" style="3136" customWidth="1"/>
    <col min="12039" max="12040" width="11.85546875" style="3136" customWidth="1"/>
    <col min="12041" max="12289" width="9.140625" style="3136"/>
    <col min="12290" max="12290" width="36.42578125" style="3136" customWidth="1"/>
    <col min="12291" max="12291" width="11.85546875" style="3136" customWidth="1"/>
    <col min="12292" max="12292" width="13" style="3136" customWidth="1"/>
    <col min="12293" max="12293" width="12.42578125" style="3136" customWidth="1"/>
    <col min="12294" max="12294" width="12.140625" style="3136" customWidth="1"/>
    <col min="12295" max="12296" width="11.85546875" style="3136" customWidth="1"/>
    <col min="12297" max="12545" width="9.140625" style="3136"/>
    <col min="12546" max="12546" width="36.42578125" style="3136" customWidth="1"/>
    <col min="12547" max="12547" width="11.85546875" style="3136" customWidth="1"/>
    <col min="12548" max="12548" width="13" style="3136" customWidth="1"/>
    <col min="12549" max="12549" width="12.42578125" style="3136" customWidth="1"/>
    <col min="12550" max="12550" width="12.140625" style="3136" customWidth="1"/>
    <col min="12551" max="12552" width="11.85546875" style="3136" customWidth="1"/>
    <col min="12553" max="12801" width="9.140625" style="3136"/>
    <col min="12802" max="12802" width="36.42578125" style="3136" customWidth="1"/>
    <col min="12803" max="12803" width="11.85546875" style="3136" customWidth="1"/>
    <col min="12804" max="12804" width="13" style="3136" customWidth="1"/>
    <col min="12805" max="12805" width="12.42578125" style="3136" customWidth="1"/>
    <col min="12806" max="12806" width="12.140625" style="3136" customWidth="1"/>
    <col min="12807" max="12808" width="11.85546875" style="3136" customWidth="1"/>
    <col min="12809" max="13057" width="9.140625" style="3136"/>
    <col min="13058" max="13058" width="36.42578125" style="3136" customWidth="1"/>
    <col min="13059" max="13059" width="11.85546875" style="3136" customWidth="1"/>
    <col min="13060" max="13060" width="13" style="3136" customWidth="1"/>
    <col min="13061" max="13061" width="12.42578125" style="3136" customWidth="1"/>
    <col min="13062" max="13062" width="12.140625" style="3136" customWidth="1"/>
    <col min="13063" max="13064" width="11.85546875" style="3136" customWidth="1"/>
    <col min="13065" max="13313" width="9.140625" style="3136"/>
    <col min="13314" max="13314" width="36.42578125" style="3136" customWidth="1"/>
    <col min="13315" max="13315" width="11.85546875" style="3136" customWidth="1"/>
    <col min="13316" max="13316" width="13" style="3136" customWidth="1"/>
    <col min="13317" max="13317" width="12.42578125" style="3136" customWidth="1"/>
    <col min="13318" max="13318" width="12.140625" style="3136" customWidth="1"/>
    <col min="13319" max="13320" width="11.85546875" style="3136" customWidth="1"/>
    <col min="13321" max="13569" width="9.140625" style="3136"/>
    <col min="13570" max="13570" width="36.42578125" style="3136" customWidth="1"/>
    <col min="13571" max="13571" width="11.85546875" style="3136" customWidth="1"/>
    <col min="13572" max="13572" width="13" style="3136" customWidth="1"/>
    <col min="13573" max="13573" width="12.42578125" style="3136" customWidth="1"/>
    <col min="13574" max="13574" width="12.140625" style="3136" customWidth="1"/>
    <col min="13575" max="13576" width="11.85546875" style="3136" customWidth="1"/>
    <col min="13577" max="13825" width="9.140625" style="3136"/>
    <col min="13826" max="13826" width="36.42578125" style="3136" customWidth="1"/>
    <col min="13827" max="13827" width="11.85546875" style="3136" customWidth="1"/>
    <col min="13828" max="13828" width="13" style="3136" customWidth="1"/>
    <col min="13829" max="13829" width="12.42578125" style="3136" customWidth="1"/>
    <col min="13830" max="13830" width="12.140625" style="3136" customWidth="1"/>
    <col min="13831" max="13832" width="11.85546875" style="3136" customWidth="1"/>
    <col min="13833" max="14081" width="9.140625" style="3136"/>
    <col min="14082" max="14082" width="36.42578125" style="3136" customWidth="1"/>
    <col min="14083" max="14083" width="11.85546875" style="3136" customWidth="1"/>
    <col min="14084" max="14084" width="13" style="3136" customWidth="1"/>
    <col min="14085" max="14085" width="12.42578125" style="3136" customWidth="1"/>
    <col min="14086" max="14086" width="12.140625" style="3136" customWidth="1"/>
    <col min="14087" max="14088" width="11.85546875" style="3136" customWidth="1"/>
    <col min="14089" max="14337" width="9.140625" style="3136"/>
    <col min="14338" max="14338" width="36.42578125" style="3136" customWidth="1"/>
    <col min="14339" max="14339" width="11.85546875" style="3136" customWidth="1"/>
    <col min="14340" max="14340" width="13" style="3136" customWidth="1"/>
    <col min="14341" max="14341" width="12.42578125" style="3136" customWidth="1"/>
    <col min="14342" max="14342" width="12.140625" style="3136" customWidth="1"/>
    <col min="14343" max="14344" width="11.85546875" style="3136" customWidth="1"/>
    <col min="14345" max="14593" width="9.140625" style="3136"/>
    <col min="14594" max="14594" width="36.42578125" style="3136" customWidth="1"/>
    <col min="14595" max="14595" width="11.85546875" style="3136" customWidth="1"/>
    <col min="14596" max="14596" width="13" style="3136" customWidth="1"/>
    <col min="14597" max="14597" width="12.42578125" style="3136" customWidth="1"/>
    <col min="14598" max="14598" width="12.140625" style="3136" customWidth="1"/>
    <col min="14599" max="14600" width="11.85546875" style="3136" customWidth="1"/>
    <col min="14601" max="14849" width="9.140625" style="3136"/>
    <col min="14850" max="14850" width="36.42578125" style="3136" customWidth="1"/>
    <col min="14851" max="14851" width="11.85546875" style="3136" customWidth="1"/>
    <col min="14852" max="14852" width="13" style="3136" customWidth="1"/>
    <col min="14853" max="14853" width="12.42578125" style="3136" customWidth="1"/>
    <col min="14854" max="14854" width="12.140625" style="3136" customWidth="1"/>
    <col min="14855" max="14856" width="11.85546875" style="3136" customWidth="1"/>
    <col min="14857" max="15105" width="9.140625" style="3136"/>
    <col min="15106" max="15106" width="36.42578125" style="3136" customWidth="1"/>
    <col min="15107" max="15107" width="11.85546875" style="3136" customWidth="1"/>
    <col min="15108" max="15108" width="13" style="3136" customWidth="1"/>
    <col min="15109" max="15109" width="12.42578125" style="3136" customWidth="1"/>
    <col min="15110" max="15110" width="12.140625" style="3136" customWidth="1"/>
    <col min="15111" max="15112" width="11.85546875" style="3136" customWidth="1"/>
    <col min="15113" max="15361" width="9.140625" style="3136"/>
    <col min="15362" max="15362" width="36.42578125" style="3136" customWidth="1"/>
    <col min="15363" max="15363" width="11.85546875" style="3136" customWidth="1"/>
    <col min="15364" max="15364" width="13" style="3136" customWidth="1"/>
    <col min="15365" max="15365" width="12.42578125" style="3136" customWidth="1"/>
    <col min="15366" max="15366" width="12.140625" style="3136" customWidth="1"/>
    <col min="15367" max="15368" width="11.85546875" style="3136" customWidth="1"/>
    <col min="15369" max="15617" width="9.140625" style="3136"/>
    <col min="15618" max="15618" width="36.42578125" style="3136" customWidth="1"/>
    <col min="15619" max="15619" width="11.85546875" style="3136" customWidth="1"/>
    <col min="15620" max="15620" width="13" style="3136" customWidth="1"/>
    <col min="15621" max="15621" width="12.42578125" style="3136" customWidth="1"/>
    <col min="15622" max="15622" width="12.140625" style="3136" customWidth="1"/>
    <col min="15623" max="15624" width="11.85546875" style="3136" customWidth="1"/>
    <col min="15625" max="15873" width="9.140625" style="3136"/>
    <col min="15874" max="15874" width="36.42578125" style="3136" customWidth="1"/>
    <col min="15875" max="15875" width="11.85546875" style="3136" customWidth="1"/>
    <col min="15876" max="15876" width="13" style="3136" customWidth="1"/>
    <col min="15877" max="15877" width="12.42578125" style="3136" customWidth="1"/>
    <col min="15878" max="15878" width="12.140625" style="3136" customWidth="1"/>
    <col min="15879" max="15880" width="11.85546875" style="3136" customWidth="1"/>
    <col min="15881" max="16129" width="9.140625" style="3136"/>
    <col min="16130" max="16130" width="36.42578125" style="3136" customWidth="1"/>
    <col min="16131" max="16131" width="11.85546875" style="3136" customWidth="1"/>
    <col min="16132" max="16132" width="13" style="3136" customWidth="1"/>
    <col min="16133" max="16133" width="12.42578125" style="3136" customWidth="1"/>
    <col min="16134" max="16134" width="12.140625" style="3136" customWidth="1"/>
    <col min="16135" max="16136" width="11.85546875" style="3136" customWidth="1"/>
    <col min="16137" max="16384" width="9.140625" style="3136"/>
  </cols>
  <sheetData>
    <row r="1" spans="1:17" ht="15.75" customHeight="1" thickBot="1">
      <c r="A1" s="3112" t="s">
        <v>0</v>
      </c>
      <c r="B1" s="3113"/>
      <c r="C1" s="3113"/>
      <c r="D1" s="3113"/>
      <c r="E1" s="3117"/>
      <c r="F1" s="3114"/>
      <c r="G1" s="3114"/>
      <c r="H1" s="3333" t="s">
        <v>1</v>
      </c>
    </row>
    <row r="2" spans="1:17" ht="18" customHeight="1" thickTop="1">
      <c r="A2" s="7366" t="s">
        <v>2846</v>
      </c>
      <c r="B2" s="7367"/>
      <c r="C2" s="7367"/>
      <c r="D2" s="7367"/>
      <c r="E2" s="7367"/>
      <c r="F2" s="7367"/>
      <c r="G2" s="7367"/>
      <c r="H2" s="7368"/>
    </row>
    <row r="3" spans="1:17" ht="24.75" customHeight="1">
      <c r="A3" s="7369" t="s">
        <v>2692</v>
      </c>
      <c r="B3" s="7370"/>
      <c r="C3" s="7370"/>
      <c r="D3" s="7370"/>
      <c r="E3" s="7370"/>
      <c r="F3" s="7370"/>
      <c r="G3" s="7370"/>
      <c r="H3" s="7371"/>
      <c r="I3" s="3144"/>
      <c r="J3" s="3144"/>
      <c r="K3" s="3144"/>
      <c r="L3" s="3144"/>
      <c r="M3" s="3144"/>
      <c r="N3" s="3144"/>
      <c r="O3" s="3144"/>
      <c r="P3" s="3144"/>
      <c r="Q3" s="3144"/>
    </row>
    <row r="4" spans="1:17" ht="15" customHeight="1">
      <c r="A4" s="7372" t="s">
        <v>2693</v>
      </c>
      <c r="B4" s="7373" t="s">
        <v>2694</v>
      </c>
      <c r="C4" s="7374" t="s">
        <v>5</v>
      </c>
      <c r="D4" s="7375"/>
      <c r="E4" s="7374" t="s">
        <v>10</v>
      </c>
      <c r="F4" s="7375"/>
      <c r="G4" s="7374" t="s">
        <v>13</v>
      </c>
      <c r="H4" s="7376"/>
    </row>
    <row r="5" spans="1:17" ht="17.25" customHeight="1">
      <c r="A5" s="7372"/>
      <c r="B5" s="7373"/>
      <c r="C5" s="3145" t="s">
        <v>3516</v>
      </c>
      <c r="D5" s="3145" t="s">
        <v>5398</v>
      </c>
      <c r="E5" s="3145" t="s">
        <v>3516</v>
      </c>
      <c r="F5" s="3145" t="s">
        <v>5398</v>
      </c>
      <c r="G5" s="3145" t="s">
        <v>3516</v>
      </c>
      <c r="H5" s="3146" t="s">
        <v>5398</v>
      </c>
    </row>
    <row r="6" spans="1:17" ht="12" customHeight="1">
      <c r="A6" s="3147" t="s">
        <v>2596</v>
      </c>
      <c r="B6" s="3148" t="s">
        <v>2695</v>
      </c>
      <c r="C6" s="3149">
        <v>124</v>
      </c>
      <c r="D6" s="3149">
        <v>1037</v>
      </c>
      <c r="E6" s="3149">
        <v>92</v>
      </c>
      <c r="F6" s="3149">
        <v>529</v>
      </c>
      <c r="G6" s="3149">
        <v>283</v>
      </c>
      <c r="H6" s="3150">
        <v>1883</v>
      </c>
    </row>
    <row r="7" spans="1:17" ht="12" customHeight="1">
      <c r="A7" s="3147" t="s">
        <v>2598</v>
      </c>
      <c r="B7" s="3148" t="s">
        <v>2696</v>
      </c>
      <c r="C7" s="3149">
        <v>14</v>
      </c>
      <c r="D7" s="3149">
        <v>114</v>
      </c>
      <c r="E7" s="3149">
        <v>15</v>
      </c>
      <c r="F7" s="3149">
        <v>677</v>
      </c>
      <c r="G7" s="3149">
        <v>13</v>
      </c>
      <c r="H7" s="3150">
        <v>383</v>
      </c>
    </row>
    <row r="8" spans="1:17" ht="12" customHeight="1">
      <c r="A8" s="3147" t="s">
        <v>2600</v>
      </c>
      <c r="B8" s="3148" t="s">
        <v>2697</v>
      </c>
      <c r="C8" s="3149">
        <v>13</v>
      </c>
      <c r="D8" s="3149">
        <v>95</v>
      </c>
      <c r="E8" s="3149">
        <v>18</v>
      </c>
      <c r="F8" s="3149">
        <v>76</v>
      </c>
      <c r="G8" s="3149">
        <v>3</v>
      </c>
      <c r="H8" s="3150">
        <v>10</v>
      </c>
    </row>
    <row r="9" spans="1:17" ht="12" customHeight="1">
      <c r="A9" s="3151" t="s">
        <v>2604</v>
      </c>
      <c r="B9" s="3148" t="s">
        <v>2698</v>
      </c>
      <c r="C9" s="3149">
        <v>0</v>
      </c>
      <c r="D9" s="3149">
        <v>0</v>
      </c>
      <c r="E9" s="3149">
        <v>24</v>
      </c>
      <c r="F9" s="3149">
        <v>444</v>
      </c>
      <c r="G9" s="3149">
        <v>3</v>
      </c>
      <c r="H9" s="3150">
        <v>38</v>
      </c>
    </row>
    <row r="10" spans="1:17" ht="12" customHeight="1">
      <c r="A10" s="3151" t="s">
        <v>2606</v>
      </c>
      <c r="B10" s="3148" t="s">
        <v>2699</v>
      </c>
      <c r="C10" s="3149">
        <v>1</v>
      </c>
      <c r="D10" s="3149">
        <v>3</v>
      </c>
      <c r="E10" s="3149">
        <v>0</v>
      </c>
      <c r="F10" s="3149">
        <v>0</v>
      </c>
      <c r="G10" s="3149">
        <v>1</v>
      </c>
      <c r="H10" s="3150">
        <v>10</v>
      </c>
    </row>
    <row r="11" spans="1:17" ht="12" customHeight="1">
      <c r="A11" s="3151" t="s">
        <v>2608</v>
      </c>
      <c r="B11" s="3148" t="s">
        <v>2700</v>
      </c>
      <c r="C11" s="3149">
        <v>81</v>
      </c>
      <c r="D11" s="3149">
        <v>1299</v>
      </c>
      <c r="E11" s="3149">
        <v>25</v>
      </c>
      <c r="F11" s="3149">
        <v>610</v>
      </c>
      <c r="G11" s="3149">
        <v>7</v>
      </c>
      <c r="H11" s="3150">
        <v>148</v>
      </c>
    </row>
    <row r="12" spans="1:17" ht="12" customHeight="1">
      <c r="A12" s="3151" t="s">
        <v>2610</v>
      </c>
      <c r="B12" s="3148" t="s">
        <v>2701</v>
      </c>
      <c r="C12" s="3149">
        <v>75</v>
      </c>
      <c r="D12" s="3149">
        <v>791</v>
      </c>
      <c r="E12" s="3149">
        <v>116</v>
      </c>
      <c r="F12" s="3149">
        <v>1442</v>
      </c>
      <c r="G12" s="3149">
        <v>102</v>
      </c>
      <c r="H12" s="3150">
        <v>968</v>
      </c>
    </row>
    <row r="13" spans="1:17" ht="12" customHeight="1">
      <c r="A13" s="3151" t="s">
        <v>2612</v>
      </c>
      <c r="B13" s="3148" t="s">
        <v>2702</v>
      </c>
      <c r="C13" s="3149">
        <v>2</v>
      </c>
      <c r="D13" s="3149">
        <v>20</v>
      </c>
      <c r="E13" s="3149">
        <v>2</v>
      </c>
      <c r="F13" s="3149">
        <v>20</v>
      </c>
      <c r="G13" s="3149">
        <v>2</v>
      </c>
      <c r="H13" s="3150">
        <v>87</v>
      </c>
    </row>
    <row r="14" spans="1:17" ht="12" customHeight="1">
      <c r="A14" s="3151">
        <v>10</v>
      </c>
      <c r="B14" s="3148" t="s">
        <v>2703</v>
      </c>
      <c r="C14" s="3149">
        <v>534</v>
      </c>
      <c r="D14" s="3149">
        <v>5229</v>
      </c>
      <c r="E14" s="3149">
        <v>472</v>
      </c>
      <c r="F14" s="3149">
        <v>2551</v>
      </c>
      <c r="G14" s="3149">
        <v>819</v>
      </c>
      <c r="H14" s="3150">
        <v>11379</v>
      </c>
    </row>
    <row r="15" spans="1:17" ht="12" customHeight="1">
      <c r="A15" s="3151">
        <v>11</v>
      </c>
      <c r="B15" s="3148" t="s">
        <v>2704</v>
      </c>
      <c r="C15" s="3149">
        <v>2</v>
      </c>
      <c r="D15" s="3149">
        <v>2</v>
      </c>
      <c r="E15" s="3149">
        <v>27</v>
      </c>
      <c r="F15" s="3149">
        <v>272</v>
      </c>
      <c r="G15" s="3149">
        <v>4</v>
      </c>
      <c r="H15" s="3150">
        <v>204</v>
      </c>
    </row>
    <row r="16" spans="1:17" ht="12" customHeight="1">
      <c r="A16" s="3151">
        <v>12</v>
      </c>
      <c r="B16" s="3148" t="s">
        <v>2705</v>
      </c>
      <c r="C16" s="3149">
        <v>0</v>
      </c>
      <c r="D16" s="3149">
        <v>0</v>
      </c>
      <c r="E16" s="3149">
        <v>6</v>
      </c>
      <c r="F16" s="3149">
        <v>225</v>
      </c>
      <c r="G16" s="3149">
        <v>0</v>
      </c>
      <c r="H16" s="3150">
        <v>0</v>
      </c>
    </row>
    <row r="17" spans="1:8" ht="12" customHeight="1">
      <c r="A17" s="3151">
        <v>13</v>
      </c>
      <c r="B17" s="3148" t="s">
        <v>2706</v>
      </c>
      <c r="C17" s="3149">
        <v>182</v>
      </c>
      <c r="D17" s="3149">
        <v>7565</v>
      </c>
      <c r="E17" s="3149">
        <v>1015</v>
      </c>
      <c r="F17" s="3149">
        <v>28757</v>
      </c>
      <c r="G17" s="3149">
        <v>85</v>
      </c>
      <c r="H17" s="3150">
        <v>1768</v>
      </c>
    </row>
    <row r="18" spans="1:8" ht="12" customHeight="1">
      <c r="A18" s="3151">
        <v>14</v>
      </c>
      <c r="B18" s="3152" t="s">
        <v>2707</v>
      </c>
      <c r="C18" s="3149">
        <v>176</v>
      </c>
      <c r="D18" s="3149">
        <v>1393</v>
      </c>
      <c r="E18" s="3149">
        <v>528</v>
      </c>
      <c r="F18" s="3149">
        <v>14321</v>
      </c>
      <c r="G18" s="3149">
        <v>227</v>
      </c>
      <c r="H18" s="3150">
        <v>2257</v>
      </c>
    </row>
    <row r="19" spans="1:8" ht="12" customHeight="1">
      <c r="A19" s="3151">
        <v>15</v>
      </c>
      <c r="B19" s="3148" t="s">
        <v>2708</v>
      </c>
      <c r="C19" s="3149">
        <v>13</v>
      </c>
      <c r="D19" s="3149">
        <v>135</v>
      </c>
      <c r="E19" s="3149">
        <v>31</v>
      </c>
      <c r="F19" s="3149">
        <v>208</v>
      </c>
      <c r="G19" s="3149">
        <v>217</v>
      </c>
      <c r="H19" s="3150">
        <v>1266</v>
      </c>
    </row>
    <row r="20" spans="1:8" ht="12" customHeight="1">
      <c r="A20" s="3151">
        <v>16</v>
      </c>
      <c r="B20" s="3148" t="s">
        <v>2709</v>
      </c>
      <c r="C20" s="3149">
        <v>92</v>
      </c>
      <c r="D20" s="3149">
        <v>400</v>
      </c>
      <c r="E20" s="3149">
        <v>325</v>
      </c>
      <c r="F20" s="3149">
        <v>1118</v>
      </c>
      <c r="G20" s="3149">
        <v>322</v>
      </c>
      <c r="H20" s="3150">
        <v>1574</v>
      </c>
    </row>
    <row r="21" spans="1:8" ht="12" customHeight="1">
      <c r="A21" s="3151">
        <v>17</v>
      </c>
      <c r="B21" s="3148" t="s">
        <v>2710</v>
      </c>
      <c r="C21" s="3149">
        <v>19</v>
      </c>
      <c r="D21" s="3149">
        <v>413</v>
      </c>
      <c r="E21" s="3149">
        <v>17</v>
      </c>
      <c r="F21" s="3149">
        <v>760</v>
      </c>
      <c r="G21" s="3149">
        <v>36</v>
      </c>
      <c r="H21" s="3150">
        <v>586</v>
      </c>
    </row>
    <row r="22" spans="1:8" ht="12" customHeight="1">
      <c r="A22" s="3151">
        <v>18</v>
      </c>
      <c r="B22" s="3152" t="s">
        <v>2711</v>
      </c>
      <c r="C22" s="3149">
        <v>87</v>
      </c>
      <c r="D22" s="3149">
        <v>457</v>
      </c>
      <c r="E22" s="3149">
        <v>114</v>
      </c>
      <c r="F22" s="3149">
        <v>459</v>
      </c>
      <c r="G22" s="3149">
        <v>183</v>
      </c>
      <c r="H22" s="3150">
        <v>1312</v>
      </c>
    </row>
    <row r="23" spans="1:8" ht="12" customHeight="1">
      <c r="A23" s="3151">
        <v>19</v>
      </c>
      <c r="B23" s="3148" t="s">
        <v>2712</v>
      </c>
      <c r="C23" s="3149">
        <v>5</v>
      </c>
      <c r="D23" s="3149">
        <v>54</v>
      </c>
      <c r="E23" s="3149">
        <v>10</v>
      </c>
      <c r="F23" s="3149">
        <v>62</v>
      </c>
      <c r="G23" s="3149">
        <v>9</v>
      </c>
      <c r="H23" s="3150">
        <v>59</v>
      </c>
    </row>
    <row r="24" spans="1:8" ht="12" customHeight="1">
      <c r="A24" s="3151">
        <v>20</v>
      </c>
      <c r="B24" s="3148" t="s">
        <v>2713</v>
      </c>
      <c r="C24" s="3149">
        <v>73</v>
      </c>
      <c r="D24" s="3149">
        <v>937</v>
      </c>
      <c r="E24" s="3149">
        <v>35</v>
      </c>
      <c r="F24" s="3149">
        <v>260</v>
      </c>
      <c r="G24" s="3149">
        <v>75</v>
      </c>
      <c r="H24" s="3150">
        <v>771</v>
      </c>
    </row>
    <row r="25" spans="1:8" ht="12" customHeight="1">
      <c r="A25" s="3151">
        <v>21</v>
      </c>
      <c r="B25" s="3148" t="s">
        <v>2714</v>
      </c>
      <c r="C25" s="3149">
        <v>0</v>
      </c>
      <c r="D25" s="3149">
        <v>0</v>
      </c>
      <c r="E25" s="3149">
        <v>0</v>
      </c>
      <c r="F25" s="3149">
        <v>0</v>
      </c>
      <c r="G25" s="3149">
        <v>0</v>
      </c>
      <c r="H25" s="3150">
        <v>0</v>
      </c>
    </row>
    <row r="26" spans="1:8" ht="12" customHeight="1">
      <c r="A26" s="3151">
        <v>22</v>
      </c>
      <c r="B26" s="3152" t="s">
        <v>2715</v>
      </c>
      <c r="C26" s="3149">
        <v>204</v>
      </c>
      <c r="D26" s="3149">
        <v>3343</v>
      </c>
      <c r="E26" s="3149">
        <v>128</v>
      </c>
      <c r="F26" s="3149">
        <v>1011</v>
      </c>
      <c r="G26" s="3149">
        <v>309</v>
      </c>
      <c r="H26" s="3150">
        <v>2562</v>
      </c>
    </row>
    <row r="27" spans="1:8" ht="12" customHeight="1">
      <c r="A27" s="3151">
        <v>23</v>
      </c>
      <c r="B27" s="3152" t="s">
        <v>2716</v>
      </c>
      <c r="C27" s="3149">
        <v>171</v>
      </c>
      <c r="D27" s="3149">
        <v>2044</v>
      </c>
      <c r="E27" s="3149">
        <v>249</v>
      </c>
      <c r="F27" s="3149">
        <v>7168</v>
      </c>
      <c r="G27" s="3149">
        <v>264</v>
      </c>
      <c r="H27" s="3150">
        <v>2568</v>
      </c>
    </row>
    <row r="28" spans="1:8" ht="12" customHeight="1">
      <c r="A28" s="3151">
        <v>24</v>
      </c>
      <c r="B28" s="3152" t="s">
        <v>2717</v>
      </c>
      <c r="C28" s="3149">
        <v>106</v>
      </c>
      <c r="D28" s="3149">
        <v>1688</v>
      </c>
      <c r="E28" s="3149">
        <v>62</v>
      </c>
      <c r="F28" s="3149">
        <v>1001</v>
      </c>
      <c r="G28" s="3149">
        <v>163</v>
      </c>
      <c r="H28" s="3150">
        <v>2361</v>
      </c>
    </row>
    <row r="29" spans="1:8" ht="12" customHeight="1">
      <c r="A29" s="3151">
        <v>25</v>
      </c>
      <c r="B29" s="3148" t="s">
        <v>2718</v>
      </c>
      <c r="C29" s="3149">
        <v>674</v>
      </c>
      <c r="D29" s="3149">
        <v>11325</v>
      </c>
      <c r="E29" s="3149">
        <v>507</v>
      </c>
      <c r="F29" s="3149">
        <v>4265</v>
      </c>
      <c r="G29" s="3149">
        <v>1228</v>
      </c>
      <c r="H29" s="3150">
        <v>11454</v>
      </c>
    </row>
    <row r="30" spans="1:8" ht="12" customHeight="1">
      <c r="A30" s="3151">
        <v>26</v>
      </c>
      <c r="B30" s="3148" t="s">
        <v>2719</v>
      </c>
      <c r="C30" s="3149">
        <v>39</v>
      </c>
      <c r="D30" s="3149">
        <v>676</v>
      </c>
      <c r="E30" s="3149">
        <v>122</v>
      </c>
      <c r="F30" s="3149">
        <v>763</v>
      </c>
      <c r="G30" s="3149">
        <v>47</v>
      </c>
      <c r="H30" s="3150">
        <v>284</v>
      </c>
    </row>
    <row r="31" spans="1:8" ht="12" customHeight="1">
      <c r="A31" s="3151">
        <v>27</v>
      </c>
      <c r="B31" s="3148" t="s">
        <v>2720</v>
      </c>
      <c r="C31" s="3149">
        <v>167</v>
      </c>
      <c r="D31" s="3149">
        <v>1980</v>
      </c>
      <c r="E31" s="3149">
        <v>73</v>
      </c>
      <c r="F31" s="3149">
        <v>412</v>
      </c>
      <c r="G31" s="3149">
        <v>207</v>
      </c>
      <c r="H31" s="3150">
        <v>1765</v>
      </c>
    </row>
    <row r="32" spans="1:8" ht="12" customHeight="1">
      <c r="A32" s="3151">
        <v>28</v>
      </c>
      <c r="B32" s="3152" t="s">
        <v>2721</v>
      </c>
      <c r="C32" s="3149">
        <v>191</v>
      </c>
      <c r="D32" s="3149">
        <v>1959</v>
      </c>
      <c r="E32" s="3149">
        <v>49</v>
      </c>
      <c r="F32" s="3149">
        <v>268</v>
      </c>
      <c r="G32" s="3149">
        <v>547</v>
      </c>
      <c r="H32" s="3150">
        <v>5791</v>
      </c>
    </row>
    <row r="33" spans="1:8" ht="12" customHeight="1">
      <c r="A33" s="3151">
        <v>29</v>
      </c>
      <c r="B33" s="3148" t="s">
        <v>2722</v>
      </c>
      <c r="C33" s="3149">
        <v>12</v>
      </c>
      <c r="D33" s="3149">
        <v>127</v>
      </c>
      <c r="E33" s="3149">
        <v>15</v>
      </c>
      <c r="F33" s="3149">
        <v>61</v>
      </c>
      <c r="G33" s="3149">
        <v>168</v>
      </c>
      <c r="H33" s="3150">
        <v>1739</v>
      </c>
    </row>
    <row r="34" spans="1:8" ht="12" customHeight="1">
      <c r="A34" s="3151">
        <v>30</v>
      </c>
      <c r="B34" s="3148" t="s">
        <v>2723</v>
      </c>
      <c r="C34" s="3149">
        <v>8</v>
      </c>
      <c r="D34" s="3149">
        <v>1396</v>
      </c>
      <c r="E34" s="3149">
        <v>8</v>
      </c>
      <c r="F34" s="3149">
        <v>27</v>
      </c>
      <c r="G34" s="3149">
        <v>14</v>
      </c>
      <c r="H34" s="3150">
        <v>109</v>
      </c>
    </row>
    <row r="35" spans="1:8" ht="12" customHeight="1">
      <c r="A35" s="3151">
        <v>31</v>
      </c>
      <c r="B35" s="3152" t="s">
        <v>2724</v>
      </c>
      <c r="C35" s="3149">
        <v>78</v>
      </c>
      <c r="D35" s="3149">
        <v>1993</v>
      </c>
      <c r="E35" s="3149">
        <v>25</v>
      </c>
      <c r="F35" s="3149">
        <v>210</v>
      </c>
      <c r="G35" s="3149">
        <v>71</v>
      </c>
      <c r="H35" s="3150">
        <v>536</v>
      </c>
    </row>
    <row r="36" spans="1:8" ht="12" customHeight="1">
      <c r="A36" s="3151">
        <v>32</v>
      </c>
      <c r="B36" s="3148" t="s">
        <v>2725</v>
      </c>
      <c r="C36" s="3149">
        <v>22</v>
      </c>
      <c r="D36" s="3149">
        <v>101</v>
      </c>
      <c r="E36" s="3149">
        <v>28</v>
      </c>
      <c r="F36" s="3149">
        <v>229</v>
      </c>
      <c r="G36" s="3149">
        <v>55</v>
      </c>
      <c r="H36" s="3150">
        <v>166</v>
      </c>
    </row>
    <row r="37" spans="1:8" ht="12" customHeight="1">
      <c r="A37" s="3151">
        <v>33</v>
      </c>
      <c r="B37" s="3148" t="s">
        <v>2726</v>
      </c>
      <c r="C37" s="3149">
        <v>324</v>
      </c>
      <c r="D37" s="3149">
        <v>2735</v>
      </c>
      <c r="E37" s="3149">
        <v>340</v>
      </c>
      <c r="F37" s="3149">
        <v>1523</v>
      </c>
      <c r="G37" s="3149">
        <v>331</v>
      </c>
      <c r="H37" s="3150">
        <v>1680</v>
      </c>
    </row>
    <row r="38" spans="1:8" ht="12" customHeight="1">
      <c r="A38" s="3151">
        <v>35</v>
      </c>
      <c r="B38" s="3148" t="s">
        <v>2727</v>
      </c>
      <c r="C38" s="3149">
        <v>2024</v>
      </c>
      <c r="D38" s="3149">
        <v>2826</v>
      </c>
      <c r="E38" s="3149">
        <v>683</v>
      </c>
      <c r="F38" s="3149">
        <v>1294</v>
      </c>
      <c r="G38" s="3149">
        <v>1708</v>
      </c>
      <c r="H38" s="3150">
        <v>2798</v>
      </c>
    </row>
    <row r="39" spans="1:8" ht="12" customHeight="1">
      <c r="A39" s="3151">
        <v>36</v>
      </c>
      <c r="B39" s="3148" t="s">
        <v>2728</v>
      </c>
      <c r="C39" s="3149">
        <v>8</v>
      </c>
      <c r="D39" s="3149">
        <v>896</v>
      </c>
      <c r="E39" s="3149">
        <v>62</v>
      </c>
      <c r="F39" s="3149">
        <v>535</v>
      </c>
      <c r="G39" s="3149">
        <v>73</v>
      </c>
      <c r="H39" s="3150">
        <v>484</v>
      </c>
    </row>
    <row r="40" spans="1:8" ht="12" customHeight="1">
      <c r="A40" s="3151">
        <v>37</v>
      </c>
      <c r="B40" s="3148" t="s">
        <v>2729</v>
      </c>
      <c r="C40" s="3149">
        <v>1</v>
      </c>
      <c r="D40" s="3149">
        <v>3</v>
      </c>
      <c r="E40" s="3149">
        <v>0</v>
      </c>
      <c r="F40" s="3149">
        <v>0</v>
      </c>
      <c r="G40" s="3149">
        <v>0</v>
      </c>
      <c r="H40" s="3150">
        <v>0</v>
      </c>
    </row>
    <row r="41" spans="1:8" ht="12" customHeight="1">
      <c r="A41" s="3151">
        <v>38</v>
      </c>
      <c r="B41" s="3148" t="s">
        <v>2730</v>
      </c>
      <c r="C41" s="3149">
        <v>36</v>
      </c>
      <c r="D41" s="3149">
        <v>493</v>
      </c>
      <c r="E41" s="3149">
        <v>35</v>
      </c>
      <c r="F41" s="3149">
        <v>514</v>
      </c>
      <c r="G41" s="3149">
        <v>105</v>
      </c>
      <c r="H41" s="3150">
        <v>1836</v>
      </c>
    </row>
    <row r="42" spans="1:8" ht="12" customHeight="1">
      <c r="A42" s="3151">
        <v>39</v>
      </c>
      <c r="B42" s="3148" t="s">
        <v>2731</v>
      </c>
      <c r="C42" s="3149">
        <v>1</v>
      </c>
      <c r="D42" s="3149">
        <v>6</v>
      </c>
      <c r="E42" s="3149">
        <v>4</v>
      </c>
      <c r="F42" s="3149">
        <v>9</v>
      </c>
      <c r="G42" s="3149">
        <v>1</v>
      </c>
      <c r="H42" s="3150">
        <v>11</v>
      </c>
    </row>
    <row r="43" spans="1:8" ht="12" customHeight="1">
      <c r="A43" s="3151">
        <v>41</v>
      </c>
      <c r="B43" s="3148" t="s">
        <v>2732</v>
      </c>
      <c r="C43" s="3149">
        <v>2057</v>
      </c>
      <c r="D43" s="3149">
        <v>14153</v>
      </c>
      <c r="E43" s="3149">
        <v>2069</v>
      </c>
      <c r="F43" s="3149">
        <v>11177</v>
      </c>
      <c r="G43" s="3149">
        <v>2637</v>
      </c>
      <c r="H43" s="3150">
        <v>16693</v>
      </c>
    </row>
    <row r="44" spans="1:8" ht="12" customHeight="1">
      <c r="A44" s="3151">
        <v>42</v>
      </c>
      <c r="B44" s="3148" t="s">
        <v>2733</v>
      </c>
      <c r="C44" s="3149">
        <v>119</v>
      </c>
      <c r="D44" s="3149">
        <v>3787</v>
      </c>
      <c r="E44" s="3149">
        <v>146</v>
      </c>
      <c r="F44" s="3149">
        <v>2460</v>
      </c>
      <c r="G44" s="3149">
        <v>272</v>
      </c>
      <c r="H44" s="3150">
        <v>5401</v>
      </c>
    </row>
    <row r="45" spans="1:8" ht="12" customHeight="1">
      <c r="A45" s="3151">
        <v>43</v>
      </c>
      <c r="B45" s="3148" t="s">
        <v>2734</v>
      </c>
      <c r="C45" s="3149">
        <v>308</v>
      </c>
      <c r="D45" s="3149">
        <v>1847</v>
      </c>
      <c r="E45" s="3149">
        <v>382</v>
      </c>
      <c r="F45" s="3149">
        <v>2202</v>
      </c>
      <c r="G45" s="3149">
        <v>685</v>
      </c>
      <c r="H45" s="3150">
        <v>5201</v>
      </c>
    </row>
    <row r="46" spans="1:8" ht="12" customHeight="1">
      <c r="A46" s="3151">
        <v>45</v>
      </c>
      <c r="B46" s="3152" t="s">
        <v>2735</v>
      </c>
      <c r="C46" s="3149">
        <v>182</v>
      </c>
      <c r="D46" s="3149">
        <v>563</v>
      </c>
      <c r="E46" s="3149">
        <v>165</v>
      </c>
      <c r="F46" s="3149">
        <v>497</v>
      </c>
      <c r="G46" s="3149">
        <v>473</v>
      </c>
      <c r="H46" s="3150">
        <v>1782</v>
      </c>
    </row>
    <row r="47" spans="1:8" ht="12" customHeight="1">
      <c r="A47" s="3151">
        <v>46</v>
      </c>
      <c r="B47" s="3152" t="s">
        <v>2736</v>
      </c>
      <c r="C47" s="3149">
        <v>912</v>
      </c>
      <c r="D47" s="3149">
        <v>3848</v>
      </c>
      <c r="E47" s="3149">
        <v>705</v>
      </c>
      <c r="F47" s="3149">
        <v>3040</v>
      </c>
      <c r="G47" s="3149">
        <v>1478</v>
      </c>
      <c r="H47" s="3150">
        <v>6045</v>
      </c>
    </row>
    <row r="48" spans="1:8" ht="12" customHeight="1">
      <c r="A48" s="3151">
        <v>47</v>
      </c>
      <c r="B48" s="3152" t="s">
        <v>2737</v>
      </c>
      <c r="C48" s="3149">
        <v>3107</v>
      </c>
      <c r="D48" s="3149">
        <v>11459</v>
      </c>
      <c r="E48" s="3149">
        <v>2479</v>
      </c>
      <c r="F48" s="3149">
        <v>9321</v>
      </c>
      <c r="G48" s="3149">
        <v>4609</v>
      </c>
      <c r="H48" s="3150">
        <v>16605</v>
      </c>
    </row>
    <row r="49" spans="1:8" ht="12" customHeight="1">
      <c r="A49" s="3151">
        <v>49</v>
      </c>
      <c r="B49" s="3152" t="s">
        <v>2738</v>
      </c>
      <c r="C49" s="3149">
        <v>1319</v>
      </c>
      <c r="D49" s="3149">
        <v>6932</v>
      </c>
      <c r="E49" s="3149">
        <v>1698</v>
      </c>
      <c r="F49" s="3149">
        <v>9310</v>
      </c>
      <c r="G49" s="3149">
        <v>1757</v>
      </c>
      <c r="H49" s="3150">
        <v>8362</v>
      </c>
    </row>
    <row r="50" spans="1:8" ht="12" customHeight="1">
      <c r="A50" s="3151">
        <v>50</v>
      </c>
      <c r="B50" s="3152" t="s">
        <v>2739</v>
      </c>
      <c r="C50" s="3149">
        <v>0</v>
      </c>
      <c r="D50" s="3149">
        <v>0</v>
      </c>
      <c r="E50" s="3149">
        <v>0</v>
      </c>
      <c r="F50" s="3149">
        <v>0</v>
      </c>
      <c r="G50" s="3149">
        <v>0</v>
      </c>
      <c r="H50" s="3150">
        <v>0</v>
      </c>
    </row>
    <row r="51" spans="1:8" ht="12" customHeight="1">
      <c r="A51" s="3151">
        <v>51</v>
      </c>
      <c r="B51" s="3152" t="s">
        <v>2740</v>
      </c>
      <c r="C51" s="3149">
        <v>3</v>
      </c>
      <c r="D51" s="3149">
        <v>69</v>
      </c>
      <c r="E51" s="3149">
        <v>1</v>
      </c>
      <c r="F51" s="3149">
        <v>1</v>
      </c>
      <c r="G51" s="3149">
        <v>3</v>
      </c>
      <c r="H51" s="3150">
        <v>42</v>
      </c>
    </row>
    <row r="52" spans="1:8" ht="12" customHeight="1">
      <c r="A52" s="3151">
        <v>52</v>
      </c>
      <c r="B52" s="3152" t="s">
        <v>2741</v>
      </c>
      <c r="C52" s="3149">
        <v>80</v>
      </c>
      <c r="D52" s="3149">
        <v>762</v>
      </c>
      <c r="E52" s="3149">
        <v>233</v>
      </c>
      <c r="F52" s="3149">
        <v>913</v>
      </c>
      <c r="G52" s="3149">
        <v>345</v>
      </c>
      <c r="H52" s="3150">
        <v>2782</v>
      </c>
    </row>
    <row r="53" spans="1:8" ht="12" customHeight="1">
      <c r="A53" s="3151">
        <v>53</v>
      </c>
      <c r="B53" s="3152" t="s">
        <v>2742</v>
      </c>
      <c r="C53" s="3149">
        <v>9</v>
      </c>
      <c r="D53" s="3149">
        <v>80</v>
      </c>
      <c r="E53" s="3149">
        <v>9</v>
      </c>
      <c r="F53" s="3149">
        <v>68</v>
      </c>
      <c r="G53" s="3149">
        <v>32</v>
      </c>
      <c r="H53" s="3150">
        <v>192</v>
      </c>
    </row>
    <row r="54" spans="1:8" ht="12" customHeight="1">
      <c r="A54" s="3151">
        <v>55</v>
      </c>
      <c r="B54" s="3152" t="s">
        <v>2743</v>
      </c>
      <c r="C54" s="3149">
        <v>6</v>
      </c>
      <c r="D54" s="3149">
        <v>242</v>
      </c>
      <c r="E54" s="3149">
        <v>35</v>
      </c>
      <c r="F54" s="3149">
        <v>603</v>
      </c>
      <c r="G54" s="3149">
        <v>76</v>
      </c>
      <c r="H54" s="3150">
        <v>815</v>
      </c>
    </row>
    <row r="55" spans="1:8" ht="12" customHeight="1">
      <c r="A55" s="3151">
        <v>56</v>
      </c>
      <c r="B55" s="3152" t="s">
        <v>2744</v>
      </c>
      <c r="C55" s="3149">
        <v>110</v>
      </c>
      <c r="D55" s="3149">
        <v>633</v>
      </c>
      <c r="E55" s="3149">
        <v>172</v>
      </c>
      <c r="F55" s="3149">
        <v>789</v>
      </c>
      <c r="G55" s="3149">
        <v>243</v>
      </c>
      <c r="H55" s="3150">
        <v>1120</v>
      </c>
    </row>
    <row r="56" spans="1:8" ht="12" customHeight="1">
      <c r="A56" s="3151">
        <v>58</v>
      </c>
      <c r="B56" s="3152" t="s">
        <v>2745</v>
      </c>
      <c r="C56" s="3153">
        <v>4</v>
      </c>
      <c r="D56" s="3153">
        <v>26</v>
      </c>
      <c r="E56" s="3149">
        <v>1</v>
      </c>
      <c r="F56" s="3149">
        <v>10</v>
      </c>
      <c r="G56" s="3149">
        <v>2</v>
      </c>
      <c r="H56" s="3150">
        <v>5</v>
      </c>
    </row>
    <row r="57" spans="1:8" ht="12" customHeight="1">
      <c r="A57" s="3151">
        <v>59</v>
      </c>
      <c r="B57" s="3152" t="s">
        <v>2746</v>
      </c>
      <c r="C57" s="3153">
        <v>3</v>
      </c>
      <c r="D57" s="3153">
        <v>42</v>
      </c>
      <c r="E57" s="3149">
        <v>2</v>
      </c>
      <c r="F57" s="3149">
        <v>35</v>
      </c>
      <c r="G57" s="3149">
        <v>5</v>
      </c>
      <c r="H57" s="3150">
        <v>51</v>
      </c>
    </row>
    <row r="58" spans="1:8" ht="12" customHeight="1">
      <c r="A58" s="3151">
        <v>60</v>
      </c>
      <c r="B58" s="3152" t="s">
        <v>2747</v>
      </c>
      <c r="C58" s="3153">
        <v>3</v>
      </c>
      <c r="D58" s="3153">
        <v>11</v>
      </c>
      <c r="E58" s="3149">
        <v>4</v>
      </c>
      <c r="F58" s="3149">
        <v>48</v>
      </c>
      <c r="G58" s="3149">
        <v>2</v>
      </c>
      <c r="H58" s="3150">
        <v>11</v>
      </c>
    </row>
    <row r="59" spans="1:8" ht="12" customHeight="1">
      <c r="A59" s="3151">
        <v>61</v>
      </c>
      <c r="B59" s="3152" t="s">
        <v>2748</v>
      </c>
      <c r="C59" s="3153">
        <v>0</v>
      </c>
      <c r="D59" s="3153">
        <v>0</v>
      </c>
      <c r="E59" s="3149">
        <v>3</v>
      </c>
      <c r="F59" s="3149">
        <v>16</v>
      </c>
      <c r="G59" s="3149">
        <v>9</v>
      </c>
      <c r="H59" s="3150">
        <v>41</v>
      </c>
    </row>
    <row r="60" spans="1:8" ht="12" customHeight="1">
      <c r="A60" s="3151">
        <v>62</v>
      </c>
      <c r="B60" s="3152" t="s">
        <v>2749</v>
      </c>
      <c r="C60" s="3153">
        <v>2</v>
      </c>
      <c r="D60" s="3153">
        <v>2</v>
      </c>
      <c r="E60" s="3149">
        <v>0</v>
      </c>
      <c r="F60" s="3149">
        <v>0</v>
      </c>
      <c r="G60" s="3149">
        <v>21</v>
      </c>
      <c r="H60" s="3150">
        <v>75</v>
      </c>
    </row>
    <row r="61" spans="1:8" ht="12" customHeight="1">
      <c r="A61" s="3151">
        <v>63</v>
      </c>
      <c r="B61" s="3152" t="s">
        <v>2750</v>
      </c>
      <c r="C61" s="3153">
        <v>0</v>
      </c>
      <c r="D61" s="3153">
        <v>0</v>
      </c>
      <c r="E61" s="3149">
        <v>0</v>
      </c>
      <c r="F61" s="3149">
        <v>0</v>
      </c>
      <c r="G61" s="3149">
        <v>1</v>
      </c>
      <c r="H61" s="3150">
        <v>1</v>
      </c>
    </row>
    <row r="62" spans="1:8" ht="12" customHeight="1">
      <c r="A62" s="3151">
        <v>64</v>
      </c>
      <c r="B62" s="3152" t="s">
        <v>2751</v>
      </c>
      <c r="C62" s="3153">
        <v>65</v>
      </c>
      <c r="D62" s="3153">
        <v>801</v>
      </c>
      <c r="E62" s="3149">
        <v>104</v>
      </c>
      <c r="F62" s="3149">
        <v>621</v>
      </c>
      <c r="G62" s="3149">
        <v>181</v>
      </c>
      <c r="H62" s="3150">
        <v>1069</v>
      </c>
    </row>
    <row r="63" spans="1:8" ht="12" customHeight="1">
      <c r="A63" s="3151">
        <v>65</v>
      </c>
      <c r="B63" s="3152" t="s">
        <v>2752</v>
      </c>
      <c r="C63" s="3153">
        <v>129</v>
      </c>
      <c r="D63" s="3153">
        <v>434</v>
      </c>
      <c r="E63" s="3149">
        <v>97</v>
      </c>
      <c r="F63" s="3149">
        <v>363</v>
      </c>
      <c r="G63" s="3149">
        <v>116</v>
      </c>
      <c r="H63" s="3150">
        <v>350</v>
      </c>
    </row>
    <row r="64" spans="1:8" ht="12" customHeight="1">
      <c r="A64" s="3151">
        <v>66</v>
      </c>
      <c r="B64" s="3152" t="s">
        <v>2753</v>
      </c>
      <c r="C64" s="3153">
        <v>8</v>
      </c>
      <c r="D64" s="3153">
        <v>25</v>
      </c>
      <c r="E64" s="3149">
        <v>18</v>
      </c>
      <c r="F64" s="3149">
        <v>30</v>
      </c>
      <c r="G64" s="3149">
        <v>33</v>
      </c>
      <c r="H64" s="3150">
        <v>110</v>
      </c>
    </row>
    <row r="65" spans="1:8" ht="12" customHeight="1">
      <c r="A65" s="3151">
        <v>68</v>
      </c>
      <c r="B65" s="3152" t="s">
        <v>2754</v>
      </c>
      <c r="C65" s="3153">
        <v>5</v>
      </c>
      <c r="D65" s="3153">
        <v>5</v>
      </c>
      <c r="E65" s="3149">
        <v>13</v>
      </c>
      <c r="F65" s="3149">
        <v>21</v>
      </c>
      <c r="G65" s="3149">
        <v>8</v>
      </c>
      <c r="H65" s="3150">
        <v>18</v>
      </c>
    </row>
    <row r="66" spans="1:8" ht="12" customHeight="1">
      <c r="A66" s="3151">
        <v>69</v>
      </c>
      <c r="B66" s="3152" t="s">
        <v>2755</v>
      </c>
      <c r="C66" s="3153">
        <v>189</v>
      </c>
      <c r="D66" s="3153">
        <v>478</v>
      </c>
      <c r="E66" s="3149">
        <v>237</v>
      </c>
      <c r="F66" s="3149">
        <v>499</v>
      </c>
      <c r="G66" s="3149">
        <v>381</v>
      </c>
      <c r="H66" s="3150">
        <v>928</v>
      </c>
    </row>
    <row r="67" spans="1:8" ht="12" customHeight="1">
      <c r="A67" s="3151">
        <v>70</v>
      </c>
      <c r="B67" s="3152" t="s">
        <v>2756</v>
      </c>
      <c r="C67" s="3153">
        <v>932</v>
      </c>
      <c r="D67" s="3153">
        <v>5381</v>
      </c>
      <c r="E67" s="3149">
        <v>631</v>
      </c>
      <c r="F67" s="3149">
        <v>3440</v>
      </c>
      <c r="G67" s="3149">
        <v>1118</v>
      </c>
      <c r="H67" s="3150">
        <v>6227</v>
      </c>
    </row>
    <row r="68" spans="1:8" ht="12" customHeight="1">
      <c r="A68" s="3151">
        <v>71</v>
      </c>
      <c r="B68" s="3152" t="s">
        <v>2757</v>
      </c>
      <c r="C68" s="3153">
        <v>164</v>
      </c>
      <c r="D68" s="3153">
        <v>686</v>
      </c>
      <c r="E68" s="3149">
        <v>212</v>
      </c>
      <c r="F68" s="3149">
        <v>667</v>
      </c>
      <c r="G68" s="3149">
        <v>241</v>
      </c>
      <c r="H68" s="3150">
        <v>917</v>
      </c>
    </row>
    <row r="69" spans="1:8" ht="12" customHeight="1">
      <c r="A69" s="3151">
        <v>72</v>
      </c>
      <c r="B69" s="3152" t="s">
        <v>2758</v>
      </c>
      <c r="C69" s="3153">
        <v>2</v>
      </c>
      <c r="D69" s="3153">
        <v>3</v>
      </c>
      <c r="E69" s="3149">
        <v>1</v>
      </c>
      <c r="F69" s="3149">
        <v>1</v>
      </c>
      <c r="G69" s="3149">
        <v>0</v>
      </c>
      <c r="H69" s="3150">
        <v>0</v>
      </c>
    </row>
    <row r="70" spans="1:8" ht="12" customHeight="1">
      <c r="A70" s="3151">
        <v>73</v>
      </c>
      <c r="B70" s="3152" t="s">
        <v>2759</v>
      </c>
      <c r="C70" s="3153">
        <v>80</v>
      </c>
      <c r="D70" s="3153">
        <v>459</v>
      </c>
      <c r="E70" s="3149">
        <v>14</v>
      </c>
      <c r="F70" s="3149">
        <v>71</v>
      </c>
      <c r="G70" s="3149">
        <v>93</v>
      </c>
      <c r="H70" s="3150">
        <v>377</v>
      </c>
    </row>
    <row r="71" spans="1:8" ht="12" customHeight="1">
      <c r="A71" s="3151">
        <v>74</v>
      </c>
      <c r="B71" s="3152" t="s">
        <v>2760</v>
      </c>
      <c r="C71" s="3153">
        <v>27</v>
      </c>
      <c r="D71" s="3153">
        <v>71</v>
      </c>
      <c r="E71" s="3149">
        <v>37</v>
      </c>
      <c r="F71" s="3149">
        <v>111</v>
      </c>
      <c r="G71" s="3149">
        <v>43</v>
      </c>
      <c r="H71" s="3150">
        <v>98</v>
      </c>
    </row>
    <row r="72" spans="1:8" ht="12" customHeight="1">
      <c r="A72" s="3151">
        <v>75</v>
      </c>
      <c r="B72" s="3152" t="s">
        <v>2761</v>
      </c>
      <c r="C72" s="3153">
        <v>173</v>
      </c>
      <c r="D72" s="3153">
        <v>2113</v>
      </c>
      <c r="E72" s="3149">
        <v>232</v>
      </c>
      <c r="F72" s="3149">
        <v>1109</v>
      </c>
      <c r="G72" s="3149">
        <v>273</v>
      </c>
      <c r="H72" s="3150">
        <v>2729</v>
      </c>
    </row>
    <row r="73" spans="1:8" ht="12" customHeight="1">
      <c r="A73" s="3151">
        <v>77</v>
      </c>
      <c r="B73" s="3152" t="s">
        <v>2762</v>
      </c>
      <c r="C73" s="3153">
        <v>195</v>
      </c>
      <c r="D73" s="3153">
        <v>600</v>
      </c>
      <c r="E73" s="3149">
        <v>340</v>
      </c>
      <c r="F73" s="3149">
        <v>1442</v>
      </c>
      <c r="G73" s="3149">
        <v>486</v>
      </c>
      <c r="H73" s="3150">
        <v>1682</v>
      </c>
    </row>
    <row r="74" spans="1:8" ht="12" customHeight="1">
      <c r="A74" s="3151">
        <v>78</v>
      </c>
      <c r="B74" s="3152" t="s">
        <v>2763</v>
      </c>
      <c r="C74" s="3153">
        <v>1</v>
      </c>
      <c r="D74" s="3153">
        <v>1</v>
      </c>
      <c r="E74" s="3149">
        <v>0</v>
      </c>
      <c r="F74" s="3149">
        <v>0</v>
      </c>
      <c r="G74" s="3149">
        <v>0</v>
      </c>
      <c r="H74" s="3150">
        <v>0</v>
      </c>
    </row>
    <row r="75" spans="1:8" ht="12" customHeight="1">
      <c r="A75" s="3151">
        <v>79</v>
      </c>
      <c r="B75" s="3152" t="s">
        <v>2764</v>
      </c>
      <c r="C75" s="3153">
        <v>25</v>
      </c>
      <c r="D75" s="3153">
        <v>378</v>
      </c>
      <c r="E75" s="3149">
        <v>89</v>
      </c>
      <c r="F75" s="3149">
        <v>516</v>
      </c>
      <c r="G75" s="3149">
        <v>69</v>
      </c>
      <c r="H75" s="3150">
        <v>382</v>
      </c>
    </row>
    <row r="76" spans="1:8" ht="12" customHeight="1">
      <c r="A76" s="3151">
        <v>80</v>
      </c>
      <c r="B76" s="3152" t="s">
        <v>2765</v>
      </c>
      <c r="C76" s="3153">
        <v>85</v>
      </c>
      <c r="D76" s="3153">
        <v>968</v>
      </c>
      <c r="E76" s="3149">
        <v>110</v>
      </c>
      <c r="F76" s="3149">
        <v>1294</v>
      </c>
      <c r="G76" s="3149">
        <v>229</v>
      </c>
      <c r="H76" s="3150">
        <v>2350</v>
      </c>
    </row>
    <row r="77" spans="1:8" ht="12" customHeight="1">
      <c r="A77" s="3151">
        <v>81</v>
      </c>
      <c r="B77" s="3152" t="s">
        <v>2766</v>
      </c>
      <c r="C77" s="3153">
        <v>155</v>
      </c>
      <c r="D77" s="3153">
        <v>2118</v>
      </c>
      <c r="E77" s="3149">
        <v>226</v>
      </c>
      <c r="F77" s="3149">
        <v>1194</v>
      </c>
      <c r="G77" s="3149">
        <v>338</v>
      </c>
      <c r="H77" s="3150">
        <v>3102</v>
      </c>
    </row>
    <row r="78" spans="1:8" ht="12" customHeight="1">
      <c r="A78" s="3151">
        <v>82</v>
      </c>
      <c r="B78" s="3152" t="s">
        <v>2767</v>
      </c>
      <c r="C78" s="3153">
        <v>50</v>
      </c>
      <c r="D78" s="3153">
        <v>137</v>
      </c>
      <c r="E78" s="3149">
        <v>8</v>
      </c>
      <c r="F78" s="3149">
        <v>18</v>
      </c>
      <c r="G78" s="3149">
        <v>53</v>
      </c>
      <c r="H78" s="3150">
        <v>122</v>
      </c>
    </row>
    <row r="79" spans="1:8" ht="12" customHeight="1">
      <c r="A79" s="3151">
        <v>84</v>
      </c>
      <c r="B79" s="3152" t="s">
        <v>2768</v>
      </c>
      <c r="C79" s="3153">
        <v>2</v>
      </c>
      <c r="D79" s="3153">
        <v>28</v>
      </c>
      <c r="E79" s="3149">
        <v>3</v>
      </c>
      <c r="F79" s="3149">
        <v>103</v>
      </c>
      <c r="G79" s="3149">
        <v>7</v>
      </c>
      <c r="H79" s="3150">
        <v>277</v>
      </c>
    </row>
    <row r="80" spans="1:8" ht="12" customHeight="1">
      <c r="A80" s="3151">
        <v>85</v>
      </c>
      <c r="B80" s="3152" t="s">
        <v>2769</v>
      </c>
      <c r="C80" s="3153">
        <v>270</v>
      </c>
      <c r="D80" s="3153">
        <v>5353</v>
      </c>
      <c r="E80" s="3149">
        <v>238</v>
      </c>
      <c r="F80" s="3149">
        <v>3912</v>
      </c>
      <c r="G80" s="3149">
        <v>489</v>
      </c>
      <c r="H80" s="3150">
        <v>6421</v>
      </c>
    </row>
    <row r="81" spans="1:8" ht="12" customHeight="1">
      <c r="A81" s="3151">
        <v>86</v>
      </c>
      <c r="B81" s="3152" t="s">
        <v>2770</v>
      </c>
      <c r="C81" s="3153">
        <v>32</v>
      </c>
      <c r="D81" s="3153">
        <v>1438</v>
      </c>
      <c r="E81" s="3149">
        <v>54</v>
      </c>
      <c r="F81" s="3149">
        <v>352</v>
      </c>
      <c r="G81" s="3149">
        <v>107</v>
      </c>
      <c r="H81" s="3150">
        <v>2070</v>
      </c>
    </row>
    <row r="82" spans="1:8" ht="12" customHeight="1">
      <c r="A82" s="3151">
        <v>87</v>
      </c>
      <c r="B82" s="3152" t="s">
        <v>2771</v>
      </c>
      <c r="C82" s="3153">
        <v>12</v>
      </c>
      <c r="D82" s="3153">
        <v>216</v>
      </c>
      <c r="E82" s="3149">
        <v>21</v>
      </c>
      <c r="F82" s="3149">
        <v>55</v>
      </c>
      <c r="G82" s="3149">
        <v>24</v>
      </c>
      <c r="H82" s="3150">
        <v>112</v>
      </c>
    </row>
    <row r="83" spans="1:8" ht="12" customHeight="1">
      <c r="A83" s="3151">
        <v>88</v>
      </c>
      <c r="B83" s="3152" t="s">
        <v>2772</v>
      </c>
      <c r="C83" s="3153">
        <v>0</v>
      </c>
      <c r="D83" s="3153">
        <v>0</v>
      </c>
      <c r="E83" s="3149">
        <v>7</v>
      </c>
      <c r="F83" s="3149">
        <v>39</v>
      </c>
      <c r="G83" s="3149">
        <v>12</v>
      </c>
      <c r="H83" s="3150">
        <v>58</v>
      </c>
    </row>
    <row r="84" spans="1:8" ht="12" customHeight="1">
      <c r="A84" s="3151">
        <v>90</v>
      </c>
      <c r="B84" s="3152" t="s">
        <v>2773</v>
      </c>
      <c r="C84" s="3153">
        <v>11</v>
      </c>
      <c r="D84" s="3153">
        <v>58</v>
      </c>
      <c r="E84" s="3149">
        <v>7</v>
      </c>
      <c r="F84" s="3149">
        <v>21</v>
      </c>
      <c r="G84" s="3149">
        <v>13</v>
      </c>
      <c r="H84" s="3150">
        <v>83</v>
      </c>
    </row>
    <row r="85" spans="1:8" ht="12" customHeight="1">
      <c r="A85" s="3151">
        <v>91</v>
      </c>
      <c r="B85" s="3152" t="s">
        <v>2774</v>
      </c>
      <c r="C85" s="3153">
        <v>1</v>
      </c>
      <c r="D85" s="3153">
        <v>1</v>
      </c>
      <c r="E85" s="3149">
        <v>2</v>
      </c>
      <c r="F85" s="3149">
        <v>2</v>
      </c>
      <c r="G85" s="3149">
        <v>3</v>
      </c>
      <c r="H85" s="3150">
        <v>345</v>
      </c>
    </row>
    <row r="86" spans="1:8" ht="12" customHeight="1">
      <c r="A86" s="3151">
        <v>92</v>
      </c>
      <c r="B86" s="3152" t="s">
        <v>2775</v>
      </c>
      <c r="C86" s="3153">
        <v>448</v>
      </c>
      <c r="D86" s="3153">
        <v>1797</v>
      </c>
      <c r="E86" s="3149">
        <v>559</v>
      </c>
      <c r="F86" s="3149">
        <v>1978</v>
      </c>
      <c r="G86" s="3149">
        <v>824</v>
      </c>
      <c r="H86" s="3150">
        <v>3098</v>
      </c>
    </row>
    <row r="87" spans="1:8" ht="12" customHeight="1">
      <c r="A87" s="3151">
        <v>93</v>
      </c>
      <c r="B87" s="3152" t="s">
        <v>2776</v>
      </c>
      <c r="C87" s="3153">
        <v>3</v>
      </c>
      <c r="D87" s="3153">
        <v>10</v>
      </c>
      <c r="E87" s="3149">
        <v>12</v>
      </c>
      <c r="F87" s="3149">
        <v>33</v>
      </c>
      <c r="G87" s="3149">
        <v>13</v>
      </c>
      <c r="H87" s="3150">
        <v>68</v>
      </c>
    </row>
    <row r="88" spans="1:8" ht="12" customHeight="1">
      <c r="A88" s="3151">
        <v>94</v>
      </c>
      <c r="B88" s="3152" t="s">
        <v>2777</v>
      </c>
      <c r="C88" s="3153">
        <v>99</v>
      </c>
      <c r="D88" s="3153">
        <v>246</v>
      </c>
      <c r="E88" s="3149">
        <v>244</v>
      </c>
      <c r="F88" s="3149">
        <v>669</v>
      </c>
      <c r="G88" s="3149">
        <v>100</v>
      </c>
      <c r="H88" s="3150">
        <v>390</v>
      </c>
    </row>
    <row r="89" spans="1:8" ht="12" customHeight="1">
      <c r="A89" s="3151">
        <v>95</v>
      </c>
      <c r="B89" s="3152" t="s">
        <v>2778</v>
      </c>
      <c r="C89" s="3153">
        <v>752</v>
      </c>
      <c r="D89" s="3153">
        <v>11728</v>
      </c>
      <c r="E89" s="3149">
        <v>255</v>
      </c>
      <c r="F89" s="3149">
        <v>969</v>
      </c>
      <c r="G89" s="3149">
        <v>498</v>
      </c>
      <c r="H89" s="3150">
        <v>2337</v>
      </c>
    </row>
    <row r="90" spans="1:8" ht="12" customHeight="1">
      <c r="A90" s="3151">
        <v>96</v>
      </c>
      <c r="B90" s="3152" t="s">
        <v>2779</v>
      </c>
      <c r="C90" s="3153">
        <v>283</v>
      </c>
      <c r="D90" s="3153">
        <v>4348</v>
      </c>
      <c r="E90" s="3149">
        <v>311</v>
      </c>
      <c r="F90" s="3149">
        <v>2080</v>
      </c>
      <c r="G90" s="3149">
        <v>353</v>
      </c>
      <c r="H90" s="3150">
        <v>6064</v>
      </c>
    </row>
    <row r="91" spans="1:8" ht="12" customHeight="1">
      <c r="A91" s="3151">
        <v>97</v>
      </c>
      <c r="B91" s="3152" t="s">
        <v>2780</v>
      </c>
      <c r="C91" s="3153">
        <v>0</v>
      </c>
      <c r="D91" s="3153">
        <v>0</v>
      </c>
      <c r="E91" s="3149">
        <v>0</v>
      </c>
      <c r="F91" s="3149">
        <v>0</v>
      </c>
      <c r="G91" s="3149">
        <v>1</v>
      </c>
      <c r="H91" s="3150">
        <v>1</v>
      </c>
    </row>
    <row r="92" spans="1:8" ht="12" customHeight="1">
      <c r="A92" s="3151">
        <v>98</v>
      </c>
      <c r="B92" s="3152" t="s">
        <v>2781</v>
      </c>
      <c r="C92" s="3153">
        <v>10</v>
      </c>
      <c r="D92" s="3153">
        <v>35</v>
      </c>
      <c r="E92" s="3149">
        <v>15</v>
      </c>
      <c r="F92" s="3149">
        <v>60</v>
      </c>
      <c r="G92" s="3149">
        <v>23</v>
      </c>
      <c r="H92" s="3150">
        <v>69</v>
      </c>
    </row>
    <row r="93" spans="1:8" ht="12" customHeight="1">
      <c r="A93" s="3151">
        <v>99</v>
      </c>
      <c r="B93" s="3152" t="s">
        <v>2782</v>
      </c>
      <c r="C93" s="3153">
        <v>30</v>
      </c>
      <c r="D93" s="3153">
        <v>69</v>
      </c>
      <c r="E93" s="3149">
        <v>3</v>
      </c>
      <c r="F93" s="3149">
        <v>6</v>
      </c>
      <c r="G93" s="3149">
        <v>50</v>
      </c>
      <c r="H93" s="3150">
        <v>166</v>
      </c>
    </row>
    <row r="94" spans="1:8" ht="12" customHeight="1" thickBot="1">
      <c r="A94" s="7377" t="s">
        <v>2</v>
      </c>
      <c r="B94" s="7378"/>
      <c r="C94" s="3154">
        <f t="shared" ref="C94:H94" si="0">SUM(C6:C93)</f>
        <v>18021</v>
      </c>
      <c r="D94" s="3154">
        <f t="shared" si="0"/>
        <v>137976</v>
      </c>
      <c r="E94" s="3154">
        <f t="shared" si="0"/>
        <v>17466</v>
      </c>
      <c r="F94" s="3154">
        <f t="shared" si="0"/>
        <v>134247</v>
      </c>
      <c r="G94" s="3154">
        <f t="shared" si="0"/>
        <v>26511</v>
      </c>
      <c r="H94" s="3155">
        <f t="shared" si="0"/>
        <v>168091</v>
      </c>
    </row>
    <row r="95" spans="1:8" ht="11.1" customHeight="1" thickTop="1"/>
    <row r="96" spans="1:8" ht="11.1" customHeight="1">
      <c r="A96" s="7344" t="s">
        <v>2783</v>
      </c>
      <c r="B96" s="7344"/>
      <c r="C96" s="3343"/>
      <c r="D96" s="3343"/>
      <c r="E96" s="3343"/>
      <c r="F96" s="3343"/>
      <c r="G96" s="3343"/>
      <c r="H96" s="3343"/>
    </row>
    <row r="97" spans="1:8" ht="11.1" customHeight="1">
      <c r="A97" s="7344" t="s">
        <v>2784</v>
      </c>
      <c r="B97" s="7344"/>
      <c r="C97" s="3343"/>
      <c r="D97" s="3343"/>
      <c r="E97" s="3343"/>
      <c r="F97" s="3343"/>
      <c r="G97" s="3343"/>
      <c r="H97" s="3343"/>
    </row>
    <row r="98" spans="1:8" ht="11.1" customHeight="1">
      <c r="A98" s="7379" t="s">
        <v>2785</v>
      </c>
      <c r="B98" s="7379"/>
      <c r="C98" s="3343"/>
      <c r="D98" s="3343"/>
      <c r="E98" s="3343"/>
      <c r="F98" s="3343"/>
      <c r="G98" s="3343"/>
      <c r="H98" s="3343"/>
    </row>
    <row r="101" spans="1:8" s="2977" customFormat="1" ht="21" customHeight="1">
      <c r="B101" s="3054"/>
      <c r="C101" s="7300" t="s">
        <v>3</v>
      </c>
      <c r="D101" s="7300"/>
      <c r="E101" s="3048"/>
      <c r="F101" s="3156"/>
      <c r="G101" s="3048"/>
      <c r="H101" s="3048"/>
    </row>
  </sheetData>
  <mergeCells count="12">
    <mergeCell ref="C101:D101"/>
    <mergeCell ref="A2:H2"/>
    <mergeCell ref="A3:H3"/>
    <mergeCell ref="A4:A5"/>
    <mergeCell ref="B4:B5"/>
    <mergeCell ref="C4:D4"/>
    <mergeCell ref="E4:F4"/>
    <mergeCell ref="G4:H4"/>
    <mergeCell ref="A94:B94"/>
    <mergeCell ref="A96:B96"/>
    <mergeCell ref="A97:B97"/>
    <mergeCell ref="A98:B98"/>
  </mergeCells>
  <hyperlinks>
    <hyperlink ref="A1" r:id="rId1"/>
  </hyperlinks>
  <pageMargins left="0.70866141732283472" right="0.70866141732283472" top="0.62992125984251968" bottom="0.74803149606299213" header="0.31496062992125984" footer="0.31496062992125984"/>
  <pageSetup paperSize="9" scale="42" fitToHeight="0" orientation="landscape" r:id="rId2"/>
  <headerFooter alignWithMargins="0">
    <oddFooter>&amp;R171</oddFooter>
  </headerFooter>
  <drawing r:id="rId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67">
    <pageSetUpPr fitToPage="1"/>
  </sheetPr>
  <dimension ref="A1:Q105"/>
  <sheetViews>
    <sheetView view="pageBreakPreview" zoomScale="60" zoomScaleNormal="100" workbookViewId="0">
      <selection activeCell="A2" sqref="A2:H94"/>
    </sheetView>
  </sheetViews>
  <sheetFormatPr defaultRowHeight="12.75"/>
  <cols>
    <col min="1" max="1" width="19" style="3136" customWidth="1"/>
    <col min="2" max="2" width="52.28515625" style="3136" customWidth="1"/>
    <col min="3" max="8" width="40.7109375" style="3137" customWidth="1"/>
    <col min="9" max="257" width="9.140625" style="3136"/>
    <col min="258" max="258" width="36.42578125" style="3136" customWidth="1"/>
    <col min="259" max="259" width="11.85546875" style="3136" customWidth="1"/>
    <col min="260" max="260" width="13" style="3136" customWidth="1"/>
    <col min="261" max="261" width="12.42578125" style="3136" customWidth="1"/>
    <col min="262" max="262" width="12.140625" style="3136" customWidth="1"/>
    <col min="263" max="264" width="11.85546875" style="3136" customWidth="1"/>
    <col min="265" max="513" width="9.140625" style="3136"/>
    <col min="514" max="514" width="36.42578125" style="3136" customWidth="1"/>
    <col min="515" max="515" width="11.85546875" style="3136" customWidth="1"/>
    <col min="516" max="516" width="13" style="3136" customWidth="1"/>
    <col min="517" max="517" width="12.42578125" style="3136" customWidth="1"/>
    <col min="518" max="518" width="12.140625" style="3136" customWidth="1"/>
    <col min="519" max="520" width="11.85546875" style="3136" customWidth="1"/>
    <col min="521" max="769" width="9.140625" style="3136"/>
    <col min="770" max="770" width="36.42578125" style="3136" customWidth="1"/>
    <col min="771" max="771" width="11.85546875" style="3136" customWidth="1"/>
    <col min="772" max="772" width="13" style="3136" customWidth="1"/>
    <col min="773" max="773" width="12.42578125" style="3136" customWidth="1"/>
    <col min="774" max="774" width="12.140625" style="3136" customWidth="1"/>
    <col min="775" max="776" width="11.85546875" style="3136" customWidth="1"/>
    <col min="777" max="1025" width="9.140625" style="3136"/>
    <col min="1026" max="1026" width="36.42578125" style="3136" customWidth="1"/>
    <col min="1027" max="1027" width="11.85546875" style="3136" customWidth="1"/>
    <col min="1028" max="1028" width="13" style="3136" customWidth="1"/>
    <col min="1029" max="1029" width="12.42578125" style="3136" customWidth="1"/>
    <col min="1030" max="1030" width="12.140625" style="3136" customWidth="1"/>
    <col min="1031" max="1032" width="11.85546875" style="3136" customWidth="1"/>
    <col min="1033" max="1281" width="9.140625" style="3136"/>
    <col min="1282" max="1282" width="36.42578125" style="3136" customWidth="1"/>
    <col min="1283" max="1283" width="11.85546875" style="3136" customWidth="1"/>
    <col min="1284" max="1284" width="13" style="3136" customWidth="1"/>
    <col min="1285" max="1285" width="12.42578125" style="3136" customWidth="1"/>
    <col min="1286" max="1286" width="12.140625" style="3136" customWidth="1"/>
    <col min="1287" max="1288" width="11.85546875" style="3136" customWidth="1"/>
    <col min="1289" max="1537" width="9.140625" style="3136"/>
    <col min="1538" max="1538" width="36.42578125" style="3136" customWidth="1"/>
    <col min="1539" max="1539" width="11.85546875" style="3136" customWidth="1"/>
    <col min="1540" max="1540" width="13" style="3136" customWidth="1"/>
    <col min="1541" max="1541" width="12.42578125" style="3136" customWidth="1"/>
    <col min="1542" max="1542" width="12.140625" style="3136" customWidth="1"/>
    <col min="1543" max="1544" width="11.85546875" style="3136" customWidth="1"/>
    <col min="1545" max="1793" width="9.140625" style="3136"/>
    <col min="1794" max="1794" width="36.42578125" style="3136" customWidth="1"/>
    <col min="1795" max="1795" width="11.85546875" style="3136" customWidth="1"/>
    <col min="1796" max="1796" width="13" style="3136" customWidth="1"/>
    <col min="1797" max="1797" width="12.42578125" style="3136" customWidth="1"/>
    <col min="1798" max="1798" width="12.140625" style="3136" customWidth="1"/>
    <col min="1799" max="1800" width="11.85546875" style="3136" customWidth="1"/>
    <col min="1801" max="2049" width="9.140625" style="3136"/>
    <col min="2050" max="2050" width="36.42578125" style="3136" customWidth="1"/>
    <col min="2051" max="2051" width="11.85546875" style="3136" customWidth="1"/>
    <col min="2052" max="2052" width="13" style="3136" customWidth="1"/>
    <col min="2053" max="2053" width="12.42578125" style="3136" customWidth="1"/>
    <col min="2054" max="2054" width="12.140625" style="3136" customWidth="1"/>
    <col min="2055" max="2056" width="11.85546875" style="3136" customWidth="1"/>
    <col min="2057" max="2305" width="9.140625" style="3136"/>
    <col min="2306" max="2306" width="36.42578125" style="3136" customWidth="1"/>
    <col min="2307" max="2307" width="11.85546875" style="3136" customWidth="1"/>
    <col min="2308" max="2308" width="13" style="3136" customWidth="1"/>
    <col min="2309" max="2309" width="12.42578125" style="3136" customWidth="1"/>
    <col min="2310" max="2310" width="12.140625" style="3136" customWidth="1"/>
    <col min="2311" max="2312" width="11.85546875" style="3136" customWidth="1"/>
    <col min="2313" max="2561" width="9.140625" style="3136"/>
    <col min="2562" max="2562" width="36.42578125" style="3136" customWidth="1"/>
    <col min="2563" max="2563" width="11.85546875" style="3136" customWidth="1"/>
    <col min="2564" max="2564" width="13" style="3136" customWidth="1"/>
    <col min="2565" max="2565" width="12.42578125" style="3136" customWidth="1"/>
    <col min="2566" max="2566" width="12.140625" style="3136" customWidth="1"/>
    <col min="2567" max="2568" width="11.85546875" style="3136" customWidth="1"/>
    <col min="2569" max="2817" width="9.140625" style="3136"/>
    <col min="2818" max="2818" width="36.42578125" style="3136" customWidth="1"/>
    <col min="2819" max="2819" width="11.85546875" style="3136" customWidth="1"/>
    <col min="2820" max="2820" width="13" style="3136" customWidth="1"/>
    <col min="2821" max="2821" width="12.42578125" style="3136" customWidth="1"/>
    <col min="2822" max="2822" width="12.140625" style="3136" customWidth="1"/>
    <col min="2823" max="2824" width="11.85546875" style="3136" customWidth="1"/>
    <col min="2825" max="3073" width="9.140625" style="3136"/>
    <col min="3074" max="3074" width="36.42578125" style="3136" customWidth="1"/>
    <col min="3075" max="3075" width="11.85546875" style="3136" customWidth="1"/>
    <col min="3076" max="3076" width="13" style="3136" customWidth="1"/>
    <col min="3077" max="3077" width="12.42578125" style="3136" customWidth="1"/>
    <col min="3078" max="3078" width="12.140625" style="3136" customWidth="1"/>
    <col min="3079" max="3080" width="11.85546875" style="3136" customWidth="1"/>
    <col min="3081" max="3329" width="9.140625" style="3136"/>
    <col min="3330" max="3330" width="36.42578125" style="3136" customWidth="1"/>
    <col min="3331" max="3331" width="11.85546875" style="3136" customWidth="1"/>
    <col min="3332" max="3332" width="13" style="3136" customWidth="1"/>
    <col min="3333" max="3333" width="12.42578125" style="3136" customWidth="1"/>
    <col min="3334" max="3334" width="12.140625" style="3136" customWidth="1"/>
    <col min="3335" max="3336" width="11.85546875" style="3136" customWidth="1"/>
    <col min="3337" max="3585" width="9.140625" style="3136"/>
    <col min="3586" max="3586" width="36.42578125" style="3136" customWidth="1"/>
    <col min="3587" max="3587" width="11.85546875" style="3136" customWidth="1"/>
    <col min="3588" max="3588" width="13" style="3136" customWidth="1"/>
    <col min="3589" max="3589" width="12.42578125" style="3136" customWidth="1"/>
    <col min="3590" max="3590" width="12.140625" style="3136" customWidth="1"/>
    <col min="3591" max="3592" width="11.85546875" style="3136" customWidth="1"/>
    <col min="3593" max="3841" width="9.140625" style="3136"/>
    <col min="3842" max="3842" width="36.42578125" style="3136" customWidth="1"/>
    <col min="3843" max="3843" width="11.85546875" style="3136" customWidth="1"/>
    <col min="3844" max="3844" width="13" style="3136" customWidth="1"/>
    <col min="3845" max="3845" width="12.42578125" style="3136" customWidth="1"/>
    <col min="3846" max="3846" width="12.140625" style="3136" customWidth="1"/>
    <col min="3847" max="3848" width="11.85546875" style="3136" customWidth="1"/>
    <col min="3849" max="4097" width="9.140625" style="3136"/>
    <col min="4098" max="4098" width="36.42578125" style="3136" customWidth="1"/>
    <col min="4099" max="4099" width="11.85546875" style="3136" customWidth="1"/>
    <col min="4100" max="4100" width="13" style="3136" customWidth="1"/>
    <col min="4101" max="4101" width="12.42578125" style="3136" customWidth="1"/>
    <col min="4102" max="4102" width="12.140625" style="3136" customWidth="1"/>
    <col min="4103" max="4104" width="11.85546875" style="3136" customWidth="1"/>
    <col min="4105" max="4353" width="9.140625" style="3136"/>
    <col min="4354" max="4354" width="36.42578125" style="3136" customWidth="1"/>
    <col min="4355" max="4355" width="11.85546875" style="3136" customWidth="1"/>
    <col min="4356" max="4356" width="13" style="3136" customWidth="1"/>
    <col min="4357" max="4357" width="12.42578125" style="3136" customWidth="1"/>
    <col min="4358" max="4358" width="12.140625" style="3136" customWidth="1"/>
    <col min="4359" max="4360" width="11.85546875" style="3136" customWidth="1"/>
    <col min="4361" max="4609" width="9.140625" style="3136"/>
    <col min="4610" max="4610" width="36.42578125" style="3136" customWidth="1"/>
    <col min="4611" max="4611" width="11.85546875" style="3136" customWidth="1"/>
    <col min="4612" max="4612" width="13" style="3136" customWidth="1"/>
    <col min="4613" max="4613" width="12.42578125" style="3136" customWidth="1"/>
    <col min="4614" max="4614" width="12.140625" style="3136" customWidth="1"/>
    <col min="4615" max="4616" width="11.85546875" style="3136" customWidth="1"/>
    <col min="4617" max="4865" width="9.140625" style="3136"/>
    <col min="4866" max="4866" width="36.42578125" style="3136" customWidth="1"/>
    <col min="4867" max="4867" width="11.85546875" style="3136" customWidth="1"/>
    <col min="4868" max="4868" width="13" style="3136" customWidth="1"/>
    <col min="4869" max="4869" width="12.42578125" style="3136" customWidth="1"/>
    <col min="4870" max="4870" width="12.140625" style="3136" customWidth="1"/>
    <col min="4871" max="4872" width="11.85546875" style="3136" customWidth="1"/>
    <col min="4873" max="5121" width="9.140625" style="3136"/>
    <col min="5122" max="5122" width="36.42578125" style="3136" customWidth="1"/>
    <col min="5123" max="5123" width="11.85546875" style="3136" customWidth="1"/>
    <col min="5124" max="5124" width="13" style="3136" customWidth="1"/>
    <col min="5125" max="5125" width="12.42578125" style="3136" customWidth="1"/>
    <col min="5126" max="5126" width="12.140625" style="3136" customWidth="1"/>
    <col min="5127" max="5128" width="11.85546875" style="3136" customWidth="1"/>
    <col min="5129" max="5377" width="9.140625" style="3136"/>
    <col min="5378" max="5378" width="36.42578125" style="3136" customWidth="1"/>
    <col min="5379" max="5379" width="11.85546875" style="3136" customWidth="1"/>
    <col min="5380" max="5380" width="13" style="3136" customWidth="1"/>
    <col min="5381" max="5381" width="12.42578125" style="3136" customWidth="1"/>
    <col min="5382" max="5382" width="12.140625" style="3136" customWidth="1"/>
    <col min="5383" max="5384" width="11.85546875" style="3136" customWidth="1"/>
    <col min="5385" max="5633" width="9.140625" style="3136"/>
    <col min="5634" max="5634" width="36.42578125" style="3136" customWidth="1"/>
    <col min="5635" max="5635" width="11.85546875" style="3136" customWidth="1"/>
    <col min="5636" max="5636" width="13" style="3136" customWidth="1"/>
    <col min="5637" max="5637" width="12.42578125" style="3136" customWidth="1"/>
    <col min="5638" max="5638" width="12.140625" style="3136" customWidth="1"/>
    <col min="5639" max="5640" width="11.85546875" style="3136" customWidth="1"/>
    <col min="5641" max="5889" width="9.140625" style="3136"/>
    <col min="5890" max="5890" width="36.42578125" style="3136" customWidth="1"/>
    <col min="5891" max="5891" width="11.85546875" style="3136" customWidth="1"/>
    <col min="5892" max="5892" width="13" style="3136" customWidth="1"/>
    <col min="5893" max="5893" width="12.42578125" style="3136" customWidth="1"/>
    <col min="5894" max="5894" width="12.140625" style="3136" customWidth="1"/>
    <col min="5895" max="5896" width="11.85546875" style="3136" customWidth="1"/>
    <col min="5897" max="6145" width="9.140625" style="3136"/>
    <col min="6146" max="6146" width="36.42578125" style="3136" customWidth="1"/>
    <col min="6147" max="6147" width="11.85546875" style="3136" customWidth="1"/>
    <col min="6148" max="6148" width="13" style="3136" customWidth="1"/>
    <col min="6149" max="6149" width="12.42578125" style="3136" customWidth="1"/>
    <col min="6150" max="6150" width="12.140625" style="3136" customWidth="1"/>
    <col min="6151" max="6152" width="11.85546875" style="3136" customWidth="1"/>
    <col min="6153" max="6401" width="9.140625" style="3136"/>
    <col min="6402" max="6402" width="36.42578125" style="3136" customWidth="1"/>
    <col min="6403" max="6403" width="11.85546875" style="3136" customWidth="1"/>
    <col min="6404" max="6404" width="13" style="3136" customWidth="1"/>
    <col min="6405" max="6405" width="12.42578125" style="3136" customWidth="1"/>
    <col min="6406" max="6406" width="12.140625" style="3136" customWidth="1"/>
    <col min="6407" max="6408" width="11.85546875" style="3136" customWidth="1"/>
    <col min="6409" max="6657" width="9.140625" style="3136"/>
    <col min="6658" max="6658" width="36.42578125" style="3136" customWidth="1"/>
    <col min="6659" max="6659" width="11.85546875" style="3136" customWidth="1"/>
    <col min="6660" max="6660" width="13" style="3136" customWidth="1"/>
    <col min="6661" max="6661" width="12.42578125" style="3136" customWidth="1"/>
    <col min="6662" max="6662" width="12.140625" style="3136" customWidth="1"/>
    <col min="6663" max="6664" width="11.85546875" style="3136" customWidth="1"/>
    <col min="6665" max="6913" width="9.140625" style="3136"/>
    <col min="6914" max="6914" width="36.42578125" style="3136" customWidth="1"/>
    <col min="6915" max="6915" width="11.85546875" style="3136" customWidth="1"/>
    <col min="6916" max="6916" width="13" style="3136" customWidth="1"/>
    <col min="6917" max="6917" width="12.42578125" style="3136" customWidth="1"/>
    <col min="6918" max="6918" width="12.140625" style="3136" customWidth="1"/>
    <col min="6919" max="6920" width="11.85546875" style="3136" customWidth="1"/>
    <col min="6921" max="7169" width="9.140625" style="3136"/>
    <col min="7170" max="7170" width="36.42578125" style="3136" customWidth="1"/>
    <col min="7171" max="7171" width="11.85546875" style="3136" customWidth="1"/>
    <col min="7172" max="7172" width="13" style="3136" customWidth="1"/>
    <col min="7173" max="7173" width="12.42578125" style="3136" customWidth="1"/>
    <col min="7174" max="7174" width="12.140625" style="3136" customWidth="1"/>
    <col min="7175" max="7176" width="11.85546875" style="3136" customWidth="1"/>
    <col min="7177" max="7425" width="9.140625" style="3136"/>
    <col min="7426" max="7426" width="36.42578125" style="3136" customWidth="1"/>
    <col min="7427" max="7427" width="11.85546875" style="3136" customWidth="1"/>
    <col min="7428" max="7428" width="13" style="3136" customWidth="1"/>
    <col min="7429" max="7429" width="12.42578125" style="3136" customWidth="1"/>
    <col min="7430" max="7430" width="12.140625" style="3136" customWidth="1"/>
    <col min="7431" max="7432" width="11.85546875" style="3136" customWidth="1"/>
    <col min="7433" max="7681" width="9.140625" style="3136"/>
    <col min="7682" max="7682" width="36.42578125" style="3136" customWidth="1"/>
    <col min="7683" max="7683" width="11.85546875" style="3136" customWidth="1"/>
    <col min="7684" max="7684" width="13" style="3136" customWidth="1"/>
    <col min="7685" max="7685" width="12.42578125" style="3136" customWidth="1"/>
    <col min="7686" max="7686" width="12.140625" style="3136" customWidth="1"/>
    <col min="7687" max="7688" width="11.85546875" style="3136" customWidth="1"/>
    <col min="7689" max="7937" width="9.140625" style="3136"/>
    <col min="7938" max="7938" width="36.42578125" style="3136" customWidth="1"/>
    <col min="7939" max="7939" width="11.85546875" style="3136" customWidth="1"/>
    <col min="7940" max="7940" width="13" style="3136" customWidth="1"/>
    <col min="7941" max="7941" width="12.42578125" style="3136" customWidth="1"/>
    <col min="7942" max="7942" width="12.140625" style="3136" customWidth="1"/>
    <col min="7943" max="7944" width="11.85546875" style="3136" customWidth="1"/>
    <col min="7945" max="8193" width="9.140625" style="3136"/>
    <col min="8194" max="8194" width="36.42578125" style="3136" customWidth="1"/>
    <col min="8195" max="8195" width="11.85546875" style="3136" customWidth="1"/>
    <col min="8196" max="8196" width="13" style="3136" customWidth="1"/>
    <col min="8197" max="8197" width="12.42578125" style="3136" customWidth="1"/>
    <col min="8198" max="8198" width="12.140625" style="3136" customWidth="1"/>
    <col min="8199" max="8200" width="11.85546875" style="3136" customWidth="1"/>
    <col min="8201" max="8449" width="9.140625" style="3136"/>
    <col min="8450" max="8450" width="36.42578125" style="3136" customWidth="1"/>
    <col min="8451" max="8451" width="11.85546875" style="3136" customWidth="1"/>
    <col min="8452" max="8452" width="13" style="3136" customWidth="1"/>
    <col min="8453" max="8453" width="12.42578125" style="3136" customWidth="1"/>
    <col min="8454" max="8454" width="12.140625" style="3136" customWidth="1"/>
    <col min="8455" max="8456" width="11.85546875" style="3136" customWidth="1"/>
    <col min="8457" max="8705" width="9.140625" style="3136"/>
    <col min="8706" max="8706" width="36.42578125" style="3136" customWidth="1"/>
    <col min="8707" max="8707" width="11.85546875" style="3136" customWidth="1"/>
    <col min="8708" max="8708" width="13" style="3136" customWidth="1"/>
    <col min="8709" max="8709" width="12.42578125" style="3136" customWidth="1"/>
    <col min="8710" max="8710" width="12.140625" style="3136" customWidth="1"/>
    <col min="8711" max="8712" width="11.85546875" style="3136" customWidth="1"/>
    <col min="8713" max="8961" width="9.140625" style="3136"/>
    <col min="8962" max="8962" width="36.42578125" style="3136" customWidth="1"/>
    <col min="8963" max="8963" width="11.85546875" style="3136" customWidth="1"/>
    <col min="8964" max="8964" width="13" style="3136" customWidth="1"/>
    <col min="8965" max="8965" width="12.42578125" style="3136" customWidth="1"/>
    <col min="8966" max="8966" width="12.140625" style="3136" customWidth="1"/>
    <col min="8967" max="8968" width="11.85546875" style="3136" customWidth="1"/>
    <col min="8969" max="9217" width="9.140625" style="3136"/>
    <col min="9218" max="9218" width="36.42578125" style="3136" customWidth="1"/>
    <col min="9219" max="9219" width="11.85546875" style="3136" customWidth="1"/>
    <col min="9220" max="9220" width="13" style="3136" customWidth="1"/>
    <col min="9221" max="9221" width="12.42578125" style="3136" customWidth="1"/>
    <col min="9222" max="9222" width="12.140625" style="3136" customWidth="1"/>
    <col min="9223" max="9224" width="11.85546875" style="3136" customWidth="1"/>
    <col min="9225" max="9473" width="9.140625" style="3136"/>
    <col min="9474" max="9474" width="36.42578125" style="3136" customWidth="1"/>
    <col min="9475" max="9475" width="11.85546875" style="3136" customWidth="1"/>
    <col min="9476" max="9476" width="13" style="3136" customWidth="1"/>
    <col min="9477" max="9477" width="12.42578125" style="3136" customWidth="1"/>
    <col min="9478" max="9478" width="12.140625" style="3136" customWidth="1"/>
    <col min="9479" max="9480" width="11.85546875" style="3136" customWidth="1"/>
    <col min="9481" max="9729" width="9.140625" style="3136"/>
    <col min="9730" max="9730" width="36.42578125" style="3136" customWidth="1"/>
    <col min="9731" max="9731" width="11.85546875" style="3136" customWidth="1"/>
    <col min="9732" max="9732" width="13" style="3136" customWidth="1"/>
    <col min="9733" max="9733" width="12.42578125" style="3136" customWidth="1"/>
    <col min="9734" max="9734" width="12.140625" style="3136" customWidth="1"/>
    <col min="9735" max="9736" width="11.85546875" style="3136" customWidth="1"/>
    <col min="9737" max="9985" width="9.140625" style="3136"/>
    <col min="9986" max="9986" width="36.42578125" style="3136" customWidth="1"/>
    <col min="9987" max="9987" width="11.85546875" style="3136" customWidth="1"/>
    <col min="9988" max="9988" width="13" style="3136" customWidth="1"/>
    <col min="9989" max="9989" width="12.42578125" style="3136" customWidth="1"/>
    <col min="9990" max="9990" width="12.140625" style="3136" customWidth="1"/>
    <col min="9991" max="9992" width="11.85546875" style="3136" customWidth="1"/>
    <col min="9993" max="10241" width="9.140625" style="3136"/>
    <col min="10242" max="10242" width="36.42578125" style="3136" customWidth="1"/>
    <col min="10243" max="10243" width="11.85546875" style="3136" customWidth="1"/>
    <col min="10244" max="10244" width="13" style="3136" customWidth="1"/>
    <col min="10245" max="10245" width="12.42578125" style="3136" customWidth="1"/>
    <col min="10246" max="10246" width="12.140625" style="3136" customWidth="1"/>
    <col min="10247" max="10248" width="11.85546875" style="3136" customWidth="1"/>
    <col min="10249" max="10497" width="9.140625" style="3136"/>
    <col min="10498" max="10498" width="36.42578125" style="3136" customWidth="1"/>
    <col min="10499" max="10499" width="11.85546875" style="3136" customWidth="1"/>
    <col min="10500" max="10500" width="13" style="3136" customWidth="1"/>
    <col min="10501" max="10501" width="12.42578125" style="3136" customWidth="1"/>
    <col min="10502" max="10502" width="12.140625" style="3136" customWidth="1"/>
    <col min="10503" max="10504" width="11.85546875" style="3136" customWidth="1"/>
    <col min="10505" max="10753" width="9.140625" style="3136"/>
    <col min="10754" max="10754" width="36.42578125" style="3136" customWidth="1"/>
    <col min="10755" max="10755" width="11.85546875" style="3136" customWidth="1"/>
    <col min="10756" max="10756" width="13" style="3136" customWidth="1"/>
    <col min="10757" max="10757" width="12.42578125" style="3136" customWidth="1"/>
    <col min="10758" max="10758" width="12.140625" style="3136" customWidth="1"/>
    <col min="10759" max="10760" width="11.85546875" style="3136" customWidth="1"/>
    <col min="10761" max="11009" width="9.140625" style="3136"/>
    <col min="11010" max="11010" width="36.42578125" style="3136" customWidth="1"/>
    <col min="11011" max="11011" width="11.85546875" style="3136" customWidth="1"/>
    <col min="11012" max="11012" width="13" style="3136" customWidth="1"/>
    <col min="11013" max="11013" width="12.42578125" style="3136" customWidth="1"/>
    <col min="11014" max="11014" width="12.140625" style="3136" customWidth="1"/>
    <col min="11015" max="11016" width="11.85546875" style="3136" customWidth="1"/>
    <col min="11017" max="11265" width="9.140625" style="3136"/>
    <col min="11266" max="11266" width="36.42578125" style="3136" customWidth="1"/>
    <col min="11267" max="11267" width="11.85546875" style="3136" customWidth="1"/>
    <col min="11268" max="11268" width="13" style="3136" customWidth="1"/>
    <col min="11269" max="11269" width="12.42578125" style="3136" customWidth="1"/>
    <col min="11270" max="11270" width="12.140625" style="3136" customWidth="1"/>
    <col min="11271" max="11272" width="11.85546875" style="3136" customWidth="1"/>
    <col min="11273" max="11521" width="9.140625" style="3136"/>
    <col min="11522" max="11522" width="36.42578125" style="3136" customWidth="1"/>
    <col min="11523" max="11523" width="11.85546875" style="3136" customWidth="1"/>
    <col min="11524" max="11524" width="13" style="3136" customWidth="1"/>
    <col min="11525" max="11525" width="12.42578125" style="3136" customWidth="1"/>
    <col min="11526" max="11526" width="12.140625" style="3136" customWidth="1"/>
    <col min="11527" max="11528" width="11.85546875" style="3136" customWidth="1"/>
    <col min="11529" max="11777" width="9.140625" style="3136"/>
    <col min="11778" max="11778" width="36.42578125" style="3136" customWidth="1"/>
    <col min="11779" max="11779" width="11.85546875" style="3136" customWidth="1"/>
    <col min="11780" max="11780" width="13" style="3136" customWidth="1"/>
    <col min="11781" max="11781" width="12.42578125" style="3136" customWidth="1"/>
    <col min="11782" max="11782" width="12.140625" style="3136" customWidth="1"/>
    <col min="11783" max="11784" width="11.85546875" style="3136" customWidth="1"/>
    <col min="11785" max="12033" width="9.140625" style="3136"/>
    <col min="12034" max="12034" width="36.42578125" style="3136" customWidth="1"/>
    <col min="12035" max="12035" width="11.85546875" style="3136" customWidth="1"/>
    <col min="12036" max="12036" width="13" style="3136" customWidth="1"/>
    <col min="12037" max="12037" width="12.42578125" style="3136" customWidth="1"/>
    <col min="12038" max="12038" width="12.140625" style="3136" customWidth="1"/>
    <col min="12039" max="12040" width="11.85546875" style="3136" customWidth="1"/>
    <col min="12041" max="12289" width="9.140625" style="3136"/>
    <col min="12290" max="12290" width="36.42578125" style="3136" customWidth="1"/>
    <col min="12291" max="12291" width="11.85546875" style="3136" customWidth="1"/>
    <col min="12292" max="12292" width="13" style="3136" customWidth="1"/>
    <col min="12293" max="12293" width="12.42578125" style="3136" customWidth="1"/>
    <col min="12294" max="12294" width="12.140625" style="3136" customWidth="1"/>
    <col min="12295" max="12296" width="11.85546875" style="3136" customWidth="1"/>
    <col min="12297" max="12545" width="9.140625" style="3136"/>
    <col min="12546" max="12546" width="36.42578125" style="3136" customWidth="1"/>
    <col min="12547" max="12547" width="11.85546875" style="3136" customWidth="1"/>
    <col min="12548" max="12548" width="13" style="3136" customWidth="1"/>
    <col min="12549" max="12549" width="12.42578125" style="3136" customWidth="1"/>
    <col min="12550" max="12550" width="12.140625" style="3136" customWidth="1"/>
    <col min="12551" max="12552" width="11.85546875" style="3136" customWidth="1"/>
    <col min="12553" max="12801" width="9.140625" style="3136"/>
    <col min="12802" max="12802" width="36.42578125" style="3136" customWidth="1"/>
    <col min="12803" max="12803" width="11.85546875" style="3136" customWidth="1"/>
    <col min="12804" max="12804" width="13" style="3136" customWidth="1"/>
    <col min="12805" max="12805" width="12.42578125" style="3136" customWidth="1"/>
    <col min="12806" max="12806" width="12.140625" style="3136" customWidth="1"/>
    <col min="12807" max="12808" width="11.85546875" style="3136" customWidth="1"/>
    <col min="12809" max="13057" width="9.140625" style="3136"/>
    <col min="13058" max="13058" width="36.42578125" style="3136" customWidth="1"/>
    <col min="13059" max="13059" width="11.85546875" style="3136" customWidth="1"/>
    <col min="13060" max="13060" width="13" style="3136" customWidth="1"/>
    <col min="13061" max="13061" width="12.42578125" style="3136" customWidth="1"/>
    <col min="13062" max="13062" width="12.140625" style="3136" customWidth="1"/>
    <col min="13063" max="13064" width="11.85546875" style="3136" customWidth="1"/>
    <col min="13065" max="13313" width="9.140625" style="3136"/>
    <col min="13314" max="13314" width="36.42578125" style="3136" customWidth="1"/>
    <col min="13315" max="13315" width="11.85546875" style="3136" customWidth="1"/>
    <col min="13316" max="13316" width="13" style="3136" customWidth="1"/>
    <col min="13317" max="13317" width="12.42578125" style="3136" customWidth="1"/>
    <col min="13318" max="13318" width="12.140625" style="3136" customWidth="1"/>
    <col min="13319" max="13320" width="11.85546875" style="3136" customWidth="1"/>
    <col min="13321" max="13569" width="9.140625" style="3136"/>
    <col min="13570" max="13570" width="36.42578125" style="3136" customWidth="1"/>
    <col min="13571" max="13571" width="11.85546875" style="3136" customWidth="1"/>
    <col min="13572" max="13572" width="13" style="3136" customWidth="1"/>
    <col min="13573" max="13573" width="12.42578125" style="3136" customWidth="1"/>
    <col min="13574" max="13574" width="12.140625" style="3136" customWidth="1"/>
    <col min="13575" max="13576" width="11.85546875" style="3136" customWidth="1"/>
    <col min="13577" max="13825" width="9.140625" style="3136"/>
    <col min="13826" max="13826" width="36.42578125" style="3136" customWidth="1"/>
    <col min="13827" max="13827" width="11.85546875" style="3136" customWidth="1"/>
    <col min="13828" max="13828" width="13" style="3136" customWidth="1"/>
    <col min="13829" max="13829" width="12.42578125" style="3136" customWidth="1"/>
    <col min="13830" max="13830" width="12.140625" style="3136" customWidth="1"/>
    <col min="13831" max="13832" width="11.85546875" style="3136" customWidth="1"/>
    <col min="13833" max="14081" width="9.140625" style="3136"/>
    <col min="14082" max="14082" width="36.42578125" style="3136" customWidth="1"/>
    <col min="14083" max="14083" width="11.85546875" style="3136" customWidth="1"/>
    <col min="14084" max="14084" width="13" style="3136" customWidth="1"/>
    <col min="14085" max="14085" width="12.42578125" style="3136" customWidth="1"/>
    <col min="14086" max="14086" width="12.140625" style="3136" customWidth="1"/>
    <col min="14087" max="14088" width="11.85546875" style="3136" customWidth="1"/>
    <col min="14089" max="14337" width="9.140625" style="3136"/>
    <col min="14338" max="14338" width="36.42578125" style="3136" customWidth="1"/>
    <col min="14339" max="14339" width="11.85546875" style="3136" customWidth="1"/>
    <col min="14340" max="14340" width="13" style="3136" customWidth="1"/>
    <col min="14341" max="14341" width="12.42578125" style="3136" customWidth="1"/>
    <col min="14342" max="14342" width="12.140625" style="3136" customWidth="1"/>
    <col min="14343" max="14344" width="11.85546875" style="3136" customWidth="1"/>
    <col min="14345" max="14593" width="9.140625" style="3136"/>
    <col min="14594" max="14594" width="36.42578125" style="3136" customWidth="1"/>
    <col min="14595" max="14595" width="11.85546875" style="3136" customWidth="1"/>
    <col min="14596" max="14596" width="13" style="3136" customWidth="1"/>
    <col min="14597" max="14597" width="12.42578125" style="3136" customWidth="1"/>
    <col min="14598" max="14598" width="12.140625" style="3136" customWidth="1"/>
    <col min="14599" max="14600" width="11.85546875" style="3136" customWidth="1"/>
    <col min="14601" max="14849" width="9.140625" style="3136"/>
    <col min="14850" max="14850" width="36.42578125" style="3136" customWidth="1"/>
    <col min="14851" max="14851" width="11.85546875" style="3136" customWidth="1"/>
    <col min="14852" max="14852" width="13" style="3136" customWidth="1"/>
    <col min="14853" max="14853" width="12.42578125" style="3136" customWidth="1"/>
    <col min="14854" max="14854" width="12.140625" style="3136" customWidth="1"/>
    <col min="14855" max="14856" width="11.85546875" style="3136" customWidth="1"/>
    <col min="14857" max="15105" width="9.140625" style="3136"/>
    <col min="15106" max="15106" width="36.42578125" style="3136" customWidth="1"/>
    <col min="15107" max="15107" width="11.85546875" style="3136" customWidth="1"/>
    <col min="15108" max="15108" width="13" style="3136" customWidth="1"/>
    <col min="15109" max="15109" width="12.42578125" style="3136" customWidth="1"/>
    <col min="15110" max="15110" width="12.140625" style="3136" customWidth="1"/>
    <col min="15111" max="15112" width="11.85546875" style="3136" customWidth="1"/>
    <col min="15113" max="15361" width="9.140625" style="3136"/>
    <col min="15362" max="15362" width="36.42578125" style="3136" customWidth="1"/>
    <col min="15363" max="15363" width="11.85546875" style="3136" customWidth="1"/>
    <col min="15364" max="15364" width="13" style="3136" customWidth="1"/>
    <col min="15365" max="15365" width="12.42578125" style="3136" customWidth="1"/>
    <col min="15366" max="15366" width="12.140625" style="3136" customWidth="1"/>
    <col min="15367" max="15368" width="11.85546875" style="3136" customWidth="1"/>
    <col min="15369" max="15617" width="9.140625" style="3136"/>
    <col min="15618" max="15618" width="36.42578125" style="3136" customWidth="1"/>
    <col min="15619" max="15619" width="11.85546875" style="3136" customWidth="1"/>
    <col min="15620" max="15620" width="13" style="3136" customWidth="1"/>
    <col min="15621" max="15621" width="12.42578125" style="3136" customWidth="1"/>
    <col min="15622" max="15622" width="12.140625" style="3136" customWidth="1"/>
    <col min="15623" max="15624" width="11.85546875" style="3136" customWidth="1"/>
    <col min="15625" max="15873" width="9.140625" style="3136"/>
    <col min="15874" max="15874" width="36.42578125" style="3136" customWidth="1"/>
    <col min="15875" max="15875" width="11.85546875" style="3136" customWidth="1"/>
    <col min="15876" max="15876" width="13" style="3136" customWidth="1"/>
    <col min="15877" max="15877" width="12.42578125" style="3136" customWidth="1"/>
    <col min="15878" max="15878" width="12.140625" style="3136" customWidth="1"/>
    <col min="15879" max="15880" width="11.85546875" style="3136" customWidth="1"/>
    <col min="15881" max="16129" width="9.140625" style="3136"/>
    <col min="16130" max="16130" width="36.42578125" style="3136" customWidth="1"/>
    <col min="16131" max="16131" width="11.85546875" style="3136" customWidth="1"/>
    <col min="16132" max="16132" width="13" style="3136" customWidth="1"/>
    <col min="16133" max="16133" width="12.42578125" style="3136" customWidth="1"/>
    <col min="16134" max="16134" width="12.140625" style="3136" customWidth="1"/>
    <col min="16135" max="16136" width="11.85546875" style="3136" customWidth="1"/>
    <col min="16137" max="16384" width="9.140625" style="3136"/>
  </cols>
  <sheetData>
    <row r="1" spans="1:17" ht="15.75" customHeight="1" thickBot="1">
      <c r="A1" s="3112" t="s">
        <v>0</v>
      </c>
      <c r="B1" s="3113"/>
      <c r="C1" s="3113"/>
      <c r="D1" s="3113"/>
      <c r="E1" s="3117"/>
      <c r="F1" s="3114"/>
      <c r="G1" s="3114"/>
      <c r="H1" s="3333" t="s">
        <v>1</v>
      </c>
    </row>
    <row r="2" spans="1:17" ht="16.5" customHeight="1" thickTop="1">
      <c r="A2" s="7366" t="s">
        <v>2847</v>
      </c>
      <c r="B2" s="7367"/>
      <c r="C2" s="7367"/>
      <c r="D2" s="7367"/>
      <c r="E2" s="7367"/>
      <c r="F2" s="7367"/>
      <c r="G2" s="7367"/>
      <c r="H2" s="7368"/>
    </row>
    <row r="3" spans="1:17" ht="20.25" customHeight="1">
      <c r="A3" s="7369" t="s">
        <v>2786</v>
      </c>
      <c r="B3" s="7370"/>
      <c r="C3" s="7370"/>
      <c r="D3" s="7370"/>
      <c r="E3" s="7370"/>
      <c r="F3" s="7370"/>
      <c r="G3" s="7370"/>
      <c r="H3" s="7371"/>
      <c r="I3" s="3144"/>
      <c r="J3" s="3144"/>
      <c r="K3" s="3144"/>
      <c r="L3" s="3144"/>
      <c r="M3" s="3144"/>
      <c r="N3" s="3144"/>
      <c r="O3" s="3144"/>
      <c r="P3" s="3144"/>
      <c r="Q3" s="3144"/>
    </row>
    <row r="4" spans="1:17" ht="15.75" customHeight="1">
      <c r="A4" s="7372" t="s">
        <v>2693</v>
      </c>
      <c r="B4" s="7373" t="s">
        <v>2694</v>
      </c>
      <c r="C4" s="7374" t="s">
        <v>5</v>
      </c>
      <c r="D4" s="7375"/>
      <c r="E4" s="7374" t="s">
        <v>10</v>
      </c>
      <c r="F4" s="7375"/>
      <c r="G4" s="7374" t="s">
        <v>13</v>
      </c>
      <c r="H4" s="7376"/>
    </row>
    <row r="5" spans="1:17" ht="18" customHeight="1">
      <c r="A5" s="7372"/>
      <c r="B5" s="7373"/>
      <c r="C5" s="3145" t="s">
        <v>3516</v>
      </c>
      <c r="D5" s="3145" t="s">
        <v>5398</v>
      </c>
      <c r="E5" s="3145" t="s">
        <v>3516</v>
      </c>
      <c r="F5" s="3145" t="s">
        <v>5398</v>
      </c>
      <c r="G5" s="3145" t="s">
        <v>3516</v>
      </c>
      <c r="H5" s="3146" t="s">
        <v>5398</v>
      </c>
    </row>
    <row r="6" spans="1:17" ht="12" customHeight="1">
      <c r="A6" s="3147" t="s">
        <v>2596</v>
      </c>
      <c r="B6" s="3148" t="s">
        <v>2695</v>
      </c>
      <c r="C6" s="3073">
        <v>149</v>
      </c>
      <c r="D6" s="3073">
        <v>1235</v>
      </c>
      <c r="E6" s="3073">
        <v>130</v>
      </c>
      <c r="F6" s="3073">
        <v>783</v>
      </c>
      <c r="G6" s="3073">
        <v>308</v>
      </c>
      <c r="H6" s="3157">
        <v>2095</v>
      </c>
    </row>
    <row r="7" spans="1:17" ht="12" customHeight="1">
      <c r="A7" s="3147" t="s">
        <v>2598</v>
      </c>
      <c r="B7" s="3148" t="s">
        <v>2696</v>
      </c>
      <c r="C7" s="3073">
        <v>12</v>
      </c>
      <c r="D7" s="3073">
        <v>91</v>
      </c>
      <c r="E7" s="3073">
        <v>28</v>
      </c>
      <c r="F7" s="3073">
        <v>592</v>
      </c>
      <c r="G7" s="3073">
        <v>26</v>
      </c>
      <c r="H7" s="3157">
        <v>421</v>
      </c>
    </row>
    <row r="8" spans="1:17" ht="12" customHeight="1">
      <c r="A8" s="3147" t="s">
        <v>2600</v>
      </c>
      <c r="B8" s="3148" t="s">
        <v>2697</v>
      </c>
      <c r="C8" s="3073">
        <v>14</v>
      </c>
      <c r="D8" s="3073">
        <v>174</v>
      </c>
      <c r="E8" s="3073">
        <v>22</v>
      </c>
      <c r="F8" s="3073">
        <v>86</v>
      </c>
      <c r="G8" s="3073">
        <v>3</v>
      </c>
      <c r="H8" s="3157">
        <v>10</v>
      </c>
    </row>
    <row r="9" spans="1:17" ht="12" customHeight="1">
      <c r="A9" s="3151" t="s">
        <v>2604</v>
      </c>
      <c r="B9" s="3148" t="s">
        <v>2698</v>
      </c>
      <c r="C9" s="3073">
        <v>2</v>
      </c>
      <c r="D9" s="3073">
        <v>12</v>
      </c>
      <c r="E9" s="3073">
        <v>33</v>
      </c>
      <c r="F9" s="3073">
        <v>488</v>
      </c>
      <c r="G9" s="3073">
        <v>3</v>
      </c>
      <c r="H9" s="3157">
        <v>45</v>
      </c>
    </row>
    <row r="10" spans="1:17" ht="12" customHeight="1">
      <c r="A10" s="3151" t="s">
        <v>2606</v>
      </c>
      <c r="B10" s="3148" t="s">
        <v>2699</v>
      </c>
      <c r="C10" s="3073">
        <v>1</v>
      </c>
      <c r="D10" s="3073">
        <v>9</v>
      </c>
      <c r="E10" s="3073">
        <v>0</v>
      </c>
      <c r="F10" s="3073">
        <v>0</v>
      </c>
      <c r="G10" s="3073">
        <v>0</v>
      </c>
      <c r="H10" s="3157">
        <v>0</v>
      </c>
    </row>
    <row r="11" spans="1:17" ht="12" customHeight="1">
      <c r="A11" s="3151" t="s">
        <v>2608</v>
      </c>
      <c r="B11" s="3148" t="s">
        <v>2700</v>
      </c>
      <c r="C11" s="3073">
        <v>91</v>
      </c>
      <c r="D11" s="3073">
        <v>1343</v>
      </c>
      <c r="E11" s="3073">
        <v>37</v>
      </c>
      <c r="F11" s="3073">
        <v>600</v>
      </c>
      <c r="G11" s="3073">
        <v>8</v>
      </c>
      <c r="H11" s="3157">
        <v>48</v>
      </c>
    </row>
    <row r="12" spans="1:17" ht="12" customHeight="1">
      <c r="A12" s="3151" t="s">
        <v>2610</v>
      </c>
      <c r="B12" s="3148" t="s">
        <v>2701</v>
      </c>
      <c r="C12" s="3073">
        <v>74</v>
      </c>
      <c r="D12" s="3073">
        <v>590</v>
      </c>
      <c r="E12" s="3073">
        <v>122</v>
      </c>
      <c r="F12" s="3073">
        <v>1428</v>
      </c>
      <c r="G12" s="3073">
        <v>109</v>
      </c>
      <c r="H12" s="3157">
        <v>1106</v>
      </c>
    </row>
    <row r="13" spans="1:17" ht="12" customHeight="1">
      <c r="A13" s="3151" t="s">
        <v>2612</v>
      </c>
      <c r="B13" s="3148" t="s">
        <v>2702</v>
      </c>
      <c r="C13" s="3073">
        <v>2</v>
      </c>
      <c r="D13" s="3073">
        <v>25</v>
      </c>
      <c r="E13" s="3073">
        <v>2</v>
      </c>
      <c r="F13" s="3073">
        <v>15</v>
      </c>
      <c r="G13" s="3073">
        <v>4</v>
      </c>
      <c r="H13" s="3157">
        <v>115</v>
      </c>
    </row>
    <row r="14" spans="1:17" ht="12" customHeight="1">
      <c r="A14" s="3151">
        <v>10</v>
      </c>
      <c r="B14" s="3148" t="s">
        <v>2703</v>
      </c>
      <c r="C14" s="3073">
        <v>573</v>
      </c>
      <c r="D14" s="3073">
        <v>5760</v>
      </c>
      <c r="E14" s="3073">
        <v>473</v>
      </c>
      <c r="F14" s="3073">
        <v>2694</v>
      </c>
      <c r="G14" s="3073">
        <v>852</v>
      </c>
      <c r="H14" s="3157">
        <v>11302</v>
      </c>
    </row>
    <row r="15" spans="1:17" ht="12" customHeight="1">
      <c r="A15" s="3151">
        <v>11</v>
      </c>
      <c r="B15" s="3148" t="s">
        <v>2704</v>
      </c>
      <c r="C15" s="3073">
        <v>2</v>
      </c>
      <c r="D15" s="3073">
        <v>2</v>
      </c>
      <c r="E15" s="3073">
        <v>25</v>
      </c>
      <c r="F15" s="3073">
        <v>291</v>
      </c>
      <c r="G15" s="3073">
        <v>4</v>
      </c>
      <c r="H15" s="3157">
        <v>161</v>
      </c>
    </row>
    <row r="16" spans="1:17" ht="12" customHeight="1">
      <c r="A16" s="3151">
        <v>12</v>
      </c>
      <c r="B16" s="3148" t="s">
        <v>2705</v>
      </c>
      <c r="C16" s="3073">
        <v>0</v>
      </c>
      <c r="D16" s="3073">
        <v>0</v>
      </c>
      <c r="E16" s="3073">
        <v>6</v>
      </c>
      <c r="F16" s="3073">
        <v>212</v>
      </c>
      <c r="G16" s="3073">
        <v>0</v>
      </c>
      <c r="H16" s="3157">
        <v>0</v>
      </c>
    </row>
    <row r="17" spans="1:8" ht="12" customHeight="1">
      <c r="A17" s="3151">
        <v>13</v>
      </c>
      <c r="B17" s="3148" t="s">
        <v>2706</v>
      </c>
      <c r="C17" s="3073">
        <v>160</v>
      </c>
      <c r="D17" s="3073">
        <v>7259</v>
      </c>
      <c r="E17" s="3073">
        <f>1005-4</f>
        <v>1001</v>
      </c>
      <c r="F17" s="3073">
        <f>25608-132</f>
        <v>25476</v>
      </c>
      <c r="G17" s="3073">
        <v>91</v>
      </c>
      <c r="H17" s="3157">
        <v>1777</v>
      </c>
    </row>
    <row r="18" spans="1:8" ht="12" customHeight="1">
      <c r="A18" s="3151">
        <v>14</v>
      </c>
      <c r="B18" s="3152" t="s">
        <v>2707</v>
      </c>
      <c r="C18" s="3073">
        <v>155</v>
      </c>
      <c r="D18" s="3073">
        <v>1072</v>
      </c>
      <c r="E18" s="3073">
        <f>459-10</f>
        <v>449</v>
      </c>
      <c r="F18" s="3073">
        <f>11810-80</f>
        <v>11730</v>
      </c>
      <c r="G18" s="3073">
        <v>200</v>
      </c>
      <c r="H18" s="3157">
        <v>2056</v>
      </c>
    </row>
    <row r="19" spans="1:8" ht="12" customHeight="1">
      <c r="A19" s="3151">
        <v>15</v>
      </c>
      <c r="B19" s="3148" t="s">
        <v>2708</v>
      </c>
      <c r="C19" s="3073">
        <v>14</v>
      </c>
      <c r="D19" s="3073">
        <v>87</v>
      </c>
      <c r="E19" s="3073">
        <v>30</v>
      </c>
      <c r="F19" s="3073">
        <v>205</v>
      </c>
      <c r="G19" s="3073">
        <v>212</v>
      </c>
      <c r="H19" s="3157">
        <v>1263</v>
      </c>
    </row>
    <row r="20" spans="1:8" ht="12" customHeight="1">
      <c r="A20" s="3151">
        <v>16</v>
      </c>
      <c r="B20" s="3148" t="s">
        <v>2709</v>
      </c>
      <c r="C20" s="3073">
        <v>95</v>
      </c>
      <c r="D20" s="3073">
        <v>550</v>
      </c>
      <c r="E20" s="3073">
        <v>312</v>
      </c>
      <c r="F20" s="3073">
        <v>1078</v>
      </c>
      <c r="G20" s="3073">
        <v>316</v>
      </c>
      <c r="H20" s="3157">
        <v>1543</v>
      </c>
    </row>
    <row r="21" spans="1:8" ht="12" customHeight="1">
      <c r="A21" s="3151">
        <v>17</v>
      </c>
      <c r="B21" s="3148" t="s">
        <v>2710</v>
      </c>
      <c r="C21" s="3073">
        <v>18</v>
      </c>
      <c r="D21" s="3073">
        <v>470</v>
      </c>
      <c r="E21" s="3073">
        <v>17</v>
      </c>
      <c r="F21" s="3073">
        <v>718</v>
      </c>
      <c r="G21" s="3073">
        <v>32</v>
      </c>
      <c r="H21" s="3157">
        <v>558</v>
      </c>
    </row>
    <row r="22" spans="1:8" ht="12" customHeight="1">
      <c r="A22" s="3151">
        <v>18</v>
      </c>
      <c r="B22" s="3152" t="s">
        <v>2711</v>
      </c>
      <c r="C22" s="3073">
        <v>87</v>
      </c>
      <c r="D22" s="3073">
        <v>479</v>
      </c>
      <c r="E22" s="3073">
        <v>111</v>
      </c>
      <c r="F22" s="3073">
        <v>463</v>
      </c>
      <c r="G22" s="3073">
        <v>186</v>
      </c>
      <c r="H22" s="3157">
        <v>1338</v>
      </c>
    </row>
    <row r="23" spans="1:8" ht="12" customHeight="1">
      <c r="A23" s="3151">
        <v>19</v>
      </c>
      <c r="B23" s="3148" t="s">
        <v>2712</v>
      </c>
      <c r="C23" s="3073">
        <v>5</v>
      </c>
      <c r="D23" s="3073">
        <v>42</v>
      </c>
      <c r="E23" s="3073">
        <v>10</v>
      </c>
      <c r="F23" s="3073">
        <v>51</v>
      </c>
      <c r="G23" s="3073">
        <v>11</v>
      </c>
      <c r="H23" s="3157">
        <v>59</v>
      </c>
    </row>
    <row r="24" spans="1:8" ht="12" customHeight="1">
      <c r="A24" s="3151">
        <v>20</v>
      </c>
      <c r="B24" s="3148" t="s">
        <v>2713</v>
      </c>
      <c r="C24" s="3073">
        <v>69</v>
      </c>
      <c r="D24" s="3073">
        <v>1035</v>
      </c>
      <c r="E24" s="3073">
        <v>38</v>
      </c>
      <c r="F24" s="3073">
        <v>274</v>
      </c>
      <c r="G24" s="3073">
        <v>83</v>
      </c>
      <c r="H24" s="3157">
        <v>763</v>
      </c>
    </row>
    <row r="25" spans="1:8" ht="12" customHeight="1">
      <c r="A25" s="3151">
        <v>21</v>
      </c>
      <c r="B25" s="3148" t="s">
        <v>2714</v>
      </c>
      <c r="C25" s="3073">
        <v>1</v>
      </c>
      <c r="D25" s="3073">
        <v>16</v>
      </c>
      <c r="E25" s="3073">
        <v>1</v>
      </c>
      <c r="F25" s="3073">
        <v>2</v>
      </c>
      <c r="G25" s="3073">
        <v>1</v>
      </c>
      <c r="H25" s="3157">
        <v>1</v>
      </c>
    </row>
    <row r="26" spans="1:8" ht="12" customHeight="1">
      <c r="A26" s="3151">
        <v>22</v>
      </c>
      <c r="B26" s="3152" t="s">
        <v>2715</v>
      </c>
      <c r="C26" s="3073">
        <v>202</v>
      </c>
      <c r="D26" s="3073">
        <v>3349</v>
      </c>
      <c r="E26" s="3073">
        <v>137</v>
      </c>
      <c r="F26" s="3073">
        <v>946</v>
      </c>
      <c r="G26" s="3073">
        <v>305</v>
      </c>
      <c r="H26" s="3157">
        <v>2403</v>
      </c>
    </row>
    <row r="27" spans="1:8" ht="12" customHeight="1">
      <c r="A27" s="3151">
        <v>23</v>
      </c>
      <c r="B27" s="3152" t="s">
        <v>2716</v>
      </c>
      <c r="C27" s="3073">
        <v>171</v>
      </c>
      <c r="D27" s="3073">
        <v>2079</v>
      </c>
      <c r="E27" s="3073">
        <v>249</v>
      </c>
      <c r="F27" s="3073">
        <v>6435</v>
      </c>
      <c r="G27" s="3073">
        <v>252</v>
      </c>
      <c r="H27" s="3157">
        <v>2360</v>
      </c>
    </row>
    <row r="28" spans="1:8" ht="12" customHeight="1">
      <c r="A28" s="3151">
        <v>24</v>
      </c>
      <c r="B28" s="3152" t="s">
        <v>2717</v>
      </c>
      <c r="C28" s="3073">
        <v>133</v>
      </c>
      <c r="D28" s="3073">
        <v>1821</v>
      </c>
      <c r="E28" s="3073">
        <v>77</v>
      </c>
      <c r="F28" s="3073">
        <v>919</v>
      </c>
      <c r="G28" s="3073">
        <v>208</v>
      </c>
      <c r="H28" s="3157">
        <v>2704</v>
      </c>
    </row>
    <row r="29" spans="1:8" ht="12" customHeight="1">
      <c r="A29" s="3151">
        <v>25</v>
      </c>
      <c r="B29" s="3148" t="s">
        <v>2718</v>
      </c>
      <c r="C29" s="3073">
        <v>647</v>
      </c>
      <c r="D29" s="3073">
        <v>11454</v>
      </c>
      <c r="E29" s="3073">
        <v>525</v>
      </c>
      <c r="F29" s="3073">
        <v>4047</v>
      </c>
      <c r="G29" s="3073">
        <v>1265</v>
      </c>
      <c r="H29" s="3157">
        <v>10885</v>
      </c>
    </row>
    <row r="30" spans="1:8" ht="12" customHeight="1">
      <c r="A30" s="3151">
        <v>26</v>
      </c>
      <c r="B30" s="3148" t="s">
        <v>2719</v>
      </c>
      <c r="C30" s="3073">
        <v>39</v>
      </c>
      <c r="D30" s="3073">
        <v>622</v>
      </c>
      <c r="E30" s="3073">
        <v>115</v>
      </c>
      <c r="F30" s="3073">
        <v>708</v>
      </c>
      <c r="G30" s="3073">
        <v>44</v>
      </c>
      <c r="H30" s="3157">
        <v>268</v>
      </c>
    </row>
    <row r="31" spans="1:8" ht="12" customHeight="1">
      <c r="A31" s="3151">
        <v>27</v>
      </c>
      <c r="B31" s="3148" t="s">
        <v>2720</v>
      </c>
      <c r="C31" s="3073">
        <v>153</v>
      </c>
      <c r="D31" s="3073">
        <v>2124</v>
      </c>
      <c r="E31" s="3073">
        <v>73</v>
      </c>
      <c r="F31" s="3073">
        <v>335</v>
      </c>
      <c r="G31" s="3073">
        <v>201</v>
      </c>
      <c r="H31" s="3157">
        <v>1561</v>
      </c>
    </row>
    <row r="32" spans="1:8" ht="12" customHeight="1">
      <c r="A32" s="3151">
        <v>28</v>
      </c>
      <c r="B32" s="3152" t="s">
        <v>2721</v>
      </c>
      <c r="C32" s="3073">
        <v>210</v>
      </c>
      <c r="D32" s="3073">
        <v>2135</v>
      </c>
      <c r="E32" s="3073">
        <v>50</v>
      </c>
      <c r="F32" s="3073">
        <v>227</v>
      </c>
      <c r="G32" s="3073">
        <v>609</v>
      </c>
      <c r="H32" s="3157">
        <v>6083</v>
      </c>
    </row>
    <row r="33" spans="1:8" ht="12" customHeight="1">
      <c r="A33" s="3151">
        <v>29</v>
      </c>
      <c r="B33" s="3148" t="s">
        <v>2722</v>
      </c>
      <c r="C33" s="3073">
        <v>14</v>
      </c>
      <c r="D33" s="3073">
        <v>134</v>
      </c>
      <c r="E33" s="3073">
        <v>12</v>
      </c>
      <c r="F33" s="3073">
        <v>46</v>
      </c>
      <c r="G33" s="3073">
        <v>210</v>
      </c>
      <c r="H33" s="3157">
        <v>1853</v>
      </c>
    </row>
    <row r="34" spans="1:8" ht="12" customHeight="1">
      <c r="A34" s="3151">
        <v>30</v>
      </c>
      <c r="B34" s="3148" t="s">
        <v>2723</v>
      </c>
      <c r="C34" s="3073">
        <v>12</v>
      </c>
      <c r="D34" s="3073">
        <v>1355</v>
      </c>
      <c r="E34" s="3073">
        <v>8</v>
      </c>
      <c r="F34" s="3073">
        <v>25</v>
      </c>
      <c r="G34" s="3073">
        <v>16</v>
      </c>
      <c r="H34" s="3157">
        <v>120</v>
      </c>
    </row>
    <row r="35" spans="1:8" ht="12" customHeight="1">
      <c r="A35" s="3151">
        <v>31</v>
      </c>
      <c r="B35" s="3152" t="s">
        <v>2724</v>
      </c>
      <c r="C35" s="3073">
        <v>174</v>
      </c>
      <c r="D35" s="3073">
        <v>2539</v>
      </c>
      <c r="E35" s="3073">
        <v>54</v>
      </c>
      <c r="F35" s="3073">
        <v>355</v>
      </c>
      <c r="G35" s="3073">
        <v>100</v>
      </c>
      <c r="H35" s="3157">
        <v>675</v>
      </c>
    </row>
    <row r="36" spans="1:8" ht="12" customHeight="1">
      <c r="A36" s="3151">
        <v>32</v>
      </c>
      <c r="B36" s="3148" t="s">
        <v>2725</v>
      </c>
      <c r="C36" s="3073">
        <v>25</v>
      </c>
      <c r="D36" s="3073">
        <v>96</v>
      </c>
      <c r="E36" s="3073">
        <v>30</v>
      </c>
      <c r="F36" s="3073">
        <v>216</v>
      </c>
      <c r="G36" s="3073">
        <v>59</v>
      </c>
      <c r="H36" s="3157">
        <v>181</v>
      </c>
    </row>
    <row r="37" spans="1:8" ht="12" customHeight="1">
      <c r="A37" s="3151">
        <v>33</v>
      </c>
      <c r="B37" s="3148" t="s">
        <v>2726</v>
      </c>
      <c r="C37" s="3073">
        <v>330</v>
      </c>
      <c r="D37" s="3073">
        <v>2679</v>
      </c>
      <c r="E37" s="3073">
        <v>389</v>
      </c>
      <c r="F37" s="3073">
        <v>1600</v>
      </c>
      <c r="G37" s="3073">
        <v>379</v>
      </c>
      <c r="H37" s="3157">
        <v>2504</v>
      </c>
    </row>
    <row r="38" spans="1:8" ht="12" customHeight="1">
      <c r="A38" s="3151">
        <v>35</v>
      </c>
      <c r="B38" s="3148" t="s">
        <v>2727</v>
      </c>
      <c r="C38" s="3073">
        <f>2186-11</f>
        <v>2175</v>
      </c>
      <c r="D38" s="3073">
        <v>3075</v>
      </c>
      <c r="E38" s="3073">
        <v>703</v>
      </c>
      <c r="F38" s="3073">
        <v>1408</v>
      </c>
      <c r="G38" s="3073">
        <v>1735</v>
      </c>
      <c r="H38" s="3157">
        <v>2875</v>
      </c>
    </row>
    <row r="39" spans="1:8" ht="12" customHeight="1">
      <c r="A39" s="3151">
        <v>36</v>
      </c>
      <c r="B39" s="3148" t="s">
        <v>2728</v>
      </c>
      <c r="C39" s="3073">
        <v>13</v>
      </c>
      <c r="D39" s="3073">
        <v>931</v>
      </c>
      <c r="E39" s="3073">
        <v>62</v>
      </c>
      <c r="F39" s="3073">
        <v>511</v>
      </c>
      <c r="G39" s="3073">
        <v>78</v>
      </c>
      <c r="H39" s="3157">
        <v>557</v>
      </c>
    </row>
    <row r="40" spans="1:8" ht="12" customHeight="1">
      <c r="A40" s="3151">
        <v>37</v>
      </c>
      <c r="B40" s="3148" t="s">
        <v>2729</v>
      </c>
      <c r="C40" s="3073">
        <v>1</v>
      </c>
      <c r="D40" s="3073">
        <v>2</v>
      </c>
      <c r="E40" s="3073">
        <v>0</v>
      </c>
      <c r="F40" s="3073">
        <v>0</v>
      </c>
      <c r="G40" s="3073">
        <v>1</v>
      </c>
      <c r="H40" s="3157">
        <v>12</v>
      </c>
    </row>
    <row r="41" spans="1:8" ht="12" customHeight="1">
      <c r="A41" s="3151">
        <v>38</v>
      </c>
      <c r="B41" s="3148" t="s">
        <v>2730</v>
      </c>
      <c r="C41" s="3073">
        <v>36</v>
      </c>
      <c r="D41" s="3073">
        <v>995</v>
      </c>
      <c r="E41" s="3073">
        <v>39</v>
      </c>
      <c r="F41" s="3073">
        <v>492</v>
      </c>
      <c r="G41" s="3073">
        <v>113</v>
      </c>
      <c r="H41" s="3157">
        <v>1866</v>
      </c>
    </row>
    <row r="42" spans="1:8" ht="12" customHeight="1">
      <c r="A42" s="3151">
        <v>39</v>
      </c>
      <c r="B42" s="3148" t="s">
        <v>2731</v>
      </c>
      <c r="C42" s="3073">
        <v>1</v>
      </c>
      <c r="D42" s="3073">
        <v>7</v>
      </c>
      <c r="E42" s="3073">
        <v>4</v>
      </c>
      <c r="F42" s="3073">
        <v>11</v>
      </c>
      <c r="G42" s="3073">
        <v>1</v>
      </c>
      <c r="H42" s="3157">
        <v>9</v>
      </c>
    </row>
    <row r="43" spans="1:8" ht="12" customHeight="1">
      <c r="A43" s="3151">
        <v>41</v>
      </c>
      <c r="B43" s="3148" t="s">
        <v>2732</v>
      </c>
      <c r="C43" s="3073">
        <v>2163</v>
      </c>
      <c r="D43" s="3073">
        <v>13099</v>
      </c>
      <c r="E43" s="3073">
        <v>1765</v>
      </c>
      <c r="F43" s="3073">
        <v>8661</v>
      </c>
      <c r="G43" s="3073">
        <v>2965</v>
      </c>
      <c r="H43" s="3157">
        <v>16249</v>
      </c>
    </row>
    <row r="44" spans="1:8" ht="12" customHeight="1">
      <c r="A44" s="3151">
        <v>42</v>
      </c>
      <c r="B44" s="3148" t="s">
        <v>2733</v>
      </c>
      <c r="C44" s="3073">
        <v>142</v>
      </c>
      <c r="D44" s="3073">
        <v>3450</v>
      </c>
      <c r="E44" s="3073">
        <v>142</v>
      </c>
      <c r="F44" s="3073">
        <v>2507</v>
      </c>
      <c r="G44" s="3073">
        <v>260</v>
      </c>
      <c r="H44" s="3157">
        <v>5253</v>
      </c>
    </row>
    <row r="45" spans="1:8" ht="12" customHeight="1">
      <c r="A45" s="3151">
        <v>43</v>
      </c>
      <c r="B45" s="3148" t="s">
        <v>2734</v>
      </c>
      <c r="C45" s="3073">
        <v>397</v>
      </c>
      <c r="D45" s="3073">
        <v>2695</v>
      </c>
      <c r="E45" s="3073">
        <v>418</v>
      </c>
      <c r="F45" s="3073">
        <v>2551</v>
      </c>
      <c r="G45" s="3073">
        <v>720</v>
      </c>
      <c r="H45" s="3157">
        <v>4605</v>
      </c>
    </row>
    <row r="46" spans="1:8" ht="12" customHeight="1">
      <c r="A46" s="3151">
        <v>45</v>
      </c>
      <c r="B46" s="3152" t="s">
        <v>2735</v>
      </c>
      <c r="C46" s="3073">
        <v>231</v>
      </c>
      <c r="D46" s="3073">
        <v>664</v>
      </c>
      <c r="E46" s="3073">
        <v>162</v>
      </c>
      <c r="F46" s="3073">
        <v>477</v>
      </c>
      <c r="G46" s="3073">
        <v>542</v>
      </c>
      <c r="H46" s="3157">
        <v>1889</v>
      </c>
    </row>
    <row r="47" spans="1:8" ht="12" customHeight="1">
      <c r="A47" s="3151">
        <v>46</v>
      </c>
      <c r="B47" s="3152" t="s">
        <v>2736</v>
      </c>
      <c r="C47" s="3073">
        <v>976</v>
      </c>
      <c r="D47" s="3073">
        <f>4024-60</f>
        <v>3964</v>
      </c>
      <c r="E47" s="3073">
        <v>683</v>
      </c>
      <c r="F47" s="3073">
        <v>2874</v>
      </c>
      <c r="G47" s="3073">
        <v>1460</v>
      </c>
      <c r="H47" s="3157">
        <v>6045</v>
      </c>
    </row>
    <row r="48" spans="1:8" ht="12" customHeight="1">
      <c r="A48" s="3151">
        <v>47</v>
      </c>
      <c r="B48" s="3152" t="s">
        <v>2737</v>
      </c>
      <c r="C48" s="3073">
        <v>3287</v>
      </c>
      <c r="D48" s="3073">
        <v>12290</v>
      </c>
      <c r="E48" s="3073">
        <v>2566</v>
      </c>
      <c r="F48" s="3073">
        <v>9619</v>
      </c>
      <c r="G48" s="3073">
        <v>5041</v>
      </c>
      <c r="H48" s="3157">
        <v>17760</v>
      </c>
    </row>
    <row r="49" spans="1:8" ht="12" customHeight="1">
      <c r="A49" s="3151">
        <v>49</v>
      </c>
      <c r="B49" s="3152" t="s">
        <v>2738</v>
      </c>
      <c r="C49" s="3073">
        <v>1510</v>
      </c>
      <c r="D49" s="3073">
        <v>7075</v>
      </c>
      <c r="E49" s="3073">
        <v>1874</v>
      </c>
      <c r="F49" s="3073">
        <v>9942</v>
      </c>
      <c r="G49" s="3073">
        <f>2123-8</f>
        <v>2115</v>
      </c>
      <c r="H49" s="3157">
        <v>8966</v>
      </c>
    </row>
    <row r="50" spans="1:8" ht="12" customHeight="1">
      <c r="A50" s="3151">
        <v>50</v>
      </c>
      <c r="B50" s="3152" t="s">
        <v>2739</v>
      </c>
      <c r="C50" s="3073">
        <v>0</v>
      </c>
      <c r="D50" s="3073">
        <v>0</v>
      </c>
      <c r="E50" s="3073">
        <v>0</v>
      </c>
      <c r="F50" s="3073">
        <v>0</v>
      </c>
      <c r="G50" s="3073">
        <v>0</v>
      </c>
      <c r="H50" s="3157">
        <v>0</v>
      </c>
    </row>
    <row r="51" spans="1:8" ht="12" customHeight="1">
      <c r="A51" s="3151">
        <v>51</v>
      </c>
      <c r="B51" s="3152" t="s">
        <v>2740</v>
      </c>
      <c r="C51" s="3073">
        <v>3</v>
      </c>
      <c r="D51" s="3073">
        <v>75</v>
      </c>
      <c r="E51" s="3073">
        <v>1</v>
      </c>
      <c r="F51" s="3073">
        <v>2</v>
      </c>
      <c r="G51" s="3073">
        <v>2</v>
      </c>
      <c r="H51" s="3157">
        <v>42</v>
      </c>
    </row>
    <row r="52" spans="1:8" ht="12" customHeight="1">
      <c r="A52" s="3151">
        <v>52</v>
      </c>
      <c r="B52" s="3152" t="s">
        <v>2741</v>
      </c>
      <c r="C52" s="3073">
        <v>90</v>
      </c>
      <c r="D52" s="3073">
        <v>834</v>
      </c>
      <c r="E52" s="3073">
        <f>247-5</f>
        <v>242</v>
      </c>
      <c r="F52" s="3073">
        <v>897</v>
      </c>
      <c r="G52" s="3073">
        <v>345</v>
      </c>
      <c r="H52" s="3157">
        <v>2927</v>
      </c>
    </row>
    <row r="53" spans="1:8" ht="12" customHeight="1">
      <c r="A53" s="3151">
        <v>53</v>
      </c>
      <c r="B53" s="3152" t="s">
        <v>2742</v>
      </c>
      <c r="C53" s="3073">
        <v>16</v>
      </c>
      <c r="D53" s="3073">
        <v>133</v>
      </c>
      <c r="E53" s="3073">
        <v>6</v>
      </c>
      <c r="F53" s="3073">
        <v>35</v>
      </c>
      <c r="G53" s="3073">
        <v>31</v>
      </c>
      <c r="H53" s="3157">
        <v>230</v>
      </c>
    </row>
    <row r="54" spans="1:8" ht="12" customHeight="1">
      <c r="A54" s="3151">
        <v>55</v>
      </c>
      <c r="B54" s="3152" t="s">
        <v>2743</v>
      </c>
      <c r="C54" s="3073">
        <v>14</v>
      </c>
      <c r="D54" s="3073">
        <v>267</v>
      </c>
      <c r="E54" s="3073">
        <v>62</v>
      </c>
      <c r="F54" s="3073">
        <v>805</v>
      </c>
      <c r="G54" s="3073">
        <v>110</v>
      </c>
      <c r="H54" s="3157">
        <v>969</v>
      </c>
    </row>
    <row r="55" spans="1:8" ht="12" customHeight="1">
      <c r="A55" s="3151">
        <v>56</v>
      </c>
      <c r="B55" s="3152" t="s">
        <v>2744</v>
      </c>
      <c r="C55" s="3073">
        <v>230</v>
      </c>
      <c r="D55" s="3073">
        <v>891</v>
      </c>
      <c r="E55" s="3073">
        <v>331</v>
      </c>
      <c r="F55" s="3073">
        <v>1450</v>
      </c>
      <c r="G55" s="3073">
        <v>485</v>
      </c>
      <c r="H55" s="3157">
        <v>2180</v>
      </c>
    </row>
    <row r="56" spans="1:8" ht="12" customHeight="1">
      <c r="A56" s="3151">
        <v>58</v>
      </c>
      <c r="B56" s="3152" t="s">
        <v>2745</v>
      </c>
      <c r="C56" s="3158">
        <v>6</v>
      </c>
      <c r="D56" s="3158">
        <v>29</v>
      </c>
      <c r="E56" s="3073">
        <v>1</v>
      </c>
      <c r="F56" s="3073">
        <v>8</v>
      </c>
      <c r="G56" s="3073">
        <v>6</v>
      </c>
      <c r="H56" s="3157">
        <v>21</v>
      </c>
    </row>
    <row r="57" spans="1:8" ht="12" customHeight="1">
      <c r="A57" s="3151">
        <v>59</v>
      </c>
      <c r="B57" s="3152" t="s">
        <v>2746</v>
      </c>
      <c r="C57" s="3158">
        <v>5</v>
      </c>
      <c r="D57" s="3158">
        <v>38</v>
      </c>
      <c r="E57" s="3073">
        <v>3</v>
      </c>
      <c r="F57" s="3073">
        <v>42</v>
      </c>
      <c r="G57" s="3073">
        <v>4</v>
      </c>
      <c r="H57" s="3157">
        <v>39</v>
      </c>
    </row>
    <row r="58" spans="1:8" ht="12" customHeight="1">
      <c r="A58" s="3151">
        <v>60</v>
      </c>
      <c r="B58" s="3152" t="s">
        <v>2747</v>
      </c>
      <c r="C58" s="3158">
        <v>4</v>
      </c>
      <c r="D58" s="3158">
        <v>17</v>
      </c>
      <c r="E58" s="3073">
        <v>3</v>
      </c>
      <c r="F58" s="3073">
        <v>43</v>
      </c>
      <c r="G58" s="3073">
        <v>4</v>
      </c>
      <c r="H58" s="3157">
        <v>15</v>
      </c>
    </row>
    <row r="59" spans="1:8" ht="12" customHeight="1">
      <c r="A59" s="3151">
        <v>61</v>
      </c>
      <c r="B59" s="3152" t="s">
        <v>2748</v>
      </c>
      <c r="C59" s="3158">
        <v>1</v>
      </c>
      <c r="D59" s="3158">
        <v>1</v>
      </c>
      <c r="E59" s="3073">
        <v>5</v>
      </c>
      <c r="F59" s="3073">
        <v>18</v>
      </c>
      <c r="G59" s="3073">
        <v>18</v>
      </c>
      <c r="H59" s="3157">
        <v>86</v>
      </c>
    </row>
    <row r="60" spans="1:8" ht="12" customHeight="1">
      <c r="A60" s="3151">
        <v>62</v>
      </c>
      <c r="B60" s="3152" t="s">
        <v>2749</v>
      </c>
      <c r="C60" s="3158">
        <v>14</v>
      </c>
      <c r="D60" s="3158">
        <v>149</v>
      </c>
      <c r="E60" s="3073">
        <v>9</v>
      </c>
      <c r="F60" s="3073">
        <v>22</v>
      </c>
      <c r="G60" s="3073">
        <v>56</v>
      </c>
      <c r="H60" s="3157">
        <v>277</v>
      </c>
    </row>
    <row r="61" spans="1:8" ht="12" customHeight="1">
      <c r="A61" s="3151">
        <v>63</v>
      </c>
      <c r="B61" s="3152" t="s">
        <v>2750</v>
      </c>
      <c r="C61" s="3158">
        <v>3</v>
      </c>
      <c r="D61" s="3158">
        <v>46</v>
      </c>
      <c r="E61" s="3073">
        <v>4</v>
      </c>
      <c r="F61" s="3073">
        <v>8</v>
      </c>
      <c r="G61" s="3073">
        <v>25</v>
      </c>
      <c r="H61" s="3157">
        <v>449</v>
      </c>
    </row>
    <row r="62" spans="1:8" ht="12" customHeight="1">
      <c r="A62" s="3151">
        <v>64</v>
      </c>
      <c r="B62" s="3152" t="s">
        <v>2751</v>
      </c>
      <c r="C62" s="3158">
        <v>71</v>
      </c>
      <c r="D62" s="3158">
        <v>827</v>
      </c>
      <c r="E62" s="3073">
        <v>105</v>
      </c>
      <c r="F62" s="3073">
        <v>600</v>
      </c>
      <c r="G62" s="3073">
        <v>191</v>
      </c>
      <c r="H62" s="3157">
        <v>1073</v>
      </c>
    </row>
    <row r="63" spans="1:8" ht="12" customHeight="1">
      <c r="A63" s="3151">
        <v>65</v>
      </c>
      <c r="B63" s="3152" t="s">
        <v>2752</v>
      </c>
      <c r="C63" s="3158">
        <v>144</v>
      </c>
      <c r="D63" s="3158">
        <v>499</v>
      </c>
      <c r="E63" s="3073">
        <v>100</v>
      </c>
      <c r="F63" s="3073">
        <v>328</v>
      </c>
      <c r="G63" s="3073">
        <f>103-2</f>
        <v>101</v>
      </c>
      <c r="H63" s="3157">
        <v>310</v>
      </c>
    </row>
    <row r="64" spans="1:8" ht="12" customHeight="1">
      <c r="A64" s="3151">
        <v>66</v>
      </c>
      <c r="B64" s="3152" t="s">
        <v>2753</v>
      </c>
      <c r="C64" s="3158">
        <v>14</v>
      </c>
      <c r="D64" s="3158">
        <v>37</v>
      </c>
      <c r="E64" s="3073">
        <v>33</v>
      </c>
      <c r="F64" s="3073">
        <v>61</v>
      </c>
      <c r="G64" s="3073">
        <v>71</v>
      </c>
      <c r="H64" s="3157">
        <v>168</v>
      </c>
    </row>
    <row r="65" spans="1:8" ht="12" customHeight="1">
      <c r="A65" s="3151">
        <v>68</v>
      </c>
      <c r="B65" s="3152" t="s">
        <v>2754</v>
      </c>
      <c r="C65" s="3158">
        <v>16</v>
      </c>
      <c r="D65" s="3158">
        <v>18</v>
      </c>
      <c r="E65" s="3073">
        <v>25</v>
      </c>
      <c r="F65" s="3073">
        <v>35</v>
      </c>
      <c r="G65" s="3073">
        <v>23</v>
      </c>
      <c r="H65" s="3157">
        <v>41</v>
      </c>
    </row>
    <row r="66" spans="1:8" ht="12" customHeight="1">
      <c r="A66" s="3151">
        <v>69</v>
      </c>
      <c r="B66" s="3152" t="s">
        <v>2755</v>
      </c>
      <c r="C66" s="3158">
        <v>249</v>
      </c>
      <c r="D66" s="3158">
        <v>638</v>
      </c>
      <c r="E66" s="3073">
        <v>301</v>
      </c>
      <c r="F66" s="3073">
        <v>675</v>
      </c>
      <c r="G66" s="3073">
        <v>490</v>
      </c>
      <c r="H66" s="3157">
        <v>1227</v>
      </c>
    </row>
    <row r="67" spans="1:8" ht="12" customHeight="1">
      <c r="A67" s="3151">
        <v>70</v>
      </c>
      <c r="B67" s="3152" t="s">
        <v>2756</v>
      </c>
      <c r="C67" s="3158">
        <v>869</v>
      </c>
      <c r="D67" s="3158">
        <v>4926</v>
      </c>
      <c r="E67" s="3073">
        <v>582</v>
      </c>
      <c r="F67" s="3073">
        <v>2959</v>
      </c>
      <c r="G67" s="3073">
        <v>1007</v>
      </c>
      <c r="H67" s="3157">
        <v>5514</v>
      </c>
    </row>
    <row r="68" spans="1:8" ht="12" customHeight="1">
      <c r="A68" s="3151">
        <v>71</v>
      </c>
      <c r="B68" s="3152" t="s">
        <v>2757</v>
      </c>
      <c r="C68" s="3158">
        <v>185</v>
      </c>
      <c r="D68" s="3158">
        <v>690</v>
      </c>
      <c r="E68" s="3073">
        <v>224</v>
      </c>
      <c r="F68" s="3073">
        <v>678</v>
      </c>
      <c r="G68" s="3073">
        <v>270</v>
      </c>
      <c r="H68" s="3157">
        <v>1070</v>
      </c>
    </row>
    <row r="69" spans="1:8" ht="12" customHeight="1">
      <c r="A69" s="3151">
        <v>72</v>
      </c>
      <c r="B69" s="3152" t="s">
        <v>2758</v>
      </c>
      <c r="C69" s="3158">
        <v>10</v>
      </c>
      <c r="D69" s="3158">
        <v>29</v>
      </c>
      <c r="E69" s="3073">
        <v>1</v>
      </c>
      <c r="F69" s="3073">
        <v>3</v>
      </c>
      <c r="G69" s="3073">
        <v>2</v>
      </c>
      <c r="H69" s="3157">
        <v>2</v>
      </c>
    </row>
    <row r="70" spans="1:8" ht="12" customHeight="1">
      <c r="A70" s="3151">
        <v>73</v>
      </c>
      <c r="B70" s="3152" t="s">
        <v>2759</v>
      </c>
      <c r="C70" s="3158">
        <v>73</v>
      </c>
      <c r="D70" s="3158">
        <v>426</v>
      </c>
      <c r="E70" s="3073">
        <v>13</v>
      </c>
      <c r="F70" s="3073">
        <v>67</v>
      </c>
      <c r="G70" s="3073">
        <v>99</v>
      </c>
      <c r="H70" s="3157">
        <v>395</v>
      </c>
    </row>
    <row r="71" spans="1:8" ht="12" customHeight="1">
      <c r="A71" s="3151">
        <v>74</v>
      </c>
      <c r="B71" s="3152" t="s">
        <v>2760</v>
      </c>
      <c r="C71" s="3158">
        <v>32</v>
      </c>
      <c r="D71" s="3158">
        <v>75</v>
      </c>
      <c r="E71" s="3073">
        <v>40</v>
      </c>
      <c r="F71" s="3073">
        <v>119</v>
      </c>
      <c r="G71" s="3073">
        <v>43</v>
      </c>
      <c r="H71" s="3157">
        <v>99</v>
      </c>
    </row>
    <row r="72" spans="1:8" ht="12" customHeight="1">
      <c r="A72" s="3151">
        <v>75</v>
      </c>
      <c r="B72" s="3152" t="s">
        <v>2761</v>
      </c>
      <c r="C72" s="3158">
        <v>166</v>
      </c>
      <c r="D72" s="3158">
        <f>1761-30</f>
        <v>1731</v>
      </c>
      <c r="E72" s="3073">
        <v>221</v>
      </c>
      <c r="F72" s="3073">
        <v>1098</v>
      </c>
      <c r="G72" s="3073">
        <v>248</v>
      </c>
      <c r="H72" s="3157">
        <v>2784</v>
      </c>
    </row>
    <row r="73" spans="1:8" ht="12" customHeight="1">
      <c r="A73" s="3151">
        <v>77</v>
      </c>
      <c r="B73" s="3152" t="s">
        <v>2762</v>
      </c>
      <c r="C73" s="3158">
        <v>182</v>
      </c>
      <c r="D73" s="3158">
        <v>582</v>
      </c>
      <c r="E73" s="3073">
        <v>288</v>
      </c>
      <c r="F73" s="3073">
        <v>1291</v>
      </c>
      <c r="G73" s="3073">
        <v>369</v>
      </c>
      <c r="H73" s="3157">
        <v>1535</v>
      </c>
    </row>
    <row r="74" spans="1:8" ht="12" customHeight="1">
      <c r="A74" s="3151">
        <v>78</v>
      </c>
      <c r="B74" s="3152" t="s">
        <v>2763</v>
      </c>
      <c r="C74" s="3158">
        <v>0</v>
      </c>
      <c r="D74" s="3158">
        <v>0</v>
      </c>
      <c r="E74" s="3073">
        <v>0</v>
      </c>
      <c r="F74" s="3073">
        <v>0</v>
      </c>
      <c r="G74" s="3073">
        <v>0</v>
      </c>
      <c r="H74" s="3157">
        <v>0</v>
      </c>
    </row>
    <row r="75" spans="1:8" ht="12" customHeight="1">
      <c r="A75" s="3151">
        <v>79</v>
      </c>
      <c r="B75" s="3152" t="s">
        <v>2764</v>
      </c>
      <c r="C75" s="3158">
        <v>24</v>
      </c>
      <c r="D75" s="3158">
        <v>450</v>
      </c>
      <c r="E75" s="3073">
        <v>76</v>
      </c>
      <c r="F75" s="3073">
        <v>484</v>
      </c>
      <c r="G75" s="3073">
        <v>61</v>
      </c>
      <c r="H75" s="3157">
        <v>368</v>
      </c>
    </row>
    <row r="76" spans="1:8" ht="12" customHeight="1">
      <c r="A76" s="3151">
        <v>80</v>
      </c>
      <c r="B76" s="3152" t="s">
        <v>2765</v>
      </c>
      <c r="C76" s="3158">
        <v>102</v>
      </c>
      <c r="D76" s="3158">
        <v>1265</v>
      </c>
      <c r="E76" s="3073">
        <v>134</v>
      </c>
      <c r="F76" s="3073">
        <v>1437</v>
      </c>
      <c r="G76" s="3073">
        <v>251</v>
      </c>
      <c r="H76" s="3157">
        <v>2626</v>
      </c>
    </row>
    <row r="77" spans="1:8" ht="12" customHeight="1">
      <c r="A77" s="3151">
        <v>81</v>
      </c>
      <c r="B77" s="3152" t="s">
        <v>2766</v>
      </c>
      <c r="C77" s="3158">
        <v>147</v>
      </c>
      <c r="D77" s="3158">
        <v>1783</v>
      </c>
      <c r="E77" s="3073">
        <v>207</v>
      </c>
      <c r="F77" s="3073">
        <v>1105</v>
      </c>
      <c r="G77" s="3073">
        <v>511</v>
      </c>
      <c r="H77" s="3157">
        <v>5741</v>
      </c>
    </row>
    <row r="78" spans="1:8" ht="12" customHeight="1">
      <c r="A78" s="3151">
        <v>82</v>
      </c>
      <c r="B78" s="3152" t="s">
        <v>2767</v>
      </c>
      <c r="C78" s="3158">
        <v>149</v>
      </c>
      <c r="D78" s="3158">
        <v>522</v>
      </c>
      <c r="E78" s="3073">
        <v>63</v>
      </c>
      <c r="F78" s="3073">
        <v>437</v>
      </c>
      <c r="G78" s="3073">
        <v>164</v>
      </c>
      <c r="H78" s="3157">
        <v>572</v>
      </c>
    </row>
    <row r="79" spans="1:8" ht="12" customHeight="1">
      <c r="A79" s="3151">
        <v>84</v>
      </c>
      <c r="B79" s="3152" t="s">
        <v>2768</v>
      </c>
      <c r="C79" s="3158">
        <v>3</v>
      </c>
      <c r="D79" s="3158">
        <v>65</v>
      </c>
      <c r="E79" s="3073">
        <v>3</v>
      </c>
      <c r="F79" s="3073">
        <v>97</v>
      </c>
      <c r="G79" s="3073">
        <v>6</v>
      </c>
      <c r="H79" s="3157">
        <v>262</v>
      </c>
    </row>
    <row r="80" spans="1:8" ht="12" customHeight="1">
      <c r="A80" s="3151">
        <v>85</v>
      </c>
      <c r="B80" s="3152" t="s">
        <v>2769</v>
      </c>
      <c r="C80" s="3158">
        <v>318</v>
      </c>
      <c r="D80" s="3158">
        <v>5615</v>
      </c>
      <c r="E80" s="3073">
        <v>250</v>
      </c>
      <c r="F80" s="3073">
        <v>4247</v>
      </c>
      <c r="G80" s="3073">
        <v>519</v>
      </c>
      <c r="H80" s="3157">
        <v>7413</v>
      </c>
    </row>
    <row r="81" spans="1:8" ht="12" customHeight="1">
      <c r="A81" s="3151">
        <v>86</v>
      </c>
      <c r="B81" s="3152" t="s">
        <v>2770</v>
      </c>
      <c r="C81" s="3158">
        <v>69</v>
      </c>
      <c r="D81" s="3158">
        <v>1991</v>
      </c>
      <c r="E81" s="3073">
        <v>104</v>
      </c>
      <c r="F81" s="3073">
        <v>710</v>
      </c>
      <c r="G81" s="3073">
        <v>166</v>
      </c>
      <c r="H81" s="3157">
        <v>2853</v>
      </c>
    </row>
    <row r="82" spans="1:8" ht="12" customHeight="1">
      <c r="A82" s="3151">
        <v>87</v>
      </c>
      <c r="B82" s="3152" t="s">
        <v>2771</v>
      </c>
      <c r="C82" s="3158">
        <v>13</v>
      </c>
      <c r="D82" s="3158">
        <v>267</v>
      </c>
      <c r="E82" s="3073">
        <v>21</v>
      </c>
      <c r="F82" s="3073">
        <v>64</v>
      </c>
      <c r="G82" s="3073">
        <v>23</v>
      </c>
      <c r="H82" s="3157">
        <v>154</v>
      </c>
    </row>
    <row r="83" spans="1:8" ht="12" customHeight="1">
      <c r="A83" s="3151">
        <v>88</v>
      </c>
      <c r="B83" s="3152" t="s">
        <v>2772</v>
      </c>
      <c r="C83" s="3158">
        <v>9</v>
      </c>
      <c r="D83" s="3158">
        <v>26</v>
      </c>
      <c r="E83" s="3073">
        <v>13</v>
      </c>
      <c r="F83" s="3073">
        <v>118</v>
      </c>
      <c r="G83" s="3073">
        <v>51</v>
      </c>
      <c r="H83" s="3157">
        <v>238</v>
      </c>
    </row>
    <row r="84" spans="1:8" ht="12" customHeight="1">
      <c r="A84" s="3151">
        <v>90</v>
      </c>
      <c r="B84" s="3152" t="s">
        <v>2773</v>
      </c>
      <c r="C84" s="3158">
        <v>11</v>
      </c>
      <c r="D84" s="3158">
        <v>54</v>
      </c>
      <c r="E84" s="3073">
        <v>5</v>
      </c>
      <c r="F84" s="3073">
        <v>17</v>
      </c>
      <c r="G84" s="3073">
        <v>12</v>
      </c>
      <c r="H84" s="3157">
        <v>96</v>
      </c>
    </row>
    <row r="85" spans="1:8" ht="12" customHeight="1">
      <c r="A85" s="3151">
        <v>91</v>
      </c>
      <c r="B85" s="3152" t="s">
        <v>2774</v>
      </c>
      <c r="C85" s="3158">
        <v>2</v>
      </c>
      <c r="D85" s="3158">
        <v>2</v>
      </c>
      <c r="E85" s="3073">
        <v>2</v>
      </c>
      <c r="F85" s="3073">
        <v>3</v>
      </c>
      <c r="G85" s="3073">
        <v>2</v>
      </c>
      <c r="H85" s="3157">
        <v>497</v>
      </c>
    </row>
    <row r="86" spans="1:8" ht="12" customHeight="1">
      <c r="A86" s="3151">
        <v>92</v>
      </c>
      <c r="B86" s="3152" t="s">
        <v>2775</v>
      </c>
      <c r="C86" s="3158">
        <v>362</v>
      </c>
      <c r="D86" s="3158">
        <v>1571</v>
      </c>
      <c r="E86" s="3073">
        <v>437</v>
      </c>
      <c r="F86" s="3073">
        <v>1645</v>
      </c>
      <c r="G86" s="3073">
        <v>655</v>
      </c>
      <c r="H86" s="3157">
        <v>2430</v>
      </c>
    </row>
    <row r="87" spans="1:8" ht="12" customHeight="1">
      <c r="A87" s="3151">
        <v>93</v>
      </c>
      <c r="B87" s="3152" t="s">
        <v>2776</v>
      </c>
      <c r="C87" s="3158">
        <v>19</v>
      </c>
      <c r="D87" s="3158">
        <v>32</v>
      </c>
      <c r="E87" s="3073">
        <v>33</v>
      </c>
      <c r="F87" s="3073">
        <v>90</v>
      </c>
      <c r="G87" s="3073">
        <v>28</v>
      </c>
      <c r="H87" s="3157">
        <v>127</v>
      </c>
    </row>
    <row r="88" spans="1:8" ht="12" customHeight="1">
      <c r="A88" s="3151">
        <v>94</v>
      </c>
      <c r="B88" s="3152" t="s">
        <v>2777</v>
      </c>
      <c r="C88" s="3158">
        <v>105</v>
      </c>
      <c r="D88" s="3158">
        <v>248</v>
      </c>
      <c r="E88" s="3073">
        <v>228</v>
      </c>
      <c r="F88" s="3073">
        <v>670</v>
      </c>
      <c r="G88" s="3073">
        <v>112</v>
      </c>
      <c r="H88" s="3157">
        <v>443</v>
      </c>
    </row>
    <row r="89" spans="1:8" ht="12" customHeight="1">
      <c r="A89" s="3151">
        <v>95</v>
      </c>
      <c r="B89" s="3152" t="s">
        <v>2778</v>
      </c>
      <c r="C89" s="3158">
        <v>645</v>
      </c>
      <c r="D89" s="3158">
        <f>11412-27</f>
        <v>11385</v>
      </c>
      <c r="E89" s="3073">
        <v>218</v>
      </c>
      <c r="F89" s="3073">
        <v>798</v>
      </c>
      <c r="G89" s="3073">
        <v>447</v>
      </c>
      <c r="H89" s="3157">
        <v>2291</v>
      </c>
    </row>
    <row r="90" spans="1:8" ht="12" customHeight="1">
      <c r="A90" s="3151">
        <v>96</v>
      </c>
      <c r="B90" s="3152" t="s">
        <v>2779</v>
      </c>
      <c r="C90" s="3158">
        <v>309</v>
      </c>
      <c r="D90" s="3158">
        <f>5491-7</f>
        <v>5484</v>
      </c>
      <c r="E90" s="3073">
        <v>387</v>
      </c>
      <c r="F90" s="3073">
        <v>2411</v>
      </c>
      <c r="G90" s="3073">
        <v>354</v>
      </c>
      <c r="H90" s="3157">
        <f>4924-45</f>
        <v>4879</v>
      </c>
    </row>
    <row r="91" spans="1:8" ht="12" customHeight="1">
      <c r="A91" s="3151">
        <v>97</v>
      </c>
      <c r="B91" s="3152" t="s">
        <v>2780</v>
      </c>
      <c r="C91" s="3158">
        <v>0</v>
      </c>
      <c r="D91" s="3158">
        <v>0</v>
      </c>
      <c r="E91" s="3073">
        <v>0</v>
      </c>
      <c r="F91" s="3073">
        <v>0</v>
      </c>
      <c r="G91" s="3073">
        <v>1</v>
      </c>
      <c r="H91" s="3157">
        <v>1</v>
      </c>
    </row>
    <row r="92" spans="1:8" ht="12" customHeight="1">
      <c r="A92" s="3151">
        <v>98</v>
      </c>
      <c r="B92" s="3152" t="s">
        <v>2781</v>
      </c>
      <c r="C92" s="3158">
        <v>9</v>
      </c>
      <c r="D92" s="3158">
        <v>40</v>
      </c>
      <c r="E92" s="3073">
        <v>13</v>
      </c>
      <c r="F92" s="3073">
        <v>52</v>
      </c>
      <c r="G92" s="3073">
        <v>22</v>
      </c>
      <c r="H92" s="3157">
        <v>64</v>
      </c>
    </row>
    <row r="93" spans="1:8" ht="12" customHeight="1">
      <c r="A93" s="3151">
        <v>99</v>
      </c>
      <c r="B93" s="3152" t="s">
        <v>2782</v>
      </c>
      <c r="C93" s="3158">
        <v>27</v>
      </c>
      <c r="D93" s="3158">
        <v>71</v>
      </c>
      <c r="E93" s="3073">
        <v>3</v>
      </c>
      <c r="F93" s="3073">
        <v>5</v>
      </c>
      <c r="G93" s="3073">
        <v>41</v>
      </c>
      <c r="H93" s="3157">
        <v>134</v>
      </c>
    </row>
    <row r="94" spans="1:8" ht="12" customHeight="1" thickBot="1">
      <c r="A94" s="7377" t="s">
        <v>2</v>
      </c>
      <c r="B94" s="7378"/>
      <c r="C94" s="3154">
        <f t="shared" ref="C94:H94" si="0">SUM(C6:C93)</f>
        <v>19286</v>
      </c>
      <c r="D94" s="3154">
        <f t="shared" si="0"/>
        <v>142714</v>
      </c>
      <c r="E94" s="3154">
        <f t="shared" si="0"/>
        <v>17781</v>
      </c>
      <c r="F94" s="3154">
        <f t="shared" si="0"/>
        <v>127732</v>
      </c>
      <c r="G94" s="3154">
        <f t="shared" si="0"/>
        <v>28554</v>
      </c>
      <c r="H94" s="3155">
        <f t="shared" si="0"/>
        <v>174986</v>
      </c>
    </row>
    <row r="95" spans="1:8" ht="12" customHeight="1" thickTop="1"/>
    <row r="96" spans="1:8" ht="12" customHeight="1">
      <c r="A96" s="7344" t="s">
        <v>2787</v>
      </c>
      <c r="B96" s="7345"/>
      <c r="C96" s="7345"/>
      <c r="D96" s="7345"/>
      <c r="E96" s="7345"/>
      <c r="F96" s="7345"/>
      <c r="G96" s="7345"/>
      <c r="H96" s="7345"/>
    </row>
    <row r="97" spans="1:8" ht="12" customHeight="1">
      <c r="A97" s="7344" t="s">
        <v>2788</v>
      </c>
      <c r="B97" s="7345"/>
      <c r="C97" s="7345"/>
      <c r="D97" s="7345"/>
      <c r="E97" s="7345"/>
      <c r="F97" s="7345"/>
      <c r="G97" s="7345"/>
      <c r="H97" s="7345"/>
    </row>
    <row r="98" spans="1:8" ht="12" customHeight="1">
      <c r="A98" s="7299" t="s">
        <v>2548</v>
      </c>
      <c r="B98" s="7299"/>
      <c r="C98" s="7299"/>
      <c r="D98" s="7299"/>
      <c r="E98" s="7299"/>
      <c r="F98" s="3139"/>
      <c r="G98" s="3139"/>
      <c r="H98" s="3139"/>
    </row>
    <row r="99" spans="1:8" ht="12" customHeight="1">
      <c r="A99" s="7380"/>
      <c r="B99" s="7380"/>
      <c r="C99" s="7380"/>
    </row>
    <row r="102" spans="1:8" s="2977" customFormat="1" ht="21" customHeight="1">
      <c r="B102" s="3054"/>
      <c r="C102" s="7300" t="s">
        <v>3</v>
      </c>
      <c r="D102" s="7300"/>
      <c r="E102" s="3048"/>
      <c r="F102" s="3156"/>
      <c r="G102" s="3048"/>
      <c r="H102" s="3048"/>
    </row>
    <row r="105" spans="1:8">
      <c r="C105" s="3136"/>
      <c r="D105" s="3136"/>
      <c r="E105" s="3136"/>
      <c r="F105" s="3053"/>
    </row>
  </sheetData>
  <mergeCells count="13">
    <mergeCell ref="C102:D102"/>
    <mergeCell ref="A2:H2"/>
    <mergeCell ref="A3:H3"/>
    <mergeCell ref="A4:A5"/>
    <mergeCell ref="B4:B5"/>
    <mergeCell ref="C4:D4"/>
    <mergeCell ref="E4:F4"/>
    <mergeCell ref="G4:H4"/>
    <mergeCell ref="A94:B94"/>
    <mergeCell ref="A96:H96"/>
    <mergeCell ref="A97:H97"/>
    <mergeCell ref="A98:E98"/>
    <mergeCell ref="A99:C99"/>
  </mergeCells>
  <hyperlinks>
    <hyperlink ref="A1" r:id="rId1"/>
  </hyperlinks>
  <pageMargins left="0.70866141732283472" right="0.70866141732283472" top="0.62992125984251968" bottom="0.74803149606299213" header="0.31496062992125984" footer="0.31496062992125984"/>
  <pageSetup paperSize="9" scale="42" fitToHeight="0" orientation="landscape" r:id="rId2"/>
  <headerFooter alignWithMargins="0">
    <oddFooter>&amp;R172</oddFooter>
  </headerFooter>
  <drawing r:id="rId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68">
    <pageSetUpPr fitToPage="1"/>
  </sheetPr>
  <dimension ref="A1:Q101"/>
  <sheetViews>
    <sheetView view="pageBreakPreview" zoomScale="60" zoomScaleNormal="100" workbookViewId="0">
      <selection activeCell="A102" sqref="A102"/>
    </sheetView>
  </sheetViews>
  <sheetFormatPr defaultRowHeight="12.75"/>
  <cols>
    <col min="1" max="1" width="17.42578125" style="3136" customWidth="1"/>
    <col min="2" max="2" width="48.7109375" style="3136" customWidth="1"/>
    <col min="3" max="8" width="42.7109375" style="3137" customWidth="1"/>
    <col min="9" max="257" width="9.140625" style="3136"/>
    <col min="258" max="258" width="36.42578125" style="3136" customWidth="1"/>
    <col min="259" max="259" width="11.85546875" style="3136" customWidth="1"/>
    <col min="260" max="260" width="13" style="3136" customWidth="1"/>
    <col min="261" max="261" width="12.42578125" style="3136" customWidth="1"/>
    <col min="262" max="262" width="12.140625" style="3136" customWidth="1"/>
    <col min="263" max="264" width="11.85546875" style="3136" customWidth="1"/>
    <col min="265" max="513" width="9.140625" style="3136"/>
    <col min="514" max="514" width="36.42578125" style="3136" customWidth="1"/>
    <col min="515" max="515" width="11.85546875" style="3136" customWidth="1"/>
    <col min="516" max="516" width="13" style="3136" customWidth="1"/>
    <col min="517" max="517" width="12.42578125" style="3136" customWidth="1"/>
    <col min="518" max="518" width="12.140625" style="3136" customWidth="1"/>
    <col min="519" max="520" width="11.85546875" style="3136" customWidth="1"/>
    <col min="521" max="769" width="9.140625" style="3136"/>
    <col min="770" max="770" width="36.42578125" style="3136" customWidth="1"/>
    <col min="771" max="771" width="11.85546875" style="3136" customWidth="1"/>
    <col min="772" max="772" width="13" style="3136" customWidth="1"/>
    <col min="773" max="773" width="12.42578125" style="3136" customWidth="1"/>
    <col min="774" max="774" width="12.140625" style="3136" customWidth="1"/>
    <col min="775" max="776" width="11.85546875" style="3136" customWidth="1"/>
    <col min="777" max="1025" width="9.140625" style="3136"/>
    <col min="1026" max="1026" width="36.42578125" style="3136" customWidth="1"/>
    <col min="1027" max="1027" width="11.85546875" style="3136" customWidth="1"/>
    <col min="1028" max="1028" width="13" style="3136" customWidth="1"/>
    <col min="1029" max="1029" width="12.42578125" style="3136" customWidth="1"/>
    <col min="1030" max="1030" width="12.140625" style="3136" customWidth="1"/>
    <col min="1031" max="1032" width="11.85546875" style="3136" customWidth="1"/>
    <col min="1033" max="1281" width="9.140625" style="3136"/>
    <col min="1282" max="1282" width="36.42578125" style="3136" customWidth="1"/>
    <col min="1283" max="1283" width="11.85546875" style="3136" customWidth="1"/>
    <col min="1284" max="1284" width="13" style="3136" customWidth="1"/>
    <col min="1285" max="1285" width="12.42578125" style="3136" customWidth="1"/>
    <col min="1286" max="1286" width="12.140625" style="3136" customWidth="1"/>
    <col min="1287" max="1288" width="11.85546875" style="3136" customWidth="1"/>
    <col min="1289" max="1537" width="9.140625" style="3136"/>
    <col min="1538" max="1538" width="36.42578125" style="3136" customWidth="1"/>
    <col min="1539" max="1539" width="11.85546875" style="3136" customWidth="1"/>
    <col min="1540" max="1540" width="13" style="3136" customWidth="1"/>
    <col min="1541" max="1541" width="12.42578125" style="3136" customWidth="1"/>
    <col min="1542" max="1542" width="12.140625" style="3136" customWidth="1"/>
    <col min="1543" max="1544" width="11.85546875" style="3136" customWidth="1"/>
    <col min="1545" max="1793" width="9.140625" style="3136"/>
    <col min="1794" max="1794" width="36.42578125" style="3136" customWidth="1"/>
    <col min="1795" max="1795" width="11.85546875" style="3136" customWidth="1"/>
    <col min="1796" max="1796" width="13" style="3136" customWidth="1"/>
    <col min="1797" max="1797" width="12.42578125" style="3136" customWidth="1"/>
    <col min="1798" max="1798" width="12.140625" style="3136" customWidth="1"/>
    <col min="1799" max="1800" width="11.85546875" style="3136" customWidth="1"/>
    <col min="1801" max="2049" width="9.140625" style="3136"/>
    <col min="2050" max="2050" width="36.42578125" style="3136" customWidth="1"/>
    <col min="2051" max="2051" width="11.85546875" style="3136" customWidth="1"/>
    <col min="2052" max="2052" width="13" style="3136" customWidth="1"/>
    <col min="2053" max="2053" width="12.42578125" style="3136" customWidth="1"/>
    <col min="2054" max="2054" width="12.140625" style="3136" customWidth="1"/>
    <col min="2055" max="2056" width="11.85546875" style="3136" customWidth="1"/>
    <col min="2057" max="2305" width="9.140625" style="3136"/>
    <col min="2306" max="2306" width="36.42578125" style="3136" customWidth="1"/>
    <col min="2307" max="2307" width="11.85546875" style="3136" customWidth="1"/>
    <col min="2308" max="2308" width="13" style="3136" customWidth="1"/>
    <col min="2309" max="2309" width="12.42578125" style="3136" customWidth="1"/>
    <col min="2310" max="2310" width="12.140625" style="3136" customWidth="1"/>
    <col min="2311" max="2312" width="11.85546875" style="3136" customWidth="1"/>
    <col min="2313" max="2561" width="9.140625" style="3136"/>
    <col min="2562" max="2562" width="36.42578125" style="3136" customWidth="1"/>
    <col min="2563" max="2563" width="11.85546875" style="3136" customWidth="1"/>
    <col min="2564" max="2564" width="13" style="3136" customWidth="1"/>
    <col min="2565" max="2565" width="12.42578125" style="3136" customWidth="1"/>
    <col min="2566" max="2566" width="12.140625" style="3136" customWidth="1"/>
    <col min="2567" max="2568" width="11.85546875" style="3136" customWidth="1"/>
    <col min="2569" max="2817" width="9.140625" style="3136"/>
    <col min="2818" max="2818" width="36.42578125" style="3136" customWidth="1"/>
    <col min="2819" max="2819" width="11.85546875" style="3136" customWidth="1"/>
    <col min="2820" max="2820" width="13" style="3136" customWidth="1"/>
    <col min="2821" max="2821" width="12.42578125" style="3136" customWidth="1"/>
    <col min="2822" max="2822" width="12.140625" style="3136" customWidth="1"/>
    <col min="2823" max="2824" width="11.85546875" style="3136" customWidth="1"/>
    <col min="2825" max="3073" width="9.140625" style="3136"/>
    <col min="3074" max="3074" width="36.42578125" style="3136" customWidth="1"/>
    <col min="3075" max="3075" width="11.85546875" style="3136" customWidth="1"/>
    <col min="3076" max="3076" width="13" style="3136" customWidth="1"/>
    <col min="3077" max="3077" width="12.42578125" style="3136" customWidth="1"/>
    <col min="3078" max="3078" width="12.140625" style="3136" customWidth="1"/>
    <col min="3079" max="3080" width="11.85546875" style="3136" customWidth="1"/>
    <col min="3081" max="3329" width="9.140625" style="3136"/>
    <col min="3330" max="3330" width="36.42578125" style="3136" customWidth="1"/>
    <col min="3331" max="3331" width="11.85546875" style="3136" customWidth="1"/>
    <col min="3332" max="3332" width="13" style="3136" customWidth="1"/>
    <col min="3333" max="3333" width="12.42578125" style="3136" customWidth="1"/>
    <col min="3334" max="3334" width="12.140625" style="3136" customWidth="1"/>
    <col min="3335" max="3336" width="11.85546875" style="3136" customWidth="1"/>
    <col min="3337" max="3585" width="9.140625" style="3136"/>
    <col min="3586" max="3586" width="36.42578125" style="3136" customWidth="1"/>
    <col min="3587" max="3587" width="11.85546875" style="3136" customWidth="1"/>
    <col min="3588" max="3588" width="13" style="3136" customWidth="1"/>
    <col min="3589" max="3589" width="12.42578125" style="3136" customWidth="1"/>
    <col min="3590" max="3590" width="12.140625" style="3136" customWidth="1"/>
    <col min="3591" max="3592" width="11.85546875" style="3136" customWidth="1"/>
    <col min="3593" max="3841" width="9.140625" style="3136"/>
    <col min="3842" max="3842" width="36.42578125" style="3136" customWidth="1"/>
    <col min="3843" max="3843" width="11.85546875" style="3136" customWidth="1"/>
    <col min="3844" max="3844" width="13" style="3136" customWidth="1"/>
    <col min="3845" max="3845" width="12.42578125" style="3136" customWidth="1"/>
    <col min="3846" max="3846" width="12.140625" style="3136" customWidth="1"/>
    <col min="3847" max="3848" width="11.85546875" style="3136" customWidth="1"/>
    <col min="3849" max="4097" width="9.140625" style="3136"/>
    <col min="4098" max="4098" width="36.42578125" style="3136" customWidth="1"/>
    <col min="4099" max="4099" width="11.85546875" style="3136" customWidth="1"/>
    <col min="4100" max="4100" width="13" style="3136" customWidth="1"/>
    <col min="4101" max="4101" width="12.42578125" style="3136" customWidth="1"/>
    <col min="4102" max="4102" width="12.140625" style="3136" customWidth="1"/>
    <col min="4103" max="4104" width="11.85546875" style="3136" customWidth="1"/>
    <col min="4105" max="4353" width="9.140625" style="3136"/>
    <col min="4354" max="4354" width="36.42578125" style="3136" customWidth="1"/>
    <col min="4355" max="4355" width="11.85546875" style="3136" customWidth="1"/>
    <col min="4356" max="4356" width="13" style="3136" customWidth="1"/>
    <col min="4357" max="4357" width="12.42578125" style="3136" customWidth="1"/>
    <col min="4358" max="4358" width="12.140625" style="3136" customWidth="1"/>
    <col min="4359" max="4360" width="11.85546875" style="3136" customWidth="1"/>
    <col min="4361" max="4609" width="9.140625" style="3136"/>
    <col min="4610" max="4610" width="36.42578125" style="3136" customWidth="1"/>
    <col min="4611" max="4611" width="11.85546875" style="3136" customWidth="1"/>
    <col min="4612" max="4612" width="13" style="3136" customWidth="1"/>
    <col min="4613" max="4613" width="12.42578125" style="3136" customWidth="1"/>
    <col min="4614" max="4614" width="12.140625" style="3136" customWidth="1"/>
    <col min="4615" max="4616" width="11.85546875" style="3136" customWidth="1"/>
    <col min="4617" max="4865" width="9.140625" style="3136"/>
    <col min="4866" max="4866" width="36.42578125" style="3136" customWidth="1"/>
    <col min="4867" max="4867" width="11.85546875" style="3136" customWidth="1"/>
    <col min="4868" max="4868" width="13" style="3136" customWidth="1"/>
    <col min="4869" max="4869" width="12.42578125" style="3136" customWidth="1"/>
    <col min="4870" max="4870" width="12.140625" style="3136" customWidth="1"/>
    <col min="4871" max="4872" width="11.85546875" style="3136" customWidth="1"/>
    <col min="4873" max="5121" width="9.140625" style="3136"/>
    <col min="5122" max="5122" width="36.42578125" style="3136" customWidth="1"/>
    <col min="5123" max="5123" width="11.85546875" style="3136" customWidth="1"/>
    <col min="5124" max="5124" width="13" style="3136" customWidth="1"/>
    <col min="5125" max="5125" width="12.42578125" style="3136" customWidth="1"/>
    <col min="5126" max="5126" width="12.140625" style="3136" customWidth="1"/>
    <col min="5127" max="5128" width="11.85546875" style="3136" customWidth="1"/>
    <col min="5129" max="5377" width="9.140625" style="3136"/>
    <col min="5378" max="5378" width="36.42578125" style="3136" customWidth="1"/>
    <col min="5379" max="5379" width="11.85546875" style="3136" customWidth="1"/>
    <col min="5380" max="5380" width="13" style="3136" customWidth="1"/>
    <col min="5381" max="5381" width="12.42578125" style="3136" customWidth="1"/>
    <col min="5382" max="5382" width="12.140625" style="3136" customWidth="1"/>
    <col min="5383" max="5384" width="11.85546875" style="3136" customWidth="1"/>
    <col min="5385" max="5633" width="9.140625" style="3136"/>
    <col min="5634" max="5634" width="36.42578125" style="3136" customWidth="1"/>
    <col min="5635" max="5635" width="11.85546875" style="3136" customWidth="1"/>
    <col min="5636" max="5636" width="13" style="3136" customWidth="1"/>
    <col min="5637" max="5637" width="12.42578125" style="3136" customWidth="1"/>
    <col min="5638" max="5638" width="12.140625" style="3136" customWidth="1"/>
    <col min="5639" max="5640" width="11.85546875" style="3136" customWidth="1"/>
    <col min="5641" max="5889" width="9.140625" style="3136"/>
    <col min="5890" max="5890" width="36.42578125" style="3136" customWidth="1"/>
    <col min="5891" max="5891" width="11.85546875" style="3136" customWidth="1"/>
    <col min="5892" max="5892" width="13" style="3136" customWidth="1"/>
    <col min="5893" max="5893" width="12.42578125" style="3136" customWidth="1"/>
    <col min="5894" max="5894" width="12.140625" style="3136" customWidth="1"/>
    <col min="5895" max="5896" width="11.85546875" style="3136" customWidth="1"/>
    <col min="5897" max="6145" width="9.140625" style="3136"/>
    <col min="6146" max="6146" width="36.42578125" style="3136" customWidth="1"/>
    <col min="6147" max="6147" width="11.85546875" style="3136" customWidth="1"/>
    <col min="6148" max="6148" width="13" style="3136" customWidth="1"/>
    <col min="6149" max="6149" width="12.42578125" style="3136" customWidth="1"/>
    <col min="6150" max="6150" width="12.140625" style="3136" customWidth="1"/>
    <col min="6151" max="6152" width="11.85546875" style="3136" customWidth="1"/>
    <col min="6153" max="6401" width="9.140625" style="3136"/>
    <col min="6402" max="6402" width="36.42578125" style="3136" customWidth="1"/>
    <col min="6403" max="6403" width="11.85546875" style="3136" customWidth="1"/>
    <col min="6404" max="6404" width="13" style="3136" customWidth="1"/>
    <col min="6405" max="6405" width="12.42578125" style="3136" customWidth="1"/>
    <col min="6406" max="6406" width="12.140625" style="3136" customWidth="1"/>
    <col min="6407" max="6408" width="11.85546875" style="3136" customWidth="1"/>
    <col min="6409" max="6657" width="9.140625" style="3136"/>
    <col min="6658" max="6658" width="36.42578125" style="3136" customWidth="1"/>
    <col min="6659" max="6659" width="11.85546875" style="3136" customWidth="1"/>
    <col min="6660" max="6660" width="13" style="3136" customWidth="1"/>
    <col min="6661" max="6661" width="12.42578125" style="3136" customWidth="1"/>
    <col min="6662" max="6662" width="12.140625" style="3136" customWidth="1"/>
    <col min="6663" max="6664" width="11.85546875" style="3136" customWidth="1"/>
    <col min="6665" max="6913" width="9.140625" style="3136"/>
    <col min="6914" max="6914" width="36.42578125" style="3136" customWidth="1"/>
    <col min="6915" max="6915" width="11.85546875" style="3136" customWidth="1"/>
    <col min="6916" max="6916" width="13" style="3136" customWidth="1"/>
    <col min="6917" max="6917" width="12.42578125" style="3136" customWidth="1"/>
    <col min="6918" max="6918" width="12.140625" style="3136" customWidth="1"/>
    <col min="6919" max="6920" width="11.85546875" style="3136" customWidth="1"/>
    <col min="6921" max="7169" width="9.140625" style="3136"/>
    <col min="7170" max="7170" width="36.42578125" style="3136" customWidth="1"/>
    <col min="7171" max="7171" width="11.85546875" style="3136" customWidth="1"/>
    <col min="7172" max="7172" width="13" style="3136" customWidth="1"/>
    <col min="7173" max="7173" width="12.42578125" style="3136" customWidth="1"/>
    <col min="7174" max="7174" width="12.140625" style="3136" customWidth="1"/>
    <col min="7175" max="7176" width="11.85546875" style="3136" customWidth="1"/>
    <col min="7177" max="7425" width="9.140625" style="3136"/>
    <col min="7426" max="7426" width="36.42578125" style="3136" customWidth="1"/>
    <col min="7427" max="7427" width="11.85546875" style="3136" customWidth="1"/>
    <col min="7428" max="7428" width="13" style="3136" customWidth="1"/>
    <col min="7429" max="7429" width="12.42578125" style="3136" customWidth="1"/>
    <col min="7430" max="7430" width="12.140625" style="3136" customWidth="1"/>
    <col min="7431" max="7432" width="11.85546875" style="3136" customWidth="1"/>
    <col min="7433" max="7681" width="9.140625" style="3136"/>
    <col min="7682" max="7682" width="36.42578125" style="3136" customWidth="1"/>
    <col min="7683" max="7683" width="11.85546875" style="3136" customWidth="1"/>
    <col min="7684" max="7684" width="13" style="3136" customWidth="1"/>
    <col min="7685" max="7685" width="12.42578125" style="3136" customWidth="1"/>
    <col min="7686" max="7686" width="12.140625" style="3136" customWidth="1"/>
    <col min="7687" max="7688" width="11.85546875" style="3136" customWidth="1"/>
    <col min="7689" max="7937" width="9.140625" style="3136"/>
    <col min="7938" max="7938" width="36.42578125" style="3136" customWidth="1"/>
    <col min="7939" max="7939" width="11.85546875" style="3136" customWidth="1"/>
    <col min="7940" max="7940" width="13" style="3136" customWidth="1"/>
    <col min="7941" max="7941" width="12.42578125" style="3136" customWidth="1"/>
    <col min="7942" max="7942" width="12.140625" style="3136" customWidth="1"/>
    <col min="7943" max="7944" width="11.85546875" style="3136" customWidth="1"/>
    <col min="7945" max="8193" width="9.140625" style="3136"/>
    <col min="8194" max="8194" width="36.42578125" style="3136" customWidth="1"/>
    <col min="8195" max="8195" width="11.85546875" style="3136" customWidth="1"/>
    <col min="8196" max="8196" width="13" style="3136" customWidth="1"/>
    <col min="8197" max="8197" width="12.42578125" style="3136" customWidth="1"/>
    <col min="8198" max="8198" width="12.140625" style="3136" customWidth="1"/>
    <col min="8199" max="8200" width="11.85546875" style="3136" customWidth="1"/>
    <col min="8201" max="8449" width="9.140625" style="3136"/>
    <col min="8450" max="8450" width="36.42578125" style="3136" customWidth="1"/>
    <col min="8451" max="8451" width="11.85546875" style="3136" customWidth="1"/>
    <col min="8452" max="8452" width="13" style="3136" customWidth="1"/>
    <col min="8453" max="8453" width="12.42578125" style="3136" customWidth="1"/>
    <col min="8454" max="8454" width="12.140625" style="3136" customWidth="1"/>
    <col min="8455" max="8456" width="11.85546875" style="3136" customWidth="1"/>
    <col min="8457" max="8705" width="9.140625" style="3136"/>
    <col min="8706" max="8706" width="36.42578125" style="3136" customWidth="1"/>
    <col min="8707" max="8707" width="11.85546875" style="3136" customWidth="1"/>
    <col min="8708" max="8708" width="13" style="3136" customWidth="1"/>
    <col min="8709" max="8709" width="12.42578125" style="3136" customWidth="1"/>
    <col min="8710" max="8710" width="12.140625" style="3136" customWidth="1"/>
    <col min="8711" max="8712" width="11.85546875" style="3136" customWidth="1"/>
    <col min="8713" max="8961" width="9.140625" style="3136"/>
    <col min="8962" max="8962" width="36.42578125" style="3136" customWidth="1"/>
    <col min="8963" max="8963" width="11.85546875" style="3136" customWidth="1"/>
    <col min="8964" max="8964" width="13" style="3136" customWidth="1"/>
    <col min="8965" max="8965" width="12.42578125" style="3136" customWidth="1"/>
    <col min="8966" max="8966" width="12.140625" style="3136" customWidth="1"/>
    <col min="8967" max="8968" width="11.85546875" style="3136" customWidth="1"/>
    <col min="8969" max="9217" width="9.140625" style="3136"/>
    <col min="9218" max="9218" width="36.42578125" style="3136" customWidth="1"/>
    <col min="9219" max="9219" width="11.85546875" style="3136" customWidth="1"/>
    <col min="9220" max="9220" width="13" style="3136" customWidth="1"/>
    <col min="9221" max="9221" width="12.42578125" style="3136" customWidth="1"/>
    <col min="9222" max="9222" width="12.140625" style="3136" customWidth="1"/>
    <col min="9223" max="9224" width="11.85546875" style="3136" customWidth="1"/>
    <col min="9225" max="9473" width="9.140625" style="3136"/>
    <col min="9474" max="9474" width="36.42578125" style="3136" customWidth="1"/>
    <col min="9475" max="9475" width="11.85546875" style="3136" customWidth="1"/>
    <col min="9476" max="9476" width="13" style="3136" customWidth="1"/>
    <col min="9477" max="9477" width="12.42578125" style="3136" customWidth="1"/>
    <col min="9478" max="9478" width="12.140625" style="3136" customWidth="1"/>
    <col min="9479" max="9480" width="11.85546875" style="3136" customWidth="1"/>
    <col min="9481" max="9729" width="9.140625" style="3136"/>
    <col min="9730" max="9730" width="36.42578125" style="3136" customWidth="1"/>
    <col min="9731" max="9731" width="11.85546875" style="3136" customWidth="1"/>
    <col min="9732" max="9732" width="13" style="3136" customWidth="1"/>
    <col min="9733" max="9733" width="12.42578125" style="3136" customWidth="1"/>
    <col min="9734" max="9734" width="12.140625" style="3136" customWidth="1"/>
    <col min="9735" max="9736" width="11.85546875" style="3136" customWidth="1"/>
    <col min="9737" max="9985" width="9.140625" style="3136"/>
    <col min="9986" max="9986" width="36.42578125" style="3136" customWidth="1"/>
    <col min="9987" max="9987" width="11.85546875" style="3136" customWidth="1"/>
    <col min="9988" max="9988" width="13" style="3136" customWidth="1"/>
    <col min="9989" max="9989" width="12.42578125" style="3136" customWidth="1"/>
    <col min="9990" max="9990" width="12.140625" style="3136" customWidth="1"/>
    <col min="9991" max="9992" width="11.85546875" style="3136" customWidth="1"/>
    <col min="9993" max="10241" width="9.140625" style="3136"/>
    <col min="10242" max="10242" width="36.42578125" style="3136" customWidth="1"/>
    <col min="10243" max="10243" width="11.85546875" style="3136" customWidth="1"/>
    <col min="10244" max="10244" width="13" style="3136" customWidth="1"/>
    <col min="10245" max="10245" width="12.42578125" style="3136" customWidth="1"/>
    <col min="10246" max="10246" width="12.140625" style="3136" customWidth="1"/>
    <col min="10247" max="10248" width="11.85546875" style="3136" customWidth="1"/>
    <col min="10249" max="10497" width="9.140625" style="3136"/>
    <col min="10498" max="10498" width="36.42578125" style="3136" customWidth="1"/>
    <col min="10499" max="10499" width="11.85546875" style="3136" customWidth="1"/>
    <col min="10500" max="10500" width="13" style="3136" customWidth="1"/>
    <col min="10501" max="10501" width="12.42578125" style="3136" customWidth="1"/>
    <col min="10502" max="10502" width="12.140625" style="3136" customWidth="1"/>
    <col min="10503" max="10504" width="11.85546875" style="3136" customWidth="1"/>
    <col min="10505" max="10753" width="9.140625" style="3136"/>
    <col min="10754" max="10754" width="36.42578125" style="3136" customWidth="1"/>
    <col min="10755" max="10755" width="11.85546875" style="3136" customWidth="1"/>
    <col min="10756" max="10756" width="13" style="3136" customWidth="1"/>
    <col min="10757" max="10757" width="12.42578125" style="3136" customWidth="1"/>
    <col min="10758" max="10758" width="12.140625" style="3136" customWidth="1"/>
    <col min="10759" max="10760" width="11.85546875" style="3136" customWidth="1"/>
    <col min="10761" max="11009" width="9.140625" style="3136"/>
    <col min="11010" max="11010" width="36.42578125" style="3136" customWidth="1"/>
    <col min="11011" max="11011" width="11.85546875" style="3136" customWidth="1"/>
    <col min="11012" max="11012" width="13" style="3136" customWidth="1"/>
    <col min="11013" max="11013" width="12.42578125" style="3136" customWidth="1"/>
    <col min="11014" max="11014" width="12.140625" style="3136" customWidth="1"/>
    <col min="11015" max="11016" width="11.85546875" style="3136" customWidth="1"/>
    <col min="11017" max="11265" width="9.140625" style="3136"/>
    <col min="11266" max="11266" width="36.42578125" style="3136" customWidth="1"/>
    <col min="11267" max="11267" width="11.85546875" style="3136" customWidth="1"/>
    <col min="11268" max="11268" width="13" style="3136" customWidth="1"/>
    <col min="11269" max="11269" width="12.42578125" style="3136" customWidth="1"/>
    <col min="11270" max="11270" width="12.140625" style="3136" customWidth="1"/>
    <col min="11271" max="11272" width="11.85546875" style="3136" customWidth="1"/>
    <col min="11273" max="11521" width="9.140625" style="3136"/>
    <col min="11522" max="11522" width="36.42578125" style="3136" customWidth="1"/>
    <col min="11523" max="11523" width="11.85546875" style="3136" customWidth="1"/>
    <col min="11524" max="11524" width="13" style="3136" customWidth="1"/>
    <col min="11525" max="11525" width="12.42578125" style="3136" customWidth="1"/>
    <col min="11526" max="11526" width="12.140625" style="3136" customWidth="1"/>
    <col min="11527" max="11528" width="11.85546875" style="3136" customWidth="1"/>
    <col min="11529" max="11777" width="9.140625" style="3136"/>
    <col min="11778" max="11778" width="36.42578125" style="3136" customWidth="1"/>
    <col min="11779" max="11779" width="11.85546875" style="3136" customWidth="1"/>
    <col min="11780" max="11780" width="13" style="3136" customWidth="1"/>
    <col min="11781" max="11781" width="12.42578125" style="3136" customWidth="1"/>
    <col min="11782" max="11782" width="12.140625" style="3136" customWidth="1"/>
    <col min="11783" max="11784" width="11.85546875" style="3136" customWidth="1"/>
    <col min="11785" max="12033" width="9.140625" style="3136"/>
    <col min="12034" max="12034" width="36.42578125" style="3136" customWidth="1"/>
    <col min="12035" max="12035" width="11.85546875" style="3136" customWidth="1"/>
    <col min="12036" max="12036" width="13" style="3136" customWidth="1"/>
    <col min="12037" max="12037" width="12.42578125" style="3136" customWidth="1"/>
    <col min="12038" max="12038" width="12.140625" style="3136" customWidth="1"/>
    <col min="12039" max="12040" width="11.85546875" style="3136" customWidth="1"/>
    <col min="12041" max="12289" width="9.140625" style="3136"/>
    <col min="12290" max="12290" width="36.42578125" style="3136" customWidth="1"/>
    <col min="12291" max="12291" width="11.85546875" style="3136" customWidth="1"/>
    <col min="12292" max="12292" width="13" style="3136" customWidth="1"/>
    <col min="12293" max="12293" width="12.42578125" style="3136" customWidth="1"/>
    <col min="12294" max="12294" width="12.140625" style="3136" customWidth="1"/>
    <col min="12295" max="12296" width="11.85546875" style="3136" customWidth="1"/>
    <col min="12297" max="12545" width="9.140625" style="3136"/>
    <col min="12546" max="12546" width="36.42578125" style="3136" customWidth="1"/>
    <col min="12547" max="12547" width="11.85546875" style="3136" customWidth="1"/>
    <col min="12548" max="12548" width="13" style="3136" customWidth="1"/>
    <col min="12549" max="12549" width="12.42578125" style="3136" customWidth="1"/>
    <col min="12550" max="12550" width="12.140625" style="3136" customWidth="1"/>
    <col min="12551" max="12552" width="11.85546875" style="3136" customWidth="1"/>
    <col min="12553" max="12801" width="9.140625" style="3136"/>
    <col min="12802" max="12802" width="36.42578125" style="3136" customWidth="1"/>
    <col min="12803" max="12803" width="11.85546875" style="3136" customWidth="1"/>
    <col min="12804" max="12804" width="13" style="3136" customWidth="1"/>
    <col min="12805" max="12805" width="12.42578125" style="3136" customWidth="1"/>
    <col min="12806" max="12806" width="12.140625" style="3136" customWidth="1"/>
    <col min="12807" max="12808" width="11.85546875" style="3136" customWidth="1"/>
    <col min="12809" max="13057" width="9.140625" style="3136"/>
    <col min="13058" max="13058" width="36.42578125" style="3136" customWidth="1"/>
    <col min="13059" max="13059" width="11.85546875" style="3136" customWidth="1"/>
    <col min="13060" max="13060" width="13" style="3136" customWidth="1"/>
    <col min="13061" max="13061" width="12.42578125" style="3136" customWidth="1"/>
    <col min="13062" max="13062" width="12.140625" style="3136" customWidth="1"/>
    <col min="13063" max="13064" width="11.85546875" style="3136" customWidth="1"/>
    <col min="13065" max="13313" width="9.140625" style="3136"/>
    <col min="13314" max="13314" width="36.42578125" style="3136" customWidth="1"/>
    <col min="13315" max="13315" width="11.85546875" style="3136" customWidth="1"/>
    <col min="13316" max="13316" width="13" style="3136" customWidth="1"/>
    <col min="13317" max="13317" width="12.42578125" style="3136" customWidth="1"/>
    <col min="13318" max="13318" width="12.140625" style="3136" customWidth="1"/>
    <col min="13319" max="13320" width="11.85546875" style="3136" customWidth="1"/>
    <col min="13321" max="13569" width="9.140625" style="3136"/>
    <col min="13570" max="13570" width="36.42578125" style="3136" customWidth="1"/>
    <col min="13571" max="13571" width="11.85546875" style="3136" customWidth="1"/>
    <col min="13572" max="13572" width="13" style="3136" customWidth="1"/>
    <col min="13573" max="13573" width="12.42578125" style="3136" customWidth="1"/>
    <col min="13574" max="13574" width="12.140625" style="3136" customWidth="1"/>
    <col min="13575" max="13576" width="11.85546875" style="3136" customWidth="1"/>
    <col min="13577" max="13825" width="9.140625" style="3136"/>
    <col min="13826" max="13826" width="36.42578125" style="3136" customWidth="1"/>
    <col min="13827" max="13827" width="11.85546875" style="3136" customWidth="1"/>
    <col min="13828" max="13828" width="13" style="3136" customWidth="1"/>
    <col min="13829" max="13829" width="12.42578125" style="3136" customWidth="1"/>
    <col min="13830" max="13830" width="12.140625" style="3136" customWidth="1"/>
    <col min="13831" max="13832" width="11.85546875" style="3136" customWidth="1"/>
    <col min="13833" max="14081" width="9.140625" style="3136"/>
    <col min="14082" max="14082" width="36.42578125" style="3136" customWidth="1"/>
    <col min="14083" max="14083" width="11.85546875" style="3136" customWidth="1"/>
    <col min="14084" max="14084" width="13" style="3136" customWidth="1"/>
    <col min="14085" max="14085" width="12.42578125" style="3136" customWidth="1"/>
    <col min="14086" max="14086" width="12.140625" style="3136" customWidth="1"/>
    <col min="14087" max="14088" width="11.85546875" style="3136" customWidth="1"/>
    <col min="14089" max="14337" width="9.140625" style="3136"/>
    <col min="14338" max="14338" width="36.42578125" style="3136" customWidth="1"/>
    <col min="14339" max="14339" width="11.85546875" style="3136" customWidth="1"/>
    <col min="14340" max="14340" width="13" style="3136" customWidth="1"/>
    <col min="14341" max="14341" width="12.42578125" style="3136" customWidth="1"/>
    <col min="14342" max="14342" width="12.140625" style="3136" customWidth="1"/>
    <col min="14343" max="14344" width="11.85546875" style="3136" customWidth="1"/>
    <col min="14345" max="14593" width="9.140625" style="3136"/>
    <col min="14594" max="14594" width="36.42578125" style="3136" customWidth="1"/>
    <col min="14595" max="14595" width="11.85546875" style="3136" customWidth="1"/>
    <col min="14596" max="14596" width="13" style="3136" customWidth="1"/>
    <col min="14597" max="14597" width="12.42578125" style="3136" customWidth="1"/>
    <col min="14598" max="14598" width="12.140625" style="3136" customWidth="1"/>
    <col min="14599" max="14600" width="11.85546875" style="3136" customWidth="1"/>
    <col min="14601" max="14849" width="9.140625" style="3136"/>
    <col min="14850" max="14850" width="36.42578125" style="3136" customWidth="1"/>
    <col min="14851" max="14851" width="11.85546875" style="3136" customWidth="1"/>
    <col min="14852" max="14852" width="13" style="3136" customWidth="1"/>
    <col min="14853" max="14853" width="12.42578125" style="3136" customWidth="1"/>
    <col min="14854" max="14854" width="12.140625" style="3136" customWidth="1"/>
    <col min="14855" max="14856" width="11.85546875" style="3136" customWidth="1"/>
    <col min="14857" max="15105" width="9.140625" style="3136"/>
    <col min="15106" max="15106" width="36.42578125" style="3136" customWidth="1"/>
    <col min="15107" max="15107" width="11.85546875" style="3136" customWidth="1"/>
    <col min="15108" max="15108" width="13" style="3136" customWidth="1"/>
    <col min="15109" max="15109" width="12.42578125" style="3136" customWidth="1"/>
    <col min="15110" max="15110" width="12.140625" style="3136" customWidth="1"/>
    <col min="15111" max="15112" width="11.85546875" style="3136" customWidth="1"/>
    <col min="15113" max="15361" width="9.140625" style="3136"/>
    <col min="15362" max="15362" width="36.42578125" style="3136" customWidth="1"/>
    <col min="15363" max="15363" width="11.85546875" style="3136" customWidth="1"/>
    <col min="15364" max="15364" width="13" style="3136" customWidth="1"/>
    <col min="15365" max="15365" width="12.42578125" style="3136" customWidth="1"/>
    <col min="15366" max="15366" width="12.140625" style="3136" customWidth="1"/>
    <col min="15367" max="15368" width="11.85546875" style="3136" customWidth="1"/>
    <col min="15369" max="15617" width="9.140625" style="3136"/>
    <col min="15618" max="15618" width="36.42578125" style="3136" customWidth="1"/>
    <col min="15619" max="15619" width="11.85546875" style="3136" customWidth="1"/>
    <col min="15620" max="15620" width="13" style="3136" customWidth="1"/>
    <col min="15621" max="15621" width="12.42578125" style="3136" customWidth="1"/>
    <col min="15622" max="15622" width="12.140625" style="3136" customWidth="1"/>
    <col min="15623" max="15624" width="11.85546875" style="3136" customWidth="1"/>
    <col min="15625" max="15873" width="9.140625" style="3136"/>
    <col min="15874" max="15874" width="36.42578125" style="3136" customWidth="1"/>
    <col min="15875" max="15875" width="11.85546875" style="3136" customWidth="1"/>
    <col min="15876" max="15876" width="13" style="3136" customWidth="1"/>
    <col min="15877" max="15877" width="12.42578125" style="3136" customWidth="1"/>
    <col min="15878" max="15878" width="12.140625" style="3136" customWidth="1"/>
    <col min="15879" max="15880" width="11.85546875" style="3136" customWidth="1"/>
    <col min="15881" max="16129" width="9.140625" style="3136"/>
    <col min="16130" max="16130" width="36.42578125" style="3136" customWidth="1"/>
    <col min="16131" max="16131" width="11.85546875" style="3136" customWidth="1"/>
    <col min="16132" max="16132" width="13" style="3136" customWidth="1"/>
    <col min="16133" max="16133" width="12.42578125" style="3136" customWidth="1"/>
    <col min="16134" max="16134" width="12.140625" style="3136" customWidth="1"/>
    <col min="16135" max="16136" width="11.85546875" style="3136" customWidth="1"/>
    <col min="16137" max="16384" width="9.140625" style="3136"/>
  </cols>
  <sheetData>
    <row r="1" spans="1:17" ht="15.75" customHeight="1" thickBot="1">
      <c r="A1" s="3112" t="s">
        <v>0</v>
      </c>
      <c r="B1" s="3113"/>
      <c r="C1" s="3113"/>
      <c r="D1" s="3113"/>
      <c r="E1" s="3117"/>
      <c r="F1" s="3114"/>
      <c r="G1" s="3114"/>
      <c r="H1" s="3333" t="s">
        <v>1</v>
      </c>
    </row>
    <row r="2" spans="1:17" ht="18" customHeight="1" thickTop="1">
      <c r="A2" s="7366" t="s">
        <v>2847</v>
      </c>
      <c r="B2" s="7367"/>
      <c r="C2" s="7367"/>
      <c r="D2" s="7367"/>
      <c r="E2" s="7367"/>
      <c r="F2" s="7367"/>
      <c r="G2" s="7367"/>
      <c r="H2" s="7368"/>
    </row>
    <row r="3" spans="1:17" ht="25.5" customHeight="1">
      <c r="A3" s="7369" t="s">
        <v>2789</v>
      </c>
      <c r="B3" s="7370"/>
      <c r="C3" s="7370"/>
      <c r="D3" s="7370"/>
      <c r="E3" s="7370"/>
      <c r="F3" s="7370"/>
      <c r="G3" s="7370"/>
      <c r="H3" s="7371"/>
      <c r="I3" s="3144"/>
      <c r="J3" s="3144"/>
      <c r="K3" s="3144"/>
      <c r="L3" s="3144"/>
      <c r="M3" s="3144"/>
      <c r="N3" s="3144"/>
      <c r="O3" s="3144"/>
      <c r="P3" s="3144"/>
      <c r="Q3" s="3144"/>
    </row>
    <row r="4" spans="1:17" ht="20.25" customHeight="1">
      <c r="A4" s="7372" t="s">
        <v>2693</v>
      </c>
      <c r="B4" s="7373" t="s">
        <v>2694</v>
      </c>
      <c r="C4" s="7374" t="s">
        <v>5</v>
      </c>
      <c r="D4" s="7375"/>
      <c r="E4" s="7374" t="s">
        <v>10</v>
      </c>
      <c r="F4" s="7375"/>
      <c r="G4" s="7374" t="s">
        <v>13</v>
      </c>
      <c r="H4" s="7376"/>
    </row>
    <row r="5" spans="1:17" ht="14.25" customHeight="1">
      <c r="A5" s="7372"/>
      <c r="B5" s="7373"/>
      <c r="C5" s="3145" t="s">
        <v>3516</v>
      </c>
      <c r="D5" s="3145" t="s">
        <v>5398</v>
      </c>
      <c r="E5" s="3145" t="s">
        <v>3516</v>
      </c>
      <c r="F5" s="3145" t="s">
        <v>5398</v>
      </c>
      <c r="G5" s="3145" t="s">
        <v>3516</v>
      </c>
      <c r="H5" s="3146" t="s">
        <v>5398</v>
      </c>
    </row>
    <row r="6" spans="1:17" ht="12.6" customHeight="1">
      <c r="A6" s="3147" t="s">
        <v>2596</v>
      </c>
      <c r="B6" s="3148" t="s">
        <v>2695</v>
      </c>
      <c r="C6" s="3073">
        <v>169</v>
      </c>
      <c r="D6" s="3073">
        <v>1100</v>
      </c>
      <c r="E6" s="3073">
        <v>164</v>
      </c>
      <c r="F6" s="3073">
        <v>1099</v>
      </c>
      <c r="G6" s="3073">
        <v>362</v>
      </c>
      <c r="H6" s="3157">
        <v>2236</v>
      </c>
    </row>
    <row r="7" spans="1:17" ht="12.6" customHeight="1">
      <c r="A7" s="3147" t="s">
        <v>2598</v>
      </c>
      <c r="B7" s="3148" t="s">
        <v>2696</v>
      </c>
      <c r="C7" s="3073">
        <v>11</v>
      </c>
      <c r="D7" s="3073">
        <v>120</v>
      </c>
      <c r="E7" s="3073">
        <v>26</v>
      </c>
      <c r="F7" s="3073">
        <v>680</v>
      </c>
      <c r="G7" s="3073">
        <v>26</v>
      </c>
      <c r="H7" s="3157">
        <v>677</v>
      </c>
    </row>
    <row r="8" spans="1:17" ht="12.6" customHeight="1">
      <c r="A8" s="3147" t="s">
        <v>2600</v>
      </c>
      <c r="B8" s="3148" t="s">
        <v>2697</v>
      </c>
      <c r="C8" s="3073">
        <v>18</v>
      </c>
      <c r="D8" s="3073">
        <v>280</v>
      </c>
      <c r="E8" s="3073">
        <v>22</v>
      </c>
      <c r="F8" s="3073">
        <v>92</v>
      </c>
      <c r="G8" s="3073">
        <v>3</v>
      </c>
      <c r="H8" s="3157">
        <v>12</v>
      </c>
    </row>
    <row r="9" spans="1:17" ht="12.6" customHeight="1">
      <c r="A9" s="3151" t="s">
        <v>2604</v>
      </c>
      <c r="B9" s="3148" t="s">
        <v>2698</v>
      </c>
      <c r="C9" s="3073">
        <v>1</v>
      </c>
      <c r="D9" s="3073">
        <v>1</v>
      </c>
      <c r="E9" s="3073">
        <v>34</v>
      </c>
      <c r="F9" s="3073">
        <v>595</v>
      </c>
      <c r="G9" s="3073">
        <v>4</v>
      </c>
      <c r="H9" s="3157">
        <v>26</v>
      </c>
    </row>
    <row r="10" spans="1:17" ht="12.6" customHeight="1">
      <c r="A10" s="3151" t="s">
        <v>2606</v>
      </c>
      <c r="B10" s="3148" t="s">
        <v>2699</v>
      </c>
      <c r="C10" s="3073">
        <v>1</v>
      </c>
      <c r="D10" s="3073">
        <v>9</v>
      </c>
      <c r="E10" s="3073">
        <v>0</v>
      </c>
      <c r="F10" s="3073">
        <v>0</v>
      </c>
      <c r="G10" s="3073">
        <v>0</v>
      </c>
      <c r="H10" s="3157">
        <v>0</v>
      </c>
    </row>
    <row r="11" spans="1:17" ht="12.6" customHeight="1">
      <c r="A11" s="3151" t="s">
        <v>2608</v>
      </c>
      <c r="B11" s="3148" t="s">
        <v>2700</v>
      </c>
      <c r="C11" s="3073">
        <v>96</v>
      </c>
      <c r="D11" s="3073">
        <v>1795</v>
      </c>
      <c r="E11" s="3073">
        <v>48</v>
      </c>
      <c r="F11" s="3073">
        <v>872</v>
      </c>
      <c r="G11" s="3073">
        <v>13</v>
      </c>
      <c r="H11" s="3157">
        <v>195</v>
      </c>
    </row>
    <row r="12" spans="1:17" ht="12.6" customHeight="1">
      <c r="A12" s="3151" t="s">
        <v>2610</v>
      </c>
      <c r="B12" s="3148" t="s">
        <v>2701</v>
      </c>
      <c r="C12" s="3073">
        <v>84</v>
      </c>
      <c r="D12" s="3073">
        <v>866</v>
      </c>
      <c r="E12" s="3073">
        <v>125</v>
      </c>
      <c r="F12" s="3073">
        <v>1464</v>
      </c>
      <c r="G12" s="3073">
        <v>115</v>
      </c>
      <c r="H12" s="3157">
        <v>1140</v>
      </c>
    </row>
    <row r="13" spans="1:17" ht="12.6" customHeight="1">
      <c r="A13" s="3151" t="s">
        <v>2612</v>
      </c>
      <c r="B13" s="3148" t="s">
        <v>2702</v>
      </c>
      <c r="C13" s="3073">
        <v>4</v>
      </c>
      <c r="D13" s="3073">
        <v>57</v>
      </c>
      <c r="E13" s="3073">
        <v>1</v>
      </c>
      <c r="F13" s="3073">
        <v>13</v>
      </c>
      <c r="G13" s="3073">
        <v>3</v>
      </c>
      <c r="H13" s="3157">
        <v>7</v>
      </c>
    </row>
    <row r="14" spans="1:17" ht="12.6" customHeight="1">
      <c r="A14" s="3151">
        <v>10</v>
      </c>
      <c r="B14" s="3148" t="s">
        <v>2703</v>
      </c>
      <c r="C14" s="3073">
        <v>618</v>
      </c>
      <c r="D14" s="3073">
        <v>6049</v>
      </c>
      <c r="E14" s="3073">
        <v>436</v>
      </c>
      <c r="F14" s="3073">
        <v>2752</v>
      </c>
      <c r="G14" s="3073">
        <v>887</v>
      </c>
      <c r="H14" s="3157">
        <v>11628</v>
      </c>
    </row>
    <row r="15" spans="1:17" ht="12.6" customHeight="1">
      <c r="A15" s="3151">
        <v>11</v>
      </c>
      <c r="B15" s="3148" t="s">
        <v>2704</v>
      </c>
      <c r="C15" s="3073">
        <v>1</v>
      </c>
      <c r="D15" s="3073">
        <v>1</v>
      </c>
      <c r="E15" s="3073">
        <v>28</v>
      </c>
      <c r="F15" s="3073">
        <v>305</v>
      </c>
      <c r="G15" s="3073">
        <v>4</v>
      </c>
      <c r="H15" s="3157">
        <v>161</v>
      </c>
    </row>
    <row r="16" spans="1:17" ht="12.6" customHeight="1">
      <c r="A16" s="3151">
        <v>12</v>
      </c>
      <c r="B16" s="3148" t="s">
        <v>2705</v>
      </c>
      <c r="C16" s="3073">
        <v>0</v>
      </c>
      <c r="D16" s="3073">
        <v>0</v>
      </c>
      <c r="E16" s="3073">
        <v>0</v>
      </c>
      <c r="F16" s="3073">
        <v>0</v>
      </c>
      <c r="G16" s="3073">
        <v>0</v>
      </c>
      <c r="H16" s="3157">
        <v>0</v>
      </c>
    </row>
    <row r="17" spans="1:8" ht="12.6" customHeight="1">
      <c r="A17" s="3151">
        <v>13</v>
      </c>
      <c r="B17" s="3148" t="s">
        <v>2706</v>
      </c>
      <c r="C17" s="3073">
        <v>189</v>
      </c>
      <c r="D17" s="3073">
        <v>7302</v>
      </c>
      <c r="E17" s="3073">
        <v>1116</v>
      </c>
      <c r="F17" s="3073">
        <v>29620</v>
      </c>
      <c r="G17" s="3073">
        <v>106</v>
      </c>
      <c r="H17" s="3157">
        <v>1640</v>
      </c>
    </row>
    <row r="18" spans="1:8" ht="12.6" customHeight="1">
      <c r="A18" s="3151">
        <v>14</v>
      </c>
      <c r="B18" s="3152" t="s">
        <v>2707</v>
      </c>
      <c r="C18" s="3073">
        <v>143</v>
      </c>
      <c r="D18" s="3073">
        <v>1030</v>
      </c>
      <c r="E18" s="3073">
        <v>337</v>
      </c>
      <c r="F18" s="3073">
        <v>10228</v>
      </c>
      <c r="G18" s="3073">
        <v>203</v>
      </c>
      <c r="H18" s="3157">
        <v>2031</v>
      </c>
    </row>
    <row r="19" spans="1:8" ht="12.6" customHeight="1">
      <c r="A19" s="3151">
        <v>15</v>
      </c>
      <c r="B19" s="3148" t="s">
        <v>2708</v>
      </c>
      <c r="C19" s="3073">
        <v>12</v>
      </c>
      <c r="D19" s="3073">
        <v>50</v>
      </c>
      <c r="E19" s="3073">
        <v>33</v>
      </c>
      <c r="F19" s="3073">
        <v>227</v>
      </c>
      <c r="G19" s="3073">
        <v>220</v>
      </c>
      <c r="H19" s="3157">
        <v>1481</v>
      </c>
    </row>
    <row r="20" spans="1:8" ht="12.6" customHeight="1">
      <c r="A20" s="3151">
        <v>16</v>
      </c>
      <c r="B20" s="3148" t="s">
        <v>2709</v>
      </c>
      <c r="C20" s="3073">
        <v>109</v>
      </c>
      <c r="D20" s="3073">
        <v>750</v>
      </c>
      <c r="E20" s="3073">
        <v>272</v>
      </c>
      <c r="F20" s="3073">
        <v>1083</v>
      </c>
      <c r="G20" s="3073">
        <v>301</v>
      </c>
      <c r="H20" s="3157">
        <v>1598</v>
      </c>
    </row>
    <row r="21" spans="1:8" ht="12.6" customHeight="1">
      <c r="A21" s="3151">
        <v>17</v>
      </c>
      <c r="B21" s="3148" t="s">
        <v>2710</v>
      </c>
      <c r="C21" s="3073">
        <v>21</v>
      </c>
      <c r="D21" s="3073">
        <v>597</v>
      </c>
      <c r="E21" s="3073">
        <v>20</v>
      </c>
      <c r="F21" s="3073">
        <v>755</v>
      </c>
      <c r="G21" s="3073">
        <v>37</v>
      </c>
      <c r="H21" s="3157">
        <v>640</v>
      </c>
    </row>
    <row r="22" spans="1:8" ht="12.6" customHeight="1">
      <c r="A22" s="3151">
        <v>18</v>
      </c>
      <c r="B22" s="3152" t="s">
        <v>2711</v>
      </c>
      <c r="C22" s="3073">
        <v>91</v>
      </c>
      <c r="D22" s="3073">
        <v>520</v>
      </c>
      <c r="E22" s="3073">
        <v>110</v>
      </c>
      <c r="F22" s="3073">
        <v>520</v>
      </c>
      <c r="G22" s="3073">
        <v>194</v>
      </c>
      <c r="H22" s="3157">
        <v>1382</v>
      </c>
    </row>
    <row r="23" spans="1:8" ht="12.6" customHeight="1">
      <c r="A23" s="3151">
        <v>19</v>
      </c>
      <c r="B23" s="3148" t="s">
        <v>2712</v>
      </c>
      <c r="C23" s="3073">
        <v>6</v>
      </c>
      <c r="D23" s="3073">
        <v>47</v>
      </c>
      <c r="E23" s="3073">
        <v>9</v>
      </c>
      <c r="F23" s="3073">
        <v>52</v>
      </c>
      <c r="G23" s="3073">
        <v>16</v>
      </c>
      <c r="H23" s="3157">
        <v>89</v>
      </c>
    </row>
    <row r="24" spans="1:8" ht="12.6" customHeight="1">
      <c r="A24" s="3151">
        <v>20</v>
      </c>
      <c r="B24" s="3148" t="s">
        <v>2713</v>
      </c>
      <c r="C24" s="3073">
        <v>65</v>
      </c>
      <c r="D24" s="3073">
        <v>1117</v>
      </c>
      <c r="E24" s="3073">
        <v>44</v>
      </c>
      <c r="F24" s="3073">
        <v>303</v>
      </c>
      <c r="G24" s="3073">
        <v>81</v>
      </c>
      <c r="H24" s="3157">
        <v>748</v>
      </c>
    </row>
    <row r="25" spans="1:8" ht="12.6" customHeight="1">
      <c r="A25" s="3151">
        <v>21</v>
      </c>
      <c r="B25" s="3148" t="s">
        <v>2714</v>
      </c>
      <c r="C25" s="3073">
        <v>1</v>
      </c>
      <c r="D25" s="3073">
        <v>20</v>
      </c>
      <c r="E25" s="3073">
        <v>1</v>
      </c>
      <c r="F25" s="3073">
        <v>3</v>
      </c>
      <c r="G25" s="3073">
        <v>2</v>
      </c>
      <c r="H25" s="3157">
        <v>3</v>
      </c>
    </row>
    <row r="26" spans="1:8" ht="12.6" customHeight="1">
      <c r="A26" s="3151">
        <v>22</v>
      </c>
      <c r="B26" s="3152" t="s">
        <v>2715</v>
      </c>
      <c r="C26" s="3073">
        <v>197</v>
      </c>
      <c r="D26" s="3073">
        <v>3711</v>
      </c>
      <c r="E26" s="3073">
        <v>145</v>
      </c>
      <c r="F26" s="3073">
        <v>1050</v>
      </c>
      <c r="G26" s="3073">
        <v>356</v>
      </c>
      <c r="H26" s="3157">
        <v>2850</v>
      </c>
    </row>
    <row r="27" spans="1:8" ht="12.6" customHeight="1">
      <c r="A27" s="3151">
        <v>23</v>
      </c>
      <c r="B27" s="3152" t="s">
        <v>2716</v>
      </c>
      <c r="C27" s="3073">
        <v>186</v>
      </c>
      <c r="D27" s="3073">
        <v>2154</v>
      </c>
      <c r="E27" s="3073">
        <v>257</v>
      </c>
      <c r="F27" s="3073">
        <v>7174</v>
      </c>
      <c r="G27" s="3073">
        <v>277</v>
      </c>
      <c r="H27" s="3157">
        <v>2840</v>
      </c>
    </row>
    <row r="28" spans="1:8" ht="12.6" customHeight="1">
      <c r="A28" s="3151">
        <v>24</v>
      </c>
      <c r="B28" s="3152" t="s">
        <v>2717</v>
      </c>
      <c r="C28" s="3073">
        <v>223</v>
      </c>
      <c r="D28" s="3073">
        <v>2970</v>
      </c>
      <c r="E28" s="3073">
        <v>76</v>
      </c>
      <c r="F28" s="3073">
        <v>804</v>
      </c>
      <c r="G28" s="3073">
        <v>358</v>
      </c>
      <c r="H28" s="3157">
        <v>4125</v>
      </c>
    </row>
    <row r="29" spans="1:8" ht="12.6" customHeight="1">
      <c r="A29" s="3151">
        <v>25</v>
      </c>
      <c r="B29" s="3148" t="s">
        <v>2718</v>
      </c>
      <c r="C29" s="3073">
        <v>579</v>
      </c>
      <c r="D29" s="3073">
        <v>11772</v>
      </c>
      <c r="E29" s="3073">
        <v>614</v>
      </c>
      <c r="F29" s="3073">
        <v>4856</v>
      </c>
      <c r="G29" s="3073">
        <v>1245</v>
      </c>
      <c r="H29" s="3157">
        <v>11254</v>
      </c>
    </row>
    <row r="30" spans="1:8" ht="12.6" customHeight="1">
      <c r="A30" s="3151">
        <v>26</v>
      </c>
      <c r="B30" s="3148" t="s">
        <v>2719</v>
      </c>
      <c r="C30" s="3073">
        <v>44</v>
      </c>
      <c r="D30" s="3073">
        <v>646</v>
      </c>
      <c r="E30" s="3073">
        <v>51</v>
      </c>
      <c r="F30" s="3073">
        <v>205</v>
      </c>
      <c r="G30" s="3073">
        <v>26</v>
      </c>
      <c r="H30" s="3157">
        <v>172</v>
      </c>
    </row>
    <row r="31" spans="1:8" ht="12.6" customHeight="1">
      <c r="A31" s="3151">
        <v>27</v>
      </c>
      <c r="B31" s="3148" t="s">
        <v>2720</v>
      </c>
      <c r="C31" s="3073">
        <v>131</v>
      </c>
      <c r="D31" s="3073">
        <v>2182</v>
      </c>
      <c r="E31" s="3073">
        <v>45</v>
      </c>
      <c r="F31" s="3073">
        <v>573</v>
      </c>
      <c r="G31" s="3073">
        <v>150</v>
      </c>
      <c r="H31" s="3157">
        <v>1206</v>
      </c>
    </row>
    <row r="32" spans="1:8" ht="12.6" customHeight="1">
      <c r="A32" s="3151">
        <v>28</v>
      </c>
      <c r="B32" s="3152" t="s">
        <v>2721</v>
      </c>
      <c r="C32" s="3073">
        <v>227</v>
      </c>
      <c r="D32" s="3073">
        <v>2271</v>
      </c>
      <c r="E32" s="3073">
        <v>46</v>
      </c>
      <c r="F32" s="3073">
        <v>271</v>
      </c>
      <c r="G32" s="3073">
        <v>768</v>
      </c>
      <c r="H32" s="3157">
        <v>7812</v>
      </c>
    </row>
    <row r="33" spans="1:8" ht="12.6" customHeight="1">
      <c r="A33" s="3151">
        <v>29</v>
      </c>
      <c r="B33" s="3148" t="s">
        <v>2722</v>
      </c>
      <c r="C33" s="3073">
        <v>15</v>
      </c>
      <c r="D33" s="3073">
        <v>126</v>
      </c>
      <c r="E33" s="3073">
        <v>13</v>
      </c>
      <c r="F33" s="3073">
        <v>28</v>
      </c>
      <c r="G33" s="3073">
        <v>282</v>
      </c>
      <c r="H33" s="3157">
        <v>2763</v>
      </c>
    </row>
    <row r="34" spans="1:8" ht="12.6" customHeight="1">
      <c r="A34" s="3151">
        <v>30</v>
      </c>
      <c r="B34" s="3148" t="s">
        <v>2723</v>
      </c>
      <c r="C34" s="3073">
        <v>8</v>
      </c>
      <c r="D34" s="3073">
        <v>259</v>
      </c>
      <c r="E34" s="3073">
        <v>7</v>
      </c>
      <c r="F34" s="3073">
        <v>24</v>
      </c>
      <c r="G34" s="3073">
        <v>15</v>
      </c>
      <c r="H34" s="3157">
        <v>129</v>
      </c>
    </row>
    <row r="35" spans="1:8" ht="12.6" customHeight="1">
      <c r="A35" s="3151">
        <v>31</v>
      </c>
      <c r="B35" s="3152" t="s">
        <v>2724</v>
      </c>
      <c r="C35" s="3073">
        <v>647</v>
      </c>
      <c r="D35" s="3073">
        <v>11390</v>
      </c>
      <c r="E35" s="3073">
        <v>205</v>
      </c>
      <c r="F35" s="3073">
        <v>957</v>
      </c>
      <c r="G35" s="3073">
        <v>192</v>
      </c>
      <c r="H35" s="3157">
        <v>1090</v>
      </c>
    </row>
    <row r="36" spans="1:8" ht="12.6" customHeight="1">
      <c r="A36" s="3151">
        <v>32</v>
      </c>
      <c r="B36" s="3148" t="s">
        <v>2725</v>
      </c>
      <c r="C36" s="3073">
        <v>23</v>
      </c>
      <c r="D36" s="3073">
        <v>65</v>
      </c>
      <c r="E36" s="3073">
        <v>23</v>
      </c>
      <c r="F36" s="3073">
        <v>162</v>
      </c>
      <c r="G36" s="3073">
        <v>58</v>
      </c>
      <c r="H36" s="3157">
        <v>194</v>
      </c>
    </row>
    <row r="37" spans="1:8" ht="12.6" customHeight="1">
      <c r="A37" s="3151">
        <v>33</v>
      </c>
      <c r="B37" s="3148" t="s">
        <v>2726</v>
      </c>
      <c r="C37" s="3073">
        <v>402</v>
      </c>
      <c r="D37" s="3073">
        <v>3989</v>
      </c>
      <c r="E37" s="3073">
        <v>471</v>
      </c>
      <c r="F37" s="3073">
        <v>1925</v>
      </c>
      <c r="G37" s="3073">
        <v>459</v>
      </c>
      <c r="H37" s="3157">
        <v>2716</v>
      </c>
    </row>
    <row r="38" spans="1:8" ht="12.6" customHeight="1">
      <c r="A38" s="3151">
        <v>35</v>
      </c>
      <c r="B38" s="3148" t="s">
        <v>2727</v>
      </c>
      <c r="C38" s="3073">
        <v>2407</v>
      </c>
      <c r="D38" s="3073">
        <v>3484</v>
      </c>
      <c r="E38" s="3073">
        <v>673</v>
      </c>
      <c r="F38" s="3073">
        <v>1387</v>
      </c>
      <c r="G38" s="3073">
        <v>1755</v>
      </c>
      <c r="H38" s="3157">
        <v>4151</v>
      </c>
    </row>
    <row r="39" spans="1:8" ht="12.6" customHeight="1">
      <c r="A39" s="3151">
        <v>36</v>
      </c>
      <c r="B39" s="3148" t="s">
        <v>2728</v>
      </c>
      <c r="C39" s="3073">
        <v>13</v>
      </c>
      <c r="D39" s="3073">
        <v>868</v>
      </c>
      <c r="E39" s="3073">
        <v>59</v>
      </c>
      <c r="F39" s="3073">
        <v>401</v>
      </c>
      <c r="G39" s="3073">
        <v>79</v>
      </c>
      <c r="H39" s="3157">
        <v>541</v>
      </c>
    </row>
    <row r="40" spans="1:8" ht="12.6" customHeight="1">
      <c r="A40" s="3151">
        <v>37</v>
      </c>
      <c r="B40" s="3148" t="s">
        <v>2729</v>
      </c>
      <c r="C40" s="3073">
        <v>1</v>
      </c>
      <c r="D40" s="3073">
        <v>2</v>
      </c>
      <c r="E40" s="3073">
        <v>0</v>
      </c>
      <c r="F40" s="3073">
        <v>0</v>
      </c>
      <c r="G40" s="3073">
        <v>0</v>
      </c>
      <c r="H40" s="3157">
        <v>0</v>
      </c>
    </row>
    <row r="41" spans="1:8" ht="12.6" customHeight="1">
      <c r="A41" s="3151">
        <v>38</v>
      </c>
      <c r="B41" s="3148" t="s">
        <v>2730</v>
      </c>
      <c r="C41" s="3073">
        <v>35</v>
      </c>
      <c r="D41" s="3073">
        <v>403</v>
      </c>
      <c r="E41" s="3073">
        <v>39</v>
      </c>
      <c r="F41" s="3073">
        <v>328</v>
      </c>
      <c r="G41" s="3073">
        <v>115</v>
      </c>
      <c r="H41" s="3157">
        <v>1451</v>
      </c>
    </row>
    <row r="42" spans="1:8" ht="12.6" customHeight="1">
      <c r="A42" s="3151">
        <v>39</v>
      </c>
      <c r="B42" s="3148" t="s">
        <v>2731</v>
      </c>
      <c r="C42" s="3073">
        <v>2</v>
      </c>
      <c r="D42" s="3073">
        <v>6</v>
      </c>
      <c r="E42" s="3073">
        <v>3</v>
      </c>
      <c r="F42" s="3073">
        <v>7</v>
      </c>
      <c r="G42" s="3073">
        <v>1</v>
      </c>
      <c r="H42" s="3157">
        <v>6</v>
      </c>
    </row>
    <row r="43" spans="1:8" ht="12.6" customHeight="1">
      <c r="A43" s="3151">
        <v>41</v>
      </c>
      <c r="B43" s="3148" t="s">
        <v>2732</v>
      </c>
      <c r="C43" s="3073">
        <v>2777</v>
      </c>
      <c r="D43" s="3073">
        <v>16901</v>
      </c>
      <c r="E43" s="3073">
        <v>1787</v>
      </c>
      <c r="F43" s="3073">
        <v>10616</v>
      </c>
      <c r="G43" s="3073">
        <v>3368</v>
      </c>
      <c r="H43" s="3157">
        <v>18984</v>
      </c>
    </row>
    <row r="44" spans="1:8" ht="12.6" customHeight="1">
      <c r="A44" s="3151">
        <v>42</v>
      </c>
      <c r="B44" s="3148" t="s">
        <v>2733</v>
      </c>
      <c r="C44" s="3073">
        <v>142</v>
      </c>
      <c r="D44" s="3073">
        <v>3881</v>
      </c>
      <c r="E44" s="3073">
        <v>192</v>
      </c>
      <c r="F44" s="3073">
        <v>2677</v>
      </c>
      <c r="G44" s="3073">
        <v>323</v>
      </c>
      <c r="H44" s="3157">
        <v>5955</v>
      </c>
    </row>
    <row r="45" spans="1:8" ht="12.6" customHeight="1">
      <c r="A45" s="3151">
        <v>43</v>
      </c>
      <c r="B45" s="3148" t="s">
        <v>2734</v>
      </c>
      <c r="C45" s="3073">
        <v>588</v>
      </c>
      <c r="D45" s="3073">
        <v>3843</v>
      </c>
      <c r="E45" s="3073">
        <v>549</v>
      </c>
      <c r="F45" s="3073">
        <v>3628</v>
      </c>
      <c r="G45" s="3073">
        <v>837</v>
      </c>
      <c r="H45" s="3157">
        <v>5508</v>
      </c>
    </row>
    <row r="46" spans="1:8" ht="12.6" customHeight="1">
      <c r="A46" s="3151">
        <v>45</v>
      </c>
      <c r="B46" s="3152" t="s">
        <v>2735</v>
      </c>
      <c r="C46" s="3073">
        <v>263</v>
      </c>
      <c r="D46" s="3073">
        <v>763</v>
      </c>
      <c r="E46" s="3073">
        <v>206</v>
      </c>
      <c r="F46" s="3073">
        <v>661</v>
      </c>
      <c r="G46" s="3073">
        <v>648</v>
      </c>
      <c r="H46" s="3157">
        <v>2561</v>
      </c>
    </row>
    <row r="47" spans="1:8" ht="12.6" customHeight="1">
      <c r="A47" s="3151">
        <v>46</v>
      </c>
      <c r="B47" s="3152" t="s">
        <v>2736</v>
      </c>
      <c r="C47" s="3073">
        <v>1057</v>
      </c>
      <c r="D47" s="3073">
        <v>5090</v>
      </c>
      <c r="E47" s="3073">
        <v>673</v>
      </c>
      <c r="F47" s="3073">
        <v>2946</v>
      </c>
      <c r="G47" s="3073">
        <v>1638</v>
      </c>
      <c r="H47" s="3157">
        <v>6873</v>
      </c>
    </row>
    <row r="48" spans="1:8" ht="12.6" customHeight="1">
      <c r="A48" s="3151">
        <v>47</v>
      </c>
      <c r="B48" s="3152" t="s">
        <v>2737</v>
      </c>
      <c r="C48" s="3073">
        <v>3555</v>
      </c>
      <c r="D48" s="3073">
        <v>13788</v>
      </c>
      <c r="E48" s="3073">
        <v>2761</v>
      </c>
      <c r="F48" s="3073">
        <v>10415</v>
      </c>
      <c r="G48" s="3073">
        <v>5544</v>
      </c>
      <c r="H48" s="3157">
        <v>20081</v>
      </c>
    </row>
    <row r="49" spans="1:8" ht="12.6" customHeight="1">
      <c r="A49" s="3151">
        <v>49</v>
      </c>
      <c r="B49" s="3152" t="s">
        <v>2738</v>
      </c>
      <c r="C49" s="3073">
        <v>1872</v>
      </c>
      <c r="D49" s="3073">
        <v>7884</v>
      </c>
      <c r="E49" s="3073">
        <v>2232</v>
      </c>
      <c r="F49" s="3073">
        <v>11569</v>
      </c>
      <c r="G49" s="3073">
        <v>2654</v>
      </c>
      <c r="H49" s="3157">
        <v>10712</v>
      </c>
    </row>
    <row r="50" spans="1:8" ht="12.6" customHeight="1">
      <c r="A50" s="3151">
        <v>50</v>
      </c>
      <c r="B50" s="3152" t="s">
        <v>2739</v>
      </c>
      <c r="C50" s="3073">
        <v>0</v>
      </c>
      <c r="D50" s="3073">
        <v>0</v>
      </c>
      <c r="E50" s="3073">
        <v>1</v>
      </c>
      <c r="F50" s="3073">
        <v>1</v>
      </c>
      <c r="G50" s="3073">
        <v>0</v>
      </c>
      <c r="H50" s="3157">
        <v>0</v>
      </c>
    </row>
    <row r="51" spans="1:8" ht="12.6" customHeight="1">
      <c r="A51" s="3151">
        <v>51</v>
      </c>
      <c r="B51" s="3152" t="s">
        <v>2740</v>
      </c>
      <c r="C51" s="3073">
        <v>2</v>
      </c>
      <c r="D51" s="3073">
        <v>54</v>
      </c>
      <c r="E51" s="3073">
        <v>0</v>
      </c>
      <c r="F51" s="3073">
        <v>0</v>
      </c>
      <c r="G51" s="3073">
        <v>1</v>
      </c>
      <c r="H51" s="3157">
        <v>20</v>
      </c>
    </row>
    <row r="52" spans="1:8" ht="12.6" customHeight="1">
      <c r="A52" s="3151">
        <v>52</v>
      </c>
      <c r="B52" s="3152" t="s">
        <v>2741</v>
      </c>
      <c r="C52" s="3073">
        <v>112</v>
      </c>
      <c r="D52" s="3073">
        <v>1049</v>
      </c>
      <c r="E52" s="3073">
        <v>289</v>
      </c>
      <c r="F52" s="3073">
        <v>1211</v>
      </c>
      <c r="G52" s="3073">
        <v>369</v>
      </c>
      <c r="H52" s="3157">
        <v>2951</v>
      </c>
    </row>
    <row r="53" spans="1:8" ht="12.6" customHeight="1">
      <c r="A53" s="3151">
        <v>53</v>
      </c>
      <c r="B53" s="3152" t="s">
        <v>2742</v>
      </c>
      <c r="C53" s="3073">
        <v>15</v>
      </c>
      <c r="D53" s="3073">
        <v>189</v>
      </c>
      <c r="E53" s="3073">
        <v>27</v>
      </c>
      <c r="F53" s="3073">
        <v>186</v>
      </c>
      <c r="G53" s="3073">
        <v>33</v>
      </c>
      <c r="H53" s="3157">
        <v>209</v>
      </c>
    </row>
    <row r="54" spans="1:8" ht="12.6" customHeight="1">
      <c r="A54" s="3151">
        <v>55</v>
      </c>
      <c r="B54" s="3152" t="s">
        <v>2743</v>
      </c>
      <c r="C54" s="3073">
        <v>33</v>
      </c>
      <c r="D54" s="3073">
        <v>539</v>
      </c>
      <c r="E54" s="3073">
        <v>185</v>
      </c>
      <c r="F54" s="3073">
        <v>1824</v>
      </c>
      <c r="G54" s="3073">
        <v>145</v>
      </c>
      <c r="H54" s="3157">
        <v>1237</v>
      </c>
    </row>
    <row r="55" spans="1:8" ht="12.6" customHeight="1">
      <c r="A55" s="3151">
        <v>56</v>
      </c>
      <c r="B55" s="3152" t="s">
        <v>2744</v>
      </c>
      <c r="C55" s="3073">
        <v>557</v>
      </c>
      <c r="D55" s="3073">
        <v>2520</v>
      </c>
      <c r="E55" s="3073">
        <v>891</v>
      </c>
      <c r="F55" s="3073">
        <v>3574</v>
      </c>
      <c r="G55" s="3073">
        <v>862</v>
      </c>
      <c r="H55" s="3157">
        <v>3887</v>
      </c>
    </row>
    <row r="56" spans="1:8" ht="12.6" customHeight="1">
      <c r="A56" s="3151">
        <v>58</v>
      </c>
      <c r="B56" s="3152" t="s">
        <v>2745</v>
      </c>
      <c r="C56" s="3073">
        <v>16</v>
      </c>
      <c r="D56" s="3073">
        <v>68</v>
      </c>
      <c r="E56" s="3073">
        <v>3</v>
      </c>
      <c r="F56" s="3073">
        <v>4</v>
      </c>
      <c r="G56" s="3073">
        <v>11</v>
      </c>
      <c r="H56" s="3157">
        <v>86</v>
      </c>
    </row>
    <row r="57" spans="1:8" ht="12.6" customHeight="1">
      <c r="A57" s="3151">
        <v>59</v>
      </c>
      <c r="B57" s="3152" t="s">
        <v>2746</v>
      </c>
      <c r="C57" s="3073">
        <v>6</v>
      </c>
      <c r="D57" s="3073">
        <v>67</v>
      </c>
      <c r="E57" s="3073">
        <v>4</v>
      </c>
      <c r="F57" s="3073">
        <v>41</v>
      </c>
      <c r="G57" s="3073">
        <v>8</v>
      </c>
      <c r="H57" s="3157">
        <v>45</v>
      </c>
    </row>
    <row r="58" spans="1:8" ht="12.6" customHeight="1">
      <c r="A58" s="3151">
        <v>60</v>
      </c>
      <c r="B58" s="3152" t="s">
        <v>2747</v>
      </c>
      <c r="C58" s="3073">
        <v>14</v>
      </c>
      <c r="D58" s="3073">
        <v>73</v>
      </c>
      <c r="E58" s="3073">
        <v>4</v>
      </c>
      <c r="F58" s="3073">
        <v>43</v>
      </c>
      <c r="G58" s="3073">
        <v>5</v>
      </c>
      <c r="H58" s="3157">
        <v>13</v>
      </c>
    </row>
    <row r="59" spans="1:8" ht="12.6" customHeight="1">
      <c r="A59" s="3151">
        <v>61</v>
      </c>
      <c r="B59" s="3152" t="s">
        <v>2748</v>
      </c>
      <c r="C59" s="3073">
        <v>14</v>
      </c>
      <c r="D59" s="3073">
        <v>43</v>
      </c>
      <c r="E59" s="3073">
        <v>23</v>
      </c>
      <c r="F59" s="3073">
        <v>55</v>
      </c>
      <c r="G59" s="3073">
        <v>14</v>
      </c>
      <c r="H59" s="3157">
        <v>97</v>
      </c>
    </row>
    <row r="60" spans="1:8" ht="12.6" customHeight="1">
      <c r="A60" s="3151">
        <v>62</v>
      </c>
      <c r="B60" s="3152" t="s">
        <v>2749</v>
      </c>
      <c r="C60" s="3073">
        <v>25</v>
      </c>
      <c r="D60" s="3073">
        <v>175</v>
      </c>
      <c r="E60" s="3073">
        <v>36</v>
      </c>
      <c r="F60" s="3073">
        <v>615</v>
      </c>
      <c r="G60" s="3073">
        <v>112</v>
      </c>
      <c r="H60" s="3157">
        <v>518</v>
      </c>
    </row>
    <row r="61" spans="1:8" ht="12.6" customHeight="1">
      <c r="A61" s="3151">
        <v>63</v>
      </c>
      <c r="B61" s="3152" t="s">
        <v>2750</v>
      </c>
      <c r="C61" s="3073">
        <v>6</v>
      </c>
      <c r="D61" s="3073">
        <v>137</v>
      </c>
      <c r="E61" s="3073">
        <v>9</v>
      </c>
      <c r="F61" s="3073">
        <v>58</v>
      </c>
      <c r="G61" s="3073">
        <v>31</v>
      </c>
      <c r="H61" s="3157">
        <v>877</v>
      </c>
    </row>
    <row r="62" spans="1:8" ht="12.6" customHeight="1">
      <c r="A62" s="3151">
        <v>64</v>
      </c>
      <c r="B62" s="3152" t="s">
        <v>2751</v>
      </c>
      <c r="C62" s="3073">
        <v>71</v>
      </c>
      <c r="D62" s="3073">
        <v>868</v>
      </c>
      <c r="E62" s="3073">
        <v>100</v>
      </c>
      <c r="F62" s="3073">
        <v>640</v>
      </c>
      <c r="G62" s="3073">
        <v>190</v>
      </c>
      <c r="H62" s="3157">
        <v>1131</v>
      </c>
    </row>
    <row r="63" spans="1:8" ht="12.6" customHeight="1">
      <c r="A63" s="3151">
        <v>65</v>
      </c>
      <c r="B63" s="3152" t="s">
        <v>2752</v>
      </c>
      <c r="C63" s="3073">
        <v>137</v>
      </c>
      <c r="D63" s="3073">
        <v>512</v>
      </c>
      <c r="E63" s="3073">
        <v>33</v>
      </c>
      <c r="F63" s="3073">
        <v>110</v>
      </c>
      <c r="G63" s="3073">
        <v>91</v>
      </c>
      <c r="H63" s="3157">
        <v>293</v>
      </c>
    </row>
    <row r="64" spans="1:8" ht="12.6" customHeight="1">
      <c r="A64" s="3151">
        <v>66</v>
      </c>
      <c r="B64" s="3152" t="s">
        <v>2753</v>
      </c>
      <c r="C64" s="3073">
        <v>34</v>
      </c>
      <c r="D64" s="3073">
        <v>89</v>
      </c>
      <c r="E64" s="3073">
        <v>127</v>
      </c>
      <c r="F64" s="3073">
        <v>438</v>
      </c>
      <c r="G64" s="3073">
        <v>137</v>
      </c>
      <c r="H64" s="3157">
        <v>245</v>
      </c>
    </row>
    <row r="65" spans="1:8" ht="12.6" customHeight="1">
      <c r="A65" s="3151">
        <v>68</v>
      </c>
      <c r="B65" s="3152" t="s">
        <v>2754</v>
      </c>
      <c r="C65" s="3073">
        <v>41</v>
      </c>
      <c r="D65" s="3073">
        <v>63</v>
      </c>
      <c r="E65" s="3073">
        <v>78</v>
      </c>
      <c r="F65" s="3073">
        <v>150</v>
      </c>
      <c r="G65" s="3073">
        <v>60</v>
      </c>
      <c r="H65" s="3157">
        <v>166</v>
      </c>
    </row>
    <row r="66" spans="1:8" ht="12.6" customHeight="1">
      <c r="A66" s="3151">
        <v>69</v>
      </c>
      <c r="B66" s="3152" t="s">
        <v>2755</v>
      </c>
      <c r="C66" s="3073">
        <v>469</v>
      </c>
      <c r="D66" s="3073">
        <v>1597</v>
      </c>
      <c r="E66" s="3073">
        <v>577</v>
      </c>
      <c r="F66" s="3073">
        <v>1485</v>
      </c>
      <c r="G66" s="3073">
        <v>583</v>
      </c>
      <c r="H66" s="3157">
        <v>1546</v>
      </c>
    </row>
    <row r="67" spans="1:8" ht="12.6" customHeight="1">
      <c r="A67" s="3151">
        <v>70</v>
      </c>
      <c r="B67" s="3152" t="s">
        <v>2756</v>
      </c>
      <c r="C67" s="3073">
        <v>622</v>
      </c>
      <c r="D67" s="3073">
        <v>3895</v>
      </c>
      <c r="E67" s="3073">
        <v>298</v>
      </c>
      <c r="F67" s="3073">
        <v>2002</v>
      </c>
      <c r="G67" s="3073">
        <v>870</v>
      </c>
      <c r="H67" s="3157">
        <v>5430</v>
      </c>
    </row>
    <row r="68" spans="1:8" ht="12.6" customHeight="1">
      <c r="A68" s="3151">
        <v>71</v>
      </c>
      <c r="B68" s="3152" t="s">
        <v>2757</v>
      </c>
      <c r="C68" s="3073">
        <v>231</v>
      </c>
      <c r="D68" s="3073">
        <v>914</v>
      </c>
      <c r="E68" s="3073">
        <v>243</v>
      </c>
      <c r="F68" s="3073">
        <v>811</v>
      </c>
      <c r="G68" s="3073">
        <v>307</v>
      </c>
      <c r="H68" s="3157">
        <v>1276</v>
      </c>
    </row>
    <row r="69" spans="1:8" ht="12.6" customHeight="1">
      <c r="A69" s="3151">
        <v>72</v>
      </c>
      <c r="B69" s="3152" t="s">
        <v>2758</v>
      </c>
      <c r="C69" s="3073">
        <v>17</v>
      </c>
      <c r="D69" s="3073">
        <v>69</v>
      </c>
      <c r="E69" s="3073">
        <v>8</v>
      </c>
      <c r="F69" s="3073">
        <v>16</v>
      </c>
      <c r="G69" s="3073">
        <v>1</v>
      </c>
      <c r="H69" s="3157">
        <v>2</v>
      </c>
    </row>
    <row r="70" spans="1:8" ht="12.6" customHeight="1">
      <c r="A70" s="3151">
        <v>73</v>
      </c>
      <c r="B70" s="3152" t="s">
        <v>2759</v>
      </c>
      <c r="C70" s="3073">
        <v>82</v>
      </c>
      <c r="D70" s="3073">
        <v>497</v>
      </c>
      <c r="E70" s="3073">
        <v>20</v>
      </c>
      <c r="F70" s="3073">
        <v>148</v>
      </c>
      <c r="G70" s="3073">
        <v>104</v>
      </c>
      <c r="H70" s="3157">
        <v>537</v>
      </c>
    </row>
    <row r="71" spans="1:8" ht="12.6" customHeight="1">
      <c r="A71" s="3151">
        <v>74</v>
      </c>
      <c r="B71" s="3152" t="s">
        <v>2760</v>
      </c>
      <c r="C71" s="3073">
        <v>32</v>
      </c>
      <c r="D71" s="3073">
        <v>81</v>
      </c>
      <c r="E71" s="3073">
        <v>47</v>
      </c>
      <c r="F71" s="3073">
        <v>130</v>
      </c>
      <c r="G71" s="3073">
        <v>45</v>
      </c>
      <c r="H71" s="3157">
        <v>102</v>
      </c>
    </row>
    <row r="72" spans="1:8" ht="12.6" customHeight="1">
      <c r="A72" s="3151">
        <v>75</v>
      </c>
      <c r="B72" s="3152" t="s">
        <v>2761</v>
      </c>
      <c r="C72" s="3073">
        <v>19</v>
      </c>
      <c r="D72" s="3073">
        <v>86</v>
      </c>
      <c r="E72" s="3073">
        <v>33</v>
      </c>
      <c r="F72" s="3073">
        <v>268</v>
      </c>
      <c r="G72" s="3073">
        <v>122</v>
      </c>
      <c r="H72" s="3157">
        <v>1196</v>
      </c>
    </row>
    <row r="73" spans="1:8" ht="12.6" customHeight="1">
      <c r="A73" s="3151">
        <v>77</v>
      </c>
      <c r="B73" s="3152" t="s">
        <v>2762</v>
      </c>
      <c r="C73" s="3073">
        <v>68</v>
      </c>
      <c r="D73" s="3073">
        <v>393</v>
      </c>
      <c r="E73" s="3073">
        <v>68</v>
      </c>
      <c r="F73" s="3073">
        <v>400</v>
      </c>
      <c r="G73" s="3073">
        <v>311</v>
      </c>
      <c r="H73" s="3157">
        <v>1274</v>
      </c>
    </row>
    <row r="74" spans="1:8" ht="12.6" customHeight="1">
      <c r="A74" s="3151">
        <v>78</v>
      </c>
      <c r="B74" s="3152" t="s">
        <v>2763</v>
      </c>
      <c r="C74" s="3073">
        <v>3</v>
      </c>
      <c r="D74" s="3073">
        <v>13</v>
      </c>
      <c r="E74" s="3073">
        <v>0</v>
      </c>
      <c r="F74" s="3073">
        <v>0</v>
      </c>
      <c r="G74" s="3073">
        <v>1</v>
      </c>
      <c r="H74" s="3157">
        <v>7</v>
      </c>
    </row>
    <row r="75" spans="1:8" ht="12.6" customHeight="1">
      <c r="A75" s="3151">
        <v>79</v>
      </c>
      <c r="B75" s="3152" t="s">
        <v>2764</v>
      </c>
      <c r="C75" s="3073">
        <v>18</v>
      </c>
      <c r="D75" s="3073">
        <v>365</v>
      </c>
      <c r="E75" s="3073">
        <v>47</v>
      </c>
      <c r="F75" s="3073">
        <v>327</v>
      </c>
      <c r="G75" s="3073">
        <v>50</v>
      </c>
      <c r="H75" s="3157">
        <v>359</v>
      </c>
    </row>
    <row r="76" spans="1:8" ht="12.6" customHeight="1">
      <c r="A76" s="3151">
        <v>80</v>
      </c>
      <c r="B76" s="3152" t="s">
        <v>2765</v>
      </c>
      <c r="C76" s="3073">
        <v>132</v>
      </c>
      <c r="D76" s="3073">
        <v>2002</v>
      </c>
      <c r="E76" s="3073">
        <v>169</v>
      </c>
      <c r="F76" s="3073">
        <v>1895</v>
      </c>
      <c r="G76" s="3073">
        <v>291</v>
      </c>
      <c r="H76" s="3157">
        <v>3085</v>
      </c>
    </row>
    <row r="77" spans="1:8" ht="12.6" customHeight="1">
      <c r="A77" s="3151">
        <v>81</v>
      </c>
      <c r="B77" s="3152" t="s">
        <v>2766</v>
      </c>
      <c r="C77" s="3073">
        <v>120</v>
      </c>
      <c r="D77" s="3073">
        <v>2318</v>
      </c>
      <c r="E77" s="3073">
        <v>45</v>
      </c>
      <c r="F77" s="3073">
        <v>105</v>
      </c>
      <c r="G77" s="3073">
        <v>615</v>
      </c>
      <c r="H77" s="3157">
        <v>5633</v>
      </c>
    </row>
    <row r="78" spans="1:8" ht="12.6" customHeight="1">
      <c r="A78" s="3151">
        <v>82</v>
      </c>
      <c r="B78" s="3152" t="s">
        <v>2767</v>
      </c>
      <c r="C78" s="3073">
        <v>298</v>
      </c>
      <c r="D78" s="3073">
        <v>1000</v>
      </c>
      <c r="E78" s="3073">
        <v>144</v>
      </c>
      <c r="F78" s="3073">
        <v>715</v>
      </c>
      <c r="G78" s="3073">
        <v>320</v>
      </c>
      <c r="H78" s="3157">
        <v>1764</v>
      </c>
    </row>
    <row r="79" spans="1:8" ht="12.6" customHeight="1">
      <c r="A79" s="3151">
        <v>84</v>
      </c>
      <c r="B79" s="3152" t="s">
        <v>2768</v>
      </c>
      <c r="C79" s="3073">
        <v>4</v>
      </c>
      <c r="D79" s="3073">
        <v>57</v>
      </c>
      <c r="E79" s="3073">
        <v>3</v>
      </c>
      <c r="F79" s="3073">
        <v>179</v>
      </c>
      <c r="G79" s="3073">
        <v>8</v>
      </c>
      <c r="H79" s="3157">
        <v>239</v>
      </c>
    </row>
    <row r="80" spans="1:8" ht="12.6" customHeight="1">
      <c r="A80" s="3151">
        <v>85</v>
      </c>
      <c r="B80" s="3152" t="s">
        <v>2769</v>
      </c>
      <c r="C80" s="3073">
        <v>344</v>
      </c>
      <c r="D80" s="3073">
        <v>5854</v>
      </c>
      <c r="E80" s="3073">
        <v>246</v>
      </c>
      <c r="F80" s="3073">
        <v>4865</v>
      </c>
      <c r="G80" s="3073">
        <v>507</v>
      </c>
      <c r="H80" s="3157">
        <v>7992</v>
      </c>
    </row>
    <row r="81" spans="1:8" ht="12.6" customHeight="1">
      <c r="A81" s="3151">
        <v>86</v>
      </c>
      <c r="B81" s="3152" t="s">
        <v>2770</v>
      </c>
      <c r="C81" s="3073">
        <v>227</v>
      </c>
      <c r="D81" s="3073">
        <v>4035</v>
      </c>
      <c r="E81" s="3073">
        <v>273</v>
      </c>
      <c r="F81" s="3073">
        <v>1719</v>
      </c>
      <c r="G81" s="3073">
        <v>290</v>
      </c>
      <c r="H81" s="3157">
        <v>4774</v>
      </c>
    </row>
    <row r="82" spans="1:8" ht="12.6" customHeight="1">
      <c r="A82" s="3151">
        <v>87</v>
      </c>
      <c r="B82" s="3152" t="s">
        <v>2771</v>
      </c>
      <c r="C82" s="3073">
        <v>13</v>
      </c>
      <c r="D82" s="3073">
        <v>185</v>
      </c>
      <c r="E82" s="3073">
        <v>16</v>
      </c>
      <c r="F82" s="3073">
        <v>62</v>
      </c>
      <c r="G82" s="3073">
        <v>19</v>
      </c>
      <c r="H82" s="3157">
        <v>204</v>
      </c>
    </row>
    <row r="83" spans="1:8" ht="12.6" customHeight="1">
      <c r="A83" s="3151">
        <v>88</v>
      </c>
      <c r="B83" s="3152" t="s">
        <v>2772</v>
      </c>
      <c r="C83" s="3073">
        <v>33</v>
      </c>
      <c r="D83" s="3073">
        <v>166</v>
      </c>
      <c r="E83" s="3073">
        <v>34</v>
      </c>
      <c r="F83" s="3073">
        <v>334</v>
      </c>
      <c r="G83" s="3073">
        <v>77</v>
      </c>
      <c r="H83" s="3157">
        <v>330</v>
      </c>
    </row>
    <row r="84" spans="1:8" ht="12.6" customHeight="1">
      <c r="A84" s="3151">
        <v>90</v>
      </c>
      <c r="B84" s="3152" t="s">
        <v>2773</v>
      </c>
      <c r="C84" s="3073">
        <v>2</v>
      </c>
      <c r="D84" s="3073">
        <v>5</v>
      </c>
      <c r="E84" s="3073">
        <v>3</v>
      </c>
      <c r="F84" s="3073">
        <v>12</v>
      </c>
      <c r="G84" s="3073">
        <v>15</v>
      </c>
      <c r="H84" s="3157">
        <v>115</v>
      </c>
    </row>
    <row r="85" spans="1:8" ht="12.6" customHeight="1">
      <c r="A85" s="3151">
        <v>91</v>
      </c>
      <c r="B85" s="3152" t="s">
        <v>2774</v>
      </c>
      <c r="C85" s="3073">
        <v>1</v>
      </c>
      <c r="D85" s="3073">
        <v>1</v>
      </c>
      <c r="E85" s="3073">
        <v>2</v>
      </c>
      <c r="F85" s="3073">
        <v>2</v>
      </c>
      <c r="G85" s="3073">
        <v>4</v>
      </c>
      <c r="H85" s="3157">
        <v>541</v>
      </c>
    </row>
    <row r="86" spans="1:8" ht="12.6" customHeight="1">
      <c r="A86" s="3151">
        <v>92</v>
      </c>
      <c r="B86" s="3152" t="s">
        <v>2775</v>
      </c>
      <c r="C86" s="3073">
        <v>68</v>
      </c>
      <c r="D86" s="3073">
        <v>195</v>
      </c>
      <c r="E86" s="3073">
        <v>61</v>
      </c>
      <c r="F86" s="3073">
        <v>111</v>
      </c>
      <c r="G86" s="3073">
        <v>374</v>
      </c>
      <c r="H86" s="3157">
        <v>1668</v>
      </c>
    </row>
    <row r="87" spans="1:8" ht="12.6" customHeight="1">
      <c r="A87" s="3151">
        <v>93</v>
      </c>
      <c r="B87" s="3152" t="s">
        <v>2776</v>
      </c>
      <c r="C87" s="3073">
        <v>34</v>
      </c>
      <c r="D87" s="3073">
        <v>202</v>
      </c>
      <c r="E87" s="3073">
        <v>103</v>
      </c>
      <c r="F87" s="3073">
        <v>361</v>
      </c>
      <c r="G87" s="3073">
        <v>49</v>
      </c>
      <c r="H87" s="3157">
        <v>311</v>
      </c>
    </row>
    <row r="88" spans="1:8" ht="12.6" customHeight="1">
      <c r="A88" s="3151">
        <v>94</v>
      </c>
      <c r="B88" s="3152" t="s">
        <v>2777</v>
      </c>
      <c r="C88" s="3073">
        <v>111</v>
      </c>
      <c r="D88" s="3073">
        <v>320</v>
      </c>
      <c r="E88" s="3073">
        <v>188</v>
      </c>
      <c r="F88" s="3073">
        <v>432</v>
      </c>
      <c r="G88" s="3073">
        <v>134</v>
      </c>
      <c r="H88" s="3157">
        <v>487</v>
      </c>
    </row>
    <row r="89" spans="1:8" ht="12.6" customHeight="1">
      <c r="A89" s="3151">
        <v>95</v>
      </c>
      <c r="B89" s="3152" t="s">
        <v>2778</v>
      </c>
      <c r="C89" s="3073">
        <v>237</v>
      </c>
      <c r="D89" s="3073">
        <v>4165</v>
      </c>
      <c r="E89" s="3073">
        <v>172</v>
      </c>
      <c r="F89" s="3073">
        <v>601</v>
      </c>
      <c r="G89" s="3073">
        <v>362</v>
      </c>
      <c r="H89" s="3157">
        <v>2107</v>
      </c>
    </row>
    <row r="90" spans="1:8" ht="12.6" customHeight="1">
      <c r="A90" s="3151">
        <v>96</v>
      </c>
      <c r="B90" s="3152" t="s">
        <v>2779</v>
      </c>
      <c r="C90" s="3073">
        <v>466</v>
      </c>
      <c r="D90" s="3073">
        <v>5933</v>
      </c>
      <c r="E90" s="3073">
        <v>534</v>
      </c>
      <c r="F90" s="3073">
        <v>3066</v>
      </c>
      <c r="G90" s="3073">
        <v>372</v>
      </c>
      <c r="H90" s="3157">
        <v>5021</v>
      </c>
    </row>
    <row r="91" spans="1:8" ht="12.6" customHeight="1">
      <c r="A91" s="3151">
        <v>97</v>
      </c>
      <c r="B91" s="3152" t="s">
        <v>2780</v>
      </c>
      <c r="C91" s="3073">
        <v>5</v>
      </c>
      <c r="D91" s="3073">
        <v>6</v>
      </c>
      <c r="E91" s="3073">
        <v>7</v>
      </c>
      <c r="F91" s="3073">
        <v>7</v>
      </c>
      <c r="G91" s="3073">
        <v>3</v>
      </c>
      <c r="H91" s="3157">
        <v>3</v>
      </c>
    </row>
    <row r="92" spans="1:8" ht="12.6" customHeight="1">
      <c r="A92" s="3151">
        <v>98</v>
      </c>
      <c r="B92" s="3152" t="s">
        <v>2781</v>
      </c>
      <c r="C92" s="3073">
        <v>1</v>
      </c>
      <c r="D92" s="3073">
        <v>1</v>
      </c>
      <c r="E92" s="3073">
        <v>1</v>
      </c>
      <c r="F92" s="3073">
        <v>2</v>
      </c>
      <c r="G92" s="3073">
        <v>13</v>
      </c>
      <c r="H92" s="3157">
        <v>41</v>
      </c>
    </row>
    <row r="93" spans="1:8" ht="12.6" customHeight="1">
      <c r="A93" s="3151">
        <v>99</v>
      </c>
      <c r="B93" s="3152" t="s">
        <v>2782</v>
      </c>
      <c r="C93" s="3073">
        <v>15</v>
      </c>
      <c r="D93" s="3073">
        <v>44</v>
      </c>
      <c r="E93" s="3073">
        <v>0</v>
      </c>
      <c r="F93" s="3073">
        <v>0</v>
      </c>
      <c r="G93" s="3073">
        <v>24</v>
      </c>
      <c r="H93" s="3157">
        <v>91</v>
      </c>
    </row>
    <row r="94" spans="1:8" ht="12.6" customHeight="1" thickBot="1">
      <c r="A94" s="7377" t="s">
        <v>2</v>
      </c>
      <c r="B94" s="7378"/>
      <c r="C94" s="3154">
        <f t="shared" ref="C94:H94" si="0">SUM(C6:C93)</f>
        <v>21789</v>
      </c>
      <c r="D94" s="3154">
        <f t="shared" si="0"/>
        <v>161004</v>
      </c>
      <c r="E94" s="3154">
        <f t="shared" si="0"/>
        <v>19105</v>
      </c>
      <c r="F94" s="3154">
        <f t="shared" si="0"/>
        <v>142332</v>
      </c>
      <c r="G94" s="3154">
        <f t="shared" si="0"/>
        <v>31665</v>
      </c>
      <c r="H94" s="3155">
        <f t="shared" si="0"/>
        <v>197578</v>
      </c>
    </row>
    <row r="95" spans="1:8" ht="12" customHeight="1" thickTop="1"/>
    <row r="96" spans="1:8" ht="12" customHeight="1">
      <c r="A96" s="7344" t="s">
        <v>2790</v>
      </c>
      <c r="B96" s="7345"/>
      <c r="C96" s="7345"/>
      <c r="D96" s="7345"/>
      <c r="E96" s="7345"/>
      <c r="F96" s="7345"/>
      <c r="G96" s="7345"/>
      <c r="H96" s="7345"/>
    </row>
    <row r="97" spans="1:8" ht="12" customHeight="1">
      <c r="A97" s="7344" t="s">
        <v>2791</v>
      </c>
      <c r="B97" s="7345"/>
      <c r="C97" s="7345"/>
      <c r="D97" s="7345"/>
      <c r="E97" s="7345"/>
      <c r="F97" s="7345"/>
      <c r="G97" s="7345"/>
      <c r="H97" s="7345"/>
    </row>
    <row r="98" spans="1:8" ht="12" customHeight="1">
      <c r="A98" s="7379" t="s">
        <v>2792</v>
      </c>
      <c r="B98" s="7345"/>
      <c r="C98" s="7345"/>
      <c r="D98" s="7345"/>
      <c r="E98" s="7345"/>
      <c r="F98" s="7345"/>
      <c r="G98" s="7345"/>
      <c r="H98" s="7345"/>
    </row>
    <row r="101" spans="1:8" s="2977" customFormat="1" ht="21" customHeight="1">
      <c r="B101" s="3054"/>
      <c r="C101" s="7300" t="s">
        <v>3</v>
      </c>
      <c r="D101" s="7300"/>
      <c r="E101" s="3048"/>
      <c r="F101" s="3156"/>
      <c r="G101" s="3048"/>
      <c r="H101" s="3048"/>
    </row>
  </sheetData>
  <mergeCells count="12">
    <mergeCell ref="A2:H2"/>
    <mergeCell ref="A3:H3"/>
    <mergeCell ref="A4:A5"/>
    <mergeCell ref="B4:B5"/>
    <mergeCell ref="C4:D4"/>
    <mergeCell ref="E4:F4"/>
    <mergeCell ref="G4:H4"/>
    <mergeCell ref="A94:B94"/>
    <mergeCell ref="A96:H96"/>
    <mergeCell ref="A97:H97"/>
    <mergeCell ref="A98:H98"/>
    <mergeCell ref="C101:D101"/>
  </mergeCells>
  <hyperlinks>
    <hyperlink ref="A1" r:id="rId1"/>
  </hyperlinks>
  <pageMargins left="0.70866141732283472" right="0.70866141732283472" top="0.62992125984251968" bottom="0.74803149606299213" header="0.31496062992125984" footer="0.31496062992125984"/>
  <pageSetup paperSize="9" scale="41" fitToHeight="0" orientation="landscape" r:id="rId2"/>
  <headerFooter alignWithMargins="0">
    <oddFooter>&amp;R173</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4">
    <pageSetUpPr fitToPage="1"/>
  </sheetPr>
  <dimension ref="A1:AO30"/>
  <sheetViews>
    <sheetView view="pageBreakPreview" topLeftCell="A13" zoomScale="60" zoomScaleNormal="100" workbookViewId="0">
      <selection activeCell="A28" sqref="A28:H28"/>
    </sheetView>
  </sheetViews>
  <sheetFormatPr defaultRowHeight="12.75"/>
  <cols>
    <col min="1" max="1" width="8.28515625" style="152" customWidth="1"/>
    <col min="2" max="2" width="7.85546875" style="152" customWidth="1"/>
    <col min="3" max="3" width="8.140625" style="152" customWidth="1"/>
    <col min="4" max="4" width="7.140625" style="152" customWidth="1"/>
    <col min="5" max="5" width="8.42578125" style="152" customWidth="1"/>
    <col min="6" max="6" width="7.140625" style="152" customWidth="1"/>
    <col min="7" max="7" width="7.85546875" style="152" customWidth="1"/>
    <col min="8" max="8" width="8.5703125" style="152" customWidth="1"/>
    <col min="9" max="9" width="6.7109375" style="243" customWidth="1"/>
    <col min="10" max="10" width="8.140625" style="152" customWidth="1"/>
    <col min="11" max="11" width="6.85546875" style="243" customWidth="1"/>
    <col min="12" max="13" width="8" style="152" customWidth="1"/>
    <col min="14" max="14" width="6.5703125" style="243" customWidth="1"/>
    <col min="15" max="15" width="8.85546875" style="152" customWidth="1"/>
    <col min="16" max="16" width="6.140625" style="243" customWidth="1"/>
    <col min="17" max="17" width="7.85546875" style="152" customWidth="1"/>
    <col min="18" max="18" width="7.5703125" style="152" customWidth="1"/>
    <col min="19" max="19" width="7.140625" style="152" customWidth="1"/>
    <col min="20" max="20" width="7.85546875" style="152" customWidth="1"/>
    <col min="21" max="21" width="6.42578125" style="152" customWidth="1"/>
    <col min="22" max="22" width="7.85546875" style="152" customWidth="1"/>
    <col min="23" max="23" width="7.5703125" style="152" customWidth="1"/>
    <col min="24" max="24" width="6.5703125" style="152" customWidth="1"/>
    <col min="25" max="25" width="7.42578125" style="152" customWidth="1"/>
    <col min="26" max="26" width="6.85546875" style="152" customWidth="1"/>
    <col min="27" max="28" width="7.85546875" style="152" customWidth="1"/>
    <col min="29" max="29" width="6.7109375" style="152" customWidth="1"/>
    <col min="30" max="30" width="7.28515625" style="152" customWidth="1"/>
    <col min="31" max="31" width="6.42578125" style="152" customWidth="1"/>
    <col min="32" max="33" width="7.85546875" style="152" customWidth="1"/>
    <col min="34" max="34" width="6.42578125" style="152" customWidth="1"/>
    <col min="35" max="35" width="7.42578125" style="152" customWidth="1"/>
    <col min="36" max="36" width="6.140625" style="152" customWidth="1"/>
    <col min="37" max="38" width="7.85546875" style="152" customWidth="1"/>
    <col min="39" max="39" width="7.28515625" style="152" customWidth="1"/>
    <col min="40" max="41" width="7.42578125" style="152" customWidth="1"/>
    <col min="42" max="16384" width="9.140625" style="152"/>
  </cols>
  <sheetData>
    <row r="1" spans="1:41" ht="13.5" thickBot="1">
      <c r="A1" s="1" t="s">
        <v>0</v>
      </c>
      <c r="AN1" s="6292" t="s">
        <v>1</v>
      </c>
      <c r="AO1" s="6292"/>
    </row>
    <row r="2" spans="1:41" ht="30" customHeight="1" thickTop="1">
      <c r="A2" s="6294" t="s">
        <v>711</v>
      </c>
      <c r="B2" s="6295"/>
      <c r="C2" s="6295"/>
      <c r="D2" s="6295"/>
      <c r="E2" s="6295"/>
      <c r="F2" s="6295"/>
      <c r="G2" s="6295"/>
      <c r="H2" s="6295"/>
      <c r="I2" s="6295"/>
      <c r="J2" s="6295"/>
      <c r="K2" s="6295"/>
      <c r="L2" s="6295"/>
      <c r="M2" s="6295"/>
      <c r="N2" s="6295"/>
      <c r="O2" s="6295"/>
      <c r="P2" s="6295"/>
      <c r="Q2" s="6295"/>
      <c r="R2" s="6295"/>
      <c r="S2" s="6295"/>
      <c r="T2" s="6295"/>
      <c r="U2" s="6295"/>
      <c r="V2" s="6295"/>
      <c r="W2" s="6295"/>
      <c r="X2" s="6295"/>
      <c r="Y2" s="6295"/>
      <c r="Z2" s="6295"/>
      <c r="AA2" s="6295"/>
      <c r="AB2" s="6295"/>
      <c r="AC2" s="6295"/>
      <c r="AD2" s="6295"/>
      <c r="AE2" s="6295"/>
      <c r="AF2" s="6295"/>
      <c r="AG2" s="6295"/>
      <c r="AH2" s="6295"/>
      <c r="AI2" s="6295"/>
      <c r="AJ2" s="6295"/>
      <c r="AK2" s="6295"/>
      <c r="AL2" s="6295"/>
      <c r="AM2" s="6295"/>
      <c r="AN2" s="6295"/>
      <c r="AO2" s="6296"/>
    </row>
    <row r="3" spans="1:41" ht="54.75" customHeight="1" thickBot="1">
      <c r="A3" s="6297" t="s">
        <v>728</v>
      </c>
      <c r="B3" s="6298"/>
      <c r="C3" s="6298"/>
      <c r="D3" s="6298"/>
      <c r="E3" s="6298"/>
      <c r="F3" s="6298"/>
      <c r="G3" s="6298"/>
      <c r="H3" s="6298"/>
      <c r="I3" s="6298"/>
      <c r="J3" s="6298"/>
      <c r="K3" s="6298"/>
      <c r="L3" s="6298"/>
      <c r="M3" s="6298"/>
      <c r="N3" s="6298"/>
      <c r="O3" s="6298"/>
      <c r="P3" s="6298"/>
      <c r="Q3" s="6298"/>
      <c r="R3" s="6298"/>
      <c r="S3" s="6298"/>
      <c r="T3" s="6298"/>
      <c r="U3" s="6298"/>
      <c r="V3" s="6298"/>
      <c r="W3" s="6298"/>
      <c r="X3" s="6298"/>
      <c r="Y3" s="6298"/>
      <c r="Z3" s="6298"/>
      <c r="AA3" s="6298"/>
      <c r="AB3" s="6298"/>
      <c r="AC3" s="6298"/>
      <c r="AD3" s="6298"/>
      <c r="AE3" s="6298"/>
      <c r="AF3" s="6298"/>
      <c r="AG3" s="6298"/>
      <c r="AH3" s="6298"/>
      <c r="AI3" s="6298"/>
      <c r="AJ3" s="6298"/>
      <c r="AK3" s="6298"/>
      <c r="AL3" s="6298"/>
      <c r="AM3" s="6298"/>
      <c r="AN3" s="6298"/>
      <c r="AO3" s="6299"/>
    </row>
    <row r="4" spans="1:41" s="245" customFormat="1" ht="42" customHeight="1" thickBot="1">
      <c r="A4" s="6300" t="s">
        <v>389</v>
      </c>
      <c r="B4" s="6302" t="s">
        <v>60</v>
      </c>
      <c r="C4" s="6302"/>
      <c r="D4" s="6302"/>
      <c r="E4" s="6302"/>
      <c r="F4" s="6302"/>
      <c r="G4" s="6303" t="s">
        <v>61</v>
      </c>
      <c r="H4" s="6302"/>
      <c r="I4" s="6302"/>
      <c r="J4" s="6302"/>
      <c r="K4" s="6304"/>
      <c r="L4" s="6302" t="s">
        <v>390</v>
      </c>
      <c r="M4" s="6302"/>
      <c r="N4" s="6302"/>
      <c r="O4" s="6302"/>
      <c r="P4" s="6302"/>
      <c r="Q4" s="6303" t="s">
        <v>63</v>
      </c>
      <c r="R4" s="6302"/>
      <c r="S4" s="6302"/>
      <c r="T4" s="6302"/>
      <c r="U4" s="6304"/>
      <c r="V4" s="6302" t="s">
        <v>64</v>
      </c>
      <c r="W4" s="6302"/>
      <c r="X4" s="6302"/>
      <c r="Y4" s="6302"/>
      <c r="Z4" s="6302"/>
      <c r="AA4" s="6303" t="s">
        <v>65</v>
      </c>
      <c r="AB4" s="6302"/>
      <c r="AC4" s="6302"/>
      <c r="AD4" s="6302"/>
      <c r="AE4" s="6304"/>
      <c r="AF4" s="6302" t="s">
        <v>391</v>
      </c>
      <c r="AG4" s="6302"/>
      <c r="AH4" s="6302"/>
      <c r="AI4" s="6302"/>
      <c r="AJ4" s="6302"/>
      <c r="AK4" s="6303" t="s">
        <v>67</v>
      </c>
      <c r="AL4" s="6302"/>
      <c r="AM4" s="6302"/>
      <c r="AN4" s="6302"/>
      <c r="AO4" s="6305"/>
    </row>
    <row r="5" spans="1:41" s="245" customFormat="1" ht="84" customHeight="1" thickBot="1">
      <c r="A5" s="6301"/>
      <c r="B5" s="246" t="s">
        <v>78</v>
      </c>
      <c r="C5" s="246" t="s">
        <v>364</v>
      </c>
      <c r="D5" s="247" t="s">
        <v>396</v>
      </c>
      <c r="E5" s="246" t="s">
        <v>366</v>
      </c>
      <c r="F5" s="248" t="s">
        <v>397</v>
      </c>
      <c r="G5" s="250" t="s">
        <v>78</v>
      </c>
      <c r="H5" s="246" t="s">
        <v>364</v>
      </c>
      <c r="I5" s="247" t="s">
        <v>5277</v>
      </c>
      <c r="J5" s="246" t="s">
        <v>366</v>
      </c>
      <c r="K5" s="251" t="s">
        <v>397</v>
      </c>
      <c r="L5" s="246" t="s">
        <v>78</v>
      </c>
      <c r="M5" s="246" t="s">
        <v>364</v>
      </c>
      <c r="N5" s="247" t="s">
        <v>5277</v>
      </c>
      <c r="O5" s="246" t="s">
        <v>366</v>
      </c>
      <c r="P5" s="248" t="s">
        <v>5278</v>
      </c>
      <c r="Q5" s="250" t="s">
        <v>78</v>
      </c>
      <c r="R5" s="246" t="s">
        <v>364</v>
      </c>
      <c r="S5" s="247" t="s">
        <v>396</v>
      </c>
      <c r="T5" s="246" t="s">
        <v>366</v>
      </c>
      <c r="U5" s="251" t="s">
        <v>5278</v>
      </c>
      <c r="V5" s="246" t="s">
        <v>78</v>
      </c>
      <c r="W5" s="246" t="s">
        <v>364</v>
      </c>
      <c r="X5" s="247" t="s">
        <v>5277</v>
      </c>
      <c r="Y5" s="246" t="s">
        <v>366</v>
      </c>
      <c r="Z5" s="248" t="s">
        <v>397</v>
      </c>
      <c r="AA5" s="250" t="s">
        <v>78</v>
      </c>
      <c r="AB5" s="246" t="s">
        <v>364</v>
      </c>
      <c r="AC5" s="247" t="s">
        <v>5277</v>
      </c>
      <c r="AD5" s="246" t="s">
        <v>366</v>
      </c>
      <c r="AE5" s="251" t="s">
        <v>5278</v>
      </c>
      <c r="AF5" s="246" t="s">
        <v>78</v>
      </c>
      <c r="AG5" s="246" t="s">
        <v>364</v>
      </c>
      <c r="AH5" s="247" t="s">
        <v>5277</v>
      </c>
      <c r="AI5" s="246" t="s">
        <v>366</v>
      </c>
      <c r="AJ5" s="248" t="s">
        <v>5278</v>
      </c>
      <c r="AK5" s="250" t="s">
        <v>78</v>
      </c>
      <c r="AL5" s="246" t="s">
        <v>364</v>
      </c>
      <c r="AM5" s="247" t="s">
        <v>396</v>
      </c>
      <c r="AN5" s="246" t="s">
        <v>366</v>
      </c>
      <c r="AO5" s="781" t="s">
        <v>397</v>
      </c>
    </row>
    <row r="6" spans="1:41" ht="39.950000000000003" customHeight="1">
      <c r="A6" s="5620" t="s">
        <v>369</v>
      </c>
      <c r="B6" s="198">
        <v>33711</v>
      </c>
      <c r="C6" s="5622">
        <v>17255</v>
      </c>
      <c r="D6" s="258">
        <f>C6/B6*100</f>
        <v>51.18507312153303</v>
      </c>
      <c r="E6" s="5622">
        <v>16456</v>
      </c>
      <c r="F6" s="259">
        <f>E6/B6*100</f>
        <v>48.81492687846697</v>
      </c>
      <c r="G6" s="5623">
        <v>44561</v>
      </c>
      <c r="H6" s="5622">
        <v>22974</v>
      </c>
      <c r="I6" s="258">
        <f>H6/G6*100</f>
        <v>51.556293619981595</v>
      </c>
      <c r="J6" s="5622">
        <v>21587</v>
      </c>
      <c r="K6" s="259">
        <f>J6/G6*100</f>
        <v>48.443706380018405</v>
      </c>
      <c r="L6" s="257">
        <v>537</v>
      </c>
      <c r="M6" s="256">
        <v>285</v>
      </c>
      <c r="N6" s="255">
        <f>M6/L6*100</f>
        <v>53.072625698324025</v>
      </c>
      <c r="O6" s="5624">
        <v>252</v>
      </c>
      <c r="P6" s="254">
        <f>O6/L6*100</f>
        <v>46.927374301675975</v>
      </c>
      <c r="Q6" s="198">
        <v>2967</v>
      </c>
      <c r="R6" s="199">
        <v>1499</v>
      </c>
      <c r="S6" s="258">
        <f>R6/Q6*100</f>
        <v>50.522413211998654</v>
      </c>
      <c r="T6" s="199">
        <v>1468</v>
      </c>
      <c r="U6" s="259">
        <f>T6/Q6*100</f>
        <v>49.477586788001346</v>
      </c>
      <c r="V6" s="198">
        <v>6002</v>
      </c>
      <c r="W6" s="199">
        <v>3072</v>
      </c>
      <c r="X6" s="258">
        <f>W6/V6*100</f>
        <v>51.182939020326558</v>
      </c>
      <c r="Y6" s="199">
        <v>2930</v>
      </c>
      <c r="Z6" s="259">
        <f>Y6/V6*100</f>
        <v>48.817060979673442</v>
      </c>
      <c r="AA6" s="5625">
        <v>429</v>
      </c>
      <c r="AB6" s="5626">
        <v>217</v>
      </c>
      <c r="AC6" s="255">
        <f t="shared" ref="AC6:AC23" si="0">AB8/AA8*100</f>
        <v>49.462365591397848</v>
      </c>
      <c r="AD6" s="5637">
        <v>212</v>
      </c>
      <c r="AE6" s="254">
        <f t="shared" ref="AE6:AE18" si="1">AD8/AA8*100</f>
        <v>50.537634408602152</v>
      </c>
      <c r="AF6" s="198">
        <v>1158</v>
      </c>
      <c r="AG6" s="256">
        <v>606</v>
      </c>
      <c r="AH6" s="255">
        <f>AG6/AF6*100</f>
        <v>52.331606217616574</v>
      </c>
      <c r="AI6" s="256">
        <v>552</v>
      </c>
      <c r="AJ6" s="254">
        <f>AI6/AF6*100</f>
        <v>47.668393782383419</v>
      </c>
      <c r="AK6" s="198">
        <v>2115</v>
      </c>
      <c r="AL6" s="199">
        <v>1128</v>
      </c>
      <c r="AM6" s="255">
        <f>AL6/AK6*100</f>
        <v>53.333333333333336</v>
      </c>
      <c r="AN6" s="199">
        <v>987</v>
      </c>
      <c r="AO6" s="782">
        <f>AN6/AK6*100</f>
        <v>46.666666666666664</v>
      </c>
    </row>
    <row r="7" spans="1:41" ht="39.950000000000003" customHeight="1">
      <c r="A7" s="5621" t="s">
        <v>370</v>
      </c>
      <c r="B7" s="195">
        <v>32281</v>
      </c>
      <c r="C7" s="5627">
        <v>16618</v>
      </c>
      <c r="D7" s="267">
        <f t="shared" ref="D7:D25" si="2">C7/B7*100</f>
        <v>51.479198290015802</v>
      </c>
      <c r="E7" s="5627">
        <v>15663</v>
      </c>
      <c r="F7" s="268">
        <f t="shared" ref="F7:F25" si="3">E7/B7*100</f>
        <v>48.520801709984198</v>
      </c>
      <c r="G7" s="5628">
        <v>42283</v>
      </c>
      <c r="H7" s="5627">
        <v>21638</v>
      </c>
      <c r="I7" s="267">
        <f t="shared" ref="I7:I25" si="4">H7/G7*100</f>
        <v>51.174230778326987</v>
      </c>
      <c r="J7" s="5627">
        <v>20645</v>
      </c>
      <c r="K7" s="268">
        <f t="shared" ref="K7:K25" si="5">J7/G7*100</f>
        <v>48.825769221673013</v>
      </c>
      <c r="L7" s="5629">
        <v>529</v>
      </c>
      <c r="M7" s="5630">
        <v>266</v>
      </c>
      <c r="N7" s="266">
        <f>M7/L7*100</f>
        <v>50.283553875236301</v>
      </c>
      <c r="O7" s="5630">
        <v>263</v>
      </c>
      <c r="P7" s="265">
        <f t="shared" ref="P7:P25" si="6">O7/L7*100</f>
        <v>49.716446124763699</v>
      </c>
      <c r="Q7" s="195">
        <v>2883</v>
      </c>
      <c r="R7" s="193">
        <v>1487</v>
      </c>
      <c r="S7" s="267">
        <f t="shared" ref="S7:S25" si="7">R7/Q7*100</f>
        <v>51.578217134928892</v>
      </c>
      <c r="T7" s="193">
        <v>1396</v>
      </c>
      <c r="U7" s="268">
        <f t="shared" ref="U7:U25" si="8">T7/Q7*100</f>
        <v>48.421782865071108</v>
      </c>
      <c r="V7" s="195">
        <v>5961</v>
      </c>
      <c r="W7" s="193">
        <v>3035</v>
      </c>
      <c r="X7" s="267">
        <f t="shared" ref="X7:X25" si="9">W7/V7*100</f>
        <v>50.914276128166414</v>
      </c>
      <c r="Y7" s="193">
        <v>2926</v>
      </c>
      <c r="Z7" s="268">
        <f t="shared" ref="Z7:Z25" si="10">Y7/V7*100</f>
        <v>49.085723871833586</v>
      </c>
      <c r="AA7" s="277">
        <v>364</v>
      </c>
      <c r="AB7" s="5631">
        <v>189</v>
      </c>
      <c r="AC7" s="266">
        <f t="shared" si="0"/>
        <v>48.75</v>
      </c>
      <c r="AD7" s="5634">
        <v>175</v>
      </c>
      <c r="AE7" s="265">
        <f t="shared" si="1"/>
        <v>51.249999999999993</v>
      </c>
      <c r="AF7" s="195">
        <v>1144</v>
      </c>
      <c r="AG7" s="221">
        <v>572</v>
      </c>
      <c r="AH7" s="266">
        <f t="shared" ref="AH7:AH25" si="11">AG7/AF7*100</f>
        <v>50</v>
      </c>
      <c r="AI7" s="221">
        <v>572</v>
      </c>
      <c r="AJ7" s="265">
        <f t="shared" ref="AJ7:AJ25" si="12">AI7/AF7*100</f>
        <v>50</v>
      </c>
      <c r="AK7" s="195">
        <v>2067</v>
      </c>
      <c r="AL7" s="193">
        <v>1065</v>
      </c>
      <c r="AM7" s="266">
        <f t="shared" ref="AM7:AM25" si="13">AL7/AK7*100</f>
        <v>51.523947750362844</v>
      </c>
      <c r="AN7" s="221">
        <v>1002</v>
      </c>
      <c r="AO7" s="783">
        <f t="shared" ref="AO7:AO25" si="14">AN7/AK7*100</f>
        <v>48.476052249637149</v>
      </c>
    </row>
    <row r="8" spans="1:41" ht="39.950000000000003" customHeight="1">
      <c r="A8" s="5621" t="s">
        <v>371</v>
      </c>
      <c r="B8" s="5628">
        <v>32748</v>
      </c>
      <c r="C8" s="5627">
        <v>16685</v>
      </c>
      <c r="D8" s="267">
        <f t="shared" si="2"/>
        <v>50.949676316110903</v>
      </c>
      <c r="E8" s="5627">
        <v>16063</v>
      </c>
      <c r="F8" s="268">
        <f t="shared" si="3"/>
        <v>49.05032368388909</v>
      </c>
      <c r="G8" s="5628">
        <v>42060</v>
      </c>
      <c r="H8" s="5627">
        <v>21479</v>
      </c>
      <c r="I8" s="267">
        <f t="shared" si="4"/>
        <v>51.06752258678079</v>
      </c>
      <c r="J8" s="5627">
        <v>20581</v>
      </c>
      <c r="K8" s="268">
        <f t="shared" si="5"/>
        <v>48.93247741321921</v>
      </c>
      <c r="L8" s="5632">
        <v>692</v>
      </c>
      <c r="M8" s="5633">
        <v>340</v>
      </c>
      <c r="N8" s="266">
        <f>M8/L8*100</f>
        <v>49.132947976878611</v>
      </c>
      <c r="O8" s="5630">
        <v>352</v>
      </c>
      <c r="P8" s="265">
        <f t="shared" si="6"/>
        <v>50.867052023121381</v>
      </c>
      <c r="Q8" s="195">
        <v>3078</v>
      </c>
      <c r="R8" s="193">
        <v>1548</v>
      </c>
      <c r="S8" s="267">
        <f t="shared" si="7"/>
        <v>50.292397660818708</v>
      </c>
      <c r="T8" s="193">
        <v>1530</v>
      </c>
      <c r="U8" s="268">
        <f t="shared" si="8"/>
        <v>49.707602339181285</v>
      </c>
      <c r="V8" s="195">
        <v>6599</v>
      </c>
      <c r="W8" s="193">
        <v>3388</v>
      </c>
      <c r="X8" s="267">
        <f t="shared" si="9"/>
        <v>51.341112289740863</v>
      </c>
      <c r="Y8" s="193">
        <v>3211</v>
      </c>
      <c r="Z8" s="268">
        <f t="shared" si="10"/>
        <v>48.65888771025913</v>
      </c>
      <c r="AA8" s="227">
        <v>465</v>
      </c>
      <c r="AB8" s="221">
        <v>230</v>
      </c>
      <c r="AC8" s="266">
        <f t="shared" si="0"/>
        <v>54.143646408839771</v>
      </c>
      <c r="AD8" s="221">
        <v>235</v>
      </c>
      <c r="AE8" s="265">
        <f t="shared" si="1"/>
        <v>45.856353591160222</v>
      </c>
      <c r="AF8" s="195">
        <v>1272</v>
      </c>
      <c r="AG8" s="221">
        <v>653</v>
      </c>
      <c r="AH8" s="266">
        <f t="shared" si="11"/>
        <v>51.336477987421382</v>
      </c>
      <c r="AI8" s="221">
        <v>619</v>
      </c>
      <c r="AJ8" s="265">
        <f t="shared" si="12"/>
        <v>48.663522012578611</v>
      </c>
      <c r="AK8" s="195">
        <v>2055</v>
      </c>
      <c r="AL8" s="193">
        <v>1060</v>
      </c>
      <c r="AM8" s="266">
        <f t="shared" si="13"/>
        <v>51.581508515815088</v>
      </c>
      <c r="AN8" s="193">
        <v>995</v>
      </c>
      <c r="AO8" s="783">
        <f t="shared" si="14"/>
        <v>48.418491484184919</v>
      </c>
    </row>
    <row r="9" spans="1:41" ht="39.950000000000003" customHeight="1">
      <c r="A9" s="5617" t="s">
        <v>372</v>
      </c>
      <c r="B9" s="5628">
        <v>30437</v>
      </c>
      <c r="C9" s="5627">
        <v>15542</v>
      </c>
      <c r="D9" s="267">
        <f t="shared" si="2"/>
        <v>51.062851135131581</v>
      </c>
      <c r="E9" s="5627">
        <v>14895</v>
      </c>
      <c r="F9" s="268">
        <f t="shared" si="3"/>
        <v>48.937148864868419</v>
      </c>
      <c r="G9" s="5628">
        <v>38865</v>
      </c>
      <c r="H9" s="5627">
        <v>19756</v>
      </c>
      <c r="I9" s="267">
        <f t="shared" si="4"/>
        <v>50.832368454908014</v>
      </c>
      <c r="J9" s="5627">
        <v>19109</v>
      </c>
      <c r="K9" s="268">
        <f t="shared" si="5"/>
        <v>49.167631545091986</v>
      </c>
      <c r="L9" s="5629">
        <v>675</v>
      </c>
      <c r="M9" s="5634">
        <v>336</v>
      </c>
      <c r="N9" s="266">
        <f>M9/L9*100</f>
        <v>49.777777777777779</v>
      </c>
      <c r="O9" s="5630">
        <v>339</v>
      </c>
      <c r="P9" s="265">
        <f t="shared" si="6"/>
        <v>50.222222222222221</v>
      </c>
      <c r="Q9" s="195">
        <v>2888</v>
      </c>
      <c r="R9" s="193">
        <v>1460</v>
      </c>
      <c r="S9" s="267">
        <f t="shared" si="7"/>
        <v>50.554016620498608</v>
      </c>
      <c r="T9" s="193">
        <v>1428</v>
      </c>
      <c r="U9" s="268">
        <f t="shared" si="8"/>
        <v>49.445983379501385</v>
      </c>
      <c r="V9" s="195">
        <v>5915</v>
      </c>
      <c r="W9" s="193">
        <v>3099</v>
      </c>
      <c r="X9" s="267">
        <f t="shared" si="9"/>
        <v>52.392223161453934</v>
      </c>
      <c r="Y9" s="193">
        <v>2816</v>
      </c>
      <c r="Z9" s="268">
        <f t="shared" si="10"/>
        <v>47.607776838546066</v>
      </c>
      <c r="AA9" s="227">
        <v>560</v>
      </c>
      <c r="AB9" s="221">
        <v>273</v>
      </c>
      <c r="AC9" s="266">
        <f t="shared" si="0"/>
        <v>60.034013605442169</v>
      </c>
      <c r="AD9" s="221">
        <v>287</v>
      </c>
      <c r="AE9" s="265">
        <f t="shared" si="1"/>
        <v>39.965986394557824</v>
      </c>
      <c r="AF9" s="195">
        <v>1010</v>
      </c>
      <c r="AG9" s="221">
        <v>511</v>
      </c>
      <c r="AH9" s="266">
        <f t="shared" si="11"/>
        <v>50.594059405940598</v>
      </c>
      <c r="AI9" s="221">
        <v>499</v>
      </c>
      <c r="AJ9" s="265">
        <f t="shared" si="12"/>
        <v>49.405940594059402</v>
      </c>
      <c r="AK9" s="195">
        <v>1981</v>
      </c>
      <c r="AL9" s="193">
        <v>1055</v>
      </c>
      <c r="AM9" s="266">
        <f t="shared" si="13"/>
        <v>53.255931347804143</v>
      </c>
      <c r="AN9" s="221">
        <v>926</v>
      </c>
      <c r="AO9" s="783">
        <f t="shared" si="14"/>
        <v>46.744068652195857</v>
      </c>
    </row>
    <row r="10" spans="1:41" ht="39.950000000000003" customHeight="1">
      <c r="A10" s="5617" t="s">
        <v>373</v>
      </c>
      <c r="B10" s="5628">
        <v>31057</v>
      </c>
      <c r="C10" s="5627">
        <v>15364</v>
      </c>
      <c r="D10" s="267">
        <f t="shared" si="2"/>
        <v>49.470328750362235</v>
      </c>
      <c r="E10" s="5627">
        <v>15693</v>
      </c>
      <c r="F10" s="268">
        <f t="shared" si="3"/>
        <v>50.529671249637765</v>
      </c>
      <c r="G10" s="5628">
        <v>39732</v>
      </c>
      <c r="H10" s="5627">
        <v>19090</v>
      </c>
      <c r="I10" s="267">
        <f t="shared" si="4"/>
        <v>48.046914325984091</v>
      </c>
      <c r="J10" s="5627">
        <v>20642</v>
      </c>
      <c r="K10" s="268">
        <f t="shared" si="5"/>
        <v>51.953085674015909</v>
      </c>
      <c r="L10" s="5629">
        <v>634</v>
      </c>
      <c r="M10" s="5630">
        <v>343</v>
      </c>
      <c r="N10" s="266">
        <f t="shared" ref="N10:N20" si="15">M10/L9*100</f>
        <v>50.81481481481481</v>
      </c>
      <c r="O10" s="5630">
        <v>291</v>
      </c>
      <c r="P10" s="265">
        <f t="shared" ref="P10:P19" si="16">O10/L9*100</f>
        <v>43.111111111111114</v>
      </c>
      <c r="Q10" s="195">
        <v>2542</v>
      </c>
      <c r="R10" s="193">
        <v>1337</v>
      </c>
      <c r="S10" s="267">
        <f t="shared" si="7"/>
        <v>52.596380802517707</v>
      </c>
      <c r="T10" s="193">
        <v>1205</v>
      </c>
      <c r="U10" s="268">
        <f t="shared" si="8"/>
        <v>47.4036191974823</v>
      </c>
      <c r="V10" s="195">
        <v>5229</v>
      </c>
      <c r="W10" s="193">
        <v>2675</v>
      </c>
      <c r="X10" s="267">
        <f t="shared" si="9"/>
        <v>51.157008988334283</v>
      </c>
      <c r="Y10" s="193">
        <v>2554</v>
      </c>
      <c r="Z10" s="268">
        <f t="shared" si="10"/>
        <v>48.84299101166571</v>
      </c>
      <c r="AA10" s="227">
        <v>724</v>
      </c>
      <c r="AB10" s="221">
        <v>392</v>
      </c>
      <c r="AC10" s="266">
        <f t="shared" si="0"/>
        <v>53.571428571428569</v>
      </c>
      <c r="AD10" s="221">
        <v>332</v>
      </c>
      <c r="AE10" s="265">
        <f t="shared" si="1"/>
        <v>46.428571428571431</v>
      </c>
      <c r="AF10" s="227">
        <v>806</v>
      </c>
      <c r="AG10" s="221">
        <v>359</v>
      </c>
      <c r="AH10" s="266">
        <f t="shared" si="11"/>
        <v>44.540942928039698</v>
      </c>
      <c r="AI10" s="221">
        <v>447</v>
      </c>
      <c r="AJ10" s="265">
        <f t="shared" si="12"/>
        <v>55.459057071960295</v>
      </c>
      <c r="AK10" s="195">
        <v>1683</v>
      </c>
      <c r="AL10" s="221">
        <v>872</v>
      </c>
      <c r="AM10" s="266">
        <f t="shared" si="13"/>
        <v>51.812240047534161</v>
      </c>
      <c r="AN10" s="221">
        <v>811</v>
      </c>
      <c r="AO10" s="783">
        <f t="shared" si="14"/>
        <v>48.187759952465839</v>
      </c>
    </row>
    <row r="11" spans="1:41" ht="39.950000000000003" customHeight="1">
      <c r="A11" s="5617" t="s">
        <v>374</v>
      </c>
      <c r="B11" s="5628">
        <v>34239</v>
      </c>
      <c r="C11" s="5627">
        <v>17304</v>
      </c>
      <c r="D11" s="267">
        <f t="shared" si="2"/>
        <v>50.538859195654076</v>
      </c>
      <c r="E11" s="5627">
        <v>16935</v>
      </c>
      <c r="F11" s="268">
        <f t="shared" si="3"/>
        <v>49.461140804345924</v>
      </c>
      <c r="G11" s="5628">
        <v>43379</v>
      </c>
      <c r="H11" s="5627">
        <v>21640</v>
      </c>
      <c r="I11" s="267">
        <f t="shared" si="4"/>
        <v>49.885889485695841</v>
      </c>
      <c r="J11" s="5627">
        <v>21739</v>
      </c>
      <c r="K11" s="268">
        <f t="shared" si="5"/>
        <v>50.114110514304159</v>
      </c>
      <c r="L11" s="5629">
        <v>594</v>
      </c>
      <c r="M11" s="5630">
        <v>360</v>
      </c>
      <c r="N11" s="266">
        <f t="shared" si="15"/>
        <v>56.782334384858046</v>
      </c>
      <c r="O11" s="5630">
        <v>234</v>
      </c>
      <c r="P11" s="265">
        <f t="shared" si="16"/>
        <v>36.90851735015773</v>
      </c>
      <c r="Q11" s="195">
        <v>2715</v>
      </c>
      <c r="R11" s="193">
        <v>1456</v>
      </c>
      <c r="S11" s="267">
        <f t="shared" si="7"/>
        <v>53.627992633517493</v>
      </c>
      <c r="T11" s="193">
        <v>1259</v>
      </c>
      <c r="U11" s="268">
        <f t="shared" si="8"/>
        <v>46.372007366482507</v>
      </c>
      <c r="V11" s="195">
        <v>5257</v>
      </c>
      <c r="W11" s="193">
        <v>2799</v>
      </c>
      <c r="X11" s="267">
        <f t="shared" si="9"/>
        <v>53.243294654746052</v>
      </c>
      <c r="Y11" s="193">
        <v>2458</v>
      </c>
      <c r="Z11" s="268">
        <f t="shared" si="10"/>
        <v>46.756705345253948</v>
      </c>
      <c r="AA11" s="227">
        <v>588</v>
      </c>
      <c r="AB11" s="221">
        <v>353</v>
      </c>
      <c r="AC11" s="266">
        <f t="shared" si="0"/>
        <v>46.766169154228855</v>
      </c>
      <c r="AD11" s="221">
        <v>235</v>
      </c>
      <c r="AE11" s="265">
        <f t="shared" si="1"/>
        <v>53.233830845771145</v>
      </c>
      <c r="AF11" s="195">
        <v>1042</v>
      </c>
      <c r="AG11" s="221">
        <v>519</v>
      </c>
      <c r="AH11" s="266">
        <f t="shared" si="11"/>
        <v>49.808061420345489</v>
      </c>
      <c r="AI11" s="221">
        <v>523</v>
      </c>
      <c r="AJ11" s="265">
        <f t="shared" si="12"/>
        <v>50.191938579654519</v>
      </c>
      <c r="AK11" s="195">
        <v>1839</v>
      </c>
      <c r="AL11" s="221">
        <v>988</v>
      </c>
      <c r="AM11" s="266">
        <f t="shared" si="13"/>
        <v>53.724850462207719</v>
      </c>
      <c r="AN11" s="221">
        <v>851</v>
      </c>
      <c r="AO11" s="783">
        <f t="shared" si="14"/>
        <v>46.275149537792274</v>
      </c>
    </row>
    <row r="12" spans="1:41" ht="39.950000000000003" customHeight="1">
      <c r="A12" s="5617" t="s">
        <v>375</v>
      </c>
      <c r="B12" s="5628">
        <v>30869</v>
      </c>
      <c r="C12" s="5627">
        <v>15761</v>
      </c>
      <c r="D12" s="267">
        <f t="shared" si="2"/>
        <v>51.057695422592239</v>
      </c>
      <c r="E12" s="5627">
        <v>15108</v>
      </c>
      <c r="F12" s="268">
        <f t="shared" si="3"/>
        <v>48.942304577407761</v>
      </c>
      <c r="G12" s="5628">
        <v>39300</v>
      </c>
      <c r="H12" s="5627">
        <v>19966</v>
      </c>
      <c r="I12" s="267">
        <f t="shared" si="4"/>
        <v>50.804071246819341</v>
      </c>
      <c r="J12" s="5627">
        <v>19334</v>
      </c>
      <c r="K12" s="268">
        <f t="shared" si="5"/>
        <v>49.195928753180659</v>
      </c>
      <c r="L12" s="5629">
        <v>529</v>
      </c>
      <c r="M12" s="5630">
        <v>278</v>
      </c>
      <c r="N12" s="266">
        <f t="shared" si="15"/>
        <v>46.801346801346796</v>
      </c>
      <c r="O12" s="5630">
        <v>251</v>
      </c>
      <c r="P12" s="265">
        <f t="shared" si="16"/>
        <v>42.255892255892256</v>
      </c>
      <c r="Q12" s="195">
        <v>2314</v>
      </c>
      <c r="R12" s="193">
        <v>1211</v>
      </c>
      <c r="S12" s="267">
        <f t="shared" si="7"/>
        <v>52.333621434745027</v>
      </c>
      <c r="T12" s="193">
        <v>1103</v>
      </c>
      <c r="U12" s="268">
        <f t="shared" si="8"/>
        <v>47.666378565254966</v>
      </c>
      <c r="V12" s="195">
        <v>4498</v>
      </c>
      <c r="W12" s="193">
        <v>2347</v>
      </c>
      <c r="X12" s="267">
        <f t="shared" si="9"/>
        <v>52.178746109381947</v>
      </c>
      <c r="Y12" s="193">
        <v>2151</v>
      </c>
      <c r="Z12" s="268">
        <f t="shared" si="10"/>
        <v>47.821253890618053</v>
      </c>
      <c r="AA12" s="227">
        <v>420</v>
      </c>
      <c r="AB12" s="221">
        <v>225</v>
      </c>
      <c r="AC12" s="266">
        <f t="shared" si="0"/>
        <v>48.586118251928021</v>
      </c>
      <c r="AD12" s="221">
        <v>195</v>
      </c>
      <c r="AE12" s="265">
        <f t="shared" si="1"/>
        <v>51.413881748071979</v>
      </c>
      <c r="AF12" s="227">
        <v>938</v>
      </c>
      <c r="AG12" s="221">
        <v>476</v>
      </c>
      <c r="AH12" s="266">
        <f t="shared" si="11"/>
        <v>50.746268656716417</v>
      </c>
      <c r="AI12" s="221">
        <v>462</v>
      </c>
      <c r="AJ12" s="265">
        <f t="shared" si="12"/>
        <v>49.253731343283583</v>
      </c>
      <c r="AK12" s="195">
        <v>1549</v>
      </c>
      <c r="AL12" s="221">
        <v>803</v>
      </c>
      <c r="AM12" s="266">
        <f t="shared" si="13"/>
        <v>51.839896707553258</v>
      </c>
      <c r="AN12" s="221">
        <v>746</v>
      </c>
      <c r="AO12" s="783">
        <f t="shared" si="14"/>
        <v>48.160103292446735</v>
      </c>
    </row>
    <row r="13" spans="1:41" ht="39.950000000000003" customHeight="1">
      <c r="A13" s="5617" t="s">
        <v>376</v>
      </c>
      <c r="B13" s="5628">
        <v>27750</v>
      </c>
      <c r="C13" s="5627">
        <v>13929</v>
      </c>
      <c r="D13" s="267">
        <f t="shared" si="2"/>
        <v>50.194594594594598</v>
      </c>
      <c r="E13" s="5627">
        <v>13821</v>
      </c>
      <c r="F13" s="268">
        <f t="shared" si="3"/>
        <v>49.805405405405409</v>
      </c>
      <c r="G13" s="5628">
        <v>35986</v>
      </c>
      <c r="H13" s="5627">
        <v>18159</v>
      </c>
      <c r="I13" s="267">
        <f t="shared" si="4"/>
        <v>50.461290501861832</v>
      </c>
      <c r="J13" s="5627">
        <v>17827</v>
      </c>
      <c r="K13" s="268">
        <f t="shared" si="5"/>
        <v>49.538709498138168</v>
      </c>
      <c r="L13" s="5632">
        <v>540</v>
      </c>
      <c r="M13" s="5630">
        <v>240</v>
      </c>
      <c r="N13" s="266">
        <f t="shared" si="15"/>
        <v>45.368620037807183</v>
      </c>
      <c r="O13" s="5630">
        <v>300</v>
      </c>
      <c r="P13" s="265">
        <f t="shared" si="16"/>
        <v>56.710775047258977</v>
      </c>
      <c r="Q13" s="195">
        <v>2287</v>
      </c>
      <c r="R13" s="193">
        <v>1125</v>
      </c>
      <c r="S13" s="267">
        <f t="shared" si="7"/>
        <v>49.191080017490165</v>
      </c>
      <c r="T13" s="193">
        <v>1162</v>
      </c>
      <c r="U13" s="268">
        <f t="shared" si="8"/>
        <v>50.808919982509835</v>
      </c>
      <c r="V13" s="195">
        <v>4450</v>
      </c>
      <c r="W13" s="193">
        <v>2265</v>
      </c>
      <c r="X13" s="267">
        <f t="shared" si="9"/>
        <v>50.898876404494388</v>
      </c>
      <c r="Y13" s="193">
        <v>2185</v>
      </c>
      <c r="Z13" s="268">
        <f t="shared" si="10"/>
        <v>49.101123595505619</v>
      </c>
      <c r="AA13" s="227">
        <v>402</v>
      </c>
      <c r="AB13" s="221">
        <v>188</v>
      </c>
      <c r="AC13" s="266">
        <f t="shared" si="0"/>
        <v>51.823416506717848</v>
      </c>
      <c r="AD13" s="221">
        <v>214</v>
      </c>
      <c r="AE13" s="265">
        <f t="shared" si="1"/>
        <v>48.176583493282152</v>
      </c>
      <c r="AF13" s="227">
        <v>989</v>
      </c>
      <c r="AG13" s="221">
        <v>497</v>
      </c>
      <c r="AH13" s="266">
        <f t="shared" si="11"/>
        <v>50.25278058645096</v>
      </c>
      <c r="AI13" s="270">
        <v>492</v>
      </c>
      <c r="AJ13" s="265">
        <f t="shared" si="12"/>
        <v>49.74721941354904</v>
      </c>
      <c r="AK13" s="195">
        <v>1443</v>
      </c>
      <c r="AL13" s="221">
        <v>749</v>
      </c>
      <c r="AM13" s="266">
        <f t="shared" si="13"/>
        <v>51.905751905751906</v>
      </c>
      <c r="AN13" s="221">
        <v>694</v>
      </c>
      <c r="AO13" s="783">
        <f t="shared" si="14"/>
        <v>48.094248094248094</v>
      </c>
    </row>
    <row r="14" spans="1:41" ht="39.950000000000003" customHeight="1">
      <c r="A14" s="5617" t="s">
        <v>377</v>
      </c>
      <c r="B14" s="5628">
        <v>23564</v>
      </c>
      <c r="C14" s="5627">
        <v>11796</v>
      </c>
      <c r="D14" s="267">
        <f t="shared" si="2"/>
        <v>50.059412663384826</v>
      </c>
      <c r="E14" s="5627">
        <v>11768</v>
      </c>
      <c r="F14" s="268">
        <f t="shared" si="3"/>
        <v>49.940587336615181</v>
      </c>
      <c r="G14" s="5628">
        <v>29689</v>
      </c>
      <c r="H14" s="5627">
        <v>15064</v>
      </c>
      <c r="I14" s="267">
        <f t="shared" si="4"/>
        <v>50.739331065377748</v>
      </c>
      <c r="J14" s="5627">
        <v>14625</v>
      </c>
      <c r="K14" s="268">
        <f t="shared" si="5"/>
        <v>49.260668934622245</v>
      </c>
      <c r="L14" s="5629">
        <v>455</v>
      </c>
      <c r="M14" s="5630">
        <v>235</v>
      </c>
      <c r="N14" s="266">
        <f t="shared" si="15"/>
        <v>43.518518518518519</v>
      </c>
      <c r="O14" s="5630">
        <v>220</v>
      </c>
      <c r="P14" s="265">
        <f t="shared" si="16"/>
        <v>40.74074074074074</v>
      </c>
      <c r="Q14" s="195">
        <v>2006</v>
      </c>
      <c r="R14" s="221">
        <v>1067</v>
      </c>
      <c r="S14" s="267">
        <f t="shared" si="7"/>
        <v>53.190428713858431</v>
      </c>
      <c r="T14" s="221">
        <v>939</v>
      </c>
      <c r="U14" s="268">
        <f t="shared" si="8"/>
        <v>46.809571286141576</v>
      </c>
      <c r="V14" s="195">
        <v>4103</v>
      </c>
      <c r="W14" s="193">
        <v>2110</v>
      </c>
      <c r="X14" s="267">
        <f t="shared" si="9"/>
        <v>51.425786010236408</v>
      </c>
      <c r="Y14" s="193">
        <v>1993</v>
      </c>
      <c r="Z14" s="268">
        <f t="shared" si="10"/>
        <v>48.574213989763585</v>
      </c>
      <c r="AA14" s="227">
        <v>389</v>
      </c>
      <c r="AB14" s="221">
        <v>189</v>
      </c>
      <c r="AC14" s="266">
        <f t="shared" si="0"/>
        <v>48.648648648648653</v>
      </c>
      <c r="AD14" s="221">
        <v>200</v>
      </c>
      <c r="AE14" s="265">
        <f t="shared" si="1"/>
        <v>51.351351351351347</v>
      </c>
      <c r="AF14" s="227">
        <v>787</v>
      </c>
      <c r="AG14" s="221">
        <v>420</v>
      </c>
      <c r="AH14" s="266">
        <f t="shared" si="11"/>
        <v>53.367217280813215</v>
      </c>
      <c r="AI14" s="221">
        <v>367</v>
      </c>
      <c r="AJ14" s="265">
        <f t="shared" si="12"/>
        <v>46.632782719186785</v>
      </c>
      <c r="AK14" s="195">
        <v>1223</v>
      </c>
      <c r="AL14" s="221">
        <v>592</v>
      </c>
      <c r="AM14" s="266">
        <f t="shared" si="13"/>
        <v>48.405560098119373</v>
      </c>
      <c r="AN14" s="221">
        <v>631</v>
      </c>
      <c r="AO14" s="783">
        <f t="shared" si="14"/>
        <v>51.594439901880619</v>
      </c>
    </row>
    <row r="15" spans="1:41" ht="39.950000000000003" customHeight="1">
      <c r="A15" s="5617" t="s">
        <v>378</v>
      </c>
      <c r="B15" s="5628">
        <v>21897</v>
      </c>
      <c r="C15" s="5627">
        <v>10715</v>
      </c>
      <c r="D15" s="267">
        <f t="shared" si="2"/>
        <v>48.933643878156822</v>
      </c>
      <c r="E15" s="5627">
        <v>11182</v>
      </c>
      <c r="F15" s="268">
        <f t="shared" si="3"/>
        <v>51.066356121843171</v>
      </c>
      <c r="G15" s="5628">
        <v>26988</v>
      </c>
      <c r="H15" s="5627">
        <v>13630</v>
      </c>
      <c r="I15" s="267">
        <f t="shared" si="4"/>
        <v>50.503927671557726</v>
      </c>
      <c r="J15" s="5627">
        <v>13358</v>
      </c>
      <c r="K15" s="268">
        <f t="shared" si="5"/>
        <v>49.496072328442267</v>
      </c>
      <c r="L15" s="5629">
        <v>567</v>
      </c>
      <c r="M15" s="5630">
        <v>277</v>
      </c>
      <c r="N15" s="266">
        <f t="shared" si="15"/>
        <v>60.879120879120876</v>
      </c>
      <c r="O15" s="221">
        <v>290</v>
      </c>
      <c r="P15" s="265">
        <f t="shared" si="16"/>
        <v>63.73626373626373</v>
      </c>
      <c r="Q15" s="195">
        <v>1900</v>
      </c>
      <c r="R15" s="193">
        <v>973</v>
      </c>
      <c r="S15" s="267">
        <f t="shared" si="7"/>
        <v>51.210526315789473</v>
      </c>
      <c r="T15" s="221">
        <v>927</v>
      </c>
      <c r="U15" s="268">
        <f t="shared" si="8"/>
        <v>48.789473684210527</v>
      </c>
      <c r="V15" s="195">
        <v>3770</v>
      </c>
      <c r="W15" s="193">
        <v>1973</v>
      </c>
      <c r="X15" s="267">
        <f t="shared" si="9"/>
        <v>52.334217506631298</v>
      </c>
      <c r="Y15" s="193">
        <v>1797</v>
      </c>
      <c r="Z15" s="268">
        <f t="shared" si="10"/>
        <v>47.665782493368702</v>
      </c>
      <c r="AA15" s="227">
        <v>521</v>
      </c>
      <c r="AB15" s="221">
        <v>270</v>
      </c>
      <c r="AC15" s="266">
        <f t="shared" si="0"/>
        <v>45.517241379310349</v>
      </c>
      <c r="AD15" s="221">
        <v>251</v>
      </c>
      <c r="AE15" s="265">
        <f t="shared" si="1"/>
        <v>54.482758620689651</v>
      </c>
      <c r="AF15" s="227">
        <v>690</v>
      </c>
      <c r="AG15" s="221">
        <v>331</v>
      </c>
      <c r="AH15" s="266">
        <f t="shared" si="11"/>
        <v>47.971014492753625</v>
      </c>
      <c r="AI15" s="221">
        <v>359</v>
      </c>
      <c r="AJ15" s="265">
        <f t="shared" si="12"/>
        <v>52.028985507246375</v>
      </c>
      <c r="AK15" s="195">
        <v>1202</v>
      </c>
      <c r="AL15" s="221">
        <v>596</v>
      </c>
      <c r="AM15" s="266">
        <f t="shared" si="13"/>
        <v>49.584026622296172</v>
      </c>
      <c r="AN15" s="221">
        <v>606</v>
      </c>
      <c r="AO15" s="783">
        <f t="shared" si="14"/>
        <v>50.415973377703828</v>
      </c>
    </row>
    <row r="16" spans="1:41" ht="39.950000000000003" customHeight="1">
      <c r="A16" s="5617" t="s">
        <v>379</v>
      </c>
      <c r="B16" s="5628">
        <v>18684</v>
      </c>
      <c r="C16" s="5627">
        <v>9522</v>
      </c>
      <c r="D16" s="267">
        <f t="shared" si="2"/>
        <v>50.96339113680154</v>
      </c>
      <c r="E16" s="5627">
        <v>9162</v>
      </c>
      <c r="F16" s="268">
        <f t="shared" si="3"/>
        <v>49.03660886319846</v>
      </c>
      <c r="G16" s="5628">
        <v>21952</v>
      </c>
      <c r="H16" s="5627">
        <v>11451</v>
      </c>
      <c r="I16" s="267">
        <f t="shared" si="4"/>
        <v>52.16381195335277</v>
      </c>
      <c r="J16" s="5627">
        <v>10501</v>
      </c>
      <c r="K16" s="268">
        <f t="shared" si="5"/>
        <v>47.83618804664723</v>
      </c>
      <c r="L16" s="5629">
        <v>505</v>
      </c>
      <c r="M16" s="5630">
        <v>251</v>
      </c>
      <c r="N16" s="266">
        <f t="shared" si="15"/>
        <v>44.26807760141093</v>
      </c>
      <c r="O16" s="5630">
        <v>254</v>
      </c>
      <c r="P16" s="265">
        <f t="shared" si="16"/>
        <v>44.797178130511462</v>
      </c>
      <c r="Q16" s="195">
        <v>1858</v>
      </c>
      <c r="R16" s="221">
        <v>957</v>
      </c>
      <c r="S16" s="267">
        <f t="shared" si="7"/>
        <v>51.506996770721202</v>
      </c>
      <c r="T16" s="221">
        <v>901</v>
      </c>
      <c r="U16" s="268">
        <f t="shared" si="8"/>
        <v>48.493003229278798</v>
      </c>
      <c r="V16" s="195">
        <v>3303</v>
      </c>
      <c r="W16" s="193">
        <v>1651</v>
      </c>
      <c r="X16" s="267">
        <f t="shared" si="9"/>
        <v>49.984862246442631</v>
      </c>
      <c r="Y16" s="193">
        <v>1652</v>
      </c>
      <c r="Z16" s="268">
        <f t="shared" si="10"/>
        <v>50.015137753557369</v>
      </c>
      <c r="AA16" s="227">
        <v>444</v>
      </c>
      <c r="AB16" s="221">
        <v>216</v>
      </c>
      <c r="AC16" s="266">
        <f t="shared" si="0"/>
        <v>44.414893617021278</v>
      </c>
      <c r="AD16" s="221">
        <v>228</v>
      </c>
      <c r="AE16" s="265">
        <f t="shared" si="1"/>
        <v>55.585106382978722</v>
      </c>
      <c r="AF16" s="227">
        <v>658</v>
      </c>
      <c r="AG16" s="221">
        <v>355</v>
      </c>
      <c r="AH16" s="266">
        <f t="shared" si="11"/>
        <v>53.951367781155014</v>
      </c>
      <c r="AI16" s="221">
        <v>303</v>
      </c>
      <c r="AJ16" s="265">
        <f t="shared" si="12"/>
        <v>46.048632218844986</v>
      </c>
      <c r="AK16" s="195">
        <v>1051</v>
      </c>
      <c r="AL16" s="221">
        <v>513</v>
      </c>
      <c r="AM16" s="266">
        <f t="shared" si="13"/>
        <v>48.810656517602283</v>
      </c>
      <c r="AN16" s="221">
        <v>538</v>
      </c>
      <c r="AO16" s="783">
        <f t="shared" si="14"/>
        <v>51.189343482397717</v>
      </c>
    </row>
    <row r="17" spans="1:41" ht="39.950000000000003" customHeight="1">
      <c r="A17" s="5617" t="s">
        <v>380</v>
      </c>
      <c r="B17" s="5628">
        <v>14545</v>
      </c>
      <c r="C17" s="5627">
        <v>7230</v>
      </c>
      <c r="D17" s="267">
        <f t="shared" si="2"/>
        <v>49.707803368855274</v>
      </c>
      <c r="E17" s="5627">
        <v>7315</v>
      </c>
      <c r="F17" s="268">
        <f t="shared" si="3"/>
        <v>50.292196631144726</v>
      </c>
      <c r="G17" s="5628">
        <v>15943</v>
      </c>
      <c r="H17" s="5627">
        <v>8408</v>
      </c>
      <c r="I17" s="267">
        <f t="shared" si="4"/>
        <v>52.737878692843253</v>
      </c>
      <c r="J17" s="5627">
        <v>7535</v>
      </c>
      <c r="K17" s="268">
        <f t="shared" si="5"/>
        <v>47.262121307156747</v>
      </c>
      <c r="L17" s="5629">
        <v>459</v>
      </c>
      <c r="M17" s="5630">
        <v>222</v>
      </c>
      <c r="N17" s="266">
        <f t="shared" si="15"/>
        <v>43.960396039603964</v>
      </c>
      <c r="O17" s="5630">
        <v>237</v>
      </c>
      <c r="P17" s="265">
        <f t="shared" si="16"/>
        <v>46.930693069306926</v>
      </c>
      <c r="Q17" s="195">
        <v>1478</v>
      </c>
      <c r="R17" s="221">
        <v>735</v>
      </c>
      <c r="S17" s="267">
        <f t="shared" si="7"/>
        <v>49.72936400541272</v>
      </c>
      <c r="T17" s="221">
        <v>743</v>
      </c>
      <c r="U17" s="268">
        <f t="shared" si="8"/>
        <v>50.270635994587273</v>
      </c>
      <c r="V17" s="195">
        <v>2541</v>
      </c>
      <c r="W17" s="193">
        <v>1230</v>
      </c>
      <c r="X17" s="267">
        <f t="shared" si="9"/>
        <v>48.40613931523022</v>
      </c>
      <c r="Y17" s="193">
        <v>1311</v>
      </c>
      <c r="Z17" s="268">
        <f t="shared" si="10"/>
        <v>51.59386068476978</v>
      </c>
      <c r="AA17" s="227">
        <v>435</v>
      </c>
      <c r="AB17" s="221">
        <v>198</v>
      </c>
      <c r="AC17" s="266">
        <f t="shared" si="0"/>
        <v>45.016077170418008</v>
      </c>
      <c r="AD17" s="221">
        <v>237</v>
      </c>
      <c r="AE17" s="265">
        <f t="shared" si="1"/>
        <v>54.983922829581985</v>
      </c>
      <c r="AF17" s="227">
        <v>532</v>
      </c>
      <c r="AG17" s="221">
        <v>262</v>
      </c>
      <c r="AH17" s="266">
        <f t="shared" si="11"/>
        <v>49.248120300751879</v>
      </c>
      <c r="AI17" s="221">
        <v>270</v>
      </c>
      <c r="AJ17" s="265">
        <f t="shared" si="12"/>
        <v>50.751879699248128</v>
      </c>
      <c r="AK17" s="195">
        <v>919</v>
      </c>
      <c r="AL17" s="221">
        <v>467</v>
      </c>
      <c r="AM17" s="266">
        <f t="shared" si="13"/>
        <v>50.816104461371062</v>
      </c>
      <c r="AN17" s="221">
        <v>452</v>
      </c>
      <c r="AO17" s="783">
        <f t="shared" si="14"/>
        <v>49.183895538628946</v>
      </c>
    </row>
    <row r="18" spans="1:41" ht="39.950000000000003" customHeight="1">
      <c r="A18" s="5617" t="s">
        <v>381</v>
      </c>
      <c r="B18" s="5628">
        <v>11740</v>
      </c>
      <c r="C18" s="5627">
        <v>5589</v>
      </c>
      <c r="D18" s="267">
        <f t="shared" si="2"/>
        <v>47.606473594548554</v>
      </c>
      <c r="E18" s="5627">
        <v>6151</v>
      </c>
      <c r="F18" s="268">
        <f t="shared" si="3"/>
        <v>52.393526405451453</v>
      </c>
      <c r="G18" s="5628">
        <v>11812</v>
      </c>
      <c r="H18" s="5627">
        <v>5733</v>
      </c>
      <c r="I18" s="267">
        <f t="shared" si="4"/>
        <v>48.535387741280054</v>
      </c>
      <c r="J18" s="5627">
        <v>6079</v>
      </c>
      <c r="K18" s="268">
        <f t="shared" si="5"/>
        <v>51.464612258719946</v>
      </c>
      <c r="L18" s="5632">
        <v>391</v>
      </c>
      <c r="M18" s="5630">
        <v>177</v>
      </c>
      <c r="N18" s="266">
        <f t="shared" si="15"/>
        <v>38.562091503267979</v>
      </c>
      <c r="O18" s="221">
        <v>214</v>
      </c>
      <c r="P18" s="265">
        <f t="shared" si="16"/>
        <v>46.623093681917211</v>
      </c>
      <c r="Q18" s="195">
        <v>1352</v>
      </c>
      <c r="R18" s="221">
        <v>558</v>
      </c>
      <c r="S18" s="267">
        <f t="shared" si="7"/>
        <v>41.272189349112423</v>
      </c>
      <c r="T18" s="221">
        <v>794</v>
      </c>
      <c r="U18" s="268">
        <f t="shared" si="8"/>
        <v>58.727810650887569</v>
      </c>
      <c r="V18" s="195">
        <v>2352</v>
      </c>
      <c r="W18" s="193">
        <v>1091</v>
      </c>
      <c r="X18" s="267">
        <f t="shared" si="9"/>
        <v>46.386054421768705</v>
      </c>
      <c r="Y18" s="193">
        <v>1261</v>
      </c>
      <c r="Z18" s="268">
        <f t="shared" si="10"/>
        <v>53.613945578231295</v>
      </c>
      <c r="AA18" s="227">
        <v>376</v>
      </c>
      <c r="AB18" s="221">
        <v>167</v>
      </c>
      <c r="AC18" s="266">
        <f t="shared" si="0"/>
        <v>36.016949152542374</v>
      </c>
      <c r="AD18" s="221">
        <v>209</v>
      </c>
      <c r="AE18" s="265">
        <f t="shared" si="1"/>
        <v>63.983050847457626</v>
      </c>
      <c r="AF18" s="227">
        <v>463</v>
      </c>
      <c r="AG18" s="221">
        <v>211</v>
      </c>
      <c r="AH18" s="266">
        <f t="shared" si="11"/>
        <v>45.572354211663068</v>
      </c>
      <c r="AI18" s="221">
        <v>252</v>
      </c>
      <c r="AJ18" s="265">
        <f t="shared" si="12"/>
        <v>54.427645788336932</v>
      </c>
      <c r="AK18" s="227">
        <v>839</v>
      </c>
      <c r="AL18" s="221">
        <v>354</v>
      </c>
      <c r="AM18" s="266">
        <f t="shared" si="13"/>
        <v>42.193087008343269</v>
      </c>
      <c r="AN18" s="221">
        <v>485</v>
      </c>
      <c r="AO18" s="783">
        <f t="shared" si="14"/>
        <v>57.806912991656731</v>
      </c>
    </row>
    <row r="19" spans="1:41" ht="39.950000000000003" customHeight="1">
      <c r="A19" s="5617" t="s">
        <v>382</v>
      </c>
      <c r="B19" s="5628">
        <v>8325</v>
      </c>
      <c r="C19" s="5627">
        <v>3773</v>
      </c>
      <c r="D19" s="267">
        <f t="shared" si="2"/>
        <v>45.321321321321321</v>
      </c>
      <c r="E19" s="5627">
        <v>4552</v>
      </c>
      <c r="F19" s="268">
        <f t="shared" si="3"/>
        <v>54.678678678678679</v>
      </c>
      <c r="G19" s="5628">
        <v>7599</v>
      </c>
      <c r="H19" s="5627">
        <v>3601</v>
      </c>
      <c r="I19" s="267">
        <f t="shared" si="4"/>
        <v>47.387814186077115</v>
      </c>
      <c r="J19" s="5627">
        <v>3998</v>
      </c>
      <c r="K19" s="268">
        <f t="shared" si="5"/>
        <v>52.612185813922885</v>
      </c>
      <c r="L19" s="5629">
        <v>326</v>
      </c>
      <c r="M19" s="5630">
        <v>135</v>
      </c>
      <c r="N19" s="266">
        <f t="shared" si="15"/>
        <v>34.526854219948852</v>
      </c>
      <c r="O19" s="5630">
        <v>191</v>
      </c>
      <c r="P19" s="265">
        <f t="shared" si="16"/>
        <v>48.849104859335043</v>
      </c>
      <c r="Q19" s="195">
        <v>1220</v>
      </c>
      <c r="R19" s="221">
        <v>513</v>
      </c>
      <c r="S19" s="267">
        <f t="shared" si="7"/>
        <v>42.049180327868854</v>
      </c>
      <c r="T19" s="221">
        <v>707</v>
      </c>
      <c r="U19" s="268">
        <f t="shared" si="8"/>
        <v>57.950819672131146</v>
      </c>
      <c r="V19" s="195">
        <v>1822</v>
      </c>
      <c r="W19" s="221">
        <v>821</v>
      </c>
      <c r="X19" s="267">
        <f t="shared" si="9"/>
        <v>45.060373216245885</v>
      </c>
      <c r="Y19" s="193">
        <v>1001</v>
      </c>
      <c r="Z19" s="268">
        <f t="shared" si="10"/>
        <v>54.939626783754115</v>
      </c>
      <c r="AA19" s="227">
        <v>311</v>
      </c>
      <c r="AB19" s="221">
        <v>140</v>
      </c>
      <c r="AC19" s="266">
        <f t="shared" si="0"/>
        <v>48</v>
      </c>
      <c r="AD19" s="221">
        <v>171</v>
      </c>
      <c r="AE19" s="265">
        <f>171/311*100</f>
        <v>54.983922829581985</v>
      </c>
      <c r="AF19" s="227">
        <v>362</v>
      </c>
      <c r="AG19" s="221">
        <v>158</v>
      </c>
      <c r="AH19" s="266">
        <f t="shared" si="11"/>
        <v>43.646408839779006</v>
      </c>
      <c r="AI19" s="221">
        <v>204</v>
      </c>
      <c r="AJ19" s="265">
        <f t="shared" si="12"/>
        <v>56.353591160220994</v>
      </c>
      <c r="AK19" s="227">
        <v>734</v>
      </c>
      <c r="AL19" s="221">
        <v>365</v>
      </c>
      <c r="AM19" s="266">
        <f t="shared" si="13"/>
        <v>49.727520435967307</v>
      </c>
      <c r="AN19" s="221">
        <v>396</v>
      </c>
      <c r="AO19" s="783">
        <f t="shared" si="14"/>
        <v>53.950953678474114</v>
      </c>
    </row>
    <row r="20" spans="1:41" ht="39.950000000000003" customHeight="1">
      <c r="A20" s="5617" t="s">
        <v>383</v>
      </c>
      <c r="B20" s="5628">
        <v>5860</v>
      </c>
      <c r="C20" s="5627">
        <v>2463</v>
      </c>
      <c r="D20" s="267">
        <f t="shared" si="2"/>
        <v>42.030716723549489</v>
      </c>
      <c r="E20" s="5627">
        <v>3397</v>
      </c>
      <c r="F20" s="268">
        <f t="shared" si="3"/>
        <v>57.969283276450511</v>
      </c>
      <c r="G20" s="5628">
        <v>5218</v>
      </c>
      <c r="H20" s="5627">
        <v>2248</v>
      </c>
      <c r="I20" s="267">
        <f t="shared" si="4"/>
        <v>43.081640475277879</v>
      </c>
      <c r="J20" s="5627">
        <v>2970</v>
      </c>
      <c r="K20" s="268">
        <f t="shared" si="5"/>
        <v>56.918359524722121</v>
      </c>
      <c r="L20" s="227">
        <v>262</v>
      </c>
      <c r="M20" s="5635">
        <v>107</v>
      </c>
      <c r="N20" s="266">
        <f t="shared" si="15"/>
        <v>32.822085889570552</v>
      </c>
      <c r="O20" s="221">
        <v>155</v>
      </c>
      <c r="P20" s="265">
        <f t="shared" si="6"/>
        <v>59.160305343511453</v>
      </c>
      <c r="Q20" s="227">
        <v>870</v>
      </c>
      <c r="R20" s="221">
        <v>369</v>
      </c>
      <c r="S20" s="267">
        <f t="shared" si="7"/>
        <v>42.413793103448278</v>
      </c>
      <c r="T20" s="221">
        <v>501</v>
      </c>
      <c r="U20" s="268">
        <f t="shared" si="8"/>
        <v>57.58620689655173</v>
      </c>
      <c r="V20" s="195">
        <v>1422</v>
      </c>
      <c r="W20" s="221">
        <v>561</v>
      </c>
      <c r="X20" s="267">
        <f t="shared" si="9"/>
        <v>39.451476793248943</v>
      </c>
      <c r="Y20" s="221">
        <v>861</v>
      </c>
      <c r="Z20" s="268">
        <f t="shared" si="10"/>
        <v>60.548523206751057</v>
      </c>
      <c r="AA20" s="227">
        <v>236</v>
      </c>
      <c r="AB20" s="221">
        <v>85</v>
      </c>
      <c r="AC20" s="266">
        <f t="shared" si="0"/>
        <v>33.076923076923073</v>
      </c>
      <c r="AD20" s="221">
        <v>151</v>
      </c>
      <c r="AE20" s="265">
        <f>151/236*100</f>
        <v>63.983050847457626</v>
      </c>
      <c r="AF20" s="227">
        <v>301</v>
      </c>
      <c r="AG20" s="221">
        <v>139</v>
      </c>
      <c r="AH20" s="266">
        <f t="shared" si="11"/>
        <v>46.179401993355484</v>
      </c>
      <c r="AI20" s="221">
        <v>162</v>
      </c>
      <c r="AJ20" s="265">
        <f t="shared" si="12"/>
        <v>53.820598006644516</v>
      </c>
      <c r="AK20" s="227">
        <v>661</v>
      </c>
      <c r="AL20" s="221">
        <v>292</v>
      </c>
      <c r="AM20" s="266">
        <f t="shared" si="13"/>
        <v>44.175491679273826</v>
      </c>
      <c r="AN20" s="221">
        <v>396</v>
      </c>
      <c r="AO20" s="783">
        <f t="shared" si="14"/>
        <v>59.909228441754912</v>
      </c>
    </row>
    <row r="21" spans="1:41" ht="39.950000000000003" customHeight="1">
      <c r="A21" s="5617" t="s">
        <v>384</v>
      </c>
      <c r="B21" s="5628">
        <v>5372</v>
      </c>
      <c r="C21" s="5627">
        <v>2488</v>
      </c>
      <c r="D21" s="267">
        <f t="shared" si="2"/>
        <v>46.314221891288163</v>
      </c>
      <c r="E21" s="5627">
        <v>2884</v>
      </c>
      <c r="F21" s="268">
        <f t="shared" si="3"/>
        <v>53.685778108711837</v>
      </c>
      <c r="G21" s="5628">
        <v>4579</v>
      </c>
      <c r="H21" s="5627">
        <v>2086</v>
      </c>
      <c r="I21" s="267">
        <f t="shared" si="4"/>
        <v>45.555798209215986</v>
      </c>
      <c r="J21" s="5627">
        <v>2493</v>
      </c>
      <c r="K21" s="268">
        <f t="shared" si="5"/>
        <v>54.444201790784021</v>
      </c>
      <c r="L21" s="227">
        <v>271</v>
      </c>
      <c r="M21" s="5630">
        <v>152</v>
      </c>
      <c r="N21" s="266">
        <f>M21/L21*100</f>
        <v>56.08856088560885</v>
      </c>
      <c r="O21" s="221">
        <v>119</v>
      </c>
      <c r="P21" s="265">
        <f t="shared" si="6"/>
        <v>43.911439114391143</v>
      </c>
      <c r="Q21" s="227">
        <v>788</v>
      </c>
      <c r="R21" s="221">
        <v>378</v>
      </c>
      <c r="S21" s="267">
        <f t="shared" si="7"/>
        <v>47.969543147208121</v>
      </c>
      <c r="T21" s="221">
        <v>410</v>
      </c>
      <c r="U21" s="268">
        <f t="shared" si="8"/>
        <v>52.030456852791872</v>
      </c>
      <c r="V21" s="195">
        <v>1406</v>
      </c>
      <c r="W21" s="221">
        <v>691</v>
      </c>
      <c r="X21" s="267">
        <f t="shared" si="9"/>
        <v>49.14651493598862</v>
      </c>
      <c r="Y21" s="221">
        <v>715</v>
      </c>
      <c r="Z21" s="268">
        <f t="shared" si="10"/>
        <v>50.85348506401138</v>
      </c>
      <c r="AA21" s="227">
        <v>275</v>
      </c>
      <c r="AB21" s="221">
        <v>132</v>
      </c>
      <c r="AC21" s="266">
        <f t="shared" si="0"/>
        <v>40</v>
      </c>
      <c r="AD21" s="221">
        <v>143</v>
      </c>
      <c r="AE21" s="265">
        <f>143/275*100</f>
        <v>52</v>
      </c>
      <c r="AF21" s="227">
        <v>238</v>
      </c>
      <c r="AG21" s="221">
        <v>104</v>
      </c>
      <c r="AH21" s="266">
        <f t="shared" si="11"/>
        <v>43.69747899159664</v>
      </c>
      <c r="AI21" s="221">
        <v>134</v>
      </c>
      <c r="AJ21" s="265">
        <f t="shared" si="12"/>
        <v>56.30252100840336</v>
      </c>
      <c r="AK21" s="227">
        <v>556</v>
      </c>
      <c r="AL21" s="221">
        <v>261</v>
      </c>
      <c r="AM21" s="266">
        <f t="shared" si="13"/>
        <v>46.942446043165468</v>
      </c>
      <c r="AN21" s="221">
        <v>295</v>
      </c>
      <c r="AO21" s="783">
        <f t="shared" si="14"/>
        <v>53.057553956834539</v>
      </c>
    </row>
    <row r="22" spans="1:41" ht="39.950000000000003" customHeight="1">
      <c r="A22" s="5617" t="s">
        <v>385</v>
      </c>
      <c r="B22" s="5628">
        <v>2484</v>
      </c>
      <c r="C22" s="5630">
        <v>941</v>
      </c>
      <c r="D22" s="267">
        <f t="shared" si="2"/>
        <v>37.882447665056361</v>
      </c>
      <c r="E22" s="5627">
        <v>1543</v>
      </c>
      <c r="F22" s="268">
        <f t="shared" si="3"/>
        <v>62.117552334943639</v>
      </c>
      <c r="G22" s="195">
        <v>2085</v>
      </c>
      <c r="H22" s="5630">
        <v>763</v>
      </c>
      <c r="I22" s="267">
        <f t="shared" si="4"/>
        <v>36.594724220623505</v>
      </c>
      <c r="J22" s="5627">
        <v>1322</v>
      </c>
      <c r="K22" s="268">
        <f t="shared" si="5"/>
        <v>63.405275779376502</v>
      </c>
      <c r="L22" s="227">
        <v>103</v>
      </c>
      <c r="M22" s="221">
        <v>48</v>
      </c>
      <c r="N22" s="266">
        <f>M22/L22*100</f>
        <v>46.601941747572816</v>
      </c>
      <c r="O22" s="221">
        <v>55</v>
      </c>
      <c r="P22" s="265">
        <f t="shared" si="6"/>
        <v>53.398058252427184</v>
      </c>
      <c r="Q22" s="227">
        <v>401</v>
      </c>
      <c r="R22" s="221">
        <v>155</v>
      </c>
      <c r="S22" s="267">
        <f t="shared" si="7"/>
        <v>38.65336658354115</v>
      </c>
      <c r="T22" s="221">
        <v>246</v>
      </c>
      <c r="U22" s="268">
        <f t="shared" si="8"/>
        <v>61.34663341645885</v>
      </c>
      <c r="V22" s="227">
        <v>625</v>
      </c>
      <c r="W22" s="221">
        <v>229</v>
      </c>
      <c r="X22" s="267">
        <f t="shared" si="9"/>
        <v>36.64</v>
      </c>
      <c r="Y22" s="221">
        <v>396</v>
      </c>
      <c r="Z22" s="268">
        <f t="shared" si="10"/>
        <v>63.360000000000007</v>
      </c>
      <c r="AA22" s="227">
        <v>130</v>
      </c>
      <c r="AB22" s="221">
        <v>43</v>
      </c>
      <c r="AC22" s="266">
        <f t="shared" si="0"/>
        <v>17.647058823529413</v>
      </c>
      <c r="AD22" s="221">
        <v>87</v>
      </c>
      <c r="AE22" s="265">
        <f>87/130*100</f>
        <v>66.92307692307692</v>
      </c>
      <c r="AF22" s="227">
        <v>142</v>
      </c>
      <c r="AG22" s="221">
        <v>50</v>
      </c>
      <c r="AH22" s="266">
        <f t="shared" si="11"/>
        <v>35.2112676056338</v>
      </c>
      <c r="AI22" s="221">
        <v>92</v>
      </c>
      <c r="AJ22" s="265">
        <f t="shared" si="12"/>
        <v>64.788732394366207</v>
      </c>
      <c r="AK22" s="227">
        <v>290</v>
      </c>
      <c r="AL22" s="221">
        <v>124</v>
      </c>
      <c r="AM22" s="266">
        <f t="shared" si="13"/>
        <v>42.758620689655174</v>
      </c>
      <c r="AN22" s="221">
        <v>166</v>
      </c>
      <c r="AO22" s="783">
        <f t="shared" si="14"/>
        <v>57.241379310344833</v>
      </c>
    </row>
    <row r="23" spans="1:41" ht="39.950000000000003" customHeight="1">
      <c r="A23" s="5617" t="s">
        <v>386</v>
      </c>
      <c r="B23" s="227">
        <v>844</v>
      </c>
      <c r="C23" s="221">
        <v>275</v>
      </c>
      <c r="D23" s="267">
        <f t="shared" si="2"/>
        <v>32.582938388625593</v>
      </c>
      <c r="E23" s="5630">
        <v>569</v>
      </c>
      <c r="F23" s="268">
        <f t="shared" si="3"/>
        <v>67.417061611374407</v>
      </c>
      <c r="G23" s="227">
        <v>730</v>
      </c>
      <c r="H23" s="5630">
        <v>202</v>
      </c>
      <c r="I23" s="267">
        <f t="shared" si="4"/>
        <v>27.671232876712327</v>
      </c>
      <c r="J23" s="5630">
        <v>528</v>
      </c>
      <c r="K23" s="268">
        <f t="shared" si="5"/>
        <v>72.328767123287676</v>
      </c>
      <c r="L23" s="227">
        <v>39</v>
      </c>
      <c r="M23" s="221">
        <v>10</v>
      </c>
      <c r="N23" s="266">
        <f>M23/L23*100</f>
        <v>25.641025641025639</v>
      </c>
      <c r="O23" s="221">
        <v>29</v>
      </c>
      <c r="P23" s="265">
        <f t="shared" si="6"/>
        <v>74.358974358974365</v>
      </c>
      <c r="Q23" s="227">
        <v>113</v>
      </c>
      <c r="R23" s="221">
        <v>38</v>
      </c>
      <c r="S23" s="267">
        <f t="shared" si="7"/>
        <v>33.628318584070797</v>
      </c>
      <c r="T23" s="221">
        <v>75</v>
      </c>
      <c r="U23" s="268">
        <f t="shared" si="8"/>
        <v>66.371681415929203</v>
      </c>
      <c r="V23" s="227">
        <v>235</v>
      </c>
      <c r="W23" s="221">
        <v>50</v>
      </c>
      <c r="X23" s="267">
        <f t="shared" si="9"/>
        <v>21.276595744680851</v>
      </c>
      <c r="Y23" s="221">
        <v>185</v>
      </c>
      <c r="Z23" s="268">
        <f t="shared" si="10"/>
        <v>78.723404255319153</v>
      </c>
      <c r="AA23" s="227">
        <v>50</v>
      </c>
      <c r="AB23" s="221">
        <v>20</v>
      </c>
      <c r="AC23" s="266">
        <f t="shared" si="0"/>
        <v>49.46748878923767</v>
      </c>
      <c r="AD23" s="221">
        <v>30</v>
      </c>
      <c r="AE23" s="265">
        <f>30/50*100</f>
        <v>60</v>
      </c>
      <c r="AF23" s="227">
        <v>53</v>
      </c>
      <c r="AG23" s="221">
        <v>10</v>
      </c>
      <c r="AH23" s="266">
        <f t="shared" si="11"/>
        <v>18.867924528301888</v>
      </c>
      <c r="AI23" s="221">
        <v>43</v>
      </c>
      <c r="AJ23" s="265">
        <f t="shared" si="12"/>
        <v>81.132075471698116</v>
      </c>
      <c r="AK23" s="227">
        <v>97</v>
      </c>
      <c r="AL23" s="221">
        <v>33</v>
      </c>
      <c r="AM23" s="266">
        <f t="shared" si="13"/>
        <v>34.020618556701031</v>
      </c>
      <c r="AN23" s="221">
        <v>64</v>
      </c>
      <c r="AO23" s="783">
        <f t="shared" si="14"/>
        <v>65.979381443298962</v>
      </c>
    </row>
    <row r="24" spans="1:41" ht="39.950000000000003" customHeight="1" thickBot="1">
      <c r="A24" s="5618" t="s">
        <v>387</v>
      </c>
      <c r="B24" s="348">
        <v>296</v>
      </c>
      <c r="C24" s="346">
        <v>60</v>
      </c>
      <c r="D24" s="341">
        <f t="shared" si="2"/>
        <v>20.27027027027027</v>
      </c>
      <c r="E24" s="5636">
        <v>209</v>
      </c>
      <c r="F24" s="355">
        <f t="shared" si="3"/>
        <v>70.608108108108098</v>
      </c>
      <c r="G24" s="348">
        <v>229</v>
      </c>
      <c r="H24" s="5636">
        <v>46</v>
      </c>
      <c r="I24" s="341">
        <f t="shared" si="4"/>
        <v>20.087336244541483</v>
      </c>
      <c r="J24" s="5636">
        <v>183</v>
      </c>
      <c r="K24" s="355">
        <f t="shared" si="5"/>
        <v>79.91266375545851</v>
      </c>
      <c r="L24" s="348">
        <v>12</v>
      </c>
      <c r="M24" s="346">
        <v>3</v>
      </c>
      <c r="N24" s="345">
        <f>M24/L24*100</f>
        <v>25</v>
      </c>
      <c r="O24" s="346">
        <v>9</v>
      </c>
      <c r="P24" s="347">
        <f t="shared" si="6"/>
        <v>75</v>
      </c>
      <c r="Q24" s="348">
        <v>44</v>
      </c>
      <c r="R24" s="346">
        <v>12</v>
      </c>
      <c r="S24" s="341">
        <f t="shared" si="7"/>
        <v>27.27272727272727</v>
      </c>
      <c r="T24" s="346">
        <v>32</v>
      </c>
      <c r="U24" s="355">
        <f t="shared" si="8"/>
        <v>72.727272727272734</v>
      </c>
      <c r="V24" s="348">
        <v>54</v>
      </c>
      <c r="W24" s="346">
        <v>12</v>
      </c>
      <c r="X24" s="341">
        <f t="shared" si="9"/>
        <v>22.222222222222221</v>
      </c>
      <c r="Y24" s="346">
        <v>42</v>
      </c>
      <c r="Z24" s="355">
        <f t="shared" si="10"/>
        <v>77.777777777777786</v>
      </c>
      <c r="AA24" s="281">
        <v>17</v>
      </c>
      <c r="AB24" s="282">
        <v>3</v>
      </c>
      <c r="AC24" s="345">
        <f>3/17*100</f>
        <v>17.647058823529413</v>
      </c>
      <c r="AD24" s="346">
        <v>14</v>
      </c>
      <c r="AE24" s="347">
        <f>14/17.65*100</f>
        <v>79.320113314447596</v>
      </c>
      <c r="AF24" s="348">
        <v>13</v>
      </c>
      <c r="AG24" s="346">
        <v>1</v>
      </c>
      <c r="AH24" s="345">
        <f t="shared" si="11"/>
        <v>7.6923076923076925</v>
      </c>
      <c r="AI24" s="346">
        <v>12</v>
      </c>
      <c r="AJ24" s="347">
        <f t="shared" si="12"/>
        <v>92.307692307692307</v>
      </c>
      <c r="AK24" s="348">
        <v>45</v>
      </c>
      <c r="AL24" s="346">
        <v>8</v>
      </c>
      <c r="AM24" s="345">
        <f t="shared" si="13"/>
        <v>17.777777777777779</v>
      </c>
      <c r="AN24" s="346">
        <v>37</v>
      </c>
      <c r="AO24" s="791">
        <f t="shared" si="14"/>
        <v>82.222222222222214</v>
      </c>
    </row>
    <row r="25" spans="1:41" s="244" customFormat="1" ht="39.950000000000003" customHeight="1" thickBot="1">
      <c r="A25" s="5638" t="s">
        <v>78</v>
      </c>
      <c r="B25" s="5639">
        <v>366676</v>
      </c>
      <c r="C25" s="5640">
        <v>183310</v>
      </c>
      <c r="D25" s="5641">
        <f t="shared" si="2"/>
        <v>49.992363830738853</v>
      </c>
      <c r="E25" s="5640">
        <v>183366</v>
      </c>
      <c r="F25" s="5642">
        <f t="shared" si="3"/>
        <v>50.007636169261147</v>
      </c>
      <c r="G25" s="5643">
        <v>452990</v>
      </c>
      <c r="H25" s="5644">
        <v>227934</v>
      </c>
      <c r="I25" s="5641">
        <f t="shared" si="4"/>
        <v>50.317667056667915</v>
      </c>
      <c r="J25" s="5644">
        <v>225056</v>
      </c>
      <c r="K25" s="5645">
        <f t="shared" si="5"/>
        <v>49.682332943332078</v>
      </c>
      <c r="L25" s="5639">
        <v>8120</v>
      </c>
      <c r="M25" s="5646">
        <v>4065</v>
      </c>
      <c r="N25" s="5647">
        <f>M25/L25*100</f>
        <v>50.061576354679801</v>
      </c>
      <c r="O25" s="5646">
        <v>4055</v>
      </c>
      <c r="P25" s="5648">
        <f t="shared" si="6"/>
        <v>49.938423645320199</v>
      </c>
      <c r="Q25" s="5639">
        <v>33704</v>
      </c>
      <c r="R25" s="5649">
        <v>16878</v>
      </c>
      <c r="S25" s="5641">
        <f t="shared" si="7"/>
        <v>50.077142178969858</v>
      </c>
      <c r="T25" s="5644">
        <v>16826</v>
      </c>
      <c r="U25" s="5641">
        <f t="shared" si="8"/>
        <v>49.922857821030142</v>
      </c>
      <c r="V25" s="5643">
        <v>65544</v>
      </c>
      <c r="W25" s="5646">
        <v>33099</v>
      </c>
      <c r="X25" s="5641">
        <f t="shared" si="9"/>
        <v>50.49890150128158</v>
      </c>
      <c r="Y25" s="5646">
        <v>32445</v>
      </c>
      <c r="Z25" s="5642">
        <f t="shared" si="10"/>
        <v>49.501098498718413</v>
      </c>
      <c r="AA25" s="5650">
        <v>7136</v>
      </c>
      <c r="AB25" s="5651">
        <v>3530</v>
      </c>
      <c r="AC25" s="5647">
        <f>0.494674887892377*100</f>
        <v>49.467488789237699</v>
      </c>
      <c r="AD25" s="5646">
        <v>3606</v>
      </c>
      <c r="AE25" s="5648">
        <f>3606/7136*100</f>
        <v>50.53251121076233</v>
      </c>
      <c r="AF25" s="5639">
        <v>12598</v>
      </c>
      <c r="AG25" s="5646">
        <v>6234</v>
      </c>
      <c r="AH25" s="5647">
        <f t="shared" si="11"/>
        <v>49.484045086521675</v>
      </c>
      <c r="AI25" s="5646">
        <v>6364</v>
      </c>
      <c r="AJ25" s="5648">
        <f t="shared" si="12"/>
        <v>50.515954913478332</v>
      </c>
      <c r="AK25" s="5639">
        <v>22349</v>
      </c>
      <c r="AL25" s="5646">
        <v>11325</v>
      </c>
      <c r="AM25" s="5647">
        <f t="shared" si="13"/>
        <v>50.673408206183723</v>
      </c>
      <c r="AN25" s="5646">
        <v>11024</v>
      </c>
      <c r="AO25" s="5652">
        <f t="shared" si="14"/>
        <v>49.326591793816277</v>
      </c>
    </row>
    <row r="26" spans="1:41" ht="20.100000000000001" customHeight="1" thickTop="1">
      <c r="A26" s="6293"/>
      <c r="B26" s="6293"/>
    </row>
    <row r="27" spans="1:41" ht="20.100000000000001" customHeight="1">
      <c r="A27" s="6248" t="s">
        <v>400</v>
      </c>
      <c r="B27" s="6248"/>
      <c r="C27" s="6248"/>
      <c r="D27" s="6248"/>
      <c r="E27" s="6248"/>
      <c r="F27" s="6248"/>
      <c r="G27" s="6248"/>
      <c r="H27" s="6248"/>
      <c r="I27" s="6248"/>
      <c r="J27" s="6248"/>
      <c r="K27" s="6248"/>
      <c r="L27" s="6248"/>
      <c r="M27" s="6248"/>
      <c r="N27" s="6248"/>
      <c r="O27" s="6248"/>
      <c r="P27" s="6248"/>
      <c r="Q27" s="6248"/>
      <c r="R27" s="6248"/>
    </row>
    <row r="28" spans="1:41" ht="20.100000000000001" customHeight="1">
      <c r="A28" s="6248" t="s">
        <v>388</v>
      </c>
      <c r="B28" s="6248"/>
      <c r="C28" s="6248"/>
      <c r="D28" s="6248"/>
      <c r="E28" s="6248"/>
      <c r="F28" s="6248"/>
      <c r="G28" s="6248"/>
      <c r="H28" s="6248"/>
      <c r="I28" s="175"/>
      <c r="J28" s="175"/>
      <c r="K28" s="175"/>
      <c r="L28" s="175"/>
      <c r="M28" s="175"/>
      <c r="N28" s="175"/>
      <c r="O28" s="175"/>
      <c r="P28" s="175"/>
      <c r="Q28" s="175"/>
      <c r="R28" s="175"/>
    </row>
    <row r="29" spans="1:41" ht="20.100000000000001" customHeight="1">
      <c r="A29" s="6248" t="s">
        <v>398</v>
      </c>
      <c r="B29" s="6248"/>
      <c r="C29" s="6248"/>
      <c r="D29" s="6248"/>
      <c r="E29" s="6248"/>
      <c r="F29" s="6248"/>
      <c r="G29" s="6248"/>
      <c r="H29" s="6248"/>
      <c r="I29" s="6248"/>
      <c r="J29" s="6248"/>
      <c r="K29" s="6248"/>
      <c r="L29" s="6248"/>
      <c r="M29" s="6248"/>
      <c r="N29" s="6248"/>
      <c r="O29" s="6248"/>
      <c r="P29" s="6248"/>
      <c r="Q29" s="6248"/>
      <c r="R29" s="6248"/>
    </row>
    <row r="30" spans="1:41" ht="17.25" customHeight="1"/>
  </sheetData>
  <mergeCells count="16">
    <mergeCell ref="A28:H28"/>
    <mergeCell ref="AN1:AO1"/>
    <mergeCell ref="A29:R29"/>
    <mergeCell ref="A26:B26"/>
    <mergeCell ref="A27:R27"/>
    <mergeCell ref="A2:AO2"/>
    <mergeCell ref="A3:AO3"/>
    <mergeCell ref="A4:A5"/>
    <mergeCell ref="B4:F4"/>
    <mergeCell ref="G4:K4"/>
    <mergeCell ref="L4:P4"/>
    <mergeCell ref="Q4:U4"/>
    <mergeCell ref="V4:Z4"/>
    <mergeCell ref="AA4:AE4"/>
    <mergeCell ref="AF4:AJ4"/>
    <mergeCell ref="AK4:AO4"/>
  </mergeCells>
  <hyperlinks>
    <hyperlink ref="A1" r:id="rId1"/>
  </hyperlinks>
  <pageMargins left="0.74803149606299213" right="0.27559055118110237" top="0.94488188976377963" bottom="0.78740157480314965" header="0.51181102362204722" footer="0.51181102362204722"/>
  <pageSetup paperSize="9" scale="43" fitToWidth="0" orientation="landscape" r:id="rId2"/>
  <headerFooter alignWithMargins="0">
    <oddFooter>&amp;R12</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69">
    <pageSetUpPr fitToPage="1"/>
  </sheetPr>
  <dimension ref="A1:Q101"/>
  <sheetViews>
    <sheetView view="pageBreakPreview" zoomScale="60" zoomScaleNormal="100" workbookViewId="0">
      <selection activeCell="A103" sqref="A103"/>
    </sheetView>
  </sheetViews>
  <sheetFormatPr defaultRowHeight="12.75"/>
  <cols>
    <col min="1" max="1" width="17.7109375" style="3136" customWidth="1"/>
    <col min="2" max="2" width="48.28515625" style="3136" customWidth="1"/>
    <col min="3" max="8" width="43.7109375" style="3137" customWidth="1"/>
    <col min="9" max="257" width="9.140625" style="3136"/>
    <col min="258" max="258" width="36.42578125" style="3136" customWidth="1"/>
    <col min="259" max="259" width="11.85546875" style="3136" customWidth="1"/>
    <col min="260" max="260" width="13" style="3136" customWidth="1"/>
    <col min="261" max="261" width="12.42578125" style="3136" customWidth="1"/>
    <col min="262" max="262" width="12.140625" style="3136" customWidth="1"/>
    <col min="263" max="264" width="11.85546875" style="3136" customWidth="1"/>
    <col min="265" max="513" width="9.140625" style="3136"/>
    <col min="514" max="514" width="36.42578125" style="3136" customWidth="1"/>
    <col min="515" max="515" width="11.85546875" style="3136" customWidth="1"/>
    <col min="516" max="516" width="13" style="3136" customWidth="1"/>
    <col min="517" max="517" width="12.42578125" style="3136" customWidth="1"/>
    <col min="518" max="518" width="12.140625" style="3136" customWidth="1"/>
    <col min="519" max="520" width="11.85546875" style="3136" customWidth="1"/>
    <col min="521" max="769" width="9.140625" style="3136"/>
    <col min="770" max="770" width="36.42578125" style="3136" customWidth="1"/>
    <col min="771" max="771" width="11.85546875" style="3136" customWidth="1"/>
    <col min="772" max="772" width="13" style="3136" customWidth="1"/>
    <col min="773" max="773" width="12.42578125" style="3136" customWidth="1"/>
    <col min="774" max="774" width="12.140625" style="3136" customWidth="1"/>
    <col min="775" max="776" width="11.85546875" style="3136" customWidth="1"/>
    <col min="777" max="1025" width="9.140625" style="3136"/>
    <col min="1026" max="1026" width="36.42578125" style="3136" customWidth="1"/>
    <col min="1027" max="1027" width="11.85546875" style="3136" customWidth="1"/>
    <col min="1028" max="1028" width="13" style="3136" customWidth="1"/>
    <col min="1029" max="1029" width="12.42578125" style="3136" customWidth="1"/>
    <col min="1030" max="1030" width="12.140625" style="3136" customWidth="1"/>
    <col min="1031" max="1032" width="11.85546875" style="3136" customWidth="1"/>
    <col min="1033" max="1281" width="9.140625" style="3136"/>
    <col min="1282" max="1282" width="36.42578125" style="3136" customWidth="1"/>
    <col min="1283" max="1283" width="11.85546875" style="3136" customWidth="1"/>
    <col min="1284" max="1284" width="13" style="3136" customWidth="1"/>
    <col min="1285" max="1285" width="12.42578125" style="3136" customWidth="1"/>
    <col min="1286" max="1286" width="12.140625" style="3136" customWidth="1"/>
    <col min="1287" max="1288" width="11.85546875" style="3136" customWidth="1"/>
    <col min="1289" max="1537" width="9.140625" style="3136"/>
    <col min="1538" max="1538" width="36.42578125" style="3136" customWidth="1"/>
    <col min="1539" max="1539" width="11.85546875" style="3136" customWidth="1"/>
    <col min="1540" max="1540" width="13" style="3136" customWidth="1"/>
    <col min="1541" max="1541" width="12.42578125" style="3136" customWidth="1"/>
    <col min="1542" max="1542" width="12.140625" style="3136" customWidth="1"/>
    <col min="1543" max="1544" width="11.85546875" style="3136" customWidth="1"/>
    <col min="1545" max="1793" width="9.140625" style="3136"/>
    <col min="1794" max="1794" width="36.42578125" style="3136" customWidth="1"/>
    <col min="1795" max="1795" width="11.85546875" style="3136" customWidth="1"/>
    <col min="1796" max="1796" width="13" style="3136" customWidth="1"/>
    <col min="1797" max="1797" width="12.42578125" style="3136" customWidth="1"/>
    <col min="1798" max="1798" width="12.140625" style="3136" customWidth="1"/>
    <col min="1799" max="1800" width="11.85546875" style="3136" customWidth="1"/>
    <col min="1801" max="2049" width="9.140625" style="3136"/>
    <col min="2050" max="2050" width="36.42578125" style="3136" customWidth="1"/>
    <col min="2051" max="2051" width="11.85546875" style="3136" customWidth="1"/>
    <col min="2052" max="2052" width="13" style="3136" customWidth="1"/>
    <col min="2053" max="2053" width="12.42578125" style="3136" customWidth="1"/>
    <col min="2054" max="2054" width="12.140625" style="3136" customWidth="1"/>
    <col min="2055" max="2056" width="11.85546875" style="3136" customWidth="1"/>
    <col min="2057" max="2305" width="9.140625" style="3136"/>
    <col min="2306" max="2306" width="36.42578125" style="3136" customWidth="1"/>
    <col min="2307" max="2307" width="11.85546875" style="3136" customWidth="1"/>
    <col min="2308" max="2308" width="13" style="3136" customWidth="1"/>
    <col min="2309" max="2309" width="12.42578125" style="3136" customWidth="1"/>
    <col min="2310" max="2310" width="12.140625" style="3136" customWidth="1"/>
    <col min="2311" max="2312" width="11.85546875" style="3136" customWidth="1"/>
    <col min="2313" max="2561" width="9.140625" style="3136"/>
    <col min="2562" max="2562" width="36.42578125" style="3136" customWidth="1"/>
    <col min="2563" max="2563" width="11.85546875" style="3136" customWidth="1"/>
    <col min="2564" max="2564" width="13" style="3136" customWidth="1"/>
    <col min="2565" max="2565" width="12.42578125" style="3136" customWidth="1"/>
    <col min="2566" max="2566" width="12.140625" style="3136" customWidth="1"/>
    <col min="2567" max="2568" width="11.85546875" style="3136" customWidth="1"/>
    <col min="2569" max="2817" width="9.140625" style="3136"/>
    <col min="2818" max="2818" width="36.42578125" style="3136" customWidth="1"/>
    <col min="2819" max="2819" width="11.85546875" style="3136" customWidth="1"/>
    <col min="2820" max="2820" width="13" style="3136" customWidth="1"/>
    <col min="2821" max="2821" width="12.42578125" style="3136" customWidth="1"/>
    <col min="2822" max="2822" width="12.140625" style="3136" customWidth="1"/>
    <col min="2823" max="2824" width="11.85546875" style="3136" customWidth="1"/>
    <col min="2825" max="3073" width="9.140625" style="3136"/>
    <col min="3074" max="3074" width="36.42578125" style="3136" customWidth="1"/>
    <col min="3075" max="3075" width="11.85546875" style="3136" customWidth="1"/>
    <col min="3076" max="3076" width="13" style="3136" customWidth="1"/>
    <col min="3077" max="3077" width="12.42578125" style="3136" customWidth="1"/>
    <col min="3078" max="3078" width="12.140625" style="3136" customWidth="1"/>
    <col min="3079" max="3080" width="11.85546875" style="3136" customWidth="1"/>
    <col min="3081" max="3329" width="9.140625" style="3136"/>
    <col min="3330" max="3330" width="36.42578125" style="3136" customWidth="1"/>
    <col min="3331" max="3331" width="11.85546875" style="3136" customWidth="1"/>
    <col min="3332" max="3332" width="13" style="3136" customWidth="1"/>
    <col min="3333" max="3333" width="12.42578125" style="3136" customWidth="1"/>
    <col min="3334" max="3334" width="12.140625" style="3136" customWidth="1"/>
    <col min="3335" max="3336" width="11.85546875" style="3136" customWidth="1"/>
    <col min="3337" max="3585" width="9.140625" style="3136"/>
    <col min="3586" max="3586" width="36.42578125" style="3136" customWidth="1"/>
    <col min="3587" max="3587" width="11.85546875" style="3136" customWidth="1"/>
    <col min="3588" max="3588" width="13" style="3136" customWidth="1"/>
    <col min="3589" max="3589" width="12.42578125" style="3136" customWidth="1"/>
    <col min="3590" max="3590" width="12.140625" style="3136" customWidth="1"/>
    <col min="3591" max="3592" width="11.85546875" style="3136" customWidth="1"/>
    <col min="3593" max="3841" width="9.140625" style="3136"/>
    <col min="3842" max="3842" width="36.42578125" style="3136" customWidth="1"/>
    <col min="3843" max="3843" width="11.85546875" style="3136" customWidth="1"/>
    <col min="3844" max="3844" width="13" style="3136" customWidth="1"/>
    <col min="3845" max="3845" width="12.42578125" style="3136" customWidth="1"/>
    <col min="3846" max="3846" width="12.140625" style="3136" customWidth="1"/>
    <col min="3847" max="3848" width="11.85546875" style="3136" customWidth="1"/>
    <col min="3849" max="4097" width="9.140625" style="3136"/>
    <col min="4098" max="4098" width="36.42578125" style="3136" customWidth="1"/>
    <col min="4099" max="4099" width="11.85546875" style="3136" customWidth="1"/>
    <col min="4100" max="4100" width="13" style="3136" customWidth="1"/>
    <col min="4101" max="4101" width="12.42578125" style="3136" customWidth="1"/>
    <col min="4102" max="4102" width="12.140625" style="3136" customWidth="1"/>
    <col min="4103" max="4104" width="11.85546875" style="3136" customWidth="1"/>
    <col min="4105" max="4353" width="9.140625" style="3136"/>
    <col min="4354" max="4354" width="36.42578125" style="3136" customWidth="1"/>
    <col min="4355" max="4355" width="11.85546875" style="3136" customWidth="1"/>
    <col min="4356" max="4356" width="13" style="3136" customWidth="1"/>
    <col min="4357" max="4357" width="12.42578125" style="3136" customWidth="1"/>
    <col min="4358" max="4358" width="12.140625" style="3136" customWidth="1"/>
    <col min="4359" max="4360" width="11.85546875" style="3136" customWidth="1"/>
    <col min="4361" max="4609" width="9.140625" style="3136"/>
    <col min="4610" max="4610" width="36.42578125" style="3136" customWidth="1"/>
    <col min="4611" max="4611" width="11.85546875" style="3136" customWidth="1"/>
    <col min="4612" max="4612" width="13" style="3136" customWidth="1"/>
    <col min="4613" max="4613" width="12.42578125" style="3136" customWidth="1"/>
    <col min="4614" max="4614" width="12.140625" style="3136" customWidth="1"/>
    <col min="4615" max="4616" width="11.85546875" style="3136" customWidth="1"/>
    <col min="4617" max="4865" width="9.140625" style="3136"/>
    <col min="4866" max="4866" width="36.42578125" style="3136" customWidth="1"/>
    <col min="4867" max="4867" width="11.85546875" style="3136" customWidth="1"/>
    <col min="4868" max="4868" width="13" style="3136" customWidth="1"/>
    <col min="4869" max="4869" width="12.42578125" style="3136" customWidth="1"/>
    <col min="4870" max="4870" width="12.140625" style="3136" customWidth="1"/>
    <col min="4871" max="4872" width="11.85546875" style="3136" customWidth="1"/>
    <col min="4873" max="5121" width="9.140625" style="3136"/>
    <col min="5122" max="5122" width="36.42578125" style="3136" customWidth="1"/>
    <col min="5123" max="5123" width="11.85546875" style="3136" customWidth="1"/>
    <col min="5124" max="5124" width="13" style="3136" customWidth="1"/>
    <col min="5125" max="5125" width="12.42578125" style="3136" customWidth="1"/>
    <col min="5126" max="5126" width="12.140625" style="3136" customWidth="1"/>
    <col min="5127" max="5128" width="11.85546875" style="3136" customWidth="1"/>
    <col min="5129" max="5377" width="9.140625" style="3136"/>
    <col min="5378" max="5378" width="36.42578125" style="3136" customWidth="1"/>
    <col min="5379" max="5379" width="11.85546875" style="3136" customWidth="1"/>
    <col min="5380" max="5380" width="13" style="3136" customWidth="1"/>
    <col min="5381" max="5381" width="12.42578125" style="3136" customWidth="1"/>
    <col min="5382" max="5382" width="12.140625" style="3136" customWidth="1"/>
    <col min="5383" max="5384" width="11.85546875" style="3136" customWidth="1"/>
    <col min="5385" max="5633" width="9.140625" style="3136"/>
    <col min="5634" max="5634" width="36.42578125" style="3136" customWidth="1"/>
    <col min="5635" max="5635" width="11.85546875" style="3136" customWidth="1"/>
    <col min="5636" max="5636" width="13" style="3136" customWidth="1"/>
    <col min="5637" max="5637" width="12.42578125" style="3136" customWidth="1"/>
    <col min="5638" max="5638" width="12.140625" style="3136" customWidth="1"/>
    <col min="5639" max="5640" width="11.85546875" style="3136" customWidth="1"/>
    <col min="5641" max="5889" width="9.140625" style="3136"/>
    <col min="5890" max="5890" width="36.42578125" style="3136" customWidth="1"/>
    <col min="5891" max="5891" width="11.85546875" style="3136" customWidth="1"/>
    <col min="5892" max="5892" width="13" style="3136" customWidth="1"/>
    <col min="5893" max="5893" width="12.42578125" style="3136" customWidth="1"/>
    <col min="5894" max="5894" width="12.140625" style="3136" customWidth="1"/>
    <col min="5895" max="5896" width="11.85546875" style="3136" customWidth="1"/>
    <col min="5897" max="6145" width="9.140625" style="3136"/>
    <col min="6146" max="6146" width="36.42578125" style="3136" customWidth="1"/>
    <col min="6147" max="6147" width="11.85546875" style="3136" customWidth="1"/>
    <col min="6148" max="6148" width="13" style="3136" customWidth="1"/>
    <col min="6149" max="6149" width="12.42578125" style="3136" customWidth="1"/>
    <col min="6150" max="6150" width="12.140625" style="3136" customWidth="1"/>
    <col min="6151" max="6152" width="11.85546875" style="3136" customWidth="1"/>
    <col min="6153" max="6401" width="9.140625" style="3136"/>
    <col min="6402" max="6402" width="36.42578125" style="3136" customWidth="1"/>
    <col min="6403" max="6403" width="11.85546875" style="3136" customWidth="1"/>
    <col min="6404" max="6404" width="13" style="3136" customWidth="1"/>
    <col min="6405" max="6405" width="12.42578125" style="3136" customWidth="1"/>
    <col min="6406" max="6406" width="12.140625" style="3136" customWidth="1"/>
    <col min="6407" max="6408" width="11.85546875" style="3136" customWidth="1"/>
    <col min="6409" max="6657" width="9.140625" style="3136"/>
    <col min="6658" max="6658" width="36.42578125" style="3136" customWidth="1"/>
    <col min="6659" max="6659" width="11.85546875" style="3136" customWidth="1"/>
    <col min="6660" max="6660" width="13" style="3136" customWidth="1"/>
    <col min="6661" max="6661" width="12.42578125" style="3136" customWidth="1"/>
    <col min="6662" max="6662" width="12.140625" style="3136" customWidth="1"/>
    <col min="6663" max="6664" width="11.85546875" style="3136" customWidth="1"/>
    <col min="6665" max="6913" width="9.140625" style="3136"/>
    <col min="6914" max="6914" width="36.42578125" style="3136" customWidth="1"/>
    <col min="6915" max="6915" width="11.85546875" style="3136" customWidth="1"/>
    <col min="6916" max="6916" width="13" style="3136" customWidth="1"/>
    <col min="6917" max="6917" width="12.42578125" style="3136" customWidth="1"/>
    <col min="6918" max="6918" width="12.140625" style="3136" customWidth="1"/>
    <col min="6919" max="6920" width="11.85546875" style="3136" customWidth="1"/>
    <col min="6921" max="7169" width="9.140625" style="3136"/>
    <col min="7170" max="7170" width="36.42578125" style="3136" customWidth="1"/>
    <col min="7171" max="7171" width="11.85546875" style="3136" customWidth="1"/>
    <col min="7172" max="7172" width="13" style="3136" customWidth="1"/>
    <col min="7173" max="7173" width="12.42578125" style="3136" customWidth="1"/>
    <col min="7174" max="7174" width="12.140625" style="3136" customWidth="1"/>
    <col min="7175" max="7176" width="11.85546875" style="3136" customWidth="1"/>
    <col min="7177" max="7425" width="9.140625" style="3136"/>
    <col min="7426" max="7426" width="36.42578125" style="3136" customWidth="1"/>
    <col min="7427" max="7427" width="11.85546875" style="3136" customWidth="1"/>
    <col min="7428" max="7428" width="13" style="3136" customWidth="1"/>
    <col min="7429" max="7429" width="12.42578125" style="3136" customWidth="1"/>
    <col min="7430" max="7430" width="12.140625" style="3136" customWidth="1"/>
    <col min="7431" max="7432" width="11.85546875" style="3136" customWidth="1"/>
    <col min="7433" max="7681" width="9.140625" style="3136"/>
    <col min="7682" max="7682" width="36.42578125" style="3136" customWidth="1"/>
    <col min="7683" max="7683" width="11.85546875" style="3136" customWidth="1"/>
    <col min="7684" max="7684" width="13" style="3136" customWidth="1"/>
    <col min="7685" max="7685" width="12.42578125" style="3136" customWidth="1"/>
    <col min="7686" max="7686" width="12.140625" style="3136" customWidth="1"/>
    <col min="7687" max="7688" width="11.85546875" style="3136" customWidth="1"/>
    <col min="7689" max="7937" width="9.140625" style="3136"/>
    <col min="7938" max="7938" width="36.42578125" style="3136" customWidth="1"/>
    <col min="7939" max="7939" width="11.85546875" style="3136" customWidth="1"/>
    <col min="7940" max="7940" width="13" style="3136" customWidth="1"/>
    <col min="7941" max="7941" width="12.42578125" style="3136" customWidth="1"/>
    <col min="7942" max="7942" width="12.140625" style="3136" customWidth="1"/>
    <col min="7943" max="7944" width="11.85546875" style="3136" customWidth="1"/>
    <col min="7945" max="8193" width="9.140625" style="3136"/>
    <col min="8194" max="8194" width="36.42578125" style="3136" customWidth="1"/>
    <col min="8195" max="8195" width="11.85546875" style="3136" customWidth="1"/>
    <col min="8196" max="8196" width="13" style="3136" customWidth="1"/>
    <col min="8197" max="8197" width="12.42578125" style="3136" customWidth="1"/>
    <col min="8198" max="8198" width="12.140625" style="3136" customWidth="1"/>
    <col min="8199" max="8200" width="11.85546875" style="3136" customWidth="1"/>
    <col min="8201" max="8449" width="9.140625" style="3136"/>
    <col min="8450" max="8450" width="36.42578125" style="3136" customWidth="1"/>
    <col min="8451" max="8451" width="11.85546875" style="3136" customWidth="1"/>
    <col min="8452" max="8452" width="13" style="3136" customWidth="1"/>
    <col min="8453" max="8453" width="12.42578125" style="3136" customWidth="1"/>
    <col min="8454" max="8454" width="12.140625" style="3136" customWidth="1"/>
    <col min="8455" max="8456" width="11.85546875" style="3136" customWidth="1"/>
    <col min="8457" max="8705" width="9.140625" style="3136"/>
    <col min="8706" max="8706" width="36.42578125" style="3136" customWidth="1"/>
    <col min="8707" max="8707" width="11.85546875" style="3136" customWidth="1"/>
    <col min="8708" max="8708" width="13" style="3136" customWidth="1"/>
    <col min="8709" max="8709" width="12.42578125" style="3136" customWidth="1"/>
    <col min="8710" max="8710" width="12.140625" style="3136" customWidth="1"/>
    <col min="8711" max="8712" width="11.85546875" style="3136" customWidth="1"/>
    <col min="8713" max="8961" width="9.140625" style="3136"/>
    <col min="8962" max="8962" width="36.42578125" style="3136" customWidth="1"/>
    <col min="8963" max="8963" width="11.85546875" style="3136" customWidth="1"/>
    <col min="8964" max="8964" width="13" style="3136" customWidth="1"/>
    <col min="8965" max="8965" width="12.42578125" style="3136" customWidth="1"/>
    <col min="8966" max="8966" width="12.140625" style="3136" customWidth="1"/>
    <col min="8967" max="8968" width="11.85546875" style="3136" customWidth="1"/>
    <col min="8969" max="9217" width="9.140625" style="3136"/>
    <col min="9218" max="9218" width="36.42578125" style="3136" customWidth="1"/>
    <col min="9219" max="9219" width="11.85546875" style="3136" customWidth="1"/>
    <col min="9220" max="9220" width="13" style="3136" customWidth="1"/>
    <col min="9221" max="9221" width="12.42578125" style="3136" customWidth="1"/>
    <col min="9222" max="9222" width="12.140625" style="3136" customWidth="1"/>
    <col min="9223" max="9224" width="11.85546875" style="3136" customWidth="1"/>
    <col min="9225" max="9473" width="9.140625" style="3136"/>
    <col min="9474" max="9474" width="36.42578125" style="3136" customWidth="1"/>
    <col min="9475" max="9475" width="11.85546875" style="3136" customWidth="1"/>
    <col min="9476" max="9476" width="13" style="3136" customWidth="1"/>
    <col min="9477" max="9477" width="12.42578125" style="3136" customWidth="1"/>
    <col min="9478" max="9478" width="12.140625" style="3136" customWidth="1"/>
    <col min="9479" max="9480" width="11.85546875" style="3136" customWidth="1"/>
    <col min="9481" max="9729" width="9.140625" style="3136"/>
    <col min="9730" max="9730" width="36.42578125" style="3136" customWidth="1"/>
    <col min="9731" max="9731" width="11.85546875" style="3136" customWidth="1"/>
    <col min="9732" max="9732" width="13" style="3136" customWidth="1"/>
    <col min="9733" max="9733" width="12.42578125" style="3136" customWidth="1"/>
    <col min="9734" max="9734" width="12.140625" style="3136" customWidth="1"/>
    <col min="9735" max="9736" width="11.85546875" style="3136" customWidth="1"/>
    <col min="9737" max="9985" width="9.140625" style="3136"/>
    <col min="9986" max="9986" width="36.42578125" style="3136" customWidth="1"/>
    <col min="9987" max="9987" width="11.85546875" style="3136" customWidth="1"/>
    <col min="9988" max="9988" width="13" style="3136" customWidth="1"/>
    <col min="9989" max="9989" width="12.42578125" style="3136" customWidth="1"/>
    <col min="9990" max="9990" width="12.140625" style="3136" customWidth="1"/>
    <col min="9991" max="9992" width="11.85546875" style="3136" customWidth="1"/>
    <col min="9993" max="10241" width="9.140625" style="3136"/>
    <col min="10242" max="10242" width="36.42578125" style="3136" customWidth="1"/>
    <col min="10243" max="10243" width="11.85546875" style="3136" customWidth="1"/>
    <col min="10244" max="10244" width="13" style="3136" customWidth="1"/>
    <col min="10245" max="10245" width="12.42578125" style="3136" customWidth="1"/>
    <col min="10246" max="10246" width="12.140625" style="3136" customWidth="1"/>
    <col min="10247" max="10248" width="11.85546875" style="3136" customWidth="1"/>
    <col min="10249" max="10497" width="9.140625" style="3136"/>
    <col min="10498" max="10498" width="36.42578125" style="3136" customWidth="1"/>
    <col min="10499" max="10499" width="11.85546875" style="3136" customWidth="1"/>
    <col min="10500" max="10500" width="13" style="3136" customWidth="1"/>
    <col min="10501" max="10501" width="12.42578125" style="3136" customWidth="1"/>
    <col min="10502" max="10502" width="12.140625" style="3136" customWidth="1"/>
    <col min="10503" max="10504" width="11.85546875" style="3136" customWidth="1"/>
    <col min="10505" max="10753" width="9.140625" style="3136"/>
    <col min="10754" max="10754" width="36.42578125" style="3136" customWidth="1"/>
    <col min="10755" max="10755" width="11.85546875" style="3136" customWidth="1"/>
    <col min="10756" max="10756" width="13" style="3136" customWidth="1"/>
    <col min="10757" max="10757" width="12.42578125" style="3136" customWidth="1"/>
    <col min="10758" max="10758" width="12.140625" style="3136" customWidth="1"/>
    <col min="10759" max="10760" width="11.85546875" style="3136" customWidth="1"/>
    <col min="10761" max="11009" width="9.140625" style="3136"/>
    <col min="11010" max="11010" width="36.42578125" style="3136" customWidth="1"/>
    <col min="11011" max="11011" width="11.85546875" style="3136" customWidth="1"/>
    <col min="11012" max="11012" width="13" style="3136" customWidth="1"/>
    <col min="11013" max="11013" width="12.42578125" style="3136" customWidth="1"/>
    <col min="11014" max="11014" width="12.140625" style="3136" customWidth="1"/>
    <col min="11015" max="11016" width="11.85546875" style="3136" customWidth="1"/>
    <col min="11017" max="11265" width="9.140625" style="3136"/>
    <col min="11266" max="11266" width="36.42578125" style="3136" customWidth="1"/>
    <col min="11267" max="11267" width="11.85546875" style="3136" customWidth="1"/>
    <col min="11268" max="11268" width="13" style="3136" customWidth="1"/>
    <col min="11269" max="11269" width="12.42578125" style="3136" customWidth="1"/>
    <col min="11270" max="11270" width="12.140625" style="3136" customWidth="1"/>
    <col min="11271" max="11272" width="11.85546875" style="3136" customWidth="1"/>
    <col min="11273" max="11521" width="9.140625" style="3136"/>
    <col min="11522" max="11522" width="36.42578125" style="3136" customWidth="1"/>
    <col min="11523" max="11523" width="11.85546875" style="3136" customWidth="1"/>
    <col min="11524" max="11524" width="13" style="3136" customWidth="1"/>
    <col min="11525" max="11525" width="12.42578125" style="3136" customWidth="1"/>
    <col min="11526" max="11526" width="12.140625" style="3136" customWidth="1"/>
    <col min="11527" max="11528" width="11.85546875" style="3136" customWidth="1"/>
    <col min="11529" max="11777" width="9.140625" style="3136"/>
    <col min="11778" max="11778" width="36.42578125" style="3136" customWidth="1"/>
    <col min="11779" max="11779" width="11.85546875" style="3136" customWidth="1"/>
    <col min="11780" max="11780" width="13" style="3136" customWidth="1"/>
    <col min="11781" max="11781" width="12.42578125" style="3136" customWidth="1"/>
    <col min="11782" max="11782" width="12.140625" style="3136" customWidth="1"/>
    <col min="11783" max="11784" width="11.85546875" style="3136" customWidth="1"/>
    <col min="11785" max="12033" width="9.140625" style="3136"/>
    <col min="12034" max="12034" width="36.42578125" style="3136" customWidth="1"/>
    <col min="12035" max="12035" width="11.85546875" style="3136" customWidth="1"/>
    <col min="12036" max="12036" width="13" style="3136" customWidth="1"/>
    <col min="12037" max="12037" width="12.42578125" style="3136" customWidth="1"/>
    <col min="12038" max="12038" width="12.140625" style="3136" customWidth="1"/>
    <col min="12039" max="12040" width="11.85546875" style="3136" customWidth="1"/>
    <col min="12041" max="12289" width="9.140625" style="3136"/>
    <col min="12290" max="12290" width="36.42578125" style="3136" customWidth="1"/>
    <col min="12291" max="12291" width="11.85546875" style="3136" customWidth="1"/>
    <col min="12292" max="12292" width="13" style="3136" customWidth="1"/>
    <col min="12293" max="12293" width="12.42578125" style="3136" customWidth="1"/>
    <col min="12294" max="12294" width="12.140625" style="3136" customWidth="1"/>
    <col min="12295" max="12296" width="11.85546875" style="3136" customWidth="1"/>
    <col min="12297" max="12545" width="9.140625" style="3136"/>
    <col min="12546" max="12546" width="36.42578125" style="3136" customWidth="1"/>
    <col min="12547" max="12547" width="11.85546875" style="3136" customWidth="1"/>
    <col min="12548" max="12548" width="13" style="3136" customWidth="1"/>
    <col min="12549" max="12549" width="12.42578125" style="3136" customWidth="1"/>
    <col min="12550" max="12550" width="12.140625" style="3136" customWidth="1"/>
    <col min="12551" max="12552" width="11.85546875" style="3136" customWidth="1"/>
    <col min="12553" max="12801" width="9.140625" style="3136"/>
    <col min="12802" max="12802" width="36.42578125" style="3136" customWidth="1"/>
    <col min="12803" max="12803" width="11.85546875" style="3136" customWidth="1"/>
    <col min="12804" max="12804" width="13" style="3136" customWidth="1"/>
    <col min="12805" max="12805" width="12.42578125" style="3136" customWidth="1"/>
    <col min="12806" max="12806" width="12.140625" style="3136" customWidth="1"/>
    <col min="12807" max="12808" width="11.85546875" style="3136" customWidth="1"/>
    <col min="12809" max="13057" width="9.140625" style="3136"/>
    <col min="13058" max="13058" width="36.42578125" style="3136" customWidth="1"/>
    <col min="13059" max="13059" width="11.85546875" style="3136" customWidth="1"/>
    <col min="13060" max="13060" width="13" style="3136" customWidth="1"/>
    <col min="13061" max="13061" width="12.42578125" style="3136" customWidth="1"/>
    <col min="13062" max="13062" width="12.140625" style="3136" customWidth="1"/>
    <col min="13063" max="13064" width="11.85546875" style="3136" customWidth="1"/>
    <col min="13065" max="13313" width="9.140625" style="3136"/>
    <col min="13314" max="13314" width="36.42578125" style="3136" customWidth="1"/>
    <col min="13315" max="13315" width="11.85546875" style="3136" customWidth="1"/>
    <col min="13316" max="13316" width="13" style="3136" customWidth="1"/>
    <col min="13317" max="13317" width="12.42578125" style="3136" customWidth="1"/>
    <col min="13318" max="13318" width="12.140625" style="3136" customWidth="1"/>
    <col min="13319" max="13320" width="11.85546875" style="3136" customWidth="1"/>
    <col min="13321" max="13569" width="9.140625" style="3136"/>
    <col min="13570" max="13570" width="36.42578125" style="3136" customWidth="1"/>
    <col min="13571" max="13571" width="11.85546875" style="3136" customWidth="1"/>
    <col min="13572" max="13572" width="13" style="3136" customWidth="1"/>
    <col min="13573" max="13573" width="12.42578125" style="3136" customWidth="1"/>
    <col min="13574" max="13574" width="12.140625" style="3136" customWidth="1"/>
    <col min="13575" max="13576" width="11.85546875" style="3136" customWidth="1"/>
    <col min="13577" max="13825" width="9.140625" style="3136"/>
    <col min="13826" max="13826" width="36.42578125" style="3136" customWidth="1"/>
    <col min="13827" max="13827" width="11.85546875" style="3136" customWidth="1"/>
    <col min="13828" max="13828" width="13" style="3136" customWidth="1"/>
    <col min="13829" max="13829" width="12.42578125" style="3136" customWidth="1"/>
    <col min="13830" max="13830" width="12.140625" style="3136" customWidth="1"/>
    <col min="13831" max="13832" width="11.85546875" style="3136" customWidth="1"/>
    <col min="13833" max="14081" width="9.140625" style="3136"/>
    <col min="14082" max="14082" width="36.42578125" style="3136" customWidth="1"/>
    <col min="14083" max="14083" width="11.85546875" style="3136" customWidth="1"/>
    <col min="14084" max="14084" width="13" style="3136" customWidth="1"/>
    <col min="14085" max="14085" width="12.42578125" style="3136" customWidth="1"/>
    <col min="14086" max="14086" width="12.140625" style="3136" customWidth="1"/>
    <col min="14087" max="14088" width="11.85546875" style="3136" customWidth="1"/>
    <col min="14089" max="14337" width="9.140625" style="3136"/>
    <col min="14338" max="14338" width="36.42578125" style="3136" customWidth="1"/>
    <col min="14339" max="14339" width="11.85546875" style="3136" customWidth="1"/>
    <col min="14340" max="14340" width="13" style="3136" customWidth="1"/>
    <col min="14341" max="14341" width="12.42578125" style="3136" customWidth="1"/>
    <col min="14342" max="14342" width="12.140625" style="3136" customWidth="1"/>
    <col min="14343" max="14344" width="11.85546875" style="3136" customWidth="1"/>
    <col min="14345" max="14593" width="9.140625" style="3136"/>
    <col min="14594" max="14594" width="36.42578125" style="3136" customWidth="1"/>
    <col min="14595" max="14595" width="11.85546875" style="3136" customWidth="1"/>
    <col min="14596" max="14596" width="13" style="3136" customWidth="1"/>
    <col min="14597" max="14597" width="12.42578125" style="3136" customWidth="1"/>
    <col min="14598" max="14598" width="12.140625" style="3136" customWidth="1"/>
    <col min="14599" max="14600" width="11.85546875" style="3136" customWidth="1"/>
    <col min="14601" max="14849" width="9.140625" style="3136"/>
    <col min="14850" max="14850" width="36.42578125" style="3136" customWidth="1"/>
    <col min="14851" max="14851" width="11.85546875" style="3136" customWidth="1"/>
    <col min="14852" max="14852" width="13" style="3136" customWidth="1"/>
    <col min="14853" max="14853" width="12.42578125" style="3136" customWidth="1"/>
    <col min="14854" max="14854" width="12.140625" style="3136" customWidth="1"/>
    <col min="14855" max="14856" width="11.85546875" style="3136" customWidth="1"/>
    <col min="14857" max="15105" width="9.140625" style="3136"/>
    <col min="15106" max="15106" width="36.42578125" style="3136" customWidth="1"/>
    <col min="15107" max="15107" width="11.85546875" style="3136" customWidth="1"/>
    <col min="15108" max="15108" width="13" style="3136" customWidth="1"/>
    <col min="15109" max="15109" width="12.42578125" style="3136" customWidth="1"/>
    <col min="15110" max="15110" width="12.140625" style="3136" customWidth="1"/>
    <col min="15111" max="15112" width="11.85546875" style="3136" customWidth="1"/>
    <col min="15113" max="15361" width="9.140625" style="3136"/>
    <col min="15362" max="15362" width="36.42578125" style="3136" customWidth="1"/>
    <col min="15363" max="15363" width="11.85546875" style="3136" customWidth="1"/>
    <col min="15364" max="15364" width="13" style="3136" customWidth="1"/>
    <col min="15365" max="15365" width="12.42578125" style="3136" customWidth="1"/>
    <col min="15366" max="15366" width="12.140625" style="3136" customWidth="1"/>
    <col min="15367" max="15368" width="11.85546875" style="3136" customWidth="1"/>
    <col min="15369" max="15617" width="9.140625" style="3136"/>
    <col min="15618" max="15618" width="36.42578125" style="3136" customWidth="1"/>
    <col min="15619" max="15619" width="11.85546875" style="3136" customWidth="1"/>
    <col min="15620" max="15620" width="13" style="3136" customWidth="1"/>
    <col min="15621" max="15621" width="12.42578125" style="3136" customWidth="1"/>
    <col min="15622" max="15622" width="12.140625" style="3136" customWidth="1"/>
    <col min="15623" max="15624" width="11.85546875" style="3136" customWidth="1"/>
    <col min="15625" max="15873" width="9.140625" style="3136"/>
    <col min="15874" max="15874" width="36.42578125" style="3136" customWidth="1"/>
    <col min="15875" max="15875" width="11.85546875" style="3136" customWidth="1"/>
    <col min="15876" max="15876" width="13" style="3136" customWidth="1"/>
    <col min="15877" max="15877" width="12.42578125" style="3136" customWidth="1"/>
    <col min="15878" max="15878" width="12.140625" style="3136" customWidth="1"/>
    <col min="15879" max="15880" width="11.85546875" style="3136" customWidth="1"/>
    <col min="15881" max="16129" width="9.140625" style="3136"/>
    <col min="16130" max="16130" width="36.42578125" style="3136" customWidth="1"/>
    <col min="16131" max="16131" width="11.85546875" style="3136" customWidth="1"/>
    <col min="16132" max="16132" width="13" style="3136" customWidth="1"/>
    <col min="16133" max="16133" width="12.42578125" style="3136" customWidth="1"/>
    <col min="16134" max="16134" width="12.140625" style="3136" customWidth="1"/>
    <col min="16135" max="16136" width="11.85546875" style="3136" customWidth="1"/>
    <col min="16137" max="16384" width="9.140625" style="3136"/>
  </cols>
  <sheetData>
    <row r="1" spans="1:17" ht="15.75" customHeight="1" thickBot="1">
      <c r="A1" s="3112" t="s">
        <v>0</v>
      </c>
      <c r="B1" s="3113"/>
      <c r="C1" s="3113"/>
      <c r="D1" s="3113"/>
      <c r="E1" s="3117"/>
      <c r="F1" s="3114"/>
      <c r="G1" s="3114"/>
      <c r="H1" s="3333" t="s">
        <v>1</v>
      </c>
    </row>
    <row r="2" spans="1:17" ht="18" customHeight="1" thickTop="1">
      <c r="A2" s="7366" t="s">
        <v>2847</v>
      </c>
      <c r="B2" s="7367"/>
      <c r="C2" s="7367"/>
      <c r="D2" s="7367"/>
      <c r="E2" s="7367"/>
      <c r="F2" s="7367"/>
      <c r="G2" s="7367"/>
      <c r="H2" s="7368"/>
    </row>
    <row r="3" spans="1:17" ht="23.25" customHeight="1">
      <c r="A3" s="7369" t="s">
        <v>2793</v>
      </c>
      <c r="B3" s="7370"/>
      <c r="C3" s="7370"/>
      <c r="D3" s="7370"/>
      <c r="E3" s="7370"/>
      <c r="F3" s="7370"/>
      <c r="G3" s="7370"/>
      <c r="H3" s="7371"/>
      <c r="I3" s="3144"/>
      <c r="J3" s="3144"/>
      <c r="K3" s="3144"/>
      <c r="L3" s="3144"/>
      <c r="M3" s="3144"/>
      <c r="N3" s="3144"/>
      <c r="O3" s="3144"/>
      <c r="P3" s="3144"/>
      <c r="Q3" s="3144"/>
    </row>
    <row r="4" spans="1:17" ht="18.75" customHeight="1">
      <c r="A4" s="7372" t="s">
        <v>2693</v>
      </c>
      <c r="B4" s="7373" t="s">
        <v>2694</v>
      </c>
      <c r="C4" s="7374" t="s">
        <v>5</v>
      </c>
      <c r="D4" s="7375"/>
      <c r="E4" s="7374" t="s">
        <v>10</v>
      </c>
      <c r="F4" s="7375"/>
      <c r="G4" s="7374" t="s">
        <v>13</v>
      </c>
      <c r="H4" s="7376"/>
    </row>
    <row r="5" spans="1:17" ht="18.75" customHeight="1" thickBot="1">
      <c r="A5" s="7372"/>
      <c r="B5" s="7373"/>
      <c r="C5" s="3159" t="s">
        <v>3516</v>
      </c>
      <c r="D5" s="3159" t="s">
        <v>5398</v>
      </c>
      <c r="E5" s="3159" t="s">
        <v>3516</v>
      </c>
      <c r="F5" s="3159" t="s">
        <v>5398</v>
      </c>
      <c r="G5" s="3159" t="s">
        <v>3516</v>
      </c>
      <c r="H5" s="3160" t="s">
        <v>5398</v>
      </c>
    </row>
    <row r="6" spans="1:17" ht="12.4" customHeight="1">
      <c r="A6" s="3147" t="s">
        <v>2596</v>
      </c>
      <c r="B6" s="3161" t="s">
        <v>2695</v>
      </c>
      <c r="C6" s="3162">
        <v>191</v>
      </c>
      <c r="D6" s="3163">
        <v>1185</v>
      </c>
      <c r="E6" s="3162">
        <v>191</v>
      </c>
      <c r="F6" s="3163">
        <v>1312</v>
      </c>
      <c r="G6" s="3162">
        <v>452</v>
      </c>
      <c r="H6" s="3164">
        <v>2433</v>
      </c>
    </row>
    <row r="7" spans="1:17" ht="12.4" customHeight="1">
      <c r="A7" s="3147" t="s">
        <v>2598</v>
      </c>
      <c r="B7" s="3161" t="s">
        <v>2696</v>
      </c>
      <c r="C7" s="3165">
        <v>20</v>
      </c>
      <c r="D7" s="3166">
        <v>249</v>
      </c>
      <c r="E7" s="3165">
        <v>29</v>
      </c>
      <c r="F7" s="3166">
        <v>773</v>
      </c>
      <c r="G7" s="3165">
        <v>24</v>
      </c>
      <c r="H7" s="3167">
        <v>712</v>
      </c>
    </row>
    <row r="8" spans="1:17" ht="12.4" customHeight="1">
      <c r="A8" s="3147" t="s">
        <v>2600</v>
      </c>
      <c r="B8" s="3161" t="s">
        <v>2697</v>
      </c>
      <c r="C8" s="3165">
        <v>30</v>
      </c>
      <c r="D8" s="3166">
        <v>412</v>
      </c>
      <c r="E8" s="3165">
        <v>26</v>
      </c>
      <c r="F8" s="3166">
        <v>201</v>
      </c>
      <c r="G8" s="3165">
        <v>4</v>
      </c>
      <c r="H8" s="3167">
        <v>19</v>
      </c>
    </row>
    <row r="9" spans="1:17" ht="12.4" customHeight="1">
      <c r="A9" s="3151" t="s">
        <v>2604</v>
      </c>
      <c r="B9" s="3161" t="s">
        <v>2698</v>
      </c>
      <c r="C9" s="3165">
        <v>1</v>
      </c>
      <c r="D9" s="3166">
        <v>1</v>
      </c>
      <c r="E9" s="3165">
        <v>33</v>
      </c>
      <c r="F9" s="3166">
        <v>549</v>
      </c>
      <c r="G9" s="3165">
        <v>3</v>
      </c>
      <c r="H9" s="3167">
        <v>74</v>
      </c>
    </row>
    <row r="10" spans="1:17" ht="12.4" customHeight="1">
      <c r="A10" s="3151" t="s">
        <v>2606</v>
      </c>
      <c r="B10" s="3161" t="s">
        <v>2699</v>
      </c>
      <c r="C10" s="3165">
        <v>1</v>
      </c>
      <c r="D10" s="3166">
        <v>10</v>
      </c>
      <c r="E10" s="3165">
        <v>0</v>
      </c>
      <c r="F10" s="3166">
        <v>0</v>
      </c>
      <c r="G10" s="3165">
        <v>0</v>
      </c>
      <c r="H10" s="3167">
        <v>0</v>
      </c>
    </row>
    <row r="11" spans="1:17" ht="12.4" customHeight="1">
      <c r="A11" s="3151" t="s">
        <v>2608</v>
      </c>
      <c r="B11" s="3161" t="s">
        <v>2700</v>
      </c>
      <c r="C11" s="3165">
        <v>103</v>
      </c>
      <c r="D11" s="3166">
        <v>1945</v>
      </c>
      <c r="E11" s="3165">
        <v>53</v>
      </c>
      <c r="F11" s="3166">
        <v>884</v>
      </c>
      <c r="G11" s="3165">
        <v>12</v>
      </c>
      <c r="H11" s="3167">
        <v>67</v>
      </c>
    </row>
    <row r="12" spans="1:17" ht="12.4" customHeight="1">
      <c r="A12" s="3151" t="s">
        <v>2610</v>
      </c>
      <c r="B12" s="3161" t="s">
        <v>2701</v>
      </c>
      <c r="C12" s="3165">
        <v>87</v>
      </c>
      <c r="D12" s="3166">
        <v>963</v>
      </c>
      <c r="E12" s="3165">
        <v>140</v>
      </c>
      <c r="F12" s="3166">
        <v>1757</v>
      </c>
      <c r="G12" s="3165">
        <v>128</v>
      </c>
      <c r="H12" s="3167">
        <v>1330</v>
      </c>
    </row>
    <row r="13" spans="1:17" ht="12.4" customHeight="1">
      <c r="A13" s="3151" t="s">
        <v>2612</v>
      </c>
      <c r="B13" s="3161" t="s">
        <v>2702</v>
      </c>
      <c r="C13" s="3165">
        <v>7</v>
      </c>
      <c r="D13" s="3166">
        <v>49</v>
      </c>
      <c r="E13" s="3165">
        <v>2</v>
      </c>
      <c r="F13" s="3166">
        <v>13</v>
      </c>
      <c r="G13" s="3165">
        <v>3</v>
      </c>
      <c r="H13" s="3167">
        <v>13</v>
      </c>
    </row>
    <row r="14" spans="1:17" ht="12.4" customHeight="1">
      <c r="A14" s="3151">
        <v>10</v>
      </c>
      <c r="B14" s="3161" t="s">
        <v>2703</v>
      </c>
      <c r="C14" s="3165">
        <v>644</v>
      </c>
      <c r="D14" s="3166">
        <v>6131</v>
      </c>
      <c r="E14" s="3165">
        <v>461</v>
      </c>
      <c r="F14" s="3166">
        <v>2811</v>
      </c>
      <c r="G14" s="3165">
        <v>925</v>
      </c>
      <c r="H14" s="3167">
        <v>12414</v>
      </c>
    </row>
    <row r="15" spans="1:17" ht="12.4" customHeight="1">
      <c r="A15" s="3151">
        <v>11</v>
      </c>
      <c r="B15" s="3161" t="s">
        <v>2704</v>
      </c>
      <c r="C15" s="3165">
        <v>1</v>
      </c>
      <c r="D15" s="3166">
        <v>2</v>
      </c>
      <c r="E15" s="3165">
        <v>27</v>
      </c>
      <c r="F15" s="3166">
        <v>348</v>
      </c>
      <c r="G15" s="3165">
        <v>4</v>
      </c>
      <c r="H15" s="3167">
        <v>173</v>
      </c>
    </row>
    <row r="16" spans="1:17" ht="12.4" customHeight="1">
      <c r="A16" s="3151">
        <v>12</v>
      </c>
      <c r="B16" s="3161" t="s">
        <v>2705</v>
      </c>
      <c r="C16" s="3165">
        <v>0</v>
      </c>
      <c r="D16" s="3166">
        <v>0</v>
      </c>
      <c r="E16" s="3165">
        <v>0</v>
      </c>
      <c r="F16" s="3166">
        <v>0</v>
      </c>
      <c r="G16" s="3165">
        <v>0</v>
      </c>
      <c r="H16" s="3167">
        <v>0</v>
      </c>
    </row>
    <row r="17" spans="1:8" ht="12.4" customHeight="1">
      <c r="A17" s="3151">
        <v>13</v>
      </c>
      <c r="B17" s="3161" t="s">
        <v>2706</v>
      </c>
      <c r="C17" s="3165">
        <v>212</v>
      </c>
      <c r="D17" s="3166">
        <v>7570</v>
      </c>
      <c r="E17" s="3165">
        <v>1212</v>
      </c>
      <c r="F17" s="3166">
        <v>29995</v>
      </c>
      <c r="G17" s="3165">
        <v>119</v>
      </c>
      <c r="H17" s="3167">
        <v>1800</v>
      </c>
    </row>
    <row r="18" spans="1:8" ht="12.4" customHeight="1">
      <c r="A18" s="3151">
        <v>14</v>
      </c>
      <c r="B18" s="3168" t="s">
        <v>2707</v>
      </c>
      <c r="C18" s="3165">
        <v>130</v>
      </c>
      <c r="D18" s="3166">
        <v>912</v>
      </c>
      <c r="E18" s="3165">
        <v>306</v>
      </c>
      <c r="F18" s="3166">
        <v>9743</v>
      </c>
      <c r="G18" s="3165">
        <v>224</v>
      </c>
      <c r="H18" s="3167">
        <v>2164</v>
      </c>
    </row>
    <row r="19" spans="1:8" ht="12.4" customHeight="1">
      <c r="A19" s="3151">
        <v>15</v>
      </c>
      <c r="B19" s="3161" t="s">
        <v>2708</v>
      </c>
      <c r="C19" s="3165">
        <v>20</v>
      </c>
      <c r="D19" s="3166">
        <v>115</v>
      </c>
      <c r="E19" s="3165">
        <v>34</v>
      </c>
      <c r="F19" s="3166">
        <v>205</v>
      </c>
      <c r="G19" s="3165">
        <v>255</v>
      </c>
      <c r="H19" s="3167">
        <v>1953</v>
      </c>
    </row>
    <row r="20" spans="1:8" ht="12.4" customHeight="1">
      <c r="A20" s="3151">
        <v>16</v>
      </c>
      <c r="B20" s="3161" t="s">
        <v>2709</v>
      </c>
      <c r="C20" s="3165">
        <v>124</v>
      </c>
      <c r="D20" s="3166">
        <v>994</v>
      </c>
      <c r="E20" s="3165">
        <v>282</v>
      </c>
      <c r="F20" s="3166">
        <v>1136</v>
      </c>
      <c r="G20" s="3165">
        <v>315</v>
      </c>
      <c r="H20" s="3167">
        <v>1725</v>
      </c>
    </row>
    <row r="21" spans="1:8" ht="12.4" customHeight="1">
      <c r="A21" s="3151">
        <v>17</v>
      </c>
      <c r="B21" s="3161" t="s">
        <v>2710</v>
      </c>
      <c r="C21" s="3165">
        <v>29</v>
      </c>
      <c r="D21" s="3166">
        <v>704</v>
      </c>
      <c r="E21" s="3165">
        <v>20</v>
      </c>
      <c r="F21" s="3166">
        <v>821</v>
      </c>
      <c r="G21" s="3165">
        <v>36</v>
      </c>
      <c r="H21" s="3167">
        <v>660</v>
      </c>
    </row>
    <row r="22" spans="1:8" ht="12.4" customHeight="1">
      <c r="A22" s="3151">
        <v>18</v>
      </c>
      <c r="B22" s="3168" t="s">
        <v>2711</v>
      </c>
      <c r="C22" s="3165">
        <v>95</v>
      </c>
      <c r="D22" s="3166">
        <v>542</v>
      </c>
      <c r="E22" s="3165">
        <v>115</v>
      </c>
      <c r="F22" s="3166">
        <v>619</v>
      </c>
      <c r="G22" s="3165">
        <v>205</v>
      </c>
      <c r="H22" s="3167">
        <v>1575</v>
      </c>
    </row>
    <row r="23" spans="1:8" ht="12.4" customHeight="1">
      <c r="A23" s="3151">
        <v>19</v>
      </c>
      <c r="B23" s="3161" t="s">
        <v>2712</v>
      </c>
      <c r="C23" s="3165">
        <v>7</v>
      </c>
      <c r="D23" s="3166">
        <v>47</v>
      </c>
      <c r="E23" s="3165">
        <v>10</v>
      </c>
      <c r="F23" s="3166">
        <v>71</v>
      </c>
      <c r="G23" s="3165">
        <v>17</v>
      </c>
      <c r="H23" s="3167">
        <v>124</v>
      </c>
    </row>
    <row r="24" spans="1:8" ht="12.4" customHeight="1">
      <c r="A24" s="3151">
        <v>20</v>
      </c>
      <c r="B24" s="3161" t="s">
        <v>2713</v>
      </c>
      <c r="C24" s="3165">
        <v>73</v>
      </c>
      <c r="D24" s="3166">
        <v>1168</v>
      </c>
      <c r="E24" s="3165">
        <v>45</v>
      </c>
      <c r="F24" s="3166">
        <v>364</v>
      </c>
      <c r="G24" s="3165">
        <v>91</v>
      </c>
      <c r="H24" s="3167">
        <v>820</v>
      </c>
    </row>
    <row r="25" spans="1:8" ht="12.4" customHeight="1">
      <c r="A25" s="3151">
        <v>21</v>
      </c>
      <c r="B25" s="3161" t="s">
        <v>2714</v>
      </c>
      <c r="C25" s="3165">
        <v>1</v>
      </c>
      <c r="D25" s="3166">
        <v>26</v>
      </c>
      <c r="E25" s="3165">
        <v>1</v>
      </c>
      <c r="F25" s="3166">
        <v>3</v>
      </c>
      <c r="G25" s="3165">
        <v>3</v>
      </c>
      <c r="H25" s="3167">
        <v>43</v>
      </c>
    </row>
    <row r="26" spans="1:8" ht="12.4" customHeight="1">
      <c r="A26" s="3151">
        <v>22</v>
      </c>
      <c r="B26" s="3168" t="s">
        <v>2715</v>
      </c>
      <c r="C26" s="3165">
        <v>191</v>
      </c>
      <c r="D26" s="3166">
        <v>3879</v>
      </c>
      <c r="E26" s="3165">
        <v>152</v>
      </c>
      <c r="F26" s="3166">
        <v>1199</v>
      </c>
      <c r="G26" s="3165">
        <v>379</v>
      </c>
      <c r="H26" s="3167">
        <v>3314</v>
      </c>
    </row>
    <row r="27" spans="1:8" ht="12.4" customHeight="1">
      <c r="A27" s="3151">
        <v>23</v>
      </c>
      <c r="B27" s="3168" t="s">
        <v>2716</v>
      </c>
      <c r="C27" s="3165">
        <v>203</v>
      </c>
      <c r="D27" s="3166">
        <v>2374</v>
      </c>
      <c r="E27" s="3165">
        <v>273</v>
      </c>
      <c r="F27" s="3166">
        <v>7980</v>
      </c>
      <c r="G27" s="3165">
        <v>301</v>
      </c>
      <c r="H27" s="3167">
        <v>3178</v>
      </c>
    </row>
    <row r="28" spans="1:8" ht="12.4" customHeight="1">
      <c r="A28" s="3151">
        <v>24</v>
      </c>
      <c r="B28" s="3168" t="s">
        <v>2717</v>
      </c>
      <c r="C28" s="3165">
        <v>217</v>
      </c>
      <c r="D28" s="3166">
        <v>3121</v>
      </c>
      <c r="E28" s="3165">
        <v>80</v>
      </c>
      <c r="F28" s="3166">
        <v>916</v>
      </c>
      <c r="G28" s="3165">
        <v>358</v>
      </c>
      <c r="H28" s="3167">
        <v>4564</v>
      </c>
    </row>
    <row r="29" spans="1:8" ht="12.4" customHeight="1">
      <c r="A29" s="3151">
        <v>25</v>
      </c>
      <c r="B29" s="3161" t="s">
        <v>2718</v>
      </c>
      <c r="C29" s="3165">
        <v>685</v>
      </c>
      <c r="D29" s="3166">
        <v>12674</v>
      </c>
      <c r="E29" s="3165">
        <v>680</v>
      </c>
      <c r="F29" s="3166">
        <v>6246</v>
      </c>
      <c r="G29" s="3165">
        <v>1352</v>
      </c>
      <c r="H29" s="3167">
        <v>14815</v>
      </c>
    </row>
    <row r="30" spans="1:8" ht="12.4" customHeight="1">
      <c r="A30" s="3151">
        <v>26</v>
      </c>
      <c r="B30" s="3161" t="s">
        <v>2719</v>
      </c>
      <c r="C30" s="3165">
        <v>44</v>
      </c>
      <c r="D30" s="3166">
        <v>736</v>
      </c>
      <c r="E30" s="3165">
        <v>49</v>
      </c>
      <c r="F30" s="3166">
        <v>209</v>
      </c>
      <c r="G30" s="3165">
        <v>24</v>
      </c>
      <c r="H30" s="3167">
        <v>190</v>
      </c>
    </row>
    <row r="31" spans="1:8" ht="12.4" customHeight="1">
      <c r="A31" s="3151">
        <v>27</v>
      </c>
      <c r="B31" s="3161" t="s">
        <v>2720</v>
      </c>
      <c r="C31" s="3165">
        <v>130</v>
      </c>
      <c r="D31" s="3166">
        <v>3240</v>
      </c>
      <c r="E31" s="3165">
        <v>44</v>
      </c>
      <c r="F31" s="3166">
        <v>660</v>
      </c>
      <c r="G31" s="3165">
        <v>149</v>
      </c>
      <c r="H31" s="3167">
        <v>1258</v>
      </c>
    </row>
    <row r="32" spans="1:8" ht="12.4" customHeight="1">
      <c r="A32" s="3151">
        <v>28</v>
      </c>
      <c r="B32" s="3168" t="s">
        <v>2721</v>
      </c>
      <c r="C32" s="3165">
        <v>222</v>
      </c>
      <c r="D32" s="3166">
        <v>2453</v>
      </c>
      <c r="E32" s="3165">
        <v>46</v>
      </c>
      <c r="F32" s="3166">
        <v>270</v>
      </c>
      <c r="G32" s="3165">
        <v>878</v>
      </c>
      <c r="H32" s="3167">
        <v>8385</v>
      </c>
    </row>
    <row r="33" spans="1:8" ht="12.4" customHeight="1">
      <c r="A33" s="3151">
        <v>29</v>
      </c>
      <c r="B33" s="3161" t="s">
        <v>2722</v>
      </c>
      <c r="C33" s="3165">
        <v>14</v>
      </c>
      <c r="D33" s="3166">
        <v>108</v>
      </c>
      <c r="E33" s="3165">
        <v>14</v>
      </c>
      <c r="F33" s="3166">
        <v>44</v>
      </c>
      <c r="G33" s="3165">
        <v>340</v>
      </c>
      <c r="H33" s="3167">
        <v>3268</v>
      </c>
    </row>
    <row r="34" spans="1:8" ht="12.4" customHeight="1">
      <c r="A34" s="3151">
        <v>30</v>
      </c>
      <c r="B34" s="3161" t="s">
        <v>2723</v>
      </c>
      <c r="C34" s="3165">
        <v>14</v>
      </c>
      <c r="D34" s="3166">
        <v>1009</v>
      </c>
      <c r="E34" s="3165">
        <v>6</v>
      </c>
      <c r="F34" s="3166">
        <v>61</v>
      </c>
      <c r="G34" s="3165">
        <v>15</v>
      </c>
      <c r="H34" s="3167">
        <v>162</v>
      </c>
    </row>
    <row r="35" spans="1:8" ht="12.4" customHeight="1">
      <c r="A35" s="3151">
        <v>31</v>
      </c>
      <c r="B35" s="3168" t="s">
        <v>2724</v>
      </c>
      <c r="C35" s="3165">
        <v>760</v>
      </c>
      <c r="D35" s="3166">
        <v>13432</v>
      </c>
      <c r="E35" s="3165">
        <v>224</v>
      </c>
      <c r="F35" s="3166">
        <v>1066</v>
      </c>
      <c r="G35" s="3165">
        <v>240</v>
      </c>
      <c r="H35" s="3167">
        <v>1333</v>
      </c>
    </row>
    <row r="36" spans="1:8" ht="12.4" customHeight="1">
      <c r="A36" s="3151">
        <v>32</v>
      </c>
      <c r="B36" s="3161" t="s">
        <v>2725</v>
      </c>
      <c r="C36" s="3165">
        <v>28</v>
      </c>
      <c r="D36" s="3166">
        <v>118</v>
      </c>
      <c r="E36" s="3165">
        <v>39</v>
      </c>
      <c r="F36" s="3166">
        <v>246</v>
      </c>
      <c r="G36" s="3165">
        <v>71</v>
      </c>
      <c r="H36" s="3167">
        <v>275</v>
      </c>
    </row>
    <row r="37" spans="1:8" ht="12.4" customHeight="1">
      <c r="A37" s="3151">
        <v>33</v>
      </c>
      <c r="B37" s="3161" t="s">
        <v>2726</v>
      </c>
      <c r="C37" s="3165">
        <v>389</v>
      </c>
      <c r="D37" s="3166">
        <v>3522</v>
      </c>
      <c r="E37" s="3165">
        <v>452</v>
      </c>
      <c r="F37" s="3166">
        <v>2057</v>
      </c>
      <c r="G37" s="3165">
        <v>536</v>
      </c>
      <c r="H37" s="3167">
        <v>3011</v>
      </c>
    </row>
    <row r="38" spans="1:8" ht="12.4" customHeight="1">
      <c r="A38" s="3151">
        <v>35</v>
      </c>
      <c r="B38" s="3161" t="s">
        <v>2727</v>
      </c>
      <c r="C38" s="3165">
        <v>2574</v>
      </c>
      <c r="D38" s="3166">
        <v>3758</v>
      </c>
      <c r="E38" s="3165">
        <v>640</v>
      </c>
      <c r="F38" s="3166">
        <v>1302</v>
      </c>
      <c r="G38" s="3165">
        <v>1756</v>
      </c>
      <c r="H38" s="3167">
        <v>3755</v>
      </c>
    </row>
    <row r="39" spans="1:8" ht="12.4" customHeight="1">
      <c r="A39" s="3151">
        <v>36</v>
      </c>
      <c r="B39" s="3161" t="s">
        <v>2728</v>
      </c>
      <c r="C39" s="3165">
        <v>14</v>
      </c>
      <c r="D39" s="3166">
        <v>826</v>
      </c>
      <c r="E39" s="3165">
        <v>61</v>
      </c>
      <c r="F39" s="3166">
        <v>373</v>
      </c>
      <c r="G39" s="3165">
        <v>80</v>
      </c>
      <c r="H39" s="3167">
        <v>622</v>
      </c>
    </row>
    <row r="40" spans="1:8" ht="12.4" customHeight="1">
      <c r="A40" s="3151">
        <v>37</v>
      </c>
      <c r="B40" s="3161" t="s">
        <v>2729</v>
      </c>
      <c r="C40" s="3165">
        <v>0</v>
      </c>
      <c r="D40" s="3166">
        <v>0</v>
      </c>
      <c r="E40" s="3165">
        <v>0</v>
      </c>
      <c r="F40" s="3166">
        <v>0</v>
      </c>
      <c r="G40" s="3165">
        <v>2</v>
      </c>
      <c r="H40" s="3167">
        <v>12</v>
      </c>
    </row>
    <row r="41" spans="1:8" ht="12.4" customHeight="1">
      <c r="A41" s="3151">
        <v>38</v>
      </c>
      <c r="B41" s="3161" t="s">
        <v>2730</v>
      </c>
      <c r="C41" s="3165">
        <v>49</v>
      </c>
      <c r="D41" s="3166">
        <v>383</v>
      </c>
      <c r="E41" s="3165">
        <v>43</v>
      </c>
      <c r="F41" s="3166">
        <v>370</v>
      </c>
      <c r="G41" s="3165">
        <v>115</v>
      </c>
      <c r="H41" s="3167">
        <v>1127</v>
      </c>
    </row>
    <row r="42" spans="1:8" ht="12.4" customHeight="1">
      <c r="A42" s="3151">
        <v>39</v>
      </c>
      <c r="B42" s="3161" t="s">
        <v>2731</v>
      </c>
      <c r="C42" s="3165">
        <v>2</v>
      </c>
      <c r="D42" s="3166">
        <v>4</v>
      </c>
      <c r="E42" s="3165">
        <v>3</v>
      </c>
      <c r="F42" s="3166">
        <v>8</v>
      </c>
      <c r="G42" s="3165">
        <v>2</v>
      </c>
      <c r="H42" s="3167">
        <v>11</v>
      </c>
    </row>
    <row r="43" spans="1:8" ht="12.4" customHeight="1">
      <c r="A43" s="3151">
        <v>41</v>
      </c>
      <c r="B43" s="3161" t="s">
        <v>2732</v>
      </c>
      <c r="C43" s="3165">
        <v>2431</v>
      </c>
      <c r="D43" s="3166">
        <v>17024</v>
      </c>
      <c r="E43" s="3165">
        <v>1962</v>
      </c>
      <c r="F43" s="3166">
        <v>13192</v>
      </c>
      <c r="G43" s="3165">
        <v>3780</v>
      </c>
      <c r="H43" s="3167">
        <v>22669</v>
      </c>
    </row>
    <row r="44" spans="1:8" ht="12.4" customHeight="1">
      <c r="A44" s="3151">
        <v>42</v>
      </c>
      <c r="B44" s="3161" t="s">
        <v>2733</v>
      </c>
      <c r="C44" s="3165">
        <v>178</v>
      </c>
      <c r="D44" s="3166">
        <v>4234</v>
      </c>
      <c r="E44" s="3165">
        <v>227</v>
      </c>
      <c r="F44" s="3166">
        <v>4093</v>
      </c>
      <c r="G44" s="3165">
        <v>410</v>
      </c>
      <c r="H44" s="3167">
        <v>6137</v>
      </c>
    </row>
    <row r="45" spans="1:8" ht="12.4" customHeight="1">
      <c r="A45" s="3151">
        <v>43</v>
      </c>
      <c r="B45" s="3161" t="s">
        <v>2734</v>
      </c>
      <c r="C45" s="3165">
        <v>739</v>
      </c>
      <c r="D45" s="3166">
        <v>5442</v>
      </c>
      <c r="E45" s="3165">
        <v>626</v>
      </c>
      <c r="F45" s="3166">
        <v>4010</v>
      </c>
      <c r="G45" s="3165">
        <v>1038</v>
      </c>
      <c r="H45" s="3167">
        <v>8433</v>
      </c>
    </row>
    <row r="46" spans="1:8" ht="12.4" customHeight="1">
      <c r="A46" s="3151">
        <v>45</v>
      </c>
      <c r="B46" s="3168" t="s">
        <v>2735</v>
      </c>
      <c r="C46" s="3165">
        <v>328</v>
      </c>
      <c r="D46" s="3166">
        <v>927</v>
      </c>
      <c r="E46" s="3165">
        <v>281</v>
      </c>
      <c r="F46" s="3166">
        <v>852</v>
      </c>
      <c r="G46" s="3165">
        <v>755</v>
      </c>
      <c r="H46" s="3167">
        <v>3107</v>
      </c>
    </row>
    <row r="47" spans="1:8" ht="12.4" customHeight="1">
      <c r="A47" s="3151">
        <v>46</v>
      </c>
      <c r="B47" s="3168" t="s">
        <v>2736</v>
      </c>
      <c r="C47" s="3165">
        <v>1109</v>
      </c>
      <c r="D47" s="3166">
        <v>5641</v>
      </c>
      <c r="E47" s="3165">
        <v>756</v>
      </c>
      <c r="F47" s="3166">
        <v>3500</v>
      </c>
      <c r="G47" s="3165">
        <v>1811</v>
      </c>
      <c r="H47" s="3167">
        <v>8048</v>
      </c>
    </row>
    <row r="48" spans="1:8" ht="12.4" customHeight="1">
      <c r="A48" s="3151">
        <v>47</v>
      </c>
      <c r="B48" s="3168" t="s">
        <v>2737</v>
      </c>
      <c r="C48" s="3165">
        <v>3910</v>
      </c>
      <c r="D48" s="3166">
        <v>16690</v>
      </c>
      <c r="E48" s="3165">
        <v>3124</v>
      </c>
      <c r="F48" s="3166">
        <v>12142</v>
      </c>
      <c r="G48" s="3165">
        <v>5985</v>
      </c>
      <c r="H48" s="3167">
        <v>22579</v>
      </c>
    </row>
    <row r="49" spans="1:8" ht="12.4" customHeight="1">
      <c r="A49" s="3151">
        <v>49</v>
      </c>
      <c r="B49" s="3168" t="s">
        <v>2738</v>
      </c>
      <c r="C49" s="3165">
        <v>2034</v>
      </c>
      <c r="D49" s="3166">
        <v>9471</v>
      </c>
      <c r="E49" s="3165">
        <v>2487</v>
      </c>
      <c r="F49" s="3166">
        <v>12526</v>
      </c>
      <c r="G49" s="3165">
        <v>3243</v>
      </c>
      <c r="H49" s="3167">
        <v>12903</v>
      </c>
    </row>
    <row r="50" spans="1:8" ht="12.4" customHeight="1">
      <c r="A50" s="3151">
        <v>50</v>
      </c>
      <c r="B50" s="3168" t="s">
        <v>2739</v>
      </c>
      <c r="C50" s="3165">
        <v>0</v>
      </c>
      <c r="D50" s="3166">
        <v>0</v>
      </c>
      <c r="E50" s="3165">
        <v>1</v>
      </c>
      <c r="F50" s="3166">
        <v>1</v>
      </c>
      <c r="G50" s="3165">
        <v>0</v>
      </c>
      <c r="H50" s="3167">
        <v>0</v>
      </c>
    </row>
    <row r="51" spans="1:8" ht="12.4" customHeight="1">
      <c r="A51" s="3151">
        <v>51</v>
      </c>
      <c r="B51" s="3168" t="s">
        <v>2740</v>
      </c>
      <c r="C51" s="3165">
        <v>2</v>
      </c>
      <c r="D51" s="3166">
        <v>51</v>
      </c>
      <c r="E51" s="3165">
        <v>0</v>
      </c>
      <c r="F51" s="3166">
        <v>0</v>
      </c>
      <c r="G51" s="3165">
        <v>3</v>
      </c>
      <c r="H51" s="3167">
        <v>23</v>
      </c>
    </row>
    <row r="52" spans="1:8" ht="12.4" customHeight="1">
      <c r="A52" s="3151">
        <v>52</v>
      </c>
      <c r="B52" s="3168" t="s">
        <v>2741</v>
      </c>
      <c r="C52" s="3165">
        <v>131</v>
      </c>
      <c r="D52" s="3166">
        <v>1129</v>
      </c>
      <c r="E52" s="3165">
        <v>322</v>
      </c>
      <c r="F52" s="3166">
        <v>1318</v>
      </c>
      <c r="G52" s="3165">
        <v>372</v>
      </c>
      <c r="H52" s="3167">
        <v>3012</v>
      </c>
    </row>
    <row r="53" spans="1:8" ht="12.4" customHeight="1">
      <c r="A53" s="3151">
        <v>53</v>
      </c>
      <c r="B53" s="3168" t="s">
        <v>2742</v>
      </c>
      <c r="C53" s="3165">
        <v>15</v>
      </c>
      <c r="D53" s="3166">
        <v>176</v>
      </c>
      <c r="E53" s="3165">
        <v>27</v>
      </c>
      <c r="F53" s="3166">
        <v>217</v>
      </c>
      <c r="G53" s="3165">
        <v>34</v>
      </c>
      <c r="H53" s="3167">
        <v>244</v>
      </c>
    </row>
    <row r="54" spans="1:8" ht="12.4" customHeight="1">
      <c r="A54" s="3151">
        <v>55</v>
      </c>
      <c r="B54" s="3168" t="s">
        <v>2743</v>
      </c>
      <c r="C54" s="3165">
        <v>35</v>
      </c>
      <c r="D54" s="3166">
        <v>436</v>
      </c>
      <c r="E54" s="3165">
        <v>217</v>
      </c>
      <c r="F54" s="3166">
        <v>2022</v>
      </c>
      <c r="G54" s="3165">
        <v>179</v>
      </c>
      <c r="H54" s="3167">
        <v>1546</v>
      </c>
    </row>
    <row r="55" spans="1:8" ht="12.4" customHeight="1">
      <c r="A55" s="3151">
        <v>56</v>
      </c>
      <c r="B55" s="3168" t="s">
        <v>2744</v>
      </c>
      <c r="C55" s="3165">
        <v>685</v>
      </c>
      <c r="D55" s="3166">
        <v>3487</v>
      </c>
      <c r="E55" s="3165">
        <v>1016</v>
      </c>
      <c r="F55" s="3166">
        <v>4137</v>
      </c>
      <c r="G55" s="3165">
        <v>1053</v>
      </c>
      <c r="H55" s="3167">
        <v>4536</v>
      </c>
    </row>
    <row r="56" spans="1:8" ht="12.4" customHeight="1">
      <c r="A56" s="3151">
        <v>58</v>
      </c>
      <c r="B56" s="3168" t="s">
        <v>2745</v>
      </c>
      <c r="C56" s="3169">
        <v>14</v>
      </c>
      <c r="D56" s="3170">
        <v>64</v>
      </c>
      <c r="E56" s="3165">
        <v>2</v>
      </c>
      <c r="F56" s="3166">
        <v>3</v>
      </c>
      <c r="G56" s="3165">
        <v>10</v>
      </c>
      <c r="H56" s="3167">
        <v>77</v>
      </c>
    </row>
    <row r="57" spans="1:8" ht="12.4" customHeight="1">
      <c r="A57" s="3151">
        <v>59</v>
      </c>
      <c r="B57" s="3168" t="s">
        <v>2746</v>
      </c>
      <c r="C57" s="3169">
        <v>6</v>
      </c>
      <c r="D57" s="3170">
        <v>61</v>
      </c>
      <c r="E57" s="3165">
        <v>4</v>
      </c>
      <c r="F57" s="3166">
        <v>44</v>
      </c>
      <c r="G57" s="3165">
        <v>8</v>
      </c>
      <c r="H57" s="3167">
        <v>70</v>
      </c>
    </row>
    <row r="58" spans="1:8" ht="12.4" customHeight="1">
      <c r="A58" s="3151">
        <v>60</v>
      </c>
      <c r="B58" s="3168" t="s">
        <v>2747</v>
      </c>
      <c r="C58" s="3169">
        <v>12</v>
      </c>
      <c r="D58" s="3170">
        <v>69</v>
      </c>
      <c r="E58" s="3165">
        <v>4</v>
      </c>
      <c r="F58" s="3166">
        <v>43</v>
      </c>
      <c r="G58" s="3165">
        <v>5</v>
      </c>
      <c r="H58" s="3167">
        <v>12</v>
      </c>
    </row>
    <row r="59" spans="1:8" ht="12.4" customHeight="1">
      <c r="A59" s="3151">
        <v>61</v>
      </c>
      <c r="B59" s="3168" t="s">
        <v>2748</v>
      </c>
      <c r="C59" s="3169">
        <v>20</v>
      </c>
      <c r="D59" s="3170">
        <v>41</v>
      </c>
      <c r="E59" s="3165">
        <v>54</v>
      </c>
      <c r="F59" s="3166">
        <v>113</v>
      </c>
      <c r="G59" s="3165">
        <v>27</v>
      </c>
      <c r="H59" s="3167">
        <v>168</v>
      </c>
    </row>
    <row r="60" spans="1:8" ht="12.4" customHeight="1">
      <c r="A60" s="3151">
        <v>62</v>
      </c>
      <c r="B60" s="3168" t="s">
        <v>2749</v>
      </c>
      <c r="C60" s="3169">
        <v>43</v>
      </c>
      <c r="D60" s="3170">
        <v>223</v>
      </c>
      <c r="E60" s="3165">
        <v>42</v>
      </c>
      <c r="F60" s="3166">
        <v>542</v>
      </c>
      <c r="G60" s="3165">
        <v>104</v>
      </c>
      <c r="H60" s="3167">
        <v>438</v>
      </c>
    </row>
    <row r="61" spans="1:8" ht="12.4" customHeight="1">
      <c r="A61" s="3151">
        <v>63</v>
      </c>
      <c r="B61" s="3168" t="s">
        <v>2750</v>
      </c>
      <c r="C61" s="3169">
        <v>7</v>
      </c>
      <c r="D61" s="3170">
        <v>154</v>
      </c>
      <c r="E61" s="3165">
        <v>6</v>
      </c>
      <c r="F61" s="3166">
        <v>30</v>
      </c>
      <c r="G61" s="3165">
        <v>45</v>
      </c>
      <c r="H61" s="3167">
        <v>937</v>
      </c>
    </row>
    <row r="62" spans="1:8" ht="12.4" customHeight="1">
      <c r="A62" s="3151">
        <v>64</v>
      </c>
      <c r="B62" s="3168" t="s">
        <v>2751</v>
      </c>
      <c r="C62" s="3169">
        <v>72</v>
      </c>
      <c r="D62" s="3170">
        <v>888</v>
      </c>
      <c r="E62" s="3165">
        <v>100</v>
      </c>
      <c r="F62" s="3166">
        <v>621</v>
      </c>
      <c r="G62" s="3165">
        <v>197</v>
      </c>
      <c r="H62" s="3167">
        <v>1166</v>
      </c>
    </row>
    <row r="63" spans="1:8" ht="12.4" customHeight="1">
      <c r="A63" s="3151">
        <v>65</v>
      </c>
      <c r="B63" s="3168" t="s">
        <v>2752</v>
      </c>
      <c r="C63" s="3169">
        <v>129</v>
      </c>
      <c r="D63" s="3170">
        <v>538</v>
      </c>
      <c r="E63" s="3165">
        <v>28</v>
      </c>
      <c r="F63" s="3166">
        <v>114</v>
      </c>
      <c r="G63" s="3165">
        <v>92</v>
      </c>
      <c r="H63" s="3167">
        <v>315</v>
      </c>
    </row>
    <row r="64" spans="1:8" ht="12.4" customHeight="1">
      <c r="A64" s="3151">
        <v>66</v>
      </c>
      <c r="B64" s="3168" t="s">
        <v>2753</v>
      </c>
      <c r="C64" s="3169">
        <v>65</v>
      </c>
      <c r="D64" s="3170">
        <v>138</v>
      </c>
      <c r="E64" s="3165">
        <v>170</v>
      </c>
      <c r="F64" s="3166">
        <v>505</v>
      </c>
      <c r="G64" s="3165">
        <v>150</v>
      </c>
      <c r="H64" s="3167">
        <v>320</v>
      </c>
    </row>
    <row r="65" spans="1:8" ht="12.4" customHeight="1">
      <c r="A65" s="3151">
        <v>68</v>
      </c>
      <c r="B65" s="3168" t="s">
        <v>2754</v>
      </c>
      <c r="C65" s="3169">
        <v>71</v>
      </c>
      <c r="D65" s="3170">
        <v>119</v>
      </c>
      <c r="E65" s="3165">
        <v>90</v>
      </c>
      <c r="F65" s="3166">
        <v>184</v>
      </c>
      <c r="G65" s="3165">
        <v>78</v>
      </c>
      <c r="H65" s="3167">
        <v>209</v>
      </c>
    </row>
    <row r="66" spans="1:8" ht="12.4" customHeight="1">
      <c r="A66" s="3151">
        <v>69</v>
      </c>
      <c r="B66" s="3168" t="s">
        <v>2755</v>
      </c>
      <c r="C66" s="3169">
        <v>538</v>
      </c>
      <c r="D66" s="3170">
        <v>1735</v>
      </c>
      <c r="E66" s="3165">
        <v>601</v>
      </c>
      <c r="F66" s="3166">
        <v>1526</v>
      </c>
      <c r="G66" s="3165">
        <v>689</v>
      </c>
      <c r="H66" s="3167">
        <v>1814</v>
      </c>
    </row>
    <row r="67" spans="1:8" ht="12.4" customHeight="1">
      <c r="A67" s="3151">
        <v>70</v>
      </c>
      <c r="B67" s="3168" t="s">
        <v>2756</v>
      </c>
      <c r="C67" s="3169">
        <v>587</v>
      </c>
      <c r="D67" s="3170">
        <v>4168</v>
      </c>
      <c r="E67" s="3165">
        <v>302</v>
      </c>
      <c r="F67" s="3166">
        <v>1955</v>
      </c>
      <c r="G67" s="3165">
        <v>846</v>
      </c>
      <c r="H67" s="3167">
        <v>5129</v>
      </c>
    </row>
    <row r="68" spans="1:8" ht="12.4" customHeight="1">
      <c r="A68" s="3151">
        <v>71</v>
      </c>
      <c r="B68" s="3168" t="s">
        <v>2757</v>
      </c>
      <c r="C68" s="3169">
        <v>274</v>
      </c>
      <c r="D68" s="3170">
        <v>1117</v>
      </c>
      <c r="E68" s="3165">
        <v>278</v>
      </c>
      <c r="F68" s="3166">
        <v>1011</v>
      </c>
      <c r="G68" s="3165">
        <v>384</v>
      </c>
      <c r="H68" s="3167">
        <v>1499</v>
      </c>
    </row>
    <row r="69" spans="1:8" ht="12.4" customHeight="1">
      <c r="A69" s="3151">
        <v>72</v>
      </c>
      <c r="B69" s="3168" t="s">
        <v>2758</v>
      </c>
      <c r="C69" s="3169">
        <v>19</v>
      </c>
      <c r="D69" s="3170">
        <v>108</v>
      </c>
      <c r="E69" s="3165">
        <v>8</v>
      </c>
      <c r="F69" s="3166">
        <v>14</v>
      </c>
      <c r="G69" s="3165">
        <v>4</v>
      </c>
      <c r="H69" s="3167">
        <v>7</v>
      </c>
    </row>
    <row r="70" spans="1:8" ht="12.4" customHeight="1">
      <c r="A70" s="3151">
        <v>73</v>
      </c>
      <c r="B70" s="3168" t="s">
        <v>2759</v>
      </c>
      <c r="C70" s="3169">
        <v>96</v>
      </c>
      <c r="D70" s="3170">
        <v>601</v>
      </c>
      <c r="E70" s="3165">
        <v>21</v>
      </c>
      <c r="F70" s="3166">
        <v>185</v>
      </c>
      <c r="G70" s="3165">
        <v>113</v>
      </c>
      <c r="H70" s="3167">
        <v>629</v>
      </c>
    </row>
    <row r="71" spans="1:8" ht="12.4" customHeight="1">
      <c r="A71" s="3151">
        <v>74</v>
      </c>
      <c r="B71" s="3168" t="s">
        <v>2760</v>
      </c>
      <c r="C71" s="3169">
        <v>33</v>
      </c>
      <c r="D71" s="3170">
        <v>86</v>
      </c>
      <c r="E71" s="3165">
        <v>54</v>
      </c>
      <c r="F71" s="3166">
        <v>153</v>
      </c>
      <c r="G71" s="3165">
        <v>58</v>
      </c>
      <c r="H71" s="3167">
        <v>152</v>
      </c>
    </row>
    <row r="72" spans="1:8" ht="12.4" customHeight="1">
      <c r="A72" s="3151">
        <v>75</v>
      </c>
      <c r="B72" s="3168" t="s">
        <v>2761</v>
      </c>
      <c r="C72" s="3169">
        <v>22</v>
      </c>
      <c r="D72" s="3170">
        <v>88</v>
      </c>
      <c r="E72" s="3165">
        <v>37</v>
      </c>
      <c r="F72" s="3166">
        <v>315</v>
      </c>
      <c r="G72" s="3165">
        <v>105</v>
      </c>
      <c r="H72" s="3167">
        <v>951</v>
      </c>
    </row>
    <row r="73" spans="1:8" ht="12.4" customHeight="1">
      <c r="A73" s="3151">
        <v>77</v>
      </c>
      <c r="B73" s="3168" t="s">
        <v>2762</v>
      </c>
      <c r="C73" s="3169">
        <v>77</v>
      </c>
      <c r="D73" s="3170">
        <v>276</v>
      </c>
      <c r="E73" s="3165">
        <v>64</v>
      </c>
      <c r="F73" s="3166">
        <v>329</v>
      </c>
      <c r="G73" s="3165">
        <v>291</v>
      </c>
      <c r="H73" s="3167">
        <v>1199</v>
      </c>
    </row>
    <row r="74" spans="1:8" ht="12.4" customHeight="1">
      <c r="A74" s="3151">
        <v>78</v>
      </c>
      <c r="B74" s="3168" t="s">
        <v>2763</v>
      </c>
      <c r="C74" s="3169">
        <v>4</v>
      </c>
      <c r="D74" s="3170">
        <v>29</v>
      </c>
      <c r="E74" s="3165">
        <v>0</v>
      </c>
      <c r="F74" s="3166">
        <v>0</v>
      </c>
      <c r="G74" s="3165">
        <v>2</v>
      </c>
      <c r="H74" s="3167">
        <v>7</v>
      </c>
    </row>
    <row r="75" spans="1:8" ht="12.4" customHeight="1">
      <c r="A75" s="3151">
        <v>79</v>
      </c>
      <c r="B75" s="3168" t="s">
        <v>2764</v>
      </c>
      <c r="C75" s="3169">
        <v>31</v>
      </c>
      <c r="D75" s="3170">
        <v>532</v>
      </c>
      <c r="E75" s="3165">
        <v>47</v>
      </c>
      <c r="F75" s="3166">
        <v>277</v>
      </c>
      <c r="G75" s="3165">
        <v>67</v>
      </c>
      <c r="H75" s="3167">
        <v>461</v>
      </c>
    </row>
    <row r="76" spans="1:8" ht="12.4" customHeight="1">
      <c r="A76" s="3151">
        <v>80</v>
      </c>
      <c r="B76" s="3168" t="s">
        <v>2765</v>
      </c>
      <c r="C76" s="3169">
        <v>186</v>
      </c>
      <c r="D76" s="3170">
        <v>2872</v>
      </c>
      <c r="E76" s="3165">
        <v>175</v>
      </c>
      <c r="F76" s="3166">
        <v>1957</v>
      </c>
      <c r="G76" s="3165">
        <v>277</v>
      </c>
      <c r="H76" s="3167">
        <v>3204</v>
      </c>
    </row>
    <row r="77" spans="1:8" ht="12.4" customHeight="1">
      <c r="A77" s="3151">
        <v>81</v>
      </c>
      <c r="B77" s="3168" t="s">
        <v>2766</v>
      </c>
      <c r="C77" s="3169">
        <v>142</v>
      </c>
      <c r="D77" s="3170">
        <v>1447</v>
      </c>
      <c r="E77" s="3165">
        <v>43</v>
      </c>
      <c r="F77" s="3166">
        <v>101</v>
      </c>
      <c r="G77" s="3165">
        <v>709</v>
      </c>
      <c r="H77" s="3167">
        <v>4776</v>
      </c>
    </row>
    <row r="78" spans="1:8" ht="12.4" customHeight="1">
      <c r="A78" s="3151">
        <v>82</v>
      </c>
      <c r="B78" s="3168" t="s">
        <v>2767</v>
      </c>
      <c r="C78" s="3169">
        <v>388</v>
      </c>
      <c r="D78" s="3170">
        <v>1543</v>
      </c>
      <c r="E78" s="3165">
        <v>139</v>
      </c>
      <c r="F78" s="3166">
        <v>909</v>
      </c>
      <c r="G78" s="3165">
        <v>431</v>
      </c>
      <c r="H78" s="3167">
        <v>2560</v>
      </c>
    </row>
    <row r="79" spans="1:8" ht="12.4" customHeight="1">
      <c r="A79" s="3151">
        <v>84</v>
      </c>
      <c r="B79" s="3168" t="s">
        <v>2768</v>
      </c>
      <c r="C79" s="3169">
        <v>3</v>
      </c>
      <c r="D79" s="3170">
        <v>59</v>
      </c>
      <c r="E79" s="3165">
        <v>2</v>
      </c>
      <c r="F79" s="3166">
        <v>108</v>
      </c>
      <c r="G79" s="3165">
        <v>8</v>
      </c>
      <c r="H79" s="3167">
        <v>238</v>
      </c>
    </row>
    <row r="80" spans="1:8" ht="12.4" customHeight="1">
      <c r="A80" s="3151">
        <v>85</v>
      </c>
      <c r="B80" s="3168" t="s">
        <v>2769</v>
      </c>
      <c r="C80" s="3169">
        <v>340</v>
      </c>
      <c r="D80" s="3170">
        <v>5220</v>
      </c>
      <c r="E80" s="3165">
        <v>247</v>
      </c>
      <c r="F80" s="3166">
        <v>3861</v>
      </c>
      <c r="G80" s="3165">
        <v>536</v>
      </c>
      <c r="H80" s="3167">
        <v>7883</v>
      </c>
    </row>
    <row r="81" spans="1:8" ht="12.4" customHeight="1">
      <c r="A81" s="3151">
        <v>86</v>
      </c>
      <c r="B81" s="3168" t="s">
        <v>2770</v>
      </c>
      <c r="C81" s="3169">
        <v>219</v>
      </c>
      <c r="D81" s="3170">
        <v>3804</v>
      </c>
      <c r="E81" s="3165">
        <v>259</v>
      </c>
      <c r="F81" s="3166">
        <v>1775</v>
      </c>
      <c r="G81" s="3165">
        <v>302</v>
      </c>
      <c r="H81" s="3167">
        <v>4850</v>
      </c>
    </row>
    <row r="82" spans="1:8" ht="12.4" customHeight="1">
      <c r="A82" s="3151">
        <v>87</v>
      </c>
      <c r="B82" s="3168" t="s">
        <v>2771</v>
      </c>
      <c r="C82" s="3169">
        <v>8</v>
      </c>
      <c r="D82" s="3170">
        <v>229</v>
      </c>
      <c r="E82" s="3165">
        <v>12</v>
      </c>
      <c r="F82" s="3166">
        <v>129</v>
      </c>
      <c r="G82" s="3165">
        <v>22</v>
      </c>
      <c r="H82" s="3167">
        <v>163</v>
      </c>
    </row>
    <row r="83" spans="1:8" ht="12.4" customHeight="1">
      <c r="A83" s="3151">
        <v>88</v>
      </c>
      <c r="B83" s="3168" t="s">
        <v>2772</v>
      </c>
      <c r="C83" s="3169">
        <v>42</v>
      </c>
      <c r="D83" s="3170">
        <v>321</v>
      </c>
      <c r="E83" s="3165">
        <v>43</v>
      </c>
      <c r="F83" s="3166">
        <v>357</v>
      </c>
      <c r="G83" s="3165">
        <v>87</v>
      </c>
      <c r="H83" s="3167">
        <v>456</v>
      </c>
    </row>
    <row r="84" spans="1:8" ht="12.4" customHeight="1">
      <c r="A84" s="3151">
        <v>90</v>
      </c>
      <c r="B84" s="3168" t="s">
        <v>2773</v>
      </c>
      <c r="C84" s="3169">
        <v>4</v>
      </c>
      <c r="D84" s="3170">
        <v>21</v>
      </c>
      <c r="E84" s="3165">
        <v>5</v>
      </c>
      <c r="F84" s="3166">
        <v>28</v>
      </c>
      <c r="G84" s="3165">
        <v>18</v>
      </c>
      <c r="H84" s="3167">
        <v>163</v>
      </c>
    </row>
    <row r="85" spans="1:8" ht="12.4" customHeight="1">
      <c r="A85" s="3151">
        <v>91</v>
      </c>
      <c r="B85" s="3168" t="s">
        <v>2774</v>
      </c>
      <c r="C85" s="3169">
        <v>2</v>
      </c>
      <c r="D85" s="3170">
        <v>5</v>
      </c>
      <c r="E85" s="3165">
        <v>1</v>
      </c>
      <c r="F85" s="3166">
        <v>2</v>
      </c>
      <c r="G85" s="3165">
        <v>5</v>
      </c>
      <c r="H85" s="3167">
        <v>546</v>
      </c>
    </row>
    <row r="86" spans="1:8" ht="12.4" customHeight="1">
      <c r="A86" s="3151">
        <v>92</v>
      </c>
      <c r="B86" s="3168" t="s">
        <v>2775</v>
      </c>
      <c r="C86" s="3169">
        <v>66</v>
      </c>
      <c r="D86" s="3170">
        <v>186</v>
      </c>
      <c r="E86" s="3165">
        <v>51</v>
      </c>
      <c r="F86" s="3166">
        <v>79</v>
      </c>
      <c r="G86" s="3165">
        <v>335</v>
      </c>
      <c r="H86" s="3167">
        <v>1696</v>
      </c>
    </row>
    <row r="87" spans="1:8" ht="12.4" customHeight="1">
      <c r="A87" s="3151">
        <v>93</v>
      </c>
      <c r="B87" s="3168" t="s">
        <v>2776</v>
      </c>
      <c r="C87" s="3169">
        <v>47</v>
      </c>
      <c r="D87" s="3170">
        <v>291</v>
      </c>
      <c r="E87" s="3165">
        <v>136</v>
      </c>
      <c r="F87" s="3166">
        <v>533</v>
      </c>
      <c r="G87" s="3165">
        <v>79</v>
      </c>
      <c r="H87" s="3167">
        <v>422</v>
      </c>
    </row>
    <row r="88" spans="1:8" ht="12.4" customHeight="1">
      <c r="A88" s="3151">
        <v>94</v>
      </c>
      <c r="B88" s="3168" t="s">
        <v>2777</v>
      </c>
      <c r="C88" s="3169">
        <v>116</v>
      </c>
      <c r="D88" s="3170">
        <v>337</v>
      </c>
      <c r="E88" s="3165">
        <v>195</v>
      </c>
      <c r="F88" s="3166">
        <v>406</v>
      </c>
      <c r="G88" s="3165">
        <v>143</v>
      </c>
      <c r="H88" s="3167">
        <v>433</v>
      </c>
    </row>
    <row r="89" spans="1:8" ht="12.4" customHeight="1">
      <c r="A89" s="3151">
        <v>95</v>
      </c>
      <c r="B89" s="3168" t="s">
        <v>2778</v>
      </c>
      <c r="C89" s="3169">
        <v>244</v>
      </c>
      <c r="D89" s="3170">
        <v>4605</v>
      </c>
      <c r="E89" s="3165">
        <v>196</v>
      </c>
      <c r="F89" s="3166">
        <v>736</v>
      </c>
      <c r="G89" s="3165">
        <v>366</v>
      </c>
      <c r="H89" s="3167">
        <v>2142</v>
      </c>
    </row>
    <row r="90" spans="1:8" ht="12.4" customHeight="1">
      <c r="A90" s="3151">
        <v>96</v>
      </c>
      <c r="B90" s="3168" t="s">
        <v>2779</v>
      </c>
      <c r="C90" s="3169">
        <v>597</v>
      </c>
      <c r="D90" s="3170">
        <v>6844</v>
      </c>
      <c r="E90" s="3165">
        <v>593</v>
      </c>
      <c r="F90" s="3166">
        <v>3421</v>
      </c>
      <c r="G90" s="3165">
        <v>425</v>
      </c>
      <c r="H90" s="3167">
        <v>7336</v>
      </c>
    </row>
    <row r="91" spans="1:8" ht="12.4" customHeight="1">
      <c r="A91" s="3151">
        <v>97</v>
      </c>
      <c r="B91" s="3168" t="s">
        <v>2780</v>
      </c>
      <c r="C91" s="3169">
        <v>6</v>
      </c>
      <c r="D91" s="3170">
        <v>6</v>
      </c>
      <c r="E91" s="3165">
        <v>10</v>
      </c>
      <c r="F91" s="3166">
        <v>11</v>
      </c>
      <c r="G91" s="3165">
        <v>4</v>
      </c>
      <c r="H91" s="3167">
        <v>4</v>
      </c>
    </row>
    <row r="92" spans="1:8" ht="12.4" customHeight="1">
      <c r="A92" s="3151">
        <v>98</v>
      </c>
      <c r="B92" s="3168" t="s">
        <v>2781</v>
      </c>
      <c r="C92" s="3169">
        <v>1</v>
      </c>
      <c r="D92" s="3170">
        <v>1</v>
      </c>
      <c r="E92" s="3165">
        <v>1</v>
      </c>
      <c r="F92" s="3166">
        <v>2</v>
      </c>
      <c r="G92" s="3165">
        <v>13</v>
      </c>
      <c r="H92" s="3167">
        <v>38</v>
      </c>
    </row>
    <row r="93" spans="1:8" ht="12.4" customHeight="1">
      <c r="A93" s="3151">
        <v>99</v>
      </c>
      <c r="B93" s="3168" t="s">
        <v>2782</v>
      </c>
      <c r="C93" s="3169">
        <v>13</v>
      </c>
      <c r="D93" s="3170">
        <v>47</v>
      </c>
      <c r="E93" s="3165">
        <v>0</v>
      </c>
      <c r="F93" s="3166">
        <v>0</v>
      </c>
      <c r="G93" s="3165">
        <v>21</v>
      </c>
      <c r="H93" s="3167">
        <v>104</v>
      </c>
    </row>
    <row r="94" spans="1:8" ht="12.4" customHeight="1" thickBot="1">
      <c r="A94" s="7381" t="s">
        <v>2</v>
      </c>
      <c r="B94" s="7382"/>
      <c r="C94" s="3334">
        <f t="shared" ref="C94:H94" si="0">SUM(C6:C93)</f>
        <v>23453</v>
      </c>
      <c r="D94" s="3335">
        <f t="shared" si="0"/>
        <v>178243</v>
      </c>
      <c r="E94" s="3334">
        <f t="shared" si="0"/>
        <v>20859</v>
      </c>
      <c r="F94" s="3335">
        <f t="shared" si="0"/>
        <v>155001</v>
      </c>
      <c r="G94" s="3334">
        <f t="shared" si="0"/>
        <v>35137</v>
      </c>
      <c r="H94" s="3336">
        <f t="shared" si="0"/>
        <v>223190</v>
      </c>
    </row>
    <row r="95" spans="1:8" ht="14.1" customHeight="1" thickTop="1"/>
    <row r="96" spans="1:8" ht="14.1" customHeight="1">
      <c r="A96" s="7344" t="s">
        <v>2794</v>
      </c>
      <c r="B96" s="7345"/>
      <c r="C96" s="7345"/>
      <c r="D96" s="7345"/>
      <c r="E96" s="7345"/>
      <c r="F96" s="7345"/>
      <c r="G96" s="7345"/>
      <c r="H96" s="7345"/>
    </row>
    <row r="97" spans="1:8" ht="14.1" customHeight="1">
      <c r="A97" s="7344" t="s">
        <v>2795</v>
      </c>
      <c r="B97" s="7345"/>
      <c r="C97" s="7345"/>
      <c r="D97" s="7345"/>
      <c r="E97" s="7345"/>
      <c r="F97" s="7345"/>
      <c r="G97" s="7345"/>
      <c r="H97" s="7345"/>
    </row>
    <row r="98" spans="1:8" ht="14.1" customHeight="1">
      <c r="A98" s="7379" t="s">
        <v>2792</v>
      </c>
      <c r="B98" s="7345"/>
      <c r="C98" s="7345"/>
      <c r="D98" s="7345"/>
      <c r="E98" s="7345"/>
      <c r="F98" s="7345"/>
      <c r="G98" s="7345"/>
      <c r="H98" s="7345"/>
    </row>
    <row r="101" spans="1:8" s="2977" customFormat="1" ht="21" customHeight="1">
      <c r="B101" s="3054"/>
      <c r="C101" s="7300" t="s">
        <v>3</v>
      </c>
      <c r="D101" s="7300"/>
      <c r="E101" s="3048"/>
      <c r="F101" s="3156"/>
      <c r="G101" s="3048"/>
      <c r="H101" s="3048"/>
    </row>
  </sheetData>
  <mergeCells count="12">
    <mergeCell ref="A2:H2"/>
    <mergeCell ref="A3:H3"/>
    <mergeCell ref="A4:A5"/>
    <mergeCell ref="B4:B5"/>
    <mergeCell ref="C4:D4"/>
    <mergeCell ref="E4:F4"/>
    <mergeCell ref="G4:H4"/>
    <mergeCell ref="A94:B94"/>
    <mergeCell ref="A96:H96"/>
    <mergeCell ref="A97:H97"/>
    <mergeCell ref="A98:H98"/>
    <mergeCell ref="C101:D101"/>
  </mergeCells>
  <hyperlinks>
    <hyperlink ref="A1" r:id="rId1"/>
  </hyperlinks>
  <pageMargins left="0.70866141732283472" right="0.70866141732283472" top="0.62992125984251968" bottom="0.74803149606299213" header="0.31496062992125984" footer="0.31496062992125984"/>
  <pageSetup paperSize="9" scale="40" fitToHeight="0" orientation="landscape" r:id="rId2"/>
  <headerFooter>
    <oddFooter>&amp;R174</oddFooter>
  </headerFooter>
  <drawing r:id="rId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70">
    <pageSetUpPr fitToPage="1"/>
  </sheetPr>
  <dimension ref="A1:Q101"/>
  <sheetViews>
    <sheetView view="pageBreakPreview" zoomScale="60" zoomScaleNormal="100" workbookViewId="0">
      <selection activeCell="B103" sqref="B103"/>
    </sheetView>
  </sheetViews>
  <sheetFormatPr defaultRowHeight="12.75"/>
  <cols>
    <col min="1" max="1" width="20.140625" style="3136" customWidth="1"/>
    <col min="2" max="2" width="50.7109375" style="3136" customWidth="1"/>
    <col min="3" max="8" width="42.7109375" style="3137" customWidth="1"/>
    <col min="9" max="257" width="9.140625" style="3136"/>
    <col min="258" max="258" width="36.42578125" style="3136" customWidth="1"/>
    <col min="259" max="259" width="11.85546875" style="3136" customWidth="1"/>
    <col min="260" max="260" width="13" style="3136" customWidth="1"/>
    <col min="261" max="261" width="12.42578125" style="3136" customWidth="1"/>
    <col min="262" max="262" width="12.140625" style="3136" customWidth="1"/>
    <col min="263" max="264" width="11.85546875" style="3136" customWidth="1"/>
    <col min="265" max="513" width="9.140625" style="3136"/>
    <col min="514" max="514" width="36.42578125" style="3136" customWidth="1"/>
    <col min="515" max="515" width="11.85546875" style="3136" customWidth="1"/>
    <col min="516" max="516" width="13" style="3136" customWidth="1"/>
    <col min="517" max="517" width="12.42578125" style="3136" customWidth="1"/>
    <col min="518" max="518" width="12.140625" style="3136" customWidth="1"/>
    <col min="519" max="520" width="11.85546875" style="3136" customWidth="1"/>
    <col min="521" max="769" width="9.140625" style="3136"/>
    <col min="770" max="770" width="36.42578125" style="3136" customWidth="1"/>
    <col min="771" max="771" width="11.85546875" style="3136" customWidth="1"/>
    <col min="772" max="772" width="13" style="3136" customWidth="1"/>
    <col min="773" max="773" width="12.42578125" style="3136" customWidth="1"/>
    <col min="774" max="774" width="12.140625" style="3136" customWidth="1"/>
    <col min="775" max="776" width="11.85546875" style="3136" customWidth="1"/>
    <col min="777" max="1025" width="9.140625" style="3136"/>
    <col min="1026" max="1026" width="36.42578125" style="3136" customWidth="1"/>
    <col min="1027" max="1027" width="11.85546875" style="3136" customWidth="1"/>
    <col min="1028" max="1028" width="13" style="3136" customWidth="1"/>
    <col min="1029" max="1029" width="12.42578125" style="3136" customWidth="1"/>
    <col min="1030" max="1030" width="12.140625" style="3136" customWidth="1"/>
    <col min="1031" max="1032" width="11.85546875" style="3136" customWidth="1"/>
    <col min="1033" max="1281" width="9.140625" style="3136"/>
    <col min="1282" max="1282" width="36.42578125" style="3136" customWidth="1"/>
    <col min="1283" max="1283" width="11.85546875" style="3136" customWidth="1"/>
    <col min="1284" max="1284" width="13" style="3136" customWidth="1"/>
    <col min="1285" max="1285" width="12.42578125" style="3136" customWidth="1"/>
    <col min="1286" max="1286" width="12.140625" style="3136" customWidth="1"/>
    <col min="1287" max="1288" width="11.85546875" style="3136" customWidth="1"/>
    <col min="1289" max="1537" width="9.140625" style="3136"/>
    <col min="1538" max="1538" width="36.42578125" style="3136" customWidth="1"/>
    <col min="1539" max="1539" width="11.85546875" style="3136" customWidth="1"/>
    <col min="1540" max="1540" width="13" style="3136" customWidth="1"/>
    <col min="1541" max="1541" width="12.42578125" style="3136" customWidth="1"/>
    <col min="1542" max="1542" width="12.140625" style="3136" customWidth="1"/>
    <col min="1543" max="1544" width="11.85546875" style="3136" customWidth="1"/>
    <col min="1545" max="1793" width="9.140625" style="3136"/>
    <col min="1794" max="1794" width="36.42578125" style="3136" customWidth="1"/>
    <col min="1795" max="1795" width="11.85546875" style="3136" customWidth="1"/>
    <col min="1796" max="1796" width="13" style="3136" customWidth="1"/>
    <col min="1797" max="1797" width="12.42578125" style="3136" customWidth="1"/>
    <col min="1798" max="1798" width="12.140625" style="3136" customWidth="1"/>
    <col min="1799" max="1800" width="11.85546875" style="3136" customWidth="1"/>
    <col min="1801" max="2049" width="9.140625" style="3136"/>
    <col min="2050" max="2050" width="36.42578125" style="3136" customWidth="1"/>
    <col min="2051" max="2051" width="11.85546875" style="3136" customWidth="1"/>
    <col min="2052" max="2052" width="13" style="3136" customWidth="1"/>
    <col min="2053" max="2053" width="12.42578125" style="3136" customWidth="1"/>
    <col min="2054" max="2054" width="12.140625" style="3136" customWidth="1"/>
    <col min="2055" max="2056" width="11.85546875" style="3136" customWidth="1"/>
    <col min="2057" max="2305" width="9.140625" style="3136"/>
    <col min="2306" max="2306" width="36.42578125" style="3136" customWidth="1"/>
    <col min="2307" max="2307" width="11.85546875" style="3136" customWidth="1"/>
    <col min="2308" max="2308" width="13" style="3136" customWidth="1"/>
    <col min="2309" max="2309" width="12.42578125" style="3136" customWidth="1"/>
    <col min="2310" max="2310" width="12.140625" style="3136" customWidth="1"/>
    <col min="2311" max="2312" width="11.85546875" style="3136" customWidth="1"/>
    <col min="2313" max="2561" width="9.140625" style="3136"/>
    <col min="2562" max="2562" width="36.42578125" style="3136" customWidth="1"/>
    <col min="2563" max="2563" width="11.85546875" style="3136" customWidth="1"/>
    <col min="2564" max="2564" width="13" style="3136" customWidth="1"/>
    <col min="2565" max="2565" width="12.42578125" style="3136" customWidth="1"/>
    <col min="2566" max="2566" width="12.140625" style="3136" customWidth="1"/>
    <col min="2567" max="2568" width="11.85546875" style="3136" customWidth="1"/>
    <col min="2569" max="2817" width="9.140625" style="3136"/>
    <col min="2818" max="2818" width="36.42578125" style="3136" customWidth="1"/>
    <col min="2819" max="2819" width="11.85546875" style="3136" customWidth="1"/>
    <col min="2820" max="2820" width="13" style="3136" customWidth="1"/>
    <col min="2821" max="2821" width="12.42578125" style="3136" customWidth="1"/>
    <col min="2822" max="2822" width="12.140625" style="3136" customWidth="1"/>
    <col min="2823" max="2824" width="11.85546875" style="3136" customWidth="1"/>
    <col min="2825" max="3073" width="9.140625" style="3136"/>
    <col min="3074" max="3074" width="36.42578125" style="3136" customWidth="1"/>
    <col min="3075" max="3075" width="11.85546875" style="3136" customWidth="1"/>
    <col min="3076" max="3076" width="13" style="3136" customWidth="1"/>
    <col min="3077" max="3077" width="12.42578125" style="3136" customWidth="1"/>
    <col min="3078" max="3078" width="12.140625" style="3136" customWidth="1"/>
    <col min="3079" max="3080" width="11.85546875" style="3136" customWidth="1"/>
    <col min="3081" max="3329" width="9.140625" style="3136"/>
    <col min="3330" max="3330" width="36.42578125" style="3136" customWidth="1"/>
    <col min="3331" max="3331" width="11.85546875" style="3136" customWidth="1"/>
    <col min="3332" max="3332" width="13" style="3136" customWidth="1"/>
    <col min="3333" max="3333" width="12.42578125" style="3136" customWidth="1"/>
    <col min="3334" max="3334" width="12.140625" style="3136" customWidth="1"/>
    <col min="3335" max="3336" width="11.85546875" style="3136" customWidth="1"/>
    <col min="3337" max="3585" width="9.140625" style="3136"/>
    <col min="3586" max="3586" width="36.42578125" style="3136" customWidth="1"/>
    <col min="3587" max="3587" width="11.85546875" style="3136" customWidth="1"/>
    <col min="3588" max="3588" width="13" style="3136" customWidth="1"/>
    <col min="3589" max="3589" width="12.42578125" style="3136" customWidth="1"/>
    <col min="3590" max="3590" width="12.140625" style="3136" customWidth="1"/>
    <col min="3591" max="3592" width="11.85546875" style="3136" customWidth="1"/>
    <col min="3593" max="3841" width="9.140625" style="3136"/>
    <col min="3842" max="3842" width="36.42578125" style="3136" customWidth="1"/>
    <col min="3843" max="3843" width="11.85546875" style="3136" customWidth="1"/>
    <col min="3844" max="3844" width="13" style="3136" customWidth="1"/>
    <col min="3845" max="3845" width="12.42578125" style="3136" customWidth="1"/>
    <col min="3846" max="3846" width="12.140625" style="3136" customWidth="1"/>
    <col min="3847" max="3848" width="11.85546875" style="3136" customWidth="1"/>
    <col min="3849" max="4097" width="9.140625" style="3136"/>
    <col min="4098" max="4098" width="36.42578125" style="3136" customWidth="1"/>
    <col min="4099" max="4099" width="11.85546875" style="3136" customWidth="1"/>
    <col min="4100" max="4100" width="13" style="3136" customWidth="1"/>
    <col min="4101" max="4101" width="12.42578125" style="3136" customWidth="1"/>
    <col min="4102" max="4102" width="12.140625" style="3136" customWidth="1"/>
    <col min="4103" max="4104" width="11.85546875" style="3136" customWidth="1"/>
    <col min="4105" max="4353" width="9.140625" style="3136"/>
    <col min="4354" max="4354" width="36.42578125" style="3136" customWidth="1"/>
    <col min="4355" max="4355" width="11.85546875" style="3136" customWidth="1"/>
    <col min="4356" max="4356" width="13" style="3136" customWidth="1"/>
    <col min="4357" max="4357" width="12.42578125" style="3136" customWidth="1"/>
    <col min="4358" max="4358" width="12.140625" style="3136" customWidth="1"/>
    <col min="4359" max="4360" width="11.85546875" style="3136" customWidth="1"/>
    <col min="4361" max="4609" width="9.140625" style="3136"/>
    <col min="4610" max="4610" width="36.42578125" style="3136" customWidth="1"/>
    <col min="4611" max="4611" width="11.85546875" style="3136" customWidth="1"/>
    <col min="4612" max="4612" width="13" style="3136" customWidth="1"/>
    <col min="4613" max="4613" width="12.42578125" style="3136" customWidth="1"/>
    <col min="4614" max="4614" width="12.140625" style="3136" customWidth="1"/>
    <col min="4615" max="4616" width="11.85546875" style="3136" customWidth="1"/>
    <col min="4617" max="4865" width="9.140625" style="3136"/>
    <col min="4866" max="4866" width="36.42578125" style="3136" customWidth="1"/>
    <col min="4867" max="4867" width="11.85546875" style="3136" customWidth="1"/>
    <col min="4868" max="4868" width="13" style="3136" customWidth="1"/>
    <col min="4869" max="4869" width="12.42578125" style="3136" customWidth="1"/>
    <col min="4870" max="4870" width="12.140625" style="3136" customWidth="1"/>
    <col min="4871" max="4872" width="11.85546875" style="3136" customWidth="1"/>
    <col min="4873" max="5121" width="9.140625" style="3136"/>
    <col min="5122" max="5122" width="36.42578125" style="3136" customWidth="1"/>
    <col min="5123" max="5123" width="11.85546875" style="3136" customWidth="1"/>
    <col min="5124" max="5124" width="13" style="3136" customWidth="1"/>
    <col min="5125" max="5125" width="12.42578125" style="3136" customWidth="1"/>
    <col min="5126" max="5126" width="12.140625" style="3136" customWidth="1"/>
    <col min="5127" max="5128" width="11.85546875" style="3136" customWidth="1"/>
    <col min="5129" max="5377" width="9.140625" style="3136"/>
    <col min="5378" max="5378" width="36.42578125" style="3136" customWidth="1"/>
    <col min="5379" max="5379" width="11.85546875" style="3136" customWidth="1"/>
    <col min="5380" max="5380" width="13" style="3136" customWidth="1"/>
    <col min="5381" max="5381" width="12.42578125" style="3136" customWidth="1"/>
    <col min="5382" max="5382" width="12.140625" style="3136" customWidth="1"/>
    <col min="5383" max="5384" width="11.85546875" style="3136" customWidth="1"/>
    <col min="5385" max="5633" width="9.140625" style="3136"/>
    <col min="5634" max="5634" width="36.42578125" style="3136" customWidth="1"/>
    <col min="5635" max="5635" width="11.85546875" style="3136" customWidth="1"/>
    <col min="5636" max="5636" width="13" style="3136" customWidth="1"/>
    <col min="5637" max="5637" width="12.42578125" style="3136" customWidth="1"/>
    <col min="5638" max="5638" width="12.140625" style="3136" customWidth="1"/>
    <col min="5639" max="5640" width="11.85546875" style="3136" customWidth="1"/>
    <col min="5641" max="5889" width="9.140625" style="3136"/>
    <col min="5890" max="5890" width="36.42578125" style="3136" customWidth="1"/>
    <col min="5891" max="5891" width="11.85546875" style="3136" customWidth="1"/>
    <col min="5892" max="5892" width="13" style="3136" customWidth="1"/>
    <col min="5893" max="5893" width="12.42578125" style="3136" customWidth="1"/>
    <col min="5894" max="5894" width="12.140625" style="3136" customWidth="1"/>
    <col min="5895" max="5896" width="11.85546875" style="3136" customWidth="1"/>
    <col min="5897" max="6145" width="9.140625" style="3136"/>
    <col min="6146" max="6146" width="36.42578125" style="3136" customWidth="1"/>
    <col min="6147" max="6147" width="11.85546875" style="3136" customWidth="1"/>
    <col min="6148" max="6148" width="13" style="3136" customWidth="1"/>
    <col min="6149" max="6149" width="12.42578125" style="3136" customWidth="1"/>
    <col min="6150" max="6150" width="12.140625" style="3136" customWidth="1"/>
    <col min="6151" max="6152" width="11.85546875" style="3136" customWidth="1"/>
    <col min="6153" max="6401" width="9.140625" style="3136"/>
    <col min="6402" max="6402" width="36.42578125" style="3136" customWidth="1"/>
    <col min="6403" max="6403" width="11.85546875" style="3136" customWidth="1"/>
    <col min="6404" max="6404" width="13" style="3136" customWidth="1"/>
    <col min="6405" max="6405" width="12.42578125" style="3136" customWidth="1"/>
    <col min="6406" max="6406" width="12.140625" style="3136" customWidth="1"/>
    <col min="6407" max="6408" width="11.85546875" style="3136" customWidth="1"/>
    <col min="6409" max="6657" width="9.140625" style="3136"/>
    <col min="6658" max="6658" width="36.42578125" style="3136" customWidth="1"/>
    <col min="6659" max="6659" width="11.85546875" style="3136" customWidth="1"/>
    <col min="6660" max="6660" width="13" style="3136" customWidth="1"/>
    <col min="6661" max="6661" width="12.42578125" style="3136" customWidth="1"/>
    <col min="6662" max="6662" width="12.140625" style="3136" customWidth="1"/>
    <col min="6663" max="6664" width="11.85546875" style="3136" customWidth="1"/>
    <col min="6665" max="6913" width="9.140625" style="3136"/>
    <col min="6914" max="6914" width="36.42578125" style="3136" customWidth="1"/>
    <col min="6915" max="6915" width="11.85546875" style="3136" customWidth="1"/>
    <col min="6916" max="6916" width="13" style="3136" customWidth="1"/>
    <col min="6917" max="6917" width="12.42578125" style="3136" customWidth="1"/>
    <col min="6918" max="6918" width="12.140625" style="3136" customWidth="1"/>
    <col min="6919" max="6920" width="11.85546875" style="3136" customWidth="1"/>
    <col min="6921" max="7169" width="9.140625" style="3136"/>
    <col min="7170" max="7170" width="36.42578125" style="3136" customWidth="1"/>
    <col min="7171" max="7171" width="11.85546875" style="3136" customWidth="1"/>
    <col min="7172" max="7172" width="13" style="3136" customWidth="1"/>
    <col min="7173" max="7173" width="12.42578125" style="3136" customWidth="1"/>
    <col min="7174" max="7174" width="12.140625" style="3136" customWidth="1"/>
    <col min="7175" max="7176" width="11.85546875" style="3136" customWidth="1"/>
    <col min="7177" max="7425" width="9.140625" style="3136"/>
    <col min="7426" max="7426" width="36.42578125" style="3136" customWidth="1"/>
    <col min="7427" max="7427" width="11.85546875" style="3136" customWidth="1"/>
    <col min="7428" max="7428" width="13" style="3136" customWidth="1"/>
    <col min="7429" max="7429" width="12.42578125" style="3136" customWidth="1"/>
    <col min="7430" max="7430" width="12.140625" style="3136" customWidth="1"/>
    <col min="7431" max="7432" width="11.85546875" style="3136" customWidth="1"/>
    <col min="7433" max="7681" width="9.140625" style="3136"/>
    <col min="7682" max="7682" width="36.42578125" style="3136" customWidth="1"/>
    <col min="7683" max="7683" width="11.85546875" style="3136" customWidth="1"/>
    <col min="7684" max="7684" width="13" style="3136" customWidth="1"/>
    <col min="7685" max="7685" width="12.42578125" style="3136" customWidth="1"/>
    <col min="7686" max="7686" width="12.140625" style="3136" customWidth="1"/>
    <col min="7687" max="7688" width="11.85546875" style="3136" customWidth="1"/>
    <col min="7689" max="7937" width="9.140625" style="3136"/>
    <col min="7938" max="7938" width="36.42578125" style="3136" customWidth="1"/>
    <col min="7939" max="7939" width="11.85546875" style="3136" customWidth="1"/>
    <col min="7940" max="7940" width="13" style="3136" customWidth="1"/>
    <col min="7941" max="7941" width="12.42578125" style="3136" customWidth="1"/>
    <col min="7942" max="7942" width="12.140625" style="3136" customWidth="1"/>
    <col min="7943" max="7944" width="11.85546875" style="3136" customWidth="1"/>
    <col min="7945" max="8193" width="9.140625" style="3136"/>
    <col min="8194" max="8194" width="36.42578125" style="3136" customWidth="1"/>
    <col min="8195" max="8195" width="11.85546875" style="3136" customWidth="1"/>
    <col min="8196" max="8196" width="13" style="3136" customWidth="1"/>
    <col min="8197" max="8197" width="12.42578125" style="3136" customWidth="1"/>
    <col min="8198" max="8198" width="12.140625" style="3136" customWidth="1"/>
    <col min="8199" max="8200" width="11.85546875" style="3136" customWidth="1"/>
    <col min="8201" max="8449" width="9.140625" style="3136"/>
    <col min="8450" max="8450" width="36.42578125" style="3136" customWidth="1"/>
    <col min="8451" max="8451" width="11.85546875" style="3136" customWidth="1"/>
    <col min="8452" max="8452" width="13" style="3136" customWidth="1"/>
    <col min="8453" max="8453" width="12.42578125" style="3136" customWidth="1"/>
    <col min="8454" max="8454" width="12.140625" style="3136" customWidth="1"/>
    <col min="8455" max="8456" width="11.85546875" style="3136" customWidth="1"/>
    <col min="8457" max="8705" width="9.140625" style="3136"/>
    <col min="8706" max="8706" width="36.42578125" style="3136" customWidth="1"/>
    <col min="8707" max="8707" width="11.85546875" style="3136" customWidth="1"/>
    <col min="8708" max="8708" width="13" style="3136" customWidth="1"/>
    <col min="8709" max="8709" width="12.42578125" style="3136" customWidth="1"/>
    <col min="8710" max="8710" width="12.140625" style="3136" customWidth="1"/>
    <col min="8711" max="8712" width="11.85546875" style="3136" customWidth="1"/>
    <col min="8713" max="8961" width="9.140625" style="3136"/>
    <col min="8962" max="8962" width="36.42578125" style="3136" customWidth="1"/>
    <col min="8963" max="8963" width="11.85546875" style="3136" customWidth="1"/>
    <col min="8964" max="8964" width="13" style="3136" customWidth="1"/>
    <col min="8965" max="8965" width="12.42578125" style="3136" customWidth="1"/>
    <col min="8966" max="8966" width="12.140625" style="3136" customWidth="1"/>
    <col min="8967" max="8968" width="11.85546875" style="3136" customWidth="1"/>
    <col min="8969" max="9217" width="9.140625" style="3136"/>
    <col min="9218" max="9218" width="36.42578125" style="3136" customWidth="1"/>
    <col min="9219" max="9219" width="11.85546875" style="3136" customWidth="1"/>
    <col min="9220" max="9220" width="13" style="3136" customWidth="1"/>
    <col min="9221" max="9221" width="12.42578125" style="3136" customWidth="1"/>
    <col min="9222" max="9222" width="12.140625" style="3136" customWidth="1"/>
    <col min="9223" max="9224" width="11.85546875" style="3136" customWidth="1"/>
    <col min="9225" max="9473" width="9.140625" style="3136"/>
    <col min="9474" max="9474" width="36.42578125" style="3136" customWidth="1"/>
    <col min="9475" max="9475" width="11.85546875" style="3136" customWidth="1"/>
    <col min="9476" max="9476" width="13" style="3136" customWidth="1"/>
    <col min="9477" max="9477" width="12.42578125" style="3136" customWidth="1"/>
    <col min="9478" max="9478" width="12.140625" style="3136" customWidth="1"/>
    <col min="9479" max="9480" width="11.85546875" style="3136" customWidth="1"/>
    <col min="9481" max="9729" width="9.140625" style="3136"/>
    <col min="9730" max="9730" width="36.42578125" style="3136" customWidth="1"/>
    <col min="9731" max="9731" width="11.85546875" style="3136" customWidth="1"/>
    <col min="9732" max="9732" width="13" style="3136" customWidth="1"/>
    <col min="9733" max="9733" width="12.42578125" style="3136" customWidth="1"/>
    <col min="9734" max="9734" width="12.140625" style="3136" customWidth="1"/>
    <col min="9735" max="9736" width="11.85546875" style="3136" customWidth="1"/>
    <col min="9737" max="9985" width="9.140625" style="3136"/>
    <col min="9986" max="9986" width="36.42578125" style="3136" customWidth="1"/>
    <col min="9987" max="9987" width="11.85546875" style="3136" customWidth="1"/>
    <col min="9988" max="9988" width="13" style="3136" customWidth="1"/>
    <col min="9989" max="9989" width="12.42578125" style="3136" customWidth="1"/>
    <col min="9990" max="9990" width="12.140625" style="3136" customWidth="1"/>
    <col min="9991" max="9992" width="11.85546875" style="3136" customWidth="1"/>
    <col min="9993" max="10241" width="9.140625" style="3136"/>
    <col min="10242" max="10242" width="36.42578125" style="3136" customWidth="1"/>
    <col min="10243" max="10243" width="11.85546875" style="3136" customWidth="1"/>
    <col min="10244" max="10244" width="13" style="3136" customWidth="1"/>
    <col min="10245" max="10245" width="12.42578125" style="3136" customWidth="1"/>
    <col min="10246" max="10246" width="12.140625" style="3136" customWidth="1"/>
    <col min="10247" max="10248" width="11.85546875" style="3136" customWidth="1"/>
    <col min="10249" max="10497" width="9.140625" style="3136"/>
    <col min="10498" max="10498" width="36.42578125" style="3136" customWidth="1"/>
    <col min="10499" max="10499" width="11.85546875" style="3136" customWidth="1"/>
    <col min="10500" max="10500" width="13" style="3136" customWidth="1"/>
    <col min="10501" max="10501" width="12.42578125" style="3136" customWidth="1"/>
    <col min="10502" max="10502" width="12.140625" style="3136" customWidth="1"/>
    <col min="10503" max="10504" width="11.85546875" style="3136" customWidth="1"/>
    <col min="10505" max="10753" width="9.140625" style="3136"/>
    <col min="10754" max="10754" width="36.42578125" style="3136" customWidth="1"/>
    <col min="10755" max="10755" width="11.85546875" style="3136" customWidth="1"/>
    <col min="10756" max="10756" width="13" style="3136" customWidth="1"/>
    <col min="10757" max="10757" width="12.42578125" style="3136" customWidth="1"/>
    <col min="10758" max="10758" width="12.140625" style="3136" customWidth="1"/>
    <col min="10759" max="10760" width="11.85546875" style="3136" customWidth="1"/>
    <col min="10761" max="11009" width="9.140625" style="3136"/>
    <col min="11010" max="11010" width="36.42578125" style="3136" customWidth="1"/>
    <col min="11011" max="11011" width="11.85546875" style="3136" customWidth="1"/>
    <col min="11012" max="11012" width="13" style="3136" customWidth="1"/>
    <col min="11013" max="11013" width="12.42578125" style="3136" customWidth="1"/>
    <col min="11014" max="11014" width="12.140625" style="3136" customWidth="1"/>
    <col min="11015" max="11016" width="11.85546875" style="3136" customWidth="1"/>
    <col min="11017" max="11265" width="9.140625" style="3136"/>
    <col min="11266" max="11266" width="36.42578125" style="3136" customWidth="1"/>
    <col min="11267" max="11267" width="11.85546875" style="3136" customWidth="1"/>
    <col min="11268" max="11268" width="13" style="3136" customWidth="1"/>
    <col min="11269" max="11269" width="12.42578125" style="3136" customWidth="1"/>
    <col min="11270" max="11270" width="12.140625" style="3136" customWidth="1"/>
    <col min="11271" max="11272" width="11.85546875" style="3136" customWidth="1"/>
    <col min="11273" max="11521" width="9.140625" style="3136"/>
    <col min="11522" max="11522" width="36.42578125" style="3136" customWidth="1"/>
    <col min="11523" max="11523" width="11.85546875" style="3136" customWidth="1"/>
    <col min="11524" max="11524" width="13" style="3136" customWidth="1"/>
    <col min="11525" max="11525" width="12.42578125" style="3136" customWidth="1"/>
    <col min="11526" max="11526" width="12.140625" style="3136" customWidth="1"/>
    <col min="11527" max="11528" width="11.85546875" style="3136" customWidth="1"/>
    <col min="11529" max="11777" width="9.140625" style="3136"/>
    <col min="11778" max="11778" width="36.42578125" style="3136" customWidth="1"/>
    <col min="11779" max="11779" width="11.85546875" style="3136" customWidth="1"/>
    <col min="11780" max="11780" width="13" style="3136" customWidth="1"/>
    <col min="11781" max="11781" width="12.42578125" style="3136" customWidth="1"/>
    <col min="11782" max="11782" width="12.140625" style="3136" customWidth="1"/>
    <col min="11783" max="11784" width="11.85546875" style="3136" customWidth="1"/>
    <col min="11785" max="12033" width="9.140625" style="3136"/>
    <col min="12034" max="12034" width="36.42578125" style="3136" customWidth="1"/>
    <col min="12035" max="12035" width="11.85546875" style="3136" customWidth="1"/>
    <col min="12036" max="12036" width="13" style="3136" customWidth="1"/>
    <col min="12037" max="12037" width="12.42578125" style="3136" customWidth="1"/>
    <col min="12038" max="12038" width="12.140625" style="3136" customWidth="1"/>
    <col min="12039" max="12040" width="11.85546875" style="3136" customWidth="1"/>
    <col min="12041" max="12289" width="9.140625" style="3136"/>
    <col min="12290" max="12290" width="36.42578125" style="3136" customWidth="1"/>
    <col min="12291" max="12291" width="11.85546875" style="3136" customWidth="1"/>
    <col min="12292" max="12292" width="13" style="3136" customWidth="1"/>
    <col min="12293" max="12293" width="12.42578125" style="3136" customWidth="1"/>
    <col min="12294" max="12294" width="12.140625" style="3136" customWidth="1"/>
    <col min="12295" max="12296" width="11.85546875" style="3136" customWidth="1"/>
    <col min="12297" max="12545" width="9.140625" style="3136"/>
    <col min="12546" max="12546" width="36.42578125" style="3136" customWidth="1"/>
    <col min="12547" max="12547" width="11.85546875" style="3136" customWidth="1"/>
    <col min="12548" max="12548" width="13" style="3136" customWidth="1"/>
    <col min="12549" max="12549" width="12.42578125" style="3136" customWidth="1"/>
    <col min="12550" max="12550" width="12.140625" style="3136" customWidth="1"/>
    <col min="12551" max="12552" width="11.85546875" style="3136" customWidth="1"/>
    <col min="12553" max="12801" width="9.140625" style="3136"/>
    <col min="12802" max="12802" width="36.42578125" style="3136" customWidth="1"/>
    <col min="12803" max="12803" width="11.85546875" style="3136" customWidth="1"/>
    <col min="12804" max="12804" width="13" style="3136" customWidth="1"/>
    <col min="12805" max="12805" width="12.42578125" style="3136" customWidth="1"/>
    <col min="12806" max="12806" width="12.140625" style="3136" customWidth="1"/>
    <col min="12807" max="12808" width="11.85546875" style="3136" customWidth="1"/>
    <col min="12809" max="13057" width="9.140625" style="3136"/>
    <col min="13058" max="13058" width="36.42578125" style="3136" customWidth="1"/>
    <col min="13059" max="13059" width="11.85546875" style="3136" customWidth="1"/>
    <col min="13060" max="13060" width="13" style="3136" customWidth="1"/>
    <col min="13061" max="13061" width="12.42578125" style="3136" customWidth="1"/>
    <col min="13062" max="13062" width="12.140625" style="3136" customWidth="1"/>
    <col min="13063" max="13064" width="11.85546875" style="3136" customWidth="1"/>
    <col min="13065" max="13313" width="9.140625" style="3136"/>
    <col min="13314" max="13314" width="36.42578125" style="3136" customWidth="1"/>
    <col min="13315" max="13315" width="11.85546875" style="3136" customWidth="1"/>
    <col min="13316" max="13316" width="13" style="3136" customWidth="1"/>
    <col min="13317" max="13317" width="12.42578125" style="3136" customWidth="1"/>
    <col min="13318" max="13318" width="12.140625" style="3136" customWidth="1"/>
    <col min="13319" max="13320" width="11.85546875" style="3136" customWidth="1"/>
    <col min="13321" max="13569" width="9.140625" style="3136"/>
    <col min="13570" max="13570" width="36.42578125" style="3136" customWidth="1"/>
    <col min="13571" max="13571" width="11.85546875" style="3136" customWidth="1"/>
    <col min="13572" max="13572" width="13" style="3136" customWidth="1"/>
    <col min="13573" max="13573" width="12.42578125" style="3136" customWidth="1"/>
    <col min="13574" max="13574" width="12.140625" style="3136" customWidth="1"/>
    <col min="13575" max="13576" width="11.85546875" style="3136" customWidth="1"/>
    <col min="13577" max="13825" width="9.140625" style="3136"/>
    <col min="13826" max="13826" width="36.42578125" style="3136" customWidth="1"/>
    <col min="13827" max="13827" width="11.85546875" style="3136" customWidth="1"/>
    <col min="13828" max="13828" width="13" style="3136" customWidth="1"/>
    <col min="13829" max="13829" width="12.42578125" style="3136" customWidth="1"/>
    <col min="13830" max="13830" width="12.140625" style="3136" customWidth="1"/>
    <col min="13831" max="13832" width="11.85546875" style="3136" customWidth="1"/>
    <col min="13833" max="14081" width="9.140625" style="3136"/>
    <col min="14082" max="14082" width="36.42578125" style="3136" customWidth="1"/>
    <col min="14083" max="14083" width="11.85546875" style="3136" customWidth="1"/>
    <col min="14084" max="14084" width="13" style="3136" customWidth="1"/>
    <col min="14085" max="14085" width="12.42578125" style="3136" customWidth="1"/>
    <col min="14086" max="14086" width="12.140625" style="3136" customWidth="1"/>
    <col min="14087" max="14088" width="11.85546875" style="3136" customWidth="1"/>
    <col min="14089" max="14337" width="9.140625" style="3136"/>
    <col min="14338" max="14338" width="36.42578125" style="3136" customWidth="1"/>
    <col min="14339" max="14339" width="11.85546875" style="3136" customWidth="1"/>
    <col min="14340" max="14340" width="13" style="3136" customWidth="1"/>
    <col min="14341" max="14341" width="12.42578125" style="3136" customWidth="1"/>
    <col min="14342" max="14342" width="12.140625" style="3136" customWidth="1"/>
    <col min="14343" max="14344" width="11.85546875" style="3136" customWidth="1"/>
    <col min="14345" max="14593" width="9.140625" style="3136"/>
    <col min="14594" max="14594" width="36.42578125" style="3136" customWidth="1"/>
    <col min="14595" max="14595" width="11.85546875" style="3136" customWidth="1"/>
    <col min="14596" max="14596" width="13" style="3136" customWidth="1"/>
    <col min="14597" max="14597" width="12.42578125" style="3136" customWidth="1"/>
    <col min="14598" max="14598" width="12.140625" style="3136" customWidth="1"/>
    <col min="14599" max="14600" width="11.85546875" style="3136" customWidth="1"/>
    <col min="14601" max="14849" width="9.140625" style="3136"/>
    <col min="14850" max="14850" width="36.42578125" style="3136" customWidth="1"/>
    <col min="14851" max="14851" width="11.85546875" style="3136" customWidth="1"/>
    <col min="14852" max="14852" width="13" style="3136" customWidth="1"/>
    <col min="14853" max="14853" width="12.42578125" style="3136" customWidth="1"/>
    <col min="14854" max="14854" width="12.140625" style="3136" customWidth="1"/>
    <col min="14855" max="14856" width="11.85546875" style="3136" customWidth="1"/>
    <col min="14857" max="15105" width="9.140625" style="3136"/>
    <col min="15106" max="15106" width="36.42578125" style="3136" customWidth="1"/>
    <col min="15107" max="15107" width="11.85546875" style="3136" customWidth="1"/>
    <col min="15108" max="15108" width="13" style="3136" customWidth="1"/>
    <col min="15109" max="15109" width="12.42578125" style="3136" customWidth="1"/>
    <col min="15110" max="15110" width="12.140625" style="3136" customWidth="1"/>
    <col min="15111" max="15112" width="11.85546875" style="3136" customWidth="1"/>
    <col min="15113" max="15361" width="9.140625" style="3136"/>
    <col min="15362" max="15362" width="36.42578125" style="3136" customWidth="1"/>
    <col min="15363" max="15363" width="11.85546875" style="3136" customWidth="1"/>
    <col min="15364" max="15364" width="13" style="3136" customWidth="1"/>
    <col min="15365" max="15365" width="12.42578125" style="3136" customWidth="1"/>
    <col min="15366" max="15366" width="12.140625" style="3136" customWidth="1"/>
    <col min="15367" max="15368" width="11.85546875" style="3136" customWidth="1"/>
    <col min="15369" max="15617" width="9.140625" style="3136"/>
    <col min="15618" max="15618" width="36.42578125" style="3136" customWidth="1"/>
    <col min="15619" max="15619" width="11.85546875" style="3136" customWidth="1"/>
    <col min="15620" max="15620" width="13" style="3136" customWidth="1"/>
    <col min="15621" max="15621" width="12.42578125" style="3136" customWidth="1"/>
    <col min="15622" max="15622" width="12.140625" style="3136" customWidth="1"/>
    <col min="15623" max="15624" width="11.85546875" style="3136" customWidth="1"/>
    <col min="15625" max="15873" width="9.140625" style="3136"/>
    <col min="15874" max="15874" width="36.42578125" style="3136" customWidth="1"/>
    <col min="15875" max="15875" width="11.85546875" style="3136" customWidth="1"/>
    <col min="15876" max="15876" width="13" style="3136" customWidth="1"/>
    <col min="15877" max="15877" width="12.42578125" style="3136" customWidth="1"/>
    <col min="15878" max="15878" width="12.140625" style="3136" customWidth="1"/>
    <col min="15879" max="15880" width="11.85546875" style="3136" customWidth="1"/>
    <col min="15881" max="16129" width="9.140625" style="3136"/>
    <col min="16130" max="16130" width="36.42578125" style="3136" customWidth="1"/>
    <col min="16131" max="16131" width="11.85546875" style="3136" customWidth="1"/>
    <col min="16132" max="16132" width="13" style="3136" customWidth="1"/>
    <col min="16133" max="16133" width="12.42578125" style="3136" customWidth="1"/>
    <col min="16134" max="16134" width="12.140625" style="3136" customWidth="1"/>
    <col min="16135" max="16136" width="11.85546875" style="3136" customWidth="1"/>
    <col min="16137" max="16384" width="9.140625" style="3136"/>
  </cols>
  <sheetData>
    <row r="1" spans="1:17" ht="15.75" customHeight="1" thickBot="1">
      <c r="A1" s="3112" t="s">
        <v>0</v>
      </c>
      <c r="B1" s="3113"/>
      <c r="C1" s="3113"/>
      <c r="D1" s="3113"/>
      <c r="E1" s="3117"/>
      <c r="F1" s="3114"/>
      <c r="G1" s="3114"/>
      <c r="H1" s="3117" t="s">
        <v>1</v>
      </c>
    </row>
    <row r="2" spans="1:17" ht="19.5" customHeight="1" thickTop="1">
      <c r="A2" s="7366" t="s">
        <v>2847</v>
      </c>
      <c r="B2" s="7367"/>
      <c r="C2" s="7367"/>
      <c r="D2" s="7367"/>
      <c r="E2" s="7367"/>
      <c r="F2" s="7367"/>
      <c r="G2" s="7367"/>
      <c r="H2" s="7368"/>
    </row>
    <row r="3" spans="1:17" ht="20.25" customHeight="1">
      <c r="A3" s="7369" t="s">
        <v>2796</v>
      </c>
      <c r="B3" s="7370"/>
      <c r="C3" s="7370"/>
      <c r="D3" s="7370"/>
      <c r="E3" s="7370"/>
      <c r="F3" s="7370"/>
      <c r="G3" s="7370"/>
      <c r="H3" s="7371"/>
      <c r="I3" s="3144"/>
      <c r="J3" s="3144"/>
      <c r="K3" s="3144"/>
      <c r="L3" s="3144"/>
      <c r="M3" s="3144"/>
      <c r="N3" s="3144"/>
      <c r="O3" s="3144"/>
      <c r="P3" s="3144"/>
      <c r="Q3" s="3144"/>
    </row>
    <row r="4" spans="1:17" ht="18" customHeight="1">
      <c r="A4" s="7372" t="s">
        <v>2693</v>
      </c>
      <c r="B4" s="7373" t="s">
        <v>2694</v>
      </c>
      <c r="C4" s="7374" t="s">
        <v>5</v>
      </c>
      <c r="D4" s="7375"/>
      <c r="E4" s="7374" t="s">
        <v>10</v>
      </c>
      <c r="F4" s="7375"/>
      <c r="G4" s="7374" t="s">
        <v>13</v>
      </c>
      <c r="H4" s="7376"/>
    </row>
    <row r="5" spans="1:17" ht="20.25" customHeight="1" thickBot="1">
      <c r="A5" s="7385"/>
      <c r="B5" s="7386"/>
      <c r="C5" s="3159" t="s">
        <v>3516</v>
      </c>
      <c r="D5" s="3159" t="s">
        <v>5398</v>
      </c>
      <c r="E5" s="3159" t="s">
        <v>3516</v>
      </c>
      <c r="F5" s="3159" t="s">
        <v>5398</v>
      </c>
      <c r="G5" s="3159" t="s">
        <v>3516</v>
      </c>
      <c r="H5" s="3160" t="s">
        <v>5398</v>
      </c>
    </row>
    <row r="6" spans="1:17" ht="12.4" customHeight="1">
      <c r="A6" s="3171">
        <v>1</v>
      </c>
      <c r="B6" s="3172" t="s">
        <v>2695</v>
      </c>
      <c r="C6" s="3162">
        <v>206</v>
      </c>
      <c r="D6" s="3173">
        <v>1266</v>
      </c>
      <c r="E6" s="3173">
        <v>218</v>
      </c>
      <c r="F6" s="3173">
        <v>1482</v>
      </c>
      <c r="G6" s="3173">
        <v>548</v>
      </c>
      <c r="H6" s="3164">
        <v>2994</v>
      </c>
    </row>
    <row r="7" spans="1:17" ht="12.4" customHeight="1">
      <c r="A7" s="3174">
        <v>2</v>
      </c>
      <c r="B7" s="3175" t="s">
        <v>2696</v>
      </c>
      <c r="C7" s="3165">
        <v>13</v>
      </c>
      <c r="D7" s="3176">
        <v>179</v>
      </c>
      <c r="E7" s="3176">
        <v>32</v>
      </c>
      <c r="F7" s="3176">
        <v>831</v>
      </c>
      <c r="G7" s="3176">
        <v>29</v>
      </c>
      <c r="H7" s="3167">
        <v>999</v>
      </c>
    </row>
    <row r="8" spans="1:17" ht="12.4" customHeight="1">
      <c r="A8" s="3174">
        <v>3</v>
      </c>
      <c r="B8" s="3175" t="s">
        <v>2697</v>
      </c>
      <c r="C8" s="3165">
        <v>41</v>
      </c>
      <c r="D8" s="3176">
        <v>487</v>
      </c>
      <c r="E8" s="3176">
        <v>26</v>
      </c>
      <c r="F8" s="3176">
        <v>229</v>
      </c>
      <c r="G8" s="3176">
        <v>6</v>
      </c>
      <c r="H8" s="3167">
        <v>28</v>
      </c>
    </row>
    <row r="9" spans="1:17" ht="12.4" customHeight="1">
      <c r="A9" s="3177">
        <v>5</v>
      </c>
      <c r="B9" s="3175" t="s">
        <v>2698</v>
      </c>
      <c r="C9" s="3165">
        <v>2</v>
      </c>
      <c r="D9" s="3176">
        <v>6</v>
      </c>
      <c r="E9" s="3176">
        <v>31</v>
      </c>
      <c r="F9" s="3176">
        <v>632</v>
      </c>
      <c r="G9" s="3176">
        <v>8</v>
      </c>
      <c r="H9" s="3167">
        <v>72</v>
      </c>
    </row>
    <row r="10" spans="1:17" ht="12.4" customHeight="1">
      <c r="A10" s="3177">
        <v>6</v>
      </c>
      <c r="B10" s="3175" t="s">
        <v>2699</v>
      </c>
      <c r="C10" s="3165">
        <v>1</v>
      </c>
      <c r="D10" s="3176">
        <v>10</v>
      </c>
      <c r="E10" s="3176">
        <v>0</v>
      </c>
      <c r="F10" s="3176">
        <v>0</v>
      </c>
      <c r="G10" s="3176">
        <v>0</v>
      </c>
      <c r="H10" s="3167">
        <v>0</v>
      </c>
    </row>
    <row r="11" spans="1:17" ht="12.4" customHeight="1">
      <c r="A11" s="3177">
        <v>7</v>
      </c>
      <c r="B11" s="3175" t="s">
        <v>2700</v>
      </c>
      <c r="C11" s="3165">
        <v>99</v>
      </c>
      <c r="D11" s="3176">
        <v>1770</v>
      </c>
      <c r="E11" s="3176">
        <v>44</v>
      </c>
      <c r="F11" s="3176">
        <v>942</v>
      </c>
      <c r="G11" s="3176">
        <v>11</v>
      </c>
      <c r="H11" s="3167">
        <v>99</v>
      </c>
    </row>
    <row r="12" spans="1:17" ht="12.4" customHeight="1">
      <c r="A12" s="3177">
        <v>8</v>
      </c>
      <c r="B12" s="3175" t="s">
        <v>2701</v>
      </c>
      <c r="C12" s="3165">
        <v>92</v>
      </c>
      <c r="D12" s="3176">
        <v>752</v>
      </c>
      <c r="E12" s="3176">
        <v>132</v>
      </c>
      <c r="F12" s="3176">
        <v>1764</v>
      </c>
      <c r="G12" s="3176">
        <v>134</v>
      </c>
      <c r="H12" s="3167">
        <v>1372</v>
      </c>
    </row>
    <row r="13" spans="1:17" ht="12.4" customHeight="1">
      <c r="A13" s="3177">
        <v>9</v>
      </c>
      <c r="B13" s="3175" t="s">
        <v>2702</v>
      </c>
      <c r="C13" s="3165">
        <v>14</v>
      </c>
      <c r="D13" s="3176">
        <v>98</v>
      </c>
      <c r="E13" s="3176">
        <v>2</v>
      </c>
      <c r="F13" s="3176">
        <v>9</v>
      </c>
      <c r="G13" s="3176">
        <v>6</v>
      </c>
      <c r="H13" s="3167">
        <v>66</v>
      </c>
    </row>
    <row r="14" spans="1:17" ht="12.4" customHeight="1">
      <c r="A14" s="3177">
        <v>10</v>
      </c>
      <c r="B14" s="3175" t="s">
        <v>2703</v>
      </c>
      <c r="C14" s="3165">
        <v>654</v>
      </c>
      <c r="D14" s="3176">
        <v>6356</v>
      </c>
      <c r="E14" s="3176">
        <v>461</v>
      </c>
      <c r="F14" s="3176">
        <v>3147</v>
      </c>
      <c r="G14" s="3176">
        <v>970</v>
      </c>
      <c r="H14" s="3167">
        <v>13638</v>
      </c>
    </row>
    <row r="15" spans="1:17" ht="12.4" customHeight="1">
      <c r="A15" s="3177">
        <v>11</v>
      </c>
      <c r="B15" s="3175" t="s">
        <v>2704</v>
      </c>
      <c r="C15" s="3165">
        <v>2</v>
      </c>
      <c r="D15" s="3176">
        <v>5</v>
      </c>
      <c r="E15" s="3176">
        <v>25</v>
      </c>
      <c r="F15" s="3176">
        <v>221</v>
      </c>
      <c r="G15" s="3176">
        <v>8</v>
      </c>
      <c r="H15" s="3167">
        <v>147</v>
      </c>
    </row>
    <row r="16" spans="1:17" ht="12.4" customHeight="1">
      <c r="A16" s="3177">
        <v>12</v>
      </c>
      <c r="B16" s="3175" t="s">
        <v>2705</v>
      </c>
      <c r="C16" s="3165">
        <v>0</v>
      </c>
      <c r="D16" s="3176">
        <v>0</v>
      </c>
      <c r="E16" s="3176">
        <v>0</v>
      </c>
      <c r="F16" s="3176">
        <v>0</v>
      </c>
      <c r="G16" s="3176">
        <v>0</v>
      </c>
      <c r="H16" s="3167">
        <v>0</v>
      </c>
    </row>
    <row r="17" spans="1:8" ht="12.4" customHeight="1">
      <c r="A17" s="3177">
        <v>13</v>
      </c>
      <c r="B17" s="3175" t="s">
        <v>2706</v>
      </c>
      <c r="C17" s="3165">
        <v>197</v>
      </c>
      <c r="D17" s="3176">
        <v>8029</v>
      </c>
      <c r="E17" s="3176">
        <v>1318</v>
      </c>
      <c r="F17" s="3176">
        <v>36501</v>
      </c>
      <c r="G17" s="3176">
        <v>111</v>
      </c>
      <c r="H17" s="3167">
        <v>1677</v>
      </c>
    </row>
    <row r="18" spans="1:8" ht="12.4" customHeight="1">
      <c r="A18" s="3177">
        <v>14</v>
      </c>
      <c r="B18" s="3178" t="s">
        <v>2707</v>
      </c>
      <c r="C18" s="3165">
        <v>131</v>
      </c>
      <c r="D18" s="3176">
        <v>865</v>
      </c>
      <c r="E18" s="3176">
        <v>274</v>
      </c>
      <c r="F18" s="3176">
        <v>7647</v>
      </c>
      <c r="G18" s="3176">
        <v>261</v>
      </c>
      <c r="H18" s="3167">
        <v>2798</v>
      </c>
    </row>
    <row r="19" spans="1:8" ht="12.4" customHeight="1">
      <c r="A19" s="3177">
        <v>15</v>
      </c>
      <c r="B19" s="3175" t="s">
        <v>2708</v>
      </c>
      <c r="C19" s="3165">
        <v>25</v>
      </c>
      <c r="D19" s="3176">
        <v>276</v>
      </c>
      <c r="E19" s="3176">
        <v>44</v>
      </c>
      <c r="F19" s="3176">
        <v>208</v>
      </c>
      <c r="G19" s="3176">
        <v>275</v>
      </c>
      <c r="H19" s="3167">
        <v>2197</v>
      </c>
    </row>
    <row r="20" spans="1:8" ht="12.4" customHeight="1">
      <c r="A20" s="3177">
        <v>16</v>
      </c>
      <c r="B20" s="3175" t="s">
        <v>2709</v>
      </c>
      <c r="C20" s="3165">
        <v>125</v>
      </c>
      <c r="D20" s="3176">
        <v>1154</v>
      </c>
      <c r="E20" s="3176">
        <v>276</v>
      </c>
      <c r="F20" s="3176">
        <v>1110</v>
      </c>
      <c r="G20" s="3176">
        <v>293</v>
      </c>
      <c r="H20" s="3167">
        <v>1393</v>
      </c>
    </row>
    <row r="21" spans="1:8" ht="12.4" customHeight="1">
      <c r="A21" s="3177">
        <v>17</v>
      </c>
      <c r="B21" s="3175" t="s">
        <v>2710</v>
      </c>
      <c r="C21" s="3165">
        <v>32</v>
      </c>
      <c r="D21" s="3176">
        <v>882</v>
      </c>
      <c r="E21" s="3176">
        <v>21</v>
      </c>
      <c r="F21" s="3176">
        <v>903</v>
      </c>
      <c r="G21" s="3176">
        <v>42</v>
      </c>
      <c r="H21" s="3167">
        <v>682</v>
      </c>
    </row>
    <row r="22" spans="1:8" ht="12.4" customHeight="1">
      <c r="A22" s="3177">
        <v>18</v>
      </c>
      <c r="B22" s="3178" t="s">
        <v>2711</v>
      </c>
      <c r="C22" s="3165">
        <v>99</v>
      </c>
      <c r="D22" s="3176">
        <v>529</v>
      </c>
      <c r="E22" s="3176">
        <v>120</v>
      </c>
      <c r="F22" s="3176">
        <v>702</v>
      </c>
      <c r="G22" s="3176">
        <v>209</v>
      </c>
      <c r="H22" s="3167">
        <v>1532</v>
      </c>
    </row>
    <row r="23" spans="1:8" ht="12.4" customHeight="1">
      <c r="A23" s="3177">
        <v>19</v>
      </c>
      <c r="B23" s="3175" t="s">
        <v>2712</v>
      </c>
      <c r="C23" s="3165">
        <v>6</v>
      </c>
      <c r="D23" s="3176">
        <v>79</v>
      </c>
      <c r="E23" s="3176">
        <v>13</v>
      </c>
      <c r="F23" s="3176">
        <v>87</v>
      </c>
      <c r="G23" s="3176">
        <v>18</v>
      </c>
      <c r="H23" s="3167">
        <v>107</v>
      </c>
    </row>
    <row r="24" spans="1:8" ht="12.4" customHeight="1">
      <c r="A24" s="3177">
        <v>20</v>
      </c>
      <c r="B24" s="3175" t="s">
        <v>2713</v>
      </c>
      <c r="C24" s="3165">
        <v>69</v>
      </c>
      <c r="D24" s="3176">
        <v>1132</v>
      </c>
      <c r="E24" s="3176">
        <v>51</v>
      </c>
      <c r="F24" s="3176">
        <v>511</v>
      </c>
      <c r="G24" s="3176">
        <v>87</v>
      </c>
      <c r="H24" s="3167">
        <v>629</v>
      </c>
    </row>
    <row r="25" spans="1:8" ht="12.4" customHeight="1">
      <c r="A25" s="3177">
        <v>21</v>
      </c>
      <c r="B25" s="3175" t="s">
        <v>2714</v>
      </c>
      <c r="C25" s="3165">
        <v>3</v>
      </c>
      <c r="D25" s="3176">
        <v>36</v>
      </c>
      <c r="E25" s="3176">
        <v>1</v>
      </c>
      <c r="F25" s="3176">
        <v>4</v>
      </c>
      <c r="G25" s="3176">
        <v>3</v>
      </c>
      <c r="H25" s="3167">
        <v>97</v>
      </c>
    </row>
    <row r="26" spans="1:8" ht="12.4" customHeight="1">
      <c r="A26" s="3177">
        <v>22</v>
      </c>
      <c r="B26" s="3178" t="s">
        <v>2715</v>
      </c>
      <c r="C26" s="3165">
        <v>198</v>
      </c>
      <c r="D26" s="3176">
        <v>3059</v>
      </c>
      <c r="E26" s="3176">
        <v>146</v>
      </c>
      <c r="F26" s="3176">
        <v>1293</v>
      </c>
      <c r="G26" s="3176">
        <v>428</v>
      </c>
      <c r="H26" s="3167">
        <v>4611</v>
      </c>
    </row>
    <row r="27" spans="1:8" ht="12.4" customHeight="1">
      <c r="A27" s="3177">
        <v>23</v>
      </c>
      <c r="B27" s="3178" t="s">
        <v>2716</v>
      </c>
      <c r="C27" s="3165">
        <v>210</v>
      </c>
      <c r="D27" s="3176">
        <v>2792</v>
      </c>
      <c r="E27" s="3176">
        <v>299</v>
      </c>
      <c r="F27" s="3176">
        <v>8190</v>
      </c>
      <c r="G27" s="3176">
        <v>317</v>
      </c>
      <c r="H27" s="3167">
        <v>3384</v>
      </c>
    </row>
    <row r="28" spans="1:8" ht="12.4" customHeight="1">
      <c r="A28" s="3177">
        <v>24</v>
      </c>
      <c r="B28" s="3178" t="s">
        <v>2717</v>
      </c>
      <c r="C28" s="3165">
        <v>185</v>
      </c>
      <c r="D28" s="3176">
        <v>2558</v>
      </c>
      <c r="E28" s="3176">
        <v>92</v>
      </c>
      <c r="F28" s="3176">
        <v>1920</v>
      </c>
      <c r="G28" s="3176">
        <v>434</v>
      </c>
      <c r="H28" s="3167">
        <v>5835</v>
      </c>
    </row>
    <row r="29" spans="1:8" ht="12.4" customHeight="1">
      <c r="A29" s="3177">
        <v>25</v>
      </c>
      <c r="B29" s="3175" t="s">
        <v>2718</v>
      </c>
      <c r="C29" s="3165">
        <v>758</v>
      </c>
      <c r="D29" s="3176">
        <v>13234</v>
      </c>
      <c r="E29" s="3176">
        <v>690</v>
      </c>
      <c r="F29" s="3176">
        <v>5337</v>
      </c>
      <c r="G29" s="3176">
        <v>1310</v>
      </c>
      <c r="H29" s="3167">
        <v>13252</v>
      </c>
    </row>
    <row r="30" spans="1:8" ht="12.4" customHeight="1">
      <c r="A30" s="3177">
        <v>26</v>
      </c>
      <c r="B30" s="3175" t="s">
        <v>2719</v>
      </c>
      <c r="C30" s="3165">
        <v>31</v>
      </c>
      <c r="D30" s="3176">
        <v>491</v>
      </c>
      <c r="E30" s="3176">
        <v>36</v>
      </c>
      <c r="F30" s="3176">
        <v>153</v>
      </c>
      <c r="G30" s="3176">
        <v>16</v>
      </c>
      <c r="H30" s="3167">
        <v>176</v>
      </c>
    </row>
    <row r="31" spans="1:8" ht="12.4" customHeight="1">
      <c r="A31" s="3177">
        <v>27</v>
      </c>
      <c r="B31" s="3175" t="s">
        <v>2720</v>
      </c>
      <c r="C31" s="3165">
        <v>115</v>
      </c>
      <c r="D31" s="3176">
        <v>3132</v>
      </c>
      <c r="E31" s="3176">
        <v>49</v>
      </c>
      <c r="F31" s="3176">
        <v>734</v>
      </c>
      <c r="G31" s="3176">
        <v>139</v>
      </c>
      <c r="H31" s="3167">
        <v>851</v>
      </c>
    </row>
    <row r="32" spans="1:8" ht="12.4" customHeight="1">
      <c r="A32" s="3177">
        <v>28</v>
      </c>
      <c r="B32" s="3178" t="s">
        <v>2721</v>
      </c>
      <c r="C32" s="3165">
        <v>208</v>
      </c>
      <c r="D32" s="3176">
        <v>1276</v>
      </c>
      <c r="E32" s="3176">
        <v>45</v>
      </c>
      <c r="F32" s="3176">
        <v>255</v>
      </c>
      <c r="G32" s="3176">
        <v>976</v>
      </c>
      <c r="H32" s="3167">
        <v>9345</v>
      </c>
    </row>
    <row r="33" spans="1:8" ht="12.4" customHeight="1">
      <c r="A33" s="3177">
        <v>29</v>
      </c>
      <c r="B33" s="3175" t="s">
        <v>2722</v>
      </c>
      <c r="C33" s="3165">
        <v>15</v>
      </c>
      <c r="D33" s="3176">
        <v>115</v>
      </c>
      <c r="E33" s="3176">
        <v>13</v>
      </c>
      <c r="F33" s="3176">
        <v>39</v>
      </c>
      <c r="G33" s="3176">
        <v>385</v>
      </c>
      <c r="H33" s="3167">
        <v>3938</v>
      </c>
    </row>
    <row r="34" spans="1:8" ht="12.4" customHeight="1">
      <c r="A34" s="3177">
        <v>30</v>
      </c>
      <c r="B34" s="3175" t="s">
        <v>2723</v>
      </c>
      <c r="C34" s="3165">
        <v>12</v>
      </c>
      <c r="D34" s="3176">
        <v>934</v>
      </c>
      <c r="E34" s="3176">
        <v>8</v>
      </c>
      <c r="F34" s="3176">
        <v>54</v>
      </c>
      <c r="G34" s="3176">
        <v>15</v>
      </c>
      <c r="H34" s="3167">
        <v>176</v>
      </c>
    </row>
    <row r="35" spans="1:8" ht="12.4" customHeight="1">
      <c r="A35" s="3177">
        <v>31</v>
      </c>
      <c r="B35" s="3178" t="s">
        <v>2724</v>
      </c>
      <c r="C35" s="3165">
        <v>888</v>
      </c>
      <c r="D35" s="3176">
        <v>18407</v>
      </c>
      <c r="E35" s="3176">
        <v>231</v>
      </c>
      <c r="F35" s="3176">
        <v>1151</v>
      </c>
      <c r="G35" s="3176">
        <v>339</v>
      </c>
      <c r="H35" s="3167">
        <v>1978</v>
      </c>
    </row>
    <row r="36" spans="1:8" ht="12.4" customHeight="1">
      <c r="A36" s="3177">
        <v>32</v>
      </c>
      <c r="B36" s="3175" t="s">
        <v>2725</v>
      </c>
      <c r="C36" s="3165">
        <v>28</v>
      </c>
      <c r="D36" s="3176">
        <v>134</v>
      </c>
      <c r="E36" s="3176">
        <v>37</v>
      </c>
      <c r="F36" s="3176">
        <v>337</v>
      </c>
      <c r="G36" s="3176">
        <v>60</v>
      </c>
      <c r="H36" s="3167">
        <v>434</v>
      </c>
    </row>
    <row r="37" spans="1:8" ht="12.4" customHeight="1">
      <c r="A37" s="3177">
        <v>33</v>
      </c>
      <c r="B37" s="3175" t="s">
        <v>2726</v>
      </c>
      <c r="C37" s="3165">
        <v>402</v>
      </c>
      <c r="D37" s="3176">
        <v>3965</v>
      </c>
      <c r="E37" s="3176">
        <v>430</v>
      </c>
      <c r="F37" s="3176">
        <v>2142</v>
      </c>
      <c r="G37" s="3176">
        <v>507</v>
      </c>
      <c r="H37" s="3167">
        <v>3015</v>
      </c>
    </row>
    <row r="38" spans="1:8" ht="12.4" customHeight="1">
      <c r="A38" s="3177">
        <v>35</v>
      </c>
      <c r="B38" s="3175" t="s">
        <v>2727</v>
      </c>
      <c r="C38" s="3165">
        <v>2779</v>
      </c>
      <c r="D38" s="3176">
        <v>3942</v>
      </c>
      <c r="E38" s="3176">
        <v>600</v>
      </c>
      <c r="F38" s="3176">
        <v>1329</v>
      </c>
      <c r="G38" s="3176">
        <v>1772</v>
      </c>
      <c r="H38" s="3167">
        <v>3702</v>
      </c>
    </row>
    <row r="39" spans="1:8" ht="12.4" customHeight="1">
      <c r="A39" s="3177">
        <v>36</v>
      </c>
      <c r="B39" s="3175" t="s">
        <v>2728</v>
      </c>
      <c r="C39" s="3165">
        <v>12</v>
      </c>
      <c r="D39" s="3176">
        <v>685</v>
      </c>
      <c r="E39" s="3176">
        <v>58</v>
      </c>
      <c r="F39" s="3176">
        <v>329</v>
      </c>
      <c r="G39" s="3176">
        <v>73</v>
      </c>
      <c r="H39" s="3167">
        <v>543</v>
      </c>
    </row>
    <row r="40" spans="1:8" ht="12.4" customHeight="1">
      <c r="A40" s="3177">
        <v>37</v>
      </c>
      <c r="B40" s="3175" t="s">
        <v>2729</v>
      </c>
      <c r="C40" s="3165">
        <v>0</v>
      </c>
      <c r="D40" s="3176">
        <v>0</v>
      </c>
      <c r="E40" s="3176">
        <v>0</v>
      </c>
      <c r="F40" s="3176">
        <v>0</v>
      </c>
      <c r="G40" s="3176">
        <v>4</v>
      </c>
      <c r="H40" s="3167">
        <v>95</v>
      </c>
    </row>
    <row r="41" spans="1:8" ht="12.4" customHeight="1">
      <c r="A41" s="3177">
        <v>38</v>
      </c>
      <c r="B41" s="3175" t="s">
        <v>2730</v>
      </c>
      <c r="C41" s="3165">
        <v>61</v>
      </c>
      <c r="D41" s="3176">
        <v>1012</v>
      </c>
      <c r="E41" s="3176">
        <v>51</v>
      </c>
      <c r="F41" s="3176">
        <v>343</v>
      </c>
      <c r="G41" s="3176">
        <v>121</v>
      </c>
      <c r="H41" s="3167">
        <v>1073</v>
      </c>
    </row>
    <row r="42" spans="1:8" ht="12.4" customHeight="1">
      <c r="A42" s="3177">
        <v>39</v>
      </c>
      <c r="B42" s="3175" t="s">
        <v>2731</v>
      </c>
      <c r="C42" s="3165">
        <v>3</v>
      </c>
      <c r="D42" s="3176">
        <v>10</v>
      </c>
      <c r="E42" s="3176">
        <v>1</v>
      </c>
      <c r="F42" s="3176">
        <v>3</v>
      </c>
      <c r="G42" s="3176">
        <v>2</v>
      </c>
      <c r="H42" s="3167">
        <v>22</v>
      </c>
    </row>
    <row r="43" spans="1:8" ht="12.4" customHeight="1">
      <c r="A43" s="3177">
        <v>41</v>
      </c>
      <c r="B43" s="3175" t="s">
        <v>2732</v>
      </c>
      <c r="C43" s="3165">
        <v>2412</v>
      </c>
      <c r="D43" s="3176">
        <v>17541</v>
      </c>
      <c r="E43" s="3176">
        <v>1988</v>
      </c>
      <c r="F43" s="3176">
        <v>13844</v>
      </c>
      <c r="G43" s="3176">
        <v>3633</v>
      </c>
      <c r="H43" s="3167">
        <v>26239</v>
      </c>
    </row>
    <row r="44" spans="1:8" ht="12.4" customHeight="1">
      <c r="A44" s="3177">
        <v>42</v>
      </c>
      <c r="B44" s="3175" t="s">
        <v>2733</v>
      </c>
      <c r="C44" s="3165">
        <v>169</v>
      </c>
      <c r="D44" s="3176">
        <v>3501</v>
      </c>
      <c r="E44" s="3176">
        <v>215</v>
      </c>
      <c r="F44" s="3176">
        <v>4194</v>
      </c>
      <c r="G44" s="3176">
        <v>497</v>
      </c>
      <c r="H44" s="3167">
        <v>7850</v>
      </c>
    </row>
    <row r="45" spans="1:8" ht="12.4" customHeight="1">
      <c r="A45" s="3177">
        <v>43</v>
      </c>
      <c r="B45" s="3175" t="s">
        <v>2734</v>
      </c>
      <c r="C45" s="3165">
        <v>924</v>
      </c>
      <c r="D45" s="3176">
        <v>6388</v>
      </c>
      <c r="E45" s="3176">
        <v>773</v>
      </c>
      <c r="F45" s="3176">
        <v>5058</v>
      </c>
      <c r="G45" s="3176">
        <v>1295</v>
      </c>
      <c r="H45" s="3167">
        <v>9898</v>
      </c>
    </row>
    <row r="46" spans="1:8" ht="12.4" customHeight="1">
      <c r="A46" s="3177">
        <v>45</v>
      </c>
      <c r="B46" s="3178" t="s">
        <v>2735</v>
      </c>
      <c r="C46" s="3165">
        <v>446</v>
      </c>
      <c r="D46" s="3176">
        <v>1362</v>
      </c>
      <c r="E46" s="3176">
        <v>366</v>
      </c>
      <c r="F46" s="3176">
        <v>1072</v>
      </c>
      <c r="G46" s="3176">
        <v>1039</v>
      </c>
      <c r="H46" s="3167">
        <v>3369</v>
      </c>
    </row>
    <row r="47" spans="1:8" ht="12.4" customHeight="1">
      <c r="A47" s="3177">
        <v>46</v>
      </c>
      <c r="B47" s="3178" t="s">
        <v>2736</v>
      </c>
      <c r="C47" s="3165">
        <v>1218</v>
      </c>
      <c r="D47" s="3176">
        <v>5851</v>
      </c>
      <c r="E47" s="3176">
        <v>816</v>
      </c>
      <c r="F47" s="3176">
        <v>3623</v>
      </c>
      <c r="G47" s="3176">
        <v>2092</v>
      </c>
      <c r="H47" s="3167">
        <v>9613</v>
      </c>
    </row>
    <row r="48" spans="1:8" ht="12.4" customHeight="1">
      <c r="A48" s="3177">
        <v>47</v>
      </c>
      <c r="B48" s="3178" t="s">
        <v>2737</v>
      </c>
      <c r="C48" s="3165">
        <v>4046</v>
      </c>
      <c r="D48" s="3176">
        <v>17666</v>
      </c>
      <c r="E48" s="3176">
        <v>3222</v>
      </c>
      <c r="F48" s="3176">
        <v>12466</v>
      </c>
      <c r="G48" s="3176">
        <v>6368</v>
      </c>
      <c r="H48" s="3167">
        <v>24134</v>
      </c>
    </row>
    <row r="49" spans="1:8" ht="12.4" customHeight="1">
      <c r="A49" s="3177">
        <v>49</v>
      </c>
      <c r="B49" s="3178" t="s">
        <v>2738</v>
      </c>
      <c r="C49" s="3165">
        <v>2095</v>
      </c>
      <c r="D49" s="3176">
        <v>9584</v>
      </c>
      <c r="E49" s="3176">
        <v>2661</v>
      </c>
      <c r="F49" s="3176">
        <v>13307</v>
      </c>
      <c r="G49" s="3176">
        <v>3833</v>
      </c>
      <c r="H49" s="3167">
        <v>15550</v>
      </c>
    </row>
    <row r="50" spans="1:8" ht="12.4" customHeight="1">
      <c r="A50" s="3177">
        <v>50</v>
      </c>
      <c r="B50" s="3178" t="s">
        <v>2739</v>
      </c>
      <c r="C50" s="3165">
        <v>1</v>
      </c>
      <c r="D50" s="3176">
        <v>14</v>
      </c>
      <c r="E50" s="3176">
        <v>0</v>
      </c>
      <c r="F50" s="3176">
        <v>0</v>
      </c>
      <c r="G50" s="3176">
        <v>0</v>
      </c>
      <c r="H50" s="3167">
        <v>0</v>
      </c>
    </row>
    <row r="51" spans="1:8" ht="12.4" customHeight="1">
      <c r="A51" s="3177">
        <v>51</v>
      </c>
      <c r="B51" s="3178" t="s">
        <v>2740</v>
      </c>
      <c r="C51" s="3165">
        <v>1</v>
      </c>
      <c r="D51" s="3176">
        <v>26</v>
      </c>
      <c r="E51" s="3176">
        <v>0</v>
      </c>
      <c r="F51" s="3176">
        <v>0</v>
      </c>
      <c r="G51" s="3176">
        <v>1</v>
      </c>
      <c r="H51" s="3167">
        <v>1</v>
      </c>
    </row>
    <row r="52" spans="1:8" ht="12.4" customHeight="1">
      <c r="A52" s="3177">
        <v>52</v>
      </c>
      <c r="B52" s="3178" t="s">
        <v>2741</v>
      </c>
      <c r="C52" s="3165">
        <v>166</v>
      </c>
      <c r="D52" s="3176">
        <v>1234</v>
      </c>
      <c r="E52" s="3176">
        <v>319</v>
      </c>
      <c r="F52" s="3176">
        <v>1256</v>
      </c>
      <c r="G52" s="3176">
        <v>403</v>
      </c>
      <c r="H52" s="3167">
        <v>3248</v>
      </c>
    </row>
    <row r="53" spans="1:8" ht="12.4" customHeight="1">
      <c r="A53" s="3177">
        <v>53</v>
      </c>
      <c r="B53" s="3178" t="s">
        <v>2742</v>
      </c>
      <c r="C53" s="3165">
        <v>17</v>
      </c>
      <c r="D53" s="3176">
        <v>128</v>
      </c>
      <c r="E53" s="3176">
        <v>38</v>
      </c>
      <c r="F53" s="3176">
        <v>225</v>
      </c>
      <c r="G53" s="3176">
        <v>33</v>
      </c>
      <c r="H53" s="3167">
        <v>214</v>
      </c>
    </row>
    <row r="54" spans="1:8" ht="12.4" customHeight="1">
      <c r="A54" s="3177">
        <v>55</v>
      </c>
      <c r="B54" s="3178" t="s">
        <v>2743</v>
      </c>
      <c r="C54" s="3165">
        <v>58</v>
      </c>
      <c r="D54" s="3176">
        <v>711</v>
      </c>
      <c r="E54" s="3176">
        <v>225</v>
      </c>
      <c r="F54" s="3176">
        <v>2130</v>
      </c>
      <c r="G54" s="3176">
        <v>286</v>
      </c>
      <c r="H54" s="3167">
        <v>2385</v>
      </c>
    </row>
    <row r="55" spans="1:8" ht="12.4" customHeight="1">
      <c r="A55" s="3177">
        <v>56</v>
      </c>
      <c r="B55" s="3178" t="s">
        <v>2744</v>
      </c>
      <c r="C55" s="3165">
        <v>739</v>
      </c>
      <c r="D55" s="3176">
        <v>4503</v>
      </c>
      <c r="E55" s="3176">
        <v>1093</v>
      </c>
      <c r="F55" s="3176">
        <v>4321</v>
      </c>
      <c r="G55" s="3176">
        <v>1548</v>
      </c>
      <c r="H55" s="3167">
        <v>6429</v>
      </c>
    </row>
    <row r="56" spans="1:8" ht="12.4" customHeight="1">
      <c r="A56" s="3177">
        <v>58</v>
      </c>
      <c r="B56" s="3178" t="s">
        <v>2745</v>
      </c>
      <c r="C56" s="3179">
        <v>15</v>
      </c>
      <c r="D56" s="3180">
        <v>66</v>
      </c>
      <c r="E56" s="3176">
        <v>2</v>
      </c>
      <c r="F56" s="3176">
        <v>4</v>
      </c>
      <c r="G56" s="3176">
        <v>20</v>
      </c>
      <c r="H56" s="3167">
        <v>156</v>
      </c>
    </row>
    <row r="57" spans="1:8" ht="12.4" customHeight="1">
      <c r="A57" s="3177">
        <v>59</v>
      </c>
      <c r="B57" s="3178" t="s">
        <v>2746</v>
      </c>
      <c r="C57" s="3179">
        <v>8</v>
      </c>
      <c r="D57" s="3180">
        <v>78</v>
      </c>
      <c r="E57" s="3176">
        <v>3</v>
      </c>
      <c r="F57" s="3176">
        <v>34</v>
      </c>
      <c r="G57" s="3176">
        <v>9</v>
      </c>
      <c r="H57" s="3167">
        <v>82</v>
      </c>
    </row>
    <row r="58" spans="1:8" ht="12.4" customHeight="1">
      <c r="A58" s="3177">
        <v>60</v>
      </c>
      <c r="B58" s="3178" t="s">
        <v>2747</v>
      </c>
      <c r="C58" s="3179">
        <v>14</v>
      </c>
      <c r="D58" s="3180">
        <v>96</v>
      </c>
      <c r="E58" s="3176">
        <v>7</v>
      </c>
      <c r="F58" s="3176">
        <v>54</v>
      </c>
      <c r="G58" s="3176">
        <v>12</v>
      </c>
      <c r="H58" s="3167">
        <v>118</v>
      </c>
    </row>
    <row r="59" spans="1:8" ht="12.4" customHeight="1">
      <c r="A59" s="3177">
        <v>61</v>
      </c>
      <c r="B59" s="3178" t="s">
        <v>2748</v>
      </c>
      <c r="C59" s="3179">
        <v>44</v>
      </c>
      <c r="D59" s="3180">
        <v>183</v>
      </c>
      <c r="E59" s="3176">
        <v>61</v>
      </c>
      <c r="F59" s="3176">
        <v>138</v>
      </c>
      <c r="G59" s="3176">
        <v>33</v>
      </c>
      <c r="H59" s="3167">
        <v>230</v>
      </c>
    </row>
    <row r="60" spans="1:8" ht="12.4" customHeight="1">
      <c r="A60" s="3177">
        <v>62</v>
      </c>
      <c r="B60" s="3178" t="s">
        <v>2749</v>
      </c>
      <c r="C60" s="3179">
        <v>50</v>
      </c>
      <c r="D60" s="3180">
        <v>299</v>
      </c>
      <c r="E60" s="3176">
        <v>33</v>
      </c>
      <c r="F60" s="3176">
        <v>227</v>
      </c>
      <c r="G60" s="3176">
        <v>100</v>
      </c>
      <c r="H60" s="3167">
        <v>290</v>
      </c>
    </row>
    <row r="61" spans="1:8" ht="12.4" customHeight="1">
      <c r="A61" s="3177">
        <v>63</v>
      </c>
      <c r="B61" s="3178" t="s">
        <v>2750</v>
      </c>
      <c r="C61" s="3179">
        <v>16</v>
      </c>
      <c r="D61" s="3180">
        <v>1476</v>
      </c>
      <c r="E61" s="3176">
        <v>16</v>
      </c>
      <c r="F61" s="3176">
        <v>710</v>
      </c>
      <c r="G61" s="3176">
        <v>53</v>
      </c>
      <c r="H61" s="3167">
        <v>858</v>
      </c>
    </row>
    <row r="62" spans="1:8" ht="12.4" customHeight="1">
      <c r="A62" s="3177">
        <v>64</v>
      </c>
      <c r="B62" s="3178" t="s">
        <v>2751</v>
      </c>
      <c r="C62" s="3179">
        <v>92</v>
      </c>
      <c r="D62" s="3180">
        <v>978</v>
      </c>
      <c r="E62" s="3176">
        <v>98</v>
      </c>
      <c r="F62" s="3176">
        <v>656</v>
      </c>
      <c r="G62" s="3176">
        <v>184</v>
      </c>
      <c r="H62" s="3167">
        <v>1242</v>
      </c>
    </row>
    <row r="63" spans="1:8" ht="12.4" customHeight="1">
      <c r="A63" s="3177">
        <v>65</v>
      </c>
      <c r="B63" s="3178" t="s">
        <v>2752</v>
      </c>
      <c r="C63" s="3179">
        <v>117</v>
      </c>
      <c r="D63" s="3180">
        <v>515</v>
      </c>
      <c r="E63" s="3176">
        <v>26</v>
      </c>
      <c r="F63" s="3176">
        <v>121</v>
      </c>
      <c r="G63" s="3176">
        <v>105</v>
      </c>
      <c r="H63" s="3167">
        <v>327</v>
      </c>
    </row>
    <row r="64" spans="1:8" ht="12.4" customHeight="1">
      <c r="A64" s="3177">
        <v>66</v>
      </c>
      <c r="B64" s="3178" t="s">
        <v>2753</v>
      </c>
      <c r="C64" s="3179">
        <v>88</v>
      </c>
      <c r="D64" s="3180">
        <v>261</v>
      </c>
      <c r="E64" s="3176">
        <v>176</v>
      </c>
      <c r="F64" s="3176">
        <v>540</v>
      </c>
      <c r="G64" s="3176">
        <v>188</v>
      </c>
      <c r="H64" s="3167">
        <v>448</v>
      </c>
    </row>
    <row r="65" spans="1:8" ht="12.4" customHeight="1">
      <c r="A65" s="3177">
        <v>68</v>
      </c>
      <c r="B65" s="3178" t="s">
        <v>2754</v>
      </c>
      <c r="C65" s="3179">
        <v>104</v>
      </c>
      <c r="D65" s="3180">
        <v>191</v>
      </c>
      <c r="E65" s="3176">
        <v>113</v>
      </c>
      <c r="F65" s="3176">
        <v>251</v>
      </c>
      <c r="G65" s="3176">
        <v>101</v>
      </c>
      <c r="H65" s="3167">
        <v>219</v>
      </c>
    </row>
    <row r="66" spans="1:8" ht="12.4" customHeight="1">
      <c r="A66" s="3177">
        <v>69</v>
      </c>
      <c r="B66" s="3178" t="s">
        <v>2755</v>
      </c>
      <c r="C66" s="3179">
        <v>602</v>
      </c>
      <c r="D66" s="3180">
        <v>1850</v>
      </c>
      <c r="E66" s="3176">
        <v>641</v>
      </c>
      <c r="F66" s="3176">
        <v>1606</v>
      </c>
      <c r="G66" s="3176">
        <v>971</v>
      </c>
      <c r="H66" s="3167">
        <v>2606</v>
      </c>
    </row>
    <row r="67" spans="1:8" ht="12.4" customHeight="1">
      <c r="A67" s="3177">
        <v>70</v>
      </c>
      <c r="B67" s="3178" t="s">
        <v>2756</v>
      </c>
      <c r="C67" s="3179">
        <v>468</v>
      </c>
      <c r="D67" s="3180">
        <v>3025</v>
      </c>
      <c r="E67" s="3176">
        <v>316</v>
      </c>
      <c r="F67" s="3176">
        <v>2054</v>
      </c>
      <c r="G67" s="3176">
        <v>471</v>
      </c>
      <c r="H67" s="3167">
        <v>3107</v>
      </c>
    </row>
    <row r="68" spans="1:8" ht="12.4" customHeight="1">
      <c r="A68" s="3177">
        <v>71</v>
      </c>
      <c r="B68" s="3178" t="s">
        <v>2757</v>
      </c>
      <c r="C68" s="3179">
        <v>305</v>
      </c>
      <c r="D68" s="3180">
        <v>1560</v>
      </c>
      <c r="E68" s="3176">
        <v>316</v>
      </c>
      <c r="F68" s="3176">
        <v>1059</v>
      </c>
      <c r="G68" s="3176">
        <v>428</v>
      </c>
      <c r="H68" s="3167">
        <v>1896</v>
      </c>
    </row>
    <row r="69" spans="1:8" ht="12.4" customHeight="1">
      <c r="A69" s="3177">
        <v>72</v>
      </c>
      <c r="B69" s="3178" t="s">
        <v>2758</v>
      </c>
      <c r="C69" s="3179">
        <v>27</v>
      </c>
      <c r="D69" s="3180">
        <v>130</v>
      </c>
      <c r="E69" s="3176">
        <v>9</v>
      </c>
      <c r="F69" s="3176">
        <v>28</v>
      </c>
      <c r="G69" s="3176">
        <v>10</v>
      </c>
      <c r="H69" s="3167">
        <v>77</v>
      </c>
    </row>
    <row r="70" spans="1:8" ht="12.4" customHeight="1">
      <c r="A70" s="3177">
        <v>73</v>
      </c>
      <c r="B70" s="3178" t="s">
        <v>2759</v>
      </c>
      <c r="C70" s="3179">
        <v>90</v>
      </c>
      <c r="D70" s="3180">
        <v>441</v>
      </c>
      <c r="E70" s="3176">
        <v>24</v>
      </c>
      <c r="F70" s="3176">
        <v>182</v>
      </c>
      <c r="G70" s="3176">
        <v>100</v>
      </c>
      <c r="H70" s="3167">
        <v>553</v>
      </c>
    </row>
    <row r="71" spans="1:8" ht="12.4" customHeight="1">
      <c r="A71" s="3177">
        <v>74</v>
      </c>
      <c r="B71" s="3178" t="s">
        <v>2760</v>
      </c>
      <c r="C71" s="3179">
        <v>46</v>
      </c>
      <c r="D71" s="3180">
        <v>138</v>
      </c>
      <c r="E71" s="3176">
        <v>56</v>
      </c>
      <c r="F71" s="3176">
        <v>143</v>
      </c>
      <c r="G71" s="3176">
        <v>57</v>
      </c>
      <c r="H71" s="3167">
        <v>268</v>
      </c>
    </row>
    <row r="72" spans="1:8" ht="12.4" customHeight="1">
      <c r="A72" s="3177">
        <v>75</v>
      </c>
      <c r="B72" s="3178" t="s">
        <v>2761</v>
      </c>
      <c r="C72" s="3179">
        <v>21</v>
      </c>
      <c r="D72" s="3180">
        <v>79</v>
      </c>
      <c r="E72" s="3176">
        <v>35</v>
      </c>
      <c r="F72" s="3176">
        <v>56</v>
      </c>
      <c r="G72" s="3176">
        <v>68</v>
      </c>
      <c r="H72" s="3167">
        <v>456</v>
      </c>
    </row>
    <row r="73" spans="1:8" ht="12.4" customHeight="1">
      <c r="A73" s="3177">
        <v>77</v>
      </c>
      <c r="B73" s="3178" t="s">
        <v>2762</v>
      </c>
      <c r="C73" s="3179">
        <v>87</v>
      </c>
      <c r="D73" s="3180">
        <v>326</v>
      </c>
      <c r="E73" s="3176">
        <v>55</v>
      </c>
      <c r="F73" s="3176">
        <v>306</v>
      </c>
      <c r="G73" s="3176">
        <v>169</v>
      </c>
      <c r="H73" s="3167">
        <v>867</v>
      </c>
    </row>
    <row r="74" spans="1:8" ht="12.4" customHeight="1">
      <c r="A74" s="3177">
        <v>78</v>
      </c>
      <c r="B74" s="3178" t="s">
        <v>2763</v>
      </c>
      <c r="C74" s="3179">
        <v>0</v>
      </c>
      <c r="D74" s="3180">
        <v>0</v>
      </c>
      <c r="E74" s="3176">
        <v>1</v>
      </c>
      <c r="F74" s="3176">
        <v>2</v>
      </c>
      <c r="G74" s="3176">
        <v>3</v>
      </c>
      <c r="H74" s="3167">
        <v>70</v>
      </c>
    </row>
    <row r="75" spans="1:8" ht="12.4" customHeight="1">
      <c r="A75" s="3177">
        <v>79</v>
      </c>
      <c r="B75" s="3178" t="s">
        <v>2764</v>
      </c>
      <c r="C75" s="3179">
        <v>38</v>
      </c>
      <c r="D75" s="3180">
        <v>523</v>
      </c>
      <c r="E75" s="3176">
        <v>38</v>
      </c>
      <c r="F75" s="3176">
        <v>259</v>
      </c>
      <c r="G75" s="3176">
        <v>79</v>
      </c>
      <c r="H75" s="3167">
        <v>431</v>
      </c>
    </row>
    <row r="76" spans="1:8" ht="12.4" customHeight="1">
      <c r="A76" s="3177">
        <v>80</v>
      </c>
      <c r="B76" s="3178" t="s">
        <v>2765</v>
      </c>
      <c r="C76" s="3179">
        <v>234</v>
      </c>
      <c r="D76" s="3180">
        <v>3135</v>
      </c>
      <c r="E76" s="3176">
        <v>202</v>
      </c>
      <c r="F76" s="3176">
        <v>2242</v>
      </c>
      <c r="G76" s="3176">
        <v>271</v>
      </c>
      <c r="H76" s="3167">
        <v>3750</v>
      </c>
    </row>
    <row r="77" spans="1:8" ht="12.4" customHeight="1">
      <c r="A77" s="3177">
        <v>81</v>
      </c>
      <c r="B77" s="3178" t="s">
        <v>2766</v>
      </c>
      <c r="C77" s="3179">
        <v>135</v>
      </c>
      <c r="D77" s="3180">
        <v>1915</v>
      </c>
      <c r="E77" s="3176">
        <v>35</v>
      </c>
      <c r="F77" s="3176">
        <v>81</v>
      </c>
      <c r="G77" s="3176">
        <v>637</v>
      </c>
      <c r="H77" s="3167">
        <v>4077</v>
      </c>
    </row>
    <row r="78" spans="1:8" ht="12.4" customHeight="1">
      <c r="A78" s="3177">
        <v>82</v>
      </c>
      <c r="B78" s="3178" t="s">
        <v>2767</v>
      </c>
      <c r="C78" s="3179">
        <v>493</v>
      </c>
      <c r="D78" s="3180">
        <v>2187</v>
      </c>
      <c r="E78" s="3176">
        <v>144</v>
      </c>
      <c r="F78" s="3176">
        <v>761</v>
      </c>
      <c r="G78" s="3176">
        <v>551</v>
      </c>
      <c r="H78" s="3167">
        <v>3100</v>
      </c>
    </row>
    <row r="79" spans="1:8" ht="12.4" customHeight="1">
      <c r="A79" s="3177">
        <v>84</v>
      </c>
      <c r="B79" s="3178" t="s">
        <v>2768</v>
      </c>
      <c r="C79" s="3179">
        <v>3</v>
      </c>
      <c r="D79" s="3180">
        <v>63</v>
      </c>
      <c r="E79" s="3176">
        <v>2</v>
      </c>
      <c r="F79" s="3176">
        <v>104</v>
      </c>
      <c r="G79" s="3176">
        <v>14</v>
      </c>
      <c r="H79" s="3167">
        <v>345</v>
      </c>
    </row>
    <row r="80" spans="1:8" ht="12.4" customHeight="1">
      <c r="A80" s="3177">
        <v>85</v>
      </c>
      <c r="B80" s="3178" t="s">
        <v>2769</v>
      </c>
      <c r="C80" s="3179">
        <v>349</v>
      </c>
      <c r="D80" s="3180">
        <v>5759</v>
      </c>
      <c r="E80" s="3176">
        <v>265</v>
      </c>
      <c r="F80" s="3176">
        <v>3921</v>
      </c>
      <c r="G80" s="3176">
        <v>572</v>
      </c>
      <c r="H80" s="3167">
        <v>11625</v>
      </c>
    </row>
    <row r="81" spans="1:8" ht="12.4" customHeight="1">
      <c r="A81" s="3177">
        <v>86</v>
      </c>
      <c r="B81" s="3178" t="s">
        <v>2770</v>
      </c>
      <c r="C81" s="3179">
        <v>243</v>
      </c>
      <c r="D81" s="3180">
        <v>4866</v>
      </c>
      <c r="E81" s="3176">
        <v>325</v>
      </c>
      <c r="F81" s="3176">
        <v>2384</v>
      </c>
      <c r="G81" s="3176">
        <v>366</v>
      </c>
      <c r="H81" s="3167">
        <v>6601</v>
      </c>
    </row>
    <row r="82" spans="1:8" ht="12.4" customHeight="1">
      <c r="A82" s="3177">
        <v>87</v>
      </c>
      <c r="B82" s="3178" t="s">
        <v>2771</v>
      </c>
      <c r="C82" s="3179">
        <v>9</v>
      </c>
      <c r="D82" s="3180">
        <v>225</v>
      </c>
      <c r="E82" s="3176">
        <v>12</v>
      </c>
      <c r="F82" s="3176">
        <v>204</v>
      </c>
      <c r="G82" s="3176">
        <v>25</v>
      </c>
      <c r="H82" s="3167">
        <v>254</v>
      </c>
    </row>
    <row r="83" spans="1:8" ht="12.4" customHeight="1">
      <c r="A83" s="3177">
        <v>88</v>
      </c>
      <c r="B83" s="3178" t="s">
        <v>2772</v>
      </c>
      <c r="C83" s="3179">
        <v>55</v>
      </c>
      <c r="D83" s="3180">
        <v>401</v>
      </c>
      <c r="E83" s="3176">
        <v>52</v>
      </c>
      <c r="F83" s="3176">
        <v>376</v>
      </c>
      <c r="G83" s="3176">
        <v>113</v>
      </c>
      <c r="H83" s="3167">
        <v>762</v>
      </c>
    </row>
    <row r="84" spans="1:8" ht="12.4" customHeight="1">
      <c r="A84" s="3177">
        <v>90</v>
      </c>
      <c r="B84" s="3178" t="s">
        <v>2773</v>
      </c>
      <c r="C84" s="3179">
        <v>3</v>
      </c>
      <c r="D84" s="3180">
        <v>8</v>
      </c>
      <c r="E84" s="3176">
        <v>4</v>
      </c>
      <c r="F84" s="3176">
        <v>24</v>
      </c>
      <c r="G84" s="3176">
        <v>15</v>
      </c>
      <c r="H84" s="3167">
        <v>96</v>
      </c>
    </row>
    <row r="85" spans="1:8" ht="12.4" customHeight="1">
      <c r="A85" s="3177">
        <v>91</v>
      </c>
      <c r="B85" s="3178" t="s">
        <v>2774</v>
      </c>
      <c r="C85" s="3179">
        <v>1</v>
      </c>
      <c r="D85" s="3180">
        <v>2</v>
      </c>
      <c r="E85" s="3176">
        <v>0</v>
      </c>
      <c r="F85" s="3176">
        <v>0</v>
      </c>
      <c r="G85" s="3176">
        <v>2</v>
      </c>
      <c r="H85" s="3167">
        <v>397</v>
      </c>
    </row>
    <row r="86" spans="1:8" ht="12.4" customHeight="1">
      <c r="A86" s="3177">
        <v>92</v>
      </c>
      <c r="B86" s="3178" t="s">
        <v>2775</v>
      </c>
      <c r="C86" s="3179">
        <v>59</v>
      </c>
      <c r="D86" s="3180">
        <v>151</v>
      </c>
      <c r="E86" s="3176">
        <v>48</v>
      </c>
      <c r="F86" s="3176">
        <v>76</v>
      </c>
      <c r="G86" s="3176">
        <v>97</v>
      </c>
      <c r="H86" s="3167">
        <v>446</v>
      </c>
    </row>
    <row r="87" spans="1:8" ht="12.4" customHeight="1">
      <c r="A87" s="3177">
        <v>93</v>
      </c>
      <c r="B87" s="3178" t="s">
        <v>2776</v>
      </c>
      <c r="C87" s="3179">
        <v>61</v>
      </c>
      <c r="D87" s="3180">
        <v>477</v>
      </c>
      <c r="E87" s="3176">
        <v>142</v>
      </c>
      <c r="F87" s="3176">
        <v>560</v>
      </c>
      <c r="G87" s="3176">
        <v>105</v>
      </c>
      <c r="H87" s="3167">
        <v>838</v>
      </c>
    </row>
    <row r="88" spans="1:8" ht="12.4" customHeight="1">
      <c r="A88" s="3177">
        <v>94</v>
      </c>
      <c r="B88" s="3178" t="s">
        <v>2777</v>
      </c>
      <c r="C88" s="3179">
        <v>114</v>
      </c>
      <c r="D88" s="3180">
        <v>283</v>
      </c>
      <c r="E88" s="3176">
        <v>196</v>
      </c>
      <c r="F88" s="3176">
        <v>430</v>
      </c>
      <c r="G88" s="3176">
        <v>198</v>
      </c>
      <c r="H88" s="3167">
        <v>621</v>
      </c>
    </row>
    <row r="89" spans="1:8" ht="12.4" customHeight="1">
      <c r="A89" s="3177">
        <v>95</v>
      </c>
      <c r="B89" s="3178" t="s">
        <v>2778</v>
      </c>
      <c r="C89" s="3179">
        <v>207</v>
      </c>
      <c r="D89" s="3180">
        <v>3873</v>
      </c>
      <c r="E89" s="3176">
        <v>197</v>
      </c>
      <c r="F89" s="3176">
        <v>787</v>
      </c>
      <c r="G89" s="3176">
        <v>270</v>
      </c>
      <c r="H89" s="3167">
        <v>1500</v>
      </c>
    </row>
    <row r="90" spans="1:8" ht="12.4" customHeight="1">
      <c r="A90" s="3177">
        <v>96</v>
      </c>
      <c r="B90" s="3178" t="s">
        <v>2779</v>
      </c>
      <c r="C90" s="3179">
        <v>721</v>
      </c>
      <c r="D90" s="3180">
        <v>5912</v>
      </c>
      <c r="E90" s="3176">
        <v>685</v>
      </c>
      <c r="F90" s="3176">
        <v>3915</v>
      </c>
      <c r="G90" s="3176">
        <v>565</v>
      </c>
      <c r="H90" s="3167">
        <v>7496</v>
      </c>
    </row>
    <row r="91" spans="1:8" ht="12.4" customHeight="1">
      <c r="A91" s="3177">
        <v>97</v>
      </c>
      <c r="B91" s="3178" t="s">
        <v>2780</v>
      </c>
      <c r="C91" s="3179">
        <v>8</v>
      </c>
      <c r="D91" s="3180">
        <v>8</v>
      </c>
      <c r="E91" s="3176">
        <v>16</v>
      </c>
      <c r="F91" s="3176">
        <v>17</v>
      </c>
      <c r="G91" s="3176">
        <v>22</v>
      </c>
      <c r="H91" s="3167">
        <v>23</v>
      </c>
    </row>
    <row r="92" spans="1:8" ht="12.4" customHeight="1">
      <c r="A92" s="3177">
        <v>98</v>
      </c>
      <c r="B92" s="3178" t="s">
        <v>2781</v>
      </c>
      <c r="C92" s="3179">
        <v>2</v>
      </c>
      <c r="D92" s="3180">
        <v>5</v>
      </c>
      <c r="E92" s="3176">
        <v>1</v>
      </c>
      <c r="F92" s="3176">
        <v>1</v>
      </c>
      <c r="G92" s="3176">
        <v>6</v>
      </c>
      <c r="H92" s="3167">
        <v>13</v>
      </c>
    </row>
    <row r="93" spans="1:8" ht="12.4" customHeight="1" thickBot="1">
      <c r="A93" s="3181">
        <v>99</v>
      </c>
      <c r="B93" s="3182" t="s">
        <v>2782</v>
      </c>
      <c r="C93" s="3183">
        <v>7</v>
      </c>
      <c r="D93" s="3184">
        <v>23</v>
      </c>
      <c r="E93" s="3185">
        <v>0</v>
      </c>
      <c r="F93" s="3185">
        <v>0</v>
      </c>
      <c r="G93" s="3185">
        <v>10</v>
      </c>
      <c r="H93" s="3186">
        <v>48</v>
      </c>
    </row>
    <row r="94" spans="1:8" ht="15.75" customHeight="1" thickBot="1">
      <c r="A94" s="7383" t="s">
        <v>2</v>
      </c>
      <c r="B94" s="7384"/>
      <c r="C94" s="3187">
        <v>24944</v>
      </c>
      <c r="D94" s="3187">
        <v>189674</v>
      </c>
      <c r="E94" s="3187">
        <v>21943</v>
      </c>
      <c r="F94" s="3187">
        <v>166348</v>
      </c>
      <c r="G94" s="3187">
        <v>37945</v>
      </c>
      <c r="H94" s="3188">
        <v>248180</v>
      </c>
    </row>
    <row r="95" spans="1:8" ht="12" customHeight="1" thickTop="1"/>
    <row r="96" spans="1:8" ht="12" customHeight="1">
      <c r="A96" s="7344" t="s">
        <v>2797</v>
      </c>
      <c r="B96" s="7345"/>
      <c r="C96" s="7345"/>
      <c r="D96" s="7345"/>
      <c r="E96" s="7345"/>
      <c r="F96" s="7345"/>
      <c r="G96" s="7345"/>
      <c r="H96" s="7345"/>
    </row>
    <row r="97" spans="1:8" ht="12" customHeight="1">
      <c r="A97" s="7344" t="s">
        <v>2798</v>
      </c>
      <c r="B97" s="7345"/>
      <c r="C97" s="7345"/>
      <c r="D97" s="7345"/>
      <c r="E97" s="7345"/>
      <c r="F97" s="7345"/>
      <c r="G97" s="7345"/>
      <c r="H97" s="7345"/>
    </row>
    <row r="98" spans="1:8" ht="12" customHeight="1">
      <c r="A98" s="7379" t="s">
        <v>2792</v>
      </c>
      <c r="B98" s="7345"/>
      <c r="C98" s="7345"/>
      <c r="D98" s="7345"/>
      <c r="E98" s="7345"/>
      <c r="F98" s="7345"/>
      <c r="G98" s="7345"/>
      <c r="H98" s="7345"/>
    </row>
    <row r="101" spans="1:8" s="2977" customFormat="1" ht="21" customHeight="1">
      <c r="B101" s="3054"/>
      <c r="C101" s="7300" t="s">
        <v>3</v>
      </c>
      <c r="D101" s="7300"/>
      <c r="E101" s="3048"/>
      <c r="F101" s="3156"/>
      <c r="G101" s="3048"/>
      <c r="H101" s="3048"/>
    </row>
  </sheetData>
  <mergeCells count="12">
    <mergeCell ref="A2:H2"/>
    <mergeCell ref="A3:H3"/>
    <mergeCell ref="A4:A5"/>
    <mergeCell ref="B4:B5"/>
    <mergeCell ref="C4:D4"/>
    <mergeCell ref="E4:F4"/>
    <mergeCell ref="G4:H4"/>
    <mergeCell ref="A94:B94"/>
    <mergeCell ref="A96:H96"/>
    <mergeCell ref="A97:H97"/>
    <mergeCell ref="A98:H98"/>
    <mergeCell ref="C101:D101"/>
  </mergeCells>
  <hyperlinks>
    <hyperlink ref="A1" r:id="rId1"/>
  </hyperlinks>
  <pageMargins left="0.7" right="0.7" top="0.75" bottom="0.75" header="0.3" footer="0.3"/>
  <pageSetup paperSize="9" scale="40" fitToHeight="0" orientation="landscape" r:id="rId2"/>
  <headerFooter>
    <oddFooter>&amp;R175</oddFooter>
  </headerFooter>
  <drawing r:id="rId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71">
    <pageSetUpPr fitToPage="1"/>
  </sheetPr>
  <dimension ref="A1:AA26"/>
  <sheetViews>
    <sheetView view="pageBreakPreview" zoomScale="60" zoomScaleNormal="100" workbookViewId="0">
      <selection activeCell="H15" sqref="H15"/>
    </sheetView>
  </sheetViews>
  <sheetFormatPr defaultRowHeight="12.75"/>
  <cols>
    <col min="1" max="1" width="11.42578125" style="3115" customWidth="1"/>
    <col min="2" max="2" width="12.85546875" style="3115" customWidth="1"/>
    <col min="3" max="3" width="11" style="3115" customWidth="1"/>
    <col min="4" max="4" width="10.140625" style="3115" customWidth="1"/>
    <col min="5" max="5" width="11.85546875" style="3115" customWidth="1"/>
    <col min="6" max="6" width="7.7109375" style="3115" customWidth="1"/>
    <col min="7" max="7" width="7.42578125" style="3115" customWidth="1"/>
    <col min="8" max="8" width="10.140625" style="3115" customWidth="1"/>
    <col min="9" max="9" width="14.42578125" style="3115" customWidth="1"/>
    <col min="10" max="10" width="8.5703125" style="3115" bestFit="1" customWidth="1"/>
    <col min="11" max="11" width="11.42578125" style="3115" customWidth="1"/>
    <col min="12" max="12" width="9.7109375" style="3115" customWidth="1"/>
    <col min="13" max="13" width="9" style="3115" customWidth="1"/>
    <col min="14" max="14" width="10" style="3115" customWidth="1"/>
    <col min="15" max="15" width="12.28515625" style="3115" customWidth="1"/>
    <col min="16" max="16" width="7" style="3115" hidden="1" customWidth="1"/>
    <col min="17" max="17" width="7.5703125" style="3115" hidden="1" customWidth="1"/>
    <col min="18" max="18" width="5.5703125" style="3115" hidden="1" customWidth="1"/>
    <col min="19" max="19" width="7.5703125" style="3115" hidden="1" customWidth="1"/>
    <col min="20" max="20" width="7" style="3115" hidden="1" customWidth="1"/>
    <col min="21" max="22" width="5.5703125" style="3115" hidden="1" customWidth="1"/>
    <col min="23" max="23" width="7.85546875" style="3115" hidden="1" customWidth="1"/>
    <col min="24" max="24" width="6.5703125" style="3115" hidden="1" customWidth="1"/>
    <col min="25" max="25" width="9.140625" style="3115" hidden="1" customWidth="1"/>
    <col min="26" max="26" width="8.5703125" style="3115" hidden="1" customWidth="1"/>
    <col min="27" max="39" width="0" style="3115" hidden="1" customWidth="1"/>
    <col min="40" max="256" width="9.140625" style="3115"/>
    <col min="257" max="257" width="11.42578125" style="3115" customWidth="1"/>
    <col min="258" max="258" width="12.85546875" style="3115" customWidth="1"/>
    <col min="259" max="259" width="11" style="3115" customWidth="1"/>
    <col min="260" max="260" width="10.140625" style="3115" customWidth="1"/>
    <col min="261" max="261" width="11.85546875" style="3115" customWidth="1"/>
    <col min="262" max="262" width="7.7109375" style="3115" customWidth="1"/>
    <col min="263" max="263" width="7.42578125" style="3115" customWidth="1"/>
    <col min="264" max="264" width="10.140625" style="3115" customWidth="1"/>
    <col min="265" max="265" width="14.42578125" style="3115" customWidth="1"/>
    <col min="266" max="266" width="8.5703125" style="3115" bestFit="1" customWidth="1"/>
    <col min="267" max="267" width="11.42578125" style="3115" customWidth="1"/>
    <col min="268" max="268" width="9.7109375" style="3115" customWidth="1"/>
    <col min="269" max="269" width="9" style="3115" customWidth="1"/>
    <col min="270" max="270" width="10" style="3115" customWidth="1"/>
    <col min="271" max="271" width="12.28515625" style="3115" customWidth="1"/>
    <col min="272" max="295" width="0" style="3115" hidden="1" customWidth="1"/>
    <col min="296" max="512" width="9.140625" style="3115"/>
    <col min="513" max="513" width="11.42578125" style="3115" customWidth="1"/>
    <col min="514" max="514" width="12.85546875" style="3115" customWidth="1"/>
    <col min="515" max="515" width="11" style="3115" customWidth="1"/>
    <col min="516" max="516" width="10.140625" style="3115" customWidth="1"/>
    <col min="517" max="517" width="11.85546875" style="3115" customWidth="1"/>
    <col min="518" max="518" width="7.7109375" style="3115" customWidth="1"/>
    <col min="519" max="519" width="7.42578125" style="3115" customWidth="1"/>
    <col min="520" max="520" width="10.140625" style="3115" customWidth="1"/>
    <col min="521" max="521" width="14.42578125" style="3115" customWidth="1"/>
    <col min="522" max="522" width="8.5703125" style="3115" bestFit="1" customWidth="1"/>
    <col min="523" max="523" width="11.42578125" style="3115" customWidth="1"/>
    <col min="524" max="524" width="9.7109375" style="3115" customWidth="1"/>
    <col min="525" max="525" width="9" style="3115" customWidth="1"/>
    <col min="526" max="526" width="10" style="3115" customWidth="1"/>
    <col min="527" max="527" width="12.28515625" style="3115" customWidth="1"/>
    <col min="528" max="551" width="0" style="3115" hidden="1" customWidth="1"/>
    <col min="552" max="768" width="9.140625" style="3115"/>
    <col min="769" max="769" width="11.42578125" style="3115" customWidth="1"/>
    <col min="770" max="770" width="12.85546875" style="3115" customWidth="1"/>
    <col min="771" max="771" width="11" style="3115" customWidth="1"/>
    <col min="772" max="772" width="10.140625" style="3115" customWidth="1"/>
    <col min="773" max="773" width="11.85546875" style="3115" customWidth="1"/>
    <col min="774" max="774" width="7.7109375" style="3115" customWidth="1"/>
    <col min="775" max="775" width="7.42578125" style="3115" customWidth="1"/>
    <col min="776" max="776" width="10.140625" style="3115" customWidth="1"/>
    <col min="777" max="777" width="14.42578125" style="3115" customWidth="1"/>
    <col min="778" max="778" width="8.5703125" style="3115" bestFit="1" customWidth="1"/>
    <col min="779" max="779" width="11.42578125" style="3115" customWidth="1"/>
    <col min="780" max="780" width="9.7109375" style="3115" customWidth="1"/>
    <col min="781" max="781" width="9" style="3115" customWidth="1"/>
    <col min="782" max="782" width="10" style="3115" customWidth="1"/>
    <col min="783" max="783" width="12.28515625" style="3115" customWidth="1"/>
    <col min="784" max="807" width="0" style="3115" hidden="1" customWidth="1"/>
    <col min="808" max="1024" width="9.140625" style="3115"/>
    <col min="1025" max="1025" width="11.42578125" style="3115" customWidth="1"/>
    <col min="1026" max="1026" width="12.85546875" style="3115" customWidth="1"/>
    <col min="1027" max="1027" width="11" style="3115" customWidth="1"/>
    <col min="1028" max="1028" width="10.140625" style="3115" customWidth="1"/>
    <col min="1029" max="1029" width="11.85546875" style="3115" customWidth="1"/>
    <col min="1030" max="1030" width="7.7109375" style="3115" customWidth="1"/>
    <col min="1031" max="1031" width="7.42578125" style="3115" customWidth="1"/>
    <col min="1032" max="1032" width="10.140625" style="3115" customWidth="1"/>
    <col min="1033" max="1033" width="14.42578125" style="3115" customWidth="1"/>
    <col min="1034" max="1034" width="8.5703125" style="3115" bestFit="1" customWidth="1"/>
    <col min="1035" max="1035" width="11.42578125" style="3115" customWidth="1"/>
    <col min="1036" max="1036" width="9.7109375" style="3115" customWidth="1"/>
    <col min="1037" max="1037" width="9" style="3115" customWidth="1"/>
    <col min="1038" max="1038" width="10" style="3115" customWidth="1"/>
    <col min="1039" max="1039" width="12.28515625" style="3115" customWidth="1"/>
    <col min="1040" max="1063" width="0" style="3115" hidden="1" customWidth="1"/>
    <col min="1064" max="1280" width="9.140625" style="3115"/>
    <col min="1281" max="1281" width="11.42578125" style="3115" customWidth="1"/>
    <col min="1282" max="1282" width="12.85546875" style="3115" customWidth="1"/>
    <col min="1283" max="1283" width="11" style="3115" customWidth="1"/>
    <col min="1284" max="1284" width="10.140625" style="3115" customWidth="1"/>
    <col min="1285" max="1285" width="11.85546875" style="3115" customWidth="1"/>
    <col min="1286" max="1286" width="7.7109375" style="3115" customWidth="1"/>
    <col min="1287" max="1287" width="7.42578125" style="3115" customWidth="1"/>
    <col min="1288" max="1288" width="10.140625" style="3115" customWidth="1"/>
    <col min="1289" max="1289" width="14.42578125" style="3115" customWidth="1"/>
    <col min="1290" max="1290" width="8.5703125" style="3115" bestFit="1" customWidth="1"/>
    <col min="1291" max="1291" width="11.42578125" style="3115" customWidth="1"/>
    <col min="1292" max="1292" width="9.7109375" style="3115" customWidth="1"/>
    <col min="1293" max="1293" width="9" style="3115" customWidth="1"/>
    <col min="1294" max="1294" width="10" style="3115" customWidth="1"/>
    <col min="1295" max="1295" width="12.28515625" style="3115" customWidth="1"/>
    <col min="1296" max="1319" width="0" style="3115" hidden="1" customWidth="1"/>
    <col min="1320" max="1536" width="9.140625" style="3115"/>
    <col min="1537" max="1537" width="11.42578125" style="3115" customWidth="1"/>
    <col min="1538" max="1538" width="12.85546875" style="3115" customWidth="1"/>
    <col min="1539" max="1539" width="11" style="3115" customWidth="1"/>
    <col min="1540" max="1540" width="10.140625" style="3115" customWidth="1"/>
    <col min="1541" max="1541" width="11.85546875" style="3115" customWidth="1"/>
    <col min="1542" max="1542" width="7.7109375" style="3115" customWidth="1"/>
    <col min="1543" max="1543" width="7.42578125" style="3115" customWidth="1"/>
    <col min="1544" max="1544" width="10.140625" style="3115" customWidth="1"/>
    <col min="1545" max="1545" width="14.42578125" style="3115" customWidth="1"/>
    <col min="1546" max="1546" width="8.5703125" style="3115" bestFit="1" customWidth="1"/>
    <col min="1547" max="1547" width="11.42578125" style="3115" customWidth="1"/>
    <col min="1548" max="1548" width="9.7109375" style="3115" customWidth="1"/>
    <col min="1549" max="1549" width="9" style="3115" customWidth="1"/>
    <col min="1550" max="1550" width="10" style="3115" customWidth="1"/>
    <col min="1551" max="1551" width="12.28515625" style="3115" customWidth="1"/>
    <col min="1552" max="1575" width="0" style="3115" hidden="1" customWidth="1"/>
    <col min="1576" max="1792" width="9.140625" style="3115"/>
    <col min="1793" max="1793" width="11.42578125" style="3115" customWidth="1"/>
    <col min="1794" max="1794" width="12.85546875" style="3115" customWidth="1"/>
    <col min="1795" max="1795" width="11" style="3115" customWidth="1"/>
    <col min="1796" max="1796" width="10.140625" style="3115" customWidth="1"/>
    <col min="1797" max="1797" width="11.85546875" style="3115" customWidth="1"/>
    <col min="1798" max="1798" width="7.7109375" style="3115" customWidth="1"/>
    <col min="1799" max="1799" width="7.42578125" style="3115" customWidth="1"/>
    <col min="1800" max="1800" width="10.140625" style="3115" customWidth="1"/>
    <col min="1801" max="1801" width="14.42578125" style="3115" customWidth="1"/>
    <col min="1802" max="1802" width="8.5703125" style="3115" bestFit="1" customWidth="1"/>
    <col min="1803" max="1803" width="11.42578125" style="3115" customWidth="1"/>
    <col min="1804" max="1804" width="9.7109375" style="3115" customWidth="1"/>
    <col min="1805" max="1805" width="9" style="3115" customWidth="1"/>
    <col min="1806" max="1806" width="10" style="3115" customWidth="1"/>
    <col min="1807" max="1807" width="12.28515625" style="3115" customWidth="1"/>
    <col min="1808" max="1831" width="0" style="3115" hidden="1" customWidth="1"/>
    <col min="1832" max="2048" width="9.140625" style="3115"/>
    <col min="2049" max="2049" width="11.42578125" style="3115" customWidth="1"/>
    <col min="2050" max="2050" width="12.85546875" style="3115" customWidth="1"/>
    <col min="2051" max="2051" width="11" style="3115" customWidth="1"/>
    <col min="2052" max="2052" width="10.140625" style="3115" customWidth="1"/>
    <col min="2053" max="2053" width="11.85546875" style="3115" customWidth="1"/>
    <col min="2054" max="2054" width="7.7109375" style="3115" customWidth="1"/>
    <col min="2055" max="2055" width="7.42578125" style="3115" customWidth="1"/>
    <col min="2056" max="2056" width="10.140625" style="3115" customWidth="1"/>
    <col min="2057" max="2057" width="14.42578125" style="3115" customWidth="1"/>
    <col min="2058" max="2058" width="8.5703125" style="3115" bestFit="1" customWidth="1"/>
    <col min="2059" max="2059" width="11.42578125" style="3115" customWidth="1"/>
    <col min="2060" max="2060" width="9.7109375" style="3115" customWidth="1"/>
    <col min="2061" max="2061" width="9" style="3115" customWidth="1"/>
    <col min="2062" max="2062" width="10" style="3115" customWidth="1"/>
    <col min="2063" max="2063" width="12.28515625" style="3115" customWidth="1"/>
    <col min="2064" max="2087" width="0" style="3115" hidden="1" customWidth="1"/>
    <col min="2088" max="2304" width="9.140625" style="3115"/>
    <col min="2305" max="2305" width="11.42578125" style="3115" customWidth="1"/>
    <col min="2306" max="2306" width="12.85546875" style="3115" customWidth="1"/>
    <col min="2307" max="2307" width="11" style="3115" customWidth="1"/>
    <col min="2308" max="2308" width="10.140625" style="3115" customWidth="1"/>
    <col min="2309" max="2309" width="11.85546875" style="3115" customWidth="1"/>
    <col min="2310" max="2310" width="7.7109375" style="3115" customWidth="1"/>
    <col min="2311" max="2311" width="7.42578125" style="3115" customWidth="1"/>
    <col min="2312" max="2312" width="10.140625" style="3115" customWidth="1"/>
    <col min="2313" max="2313" width="14.42578125" style="3115" customWidth="1"/>
    <col min="2314" max="2314" width="8.5703125" style="3115" bestFit="1" customWidth="1"/>
    <col min="2315" max="2315" width="11.42578125" style="3115" customWidth="1"/>
    <col min="2316" max="2316" width="9.7109375" style="3115" customWidth="1"/>
    <col min="2317" max="2317" width="9" style="3115" customWidth="1"/>
    <col min="2318" max="2318" width="10" style="3115" customWidth="1"/>
    <col min="2319" max="2319" width="12.28515625" style="3115" customWidth="1"/>
    <col min="2320" max="2343" width="0" style="3115" hidden="1" customWidth="1"/>
    <col min="2344" max="2560" width="9.140625" style="3115"/>
    <col min="2561" max="2561" width="11.42578125" style="3115" customWidth="1"/>
    <col min="2562" max="2562" width="12.85546875" style="3115" customWidth="1"/>
    <col min="2563" max="2563" width="11" style="3115" customWidth="1"/>
    <col min="2564" max="2564" width="10.140625" style="3115" customWidth="1"/>
    <col min="2565" max="2565" width="11.85546875" style="3115" customWidth="1"/>
    <col min="2566" max="2566" width="7.7109375" style="3115" customWidth="1"/>
    <col min="2567" max="2567" width="7.42578125" style="3115" customWidth="1"/>
    <col min="2568" max="2568" width="10.140625" style="3115" customWidth="1"/>
    <col min="2569" max="2569" width="14.42578125" style="3115" customWidth="1"/>
    <col min="2570" max="2570" width="8.5703125" style="3115" bestFit="1" customWidth="1"/>
    <col min="2571" max="2571" width="11.42578125" style="3115" customWidth="1"/>
    <col min="2572" max="2572" width="9.7109375" style="3115" customWidth="1"/>
    <col min="2573" max="2573" width="9" style="3115" customWidth="1"/>
    <col min="2574" max="2574" width="10" style="3115" customWidth="1"/>
    <col min="2575" max="2575" width="12.28515625" style="3115" customWidth="1"/>
    <col min="2576" max="2599" width="0" style="3115" hidden="1" customWidth="1"/>
    <col min="2600" max="2816" width="9.140625" style="3115"/>
    <col min="2817" max="2817" width="11.42578125" style="3115" customWidth="1"/>
    <col min="2818" max="2818" width="12.85546875" style="3115" customWidth="1"/>
    <col min="2819" max="2819" width="11" style="3115" customWidth="1"/>
    <col min="2820" max="2820" width="10.140625" style="3115" customWidth="1"/>
    <col min="2821" max="2821" width="11.85546875" style="3115" customWidth="1"/>
    <col min="2822" max="2822" width="7.7109375" style="3115" customWidth="1"/>
    <col min="2823" max="2823" width="7.42578125" style="3115" customWidth="1"/>
    <col min="2824" max="2824" width="10.140625" style="3115" customWidth="1"/>
    <col min="2825" max="2825" width="14.42578125" style="3115" customWidth="1"/>
    <col min="2826" max="2826" width="8.5703125" style="3115" bestFit="1" customWidth="1"/>
    <col min="2827" max="2827" width="11.42578125" style="3115" customWidth="1"/>
    <col min="2828" max="2828" width="9.7109375" style="3115" customWidth="1"/>
    <col min="2829" max="2829" width="9" style="3115" customWidth="1"/>
    <col min="2830" max="2830" width="10" style="3115" customWidth="1"/>
    <col min="2831" max="2831" width="12.28515625" style="3115" customWidth="1"/>
    <col min="2832" max="2855" width="0" style="3115" hidden="1" customWidth="1"/>
    <col min="2856" max="3072" width="9.140625" style="3115"/>
    <col min="3073" max="3073" width="11.42578125" style="3115" customWidth="1"/>
    <col min="3074" max="3074" width="12.85546875" style="3115" customWidth="1"/>
    <col min="3075" max="3075" width="11" style="3115" customWidth="1"/>
    <col min="3076" max="3076" width="10.140625" style="3115" customWidth="1"/>
    <col min="3077" max="3077" width="11.85546875" style="3115" customWidth="1"/>
    <col min="3078" max="3078" width="7.7109375" style="3115" customWidth="1"/>
    <col min="3079" max="3079" width="7.42578125" style="3115" customWidth="1"/>
    <col min="3080" max="3080" width="10.140625" style="3115" customWidth="1"/>
    <col min="3081" max="3081" width="14.42578125" style="3115" customWidth="1"/>
    <col min="3082" max="3082" width="8.5703125" style="3115" bestFit="1" customWidth="1"/>
    <col min="3083" max="3083" width="11.42578125" style="3115" customWidth="1"/>
    <col min="3084" max="3084" width="9.7109375" style="3115" customWidth="1"/>
    <col min="3085" max="3085" width="9" style="3115" customWidth="1"/>
    <col min="3086" max="3086" width="10" style="3115" customWidth="1"/>
    <col min="3087" max="3087" width="12.28515625" style="3115" customWidth="1"/>
    <col min="3088" max="3111" width="0" style="3115" hidden="1" customWidth="1"/>
    <col min="3112" max="3328" width="9.140625" style="3115"/>
    <col min="3329" max="3329" width="11.42578125" style="3115" customWidth="1"/>
    <col min="3330" max="3330" width="12.85546875" style="3115" customWidth="1"/>
    <col min="3331" max="3331" width="11" style="3115" customWidth="1"/>
    <col min="3332" max="3332" width="10.140625" style="3115" customWidth="1"/>
    <col min="3333" max="3333" width="11.85546875" style="3115" customWidth="1"/>
    <col min="3334" max="3334" width="7.7109375" style="3115" customWidth="1"/>
    <col min="3335" max="3335" width="7.42578125" style="3115" customWidth="1"/>
    <col min="3336" max="3336" width="10.140625" style="3115" customWidth="1"/>
    <col min="3337" max="3337" width="14.42578125" style="3115" customWidth="1"/>
    <col min="3338" max="3338" width="8.5703125" style="3115" bestFit="1" customWidth="1"/>
    <col min="3339" max="3339" width="11.42578125" style="3115" customWidth="1"/>
    <col min="3340" max="3340" width="9.7109375" style="3115" customWidth="1"/>
    <col min="3341" max="3341" width="9" style="3115" customWidth="1"/>
    <col min="3342" max="3342" width="10" style="3115" customWidth="1"/>
    <col min="3343" max="3343" width="12.28515625" style="3115" customWidth="1"/>
    <col min="3344" max="3367" width="0" style="3115" hidden="1" customWidth="1"/>
    <col min="3368" max="3584" width="9.140625" style="3115"/>
    <col min="3585" max="3585" width="11.42578125" style="3115" customWidth="1"/>
    <col min="3586" max="3586" width="12.85546875" style="3115" customWidth="1"/>
    <col min="3587" max="3587" width="11" style="3115" customWidth="1"/>
    <col min="3588" max="3588" width="10.140625" style="3115" customWidth="1"/>
    <col min="3589" max="3589" width="11.85546875" style="3115" customWidth="1"/>
    <col min="3590" max="3590" width="7.7109375" style="3115" customWidth="1"/>
    <col min="3591" max="3591" width="7.42578125" style="3115" customWidth="1"/>
    <col min="3592" max="3592" width="10.140625" style="3115" customWidth="1"/>
    <col min="3593" max="3593" width="14.42578125" style="3115" customWidth="1"/>
    <col min="3594" max="3594" width="8.5703125" style="3115" bestFit="1" customWidth="1"/>
    <col min="3595" max="3595" width="11.42578125" style="3115" customWidth="1"/>
    <col min="3596" max="3596" width="9.7109375" style="3115" customWidth="1"/>
    <col min="3597" max="3597" width="9" style="3115" customWidth="1"/>
    <col min="3598" max="3598" width="10" style="3115" customWidth="1"/>
    <col min="3599" max="3599" width="12.28515625" style="3115" customWidth="1"/>
    <col min="3600" max="3623" width="0" style="3115" hidden="1" customWidth="1"/>
    <col min="3624" max="3840" width="9.140625" style="3115"/>
    <col min="3841" max="3841" width="11.42578125" style="3115" customWidth="1"/>
    <col min="3842" max="3842" width="12.85546875" style="3115" customWidth="1"/>
    <col min="3843" max="3843" width="11" style="3115" customWidth="1"/>
    <col min="3844" max="3844" width="10.140625" style="3115" customWidth="1"/>
    <col min="3845" max="3845" width="11.85546875" style="3115" customWidth="1"/>
    <col min="3846" max="3846" width="7.7109375" style="3115" customWidth="1"/>
    <col min="3847" max="3847" width="7.42578125" style="3115" customWidth="1"/>
    <col min="3848" max="3848" width="10.140625" style="3115" customWidth="1"/>
    <col min="3849" max="3849" width="14.42578125" style="3115" customWidth="1"/>
    <col min="3850" max="3850" width="8.5703125" style="3115" bestFit="1" customWidth="1"/>
    <col min="3851" max="3851" width="11.42578125" style="3115" customWidth="1"/>
    <col min="3852" max="3852" width="9.7109375" style="3115" customWidth="1"/>
    <col min="3853" max="3853" width="9" style="3115" customWidth="1"/>
    <col min="3854" max="3854" width="10" style="3115" customWidth="1"/>
    <col min="3855" max="3855" width="12.28515625" style="3115" customWidth="1"/>
    <col min="3856" max="3879" width="0" style="3115" hidden="1" customWidth="1"/>
    <col min="3880" max="4096" width="9.140625" style="3115"/>
    <col min="4097" max="4097" width="11.42578125" style="3115" customWidth="1"/>
    <col min="4098" max="4098" width="12.85546875" style="3115" customWidth="1"/>
    <col min="4099" max="4099" width="11" style="3115" customWidth="1"/>
    <col min="4100" max="4100" width="10.140625" style="3115" customWidth="1"/>
    <col min="4101" max="4101" width="11.85546875" style="3115" customWidth="1"/>
    <col min="4102" max="4102" width="7.7109375" style="3115" customWidth="1"/>
    <col min="4103" max="4103" width="7.42578125" style="3115" customWidth="1"/>
    <col min="4104" max="4104" width="10.140625" style="3115" customWidth="1"/>
    <col min="4105" max="4105" width="14.42578125" style="3115" customWidth="1"/>
    <col min="4106" max="4106" width="8.5703125" style="3115" bestFit="1" customWidth="1"/>
    <col min="4107" max="4107" width="11.42578125" style="3115" customWidth="1"/>
    <col min="4108" max="4108" width="9.7109375" style="3115" customWidth="1"/>
    <col min="4109" max="4109" width="9" style="3115" customWidth="1"/>
    <col min="4110" max="4110" width="10" style="3115" customWidth="1"/>
    <col min="4111" max="4111" width="12.28515625" style="3115" customWidth="1"/>
    <col min="4112" max="4135" width="0" style="3115" hidden="1" customWidth="1"/>
    <col min="4136" max="4352" width="9.140625" style="3115"/>
    <col min="4353" max="4353" width="11.42578125" style="3115" customWidth="1"/>
    <col min="4354" max="4354" width="12.85546875" style="3115" customWidth="1"/>
    <col min="4355" max="4355" width="11" style="3115" customWidth="1"/>
    <col min="4356" max="4356" width="10.140625" style="3115" customWidth="1"/>
    <col min="4357" max="4357" width="11.85546875" style="3115" customWidth="1"/>
    <col min="4358" max="4358" width="7.7109375" style="3115" customWidth="1"/>
    <col min="4359" max="4359" width="7.42578125" style="3115" customWidth="1"/>
    <col min="4360" max="4360" width="10.140625" style="3115" customWidth="1"/>
    <col min="4361" max="4361" width="14.42578125" style="3115" customWidth="1"/>
    <col min="4362" max="4362" width="8.5703125" style="3115" bestFit="1" customWidth="1"/>
    <col min="4363" max="4363" width="11.42578125" style="3115" customWidth="1"/>
    <col min="4364" max="4364" width="9.7109375" style="3115" customWidth="1"/>
    <col min="4365" max="4365" width="9" style="3115" customWidth="1"/>
    <col min="4366" max="4366" width="10" style="3115" customWidth="1"/>
    <col min="4367" max="4367" width="12.28515625" style="3115" customWidth="1"/>
    <col min="4368" max="4391" width="0" style="3115" hidden="1" customWidth="1"/>
    <col min="4392" max="4608" width="9.140625" style="3115"/>
    <col min="4609" max="4609" width="11.42578125" style="3115" customWidth="1"/>
    <col min="4610" max="4610" width="12.85546875" style="3115" customWidth="1"/>
    <col min="4611" max="4611" width="11" style="3115" customWidth="1"/>
    <col min="4612" max="4612" width="10.140625" style="3115" customWidth="1"/>
    <col min="4613" max="4613" width="11.85546875" style="3115" customWidth="1"/>
    <col min="4614" max="4614" width="7.7109375" style="3115" customWidth="1"/>
    <col min="4615" max="4615" width="7.42578125" style="3115" customWidth="1"/>
    <col min="4616" max="4616" width="10.140625" style="3115" customWidth="1"/>
    <col min="4617" max="4617" width="14.42578125" style="3115" customWidth="1"/>
    <col min="4618" max="4618" width="8.5703125" style="3115" bestFit="1" customWidth="1"/>
    <col min="4619" max="4619" width="11.42578125" style="3115" customWidth="1"/>
    <col min="4620" max="4620" width="9.7109375" style="3115" customWidth="1"/>
    <col min="4621" max="4621" width="9" style="3115" customWidth="1"/>
    <col min="4622" max="4622" width="10" style="3115" customWidth="1"/>
    <col min="4623" max="4623" width="12.28515625" style="3115" customWidth="1"/>
    <col min="4624" max="4647" width="0" style="3115" hidden="1" customWidth="1"/>
    <col min="4648" max="4864" width="9.140625" style="3115"/>
    <col min="4865" max="4865" width="11.42578125" style="3115" customWidth="1"/>
    <col min="4866" max="4866" width="12.85546875" style="3115" customWidth="1"/>
    <col min="4867" max="4867" width="11" style="3115" customWidth="1"/>
    <col min="4868" max="4868" width="10.140625" style="3115" customWidth="1"/>
    <col min="4869" max="4869" width="11.85546875" style="3115" customWidth="1"/>
    <col min="4870" max="4870" width="7.7109375" style="3115" customWidth="1"/>
    <col min="4871" max="4871" width="7.42578125" style="3115" customWidth="1"/>
    <col min="4872" max="4872" width="10.140625" style="3115" customWidth="1"/>
    <col min="4873" max="4873" width="14.42578125" style="3115" customWidth="1"/>
    <col min="4874" max="4874" width="8.5703125" style="3115" bestFit="1" customWidth="1"/>
    <col min="4875" max="4875" width="11.42578125" style="3115" customWidth="1"/>
    <col min="4876" max="4876" width="9.7109375" style="3115" customWidth="1"/>
    <col min="4877" max="4877" width="9" style="3115" customWidth="1"/>
    <col min="4878" max="4878" width="10" style="3115" customWidth="1"/>
    <col min="4879" max="4879" width="12.28515625" style="3115" customWidth="1"/>
    <col min="4880" max="4903" width="0" style="3115" hidden="1" customWidth="1"/>
    <col min="4904" max="5120" width="9.140625" style="3115"/>
    <col min="5121" max="5121" width="11.42578125" style="3115" customWidth="1"/>
    <col min="5122" max="5122" width="12.85546875" style="3115" customWidth="1"/>
    <col min="5123" max="5123" width="11" style="3115" customWidth="1"/>
    <col min="5124" max="5124" width="10.140625" style="3115" customWidth="1"/>
    <col min="5125" max="5125" width="11.85546875" style="3115" customWidth="1"/>
    <col min="5126" max="5126" width="7.7109375" style="3115" customWidth="1"/>
    <col min="5127" max="5127" width="7.42578125" style="3115" customWidth="1"/>
    <col min="5128" max="5128" width="10.140625" style="3115" customWidth="1"/>
    <col min="5129" max="5129" width="14.42578125" style="3115" customWidth="1"/>
    <col min="5130" max="5130" width="8.5703125" style="3115" bestFit="1" customWidth="1"/>
    <col min="5131" max="5131" width="11.42578125" style="3115" customWidth="1"/>
    <col min="5132" max="5132" width="9.7109375" style="3115" customWidth="1"/>
    <col min="5133" max="5133" width="9" style="3115" customWidth="1"/>
    <col min="5134" max="5134" width="10" style="3115" customWidth="1"/>
    <col min="5135" max="5135" width="12.28515625" style="3115" customWidth="1"/>
    <col min="5136" max="5159" width="0" style="3115" hidden="1" customWidth="1"/>
    <col min="5160" max="5376" width="9.140625" style="3115"/>
    <col min="5377" max="5377" width="11.42578125" style="3115" customWidth="1"/>
    <col min="5378" max="5378" width="12.85546875" style="3115" customWidth="1"/>
    <col min="5379" max="5379" width="11" style="3115" customWidth="1"/>
    <col min="5380" max="5380" width="10.140625" style="3115" customWidth="1"/>
    <col min="5381" max="5381" width="11.85546875" style="3115" customWidth="1"/>
    <col min="5382" max="5382" width="7.7109375" style="3115" customWidth="1"/>
    <col min="5383" max="5383" width="7.42578125" style="3115" customWidth="1"/>
    <col min="5384" max="5384" width="10.140625" style="3115" customWidth="1"/>
    <col min="5385" max="5385" width="14.42578125" style="3115" customWidth="1"/>
    <col min="5386" max="5386" width="8.5703125" style="3115" bestFit="1" customWidth="1"/>
    <col min="5387" max="5387" width="11.42578125" style="3115" customWidth="1"/>
    <col min="5388" max="5388" width="9.7109375" style="3115" customWidth="1"/>
    <col min="5389" max="5389" width="9" style="3115" customWidth="1"/>
    <col min="5390" max="5390" width="10" style="3115" customWidth="1"/>
    <col min="5391" max="5391" width="12.28515625" style="3115" customWidth="1"/>
    <col min="5392" max="5415" width="0" style="3115" hidden="1" customWidth="1"/>
    <col min="5416" max="5632" width="9.140625" style="3115"/>
    <col min="5633" max="5633" width="11.42578125" style="3115" customWidth="1"/>
    <col min="5634" max="5634" width="12.85546875" style="3115" customWidth="1"/>
    <col min="5635" max="5635" width="11" style="3115" customWidth="1"/>
    <col min="5636" max="5636" width="10.140625" style="3115" customWidth="1"/>
    <col min="5637" max="5637" width="11.85546875" style="3115" customWidth="1"/>
    <col min="5638" max="5638" width="7.7109375" style="3115" customWidth="1"/>
    <col min="5639" max="5639" width="7.42578125" style="3115" customWidth="1"/>
    <col min="5640" max="5640" width="10.140625" style="3115" customWidth="1"/>
    <col min="5641" max="5641" width="14.42578125" style="3115" customWidth="1"/>
    <col min="5642" max="5642" width="8.5703125" style="3115" bestFit="1" customWidth="1"/>
    <col min="5643" max="5643" width="11.42578125" style="3115" customWidth="1"/>
    <col min="5644" max="5644" width="9.7109375" style="3115" customWidth="1"/>
    <col min="5645" max="5645" width="9" style="3115" customWidth="1"/>
    <col min="5646" max="5646" width="10" style="3115" customWidth="1"/>
    <col min="5647" max="5647" width="12.28515625" style="3115" customWidth="1"/>
    <col min="5648" max="5671" width="0" style="3115" hidden="1" customWidth="1"/>
    <col min="5672" max="5888" width="9.140625" style="3115"/>
    <col min="5889" max="5889" width="11.42578125" style="3115" customWidth="1"/>
    <col min="5890" max="5890" width="12.85546875" style="3115" customWidth="1"/>
    <col min="5891" max="5891" width="11" style="3115" customWidth="1"/>
    <col min="5892" max="5892" width="10.140625" style="3115" customWidth="1"/>
    <col min="5893" max="5893" width="11.85546875" style="3115" customWidth="1"/>
    <col min="5894" max="5894" width="7.7109375" style="3115" customWidth="1"/>
    <col min="5895" max="5895" width="7.42578125" style="3115" customWidth="1"/>
    <col min="5896" max="5896" width="10.140625" style="3115" customWidth="1"/>
    <col min="5897" max="5897" width="14.42578125" style="3115" customWidth="1"/>
    <col min="5898" max="5898" width="8.5703125" style="3115" bestFit="1" customWidth="1"/>
    <col min="5899" max="5899" width="11.42578125" style="3115" customWidth="1"/>
    <col min="5900" max="5900" width="9.7109375" style="3115" customWidth="1"/>
    <col min="5901" max="5901" width="9" style="3115" customWidth="1"/>
    <col min="5902" max="5902" width="10" style="3115" customWidth="1"/>
    <col min="5903" max="5903" width="12.28515625" style="3115" customWidth="1"/>
    <col min="5904" max="5927" width="0" style="3115" hidden="1" customWidth="1"/>
    <col min="5928" max="6144" width="9.140625" style="3115"/>
    <col min="6145" max="6145" width="11.42578125" style="3115" customWidth="1"/>
    <col min="6146" max="6146" width="12.85546875" style="3115" customWidth="1"/>
    <col min="6147" max="6147" width="11" style="3115" customWidth="1"/>
    <col min="6148" max="6148" width="10.140625" style="3115" customWidth="1"/>
    <col min="6149" max="6149" width="11.85546875" style="3115" customWidth="1"/>
    <col min="6150" max="6150" width="7.7109375" style="3115" customWidth="1"/>
    <col min="6151" max="6151" width="7.42578125" style="3115" customWidth="1"/>
    <col min="6152" max="6152" width="10.140625" style="3115" customWidth="1"/>
    <col min="6153" max="6153" width="14.42578125" style="3115" customWidth="1"/>
    <col min="6154" max="6154" width="8.5703125" style="3115" bestFit="1" customWidth="1"/>
    <col min="6155" max="6155" width="11.42578125" style="3115" customWidth="1"/>
    <col min="6156" max="6156" width="9.7109375" style="3115" customWidth="1"/>
    <col min="6157" max="6157" width="9" style="3115" customWidth="1"/>
    <col min="6158" max="6158" width="10" style="3115" customWidth="1"/>
    <col min="6159" max="6159" width="12.28515625" style="3115" customWidth="1"/>
    <col min="6160" max="6183" width="0" style="3115" hidden="1" customWidth="1"/>
    <col min="6184" max="6400" width="9.140625" style="3115"/>
    <col min="6401" max="6401" width="11.42578125" style="3115" customWidth="1"/>
    <col min="6402" max="6402" width="12.85546875" style="3115" customWidth="1"/>
    <col min="6403" max="6403" width="11" style="3115" customWidth="1"/>
    <col min="6404" max="6404" width="10.140625" style="3115" customWidth="1"/>
    <col min="6405" max="6405" width="11.85546875" style="3115" customWidth="1"/>
    <col min="6406" max="6406" width="7.7109375" style="3115" customWidth="1"/>
    <col min="6407" max="6407" width="7.42578125" style="3115" customWidth="1"/>
    <col min="6408" max="6408" width="10.140625" style="3115" customWidth="1"/>
    <col min="6409" max="6409" width="14.42578125" style="3115" customWidth="1"/>
    <col min="6410" max="6410" width="8.5703125" style="3115" bestFit="1" customWidth="1"/>
    <col min="6411" max="6411" width="11.42578125" style="3115" customWidth="1"/>
    <col min="6412" max="6412" width="9.7109375" style="3115" customWidth="1"/>
    <col min="6413" max="6413" width="9" style="3115" customWidth="1"/>
    <col min="6414" max="6414" width="10" style="3115" customWidth="1"/>
    <col min="6415" max="6415" width="12.28515625" style="3115" customWidth="1"/>
    <col min="6416" max="6439" width="0" style="3115" hidden="1" customWidth="1"/>
    <col min="6440" max="6656" width="9.140625" style="3115"/>
    <col min="6657" max="6657" width="11.42578125" style="3115" customWidth="1"/>
    <col min="6658" max="6658" width="12.85546875" style="3115" customWidth="1"/>
    <col min="6659" max="6659" width="11" style="3115" customWidth="1"/>
    <col min="6660" max="6660" width="10.140625" style="3115" customWidth="1"/>
    <col min="6661" max="6661" width="11.85546875" style="3115" customWidth="1"/>
    <col min="6662" max="6662" width="7.7109375" style="3115" customWidth="1"/>
    <col min="6663" max="6663" width="7.42578125" style="3115" customWidth="1"/>
    <col min="6664" max="6664" width="10.140625" style="3115" customWidth="1"/>
    <col min="6665" max="6665" width="14.42578125" style="3115" customWidth="1"/>
    <col min="6666" max="6666" width="8.5703125" style="3115" bestFit="1" customWidth="1"/>
    <col min="6667" max="6667" width="11.42578125" style="3115" customWidth="1"/>
    <col min="6668" max="6668" width="9.7109375" style="3115" customWidth="1"/>
    <col min="6669" max="6669" width="9" style="3115" customWidth="1"/>
    <col min="6670" max="6670" width="10" style="3115" customWidth="1"/>
    <col min="6671" max="6671" width="12.28515625" style="3115" customWidth="1"/>
    <col min="6672" max="6695" width="0" style="3115" hidden="1" customWidth="1"/>
    <col min="6696" max="6912" width="9.140625" style="3115"/>
    <col min="6913" max="6913" width="11.42578125" style="3115" customWidth="1"/>
    <col min="6914" max="6914" width="12.85546875" style="3115" customWidth="1"/>
    <col min="6915" max="6915" width="11" style="3115" customWidth="1"/>
    <col min="6916" max="6916" width="10.140625" style="3115" customWidth="1"/>
    <col min="6917" max="6917" width="11.85546875" style="3115" customWidth="1"/>
    <col min="6918" max="6918" width="7.7109375" style="3115" customWidth="1"/>
    <col min="6919" max="6919" width="7.42578125" style="3115" customWidth="1"/>
    <col min="6920" max="6920" width="10.140625" style="3115" customWidth="1"/>
    <col min="6921" max="6921" width="14.42578125" style="3115" customWidth="1"/>
    <col min="6922" max="6922" width="8.5703125" style="3115" bestFit="1" customWidth="1"/>
    <col min="6923" max="6923" width="11.42578125" style="3115" customWidth="1"/>
    <col min="6924" max="6924" width="9.7109375" style="3115" customWidth="1"/>
    <col min="6925" max="6925" width="9" style="3115" customWidth="1"/>
    <col min="6926" max="6926" width="10" style="3115" customWidth="1"/>
    <col min="6927" max="6927" width="12.28515625" style="3115" customWidth="1"/>
    <col min="6928" max="6951" width="0" style="3115" hidden="1" customWidth="1"/>
    <col min="6952" max="7168" width="9.140625" style="3115"/>
    <col min="7169" max="7169" width="11.42578125" style="3115" customWidth="1"/>
    <col min="7170" max="7170" width="12.85546875" style="3115" customWidth="1"/>
    <col min="7171" max="7171" width="11" style="3115" customWidth="1"/>
    <col min="7172" max="7172" width="10.140625" style="3115" customWidth="1"/>
    <col min="7173" max="7173" width="11.85546875" style="3115" customWidth="1"/>
    <col min="7174" max="7174" width="7.7109375" style="3115" customWidth="1"/>
    <col min="7175" max="7175" width="7.42578125" style="3115" customWidth="1"/>
    <col min="7176" max="7176" width="10.140625" style="3115" customWidth="1"/>
    <col min="7177" max="7177" width="14.42578125" style="3115" customWidth="1"/>
    <col min="7178" max="7178" width="8.5703125" style="3115" bestFit="1" customWidth="1"/>
    <col min="7179" max="7179" width="11.42578125" style="3115" customWidth="1"/>
    <col min="7180" max="7180" width="9.7109375" style="3115" customWidth="1"/>
    <col min="7181" max="7181" width="9" style="3115" customWidth="1"/>
    <col min="7182" max="7182" width="10" style="3115" customWidth="1"/>
    <col min="7183" max="7183" width="12.28515625" style="3115" customWidth="1"/>
    <col min="7184" max="7207" width="0" style="3115" hidden="1" customWidth="1"/>
    <col min="7208" max="7424" width="9.140625" style="3115"/>
    <col min="7425" max="7425" width="11.42578125" style="3115" customWidth="1"/>
    <col min="7426" max="7426" width="12.85546875" style="3115" customWidth="1"/>
    <col min="7427" max="7427" width="11" style="3115" customWidth="1"/>
    <col min="7428" max="7428" width="10.140625" style="3115" customWidth="1"/>
    <col min="7429" max="7429" width="11.85546875" style="3115" customWidth="1"/>
    <col min="7430" max="7430" width="7.7109375" style="3115" customWidth="1"/>
    <col min="7431" max="7431" width="7.42578125" style="3115" customWidth="1"/>
    <col min="7432" max="7432" width="10.140625" style="3115" customWidth="1"/>
    <col min="7433" max="7433" width="14.42578125" style="3115" customWidth="1"/>
    <col min="7434" max="7434" width="8.5703125" style="3115" bestFit="1" customWidth="1"/>
    <col min="7435" max="7435" width="11.42578125" style="3115" customWidth="1"/>
    <col min="7436" max="7436" width="9.7109375" style="3115" customWidth="1"/>
    <col min="7437" max="7437" width="9" style="3115" customWidth="1"/>
    <col min="7438" max="7438" width="10" style="3115" customWidth="1"/>
    <col min="7439" max="7439" width="12.28515625" style="3115" customWidth="1"/>
    <col min="7440" max="7463" width="0" style="3115" hidden="1" customWidth="1"/>
    <col min="7464" max="7680" width="9.140625" style="3115"/>
    <col min="7681" max="7681" width="11.42578125" style="3115" customWidth="1"/>
    <col min="7682" max="7682" width="12.85546875" style="3115" customWidth="1"/>
    <col min="7683" max="7683" width="11" style="3115" customWidth="1"/>
    <col min="7684" max="7684" width="10.140625" style="3115" customWidth="1"/>
    <col min="7685" max="7685" width="11.85546875" style="3115" customWidth="1"/>
    <col min="7686" max="7686" width="7.7109375" style="3115" customWidth="1"/>
    <col min="7687" max="7687" width="7.42578125" style="3115" customWidth="1"/>
    <col min="7688" max="7688" width="10.140625" style="3115" customWidth="1"/>
    <col min="7689" max="7689" width="14.42578125" style="3115" customWidth="1"/>
    <col min="7690" max="7690" width="8.5703125" style="3115" bestFit="1" customWidth="1"/>
    <col min="7691" max="7691" width="11.42578125" style="3115" customWidth="1"/>
    <col min="7692" max="7692" width="9.7109375" style="3115" customWidth="1"/>
    <col min="7693" max="7693" width="9" style="3115" customWidth="1"/>
    <col min="7694" max="7694" width="10" style="3115" customWidth="1"/>
    <col min="7695" max="7695" width="12.28515625" style="3115" customWidth="1"/>
    <col min="7696" max="7719" width="0" style="3115" hidden="1" customWidth="1"/>
    <col min="7720" max="7936" width="9.140625" style="3115"/>
    <col min="7937" max="7937" width="11.42578125" style="3115" customWidth="1"/>
    <col min="7938" max="7938" width="12.85546875" style="3115" customWidth="1"/>
    <col min="7939" max="7939" width="11" style="3115" customWidth="1"/>
    <col min="7940" max="7940" width="10.140625" style="3115" customWidth="1"/>
    <col min="7941" max="7941" width="11.85546875" style="3115" customWidth="1"/>
    <col min="7942" max="7942" width="7.7109375" style="3115" customWidth="1"/>
    <col min="7943" max="7943" width="7.42578125" style="3115" customWidth="1"/>
    <col min="7944" max="7944" width="10.140625" style="3115" customWidth="1"/>
    <col min="7945" max="7945" width="14.42578125" style="3115" customWidth="1"/>
    <col min="7946" max="7946" width="8.5703125" style="3115" bestFit="1" customWidth="1"/>
    <col min="7947" max="7947" width="11.42578125" style="3115" customWidth="1"/>
    <col min="7948" max="7948" width="9.7109375" style="3115" customWidth="1"/>
    <col min="7949" max="7949" width="9" style="3115" customWidth="1"/>
    <col min="7950" max="7950" width="10" style="3115" customWidth="1"/>
    <col min="7951" max="7951" width="12.28515625" style="3115" customWidth="1"/>
    <col min="7952" max="7975" width="0" style="3115" hidden="1" customWidth="1"/>
    <col min="7976" max="8192" width="9.140625" style="3115"/>
    <col min="8193" max="8193" width="11.42578125" style="3115" customWidth="1"/>
    <col min="8194" max="8194" width="12.85546875" style="3115" customWidth="1"/>
    <col min="8195" max="8195" width="11" style="3115" customWidth="1"/>
    <col min="8196" max="8196" width="10.140625" style="3115" customWidth="1"/>
    <col min="8197" max="8197" width="11.85546875" style="3115" customWidth="1"/>
    <col min="8198" max="8198" width="7.7109375" style="3115" customWidth="1"/>
    <col min="8199" max="8199" width="7.42578125" style="3115" customWidth="1"/>
    <col min="8200" max="8200" width="10.140625" style="3115" customWidth="1"/>
    <col min="8201" max="8201" width="14.42578125" style="3115" customWidth="1"/>
    <col min="8202" max="8202" width="8.5703125" style="3115" bestFit="1" customWidth="1"/>
    <col min="8203" max="8203" width="11.42578125" style="3115" customWidth="1"/>
    <col min="8204" max="8204" width="9.7109375" style="3115" customWidth="1"/>
    <col min="8205" max="8205" width="9" style="3115" customWidth="1"/>
    <col min="8206" max="8206" width="10" style="3115" customWidth="1"/>
    <col min="8207" max="8207" width="12.28515625" style="3115" customWidth="1"/>
    <col min="8208" max="8231" width="0" style="3115" hidden="1" customWidth="1"/>
    <col min="8232" max="8448" width="9.140625" style="3115"/>
    <col min="8449" max="8449" width="11.42578125" style="3115" customWidth="1"/>
    <col min="8450" max="8450" width="12.85546875" style="3115" customWidth="1"/>
    <col min="8451" max="8451" width="11" style="3115" customWidth="1"/>
    <col min="8452" max="8452" width="10.140625" style="3115" customWidth="1"/>
    <col min="8453" max="8453" width="11.85546875" style="3115" customWidth="1"/>
    <col min="8454" max="8454" width="7.7109375" style="3115" customWidth="1"/>
    <col min="8455" max="8455" width="7.42578125" style="3115" customWidth="1"/>
    <col min="8456" max="8456" width="10.140625" style="3115" customWidth="1"/>
    <col min="8457" max="8457" width="14.42578125" style="3115" customWidth="1"/>
    <col min="8458" max="8458" width="8.5703125" style="3115" bestFit="1" customWidth="1"/>
    <col min="8459" max="8459" width="11.42578125" style="3115" customWidth="1"/>
    <col min="8460" max="8460" width="9.7109375" style="3115" customWidth="1"/>
    <col min="8461" max="8461" width="9" style="3115" customWidth="1"/>
    <col min="8462" max="8462" width="10" style="3115" customWidth="1"/>
    <col min="8463" max="8463" width="12.28515625" style="3115" customWidth="1"/>
    <col min="8464" max="8487" width="0" style="3115" hidden="1" customWidth="1"/>
    <col min="8488" max="8704" width="9.140625" style="3115"/>
    <col min="8705" max="8705" width="11.42578125" style="3115" customWidth="1"/>
    <col min="8706" max="8706" width="12.85546875" style="3115" customWidth="1"/>
    <col min="8707" max="8707" width="11" style="3115" customWidth="1"/>
    <col min="8708" max="8708" width="10.140625" style="3115" customWidth="1"/>
    <col min="8709" max="8709" width="11.85546875" style="3115" customWidth="1"/>
    <col min="8710" max="8710" width="7.7109375" style="3115" customWidth="1"/>
    <col min="8711" max="8711" width="7.42578125" style="3115" customWidth="1"/>
    <col min="8712" max="8712" width="10.140625" style="3115" customWidth="1"/>
    <col min="8713" max="8713" width="14.42578125" style="3115" customWidth="1"/>
    <col min="8714" max="8714" width="8.5703125" style="3115" bestFit="1" customWidth="1"/>
    <col min="8715" max="8715" width="11.42578125" style="3115" customWidth="1"/>
    <col min="8716" max="8716" width="9.7109375" style="3115" customWidth="1"/>
    <col min="8717" max="8717" width="9" style="3115" customWidth="1"/>
    <col min="8718" max="8718" width="10" style="3115" customWidth="1"/>
    <col min="8719" max="8719" width="12.28515625" style="3115" customWidth="1"/>
    <col min="8720" max="8743" width="0" style="3115" hidden="1" customWidth="1"/>
    <col min="8744" max="8960" width="9.140625" style="3115"/>
    <col min="8961" max="8961" width="11.42578125" style="3115" customWidth="1"/>
    <col min="8962" max="8962" width="12.85546875" style="3115" customWidth="1"/>
    <col min="8963" max="8963" width="11" style="3115" customWidth="1"/>
    <col min="8964" max="8964" width="10.140625" style="3115" customWidth="1"/>
    <col min="8965" max="8965" width="11.85546875" style="3115" customWidth="1"/>
    <col min="8966" max="8966" width="7.7109375" style="3115" customWidth="1"/>
    <col min="8967" max="8967" width="7.42578125" style="3115" customWidth="1"/>
    <col min="8968" max="8968" width="10.140625" style="3115" customWidth="1"/>
    <col min="8969" max="8969" width="14.42578125" style="3115" customWidth="1"/>
    <col min="8970" max="8970" width="8.5703125" style="3115" bestFit="1" customWidth="1"/>
    <col min="8971" max="8971" width="11.42578125" style="3115" customWidth="1"/>
    <col min="8972" max="8972" width="9.7109375" style="3115" customWidth="1"/>
    <col min="8973" max="8973" width="9" style="3115" customWidth="1"/>
    <col min="8974" max="8974" width="10" style="3115" customWidth="1"/>
    <col min="8975" max="8975" width="12.28515625" style="3115" customWidth="1"/>
    <col min="8976" max="8999" width="0" style="3115" hidden="1" customWidth="1"/>
    <col min="9000" max="9216" width="9.140625" style="3115"/>
    <col min="9217" max="9217" width="11.42578125" style="3115" customWidth="1"/>
    <col min="9218" max="9218" width="12.85546875" style="3115" customWidth="1"/>
    <col min="9219" max="9219" width="11" style="3115" customWidth="1"/>
    <col min="9220" max="9220" width="10.140625" style="3115" customWidth="1"/>
    <col min="9221" max="9221" width="11.85546875" style="3115" customWidth="1"/>
    <col min="9222" max="9222" width="7.7109375" style="3115" customWidth="1"/>
    <col min="9223" max="9223" width="7.42578125" style="3115" customWidth="1"/>
    <col min="9224" max="9224" width="10.140625" style="3115" customWidth="1"/>
    <col min="9225" max="9225" width="14.42578125" style="3115" customWidth="1"/>
    <col min="9226" max="9226" width="8.5703125" style="3115" bestFit="1" customWidth="1"/>
    <col min="9227" max="9227" width="11.42578125" style="3115" customWidth="1"/>
    <col min="9228" max="9228" width="9.7109375" style="3115" customWidth="1"/>
    <col min="9229" max="9229" width="9" style="3115" customWidth="1"/>
    <col min="9230" max="9230" width="10" style="3115" customWidth="1"/>
    <col min="9231" max="9231" width="12.28515625" style="3115" customWidth="1"/>
    <col min="9232" max="9255" width="0" style="3115" hidden="1" customWidth="1"/>
    <col min="9256" max="9472" width="9.140625" style="3115"/>
    <col min="9473" max="9473" width="11.42578125" style="3115" customWidth="1"/>
    <col min="9474" max="9474" width="12.85546875" style="3115" customWidth="1"/>
    <col min="9475" max="9475" width="11" style="3115" customWidth="1"/>
    <col min="9476" max="9476" width="10.140625" style="3115" customWidth="1"/>
    <col min="9477" max="9477" width="11.85546875" style="3115" customWidth="1"/>
    <col min="9478" max="9478" width="7.7109375" style="3115" customWidth="1"/>
    <col min="9479" max="9479" width="7.42578125" style="3115" customWidth="1"/>
    <col min="9480" max="9480" width="10.140625" style="3115" customWidth="1"/>
    <col min="9481" max="9481" width="14.42578125" style="3115" customWidth="1"/>
    <col min="9482" max="9482" width="8.5703125" style="3115" bestFit="1" customWidth="1"/>
    <col min="9483" max="9483" width="11.42578125" style="3115" customWidth="1"/>
    <col min="9484" max="9484" width="9.7109375" style="3115" customWidth="1"/>
    <col min="9485" max="9485" width="9" style="3115" customWidth="1"/>
    <col min="9486" max="9486" width="10" style="3115" customWidth="1"/>
    <col min="9487" max="9487" width="12.28515625" style="3115" customWidth="1"/>
    <col min="9488" max="9511" width="0" style="3115" hidden="1" customWidth="1"/>
    <col min="9512" max="9728" width="9.140625" style="3115"/>
    <col min="9729" max="9729" width="11.42578125" style="3115" customWidth="1"/>
    <col min="9730" max="9730" width="12.85546875" style="3115" customWidth="1"/>
    <col min="9731" max="9731" width="11" style="3115" customWidth="1"/>
    <col min="9732" max="9732" width="10.140625" style="3115" customWidth="1"/>
    <col min="9733" max="9733" width="11.85546875" style="3115" customWidth="1"/>
    <col min="9734" max="9734" width="7.7109375" style="3115" customWidth="1"/>
    <col min="9735" max="9735" width="7.42578125" style="3115" customWidth="1"/>
    <col min="9736" max="9736" width="10.140625" style="3115" customWidth="1"/>
    <col min="9737" max="9737" width="14.42578125" style="3115" customWidth="1"/>
    <col min="9738" max="9738" width="8.5703125" style="3115" bestFit="1" customWidth="1"/>
    <col min="9739" max="9739" width="11.42578125" style="3115" customWidth="1"/>
    <col min="9740" max="9740" width="9.7109375" style="3115" customWidth="1"/>
    <col min="9741" max="9741" width="9" style="3115" customWidth="1"/>
    <col min="9742" max="9742" width="10" style="3115" customWidth="1"/>
    <col min="9743" max="9743" width="12.28515625" style="3115" customWidth="1"/>
    <col min="9744" max="9767" width="0" style="3115" hidden="1" customWidth="1"/>
    <col min="9768" max="9984" width="9.140625" style="3115"/>
    <col min="9985" max="9985" width="11.42578125" style="3115" customWidth="1"/>
    <col min="9986" max="9986" width="12.85546875" style="3115" customWidth="1"/>
    <col min="9987" max="9987" width="11" style="3115" customWidth="1"/>
    <col min="9988" max="9988" width="10.140625" style="3115" customWidth="1"/>
    <col min="9989" max="9989" width="11.85546875" style="3115" customWidth="1"/>
    <col min="9990" max="9990" width="7.7109375" style="3115" customWidth="1"/>
    <col min="9991" max="9991" width="7.42578125" style="3115" customWidth="1"/>
    <col min="9992" max="9992" width="10.140625" style="3115" customWidth="1"/>
    <col min="9993" max="9993" width="14.42578125" style="3115" customWidth="1"/>
    <col min="9994" max="9994" width="8.5703125" style="3115" bestFit="1" customWidth="1"/>
    <col min="9995" max="9995" width="11.42578125" style="3115" customWidth="1"/>
    <col min="9996" max="9996" width="9.7109375" style="3115" customWidth="1"/>
    <col min="9997" max="9997" width="9" style="3115" customWidth="1"/>
    <col min="9998" max="9998" width="10" style="3115" customWidth="1"/>
    <col min="9999" max="9999" width="12.28515625" style="3115" customWidth="1"/>
    <col min="10000" max="10023" width="0" style="3115" hidden="1" customWidth="1"/>
    <col min="10024" max="10240" width="9.140625" style="3115"/>
    <col min="10241" max="10241" width="11.42578125" style="3115" customWidth="1"/>
    <col min="10242" max="10242" width="12.85546875" style="3115" customWidth="1"/>
    <col min="10243" max="10243" width="11" style="3115" customWidth="1"/>
    <col min="10244" max="10244" width="10.140625" style="3115" customWidth="1"/>
    <col min="10245" max="10245" width="11.85546875" style="3115" customWidth="1"/>
    <col min="10246" max="10246" width="7.7109375" style="3115" customWidth="1"/>
    <col min="10247" max="10247" width="7.42578125" style="3115" customWidth="1"/>
    <col min="10248" max="10248" width="10.140625" style="3115" customWidth="1"/>
    <col min="10249" max="10249" width="14.42578125" style="3115" customWidth="1"/>
    <col min="10250" max="10250" width="8.5703125" style="3115" bestFit="1" customWidth="1"/>
    <col min="10251" max="10251" width="11.42578125" style="3115" customWidth="1"/>
    <col min="10252" max="10252" width="9.7109375" style="3115" customWidth="1"/>
    <col min="10253" max="10253" width="9" style="3115" customWidth="1"/>
    <col min="10254" max="10254" width="10" style="3115" customWidth="1"/>
    <col min="10255" max="10255" width="12.28515625" style="3115" customWidth="1"/>
    <col min="10256" max="10279" width="0" style="3115" hidden="1" customWidth="1"/>
    <col min="10280" max="10496" width="9.140625" style="3115"/>
    <col min="10497" max="10497" width="11.42578125" style="3115" customWidth="1"/>
    <col min="10498" max="10498" width="12.85546875" style="3115" customWidth="1"/>
    <col min="10499" max="10499" width="11" style="3115" customWidth="1"/>
    <col min="10500" max="10500" width="10.140625" style="3115" customWidth="1"/>
    <col min="10501" max="10501" width="11.85546875" style="3115" customWidth="1"/>
    <col min="10502" max="10502" width="7.7109375" style="3115" customWidth="1"/>
    <col min="10503" max="10503" width="7.42578125" style="3115" customWidth="1"/>
    <col min="10504" max="10504" width="10.140625" style="3115" customWidth="1"/>
    <col min="10505" max="10505" width="14.42578125" style="3115" customWidth="1"/>
    <col min="10506" max="10506" width="8.5703125" style="3115" bestFit="1" customWidth="1"/>
    <col min="10507" max="10507" width="11.42578125" style="3115" customWidth="1"/>
    <col min="10508" max="10508" width="9.7109375" style="3115" customWidth="1"/>
    <col min="10509" max="10509" width="9" style="3115" customWidth="1"/>
    <col min="10510" max="10510" width="10" style="3115" customWidth="1"/>
    <col min="10511" max="10511" width="12.28515625" style="3115" customWidth="1"/>
    <col min="10512" max="10535" width="0" style="3115" hidden="1" customWidth="1"/>
    <col min="10536" max="10752" width="9.140625" style="3115"/>
    <col min="10753" max="10753" width="11.42578125" style="3115" customWidth="1"/>
    <col min="10754" max="10754" width="12.85546875" style="3115" customWidth="1"/>
    <col min="10755" max="10755" width="11" style="3115" customWidth="1"/>
    <col min="10756" max="10756" width="10.140625" style="3115" customWidth="1"/>
    <col min="10757" max="10757" width="11.85546875" style="3115" customWidth="1"/>
    <col min="10758" max="10758" width="7.7109375" style="3115" customWidth="1"/>
    <col min="10759" max="10759" width="7.42578125" style="3115" customWidth="1"/>
    <col min="10760" max="10760" width="10.140625" style="3115" customWidth="1"/>
    <col min="10761" max="10761" width="14.42578125" style="3115" customWidth="1"/>
    <col min="10762" max="10762" width="8.5703125" style="3115" bestFit="1" customWidth="1"/>
    <col min="10763" max="10763" width="11.42578125" style="3115" customWidth="1"/>
    <col min="10764" max="10764" width="9.7109375" style="3115" customWidth="1"/>
    <col min="10765" max="10765" width="9" style="3115" customWidth="1"/>
    <col min="10766" max="10766" width="10" style="3115" customWidth="1"/>
    <col min="10767" max="10767" width="12.28515625" style="3115" customWidth="1"/>
    <col min="10768" max="10791" width="0" style="3115" hidden="1" customWidth="1"/>
    <col min="10792" max="11008" width="9.140625" style="3115"/>
    <col min="11009" max="11009" width="11.42578125" style="3115" customWidth="1"/>
    <col min="11010" max="11010" width="12.85546875" style="3115" customWidth="1"/>
    <col min="11011" max="11011" width="11" style="3115" customWidth="1"/>
    <col min="11012" max="11012" width="10.140625" style="3115" customWidth="1"/>
    <col min="11013" max="11013" width="11.85546875" style="3115" customWidth="1"/>
    <col min="11014" max="11014" width="7.7109375" style="3115" customWidth="1"/>
    <col min="11015" max="11015" width="7.42578125" style="3115" customWidth="1"/>
    <col min="11016" max="11016" width="10.140625" style="3115" customWidth="1"/>
    <col min="11017" max="11017" width="14.42578125" style="3115" customWidth="1"/>
    <col min="11018" max="11018" width="8.5703125" style="3115" bestFit="1" customWidth="1"/>
    <col min="11019" max="11019" width="11.42578125" style="3115" customWidth="1"/>
    <col min="11020" max="11020" width="9.7109375" style="3115" customWidth="1"/>
    <col min="11021" max="11021" width="9" style="3115" customWidth="1"/>
    <col min="11022" max="11022" width="10" style="3115" customWidth="1"/>
    <col min="11023" max="11023" width="12.28515625" style="3115" customWidth="1"/>
    <col min="11024" max="11047" width="0" style="3115" hidden="1" customWidth="1"/>
    <col min="11048" max="11264" width="9.140625" style="3115"/>
    <col min="11265" max="11265" width="11.42578125" style="3115" customWidth="1"/>
    <col min="11266" max="11266" width="12.85546875" style="3115" customWidth="1"/>
    <col min="11267" max="11267" width="11" style="3115" customWidth="1"/>
    <col min="11268" max="11268" width="10.140625" style="3115" customWidth="1"/>
    <col min="11269" max="11269" width="11.85546875" style="3115" customWidth="1"/>
    <col min="11270" max="11270" width="7.7109375" style="3115" customWidth="1"/>
    <col min="11271" max="11271" width="7.42578125" style="3115" customWidth="1"/>
    <col min="11272" max="11272" width="10.140625" style="3115" customWidth="1"/>
    <col min="11273" max="11273" width="14.42578125" style="3115" customWidth="1"/>
    <col min="11274" max="11274" width="8.5703125" style="3115" bestFit="1" customWidth="1"/>
    <col min="11275" max="11275" width="11.42578125" style="3115" customWidth="1"/>
    <col min="11276" max="11276" width="9.7109375" style="3115" customWidth="1"/>
    <col min="11277" max="11277" width="9" style="3115" customWidth="1"/>
    <col min="11278" max="11278" width="10" style="3115" customWidth="1"/>
    <col min="11279" max="11279" width="12.28515625" style="3115" customWidth="1"/>
    <col min="11280" max="11303" width="0" style="3115" hidden="1" customWidth="1"/>
    <col min="11304" max="11520" width="9.140625" style="3115"/>
    <col min="11521" max="11521" width="11.42578125" style="3115" customWidth="1"/>
    <col min="11522" max="11522" width="12.85546875" style="3115" customWidth="1"/>
    <col min="11523" max="11523" width="11" style="3115" customWidth="1"/>
    <col min="11524" max="11524" width="10.140625" style="3115" customWidth="1"/>
    <col min="11525" max="11525" width="11.85546875" style="3115" customWidth="1"/>
    <col min="11526" max="11526" width="7.7109375" style="3115" customWidth="1"/>
    <col min="11527" max="11527" width="7.42578125" style="3115" customWidth="1"/>
    <col min="11528" max="11528" width="10.140625" style="3115" customWidth="1"/>
    <col min="11529" max="11529" width="14.42578125" style="3115" customWidth="1"/>
    <col min="11530" max="11530" width="8.5703125" style="3115" bestFit="1" customWidth="1"/>
    <col min="11531" max="11531" width="11.42578125" style="3115" customWidth="1"/>
    <col min="11532" max="11532" width="9.7109375" style="3115" customWidth="1"/>
    <col min="11533" max="11533" width="9" style="3115" customWidth="1"/>
    <col min="11534" max="11534" width="10" style="3115" customWidth="1"/>
    <col min="11535" max="11535" width="12.28515625" style="3115" customWidth="1"/>
    <col min="11536" max="11559" width="0" style="3115" hidden="1" customWidth="1"/>
    <col min="11560" max="11776" width="9.140625" style="3115"/>
    <col min="11777" max="11777" width="11.42578125" style="3115" customWidth="1"/>
    <col min="11778" max="11778" width="12.85546875" style="3115" customWidth="1"/>
    <col min="11779" max="11779" width="11" style="3115" customWidth="1"/>
    <col min="11780" max="11780" width="10.140625" style="3115" customWidth="1"/>
    <col min="11781" max="11781" width="11.85546875" style="3115" customWidth="1"/>
    <col min="11782" max="11782" width="7.7109375" style="3115" customWidth="1"/>
    <col min="11783" max="11783" width="7.42578125" style="3115" customWidth="1"/>
    <col min="11784" max="11784" width="10.140625" style="3115" customWidth="1"/>
    <col min="11785" max="11785" width="14.42578125" style="3115" customWidth="1"/>
    <col min="11786" max="11786" width="8.5703125" style="3115" bestFit="1" customWidth="1"/>
    <col min="11787" max="11787" width="11.42578125" style="3115" customWidth="1"/>
    <col min="11788" max="11788" width="9.7109375" style="3115" customWidth="1"/>
    <col min="11789" max="11789" width="9" style="3115" customWidth="1"/>
    <col min="11790" max="11790" width="10" style="3115" customWidth="1"/>
    <col min="11791" max="11791" width="12.28515625" style="3115" customWidth="1"/>
    <col min="11792" max="11815" width="0" style="3115" hidden="1" customWidth="1"/>
    <col min="11816" max="12032" width="9.140625" style="3115"/>
    <col min="12033" max="12033" width="11.42578125" style="3115" customWidth="1"/>
    <col min="12034" max="12034" width="12.85546875" style="3115" customWidth="1"/>
    <col min="12035" max="12035" width="11" style="3115" customWidth="1"/>
    <col min="12036" max="12036" width="10.140625" style="3115" customWidth="1"/>
    <col min="12037" max="12037" width="11.85546875" style="3115" customWidth="1"/>
    <col min="12038" max="12038" width="7.7109375" style="3115" customWidth="1"/>
    <col min="12039" max="12039" width="7.42578125" style="3115" customWidth="1"/>
    <col min="12040" max="12040" width="10.140625" style="3115" customWidth="1"/>
    <col min="12041" max="12041" width="14.42578125" style="3115" customWidth="1"/>
    <col min="12042" max="12042" width="8.5703125" style="3115" bestFit="1" customWidth="1"/>
    <col min="12043" max="12043" width="11.42578125" style="3115" customWidth="1"/>
    <col min="12044" max="12044" width="9.7109375" style="3115" customWidth="1"/>
    <col min="12045" max="12045" width="9" style="3115" customWidth="1"/>
    <col min="12046" max="12046" width="10" style="3115" customWidth="1"/>
    <col min="12047" max="12047" width="12.28515625" style="3115" customWidth="1"/>
    <col min="12048" max="12071" width="0" style="3115" hidden="1" customWidth="1"/>
    <col min="12072" max="12288" width="9.140625" style="3115"/>
    <col min="12289" max="12289" width="11.42578125" style="3115" customWidth="1"/>
    <col min="12290" max="12290" width="12.85546875" style="3115" customWidth="1"/>
    <col min="12291" max="12291" width="11" style="3115" customWidth="1"/>
    <col min="12292" max="12292" width="10.140625" style="3115" customWidth="1"/>
    <col min="12293" max="12293" width="11.85546875" style="3115" customWidth="1"/>
    <col min="12294" max="12294" width="7.7109375" style="3115" customWidth="1"/>
    <col min="12295" max="12295" width="7.42578125" style="3115" customWidth="1"/>
    <col min="12296" max="12296" width="10.140625" style="3115" customWidth="1"/>
    <col min="12297" max="12297" width="14.42578125" style="3115" customWidth="1"/>
    <col min="12298" max="12298" width="8.5703125" style="3115" bestFit="1" customWidth="1"/>
    <col min="12299" max="12299" width="11.42578125" style="3115" customWidth="1"/>
    <col min="12300" max="12300" width="9.7109375" style="3115" customWidth="1"/>
    <col min="12301" max="12301" width="9" style="3115" customWidth="1"/>
    <col min="12302" max="12302" width="10" style="3115" customWidth="1"/>
    <col min="12303" max="12303" width="12.28515625" style="3115" customWidth="1"/>
    <col min="12304" max="12327" width="0" style="3115" hidden="1" customWidth="1"/>
    <col min="12328" max="12544" width="9.140625" style="3115"/>
    <col min="12545" max="12545" width="11.42578125" style="3115" customWidth="1"/>
    <col min="12546" max="12546" width="12.85546875" style="3115" customWidth="1"/>
    <col min="12547" max="12547" width="11" style="3115" customWidth="1"/>
    <col min="12548" max="12548" width="10.140625" style="3115" customWidth="1"/>
    <col min="12549" max="12549" width="11.85546875" style="3115" customWidth="1"/>
    <col min="12550" max="12550" width="7.7109375" style="3115" customWidth="1"/>
    <col min="12551" max="12551" width="7.42578125" style="3115" customWidth="1"/>
    <col min="12552" max="12552" width="10.140625" style="3115" customWidth="1"/>
    <col min="12553" max="12553" width="14.42578125" style="3115" customWidth="1"/>
    <col min="12554" max="12554" width="8.5703125" style="3115" bestFit="1" customWidth="1"/>
    <col min="12555" max="12555" width="11.42578125" style="3115" customWidth="1"/>
    <col min="12556" max="12556" width="9.7109375" style="3115" customWidth="1"/>
    <col min="12557" max="12557" width="9" style="3115" customWidth="1"/>
    <col min="12558" max="12558" width="10" style="3115" customWidth="1"/>
    <col min="12559" max="12559" width="12.28515625" style="3115" customWidth="1"/>
    <col min="12560" max="12583" width="0" style="3115" hidden="1" customWidth="1"/>
    <col min="12584" max="12800" width="9.140625" style="3115"/>
    <col min="12801" max="12801" width="11.42578125" style="3115" customWidth="1"/>
    <col min="12802" max="12802" width="12.85546875" style="3115" customWidth="1"/>
    <col min="12803" max="12803" width="11" style="3115" customWidth="1"/>
    <col min="12804" max="12804" width="10.140625" style="3115" customWidth="1"/>
    <col min="12805" max="12805" width="11.85546875" style="3115" customWidth="1"/>
    <col min="12806" max="12806" width="7.7109375" style="3115" customWidth="1"/>
    <col min="12807" max="12807" width="7.42578125" style="3115" customWidth="1"/>
    <col min="12808" max="12808" width="10.140625" style="3115" customWidth="1"/>
    <col min="12809" max="12809" width="14.42578125" style="3115" customWidth="1"/>
    <col min="12810" max="12810" width="8.5703125" style="3115" bestFit="1" customWidth="1"/>
    <col min="12811" max="12811" width="11.42578125" style="3115" customWidth="1"/>
    <col min="12812" max="12812" width="9.7109375" style="3115" customWidth="1"/>
    <col min="12813" max="12813" width="9" style="3115" customWidth="1"/>
    <col min="12814" max="12814" width="10" style="3115" customWidth="1"/>
    <col min="12815" max="12815" width="12.28515625" style="3115" customWidth="1"/>
    <col min="12816" max="12839" width="0" style="3115" hidden="1" customWidth="1"/>
    <col min="12840" max="13056" width="9.140625" style="3115"/>
    <col min="13057" max="13057" width="11.42578125" style="3115" customWidth="1"/>
    <col min="13058" max="13058" width="12.85546875" style="3115" customWidth="1"/>
    <col min="13059" max="13059" width="11" style="3115" customWidth="1"/>
    <col min="13060" max="13060" width="10.140625" style="3115" customWidth="1"/>
    <col min="13061" max="13061" width="11.85546875" style="3115" customWidth="1"/>
    <col min="13062" max="13062" width="7.7109375" style="3115" customWidth="1"/>
    <col min="13063" max="13063" width="7.42578125" style="3115" customWidth="1"/>
    <col min="13064" max="13064" width="10.140625" style="3115" customWidth="1"/>
    <col min="13065" max="13065" width="14.42578125" style="3115" customWidth="1"/>
    <col min="13066" max="13066" width="8.5703125" style="3115" bestFit="1" customWidth="1"/>
    <col min="13067" max="13067" width="11.42578125" style="3115" customWidth="1"/>
    <col min="13068" max="13068" width="9.7109375" style="3115" customWidth="1"/>
    <col min="13069" max="13069" width="9" style="3115" customWidth="1"/>
    <col min="13070" max="13070" width="10" style="3115" customWidth="1"/>
    <col min="13071" max="13071" width="12.28515625" style="3115" customWidth="1"/>
    <col min="13072" max="13095" width="0" style="3115" hidden="1" customWidth="1"/>
    <col min="13096" max="13312" width="9.140625" style="3115"/>
    <col min="13313" max="13313" width="11.42578125" style="3115" customWidth="1"/>
    <col min="13314" max="13314" width="12.85546875" style="3115" customWidth="1"/>
    <col min="13315" max="13315" width="11" style="3115" customWidth="1"/>
    <col min="13316" max="13316" width="10.140625" style="3115" customWidth="1"/>
    <col min="13317" max="13317" width="11.85546875" style="3115" customWidth="1"/>
    <col min="13318" max="13318" width="7.7109375" style="3115" customWidth="1"/>
    <col min="13319" max="13319" width="7.42578125" style="3115" customWidth="1"/>
    <col min="13320" max="13320" width="10.140625" style="3115" customWidth="1"/>
    <col min="13321" max="13321" width="14.42578125" style="3115" customWidth="1"/>
    <col min="13322" max="13322" width="8.5703125" style="3115" bestFit="1" customWidth="1"/>
    <col min="13323" max="13323" width="11.42578125" style="3115" customWidth="1"/>
    <col min="13324" max="13324" width="9.7109375" style="3115" customWidth="1"/>
    <col min="13325" max="13325" width="9" style="3115" customWidth="1"/>
    <col min="13326" max="13326" width="10" style="3115" customWidth="1"/>
    <col min="13327" max="13327" width="12.28515625" style="3115" customWidth="1"/>
    <col min="13328" max="13351" width="0" style="3115" hidden="1" customWidth="1"/>
    <col min="13352" max="13568" width="9.140625" style="3115"/>
    <col min="13569" max="13569" width="11.42578125" style="3115" customWidth="1"/>
    <col min="13570" max="13570" width="12.85546875" style="3115" customWidth="1"/>
    <col min="13571" max="13571" width="11" style="3115" customWidth="1"/>
    <col min="13572" max="13572" width="10.140625" style="3115" customWidth="1"/>
    <col min="13573" max="13573" width="11.85546875" style="3115" customWidth="1"/>
    <col min="13574" max="13574" width="7.7109375" style="3115" customWidth="1"/>
    <col min="13575" max="13575" width="7.42578125" style="3115" customWidth="1"/>
    <col min="13576" max="13576" width="10.140625" style="3115" customWidth="1"/>
    <col min="13577" max="13577" width="14.42578125" style="3115" customWidth="1"/>
    <col min="13578" max="13578" width="8.5703125" style="3115" bestFit="1" customWidth="1"/>
    <col min="13579" max="13579" width="11.42578125" style="3115" customWidth="1"/>
    <col min="13580" max="13580" width="9.7109375" style="3115" customWidth="1"/>
    <col min="13581" max="13581" width="9" style="3115" customWidth="1"/>
    <col min="13582" max="13582" width="10" style="3115" customWidth="1"/>
    <col min="13583" max="13583" width="12.28515625" style="3115" customWidth="1"/>
    <col min="13584" max="13607" width="0" style="3115" hidden="1" customWidth="1"/>
    <col min="13608" max="13824" width="9.140625" style="3115"/>
    <col min="13825" max="13825" width="11.42578125" style="3115" customWidth="1"/>
    <col min="13826" max="13826" width="12.85546875" style="3115" customWidth="1"/>
    <col min="13827" max="13827" width="11" style="3115" customWidth="1"/>
    <col min="13828" max="13828" width="10.140625" style="3115" customWidth="1"/>
    <col min="13829" max="13829" width="11.85546875" style="3115" customWidth="1"/>
    <col min="13830" max="13830" width="7.7109375" style="3115" customWidth="1"/>
    <col min="13831" max="13831" width="7.42578125" style="3115" customWidth="1"/>
    <col min="13832" max="13832" width="10.140625" style="3115" customWidth="1"/>
    <col min="13833" max="13833" width="14.42578125" style="3115" customWidth="1"/>
    <col min="13834" max="13834" width="8.5703125" style="3115" bestFit="1" customWidth="1"/>
    <col min="13835" max="13835" width="11.42578125" style="3115" customWidth="1"/>
    <col min="13836" max="13836" width="9.7109375" style="3115" customWidth="1"/>
    <col min="13837" max="13837" width="9" style="3115" customWidth="1"/>
    <col min="13838" max="13838" width="10" style="3115" customWidth="1"/>
    <col min="13839" max="13839" width="12.28515625" style="3115" customWidth="1"/>
    <col min="13840" max="13863" width="0" style="3115" hidden="1" customWidth="1"/>
    <col min="13864" max="14080" width="9.140625" style="3115"/>
    <col min="14081" max="14081" width="11.42578125" style="3115" customWidth="1"/>
    <col min="14082" max="14082" width="12.85546875" style="3115" customWidth="1"/>
    <col min="14083" max="14083" width="11" style="3115" customWidth="1"/>
    <col min="14084" max="14084" width="10.140625" style="3115" customWidth="1"/>
    <col min="14085" max="14085" width="11.85546875" style="3115" customWidth="1"/>
    <col min="14086" max="14086" width="7.7109375" style="3115" customWidth="1"/>
    <col min="14087" max="14087" width="7.42578125" style="3115" customWidth="1"/>
    <col min="14088" max="14088" width="10.140625" style="3115" customWidth="1"/>
    <col min="14089" max="14089" width="14.42578125" style="3115" customWidth="1"/>
    <col min="14090" max="14090" width="8.5703125" style="3115" bestFit="1" customWidth="1"/>
    <col min="14091" max="14091" width="11.42578125" style="3115" customWidth="1"/>
    <col min="14092" max="14092" width="9.7109375" style="3115" customWidth="1"/>
    <col min="14093" max="14093" width="9" style="3115" customWidth="1"/>
    <col min="14094" max="14094" width="10" style="3115" customWidth="1"/>
    <col min="14095" max="14095" width="12.28515625" style="3115" customWidth="1"/>
    <col min="14096" max="14119" width="0" style="3115" hidden="1" customWidth="1"/>
    <col min="14120" max="14336" width="9.140625" style="3115"/>
    <col min="14337" max="14337" width="11.42578125" style="3115" customWidth="1"/>
    <col min="14338" max="14338" width="12.85546875" style="3115" customWidth="1"/>
    <col min="14339" max="14339" width="11" style="3115" customWidth="1"/>
    <col min="14340" max="14340" width="10.140625" style="3115" customWidth="1"/>
    <col min="14341" max="14341" width="11.85546875" style="3115" customWidth="1"/>
    <col min="14342" max="14342" width="7.7109375" style="3115" customWidth="1"/>
    <col min="14343" max="14343" width="7.42578125" style="3115" customWidth="1"/>
    <col min="14344" max="14344" width="10.140625" style="3115" customWidth="1"/>
    <col min="14345" max="14345" width="14.42578125" style="3115" customWidth="1"/>
    <col min="14346" max="14346" width="8.5703125" style="3115" bestFit="1" customWidth="1"/>
    <col min="14347" max="14347" width="11.42578125" style="3115" customWidth="1"/>
    <col min="14348" max="14348" width="9.7109375" style="3115" customWidth="1"/>
    <col min="14349" max="14349" width="9" style="3115" customWidth="1"/>
    <col min="14350" max="14350" width="10" style="3115" customWidth="1"/>
    <col min="14351" max="14351" width="12.28515625" style="3115" customWidth="1"/>
    <col min="14352" max="14375" width="0" style="3115" hidden="1" customWidth="1"/>
    <col min="14376" max="14592" width="9.140625" style="3115"/>
    <col min="14593" max="14593" width="11.42578125" style="3115" customWidth="1"/>
    <col min="14594" max="14594" width="12.85546875" style="3115" customWidth="1"/>
    <col min="14595" max="14595" width="11" style="3115" customWidth="1"/>
    <col min="14596" max="14596" width="10.140625" style="3115" customWidth="1"/>
    <col min="14597" max="14597" width="11.85546875" style="3115" customWidth="1"/>
    <col min="14598" max="14598" width="7.7109375" style="3115" customWidth="1"/>
    <col min="14599" max="14599" width="7.42578125" style="3115" customWidth="1"/>
    <col min="14600" max="14600" width="10.140625" style="3115" customWidth="1"/>
    <col min="14601" max="14601" width="14.42578125" style="3115" customWidth="1"/>
    <col min="14602" max="14602" width="8.5703125" style="3115" bestFit="1" customWidth="1"/>
    <col min="14603" max="14603" width="11.42578125" style="3115" customWidth="1"/>
    <col min="14604" max="14604" width="9.7109375" style="3115" customWidth="1"/>
    <col min="14605" max="14605" width="9" style="3115" customWidth="1"/>
    <col min="14606" max="14606" width="10" style="3115" customWidth="1"/>
    <col min="14607" max="14607" width="12.28515625" style="3115" customWidth="1"/>
    <col min="14608" max="14631" width="0" style="3115" hidden="1" customWidth="1"/>
    <col min="14632" max="14848" width="9.140625" style="3115"/>
    <col min="14849" max="14849" width="11.42578125" style="3115" customWidth="1"/>
    <col min="14850" max="14850" width="12.85546875" style="3115" customWidth="1"/>
    <col min="14851" max="14851" width="11" style="3115" customWidth="1"/>
    <col min="14852" max="14852" width="10.140625" style="3115" customWidth="1"/>
    <col min="14853" max="14853" width="11.85546875" style="3115" customWidth="1"/>
    <col min="14854" max="14854" width="7.7109375" style="3115" customWidth="1"/>
    <col min="14855" max="14855" width="7.42578125" style="3115" customWidth="1"/>
    <col min="14856" max="14856" width="10.140625" style="3115" customWidth="1"/>
    <col min="14857" max="14857" width="14.42578125" style="3115" customWidth="1"/>
    <col min="14858" max="14858" width="8.5703125" style="3115" bestFit="1" customWidth="1"/>
    <col min="14859" max="14859" width="11.42578125" style="3115" customWidth="1"/>
    <col min="14860" max="14860" width="9.7109375" style="3115" customWidth="1"/>
    <col min="14861" max="14861" width="9" style="3115" customWidth="1"/>
    <col min="14862" max="14862" width="10" style="3115" customWidth="1"/>
    <col min="14863" max="14863" width="12.28515625" style="3115" customWidth="1"/>
    <col min="14864" max="14887" width="0" style="3115" hidden="1" customWidth="1"/>
    <col min="14888" max="15104" width="9.140625" style="3115"/>
    <col min="15105" max="15105" width="11.42578125" style="3115" customWidth="1"/>
    <col min="15106" max="15106" width="12.85546875" style="3115" customWidth="1"/>
    <col min="15107" max="15107" width="11" style="3115" customWidth="1"/>
    <col min="15108" max="15108" width="10.140625" style="3115" customWidth="1"/>
    <col min="15109" max="15109" width="11.85546875" style="3115" customWidth="1"/>
    <col min="15110" max="15110" width="7.7109375" style="3115" customWidth="1"/>
    <col min="15111" max="15111" width="7.42578125" style="3115" customWidth="1"/>
    <col min="15112" max="15112" width="10.140625" style="3115" customWidth="1"/>
    <col min="15113" max="15113" width="14.42578125" style="3115" customWidth="1"/>
    <col min="15114" max="15114" width="8.5703125" style="3115" bestFit="1" customWidth="1"/>
    <col min="15115" max="15115" width="11.42578125" style="3115" customWidth="1"/>
    <col min="15116" max="15116" width="9.7109375" style="3115" customWidth="1"/>
    <col min="15117" max="15117" width="9" style="3115" customWidth="1"/>
    <col min="15118" max="15118" width="10" style="3115" customWidth="1"/>
    <col min="15119" max="15119" width="12.28515625" style="3115" customWidth="1"/>
    <col min="15120" max="15143" width="0" style="3115" hidden="1" customWidth="1"/>
    <col min="15144" max="15360" width="9.140625" style="3115"/>
    <col min="15361" max="15361" width="11.42578125" style="3115" customWidth="1"/>
    <col min="15362" max="15362" width="12.85546875" style="3115" customWidth="1"/>
    <col min="15363" max="15363" width="11" style="3115" customWidth="1"/>
    <col min="15364" max="15364" width="10.140625" style="3115" customWidth="1"/>
    <col min="15365" max="15365" width="11.85546875" style="3115" customWidth="1"/>
    <col min="15366" max="15366" width="7.7109375" style="3115" customWidth="1"/>
    <col min="15367" max="15367" width="7.42578125" style="3115" customWidth="1"/>
    <col min="15368" max="15368" width="10.140625" style="3115" customWidth="1"/>
    <col min="15369" max="15369" width="14.42578125" style="3115" customWidth="1"/>
    <col min="15370" max="15370" width="8.5703125" style="3115" bestFit="1" customWidth="1"/>
    <col min="15371" max="15371" width="11.42578125" style="3115" customWidth="1"/>
    <col min="15372" max="15372" width="9.7109375" style="3115" customWidth="1"/>
    <col min="15373" max="15373" width="9" style="3115" customWidth="1"/>
    <col min="15374" max="15374" width="10" style="3115" customWidth="1"/>
    <col min="15375" max="15375" width="12.28515625" style="3115" customWidth="1"/>
    <col min="15376" max="15399" width="0" style="3115" hidden="1" customWidth="1"/>
    <col min="15400" max="15616" width="9.140625" style="3115"/>
    <col min="15617" max="15617" width="11.42578125" style="3115" customWidth="1"/>
    <col min="15618" max="15618" width="12.85546875" style="3115" customWidth="1"/>
    <col min="15619" max="15619" width="11" style="3115" customWidth="1"/>
    <col min="15620" max="15620" width="10.140625" style="3115" customWidth="1"/>
    <col min="15621" max="15621" width="11.85546875" style="3115" customWidth="1"/>
    <col min="15622" max="15622" width="7.7109375" style="3115" customWidth="1"/>
    <col min="15623" max="15623" width="7.42578125" style="3115" customWidth="1"/>
    <col min="15624" max="15624" width="10.140625" style="3115" customWidth="1"/>
    <col min="15625" max="15625" width="14.42578125" style="3115" customWidth="1"/>
    <col min="15626" max="15626" width="8.5703125" style="3115" bestFit="1" customWidth="1"/>
    <col min="15627" max="15627" width="11.42578125" style="3115" customWidth="1"/>
    <col min="15628" max="15628" width="9.7109375" style="3115" customWidth="1"/>
    <col min="15629" max="15629" width="9" style="3115" customWidth="1"/>
    <col min="15630" max="15630" width="10" style="3115" customWidth="1"/>
    <col min="15631" max="15631" width="12.28515625" style="3115" customWidth="1"/>
    <col min="15632" max="15655" width="0" style="3115" hidden="1" customWidth="1"/>
    <col min="15656" max="15872" width="9.140625" style="3115"/>
    <col min="15873" max="15873" width="11.42578125" style="3115" customWidth="1"/>
    <col min="15874" max="15874" width="12.85546875" style="3115" customWidth="1"/>
    <col min="15875" max="15875" width="11" style="3115" customWidth="1"/>
    <col min="15876" max="15876" width="10.140625" style="3115" customWidth="1"/>
    <col min="15877" max="15877" width="11.85546875" style="3115" customWidth="1"/>
    <col min="15878" max="15878" width="7.7109375" style="3115" customWidth="1"/>
    <col min="15879" max="15879" width="7.42578125" style="3115" customWidth="1"/>
    <col min="15880" max="15880" width="10.140625" style="3115" customWidth="1"/>
    <col min="15881" max="15881" width="14.42578125" style="3115" customWidth="1"/>
    <col min="15882" max="15882" width="8.5703125" style="3115" bestFit="1" customWidth="1"/>
    <col min="15883" max="15883" width="11.42578125" style="3115" customWidth="1"/>
    <col min="15884" max="15884" width="9.7109375" style="3115" customWidth="1"/>
    <col min="15885" max="15885" width="9" style="3115" customWidth="1"/>
    <col min="15886" max="15886" width="10" style="3115" customWidth="1"/>
    <col min="15887" max="15887" width="12.28515625" style="3115" customWidth="1"/>
    <col min="15888" max="15911" width="0" style="3115" hidden="1" customWidth="1"/>
    <col min="15912" max="16128" width="9.140625" style="3115"/>
    <col min="16129" max="16129" width="11.42578125" style="3115" customWidth="1"/>
    <col min="16130" max="16130" width="12.85546875" style="3115" customWidth="1"/>
    <col min="16131" max="16131" width="11" style="3115" customWidth="1"/>
    <col min="16132" max="16132" width="10.140625" style="3115" customWidth="1"/>
    <col min="16133" max="16133" width="11.85546875" style="3115" customWidth="1"/>
    <col min="16134" max="16134" width="7.7109375" style="3115" customWidth="1"/>
    <col min="16135" max="16135" width="7.42578125" style="3115" customWidth="1"/>
    <col min="16136" max="16136" width="10.140625" style="3115" customWidth="1"/>
    <col min="16137" max="16137" width="14.42578125" style="3115" customWidth="1"/>
    <col min="16138" max="16138" width="8.5703125" style="3115" bestFit="1" customWidth="1"/>
    <col min="16139" max="16139" width="11.42578125" style="3115" customWidth="1"/>
    <col min="16140" max="16140" width="9.7109375" style="3115" customWidth="1"/>
    <col min="16141" max="16141" width="9" style="3115" customWidth="1"/>
    <col min="16142" max="16142" width="10" style="3115" customWidth="1"/>
    <col min="16143" max="16143" width="12.28515625" style="3115" customWidth="1"/>
    <col min="16144" max="16167" width="0" style="3115" hidden="1" customWidth="1"/>
    <col min="16168" max="16384" width="9.140625" style="3115"/>
  </cols>
  <sheetData>
    <row r="1" spans="1:27" ht="13.5" thickBot="1">
      <c r="A1" s="3112" t="s">
        <v>0</v>
      </c>
      <c r="B1" s="3113"/>
      <c r="C1" s="3113"/>
      <c r="D1" s="3113"/>
      <c r="E1" s="3113"/>
      <c r="F1" s="3114"/>
      <c r="G1" s="3114"/>
      <c r="O1" s="3117" t="s">
        <v>1</v>
      </c>
    </row>
    <row r="2" spans="1:27" ht="22.5" customHeight="1" thickTop="1" thickBot="1">
      <c r="A2" s="7392" t="s">
        <v>2848</v>
      </c>
      <c r="B2" s="7393"/>
      <c r="C2" s="7393"/>
      <c r="D2" s="7393"/>
      <c r="E2" s="7393"/>
      <c r="F2" s="7393"/>
      <c r="G2" s="7393"/>
      <c r="H2" s="7393"/>
      <c r="I2" s="7393"/>
      <c r="J2" s="7393"/>
      <c r="K2" s="7393"/>
      <c r="L2" s="7393"/>
      <c r="M2" s="7393"/>
      <c r="N2" s="7393"/>
      <c r="O2" s="7394"/>
      <c r="P2" s="3189"/>
    </row>
    <row r="3" spans="1:27" ht="39" customHeight="1" thickBot="1">
      <c r="A3" s="7395" t="s">
        <v>2799</v>
      </c>
      <c r="B3" s="7396"/>
      <c r="C3" s="7396"/>
      <c r="D3" s="7396"/>
      <c r="E3" s="7396"/>
      <c r="F3" s="7396"/>
      <c r="G3" s="7396"/>
      <c r="H3" s="7396"/>
      <c r="I3" s="7396"/>
      <c r="J3" s="7396"/>
      <c r="K3" s="7396"/>
      <c r="L3" s="7396"/>
      <c r="M3" s="7396"/>
      <c r="N3" s="7396"/>
      <c r="O3" s="7397"/>
      <c r="P3" s="3190"/>
    </row>
    <row r="4" spans="1:27" ht="35.25" customHeight="1" thickBot="1">
      <c r="A4" s="7398" t="s">
        <v>12</v>
      </c>
      <c r="B4" s="7400" t="s">
        <v>2515</v>
      </c>
      <c r="C4" s="7401"/>
      <c r="D4" s="7401"/>
      <c r="E4" s="7401"/>
      <c r="F4" s="7401"/>
      <c r="G4" s="7401"/>
      <c r="H4" s="7402"/>
      <c r="I4" s="7400" t="s">
        <v>2800</v>
      </c>
      <c r="J4" s="7401"/>
      <c r="K4" s="7401"/>
      <c r="L4" s="7401"/>
      <c r="M4" s="7401"/>
      <c r="N4" s="7402"/>
      <c r="O4" s="7403" t="s">
        <v>2801</v>
      </c>
    </row>
    <row r="5" spans="1:27" ht="30.75" customHeight="1" thickBot="1">
      <c r="A5" s="7399"/>
      <c r="B5" s="7405" t="s">
        <v>2802</v>
      </c>
      <c r="C5" s="7407" t="s">
        <v>2803</v>
      </c>
      <c r="D5" s="7409" t="s">
        <v>2804</v>
      </c>
      <c r="E5" s="7410"/>
      <c r="F5" s="7410"/>
      <c r="G5" s="7410"/>
      <c r="H5" s="7411"/>
      <c r="I5" s="7407" t="s">
        <v>2526</v>
      </c>
      <c r="J5" s="7387" t="s">
        <v>2805</v>
      </c>
      <c r="K5" s="7388"/>
      <c r="L5" s="7388"/>
      <c r="M5" s="7388"/>
      <c r="N5" s="7389"/>
      <c r="O5" s="7404"/>
    </row>
    <row r="6" spans="1:27" ht="30.75" customHeight="1" thickBot="1">
      <c r="A6" s="7399"/>
      <c r="B6" s="7406"/>
      <c r="C6" s="7408"/>
      <c r="D6" s="3191" t="s">
        <v>2806</v>
      </c>
      <c r="E6" s="3192" t="s">
        <v>2807</v>
      </c>
      <c r="F6" s="3192" t="s">
        <v>2808</v>
      </c>
      <c r="G6" s="3193" t="s">
        <v>2809</v>
      </c>
      <c r="H6" s="3194" t="s">
        <v>2</v>
      </c>
      <c r="I6" s="7412"/>
      <c r="J6" s="3191" t="s">
        <v>2806</v>
      </c>
      <c r="K6" s="3192" t="s">
        <v>2807</v>
      </c>
      <c r="L6" s="3192" t="s">
        <v>2808</v>
      </c>
      <c r="M6" s="3192" t="s">
        <v>2809</v>
      </c>
      <c r="N6" s="3194" t="s">
        <v>2</v>
      </c>
      <c r="O6" s="7404"/>
    </row>
    <row r="7" spans="1:27" ht="21.95" customHeight="1">
      <c r="A7" s="3195">
        <v>2004</v>
      </c>
      <c r="B7" s="3196">
        <v>1619</v>
      </c>
      <c r="C7" s="3196">
        <v>51353</v>
      </c>
      <c r="D7" s="3197">
        <v>13645</v>
      </c>
      <c r="E7" s="3198">
        <v>7858</v>
      </c>
      <c r="F7" s="3198">
        <v>117</v>
      </c>
      <c r="G7" s="3198">
        <v>23</v>
      </c>
      <c r="H7" s="3199">
        <f t="shared" ref="H7:H15" si="0">SUM(D7:G7)</f>
        <v>21643</v>
      </c>
      <c r="I7" s="3196">
        <v>859</v>
      </c>
      <c r="J7" s="3197">
        <v>523</v>
      </c>
      <c r="K7" s="3198">
        <v>613</v>
      </c>
      <c r="L7" s="3198">
        <v>126</v>
      </c>
      <c r="M7" s="3200">
        <v>65</v>
      </c>
      <c r="N7" s="3201">
        <f t="shared" ref="N7:N15" si="1">SUM(J7:M7)</f>
        <v>1327</v>
      </c>
      <c r="O7" s="3202">
        <f t="shared" ref="O7:O15" si="2">+B7+C7+H7+I7+N7</f>
        <v>76801</v>
      </c>
      <c r="P7" s="3203" t="e">
        <f>+#REF!+1</f>
        <v>#REF!</v>
      </c>
      <c r="Q7" s="3115">
        <v>8974</v>
      </c>
      <c r="R7" s="3115">
        <v>45</v>
      </c>
      <c r="S7" s="3115">
        <v>4076</v>
      </c>
      <c r="T7" s="3115">
        <v>2219</v>
      </c>
      <c r="U7" s="3115">
        <v>102</v>
      </c>
      <c r="V7" s="3115">
        <v>38</v>
      </c>
      <c r="W7" s="3115">
        <v>396</v>
      </c>
      <c r="X7" s="3115">
        <v>1</v>
      </c>
      <c r="Y7" s="3115">
        <v>316</v>
      </c>
      <c r="Z7" s="3115">
        <v>239</v>
      </c>
      <c r="AA7" s="3115">
        <v>240</v>
      </c>
    </row>
    <row r="8" spans="1:27" ht="21.95" customHeight="1">
      <c r="A8" s="3204">
        <f>+A7+1</f>
        <v>2005</v>
      </c>
      <c r="B8" s="3205">
        <v>1595</v>
      </c>
      <c r="C8" s="3205">
        <v>53880</v>
      </c>
      <c r="D8" s="3206">
        <v>14262</v>
      </c>
      <c r="E8" s="3207">
        <v>8023</v>
      </c>
      <c r="F8" s="3207">
        <v>112</v>
      </c>
      <c r="G8" s="3207">
        <v>14</v>
      </c>
      <c r="H8" s="3208">
        <f t="shared" si="0"/>
        <v>22411</v>
      </c>
      <c r="I8" s="3209">
        <v>924</v>
      </c>
      <c r="J8" s="3210">
        <v>547</v>
      </c>
      <c r="K8" s="3211">
        <v>616</v>
      </c>
      <c r="L8" s="3211">
        <v>128</v>
      </c>
      <c r="M8" s="3212">
        <v>46</v>
      </c>
      <c r="N8" s="3213">
        <f t="shared" si="1"/>
        <v>1337</v>
      </c>
      <c r="O8" s="3214">
        <f t="shared" si="2"/>
        <v>80147</v>
      </c>
      <c r="P8" s="3203" t="e">
        <f>+P7+1</f>
        <v>#REF!</v>
      </c>
      <c r="Q8" s="3115">
        <v>8974</v>
      </c>
      <c r="R8" s="3115">
        <v>45</v>
      </c>
      <c r="S8" s="3115">
        <v>4076</v>
      </c>
      <c r="T8" s="3115">
        <v>2219</v>
      </c>
      <c r="U8" s="3115">
        <v>102</v>
      </c>
      <c r="V8" s="3115">
        <v>38</v>
      </c>
      <c r="W8" s="3115">
        <v>396</v>
      </c>
      <c r="X8" s="3115">
        <v>1</v>
      </c>
      <c r="Y8" s="3115">
        <v>316</v>
      </c>
      <c r="Z8" s="3115">
        <v>239</v>
      </c>
      <c r="AA8" s="3115">
        <v>240</v>
      </c>
    </row>
    <row r="9" spans="1:27" ht="21.95" customHeight="1">
      <c r="A9" s="3204">
        <f>+A8+1</f>
        <v>2006</v>
      </c>
      <c r="B9" s="3205">
        <v>1613</v>
      </c>
      <c r="C9" s="3205">
        <v>56646</v>
      </c>
      <c r="D9" s="3206">
        <v>14936</v>
      </c>
      <c r="E9" s="3207">
        <v>8074</v>
      </c>
      <c r="F9" s="3207">
        <v>112</v>
      </c>
      <c r="G9" s="3207">
        <v>14</v>
      </c>
      <c r="H9" s="3208">
        <f t="shared" si="0"/>
        <v>23136</v>
      </c>
      <c r="I9" s="3209">
        <v>983</v>
      </c>
      <c r="J9" s="3210">
        <v>551</v>
      </c>
      <c r="K9" s="3211">
        <v>584</v>
      </c>
      <c r="L9" s="3211">
        <v>133</v>
      </c>
      <c r="M9" s="3212">
        <v>44</v>
      </c>
      <c r="N9" s="3213">
        <f t="shared" si="1"/>
        <v>1312</v>
      </c>
      <c r="O9" s="3214">
        <f t="shared" si="2"/>
        <v>83690</v>
      </c>
      <c r="P9" s="3203" t="e">
        <f>+P8+1</f>
        <v>#REF!</v>
      </c>
      <c r="Q9" s="3115">
        <v>8974</v>
      </c>
      <c r="R9" s="3115">
        <v>45</v>
      </c>
      <c r="S9" s="3115">
        <v>4076</v>
      </c>
      <c r="T9" s="3115">
        <v>2219</v>
      </c>
      <c r="U9" s="3115">
        <v>102</v>
      </c>
      <c r="V9" s="3115">
        <v>38</v>
      </c>
      <c r="W9" s="3115">
        <v>396</v>
      </c>
      <c r="X9" s="3115">
        <v>1</v>
      </c>
      <c r="Y9" s="3115">
        <v>316</v>
      </c>
      <c r="Z9" s="3115">
        <v>239</v>
      </c>
      <c r="AA9" s="3115">
        <v>240</v>
      </c>
    </row>
    <row r="10" spans="1:27" ht="21.95" customHeight="1">
      <c r="A10" s="3204">
        <v>2007</v>
      </c>
      <c r="B10" s="3205">
        <v>1608</v>
      </c>
      <c r="C10" s="3205">
        <v>58979</v>
      </c>
      <c r="D10" s="3206">
        <v>16401</v>
      </c>
      <c r="E10" s="3207">
        <v>8569</v>
      </c>
      <c r="F10" s="3207">
        <v>115</v>
      </c>
      <c r="G10" s="3207">
        <v>19</v>
      </c>
      <c r="H10" s="3208">
        <f t="shared" si="0"/>
        <v>25104</v>
      </c>
      <c r="I10" s="3209">
        <v>1032</v>
      </c>
      <c r="J10" s="3210">
        <v>566</v>
      </c>
      <c r="K10" s="3211">
        <v>589</v>
      </c>
      <c r="L10" s="3211">
        <v>134</v>
      </c>
      <c r="M10" s="3212">
        <v>46</v>
      </c>
      <c r="N10" s="3213">
        <f t="shared" si="1"/>
        <v>1335</v>
      </c>
      <c r="O10" s="3214">
        <f t="shared" si="2"/>
        <v>88058</v>
      </c>
      <c r="P10" s="3203"/>
    </row>
    <row r="11" spans="1:27" ht="21.95" customHeight="1">
      <c r="A11" s="3204">
        <f>+A10+1</f>
        <v>2008</v>
      </c>
      <c r="B11" s="3205">
        <v>1607</v>
      </c>
      <c r="C11" s="3205">
        <v>61923</v>
      </c>
      <c r="D11" s="3206">
        <v>17591</v>
      </c>
      <c r="E11" s="3207">
        <v>8907</v>
      </c>
      <c r="F11" s="3207">
        <v>123</v>
      </c>
      <c r="G11" s="3207">
        <v>20</v>
      </c>
      <c r="H11" s="3208">
        <f t="shared" si="0"/>
        <v>26641</v>
      </c>
      <c r="I11" s="3209">
        <v>1071</v>
      </c>
      <c r="J11" s="3210">
        <v>573</v>
      </c>
      <c r="K11" s="3211">
        <v>570</v>
      </c>
      <c r="L11" s="3211">
        <v>134</v>
      </c>
      <c r="M11" s="3212">
        <v>45</v>
      </c>
      <c r="N11" s="3213">
        <f t="shared" si="1"/>
        <v>1322</v>
      </c>
      <c r="O11" s="3214">
        <f t="shared" si="2"/>
        <v>92564</v>
      </c>
      <c r="P11" s="3203"/>
    </row>
    <row r="12" spans="1:27" ht="21.95" customHeight="1">
      <c r="A12" s="3204">
        <f>+A11+1</f>
        <v>2009</v>
      </c>
      <c r="B12" s="3205">
        <v>1612</v>
      </c>
      <c r="C12" s="3205">
        <v>64538</v>
      </c>
      <c r="D12" s="3206">
        <v>18466</v>
      </c>
      <c r="E12" s="3207">
        <v>9191</v>
      </c>
      <c r="F12" s="3207">
        <v>125</v>
      </c>
      <c r="G12" s="3207">
        <v>20</v>
      </c>
      <c r="H12" s="3208">
        <f t="shared" si="0"/>
        <v>27802</v>
      </c>
      <c r="I12" s="3209">
        <v>1087</v>
      </c>
      <c r="J12" s="3210">
        <v>593</v>
      </c>
      <c r="K12" s="3211">
        <v>572</v>
      </c>
      <c r="L12" s="3211">
        <v>137</v>
      </c>
      <c r="M12" s="3212">
        <v>46</v>
      </c>
      <c r="N12" s="3213">
        <f t="shared" si="1"/>
        <v>1348</v>
      </c>
      <c r="O12" s="3214">
        <f t="shared" si="2"/>
        <v>96387</v>
      </c>
      <c r="P12" s="3203"/>
    </row>
    <row r="13" spans="1:27" ht="21.95" customHeight="1">
      <c r="A13" s="3204">
        <f>+A12+1</f>
        <v>2010</v>
      </c>
      <c r="B13" s="3205">
        <v>1626</v>
      </c>
      <c r="C13" s="3205">
        <v>67320</v>
      </c>
      <c r="D13" s="3206">
        <v>19255</v>
      </c>
      <c r="E13" s="3207">
        <v>9443</v>
      </c>
      <c r="F13" s="3207">
        <v>122</v>
      </c>
      <c r="G13" s="3207">
        <v>23</v>
      </c>
      <c r="H13" s="3208">
        <f t="shared" si="0"/>
        <v>28843</v>
      </c>
      <c r="I13" s="3209">
        <v>1123</v>
      </c>
      <c r="J13" s="3210">
        <v>615</v>
      </c>
      <c r="K13" s="3211">
        <v>579</v>
      </c>
      <c r="L13" s="3211">
        <v>135</v>
      </c>
      <c r="M13" s="3212">
        <v>45</v>
      </c>
      <c r="N13" s="3213">
        <f t="shared" si="1"/>
        <v>1374</v>
      </c>
      <c r="O13" s="3214">
        <f t="shared" si="2"/>
        <v>100286</v>
      </c>
      <c r="P13" s="3203"/>
    </row>
    <row r="14" spans="1:27" ht="21.95" customHeight="1">
      <c r="A14" s="3204">
        <f>+A13+1</f>
        <v>2011</v>
      </c>
      <c r="B14" s="3215">
        <v>1600</v>
      </c>
      <c r="C14" s="3215">
        <v>69905</v>
      </c>
      <c r="D14" s="3216">
        <v>20066</v>
      </c>
      <c r="E14" s="3217">
        <v>9557</v>
      </c>
      <c r="F14" s="3218">
        <v>119</v>
      </c>
      <c r="G14" s="3218">
        <v>21</v>
      </c>
      <c r="H14" s="3208">
        <f t="shared" si="0"/>
        <v>29763</v>
      </c>
      <c r="I14" s="3215">
        <v>1147</v>
      </c>
      <c r="J14" s="3216">
        <v>634</v>
      </c>
      <c r="K14" s="3217">
        <v>583</v>
      </c>
      <c r="L14" s="3218">
        <v>131</v>
      </c>
      <c r="M14" s="3219">
        <v>44</v>
      </c>
      <c r="N14" s="3213">
        <f t="shared" si="1"/>
        <v>1392</v>
      </c>
      <c r="O14" s="3214">
        <f t="shared" si="2"/>
        <v>103807</v>
      </c>
      <c r="P14" s="3203"/>
    </row>
    <row r="15" spans="1:27" ht="21.95" customHeight="1" thickBot="1">
      <c r="A15" s="3220">
        <f>+A14+1</f>
        <v>2012</v>
      </c>
      <c r="B15" s="3337">
        <v>1605</v>
      </c>
      <c r="C15" s="3337">
        <v>72943</v>
      </c>
      <c r="D15" s="3338">
        <v>20852</v>
      </c>
      <c r="E15" s="3339">
        <v>9709</v>
      </c>
      <c r="F15" s="3340">
        <v>121</v>
      </c>
      <c r="G15" s="3340">
        <v>18</v>
      </c>
      <c r="H15" s="3221">
        <f t="shared" si="0"/>
        <v>30700</v>
      </c>
      <c r="I15" s="3341">
        <v>1230</v>
      </c>
      <c r="J15" s="3338">
        <v>664</v>
      </c>
      <c r="K15" s="3339">
        <v>598</v>
      </c>
      <c r="L15" s="3340">
        <v>129</v>
      </c>
      <c r="M15" s="3342">
        <v>41</v>
      </c>
      <c r="N15" s="3222">
        <f t="shared" si="1"/>
        <v>1432</v>
      </c>
      <c r="O15" s="3223">
        <f t="shared" si="2"/>
        <v>107910</v>
      </c>
      <c r="P15" s="3203"/>
    </row>
    <row r="16" spans="1:27" ht="21.75" customHeight="1" thickTop="1">
      <c r="A16" s="3224"/>
      <c r="B16" s="3225"/>
      <c r="C16" s="3225"/>
      <c r="D16" s="3225"/>
      <c r="E16" s="3225"/>
      <c r="F16" s="3226"/>
      <c r="G16" s="3226"/>
      <c r="H16" s="3227"/>
      <c r="I16" s="3225"/>
      <c r="J16" s="3225"/>
      <c r="K16" s="3225"/>
      <c r="L16" s="3226"/>
      <c r="M16" s="3226"/>
      <c r="N16" s="3227"/>
      <c r="O16" s="3228"/>
      <c r="P16" s="3203"/>
    </row>
    <row r="17" spans="1:15" s="3114" customFormat="1" ht="19.5" customHeight="1">
      <c r="A17" s="7390" t="s">
        <v>2810</v>
      </c>
      <c r="B17" s="7390"/>
      <c r="C17" s="7390"/>
      <c r="D17" s="7390"/>
      <c r="E17" s="7390"/>
      <c r="F17" s="7390"/>
      <c r="G17" s="3229"/>
      <c r="H17" s="3230"/>
      <c r="I17" s="3230"/>
      <c r="J17" s="3230"/>
      <c r="K17" s="3230"/>
      <c r="L17" s="3230"/>
      <c r="M17" s="3230"/>
      <c r="N17" s="3230"/>
      <c r="O17" s="3230"/>
    </row>
    <row r="18" spans="1:15" s="3114" customFormat="1" ht="15" customHeight="1">
      <c r="A18" s="7298" t="s">
        <v>2546</v>
      </c>
      <c r="B18" s="7322"/>
      <c r="C18" s="7322"/>
      <c r="D18" s="7322"/>
      <c r="E18" s="3231"/>
      <c r="F18" s="3231"/>
      <c r="G18" s="3229"/>
      <c r="H18" s="3230"/>
      <c r="I18" s="3230"/>
      <c r="J18" s="3230"/>
      <c r="K18" s="3230"/>
      <c r="L18" s="3230"/>
      <c r="M18" s="3230"/>
      <c r="N18" s="3230"/>
      <c r="O18" s="3230"/>
    </row>
    <row r="19" spans="1:15" s="3114" customFormat="1" ht="15" customHeight="1">
      <c r="A19" s="7391" t="s">
        <v>2811</v>
      </c>
      <c r="B19" s="7391"/>
      <c r="C19" s="7391"/>
      <c r="D19" s="7391"/>
      <c r="E19" s="7391"/>
      <c r="F19" s="7391"/>
      <c r="G19" s="7391"/>
      <c r="H19" s="7391"/>
      <c r="I19" s="7391"/>
      <c r="J19" s="7391"/>
      <c r="K19" s="7391"/>
      <c r="L19" s="3230"/>
      <c r="M19" s="3230"/>
      <c r="N19" s="3230"/>
      <c r="O19" s="3230"/>
    </row>
    <row r="20" spans="1:15" s="3114" customFormat="1" ht="14.25" customHeight="1">
      <c r="A20" s="7391" t="s">
        <v>2812</v>
      </c>
      <c r="B20" s="7391"/>
      <c r="C20" s="7391"/>
      <c r="D20" s="7391"/>
      <c r="E20" s="7391"/>
      <c r="F20" s="7391"/>
      <c r="G20" s="7391"/>
      <c r="H20" s="7391"/>
      <c r="I20" s="7391"/>
      <c r="J20" s="7391"/>
      <c r="K20" s="7391"/>
      <c r="L20" s="7391"/>
      <c r="M20" s="7391"/>
      <c r="N20" s="7391"/>
      <c r="O20" s="7391"/>
    </row>
    <row r="21" spans="1:15" s="3114" customFormat="1">
      <c r="A21" s="7345" t="s">
        <v>2813</v>
      </c>
      <c r="B21" s="7345"/>
      <c r="C21" s="7345"/>
      <c r="D21" s="7345"/>
      <c r="E21" s="7345"/>
      <c r="F21" s="7345"/>
      <c r="G21" s="7345"/>
      <c r="H21" s="7345"/>
      <c r="I21" s="7345"/>
      <c r="J21" s="7345"/>
      <c r="K21" s="7345"/>
      <c r="L21" s="7345"/>
      <c r="M21" s="7345"/>
      <c r="N21" s="3232"/>
      <c r="O21" s="3232"/>
    </row>
    <row r="22" spans="1:15" s="3114" customFormat="1">
      <c r="A22" s="3232"/>
      <c r="B22" s="3232"/>
      <c r="C22" s="3232"/>
      <c r="D22" s="3232"/>
      <c r="E22" s="3232"/>
      <c r="F22" s="3232"/>
      <c r="G22" s="3232"/>
      <c r="H22" s="3232"/>
      <c r="I22" s="3232"/>
      <c r="J22" s="3232"/>
      <c r="K22" s="3232"/>
      <c r="L22" s="3232"/>
      <c r="M22" s="3232"/>
      <c r="N22" s="3232"/>
      <c r="O22" s="3232"/>
    </row>
    <row r="23" spans="1:15" s="3114" customFormat="1">
      <c r="A23" s="3232"/>
      <c r="B23" s="3232"/>
      <c r="C23" s="3232"/>
      <c r="D23" s="3232"/>
      <c r="E23" s="3232"/>
      <c r="F23" s="3232"/>
      <c r="G23" s="3232"/>
      <c r="H23" s="3232"/>
      <c r="I23" s="3232"/>
      <c r="J23" s="3232"/>
      <c r="K23" s="3232"/>
      <c r="L23" s="3232"/>
      <c r="M23" s="3232"/>
      <c r="N23" s="3232"/>
      <c r="O23" s="3232"/>
    </row>
    <row r="26" spans="1:15" s="2977" customFormat="1" ht="21" customHeight="1">
      <c r="B26" s="3054"/>
      <c r="C26" s="7300" t="s">
        <v>3</v>
      </c>
      <c r="D26" s="7300"/>
      <c r="F26" s="3055"/>
      <c r="G26" s="7346"/>
      <c r="H26" s="7346"/>
    </row>
  </sheetData>
  <mergeCells count="18">
    <mergeCell ref="A2:O2"/>
    <mergeCell ref="A3:O3"/>
    <mergeCell ref="A4:A6"/>
    <mergeCell ref="B4:H4"/>
    <mergeCell ref="I4:N4"/>
    <mergeCell ref="O4:O6"/>
    <mergeCell ref="B5:B6"/>
    <mergeCell ref="C5:C6"/>
    <mergeCell ref="D5:H5"/>
    <mergeCell ref="I5:I6"/>
    <mergeCell ref="C26:D26"/>
    <mergeCell ref="G26:H26"/>
    <mergeCell ref="J5:N5"/>
    <mergeCell ref="A17:F17"/>
    <mergeCell ref="A18:D18"/>
    <mergeCell ref="A19:K19"/>
    <mergeCell ref="A20:O20"/>
    <mergeCell ref="A21:M21"/>
  </mergeCells>
  <hyperlinks>
    <hyperlink ref="A1" r:id="rId1"/>
  </hyperlinks>
  <pageMargins left="0.51181102362204722" right="0.70866141732283472" top="0.74803149606299213" bottom="0.74803149606299213" header="0.31496062992125984" footer="0.31496062992125984"/>
  <pageSetup paperSize="9" scale="86" fitToHeight="0" orientation="landscape" r:id="rId2"/>
  <headerFooter alignWithMargins="0">
    <oddFooter>&amp;R176</oddFooter>
  </headerFooter>
  <drawing r:id="rId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72">
    <pageSetUpPr fitToPage="1"/>
  </sheetPr>
  <dimension ref="A1:AQ45"/>
  <sheetViews>
    <sheetView view="pageBreakPreview" zoomScale="60" zoomScaleNormal="100" workbookViewId="0">
      <selection activeCell="A2" sqref="A2:J32"/>
    </sheetView>
  </sheetViews>
  <sheetFormatPr defaultRowHeight="12.75"/>
  <cols>
    <col min="1" max="1" width="13" style="3136" customWidth="1"/>
    <col min="2" max="2" width="19.85546875" style="3136" customWidth="1"/>
    <col min="3" max="10" width="16.7109375" style="3137" customWidth="1"/>
    <col min="11" max="19" width="9.140625" style="3137"/>
    <col min="20" max="256" width="9.140625" style="3136"/>
    <col min="257" max="257" width="10.85546875" style="3136" customWidth="1"/>
    <col min="258" max="258" width="15.140625" style="3136" customWidth="1"/>
    <col min="259" max="266" width="13.140625" style="3136" customWidth="1"/>
    <col min="267" max="512" width="9.140625" style="3136"/>
    <col min="513" max="513" width="10.85546875" style="3136" customWidth="1"/>
    <col min="514" max="514" width="15.140625" style="3136" customWidth="1"/>
    <col min="515" max="522" width="13.140625" style="3136" customWidth="1"/>
    <col min="523" max="768" width="9.140625" style="3136"/>
    <col min="769" max="769" width="10.85546875" style="3136" customWidth="1"/>
    <col min="770" max="770" width="15.140625" style="3136" customWidth="1"/>
    <col min="771" max="778" width="13.140625" style="3136" customWidth="1"/>
    <col min="779" max="1024" width="9.140625" style="3136"/>
    <col min="1025" max="1025" width="10.85546875" style="3136" customWidth="1"/>
    <col min="1026" max="1026" width="15.140625" style="3136" customWidth="1"/>
    <col min="1027" max="1034" width="13.140625" style="3136" customWidth="1"/>
    <col min="1035" max="1280" width="9.140625" style="3136"/>
    <col min="1281" max="1281" width="10.85546875" style="3136" customWidth="1"/>
    <col min="1282" max="1282" width="15.140625" style="3136" customWidth="1"/>
    <col min="1283" max="1290" width="13.140625" style="3136" customWidth="1"/>
    <col min="1291" max="1536" width="9.140625" style="3136"/>
    <col min="1537" max="1537" width="10.85546875" style="3136" customWidth="1"/>
    <col min="1538" max="1538" width="15.140625" style="3136" customWidth="1"/>
    <col min="1539" max="1546" width="13.140625" style="3136" customWidth="1"/>
    <col min="1547" max="1792" width="9.140625" style="3136"/>
    <col min="1793" max="1793" width="10.85546875" style="3136" customWidth="1"/>
    <col min="1794" max="1794" width="15.140625" style="3136" customWidth="1"/>
    <col min="1795" max="1802" width="13.140625" style="3136" customWidth="1"/>
    <col min="1803" max="2048" width="9.140625" style="3136"/>
    <col min="2049" max="2049" width="10.85546875" style="3136" customWidth="1"/>
    <col min="2050" max="2050" width="15.140625" style="3136" customWidth="1"/>
    <col min="2051" max="2058" width="13.140625" style="3136" customWidth="1"/>
    <col min="2059" max="2304" width="9.140625" style="3136"/>
    <col min="2305" max="2305" width="10.85546875" style="3136" customWidth="1"/>
    <col min="2306" max="2306" width="15.140625" style="3136" customWidth="1"/>
    <col min="2307" max="2314" width="13.140625" style="3136" customWidth="1"/>
    <col min="2315" max="2560" width="9.140625" style="3136"/>
    <col min="2561" max="2561" width="10.85546875" style="3136" customWidth="1"/>
    <col min="2562" max="2562" width="15.140625" style="3136" customWidth="1"/>
    <col min="2563" max="2570" width="13.140625" style="3136" customWidth="1"/>
    <col min="2571" max="2816" width="9.140625" style="3136"/>
    <col min="2817" max="2817" width="10.85546875" style="3136" customWidth="1"/>
    <col min="2818" max="2818" width="15.140625" style="3136" customWidth="1"/>
    <col min="2819" max="2826" width="13.140625" style="3136" customWidth="1"/>
    <col min="2827" max="3072" width="9.140625" style="3136"/>
    <col min="3073" max="3073" width="10.85546875" style="3136" customWidth="1"/>
    <col min="3074" max="3074" width="15.140625" style="3136" customWidth="1"/>
    <col min="3075" max="3082" width="13.140625" style="3136" customWidth="1"/>
    <col min="3083" max="3328" width="9.140625" style="3136"/>
    <col min="3329" max="3329" width="10.85546875" style="3136" customWidth="1"/>
    <col min="3330" max="3330" width="15.140625" style="3136" customWidth="1"/>
    <col min="3331" max="3338" width="13.140625" style="3136" customWidth="1"/>
    <col min="3339" max="3584" width="9.140625" style="3136"/>
    <col min="3585" max="3585" width="10.85546875" style="3136" customWidth="1"/>
    <col min="3586" max="3586" width="15.140625" style="3136" customWidth="1"/>
    <col min="3587" max="3594" width="13.140625" style="3136" customWidth="1"/>
    <col min="3595" max="3840" width="9.140625" style="3136"/>
    <col min="3841" max="3841" width="10.85546875" style="3136" customWidth="1"/>
    <col min="3842" max="3842" width="15.140625" style="3136" customWidth="1"/>
    <col min="3843" max="3850" width="13.140625" style="3136" customWidth="1"/>
    <col min="3851" max="4096" width="9.140625" style="3136"/>
    <col min="4097" max="4097" width="10.85546875" style="3136" customWidth="1"/>
    <col min="4098" max="4098" width="15.140625" style="3136" customWidth="1"/>
    <col min="4099" max="4106" width="13.140625" style="3136" customWidth="1"/>
    <col min="4107" max="4352" width="9.140625" style="3136"/>
    <col min="4353" max="4353" width="10.85546875" style="3136" customWidth="1"/>
    <col min="4354" max="4354" width="15.140625" style="3136" customWidth="1"/>
    <col min="4355" max="4362" width="13.140625" style="3136" customWidth="1"/>
    <col min="4363" max="4608" width="9.140625" style="3136"/>
    <col min="4609" max="4609" width="10.85546875" style="3136" customWidth="1"/>
    <col min="4610" max="4610" width="15.140625" style="3136" customWidth="1"/>
    <col min="4611" max="4618" width="13.140625" style="3136" customWidth="1"/>
    <col min="4619" max="4864" width="9.140625" style="3136"/>
    <col min="4865" max="4865" width="10.85546875" style="3136" customWidth="1"/>
    <col min="4866" max="4866" width="15.140625" style="3136" customWidth="1"/>
    <col min="4867" max="4874" width="13.140625" style="3136" customWidth="1"/>
    <col min="4875" max="5120" width="9.140625" style="3136"/>
    <col min="5121" max="5121" width="10.85546875" style="3136" customWidth="1"/>
    <col min="5122" max="5122" width="15.140625" style="3136" customWidth="1"/>
    <col min="5123" max="5130" width="13.140625" style="3136" customWidth="1"/>
    <col min="5131" max="5376" width="9.140625" style="3136"/>
    <col min="5377" max="5377" width="10.85546875" style="3136" customWidth="1"/>
    <col min="5378" max="5378" width="15.140625" style="3136" customWidth="1"/>
    <col min="5379" max="5386" width="13.140625" style="3136" customWidth="1"/>
    <col min="5387" max="5632" width="9.140625" style="3136"/>
    <col min="5633" max="5633" width="10.85546875" style="3136" customWidth="1"/>
    <col min="5634" max="5634" width="15.140625" style="3136" customWidth="1"/>
    <col min="5635" max="5642" width="13.140625" style="3136" customWidth="1"/>
    <col min="5643" max="5888" width="9.140625" style="3136"/>
    <col min="5889" max="5889" width="10.85546875" style="3136" customWidth="1"/>
    <col min="5890" max="5890" width="15.140625" style="3136" customWidth="1"/>
    <col min="5891" max="5898" width="13.140625" style="3136" customWidth="1"/>
    <col min="5899" max="6144" width="9.140625" style="3136"/>
    <col min="6145" max="6145" width="10.85546875" style="3136" customWidth="1"/>
    <col min="6146" max="6146" width="15.140625" style="3136" customWidth="1"/>
    <col min="6147" max="6154" width="13.140625" style="3136" customWidth="1"/>
    <col min="6155" max="6400" width="9.140625" style="3136"/>
    <col min="6401" max="6401" width="10.85546875" style="3136" customWidth="1"/>
    <col min="6402" max="6402" width="15.140625" style="3136" customWidth="1"/>
    <col min="6403" max="6410" width="13.140625" style="3136" customWidth="1"/>
    <col min="6411" max="6656" width="9.140625" style="3136"/>
    <col min="6657" max="6657" width="10.85546875" style="3136" customWidth="1"/>
    <col min="6658" max="6658" width="15.140625" style="3136" customWidth="1"/>
    <col min="6659" max="6666" width="13.140625" style="3136" customWidth="1"/>
    <col min="6667" max="6912" width="9.140625" style="3136"/>
    <col min="6913" max="6913" width="10.85546875" style="3136" customWidth="1"/>
    <col min="6914" max="6914" width="15.140625" style="3136" customWidth="1"/>
    <col min="6915" max="6922" width="13.140625" style="3136" customWidth="1"/>
    <col min="6923" max="7168" width="9.140625" style="3136"/>
    <col min="7169" max="7169" width="10.85546875" style="3136" customWidth="1"/>
    <col min="7170" max="7170" width="15.140625" style="3136" customWidth="1"/>
    <col min="7171" max="7178" width="13.140625" style="3136" customWidth="1"/>
    <col min="7179" max="7424" width="9.140625" style="3136"/>
    <col min="7425" max="7425" width="10.85546875" style="3136" customWidth="1"/>
    <col min="7426" max="7426" width="15.140625" style="3136" customWidth="1"/>
    <col min="7427" max="7434" width="13.140625" style="3136" customWidth="1"/>
    <col min="7435" max="7680" width="9.140625" style="3136"/>
    <col min="7681" max="7681" width="10.85546875" style="3136" customWidth="1"/>
    <col min="7682" max="7682" width="15.140625" style="3136" customWidth="1"/>
    <col min="7683" max="7690" width="13.140625" style="3136" customWidth="1"/>
    <col min="7691" max="7936" width="9.140625" style="3136"/>
    <col min="7937" max="7937" width="10.85546875" style="3136" customWidth="1"/>
    <col min="7938" max="7938" width="15.140625" style="3136" customWidth="1"/>
    <col min="7939" max="7946" width="13.140625" style="3136" customWidth="1"/>
    <col min="7947" max="8192" width="9.140625" style="3136"/>
    <col min="8193" max="8193" width="10.85546875" style="3136" customWidth="1"/>
    <col min="8194" max="8194" width="15.140625" style="3136" customWidth="1"/>
    <col min="8195" max="8202" width="13.140625" style="3136" customWidth="1"/>
    <col min="8203" max="8448" width="9.140625" style="3136"/>
    <col min="8449" max="8449" width="10.85546875" style="3136" customWidth="1"/>
    <col min="8450" max="8450" width="15.140625" style="3136" customWidth="1"/>
    <col min="8451" max="8458" width="13.140625" style="3136" customWidth="1"/>
    <col min="8459" max="8704" width="9.140625" style="3136"/>
    <col min="8705" max="8705" width="10.85546875" style="3136" customWidth="1"/>
    <col min="8706" max="8706" width="15.140625" style="3136" customWidth="1"/>
    <col min="8707" max="8714" width="13.140625" style="3136" customWidth="1"/>
    <col min="8715" max="8960" width="9.140625" style="3136"/>
    <col min="8961" max="8961" width="10.85546875" style="3136" customWidth="1"/>
    <col min="8962" max="8962" width="15.140625" style="3136" customWidth="1"/>
    <col min="8963" max="8970" width="13.140625" style="3136" customWidth="1"/>
    <col min="8971" max="9216" width="9.140625" style="3136"/>
    <col min="9217" max="9217" width="10.85546875" style="3136" customWidth="1"/>
    <col min="9218" max="9218" width="15.140625" style="3136" customWidth="1"/>
    <col min="9219" max="9226" width="13.140625" style="3136" customWidth="1"/>
    <col min="9227" max="9472" width="9.140625" style="3136"/>
    <col min="9473" max="9473" width="10.85546875" style="3136" customWidth="1"/>
    <col min="9474" max="9474" width="15.140625" style="3136" customWidth="1"/>
    <col min="9475" max="9482" width="13.140625" style="3136" customWidth="1"/>
    <col min="9483" max="9728" width="9.140625" style="3136"/>
    <col min="9729" max="9729" width="10.85546875" style="3136" customWidth="1"/>
    <col min="9730" max="9730" width="15.140625" style="3136" customWidth="1"/>
    <col min="9731" max="9738" width="13.140625" style="3136" customWidth="1"/>
    <col min="9739" max="9984" width="9.140625" style="3136"/>
    <col min="9985" max="9985" width="10.85546875" style="3136" customWidth="1"/>
    <col min="9986" max="9986" width="15.140625" style="3136" customWidth="1"/>
    <col min="9987" max="9994" width="13.140625" style="3136" customWidth="1"/>
    <col min="9995" max="10240" width="9.140625" style="3136"/>
    <col min="10241" max="10241" width="10.85546875" style="3136" customWidth="1"/>
    <col min="10242" max="10242" width="15.140625" style="3136" customWidth="1"/>
    <col min="10243" max="10250" width="13.140625" style="3136" customWidth="1"/>
    <col min="10251" max="10496" width="9.140625" style="3136"/>
    <col min="10497" max="10497" width="10.85546875" style="3136" customWidth="1"/>
    <col min="10498" max="10498" width="15.140625" style="3136" customWidth="1"/>
    <col min="10499" max="10506" width="13.140625" style="3136" customWidth="1"/>
    <col min="10507" max="10752" width="9.140625" style="3136"/>
    <col min="10753" max="10753" width="10.85546875" style="3136" customWidth="1"/>
    <col min="10754" max="10754" width="15.140625" style="3136" customWidth="1"/>
    <col min="10755" max="10762" width="13.140625" style="3136" customWidth="1"/>
    <col min="10763" max="11008" width="9.140625" style="3136"/>
    <col min="11009" max="11009" width="10.85546875" style="3136" customWidth="1"/>
    <col min="11010" max="11010" width="15.140625" style="3136" customWidth="1"/>
    <col min="11011" max="11018" width="13.140625" style="3136" customWidth="1"/>
    <col min="11019" max="11264" width="9.140625" style="3136"/>
    <col min="11265" max="11265" width="10.85546875" style="3136" customWidth="1"/>
    <col min="11266" max="11266" width="15.140625" style="3136" customWidth="1"/>
    <col min="11267" max="11274" width="13.140625" style="3136" customWidth="1"/>
    <col min="11275" max="11520" width="9.140625" style="3136"/>
    <col min="11521" max="11521" width="10.85546875" style="3136" customWidth="1"/>
    <col min="11522" max="11522" width="15.140625" style="3136" customWidth="1"/>
    <col min="11523" max="11530" width="13.140625" style="3136" customWidth="1"/>
    <col min="11531" max="11776" width="9.140625" style="3136"/>
    <col min="11777" max="11777" width="10.85546875" style="3136" customWidth="1"/>
    <col min="11778" max="11778" width="15.140625" style="3136" customWidth="1"/>
    <col min="11779" max="11786" width="13.140625" style="3136" customWidth="1"/>
    <col min="11787" max="12032" width="9.140625" style="3136"/>
    <col min="12033" max="12033" width="10.85546875" style="3136" customWidth="1"/>
    <col min="12034" max="12034" width="15.140625" style="3136" customWidth="1"/>
    <col min="12035" max="12042" width="13.140625" style="3136" customWidth="1"/>
    <col min="12043" max="12288" width="9.140625" style="3136"/>
    <col min="12289" max="12289" width="10.85546875" style="3136" customWidth="1"/>
    <col min="12290" max="12290" width="15.140625" style="3136" customWidth="1"/>
    <col min="12291" max="12298" width="13.140625" style="3136" customWidth="1"/>
    <col min="12299" max="12544" width="9.140625" style="3136"/>
    <col min="12545" max="12545" width="10.85546875" style="3136" customWidth="1"/>
    <col min="12546" max="12546" width="15.140625" style="3136" customWidth="1"/>
    <col min="12547" max="12554" width="13.140625" style="3136" customWidth="1"/>
    <col min="12555" max="12800" width="9.140625" style="3136"/>
    <col min="12801" max="12801" width="10.85546875" style="3136" customWidth="1"/>
    <col min="12802" max="12802" width="15.140625" style="3136" customWidth="1"/>
    <col min="12803" max="12810" width="13.140625" style="3136" customWidth="1"/>
    <col min="12811" max="13056" width="9.140625" style="3136"/>
    <col min="13057" max="13057" width="10.85546875" style="3136" customWidth="1"/>
    <col min="13058" max="13058" width="15.140625" style="3136" customWidth="1"/>
    <col min="13059" max="13066" width="13.140625" style="3136" customWidth="1"/>
    <col min="13067" max="13312" width="9.140625" style="3136"/>
    <col min="13313" max="13313" width="10.85546875" style="3136" customWidth="1"/>
    <col min="13314" max="13314" width="15.140625" style="3136" customWidth="1"/>
    <col min="13315" max="13322" width="13.140625" style="3136" customWidth="1"/>
    <col min="13323" max="13568" width="9.140625" style="3136"/>
    <col min="13569" max="13569" width="10.85546875" style="3136" customWidth="1"/>
    <col min="13570" max="13570" width="15.140625" style="3136" customWidth="1"/>
    <col min="13571" max="13578" width="13.140625" style="3136" customWidth="1"/>
    <col min="13579" max="13824" width="9.140625" style="3136"/>
    <col min="13825" max="13825" width="10.85546875" style="3136" customWidth="1"/>
    <col min="13826" max="13826" width="15.140625" style="3136" customWidth="1"/>
    <col min="13827" max="13834" width="13.140625" style="3136" customWidth="1"/>
    <col min="13835" max="14080" width="9.140625" style="3136"/>
    <col min="14081" max="14081" width="10.85546875" style="3136" customWidth="1"/>
    <col min="14082" max="14082" width="15.140625" style="3136" customWidth="1"/>
    <col min="14083" max="14090" width="13.140625" style="3136" customWidth="1"/>
    <col min="14091" max="14336" width="9.140625" style="3136"/>
    <col min="14337" max="14337" width="10.85546875" style="3136" customWidth="1"/>
    <col min="14338" max="14338" width="15.140625" style="3136" customWidth="1"/>
    <col min="14339" max="14346" width="13.140625" style="3136" customWidth="1"/>
    <col min="14347" max="14592" width="9.140625" style="3136"/>
    <col min="14593" max="14593" width="10.85546875" style="3136" customWidth="1"/>
    <col min="14594" max="14594" width="15.140625" style="3136" customWidth="1"/>
    <col min="14595" max="14602" width="13.140625" style="3136" customWidth="1"/>
    <col min="14603" max="14848" width="9.140625" style="3136"/>
    <col min="14849" max="14849" width="10.85546875" style="3136" customWidth="1"/>
    <col min="14850" max="14850" width="15.140625" style="3136" customWidth="1"/>
    <col min="14851" max="14858" width="13.140625" style="3136" customWidth="1"/>
    <col min="14859" max="15104" width="9.140625" style="3136"/>
    <col min="15105" max="15105" width="10.85546875" style="3136" customWidth="1"/>
    <col min="15106" max="15106" width="15.140625" style="3136" customWidth="1"/>
    <col min="15107" max="15114" width="13.140625" style="3136" customWidth="1"/>
    <col min="15115" max="15360" width="9.140625" style="3136"/>
    <col min="15361" max="15361" width="10.85546875" style="3136" customWidth="1"/>
    <col min="15362" max="15362" width="15.140625" style="3136" customWidth="1"/>
    <col min="15363" max="15370" width="13.140625" style="3136" customWidth="1"/>
    <col min="15371" max="15616" width="9.140625" style="3136"/>
    <col min="15617" max="15617" width="10.85546875" style="3136" customWidth="1"/>
    <col min="15618" max="15618" width="15.140625" style="3136" customWidth="1"/>
    <col min="15619" max="15626" width="13.140625" style="3136" customWidth="1"/>
    <col min="15627" max="15872" width="9.140625" style="3136"/>
    <col min="15873" max="15873" width="10.85546875" style="3136" customWidth="1"/>
    <col min="15874" max="15874" width="15.140625" style="3136" customWidth="1"/>
    <col min="15875" max="15882" width="13.140625" style="3136" customWidth="1"/>
    <col min="15883" max="16128" width="9.140625" style="3136"/>
    <col min="16129" max="16129" width="10.85546875" style="3136" customWidth="1"/>
    <col min="16130" max="16130" width="15.140625" style="3136" customWidth="1"/>
    <col min="16131" max="16138" width="13.140625" style="3136" customWidth="1"/>
    <col min="16139" max="16384" width="9.140625" style="3136"/>
  </cols>
  <sheetData>
    <row r="1" spans="1:43" ht="13.5" thickBot="1">
      <c r="A1" s="3112" t="s">
        <v>0</v>
      </c>
      <c r="B1" s="3113"/>
      <c r="C1" s="3113"/>
      <c r="D1" s="3113"/>
      <c r="E1" s="3113"/>
      <c r="F1" s="3113"/>
      <c r="G1" s="3136"/>
      <c r="J1" s="3333" t="s">
        <v>1</v>
      </c>
    </row>
    <row r="2" spans="1:43" ht="20.25" customHeight="1" thickTop="1" thickBot="1">
      <c r="A2" s="7423" t="s">
        <v>2849</v>
      </c>
      <c r="B2" s="7424"/>
      <c r="C2" s="7424"/>
      <c r="D2" s="7424"/>
      <c r="E2" s="7424"/>
      <c r="F2" s="7424"/>
      <c r="G2" s="7424"/>
      <c r="H2" s="7424"/>
      <c r="I2" s="7424"/>
      <c r="J2" s="7425"/>
      <c r="K2" s="3113"/>
      <c r="L2" s="3113"/>
      <c r="M2" s="3113"/>
      <c r="N2" s="3113"/>
      <c r="O2" s="3113"/>
      <c r="P2" s="3113"/>
      <c r="Q2" s="3113"/>
      <c r="R2" s="3113"/>
      <c r="S2" s="3113"/>
      <c r="T2" s="3113"/>
      <c r="U2" s="3113"/>
      <c r="V2" s="3113"/>
      <c r="W2" s="3113"/>
      <c r="X2" s="3113"/>
      <c r="Z2" s="3233"/>
      <c r="AA2" s="3233"/>
      <c r="AB2" s="3233"/>
      <c r="AC2" s="3233"/>
      <c r="AD2" s="3233"/>
      <c r="AE2" s="3233"/>
      <c r="AF2" s="3233"/>
      <c r="AG2" s="3233"/>
      <c r="AH2" s="3233"/>
      <c r="AI2" s="3233"/>
      <c r="AJ2" s="3233"/>
      <c r="AK2" s="3233"/>
      <c r="AL2" s="3233"/>
      <c r="AM2" s="3233"/>
      <c r="AN2" s="3233"/>
      <c r="AO2" s="3233"/>
      <c r="AP2" s="3233"/>
      <c r="AQ2" s="3233"/>
    </row>
    <row r="3" spans="1:43" ht="39" customHeight="1" thickBot="1">
      <c r="A3" s="7326" t="s">
        <v>2814</v>
      </c>
      <c r="B3" s="7327"/>
      <c r="C3" s="7426"/>
      <c r="D3" s="7426"/>
      <c r="E3" s="7426"/>
      <c r="F3" s="7426"/>
      <c r="G3" s="7426"/>
      <c r="H3" s="7426"/>
      <c r="I3" s="7426"/>
      <c r="J3" s="7427"/>
      <c r="K3" s="3113"/>
      <c r="L3" s="3113"/>
      <c r="M3" s="3113"/>
      <c r="N3" s="3113"/>
      <c r="O3" s="3113"/>
      <c r="P3" s="3113"/>
      <c r="Q3" s="3113"/>
      <c r="R3" s="3113"/>
      <c r="S3" s="3113"/>
      <c r="T3" s="3113"/>
      <c r="U3" s="3113"/>
      <c r="V3" s="3113"/>
      <c r="W3" s="3113"/>
      <c r="X3" s="3113"/>
      <c r="Z3" s="3233"/>
      <c r="AA3" s="3233"/>
      <c r="AB3" s="3233"/>
      <c r="AC3" s="3233"/>
      <c r="AD3" s="3233"/>
      <c r="AE3" s="3233"/>
      <c r="AF3" s="3233"/>
      <c r="AG3" s="3233"/>
      <c r="AH3" s="3233"/>
      <c r="AI3" s="3233"/>
      <c r="AJ3" s="3233"/>
      <c r="AK3" s="3233"/>
      <c r="AL3" s="3233"/>
      <c r="AM3" s="3233"/>
      <c r="AN3" s="3233"/>
      <c r="AO3" s="3233"/>
      <c r="AP3" s="3233"/>
      <c r="AQ3" s="3233"/>
    </row>
    <row r="4" spans="1:43" ht="24" customHeight="1" thickBot="1">
      <c r="A4" s="7428" t="s">
        <v>12</v>
      </c>
      <c r="B4" s="7430" t="s">
        <v>2815</v>
      </c>
      <c r="C4" s="7432" t="s">
        <v>2816</v>
      </c>
      <c r="D4" s="7434" t="s">
        <v>2817</v>
      </c>
      <c r="E4" s="7436" t="s">
        <v>2818</v>
      </c>
      <c r="F4" s="7437"/>
      <c r="G4" s="7438"/>
      <c r="H4" s="7436" t="s">
        <v>2819</v>
      </c>
      <c r="I4" s="7437"/>
      <c r="J4" s="7439"/>
      <c r="K4" s="3234"/>
      <c r="L4" s="3234"/>
    </row>
    <row r="5" spans="1:43" ht="37.5" customHeight="1" thickBot="1">
      <c r="A5" s="7429"/>
      <c r="B5" s="7431"/>
      <c r="C5" s="7433"/>
      <c r="D5" s="7435"/>
      <c r="E5" s="5839" t="s">
        <v>2820</v>
      </c>
      <c r="F5" s="5840" t="s">
        <v>2821</v>
      </c>
      <c r="G5" s="5838" t="s">
        <v>2</v>
      </c>
      <c r="H5" s="5839" t="s">
        <v>2820</v>
      </c>
      <c r="I5" s="5840" t="s">
        <v>2822</v>
      </c>
      <c r="J5" s="3235" t="s">
        <v>2823</v>
      </c>
    </row>
    <row r="6" spans="1:43" ht="15.95" customHeight="1">
      <c r="A6" s="7413">
        <v>2004</v>
      </c>
      <c r="B6" s="3236" t="s">
        <v>331</v>
      </c>
      <c r="C6" s="3237">
        <v>48</v>
      </c>
      <c r="D6" s="3238">
        <v>0</v>
      </c>
      <c r="E6" s="3237">
        <v>1</v>
      </c>
      <c r="F6" s="3239">
        <v>0</v>
      </c>
      <c r="G6" s="3240">
        <f>SUM(E6:F6)</f>
        <v>1</v>
      </c>
      <c r="H6" s="3237">
        <v>0</v>
      </c>
      <c r="I6" s="3241">
        <v>0</v>
      </c>
      <c r="J6" s="3242">
        <f>SUM(H6:I6)</f>
        <v>0</v>
      </c>
    </row>
    <row r="7" spans="1:43" ht="15.95" customHeight="1">
      <c r="A7" s="7414"/>
      <c r="B7" s="3243" t="s">
        <v>330</v>
      </c>
      <c r="C7" s="3244">
        <v>3045</v>
      </c>
      <c r="D7" s="3245">
        <v>0</v>
      </c>
      <c r="E7" s="3244">
        <v>23</v>
      </c>
      <c r="F7" s="3246">
        <v>2</v>
      </c>
      <c r="G7" s="3247">
        <f t="shared" ref="G7:G14" si="0">SUM(E7:F7)</f>
        <v>25</v>
      </c>
      <c r="H7" s="3244">
        <v>15</v>
      </c>
      <c r="I7" s="3248">
        <v>0</v>
      </c>
      <c r="J7" s="3249">
        <f t="shared" ref="J7:J26" si="1">SUM(H7:I7)</f>
        <v>15</v>
      </c>
    </row>
    <row r="8" spans="1:43" ht="15.95" customHeight="1" thickBot="1">
      <c r="A8" s="7415"/>
      <c r="B8" s="3250" t="s">
        <v>2</v>
      </c>
      <c r="C8" s="3251">
        <f>+C7+C6</f>
        <v>3093</v>
      </c>
      <c r="D8" s="3252">
        <f>+D7+D6</f>
        <v>0</v>
      </c>
      <c r="E8" s="3251">
        <f>+E7+E6</f>
        <v>24</v>
      </c>
      <c r="F8" s="3253">
        <f>+F7+F6</f>
        <v>2</v>
      </c>
      <c r="G8" s="3252">
        <f t="shared" si="0"/>
        <v>26</v>
      </c>
      <c r="H8" s="3251">
        <f>+H7+H6</f>
        <v>15</v>
      </c>
      <c r="I8" s="3254">
        <v>0</v>
      </c>
      <c r="J8" s="3255">
        <f t="shared" si="1"/>
        <v>15</v>
      </c>
    </row>
    <row r="9" spans="1:43" ht="15.95" customHeight="1">
      <c r="A9" s="7413">
        <v>2005</v>
      </c>
      <c r="B9" s="3236" t="s">
        <v>331</v>
      </c>
      <c r="C9" s="3237">
        <v>18</v>
      </c>
      <c r="D9" s="3238">
        <v>0</v>
      </c>
      <c r="E9" s="3237">
        <v>0</v>
      </c>
      <c r="F9" s="3239">
        <v>0</v>
      </c>
      <c r="G9" s="3240">
        <f t="shared" si="0"/>
        <v>0</v>
      </c>
      <c r="H9" s="3237">
        <v>0</v>
      </c>
      <c r="I9" s="3241">
        <v>0</v>
      </c>
      <c r="J9" s="3242">
        <f t="shared" si="1"/>
        <v>0</v>
      </c>
    </row>
    <row r="10" spans="1:43" ht="15.95" customHeight="1">
      <c r="A10" s="7414"/>
      <c r="B10" s="3243" t="s">
        <v>330</v>
      </c>
      <c r="C10" s="3244">
        <v>2218</v>
      </c>
      <c r="D10" s="3245">
        <v>1</v>
      </c>
      <c r="E10" s="3244">
        <v>72</v>
      </c>
      <c r="F10" s="3246">
        <v>1</v>
      </c>
      <c r="G10" s="3247">
        <f t="shared" si="0"/>
        <v>73</v>
      </c>
      <c r="H10" s="3244">
        <v>32</v>
      </c>
      <c r="I10" s="3248">
        <v>0</v>
      </c>
      <c r="J10" s="3249">
        <f t="shared" si="1"/>
        <v>32</v>
      </c>
    </row>
    <row r="11" spans="1:43" ht="15.95" customHeight="1" thickBot="1">
      <c r="A11" s="7415"/>
      <c r="B11" s="3250" t="s">
        <v>2</v>
      </c>
      <c r="C11" s="3251">
        <f>+C10+C9</f>
        <v>2236</v>
      </c>
      <c r="D11" s="3252">
        <f>+D10+D9</f>
        <v>1</v>
      </c>
      <c r="E11" s="3251">
        <f>+E10+E9</f>
        <v>72</v>
      </c>
      <c r="F11" s="3253">
        <f>+F10+F9</f>
        <v>1</v>
      </c>
      <c r="G11" s="3252">
        <f t="shared" si="0"/>
        <v>73</v>
      </c>
      <c r="H11" s="3251">
        <f>+H10+H9</f>
        <v>32</v>
      </c>
      <c r="I11" s="3254">
        <v>0</v>
      </c>
      <c r="J11" s="3255">
        <f t="shared" si="1"/>
        <v>32</v>
      </c>
    </row>
    <row r="12" spans="1:43" ht="15.95" customHeight="1">
      <c r="A12" s="7413">
        <v>2006</v>
      </c>
      <c r="B12" s="3236" t="s">
        <v>331</v>
      </c>
      <c r="C12" s="3237">
        <v>32</v>
      </c>
      <c r="D12" s="3238">
        <v>0</v>
      </c>
      <c r="E12" s="3237">
        <v>0</v>
      </c>
      <c r="F12" s="3239">
        <v>0</v>
      </c>
      <c r="G12" s="3240">
        <f t="shared" si="0"/>
        <v>0</v>
      </c>
      <c r="H12" s="3237">
        <v>0</v>
      </c>
      <c r="I12" s="3241">
        <v>0</v>
      </c>
      <c r="J12" s="3242">
        <f t="shared" si="1"/>
        <v>0</v>
      </c>
    </row>
    <row r="13" spans="1:43" ht="15.95" customHeight="1">
      <c r="A13" s="7414"/>
      <c r="B13" s="3243" t="s">
        <v>330</v>
      </c>
      <c r="C13" s="3244">
        <v>2449</v>
      </c>
      <c r="D13" s="3245">
        <v>0</v>
      </c>
      <c r="E13" s="3244">
        <v>73</v>
      </c>
      <c r="F13" s="3246">
        <v>1</v>
      </c>
      <c r="G13" s="3247">
        <f t="shared" si="0"/>
        <v>74</v>
      </c>
      <c r="H13" s="3244">
        <f>5+19</f>
        <v>24</v>
      </c>
      <c r="I13" s="3248">
        <v>0</v>
      </c>
      <c r="J13" s="3249">
        <f t="shared" si="1"/>
        <v>24</v>
      </c>
    </row>
    <row r="14" spans="1:43" ht="15.95" customHeight="1" thickBot="1">
      <c r="A14" s="7415"/>
      <c r="B14" s="3250" t="s">
        <v>2</v>
      </c>
      <c r="C14" s="3251">
        <f>+C13+C12</f>
        <v>2481</v>
      </c>
      <c r="D14" s="3252">
        <f>+D13+D12</f>
        <v>0</v>
      </c>
      <c r="E14" s="3251">
        <f>+E13+E12</f>
        <v>73</v>
      </c>
      <c r="F14" s="3253">
        <f>+F13+F12</f>
        <v>1</v>
      </c>
      <c r="G14" s="3252">
        <f t="shared" si="0"/>
        <v>74</v>
      </c>
      <c r="H14" s="3251">
        <f>+H13+H12</f>
        <v>24</v>
      </c>
      <c r="I14" s="3254">
        <v>0</v>
      </c>
      <c r="J14" s="3255">
        <f t="shared" si="1"/>
        <v>24</v>
      </c>
    </row>
    <row r="15" spans="1:43" ht="15.95" customHeight="1">
      <c r="A15" s="7413">
        <v>2007</v>
      </c>
      <c r="B15" s="3236" t="s">
        <v>331</v>
      </c>
      <c r="C15" s="3256">
        <v>40</v>
      </c>
      <c r="D15" s="3257">
        <v>0</v>
      </c>
      <c r="E15" s="3256">
        <v>2</v>
      </c>
      <c r="F15" s="3258">
        <v>0</v>
      </c>
      <c r="G15" s="3259">
        <f>SUM(E15:F15)</f>
        <v>2</v>
      </c>
      <c r="H15" s="3256">
        <v>0</v>
      </c>
      <c r="I15" s="3260">
        <v>0</v>
      </c>
      <c r="J15" s="3242">
        <f t="shared" si="1"/>
        <v>0</v>
      </c>
    </row>
    <row r="16" spans="1:43" ht="15.95" customHeight="1">
      <c r="A16" s="7414"/>
      <c r="B16" s="3243" t="s">
        <v>330</v>
      </c>
      <c r="C16" s="3261">
        <v>2947</v>
      </c>
      <c r="D16" s="3262">
        <v>0</v>
      </c>
      <c r="E16" s="3261">
        <v>53</v>
      </c>
      <c r="F16" s="3158">
        <v>0</v>
      </c>
      <c r="G16" s="3263">
        <f>SUM(E16:F16)</f>
        <v>53</v>
      </c>
      <c r="H16" s="3261">
        <v>25</v>
      </c>
      <c r="I16" s="3264">
        <v>0</v>
      </c>
      <c r="J16" s="3249">
        <f t="shared" si="1"/>
        <v>25</v>
      </c>
    </row>
    <row r="17" spans="1:10" ht="15.95" customHeight="1" thickBot="1">
      <c r="A17" s="7415"/>
      <c r="B17" s="3250" t="s">
        <v>2</v>
      </c>
      <c r="C17" s="3251">
        <f>SUM(C15:C16)</f>
        <v>2987</v>
      </c>
      <c r="D17" s="3252">
        <f t="shared" ref="D17:I17" si="2">SUM(D15:D16)</f>
        <v>0</v>
      </c>
      <c r="E17" s="3251">
        <f t="shared" si="2"/>
        <v>55</v>
      </c>
      <c r="F17" s="3253">
        <f t="shared" si="2"/>
        <v>0</v>
      </c>
      <c r="G17" s="3252">
        <f>SUM(E17:F17)</f>
        <v>55</v>
      </c>
      <c r="H17" s="3251">
        <f t="shared" si="2"/>
        <v>25</v>
      </c>
      <c r="I17" s="3253">
        <f t="shared" si="2"/>
        <v>0</v>
      </c>
      <c r="J17" s="3255">
        <f t="shared" si="1"/>
        <v>25</v>
      </c>
    </row>
    <row r="18" spans="1:10" ht="15.95" customHeight="1">
      <c r="A18" s="7413">
        <v>2008</v>
      </c>
      <c r="B18" s="3236" t="s">
        <v>331</v>
      </c>
      <c r="C18" s="3256">
        <v>52</v>
      </c>
      <c r="D18" s="3257">
        <v>0</v>
      </c>
      <c r="E18" s="3256">
        <v>3</v>
      </c>
      <c r="F18" s="3258">
        <v>0</v>
      </c>
      <c r="G18" s="3259">
        <f>SUM(E18:F18)</f>
        <v>3</v>
      </c>
      <c r="H18" s="3256">
        <v>1</v>
      </c>
      <c r="I18" s="3258">
        <v>0</v>
      </c>
      <c r="J18" s="3242">
        <f t="shared" si="1"/>
        <v>1</v>
      </c>
    </row>
    <row r="19" spans="1:10" ht="15.95" customHeight="1">
      <c r="A19" s="7414"/>
      <c r="B19" s="3243" t="s">
        <v>330</v>
      </c>
      <c r="C19" s="3261">
        <v>2727</v>
      </c>
      <c r="D19" s="3262">
        <v>0</v>
      </c>
      <c r="E19" s="3261">
        <v>48</v>
      </c>
      <c r="F19" s="3158">
        <v>0</v>
      </c>
      <c r="G19" s="3263">
        <f>SUM(E19:F19)</f>
        <v>48</v>
      </c>
      <c r="H19" s="3261">
        <v>11</v>
      </c>
      <c r="I19" s="3158">
        <v>0</v>
      </c>
      <c r="J19" s="3249">
        <f t="shared" si="1"/>
        <v>11</v>
      </c>
    </row>
    <row r="20" spans="1:10" ht="15.95" customHeight="1" thickBot="1">
      <c r="A20" s="7416"/>
      <c r="B20" s="3265" t="s">
        <v>2</v>
      </c>
      <c r="C20" s="3266">
        <f>SUM(C18:C19)</f>
        <v>2779</v>
      </c>
      <c r="D20" s="3267">
        <f t="shared" ref="D20:I20" si="3">SUM(D18:D19)</f>
        <v>0</v>
      </c>
      <c r="E20" s="3266">
        <f t="shared" si="3"/>
        <v>51</v>
      </c>
      <c r="F20" s="3268">
        <f t="shared" si="3"/>
        <v>0</v>
      </c>
      <c r="G20" s="3267">
        <f t="shared" si="3"/>
        <v>51</v>
      </c>
      <c r="H20" s="3266">
        <f t="shared" si="3"/>
        <v>12</v>
      </c>
      <c r="I20" s="3268">
        <f t="shared" si="3"/>
        <v>0</v>
      </c>
      <c r="J20" s="3269">
        <f t="shared" si="1"/>
        <v>12</v>
      </c>
    </row>
    <row r="21" spans="1:10" ht="15.95" customHeight="1">
      <c r="A21" s="7417">
        <v>2009</v>
      </c>
      <c r="B21" s="3236" t="s">
        <v>331</v>
      </c>
      <c r="C21" s="3237">
        <v>29</v>
      </c>
      <c r="D21" s="3238">
        <v>0</v>
      </c>
      <c r="E21" s="3270">
        <v>0</v>
      </c>
      <c r="F21" s="3258">
        <v>0</v>
      </c>
      <c r="G21" s="3259">
        <f>SUM(E21:F21)</f>
        <v>0</v>
      </c>
      <c r="H21" s="3237">
        <v>0</v>
      </c>
      <c r="I21" s="3258">
        <v>0</v>
      </c>
      <c r="J21" s="3242">
        <f t="shared" si="1"/>
        <v>0</v>
      </c>
    </row>
    <row r="22" spans="1:10" ht="15.95" customHeight="1">
      <c r="A22" s="7418"/>
      <c r="B22" s="3243" t="s">
        <v>330</v>
      </c>
      <c r="C22" s="3244">
        <v>1863</v>
      </c>
      <c r="D22" s="3245">
        <v>1</v>
      </c>
      <c r="E22" s="3271">
        <v>17</v>
      </c>
      <c r="F22" s="3158">
        <v>0</v>
      </c>
      <c r="G22" s="3263">
        <f>SUM(E22:F22)</f>
        <v>17</v>
      </c>
      <c r="H22" s="3244">
        <v>19</v>
      </c>
      <c r="I22" s="3158">
        <v>0</v>
      </c>
      <c r="J22" s="3249">
        <f t="shared" si="1"/>
        <v>19</v>
      </c>
    </row>
    <row r="23" spans="1:10" ht="15.95" customHeight="1" thickBot="1">
      <c r="A23" s="7419"/>
      <c r="B23" s="3265" t="s">
        <v>2</v>
      </c>
      <c r="C23" s="3266">
        <f t="shared" ref="C23:I23" si="4">SUM(C21:C22)</f>
        <v>1892</v>
      </c>
      <c r="D23" s="3267">
        <f t="shared" si="4"/>
        <v>1</v>
      </c>
      <c r="E23" s="3266">
        <f t="shared" si="4"/>
        <v>17</v>
      </c>
      <c r="F23" s="3268">
        <f t="shared" si="4"/>
        <v>0</v>
      </c>
      <c r="G23" s="3267">
        <f t="shared" si="4"/>
        <v>17</v>
      </c>
      <c r="H23" s="3266">
        <f t="shared" si="4"/>
        <v>19</v>
      </c>
      <c r="I23" s="3268">
        <f t="shared" si="4"/>
        <v>0</v>
      </c>
      <c r="J23" s="3269">
        <f t="shared" si="1"/>
        <v>19</v>
      </c>
    </row>
    <row r="24" spans="1:10" ht="15.95" customHeight="1">
      <c r="A24" s="7417">
        <v>2010</v>
      </c>
      <c r="B24" s="3236" t="s">
        <v>331</v>
      </c>
      <c r="C24" s="3237" t="s">
        <v>1190</v>
      </c>
      <c r="D24" s="3238">
        <v>0</v>
      </c>
      <c r="E24" s="3272">
        <v>2</v>
      </c>
      <c r="F24" s="3258">
        <v>0</v>
      </c>
      <c r="G24" s="3259">
        <f>SUM(E24:F24)</f>
        <v>2</v>
      </c>
      <c r="H24" s="3237">
        <v>0</v>
      </c>
      <c r="I24" s="3258">
        <v>0</v>
      </c>
      <c r="J24" s="3242">
        <f t="shared" si="1"/>
        <v>0</v>
      </c>
    </row>
    <row r="25" spans="1:10" ht="15.95" customHeight="1">
      <c r="A25" s="7418"/>
      <c r="B25" s="3243" t="s">
        <v>330</v>
      </c>
      <c r="C25" s="3244">
        <v>201</v>
      </c>
      <c r="D25" s="3245">
        <v>0</v>
      </c>
      <c r="E25" s="3273">
        <v>42</v>
      </c>
      <c r="F25" s="3158">
        <v>0</v>
      </c>
      <c r="G25" s="3263">
        <f>SUM(E25:F25)</f>
        <v>42</v>
      </c>
      <c r="H25" s="3271">
        <v>29</v>
      </c>
      <c r="I25" s="3158">
        <v>0</v>
      </c>
      <c r="J25" s="3249">
        <f t="shared" si="1"/>
        <v>29</v>
      </c>
    </row>
    <row r="26" spans="1:10" ht="15.95" customHeight="1" thickBot="1">
      <c r="A26" s="7420"/>
      <c r="B26" s="3250" t="s">
        <v>2</v>
      </c>
      <c r="C26" s="3251">
        <f t="shared" ref="C26:I26" si="5">SUM(C24:C25)</f>
        <v>201</v>
      </c>
      <c r="D26" s="3252">
        <f t="shared" si="5"/>
        <v>0</v>
      </c>
      <c r="E26" s="3274">
        <f t="shared" si="5"/>
        <v>44</v>
      </c>
      <c r="F26" s="3268">
        <f t="shared" si="5"/>
        <v>0</v>
      </c>
      <c r="G26" s="3267">
        <f t="shared" si="5"/>
        <v>44</v>
      </c>
      <c r="H26" s="3266">
        <f t="shared" si="5"/>
        <v>29</v>
      </c>
      <c r="I26" s="3268">
        <f t="shared" si="5"/>
        <v>0</v>
      </c>
      <c r="J26" s="3269">
        <f t="shared" si="1"/>
        <v>29</v>
      </c>
    </row>
    <row r="27" spans="1:10" ht="15.95" customHeight="1">
      <c r="A27" s="7417">
        <v>2011</v>
      </c>
      <c r="B27" s="3236" t="s">
        <v>331</v>
      </c>
      <c r="C27" s="3275">
        <v>50</v>
      </c>
      <c r="D27" s="3238">
        <v>0</v>
      </c>
      <c r="E27" s="3270">
        <v>0</v>
      </c>
      <c r="F27" s="3258">
        <v>0</v>
      </c>
      <c r="G27" s="3259">
        <f>SUM(E27:F27)</f>
        <v>0</v>
      </c>
      <c r="H27" s="3237">
        <v>0</v>
      </c>
      <c r="I27" s="3258">
        <v>0</v>
      </c>
      <c r="J27" s="3242">
        <f>SUM(H27:I27)</f>
        <v>0</v>
      </c>
    </row>
    <row r="28" spans="1:10" ht="15.95" customHeight="1">
      <c r="A28" s="7418"/>
      <c r="B28" s="3243" t="s">
        <v>330</v>
      </c>
      <c r="C28" s="3276">
        <v>2484</v>
      </c>
      <c r="D28" s="3245">
        <v>0</v>
      </c>
      <c r="E28" s="3277">
        <v>33</v>
      </c>
      <c r="F28" s="3158">
        <v>0</v>
      </c>
      <c r="G28" s="3263">
        <f>SUM(E28:F28)</f>
        <v>33</v>
      </c>
      <c r="H28" s="3271">
        <v>22</v>
      </c>
      <c r="I28" s="3158">
        <v>0</v>
      </c>
      <c r="J28" s="3249">
        <f>SUM(H28:I28)</f>
        <v>22</v>
      </c>
    </row>
    <row r="29" spans="1:10" ht="15.95" customHeight="1" thickBot="1">
      <c r="A29" s="7419"/>
      <c r="B29" s="3265" t="s">
        <v>2</v>
      </c>
      <c r="C29" s="3266">
        <f t="shared" ref="C29:I29" si="6">SUM(C27:C28)</f>
        <v>2534</v>
      </c>
      <c r="D29" s="3267">
        <f t="shared" si="6"/>
        <v>0</v>
      </c>
      <c r="E29" s="3266">
        <f t="shared" si="6"/>
        <v>33</v>
      </c>
      <c r="F29" s="3268">
        <f t="shared" si="6"/>
        <v>0</v>
      </c>
      <c r="G29" s="3267">
        <f t="shared" si="6"/>
        <v>33</v>
      </c>
      <c r="H29" s="3266">
        <f t="shared" si="6"/>
        <v>22</v>
      </c>
      <c r="I29" s="3268">
        <f t="shared" si="6"/>
        <v>0</v>
      </c>
      <c r="J29" s="3269">
        <f>SUM(H29:I29)</f>
        <v>22</v>
      </c>
    </row>
    <row r="30" spans="1:10" ht="15.95" customHeight="1">
      <c r="A30" s="7417">
        <v>2012</v>
      </c>
      <c r="B30" s="3236" t="s">
        <v>331</v>
      </c>
      <c r="C30" s="3275">
        <v>79</v>
      </c>
      <c r="D30" s="3238">
        <v>0</v>
      </c>
      <c r="E30" s="3270">
        <v>3</v>
      </c>
      <c r="F30" s="3258">
        <v>0</v>
      </c>
      <c r="G30" s="3259">
        <v>3</v>
      </c>
      <c r="H30" s="3237">
        <v>0</v>
      </c>
      <c r="I30" s="3258">
        <v>0</v>
      </c>
      <c r="J30" s="3242">
        <v>0</v>
      </c>
    </row>
    <row r="31" spans="1:10" ht="15.95" customHeight="1">
      <c r="A31" s="7418"/>
      <c r="B31" s="3243" t="s">
        <v>330</v>
      </c>
      <c r="C31" s="3276">
        <v>2478</v>
      </c>
      <c r="D31" s="3245">
        <v>0</v>
      </c>
      <c r="E31" s="3277">
        <v>79</v>
      </c>
      <c r="F31" s="3158">
        <v>0</v>
      </c>
      <c r="G31" s="3263">
        <v>79</v>
      </c>
      <c r="H31" s="3271">
        <v>12</v>
      </c>
      <c r="I31" s="3158">
        <v>0</v>
      </c>
      <c r="J31" s="3249">
        <v>12</v>
      </c>
    </row>
    <row r="32" spans="1:10" ht="15.95" customHeight="1" thickBot="1">
      <c r="A32" s="7421"/>
      <c r="B32" s="3278" t="s">
        <v>2</v>
      </c>
      <c r="C32" s="3279">
        <f t="shared" ref="C32:I32" si="7">SUM(C30:C31)</f>
        <v>2557</v>
      </c>
      <c r="D32" s="3280">
        <f t="shared" si="7"/>
        <v>0</v>
      </c>
      <c r="E32" s="3279">
        <f t="shared" si="7"/>
        <v>82</v>
      </c>
      <c r="F32" s="3154">
        <f t="shared" si="7"/>
        <v>0</v>
      </c>
      <c r="G32" s="3280">
        <f t="shared" si="7"/>
        <v>82</v>
      </c>
      <c r="H32" s="3279">
        <f t="shared" si="7"/>
        <v>12</v>
      </c>
      <c r="I32" s="3154">
        <f t="shared" si="7"/>
        <v>0</v>
      </c>
      <c r="J32" s="3281">
        <f>SUM(H32:I32)</f>
        <v>12</v>
      </c>
    </row>
    <row r="33" spans="1:13" ht="13.5" thickTop="1"/>
    <row r="34" spans="1:13" ht="12" customHeight="1">
      <c r="A34" s="7422" t="s">
        <v>2824</v>
      </c>
      <c r="B34" s="7422"/>
    </row>
    <row r="35" spans="1:13" ht="12" customHeight="1">
      <c r="A35" s="7298" t="s">
        <v>2546</v>
      </c>
      <c r="B35" s="7322"/>
      <c r="C35" s="7322"/>
      <c r="D35" s="7322"/>
    </row>
    <row r="36" spans="1:13" ht="12" customHeight="1">
      <c r="A36" s="7344" t="s">
        <v>2825</v>
      </c>
      <c r="B36" s="7344"/>
      <c r="C36" s="7344"/>
      <c r="D36" s="7344"/>
      <c r="E36" s="7344"/>
      <c r="F36" s="7344"/>
      <c r="G36" s="7344"/>
      <c r="H36" s="7344"/>
      <c r="I36" s="7344"/>
      <c r="J36" s="7344"/>
    </row>
    <row r="37" spans="1:13" ht="12" customHeight="1">
      <c r="A37" s="7344" t="s">
        <v>2691</v>
      </c>
      <c r="B37" s="7345"/>
      <c r="C37" s="7345"/>
      <c r="D37" s="7345"/>
      <c r="E37" s="7345"/>
      <c r="F37" s="7345"/>
      <c r="G37" s="7345"/>
      <c r="H37" s="7345"/>
      <c r="I37" s="3136"/>
      <c r="J37" s="3136"/>
      <c r="K37" s="3136"/>
    </row>
    <row r="38" spans="1:13" ht="15.75" customHeight="1">
      <c r="A38" s="7345" t="s">
        <v>2826</v>
      </c>
      <c r="B38" s="7345"/>
      <c r="C38" s="7345"/>
      <c r="D38" s="7345"/>
      <c r="E38" s="7345"/>
      <c r="F38" s="7345"/>
      <c r="G38" s="7345"/>
      <c r="H38" s="7345"/>
      <c r="I38" s="7345"/>
      <c r="J38" s="7345"/>
      <c r="K38" s="7345"/>
      <c r="L38" s="7345"/>
      <c r="M38" s="7345"/>
    </row>
    <row r="42" spans="1:13" s="2977" customFormat="1" ht="21" customHeight="1">
      <c r="B42" s="3054"/>
      <c r="C42" s="7300" t="s">
        <v>3</v>
      </c>
      <c r="D42" s="7300"/>
      <c r="F42" s="3055"/>
      <c r="G42" s="7346"/>
      <c r="H42" s="7346"/>
    </row>
    <row r="45" spans="1:13" ht="12" customHeight="1"/>
  </sheetData>
  <mergeCells count="24">
    <mergeCell ref="A2:J2"/>
    <mergeCell ref="A3:J3"/>
    <mergeCell ref="A4:A5"/>
    <mergeCell ref="B4:B5"/>
    <mergeCell ref="C4:C5"/>
    <mergeCell ref="D4:D5"/>
    <mergeCell ref="E4:G4"/>
    <mergeCell ref="H4:J4"/>
    <mergeCell ref="A35:D35"/>
    <mergeCell ref="A6:A8"/>
    <mergeCell ref="A9:A11"/>
    <mergeCell ref="A12:A14"/>
    <mergeCell ref="A15:A17"/>
    <mergeCell ref="A18:A20"/>
    <mergeCell ref="A21:A23"/>
    <mergeCell ref="A24:A26"/>
    <mergeCell ref="A27:A29"/>
    <mergeCell ref="A30:A32"/>
    <mergeCell ref="A34:B34"/>
    <mergeCell ref="A36:J36"/>
    <mergeCell ref="A37:H37"/>
    <mergeCell ref="A38:M38"/>
    <mergeCell ref="C42:D42"/>
    <mergeCell ref="G42:H42"/>
  </mergeCells>
  <hyperlinks>
    <hyperlink ref="A1" r:id="rId1"/>
  </hyperlinks>
  <pageMargins left="0.51181102362204722" right="0.70866141732283472" top="0.62992125984251968" bottom="0.74803149606299213" header="0.31496062992125984" footer="0.31496062992125984"/>
  <pageSetup paperSize="9" scale="81" fitToHeight="0" orientation="landscape" r:id="rId2"/>
  <headerFooter alignWithMargins="0">
    <oddFooter>&amp;R177</oddFooter>
  </headerFooter>
  <drawing r:id="rId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73">
    <pageSetUpPr fitToPage="1"/>
  </sheetPr>
  <dimension ref="A1:S43"/>
  <sheetViews>
    <sheetView view="pageBreakPreview" zoomScale="60" zoomScaleNormal="100" workbookViewId="0">
      <selection activeCell="H15" sqref="H15"/>
    </sheetView>
  </sheetViews>
  <sheetFormatPr defaultRowHeight="12.75"/>
  <cols>
    <col min="1" max="1" width="13" style="3062" customWidth="1"/>
    <col min="2" max="2" width="21.42578125" style="3062" customWidth="1"/>
    <col min="3" max="8" width="20.7109375" style="3062" customWidth="1"/>
    <col min="9" max="254" width="9.140625" style="3062"/>
    <col min="255" max="255" width="11" style="3062" customWidth="1"/>
    <col min="256" max="256" width="15" style="3062" customWidth="1"/>
    <col min="257" max="260" width="15.28515625" style="3062" customWidth="1"/>
    <col min="261" max="261" width="19.28515625" style="3062" customWidth="1"/>
    <col min="262" max="262" width="15.28515625" style="3062" customWidth="1"/>
    <col min="263" max="510" width="9.140625" style="3062"/>
    <col min="511" max="511" width="11" style="3062" customWidth="1"/>
    <col min="512" max="512" width="15" style="3062" customWidth="1"/>
    <col min="513" max="516" width="15.28515625" style="3062" customWidth="1"/>
    <col min="517" max="517" width="19.28515625" style="3062" customWidth="1"/>
    <col min="518" max="518" width="15.28515625" style="3062" customWidth="1"/>
    <col min="519" max="766" width="9.140625" style="3062"/>
    <col min="767" max="767" width="11" style="3062" customWidth="1"/>
    <col min="768" max="768" width="15" style="3062" customWidth="1"/>
    <col min="769" max="772" width="15.28515625" style="3062" customWidth="1"/>
    <col min="773" max="773" width="19.28515625" style="3062" customWidth="1"/>
    <col min="774" max="774" width="15.28515625" style="3062" customWidth="1"/>
    <col min="775" max="1022" width="9.140625" style="3062"/>
    <col min="1023" max="1023" width="11" style="3062" customWidth="1"/>
    <col min="1024" max="1024" width="15" style="3062" customWidth="1"/>
    <col min="1025" max="1028" width="15.28515625" style="3062" customWidth="1"/>
    <col min="1029" max="1029" width="19.28515625" style="3062" customWidth="1"/>
    <col min="1030" max="1030" width="15.28515625" style="3062" customWidth="1"/>
    <col min="1031" max="1278" width="9.140625" style="3062"/>
    <col min="1279" max="1279" width="11" style="3062" customWidth="1"/>
    <col min="1280" max="1280" width="15" style="3062" customWidth="1"/>
    <col min="1281" max="1284" width="15.28515625" style="3062" customWidth="1"/>
    <col min="1285" max="1285" width="19.28515625" style="3062" customWidth="1"/>
    <col min="1286" max="1286" width="15.28515625" style="3062" customWidth="1"/>
    <col min="1287" max="1534" width="9.140625" style="3062"/>
    <col min="1535" max="1535" width="11" style="3062" customWidth="1"/>
    <col min="1536" max="1536" width="15" style="3062" customWidth="1"/>
    <col min="1537" max="1540" width="15.28515625" style="3062" customWidth="1"/>
    <col min="1541" max="1541" width="19.28515625" style="3062" customWidth="1"/>
    <col min="1542" max="1542" width="15.28515625" style="3062" customWidth="1"/>
    <col min="1543" max="1790" width="9.140625" style="3062"/>
    <col min="1791" max="1791" width="11" style="3062" customWidth="1"/>
    <col min="1792" max="1792" width="15" style="3062" customWidth="1"/>
    <col min="1793" max="1796" width="15.28515625" style="3062" customWidth="1"/>
    <col min="1797" max="1797" width="19.28515625" style="3062" customWidth="1"/>
    <col min="1798" max="1798" width="15.28515625" style="3062" customWidth="1"/>
    <col min="1799" max="2046" width="9.140625" style="3062"/>
    <col min="2047" max="2047" width="11" style="3062" customWidth="1"/>
    <col min="2048" max="2048" width="15" style="3062" customWidth="1"/>
    <col min="2049" max="2052" width="15.28515625" style="3062" customWidth="1"/>
    <col min="2053" max="2053" width="19.28515625" style="3062" customWidth="1"/>
    <col min="2054" max="2054" width="15.28515625" style="3062" customWidth="1"/>
    <col min="2055" max="2302" width="9.140625" style="3062"/>
    <col min="2303" max="2303" width="11" style="3062" customWidth="1"/>
    <col min="2304" max="2304" width="15" style="3062" customWidth="1"/>
    <col min="2305" max="2308" width="15.28515625" style="3062" customWidth="1"/>
    <col min="2309" max="2309" width="19.28515625" style="3062" customWidth="1"/>
    <col min="2310" max="2310" width="15.28515625" style="3062" customWidth="1"/>
    <col min="2311" max="2558" width="9.140625" style="3062"/>
    <col min="2559" max="2559" width="11" style="3062" customWidth="1"/>
    <col min="2560" max="2560" width="15" style="3062" customWidth="1"/>
    <col min="2561" max="2564" width="15.28515625" style="3062" customWidth="1"/>
    <col min="2565" max="2565" width="19.28515625" style="3062" customWidth="1"/>
    <col min="2566" max="2566" width="15.28515625" style="3062" customWidth="1"/>
    <col min="2567" max="2814" width="9.140625" style="3062"/>
    <col min="2815" max="2815" width="11" style="3062" customWidth="1"/>
    <col min="2816" max="2816" width="15" style="3062" customWidth="1"/>
    <col min="2817" max="2820" width="15.28515625" style="3062" customWidth="1"/>
    <col min="2821" max="2821" width="19.28515625" style="3062" customWidth="1"/>
    <col min="2822" max="2822" width="15.28515625" style="3062" customWidth="1"/>
    <col min="2823" max="3070" width="9.140625" style="3062"/>
    <col min="3071" max="3071" width="11" style="3062" customWidth="1"/>
    <col min="3072" max="3072" width="15" style="3062" customWidth="1"/>
    <col min="3073" max="3076" width="15.28515625" style="3062" customWidth="1"/>
    <col min="3077" max="3077" width="19.28515625" style="3062" customWidth="1"/>
    <col min="3078" max="3078" width="15.28515625" style="3062" customWidth="1"/>
    <col min="3079" max="3326" width="9.140625" style="3062"/>
    <col min="3327" max="3327" width="11" style="3062" customWidth="1"/>
    <col min="3328" max="3328" width="15" style="3062" customWidth="1"/>
    <col min="3329" max="3332" width="15.28515625" style="3062" customWidth="1"/>
    <col min="3333" max="3333" width="19.28515625" style="3062" customWidth="1"/>
    <col min="3334" max="3334" width="15.28515625" style="3062" customWidth="1"/>
    <col min="3335" max="3582" width="9.140625" style="3062"/>
    <col min="3583" max="3583" width="11" style="3062" customWidth="1"/>
    <col min="3584" max="3584" width="15" style="3062" customWidth="1"/>
    <col min="3585" max="3588" width="15.28515625" style="3062" customWidth="1"/>
    <col min="3589" max="3589" width="19.28515625" style="3062" customWidth="1"/>
    <col min="3590" max="3590" width="15.28515625" style="3062" customWidth="1"/>
    <col min="3591" max="3838" width="9.140625" style="3062"/>
    <col min="3839" max="3839" width="11" style="3062" customWidth="1"/>
    <col min="3840" max="3840" width="15" style="3062" customWidth="1"/>
    <col min="3841" max="3844" width="15.28515625" style="3062" customWidth="1"/>
    <col min="3845" max="3845" width="19.28515625" style="3062" customWidth="1"/>
    <col min="3846" max="3846" width="15.28515625" style="3062" customWidth="1"/>
    <col min="3847" max="4094" width="9.140625" style="3062"/>
    <col min="4095" max="4095" width="11" style="3062" customWidth="1"/>
    <col min="4096" max="4096" width="15" style="3062" customWidth="1"/>
    <col min="4097" max="4100" width="15.28515625" style="3062" customWidth="1"/>
    <col min="4101" max="4101" width="19.28515625" style="3062" customWidth="1"/>
    <col min="4102" max="4102" width="15.28515625" style="3062" customWidth="1"/>
    <col min="4103" max="4350" width="9.140625" style="3062"/>
    <col min="4351" max="4351" width="11" style="3062" customWidth="1"/>
    <col min="4352" max="4352" width="15" style="3062" customWidth="1"/>
    <col min="4353" max="4356" width="15.28515625" style="3062" customWidth="1"/>
    <col min="4357" max="4357" width="19.28515625" style="3062" customWidth="1"/>
    <col min="4358" max="4358" width="15.28515625" style="3062" customWidth="1"/>
    <col min="4359" max="4606" width="9.140625" style="3062"/>
    <col min="4607" max="4607" width="11" style="3062" customWidth="1"/>
    <col min="4608" max="4608" width="15" style="3062" customWidth="1"/>
    <col min="4609" max="4612" width="15.28515625" style="3062" customWidth="1"/>
    <col min="4613" max="4613" width="19.28515625" style="3062" customWidth="1"/>
    <col min="4614" max="4614" width="15.28515625" style="3062" customWidth="1"/>
    <col min="4615" max="4862" width="9.140625" style="3062"/>
    <col min="4863" max="4863" width="11" style="3062" customWidth="1"/>
    <col min="4864" max="4864" width="15" style="3062" customWidth="1"/>
    <col min="4865" max="4868" width="15.28515625" style="3062" customWidth="1"/>
    <col min="4869" max="4869" width="19.28515625" style="3062" customWidth="1"/>
    <col min="4870" max="4870" width="15.28515625" style="3062" customWidth="1"/>
    <col min="4871" max="5118" width="9.140625" style="3062"/>
    <col min="5119" max="5119" width="11" style="3062" customWidth="1"/>
    <col min="5120" max="5120" width="15" style="3062" customWidth="1"/>
    <col min="5121" max="5124" width="15.28515625" style="3062" customWidth="1"/>
    <col min="5125" max="5125" width="19.28515625" style="3062" customWidth="1"/>
    <col min="5126" max="5126" width="15.28515625" style="3062" customWidth="1"/>
    <col min="5127" max="5374" width="9.140625" style="3062"/>
    <col min="5375" max="5375" width="11" style="3062" customWidth="1"/>
    <col min="5376" max="5376" width="15" style="3062" customWidth="1"/>
    <col min="5377" max="5380" width="15.28515625" style="3062" customWidth="1"/>
    <col min="5381" max="5381" width="19.28515625" style="3062" customWidth="1"/>
    <col min="5382" max="5382" width="15.28515625" style="3062" customWidth="1"/>
    <col min="5383" max="5630" width="9.140625" style="3062"/>
    <col min="5631" max="5631" width="11" style="3062" customWidth="1"/>
    <col min="5632" max="5632" width="15" style="3062" customWidth="1"/>
    <col min="5633" max="5636" width="15.28515625" style="3062" customWidth="1"/>
    <col min="5637" max="5637" width="19.28515625" style="3062" customWidth="1"/>
    <col min="5638" max="5638" width="15.28515625" style="3062" customWidth="1"/>
    <col min="5639" max="5886" width="9.140625" style="3062"/>
    <col min="5887" max="5887" width="11" style="3062" customWidth="1"/>
    <col min="5888" max="5888" width="15" style="3062" customWidth="1"/>
    <col min="5889" max="5892" width="15.28515625" style="3062" customWidth="1"/>
    <col min="5893" max="5893" width="19.28515625" style="3062" customWidth="1"/>
    <col min="5894" max="5894" width="15.28515625" style="3062" customWidth="1"/>
    <col min="5895" max="6142" width="9.140625" style="3062"/>
    <col min="6143" max="6143" width="11" style="3062" customWidth="1"/>
    <col min="6144" max="6144" width="15" style="3062" customWidth="1"/>
    <col min="6145" max="6148" width="15.28515625" style="3062" customWidth="1"/>
    <col min="6149" max="6149" width="19.28515625" style="3062" customWidth="1"/>
    <col min="6150" max="6150" width="15.28515625" style="3062" customWidth="1"/>
    <col min="6151" max="6398" width="9.140625" style="3062"/>
    <col min="6399" max="6399" width="11" style="3062" customWidth="1"/>
    <col min="6400" max="6400" width="15" style="3062" customWidth="1"/>
    <col min="6401" max="6404" width="15.28515625" style="3062" customWidth="1"/>
    <col min="6405" max="6405" width="19.28515625" style="3062" customWidth="1"/>
    <col min="6406" max="6406" width="15.28515625" style="3062" customWidth="1"/>
    <col min="6407" max="6654" width="9.140625" style="3062"/>
    <col min="6655" max="6655" width="11" style="3062" customWidth="1"/>
    <col min="6656" max="6656" width="15" style="3062" customWidth="1"/>
    <col min="6657" max="6660" width="15.28515625" style="3062" customWidth="1"/>
    <col min="6661" max="6661" width="19.28515625" style="3062" customWidth="1"/>
    <col min="6662" max="6662" width="15.28515625" style="3062" customWidth="1"/>
    <col min="6663" max="6910" width="9.140625" style="3062"/>
    <col min="6911" max="6911" width="11" style="3062" customWidth="1"/>
    <col min="6912" max="6912" width="15" style="3062" customWidth="1"/>
    <col min="6913" max="6916" width="15.28515625" style="3062" customWidth="1"/>
    <col min="6917" max="6917" width="19.28515625" style="3062" customWidth="1"/>
    <col min="6918" max="6918" width="15.28515625" style="3062" customWidth="1"/>
    <col min="6919" max="7166" width="9.140625" style="3062"/>
    <col min="7167" max="7167" width="11" style="3062" customWidth="1"/>
    <col min="7168" max="7168" width="15" style="3062" customWidth="1"/>
    <col min="7169" max="7172" width="15.28515625" style="3062" customWidth="1"/>
    <col min="7173" max="7173" width="19.28515625" style="3062" customWidth="1"/>
    <col min="7174" max="7174" width="15.28515625" style="3062" customWidth="1"/>
    <col min="7175" max="7422" width="9.140625" style="3062"/>
    <col min="7423" max="7423" width="11" style="3062" customWidth="1"/>
    <col min="7424" max="7424" width="15" style="3062" customWidth="1"/>
    <col min="7425" max="7428" width="15.28515625" style="3062" customWidth="1"/>
    <col min="7429" max="7429" width="19.28515625" style="3062" customWidth="1"/>
    <col min="7430" max="7430" width="15.28515625" style="3062" customWidth="1"/>
    <col min="7431" max="7678" width="9.140625" style="3062"/>
    <col min="7679" max="7679" width="11" style="3062" customWidth="1"/>
    <col min="7680" max="7680" width="15" style="3062" customWidth="1"/>
    <col min="7681" max="7684" width="15.28515625" style="3062" customWidth="1"/>
    <col min="7685" max="7685" width="19.28515625" style="3062" customWidth="1"/>
    <col min="7686" max="7686" width="15.28515625" style="3062" customWidth="1"/>
    <col min="7687" max="7934" width="9.140625" style="3062"/>
    <col min="7935" max="7935" width="11" style="3062" customWidth="1"/>
    <col min="7936" max="7936" width="15" style="3062" customWidth="1"/>
    <col min="7937" max="7940" width="15.28515625" style="3062" customWidth="1"/>
    <col min="7941" max="7941" width="19.28515625" style="3062" customWidth="1"/>
    <col min="7942" max="7942" width="15.28515625" style="3062" customWidth="1"/>
    <col min="7943" max="8190" width="9.140625" style="3062"/>
    <col min="8191" max="8191" width="11" style="3062" customWidth="1"/>
    <col min="8192" max="8192" width="15" style="3062" customWidth="1"/>
    <col min="8193" max="8196" width="15.28515625" style="3062" customWidth="1"/>
    <col min="8197" max="8197" width="19.28515625" style="3062" customWidth="1"/>
    <col min="8198" max="8198" width="15.28515625" style="3062" customWidth="1"/>
    <col min="8199" max="8446" width="9.140625" style="3062"/>
    <col min="8447" max="8447" width="11" style="3062" customWidth="1"/>
    <col min="8448" max="8448" width="15" style="3062" customWidth="1"/>
    <col min="8449" max="8452" width="15.28515625" style="3062" customWidth="1"/>
    <col min="8453" max="8453" width="19.28515625" style="3062" customWidth="1"/>
    <col min="8454" max="8454" width="15.28515625" style="3062" customWidth="1"/>
    <col min="8455" max="8702" width="9.140625" style="3062"/>
    <col min="8703" max="8703" width="11" style="3062" customWidth="1"/>
    <col min="8704" max="8704" width="15" style="3062" customWidth="1"/>
    <col min="8705" max="8708" width="15.28515625" style="3062" customWidth="1"/>
    <col min="8709" max="8709" width="19.28515625" style="3062" customWidth="1"/>
    <col min="8710" max="8710" width="15.28515625" style="3062" customWidth="1"/>
    <col min="8711" max="8958" width="9.140625" style="3062"/>
    <col min="8959" max="8959" width="11" style="3062" customWidth="1"/>
    <col min="8960" max="8960" width="15" style="3062" customWidth="1"/>
    <col min="8961" max="8964" width="15.28515625" style="3062" customWidth="1"/>
    <col min="8965" max="8965" width="19.28515625" style="3062" customWidth="1"/>
    <col min="8966" max="8966" width="15.28515625" style="3062" customWidth="1"/>
    <col min="8967" max="9214" width="9.140625" style="3062"/>
    <col min="9215" max="9215" width="11" style="3062" customWidth="1"/>
    <col min="9216" max="9216" width="15" style="3062" customWidth="1"/>
    <col min="9217" max="9220" width="15.28515625" style="3062" customWidth="1"/>
    <col min="9221" max="9221" width="19.28515625" style="3062" customWidth="1"/>
    <col min="9222" max="9222" width="15.28515625" style="3062" customWidth="1"/>
    <col min="9223" max="9470" width="9.140625" style="3062"/>
    <col min="9471" max="9471" width="11" style="3062" customWidth="1"/>
    <col min="9472" max="9472" width="15" style="3062" customWidth="1"/>
    <col min="9473" max="9476" width="15.28515625" style="3062" customWidth="1"/>
    <col min="9477" max="9477" width="19.28515625" style="3062" customWidth="1"/>
    <col min="9478" max="9478" width="15.28515625" style="3062" customWidth="1"/>
    <col min="9479" max="9726" width="9.140625" style="3062"/>
    <col min="9727" max="9727" width="11" style="3062" customWidth="1"/>
    <col min="9728" max="9728" width="15" style="3062" customWidth="1"/>
    <col min="9729" max="9732" width="15.28515625" style="3062" customWidth="1"/>
    <col min="9733" max="9733" width="19.28515625" style="3062" customWidth="1"/>
    <col min="9734" max="9734" width="15.28515625" style="3062" customWidth="1"/>
    <col min="9735" max="9982" width="9.140625" style="3062"/>
    <col min="9983" max="9983" width="11" style="3062" customWidth="1"/>
    <col min="9984" max="9984" width="15" style="3062" customWidth="1"/>
    <col min="9985" max="9988" width="15.28515625" style="3062" customWidth="1"/>
    <col min="9989" max="9989" width="19.28515625" style="3062" customWidth="1"/>
    <col min="9990" max="9990" width="15.28515625" style="3062" customWidth="1"/>
    <col min="9991" max="10238" width="9.140625" style="3062"/>
    <col min="10239" max="10239" width="11" style="3062" customWidth="1"/>
    <col min="10240" max="10240" width="15" style="3062" customWidth="1"/>
    <col min="10241" max="10244" width="15.28515625" style="3062" customWidth="1"/>
    <col min="10245" max="10245" width="19.28515625" style="3062" customWidth="1"/>
    <col min="10246" max="10246" width="15.28515625" style="3062" customWidth="1"/>
    <col min="10247" max="10494" width="9.140625" style="3062"/>
    <col min="10495" max="10495" width="11" style="3062" customWidth="1"/>
    <col min="10496" max="10496" width="15" style="3062" customWidth="1"/>
    <col min="10497" max="10500" width="15.28515625" style="3062" customWidth="1"/>
    <col min="10501" max="10501" width="19.28515625" style="3062" customWidth="1"/>
    <col min="10502" max="10502" width="15.28515625" style="3062" customWidth="1"/>
    <col min="10503" max="10750" width="9.140625" style="3062"/>
    <col min="10751" max="10751" width="11" style="3062" customWidth="1"/>
    <col min="10752" max="10752" width="15" style="3062" customWidth="1"/>
    <col min="10753" max="10756" width="15.28515625" style="3062" customWidth="1"/>
    <col min="10757" max="10757" width="19.28515625" style="3062" customWidth="1"/>
    <col min="10758" max="10758" width="15.28515625" style="3062" customWidth="1"/>
    <col min="10759" max="11006" width="9.140625" style="3062"/>
    <col min="11007" max="11007" width="11" style="3062" customWidth="1"/>
    <col min="11008" max="11008" width="15" style="3062" customWidth="1"/>
    <col min="11009" max="11012" width="15.28515625" style="3062" customWidth="1"/>
    <col min="11013" max="11013" width="19.28515625" style="3062" customWidth="1"/>
    <col min="11014" max="11014" width="15.28515625" style="3062" customWidth="1"/>
    <col min="11015" max="11262" width="9.140625" style="3062"/>
    <col min="11263" max="11263" width="11" style="3062" customWidth="1"/>
    <col min="11264" max="11264" width="15" style="3062" customWidth="1"/>
    <col min="11265" max="11268" width="15.28515625" style="3062" customWidth="1"/>
    <col min="11269" max="11269" width="19.28515625" style="3062" customWidth="1"/>
    <col min="11270" max="11270" width="15.28515625" style="3062" customWidth="1"/>
    <col min="11271" max="11518" width="9.140625" style="3062"/>
    <col min="11519" max="11519" width="11" style="3062" customWidth="1"/>
    <col min="11520" max="11520" width="15" style="3062" customWidth="1"/>
    <col min="11521" max="11524" width="15.28515625" style="3062" customWidth="1"/>
    <col min="11525" max="11525" width="19.28515625" style="3062" customWidth="1"/>
    <col min="11526" max="11526" width="15.28515625" style="3062" customWidth="1"/>
    <col min="11527" max="11774" width="9.140625" style="3062"/>
    <col min="11775" max="11775" width="11" style="3062" customWidth="1"/>
    <col min="11776" max="11776" width="15" style="3062" customWidth="1"/>
    <col min="11777" max="11780" width="15.28515625" style="3062" customWidth="1"/>
    <col min="11781" max="11781" width="19.28515625" style="3062" customWidth="1"/>
    <col min="11782" max="11782" width="15.28515625" style="3062" customWidth="1"/>
    <col min="11783" max="12030" width="9.140625" style="3062"/>
    <col min="12031" max="12031" width="11" style="3062" customWidth="1"/>
    <col min="12032" max="12032" width="15" style="3062" customWidth="1"/>
    <col min="12033" max="12036" width="15.28515625" style="3062" customWidth="1"/>
    <col min="12037" max="12037" width="19.28515625" style="3062" customWidth="1"/>
    <col min="12038" max="12038" width="15.28515625" style="3062" customWidth="1"/>
    <col min="12039" max="12286" width="9.140625" style="3062"/>
    <col min="12287" max="12287" width="11" style="3062" customWidth="1"/>
    <col min="12288" max="12288" width="15" style="3062" customWidth="1"/>
    <col min="12289" max="12292" width="15.28515625" style="3062" customWidth="1"/>
    <col min="12293" max="12293" width="19.28515625" style="3062" customWidth="1"/>
    <col min="12294" max="12294" width="15.28515625" style="3062" customWidth="1"/>
    <col min="12295" max="12542" width="9.140625" style="3062"/>
    <col min="12543" max="12543" width="11" style="3062" customWidth="1"/>
    <col min="12544" max="12544" width="15" style="3062" customWidth="1"/>
    <col min="12545" max="12548" width="15.28515625" style="3062" customWidth="1"/>
    <col min="12549" max="12549" width="19.28515625" style="3062" customWidth="1"/>
    <col min="12550" max="12550" width="15.28515625" style="3062" customWidth="1"/>
    <col min="12551" max="12798" width="9.140625" style="3062"/>
    <col min="12799" max="12799" width="11" style="3062" customWidth="1"/>
    <col min="12800" max="12800" width="15" style="3062" customWidth="1"/>
    <col min="12801" max="12804" width="15.28515625" style="3062" customWidth="1"/>
    <col min="12805" max="12805" width="19.28515625" style="3062" customWidth="1"/>
    <col min="12806" max="12806" width="15.28515625" style="3062" customWidth="1"/>
    <col min="12807" max="13054" width="9.140625" style="3062"/>
    <col min="13055" max="13055" width="11" style="3062" customWidth="1"/>
    <col min="13056" max="13056" width="15" style="3062" customWidth="1"/>
    <col min="13057" max="13060" width="15.28515625" style="3062" customWidth="1"/>
    <col min="13061" max="13061" width="19.28515625" style="3062" customWidth="1"/>
    <col min="13062" max="13062" width="15.28515625" style="3062" customWidth="1"/>
    <col min="13063" max="13310" width="9.140625" style="3062"/>
    <col min="13311" max="13311" width="11" style="3062" customWidth="1"/>
    <col min="13312" max="13312" width="15" style="3062" customWidth="1"/>
    <col min="13313" max="13316" width="15.28515625" style="3062" customWidth="1"/>
    <col min="13317" max="13317" width="19.28515625" style="3062" customWidth="1"/>
    <col min="13318" max="13318" width="15.28515625" style="3062" customWidth="1"/>
    <col min="13319" max="13566" width="9.140625" style="3062"/>
    <col min="13567" max="13567" width="11" style="3062" customWidth="1"/>
    <col min="13568" max="13568" width="15" style="3062" customWidth="1"/>
    <col min="13569" max="13572" width="15.28515625" style="3062" customWidth="1"/>
    <col min="13573" max="13573" width="19.28515625" style="3062" customWidth="1"/>
    <col min="13574" max="13574" width="15.28515625" style="3062" customWidth="1"/>
    <col min="13575" max="13822" width="9.140625" style="3062"/>
    <col min="13823" max="13823" width="11" style="3062" customWidth="1"/>
    <col min="13824" max="13824" width="15" style="3062" customWidth="1"/>
    <col min="13825" max="13828" width="15.28515625" style="3062" customWidth="1"/>
    <col min="13829" max="13829" width="19.28515625" style="3062" customWidth="1"/>
    <col min="13830" max="13830" width="15.28515625" style="3062" customWidth="1"/>
    <col min="13831" max="14078" width="9.140625" style="3062"/>
    <col min="14079" max="14079" width="11" style="3062" customWidth="1"/>
    <col min="14080" max="14080" width="15" style="3062" customWidth="1"/>
    <col min="14081" max="14084" width="15.28515625" style="3062" customWidth="1"/>
    <col min="14085" max="14085" width="19.28515625" style="3062" customWidth="1"/>
    <col min="14086" max="14086" width="15.28515625" style="3062" customWidth="1"/>
    <col min="14087" max="14334" width="9.140625" style="3062"/>
    <col min="14335" max="14335" width="11" style="3062" customWidth="1"/>
    <col min="14336" max="14336" width="15" style="3062" customWidth="1"/>
    <col min="14337" max="14340" width="15.28515625" style="3062" customWidth="1"/>
    <col min="14341" max="14341" width="19.28515625" style="3062" customWidth="1"/>
    <col min="14342" max="14342" width="15.28515625" style="3062" customWidth="1"/>
    <col min="14343" max="14590" width="9.140625" style="3062"/>
    <col min="14591" max="14591" width="11" style="3062" customWidth="1"/>
    <col min="14592" max="14592" width="15" style="3062" customWidth="1"/>
    <col min="14593" max="14596" width="15.28515625" style="3062" customWidth="1"/>
    <col min="14597" max="14597" width="19.28515625" style="3062" customWidth="1"/>
    <col min="14598" max="14598" width="15.28515625" style="3062" customWidth="1"/>
    <col min="14599" max="14846" width="9.140625" style="3062"/>
    <col min="14847" max="14847" width="11" style="3062" customWidth="1"/>
    <col min="14848" max="14848" width="15" style="3062" customWidth="1"/>
    <col min="14849" max="14852" width="15.28515625" style="3062" customWidth="1"/>
    <col min="14853" max="14853" width="19.28515625" style="3062" customWidth="1"/>
    <col min="14854" max="14854" width="15.28515625" style="3062" customWidth="1"/>
    <col min="14855" max="15102" width="9.140625" style="3062"/>
    <col min="15103" max="15103" width="11" style="3062" customWidth="1"/>
    <col min="15104" max="15104" width="15" style="3062" customWidth="1"/>
    <col min="15105" max="15108" width="15.28515625" style="3062" customWidth="1"/>
    <col min="15109" max="15109" width="19.28515625" style="3062" customWidth="1"/>
    <col min="15110" max="15110" width="15.28515625" style="3062" customWidth="1"/>
    <col min="15111" max="15358" width="9.140625" style="3062"/>
    <col min="15359" max="15359" width="11" style="3062" customWidth="1"/>
    <col min="15360" max="15360" width="15" style="3062" customWidth="1"/>
    <col min="15361" max="15364" width="15.28515625" style="3062" customWidth="1"/>
    <col min="15365" max="15365" width="19.28515625" style="3062" customWidth="1"/>
    <col min="15366" max="15366" width="15.28515625" style="3062" customWidth="1"/>
    <col min="15367" max="15614" width="9.140625" style="3062"/>
    <col min="15615" max="15615" width="11" style="3062" customWidth="1"/>
    <col min="15616" max="15616" width="15" style="3062" customWidth="1"/>
    <col min="15617" max="15620" width="15.28515625" style="3062" customWidth="1"/>
    <col min="15621" max="15621" width="19.28515625" style="3062" customWidth="1"/>
    <col min="15622" max="15622" width="15.28515625" style="3062" customWidth="1"/>
    <col min="15623" max="15870" width="9.140625" style="3062"/>
    <col min="15871" max="15871" width="11" style="3062" customWidth="1"/>
    <col min="15872" max="15872" width="15" style="3062" customWidth="1"/>
    <col min="15873" max="15876" width="15.28515625" style="3062" customWidth="1"/>
    <col min="15877" max="15877" width="19.28515625" style="3062" customWidth="1"/>
    <col min="15878" max="15878" width="15.28515625" style="3062" customWidth="1"/>
    <col min="15879" max="16126" width="9.140625" style="3062"/>
    <col min="16127" max="16127" width="11" style="3062" customWidth="1"/>
    <col min="16128" max="16128" width="15" style="3062" customWidth="1"/>
    <col min="16129" max="16132" width="15.28515625" style="3062" customWidth="1"/>
    <col min="16133" max="16133" width="19.28515625" style="3062" customWidth="1"/>
    <col min="16134" max="16134" width="15.28515625" style="3062" customWidth="1"/>
    <col min="16135" max="16384" width="9.140625" style="3062"/>
  </cols>
  <sheetData>
    <row r="1" spans="1:19" s="3136" customFormat="1" ht="13.5" thickBot="1">
      <c r="A1" s="3112" t="s">
        <v>0</v>
      </c>
      <c r="B1" s="3113"/>
      <c r="C1" s="3113"/>
      <c r="D1" s="3113"/>
      <c r="E1" s="3113"/>
      <c r="F1" s="3113"/>
      <c r="H1" s="3333" t="s">
        <v>1</v>
      </c>
    </row>
    <row r="2" spans="1:19" s="3136" customFormat="1" ht="23.25" customHeight="1" thickTop="1" thickBot="1">
      <c r="A2" s="7323" t="s">
        <v>2850</v>
      </c>
      <c r="B2" s="7324"/>
      <c r="C2" s="7324"/>
      <c r="D2" s="7324"/>
      <c r="E2" s="7324"/>
      <c r="F2" s="7324"/>
      <c r="G2" s="7324"/>
      <c r="H2" s="7325"/>
      <c r="I2" s="3113"/>
      <c r="J2" s="3113"/>
      <c r="K2" s="3113"/>
      <c r="L2" s="3113"/>
      <c r="M2" s="3113"/>
      <c r="N2" s="3113"/>
      <c r="O2" s="3113"/>
      <c r="P2" s="3113"/>
      <c r="Q2" s="3113"/>
      <c r="R2" s="3113"/>
      <c r="S2" s="3113"/>
    </row>
    <row r="3" spans="1:19" s="3136" customFormat="1" ht="32.25" customHeight="1" thickBot="1">
      <c r="A3" s="7326" t="s">
        <v>2827</v>
      </c>
      <c r="B3" s="7448"/>
      <c r="C3" s="7448"/>
      <c r="D3" s="7448"/>
      <c r="E3" s="7448"/>
      <c r="F3" s="7448"/>
      <c r="G3" s="7448"/>
      <c r="H3" s="7449"/>
      <c r="I3" s="3113"/>
      <c r="J3" s="3113"/>
      <c r="K3" s="3113"/>
      <c r="L3" s="3113"/>
      <c r="M3" s="3113"/>
      <c r="N3" s="3113"/>
      <c r="O3" s="3113"/>
      <c r="P3" s="3113"/>
      <c r="Q3" s="3113"/>
      <c r="R3" s="3113"/>
      <c r="S3" s="3113"/>
    </row>
    <row r="4" spans="1:19" s="3136" customFormat="1" ht="18.75" customHeight="1">
      <c r="A4" s="7428" t="s">
        <v>12</v>
      </c>
      <c r="B4" s="7450" t="s">
        <v>2815</v>
      </c>
      <c r="C4" s="7452" t="s">
        <v>2820</v>
      </c>
      <c r="D4" s="7453"/>
      <c r="E4" s="7452" t="s">
        <v>2821</v>
      </c>
      <c r="F4" s="7453"/>
      <c r="G4" s="7452" t="s">
        <v>2</v>
      </c>
      <c r="H4" s="7454"/>
      <c r="I4" s="3282"/>
      <c r="J4" s="3282"/>
    </row>
    <row r="5" spans="1:19" s="3136" customFormat="1" ht="45.75" customHeight="1" thickBot="1">
      <c r="A5" s="7429"/>
      <c r="B5" s="7451"/>
      <c r="C5" s="3283" t="s">
        <v>2828</v>
      </c>
      <c r="D5" s="3284" t="s">
        <v>2829</v>
      </c>
      <c r="E5" s="3283" t="s">
        <v>2828</v>
      </c>
      <c r="F5" s="3284" t="s">
        <v>2829</v>
      </c>
      <c r="G5" s="3283" t="s">
        <v>2828</v>
      </c>
      <c r="H5" s="3160" t="s">
        <v>2829</v>
      </c>
    </row>
    <row r="6" spans="1:19" s="3136" customFormat="1" ht="15" customHeight="1">
      <c r="A6" s="7440">
        <v>2004</v>
      </c>
      <c r="B6" s="3236" t="s">
        <v>331</v>
      </c>
      <c r="C6" s="3237">
        <v>596</v>
      </c>
      <c r="D6" s="3238">
        <v>0</v>
      </c>
      <c r="E6" s="3237">
        <v>0</v>
      </c>
      <c r="F6" s="3238">
        <v>0</v>
      </c>
      <c r="G6" s="3008">
        <f>C6+E6</f>
        <v>596</v>
      </c>
      <c r="H6" s="3122">
        <f>D6+F6</f>
        <v>0</v>
      </c>
    </row>
    <row r="7" spans="1:19" s="3136" customFormat="1" ht="15" customHeight="1">
      <c r="A7" s="7441"/>
      <c r="B7" s="3243" t="s">
        <v>330</v>
      </c>
      <c r="C7" s="3244">
        <v>51366</v>
      </c>
      <c r="D7" s="3245">
        <v>512</v>
      </c>
      <c r="E7" s="3244">
        <v>0</v>
      </c>
      <c r="F7" s="3245">
        <v>0</v>
      </c>
      <c r="G7" s="3014">
        <f t="shared" ref="G7:H17" si="0">C7+E7</f>
        <v>51366</v>
      </c>
      <c r="H7" s="3125">
        <f t="shared" si="0"/>
        <v>512</v>
      </c>
    </row>
    <row r="8" spans="1:19" s="3136" customFormat="1" ht="15" customHeight="1" thickBot="1">
      <c r="A8" s="7442"/>
      <c r="B8" s="3250" t="s">
        <v>2</v>
      </c>
      <c r="C8" s="3251">
        <f>+C7+C6</f>
        <v>51962</v>
      </c>
      <c r="D8" s="3252">
        <f>+D7+D6</f>
        <v>512</v>
      </c>
      <c r="E8" s="3251">
        <f>+E7+E6</f>
        <v>0</v>
      </c>
      <c r="F8" s="3252">
        <f>+F7+F6</f>
        <v>0</v>
      </c>
      <c r="G8" s="3285">
        <f t="shared" si="0"/>
        <v>51962</v>
      </c>
      <c r="H8" s="3255">
        <f t="shared" si="0"/>
        <v>512</v>
      </c>
    </row>
    <row r="9" spans="1:19" s="3136" customFormat="1" ht="15" customHeight="1">
      <c r="A9" s="7440">
        <v>2005</v>
      </c>
      <c r="B9" s="3236" t="s">
        <v>331</v>
      </c>
      <c r="C9" s="3237">
        <v>293</v>
      </c>
      <c r="D9" s="3238">
        <v>0</v>
      </c>
      <c r="E9" s="3237">
        <v>0</v>
      </c>
      <c r="F9" s="3238">
        <v>0</v>
      </c>
      <c r="G9" s="3008">
        <f t="shared" si="0"/>
        <v>293</v>
      </c>
      <c r="H9" s="3122">
        <f t="shared" si="0"/>
        <v>0</v>
      </c>
    </row>
    <row r="10" spans="1:19" s="3136" customFormat="1" ht="15" customHeight="1">
      <c r="A10" s="7441"/>
      <c r="B10" s="3243" t="s">
        <v>330</v>
      </c>
      <c r="C10" s="3244">
        <v>31702</v>
      </c>
      <c r="D10" s="3245">
        <v>211</v>
      </c>
      <c r="E10" s="3244">
        <v>7</v>
      </c>
      <c r="F10" s="3245">
        <v>0</v>
      </c>
      <c r="G10" s="3014">
        <f t="shared" si="0"/>
        <v>31709</v>
      </c>
      <c r="H10" s="3125">
        <f t="shared" si="0"/>
        <v>211</v>
      </c>
    </row>
    <row r="11" spans="1:19" s="3136" customFormat="1" ht="15" customHeight="1" thickBot="1">
      <c r="A11" s="7442"/>
      <c r="B11" s="3250" t="s">
        <v>2</v>
      </c>
      <c r="C11" s="3251">
        <f>+C10+C9</f>
        <v>31995</v>
      </c>
      <c r="D11" s="3252">
        <f>+D10+D9</f>
        <v>211</v>
      </c>
      <c r="E11" s="3251">
        <f>+E10+E9</f>
        <v>7</v>
      </c>
      <c r="F11" s="3252">
        <f>+F10+F9</f>
        <v>0</v>
      </c>
      <c r="G11" s="3285">
        <f t="shared" si="0"/>
        <v>32002</v>
      </c>
      <c r="H11" s="3255">
        <f t="shared" si="0"/>
        <v>211</v>
      </c>
    </row>
    <row r="12" spans="1:19" s="3136" customFormat="1" ht="15" customHeight="1">
      <c r="A12" s="7440">
        <v>2006</v>
      </c>
      <c r="B12" s="3236" t="s">
        <v>331</v>
      </c>
      <c r="C12" s="3237">
        <v>498</v>
      </c>
      <c r="D12" s="3238">
        <v>2</v>
      </c>
      <c r="E12" s="3237">
        <v>0</v>
      </c>
      <c r="F12" s="3238">
        <v>0</v>
      </c>
      <c r="G12" s="3008">
        <f t="shared" si="0"/>
        <v>498</v>
      </c>
      <c r="H12" s="3122">
        <f t="shared" si="0"/>
        <v>2</v>
      </c>
    </row>
    <row r="13" spans="1:19" s="3136" customFormat="1" ht="15" customHeight="1">
      <c r="A13" s="7441"/>
      <c r="B13" s="3243" t="s">
        <v>330</v>
      </c>
      <c r="C13" s="3244">
        <v>34186</v>
      </c>
      <c r="D13" s="3245">
        <v>376</v>
      </c>
      <c r="E13" s="3244">
        <v>0</v>
      </c>
      <c r="F13" s="3245">
        <v>0</v>
      </c>
      <c r="G13" s="3014">
        <f t="shared" si="0"/>
        <v>34186</v>
      </c>
      <c r="H13" s="3125">
        <f t="shared" si="0"/>
        <v>376</v>
      </c>
    </row>
    <row r="14" spans="1:19" s="3136" customFormat="1" ht="15" customHeight="1" thickBot="1">
      <c r="A14" s="7442"/>
      <c r="B14" s="3250" t="s">
        <v>2</v>
      </c>
      <c r="C14" s="3251">
        <f>+C13+C12</f>
        <v>34684</v>
      </c>
      <c r="D14" s="3252">
        <f>+D13+D12</f>
        <v>378</v>
      </c>
      <c r="E14" s="3251">
        <f>+E13+E12</f>
        <v>0</v>
      </c>
      <c r="F14" s="3252">
        <f>+F13+F12</f>
        <v>0</v>
      </c>
      <c r="G14" s="3285">
        <f t="shared" si="0"/>
        <v>34684</v>
      </c>
      <c r="H14" s="3255">
        <f t="shared" si="0"/>
        <v>378</v>
      </c>
    </row>
    <row r="15" spans="1:19" s="3136" customFormat="1" ht="15" customHeight="1">
      <c r="A15" s="7440">
        <v>2007</v>
      </c>
      <c r="B15" s="3236" t="s">
        <v>331</v>
      </c>
      <c r="C15" s="3256">
        <v>703</v>
      </c>
      <c r="D15" s="3257">
        <v>3</v>
      </c>
      <c r="E15" s="3256">
        <v>0</v>
      </c>
      <c r="F15" s="3257">
        <v>0</v>
      </c>
      <c r="G15" s="3008">
        <f t="shared" si="0"/>
        <v>703</v>
      </c>
      <c r="H15" s="3122">
        <f t="shared" si="0"/>
        <v>3</v>
      </c>
    </row>
    <row r="16" spans="1:19" s="3136" customFormat="1" ht="15" customHeight="1">
      <c r="A16" s="7441"/>
      <c r="B16" s="3243" t="s">
        <v>330</v>
      </c>
      <c r="C16" s="3261">
        <v>42409</v>
      </c>
      <c r="D16" s="3262">
        <v>524</v>
      </c>
      <c r="E16" s="3261">
        <v>0</v>
      </c>
      <c r="F16" s="3262">
        <v>0</v>
      </c>
      <c r="G16" s="3014">
        <f t="shared" si="0"/>
        <v>42409</v>
      </c>
      <c r="H16" s="3125">
        <f t="shared" si="0"/>
        <v>524</v>
      </c>
    </row>
    <row r="17" spans="1:8" s="3136" customFormat="1" ht="15" customHeight="1" thickBot="1">
      <c r="A17" s="7442"/>
      <c r="B17" s="3250" t="s">
        <v>2</v>
      </c>
      <c r="C17" s="3251">
        <f>SUM(C15:C16)</f>
        <v>43112</v>
      </c>
      <c r="D17" s="3252">
        <f>SUM(D15:D16)</f>
        <v>527</v>
      </c>
      <c r="E17" s="3251">
        <f>SUM(E15:E16)</f>
        <v>0</v>
      </c>
      <c r="F17" s="3252">
        <f>SUM(F15:F16)</f>
        <v>0</v>
      </c>
      <c r="G17" s="3285">
        <f t="shared" si="0"/>
        <v>43112</v>
      </c>
      <c r="H17" s="3255">
        <f t="shared" si="0"/>
        <v>527</v>
      </c>
    </row>
    <row r="18" spans="1:8" s="3136" customFormat="1" ht="15" customHeight="1">
      <c r="A18" s="7428">
        <v>2008</v>
      </c>
      <c r="B18" s="3236" t="s">
        <v>331</v>
      </c>
      <c r="C18" s="3256">
        <v>541</v>
      </c>
      <c r="D18" s="3257">
        <v>0</v>
      </c>
      <c r="E18" s="3256">
        <v>0</v>
      </c>
      <c r="F18" s="3257">
        <v>0</v>
      </c>
      <c r="G18" s="3256">
        <v>541</v>
      </c>
      <c r="H18" s="3286">
        <v>0</v>
      </c>
    </row>
    <row r="19" spans="1:8" s="3136" customFormat="1" ht="15" customHeight="1">
      <c r="A19" s="7443"/>
      <c r="B19" s="3243" t="s">
        <v>330</v>
      </c>
      <c r="C19" s="3261">
        <v>40262</v>
      </c>
      <c r="D19" s="3262">
        <v>604</v>
      </c>
      <c r="E19" s="3261">
        <v>0</v>
      </c>
      <c r="F19" s="3262">
        <v>0</v>
      </c>
      <c r="G19" s="3261">
        <v>40262</v>
      </c>
      <c r="H19" s="3287">
        <v>604</v>
      </c>
    </row>
    <row r="20" spans="1:8" s="3136" customFormat="1" ht="15" customHeight="1" thickBot="1">
      <c r="A20" s="7429"/>
      <c r="B20" s="3265" t="s">
        <v>2</v>
      </c>
      <c r="C20" s="3266">
        <f t="shared" ref="C20:H20" si="1">SUM(C18:C19)</f>
        <v>40803</v>
      </c>
      <c r="D20" s="3267">
        <f t="shared" si="1"/>
        <v>604</v>
      </c>
      <c r="E20" s="3266">
        <f t="shared" si="1"/>
        <v>0</v>
      </c>
      <c r="F20" s="3267">
        <f t="shared" si="1"/>
        <v>0</v>
      </c>
      <c r="G20" s="3266">
        <f t="shared" si="1"/>
        <v>40803</v>
      </c>
      <c r="H20" s="3288">
        <f t="shared" si="1"/>
        <v>604</v>
      </c>
    </row>
    <row r="21" spans="1:8" ht="15" customHeight="1">
      <c r="A21" s="7301">
        <v>2009</v>
      </c>
      <c r="B21" s="3289" t="s">
        <v>331</v>
      </c>
      <c r="C21" s="3028">
        <v>375</v>
      </c>
      <c r="D21" s="3031">
        <v>4</v>
      </c>
      <c r="E21" s="3028">
        <v>0</v>
      </c>
      <c r="F21" s="3257">
        <v>0</v>
      </c>
      <c r="G21" s="3256">
        <v>375</v>
      </c>
      <c r="H21" s="3286">
        <v>4</v>
      </c>
    </row>
    <row r="22" spans="1:8" s="3136" customFormat="1" ht="15" customHeight="1">
      <c r="A22" s="7302"/>
      <c r="B22" s="3290" t="s">
        <v>330</v>
      </c>
      <c r="C22" s="3019">
        <v>28399</v>
      </c>
      <c r="D22" s="3021">
        <v>416</v>
      </c>
      <c r="E22" s="3019">
        <v>7</v>
      </c>
      <c r="F22" s="3262">
        <v>0</v>
      </c>
      <c r="G22" s="3261">
        <v>28406</v>
      </c>
      <c r="H22" s="3287">
        <v>416</v>
      </c>
    </row>
    <row r="23" spans="1:8" s="3136" customFormat="1" ht="15" customHeight="1" thickBot="1">
      <c r="A23" s="7321"/>
      <c r="B23" s="3291" t="s">
        <v>2</v>
      </c>
      <c r="C23" s="3292">
        <f t="shared" ref="C23:H23" si="2">SUM(C21:C22)</f>
        <v>28774</v>
      </c>
      <c r="D23" s="3293">
        <f t="shared" si="2"/>
        <v>420</v>
      </c>
      <c r="E23" s="3292">
        <f t="shared" si="2"/>
        <v>7</v>
      </c>
      <c r="F23" s="3293">
        <f t="shared" si="2"/>
        <v>0</v>
      </c>
      <c r="G23" s="3292">
        <f t="shared" si="2"/>
        <v>28781</v>
      </c>
      <c r="H23" s="3294">
        <f t="shared" si="2"/>
        <v>420</v>
      </c>
    </row>
    <row r="24" spans="1:8" ht="15" customHeight="1">
      <c r="A24" s="7444">
        <v>2010</v>
      </c>
      <c r="B24" s="3236" t="s">
        <v>331</v>
      </c>
      <c r="C24" s="3008">
        <v>10</v>
      </c>
      <c r="D24" s="3011">
        <v>0</v>
      </c>
      <c r="E24" s="3008">
        <v>0</v>
      </c>
      <c r="F24" s="3257">
        <v>0</v>
      </c>
      <c r="G24" s="3256">
        <v>10</v>
      </c>
      <c r="H24" s="3286">
        <v>0</v>
      </c>
    </row>
    <row r="25" spans="1:8" s="3136" customFormat="1" ht="15" customHeight="1">
      <c r="A25" s="7445"/>
      <c r="B25" s="3243" t="s">
        <v>330</v>
      </c>
      <c r="C25" s="3014">
        <v>2999</v>
      </c>
      <c r="D25" s="3017">
        <v>32</v>
      </c>
      <c r="E25" s="3014">
        <v>0</v>
      </c>
      <c r="F25" s="3262">
        <v>0</v>
      </c>
      <c r="G25" s="3261">
        <v>2999</v>
      </c>
      <c r="H25" s="3287">
        <v>32</v>
      </c>
    </row>
    <row r="26" spans="1:8" s="3136" customFormat="1" ht="15" customHeight="1" thickBot="1">
      <c r="A26" s="7446"/>
      <c r="B26" s="3265" t="s">
        <v>2</v>
      </c>
      <c r="C26" s="3266">
        <f t="shared" ref="C26:H26" si="3">SUM(C24:C25)</f>
        <v>3009</v>
      </c>
      <c r="D26" s="3267">
        <f t="shared" si="3"/>
        <v>32</v>
      </c>
      <c r="E26" s="3266">
        <f t="shared" si="3"/>
        <v>0</v>
      </c>
      <c r="F26" s="3267">
        <f t="shared" si="3"/>
        <v>0</v>
      </c>
      <c r="G26" s="3266">
        <f t="shared" si="3"/>
        <v>3009</v>
      </c>
      <c r="H26" s="3288">
        <f t="shared" si="3"/>
        <v>32</v>
      </c>
    </row>
    <row r="27" spans="1:8" s="3136" customFormat="1" ht="15" customHeight="1">
      <c r="A27" s="7444">
        <v>2011</v>
      </c>
      <c r="B27" s="3236" t="s">
        <v>331</v>
      </c>
      <c r="C27" s="3028">
        <v>1170</v>
      </c>
      <c r="D27" s="3031">
        <v>23</v>
      </c>
      <c r="E27" s="3008">
        <v>0</v>
      </c>
      <c r="F27" s="3257">
        <v>0</v>
      </c>
      <c r="G27" s="3028">
        <v>1170</v>
      </c>
      <c r="H27" s="3295">
        <v>23</v>
      </c>
    </row>
    <row r="28" spans="1:8" s="3136" customFormat="1" ht="15" customHeight="1">
      <c r="A28" s="7445"/>
      <c r="B28" s="3243" t="s">
        <v>330</v>
      </c>
      <c r="C28" s="3019">
        <v>51360</v>
      </c>
      <c r="D28" s="3021">
        <v>1406</v>
      </c>
      <c r="E28" s="3014">
        <v>0</v>
      </c>
      <c r="F28" s="3262">
        <v>0</v>
      </c>
      <c r="G28" s="3019">
        <v>51360</v>
      </c>
      <c r="H28" s="3296">
        <v>1406</v>
      </c>
    </row>
    <row r="29" spans="1:8" s="3136" customFormat="1" ht="15" customHeight="1" thickBot="1">
      <c r="A29" s="7446"/>
      <c r="B29" s="3265" t="s">
        <v>2</v>
      </c>
      <c r="C29" s="3266">
        <f t="shared" ref="C29:H29" si="4">SUM(C27:C28)</f>
        <v>52530</v>
      </c>
      <c r="D29" s="3267">
        <f t="shared" si="4"/>
        <v>1429</v>
      </c>
      <c r="E29" s="3266">
        <f t="shared" si="4"/>
        <v>0</v>
      </c>
      <c r="F29" s="3267">
        <f t="shared" si="4"/>
        <v>0</v>
      </c>
      <c r="G29" s="3266">
        <f t="shared" si="4"/>
        <v>52530</v>
      </c>
      <c r="H29" s="3288">
        <f t="shared" si="4"/>
        <v>1429</v>
      </c>
    </row>
    <row r="30" spans="1:8" s="3136" customFormat="1" ht="15" customHeight="1">
      <c r="A30" s="7444">
        <v>2012</v>
      </c>
      <c r="B30" s="3236" t="s">
        <v>331</v>
      </c>
      <c r="C30" s="3028">
        <v>1415</v>
      </c>
      <c r="D30" s="3031">
        <v>20</v>
      </c>
      <c r="E30" s="3008">
        <v>0</v>
      </c>
      <c r="F30" s="3257">
        <v>0</v>
      </c>
      <c r="G30" s="3028">
        <v>1415</v>
      </c>
      <c r="H30" s="3295">
        <v>20</v>
      </c>
    </row>
    <row r="31" spans="1:8" s="3136" customFormat="1" ht="15" customHeight="1">
      <c r="A31" s="7445"/>
      <c r="B31" s="3243" t="s">
        <v>330</v>
      </c>
      <c r="C31" s="3019">
        <v>44658</v>
      </c>
      <c r="D31" s="3021">
        <v>816</v>
      </c>
      <c r="E31" s="3014">
        <v>0</v>
      </c>
      <c r="F31" s="3262">
        <v>0</v>
      </c>
      <c r="G31" s="3019">
        <v>44658</v>
      </c>
      <c r="H31" s="3296">
        <v>816</v>
      </c>
    </row>
    <row r="32" spans="1:8" s="3136" customFormat="1" ht="15" customHeight="1" thickBot="1">
      <c r="A32" s="7447"/>
      <c r="B32" s="3278" t="s">
        <v>2</v>
      </c>
      <c r="C32" s="3279">
        <f t="shared" ref="C32:H32" si="5">SUM(C30:C31)</f>
        <v>46073</v>
      </c>
      <c r="D32" s="3280">
        <f t="shared" si="5"/>
        <v>836</v>
      </c>
      <c r="E32" s="3279">
        <f t="shared" si="5"/>
        <v>0</v>
      </c>
      <c r="F32" s="3280">
        <f t="shared" si="5"/>
        <v>0</v>
      </c>
      <c r="G32" s="3279">
        <f t="shared" si="5"/>
        <v>46073</v>
      </c>
      <c r="H32" s="3155">
        <f t="shared" si="5"/>
        <v>836</v>
      </c>
    </row>
    <row r="33" spans="1:19" ht="13.5" thickTop="1"/>
    <row r="34" spans="1:19" s="3136" customFormat="1" ht="12" customHeight="1">
      <c r="A34" s="7422" t="s">
        <v>2824</v>
      </c>
      <c r="B34" s="7422"/>
      <c r="C34" s="3137"/>
      <c r="D34" s="3137"/>
      <c r="E34" s="3137"/>
      <c r="F34" s="3137"/>
      <c r="G34" s="3137"/>
      <c r="H34" s="3137"/>
      <c r="I34" s="3137"/>
      <c r="J34" s="3137"/>
      <c r="K34" s="3137"/>
      <c r="L34" s="3137"/>
      <c r="M34" s="3137"/>
      <c r="N34" s="3137"/>
      <c r="O34" s="3137"/>
      <c r="P34" s="3137"/>
      <c r="Q34" s="3137"/>
      <c r="R34" s="3137"/>
      <c r="S34" s="3137"/>
    </row>
    <row r="35" spans="1:19" s="3136" customFormat="1" ht="12" customHeight="1">
      <c r="A35" s="7298" t="s">
        <v>2546</v>
      </c>
      <c r="B35" s="7322"/>
      <c r="C35" s="7322"/>
      <c r="D35" s="7322"/>
      <c r="E35" s="3137"/>
      <c r="F35" s="3137"/>
      <c r="G35" s="3137"/>
      <c r="H35" s="3137"/>
      <c r="I35" s="3137"/>
      <c r="J35" s="3137"/>
      <c r="K35" s="3137"/>
      <c r="L35" s="3137"/>
      <c r="M35" s="3137"/>
      <c r="N35" s="3137"/>
      <c r="O35" s="3137"/>
      <c r="P35" s="3137"/>
      <c r="Q35" s="3137"/>
      <c r="R35" s="3137"/>
      <c r="S35" s="3137"/>
    </row>
    <row r="36" spans="1:19" s="3136" customFormat="1" ht="12" customHeight="1">
      <c r="A36" s="7344" t="s">
        <v>2825</v>
      </c>
      <c r="B36" s="7344"/>
      <c r="C36" s="7344"/>
      <c r="D36" s="7344"/>
      <c r="E36" s="7344"/>
      <c r="F36" s="7344"/>
      <c r="G36" s="7344"/>
      <c r="H36" s="7344"/>
      <c r="I36" s="3297"/>
      <c r="J36" s="3297"/>
      <c r="K36" s="3297"/>
      <c r="L36" s="3297"/>
      <c r="M36" s="3137"/>
      <c r="N36" s="3137"/>
      <c r="O36" s="3137"/>
      <c r="P36" s="3137"/>
      <c r="Q36" s="3137"/>
      <c r="R36" s="3137"/>
      <c r="S36" s="3137"/>
    </row>
    <row r="37" spans="1:19" ht="12" customHeight="1">
      <c r="A37" s="7344" t="s">
        <v>2691</v>
      </c>
      <c r="B37" s="7345"/>
      <c r="C37" s="7345"/>
      <c r="D37" s="7345"/>
      <c r="E37" s="7345"/>
      <c r="F37" s="7345"/>
      <c r="G37" s="7345"/>
      <c r="H37" s="7345"/>
    </row>
    <row r="38" spans="1:19" ht="15.75" customHeight="1">
      <c r="A38" s="7345" t="s">
        <v>2830</v>
      </c>
      <c r="B38" s="7345"/>
      <c r="C38" s="7345"/>
      <c r="D38" s="7345"/>
      <c r="E38" s="7345"/>
      <c r="F38" s="7345"/>
      <c r="G38" s="7345"/>
      <c r="H38" s="7345"/>
      <c r="I38" s="7345"/>
      <c r="J38" s="7345"/>
      <c r="K38" s="7345"/>
    </row>
    <row r="39" spans="1:19" ht="15.75" customHeight="1">
      <c r="A39" s="3138"/>
      <c r="B39" s="3139"/>
      <c r="C39" s="3139"/>
      <c r="D39" s="3139"/>
      <c r="E39" s="3139"/>
      <c r="F39" s="3139"/>
      <c r="G39" s="3139"/>
      <c r="H39" s="3139"/>
    </row>
    <row r="40" spans="1:19" ht="15.75" customHeight="1">
      <c r="A40" s="3138"/>
      <c r="B40" s="3139"/>
      <c r="C40" s="3139"/>
      <c r="D40" s="3139"/>
      <c r="E40" s="3139"/>
      <c r="F40" s="3139"/>
      <c r="G40" s="3139"/>
      <c r="H40" s="3139"/>
    </row>
    <row r="41" spans="1:19" ht="15.75" customHeight="1">
      <c r="A41" s="3138"/>
      <c r="B41" s="3139"/>
      <c r="C41" s="3139"/>
      <c r="D41" s="3139"/>
      <c r="E41" s="3139"/>
      <c r="F41" s="3139"/>
      <c r="G41" s="3139"/>
      <c r="H41" s="3139"/>
    </row>
    <row r="43" spans="1:19" s="2977" customFormat="1" ht="21" customHeight="1">
      <c r="B43" s="3054"/>
      <c r="C43" s="7300" t="s">
        <v>3</v>
      </c>
      <c r="D43" s="7300"/>
      <c r="F43" s="3055"/>
      <c r="G43" s="7346"/>
      <c r="H43" s="7346"/>
    </row>
  </sheetData>
  <mergeCells count="23">
    <mergeCell ref="A2:H2"/>
    <mergeCell ref="A3:H3"/>
    <mergeCell ref="A4:A5"/>
    <mergeCell ref="B4:B5"/>
    <mergeCell ref="C4:D4"/>
    <mergeCell ref="E4:F4"/>
    <mergeCell ref="G4:H4"/>
    <mergeCell ref="A35:D35"/>
    <mergeCell ref="A6:A8"/>
    <mergeCell ref="A9:A11"/>
    <mergeCell ref="A12:A14"/>
    <mergeCell ref="A15:A17"/>
    <mergeCell ref="A18:A20"/>
    <mergeCell ref="A21:A23"/>
    <mergeCell ref="A24:A26"/>
    <mergeCell ref="A27:A29"/>
    <mergeCell ref="A30:A32"/>
    <mergeCell ref="A34:B34"/>
    <mergeCell ref="A36:H36"/>
    <mergeCell ref="A37:H37"/>
    <mergeCell ref="A38:K38"/>
    <mergeCell ref="C43:D43"/>
    <mergeCell ref="G43:H43"/>
  </mergeCells>
  <hyperlinks>
    <hyperlink ref="A1" r:id="rId1"/>
  </hyperlinks>
  <pageMargins left="0.70866141732283472" right="0.70866141732283472" top="0.62992125984251968" bottom="0.74803149606299213" header="0.31496062992125984" footer="0.31496062992125984"/>
  <pageSetup paperSize="9" scale="84" fitToHeight="0" orientation="landscape" r:id="rId2"/>
  <headerFooter alignWithMargins="0">
    <oddFooter>&amp;R178</oddFooter>
  </headerFooter>
  <drawing r:id="rId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74">
    <pageSetUpPr fitToPage="1"/>
  </sheetPr>
  <dimension ref="A1:AO28"/>
  <sheetViews>
    <sheetView view="pageBreakPreview" zoomScale="60" zoomScaleNormal="100" workbookViewId="0">
      <selection activeCell="A36" sqref="A36"/>
    </sheetView>
  </sheetViews>
  <sheetFormatPr defaultRowHeight="12.75"/>
  <cols>
    <col min="1" max="1" width="18.42578125" style="3137" customWidth="1"/>
    <col min="2" max="3" width="16.7109375" style="3137" customWidth="1"/>
    <col min="4" max="4" width="20.140625" style="3137" customWidth="1"/>
    <col min="5" max="6" width="16.7109375" style="3137" customWidth="1"/>
    <col min="7" max="7" width="19.5703125" style="3137" customWidth="1"/>
    <col min="8" max="255" width="9.140625" style="3137"/>
    <col min="256" max="256" width="16.7109375" style="3137" customWidth="1"/>
    <col min="257" max="262" width="12.7109375" style="3137" customWidth="1"/>
    <col min="263" max="511" width="9.140625" style="3137"/>
    <col min="512" max="512" width="16.7109375" style="3137" customWidth="1"/>
    <col min="513" max="518" width="12.7109375" style="3137" customWidth="1"/>
    <col min="519" max="767" width="9.140625" style="3137"/>
    <col min="768" max="768" width="16.7109375" style="3137" customWidth="1"/>
    <col min="769" max="774" width="12.7109375" style="3137" customWidth="1"/>
    <col min="775" max="1023" width="9.140625" style="3137"/>
    <col min="1024" max="1024" width="16.7109375" style="3137" customWidth="1"/>
    <col min="1025" max="1030" width="12.7109375" style="3137" customWidth="1"/>
    <col min="1031" max="1279" width="9.140625" style="3137"/>
    <col min="1280" max="1280" width="16.7109375" style="3137" customWidth="1"/>
    <col min="1281" max="1286" width="12.7109375" style="3137" customWidth="1"/>
    <col min="1287" max="1535" width="9.140625" style="3137"/>
    <col min="1536" max="1536" width="16.7109375" style="3137" customWidth="1"/>
    <col min="1537" max="1542" width="12.7109375" style="3137" customWidth="1"/>
    <col min="1543" max="1791" width="9.140625" style="3137"/>
    <col min="1792" max="1792" width="16.7109375" style="3137" customWidth="1"/>
    <col min="1793" max="1798" width="12.7109375" style="3137" customWidth="1"/>
    <col min="1799" max="2047" width="9.140625" style="3137"/>
    <col min="2048" max="2048" width="16.7109375" style="3137" customWidth="1"/>
    <col min="2049" max="2054" width="12.7109375" style="3137" customWidth="1"/>
    <col min="2055" max="2303" width="9.140625" style="3137"/>
    <col min="2304" max="2304" width="16.7109375" style="3137" customWidth="1"/>
    <col min="2305" max="2310" width="12.7109375" style="3137" customWidth="1"/>
    <col min="2311" max="2559" width="9.140625" style="3137"/>
    <col min="2560" max="2560" width="16.7109375" style="3137" customWidth="1"/>
    <col min="2561" max="2566" width="12.7109375" style="3137" customWidth="1"/>
    <col min="2567" max="2815" width="9.140625" style="3137"/>
    <col min="2816" max="2816" width="16.7109375" style="3137" customWidth="1"/>
    <col min="2817" max="2822" width="12.7109375" style="3137" customWidth="1"/>
    <col min="2823" max="3071" width="9.140625" style="3137"/>
    <col min="3072" max="3072" width="16.7109375" style="3137" customWidth="1"/>
    <col min="3073" max="3078" width="12.7109375" style="3137" customWidth="1"/>
    <col min="3079" max="3327" width="9.140625" style="3137"/>
    <col min="3328" max="3328" width="16.7109375" style="3137" customWidth="1"/>
    <col min="3329" max="3334" width="12.7109375" style="3137" customWidth="1"/>
    <col min="3335" max="3583" width="9.140625" style="3137"/>
    <col min="3584" max="3584" width="16.7109375" style="3137" customWidth="1"/>
    <col min="3585" max="3590" width="12.7109375" style="3137" customWidth="1"/>
    <col min="3591" max="3839" width="9.140625" style="3137"/>
    <col min="3840" max="3840" width="16.7109375" style="3137" customWidth="1"/>
    <col min="3841" max="3846" width="12.7109375" style="3137" customWidth="1"/>
    <col min="3847" max="4095" width="9.140625" style="3137"/>
    <col min="4096" max="4096" width="16.7109375" style="3137" customWidth="1"/>
    <col min="4097" max="4102" width="12.7109375" style="3137" customWidth="1"/>
    <col min="4103" max="4351" width="9.140625" style="3137"/>
    <col min="4352" max="4352" width="16.7109375" style="3137" customWidth="1"/>
    <col min="4353" max="4358" width="12.7109375" style="3137" customWidth="1"/>
    <col min="4359" max="4607" width="9.140625" style="3137"/>
    <col min="4608" max="4608" width="16.7109375" style="3137" customWidth="1"/>
    <col min="4609" max="4614" width="12.7109375" style="3137" customWidth="1"/>
    <col min="4615" max="4863" width="9.140625" style="3137"/>
    <col min="4864" max="4864" width="16.7109375" style="3137" customWidth="1"/>
    <col min="4865" max="4870" width="12.7109375" style="3137" customWidth="1"/>
    <col min="4871" max="5119" width="9.140625" style="3137"/>
    <col min="5120" max="5120" width="16.7109375" style="3137" customWidth="1"/>
    <col min="5121" max="5126" width="12.7109375" style="3137" customWidth="1"/>
    <col min="5127" max="5375" width="9.140625" style="3137"/>
    <col min="5376" max="5376" width="16.7109375" style="3137" customWidth="1"/>
    <col min="5377" max="5382" width="12.7109375" style="3137" customWidth="1"/>
    <col min="5383" max="5631" width="9.140625" style="3137"/>
    <col min="5632" max="5632" width="16.7109375" style="3137" customWidth="1"/>
    <col min="5633" max="5638" width="12.7109375" style="3137" customWidth="1"/>
    <col min="5639" max="5887" width="9.140625" style="3137"/>
    <col min="5888" max="5888" width="16.7109375" style="3137" customWidth="1"/>
    <col min="5889" max="5894" width="12.7109375" style="3137" customWidth="1"/>
    <col min="5895" max="6143" width="9.140625" style="3137"/>
    <col min="6144" max="6144" width="16.7109375" style="3137" customWidth="1"/>
    <col min="6145" max="6150" width="12.7109375" style="3137" customWidth="1"/>
    <col min="6151" max="6399" width="9.140625" style="3137"/>
    <col min="6400" max="6400" width="16.7109375" style="3137" customWidth="1"/>
    <col min="6401" max="6406" width="12.7109375" style="3137" customWidth="1"/>
    <col min="6407" max="6655" width="9.140625" style="3137"/>
    <col min="6656" max="6656" width="16.7109375" style="3137" customWidth="1"/>
    <col min="6657" max="6662" width="12.7109375" style="3137" customWidth="1"/>
    <col min="6663" max="6911" width="9.140625" style="3137"/>
    <col min="6912" max="6912" width="16.7109375" style="3137" customWidth="1"/>
    <col min="6913" max="6918" width="12.7109375" style="3137" customWidth="1"/>
    <col min="6919" max="7167" width="9.140625" style="3137"/>
    <col min="7168" max="7168" width="16.7109375" style="3137" customWidth="1"/>
    <col min="7169" max="7174" width="12.7109375" style="3137" customWidth="1"/>
    <col min="7175" max="7423" width="9.140625" style="3137"/>
    <col min="7424" max="7424" width="16.7109375" style="3137" customWidth="1"/>
    <col min="7425" max="7430" width="12.7109375" style="3137" customWidth="1"/>
    <col min="7431" max="7679" width="9.140625" style="3137"/>
    <col min="7680" max="7680" width="16.7109375" style="3137" customWidth="1"/>
    <col min="7681" max="7686" width="12.7109375" style="3137" customWidth="1"/>
    <col min="7687" max="7935" width="9.140625" style="3137"/>
    <col min="7936" max="7936" width="16.7109375" style="3137" customWidth="1"/>
    <col min="7937" max="7942" width="12.7109375" style="3137" customWidth="1"/>
    <col min="7943" max="8191" width="9.140625" style="3137"/>
    <col min="8192" max="8192" width="16.7109375" style="3137" customWidth="1"/>
    <col min="8193" max="8198" width="12.7109375" style="3137" customWidth="1"/>
    <col min="8199" max="8447" width="9.140625" style="3137"/>
    <col min="8448" max="8448" width="16.7109375" style="3137" customWidth="1"/>
    <col min="8449" max="8454" width="12.7109375" style="3137" customWidth="1"/>
    <col min="8455" max="8703" width="9.140625" style="3137"/>
    <col min="8704" max="8704" width="16.7109375" style="3137" customWidth="1"/>
    <col min="8705" max="8710" width="12.7109375" style="3137" customWidth="1"/>
    <col min="8711" max="8959" width="9.140625" style="3137"/>
    <col min="8960" max="8960" width="16.7109375" style="3137" customWidth="1"/>
    <col min="8961" max="8966" width="12.7109375" style="3137" customWidth="1"/>
    <col min="8967" max="9215" width="9.140625" style="3137"/>
    <col min="9216" max="9216" width="16.7109375" style="3137" customWidth="1"/>
    <col min="9217" max="9222" width="12.7109375" style="3137" customWidth="1"/>
    <col min="9223" max="9471" width="9.140625" style="3137"/>
    <col min="9472" max="9472" width="16.7109375" style="3137" customWidth="1"/>
    <col min="9473" max="9478" width="12.7109375" style="3137" customWidth="1"/>
    <col min="9479" max="9727" width="9.140625" style="3137"/>
    <col min="9728" max="9728" width="16.7109375" style="3137" customWidth="1"/>
    <col min="9729" max="9734" width="12.7109375" style="3137" customWidth="1"/>
    <col min="9735" max="9983" width="9.140625" style="3137"/>
    <col min="9984" max="9984" width="16.7109375" style="3137" customWidth="1"/>
    <col min="9985" max="9990" width="12.7109375" style="3137" customWidth="1"/>
    <col min="9991" max="10239" width="9.140625" style="3137"/>
    <col min="10240" max="10240" width="16.7109375" style="3137" customWidth="1"/>
    <col min="10241" max="10246" width="12.7109375" style="3137" customWidth="1"/>
    <col min="10247" max="10495" width="9.140625" style="3137"/>
    <col min="10496" max="10496" width="16.7109375" style="3137" customWidth="1"/>
    <col min="10497" max="10502" width="12.7109375" style="3137" customWidth="1"/>
    <col min="10503" max="10751" width="9.140625" style="3137"/>
    <col min="10752" max="10752" width="16.7109375" style="3137" customWidth="1"/>
    <col min="10753" max="10758" width="12.7109375" style="3137" customWidth="1"/>
    <col min="10759" max="11007" width="9.140625" style="3137"/>
    <col min="11008" max="11008" width="16.7109375" style="3137" customWidth="1"/>
    <col min="11009" max="11014" width="12.7109375" style="3137" customWidth="1"/>
    <col min="11015" max="11263" width="9.140625" style="3137"/>
    <col min="11264" max="11264" width="16.7109375" style="3137" customWidth="1"/>
    <col min="11265" max="11270" width="12.7109375" style="3137" customWidth="1"/>
    <col min="11271" max="11519" width="9.140625" style="3137"/>
    <col min="11520" max="11520" width="16.7109375" style="3137" customWidth="1"/>
    <col min="11521" max="11526" width="12.7109375" style="3137" customWidth="1"/>
    <col min="11527" max="11775" width="9.140625" style="3137"/>
    <col min="11776" max="11776" width="16.7109375" style="3137" customWidth="1"/>
    <col min="11777" max="11782" width="12.7109375" style="3137" customWidth="1"/>
    <col min="11783" max="12031" width="9.140625" style="3137"/>
    <col min="12032" max="12032" width="16.7109375" style="3137" customWidth="1"/>
    <col min="12033" max="12038" width="12.7109375" style="3137" customWidth="1"/>
    <col min="12039" max="12287" width="9.140625" style="3137"/>
    <col min="12288" max="12288" width="16.7109375" style="3137" customWidth="1"/>
    <col min="12289" max="12294" width="12.7109375" style="3137" customWidth="1"/>
    <col min="12295" max="12543" width="9.140625" style="3137"/>
    <col min="12544" max="12544" width="16.7109375" style="3137" customWidth="1"/>
    <col min="12545" max="12550" width="12.7109375" style="3137" customWidth="1"/>
    <col min="12551" max="12799" width="9.140625" style="3137"/>
    <col min="12800" max="12800" width="16.7109375" style="3137" customWidth="1"/>
    <col min="12801" max="12806" width="12.7109375" style="3137" customWidth="1"/>
    <col min="12807" max="13055" width="9.140625" style="3137"/>
    <col min="13056" max="13056" width="16.7109375" style="3137" customWidth="1"/>
    <col min="13057" max="13062" width="12.7109375" style="3137" customWidth="1"/>
    <col min="13063" max="13311" width="9.140625" style="3137"/>
    <col min="13312" max="13312" width="16.7109375" style="3137" customWidth="1"/>
    <col min="13313" max="13318" width="12.7109375" style="3137" customWidth="1"/>
    <col min="13319" max="13567" width="9.140625" style="3137"/>
    <col min="13568" max="13568" width="16.7109375" style="3137" customWidth="1"/>
    <col min="13569" max="13574" width="12.7109375" style="3137" customWidth="1"/>
    <col min="13575" max="13823" width="9.140625" style="3137"/>
    <col min="13824" max="13824" width="16.7109375" style="3137" customWidth="1"/>
    <col min="13825" max="13830" width="12.7109375" style="3137" customWidth="1"/>
    <col min="13831" max="14079" width="9.140625" style="3137"/>
    <col min="14080" max="14080" width="16.7109375" style="3137" customWidth="1"/>
    <col min="14081" max="14086" width="12.7109375" style="3137" customWidth="1"/>
    <col min="14087" max="14335" width="9.140625" style="3137"/>
    <col min="14336" max="14336" width="16.7109375" style="3137" customWidth="1"/>
    <col min="14337" max="14342" width="12.7109375" style="3137" customWidth="1"/>
    <col min="14343" max="14591" width="9.140625" style="3137"/>
    <col min="14592" max="14592" width="16.7109375" style="3137" customWidth="1"/>
    <col min="14593" max="14598" width="12.7109375" style="3137" customWidth="1"/>
    <col min="14599" max="14847" width="9.140625" style="3137"/>
    <col min="14848" max="14848" width="16.7109375" style="3137" customWidth="1"/>
    <col min="14849" max="14854" width="12.7109375" style="3137" customWidth="1"/>
    <col min="14855" max="15103" width="9.140625" style="3137"/>
    <col min="15104" max="15104" width="16.7109375" style="3137" customWidth="1"/>
    <col min="15105" max="15110" width="12.7109375" style="3137" customWidth="1"/>
    <col min="15111" max="15359" width="9.140625" style="3137"/>
    <col min="15360" max="15360" width="16.7109375" style="3137" customWidth="1"/>
    <col min="15361" max="15366" width="12.7109375" style="3137" customWidth="1"/>
    <col min="15367" max="15615" width="9.140625" style="3137"/>
    <col min="15616" max="15616" width="16.7109375" style="3137" customWidth="1"/>
    <col min="15617" max="15622" width="12.7109375" style="3137" customWidth="1"/>
    <col min="15623" max="15871" width="9.140625" style="3137"/>
    <col min="15872" max="15872" width="16.7109375" style="3137" customWidth="1"/>
    <col min="15873" max="15878" width="12.7109375" style="3137" customWidth="1"/>
    <col min="15879" max="16127" width="9.140625" style="3137"/>
    <col min="16128" max="16128" width="16.7109375" style="3137" customWidth="1"/>
    <col min="16129" max="16134" width="12.7109375" style="3137" customWidth="1"/>
    <col min="16135" max="16384" width="9.140625" style="3137"/>
  </cols>
  <sheetData>
    <row r="1" spans="1:41" ht="13.5" thickBot="1">
      <c r="A1" s="3112" t="s">
        <v>0</v>
      </c>
      <c r="B1" s="3113"/>
      <c r="C1" s="3113"/>
      <c r="D1" s="3113"/>
      <c r="E1" s="3113"/>
      <c r="F1" s="3113"/>
      <c r="G1" s="3333" t="s">
        <v>1</v>
      </c>
    </row>
    <row r="2" spans="1:41" ht="22.5" customHeight="1" thickTop="1" thickBot="1">
      <c r="A2" s="7458" t="s">
        <v>2851</v>
      </c>
      <c r="B2" s="7459"/>
      <c r="C2" s="7459"/>
      <c r="D2" s="7459"/>
      <c r="E2" s="7459"/>
      <c r="F2" s="7459"/>
      <c r="G2" s="7460"/>
    </row>
    <row r="3" spans="1:41" ht="33" customHeight="1" thickBot="1">
      <c r="A3" s="7461" t="s">
        <v>2831</v>
      </c>
      <c r="B3" s="7448"/>
      <c r="C3" s="7448"/>
      <c r="D3" s="7448"/>
      <c r="E3" s="7448"/>
      <c r="F3" s="7448"/>
      <c r="G3" s="7449"/>
    </row>
    <row r="4" spans="1:41" ht="27" customHeight="1" thickBot="1">
      <c r="A4" s="7462" t="s">
        <v>12</v>
      </c>
      <c r="B4" s="7464" t="s">
        <v>2832</v>
      </c>
      <c r="C4" s="7448"/>
      <c r="D4" s="7448"/>
      <c r="E4" s="7448"/>
      <c r="F4" s="7448"/>
      <c r="G4" s="7449"/>
    </row>
    <row r="5" spans="1:41" ht="31.5" customHeight="1" thickBot="1">
      <c r="A5" s="7463"/>
      <c r="B5" s="7465" t="s">
        <v>2833</v>
      </c>
      <c r="C5" s="7467" t="s">
        <v>2834</v>
      </c>
      <c r="D5" s="7469" t="s">
        <v>2</v>
      </c>
      <c r="E5" s="7471" t="s">
        <v>2835</v>
      </c>
      <c r="F5" s="7472"/>
      <c r="G5" s="7473"/>
    </row>
    <row r="6" spans="1:41" ht="15.75" customHeight="1">
      <c r="A6" s="7463"/>
      <c r="B6" s="7466"/>
      <c r="C6" s="7468"/>
      <c r="D6" s="7470"/>
      <c r="E6" s="7474" t="s">
        <v>331</v>
      </c>
      <c r="F6" s="7475" t="s">
        <v>330</v>
      </c>
      <c r="G6" s="7455" t="s">
        <v>2</v>
      </c>
    </row>
    <row r="7" spans="1:41" ht="20.25" customHeight="1" thickBot="1">
      <c r="A7" s="7463"/>
      <c r="B7" s="7466"/>
      <c r="C7" s="7468"/>
      <c r="D7" s="7470"/>
      <c r="E7" s="7474"/>
      <c r="F7" s="7475"/>
      <c r="G7" s="7455"/>
    </row>
    <row r="8" spans="1:41" ht="24" customHeight="1">
      <c r="A8" s="3298">
        <v>2004</v>
      </c>
      <c r="B8" s="3237">
        <v>1524</v>
      </c>
      <c r="C8" s="3239">
        <v>18068</v>
      </c>
      <c r="D8" s="3240">
        <f t="shared" ref="D8:D13" si="0">+C8+B8</f>
        <v>19592</v>
      </c>
      <c r="E8" s="3237">
        <v>14962</v>
      </c>
      <c r="F8" s="3239">
        <v>204786</v>
      </c>
      <c r="G8" s="3299">
        <f t="shared" ref="G8:G13" si="1">+F8+E8</f>
        <v>219748</v>
      </c>
    </row>
    <row r="9" spans="1:41" s="3136" customFormat="1" ht="24" customHeight="1">
      <c r="A9" s="3300">
        <v>2005</v>
      </c>
      <c r="B9" s="3244">
        <v>1814</v>
      </c>
      <c r="C9" s="3246">
        <v>19464</v>
      </c>
      <c r="D9" s="3247">
        <f t="shared" si="0"/>
        <v>21278</v>
      </c>
      <c r="E9" s="3244">
        <v>18654</v>
      </c>
      <c r="F9" s="3246">
        <v>213681</v>
      </c>
      <c r="G9" s="3301">
        <f t="shared" si="1"/>
        <v>232335</v>
      </c>
      <c r="H9" s="3062"/>
      <c r="I9" s="3062"/>
      <c r="J9" s="3062"/>
      <c r="K9" s="3062"/>
      <c r="L9" s="3062"/>
      <c r="M9" s="3062"/>
      <c r="N9" s="3062"/>
      <c r="O9" s="3062"/>
      <c r="P9" s="3062"/>
      <c r="Q9" s="3062"/>
      <c r="R9" s="3062"/>
      <c r="S9" s="3062"/>
      <c r="T9" s="3062"/>
      <c r="U9" s="3062"/>
      <c r="V9" s="3062"/>
      <c r="W9" s="3062"/>
      <c r="X9" s="3062"/>
      <c r="Y9" s="3062"/>
      <c r="Z9" s="3062"/>
      <c r="AA9" s="3062"/>
      <c r="AB9" s="3062"/>
      <c r="AC9" s="3062"/>
      <c r="AD9" s="3062"/>
      <c r="AE9" s="3062"/>
      <c r="AF9" s="3062"/>
      <c r="AG9" s="3062"/>
      <c r="AH9" s="3062"/>
      <c r="AI9" s="3062"/>
      <c r="AJ9" s="3062"/>
      <c r="AK9" s="3062"/>
      <c r="AL9" s="3062"/>
      <c r="AM9" s="3062"/>
      <c r="AN9" s="3062"/>
      <c r="AO9" s="3062"/>
    </row>
    <row r="10" spans="1:41" s="3136" customFormat="1" ht="24" customHeight="1">
      <c r="A10" s="3300">
        <v>2006</v>
      </c>
      <c r="B10" s="3244">
        <v>2212</v>
      </c>
      <c r="C10" s="3246">
        <v>21151</v>
      </c>
      <c r="D10" s="3247">
        <f t="shared" si="0"/>
        <v>23363</v>
      </c>
      <c r="E10" s="3244">
        <v>21185</v>
      </c>
      <c r="F10" s="3246">
        <v>227570</v>
      </c>
      <c r="G10" s="3301">
        <f t="shared" si="1"/>
        <v>248755</v>
      </c>
      <c r="H10" s="3062"/>
      <c r="I10" s="3062"/>
      <c r="J10" s="3062"/>
      <c r="K10" s="3062"/>
      <c r="L10" s="3062"/>
      <c r="M10" s="3062"/>
      <c r="N10" s="3062"/>
      <c r="O10" s="3062"/>
      <c r="P10" s="3062"/>
      <c r="Q10" s="3062"/>
      <c r="R10" s="3062"/>
      <c r="S10" s="3062"/>
      <c r="T10" s="3062"/>
      <c r="U10" s="3062"/>
      <c r="V10" s="3062"/>
      <c r="W10" s="3062"/>
      <c r="X10" s="3062"/>
      <c r="Y10" s="3062"/>
      <c r="Z10" s="3062"/>
      <c r="AA10" s="3062"/>
      <c r="AB10" s="3062"/>
      <c r="AC10" s="3062"/>
      <c r="AD10" s="3062"/>
      <c r="AE10" s="3062"/>
      <c r="AF10" s="3062"/>
      <c r="AG10" s="3062"/>
      <c r="AH10" s="3062"/>
      <c r="AI10" s="3062"/>
      <c r="AJ10" s="3062"/>
      <c r="AK10" s="3062"/>
      <c r="AL10" s="3062"/>
      <c r="AM10" s="3062"/>
      <c r="AN10" s="3062"/>
      <c r="AO10" s="3062"/>
    </row>
    <row r="11" spans="1:41" s="3136" customFormat="1" ht="24" customHeight="1">
      <c r="A11" s="3300">
        <v>2007</v>
      </c>
      <c r="B11" s="3244">
        <v>2447</v>
      </c>
      <c r="C11" s="3246">
        <v>20699</v>
      </c>
      <c r="D11" s="3247">
        <f t="shared" si="0"/>
        <v>23146</v>
      </c>
      <c r="E11" s="3244">
        <v>24204</v>
      </c>
      <c r="F11" s="3246">
        <v>233325</v>
      </c>
      <c r="G11" s="3301">
        <f t="shared" si="1"/>
        <v>257529</v>
      </c>
      <c r="H11" s="3062"/>
      <c r="I11" s="3062"/>
      <c r="J11" s="3062"/>
      <c r="K11" s="3062"/>
      <c r="L11" s="3062"/>
      <c r="M11" s="3062"/>
      <c r="N11" s="3062"/>
      <c r="O11" s="3062"/>
      <c r="P11" s="3062"/>
      <c r="Q11" s="3062"/>
      <c r="R11" s="3062"/>
      <c r="S11" s="3062"/>
      <c r="T11" s="3062"/>
      <c r="U11" s="3062"/>
      <c r="V11" s="3062"/>
      <c r="W11" s="3062"/>
      <c r="X11" s="3062"/>
      <c r="Y11" s="3062"/>
      <c r="Z11" s="3062"/>
      <c r="AA11" s="3062"/>
      <c r="AB11" s="3062"/>
      <c r="AC11" s="3062"/>
      <c r="AD11" s="3062"/>
      <c r="AE11" s="3062"/>
      <c r="AF11" s="3062"/>
      <c r="AG11" s="3062"/>
      <c r="AH11" s="3062"/>
      <c r="AI11" s="3062"/>
      <c r="AJ11" s="3062"/>
      <c r="AK11" s="3062"/>
      <c r="AL11" s="3062"/>
      <c r="AM11" s="3062"/>
      <c r="AN11" s="3062"/>
      <c r="AO11" s="3062"/>
    </row>
    <row r="12" spans="1:41" s="3136" customFormat="1" ht="24" customHeight="1">
      <c r="A12" s="3300">
        <v>2008</v>
      </c>
      <c r="B12" s="3244">
        <v>4047</v>
      </c>
      <c r="C12" s="3246">
        <v>26407</v>
      </c>
      <c r="D12" s="3247">
        <f t="shared" si="0"/>
        <v>30454</v>
      </c>
      <c r="E12" s="3244">
        <v>37596</v>
      </c>
      <c r="F12" s="3246">
        <v>294641</v>
      </c>
      <c r="G12" s="3301">
        <f t="shared" si="1"/>
        <v>332237</v>
      </c>
      <c r="H12" s="3062"/>
      <c r="I12" s="3062"/>
      <c r="J12" s="3062"/>
      <c r="K12" s="3062"/>
      <c r="L12" s="3062"/>
      <c r="M12" s="3062"/>
      <c r="N12" s="3062"/>
      <c r="O12" s="3062"/>
      <c r="P12" s="3062"/>
      <c r="Q12" s="3062"/>
      <c r="R12" s="3062"/>
      <c r="S12" s="3062"/>
      <c r="T12" s="3062"/>
      <c r="U12" s="3062"/>
      <c r="V12" s="3062"/>
      <c r="W12" s="3062"/>
      <c r="X12" s="3062"/>
      <c r="Y12" s="3062"/>
      <c r="Z12" s="3062"/>
      <c r="AA12" s="3062"/>
      <c r="AB12" s="3062"/>
      <c r="AC12" s="3062"/>
      <c r="AD12" s="3062"/>
      <c r="AE12" s="3062"/>
      <c r="AF12" s="3062"/>
      <c r="AG12" s="3062"/>
      <c r="AH12" s="3062"/>
      <c r="AI12" s="3062"/>
      <c r="AJ12" s="3062"/>
      <c r="AK12" s="3062"/>
      <c r="AL12" s="3062"/>
      <c r="AM12" s="3062"/>
      <c r="AN12" s="3062"/>
      <c r="AO12" s="3062"/>
    </row>
    <row r="13" spans="1:41" s="3136" customFormat="1" ht="24" customHeight="1">
      <c r="A13" s="3300">
        <v>2009</v>
      </c>
      <c r="B13" s="3244">
        <v>3827</v>
      </c>
      <c r="C13" s="3246">
        <v>23119</v>
      </c>
      <c r="D13" s="3247">
        <f t="shared" si="0"/>
        <v>26946</v>
      </c>
      <c r="E13" s="3244">
        <v>33978</v>
      </c>
      <c r="F13" s="3246">
        <v>246520</v>
      </c>
      <c r="G13" s="3301">
        <f t="shared" si="1"/>
        <v>280498</v>
      </c>
      <c r="H13" s="3062"/>
      <c r="I13" s="3062"/>
      <c r="J13" s="3062"/>
      <c r="K13" s="3062"/>
      <c r="L13" s="3062"/>
      <c r="M13" s="3062"/>
      <c r="N13" s="3062"/>
      <c r="O13" s="3062"/>
      <c r="P13" s="3062"/>
      <c r="Q13" s="3062"/>
      <c r="R13" s="3062"/>
      <c r="S13" s="3062"/>
      <c r="T13" s="3062"/>
      <c r="U13" s="3062"/>
      <c r="V13" s="3062"/>
      <c r="W13" s="3062"/>
      <c r="X13" s="3062"/>
      <c r="Y13" s="3062"/>
      <c r="Z13" s="3062"/>
      <c r="AA13" s="3062"/>
      <c r="AB13" s="3062"/>
      <c r="AC13" s="3062"/>
      <c r="AD13" s="3062"/>
      <c r="AE13" s="3062"/>
      <c r="AF13" s="3062"/>
      <c r="AG13" s="3062"/>
      <c r="AH13" s="3062"/>
      <c r="AI13" s="3062"/>
      <c r="AJ13" s="3062"/>
      <c r="AK13" s="3062"/>
      <c r="AL13" s="3062"/>
      <c r="AM13" s="3062"/>
      <c r="AN13" s="3062"/>
      <c r="AO13" s="3062"/>
    </row>
    <row r="14" spans="1:41" s="3136" customFormat="1" ht="24" customHeight="1">
      <c r="A14" s="3300">
        <v>2010</v>
      </c>
      <c r="B14" s="3244">
        <v>4076</v>
      </c>
      <c r="C14" s="3246">
        <v>25509</v>
      </c>
      <c r="D14" s="3247">
        <f>+C14+B14</f>
        <v>29585</v>
      </c>
      <c r="E14" s="3244">
        <v>34876</v>
      </c>
      <c r="F14" s="3246">
        <v>260456</v>
      </c>
      <c r="G14" s="3301">
        <f>+F14+E14</f>
        <v>295332</v>
      </c>
      <c r="H14" s="3062"/>
      <c r="I14" s="3062"/>
      <c r="J14" s="3062"/>
      <c r="K14" s="3062"/>
      <c r="L14" s="3062"/>
      <c r="M14" s="3062"/>
      <c r="N14" s="3062"/>
      <c r="O14" s="3062"/>
      <c r="P14" s="3062"/>
      <c r="Q14" s="3062"/>
      <c r="R14" s="3062"/>
      <c r="S14" s="3062"/>
      <c r="T14" s="3062"/>
      <c r="U14" s="3062"/>
      <c r="V14" s="3062"/>
      <c r="W14" s="3062"/>
      <c r="X14" s="3062"/>
      <c r="Y14" s="3062"/>
      <c r="Z14" s="3062"/>
      <c r="AA14" s="3062"/>
      <c r="AB14" s="3062"/>
      <c r="AC14" s="3062"/>
      <c r="AD14" s="3062"/>
      <c r="AE14" s="3062"/>
      <c r="AF14" s="3062"/>
      <c r="AG14" s="3062"/>
      <c r="AH14" s="3062"/>
      <c r="AI14" s="3062"/>
      <c r="AJ14" s="3062"/>
      <c r="AK14" s="3062"/>
      <c r="AL14" s="3062"/>
      <c r="AM14" s="3062"/>
      <c r="AN14" s="3062"/>
      <c r="AO14" s="3062"/>
    </row>
    <row r="15" spans="1:41" s="3136" customFormat="1" ht="24" customHeight="1">
      <c r="A15" s="3300">
        <v>2011</v>
      </c>
      <c r="B15" s="3244">
        <v>5316</v>
      </c>
      <c r="C15" s="3246">
        <v>30745</v>
      </c>
      <c r="D15" s="3247">
        <f>+C15+B15</f>
        <v>36061</v>
      </c>
      <c r="E15" s="3244">
        <v>41883</v>
      </c>
      <c r="F15" s="3246">
        <v>304433</v>
      </c>
      <c r="G15" s="3301">
        <f>+F15+E15</f>
        <v>346316</v>
      </c>
      <c r="H15" s="3062"/>
      <c r="I15" s="3062"/>
      <c r="J15" s="3062"/>
      <c r="K15" s="3062"/>
      <c r="L15" s="3062"/>
      <c r="M15" s="3062"/>
      <c r="N15" s="3062"/>
      <c r="O15" s="3062"/>
      <c r="P15" s="3062"/>
      <c r="Q15" s="3062"/>
      <c r="R15" s="3062"/>
      <c r="S15" s="3062"/>
      <c r="T15" s="3062"/>
      <c r="U15" s="3062"/>
      <c r="V15" s="3062"/>
      <c r="W15" s="3062"/>
      <c r="X15" s="3062"/>
      <c r="Y15" s="3062"/>
      <c r="Z15" s="3062"/>
      <c r="AA15" s="3062"/>
      <c r="AB15" s="3062"/>
      <c r="AC15" s="3062"/>
      <c r="AD15" s="3062"/>
      <c r="AE15" s="3062"/>
      <c r="AF15" s="3062"/>
      <c r="AG15" s="3062"/>
      <c r="AH15" s="3062"/>
      <c r="AI15" s="3062"/>
      <c r="AJ15" s="3062"/>
      <c r="AK15" s="3062"/>
      <c r="AL15" s="3062"/>
      <c r="AM15" s="3062"/>
      <c r="AN15" s="3062"/>
      <c r="AO15" s="3062"/>
    </row>
    <row r="16" spans="1:41" ht="24" customHeight="1" thickBot="1">
      <c r="A16" s="3302">
        <v>2012</v>
      </c>
      <c r="B16" s="3303">
        <v>5084</v>
      </c>
      <c r="C16" s="3304">
        <v>28122</v>
      </c>
      <c r="D16" s="3305">
        <f>+C16+B16</f>
        <v>33206</v>
      </c>
      <c r="E16" s="3303">
        <v>40297</v>
      </c>
      <c r="F16" s="3304">
        <v>276506</v>
      </c>
      <c r="G16" s="3306">
        <f>+F16+E16</f>
        <v>316803</v>
      </c>
    </row>
    <row r="17" spans="1:41" ht="13.5" thickTop="1"/>
    <row r="18" spans="1:41" s="3136" customFormat="1" ht="12" customHeight="1">
      <c r="A18" s="7456" t="s">
        <v>2836</v>
      </c>
      <c r="B18" s="7456"/>
      <c r="C18" s="7456"/>
      <c r="D18" s="7456"/>
      <c r="E18" s="7456"/>
      <c r="F18" s="7456"/>
      <c r="G18" s="3307"/>
      <c r="H18" s="3062"/>
      <c r="I18" s="3137"/>
      <c r="J18" s="3137"/>
      <c r="K18" s="3062"/>
      <c r="L18" s="3062"/>
      <c r="M18" s="3062"/>
      <c r="N18" s="3062"/>
      <c r="O18" s="3062"/>
      <c r="P18" s="3062"/>
      <c r="Q18" s="3062"/>
      <c r="R18" s="3062"/>
      <c r="S18" s="3062"/>
      <c r="T18" s="3062"/>
      <c r="U18" s="3062"/>
      <c r="V18" s="3062"/>
      <c r="W18" s="3062"/>
      <c r="X18" s="3062"/>
      <c r="Y18" s="3062"/>
      <c r="Z18" s="3062"/>
      <c r="AA18" s="3062"/>
      <c r="AB18" s="3062"/>
      <c r="AC18" s="3062"/>
      <c r="AD18" s="3062"/>
      <c r="AE18" s="3062"/>
      <c r="AF18" s="3062"/>
      <c r="AG18" s="3062"/>
      <c r="AH18" s="3062"/>
      <c r="AI18" s="3062"/>
      <c r="AJ18" s="3062"/>
      <c r="AK18" s="3062"/>
      <c r="AL18" s="3062"/>
      <c r="AM18" s="3062"/>
      <c r="AN18" s="3062"/>
      <c r="AO18" s="3062"/>
    </row>
    <row r="19" spans="1:41" s="3136" customFormat="1" ht="12" customHeight="1">
      <c r="A19" s="7422" t="s">
        <v>2837</v>
      </c>
      <c r="B19" s="7422"/>
      <c r="C19" s="7422"/>
      <c r="D19" s="3282"/>
      <c r="E19" s="3282"/>
      <c r="F19" s="3282"/>
      <c r="G19" s="3282"/>
      <c r="H19" s="3113"/>
      <c r="I19" s="3137"/>
      <c r="J19" s="3137"/>
      <c r="K19" s="3062"/>
      <c r="L19" s="3062"/>
      <c r="M19" s="3062"/>
      <c r="N19" s="3062"/>
      <c r="O19" s="3062"/>
      <c r="P19" s="3062"/>
      <c r="Q19" s="3062"/>
      <c r="R19" s="3062"/>
      <c r="S19" s="3062"/>
      <c r="T19" s="3062"/>
      <c r="U19" s="3062"/>
      <c r="V19" s="3062"/>
      <c r="W19" s="3062"/>
      <c r="X19" s="3062"/>
      <c r="Y19" s="3062"/>
      <c r="Z19" s="3062"/>
      <c r="AA19" s="3062"/>
      <c r="AB19" s="3062"/>
      <c r="AC19" s="3062"/>
      <c r="AD19" s="3062"/>
      <c r="AE19" s="3062"/>
      <c r="AF19" s="3062"/>
      <c r="AG19" s="3062"/>
      <c r="AH19" s="3062"/>
      <c r="AI19" s="3062"/>
      <c r="AJ19" s="3062"/>
      <c r="AK19" s="3062"/>
      <c r="AL19" s="3062"/>
      <c r="AM19" s="3062"/>
      <c r="AN19" s="3062"/>
      <c r="AO19" s="3062"/>
    </row>
    <row r="20" spans="1:41" s="3136" customFormat="1" ht="12" customHeight="1">
      <c r="A20" s="7298" t="s">
        <v>2546</v>
      </c>
      <c r="B20" s="7322"/>
      <c r="C20" s="7322"/>
      <c r="D20" s="7322"/>
      <c r="E20" s="3308"/>
      <c r="F20" s="3308"/>
      <c r="G20" s="3308"/>
      <c r="H20" s="3113"/>
      <c r="I20" s="3137"/>
      <c r="J20" s="3137"/>
      <c r="K20" s="3062"/>
      <c r="L20" s="3062"/>
      <c r="M20" s="3062"/>
      <c r="N20" s="3062"/>
      <c r="O20" s="3062"/>
      <c r="P20" s="3062"/>
      <c r="Q20" s="3062"/>
      <c r="R20" s="3062"/>
      <c r="S20" s="3062"/>
      <c r="T20" s="3062"/>
      <c r="U20" s="3062"/>
      <c r="V20" s="3062"/>
      <c r="W20" s="3062"/>
      <c r="X20" s="3062"/>
      <c r="Y20" s="3062"/>
      <c r="Z20" s="3062"/>
      <c r="AA20" s="3062"/>
      <c r="AB20" s="3062"/>
      <c r="AC20" s="3062"/>
      <c r="AD20" s="3062"/>
      <c r="AE20" s="3062"/>
      <c r="AF20" s="3062"/>
      <c r="AG20" s="3062"/>
      <c r="AH20" s="3062"/>
      <c r="AI20" s="3062"/>
      <c r="AJ20" s="3062"/>
      <c r="AK20" s="3062"/>
      <c r="AL20" s="3062"/>
      <c r="AM20" s="3062"/>
      <c r="AN20" s="3062"/>
      <c r="AO20" s="3062"/>
    </row>
    <row r="21" spans="1:41" s="3136" customFormat="1" ht="12" customHeight="1">
      <c r="A21" s="7344" t="s">
        <v>2825</v>
      </c>
      <c r="B21" s="7344"/>
      <c r="C21" s="7344"/>
      <c r="D21" s="7344"/>
      <c r="E21" s="7344"/>
      <c r="F21" s="7344"/>
      <c r="G21" s="7344"/>
      <c r="H21" s="3113"/>
      <c r="I21" s="3113"/>
      <c r="J21" s="3137"/>
      <c r="K21" s="3062"/>
      <c r="L21" s="3062"/>
      <c r="M21" s="3062"/>
      <c r="N21" s="3062"/>
      <c r="O21" s="3062"/>
      <c r="P21" s="3062"/>
      <c r="Q21" s="3062"/>
      <c r="R21" s="3062"/>
      <c r="S21" s="3062"/>
      <c r="T21" s="3062"/>
      <c r="U21" s="3062"/>
      <c r="V21" s="3062"/>
      <c r="W21" s="3062"/>
      <c r="X21" s="3062"/>
      <c r="Y21" s="3062"/>
      <c r="Z21" s="3062"/>
      <c r="AA21" s="3062"/>
      <c r="AB21" s="3062"/>
      <c r="AC21" s="3062"/>
      <c r="AD21" s="3062"/>
      <c r="AE21" s="3062"/>
      <c r="AF21" s="3062"/>
      <c r="AG21" s="3062"/>
      <c r="AH21" s="3062"/>
      <c r="AI21" s="3062"/>
      <c r="AJ21" s="3062"/>
      <c r="AK21" s="3062"/>
      <c r="AL21" s="3062"/>
      <c r="AM21" s="3062"/>
      <c r="AN21" s="3062"/>
      <c r="AO21" s="3062"/>
    </row>
    <row r="22" spans="1:41" ht="12" customHeight="1">
      <c r="A22" s="7344" t="s">
        <v>2691</v>
      </c>
      <c r="B22" s="7344"/>
      <c r="C22" s="7344"/>
      <c r="D22" s="3113"/>
      <c r="E22" s="3113"/>
      <c r="F22" s="3113"/>
      <c r="G22" s="3113"/>
      <c r="I22" s="3062"/>
    </row>
    <row r="23" spans="1:41" ht="27" customHeight="1">
      <c r="A23" s="7457" t="s">
        <v>2854</v>
      </c>
      <c r="B23" s="7345"/>
      <c r="C23" s="7345"/>
      <c r="D23" s="7345"/>
      <c r="E23" s="7345"/>
      <c r="F23" s="7345"/>
      <c r="G23" s="7345"/>
      <c r="H23" s="3343"/>
      <c r="I23" s="3343"/>
      <c r="J23" s="3343"/>
      <c r="K23" s="3343"/>
      <c r="L23" s="3343"/>
    </row>
    <row r="24" spans="1:41" ht="17.25" customHeight="1">
      <c r="A24" s="3138"/>
      <c r="B24" s="3138"/>
      <c r="C24" s="3138"/>
      <c r="D24" s="3138"/>
      <c r="E24" s="3138"/>
      <c r="F24" s="3138"/>
      <c r="G24" s="3138"/>
      <c r="I24" s="3062"/>
    </row>
    <row r="25" spans="1:41" ht="17.25" customHeight="1">
      <c r="A25" s="3138"/>
      <c r="B25" s="3138"/>
      <c r="C25" s="3138"/>
      <c r="D25" s="3138"/>
      <c r="E25" s="3138"/>
      <c r="F25" s="3138"/>
      <c r="G25" s="3138"/>
      <c r="I25" s="3062"/>
    </row>
    <row r="27" spans="1:41">
      <c r="B27" s="3113"/>
      <c r="C27" s="3113"/>
      <c r="D27" s="3113"/>
      <c r="E27" s="3113"/>
      <c r="F27" s="3113"/>
      <c r="G27" s="3113"/>
      <c r="H27" s="3113"/>
      <c r="K27" s="3113"/>
      <c r="L27" s="3113"/>
      <c r="M27" s="3113"/>
      <c r="N27" s="3113"/>
      <c r="O27" s="3113"/>
      <c r="P27" s="3113"/>
      <c r="Q27" s="3113"/>
    </row>
    <row r="28" spans="1:41" s="2977" customFormat="1" ht="21" customHeight="1">
      <c r="B28" s="3054"/>
      <c r="C28" s="7300" t="s">
        <v>3</v>
      </c>
      <c r="D28" s="7300"/>
      <c r="F28" s="3055"/>
      <c r="G28" s="3156"/>
      <c r="I28" s="3137"/>
      <c r="J28" s="3137"/>
    </row>
  </sheetData>
  <mergeCells count="18">
    <mergeCell ref="A2:G2"/>
    <mergeCell ref="A3:G3"/>
    <mergeCell ref="A4:A7"/>
    <mergeCell ref="B4:G4"/>
    <mergeCell ref="B5:B7"/>
    <mergeCell ref="C5:C7"/>
    <mergeCell ref="D5:D7"/>
    <mergeCell ref="E5:G5"/>
    <mergeCell ref="E6:E7"/>
    <mergeCell ref="F6:F7"/>
    <mergeCell ref="C28:D28"/>
    <mergeCell ref="G6:G7"/>
    <mergeCell ref="A20:D20"/>
    <mergeCell ref="A21:G21"/>
    <mergeCell ref="A22:C22"/>
    <mergeCell ref="A19:C19"/>
    <mergeCell ref="A18:F18"/>
    <mergeCell ref="A23:G23"/>
  </mergeCells>
  <hyperlinks>
    <hyperlink ref="A1" r:id="rId1"/>
  </hyperlinks>
  <pageMargins left="0.7" right="0.7" top="0.75" bottom="0.75" header="0.3" footer="0.3"/>
  <pageSetup paperSize="9" orientation="landscape" r:id="rId2"/>
  <headerFooter alignWithMargins="0">
    <oddFooter>&amp;R179</oddFooter>
  </headerFooter>
  <drawing r:id="rId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
  <sheetViews>
    <sheetView view="pageBreakPreview" zoomScale="60" zoomScaleNormal="85" workbookViewId="0">
      <selection activeCell="H15" sqref="H15"/>
    </sheetView>
  </sheetViews>
  <sheetFormatPr defaultRowHeight="12.75"/>
  <cols>
    <col min="1" max="1" width="15.7109375" style="32" customWidth="1"/>
    <col min="2" max="2" width="11.85546875" style="32" customWidth="1"/>
    <col min="3" max="3" width="11.5703125" style="32" customWidth="1"/>
    <col min="4" max="5" width="12.140625" style="32" customWidth="1"/>
    <col min="6" max="6" width="10.5703125" style="32" customWidth="1"/>
    <col min="7" max="7" width="11" style="32" customWidth="1"/>
    <col min="8" max="8" width="10.7109375" style="32" customWidth="1"/>
    <col min="9" max="9" width="12.28515625" style="32" customWidth="1"/>
    <col min="10" max="10" width="11.42578125" style="32" customWidth="1"/>
    <col min="11" max="11" width="13" style="32" customWidth="1"/>
    <col min="12" max="12" width="11.140625" style="32" customWidth="1"/>
    <col min="13" max="13" width="11.28515625" style="32" customWidth="1"/>
    <col min="14" max="14" width="10.7109375" style="32" customWidth="1"/>
    <col min="15" max="16384" width="9.140625" style="32"/>
  </cols>
  <sheetData>
    <row r="1" spans="1:14" ht="60" customHeight="1" thickTop="1" thickBot="1">
      <c r="A1" s="6970" t="s">
        <v>2464</v>
      </c>
      <c r="B1" s="6971"/>
      <c r="C1" s="6971"/>
      <c r="D1" s="6971"/>
      <c r="E1" s="6971"/>
      <c r="F1" s="6971"/>
      <c r="G1" s="6971"/>
      <c r="H1" s="6971"/>
      <c r="I1" s="6971"/>
      <c r="J1" s="6971"/>
      <c r="K1" s="6971"/>
      <c r="L1" s="6971"/>
      <c r="M1" s="6971"/>
      <c r="N1" s="6972"/>
    </row>
    <row r="2" spans="1:14" s="5768" customFormat="1" ht="24.95" customHeight="1">
      <c r="A2" s="5770" t="s">
        <v>2465</v>
      </c>
      <c r="B2" s="6207" t="s">
        <v>2468</v>
      </c>
      <c r="C2" s="6208"/>
      <c r="D2" s="6208"/>
      <c r="E2" s="6208"/>
      <c r="F2" s="6208"/>
      <c r="G2" s="6208"/>
      <c r="H2" s="6208"/>
      <c r="I2" s="6208"/>
      <c r="J2" s="6208"/>
      <c r="K2" s="6208"/>
      <c r="L2" s="6208"/>
      <c r="M2" s="6208"/>
      <c r="N2" s="6209"/>
    </row>
    <row r="3" spans="1:14" s="5768" customFormat="1" ht="24.95" customHeight="1">
      <c r="A3" s="5773" t="s">
        <v>2466</v>
      </c>
      <c r="B3" s="6201" t="s">
        <v>2462</v>
      </c>
      <c r="C3" s="6202"/>
      <c r="D3" s="6202"/>
      <c r="E3" s="6202"/>
      <c r="F3" s="6202"/>
      <c r="G3" s="6202"/>
      <c r="H3" s="6202"/>
      <c r="I3" s="6202"/>
      <c r="J3" s="6202"/>
      <c r="K3" s="6202"/>
      <c r="L3" s="6202"/>
      <c r="M3" s="6202"/>
      <c r="N3" s="6203"/>
    </row>
    <row r="4" spans="1:14" s="5768" customFormat="1" ht="24.95" customHeight="1" thickBot="1">
      <c r="A4" s="5772" t="s">
        <v>2467</v>
      </c>
      <c r="B4" s="6204" t="s">
        <v>2463</v>
      </c>
      <c r="C4" s="6205"/>
      <c r="D4" s="6205"/>
      <c r="E4" s="6205"/>
      <c r="F4" s="6205"/>
      <c r="G4" s="6205"/>
      <c r="H4" s="6205"/>
      <c r="I4" s="6205"/>
      <c r="J4" s="6205"/>
      <c r="K4" s="6205"/>
      <c r="L4" s="6205"/>
      <c r="M4" s="6205"/>
      <c r="N4" s="6206"/>
    </row>
    <row r="5" spans="1:14" ht="18.95" customHeight="1" thickTop="1"/>
  </sheetData>
  <mergeCells count="4">
    <mergeCell ref="A1:N1"/>
    <mergeCell ref="B2:N2"/>
    <mergeCell ref="B3:N3"/>
    <mergeCell ref="B4:N4"/>
  </mergeCells>
  <hyperlinks>
    <hyperlink ref="B2:L2" location="'TABLO 1.1'!A1" display="YILLAR İTİBARİYLE DERNEKLERİN TÜRLERİNE GÖRE DAĞILIMI VE ÜYE SAYILARI (2006-2013)"/>
    <hyperlink ref="B3:L3" location="'TABLO 2'!A1" display="YILLAR İTİBARİYLE KAYSERİ İLİ VE İLÇELERİNDE BULUNAN VAKIFLAR (2009-2013)"/>
    <hyperlink ref="B4:L4" location="'TABLO 3'!A1" display="YILLAR İTİBARİYLE SOSYAL YARDIMLAŞMA VE DAYANIŞMA VAKFI ÇALIŞMALARI (2011-2013)"/>
  </hyperlinks>
  <pageMargins left="0.70866141732283472" right="0.70866141732283472" top="0.74803149606299213" bottom="0.74803149606299213" header="0.31496062992125984" footer="0.31496062992125984"/>
  <pageSetup paperSize="9" scale="80" fitToHeight="0" orientation="landscape" r:id="rId1"/>
  <headerFooter alignWithMargins="0">
    <oddFooter>&amp;R180</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75">
    <pageSetUpPr fitToPage="1"/>
  </sheetPr>
  <dimension ref="A1:Q21"/>
  <sheetViews>
    <sheetView view="pageBreakPreview" zoomScale="60" zoomScaleNormal="100" workbookViewId="0">
      <selection activeCell="O7" sqref="O7"/>
    </sheetView>
  </sheetViews>
  <sheetFormatPr defaultRowHeight="12.75"/>
  <cols>
    <col min="1" max="1" width="16.42578125" style="152" customWidth="1"/>
    <col min="2" max="16" width="7.7109375" style="152" customWidth="1"/>
    <col min="17" max="256" width="9.140625" style="152"/>
    <col min="257" max="257" width="23.85546875" style="152" customWidth="1"/>
    <col min="258" max="258" width="9.42578125" style="152" customWidth="1"/>
    <col min="259" max="259" width="9.28515625" style="152" customWidth="1"/>
    <col min="260" max="260" width="9" style="152" customWidth="1"/>
    <col min="261" max="261" width="9.28515625" style="152" customWidth="1"/>
    <col min="262" max="262" width="11.28515625" style="152" customWidth="1"/>
    <col min="263" max="265" width="9.140625" style="152"/>
    <col min="266" max="266" width="10.42578125" style="152" customWidth="1"/>
    <col min="267" max="267" width="9.85546875" style="152" customWidth="1"/>
    <col min="268" max="271" width="9.140625" style="152"/>
    <col min="272" max="272" width="10.7109375" style="152" customWidth="1"/>
    <col min="273" max="512" width="9.140625" style="152"/>
    <col min="513" max="513" width="23.85546875" style="152" customWidth="1"/>
    <col min="514" max="514" width="9.42578125" style="152" customWidth="1"/>
    <col min="515" max="515" width="9.28515625" style="152" customWidth="1"/>
    <col min="516" max="516" width="9" style="152" customWidth="1"/>
    <col min="517" max="517" width="9.28515625" style="152" customWidth="1"/>
    <col min="518" max="518" width="11.28515625" style="152" customWidth="1"/>
    <col min="519" max="521" width="9.140625" style="152"/>
    <col min="522" max="522" width="10.42578125" style="152" customWidth="1"/>
    <col min="523" max="523" width="9.85546875" style="152" customWidth="1"/>
    <col min="524" max="527" width="9.140625" style="152"/>
    <col min="528" max="528" width="10.7109375" style="152" customWidth="1"/>
    <col min="529" max="768" width="9.140625" style="152"/>
    <col min="769" max="769" width="23.85546875" style="152" customWidth="1"/>
    <col min="770" max="770" width="9.42578125" style="152" customWidth="1"/>
    <col min="771" max="771" width="9.28515625" style="152" customWidth="1"/>
    <col min="772" max="772" width="9" style="152" customWidth="1"/>
    <col min="773" max="773" width="9.28515625" style="152" customWidth="1"/>
    <col min="774" max="774" width="11.28515625" style="152" customWidth="1"/>
    <col min="775" max="777" width="9.140625" style="152"/>
    <col min="778" max="778" width="10.42578125" style="152" customWidth="1"/>
    <col min="779" max="779" width="9.85546875" style="152" customWidth="1"/>
    <col min="780" max="783" width="9.140625" style="152"/>
    <col min="784" max="784" width="10.7109375" style="152" customWidth="1"/>
    <col min="785" max="1024" width="9.140625" style="152"/>
    <col min="1025" max="1025" width="23.85546875" style="152" customWidth="1"/>
    <col min="1026" max="1026" width="9.42578125" style="152" customWidth="1"/>
    <col min="1027" max="1027" width="9.28515625" style="152" customWidth="1"/>
    <col min="1028" max="1028" width="9" style="152" customWidth="1"/>
    <col min="1029" max="1029" width="9.28515625" style="152" customWidth="1"/>
    <col min="1030" max="1030" width="11.28515625" style="152" customWidth="1"/>
    <col min="1031" max="1033" width="9.140625" style="152"/>
    <col min="1034" max="1034" width="10.42578125" style="152" customWidth="1"/>
    <col min="1035" max="1035" width="9.85546875" style="152" customWidth="1"/>
    <col min="1036" max="1039" width="9.140625" style="152"/>
    <col min="1040" max="1040" width="10.7109375" style="152" customWidth="1"/>
    <col min="1041" max="1280" width="9.140625" style="152"/>
    <col min="1281" max="1281" width="23.85546875" style="152" customWidth="1"/>
    <col min="1282" max="1282" width="9.42578125" style="152" customWidth="1"/>
    <col min="1283" max="1283" width="9.28515625" style="152" customWidth="1"/>
    <col min="1284" max="1284" width="9" style="152" customWidth="1"/>
    <col min="1285" max="1285" width="9.28515625" style="152" customWidth="1"/>
    <col min="1286" max="1286" width="11.28515625" style="152" customWidth="1"/>
    <col min="1287" max="1289" width="9.140625" style="152"/>
    <col min="1290" max="1290" width="10.42578125" style="152" customWidth="1"/>
    <col min="1291" max="1291" width="9.85546875" style="152" customWidth="1"/>
    <col min="1292" max="1295" width="9.140625" style="152"/>
    <col min="1296" max="1296" width="10.7109375" style="152" customWidth="1"/>
    <col min="1297" max="1536" width="9.140625" style="152"/>
    <col min="1537" max="1537" width="23.85546875" style="152" customWidth="1"/>
    <col min="1538" max="1538" width="9.42578125" style="152" customWidth="1"/>
    <col min="1539" max="1539" width="9.28515625" style="152" customWidth="1"/>
    <col min="1540" max="1540" width="9" style="152" customWidth="1"/>
    <col min="1541" max="1541" width="9.28515625" style="152" customWidth="1"/>
    <col min="1542" max="1542" width="11.28515625" style="152" customWidth="1"/>
    <col min="1543" max="1545" width="9.140625" style="152"/>
    <col min="1546" max="1546" width="10.42578125" style="152" customWidth="1"/>
    <col min="1547" max="1547" width="9.85546875" style="152" customWidth="1"/>
    <col min="1548" max="1551" width="9.140625" style="152"/>
    <col min="1552" max="1552" width="10.7109375" style="152" customWidth="1"/>
    <col min="1553" max="1792" width="9.140625" style="152"/>
    <col min="1793" max="1793" width="23.85546875" style="152" customWidth="1"/>
    <col min="1794" max="1794" width="9.42578125" style="152" customWidth="1"/>
    <col min="1795" max="1795" width="9.28515625" style="152" customWidth="1"/>
    <col min="1796" max="1796" width="9" style="152" customWidth="1"/>
    <col min="1797" max="1797" width="9.28515625" style="152" customWidth="1"/>
    <col min="1798" max="1798" width="11.28515625" style="152" customWidth="1"/>
    <col min="1799" max="1801" width="9.140625" style="152"/>
    <col min="1802" max="1802" width="10.42578125" style="152" customWidth="1"/>
    <col min="1803" max="1803" width="9.85546875" style="152" customWidth="1"/>
    <col min="1804" max="1807" width="9.140625" style="152"/>
    <col min="1808" max="1808" width="10.7109375" style="152" customWidth="1"/>
    <col min="1809" max="2048" width="9.140625" style="152"/>
    <col min="2049" max="2049" width="23.85546875" style="152" customWidth="1"/>
    <col min="2050" max="2050" width="9.42578125" style="152" customWidth="1"/>
    <col min="2051" max="2051" width="9.28515625" style="152" customWidth="1"/>
    <col min="2052" max="2052" width="9" style="152" customWidth="1"/>
    <col min="2053" max="2053" width="9.28515625" style="152" customWidth="1"/>
    <col min="2054" max="2054" width="11.28515625" style="152" customWidth="1"/>
    <col min="2055" max="2057" width="9.140625" style="152"/>
    <col min="2058" max="2058" width="10.42578125" style="152" customWidth="1"/>
    <col min="2059" max="2059" width="9.85546875" style="152" customWidth="1"/>
    <col min="2060" max="2063" width="9.140625" style="152"/>
    <col min="2064" max="2064" width="10.7109375" style="152" customWidth="1"/>
    <col min="2065" max="2304" width="9.140625" style="152"/>
    <col min="2305" max="2305" width="23.85546875" style="152" customWidth="1"/>
    <col min="2306" max="2306" width="9.42578125" style="152" customWidth="1"/>
    <col min="2307" max="2307" width="9.28515625" style="152" customWidth="1"/>
    <col min="2308" max="2308" width="9" style="152" customWidth="1"/>
    <col min="2309" max="2309" width="9.28515625" style="152" customWidth="1"/>
    <col min="2310" max="2310" width="11.28515625" style="152" customWidth="1"/>
    <col min="2311" max="2313" width="9.140625" style="152"/>
    <col min="2314" max="2314" width="10.42578125" style="152" customWidth="1"/>
    <col min="2315" max="2315" width="9.85546875" style="152" customWidth="1"/>
    <col min="2316" max="2319" width="9.140625" style="152"/>
    <col min="2320" max="2320" width="10.7109375" style="152" customWidth="1"/>
    <col min="2321" max="2560" width="9.140625" style="152"/>
    <col min="2561" max="2561" width="23.85546875" style="152" customWidth="1"/>
    <col min="2562" max="2562" width="9.42578125" style="152" customWidth="1"/>
    <col min="2563" max="2563" width="9.28515625" style="152" customWidth="1"/>
    <col min="2564" max="2564" width="9" style="152" customWidth="1"/>
    <col min="2565" max="2565" width="9.28515625" style="152" customWidth="1"/>
    <col min="2566" max="2566" width="11.28515625" style="152" customWidth="1"/>
    <col min="2567" max="2569" width="9.140625" style="152"/>
    <col min="2570" max="2570" width="10.42578125" style="152" customWidth="1"/>
    <col min="2571" max="2571" width="9.85546875" style="152" customWidth="1"/>
    <col min="2572" max="2575" width="9.140625" style="152"/>
    <col min="2576" max="2576" width="10.7109375" style="152" customWidth="1"/>
    <col min="2577" max="2816" width="9.140625" style="152"/>
    <col min="2817" max="2817" width="23.85546875" style="152" customWidth="1"/>
    <col min="2818" max="2818" width="9.42578125" style="152" customWidth="1"/>
    <col min="2819" max="2819" width="9.28515625" style="152" customWidth="1"/>
    <col min="2820" max="2820" width="9" style="152" customWidth="1"/>
    <col min="2821" max="2821" width="9.28515625" style="152" customWidth="1"/>
    <col min="2822" max="2822" width="11.28515625" style="152" customWidth="1"/>
    <col min="2823" max="2825" width="9.140625" style="152"/>
    <col min="2826" max="2826" width="10.42578125" style="152" customWidth="1"/>
    <col min="2827" max="2827" width="9.85546875" style="152" customWidth="1"/>
    <col min="2828" max="2831" width="9.140625" style="152"/>
    <col min="2832" max="2832" width="10.7109375" style="152" customWidth="1"/>
    <col min="2833" max="3072" width="9.140625" style="152"/>
    <col min="3073" max="3073" width="23.85546875" style="152" customWidth="1"/>
    <col min="3074" max="3074" width="9.42578125" style="152" customWidth="1"/>
    <col min="3075" max="3075" width="9.28515625" style="152" customWidth="1"/>
    <col min="3076" max="3076" width="9" style="152" customWidth="1"/>
    <col min="3077" max="3077" width="9.28515625" style="152" customWidth="1"/>
    <col min="3078" max="3078" width="11.28515625" style="152" customWidth="1"/>
    <col min="3079" max="3081" width="9.140625" style="152"/>
    <col min="3082" max="3082" width="10.42578125" style="152" customWidth="1"/>
    <col min="3083" max="3083" width="9.85546875" style="152" customWidth="1"/>
    <col min="3084" max="3087" width="9.140625" style="152"/>
    <col min="3088" max="3088" width="10.7109375" style="152" customWidth="1"/>
    <col min="3089" max="3328" width="9.140625" style="152"/>
    <col min="3329" max="3329" width="23.85546875" style="152" customWidth="1"/>
    <col min="3330" max="3330" width="9.42578125" style="152" customWidth="1"/>
    <col min="3331" max="3331" width="9.28515625" style="152" customWidth="1"/>
    <col min="3332" max="3332" width="9" style="152" customWidth="1"/>
    <col min="3333" max="3333" width="9.28515625" style="152" customWidth="1"/>
    <col min="3334" max="3334" width="11.28515625" style="152" customWidth="1"/>
    <col min="3335" max="3337" width="9.140625" style="152"/>
    <col min="3338" max="3338" width="10.42578125" style="152" customWidth="1"/>
    <col min="3339" max="3339" width="9.85546875" style="152" customWidth="1"/>
    <col min="3340" max="3343" width="9.140625" style="152"/>
    <col min="3344" max="3344" width="10.7109375" style="152" customWidth="1"/>
    <col min="3345" max="3584" width="9.140625" style="152"/>
    <col min="3585" max="3585" width="23.85546875" style="152" customWidth="1"/>
    <col min="3586" max="3586" width="9.42578125" style="152" customWidth="1"/>
    <col min="3587" max="3587" width="9.28515625" style="152" customWidth="1"/>
    <col min="3588" max="3588" width="9" style="152" customWidth="1"/>
    <col min="3589" max="3589" width="9.28515625" style="152" customWidth="1"/>
    <col min="3590" max="3590" width="11.28515625" style="152" customWidth="1"/>
    <col min="3591" max="3593" width="9.140625" style="152"/>
    <col min="3594" max="3594" width="10.42578125" style="152" customWidth="1"/>
    <col min="3595" max="3595" width="9.85546875" style="152" customWidth="1"/>
    <col min="3596" max="3599" width="9.140625" style="152"/>
    <col min="3600" max="3600" width="10.7109375" style="152" customWidth="1"/>
    <col min="3601" max="3840" width="9.140625" style="152"/>
    <col min="3841" max="3841" width="23.85546875" style="152" customWidth="1"/>
    <col min="3842" max="3842" width="9.42578125" style="152" customWidth="1"/>
    <col min="3843" max="3843" width="9.28515625" style="152" customWidth="1"/>
    <col min="3844" max="3844" width="9" style="152" customWidth="1"/>
    <col min="3845" max="3845" width="9.28515625" style="152" customWidth="1"/>
    <col min="3846" max="3846" width="11.28515625" style="152" customWidth="1"/>
    <col min="3847" max="3849" width="9.140625" style="152"/>
    <col min="3850" max="3850" width="10.42578125" style="152" customWidth="1"/>
    <col min="3851" max="3851" width="9.85546875" style="152" customWidth="1"/>
    <col min="3852" max="3855" width="9.140625" style="152"/>
    <col min="3856" max="3856" width="10.7109375" style="152" customWidth="1"/>
    <col min="3857" max="4096" width="9.140625" style="152"/>
    <col min="4097" max="4097" width="23.85546875" style="152" customWidth="1"/>
    <col min="4098" max="4098" width="9.42578125" style="152" customWidth="1"/>
    <col min="4099" max="4099" width="9.28515625" style="152" customWidth="1"/>
    <col min="4100" max="4100" width="9" style="152" customWidth="1"/>
    <col min="4101" max="4101" width="9.28515625" style="152" customWidth="1"/>
    <col min="4102" max="4102" width="11.28515625" style="152" customWidth="1"/>
    <col min="4103" max="4105" width="9.140625" style="152"/>
    <col min="4106" max="4106" width="10.42578125" style="152" customWidth="1"/>
    <col min="4107" max="4107" width="9.85546875" style="152" customWidth="1"/>
    <col min="4108" max="4111" width="9.140625" style="152"/>
    <col min="4112" max="4112" width="10.7109375" style="152" customWidth="1"/>
    <col min="4113" max="4352" width="9.140625" style="152"/>
    <col min="4353" max="4353" width="23.85546875" style="152" customWidth="1"/>
    <col min="4354" max="4354" width="9.42578125" style="152" customWidth="1"/>
    <col min="4355" max="4355" width="9.28515625" style="152" customWidth="1"/>
    <col min="4356" max="4356" width="9" style="152" customWidth="1"/>
    <col min="4357" max="4357" width="9.28515625" style="152" customWidth="1"/>
    <col min="4358" max="4358" width="11.28515625" style="152" customWidth="1"/>
    <col min="4359" max="4361" width="9.140625" style="152"/>
    <col min="4362" max="4362" width="10.42578125" style="152" customWidth="1"/>
    <col min="4363" max="4363" width="9.85546875" style="152" customWidth="1"/>
    <col min="4364" max="4367" width="9.140625" style="152"/>
    <col min="4368" max="4368" width="10.7109375" style="152" customWidth="1"/>
    <col min="4369" max="4608" width="9.140625" style="152"/>
    <col min="4609" max="4609" width="23.85546875" style="152" customWidth="1"/>
    <col min="4610" max="4610" width="9.42578125" style="152" customWidth="1"/>
    <col min="4611" max="4611" width="9.28515625" style="152" customWidth="1"/>
    <col min="4612" max="4612" width="9" style="152" customWidth="1"/>
    <col min="4613" max="4613" width="9.28515625" style="152" customWidth="1"/>
    <col min="4614" max="4614" width="11.28515625" style="152" customWidth="1"/>
    <col min="4615" max="4617" width="9.140625" style="152"/>
    <col min="4618" max="4618" width="10.42578125" style="152" customWidth="1"/>
    <col min="4619" max="4619" width="9.85546875" style="152" customWidth="1"/>
    <col min="4620" max="4623" width="9.140625" style="152"/>
    <col min="4624" max="4624" width="10.7109375" style="152" customWidth="1"/>
    <col min="4625" max="4864" width="9.140625" style="152"/>
    <col min="4865" max="4865" width="23.85546875" style="152" customWidth="1"/>
    <col min="4866" max="4866" width="9.42578125" style="152" customWidth="1"/>
    <col min="4867" max="4867" width="9.28515625" style="152" customWidth="1"/>
    <col min="4868" max="4868" width="9" style="152" customWidth="1"/>
    <col min="4869" max="4869" width="9.28515625" style="152" customWidth="1"/>
    <col min="4870" max="4870" width="11.28515625" style="152" customWidth="1"/>
    <col min="4871" max="4873" width="9.140625" style="152"/>
    <col min="4874" max="4874" width="10.42578125" style="152" customWidth="1"/>
    <col min="4875" max="4875" width="9.85546875" style="152" customWidth="1"/>
    <col min="4876" max="4879" width="9.140625" style="152"/>
    <col min="4880" max="4880" width="10.7109375" style="152" customWidth="1"/>
    <col min="4881" max="5120" width="9.140625" style="152"/>
    <col min="5121" max="5121" width="23.85546875" style="152" customWidth="1"/>
    <col min="5122" max="5122" width="9.42578125" style="152" customWidth="1"/>
    <col min="5123" max="5123" width="9.28515625" style="152" customWidth="1"/>
    <col min="5124" max="5124" width="9" style="152" customWidth="1"/>
    <col min="5125" max="5125" width="9.28515625" style="152" customWidth="1"/>
    <col min="5126" max="5126" width="11.28515625" style="152" customWidth="1"/>
    <col min="5127" max="5129" width="9.140625" style="152"/>
    <col min="5130" max="5130" width="10.42578125" style="152" customWidth="1"/>
    <col min="5131" max="5131" width="9.85546875" style="152" customWidth="1"/>
    <col min="5132" max="5135" width="9.140625" style="152"/>
    <col min="5136" max="5136" width="10.7109375" style="152" customWidth="1"/>
    <col min="5137" max="5376" width="9.140625" style="152"/>
    <col min="5377" max="5377" width="23.85546875" style="152" customWidth="1"/>
    <col min="5378" max="5378" width="9.42578125" style="152" customWidth="1"/>
    <col min="5379" max="5379" width="9.28515625" style="152" customWidth="1"/>
    <col min="5380" max="5380" width="9" style="152" customWidth="1"/>
    <col min="5381" max="5381" width="9.28515625" style="152" customWidth="1"/>
    <col min="5382" max="5382" width="11.28515625" style="152" customWidth="1"/>
    <col min="5383" max="5385" width="9.140625" style="152"/>
    <col min="5386" max="5386" width="10.42578125" style="152" customWidth="1"/>
    <col min="5387" max="5387" width="9.85546875" style="152" customWidth="1"/>
    <col min="5388" max="5391" width="9.140625" style="152"/>
    <col min="5392" max="5392" width="10.7109375" style="152" customWidth="1"/>
    <col min="5393" max="5632" width="9.140625" style="152"/>
    <col min="5633" max="5633" width="23.85546875" style="152" customWidth="1"/>
    <col min="5634" max="5634" width="9.42578125" style="152" customWidth="1"/>
    <col min="5635" max="5635" width="9.28515625" style="152" customWidth="1"/>
    <col min="5636" max="5636" width="9" style="152" customWidth="1"/>
    <col min="5637" max="5637" width="9.28515625" style="152" customWidth="1"/>
    <col min="5638" max="5638" width="11.28515625" style="152" customWidth="1"/>
    <col min="5639" max="5641" width="9.140625" style="152"/>
    <col min="5642" max="5642" width="10.42578125" style="152" customWidth="1"/>
    <col min="5643" max="5643" width="9.85546875" style="152" customWidth="1"/>
    <col min="5644" max="5647" width="9.140625" style="152"/>
    <col min="5648" max="5648" width="10.7109375" style="152" customWidth="1"/>
    <col min="5649" max="5888" width="9.140625" style="152"/>
    <col min="5889" max="5889" width="23.85546875" style="152" customWidth="1"/>
    <col min="5890" max="5890" width="9.42578125" style="152" customWidth="1"/>
    <col min="5891" max="5891" width="9.28515625" style="152" customWidth="1"/>
    <col min="5892" max="5892" width="9" style="152" customWidth="1"/>
    <col min="5893" max="5893" width="9.28515625" style="152" customWidth="1"/>
    <col min="5894" max="5894" width="11.28515625" style="152" customWidth="1"/>
    <col min="5895" max="5897" width="9.140625" style="152"/>
    <col min="5898" max="5898" width="10.42578125" style="152" customWidth="1"/>
    <col min="5899" max="5899" width="9.85546875" style="152" customWidth="1"/>
    <col min="5900" max="5903" width="9.140625" style="152"/>
    <col min="5904" max="5904" width="10.7109375" style="152" customWidth="1"/>
    <col min="5905" max="6144" width="9.140625" style="152"/>
    <col min="6145" max="6145" width="23.85546875" style="152" customWidth="1"/>
    <col min="6146" max="6146" width="9.42578125" style="152" customWidth="1"/>
    <col min="6147" max="6147" width="9.28515625" style="152" customWidth="1"/>
    <col min="6148" max="6148" width="9" style="152" customWidth="1"/>
    <col min="6149" max="6149" width="9.28515625" style="152" customWidth="1"/>
    <col min="6150" max="6150" width="11.28515625" style="152" customWidth="1"/>
    <col min="6151" max="6153" width="9.140625" style="152"/>
    <col min="6154" max="6154" width="10.42578125" style="152" customWidth="1"/>
    <col min="6155" max="6155" width="9.85546875" style="152" customWidth="1"/>
    <col min="6156" max="6159" width="9.140625" style="152"/>
    <col min="6160" max="6160" width="10.7109375" style="152" customWidth="1"/>
    <col min="6161" max="6400" width="9.140625" style="152"/>
    <col min="6401" max="6401" width="23.85546875" style="152" customWidth="1"/>
    <col min="6402" max="6402" width="9.42578125" style="152" customWidth="1"/>
    <col min="6403" max="6403" width="9.28515625" style="152" customWidth="1"/>
    <col min="6404" max="6404" width="9" style="152" customWidth="1"/>
    <col min="6405" max="6405" width="9.28515625" style="152" customWidth="1"/>
    <col min="6406" max="6406" width="11.28515625" style="152" customWidth="1"/>
    <col min="6407" max="6409" width="9.140625" style="152"/>
    <col min="6410" max="6410" width="10.42578125" style="152" customWidth="1"/>
    <col min="6411" max="6411" width="9.85546875" style="152" customWidth="1"/>
    <col min="6412" max="6415" width="9.140625" style="152"/>
    <col min="6416" max="6416" width="10.7109375" style="152" customWidth="1"/>
    <col min="6417" max="6656" width="9.140625" style="152"/>
    <col min="6657" max="6657" width="23.85546875" style="152" customWidth="1"/>
    <col min="6658" max="6658" width="9.42578125" style="152" customWidth="1"/>
    <col min="6659" max="6659" width="9.28515625" style="152" customWidth="1"/>
    <col min="6660" max="6660" width="9" style="152" customWidth="1"/>
    <col min="6661" max="6661" width="9.28515625" style="152" customWidth="1"/>
    <col min="6662" max="6662" width="11.28515625" style="152" customWidth="1"/>
    <col min="6663" max="6665" width="9.140625" style="152"/>
    <col min="6666" max="6666" width="10.42578125" style="152" customWidth="1"/>
    <col min="6667" max="6667" width="9.85546875" style="152" customWidth="1"/>
    <col min="6668" max="6671" width="9.140625" style="152"/>
    <col min="6672" max="6672" width="10.7109375" style="152" customWidth="1"/>
    <col min="6673" max="6912" width="9.140625" style="152"/>
    <col min="6913" max="6913" width="23.85546875" style="152" customWidth="1"/>
    <col min="6914" max="6914" width="9.42578125" style="152" customWidth="1"/>
    <col min="6915" max="6915" width="9.28515625" style="152" customWidth="1"/>
    <col min="6916" max="6916" width="9" style="152" customWidth="1"/>
    <col min="6917" max="6917" width="9.28515625" style="152" customWidth="1"/>
    <col min="6918" max="6918" width="11.28515625" style="152" customWidth="1"/>
    <col min="6919" max="6921" width="9.140625" style="152"/>
    <col min="6922" max="6922" width="10.42578125" style="152" customWidth="1"/>
    <col min="6923" max="6923" width="9.85546875" style="152" customWidth="1"/>
    <col min="6924" max="6927" width="9.140625" style="152"/>
    <col min="6928" max="6928" width="10.7109375" style="152" customWidth="1"/>
    <col min="6929" max="7168" width="9.140625" style="152"/>
    <col min="7169" max="7169" width="23.85546875" style="152" customWidth="1"/>
    <col min="7170" max="7170" width="9.42578125" style="152" customWidth="1"/>
    <col min="7171" max="7171" width="9.28515625" style="152" customWidth="1"/>
    <col min="7172" max="7172" width="9" style="152" customWidth="1"/>
    <col min="7173" max="7173" width="9.28515625" style="152" customWidth="1"/>
    <col min="7174" max="7174" width="11.28515625" style="152" customWidth="1"/>
    <col min="7175" max="7177" width="9.140625" style="152"/>
    <col min="7178" max="7178" width="10.42578125" style="152" customWidth="1"/>
    <col min="7179" max="7179" width="9.85546875" style="152" customWidth="1"/>
    <col min="7180" max="7183" width="9.140625" style="152"/>
    <col min="7184" max="7184" width="10.7109375" style="152" customWidth="1"/>
    <col min="7185" max="7424" width="9.140625" style="152"/>
    <col min="7425" max="7425" width="23.85546875" style="152" customWidth="1"/>
    <col min="7426" max="7426" width="9.42578125" style="152" customWidth="1"/>
    <col min="7427" max="7427" width="9.28515625" style="152" customWidth="1"/>
    <col min="7428" max="7428" width="9" style="152" customWidth="1"/>
    <col min="7429" max="7429" width="9.28515625" style="152" customWidth="1"/>
    <col min="7430" max="7430" width="11.28515625" style="152" customWidth="1"/>
    <col min="7431" max="7433" width="9.140625" style="152"/>
    <col min="7434" max="7434" width="10.42578125" style="152" customWidth="1"/>
    <col min="7435" max="7435" width="9.85546875" style="152" customWidth="1"/>
    <col min="7436" max="7439" width="9.140625" style="152"/>
    <col min="7440" max="7440" width="10.7109375" style="152" customWidth="1"/>
    <col min="7441" max="7680" width="9.140625" style="152"/>
    <col min="7681" max="7681" width="23.85546875" style="152" customWidth="1"/>
    <col min="7682" max="7682" width="9.42578125" style="152" customWidth="1"/>
    <col min="7683" max="7683" width="9.28515625" style="152" customWidth="1"/>
    <col min="7684" max="7684" width="9" style="152" customWidth="1"/>
    <col min="7685" max="7685" width="9.28515625" style="152" customWidth="1"/>
    <col min="7686" max="7686" width="11.28515625" style="152" customWidth="1"/>
    <col min="7687" max="7689" width="9.140625" style="152"/>
    <col min="7690" max="7690" width="10.42578125" style="152" customWidth="1"/>
    <col min="7691" max="7691" width="9.85546875" style="152" customWidth="1"/>
    <col min="7692" max="7695" width="9.140625" style="152"/>
    <col min="7696" max="7696" width="10.7109375" style="152" customWidth="1"/>
    <col min="7697" max="7936" width="9.140625" style="152"/>
    <col min="7937" max="7937" width="23.85546875" style="152" customWidth="1"/>
    <col min="7938" max="7938" width="9.42578125" style="152" customWidth="1"/>
    <col min="7939" max="7939" width="9.28515625" style="152" customWidth="1"/>
    <col min="7940" max="7940" width="9" style="152" customWidth="1"/>
    <col min="7941" max="7941" width="9.28515625" style="152" customWidth="1"/>
    <col min="7942" max="7942" width="11.28515625" style="152" customWidth="1"/>
    <col min="7943" max="7945" width="9.140625" style="152"/>
    <col min="7946" max="7946" width="10.42578125" style="152" customWidth="1"/>
    <col min="7947" max="7947" width="9.85546875" style="152" customWidth="1"/>
    <col min="7948" max="7951" width="9.140625" style="152"/>
    <col min="7952" max="7952" width="10.7109375" style="152" customWidth="1"/>
    <col min="7953" max="8192" width="9.140625" style="152"/>
    <col min="8193" max="8193" width="23.85546875" style="152" customWidth="1"/>
    <col min="8194" max="8194" width="9.42578125" style="152" customWidth="1"/>
    <col min="8195" max="8195" width="9.28515625" style="152" customWidth="1"/>
    <col min="8196" max="8196" width="9" style="152" customWidth="1"/>
    <col min="8197" max="8197" width="9.28515625" style="152" customWidth="1"/>
    <col min="8198" max="8198" width="11.28515625" style="152" customWidth="1"/>
    <col min="8199" max="8201" width="9.140625" style="152"/>
    <col min="8202" max="8202" width="10.42578125" style="152" customWidth="1"/>
    <col min="8203" max="8203" width="9.85546875" style="152" customWidth="1"/>
    <col min="8204" max="8207" width="9.140625" style="152"/>
    <col min="8208" max="8208" width="10.7109375" style="152" customWidth="1"/>
    <col min="8209" max="8448" width="9.140625" style="152"/>
    <col min="8449" max="8449" width="23.85546875" style="152" customWidth="1"/>
    <col min="8450" max="8450" width="9.42578125" style="152" customWidth="1"/>
    <col min="8451" max="8451" width="9.28515625" style="152" customWidth="1"/>
    <col min="8452" max="8452" width="9" style="152" customWidth="1"/>
    <col min="8453" max="8453" width="9.28515625" style="152" customWidth="1"/>
    <col min="8454" max="8454" width="11.28515625" style="152" customWidth="1"/>
    <col min="8455" max="8457" width="9.140625" style="152"/>
    <col min="8458" max="8458" width="10.42578125" style="152" customWidth="1"/>
    <col min="8459" max="8459" width="9.85546875" style="152" customWidth="1"/>
    <col min="8460" max="8463" width="9.140625" style="152"/>
    <col min="8464" max="8464" width="10.7109375" style="152" customWidth="1"/>
    <col min="8465" max="8704" width="9.140625" style="152"/>
    <col min="8705" max="8705" width="23.85546875" style="152" customWidth="1"/>
    <col min="8706" max="8706" width="9.42578125" style="152" customWidth="1"/>
    <col min="8707" max="8707" width="9.28515625" style="152" customWidth="1"/>
    <col min="8708" max="8708" width="9" style="152" customWidth="1"/>
    <col min="8709" max="8709" width="9.28515625" style="152" customWidth="1"/>
    <col min="8710" max="8710" width="11.28515625" style="152" customWidth="1"/>
    <col min="8711" max="8713" width="9.140625" style="152"/>
    <col min="8714" max="8714" width="10.42578125" style="152" customWidth="1"/>
    <col min="8715" max="8715" width="9.85546875" style="152" customWidth="1"/>
    <col min="8716" max="8719" width="9.140625" style="152"/>
    <col min="8720" max="8720" width="10.7109375" style="152" customWidth="1"/>
    <col min="8721" max="8960" width="9.140625" style="152"/>
    <col min="8961" max="8961" width="23.85546875" style="152" customWidth="1"/>
    <col min="8962" max="8962" width="9.42578125" style="152" customWidth="1"/>
    <col min="8963" max="8963" width="9.28515625" style="152" customWidth="1"/>
    <col min="8964" max="8964" width="9" style="152" customWidth="1"/>
    <col min="8965" max="8965" width="9.28515625" style="152" customWidth="1"/>
    <col min="8966" max="8966" width="11.28515625" style="152" customWidth="1"/>
    <col min="8967" max="8969" width="9.140625" style="152"/>
    <col min="8970" max="8970" width="10.42578125" style="152" customWidth="1"/>
    <col min="8971" max="8971" width="9.85546875" style="152" customWidth="1"/>
    <col min="8972" max="8975" width="9.140625" style="152"/>
    <col min="8976" max="8976" width="10.7109375" style="152" customWidth="1"/>
    <col min="8977" max="9216" width="9.140625" style="152"/>
    <col min="9217" max="9217" width="23.85546875" style="152" customWidth="1"/>
    <col min="9218" max="9218" width="9.42578125" style="152" customWidth="1"/>
    <col min="9219" max="9219" width="9.28515625" style="152" customWidth="1"/>
    <col min="9220" max="9220" width="9" style="152" customWidth="1"/>
    <col min="9221" max="9221" width="9.28515625" style="152" customWidth="1"/>
    <col min="9222" max="9222" width="11.28515625" style="152" customWidth="1"/>
    <col min="9223" max="9225" width="9.140625" style="152"/>
    <col min="9226" max="9226" width="10.42578125" style="152" customWidth="1"/>
    <col min="9227" max="9227" width="9.85546875" style="152" customWidth="1"/>
    <col min="9228" max="9231" width="9.140625" style="152"/>
    <col min="9232" max="9232" width="10.7109375" style="152" customWidth="1"/>
    <col min="9233" max="9472" width="9.140625" style="152"/>
    <col min="9473" max="9473" width="23.85546875" style="152" customWidth="1"/>
    <col min="9474" max="9474" width="9.42578125" style="152" customWidth="1"/>
    <col min="9475" max="9475" width="9.28515625" style="152" customWidth="1"/>
    <col min="9476" max="9476" width="9" style="152" customWidth="1"/>
    <col min="9477" max="9477" width="9.28515625" style="152" customWidth="1"/>
    <col min="9478" max="9478" width="11.28515625" style="152" customWidth="1"/>
    <col min="9479" max="9481" width="9.140625" style="152"/>
    <col min="9482" max="9482" width="10.42578125" style="152" customWidth="1"/>
    <col min="9483" max="9483" width="9.85546875" style="152" customWidth="1"/>
    <col min="9484" max="9487" width="9.140625" style="152"/>
    <col min="9488" max="9488" width="10.7109375" style="152" customWidth="1"/>
    <col min="9489" max="9728" width="9.140625" style="152"/>
    <col min="9729" max="9729" width="23.85546875" style="152" customWidth="1"/>
    <col min="9730" max="9730" width="9.42578125" style="152" customWidth="1"/>
    <col min="9731" max="9731" width="9.28515625" style="152" customWidth="1"/>
    <col min="9732" max="9732" width="9" style="152" customWidth="1"/>
    <col min="9733" max="9733" width="9.28515625" style="152" customWidth="1"/>
    <col min="9734" max="9734" width="11.28515625" style="152" customWidth="1"/>
    <col min="9735" max="9737" width="9.140625" style="152"/>
    <col min="9738" max="9738" width="10.42578125" style="152" customWidth="1"/>
    <col min="9739" max="9739" width="9.85546875" style="152" customWidth="1"/>
    <col min="9740" max="9743" width="9.140625" style="152"/>
    <col min="9744" max="9744" width="10.7109375" style="152" customWidth="1"/>
    <col min="9745" max="9984" width="9.140625" style="152"/>
    <col min="9985" max="9985" width="23.85546875" style="152" customWidth="1"/>
    <col min="9986" max="9986" width="9.42578125" style="152" customWidth="1"/>
    <col min="9987" max="9987" width="9.28515625" style="152" customWidth="1"/>
    <col min="9988" max="9988" width="9" style="152" customWidth="1"/>
    <col min="9989" max="9989" width="9.28515625" style="152" customWidth="1"/>
    <col min="9990" max="9990" width="11.28515625" style="152" customWidth="1"/>
    <col min="9991" max="9993" width="9.140625" style="152"/>
    <col min="9994" max="9994" width="10.42578125" style="152" customWidth="1"/>
    <col min="9995" max="9995" width="9.85546875" style="152" customWidth="1"/>
    <col min="9996" max="9999" width="9.140625" style="152"/>
    <col min="10000" max="10000" width="10.7109375" style="152" customWidth="1"/>
    <col min="10001" max="10240" width="9.140625" style="152"/>
    <col min="10241" max="10241" width="23.85546875" style="152" customWidth="1"/>
    <col min="10242" max="10242" width="9.42578125" style="152" customWidth="1"/>
    <col min="10243" max="10243" width="9.28515625" style="152" customWidth="1"/>
    <col min="10244" max="10244" width="9" style="152" customWidth="1"/>
    <col min="10245" max="10245" width="9.28515625" style="152" customWidth="1"/>
    <col min="10246" max="10246" width="11.28515625" style="152" customWidth="1"/>
    <col min="10247" max="10249" width="9.140625" style="152"/>
    <col min="10250" max="10250" width="10.42578125" style="152" customWidth="1"/>
    <col min="10251" max="10251" width="9.85546875" style="152" customWidth="1"/>
    <col min="10252" max="10255" width="9.140625" style="152"/>
    <col min="10256" max="10256" width="10.7109375" style="152" customWidth="1"/>
    <col min="10257" max="10496" width="9.140625" style="152"/>
    <col min="10497" max="10497" width="23.85546875" style="152" customWidth="1"/>
    <col min="10498" max="10498" width="9.42578125" style="152" customWidth="1"/>
    <col min="10499" max="10499" width="9.28515625" style="152" customWidth="1"/>
    <col min="10500" max="10500" width="9" style="152" customWidth="1"/>
    <col min="10501" max="10501" width="9.28515625" style="152" customWidth="1"/>
    <col min="10502" max="10502" width="11.28515625" style="152" customWidth="1"/>
    <col min="10503" max="10505" width="9.140625" style="152"/>
    <col min="10506" max="10506" width="10.42578125" style="152" customWidth="1"/>
    <col min="10507" max="10507" width="9.85546875" style="152" customWidth="1"/>
    <col min="10508" max="10511" width="9.140625" style="152"/>
    <col min="10512" max="10512" width="10.7109375" style="152" customWidth="1"/>
    <col min="10513" max="10752" width="9.140625" style="152"/>
    <col min="10753" max="10753" width="23.85546875" style="152" customWidth="1"/>
    <col min="10754" max="10754" width="9.42578125" style="152" customWidth="1"/>
    <col min="10755" max="10755" width="9.28515625" style="152" customWidth="1"/>
    <col min="10756" max="10756" width="9" style="152" customWidth="1"/>
    <col min="10757" max="10757" width="9.28515625" style="152" customWidth="1"/>
    <col min="10758" max="10758" width="11.28515625" style="152" customWidth="1"/>
    <col min="10759" max="10761" width="9.140625" style="152"/>
    <col min="10762" max="10762" width="10.42578125" style="152" customWidth="1"/>
    <col min="10763" max="10763" width="9.85546875" style="152" customWidth="1"/>
    <col min="10764" max="10767" width="9.140625" style="152"/>
    <col min="10768" max="10768" width="10.7109375" style="152" customWidth="1"/>
    <col min="10769" max="11008" width="9.140625" style="152"/>
    <col min="11009" max="11009" width="23.85546875" style="152" customWidth="1"/>
    <col min="11010" max="11010" width="9.42578125" style="152" customWidth="1"/>
    <col min="11011" max="11011" width="9.28515625" style="152" customWidth="1"/>
    <col min="11012" max="11012" width="9" style="152" customWidth="1"/>
    <col min="11013" max="11013" width="9.28515625" style="152" customWidth="1"/>
    <col min="11014" max="11014" width="11.28515625" style="152" customWidth="1"/>
    <col min="11015" max="11017" width="9.140625" style="152"/>
    <col min="11018" max="11018" width="10.42578125" style="152" customWidth="1"/>
    <col min="11019" max="11019" width="9.85546875" style="152" customWidth="1"/>
    <col min="11020" max="11023" width="9.140625" style="152"/>
    <col min="11024" max="11024" width="10.7109375" style="152" customWidth="1"/>
    <col min="11025" max="11264" width="9.140625" style="152"/>
    <col min="11265" max="11265" width="23.85546875" style="152" customWidth="1"/>
    <col min="11266" max="11266" width="9.42578125" style="152" customWidth="1"/>
    <col min="11267" max="11267" width="9.28515625" style="152" customWidth="1"/>
    <col min="11268" max="11268" width="9" style="152" customWidth="1"/>
    <col min="11269" max="11269" width="9.28515625" style="152" customWidth="1"/>
    <col min="11270" max="11270" width="11.28515625" style="152" customWidth="1"/>
    <col min="11271" max="11273" width="9.140625" style="152"/>
    <col min="11274" max="11274" width="10.42578125" style="152" customWidth="1"/>
    <col min="11275" max="11275" width="9.85546875" style="152" customWidth="1"/>
    <col min="11276" max="11279" width="9.140625" style="152"/>
    <col min="11280" max="11280" width="10.7109375" style="152" customWidth="1"/>
    <col min="11281" max="11520" width="9.140625" style="152"/>
    <col min="11521" max="11521" width="23.85546875" style="152" customWidth="1"/>
    <col min="11522" max="11522" width="9.42578125" style="152" customWidth="1"/>
    <col min="11523" max="11523" width="9.28515625" style="152" customWidth="1"/>
    <col min="11524" max="11524" width="9" style="152" customWidth="1"/>
    <col min="11525" max="11525" width="9.28515625" style="152" customWidth="1"/>
    <col min="11526" max="11526" width="11.28515625" style="152" customWidth="1"/>
    <col min="11527" max="11529" width="9.140625" style="152"/>
    <col min="11530" max="11530" width="10.42578125" style="152" customWidth="1"/>
    <col min="11531" max="11531" width="9.85546875" style="152" customWidth="1"/>
    <col min="11532" max="11535" width="9.140625" style="152"/>
    <col min="11536" max="11536" width="10.7109375" style="152" customWidth="1"/>
    <col min="11537" max="11776" width="9.140625" style="152"/>
    <col min="11777" max="11777" width="23.85546875" style="152" customWidth="1"/>
    <col min="11778" max="11778" width="9.42578125" style="152" customWidth="1"/>
    <col min="11779" max="11779" width="9.28515625" style="152" customWidth="1"/>
    <col min="11780" max="11780" width="9" style="152" customWidth="1"/>
    <col min="11781" max="11781" width="9.28515625" style="152" customWidth="1"/>
    <col min="11782" max="11782" width="11.28515625" style="152" customWidth="1"/>
    <col min="11783" max="11785" width="9.140625" style="152"/>
    <col min="11786" max="11786" width="10.42578125" style="152" customWidth="1"/>
    <col min="11787" max="11787" width="9.85546875" style="152" customWidth="1"/>
    <col min="11788" max="11791" width="9.140625" style="152"/>
    <col min="11792" max="11792" width="10.7109375" style="152" customWidth="1"/>
    <col min="11793" max="12032" width="9.140625" style="152"/>
    <col min="12033" max="12033" width="23.85546875" style="152" customWidth="1"/>
    <col min="12034" max="12034" width="9.42578125" style="152" customWidth="1"/>
    <col min="12035" max="12035" width="9.28515625" style="152" customWidth="1"/>
    <col min="12036" max="12036" width="9" style="152" customWidth="1"/>
    <col min="12037" max="12037" width="9.28515625" style="152" customWidth="1"/>
    <col min="12038" max="12038" width="11.28515625" style="152" customWidth="1"/>
    <col min="12039" max="12041" width="9.140625" style="152"/>
    <col min="12042" max="12042" width="10.42578125" style="152" customWidth="1"/>
    <col min="12043" max="12043" width="9.85546875" style="152" customWidth="1"/>
    <col min="12044" max="12047" width="9.140625" style="152"/>
    <col min="12048" max="12048" width="10.7109375" style="152" customWidth="1"/>
    <col min="12049" max="12288" width="9.140625" style="152"/>
    <col min="12289" max="12289" width="23.85546875" style="152" customWidth="1"/>
    <col min="12290" max="12290" width="9.42578125" style="152" customWidth="1"/>
    <col min="12291" max="12291" width="9.28515625" style="152" customWidth="1"/>
    <col min="12292" max="12292" width="9" style="152" customWidth="1"/>
    <col min="12293" max="12293" width="9.28515625" style="152" customWidth="1"/>
    <col min="12294" max="12294" width="11.28515625" style="152" customWidth="1"/>
    <col min="12295" max="12297" width="9.140625" style="152"/>
    <col min="12298" max="12298" width="10.42578125" style="152" customWidth="1"/>
    <col min="12299" max="12299" width="9.85546875" style="152" customWidth="1"/>
    <col min="12300" max="12303" width="9.140625" style="152"/>
    <col min="12304" max="12304" width="10.7109375" style="152" customWidth="1"/>
    <col min="12305" max="12544" width="9.140625" style="152"/>
    <col min="12545" max="12545" width="23.85546875" style="152" customWidth="1"/>
    <col min="12546" max="12546" width="9.42578125" style="152" customWidth="1"/>
    <col min="12547" max="12547" width="9.28515625" style="152" customWidth="1"/>
    <col min="12548" max="12548" width="9" style="152" customWidth="1"/>
    <col min="12549" max="12549" width="9.28515625" style="152" customWidth="1"/>
    <col min="12550" max="12550" width="11.28515625" style="152" customWidth="1"/>
    <col min="12551" max="12553" width="9.140625" style="152"/>
    <col min="12554" max="12554" width="10.42578125" style="152" customWidth="1"/>
    <col min="12555" max="12555" width="9.85546875" style="152" customWidth="1"/>
    <col min="12556" max="12559" width="9.140625" style="152"/>
    <col min="12560" max="12560" width="10.7109375" style="152" customWidth="1"/>
    <col min="12561" max="12800" width="9.140625" style="152"/>
    <col min="12801" max="12801" width="23.85546875" style="152" customWidth="1"/>
    <col min="12802" max="12802" width="9.42578125" style="152" customWidth="1"/>
    <col min="12803" max="12803" width="9.28515625" style="152" customWidth="1"/>
    <col min="12804" max="12804" width="9" style="152" customWidth="1"/>
    <col min="12805" max="12805" width="9.28515625" style="152" customWidth="1"/>
    <col min="12806" max="12806" width="11.28515625" style="152" customWidth="1"/>
    <col min="12807" max="12809" width="9.140625" style="152"/>
    <col min="12810" max="12810" width="10.42578125" style="152" customWidth="1"/>
    <col min="12811" max="12811" width="9.85546875" style="152" customWidth="1"/>
    <col min="12812" max="12815" width="9.140625" style="152"/>
    <col min="12816" max="12816" width="10.7109375" style="152" customWidth="1"/>
    <col min="12817" max="13056" width="9.140625" style="152"/>
    <col min="13057" max="13057" width="23.85546875" style="152" customWidth="1"/>
    <col min="13058" max="13058" width="9.42578125" style="152" customWidth="1"/>
    <col min="13059" max="13059" width="9.28515625" style="152" customWidth="1"/>
    <col min="13060" max="13060" width="9" style="152" customWidth="1"/>
    <col min="13061" max="13061" width="9.28515625" style="152" customWidth="1"/>
    <col min="13062" max="13062" width="11.28515625" style="152" customWidth="1"/>
    <col min="13063" max="13065" width="9.140625" style="152"/>
    <col min="13066" max="13066" width="10.42578125" style="152" customWidth="1"/>
    <col min="13067" max="13067" width="9.85546875" style="152" customWidth="1"/>
    <col min="13068" max="13071" width="9.140625" style="152"/>
    <col min="13072" max="13072" width="10.7109375" style="152" customWidth="1"/>
    <col min="13073" max="13312" width="9.140625" style="152"/>
    <col min="13313" max="13313" width="23.85546875" style="152" customWidth="1"/>
    <col min="13314" max="13314" width="9.42578125" style="152" customWidth="1"/>
    <col min="13315" max="13315" width="9.28515625" style="152" customWidth="1"/>
    <col min="13316" max="13316" width="9" style="152" customWidth="1"/>
    <col min="13317" max="13317" width="9.28515625" style="152" customWidth="1"/>
    <col min="13318" max="13318" width="11.28515625" style="152" customWidth="1"/>
    <col min="13319" max="13321" width="9.140625" style="152"/>
    <col min="13322" max="13322" width="10.42578125" style="152" customWidth="1"/>
    <col min="13323" max="13323" width="9.85546875" style="152" customWidth="1"/>
    <col min="13324" max="13327" width="9.140625" style="152"/>
    <col min="13328" max="13328" width="10.7109375" style="152" customWidth="1"/>
    <col min="13329" max="13568" width="9.140625" style="152"/>
    <col min="13569" max="13569" width="23.85546875" style="152" customWidth="1"/>
    <col min="13570" max="13570" width="9.42578125" style="152" customWidth="1"/>
    <col min="13571" max="13571" width="9.28515625" style="152" customWidth="1"/>
    <col min="13572" max="13572" width="9" style="152" customWidth="1"/>
    <col min="13573" max="13573" width="9.28515625" style="152" customWidth="1"/>
    <col min="13574" max="13574" width="11.28515625" style="152" customWidth="1"/>
    <col min="13575" max="13577" width="9.140625" style="152"/>
    <col min="13578" max="13578" width="10.42578125" style="152" customWidth="1"/>
    <col min="13579" max="13579" width="9.85546875" style="152" customWidth="1"/>
    <col min="13580" max="13583" width="9.140625" style="152"/>
    <col min="13584" max="13584" width="10.7109375" style="152" customWidth="1"/>
    <col min="13585" max="13824" width="9.140625" style="152"/>
    <col min="13825" max="13825" width="23.85546875" style="152" customWidth="1"/>
    <col min="13826" max="13826" width="9.42578125" style="152" customWidth="1"/>
    <col min="13827" max="13827" width="9.28515625" style="152" customWidth="1"/>
    <col min="13828" max="13828" width="9" style="152" customWidth="1"/>
    <col min="13829" max="13829" width="9.28515625" style="152" customWidth="1"/>
    <col min="13830" max="13830" width="11.28515625" style="152" customWidth="1"/>
    <col min="13831" max="13833" width="9.140625" style="152"/>
    <col min="13834" max="13834" width="10.42578125" style="152" customWidth="1"/>
    <col min="13835" max="13835" width="9.85546875" style="152" customWidth="1"/>
    <col min="13836" max="13839" width="9.140625" style="152"/>
    <col min="13840" max="13840" width="10.7109375" style="152" customWidth="1"/>
    <col min="13841" max="14080" width="9.140625" style="152"/>
    <col min="14081" max="14081" width="23.85546875" style="152" customWidth="1"/>
    <col min="14082" max="14082" width="9.42578125" style="152" customWidth="1"/>
    <col min="14083" max="14083" width="9.28515625" style="152" customWidth="1"/>
    <col min="14084" max="14084" width="9" style="152" customWidth="1"/>
    <col min="14085" max="14085" width="9.28515625" style="152" customWidth="1"/>
    <col min="14086" max="14086" width="11.28515625" style="152" customWidth="1"/>
    <col min="14087" max="14089" width="9.140625" style="152"/>
    <col min="14090" max="14090" width="10.42578125" style="152" customWidth="1"/>
    <col min="14091" max="14091" width="9.85546875" style="152" customWidth="1"/>
    <col min="14092" max="14095" width="9.140625" style="152"/>
    <col min="14096" max="14096" width="10.7109375" style="152" customWidth="1"/>
    <col min="14097" max="14336" width="9.140625" style="152"/>
    <col min="14337" max="14337" width="23.85546875" style="152" customWidth="1"/>
    <col min="14338" max="14338" width="9.42578125" style="152" customWidth="1"/>
    <col min="14339" max="14339" width="9.28515625" style="152" customWidth="1"/>
    <col min="14340" max="14340" width="9" style="152" customWidth="1"/>
    <col min="14341" max="14341" width="9.28515625" style="152" customWidth="1"/>
    <col min="14342" max="14342" width="11.28515625" style="152" customWidth="1"/>
    <col min="14343" max="14345" width="9.140625" style="152"/>
    <col min="14346" max="14346" width="10.42578125" style="152" customWidth="1"/>
    <col min="14347" max="14347" width="9.85546875" style="152" customWidth="1"/>
    <col min="14348" max="14351" width="9.140625" style="152"/>
    <col min="14352" max="14352" width="10.7109375" style="152" customWidth="1"/>
    <col min="14353" max="14592" width="9.140625" style="152"/>
    <col min="14593" max="14593" width="23.85546875" style="152" customWidth="1"/>
    <col min="14594" max="14594" width="9.42578125" style="152" customWidth="1"/>
    <col min="14595" max="14595" width="9.28515625" style="152" customWidth="1"/>
    <col min="14596" max="14596" width="9" style="152" customWidth="1"/>
    <col min="14597" max="14597" width="9.28515625" style="152" customWidth="1"/>
    <col min="14598" max="14598" width="11.28515625" style="152" customWidth="1"/>
    <col min="14599" max="14601" width="9.140625" style="152"/>
    <col min="14602" max="14602" width="10.42578125" style="152" customWidth="1"/>
    <col min="14603" max="14603" width="9.85546875" style="152" customWidth="1"/>
    <col min="14604" max="14607" width="9.140625" style="152"/>
    <col min="14608" max="14608" width="10.7109375" style="152" customWidth="1"/>
    <col min="14609" max="14848" width="9.140625" style="152"/>
    <col min="14849" max="14849" width="23.85546875" style="152" customWidth="1"/>
    <col min="14850" max="14850" width="9.42578125" style="152" customWidth="1"/>
    <col min="14851" max="14851" width="9.28515625" style="152" customWidth="1"/>
    <col min="14852" max="14852" width="9" style="152" customWidth="1"/>
    <col min="14853" max="14853" width="9.28515625" style="152" customWidth="1"/>
    <col min="14854" max="14854" width="11.28515625" style="152" customWidth="1"/>
    <col min="14855" max="14857" width="9.140625" style="152"/>
    <col min="14858" max="14858" width="10.42578125" style="152" customWidth="1"/>
    <col min="14859" max="14859" width="9.85546875" style="152" customWidth="1"/>
    <col min="14860" max="14863" width="9.140625" style="152"/>
    <col min="14864" max="14864" width="10.7109375" style="152" customWidth="1"/>
    <col min="14865" max="15104" width="9.140625" style="152"/>
    <col min="15105" max="15105" width="23.85546875" style="152" customWidth="1"/>
    <col min="15106" max="15106" width="9.42578125" style="152" customWidth="1"/>
    <col min="15107" max="15107" width="9.28515625" style="152" customWidth="1"/>
    <col min="15108" max="15108" width="9" style="152" customWidth="1"/>
    <col min="15109" max="15109" width="9.28515625" style="152" customWidth="1"/>
    <col min="15110" max="15110" width="11.28515625" style="152" customWidth="1"/>
    <col min="15111" max="15113" width="9.140625" style="152"/>
    <col min="15114" max="15114" width="10.42578125" style="152" customWidth="1"/>
    <col min="15115" max="15115" width="9.85546875" style="152" customWidth="1"/>
    <col min="15116" max="15119" width="9.140625" style="152"/>
    <col min="15120" max="15120" width="10.7109375" style="152" customWidth="1"/>
    <col min="15121" max="15360" width="9.140625" style="152"/>
    <col min="15361" max="15361" width="23.85546875" style="152" customWidth="1"/>
    <col min="15362" max="15362" width="9.42578125" style="152" customWidth="1"/>
    <col min="15363" max="15363" width="9.28515625" style="152" customWidth="1"/>
    <col min="15364" max="15364" width="9" style="152" customWidth="1"/>
    <col min="15365" max="15365" width="9.28515625" style="152" customWidth="1"/>
    <col min="15366" max="15366" width="11.28515625" style="152" customWidth="1"/>
    <col min="15367" max="15369" width="9.140625" style="152"/>
    <col min="15370" max="15370" width="10.42578125" style="152" customWidth="1"/>
    <col min="15371" max="15371" width="9.85546875" style="152" customWidth="1"/>
    <col min="15372" max="15375" width="9.140625" style="152"/>
    <col min="15376" max="15376" width="10.7109375" style="152" customWidth="1"/>
    <col min="15377" max="15616" width="9.140625" style="152"/>
    <col min="15617" max="15617" width="23.85546875" style="152" customWidth="1"/>
    <col min="15618" max="15618" width="9.42578125" style="152" customWidth="1"/>
    <col min="15619" max="15619" width="9.28515625" style="152" customWidth="1"/>
    <col min="15620" max="15620" width="9" style="152" customWidth="1"/>
    <col min="15621" max="15621" width="9.28515625" style="152" customWidth="1"/>
    <col min="15622" max="15622" width="11.28515625" style="152" customWidth="1"/>
    <col min="15623" max="15625" width="9.140625" style="152"/>
    <col min="15626" max="15626" width="10.42578125" style="152" customWidth="1"/>
    <col min="15627" max="15627" width="9.85546875" style="152" customWidth="1"/>
    <col min="15628" max="15631" width="9.140625" style="152"/>
    <col min="15632" max="15632" width="10.7109375" style="152" customWidth="1"/>
    <col min="15633" max="15872" width="9.140625" style="152"/>
    <col min="15873" max="15873" width="23.85546875" style="152" customWidth="1"/>
    <col min="15874" max="15874" width="9.42578125" style="152" customWidth="1"/>
    <col min="15875" max="15875" width="9.28515625" style="152" customWidth="1"/>
    <col min="15876" max="15876" width="9" style="152" customWidth="1"/>
    <col min="15877" max="15877" width="9.28515625" style="152" customWidth="1"/>
    <col min="15878" max="15878" width="11.28515625" style="152" customWidth="1"/>
    <col min="15879" max="15881" width="9.140625" style="152"/>
    <col min="15882" max="15882" width="10.42578125" style="152" customWidth="1"/>
    <col min="15883" max="15883" width="9.85546875" style="152" customWidth="1"/>
    <col min="15884" max="15887" width="9.140625" style="152"/>
    <col min="15888" max="15888" width="10.7109375" style="152" customWidth="1"/>
    <col min="15889" max="16128" width="9.140625" style="152"/>
    <col min="16129" max="16129" width="23.85546875" style="152" customWidth="1"/>
    <col min="16130" max="16130" width="9.42578125" style="152" customWidth="1"/>
    <col min="16131" max="16131" width="9.28515625" style="152" customWidth="1"/>
    <col min="16132" max="16132" width="9" style="152" customWidth="1"/>
    <col min="16133" max="16133" width="9.28515625" style="152" customWidth="1"/>
    <col min="16134" max="16134" width="11.28515625" style="152" customWidth="1"/>
    <col min="16135" max="16137" width="9.140625" style="152"/>
    <col min="16138" max="16138" width="10.42578125" style="152" customWidth="1"/>
    <col min="16139" max="16139" width="9.85546875" style="152" customWidth="1"/>
    <col min="16140" max="16143" width="9.140625" style="152"/>
    <col min="16144" max="16144" width="10.7109375" style="152" customWidth="1"/>
    <col min="16145" max="16384" width="9.140625" style="152"/>
  </cols>
  <sheetData>
    <row r="1" spans="1:17" ht="17.25" customHeight="1" thickBot="1">
      <c r="A1" s="151" t="s">
        <v>0</v>
      </c>
      <c r="B1" s="153"/>
      <c r="C1" s="153"/>
      <c r="D1" s="153"/>
      <c r="E1" s="153"/>
      <c r="F1" s="153"/>
      <c r="G1" s="153"/>
      <c r="H1" s="153"/>
      <c r="I1" s="153"/>
      <c r="J1" s="153"/>
      <c r="K1" s="153"/>
      <c r="L1" s="153"/>
      <c r="M1" s="153"/>
      <c r="N1" s="153"/>
      <c r="O1" s="153"/>
      <c r="P1" s="154" t="s">
        <v>1</v>
      </c>
      <c r="Q1" s="1112"/>
    </row>
    <row r="2" spans="1:17" ht="28.5" customHeight="1" thickTop="1">
      <c r="A2" s="6250" t="s">
        <v>2908</v>
      </c>
      <c r="B2" s="6251"/>
      <c r="C2" s="6251"/>
      <c r="D2" s="6251"/>
      <c r="E2" s="6251"/>
      <c r="F2" s="6251"/>
      <c r="G2" s="6251"/>
      <c r="H2" s="6251"/>
      <c r="I2" s="6251"/>
      <c r="J2" s="6251"/>
      <c r="K2" s="6251"/>
      <c r="L2" s="6251"/>
      <c r="M2" s="6251"/>
      <c r="N2" s="6251"/>
      <c r="O2" s="6251"/>
      <c r="P2" s="6252"/>
      <c r="Q2" s="153"/>
    </row>
    <row r="3" spans="1:17" ht="21.75" customHeight="1">
      <c r="A3" s="6739" t="s">
        <v>2855</v>
      </c>
      <c r="B3" s="6740"/>
      <c r="C3" s="6740"/>
      <c r="D3" s="6740"/>
      <c r="E3" s="6740"/>
      <c r="F3" s="6740"/>
      <c r="G3" s="6740"/>
      <c r="H3" s="6740"/>
      <c r="I3" s="6740"/>
      <c r="J3" s="6740"/>
      <c r="K3" s="6740"/>
      <c r="L3" s="6740"/>
      <c r="M3" s="6740"/>
      <c r="N3" s="6740"/>
      <c r="O3" s="6740"/>
      <c r="P3" s="6741"/>
    </row>
    <row r="4" spans="1:17" ht="27.75" customHeight="1" thickBot="1">
      <c r="A4" s="6714"/>
      <c r="B4" s="6725"/>
      <c r="C4" s="6725"/>
      <c r="D4" s="6725"/>
      <c r="E4" s="6725"/>
      <c r="F4" s="6725"/>
      <c r="G4" s="6725"/>
      <c r="H4" s="6725"/>
      <c r="I4" s="6725"/>
      <c r="J4" s="6725"/>
      <c r="K4" s="6725"/>
      <c r="L4" s="6725"/>
      <c r="M4" s="6725"/>
      <c r="N4" s="6725"/>
      <c r="O4" s="6725"/>
      <c r="P4" s="6726"/>
    </row>
    <row r="5" spans="1:17" ht="34.5" customHeight="1">
      <c r="A5" s="7476" t="s">
        <v>2858</v>
      </c>
      <c r="B5" s="6578">
        <v>2006</v>
      </c>
      <c r="C5" s="6567"/>
      <c r="D5" s="6567"/>
      <c r="E5" s="6567"/>
      <c r="F5" s="7477"/>
      <c r="G5" s="6578">
        <v>2007</v>
      </c>
      <c r="H5" s="6567"/>
      <c r="I5" s="6567"/>
      <c r="J5" s="6567"/>
      <c r="K5" s="7477"/>
      <c r="L5" s="6578">
        <v>2008</v>
      </c>
      <c r="M5" s="6567"/>
      <c r="N5" s="6567"/>
      <c r="O5" s="6567"/>
      <c r="P5" s="6738"/>
    </row>
    <row r="6" spans="1:17" ht="66.75" customHeight="1" thickBot="1">
      <c r="A6" s="7476"/>
      <c r="B6" s="3350" t="s">
        <v>2859</v>
      </c>
      <c r="C6" s="3351" t="s">
        <v>402</v>
      </c>
      <c r="D6" s="3351" t="s">
        <v>78</v>
      </c>
      <c r="E6" s="3352" t="s">
        <v>5459</v>
      </c>
      <c r="F6" s="3353" t="s">
        <v>54</v>
      </c>
      <c r="G6" s="3350" t="s">
        <v>2859</v>
      </c>
      <c r="H6" s="3351" t="s">
        <v>402</v>
      </c>
      <c r="I6" s="3351" t="s">
        <v>78</v>
      </c>
      <c r="J6" s="3352" t="s">
        <v>5459</v>
      </c>
      <c r="K6" s="3353" t="s">
        <v>54</v>
      </c>
      <c r="L6" s="3350" t="s">
        <v>2859</v>
      </c>
      <c r="M6" s="3351" t="s">
        <v>402</v>
      </c>
      <c r="N6" s="3351" t="s">
        <v>78</v>
      </c>
      <c r="O6" s="3352" t="s">
        <v>5459</v>
      </c>
      <c r="P6" s="3354" t="s">
        <v>54</v>
      </c>
    </row>
    <row r="7" spans="1:17" ht="30" customHeight="1">
      <c r="A7" s="3355" t="s">
        <v>2860</v>
      </c>
      <c r="B7" s="3356">
        <v>448</v>
      </c>
      <c r="C7" s="3357">
        <v>101</v>
      </c>
      <c r="D7" s="3357">
        <v>549</v>
      </c>
      <c r="E7" s="3358">
        <f>D7/$D$12*100</f>
        <v>52.636625119846592</v>
      </c>
      <c r="F7" s="3359">
        <v>68885</v>
      </c>
      <c r="G7" s="3356">
        <v>514</v>
      </c>
      <c r="H7" s="3357">
        <v>107</v>
      </c>
      <c r="I7" s="3357">
        <f>SUM(G7:H7)</f>
        <v>621</v>
      </c>
      <c r="J7" s="3358">
        <f t="shared" ref="J7:J12" si="0">I7/$I$12*100</f>
        <v>55.298308103294744</v>
      </c>
      <c r="K7" s="3359" t="s">
        <v>9</v>
      </c>
      <c r="L7" s="3356">
        <v>531</v>
      </c>
      <c r="M7" s="3357">
        <v>102</v>
      </c>
      <c r="N7" s="3360">
        <f>SUM(L7:M7)</f>
        <v>633</v>
      </c>
      <c r="O7" s="3358">
        <f t="shared" ref="O7:O12" si="1">N7/$N$12*100</f>
        <v>55.770925110132161</v>
      </c>
      <c r="P7" s="3361" t="s">
        <v>9</v>
      </c>
    </row>
    <row r="8" spans="1:17" ht="30" customHeight="1">
      <c r="A8" s="3362" t="s">
        <v>2861</v>
      </c>
      <c r="B8" s="3363">
        <v>125</v>
      </c>
      <c r="C8" s="3364">
        <v>26</v>
      </c>
      <c r="D8" s="3364">
        <v>151</v>
      </c>
      <c r="E8" s="3365">
        <f>D8/$D$12*100</f>
        <v>14.477468839884947</v>
      </c>
      <c r="F8" s="3366">
        <v>6734</v>
      </c>
      <c r="G8" s="3363">
        <v>140</v>
      </c>
      <c r="H8" s="3364">
        <v>36</v>
      </c>
      <c r="I8" s="3364">
        <f>SUM(G8:H8)</f>
        <v>176</v>
      </c>
      <c r="J8" s="3365">
        <f t="shared" si="0"/>
        <v>15.672306322350845</v>
      </c>
      <c r="K8" s="3366" t="s">
        <v>9</v>
      </c>
      <c r="L8" s="3363">
        <v>153</v>
      </c>
      <c r="M8" s="3364">
        <v>27</v>
      </c>
      <c r="N8" s="3367">
        <f>SUM(L8:M8)</f>
        <v>180</v>
      </c>
      <c r="O8" s="3365">
        <f t="shared" si="1"/>
        <v>15.859030837004406</v>
      </c>
      <c r="P8" s="3368" t="s">
        <v>9</v>
      </c>
    </row>
    <row r="9" spans="1:17" ht="30" customHeight="1">
      <c r="A9" s="3362" t="s">
        <v>2862</v>
      </c>
      <c r="B9" s="3363">
        <v>201</v>
      </c>
      <c r="C9" s="3364">
        <v>105</v>
      </c>
      <c r="D9" s="3364">
        <v>306</v>
      </c>
      <c r="E9" s="3365">
        <f>D9/$D$12*100</f>
        <v>29.338446788111217</v>
      </c>
      <c r="F9" s="3366">
        <v>9722</v>
      </c>
      <c r="G9" s="3363">
        <v>195</v>
      </c>
      <c r="H9" s="3364">
        <v>105</v>
      </c>
      <c r="I9" s="3364">
        <f>SUM(G9:H9)</f>
        <v>300</v>
      </c>
      <c r="J9" s="3358">
        <f t="shared" si="0"/>
        <v>26.714158504007123</v>
      </c>
      <c r="K9" s="3366" t="s">
        <v>9</v>
      </c>
      <c r="L9" s="3363">
        <v>189</v>
      </c>
      <c r="M9" s="3364">
        <v>111</v>
      </c>
      <c r="N9" s="3367">
        <f>SUM(L9:M9)</f>
        <v>300</v>
      </c>
      <c r="O9" s="3358">
        <f t="shared" si="1"/>
        <v>26.431718061674008</v>
      </c>
      <c r="P9" s="3368" t="s">
        <v>9</v>
      </c>
    </row>
    <row r="10" spans="1:17" ht="30" customHeight="1">
      <c r="A10" s="3362" t="s">
        <v>2863</v>
      </c>
      <c r="B10" s="3363">
        <v>23</v>
      </c>
      <c r="C10" s="3364">
        <v>7</v>
      </c>
      <c r="D10" s="3364">
        <v>30</v>
      </c>
      <c r="E10" s="3365">
        <f>D10/$D$12*100</f>
        <v>2.8763183125599232</v>
      </c>
      <c r="F10" s="3366">
        <v>2996</v>
      </c>
      <c r="G10" s="3363">
        <v>14</v>
      </c>
      <c r="H10" s="3364">
        <v>5</v>
      </c>
      <c r="I10" s="3364">
        <f>SUM(G10:H10)</f>
        <v>19</v>
      </c>
      <c r="J10" s="3365">
        <f t="shared" si="0"/>
        <v>1.6918967052537845</v>
      </c>
      <c r="K10" s="3366" t="s">
        <v>9</v>
      </c>
      <c r="L10" s="3363">
        <v>12</v>
      </c>
      <c r="M10" s="3364">
        <v>3</v>
      </c>
      <c r="N10" s="3367">
        <f>SUM(L10:M10)</f>
        <v>15</v>
      </c>
      <c r="O10" s="3365">
        <f t="shared" si="1"/>
        <v>1.3215859030837005</v>
      </c>
      <c r="P10" s="3368" t="s">
        <v>9</v>
      </c>
    </row>
    <row r="11" spans="1:17" ht="30" customHeight="1">
      <c r="A11" s="3362" t="s">
        <v>2864</v>
      </c>
      <c r="B11" s="3363">
        <v>7</v>
      </c>
      <c r="C11" s="3364" t="s">
        <v>9</v>
      </c>
      <c r="D11" s="3364">
        <v>7</v>
      </c>
      <c r="E11" s="3365">
        <f>D11/$D$12*100</f>
        <v>0.67114093959731547</v>
      </c>
      <c r="F11" s="3366">
        <v>357</v>
      </c>
      <c r="G11" s="3363">
        <v>7</v>
      </c>
      <c r="H11" s="3364" t="s">
        <v>9</v>
      </c>
      <c r="I11" s="3364">
        <f>SUM(G11:H11)</f>
        <v>7</v>
      </c>
      <c r="J11" s="3358">
        <f t="shared" si="0"/>
        <v>0.62333036509349959</v>
      </c>
      <c r="K11" s="3366" t="s">
        <v>9</v>
      </c>
      <c r="L11" s="3363">
        <v>7</v>
      </c>
      <c r="M11" s="3364" t="s">
        <v>9</v>
      </c>
      <c r="N11" s="3367">
        <f>SUM(L11:M11)</f>
        <v>7</v>
      </c>
      <c r="O11" s="3358">
        <f t="shared" si="1"/>
        <v>0.61674008810572689</v>
      </c>
      <c r="P11" s="3368" t="s">
        <v>9</v>
      </c>
    </row>
    <row r="12" spans="1:17" ht="35.25" customHeight="1" thickBot="1">
      <c r="A12" s="3402" t="s">
        <v>78</v>
      </c>
      <c r="B12" s="3403">
        <v>804</v>
      </c>
      <c r="C12" s="3404">
        <v>239</v>
      </c>
      <c r="D12" s="3405">
        <v>1043</v>
      </c>
      <c r="E12" s="3406">
        <f>SUM(E7:E11)</f>
        <v>99.999999999999986</v>
      </c>
      <c r="F12" s="3407">
        <v>88694</v>
      </c>
      <c r="G12" s="3403">
        <f>SUM(G7:G11)</f>
        <v>870</v>
      </c>
      <c r="H12" s="3404">
        <f>SUM(H7:H11)</f>
        <v>253</v>
      </c>
      <c r="I12" s="3405">
        <f>SUM(I7:I11)</f>
        <v>1123</v>
      </c>
      <c r="J12" s="3406">
        <f t="shared" si="0"/>
        <v>100</v>
      </c>
      <c r="K12" s="3407" t="s">
        <v>9</v>
      </c>
      <c r="L12" s="3403">
        <f>SUM(L7:L11)</f>
        <v>892</v>
      </c>
      <c r="M12" s="3404">
        <f>SUM(M7:M11)</f>
        <v>243</v>
      </c>
      <c r="N12" s="3405">
        <f>SUM(N7:N11)</f>
        <v>1135</v>
      </c>
      <c r="O12" s="3406">
        <f t="shared" si="1"/>
        <v>100</v>
      </c>
      <c r="P12" s="3408" t="s">
        <v>9</v>
      </c>
    </row>
    <row r="13" spans="1:17" ht="20.100000000000001" customHeight="1" thickTop="1"/>
    <row r="14" spans="1:17" ht="15" customHeight="1">
      <c r="A14" s="6261" t="s">
        <v>2865</v>
      </c>
      <c r="B14" s="6261"/>
      <c r="C14" s="6261"/>
      <c r="D14" s="6261"/>
      <c r="E14" s="6261"/>
      <c r="F14" s="6261"/>
      <c r="G14" s="6261"/>
      <c r="H14" s="6261"/>
    </row>
    <row r="15" spans="1:17" ht="15" customHeight="1">
      <c r="A15" s="6247" t="s">
        <v>2866</v>
      </c>
      <c r="B15" s="6247"/>
      <c r="C15" s="6247"/>
      <c r="D15" s="6247"/>
      <c r="E15" s="6247"/>
      <c r="F15" s="6247"/>
      <c r="G15" s="6247"/>
      <c r="H15" s="6247"/>
    </row>
    <row r="16" spans="1:17" ht="15" customHeight="1">
      <c r="A16" s="6249" t="s">
        <v>2867</v>
      </c>
      <c r="B16" s="6249"/>
      <c r="C16" s="6249"/>
      <c r="D16" s="6249"/>
      <c r="E16" s="6249"/>
      <c r="F16" s="6249"/>
      <c r="G16" s="6249"/>
      <c r="H16" s="6249"/>
      <c r="I16" s="6249"/>
      <c r="J16" s="6249"/>
      <c r="K16" s="6249"/>
    </row>
    <row r="17" spans="1:8" ht="15" customHeight="1">
      <c r="A17" s="6249" t="s">
        <v>2868</v>
      </c>
      <c r="B17" s="6249"/>
      <c r="C17" s="6249"/>
      <c r="D17" s="6249"/>
      <c r="E17" s="6249"/>
      <c r="F17" s="6249"/>
      <c r="G17" s="6249"/>
      <c r="H17" s="6249"/>
    </row>
    <row r="20" spans="1:8">
      <c r="A20" s="153"/>
    </row>
    <row r="21" spans="1:8">
      <c r="E21" s="3326" t="s">
        <v>3</v>
      </c>
    </row>
  </sheetData>
  <mergeCells count="10">
    <mergeCell ref="A14:H14"/>
    <mergeCell ref="A15:H15"/>
    <mergeCell ref="A17:H17"/>
    <mergeCell ref="A16:K16"/>
    <mergeCell ref="A2:P2"/>
    <mergeCell ref="A3:P4"/>
    <mergeCell ref="A5:A6"/>
    <mergeCell ref="B5:F5"/>
    <mergeCell ref="G5:K5"/>
    <mergeCell ref="L5:P5"/>
  </mergeCells>
  <hyperlinks>
    <hyperlink ref="A1" r:id="rId1"/>
  </hyperlinks>
  <pageMargins left="0.70866141732283472" right="0.70866141732283472" top="0.74803149606299213" bottom="0.74803149606299213" header="0.31496062992125984" footer="0.31496062992125984"/>
  <pageSetup paperSize="9" fitToWidth="0" orientation="landscape" r:id="rId2"/>
  <headerFooter alignWithMargins="0">
    <oddFooter>&amp;R181</oddFooter>
  </headerFooter>
  <drawing r:id="rId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76">
    <pageSetUpPr fitToPage="1"/>
  </sheetPr>
  <dimension ref="A1:Z23"/>
  <sheetViews>
    <sheetView view="pageBreakPreview" zoomScale="60" zoomScaleNormal="100" workbookViewId="0">
      <selection activeCell="A2" sqref="A2:Z8"/>
    </sheetView>
  </sheetViews>
  <sheetFormatPr defaultRowHeight="12.75"/>
  <cols>
    <col min="1" max="1" width="8.85546875" style="152" customWidth="1"/>
    <col min="2" max="2" width="5.140625" style="152" customWidth="1"/>
    <col min="3" max="6" width="4.7109375" style="152" customWidth="1"/>
    <col min="7" max="7" width="5.42578125" style="152" customWidth="1"/>
    <col min="8" max="11" width="4.7109375" style="152" customWidth="1"/>
    <col min="12" max="12" width="5.42578125" style="152" customWidth="1"/>
    <col min="13" max="16" width="4.7109375" style="152" customWidth="1"/>
    <col min="17" max="17" width="5.42578125" style="152" customWidth="1"/>
    <col min="18" max="21" width="4.7109375" style="152" customWidth="1"/>
    <col min="22" max="22" width="5.5703125" style="152" customWidth="1"/>
    <col min="23" max="26" width="4.7109375" style="152" customWidth="1"/>
    <col min="27" max="256" width="9.140625" style="152"/>
    <col min="257" max="257" width="17.7109375" style="152" customWidth="1"/>
    <col min="258" max="258" width="11.7109375" style="152" customWidth="1"/>
    <col min="259" max="259" width="10.85546875" style="152" customWidth="1"/>
    <col min="260" max="261" width="10.7109375" style="152" customWidth="1"/>
    <col min="262" max="262" width="10.5703125" style="152" customWidth="1"/>
    <col min="263" max="263" width="11.7109375" style="152" customWidth="1"/>
    <col min="264" max="264" width="10.7109375" style="152" customWidth="1"/>
    <col min="265" max="266" width="10.42578125" style="152" customWidth="1"/>
    <col min="267" max="267" width="10.140625" style="152" customWidth="1"/>
    <col min="268" max="272" width="11.7109375" style="152" customWidth="1"/>
    <col min="273" max="273" width="13.42578125" style="152" customWidth="1"/>
    <col min="274" max="274" width="11.5703125" style="152" customWidth="1"/>
    <col min="275" max="275" width="11.28515625" style="152" customWidth="1"/>
    <col min="276" max="276" width="11.140625" style="152" customWidth="1"/>
    <col min="277" max="277" width="12" style="152" customWidth="1"/>
    <col min="278" max="278" width="13" style="152" customWidth="1"/>
    <col min="279" max="512" width="9.140625" style="152"/>
    <col min="513" max="513" width="17.7109375" style="152" customWidth="1"/>
    <col min="514" max="514" width="11.7109375" style="152" customWidth="1"/>
    <col min="515" max="515" width="10.85546875" style="152" customWidth="1"/>
    <col min="516" max="517" width="10.7109375" style="152" customWidth="1"/>
    <col min="518" max="518" width="10.5703125" style="152" customWidth="1"/>
    <col min="519" max="519" width="11.7109375" style="152" customWidth="1"/>
    <col min="520" max="520" width="10.7109375" style="152" customWidth="1"/>
    <col min="521" max="522" width="10.42578125" style="152" customWidth="1"/>
    <col min="523" max="523" width="10.140625" style="152" customWidth="1"/>
    <col min="524" max="528" width="11.7109375" style="152" customWidth="1"/>
    <col min="529" max="529" width="13.42578125" style="152" customWidth="1"/>
    <col min="530" max="530" width="11.5703125" style="152" customWidth="1"/>
    <col min="531" max="531" width="11.28515625" style="152" customWidth="1"/>
    <col min="532" max="532" width="11.140625" style="152" customWidth="1"/>
    <col min="533" max="533" width="12" style="152" customWidth="1"/>
    <col min="534" max="534" width="13" style="152" customWidth="1"/>
    <col min="535" max="768" width="9.140625" style="152"/>
    <col min="769" max="769" width="17.7109375" style="152" customWidth="1"/>
    <col min="770" max="770" width="11.7109375" style="152" customWidth="1"/>
    <col min="771" max="771" width="10.85546875" style="152" customWidth="1"/>
    <col min="772" max="773" width="10.7109375" style="152" customWidth="1"/>
    <col min="774" max="774" width="10.5703125" style="152" customWidth="1"/>
    <col min="775" max="775" width="11.7109375" style="152" customWidth="1"/>
    <col min="776" max="776" width="10.7109375" style="152" customWidth="1"/>
    <col min="777" max="778" width="10.42578125" style="152" customWidth="1"/>
    <col min="779" max="779" width="10.140625" style="152" customWidth="1"/>
    <col min="780" max="784" width="11.7109375" style="152" customWidth="1"/>
    <col min="785" max="785" width="13.42578125" style="152" customWidth="1"/>
    <col min="786" max="786" width="11.5703125" style="152" customWidth="1"/>
    <col min="787" max="787" width="11.28515625" style="152" customWidth="1"/>
    <col min="788" max="788" width="11.140625" style="152" customWidth="1"/>
    <col min="789" max="789" width="12" style="152" customWidth="1"/>
    <col min="790" max="790" width="13" style="152" customWidth="1"/>
    <col min="791" max="1024" width="9.140625" style="152"/>
    <col min="1025" max="1025" width="17.7109375" style="152" customWidth="1"/>
    <col min="1026" max="1026" width="11.7109375" style="152" customWidth="1"/>
    <col min="1027" max="1027" width="10.85546875" style="152" customWidth="1"/>
    <col min="1028" max="1029" width="10.7109375" style="152" customWidth="1"/>
    <col min="1030" max="1030" width="10.5703125" style="152" customWidth="1"/>
    <col min="1031" max="1031" width="11.7109375" style="152" customWidth="1"/>
    <col min="1032" max="1032" width="10.7109375" style="152" customWidth="1"/>
    <col min="1033" max="1034" width="10.42578125" style="152" customWidth="1"/>
    <col min="1035" max="1035" width="10.140625" style="152" customWidth="1"/>
    <col min="1036" max="1040" width="11.7109375" style="152" customWidth="1"/>
    <col min="1041" max="1041" width="13.42578125" style="152" customWidth="1"/>
    <col min="1042" max="1042" width="11.5703125" style="152" customWidth="1"/>
    <col min="1043" max="1043" width="11.28515625" style="152" customWidth="1"/>
    <col min="1044" max="1044" width="11.140625" style="152" customWidth="1"/>
    <col min="1045" max="1045" width="12" style="152" customWidth="1"/>
    <col min="1046" max="1046" width="13" style="152" customWidth="1"/>
    <col min="1047" max="1280" width="9.140625" style="152"/>
    <col min="1281" max="1281" width="17.7109375" style="152" customWidth="1"/>
    <col min="1282" max="1282" width="11.7109375" style="152" customWidth="1"/>
    <col min="1283" max="1283" width="10.85546875" style="152" customWidth="1"/>
    <col min="1284" max="1285" width="10.7109375" style="152" customWidth="1"/>
    <col min="1286" max="1286" width="10.5703125" style="152" customWidth="1"/>
    <col min="1287" max="1287" width="11.7109375" style="152" customWidth="1"/>
    <col min="1288" max="1288" width="10.7109375" style="152" customWidth="1"/>
    <col min="1289" max="1290" width="10.42578125" style="152" customWidth="1"/>
    <col min="1291" max="1291" width="10.140625" style="152" customWidth="1"/>
    <col min="1292" max="1296" width="11.7109375" style="152" customWidth="1"/>
    <col min="1297" max="1297" width="13.42578125" style="152" customWidth="1"/>
    <col min="1298" max="1298" width="11.5703125" style="152" customWidth="1"/>
    <col min="1299" max="1299" width="11.28515625" style="152" customWidth="1"/>
    <col min="1300" max="1300" width="11.140625" style="152" customWidth="1"/>
    <col min="1301" max="1301" width="12" style="152" customWidth="1"/>
    <col min="1302" max="1302" width="13" style="152" customWidth="1"/>
    <col min="1303" max="1536" width="9.140625" style="152"/>
    <col min="1537" max="1537" width="17.7109375" style="152" customWidth="1"/>
    <col min="1538" max="1538" width="11.7109375" style="152" customWidth="1"/>
    <col min="1539" max="1539" width="10.85546875" style="152" customWidth="1"/>
    <col min="1540" max="1541" width="10.7109375" style="152" customWidth="1"/>
    <col min="1542" max="1542" width="10.5703125" style="152" customWidth="1"/>
    <col min="1543" max="1543" width="11.7109375" style="152" customWidth="1"/>
    <col min="1544" max="1544" width="10.7109375" style="152" customWidth="1"/>
    <col min="1545" max="1546" width="10.42578125" style="152" customWidth="1"/>
    <col min="1547" max="1547" width="10.140625" style="152" customWidth="1"/>
    <col min="1548" max="1552" width="11.7109375" style="152" customWidth="1"/>
    <col min="1553" max="1553" width="13.42578125" style="152" customWidth="1"/>
    <col min="1554" max="1554" width="11.5703125" style="152" customWidth="1"/>
    <col min="1555" max="1555" width="11.28515625" style="152" customWidth="1"/>
    <col min="1556" max="1556" width="11.140625" style="152" customWidth="1"/>
    <col min="1557" max="1557" width="12" style="152" customWidth="1"/>
    <col min="1558" max="1558" width="13" style="152" customWidth="1"/>
    <col min="1559" max="1792" width="9.140625" style="152"/>
    <col min="1793" max="1793" width="17.7109375" style="152" customWidth="1"/>
    <col min="1794" max="1794" width="11.7109375" style="152" customWidth="1"/>
    <col min="1795" max="1795" width="10.85546875" style="152" customWidth="1"/>
    <col min="1796" max="1797" width="10.7109375" style="152" customWidth="1"/>
    <col min="1798" max="1798" width="10.5703125" style="152" customWidth="1"/>
    <col min="1799" max="1799" width="11.7109375" style="152" customWidth="1"/>
    <col min="1800" max="1800" width="10.7109375" style="152" customWidth="1"/>
    <col min="1801" max="1802" width="10.42578125" style="152" customWidth="1"/>
    <col min="1803" max="1803" width="10.140625" style="152" customWidth="1"/>
    <col min="1804" max="1808" width="11.7109375" style="152" customWidth="1"/>
    <col min="1809" max="1809" width="13.42578125" style="152" customWidth="1"/>
    <col min="1810" max="1810" width="11.5703125" style="152" customWidth="1"/>
    <col min="1811" max="1811" width="11.28515625" style="152" customWidth="1"/>
    <col min="1812" max="1812" width="11.140625" style="152" customWidth="1"/>
    <col min="1813" max="1813" width="12" style="152" customWidth="1"/>
    <col min="1814" max="1814" width="13" style="152" customWidth="1"/>
    <col min="1815" max="2048" width="9.140625" style="152"/>
    <col min="2049" max="2049" width="17.7109375" style="152" customWidth="1"/>
    <col min="2050" max="2050" width="11.7109375" style="152" customWidth="1"/>
    <col min="2051" max="2051" width="10.85546875" style="152" customWidth="1"/>
    <col min="2052" max="2053" width="10.7109375" style="152" customWidth="1"/>
    <col min="2054" max="2054" width="10.5703125" style="152" customWidth="1"/>
    <col min="2055" max="2055" width="11.7109375" style="152" customWidth="1"/>
    <col min="2056" max="2056" width="10.7109375" style="152" customWidth="1"/>
    <col min="2057" max="2058" width="10.42578125" style="152" customWidth="1"/>
    <col min="2059" max="2059" width="10.140625" style="152" customWidth="1"/>
    <col min="2060" max="2064" width="11.7109375" style="152" customWidth="1"/>
    <col min="2065" max="2065" width="13.42578125" style="152" customWidth="1"/>
    <col min="2066" max="2066" width="11.5703125" style="152" customWidth="1"/>
    <col min="2067" max="2067" width="11.28515625" style="152" customWidth="1"/>
    <col min="2068" max="2068" width="11.140625" style="152" customWidth="1"/>
    <col min="2069" max="2069" width="12" style="152" customWidth="1"/>
    <col min="2070" max="2070" width="13" style="152" customWidth="1"/>
    <col min="2071" max="2304" width="9.140625" style="152"/>
    <col min="2305" max="2305" width="17.7109375" style="152" customWidth="1"/>
    <col min="2306" max="2306" width="11.7109375" style="152" customWidth="1"/>
    <col min="2307" max="2307" width="10.85546875" style="152" customWidth="1"/>
    <col min="2308" max="2309" width="10.7109375" style="152" customWidth="1"/>
    <col min="2310" max="2310" width="10.5703125" style="152" customWidth="1"/>
    <col min="2311" max="2311" width="11.7109375" style="152" customWidth="1"/>
    <col min="2312" max="2312" width="10.7109375" style="152" customWidth="1"/>
    <col min="2313" max="2314" width="10.42578125" style="152" customWidth="1"/>
    <col min="2315" max="2315" width="10.140625" style="152" customWidth="1"/>
    <col min="2316" max="2320" width="11.7109375" style="152" customWidth="1"/>
    <col min="2321" max="2321" width="13.42578125" style="152" customWidth="1"/>
    <col min="2322" max="2322" width="11.5703125" style="152" customWidth="1"/>
    <col min="2323" max="2323" width="11.28515625" style="152" customWidth="1"/>
    <col min="2324" max="2324" width="11.140625" style="152" customWidth="1"/>
    <col min="2325" max="2325" width="12" style="152" customWidth="1"/>
    <col min="2326" max="2326" width="13" style="152" customWidth="1"/>
    <col min="2327" max="2560" width="9.140625" style="152"/>
    <col min="2561" max="2561" width="17.7109375" style="152" customWidth="1"/>
    <col min="2562" max="2562" width="11.7109375" style="152" customWidth="1"/>
    <col min="2563" max="2563" width="10.85546875" style="152" customWidth="1"/>
    <col min="2564" max="2565" width="10.7109375" style="152" customWidth="1"/>
    <col min="2566" max="2566" width="10.5703125" style="152" customWidth="1"/>
    <col min="2567" max="2567" width="11.7109375" style="152" customWidth="1"/>
    <col min="2568" max="2568" width="10.7109375" style="152" customWidth="1"/>
    <col min="2569" max="2570" width="10.42578125" style="152" customWidth="1"/>
    <col min="2571" max="2571" width="10.140625" style="152" customWidth="1"/>
    <col min="2572" max="2576" width="11.7109375" style="152" customWidth="1"/>
    <col min="2577" max="2577" width="13.42578125" style="152" customWidth="1"/>
    <col min="2578" max="2578" width="11.5703125" style="152" customWidth="1"/>
    <col min="2579" max="2579" width="11.28515625" style="152" customWidth="1"/>
    <col min="2580" max="2580" width="11.140625" style="152" customWidth="1"/>
    <col min="2581" max="2581" width="12" style="152" customWidth="1"/>
    <col min="2582" max="2582" width="13" style="152" customWidth="1"/>
    <col min="2583" max="2816" width="9.140625" style="152"/>
    <col min="2817" max="2817" width="17.7109375" style="152" customWidth="1"/>
    <col min="2818" max="2818" width="11.7109375" style="152" customWidth="1"/>
    <col min="2819" max="2819" width="10.85546875" style="152" customWidth="1"/>
    <col min="2820" max="2821" width="10.7109375" style="152" customWidth="1"/>
    <col min="2822" max="2822" width="10.5703125" style="152" customWidth="1"/>
    <col min="2823" max="2823" width="11.7109375" style="152" customWidth="1"/>
    <col min="2824" max="2824" width="10.7109375" style="152" customWidth="1"/>
    <col min="2825" max="2826" width="10.42578125" style="152" customWidth="1"/>
    <col min="2827" max="2827" width="10.140625" style="152" customWidth="1"/>
    <col min="2828" max="2832" width="11.7109375" style="152" customWidth="1"/>
    <col min="2833" max="2833" width="13.42578125" style="152" customWidth="1"/>
    <col min="2834" max="2834" width="11.5703125" style="152" customWidth="1"/>
    <col min="2835" max="2835" width="11.28515625" style="152" customWidth="1"/>
    <col min="2836" max="2836" width="11.140625" style="152" customWidth="1"/>
    <col min="2837" max="2837" width="12" style="152" customWidth="1"/>
    <col min="2838" max="2838" width="13" style="152" customWidth="1"/>
    <col min="2839" max="3072" width="9.140625" style="152"/>
    <col min="3073" max="3073" width="17.7109375" style="152" customWidth="1"/>
    <col min="3074" max="3074" width="11.7109375" style="152" customWidth="1"/>
    <col min="3075" max="3075" width="10.85546875" style="152" customWidth="1"/>
    <col min="3076" max="3077" width="10.7109375" style="152" customWidth="1"/>
    <col min="3078" max="3078" width="10.5703125" style="152" customWidth="1"/>
    <col min="3079" max="3079" width="11.7109375" style="152" customWidth="1"/>
    <col min="3080" max="3080" width="10.7109375" style="152" customWidth="1"/>
    <col min="3081" max="3082" width="10.42578125" style="152" customWidth="1"/>
    <col min="3083" max="3083" width="10.140625" style="152" customWidth="1"/>
    <col min="3084" max="3088" width="11.7109375" style="152" customWidth="1"/>
    <col min="3089" max="3089" width="13.42578125" style="152" customWidth="1"/>
    <col min="3090" max="3090" width="11.5703125" style="152" customWidth="1"/>
    <col min="3091" max="3091" width="11.28515625" style="152" customWidth="1"/>
    <col min="3092" max="3092" width="11.140625" style="152" customWidth="1"/>
    <col min="3093" max="3093" width="12" style="152" customWidth="1"/>
    <col min="3094" max="3094" width="13" style="152" customWidth="1"/>
    <col min="3095" max="3328" width="9.140625" style="152"/>
    <col min="3329" max="3329" width="17.7109375" style="152" customWidth="1"/>
    <col min="3330" max="3330" width="11.7109375" style="152" customWidth="1"/>
    <col min="3331" max="3331" width="10.85546875" style="152" customWidth="1"/>
    <col min="3332" max="3333" width="10.7109375" style="152" customWidth="1"/>
    <col min="3334" max="3334" width="10.5703125" style="152" customWidth="1"/>
    <col min="3335" max="3335" width="11.7109375" style="152" customWidth="1"/>
    <col min="3336" max="3336" width="10.7109375" style="152" customWidth="1"/>
    <col min="3337" max="3338" width="10.42578125" style="152" customWidth="1"/>
    <col min="3339" max="3339" width="10.140625" style="152" customWidth="1"/>
    <col min="3340" max="3344" width="11.7109375" style="152" customWidth="1"/>
    <col min="3345" max="3345" width="13.42578125" style="152" customWidth="1"/>
    <col min="3346" max="3346" width="11.5703125" style="152" customWidth="1"/>
    <col min="3347" max="3347" width="11.28515625" style="152" customWidth="1"/>
    <col min="3348" max="3348" width="11.140625" style="152" customWidth="1"/>
    <col min="3349" max="3349" width="12" style="152" customWidth="1"/>
    <col min="3350" max="3350" width="13" style="152" customWidth="1"/>
    <col min="3351" max="3584" width="9.140625" style="152"/>
    <col min="3585" max="3585" width="17.7109375" style="152" customWidth="1"/>
    <col min="3586" max="3586" width="11.7109375" style="152" customWidth="1"/>
    <col min="3587" max="3587" width="10.85546875" style="152" customWidth="1"/>
    <col min="3588" max="3589" width="10.7109375" style="152" customWidth="1"/>
    <col min="3590" max="3590" width="10.5703125" style="152" customWidth="1"/>
    <col min="3591" max="3591" width="11.7109375" style="152" customWidth="1"/>
    <col min="3592" max="3592" width="10.7109375" style="152" customWidth="1"/>
    <col min="3593" max="3594" width="10.42578125" style="152" customWidth="1"/>
    <col min="3595" max="3595" width="10.140625" style="152" customWidth="1"/>
    <col min="3596" max="3600" width="11.7109375" style="152" customWidth="1"/>
    <col min="3601" max="3601" width="13.42578125" style="152" customWidth="1"/>
    <col min="3602" max="3602" width="11.5703125" style="152" customWidth="1"/>
    <col min="3603" max="3603" width="11.28515625" style="152" customWidth="1"/>
    <col min="3604" max="3604" width="11.140625" style="152" customWidth="1"/>
    <col min="3605" max="3605" width="12" style="152" customWidth="1"/>
    <col min="3606" max="3606" width="13" style="152" customWidth="1"/>
    <col min="3607" max="3840" width="9.140625" style="152"/>
    <col min="3841" max="3841" width="17.7109375" style="152" customWidth="1"/>
    <col min="3842" max="3842" width="11.7109375" style="152" customWidth="1"/>
    <col min="3843" max="3843" width="10.85546875" style="152" customWidth="1"/>
    <col min="3844" max="3845" width="10.7109375" style="152" customWidth="1"/>
    <col min="3846" max="3846" width="10.5703125" style="152" customWidth="1"/>
    <col min="3847" max="3847" width="11.7109375" style="152" customWidth="1"/>
    <col min="3848" max="3848" width="10.7109375" style="152" customWidth="1"/>
    <col min="3849" max="3850" width="10.42578125" style="152" customWidth="1"/>
    <col min="3851" max="3851" width="10.140625" style="152" customWidth="1"/>
    <col min="3852" max="3856" width="11.7109375" style="152" customWidth="1"/>
    <col min="3857" max="3857" width="13.42578125" style="152" customWidth="1"/>
    <col min="3858" max="3858" width="11.5703125" style="152" customWidth="1"/>
    <col min="3859" max="3859" width="11.28515625" style="152" customWidth="1"/>
    <col min="3860" max="3860" width="11.140625" style="152" customWidth="1"/>
    <col min="3861" max="3861" width="12" style="152" customWidth="1"/>
    <col min="3862" max="3862" width="13" style="152" customWidth="1"/>
    <col min="3863" max="4096" width="9.140625" style="152"/>
    <col min="4097" max="4097" width="17.7109375" style="152" customWidth="1"/>
    <col min="4098" max="4098" width="11.7109375" style="152" customWidth="1"/>
    <col min="4099" max="4099" width="10.85546875" style="152" customWidth="1"/>
    <col min="4100" max="4101" width="10.7109375" style="152" customWidth="1"/>
    <col min="4102" max="4102" width="10.5703125" style="152" customWidth="1"/>
    <col min="4103" max="4103" width="11.7109375" style="152" customWidth="1"/>
    <col min="4104" max="4104" width="10.7109375" style="152" customWidth="1"/>
    <col min="4105" max="4106" width="10.42578125" style="152" customWidth="1"/>
    <col min="4107" max="4107" width="10.140625" style="152" customWidth="1"/>
    <col min="4108" max="4112" width="11.7109375" style="152" customWidth="1"/>
    <col min="4113" max="4113" width="13.42578125" style="152" customWidth="1"/>
    <col min="4114" max="4114" width="11.5703125" style="152" customWidth="1"/>
    <col min="4115" max="4115" width="11.28515625" style="152" customWidth="1"/>
    <col min="4116" max="4116" width="11.140625" style="152" customWidth="1"/>
    <col min="4117" max="4117" width="12" style="152" customWidth="1"/>
    <col min="4118" max="4118" width="13" style="152" customWidth="1"/>
    <col min="4119" max="4352" width="9.140625" style="152"/>
    <col min="4353" max="4353" width="17.7109375" style="152" customWidth="1"/>
    <col min="4354" max="4354" width="11.7109375" style="152" customWidth="1"/>
    <col min="4355" max="4355" width="10.85546875" style="152" customWidth="1"/>
    <col min="4356" max="4357" width="10.7109375" style="152" customWidth="1"/>
    <col min="4358" max="4358" width="10.5703125" style="152" customWidth="1"/>
    <col min="4359" max="4359" width="11.7109375" style="152" customWidth="1"/>
    <col min="4360" max="4360" width="10.7109375" style="152" customWidth="1"/>
    <col min="4361" max="4362" width="10.42578125" style="152" customWidth="1"/>
    <col min="4363" max="4363" width="10.140625" style="152" customWidth="1"/>
    <col min="4364" max="4368" width="11.7109375" style="152" customWidth="1"/>
    <col min="4369" max="4369" width="13.42578125" style="152" customWidth="1"/>
    <col min="4370" max="4370" width="11.5703125" style="152" customWidth="1"/>
    <col min="4371" max="4371" width="11.28515625" style="152" customWidth="1"/>
    <col min="4372" max="4372" width="11.140625" style="152" customWidth="1"/>
    <col min="4373" max="4373" width="12" style="152" customWidth="1"/>
    <col min="4374" max="4374" width="13" style="152" customWidth="1"/>
    <col min="4375" max="4608" width="9.140625" style="152"/>
    <col min="4609" max="4609" width="17.7109375" style="152" customWidth="1"/>
    <col min="4610" max="4610" width="11.7109375" style="152" customWidth="1"/>
    <col min="4611" max="4611" width="10.85546875" style="152" customWidth="1"/>
    <col min="4612" max="4613" width="10.7109375" style="152" customWidth="1"/>
    <col min="4614" max="4614" width="10.5703125" style="152" customWidth="1"/>
    <col min="4615" max="4615" width="11.7109375" style="152" customWidth="1"/>
    <col min="4616" max="4616" width="10.7109375" style="152" customWidth="1"/>
    <col min="4617" max="4618" width="10.42578125" style="152" customWidth="1"/>
    <col min="4619" max="4619" width="10.140625" style="152" customWidth="1"/>
    <col min="4620" max="4624" width="11.7109375" style="152" customWidth="1"/>
    <col min="4625" max="4625" width="13.42578125" style="152" customWidth="1"/>
    <col min="4626" max="4626" width="11.5703125" style="152" customWidth="1"/>
    <col min="4627" max="4627" width="11.28515625" style="152" customWidth="1"/>
    <col min="4628" max="4628" width="11.140625" style="152" customWidth="1"/>
    <col min="4629" max="4629" width="12" style="152" customWidth="1"/>
    <col min="4630" max="4630" width="13" style="152" customWidth="1"/>
    <col min="4631" max="4864" width="9.140625" style="152"/>
    <col min="4865" max="4865" width="17.7109375" style="152" customWidth="1"/>
    <col min="4866" max="4866" width="11.7109375" style="152" customWidth="1"/>
    <col min="4867" max="4867" width="10.85546875" style="152" customWidth="1"/>
    <col min="4868" max="4869" width="10.7109375" style="152" customWidth="1"/>
    <col min="4870" max="4870" width="10.5703125" style="152" customWidth="1"/>
    <col min="4871" max="4871" width="11.7109375" style="152" customWidth="1"/>
    <col min="4872" max="4872" width="10.7109375" style="152" customWidth="1"/>
    <col min="4873" max="4874" width="10.42578125" style="152" customWidth="1"/>
    <col min="4875" max="4875" width="10.140625" style="152" customWidth="1"/>
    <col min="4876" max="4880" width="11.7109375" style="152" customWidth="1"/>
    <col min="4881" max="4881" width="13.42578125" style="152" customWidth="1"/>
    <col min="4882" max="4882" width="11.5703125" style="152" customWidth="1"/>
    <col min="4883" max="4883" width="11.28515625" style="152" customWidth="1"/>
    <col min="4884" max="4884" width="11.140625" style="152" customWidth="1"/>
    <col min="4885" max="4885" width="12" style="152" customWidth="1"/>
    <col min="4886" max="4886" width="13" style="152" customWidth="1"/>
    <col min="4887" max="5120" width="9.140625" style="152"/>
    <col min="5121" max="5121" width="17.7109375" style="152" customWidth="1"/>
    <col min="5122" max="5122" width="11.7109375" style="152" customWidth="1"/>
    <col min="5123" max="5123" width="10.85546875" style="152" customWidth="1"/>
    <col min="5124" max="5125" width="10.7109375" style="152" customWidth="1"/>
    <col min="5126" max="5126" width="10.5703125" style="152" customWidth="1"/>
    <col min="5127" max="5127" width="11.7109375" style="152" customWidth="1"/>
    <col min="5128" max="5128" width="10.7109375" style="152" customWidth="1"/>
    <col min="5129" max="5130" width="10.42578125" style="152" customWidth="1"/>
    <col min="5131" max="5131" width="10.140625" style="152" customWidth="1"/>
    <col min="5132" max="5136" width="11.7109375" style="152" customWidth="1"/>
    <col min="5137" max="5137" width="13.42578125" style="152" customWidth="1"/>
    <col min="5138" max="5138" width="11.5703125" style="152" customWidth="1"/>
    <col min="5139" max="5139" width="11.28515625" style="152" customWidth="1"/>
    <col min="5140" max="5140" width="11.140625" style="152" customWidth="1"/>
    <col min="5141" max="5141" width="12" style="152" customWidth="1"/>
    <col min="5142" max="5142" width="13" style="152" customWidth="1"/>
    <col min="5143" max="5376" width="9.140625" style="152"/>
    <col min="5377" max="5377" width="17.7109375" style="152" customWidth="1"/>
    <col min="5378" max="5378" width="11.7109375" style="152" customWidth="1"/>
    <col min="5379" max="5379" width="10.85546875" style="152" customWidth="1"/>
    <col min="5380" max="5381" width="10.7109375" style="152" customWidth="1"/>
    <col min="5382" max="5382" width="10.5703125" style="152" customWidth="1"/>
    <col min="5383" max="5383" width="11.7109375" style="152" customWidth="1"/>
    <col min="5384" max="5384" width="10.7109375" style="152" customWidth="1"/>
    <col min="5385" max="5386" width="10.42578125" style="152" customWidth="1"/>
    <col min="5387" max="5387" width="10.140625" style="152" customWidth="1"/>
    <col min="5388" max="5392" width="11.7109375" style="152" customWidth="1"/>
    <col min="5393" max="5393" width="13.42578125" style="152" customWidth="1"/>
    <col min="5394" max="5394" width="11.5703125" style="152" customWidth="1"/>
    <col min="5395" max="5395" width="11.28515625" style="152" customWidth="1"/>
    <col min="5396" max="5396" width="11.140625" style="152" customWidth="1"/>
    <col min="5397" max="5397" width="12" style="152" customWidth="1"/>
    <col min="5398" max="5398" width="13" style="152" customWidth="1"/>
    <col min="5399" max="5632" width="9.140625" style="152"/>
    <col min="5633" max="5633" width="17.7109375" style="152" customWidth="1"/>
    <col min="5634" max="5634" width="11.7109375" style="152" customWidth="1"/>
    <col min="5635" max="5635" width="10.85546875" style="152" customWidth="1"/>
    <col min="5636" max="5637" width="10.7109375" style="152" customWidth="1"/>
    <col min="5638" max="5638" width="10.5703125" style="152" customWidth="1"/>
    <col min="5639" max="5639" width="11.7109375" style="152" customWidth="1"/>
    <col min="5640" max="5640" width="10.7109375" style="152" customWidth="1"/>
    <col min="5641" max="5642" width="10.42578125" style="152" customWidth="1"/>
    <col min="5643" max="5643" width="10.140625" style="152" customWidth="1"/>
    <col min="5644" max="5648" width="11.7109375" style="152" customWidth="1"/>
    <col min="5649" max="5649" width="13.42578125" style="152" customWidth="1"/>
    <col min="5650" max="5650" width="11.5703125" style="152" customWidth="1"/>
    <col min="5651" max="5651" width="11.28515625" style="152" customWidth="1"/>
    <col min="5652" max="5652" width="11.140625" style="152" customWidth="1"/>
    <col min="5653" max="5653" width="12" style="152" customWidth="1"/>
    <col min="5654" max="5654" width="13" style="152" customWidth="1"/>
    <col min="5655" max="5888" width="9.140625" style="152"/>
    <col min="5889" max="5889" width="17.7109375" style="152" customWidth="1"/>
    <col min="5890" max="5890" width="11.7109375" style="152" customWidth="1"/>
    <col min="5891" max="5891" width="10.85546875" style="152" customWidth="1"/>
    <col min="5892" max="5893" width="10.7109375" style="152" customWidth="1"/>
    <col min="5894" max="5894" width="10.5703125" style="152" customWidth="1"/>
    <col min="5895" max="5895" width="11.7109375" style="152" customWidth="1"/>
    <col min="5896" max="5896" width="10.7109375" style="152" customWidth="1"/>
    <col min="5897" max="5898" width="10.42578125" style="152" customWidth="1"/>
    <col min="5899" max="5899" width="10.140625" style="152" customWidth="1"/>
    <col min="5900" max="5904" width="11.7109375" style="152" customWidth="1"/>
    <col min="5905" max="5905" width="13.42578125" style="152" customWidth="1"/>
    <col min="5906" max="5906" width="11.5703125" style="152" customWidth="1"/>
    <col min="5907" max="5907" width="11.28515625" style="152" customWidth="1"/>
    <col min="5908" max="5908" width="11.140625" style="152" customWidth="1"/>
    <col min="5909" max="5909" width="12" style="152" customWidth="1"/>
    <col min="5910" max="5910" width="13" style="152" customWidth="1"/>
    <col min="5911" max="6144" width="9.140625" style="152"/>
    <col min="6145" max="6145" width="17.7109375" style="152" customWidth="1"/>
    <col min="6146" max="6146" width="11.7109375" style="152" customWidth="1"/>
    <col min="6147" max="6147" width="10.85546875" style="152" customWidth="1"/>
    <col min="6148" max="6149" width="10.7109375" style="152" customWidth="1"/>
    <col min="6150" max="6150" width="10.5703125" style="152" customWidth="1"/>
    <col min="6151" max="6151" width="11.7109375" style="152" customWidth="1"/>
    <col min="6152" max="6152" width="10.7109375" style="152" customWidth="1"/>
    <col min="6153" max="6154" width="10.42578125" style="152" customWidth="1"/>
    <col min="6155" max="6155" width="10.140625" style="152" customWidth="1"/>
    <col min="6156" max="6160" width="11.7109375" style="152" customWidth="1"/>
    <col min="6161" max="6161" width="13.42578125" style="152" customWidth="1"/>
    <col min="6162" max="6162" width="11.5703125" style="152" customWidth="1"/>
    <col min="6163" max="6163" width="11.28515625" style="152" customWidth="1"/>
    <col min="6164" max="6164" width="11.140625" style="152" customWidth="1"/>
    <col min="6165" max="6165" width="12" style="152" customWidth="1"/>
    <col min="6166" max="6166" width="13" style="152" customWidth="1"/>
    <col min="6167" max="6400" width="9.140625" style="152"/>
    <col min="6401" max="6401" width="17.7109375" style="152" customWidth="1"/>
    <col min="6402" max="6402" width="11.7109375" style="152" customWidth="1"/>
    <col min="6403" max="6403" width="10.85546875" style="152" customWidth="1"/>
    <col min="6404" max="6405" width="10.7109375" style="152" customWidth="1"/>
    <col min="6406" max="6406" width="10.5703125" style="152" customWidth="1"/>
    <col min="6407" max="6407" width="11.7109375" style="152" customWidth="1"/>
    <col min="6408" max="6408" width="10.7109375" style="152" customWidth="1"/>
    <col min="6409" max="6410" width="10.42578125" style="152" customWidth="1"/>
    <col min="6411" max="6411" width="10.140625" style="152" customWidth="1"/>
    <col min="6412" max="6416" width="11.7109375" style="152" customWidth="1"/>
    <col min="6417" max="6417" width="13.42578125" style="152" customWidth="1"/>
    <col min="6418" max="6418" width="11.5703125" style="152" customWidth="1"/>
    <col min="6419" max="6419" width="11.28515625" style="152" customWidth="1"/>
    <col min="6420" max="6420" width="11.140625" style="152" customWidth="1"/>
    <col min="6421" max="6421" width="12" style="152" customWidth="1"/>
    <col min="6422" max="6422" width="13" style="152" customWidth="1"/>
    <col min="6423" max="6656" width="9.140625" style="152"/>
    <col min="6657" max="6657" width="17.7109375" style="152" customWidth="1"/>
    <col min="6658" max="6658" width="11.7109375" style="152" customWidth="1"/>
    <col min="6659" max="6659" width="10.85546875" style="152" customWidth="1"/>
    <col min="6660" max="6661" width="10.7109375" style="152" customWidth="1"/>
    <col min="6662" max="6662" width="10.5703125" style="152" customWidth="1"/>
    <col min="6663" max="6663" width="11.7109375" style="152" customWidth="1"/>
    <col min="6664" max="6664" width="10.7109375" style="152" customWidth="1"/>
    <col min="6665" max="6666" width="10.42578125" style="152" customWidth="1"/>
    <col min="6667" max="6667" width="10.140625" style="152" customWidth="1"/>
    <col min="6668" max="6672" width="11.7109375" style="152" customWidth="1"/>
    <col min="6673" max="6673" width="13.42578125" style="152" customWidth="1"/>
    <col min="6674" max="6674" width="11.5703125" style="152" customWidth="1"/>
    <col min="6675" max="6675" width="11.28515625" style="152" customWidth="1"/>
    <col min="6676" max="6676" width="11.140625" style="152" customWidth="1"/>
    <col min="6677" max="6677" width="12" style="152" customWidth="1"/>
    <col min="6678" max="6678" width="13" style="152" customWidth="1"/>
    <col min="6679" max="6912" width="9.140625" style="152"/>
    <col min="6913" max="6913" width="17.7109375" style="152" customWidth="1"/>
    <col min="6914" max="6914" width="11.7109375" style="152" customWidth="1"/>
    <col min="6915" max="6915" width="10.85546875" style="152" customWidth="1"/>
    <col min="6916" max="6917" width="10.7109375" style="152" customWidth="1"/>
    <col min="6918" max="6918" width="10.5703125" style="152" customWidth="1"/>
    <col min="6919" max="6919" width="11.7109375" style="152" customWidth="1"/>
    <col min="6920" max="6920" width="10.7109375" style="152" customWidth="1"/>
    <col min="6921" max="6922" width="10.42578125" style="152" customWidth="1"/>
    <col min="6923" max="6923" width="10.140625" style="152" customWidth="1"/>
    <col min="6924" max="6928" width="11.7109375" style="152" customWidth="1"/>
    <col min="6929" max="6929" width="13.42578125" style="152" customWidth="1"/>
    <col min="6930" max="6930" width="11.5703125" style="152" customWidth="1"/>
    <col min="6931" max="6931" width="11.28515625" style="152" customWidth="1"/>
    <col min="6932" max="6932" width="11.140625" style="152" customWidth="1"/>
    <col min="6933" max="6933" width="12" style="152" customWidth="1"/>
    <col min="6934" max="6934" width="13" style="152" customWidth="1"/>
    <col min="6935" max="7168" width="9.140625" style="152"/>
    <col min="7169" max="7169" width="17.7109375" style="152" customWidth="1"/>
    <col min="7170" max="7170" width="11.7109375" style="152" customWidth="1"/>
    <col min="7171" max="7171" width="10.85546875" style="152" customWidth="1"/>
    <col min="7172" max="7173" width="10.7109375" style="152" customWidth="1"/>
    <col min="7174" max="7174" width="10.5703125" style="152" customWidth="1"/>
    <col min="7175" max="7175" width="11.7109375" style="152" customWidth="1"/>
    <col min="7176" max="7176" width="10.7109375" style="152" customWidth="1"/>
    <col min="7177" max="7178" width="10.42578125" style="152" customWidth="1"/>
    <col min="7179" max="7179" width="10.140625" style="152" customWidth="1"/>
    <col min="7180" max="7184" width="11.7109375" style="152" customWidth="1"/>
    <col min="7185" max="7185" width="13.42578125" style="152" customWidth="1"/>
    <col min="7186" max="7186" width="11.5703125" style="152" customWidth="1"/>
    <col min="7187" max="7187" width="11.28515625" style="152" customWidth="1"/>
    <col min="7188" max="7188" width="11.140625" style="152" customWidth="1"/>
    <col min="7189" max="7189" width="12" style="152" customWidth="1"/>
    <col min="7190" max="7190" width="13" style="152" customWidth="1"/>
    <col min="7191" max="7424" width="9.140625" style="152"/>
    <col min="7425" max="7425" width="17.7109375" style="152" customWidth="1"/>
    <col min="7426" max="7426" width="11.7109375" style="152" customWidth="1"/>
    <col min="7427" max="7427" width="10.85546875" style="152" customWidth="1"/>
    <col min="7428" max="7429" width="10.7109375" style="152" customWidth="1"/>
    <col min="7430" max="7430" width="10.5703125" style="152" customWidth="1"/>
    <col min="7431" max="7431" width="11.7109375" style="152" customWidth="1"/>
    <col min="7432" max="7432" width="10.7109375" style="152" customWidth="1"/>
    <col min="7433" max="7434" width="10.42578125" style="152" customWidth="1"/>
    <col min="7435" max="7435" width="10.140625" style="152" customWidth="1"/>
    <col min="7436" max="7440" width="11.7109375" style="152" customWidth="1"/>
    <col min="7441" max="7441" width="13.42578125" style="152" customWidth="1"/>
    <col min="7442" max="7442" width="11.5703125" style="152" customWidth="1"/>
    <col min="7443" max="7443" width="11.28515625" style="152" customWidth="1"/>
    <col min="7444" max="7444" width="11.140625" style="152" customWidth="1"/>
    <col min="7445" max="7445" width="12" style="152" customWidth="1"/>
    <col min="7446" max="7446" width="13" style="152" customWidth="1"/>
    <col min="7447" max="7680" width="9.140625" style="152"/>
    <col min="7681" max="7681" width="17.7109375" style="152" customWidth="1"/>
    <col min="7682" max="7682" width="11.7109375" style="152" customWidth="1"/>
    <col min="7683" max="7683" width="10.85546875" style="152" customWidth="1"/>
    <col min="7684" max="7685" width="10.7109375" style="152" customWidth="1"/>
    <col min="7686" max="7686" width="10.5703125" style="152" customWidth="1"/>
    <col min="7687" max="7687" width="11.7109375" style="152" customWidth="1"/>
    <col min="7688" max="7688" width="10.7109375" style="152" customWidth="1"/>
    <col min="7689" max="7690" width="10.42578125" style="152" customWidth="1"/>
    <col min="7691" max="7691" width="10.140625" style="152" customWidth="1"/>
    <col min="7692" max="7696" width="11.7109375" style="152" customWidth="1"/>
    <col min="7697" max="7697" width="13.42578125" style="152" customWidth="1"/>
    <col min="7698" max="7698" width="11.5703125" style="152" customWidth="1"/>
    <col min="7699" max="7699" width="11.28515625" style="152" customWidth="1"/>
    <col min="7700" max="7700" width="11.140625" style="152" customWidth="1"/>
    <col min="7701" max="7701" width="12" style="152" customWidth="1"/>
    <col min="7702" max="7702" width="13" style="152" customWidth="1"/>
    <col min="7703" max="7936" width="9.140625" style="152"/>
    <col min="7937" max="7937" width="17.7109375" style="152" customWidth="1"/>
    <col min="7938" max="7938" width="11.7109375" style="152" customWidth="1"/>
    <col min="7939" max="7939" width="10.85546875" style="152" customWidth="1"/>
    <col min="7940" max="7941" width="10.7109375" style="152" customWidth="1"/>
    <col min="7942" max="7942" width="10.5703125" style="152" customWidth="1"/>
    <col min="7943" max="7943" width="11.7109375" style="152" customWidth="1"/>
    <col min="7944" max="7944" width="10.7109375" style="152" customWidth="1"/>
    <col min="7945" max="7946" width="10.42578125" style="152" customWidth="1"/>
    <col min="7947" max="7947" width="10.140625" style="152" customWidth="1"/>
    <col min="7948" max="7952" width="11.7109375" style="152" customWidth="1"/>
    <col min="7953" max="7953" width="13.42578125" style="152" customWidth="1"/>
    <col min="7954" max="7954" width="11.5703125" style="152" customWidth="1"/>
    <col min="7955" max="7955" width="11.28515625" style="152" customWidth="1"/>
    <col min="7956" max="7956" width="11.140625" style="152" customWidth="1"/>
    <col min="7957" max="7957" width="12" style="152" customWidth="1"/>
    <col min="7958" max="7958" width="13" style="152" customWidth="1"/>
    <col min="7959" max="8192" width="9.140625" style="152"/>
    <col min="8193" max="8193" width="17.7109375" style="152" customWidth="1"/>
    <col min="8194" max="8194" width="11.7109375" style="152" customWidth="1"/>
    <col min="8195" max="8195" width="10.85546875" style="152" customWidth="1"/>
    <col min="8196" max="8197" width="10.7109375" style="152" customWidth="1"/>
    <col min="8198" max="8198" width="10.5703125" style="152" customWidth="1"/>
    <col min="8199" max="8199" width="11.7109375" style="152" customWidth="1"/>
    <col min="8200" max="8200" width="10.7109375" style="152" customWidth="1"/>
    <col min="8201" max="8202" width="10.42578125" style="152" customWidth="1"/>
    <col min="8203" max="8203" width="10.140625" style="152" customWidth="1"/>
    <col min="8204" max="8208" width="11.7109375" style="152" customWidth="1"/>
    <col min="8209" max="8209" width="13.42578125" style="152" customWidth="1"/>
    <col min="8210" max="8210" width="11.5703125" style="152" customWidth="1"/>
    <col min="8211" max="8211" width="11.28515625" style="152" customWidth="1"/>
    <col min="8212" max="8212" width="11.140625" style="152" customWidth="1"/>
    <col min="8213" max="8213" width="12" style="152" customWidth="1"/>
    <col min="8214" max="8214" width="13" style="152" customWidth="1"/>
    <col min="8215" max="8448" width="9.140625" style="152"/>
    <col min="8449" max="8449" width="17.7109375" style="152" customWidth="1"/>
    <col min="8450" max="8450" width="11.7109375" style="152" customWidth="1"/>
    <col min="8451" max="8451" width="10.85546875" style="152" customWidth="1"/>
    <col min="8452" max="8453" width="10.7109375" style="152" customWidth="1"/>
    <col min="8454" max="8454" width="10.5703125" style="152" customWidth="1"/>
    <col min="8455" max="8455" width="11.7109375" style="152" customWidth="1"/>
    <col min="8456" max="8456" width="10.7109375" style="152" customWidth="1"/>
    <col min="8457" max="8458" width="10.42578125" style="152" customWidth="1"/>
    <col min="8459" max="8459" width="10.140625" style="152" customWidth="1"/>
    <col min="8460" max="8464" width="11.7109375" style="152" customWidth="1"/>
    <col min="8465" max="8465" width="13.42578125" style="152" customWidth="1"/>
    <col min="8466" max="8466" width="11.5703125" style="152" customWidth="1"/>
    <col min="8467" max="8467" width="11.28515625" style="152" customWidth="1"/>
    <col min="8468" max="8468" width="11.140625" style="152" customWidth="1"/>
    <col min="8469" max="8469" width="12" style="152" customWidth="1"/>
    <col min="8470" max="8470" width="13" style="152" customWidth="1"/>
    <col min="8471" max="8704" width="9.140625" style="152"/>
    <col min="8705" max="8705" width="17.7109375" style="152" customWidth="1"/>
    <col min="8706" max="8706" width="11.7109375" style="152" customWidth="1"/>
    <col min="8707" max="8707" width="10.85546875" style="152" customWidth="1"/>
    <col min="8708" max="8709" width="10.7109375" style="152" customWidth="1"/>
    <col min="8710" max="8710" width="10.5703125" style="152" customWidth="1"/>
    <col min="8711" max="8711" width="11.7109375" style="152" customWidth="1"/>
    <col min="8712" max="8712" width="10.7109375" style="152" customWidth="1"/>
    <col min="8713" max="8714" width="10.42578125" style="152" customWidth="1"/>
    <col min="8715" max="8715" width="10.140625" style="152" customWidth="1"/>
    <col min="8716" max="8720" width="11.7109375" style="152" customWidth="1"/>
    <col min="8721" max="8721" width="13.42578125" style="152" customWidth="1"/>
    <col min="8722" max="8722" width="11.5703125" style="152" customWidth="1"/>
    <col min="8723" max="8723" width="11.28515625" style="152" customWidth="1"/>
    <col min="8724" max="8724" width="11.140625" style="152" customWidth="1"/>
    <col min="8725" max="8725" width="12" style="152" customWidth="1"/>
    <col min="8726" max="8726" width="13" style="152" customWidth="1"/>
    <col min="8727" max="8960" width="9.140625" style="152"/>
    <col min="8961" max="8961" width="17.7109375" style="152" customWidth="1"/>
    <col min="8962" max="8962" width="11.7109375" style="152" customWidth="1"/>
    <col min="8963" max="8963" width="10.85546875" style="152" customWidth="1"/>
    <col min="8964" max="8965" width="10.7109375" style="152" customWidth="1"/>
    <col min="8966" max="8966" width="10.5703125" style="152" customWidth="1"/>
    <col min="8967" max="8967" width="11.7109375" style="152" customWidth="1"/>
    <col min="8968" max="8968" width="10.7109375" style="152" customWidth="1"/>
    <col min="8969" max="8970" width="10.42578125" style="152" customWidth="1"/>
    <col min="8971" max="8971" width="10.140625" style="152" customWidth="1"/>
    <col min="8972" max="8976" width="11.7109375" style="152" customWidth="1"/>
    <col min="8977" max="8977" width="13.42578125" style="152" customWidth="1"/>
    <col min="8978" max="8978" width="11.5703125" style="152" customWidth="1"/>
    <col min="8979" max="8979" width="11.28515625" style="152" customWidth="1"/>
    <col min="8980" max="8980" width="11.140625" style="152" customWidth="1"/>
    <col min="8981" max="8981" width="12" style="152" customWidth="1"/>
    <col min="8982" max="8982" width="13" style="152" customWidth="1"/>
    <col min="8983" max="9216" width="9.140625" style="152"/>
    <col min="9217" max="9217" width="17.7109375" style="152" customWidth="1"/>
    <col min="9218" max="9218" width="11.7109375" style="152" customWidth="1"/>
    <col min="9219" max="9219" width="10.85546875" style="152" customWidth="1"/>
    <col min="9220" max="9221" width="10.7109375" style="152" customWidth="1"/>
    <col min="9222" max="9222" width="10.5703125" style="152" customWidth="1"/>
    <col min="9223" max="9223" width="11.7109375" style="152" customWidth="1"/>
    <col min="9224" max="9224" width="10.7109375" style="152" customWidth="1"/>
    <col min="9225" max="9226" width="10.42578125" style="152" customWidth="1"/>
    <col min="9227" max="9227" width="10.140625" style="152" customWidth="1"/>
    <col min="9228" max="9232" width="11.7109375" style="152" customWidth="1"/>
    <col min="9233" max="9233" width="13.42578125" style="152" customWidth="1"/>
    <col min="9234" max="9234" width="11.5703125" style="152" customWidth="1"/>
    <col min="9235" max="9235" width="11.28515625" style="152" customWidth="1"/>
    <col min="9236" max="9236" width="11.140625" style="152" customWidth="1"/>
    <col min="9237" max="9237" width="12" style="152" customWidth="1"/>
    <col min="9238" max="9238" width="13" style="152" customWidth="1"/>
    <col min="9239" max="9472" width="9.140625" style="152"/>
    <col min="9473" max="9473" width="17.7109375" style="152" customWidth="1"/>
    <col min="9474" max="9474" width="11.7109375" style="152" customWidth="1"/>
    <col min="9475" max="9475" width="10.85546875" style="152" customWidth="1"/>
    <col min="9476" max="9477" width="10.7109375" style="152" customWidth="1"/>
    <col min="9478" max="9478" width="10.5703125" style="152" customWidth="1"/>
    <col min="9479" max="9479" width="11.7109375" style="152" customWidth="1"/>
    <col min="9480" max="9480" width="10.7109375" style="152" customWidth="1"/>
    <col min="9481" max="9482" width="10.42578125" style="152" customWidth="1"/>
    <col min="9483" max="9483" width="10.140625" style="152" customWidth="1"/>
    <col min="9484" max="9488" width="11.7109375" style="152" customWidth="1"/>
    <col min="9489" max="9489" width="13.42578125" style="152" customWidth="1"/>
    <col min="9490" max="9490" width="11.5703125" style="152" customWidth="1"/>
    <col min="9491" max="9491" width="11.28515625" style="152" customWidth="1"/>
    <col min="9492" max="9492" width="11.140625" style="152" customWidth="1"/>
    <col min="9493" max="9493" width="12" style="152" customWidth="1"/>
    <col min="9494" max="9494" width="13" style="152" customWidth="1"/>
    <col min="9495" max="9728" width="9.140625" style="152"/>
    <col min="9729" max="9729" width="17.7109375" style="152" customWidth="1"/>
    <col min="9730" max="9730" width="11.7109375" style="152" customWidth="1"/>
    <col min="9731" max="9731" width="10.85546875" style="152" customWidth="1"/>
    <col min="9732" max="9733" width="10.7109375" style="152" customWidth="1"/>
    <col min="9734" max="9734" width="10.5703125" style="152" customWidth="1"/>
    <col min="9735" max="9735" width="11.7109375" style="152" customWidth="1"/>
    <col min="9736" max="9736" width="10.7109375" style="152" customWidth="1"/>
    <col min="9737" max="9738" width="10.42578125" style="152" customWidth="1"/>
    <col min="9739" max="9739" width="10.140625" style="152" customWidth="1"/>
    <col min="9740" max="9744" width="11.7109375" style="152" customWidth="1"/>
    <col min="9745" max="9745" width="13.42578125" style="152" customWidth="1"/>
    <col min="9746" max="9746" width="11.5703125" style="152" customWidth="1"/>
    <col min="9747" max="9747" width="11.28515625" style="152" customWidth="1"/>
    <col min="9748" max="9748" width="11.140625" style="152" customWidth="1"/>
    <col min="9749" max="9749" width="12" style="152" customWidth="1"/>
    <col min="9750" max="9750" width="13" style="152" customWidth="1"/>
    <col min="9751" max="9984" width="9.140625" style="152"/>
    <col min="9985" max="9985" width="17.7109375" style="152" customWidth="1"/>
    <col min="9986" max="9986" width="11.7109375" style="152" customWidth="1"/>
    <col min="9987" max="9987" width="10.85546875" style="152" customWidth="1"/>
    <col min="9988" max="9989" width="10.7109375" style="152" customWidth="1"/>
    <col min="9990" max="9990" width="10.5703125" style="152" customWidth="1"/>
    <col min="9991" max="9991" width="11.7109375" style="152" customWidth="1"/>
    <col min="9992" max="9992" width="10.7109375" style="152" customWidth="1"/>
    <col min="9993" max="9994" width="10.42578125" style="152" customWidth="1"/>
    <col min="9995" max="9995" width="10.140625" style="152" customWidth="1"/>
    <col min="9996" max="10000" width="11.7109375" style="152" customWidth="1"/>
    <col min="10001" max="10001" width="13.42578125" style="152" customWidth="1"/>
    <col min="10002" max="10002" width="11.5703125" style="152" customWidth="1"/>
    <col min="10003" max="10003" width="11.28515625" style="152" customWidth="1"/>
    <col min="10004" max="10004" width="11.140625" style="152" customWidth="1"/>
    <col min="10005" max="10005" width="12" style="152" customWidth="1"/>
    <col min="10006" max="10006" width="13" style="152" customWidth="1"/>
    <col min="10007" max="10240" width="9.140625" style="152"/>
    <col min="10241" max="10241" width="17.7109375" style="152" customWidth="1"/>
    <col min="10242" max="10242" width="11.7109375" style="152" customWidth="1"/>
    <col min="10243" max="10243" width="10.85546875" style="152" customWidth="1"/>
    <col min="10244" max="10245" width="10.7109375" style="152" customWidth="1"/>
    <col min="10246" max="10246" width="10.5703125" style="152" customWidth="1"/>
    <col min="10247" max="10247" width="11.7109375" style="152" customWidth="1"/>
    <col min="10248" max="10248" width="10.7109375" style="152" customWidth="1"/>
    <col min="10249" max="10250" width="10.42578125" style="152" customWidth="1"/>
    <col min="10251" max="10251" width="10.140625" style="152" customWidth="1"/>
    <col min="10252" max="10256" width="11.7109375" style="152" customWidth="1"/>
    <col min="10257" max="10257" width="13.42578125" style="152" customWidth="1"/>
    <col min="10258" max="10258" width="11.5703125" style="152" customWidth="1"/>
    <col min="10259" max="10259" width="11.28515625" style="152" customWidth="1"/>
    <col min="10260" max="10260" width="11.140625" style="152" customWidth="1"/>
    <col min="10261" max="10261" width="12" style="152" customWidth="1"/>
    <col min="10262" max="10262" width="13" style="152" customWidth="1"/>
    <col min="10263" max="10496" width="9.140625" style="152"/>
    <col min="10497" max="10497" width="17.7109375" style="152" customWidth="1"/>
    <col min="10498" max="10498" width="11.7109375" style="152" customWidth="1"/>
    <col min="10499" max="10499" width="10.85546875" style="152" customWidth="1"/>
    <col min="10500" max="10501" width="10.7109375" style="152" customWidth="1"/>
    <col min="10502" max="10502" width="10.5703125" style="152" customWidth="1"/>
    <col min="10503" max="10503" width="11.7109375" style="152" customWidth="1"/>
    <col min="10504" max="10504" width="10.7109375" style="152" customWidth="1"/>
    <col min="10505" max="10506" width="10.42578125" style="152" customWidth="1"/>
    <col min="10507" max="10507" width="10.140625" style="152" customWidth="1"/>
    <col min="10508" max="10512" width="11.7109375" style="152" customWidth="1"/>
    <col min="10513" max="10513" width="13.42578125" style="152" customWidth="1"/>
    <col min="10514" max="10514" width="11.5703125" style="152" customWidth="1"/>
    <col min="10515" max="10515" width="11.28515625" style="152" customWidth="1"/>
    <col min="10516" max="10516" width="11.140625" style="152" customWidth="1"/>
    <col min="10517" max="10517" width="12" style="152" customWidth="1"/>
    <col min="10518" max="10518" width="13" style="152" customWidth="1"/>
    <col min="10519" max="10752" width="9.140625" style="152"/>
    <col min="10753" max="10753" width="17.7109375" style="152" customWidth="1"/>
    <col min="10754" max="10754" width="11.7109375" style="152" customWidth="1"/>
    <col min="10755" max="10755" width="10.85546875" style="152" customWidth="1"/>
    <col min="10756" max="10757" width="10.7109375" style="152" customWidth="1"/>
    <col min="10758" max="10758" width="10.5703125" style="152" customWidth="1"/>
    <col min="10759" max="10759" width="11.7109375" style="152" customWidth="1"/>
    <col min="10760" max="10760" width="10.7109375" style="152" customWidth="1"/>
    <col min="10761" max="10762" width="10.42578125" style="152" customWidth="1"/>
    <col min="10763" max="10763" width="10.140625" style="152" customWidth="1"/>
    <col min="10764" max="10768" width="11.7109375" style="152" customWidth="1"/>
    <col min="10769" max="10769" width="13.42578125" style="152" customWidth="1"/>
    <col min="10770" max="10770" width="11.5703125" style="152" customWidth="1"/>
    <col min="10771" max="10771" width="11.28515625" style="152" customWidth="1"/>
    <col min="10772" max="10772" width="11.140625" style="152" customWidth="1"/>
    <col min="10773" max="10773" width="12" style="152" customWidth="1"/>
    <col min="10774" max="10774" width="13" style="152" customWidth="1"/>
    <col min="10775" max="11008" width="9.140625" style="152"/>
    <col min="11009" max="11009" width="17.7109375" style="152" customWidth="1"/>
    <col min="11010" max="11010" width="11.7109375" style="152" customWidth="1"/>
    <col min="11011" max="11011" width="10.85546875" style="152" customWidth="1"/>
    <col min="11012" max="11013" width="10.7109375" style="152" customWidth="1"/>
    <col min="11014" max="11014" width="10.5703125" style="152" customWidth="1"/>
    <col min="11015" max="11015" width="11.7109375" style="152" customWidth="1"/>
    <col min="11016" max="11016" width="10.7109375" style="152" customWidth="1"/>
    <col min="11017" max="11018" width="10.42578125" style="152" customWidth="1"/>
    <col min="11019" max="11019" width="10.140625" style="152" customWidth="1"/>
    <col min="11020" max="11024" width="11.7109375" style="152" customWidth="1"/>
    <col min="11025" max="11025" width="13.42578125" style="152" customWidth="1"/>
    <col min="11026" max="11026" width="11.5703125" style="152" customWidth="1"/>
    <col min="11027" max="11027" width="11.28515625" style="152" customWidth="1"/>
    <col min="11028" max="11028" width="11.140625" style="152" customWidth="1"/>
    <col min="11029" max="11029" width="12" style="152" customWidth="1"/>
    <col min="11030" max="11030" width="13" style="152" customWidth="1"/>
    <col min="11031" max="11264" width="9.140625" style="152"/>
    <col min="11265" max="11265" width="17.7109375" style="152" customWidth="1"/>
    <col min="11266" max="11266" width="11.7109375" style="152" customWidth="1"/>
    <col min="11267" max="11267" width="10.85546875" style="152" customWidth="1"/>
    <col min="11268" max="11269" width="10.7109375" style="152" customWidth="1"/>
    <col min="11270" max="11270" width="10.5703125" style="152" customWidth="1"/>
    <col min="11271" max="11271" width="11.7109375" style="152" customWidth="1"/>
    <col min="11272" max="11272" width="10.7109375" style="152" customWidth="1"/>
    <col min="11273" max="11274" width="10.42578125" style="152" customWidth="1"/>
    <col min="11275" max="11275" width="10.140625" style="152" customWidth="1"/>
    <col min="11276" max="11280" width="11.7109375" style="152" customWidth="1"/>
    <col min="11281" max="11281" width="13.42578125" style="152" customWidth="1"/>
    <col min="11282" max="11282" width="11.5703125" style="152" customWidth="1"/>
    <col min="11283" max="11283" width="11.28515625" style="152" customWidth="1"/>
    <col min="11284" max="11284" width="11.140625" style="152" customWidth="1"/>
    <col min="11285" max="11285" width="12" style="152" customWidth="1"/>
    <col min="11286" max="11286" width="13" style="152" customWidth="1"/>
    <col min="11287" max="11520" width="9.140625" style="152"/>
    <col min="11521" max="11521" width="17.7109375" style="152" customWidth="1"/>
    <col min="11522" max="11522" width="11.7109375" style="152" customWidth="1"/>
    <col min="11523" max="11523" width="10.85546875" style="152" customWidth="1"/>
    <col min="11524" max="11525" width="10.7109375" style="152" customWidth="1"/>
    <col min="11526" max="11526" width="10.5703125" style="152" customWidth="1"/>
    <col min="11527" max="11527" width="11.7109375" style="152" customWidth="1"/>
    <col min="11528" max="11528" width="10.7109375" style="152" customWidth="1"/>
    <col min="11529" max="11530" width="10.42578125" style="152" customWidth="1"/>
    <col min="11531" max="11531" width="10.140625" style="152" customWidth="1"/>
    <col min="11532" max="11536" width="11.7109375" style="152" customWidth="1"/>
    <col min="11537" max="11537" width="13.42578125" style="152" customWidth="1"/>
    <col min="11538" max="11538" width="11.5703125" style="152" customWidth="1"/>
    <col min="11539" max="11539" width="11.28515625" style="152" customWidth="1"/>
    <col min="11540" max="11540" width="11.140625" style="152" customWidth="1"/>
    <col min="11541" max="11541" width="12" style="152" customWidth="1"/>
    <col min="11542" max="11542" width="13" style="152" customWidth="1"/>
    <col min="11543" max="11776" width="9.140625" style="152"/>
    <col min="11777" max="11777" width="17.7109375" style="152" customWidth="1"/>
    <col min="11778" max="11778" width="11.7109375" style="152" customWidth="1"/>
    <col min="11779" max="11779" width="10.85546875" style="152" customWidth="1"/>
    <col min="11780" max="11781" width="10.7109375" style="152" customWidth="1"/>
    <col min="11782" max="11782" width="10.5703125" style="152" customWidth="1"/>
    <col min="11783" max="11783" width="11.7109375" style="152" customWidth="1"/>
    <col min="11784" max="11784" width="10.7109375" style="152" customWidth="1"/>
    <col min="11785" max="11786" width="10.42578125" style="152" customWidth="1"/>
    <col min="11787" max="11787" width="10.140625" style="152" customWidth="1"/>
    <col min="11788" max="11792" width="11.7109375" style="152" customWidth="1"/>
    <col min="11793" max="11793" width="13.42578125" style="152" customWidth="1"/>
    <col min="11794" max="11794" width="11.5703125" style="152" customWidth="1"/>
    <col min="11795" max="11795" width="11.28515625" style="152" customWidth="1"/>
    <col min="11796" max="11796" width="11.140625" style="152" customWidth="1"/>
    <col min="11797" max="11797" width="12" style="152" customWidth="1"/>
    <col min="11798" max="11798" width="13" style="152" customWidth="1"/>
    <col min="11799" max="12032" width="9.140625" style="152"/>
    <col min="12033" max="12033" width="17.7109375" style="152" customWidth="1"/>
    <col min="12034" max="12034" width="11.7109375" style="152" customWidth="1"/>
    <col min="12035" max="12035" width="10.85546875" style="152" customWidth="1"/>
    <col min="12036" max="12037" width="10.7109375" style="152" customWidth="1"/>
    <col min="12038" max="12038" width="10.5703125" style="152" customWidth="1"/>
    <col min="12039" max="12039" width="11.7109375" style="152" customWidth="1"/>
    <col min="12040" max="12040" width="10.7109375" style="152" customWidth="1"/>
    <col min="12041" max="12042" width="10.42578125" style="152" customWidth="1"/>
    <col min="12043" max="12043" width="10.140625" style="152" customWidth="1"/>
    <col min="12044" max="12048" width="11.7109375" style="152" customWidth="1"/>
    <col min="12049" max="12049" width="13.42578125" style="152" customWidth="1"/>
    <col min="12050" max="12050" width="11.5703125" style="152" customWidth="1"/>
    <col min="12051" max="12051" width="11.28515625" style="152" customWidth="1"/>
    <col min="12052" max="12052" width="11.140625" style="152" customWidth="1"/>
    <col min="12053" max="12053" width="12" style="152" customWidth="1"/>
    <col min="12054" max="12054" width="13" style="152" customWidth="1"/>
    <col min="12055" max="12288" width="9.140625" style="152"/>
    <col min="12289" max="12289" width="17.7109375" style="152" customWidth="1"/>
    <col min="12290" max="12290" width="11.7109375" style="152" customWidth="1"/>
    <col min="12291" max="12291" width="10.85546875" style="152" customWidth="1"/>
    <col min="12292" max="12293" width="10.7109375" style="152" customWidth="1"/>
    <col min="12294" max="12294" width="10.5703125" style="152" customWidth="1"/>
    <col min="12295" max="12295" width="11.7109375" style="152" customWidth="1"/>
    <col min="12296" max="12296" width="10.7109375" style="152" customWidth="1"/>
    <col min="12297" max="12298" width="10.42578125" style="152" customWidth="1"/>
    <col min="12299" max="12299" width="10.140625" style="152" customWidth="1"/>
    <col min="12300" max="12304" width="11.7109375" style="152" customWidth="1"/>
    <col min="12305" max="12305" width="13.42578125" style="152" customWidth="1"/>
    <col min="12306" max="12306" width="11.5703125" style="152" customWidth="1"/>
    <col min="12307" max="12307" width="11.28515625" style="152" customWidth="1"/>
    <col min="12308" max="12308" width="11.140625" style="152" customWidth="1"/>
    <col min="12309" max="12309" width="12" style="152" customWidth="1"/>
    <col min="12310" max="12310" width="13" style="152" customWidth="1"/>
    <col min="12311" max="12544" width="9.140625" style="152"/>
    <col min="12545" max="12545" width="17.7109375" style="152" customWidth="1"/>
    <col min="12546" max="12546" width="11.7109375" style="152" customWidth="1"/>
    <col min="12547" max="12547" width="10.85546875" style="152" customWidth="1"/>
    <col min="12548" max="12549" width="10.7109375" style="152" customWidth="1"/>
    <col min="12550" max="12550" width="10.5703125" style="152" customWidth="1"/>
    <col min="12551" max="12551" width="11.7109375" style="152" customWidth="1"/>
    <col min="12552" max="12552" width="10.7109375" style="152" customWidth="1"/>
    <col min="12553" max="12554" width="10.42578125" style="152" customWidth="1"/>
    <col min="12555" max="12555" width="10.140625" style="152" customWidth="1"/>
    <col min="12556" max="12560" width="11.7109375" style="152" customWidth="1"/>
    <col min="12561" max="12561" width="13.42578125" style="152" customWidth="1"/>
    <col min="12562" max="12562" width="11.5703125" style="152" customWidth="1"/>
    <col min="12563" max="12563" width="11.28515625" style="152" customWidth="1"/>
    <col min="12564" max="12564" width="11.140625" style="152" customWidth="1"/>
    <col min="12565" max="12565" width="12" style="152" customWidth="1"/>
    <col min="12566" max="12566" width="13" style="152" customWidth="1"/>
    <col min="12567" max="12800" width="9.140625" style="152"/>
    <col min="12801" max="12801" width="17.7109375" style="152" customWidth="1"/>
    <col min="12802" max="12802" width="11.7109375" style="152" customWidth="1"/>
    <col min="12803" max="12803" width="10.85546875" style="152" customWidth="1"/>
    <col min="12804" max="12805" width="10.7109375" style="152" customWidth="1"/>
    <col min="12806" max="12806" width="10.5703125" style="152" customWidth="1"/>
    <col min="12807" max="12807" width="11.7109375" style="152" customWidth="1"/>
    <col min="12808" max="12808" width="10.7109375" style="152" customWidth="1"/>
    <col min="12809" max="12810" width="10.42578125" style="152" customWidth="1"/>
    <col min="12811" max="12811" width="10.140625" style="152" customWidth="1"/>
    <col min="12812" max="12816" width="11.7109375" style="152" customWidth="1"/>
    <col min="12817" max="12817" width="13.42578125" style="152" customWidth="1"/>
    <col min="12818" max="12818" width="11.5703125" style="152" customWidth="1"/>
    <col min="12819" max="12819" width="11.28515625" style="152" customWidth="1"/>
    <col min="12820" max="12820" width="11.140625" style="152" customWidth="1"/>
    <col min="12821" max="12821" width="12" style="152" customWidth="1"/>
    <col min="12822" max="12822" width="13" style="152" customWidth="1"/>
    <col min="12823" max="13056" width="9.140625" style="152"/>
    <col min="13057" max="13057" width="17.7109375" style="152" customWidth="1"/>
    <col min="13058" max="13058" width="11.7109375" style="152" customWidth="1"/>
    <col min="13059" max="13059" width="10.85546875" style="152" customWidth="1"/>
    <col min="13060" max="13061" width="10.7109375" style="152" customWidth="1"/>
    <col min="13062" max="13062" width="10.5703125" style="152" customWidth="1"/>
    <col min="13063" max="13063" width="11.7109375" style="152" customWidth="1"/>
    <col min="13064" max="13064" width="10.7109375" style="152" customWidth="1"/>
    <col min="13065" max="13066" width="10.42578125" style="152" customWidth="1"/>
    <col min="13067" max="13067" width="10.140625" style="152" customWidth="1"/>
    <col min="13068" max="13072" width="11.7109375" style="152" customWidth="1"/>
    <col min="13073" max="13073" width="13.42578125" style="152" customWidth="1"/>
    <col min="13074" max="13074" width="11.5703125" style="152" customWidth="1"/>
    <col min="13075" max="13075" width="11.28515625" style="152" customWidth="1"/>
    <col min="13076" max="13076" width="11.140625" style="152" customWidth="1"/>
    <col min="13077" max="13077" width="12" style="152" customWidth="1"/>
    <col min="13078" max="13078" width="13" style="152" customWidth="1"/>
    <col min="13079" max="13312" width="9.140625" style="152"/>
    <col min="13313" max="13313" width="17.7109375" style="152" customWidth="1"/>
    <col min="13314" max="13314" width="11.7109375" style="152" customWidth="1"/>
    <col min="13315" max="13315" width="10.85546875" style="152" customWidth="1"/>
    <col min="13316" max="13317" width="10.7109375" style="152" customWidth="1"/>
    <col min="13318" max="13318" width="10.5703125" style="152" customWidth="1"/>
    <col min="13319" max="13319" width="11.7109375" style="152" customWidth="1"/>
    <col min="13320" max="13320" width="10.7109375" style="152" customWidth="1"/>
    <col min="13321" max="13322" width="10.42578125" style="152" customWidth="1"/>
    <col min="13323" max="13323" width="10.140625" style="152" customWidth="1"/>
    <col min="13324" max="13328" width="11.7109375" style="152" customWidth="1"/>
    <col min="13329" max="13329" width="13.42578125" style="152" customWidth="1"/>
    <col min="13330" max="13330" width="11.5703125" style="152" customWidth="1"/>
    <col min="13331" max="13331" width="11.28515625" style="152" customWidth="1"/>
    <col min="13332" max="13332" width="11.140625" style="152" customWidth="1"/>
    <col min="13333" max="13333" width="12" style="152" customWidth="1"/>
    <col min="13334" max="13334" width="13" style="152" customWidth="1"/>
    <col min="13335" max="13568" width="9.140625" style="152"/>
    <col min="13569" max="13569" width="17.7109375" style="152" customWidth="1"/>
    <col min="13570" max="13570" width="11.7109375" style="152" customWidth="1"/>
    <col min="13571" max="13571" width="10.85546875" style="152" customWidth="1"/>
    <col min="13572" max="13573" width="10.7109375" style="152" customWidth="1"/>
    <col min="13574" max="13574" width="10.5703125" style="152" customWidth="1"/>
    <col min="13575" max="13575" width="11.7109375" style="152" customWidth="1"/>
    <col min="13576" max="13576" width="10.7109375" style="152" customWidth="1"/>
    <col min="13577" max="13578" width="10.42578125" style="152" customWidth="1"/>
    <col min="13579" max="13579" width="10.140625" style="152" customWidth="1"/>
    <col min="13580" max="13584" width="11.7109375" style="152" customWidth="1"/>
    <col min="13585" max="13585" width="13.42578125" style="152" customWidth="1"/>
    <col min="13586" max="13586" width="11.5703125" style="152" customWidth="1"/>
    <col min="13587" max="13587" width="11.28515625" style="152" customWidth="1"/>
    <col min="13588" max="13588" width="11.140625" style="152" customWidth="1"/>
    <col min="13589" max="13589" width="12" style="152" customWidth="1"/>
    <col min="13590" max="13590" width="13" style="152" customWidth="1"/>
    <col min="13591" max="13824" width="9.140625" style="152"/>
    <col min="13825" max="13825" width="17.7109375" style="152" customWidth="1"/>
    <col min="13826" max="13826" width="11.7109375" style="152" customWidth="1"/>
    <col min="13827" max="13827" width="10.85546875" style="152" customWidth="1"/>
    <col min="13828" max="13829" width="10.7109375" style="152" customWidth="1"/>
    <col min="13830" max="13830" width="10.5703125" style="152" customWidth="1"/>
    <col min="13831" max="13831" width="11.7109375" style="152" customWidth="1"/>
    <col min="13832" max="13832" width="10.7109375" style="152" customWidth="1"/>
    <col min="13833" max="13834" width="10.42578125" style="152" customWidth="1"/>
    <col min="13835" max="13835" width="10.140625" style="152" customWidth="1"/>
    <col min="13836" max="13840" width="11.7109375" style="152" customWidth="1"/>
    <col min="13841" max="13841" width="13.42578125" style="152" customWidth="1"/>
    <col min="13842" max="13842" width="11.5703125" style="152" customWidth="1"/>
    <col min="13843" max="13843" width="11.28515625" style="152" customWidth="1"/>
    <col min="13844" max="13844" width="11.140625" style="152" customWidth="1"/>
    <col min="13845" max="13845" width="12" style="152" customWidth="1"/>
    <col min="13846" max="13846" width="13" style="152" customWidth="1"/>
    <col min="13847" max="14080" width="9.140625" style="152"/>
    <col min="14081" max="14081" width="17.7109375" style="152" customWidth="1"/>
    <col min="14082" max="14082" width="11.7109375" style="152" customWidth="1"/>
    <col min="14083" max="14083" width="10.85546875" style="152" customWidth="1"/>
    <col min="14084" max="14085" width="10.7109375" style="152" customWidth="1"/>
    <col min="14086" max="14086" width="10.5703125" style="152" customWidth="1"/>
    <col min="14087" max="14087" width="11.7109375" style="152" customWidth="1"/>
    <col min="14088" max="14088" width="10.7109375" style="152" customWidth="1"/>
    <col min="14089" max="14090" width="10.42578125" style="152" customWidth="1"/>
    <col min="14091" max="14091" width="10.140625" style="152" customWidth="1"/>
    <col min="14092" max="14096" width="11.7109375" style="152" customWidth="1"/>
    <col min="14097" max="14097" width="13.42578125" style="152" customWidth="1"/>
    <col min="14098" max="14098" width="11.5703125" style="152" customWidth="1"/>
    <col min="14099" max="14099" width="11.28515625" style="152" customWidth="1"/>
    <col min="14100" max="14100" width="11.140625" style="152" customWidth="1"/>
    <col min="14101" max="14101" width="12" style="152" customWidth="1"/>
    <col min="14102" max="14102" width="13" style="152" customWidth="1"/>
    <col min="14103" max="14336" width="9.140625" style="152"/>
    <col min="14337" max="14337" width="17.7109375" style="152" customWidth="1"/>
    <col min="14338" max="14338" width="11.7109375" style="152" customWidth="1"/>
    <col min="14339" max="14339" width="10.85546875" style="152" customWidth="1"/>
    <col min="14340" max="14341" width="10.7109375" style="152" customWidth="1"/>
    <col min="14342" max="14342" width="10.5703125" style="152" customWidth="1"/>
    <col min="14343" max="14343" width="11.7109375" style="152" customWidth="1"/>
    <col min="14344" max="14344" width="10.7109375" style="152" customWidth="1"/>
    <col min="14345" max="14346" width="10.42578125" style="152" customWidth="1"/>
    <col min="14347" max="14347" width="10.140625" style="152" customWidth="1"/>
    <col min="14348" max="14352" width="11.7109375" style="152" customWidth="1"/>
    <col min="14353" max="14353" width="13.42578125" style="152" customWidth="1"/>
    <col min="14354" max="14354" width="11.5703125" style="152" customWidth="1"/>
    <col min="14355" max="14355" width="11.28515625" style="152" customWidth="1"/>
    <col min="14356" max="14356" width="11.140625" style="152" customWidth="1"/>
    <col min="14357" max="14357" width="12" style="152" customWidth="1"/>
    <col min="14358" max="14358" width="13" style="152" customWidth="1"/>
    <col min="14359" max="14592" width="9.140625" style="152"/>
    <col min="14593" max="14593" width="17.7109375" style="152" customWidth="1"/>
    <col min="14594" max="14594" width="11.7109375" style="152" customWidth="1"/>
    <col min="14595" max="14595" width="10.85546875" style="152" customWidth="1"/>
    <col min="14596" max="14597" width="10.7109375" style="152" customWidth="1"/>
    <col min="14598" max="14598" width="10.5703125" style="152" customWidth="1"/>
    <col min="14599" max="14599" width="11.7109375" style="152" customWidth="1"/>
    <col min="14600" max="14600" width="10.7109375" style="152" customWidth="1"/>
    <col min="14601" max="14602" width="10.42578125" style="152" customWidth="1"/>
    <col min="14603" max="14603" width="10.140625" style="152" customWidth="1"/>
    <col min="14604" max="14608" width="11.7109375" style="152" customWidth="1"/>
    <col min="14609" max="14609" width="13.42578125" style="152" customWidth="1"/>
    <col min="14610" max="14610" width="11.5703125" style="152" customWidth="1"/>
    <col min="14611" max="14611" width="11.28515625" style="152" customWidth="1"/>
    <col min="14612" max="14612" width="11.140625" style="152" customWidth="1"/>
    <col min="14613" max="14613" width="12" style="152" customWidth="1"/>
    <col min="14614" max="14614" width="13" style="152" customWidth="1"/>
    <col min="14615" max="14848" width="9.140625" style="152"/>
    <col min="14849" max="14849" width="17.7109375" style="152" customWidth="1"/>
    <col min="14850" max="14850" width="11.7109375" style="152" customWidth="1"/>
    <col min="14851" max="14851" width="10.85546875" style="152" customWidth="1"/>
    <col min="14852" max="14853" width="10.7109375" style="152" customWidth="1"/>
    <col min="14854" max="14854" width="10.5703125" style="152" customWidth="1"/>
    <col min="14855" max="14855" width="11.7109375" style="152" customWidth="1"/>
    <col min="14856" max="14856" width="10.7109375" style="152" customWidth="1"/>
    <col min="14857" max="14858" width="10.42578125" style="152" customWidth="1"/>
    <col min="14859" max="14859" width="10.140625" style="152" customWidth="1"/>
    <col min="14860" max="14864" width="11.7109375" style="152" customWidth="1"/>
    <col min="14865" max="14865" width="13.42578125" style="152" customWidth="1"/>
    <col min="14866" max="14866" width="11.5703125" style="152" customWidth="1"/>
    <col min="14867" max="14867" width="11.28515625" style="152" customWidth="1"/>
    <col min="14868" max="14868" width="11.140625" style="152" customWidth="1"/>
    <col min="14869" max="14869" width="12" style="152" customWidth="1"/>
    <col min="14870" max="14870" width="13" style="152" customWidth="1"/>
    <col min="14871" max="15104" width="9.140625" style="152"/>
    <col min="15105" max="15105" width="17.7109375" style="152" customWidth="1"/>
    <col min="15106" max="15106" width="11.7109375" style="152" customWidth="1"/>
    <col min="15107" max="15107" width="10.85546875" style="152" customWidth="1"/>
    <col min="15108" max="15109" width="10.7109375" style="152" customWidth="1"/>
    <col min="15110" max="15110" width="10.5703125" style="152" customWidth="1"/>
    <col min="15111" max="15111" width="11.7109375" style="152" customWidth="1"/>
    <col min="15112" max="15112" width="10.7109375" style="152" customWidth="1"/>
    <col min="15113" max="15114" width="10.42578125" style="152" customWidth="1"/>
    <col min="15115" max="15115" width="10.140625" style="152" customWidth="1"/>
    <col min="15116" max="15120" width="11.7109375" style="152" customWidth="1"/>
    <col min="15121" max="15121" width="13.42578125" style="152" customWidth="1"/>
    <col min="15122" max="15122" width="11.5703125" style="152" customWidth="1"/>
    <col min="15123" max="15123" width="11.28515625" style="152" customWidth="1"/>
    <col min="15124" max="15124" width="11.140625" style="152" customWidth="1"/>
    <col min="15125" max="15125" width="12" style="152" customWidth="1"/>
    <col min="15126" max="15126" width="13" style="152" customWidth="1"/>
    <col min="15127" max="15360" width="9.140625" style="152"/>
    <col min="15361" max="15361" width="17.7109375" style="152" customWidth="1"/>
    <col min="15362" max="15362" width="11.7109375" style="152" customWidth="1"/>
    <col min="15363" max="15363" width="10.85546875" style="152" customWidth="1"/>
    <col min="15364" max="15365" width="10.7109375" style="152" customWidth="1"/>
    <col min="15366" max="15366" width="10.5703125" style="152" customWidth="1"/>
    <col min="15367" max="15367" width="11.7109375" style="152" customWidth="1"/>
    <col min="15368" max="15368" width="10.7109375" style="152" customWidth="1"/>
    <col min="15369" max="15370" width="10.42578125" style="152" customWidth="1"/>
    <col min="15371" max="15371" width="10.140625" style="152" customWidth="1"/>
    <col min="15372" max="15376" width="11.7109375" style="152" customWidth="1"/>
    <col min="15377" max="15377" width="13.42578125" style="152" customWidth="1"/>
    <col min="15378" max="15378" width="11.5703125" style="152" customWidth="1"/>
    <col min="15379" max="15379" width="11.28515625" style="152" customWidth="1"/>
    <col min="15380" max="15380" width="11.140625" style="152" customWidth="1"/>
    <col min="15381" max="15381" width="12" style="152" customWidth="1"/>
    <col min="15382" max="15382" width="13" style="152" customWidth="1"/>
    <col min="15383" max="15616" width="9.140625" style="152"/>
    <col min="15617" max="15617" width="17.7109375" style="152" customWidth="1"/>
    <col min="15618" max="15618" width="11.7109375" style="152" customWidth="1"/>
    <col min="15619" max="15619" width="10.85546875" style="152" customWidth="1"/>
    <col min="15620" max="15621" width="10.7109375" style="152" customWidth="1"/>
    <col min="15622" max="15622" width="10.5703125" style="152" customWidth="1"/>
    <col min="15623" max="15623" width="11.7109375" style="152" customWidth="1"/>
    <col min="15624" max="15624" width="10.7109375" style="152" customWidth="1"/>
    <col min="15625" max="15626" width="10.42578125" style="152" customWidth="1"/>
    <col min="15627" max="15627" width="10.140625" style="152" customWidth="1"/>
    <col min="15628" max="15632" width="11.7109375" style="152" customWidth="1"/>
    <col min="15633" max="15633" width="13.42578125" style="152" customWidth="1"/>
    <col min="15634" max="15634" width="11.5703125" style="152" customWidth="1"/>
    <col min="15635" max="15635" width="11.28515625" style="152" customWidth="1"/>
    <col min="15636" max="15636" width="11.140625" style="152" customWidth="1"/>
    <col min="15637" max="15637" width="12" style="152" customWidth="1"/>
    <col min="15638" max="15638" width="13" style="152" customWidth="1"/>
    <col min="15639" max="15872" width="9.140625" style="152"/>
    <col min="15873" max="15873" width="17.7109375" style="152" customWidth="1"/>
    <col min="15874" max="15874" width="11.7109375" style="152" customWidth="1"/>
    <col min="15875" max="15875" width="10.85546875" style="152" customWidth="1"/>
    <col min="15876" max="15877" width="10.7109375" style="152" customWidth="1"/>
    <col min="15878" max="15878" width="10.5703125" style="152" customWidth="1"/>
    <col min="15879" max="15879" width="11.7109375" style="152" customWidth="1"/>
    <col min="15880" max="15880" width="10.7109375" style="152" customWidth="1"/>
    <col min="15881" max="15882" width="10.42578125" style="152" customWidth="1"/>
    <col min="15883" max="15883" width="10.140625" style="152" customWidth="1"/>
    <col min="15884" max="15888" width="11.7109375" style="152" customWidth="1"/>
    <col min="15889" max="15889" width="13.42578125" style="152" customWidth="1"/>
    <col min="15890" max="15890" width="11.5703125" style="152" customWidth="1"/>
    <col min="15891" max="15891" width="11.28515625" style="152" customWidth="1"/>
    <col min="15892" max="15892" width="11.140625" style="152" customWidth="1"/>
    <col min="15893" max="15893" width="12" style="152" customWidth="1"/>
    <col min="15894" max="15894" width="13" style="152" customWidth="1"/>
    <col min="15895" max="16128" width="9.140625" style="152"/>
    <col min="16129" max="16129" width="17.7109375" style="152" customWidth="1"/>
    <col min="16130" max="16130" width="11.7109375" style="152" customWidth="1"/>
    <col min="16131" max="16131" width="10.85546875" style="152" customWidth="1"/>
    <col min="16132" max="16133" width="10.7109375" style="152" customWidth="1"/>
    <col min="16134" max="16134" width="10.5703125" style="152" customWidth="1"/>
    <col min="16135" max="16135" width="11.7109375" style="152" customWidth="1"/>
    <col min="16136" max="16136" width="10.7109375" style="152" customWidth="1"/>
    <col min="16137" max="16138" width="10.42578125" style="152" customWidth="1"/>
    <col min="16139" max="16139" width="10.140625" style="152" customWidth="1"/>
    <col min="16140" max="16144" width="11.7109375" style="152" customWidth="1"/>
    <col min="16145" max="16145" width="13.42578125" style="152" customWidth="1"/>
    <col min="16146" max="16146" width="11.5703125" style="152" customWidth="1"/>
    <col min="16147" max="16147" width="11.28515625" style="152" customWidth="1"/>
    <col min="16148" max="16148" width="11.140625" style="152" customWidth="1"/>
    <col min="16149" max="16149" width="12" style="152" customWidth="1"/>
    <col min="16150" max="16150" width="13" style="152" customWidth="1"/>
    <col min="16151" max="16384" width="9.140625" style="152"/>
  </cols>
  <sheetData>
    <row r="1" spans="1:26" ht="15.75" customHeight="1" thickBot="1">
      <c r="A1" s="1" t="s">
        <v>0</v>
      </c>
      <c r="Z1" s="474" t="s">
        <v>1</v>
      </c>
    </row>
    <row r="2" spans="1:26" ht="26.25" customHeight="1" thickTop="1">
      <c r="A2" s="6250" t="s">
        <v>2909</v>
      </c>
      <c r="B2" s="6251"/>
      <c r="C2" s="6251"/>
      <c r="D2" s="6251"/>
      <c r="E2" s="6251"/>
      <c r="F2" s="6251"/>
      <c r="G2" s="6251"/>
      <c r="H2" s="6251"/>
      <c r="I2" s="6251"/>
      <c r="J2" s="6251"/>
      <c r="K2" s="6251"/>
      <c r="L2" s="6251"/>
      <c r="M2" s="6251"/>
      <c r="N2" s="6251"/>
      <c r="O2" s="6251"/>
      <c r="P2" s="6251"/>
      <c r="Q2" s="6251"/>
      <c r="R2" s="6251"/>
      <c r="S2" s="6251"/>
      <c r="T2" s="6251"/>
      <c r="U2" s="6251"/>
      <c r="V2" s="6251"/>
      <c r="W2" s="6251"/>
      <c r="X2" s="6251"/>
      <c r="Y2" s="6251"/>
      <c r="Z2" s="6252"/>
    </row>
    <row r="3" spans="1:26" ht="29.25" customHeight="1" thickBot="1">
      <c r="A3" s="6421" t="s">
        <v>2856</v>
      </c>
      <c r="B3" s="6422"/>
      <c r="C3" s="6422"/>
      <c r="D3" s="6422"/>
      <c r="E3" s="6422"/>
      <c r="F3" s="6422"/>
      <c r="G3" s="6422"/>
      <c r="H3" s="6422"/>
      <c r="I3" s="6422"/>
      <c r="J3" s="6422"/>
      <c r="K3" s="6422"/>
      <c r="L3" s="6422"/>
      <c r="M3" s="6422"/>
      <c r="N3" s="6422"/>
      <c r="O3" s="6422"/>
      <c r="P3" s="6422"/>
      <c r="Q3" s="6422"/>
      <c r="R3" s="6422"/>
      <c r="S3" s="6422"/>
      <c r="T3" s="6422"/>
      <c r="U3" s="6422"/>
      <c r="V3" s="6422"/>
      <c r="W3" s="6422"/>
      <c r="X3" s="6422"/>
      <c r="Y3" s="6422"/>
      <c r="Z3" s="7478"/>
    </row>
    <row r="4" spans="1:26" ht="36.75" customHeight="1" thickBot="1">
      <c r="A4" s="7479"/>
      <c r="B4" s="7480">
        <v>2009</v>
      </c>
      <c r="C4" s="7481"/>
      <c r="D4" s="7481"/>
      <c r="E4" s="7481"/>
      <c r="F4" s="7482"/>
      <c r="G4" s="7481">
        <v>2010</v>
      </c>
      <c r="H4" s="7481"/>
      <c r="I4" s="7481"/>
      <c r="J4" s="7481"/>
      <c r="K4" s="7482"/>
      <c r="L4" s="7481">
        <v>2011</v>
      </c>
      <c r="M4" s="7481"/>
      <c r="N4" s="7481"/>
      <c r="O4" s="7481"/>
      <c r="P4" s="7481"/>
      <c r="Q4" s="7483">
        <v>2012</v>
      </c>
      <c r="R4" s="7484"/>
      <c r="S4" s="7484"/>
      <c r="T4" s="7484"/>
      <c r="U4" s="7485"/>
      <c r="V4" s="7483">
        <v>2013</v>
      </c>
      <c r="W4" s="7484"/>
      <c r="X4" s="7484"/>
      <c r="Y4" s="7484"/>
      <c r="Z4" s="7486"/>
    </row>
    <row r="5" spans="1:26" ht="110.25" customHeight="1" thickBot="1">
      <c r="A5" s="7479"/>
      <c r="B5" s="3409" t="s">
        <v>2869</v>
      </c>
      <c r="C5" s="3410" t="s">
        <v>2870</v>
      </c>
      <c r="D5" s="3410" t="s">
        <v>2871</v>
      </c>
      <c r="E5" s="3410" t="s">
        <v>2872</v>
      </c>
      <c r="F5" s="3411" t="s">
        <v>2873</v>
      </c>
      <c r="G5" s="3412" t="s">
        <v>2869</v>
      </c>
      <c r="H5" s="3410" t="s">
        <v>2870</v>
      </c>
      <c r="I5" s="3410" t="s">
        <v>2871</v>
      </c>
      <c r="J5" s="3410" t="s">
        <v>2872</v>
      </c>
      <c r="K5" s="3411" t="s">
        <v>2873</v>
      </c>
      <c r="L5" s="3409" t="s">
        <v>2869</v>
      </c>
      <c r="M5" s="3410" t="s">
        <v>2870</v>
      </c>
      <c r="N5" s="3410" t="s">
        <v>2871</v>
      </c>
      <c r="O5" s="3410" t="s">
        <v>2872</v>
      </c>
      <c r="P5" s="3413" t="s">
        <v>2873</v>
      </c>
      <c r="Q5" s="3409" t="s">
        <v>2869</v>
      </c>
      <c r="R5" s="3410" t="s">
        <v>2870</v>
      </c>
      <c r="S5" s="3410" t="s">
        <v>2871</v>
      </c>
      <c r="T5" s="3410" t="s">
        <v>2872</v>
      </c>
      <c r="U5" s="3411" t="s">
        <v>2873</v>
      </c>
      <c r="V5" s="3409" t="s">
        <v>2869</v>
      </c>
      <c r="W5" s="3410" t="s">
        <v>2870</v>
      </c>
      <c r="X5" s="3410" t="s">
        <v>2871</v>
      </c>
      <c r="Y5" s="3410" t="s">
        <v>2872</v>
      </c>
      <c r="Z5" s="3414" t="s">
        <v>2873</v>
      </c>
    </row>
    <row r="6" spans="1:26" ht="57" customHeight="1">
      <c r="A6" s="3369" t="s">
        <v>2261</v>
      </c>
      <c r="B6" s="3370">
        <v>531</v>
      </c>
      <c r="C6" s="3371">
        <v>153</v>
      </c>
      <c r="D6" s="3371">
        <v>189</v>
      </c>
      <c r="E6" s="3371">
        <v>12</v>
      </c>
      <c r="F6" s="3372">
        <v>7</v>
      </c>
      <c r="G6" s="3370">
        <v>554</v>
      </c>
      <c r="H6" s="3371">
        <v>170</v>
      </c>
      <c r="I6" s="3371">
        <v>199</v>
      </c>
      <c r="J6" s="3371">
        <v>10</v>
      </c>
      <c r="K6" s="3372">
        <v>4</v>
      </c>
      <c r="L6" s="3373">
        <v>586</v>
      </c>
      <c r="M6" s="3374">
        <v>175</v>
      </c>
      <c r="N6" s="3374">
        <v>206</v>
      </c>
      <c r="O6" s="3374">
        <v>9</v>
      </c>
      <c r="P6" s="3375">
        <v>4</v>
      </c>
      <c r="Q6" s="3370">
        <v>582</v>
      </c>
      <c r="R6" s="3371">
        <v>215</v>
      </c>
      <c r="S6" s="3371">
        <v>211</v>
      </c>
      <c r="T6" s="3371">
        <v>11</v>
      </c>
      <c r="U6" s="3372">
        <v>4</v>
      </c>
      <c r="V6" s="3370">
        <v>592</v>
      </c>
      <c r="W6" s="3371">
        <v>240</v>
      </c>
      <c r="X6" s="3371">
        <v>210</v>
      </c>
      <c r="Y6" s="3371">
        <v>13</v>
      </c>
      <c r="Z6" s="3376">
        <v>4</v>
      </c>
    </row>
    <row r="7" spans="1:26" ht="58.5" customHeight="1">
      <c r="A7" s="3377" t="s">
        <v>33</v>
      </c>
      <c r="B7" s="3378">
        <v>102</v>
      </c>
      <c r="C7" s="3379">
        <v>27</v>
      </c>
      <c r="D7" s="3379">
        <v>111</v>
      </c>
      <c r="E7" s="3379">
        <v>3</v>
      </c>
      <c r="F7" s="3380" t="s">
        <v>9</v>
      </c>
      <c r="G7" s="3378">
        <v>104</v>
      </c>
      <c r="H7" s="3379">
        <v>24</v>
      </c>
      <c r="I7" s="3379">
        <v>110</v>
      </c>
      <c r="J7" s="3379">
        <v>0</v>
      </c>
      <c r="K7" s="3380">
        <v>0</v>
      </c>
      <c r="L7" s="3381">
        <v>121</v>
      </c>
      <c r="M7" s="3382">
        <v>25</v>
      </c>
      <c r="N7" s="3382">
        <v>102</v>
      </c>
      <c r="O7" s="3382">
        <v>0</v>
      </c>
      <c r="P7" s="3383">
        <v>0</v>
      </c>
      <c r="Q7" s="3378">
        <v>121</v>
      </c>
      <c r="R7" s="3379">
        <v>30</v>
      </c>
      <c r="S7" s="3379">
        <v>103</v>
      </c>
      <c r="T7" s="3379">
        <v>2</v>
      </c>
      <c r="U7" s="3380">
        <v>0</v>
      </c>
      <c r="V7" s="3378">
        <v>114</v>
      </c>
      <c r="W7" s="3379">
        <v>30</v>
      </c>
      <c r="X7" s="3379">
        <v>100</v>
      </c>
      <c r="Y7" s="3379">
        <v>4</v>
      </c>
      <c r="Z7" s="3384">
        <v>0</v>
      </c>
    </row>
    <row r="8" spans="1:26" ht="57" customHeight="1" thickBot="1">
      <c r="A8" s="496" t="s">
        <v>2</v>
      </c>
      <c r="B8" s="3385">
        <v>633</v>
      </c>
      <c r="C8" s="5841">
        <v>180</v>
      </c>
      <c r="D8" s="5841">
        <v>300</v>
      </c>
      <c r="E8" s="5841">
        <v>15</v>
      </c>
      <c r="F8" s="3387">
        <v>7</v>
      </c>
      <c r="G8" s="3385">
        <v>658</v>
      </c>
      <c r="H8" s="5841">
        <v>194</v>
      </c>
      <c r="I8" s="5841">
        <v>309</v>
      </c>
      <c r="J8" s="5841">
        <v>10</v>
      </c>
      <c r="K8" s="3387">
        <v>4</v>
      </c>
      <c r="L8" s="3385">
        <v>707</v>
      </c>
      <c r="M8" s="5841">
        <v>200</v>
      </c>
      <c r="N8" s="5841">
        <v>308</v>
      </c>
      <c r="O8" s="5841">
        <v>9</v>
      </c>
      <c r="P8" s="3388">
        <v>4</v>
      </c>
      <c r="Q8" s="3385">
        <v>703</v>
      </c>
      <c r="R8" s="5841">
        <v>245</v>
      </c>
      <c r="S8" s="5841">
        <v>314</v>
      </c>
      <c r="T8" s="5841">
        <v>13</v>
      </c>
      <c r="U8" s="3387">
        <v>4</v>
      </c>
      <c r="V8" s="3385">
        <v>706</v>
      </c>
      <c r="W8" s="5841">
        <v>270</v>
      </c>
      <c r="X8" s="5841">
        <v>310</v>
      </c>
      <c r="Y8" s="5841">
        <v>17</v>
      </c>
      <c r="Z8" s="5842">
        <v>4</v>
      </c>
    </row>
    <row r="9" spans="1:26" s="173" customFormat="1" ht="15.75" customHeight="1" thickTop="1">
      <c r="A9" s="6392"/>
      <c r="B9" s="6392"/>
      <c r="C9" s="6392"/>
      <c r="D9" s="6392"/>
      <c r="E9" s="6392"/>
      <c r="F9" s="6392"/>
      <c r="G9" s="6392"/>
      <c r="H9" s="6392"/>
      <c r="I9" s="6392"/>
      <c r="J9" s="6392"/>
      <c r="K9" s="6392"/>
      <c r="L9" s="6392"/>
      <c r="M9" s="6392"/>
      <c r="N9" s="6392"/>
      <c r="O9" s="6392"/>
      <c r="P9" s="6392"/>
    </row>
    <row r="10" spans="1:26" ht="15" customHeight="1">
      <c r="A10" s="6248" t="s">
        <v>2874</v>
      </c>
      <c r="B10" s="6248"/>
      <c r="C10" s="6248"/>
      <c r="D10" s="6248"/>
      <c r="E10" s="6248"/>
      <c r="F10" s="6248"/>
      <c r="G10" s="450"/>
      <c r="H10" s="450"/>
      <c r="I10" s="450"/>
      <c r="J10" s="450"/>
      <c r="K10" s="450"/>
      <c r="L10" s="450"/>
      <c r="M10" s="450"/>
      <c r="N10" s="450"/>
      <c r="O10" s="450"/>
      <c r="P10" s="450"/>
      <c r="Q10" s="450"/>
      <c r="R10" s="450"/>
    </row>
    <row r="11" spans="1:26" ht="15" customHeight="1">
      <c r="A11" s="6248" t="s">
        <v>2875</v>
      </c>
      <c r="B11" s="6248"/>
      <c r="C11" s="6248"/>
      <c r="D11" s="6248"/>
      <c r="E11" s="6248"/>
      <c r="F11" s="6248"/>
      <c r="G11" s="358"/>
      <c r="H11" s="358"/>
      <c r="I11" s="358"/>
      <c r="J11" s="358"/>
      <c r="K11" s="358"/>
      <c r="L11" s="358"/>
      <c r="M11" s="358"/>
      <c r="N11" s="358"/>
      <c r="O11" s="358"/>
      <c r="P11" s="3310"/>
      <c r="Q11" s="3310"/>
      <c r="R11" s="3310"/>
    </row>
    <row r="12" spans="1:26" ht="15" customHeight="1">
      <c r="A12" s="6248" t="s">
        <v>2876</v>
      </c>
      <c r="B12" s="6248"/>
      <c r="C12" s="6248"/>
      <c r="D12" s="6248"/>
      <c r="E12" s="6248"/>
      <c r="F12" s="6248"/>
      <c r="G12" s="6248"/>
      <c r="H12" s="6248"/>
      <c r="I12" s="6248"/>
      <c r="J12" s="6248"/>
      <c r="K12" s="6248"/>
      <c r="L12" s="6248"/>
      <c r="M12" s="6248"/>
      <c r="N12" s="6248"/>
      <c r="O12" s="6248"/>
      <c r="P12" s="3310"/>
      <c r="Q12" s="3310"/>
      <c r="R12" s="3310"/>
    </row>
    <row r="13" spans="1:26" ht="15" customHeight="1">
      <c r="A13" s="6248" t="s">
        <v>2877</v>
      </c>
      <c r="B13" s="6248"/>
      <c r="C13" s="6248"/>
      <c r="D13" s="6248"/>
      <c r="E13" s="6248"/>
      <c r="F13" s="6248"/>
      <c r="G13" s="450"/>
      <c r="H13" s="450"/>
      <c r="I13" s="450"/>
      <c r="J13" s="450"/>
      <c r="K13" s="450"/>
      <c r="L13" s="450"/>
      <c r="M13" s="450"/>
      <c r="N13" s="450"/>
      <c r="O13" s="450"/>
      <c r="P13" s="450"/>
      <c r="Q13" s="450"/>
      <c r="R13" s="450"/>
    </row>
    <row r="16" spans="1:26">
      <c r="H16" s="3326" t="s">
        <v>3</v>
      </c>
    </row>
    <row r="23" ht="9" customHeight="1"/>
  </sheetData>
  <mergeCells count="13">
    <mergeCell ref="A2:Z2"/>
    <mergeCell ref="A3:Z3"/>
    <mergeCell ref="A4:A5"/>
    <mergeCell ref="B4:F4"/>
    <mergeCell ref="G4:K4"/>
    <mergeCell ref="L4:P4"/>
    <mergeCell ref="Q4:U4"/>
    <mergeCell ref="V4:Z4"/>
    <mergeCell ref="A9:P9"/>
    <mergeCell ref="A10:F10"/>
    <mergeCell ref="A11:F11"/>
    <mergeCell ref="A13:F13"/>
    <mergeCell ref="A12:O12"/>
  </mergeCells>
  <hyperlinks>
    <hyperlink ref="A1" r:id="rId1"/>
  </hyperlinks>
  <pageMargins left="0.9055118110236221" right="0.70866141732283472" top="0.74803149606299213" bottom="0.74803149606299213" header="0.31496062992125984" footer="0.31496062992125984"/>
  <pageSetup paperSize="9" fitToWidth="0" orientation="landscape" r:id="rId2"/>
  <headerFooter>
    <oddFooter>&amp;R182</oddFooter>
  </headerFooter>
  <drawing r:id="rId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77">
    <pageSetUpPr fitToPage="1"/>
  </sheetPr>
  <dimension ref="A1:F19"/>
  <sheetViews>
    <sheetView view="pageBreakPreview" zoomScale="60" zoomScaleNormal="100" workbookViewId="0">
      <selection activeCell="H15" sqref="H15"/>
    </sheetView>
  </sheetViews>
  <sheetFormatPr defaultRowHeight="12.75"/>
  <cols>
    <col min="1" max="1" width="17.7109375" style="152" customWidth="1"/>
    <col min="2" max="6" width="20.28515625" style="152" customWidth="1"/>
    <col min="7" max="256" width="9.140625" style="152"/>
    <col min="257" max="257" width="17.7109375" style="152" customWidth="1"/>
    <col min="258" max="258" width="20" style="152" customWidth="1"/>
    <col min="259" max="259" width="20.5703125" style="152" customWidth="1"/>
    <col min="260" max="260" width="16.5703125" style="152" customWidth="1"/>
    <col min="261" max="261" width="14" style="152" customWidth="1"/>
    <col min="262" max="262" width="14.28515625" style="152" customWidth="1"/>
    <col min="263" max="512" width="9.140625" style="152"/>
    <col min="513" max="513" width="17.7109375" style="152" customWidth="1"/>
    <col min="514" max="514" width="20" style="152" customWidth="1"/>
    <col min="515" max="515" width="20.5703125" style="152" customWidth="1"/>
    <col min="516" max="516" width="16.5703125" style="152" customWidth="1"/>
    <col min="517" max="517" width="14" style="152" customWidth="1"/>
    <col min="518" max="518" width="14.28515625" style="152" customWidth="1"/>
    <col min="519" max="768" width="9.140625" style="152"/>
    <col min="769" max="769" width="17.7109375" style="152" customWidth="1"/>
    <col min="770" max="770" width="20" style="152" customWidth="1"/>
    <col min="771" max="771" width="20.5703125" style="152" customWidth="1"/>
    <col min="772" max="772" width="16.5703125" style="152" customWidth="1"/>
    <col min="773" max="773" width="14" style="152" customWidth="1"/>
    <col min="774" max="774" width="14.28515625" style="152" customWidth="1"/>
    <col min="775" max="1024" width="9.140625" style="152"/>
    <col min="1025" max="1025" width="17.7109375" style="152" customWidth="1"/>
    <col min="1026" max="1026" width="20" style="152" customWidth="1"/>
    <col min="1027" max="1027" width="20.5703125" style="152" customWidth="1"/>
    <col min="1028" max="1028" width="16.5703125" style="152" customWidth="1"/>
    <col min="1029" max="1029" width="14" style="152" customWidth="1"/>
    <col min="1030" max="1030" width="14.28515625" style="152" customWidth="1"/>
    <col min="1031" max="1280" width="9.140625" style="152"/>
    <col min="1281" max="1281" width="17.7109375" style="152" customWidth="1"/>
    <col min="1282" max="1282" width="20" style="152" customWidth="1"/>
    <col min="1283" max="1283" width="20.5703125" style="152" customWidth="1"/>
    <col min="1284" max="1284" width="16.5703125" style="152" customWidth="1"/>
    <col min="1285" max="1285" width="14" style="152" customWidth="1"/>
    <col min="1286" max="1286" width="14.28515625" style="152" customWidth="1"/>
    <col min="1287" max="1536" width="9.140625" style="152"/>
    <col min="1537" max="1537" width="17.7109375" style="152" customWidth="1"/>
    <col min="1538" max="1538" width="20" style="152" customWidth="1"/>
    <col min="1539" max="1539" width="20.5703125" style="152" customWidth="1"/>
    <col min="1540" max="1540" width="16.5703125" style="152" customWidth="1"/>
    <col min="1541" max="1541" width="14" style="152" customWidth="1"/>
    <col min="1542" max="1542" width="14.28515625" style="152" customWidth="1"/>
    <col min="1543" max="1792" width="9.140625" style="152"/>
    <col min="1793" max="1793" width="17.7109375" style="152" customWidth="1"/>
    <col min="1794" max="1794" width="20" style="152" customWidth="1"/>
    <col min="1795" max="1795" width="20.5703125" style="152" customWidth="1"/>
    <col min="1796" max="1796" width="16.5703125" style="152" customWidth="1"/>
    <col min="1797" max="1797" width="14" style="152" customWidth="1"/>
    <col min="1798" max="1798" width="14.28515625" style="152" customWidth="1"/>
    <col min="1799" max="2048" width="9.140625" style="152"/>
    <col min="2049" max="2049" width="17.7109375" style="152" customWidth="1"/>
    <col min="2050" max="2050" width="20" style="152" customWidth="1"/>
    <col min="2051" max="2051" width="20.5703125" style="152" customWidth="1"/>
    <col min="2052" max="2052" width="16.5703125" style="152" customWidth="1"/>
    <col min="2053" max="2053" width="14" style="152" customWidth="1"/>
    <col min="2054" max="2054" width="14.28515625" style="152" customWidth="1"/>
    <col min="2055" max="2304" width="9.140625" style="152"/>
    <col min="2305" max="2305" width="17.7109375" style="152" customWidth="1"/>
    <col min="2306" max="2306" width="20" style="152" customWidth="1"/>
    <col min="2307" max="2307" width="20.5703125" style="152" customWidth="1"/>
    <col min="2308" max="2308" width="16.5703125" style="152" customWidth="1"/>
    <col min="2309" max="2309" width="14" style="152" customWidth="1"/>
    <col min="2310" max="2310" width="14.28515625" style="152" customWidth="1"/>
    <col min="2311" max="2560" width="9.140625" style="152"/>
    <col min="2561" max="2561" width="17.7109375" style="152" customWidth="1"/>
    <col min="2562" max="2562" width="20" style="152" customWidth="1"/>
    <col min="2563" max="2563" width="20.5703125" style="152" customWidth="1"/>
    <col min="2564" max="2564" width="16.5703125" style="152" customWidth="1"/>
    <col min="2565" max="2565" width="14" style="152" customWidth="1"/>
    <col min="2566" max="2566" width="14.28515625" style="152" customWidth="1"/>
    <col min="2567" max="2816" width="9.140625" style="152"/>
    <col min="2817" max="2817" width="17.7109375" style="152" customWidth="1"/>
    <col min="2818" max="2818" width="20" style="152" customWidth="1"/>
    <col min="2819" max="2819" width="20.5703125" style="152" customWidth="1"/>
    <col min="2820" max="2820" width="16.5703125" style="152" customWidth="1"/>
    <col min="2821" max="2821" width="14" style="152" customWidth="1"/>
    <col min="2822" max="2822" width="14.28515625" style="152" customWidth="1"/>
    <col min="2823" max="3072" width="9.140625" style="152"/>
    <col min="3073" max="3073" width="17.7109375" style="152" customWidth="1"/>
    <col min="3074" max="3074" width="20" style="152" customWidth="1"/>
    <col min="3075" max="3075" width="20.5703125" style="152" customWidth="1"/>
    <col min="3076" max="3076" width="16.5703125" style="152" customWidth="1"/>
    <col min="3077" max="3077" width="14" style="152" customWidth="1"/>
    <col min="3078" max="3078" width="14.28515625" style="152" customWidth="1"/>
    <col min="3079" max="3328" width="9.140625" style="152"/>
    <col min="3329" max="3329" width="17.7109375" style="152" customWidth="1"/>
    <col min="3330" max="3330" width="20" style="152" customWidth="1"/>
    <col min="3331" max="3331" width="20.5703125" style="152" customWidth="1"/>
    <col min="3332" max="3332" width="16.5703125" style="152" customWidth="1"/>
    <col min="3333" max="3333" width="14" style="152" customWidth="1"/>
    <col min="3334" max="3334" width="14.28515625" style="152" customWidth="1"/>
    <col min="3335" max="3584" width="9.140625" style="152"/>
    <col min="3585" max="3585" width="17.7109375" style="152" customWidth="1"/>
    <col min="3586" max="3586" width="20" style="152" customWidth="1"/>
    <col min="3587" max="3587" width="20.5703125" style="152" customWidth="1"/>
    <col min="3588" max="3588" width="16.5703125" style="152" customWidth="1"/>
    <col min="3589" max="3589" width="14" style="152" customWidth="1"/>
    <col min="3590" max="3590" width="14.28515625" style="152" customWidth="1"/>
    <col min="3591" max="3840" width="9.140625" style="152"/>
    <col min="3841" max="3841" width="17.7109375" style="152" customWidth="1"/>
    <col min="3842" max="3842" width="20" style="152" customWidth="1"/>
    <col min="3843" max="3843" width="20.5703125" style="152" customWidth="1"/>
    <col min="3844" max="3844" width="16.5703125" style="152" customWidth="1"/>
    <col min="3845" max="3845" width="14" style="152" customWidth="1"/>
    <col min="3846" max="3846" width="14.28515625" style="152" customWidth="1"/>
    <col min="3847" max="4096" width="9.140625" style="152"/>
    <col min="4097" max="4097" width="17.7109375" style="152" customWidth="1"/>
    <col min="4098" max="4098" width="20" style="152" customWidth="1"/>
    <col min="4099" max="4099" width="20.5703125" style="152" customWidth="1"/>
    <col min="4100" max="4100" width="16.5703125" style="152" customWidth="1"/>
    <col min="4101" max="4101" width="14" style="152" customWidth="1"/>
    <col min="4102" max="4102" width="14.28515625" style="152" customWidth="1"/>
    <col min="4103" max="4352" width="9.140625" style="152"/>
    <col min="4353" max="4353" width="17.7109375" style="152" customWidth="1"/>
    <col min="4354" max="4354" width="20" style="152" customWidth="1"/>
    <col min="4355" max="4355" width="20.5703125" style="152" customWidth="1"/>
    <col min="4356" max="4356" width="16.5703125" style="152" customWidth="1"/>
    <col min="4357" max="4357" width="14" style="152" customWidth="1"/>
    <col min="4358" max="4358" width="14.28515625" style="152" customWidth="1"/>
    <col min="4359" max="4608" width="9.140625" style="152"/>
    <col min="4609" max="4609" width="17.7109375" style="152" customWidth="1"/>
    <col min="4610" max="4610" width="20" style="152" customWidth="1"/>
    <col min="4611" max="4611" width="20.5703125" style="152" customWidth="1"/>
    <col min="4612" max="4612" width="16.5703125" style="152" customWidth="1"/>
    <col min="4613" max="4613" width="14" style="152" customWidth="1"/>
    <col min="4614" max="4614" width="14.28515625" style="152" customWidth="1"/>
    <col min="4615" max="4864" width="9.140625" style="152"/>
    <col min="4865" max="4865" width="17.7109375" style="152" customWidth="1"/>
    <col min="4866" max="4866" width="20" style="152" customWidth="1"/>
    <col min="4867" max="4867" width="20.5703125" style="152" customWidth="1"/>
    <col min="4868" max="4868" width="16.5703125" style="152" customWidth="1"/>
    <col min="4869" max="4869" width="14" style="152" customWidth="1"/>
    <col min="4870" max="4870" width="14.28515625" style="152" customWidth="1"/>
    <col min="4871" max="5120" width="9.140625" style="152"/>
    <col min="5121" max="5121" width="17.7109375" style="152" customWidth="1"/>
    <col min="5122" max="5122" width="20" style="152" customWidth="1"/>
    <col min="5123" max="5123" width="20.5703125" style="152" customWidth="1"/>
    <col min="5124" max="5124" width="16.5703125" style="152" customWidth="1"/>
    <col min="5125" max="5125" width="14" style="152" customWidth="1"/>
    <col min="5126" max="5126" width="14.28515625" style="152" customWidth="1"/>
    <col min="5127" max="5376" width="9.140625" style="152"/>
    <col min="5377" max="5377" width="17.7109375" style="152" customWidth="1"/>
    <col min="5378" max="5378" width="20" style="152" customWidth="1"/>
    <col min="5379" max="5379" width="20.5703125" style="152" customWidth="1"/>
    <col min="5380" max="5380" width="16.5703125" style="152" customWidth="1"/>
    <col min="5381" max="5381" width="14" style="152" customWidth="1"/>
    <col min="5382" max="5382" width="14.28515625" style="152" customWidth="1"/>
    <col min="5383" max="5632" width="9.140625" style="152"/>
    <col min="5633" max="5633" width="17.7109375" style="152" customWidth="1"/>
    <col min="5634" max="5634" width="20" style="152" customWidth="1"/>
    <col min="5635" max="5635" width="20.5703125" style="152" customWidth="1"/>
    <col min="5636" max="5636" width="16.5703125" style="152" customWidth="1"/>
    <col min="5637" max="5637" width="14" style="152" customWidth="1"/>
    <col min="5638" max="5638" width="14.28515625" style="152" customWidth="1"/>
    <col min="5639" max="5888" width="9.140625" style="152"/>
    <col min="5889" max="5889" width="17.7109375" style="152" customWidth="1"/>
    <col min="5890" max="5890" width="20" style="152" customWidth="1"/>
    <col min="5891" max="5891" width="20.5703125" style="152" customWidth="1"/>
    <col min="5892" max="5892" width="16.5703125" style="152" customWidth="1"/>
    <col min="5893" max="5893" width="14" style="152" customWidth="1"/>
    <col min="5894" max="5894" width="14.28515625" style="152" customWidth="1"/>
    <col min="5895" max="6144" width="9.140625" style="152"/>
    <col min="6145" max="6145" width="17.7109375" style="152" customWidth="1"/>
    <col min="6146" max="6146" width="20" style="152" customWidth="1"/>
    <col min="6147" max="6147" width="20.5703125" style="152" customWidth="1"/>
    <col min="6148" max="6148" width="16.5703125" style="152" customWidth="1"/>
    <col min="6149" max="6149" width="14" style="152" customWidth="1"/>
    <col min="6150" max="6150" width="14.28515625" style="152" customWidth="1"/>
    <col min="6151" max="6400" width="9.140625" style="152"/>
    <col min="6401" max="6401" width="17.7109375" style="152" customWidth="1"/>
    <col min="6402" max="6402" width="20" style="152" customWidth="1"/>
    <col min="6403" max="6403" width="20.5703125" style="152" customWidth="1"/>
    <col min="6404" max="6404" width="16.5703125" style="152" customWidth="1"/>
    <col min="6405" max="6405" width="14" style="152" customWidth="1"/>
    <col min="6406" max="6406" width="14.28515625" style="152" customWidth="1"/>
    <col min="6407" max="6656" width="9.140625" style="152"/>
    <col min="6657" max="6657" width="17.7109375" style="152" customWidth="1"/>
    <col min="6658" max="6658" width="20" style="152" customWidth="1"/>
    <col min="6659" max="6659" width="20.5703125" style="152" customWidth="1"/>
    <col min="6660" max="6660" width="16.5703125" style="152" customWidth="1"/>
    <col min="6661" max="6661" width="14" style="152" customWidth="1"/>
    <col min="6662" max="6662" width="14.28515625" style="152" customWidth="1"/>
    <col min="6663" max="6912" width="9.140625" style="152"/>
    <col min="6913" max="6913" width="17.7109375" style="152" customWidth="1"/>
    <col min="6914" max="6914" width="20" style="152" customWidth="1"/>
    <col min="6915" max="6915" width="20.5703125" style="152" customWidth="1"/>
    <col min="6916" max="6916" width="16.5703125" style="152" customWidth="1"/>
    <col min="6917" max="6917" width="14" style="152" customWidth="1"/>
    <col min="6918" max="6918" width="14.28515625" style="152" customWidth="1"/>
    <col min="6919" max="7168" width="9.140625" style="152"/>
    <col min="7169" max="7169" width="17.7109375" style="152" customWidth="1"/>
    <col min="7170" max="7170" width="20" style="152" customWidth="1"/>
    <col min="7171" max="7171" width="20.5703125" style="152" customWidth="1"/>
    <col min="7172" max="7172" width="16.5703125" style="152" customWidth="1"/>
    <col min="7173" max="7173" width="14" style="152" customWidth="1"/>
    <col min="7174" max="7174" width="14.28515625" style="152" customWidth="1"/>
    <col min="7175" max="7424" width="9.140625" style="152"/>
    <col min="7425" max="7425" width="17.7109375" style="152" customWidth="1"/>
    <col min="7426" max="7426" width="20" style="152" customWidth="1"/>
    <col min="7427" max="7427" width="20.5703125" style="152" customWidth="1"/>
    <col min="7428" max="7428" width="16.5703125" style="152" customWidth="1"/>
    <col min="7429" max="7429" width="14" style="152" customWidth="1"/>
    <col min="7430" max="7430" width="14.28515625" style="152" customWidth="1"/>
    <col min="7431" max="7680" width="9.140625" style="152"/>
    <col min="7681" max="7681" width="17.7109375" style="152" customWidth="1"/>
    <col min="7682" max="7682" width="20" style="152" customWidth="1"/>
    <col min="7683" max="7683" width="20.5703125" style="152" customWidth="1"/>
    <col min="7684" max="7684" width="16.5703125" style="152" customWidth="1"/>
    <col min="7685" max="7685" width="14" style="152" customWidth="1"/>
    <col min="7686" max="7686" width="14.28515625" style="152" customWidth="1"/>
    <col min="7687" max="7936" width="9.140625" style="152"/>
    <col min="7937" max="7937" width="17.7109375" style="152" customWidth="1"/>
    <col min="7938" max="7938" width="20" style="152" customWidth="1"/>
    <col min="7939" max="7939" width="20.5703125" style="152" customWidth="1"/>
    <col min="7940" max="7940" width="16.5703125" style="152" customWidth="1"/>
    <col min="7941" max="7941" width="14" style="152" customWidth="1"/>
    <col min="7942" max="7942" width="14.28515625" style="152" customWidth="1"/>
    <col min="7943" max="8192" width="9.140625" style="152"/>
    <col min="8193" max="8193" width="17.7109375" style="152" customWidth="1"/>
    <col min="8194" max="8194" width="20" style="152" customWidth="1"/>
    <col min="8195" max="8195" width="20.5703125" style="152" customWidth="1"/>
    <col min="8196" max="8196" width="16.5703125" style="152" customWidth="1"/>
    <col min="8197" max="8197" width="14" style="152" customWidth="1"/>
    <col min="8198" max="8198" width="14.28515625" style="152" customWidth="1"/>
    <col min="8199" max="8448" width="9.140625" style="152"/>
    <col min="8449" max="8449" width="17.7109375" style="152" customWidth="1"/>
    <col min="8450" max="8450" width="20" style="152" customWidth="1"/>
    <col min="8451" max="8451" width="20.5703125" style="152" customWidth="1"/>
    <col min="8452" max="8452" width="16.5703125" style="152" customWidth="1"/>
    <col min="8453" max="8453" width="14" style="152" customWidth="1"/>
    <col min="8454" max="8454" width="14.28515625" style="152" customWidth="1"/>
    <col min="8455" max="8704" width="9.140625" style="152"/>
    <col min="8705" max="8705" width="17.7109375" style="152" customWidth="1"/>
    <col min="8706" max="8706" width="20" style="152" customWidth="1"/>
    <col min="8707" max="8707" width="20.5703125" style="152" customWidth="1"/>
    <col min="8708" max="8708" width="16.5703125" style="152" customWidth="1"/>
    <col min="8709" max="8709" width="14" style="152" customWidth="1"/>
    <col min="8710" max="8710" width="14.28515625" style="152" customWidth="1"/>
    <col min="8711" max="8960" width="9.140625" style="152"/>
    <col min="8961" max="8961" width="17.7109375" style="152" customWidth="1"/>
    <col min="8962" max="8962" width="20" style="152" customWidth="1"/>
    <col min="8963" max="8963" width="20.5703125" style="152" customWidth="1"/>
    <col min="8964" max="8964" width="16.5703125" style="152" customWidth="1"/>
    <col min="8965" max="8965" width="14" style="152" customWidth="1"/>
    <col min="8966" max="8966" width="14.28515625" style="152" customWidth="1"/>
    <col min="8967" max="9216" width="9.140625" style="152"/>
    <col min="9217" max="9217" width="17.7109375" style="152" customWidth="1"/>
    <col min="9218" max="9218" width="20" style="152" customWidth="1"/>
    <col min="9219" max="9219" width="20.5703125" style="152" customWidth="1"/>
    <col min="9220" max="9220" width="16.5703125" style="152" customWidth="1"/>
    <col min="9221" max="9221" width="14" style="152" customWidth="1"/>
    <col min="9222" max="9222" width="14.28515625" style="152" customWidth="1"/>
    <col min="9223" max="9472" width="9.140625" style="152"/>
    <col min="9473" max="9473" width="17.7109375" style="152" customWidth="1"/>
    <col min="9474" max="9474" width="20" style="152" customWidth="1"/>
    <col min="9475" max="9475" width="20.5703125" style="152" customWidth="1"/>
    <col min="9476" max="9476" width="16.5703125" style="152" customWidth="1"/>
    <col min="9477" max="9477" width="14" style="152" customWidth="1"/>
    <col min="9478" max="9478" width="14.28515625" style="152" customWidth="1"/>
    <col min="9479" max="9728" width="9.140625" style="152"/>
    <col min="9729" max="9729" width="17.7109375" style="152" customWidth="1"/>
    <col min="9730" max="9730" width="20" style="152" customWidth="1"/>
    <col min="9731" max="9731" width="20.5703125" style="152" customWidth="1"/>
    <col min="9732" max="9732" width="16.5703125" style="152" customWidth="1"/>
    <col min="9733" max="9733" width="14" style="152" customWidth="1"/>
    <col min="9734" max="9734" width="14.28515625" style="152" customWidth="1"/>
    <col min="9735" max="9984" width="9.140625" style="152"/>
    <col min="9985" max="9985" width="17.7109375" style="152" customWidth="1"/>
    <col min="9986" max="9986" width="20" style="152" customWidth="1"/>
    <col min="9987" max="9987" width="20.5703125" style="152" customWidth="1"/>
    <col min="9988" max="9988" width="16.5703125" style="152" customWidth="1"/>
    <col min="9989" max="9989" width="14" style="152" customWidth="1"/>
    <col min="9990" max="9990" width="14.28515625" style="152" customWidth="1"/>
    <col min="9991" max="10240" width="9.140625" style="152"/>
    <col min="10241" max="10241" width="17.7109375" style="152" customWidth="1"/>
    <col min="10242" max="10242" width="20" style="152" customWidth="1"/>
    <col min="10243" max="10243" width="20.5703125" style="152" customWidth="1"/>
    <col min="10244" max="10244" width="16.5703125" style="152" customWidth="1"/>
    <col min="10245" max="10245" width="14" style="152" customWidth="1"/>
    <col min="10246" max="10246" width="14.28515625" style="152" customWidth="1"/>
    <col min="10247" max="10496" width="9.140625" style="152"/>
    <col min="10497" max="10497" width="17.7109375" style="152" customWidth="1"/>
    <col min="10498" max="10498" width="20" style="152" customWidth="1"/>
    <col min="10499" max="10499" width="20.5703125" style="152" customWidth="1"/>
    <col min="10500" max="10500" width="16.5703125" style="152" customWidth="1"/>
    <col min="10501" max="10501" width="14" style="152" customWidth="1"/>
    <col min="10502" max="10502" width="14.28515625" style="152" customWidth="1"/>
    <col min="10503" max="10752" width="9.140625" style="152"/>
    <col min="10753" max="10753" width="17.7109375" style="152" customWidth="1"/>
    <col min="10754" max="10754" width="20" style="152" customWidth="1"/>
    <col min="10755" max="10755" width="20.5703125" style="152" customWidth="1"/>
    <col min="10756" max="10756" width="16.5703125" style="152" customWidth="1"/>
    <col min="10757" max="10757" width="14" style="152" customWidth="1"/>
    <col min="10758" max="10758" width="14.28515625" style="152" customWidth="1"/>
    <col min="10759" max="11008" width="9.140625" style="152"/>
    <col min="11009" max="11009" width="17.7109375" style="152" customWidth="1"/>
    <col min="11010" max="11010" width="20" style="152" customWidth="1"/>
    <col min="11011" max="11011" width="20.5703125" style="152" customWidth="1"/>
    <col min="11012" max="11012" width="16.5703125" style="152" customWidth="1"/>
    <col min="11013" max="11013" width="14" style="152" customWidth="1"/>
    <col min="11014" max="11014" width="14.28515625" style="152" customWidth="1"/>
    <col min="11015" max="11264" width="9.140625" style="152"/>
    <col min="11265" max="11265" width="17.7109375" style="152" customWidth="1"/>
    <col min="11266" max="11266" width="20" style="152" customWidth="1"/>
    <col min="11267" max="11267" width="20.5703125" style="152" customWidth="1"/>
    <col min="11268" max="11268" width="16.5703125" style="152" customWidth="1"/>
    <col min="11269" max="11269" width="14" style="152" customWidth="1"/>
    <col min="11270" max="11270" width="14.28515625" style="152" customWidth="1"/>
    <col min="11271" max="11520" width="9.140625" style="152"/>
    <col min="11521" max="11521" width="17.7109375" style="152" customWidth="1"/>
    <col min="11522" max="11522" width="20" style="152" customWidth="1"/>
    <col min="11523" max="11523" width="20.5703125" style="152" customWidth="1"/>
    <col min="11524" max="11524" width="16.5703125" style="152" customWidth="1"/>
    <col min="11525" max="11525" width="14" style="152" customWidth="1"/>
    <col min="11526" max="11526" width="14.28515625" style="152" customWidth="1"/>
    <col min="11527" max="11776" width="9.140625" style="152"/>
    <col min="11777" max="11777" width="17.7109375" style="152" customWidth="1"/>
    <col min="11778" max="11778" width="20" style="152" customWidth="1"/>
    <col min="11779" max="11779" width="20.5703125" style="152" customWidth="1"/>
    <col min="11780" max="11780" width="16.5703125" style="152" customWidth="1"/>
    <col min="11781" max="11781" width="14" style="152" customWidth="1"/>
    <col min="11782" max="11782" width="14.28515625" style="152" customWidth="1"/>
    <col min="11783" max="12032" width="9.140625" style="152"/>
    <col min="12033" max="12033" width="17.7109375" style="152" customWidth="1"/>
    <col min="12034" max="12034" width="20" style="152" customWidth="1"/>
    <col min="12035" max="12035" width="20.5703125" style="152" customWidth="1"/>
    <col min="12036" max="12036" width="16.5703125" style="152" customWidth="1"/>
    <col min="12037" max="12037" width="14" style="152" customWidth="1"/>
    <col min="12038" max="12038" width="14.28515625" style="152" customWidth="1"/>
    <col min="12039" max="12288" width="9.140625" style="152"/>
    <col min="12289" max="12289" width="17.7109375" style="152" customWidth="1"/>
    <col min="12290" max="12290" width="20" style="152" customWidth="1"/>
    <col min="12291" max="12291" width="20.5703125" style="152" customWidth="1"/>
    <col min="12292" max="12292" width="16.5703125" style="152" customWidth="1"/>
    <col min="12293" max="12293" width="14" style="152" customWidth="1"/>
    <col min="12294" max="12294" width="14.28515625" style="152" customWidth="1"/>
    <col min="12295" max="12544" width="9.140625" style="152"/>
    <col min="12545" max="12545" width="17.7109375" style="152" customWidth="1"/>
    <col min="12546" max="12546" width="20" style="152" customWidth="1"/>
    <col min="12547" max="12547" width="20.5703125" style="152" customWidth="1"/>
    <col min="12548" max="12548" width="16.5703125" style="152" customWidth="1"/>
    <col min="12549" max="12549" width="14" style="152" customWidth="1"/>
    <col min="12550" max="12550" width="14.28515625" style="152" customWidth="1"/>
    <col min="12551" max="12800" width="9.140625" style="152"/>
    <col min="12801" max="12801" width="17.7109375" style="152" customWidth="1"/>
    <col min="12802" max="12802" width="20" style="152" customWidth="1"/>
    <col min="12803" max="12803" width="20.5703125" style="152" customWidth="1"/>
    <col min="12804" max="12804" width="16.5703125" style="152" customWidth="1"/>
    <col min="12805" max="12805" width="14" style="152" customWidth="1"/>
    <col min="12806" max="12806" width="14.28515625" style="152" customWidth="1"/>
    <col min="12807" max="13056" width="9.140625" style="152"/>
    <col min="13057" max="13057" width="17.7109375" style="152" customWidth="1"/>
    <col min="13058" max="13058" width="20" style="152" customWidth="1"/>
    <col min="13059" max="13059" width="20.5703125" style="152" customWidth="1"/>
    <col min="13060" max="13060" width="16.5703125" style="152" customWidth="1"/>
    <col min="13061" max="13061" width="14" style="152" customWidth="1"/>
    <col min="13062" max="13062" width="14.28515625" style="152" customWidth="1"/>
    <col min="13063" max="13312" width="9.140625" style="152"/>
    <col min="13313" max="13313" width="17.7109375" style="152" customWidth="1"/>
    <col min="13314" max="13314" width="20" style="152" customWidth="1"/>
    <col min="13315" max="13315" width="20.5703125" style="152" customWidth="1"/>
    <col min="13316" max="13316" width="16.5703125" style="152" customWidth="1"/>
    <col min="13317" max="13317" width="14" style="152" customWidth="1"/>
    <col min="13318" max="13318" width="14.28515625" style="152" customWidth="1"/>
    <col min="13319" max="13568" width="9.140625" style="152"/>
    <col min="13569" max="13569" width="17.7109375" style="152" customWidth="1"/>
    <col min="13570" max="13570" width="20" style="152" customWidth="1"/>
    <col min="13571" max="13571" width="20.5703125" style="152" customWidth="1"/>
    <col min="13572" max="13572" width="16.5703125" style="152" customWidth="1"/>
    <col min="13573" max="13573" width="14" style="152" customWidth="1"/>
    <col min="13574" max="13574" width="14.28515625" style="152" customWidth="1"/>
    <col min="13575" max="13824" width="9.140625" style="152"/>
    <col min="13825" max="13825" width="17.7109375" style="152" customWidth="1"/>
    <col min="13826" max="13826" width="20" style="152" customWidth="1"/>
    <col min="13827" max="13827" width="20.5703125" style="152" customWidth="1"/>
    <col min="13828" max="13828" width="16.5703125" style="152" customWidth="1"/>
    <col min="13829" max="13829" width="14" style="152" customWidth="1"/>
    <col min="13830" max="13830" width="14.28515625" style="152" customWidth="1"/>
    <col min="13831" max="14080" width="9.140625" style="152"/>
    <col min="14081" max="14081" width="17.7109375" style="152" customWidth="1"/>
    <col min="14082" max="14082" width="20" style="152" customWidth="1"/>
    <col min="14083" max="14083" width="20.5703125" style="152" customWidth="1"/>
    <col min="14084" max="14084" width="16.5703125" style="152" customWidth="1"/>
    <col min="14085" max="14085" width="14" style="152" customWidth="1"/>
    <col min="14086" max="14086" width="14.28515625" style="152" customWidth="1"/>
    <col min="14087" max="14336" width="9.140625" style="152"/>
    <col min="14337" max="14337" width="17.7109375" style="152" customWidth="1"/>
    <col min="14338" max="14338" width="20" style="152" customWidth="1"/>
    <col min="14339" max="14339" width="20.5703125" style="152" customWidth="1"/>
    <col min="14340" max="14340" width="16.5703125" style="152" customWidth="1"/>
    <col min="14341" max="14341" width="14" style="152" customWidth="1"/>
    <col min="14342" max="14342" width="14.28515625" style="152" customWidth="1"/>
    <col min="14343" max="14592" width="9.140625" style="152"/>
    <col min="14593" max="14593" width="17.7109375" style="152" customWidth="1"/>
    <col min="14594" max="14594" width="20" style="152" customWidth="1"/>
    <col min="14595" max="14595" width="20.5703125" style="152" customWidth="1"/>
    <col min="14596" max="14596" width="16.5703125" style="152" customWidth="1"/>
    <col min="14597" max="14597" width="14" style="152" customWidth="1"/>
    <col min="14598" max="14598" width="14.28515625" style="152" customWidth="1"/>
    <col min="14599" max="14848" width="9.140625" style="152"/>
    <col min="14849" max="14849" width="17.7109375" style="152" customWidth="1"/>
    <col min="14850" max="14850" width="20" style="152" customWidth="1"/>
    <col min="14851" max="14851" width="20.5703125" style="152" customWidth="1"/>
    <col min="14852" max="14852" width="16.5703125" style="152" customWidth="1"/>
    <col min="14853" max="14853" width="14" style="152" customWidth="1"/>
    <col min="14854" max="14854" width="14.28515625" style="152" customWidth="1"/>
    <col min="14855" max="15104" width="9.140625" style="152"/>
    <col min="15105" max="15105" width="17.7109375" style="152" customWidth="1"/>
    <col min="15106" max="15106" width="20" style="152" customWidth="1"/>
    <col min="15107" max="15107" width="20.5703125" style="152" customWidth="1"/>
    <col min="15108" max="15108" width="16.5703125" style="152" customWidth="1"/>
    <col min="15109" max="15109" width="14" style="152" customWidth="1"/>
    <col min="15110" max="15110" width="14.28515625" style="152" customWidth="1"/>
    <col min="15111" max="15360" width="9.140625" style="152"/>
    <col min="15361" max="15361" width="17.7109375" style="152" customWidth="1"/>
    <col min="15362" max="15362" width="20" style="152" customWidth="1"/>
    <col min="15363" max="15363" width="20.5703125" style="152" customWidth="1"/>
    <col min="15364" max="15364" width="16.5703125" style="152" customWidth="1"/>
    <col min="15365" max="15365" width="14" style="152" customWidth="1"/>
    <col min="15366" max="15366" width="14.28515625" style="152" customWidth="1"/>
    <col min="15367" max="15616" width="9.140625" style="152"/>
    <col min="15617" max="15617" width="17.7109375" style="152" customWidth="1"/>
    <col min="15618" max="15618" width="20" style="152" customWidth="1"/>
    <col min="15619" max="15619" width="20.5703125" style="152" customWidth="1"/>
    <col min="15620" max="15620" width="16.5703125" style="152" customWidth="1"/>
    <col min="15621" max="15621" width="14" style="152" customWidth="1"/>
    <col min="15622" max="15622" width="14.28515625" style="152" customWidth="1"/>
    <col min="15623" max="15872" width="9.140625" style="152"/>
    <col min="15873" max="15873" width="17.7109375" style="152" customWidth="1"/>
    <col min="15874" max="15874" width="20" style="152" customWidth="1"/>
    <col min="15875" max="15875" width="20.5703125" style="152" customWidth="1"/>
    <col min="15876" max="15876" width="16.5703125" style="152" customWidth="1"/>
    <col min="15877" max="15877" width="14" style="152" customWidth="1"/>
    <col min="15878" max="15878" width="14.28515625" style="152" customWidth="1"/>
    <col min="15879" max="16128" width="9.140625" style="152"/>
    <col min="16129" max="16129" width="17.7109375" style="152" customWidth="1"/>
    <col min="16130" max="16130" width="20" style="152" customWidth="1"/>
    <col min="16131" max="16131" width="20.5703125" style="152" customWidth="1"/>
    <col min="16132" max="16132" width="16.5703125" style="152" customWidth="1"/>
    <col min="16133" max="16133" width="14" style="152" customWidth="1"/>
    <col min="16134" max="16134" width="14.28515625" style="152" customWidth="1"/>
    <col min="16135" max="16384" width="9.140625" style="152"/>
  </cols>
  <sheetData>
    <row r="1" spans="1:6" ht="13.5" thickBot="1">
      <c r="A1" s="1" t="s">
        <v>0</v>
      </c>
      <c r="F1" s="474" t="s">
        <v>1</v>
      </c>
    </row>
    <row r="2" spans="1:6" ht="26.25" customHeight="1" thickTop="1">
      <c r="A2" s="6250" t="s">
        <v>2912</v>
      </c>
      <c r="B2" s="6251"/>
      <c r="C2" s="6251"/>
      <c r="D2" s="6251"/>
      <c r="E2" s="6251"/>
      <c r="F2" s="6252"/>
    </row>
    <row r="3" spans="1:6" ht="42.75" customHeight="1" thickBot="1">
      <c r="A3" s="7487" t="s">
        <v>2878</v>
      </c>
      <c r="B3" s="6423"/>
      <c r="C3" s="6423"/>
      <c r="D3" s="6423"/>
      <c r="E3" s="6423"/>
      <c r="F3" s="6424"/>
    </row>
    <row r="4" spans="1:6" ht="50.25" customHeight="1" thickBot="1">
      <c r="A4" s="3390" t="s">
        <v>2089</v>
      </c>
      <c r="B4" s="3391" t="s">
        <v>2879</v>
      </c>
      <c r="C4" s="3391" t="s">
        <v>2880</v>
      </c>
      <c r="D4" s="3391" t="s">
        <v>2881</v>
      </c>
      <c r="E4" s="3391" t="s">
        <v>2882</v>
      </c>
      <c r="F4" s="3392" t="s">
        <v>2</v>
      </c>
    </row>
    <row r="5" spans="1:6" ht="30" customHeight="1">
      <c r="A5" s="158">
        <v>2009</v>
      </c>
      <c r="B5" s="3416">
        <v>6</v>
      </c>
      <c r="C5" s="2608">
        <v>1</v>
      </c>
      <c r="D5" s="2608">
        <v>51</v>
      </c>
      <c r="E5" s="2608">
        <v>17</v>
      </c>
      <c r="F5" s="2609">
        <v>75</v>
      </c>
    </row>
    <row r="6" spans="1:6" ht="30" customHeight="1">
      <c r="A6" s="162">
        <v>2010</v>
      </c>
      <c r="B6" s="3417">
        <v>6</v>
      </c>
      <c r="C6" s="2611">
        <v>1</v>
      </c>
      <c r="D6" s="2611">
        <v>53</v>
      </c>
      <c r="E6" s="2611">
        <v>17</v>
      </c>
      <c r="F6" s="2612">
        <v>77</v>
      </c>
    </row>
    <row r="7" spans="1:6" ht="30" customHeight="1">
      <c r="A7" s="162">
        <v>2011</v>
      </c>
      <c r="B7" s="3417">
        <v>6</v>
      </c>
      <c r="C7" s="2611">
        <v>1</v>
      </c>
      <c r="D7" s="2611">
        <v>54</v>
      </c>
      <c r="E7" s="2611">
        <v>17</v>
      </c>
      <c r="F7" s="2612">
        <v>78</v>
      </c>
    </row>
    <row r="8" spans="1:6" ht="30" customHeight="1">
      <c r="A8" s="162">
        <v>2012</v>
      </c>
      <c r="B8" s="3417">
        <v>6</v>
      </c>
      <c r="C8" s="2611">
        <v>1</v>
      </c>
      <c r="D8" s="2611">
        <v>55</v>
      </c>
      <c r="E8" s="2611">
        <v>17</v>
      </c>
      <c r="F8" s="2612">
        <v>79</v>
      </c>
    </row>
    <row r="9" spans="1:6" ht="30" customHeight="1" thickBot="1">
      <c r="A9" s="3415">
        <v>2013</v>
      </c>
      <c r="B9" s="3418">
        <v>6</v>
      </c>
      <c r="C9" s="3419">
        <v>1</v>
      </c>
      <c r="D9" s="3419">
        <v>56</v>
      </c>
      <c r="E9" s="3419">
        <v>17</v>
      </c>
      <c r="F9" s="3420">
        <v>80</v>
      </c>
    </row>
    <row r="10" spans="1:6" s="173" customFormat="1" ht="15.75" customHeight="1" thickTop="1">
      <c r="A10" s="6392"/>
      <c r="B10" s="6392"/>
      <c r="C10" s="6392"/>
      <c r="D10" s="6392"/>
      <c r="E10" s="6392"/>
      <c r="F10" s="6392"/>
    </row>
    <row r="11" spans="1:6" ht="15.75" customHeight="1">
      <c r="A11" s="6248" t="s">
        <v>2883</v>
      </c>
      <c r="B11" s="6248"/>
      <c r="C11" s="6248"/>
      <c r="D11" s="6248"/>
      <c r="E11" s="6248"/>
      <c r="F11" s="6248"/>
    </row>
    <row r="12" spans="1:6" ht="15.75" customHeight="1">
      <c r="A12" s="6248" t="s">
        <v>2884</v>
      </c>
      <c r="B12" s="6248"/>
      <c r="C12" s="6248"/>
      <c r="D12" s="3309"/>
      <c r="E12" s="3309"/>
      <c r="F12" s="3309"/>
    </row>
    <row r="13" spans="1:6" ht="15.75" customHeight="1">
      <c r="A13" s="6248" t="s">
        <v>2885</v>
      </c>
      <c r="B13" s="6248"/>
      <c r="C13" s="6248"/>
      <c r="D13" s="6248"/>
      <c r="E13" s="6248"/>
      <c r="F13" s="6248"/>
    </row>
    <row r="14" spans="1:6" ht="15.75" customHeight="1">
      <c r="A14" s="6248" t="s">
        <v>2877</v>
      </c>
      <c r="B14" s="6248"/>
      <c r="C14" s="6248"/>
      <c r="D14" s="6248"/>
      <c r="E14" s="6248"/>
      <c r="F14" s="6248"/>
    </row>
    <row r="19" spans="4:4">
      <c r="D19" s="3326" t="s">
        <v>3</v>
      </c>
    </row>
  </sheetData>
  <mergeCells count="7">
    <mergeCell ref="A14:F14"/>
    <mergeCell ref="A2:F2"/>
    <mergeCell ref="A3:F3"/>
    <mergeCell ref="A10:F10"/>
    <mergeCell ref="A11:F11"/>
    <mergeCell ref="A12:C12"/>
    <mergeCell ref="A13:F13"/>
  </mergeCells>
  <hyperlinks>
    <hyperlink ref="A1" r:id="rId1"/>
  </hyperlinks>
  <pageMargins left="1.1023622047244095" right="0.70866141732283472" top="0.74803149606299213" bottom="0.74803149606299213" header="0.31496062992125984" footer="0.31496062992125984"/>
  <pageSetup paperSize="9" fitToHeight="0" orientation="landscape" r:id="rId2"/>
  <headerFooter>
    <oddFooter>&amp;R183</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5">
    <pageSetUpPr fitToPage="1"/>
  </sheetPr>
  <dimension ref="A1:AO34"/>
  <sheetViews>
    <sheetView view="pageBreakPreview" zoomScale="60" zoomScaleNormal="100" workbookViewId="0">
      <selection activeCell="H15" sqref="H15"/>
    </sheetView>
  </sheetViews>
  <sheetFormatPr defaultRowHeight="12.75"/>
  <cols>
    <col min="1" max="1" width="7.5703125" style="152" customWidth="1"/>
    <col min="2" max="3" width="7.85546875" style="152" customWidth="1"/>
    <col min="4" max="4" width="6.7109375" style="152" customWidth="1"/>
    <col min="5" max="5" width="7.140625" style="152" customWidth="1"/>
    <col min="6" max="6" width="6.5703125" style="152" customWidth="1"/>
    <col min="7" max="7" width="7.85546875" style="152" customWidth="1"/>
    <col min="8" max="8" width="7.28515625" style="152" customWidth="1"/>
    <col min="9" max="9" width="6.28515625" style="152" customWidth="1"/>
    <col min="10" max="10" width="7.28515625" style="152" customWidth="1"/>
    <col min="11" max="11" width="6.7109375" style="152" customWidth="1"/>
    <col min="12" max="12" width="7.85546875" style="152" customWidth="1"/>
    <col min="13" max="13" width="6.85546875" style="152" customWidth="1"/>
    <col min="14" max="14" width="7" style="152" customWidth="1"/>
    <col min="15" max="15" width="7.140625" style="152" customWidth="1"/>
    <col min="16" max="16" width="6.7109375" style="152" customWidth="1"/>
    <col min="17" max="17" width="7.85546875" style="152" customWidth="1"/>
    <col min="18" max="18" width="7.140625" style="152" customWidth="1"/>
    <col min="19" max="19" width="6.5703125" style="152" customWidth="1"/>
    <col min="20" max="20" width="7.28515625" style="152" customWidth="1"/>
    <col min="21" max="21" width="6.85546875" style="152" customWidth="1"/>
    <col min="22" max="22" width="7.85546875" style="152" customWidth="1"/>
    <col min="23" max="23" width="7.140625" style="152" customWidth="1"/>
    <col min="24" max="25" width="6.85546875" style="152" customWidth="1"/>
    <col min="26" max="26" width="6.28515625" style="152" customWidth="1"/>
    <col min="27" max="27" width="7.85546875" style="152" customWidth="1"/>
    <col min="28" max="28" width="7.42578125" style="152" customWidth="1"/>
    <col min="29" max="29" width="6.28515625" style="152" customWidth="1"/>
    <col min="30" max="30" width="7.140625" style="152" customWidth="1"/>
    <col min="31" max="31" width="6.85546875" style="152" customWidth="1"/>
    <col min="32" max="32" width="7.85546875" style="152" customWidth="1"/>
    <col min="33" max="33" width="7.28515625" style="152" customWidth="1"/>
    <col min="34" max="34" width="7.85546875" style="152" customWidth="1"/>
    <col min="35" max="35" width="7.140625" style="152" customWidth="1"/>
    <col min="36" max="37" width="7.85546875" style="152" customWidth="1"/>
    <col min="38" max="38" width="7.28515625" style="152" customWidth="1"/>
    <col min="39" max="39" width="7.85546875" style="152" customWidth="1"/>
    <col min="40" max="41" width="6.5703125" style="152" customWidth="1"/>
    <col min="42" max="16384" width="9.140625" style="152"/>
  </cols>
  <sheetData>
    <row r="1" spans="1:41" ht="13.5" thickBot="1">
      <c r="A1" s="1" t="s">
        <v>0</v>
      </c>
      <c r="AN1" s="6292" t="s">
        <v>1</v>
      </c>
      <c r="AO1" s="6292"/>
    </row>
    <row r="2" spans="1:41" ht="30.75" customHeight="1" thickTop="1">
      <c r="A2" s="6294" t="s">
        <v>711</v>
      </c>
      <c r="B2" s="6295"/>
      <c r="C2" s="6295"/>
      <c r="D2" s="6295"/>
      <c r="E2" s="6295"/>
      <c r="F2" s="6295"/>
      <c r="G2" s="6295"/>
      <c r="H2" s="6295"/>
      <c r="I2" s="6295"/>
      <c r="J2" s="6295"/>
      <c r="K2" s="6295"/>
      <c r="L2" s="6295"/>
      <c r="M2" s="6295"/>
      <c r="N2" s="6295"/>
      <c r="O2" s="6295"/>
      <c r="P2" s="6295"/>
      <c r="Q2" s="6295"/>
      <c r="R2" s="6295"/>
      <c r="S2" s="6295"/>
      <c r="T2" s="6295"/>
      <c r="U2" s="6295"/>
      <c r="V2" s="6295"/>
      <c r="W2" s="6295"/>
      <c r="X2" s="6295"/>
      <c r="Y2" s="6295"/>
      <c r="Z2" s="6295"/>
      <c r="AA2" s="6295"/>
      <c r="AB2" s="6295"/>
      <c r="AC2" s="6295"/>
      <c r="AD2" s="6295"/>
      <c r="AE2" s="6295"/>
      <c r="AF2" s="6295"/>
      <c r="AG2" s="6295"/>
      <c r="AH2" s="6295"/>
      <c r="AI2" s="6295"/>
      <c r="AJ2" s="6295"/>
      <c r="AK2" s="6295"/>
      <c r="AL2" s="6295"/>
      <c r="AM2" s="6295"/>
      <c r="AN2" s="6295"/>
      <c r="AO2" s="6296"/>
    </row>
    <row r="3" spans="1:41" ht="42" customHeight="1" thickBot="1">
      <c r="A3" s="6297" t="s">
        <v>728</v>
      </c>
      <c r="B3" s="6298"/>
      <c r="C3" s="6298"/>
      <c r="D3" s="6298"/>
      <c r="E3" s="6298"/>
      <c r="F3" s="6298"/>
      <c r="G3" s="6298"/>
      <c r="H3" s="6298"/>
      <c r="I3" s="6298"/>
      <c r="J3" s="6298"/>
      <c r="K3" s="6298"/>
      <c r="L3" s="6298"/>
      <c r="M3" s="6298"/>
      <c r="N3" s="6298"/>
      <c r="O3" s="6298"/>
      <c r="P3" s="6298"/>
      <c r="Q3" s="6298"/>
      <c r="R3" s="6298"/>
      <c r="S3" s="6298"/>
      <c r="T3" s="6298"/>
      <c r="U3" s="6298"/>
      <c r="V3" s="6298"/>
      <c r="W3" s="6298"/>
      <c r="X3" s="6298"/>
      <c r="Y3" s="6298"/>
      <c r="Z3" s="6298"/>
      <c r="AA3" s="6298"/>
      <c r="AB3" s="6298"/>
      <c r="AC3" s="6298"/>
      <c r="AD3" s="6298"/>
      <c r="AE3" s="6298"/>
      <c r="AF3" s="6298"/>
      <c r="AG3" s="6298"/>
      <c r="AH3" s="6298"/>
      <c r="AI3" s="6298"/>
      <c r="AJ3" s="6298"/>
      <c r="AK3" s="6298"/>
      <c r="AL3" s="6298"/>
      <c r="AM3" s="6298"/>
      <c r="AN3" s="6298"/>
      <c r="AO3" s="6299"/>
    </row>
    <row r="4" spans="1:41" s="245" customFormat="1" ht="42.75" customHeight="1" thickBot="1">
      <c r="A4" s="6300" t="s">
        <v>389</v>
      </c>
      <c r="B4" s="6302" t="s">
        <v>68</v>
      </c>
      <c r="C4" s="6302"/>
      <c r="D4" s="6302"/>
      <c r="E4" s="6302"/>
      <c r="F4" s="6302"/>
      <c r="G4" s="6303" t="s">
        <v>392</v>
      </c>
      <c r="H4" s="6302"/>
      <c r="I4" s="6302"/>
      <c r="J4" s="6302"/>
      <c r="K4" s="6304"/>
      <c r="L4" s="6302" t="s">
        <v>393</v>
      </c>
      <c r="M4" s="6302"/>
      <c r="N4" s="6302"/>
      <c r="O4" s="6302"/>
      <c r="P4" s="6302"/>
      <c r="Q4" s="6303" t="s">
        <v>394</v>
      </c>
      <c r="R4" s="6302"/>
      <c r="S4" s="6302"/>
      <c r="T4" s="6302"/>
      <c r="U4" s="6304"/>
      <c r="V4" s="6302" t="s">
        <v>71</v>
      </c>
      <c r="W4" s="6302"/>
      <c r="X4" s="6302"/>
      <c r="Y4" s="6302"/>
      <c r="Z4" s="6302"/>
      <c r="AA4" s="6303" t="s">
        <v>72</v>
      </c>
      <c r="AB4" s="6302"/>
      <c r="AC4" s="6302"/>
      <c r="AD4" s="6302"/>
      <c r="AE4" s="6304"/>
      <c r="AF4" s="6302" t="s">
        <v>395</v>
      </c>
      <c r="AG4" s="6302"/>
      <c r="AH4" s="6302"/>
      <c r="AI4" s="6302"/>
      <c r="AJ4" s="6302"/>
      <c r="AK4" s="6303" t="s">
        <v>74</v>
      </c>
      <c r="AL4" s="6302"/>
      <c r="AM4" s="6302"/>
      <c r="AN4" s="6302"/>
      <c r="AO4" s="6305"/>
    </row>
    <row r="5" spans="1:41" s="245" customFormat="1" ht="81.75" customHeight="1" thickBot="1">
      <c r="A5" s="6301"/>
      <c r="B5" s="246" t="s">
        <v>78</v>
      </c>
      <c r="C5" s="246" t="s">
        <v>364</v>
      </c>
      <c r="D5" s="247" t="s">
        <v>5277</v>
      </c>
      <c r="E5" s="246" t="s">
        <v>366</v>
      </c>
      <c r="F5" s="248" t="s">
        <v>5278</v>
      </c>
      <c r="G5" s="250" t="s">
        <v>78</v>
      </c>
      <c r="H5" s="246" t="s">
        <v>364</v>
      </c>
      <c r="I5" s="247" t="s">
        <v>5277</v>
      </c>
      <c r="J5" s="246" t="s">
        <v>366</v>
      </c>
      <c r="K5" s="251" t="s">
        <v>397</v>
      </c>
      <c r="L5" s="246" t="s">
        <v>78</v>
      </c>
      <c r="M5" s="246" t="s">
        <v>364</v>
      </c>
      <c r="N5" s="247" t="s">
        <v>396</v>
      </c>
      <c r="O5" s="246" t="s">
        <v>366</v>
      </c>
      <c r="P5" s="248" t="s">
        <v>397</v>
      </c>
      <c r="Q5" s="250" t="s">
        <v>78</v>
      </c>
      <c r="R5" s="246" t="s">
        <v>364</v>
      </c>
      <c r="S5" s="247" t="s">
        <v>5277</v>
      </c>
      <c r="T5" s="246" t="s">
        <v>366</v>
      </c>
      <c r="U5" s="251" t="s">
        <v>397</v>
      </c>
      <c r="V5" s="246" t="s">
        <v>78</v>
      </c>
      <c r="W5" s="246" t="s">
        <v>364</v>
      </c>
      <c r="X5" s="247" t="s">
        <v>396</v>
      </c>
      <c r="Y5" s="246" t="s">
        <v>366</v>
      </c>
      <c r="Z5" s="248" t="s">
        <v>5278</v>
      </c>
      <c r="AA5" s="250" t="s">
        <v>78</v>
      </c>
      <c r="AB5" s="246" t="s">
        <v>364</v>
      </c>
      <c r="AC5" s="247" t="s">
        <v>5277</v>
      </c>
      <c r="AD5" s="246" t="s">
        <v>366</v>
      </c>
      <c r="AE5" s="251" t="s">
        <v>397</v>
      </c>
      <c r="AF5" s="246" t="s">
        <v>78</v>
      </c>
      <c r="AG5" s="246" t="s">
        <v>364</v>
      </c>
      <c r="AH5" s="247" t="s">
        <v>396</v>
      </c>
      <c r="AI5" s="246" t="s">
        <v>366</v>
      </c>
      <c r="AJ5" s="248" t="s">
        <v>397</v>
      </c>
      <c r="AK5" s="250" t="s">
        <v>78</v>
      </c>
      <c r="AL5" s="246" t="s">
        <v>364</v>
      </c>
      <c r="AM5" s="247" t="s">
        <v>396</v>
      </c>
      <c r="AN5" s="246" t="s">
        <v>366</v>
      </c>
      <c r="AO5" s="781" t="s">
        <v>397</v>
      </c>
    </row>
    <row r="6" spans="1:41" ht="39.950000000000003" customHeight="1">
      <c r="A6" s="5620" t="s">
        <v>369</v>
      </c>
      <c r="B6" s="257">
        <v>311</v>
      </c>
      <c r="C6" s="256">
        <v>157</v>
      </c>
      <c r="D6" s="255">
        <f>C6/B6*100</f>
        <v>50.482315112540185</v>
      </c>
      <c r="E6" s="256">
        <v>154</v>
      </c>
      <c r="F6" s="254">
        <f>E6/B6*100</f>
        <v>49.517684887459808</v>
      </c>
      <c r="G6" s="198">
        <v>2657</v>
      </c>
      <c r="H6" s="199">
        <v>1357</v>
      </c>
      <c r="I6" s="258">
        <f>H6/G6*100</f>
        <v>51.072638313887843</v>
      </c>
      <c r="J6" s="199">
        <v>1300</v>
      </c>
      <c r="K6" s="303">
        <f>J6/G6*100</f>
        <v>48.927361686112157</v>
      </c>
      <c r="L6" s="299">
        <v>1400</v>
      </c>
      <c r="M6" s="256">
        <v>731</v>
      </c>
      <c r="N6" s="255">
        <f>M6/L6*100</f>
        <v>52.214285714285715</v>
      </c>
      <c r="O6" s="256">
        <v>696</v>
      </c>
      <c r="P6" s="254">
        <f>O6/L6*100</f>
        <v>49.714285714285715</v>
      </c>
      <c r="Q6" s="260">
        <v>844</v>
      </c>
      <c r="R6" s="261">
        <v>437</v>
      </c>
      <c r="S6" s="262">
        <f>R6/Q6*100</f>
        <v>51.777251184834128</v>
      </c>
      <c r="T6" s="261">
        <v>407</v>
      </c>
      <c r="U6" s="263">
        <f>T6/Q6*100</f>
        <v>48.222748815165879</v>
      </c>
      <c r="V6" s="198">
        <v>7658</v>
      </c>
      <c r="W6" s="199">
        <v>3903</v>
      </c>
      <c r="X6" s="258">
        <f>W6/V6*100</f>
        <v>50.966309741446857</v>
      </c>
      <c r="Y6" s="199">
        <v>3755</v>
      </c>
      <c r="Z6" s="259">
        <f>Y6/V6*100</f>
        <v>49.03369025855315</v>
      </c>
      <c r="AA6" s="198">
        <v>2537</v>
      </c>
      <c r="AB6" s="199">
        <v>1294</v>
      </c>
      <c r="AC6" s="258">
        <f>AB6/AA6*100</f>
        <v>51.005124162396534</v>
      </c>
      <c r="AD6" s="199">
        <v>1243</v>
      </c>
      <c r="AE6" s="259">
        <f>AD6/AA6*100</f>
        <v>48.994875837603466</v>
      </c>
      <c r="AF6" s="198">
        <v>3322</v>
      </c>
      <c r="AG6" s="199">
        <v>1749</v>
      </c>
      <c r="AH6" s="258">
        <f>AG6/AF6*100</f>
        <v>52.649006622516559</v>
      </c>
      <c r="AI6" s="199">
        <v>1573</v>
      </c>
      <c r="AJ6" s="259">
        <f>AI6/AF6*100</f>
        <v>47.350993377483441</v>
      </c>
      <c r="AK6" s="198">
        <v>1252</v>
      </c>
      <c r="AL6" s="256">
        <v>637</v>
      </c>
      <c r="AM6" s="255">
        <f>AL6/AK6*100</f>
        <v>50.878594249201278</v>
      </c>
      <c r="AN6" s="256">
        <v>615</v>
      </c>
      <c r="AO6" s="785">
        <f>AN6/AK6*100</f>
        <v>49.121405750798722</v>
      </c>
    </row>
    <row r="7" spans="1:41" ht="39.950000000000003" customHeight="1">
      <c r="A7" s="5621" t="s">
        <v>370</v>
      </c>
      <c r="B7" s="227">
        <v>290</v>
      </c>
      <c r="C7" s="221">
        <v>134</v>
      </c>
      <c r="D7" s="266">
        <f t="shared" ref="D7:D25" si="0">C7/B7*100</f>
        <v>46.206896551724135</v>
      </c>
      <c r="E7" s="221">
        <v>156</v>
      </c>
      <c r="F7" s="265">
        <f t="shared" ref="F7:F25" si="1">E7/B7*100</f>
        <v>53.793103448275858</v>
      </c>
      <c r="G7" s="195">
        <v>2547</v>
      </c>
      <c r="H7" s="193">
        <v>1262</v>
      </c>
      <c r="I7" s="267">
        <f t="shared" ref="I7:I25" si="2">H7/G7*100</f>
        <v>49.54848841774637</v>
      </c>
      <c r="J7" s="193">
        <v>1285</v>
      </c>
      <c r="K7" s="314">
        <f t="shared" ref="K7:K25" si="3">J7/G7*100</f>
        <v>50.45151158225363</v>
      </c>
      <c r="L7" s="192">
        <v>1298</v>
      </c>
      <c r="M7" s="221">
        <v>659</v>
      </c>
      <c r="N7" s="266">
        <f t="shared" ref="N7:N25" si="4">M7/L7*100</f>
        <v>50.770416024653308</v>
      </c>
      <c r="O7" s="221">
        <v>639</v>
      </c>
      <c r="P7" s="265">
        <f t="shared" ref="P7:P25" si="5">O7/L7*100</f>
        <v>49.229583975346685</v>
      </c>
      <c r="Q7" s="269">
        <v>872</v>
      </c>
      <c r="R7" s="270">
        <v>442</v>
      </c>
      <c r="S7" s="271">
        <f t="shared" ref="S7:S25" si="6">R7/Q7*100</f>
        <v>50.688073394495412</v>
      </c>
      <c r="T7" s="270">
        <v>430</v>
      </c>
      <c r="U7" s="272">
        <f t="shared" ref="U7:U25" si="7">T7/Q7*100</f>
        <v>49.311926605504588</v>
      </c>
      <c r="V7" s="195">
        <v>7322</v>
      </c>
      <c r="W7" s="193">
        <v>3717</v>
      </c>
      <c r="X7" s="267">
        <f t="shared" ref="X7:X25" si="8">W7/V7*100</f>
        <v>50.764818355640543</v>
      </c>
      <c r="Y7" s="193">
        <v>3605</v>
      </c>
      <c r="Z7" s="268">
        <f t="shared" ref="Z7:Z25" si="9">Y7/V7*100</f>
        <v>49.235181644359464</v>
      </c>
      <c r="AA7" s="195">
        <v>2467</v>
      </c>
      <c r="AB7" s="193">
        <v>1295</v>
      </c>
      <c r="AC7" s="267">
        <f t="shared" ref="AC7:AC25" si="10">AB7/AA7*100</f>
        <v>52.492906364004867</v>
      </c>
      <c r="AD7" s="193">
        <v>1172</v>
      </c>
      <c r="AE7" s="268">
        <f t="shared" ref="AE7:AE25" si="11">AD7/AA7*100</f>
        <v>47.507093635995133</v>
      </c>
      <c r="AF7" s="195">
        <v>3381</v>
      </c>
      <c r="AG7" s="193">
        <v>1747</v>
      </c>
      <c r="AH7" s="267">
        <f t="shared" ref="AH7:AH25" si="12">AG7/AF7*100</f>
        <v>51.67110322389825</v>
      </c>
      <c r="AI7" s="193">
        <v>1634</v>
      </c>
      <c r="AJ7" s="268">
        <f t="shared" ref="AJ7:AJ25" si="13">AI7/AF7*100</f>
        <v>48.328896776101743</v>
      </c>
      <c r="AK7" s="195">
        <v>1326</v>
      </c>
      <c r="AL7" s="221">
        <v>716</v>
      </c>
      <c r="AM7" s="266">
        <f t="shared" ref="AM7:AM25" si="14">AL7/AK7*100</f>
        <v>53.996983408748115</v>
      </c>
      <c r="AN7" s="221">
        <v>610</v>
      </c>
      <c r="AO7" s="786">
        <f t="shared" ref="AO7:AO25" si="15">AN7/AK7*100</f>
        <v>46.003016591251885</v>
      </c>
    </row>
    <row r="8" spans="1:41" ht="39.950000000000003" customHeight="1">
      <c r="A8" s="5621" t="s">
        <v>371</v>
      </c>
      <c r="B8" s="227">
        <v>333</v>
      </c>
      <c r="C8" s="221">
        <v>171</v>
      </c>
      <c r="D8" s="266">
        <f t="shared" si="0"/>
        <v>51.351351351351347</v>
      </c>
      <c r="E8" s="221">
        <v>162</v>
      </c>
      <c r="F8" s="265">
        <f t="shared" si="1"/>
        <v>48.648648648648653</v>
      </c>
      <c r="G8" s="195">
        <v>2649</v>
      </c>
      <c r="H8" s="193">
        <v>1364</v>
      </c>
      <c r="I8" s="267">
        <f t="shared" si="2"/>
        <v>51.491128727821824</v>
      </c>
      <c r="J8" s="193">
        <v>1285</v>
      </c>
      <c r="K8" s="314">
        <f t="shared" si="3"/>
        <v>48.508871272178176</v>
      </c>
      <c r="L8" s="192">
        <v>1445</v>
      </c>
      <c r="M8" s="221">
        <v>728</v>
      </c>
      <c r="N8" s="266">
        <f t="shared" si="4"/>
        <v>50.38062283737024</v>
      </c>
      <c r="O8" s="221">
        <v>717</v>
      </c>
      <c r="P8" s="265">
        <f t="shared" si="5"/>
        <v>49.61937716262976</v>
      </c>
      <c r="Q8" s="277">
        <v>1015</v>
      </c>
      <c r="R8" s="270">
        <v>505</v>
      </c>
      <c r="S8" s="271">
        <f t="shared" si="6"/>
        <v>49.75369458128079</v>
      </c>
      <c r="T8" s="270">
        <v>510</v>
      </c>
      <c r="U8" s="272">
        <f t="shared" si="7"/>
        <v>50.246305418719217</v>
      </c>
      <c r="V8" s="195">
        <v>7520</v>
      </c>
      <c r="W8" s="193">
        <v>3889</v>
      </c>
      <c r="X8" s="267">
        <f t="shared" si="8"/>
        <v>51.715425531914896</v>
      </c>
      <c r="Y8" s="193">
        <v>3631</v>
      </c>
      <c r="Z8" s="268">
        <f t="shared" si="9"/>
        <v>48.284574468085104</v>
      </c>
      <c r="AA8" s="195">
        <v>2762</v>
      </c>
      <c r="AB8" s="193">
        <v>1404</v>
      </c>
      <c r="AC8" s="267">
        <f t="shared" si="10"/>
        <v>50.832729905865314</v>
      </c>
      <c r="AD8" s="193">
        <v>1358</v>
      </c>
      <c r="AE8" s="268">
        <f t="shared" si="11"/>
        <v>49.167270094134686</v>
      </c>
      <c r="AF8" s="195">
        <v>4121</v>
      </c>
      <c r="AG8" s="193">
        <v>2101</v>
      </c>
      <c r="AH8" s="267">
        <f t="shared" si="12"/>
        <v>50.982771172045616</v>
      </c>
      <c r="AI8" s="193">
        <v>2020</v>
      </c>
      <c r="AJ8" s="268">
        <f t="shared" si="13"/>
        <v>49.017228827954376</v>
      </c>
      <c r="AK8" s="195">
        <v>1539</v>
      </c>
      <c r="AL8" s="221">
        <v>751</v>
      </c>
      <c r="AM8" s="266">
        <f t="shared" si="14"/>
        <v>48.797920727745286</v>
      </c>
      <c r="AN8" s="221">
        <v>788</v>
      </c>
      <c r="AO8" s="786">
        <f t="shared" si="15"/>
        <v>51.202079272254707</v>
      </c>
    </row>
    <row r="9" spans="1:41" ht="39.950000000000003" customHeight="1">
      <c r="A9" s="5617" t="s">
        <v>372</v>
      </c>
      <c r="B9" s="227">
        <v>319</v>
      </c>
      <c r="C9" s="221">
        <v>147</v>
      </c>
      <c r="D9" s="266">
        <f t="shared" si="0"/>
        <v>46.081504702194358</v>
      </c>
      <c r="E9" s="221">
        <v>172</v>
      </c>
      <c r="F9" s="265">
        <f t="shared" si="1"/>
        <v>53.918495297805649</v>
      </c>
      <c r="G9" s="195">
        <v>2507</v>
      </c>
      <c r="H9" s="193">
        <v>1318</v>
      </c>
      <c r="I9" s="267">
        <f t="shared" si="2"/>
        <v>52.572796170721979</v>
      </c>
      <c r="J9" s="193">
        <v>1189</v>
      </c>
      <c r="K9" s="314">
        <f t="shared" si="3"/>
        <v>47.427203829278021</v>
      </c>
      <c r="L9" s="192">
        <v>1422</v>
      </c>
      <c r="M9" s="221">
        <v>689</v>
      </c>
      <c r="N9" s="266">
        <f t="shared" si="4"/>
        <v>48.452883263009845</v>
      </c>
      <c r="O9" s="221">
        <v>733</v>
      </c>
      <c r="P9" s="265">
        <f t="shared" si="5"/>
        <v>51.547116736990148</v>
      </c>
      <c r="Q9" s="277">
        <v>1022</v>
      </c>
      <c r="R9" s="270">
        <v>518</v>
      </c>
      <c r="S9" s="271">
        <f t="shared" si="6"/>
        <v>50.684931506849317</v>
      </c>
      <c r="T9" s="270">
        <v>504</v>
      </c>
      <c r="U9" s="272">
        <f t="shared" si="7"/>
        <v>49.315068493150683</v>
      </c>
      <c r="V9" s="195">
        <v>6693</v>
      </c>
      <c r="W9" s="193">
        <v>3421</v>
      </c>
      <c r="X9" s="267">
        <f t="shared" si="8"/>
        <v>51.113103242193333</v>
      </c>
      <c r="Y9" s="193">
        <v>3272</v>
      </c>
      <c r="Z9" s="268">
        <f t="shared" si="9"/>
        <v>48.886896757806667</v>
      </c>
      <c r="AA9" s="195">
        <v>2629</v>
      </c>
      <c r="AB9" s="193">
        <v>1306</v>
      </c>
      <c r="AC9" s="267">
        <f t="shared" si="10"/>
        <v>49.676683149486493</v>
      </c>
      <c r="AD9" s="193">
        <v>1323</v>
      </c>
      <c r="AE9" s="268">
        <f t="shared" si="11"/>
        <v>50.3233168505135</v>
      </c>
      <c r="AF9" s="195">
        <v>3907</v>
      </c>
      <c r="AG9" s="193">
        <v>1947</v>
      </c>
      <c r="AH9" s="267">
        <f t="shared" si="12"/>
        <v>49.833631942667004</v>
      </c>
      <c r="AI9" s="193">
        <v>1960</v>
      </c>
      <c r="AJ9" s="268">
        <f t="shared" si="13"/>
        <v>50.166368057332988</v>
      </c>
      <c r="AK9" s="195">
        <v>1421</v>
      </c>
      <c r="AL9" s="221">
        <v>714</v>
      </c>
      <c r="AM9" s="266">
        <f t="shared" si="14"/>
        <v>50.246305418719217</v>
      </c>
      <c r="AN9" s="221">
        <v>707</v>
      </c>
      <c r="AO9" s="786">
        <f t="shared" si="15"/>
        <v>49.75369458128079</v>
      </c>
    </row>
    <row r="10" spans="1:41" ht="39.950000000000003" customHeight="1">
      <c r="A10" s="5617" t="s">
        <v>373</v>
      </c>
      <c r="B10" s="227">
        <v>399</v>
      </c>
      <c r="C10" s="221">
        <v>224</v>
      </c>
      <c r="D10" s="266">
        <f t="shared" si="0"/>
        <v>56.140350877192979</v>
      </c>
      <c r="E10" s="221">
        <v>175</v>
      </c>
      <c r="F10" s="265">
        <f t="shared" si="1"/>
        <v>43.859649122807014</v>
      </c>
      <c r="G10" s="195">
        <v>2295</v>
      </c>
      <c r="H10" s="193">
        <v>1143</v>
      </c>
      <c r="I10" s="267">
        <f t="shared" si="2"/>
        <v>49.803921568627452</v>
      </c>
      <c r="J10" s="193">
        <v>1152</v>
      </c>
      <c r="K10" s="314">
        <f t="shared" si="3"/>
        <v>50.196078431372548</v>
      </c>
      <c r="L10" s="192">
        <v>1430</v>
      </c>
      <c r="M10" s="221">
        <v>775</v>
      </c>
      <c r="N10" s="266">
        <f t="shared" si="4"/>
        <v>54.1958041958042</v>
      </c>
      <c r="O10" s="221">
        <v>655</v>
      </c>
      <c r="P10" s="265">
        <f t="shared" si="5"/>
        <v>45.8041958041958</v>
      </c>
      <c r="Q10" s="277">
        <v>1067</v>
      </c>
      <c r="R10" s="270">
        <v>579</v>
      </c>
      <c r="S10" s="271">
        <f t="shared" si="6"/>
        <v>54.264292408622303</v>
      </c>
      <c r="T10" s="270">
        <v>488</v>
      </c>
      <c r="U10" s="272">
        <f t="shared" si="7"/>
        <v>45.735707591377697</v>
      </c>
      <c r="V10" s="195">
        <v>10602</v>
      </c>
      <c r="W10" s="193">
        <v>7033</v>
      </c>
      <c r="X10" s="267">
        <f t="shared" si="8"/>
        <v>66.336540275419736</v>
      </c>
      <c r="Y10" s="193">
        <v>3569</v>
      </c>
      <c r="Z10" s="268">
        <f t="shared" si="9"/>
        <v>33.663459724580271</v>
      </c>
      <c r="AA10" s="195">
        <v>2372</v>
      </c>
      <c r="AB10" s="193">
        <v>1238</v>
      </c>
      <c r="AC10" s="267">
        <f t="shared" si="10"/>
        <v>52.192242833052269</v>
      </c>
      <c r="AD10" s="193">
        <v>1134</v>
      </c>
      <c r="AE10" s="268">
        <f t="shared" si="11"/>
        <v>47.807757166947724</v>
      </c>
      <c r="AF10" s="195">
        <v>2886</v>
      </c>
      <c r="AG10" s="193">
        <v>1430</v>
      </c>
      <c r="AH10" s="267">
        <f t="shared" si="12"/>
        <v>49.549549549549546</v>
      </c>
      <c r="AI10" s="193">
        <v>1456</v>
      </c>
      <c r="AJ10" s="268">
        <f t="shared" si="13"/>
        <v>50.450450450450447</v>
      </c>
      <c r="AK10" s="195">
        <v>1112</v>
      </c>
      <c r="AL10" s="221">
        <v>563</v>
      </c>
      <c r="AM10" s="266">
        <f t="shared" si="14"/>
        <v>50.629496402877692</v>
      </c>
      <c r="AN10" s="221">
        <v>549</v>
      </c>
      <c r="AO10" s="786">
        <f t="shared" si="15"/>
        <v>49.370503597122301</v>
      </c>
    </row>
    <row r="11" spans="1:41" ht="39.950000000000003" customHeight="1">
      <c r="A11" s="5617" t="s">
        <v>374</v>
      </c>
      <c r="B11" s="227">
        <v>366</v>
      </c>
      <c r="C11" s="221">
        <v>199</v>
      </c>
      <c r="D11" s="266">
        <f t="shared" si="0"/>
        <v>54.371584699453557</v>
      </c>
      <c r="E11" s="221">
        <v>167</v>
      </c>
      <c r="F11" s="265">
        <f t="shared" si="1"/>
        <v>45.62841530054645</v>
      </c>
      <c r="G11" s="195">
        <v>2555</v>
      </c>
      <c r="H11" s="193">
        <v>1355</v>
      </c>
      <c r="I11" s="267">
        <f t="shared" si="2"/>
        <v>53.033268101761252</v>
      </c>
      <c r="J11" s="193">
        <v>1200</v>
      </c>
      <c r="K11" s="314">
        <f t="shared" si="3"/>
        <v>46.966731898238748</v>
      </c>
      <c r="L11" s="192">
        <v>1497</v>
      </c>
      <c r="M11" s="221">
        <v>857</v>
      </c>
      <c r="N11" s="266">
        <f t="shared" si="4"/>
        <v>57.247828991315963</v>
      </c>
      <c r="O11" s="221">
        <v>640</v>
      </c>
      <c r="P11" s="265">
        <f t="shared" si="5"/>
        <v>42.752171008684037</v>
      </c>
      <c r="Q11" s="269">
        <v>990</v>
      </c>
      <c r="R11" s="270">
        <v>567</v>
      </c>
      <c r="S11" s="271">
        <f t="shared" si="6"/>
        <v>57.272727272727273</v>
      </c>
      <c r="T11" s="270">
        <v>423</v>
      </c>
      <c r="U11" s="272">
        <f t="shared" si="7"/>
        <v>42.727272727272727</v>
      </c>
      <c r="V11" s="195">
        <v>8643</v>
      </c>
      <c r="W11" s="193">
        <v>4576</v>
      </c>
      <c r="X11" s="267">
        <f t="shared" si="8"/>
        <v>52.944579428439198</v>
      </c>
      <c r="Y11" s="193">
        <v>4067</v>
      </c>
      <c r="Z11" s="268">
        <f t="shared" si="9"/>
        <v>47.055420571560802</v>
      </c>
      <c r="AA11" s="195">
        <v>2254</v>
      </c>
      <c r="AB11" s="193">
        <v>1307</v>
      </c>
      <c r="AC11" s="267">
        <f t="shared" si="10"/>
        <v>57.985803016858917</v>
      </c>
      <c r="AD11" s="221">
        <v>947</v>
      </c>
      <c r="AE11" s="268">
        <f t="shared" si="11"/>
        <v>42.014196983141083</v>
      </c>
      <c r="AF11" s="195">
        <v>2806</v>
      </c>
      <c r="AG11" s="193">
        <v>1493</v>
      </c>
      <c r="AH11" s="267">
        <f t="shared" si="12"/>
        <v>53.20741268709908</v>
      </c>
      <c r="AI11" s="193">
        <v>1313</v>
      </c>
      <c r="AJ11" s="268">
        <f t="shared" si="13"/>
        <v>46.79258731290092</v>
      </c>
      <c r="AK11" s="195">
        <v>1115</v>
      </c>
      <c r="AL11" s="221">
        <v>569</v>
      </c>
      <c r="AM11" s="266">
        <f t="shared" si="14"/>
        <v>51.031390134529154</v>
      </c>
      <c r="AN11" s="221">
        <v>546</v>
      </c>
      <c r="AO11" s="786">
        <f t="shared" si="15"/>
        <v>48.968609865470853</v>
      </c>
    </row>
    <row r="12" spans="1:41" ht="39.950000000000003" customHeight="1">
      <c r="A12" s="5617" t="s">
        <v>375</v>
      </c>
      <c r="B12" s="227">
        <v>340</v>
      </c>
      <c r="C12" s="221">
        <v>177</v>
      </c>
      <c r="D12" s="266">
        <f t="shared" si="0"/>
        <v>52.058823529411768</v>
      </c>
      <c r="E12" s="221">
        <v>163</v>
      </c>
      <c r="F12" s="265">
        <f t="shared" si="1"/>
        <v>47.941176470588239</v>
      </c>
      <c r="G12" s="195">
        <v>2089</v>
      </c>
      <c r="H12" s="193">
        <v>1064</v>
      </c>
      <c r="I12" s="267">
        <f t="shared" si="2"/>
        <v>50.933460986117765</v>
      </c>
      <c r="J12" s="221">
        <v>1025</v>
      </c>
      <c r="K12" s="314">
        <f t="shared" si="3"/>
        <v>49.066539013882235</v>
      </c>
      <c r="L12" s="192">
        <v>1217</v>
      </c>
      <c r="M12" s="221">
        <v>637</v>
      </c>
      <c r="N12" s="266">
        <f t="shared" si="4"/>
        <v>52.341824157764997</v>
      </c>
      <c r="O12" s="221">
        <v>580</v>
      </c>
      <c r="P12" s="265">
        <f t="shared" si="5"/>
        <v>47.658175842235003</v>
      </c>
      <c r="Q12" s="269">
        <v>768</v>
      </c>
      <c r="R12" s="270">
        <v>419</v>
      </c>
      <c r="S12" s="271">
        <f t="shared" si="6"/>
        <v>54.557291666666664</v>
      </c>
      <c r="T12" s="270">
        <v>349</v>
      </c>
      <c r="U12" s="272">
        <f t="shared" si="7"/>
        <v>45.442708333333329</v>
      </c>
      <c r="V12" s="195">
        <v>7689</v>
      </c>
      <c r="W12" s="193">
        <v>3829</v>
      </c>
      <c r="X12" s="267">
        <f t="shared" si="8"/>
        <v>49.79841331772662</v>
      </c>
      <c r="Y12" s="193">
        <v>3860</v>
      </c>
      <c r="Z12" s="268">
        <f t="shared" si="9"/>
        <v>50.20158668227338</v>
      </c>
      <c r="AA12" s="195">
        <v>1797</v>
      </c>
      <c r="AB12" s="221">
        <v>953</v>
      </c>
      <c r="AC12" s="267">
        <f t="shared" si="10"/>
        <v>53.032832498608798</v>
      </c>
      <c r="AD12" s="221">
        <v>844</v>
      </c>
      <c r="AE12" s="268">
        <f t="shared" si="11"/>
        <v>46.967167501391202</v>
      </c>
      <c r="AF12" s="195">
        <v>2355</v>
      </c>
      <c r="AG12" s="193">
        <v>1219</v>
      </c>
      <c r="AH12" s="267">
        <f t="shared" si="12"/>
        <v>51.762208067940549</v>
      </c>
      <c r="AI12" s="193">
        <v>1136</v>
      </c>
      <c r="AJ12" s="268">
        <f t="shared" si="13"/>
        <v>48.237791932059451</v>
      </c>
      <c r="AK12" s="195">
        <v>1009</v>
      </c>
      <c r="AL12" s="221">
        <v>516</v>
      </c>
      <c r="AM12" s="266">
        <f t="shared" si="14"/>
        <v>51.139742319127848</v>
      </c>
      <c r="AN12" s="221">
        <v>493</v>
      </c>
      <c r="AO12" s="786">
        <f t="shared" si="15"/>
        <v>48.860257680872152</v>
      </c>
    </row>
    <row r="13" spans="1:41" ht="39.950000000000003" customHeight="1">
      <c r="A13" s="5617" t="s">
        <v>376</v>
      </c>
      <c r="B13" s="227">
        <v>308</v>
      </c>
      <c r="C13" s="221">
        <v>154</v>
      </c>
      <c r="D13" s="266">
        <f t="shared" si="0"/>
        <v>50</v>
      </c>
      <c r="E13" s="221">
        <v>154</v>
      </c>
      <c r="F13" s="265">
        <f t="shared" si="1"/>
        <v>50</v>
      </c>
      <c r="G13" s="195">
        <v>2032</v>
      </c>
      <c r="H13" s="221">
        <v>1034</v>
      </c>
      <c r="I13" s="267">
        <f t="shared" si="2"/>
        <v>50.885826771653541</v>
      </c>
      <c r="J13" s="221">
        <v>998</v>
      </c>
      <c r="K13" s="314">
        <f t="shared" si="3"/>
        <v>49.114173228346459</v>
      </c>
      <c r="L13" s="192">
        <v>1137</v>
      </c>
      <c r="M13" s="221">
        <v>595</v>
      </c>
      <c r="N13" s="266">
        <f t="shared" si="4"/>
        <v>52.330694810905896</v>
      </c>
      <c r="O13" s="221">
        <v>542</v>
      </c>
      <c r="P13" s="265">
        <f t="shared" si="5"/>
        <v>47.669305189094111</v>
      </c>
      <c r="Q13" s="269">
        <v>781</v>
      </c>
      <c r="R13" s="270">
        <v>385</v>
      </c>
      <c r="S13" s="271">
        <f t="shared" si="6"/>
        <v>49.295774647887328</v>
      </c>
      <c r="T13" s="270">
        <v>396</v>
      </c>
      <c r="U13" s="272">
        <f t="shared" si="7"/>
        <v>50.704225352112672</v>
      </c>
      <c r="V13" s="195">
        <v>6738</v>
      </c>
      <c r="W13" s="193">
        <v>3453</v>
      </c>
      <c r="X13" s="267">
        <f t="shared" si="8"/>
        <v>51.246660730187003</v>
      </c>
      <c r="Y13" s="193">
        <v>3285</v>
      </c>
      <c r="Z13" s="268">
        <f t="shared" si="9"/>
        <v>48.753339269812997</v>
      </c>
      <c r="AA13" s="195">
        <v>1710</v>
      </c>
      <c r="AB13" s="221">
        <v>848</v>
      </c>
      <c r="AC13" s="267">
        <f t="shared" si="10"/>
        <v>49.590643274853804</v>
      </c>
      <c r="AD13" s="221">
        <v>862</v>
      </c>
      <c r="AE13" s="268">
        <f t="shared" si="11"/>
        <v>50.409356725146203</v>
      </c>
      <c r="AF13" s="195">
        <v>2535</v>
      </c>
      <c r="AG13" s="193">
        <v>1253</v>
      </c>
      <c r="AH13" s="267">
        <f t="shared" si="12"/>
        <v>49.42800788954635</v>
      </c>
      <c r="AI13" s="193">
        <v>1282</v>
      </c>
      <c r="AJ13" s="268">
        <f t="shared" si="13"/>
        <v>50.571992110453643</v>
      </c>
      <c r="AK13" s="195">
        <v>1109</v>
      </c>
      <c r="AL13" s="221">
        <v>525</v>
      </c>
      <c r="AM13" s="266">
        <f t="shared" si="14"/>
        <v>47.339945897204686</v>
      </c>
      <c r="AN13" s="221">
        <v>584</v>
      </c>
      <c r="AO13" s="786">
        <f t="shared" si="15"/>
        <v>52.660054102795307</v>
      </c>
    </row>
    <row r="14" spans="1:41" ht="39.950000000000003" customHeight="1">
      <c r="A14" s="5617" t="s">
        <v>377</v>
      </c>
      <c r="B14" s="227">
        <v>295</v>
      </c>
      <c r="C14" s="221">
        <v>136</v>
      </c>
      <c r="D14" s="266">
        <f t="shared" si="0"/>
        <v>46.101694915254235</v>
      </c>
      <c r="E14" s="221">
        <v>159</v>
      </c>
      <c r="F14" s="265">
        <f t="shared" si="1"/>
        <v>53.898305084745765</v>
      </c>
      <c r="G14" s="195">
        <v>1616</v>
      </c>
      <c r="H14" s="221">
        <v>836</v>
      </c>
      <c r="I14" s="267">
        <f t="shared" si="2"/>
        <v>51.732673267326732</v>
      </c>
      <c r="J14" s="221">
        <v>780</v>
      </c>
      <c r="K14" s="314">
        <f t="shared" si="3"/>
        <v>48.267326732673268</v>
      </c>
      <c r="L14" s="192">
        <v>1118</v>
      </c>
      <c r="M14" s="221">
        <v>545</v>
      </c>
      <c r="N14" s="266">
        <f t="shared" si="4"/>
        <v>48.74776386404293</v>
      </c>
      <c r="O14" s="221">
        <v>573</v>
      </c>
      <c r="P14" s="265">
        <f t="shared" si="5"/>
        <v>51.252236135957062</v>
      </c>
      <c r="Q14" s="269">
        <v>618</v>
      </c>
      <c r="R14" s="270">
        <v>320</v>
      </c>
      <c r="S14" s="271">
        <f t="shared" si="6"/>
        <v>51.779935275080902</v>
      </c>
      <c r="T14" s="270">
        <v>298</v>
      </c>
      <c r="U14" s="272">
        <f t="shared" si="7"/>
        <v>48.220064724919091</v>
      </c>
      <c r="V14" s="195">
        <v>5558</v>
      </c>
      <c r="W14" s="193">
        <v>2865</v>
      </c>
      <c r="X14" s="267">
        <f t="shared" si="8"/>
        <v>51.547319179560994</v>
      </c>
      <c r="Y14" s="193">
        <v>2693</v>
      </c>
      <c r="Z14" s="268">
        <f t="shared" si="9"/>
        <v>48.452680820439006</v>
      </c>
      <c r="AA14" s="195">
        <v>1601</v>
      </c>
      <c r="AB14" s="221">
        <v>838</v>
      </c>
      <c r="AC14" s="267">
        <f t="shared" si="10"/>
        <v>52.3422860712055</v>
      </c>
      <c r="AD14" s="221">
        <v>763</v>
      </c>
      <c r="AE14" s="268">
        <f t="shared" si="11"/>
        <v>47.657713928794507</v>
      </c>
      <c r="AF14" s="195">
        <v>2192</v>
      </c>
      <c r="AG14" s="193">
        <v>1133</v>
      </c>
      <c r="AH14" s="267">
        <f t="shared" si="12"/>
        <v>51.68795620437956</v>
      </c>
      <c r="AI14" s="193">
        <v>1059</v>
      </c>
      <c r="AJ14" s="268">
        <f t="shared" si="13"/>
        <v>48.31204379562044</v>
      </c>
      <c r="AK14" s="195">
        <v>1101</v>
      </c>
      <c r="AL14" s="221">
        <v>575</v>
      </c>
      <c r="AM14" s="266">
        <f t="shared" si="14"/>
        <v>52.225249772933701</v>
      </c>
      <c r="AN14" s="221">
        <v>526</v>
      </c>
      <c r="AO14" s="786">
        <f t="shared" si="15"/>
        <v>47.774750227066306</v>
      </c>
    </row>
    <row r="15" spans="1:41" ht="39.950000000000003" customHeight="1">
      <c r="A15" s="5617" t="s">
        <v>378</v>
      </c>
      <c r="B15" s="227">
        <v>332</v>
      </c>
      <c r="C15" s="221">
        <v>153</v>
      </c>
      <c r="D15" s="266">
        <f t="shared" si="0"/>
        <v>46.084337349397593</v>
      </c>
      <c r="E15" s="221">
        <v>179</v>
      </c>
      <c r="F15" s="265">
        <f t="shared" si="1"/>
        <v>53.915662650602414</v>
      </c>
      <c r="G15" s="195">
        <v>1773</v>
      </c>
      <c r="H15" s="221">
        <v>874</v>
      </c>
      <c r="I15" s="267">
        <f t="shared" si="2"/>
        <v>49.294980259447264</v>
      </c>
      <c r="J15" s="221">
        <v>899</v>
      </c>
      <c r="K15" s="314">
        <f t="shared" si="3"/>
        <v>50.705019740552736</v>
      </c>
      <c r="L15" s="192">
        <v>1125</v>
      </c>
      <c r="M15" s="221">
        <v>544</v>
      </c>
      <c r="N15" s="266">
        <f t="shared" si="4"/>
        <v>48.355555555555554</v>
      </c>
      <c r="O15" s="221">
        <v>581</v>
      </c>
      <c r="P15" s="265">
        <f t="shared" si="5"/>
        <v>51.644444444444446</v>
      </c>
      <c r="Q15" s="269">
        <v>639</v>
      </c>
      <c r="R15" s="270">
        <v>303</v>
      </c>
      <c r="S15" s="271">
        <f t="shared" si="6"/>
        <v>47.417840375586856</v>
      </c>
      <c r="T15" s="270">
        <v>336</v>
      </c>
      <c r="U15" s="272">
        <f t="shared" si="7"/>
        <v>52.582159624413151</v>
      </c>
      <c r="V15" s="195">
        <v>4917</v>
      </c>
      <c r="W15" s="193">
        <v>2393</v>
      </c>
      <c r="X15" s="267">
        <f t="shared" si="8"/>
        <v>48.667886922920481</v>
      </c>
      <c r="Y15" s="193">
        <v>2524</v>
      </c>
      <c r="Z15" s="268">
        <f t="shared" si="9"/>
        <v>51.332113077079519</v>
      </c>
      <c r="AA15" s="195">
        <v>1510</v>
      </c>
      <c r="AB15" s="221">
        <v>819</v>
      </c>
      <c r="AC15" s="267">
        <f t="shared" si="10"/>
        <v>54.23841059602649</v>
      </c>
      <c r="AD15" s="221">
        <v>691</v>
      </c>
      <c r="AE15" s="268">
        <f t="shared" si="11"/>
        <v>45.76158940397351</v>
      </c>
      <c r="AF15" s="195">
        <v>2389</v>
      </c>
      <c r="AG15" s="193">
        <v>1217</v>
      </c>
      <c r="AH15" s="267">
        <f t="shared" si="12"/>
        <v>50.94181665969024</v>
      </c>
      <c r="AI15" s="193">
        <v>1172</v>
      </c>
      <c r="AJ15" s="268">
        <f t="shared" si="13"/>
        <v>49.058183340309753</v>
      </c>
      <c r="AK15" s="195">
        <v>1097</v>
      </c>
      <c r="AL15" s="221">
        <v>553</v>
      </c>
      <c r="AM15" s="266">
        <f t="shared" si="14"/>
        <v>50.410209662716497</v>
      </c>
      <c r="AN15" s="221">
        <v>544</v>
      </c>
      <c r="AO15" s="786">
        <f t="shared" si="15"/>
        <v>49.589790337283503</v>
      </c>
    </row>
    <row r="16" spans="1:41" ht="39.950000000000003" customHeight="1">
      <c r="A16" s="5617" t="s">
        <v>379</v>
      </c>
      <c r="B16" s="227">
        <v>318</v>
      </c>
      <c r="C16" s="221">
        <v>177</v>
      </c>
      <c r="D16" s="266">
        <f t="shared" si="0"/>
        <v>55.660377358490564</v>
      </c>
      <c r="E16" s="221">
        <v>141</v>
      </c>
      <c r="F16" s="265">
        <f t="shared" si="1"/>
        <v>44.339622641509436</v>
      </c>
      <c r="G16" s="195">
        <v>1474</v>
      </c>
      <c r="H16" s="221">
        <v>707</v>
      </c>
      <c r="I16" s="267">
        <f t="shared" si="2"/>
        <v>47.964721845318856</v>
      </c>
      <c r="J16" s="221">
        <v>767</v>
      </c>
      <c r="K16" s="314">
        <f t="shared" si="3"/>
        <v>52.035278154681144</v>
      </c>
      <c r="L16" s="192">
        <v>1072</v>
      </c>
      <c r="M16" s="221">
        <v>543</v>
      </c>
      <c r="N16" s="266">
        <f t="shared" si="4"/>
        <v>50.652985074626869</v>
      </c>
      <c r="O16" s="221">
        <v>529</v>
      </c>
      <c r="P16" s="265">
        <f t="shared" si="5"/>
        <v>49.347014925373131</v>
      </c>
      <c r="Q16" s="269">
        <v>596</v>
      </c>
      <c r="R16" s="270">
        <v>299</v>
      </c>
      <c r="S16" s="271">
        <f t="shared" si="6"/>
        <v>50.167785234899334</v>
      </c>
      <c r="T16" s="270">
        <v>297</v>
      </c>
      <c r="U16" s="272">
        <f t="shared" si="7"/>
        <v>49.832214765100666</v>
      </c>
      <c r="V16" s="195">
        <v>4277</v>
      </c>
      <c r="W16" s="193">
        <v>2168</v>
      </c>
      <c r="X16" s="267">
        <f t="shared" si="8"/>
        <v>50.689735796118775</v>
      </c>
      <c r="Y16" s="193">
        <v>2109</v>
      </c>
      <c r="Z16" s="268">
        <f t="shared" si="9"/>
        <v>49.310264203881225</v>
      </c>
      <c r="AA16" s="195">
        <v>1380</v>
      </c>
      <c r="AB16" s="221">
        <v>678</v>
      </c>
      <c r="AC16" s="267">
        <f t="shared" si="10"/>
        <v>49.130434782608695</v>
      </c>
      <c r="AD16" s="221">
        <v>702</v>
      </c>
      <c r="AE16" s="268">
        <f t="shared" si="11"/>
        <v>50.869565217391298</v>
      </c>
      <c r="AF16" s="195">
        <v>1954</v>
      </c>
      <c r="AG16" s="221">
        <v>932</v>
      </c>
      <c r="AH16" s="267">
        <f t="shared" si="12"/>
        <v>47.697031729785053</v>
      </c>
      <c r="AI16" s="221">
        <v>1022</v>
      </c>
      <c r="AJ16" s="268">
        <f t="shared" si="13"/>
        <v>52.302968270214947</v>
      </c>
      <c r="AK16" s="227">
        <v>978</v>
      </c>
      <c r="AL16" s="221">
        <v>494</v>
      </c>
      <c r="AM16" s="266">
        <f t="shared" si="14"/>
        <v>50.511247443762784</v>
      </c>
      <c r="AN16" s="221">
        <v>484</v>
      </c>
      <c r="AO16" s="786">
        <f t="shared" si="15"/>
        <v>49.488752556237223</v>
      </c>
    </row>
    <row r="17" spans="1:41" ht="39.950000000000003" customHeight="1">
      <c r="A17" s="5617" t="s">
        <v>380</v>
      </c>
      <c r="B17" s="227">
        <v>270</v>
      </c>
      <c r="C17" s="221">
        <v>132</v>
      </c>
      <c r="D17" s="266">
        <f t="shared" si="0"/>
        <v>48.888888888888886</v>
      </c>
      <c r="E17" s="221">
        <v>138</v>
      </c>
      <c r="F17" s="265">
        <f t="shared" si="1"/>
        <v>51.111111111111107</v>
      </c>
      <c r="G17" s="195">
        <v>1309</v>
      </c>
      <c r="H17" s="221">
        <v>615</v>
      </c>
      <c r="I17" s="267">
        <f t="shared" si="2"/>
        <v>46.982429335370512</v>
      </c>
      <c r="J17" s="221">
        <v>694</v>
      </c>
      <c r="K17" s="314">
        <f t="shared" si="3"/>
        <v>53.017570664629488</v>
      </c>
      <c r="L17" s="224">
        <v>929</v>
      </c>
      <c r="M17" s="221">
        <v>481</v>
      </c>
      <c r="N17" s="266">
        <f t="shared" si="4"/>
        <v>51.776103336921423</v>
      </c>
      <c r="O17" s="221">
        <v>448</v>
      </c>
      <c r="P17" s="265">
        <f t="shared" si="5"/>
        <v>48.223896663078577</v>
      </c>
      <c r="Q17" s="269">
        <v>597</v>
      </c>
      <c r="R17" s="270">
        <v>282</v>
      </c>
      <c r="S17" s="271">
        <f t="shared" si="6"/>
        <v>47.236180904522612</v>
      </c>
      <c r="T17" s="270">
        <v>315</v>
      </c>
      <c r="U17" s="272">
        <f t="shared" si="7"/>
        <v>52.76381909547738</v>
      </c>
      <c r="V17" s="195">
        <v>3414</v>
      </c>
      <c r="W17" s="193">
        <v>1761</v>
      </c>
      <c r="X17" s="267">
        <f t="shared" si="8"/>
        <v>51.581722319859402</v>
      </c>
      <c r="Y17" s="193">
        <v>1653</v>
      </c>
      <c r="Z17" s="268">
        <f t="shared" si="9"/>
        <v>48.418277680140598</v>
      </c>
      <c r="AA17" s="195">
        <v>1130</v>
      </c>
      <c r="AB17" s="221">
        <v>521</v>
      </c>
      <c r="AC17" s="267">
        <f t="shared" si="10"/>
        <v>46.106194690265482</v>
      </c>
      <c r="AD17" s="221">
        <v>609</v>
      </c>
      <c r="AE17" s="268">
        <f t="shared" si="11"/>
        <v>53.89380530973451</v>
      </c>
      <c r="AF17" s="195">
        <v>1502</v>
      </c>
      <c r="AG17" s="221">
        <v>726</v>
      </c>
      <c r="AH17" s="267">
        <f t="shared" si="12"/>
        <v>48.335552596537951</v>
      </c>
      <c r="AI17" s="221">
        <v>776</v>
      </c>
      <c r="AJ17" s="268">
        <f t="shared" si="13"/>
        <v>51.664447403462056</v>
      </c>
      <c r="AK17" s="227">
        <v>825</v>
      </c>
      <c r="AL17" s="221">
        <v>408</v>
      </c>
      <c r="AM17" s="266">
        <f t="shared" si="14"/>
        <v>49.454545454545453</v>
      </c>
      <c r="AN17" s="221">
        <v>417</v>
      </c>
      <c r="AO17" s="786">
        <f t="shared" si="15"/>
        <v>50.545454545454547</v>
      </c>
    </row>
    <row r="18" spans="1:41" ht="39.950000000000003" customHeight="1">
      <c r="A18" s="5617" t="s">
        <v>381</v>
      </c>
      <c r="B18" s="227">
        <v>258</v>
      </c>
      <c r="C18" s="221">
        <v>112</v>
      </c>
      <c r="D18" s="266">
        <f t="shared" si="0"/>
        <v>43.410852713178294</v>
      </c>
      <c r="E18" s="221">
        <v>146</v>
      </c>
      <c r="F18" s="265">
        <f t="shared" si="1"/>
        <v>56.589147286821706</v>
      </c>
      <c r="G18" s="195">
        <v>1356</v>
      </c>
      <c r="H18" s="221">
        <v>637</v>
      </c>
      <c r="I18" s="267">
        <f t="shared" si="2"/>
        <v>46.976401179941</v>
      </c>
      <c r="J18" s="221">
        <v>719</v>
      </c>
      <c r="K18" s="314">
        <f t="shared" si="3"/>
        <v>53.023598820058993</v>
      </c>
      <c r="L18" s="224">
        <v>909</v>
      </c>
      <c r="M18" s="221">
        <v>414</v>
      </c>
      <c r="N18" s="266">
        <f t="shared" si="4"/>
        <v>45.544554455445549</v>
      </c>
      <c r="O18" s="221">
        <v>495</v>
      </c>
      <c r="P18" s="265">
        <f t="shared" si="5"/>
        <v>54.455445544554458</v>
      </c>
      <c r="Q18" s="269">
        <v>633</v>
      </c>
      <c r="R18" s="270">
        <v>274</v>
      </c>
      <c r="S18" s="271">
        <f t="shared" si="6"/>
        <v>43.285939968404428</v>
      </c>
      <c r="T18" s="270">
        <v>359</v>
      </c>
      <c r="U18" s="272">
        <f t="shared" si="7"/>
        <v>56.714060031595579</v>
      </c>
      <c r="V18" s="195">
        <v>2509</v>
      </c>
      <c r="W18" s="193">
        <v>1225</v>
      </c>
      <c r="X18" s="267">
        <f t="shared" si="8"/>
        <v>48.824232762056596</v>
      </c>
      <c r="Y18" s="193">
        <v>1284</v>
      </c>
      <c r="Z18" s="268">
        <f t="shared" si="9"/>
        <v>51.175767237943404</v>
      </c>
      <c r="AA18" s="195">
        <v>1109</v>
      </c>
      <c r="AB18" s="221">
        <v>494</v>
      </c>
      <c r="AC18" s="267">
        <f t="shared" si="10"/>
        <v>44.544634806131647</v>
      </c>
      <c r="AD18" s="221">
        <v>615</v>
      </c>
      <c r="AE18" s="268">
        <f t="shared" si="11"/>
        <v>55.455365193868346</v>
      </c>
      <c r="AF18" s="195">
        <v>1432</v>
      </c>
      <c r="AG18" s="221">
        <v>672</v>
      </c>
      <c r="AH18" s="267">
        <f t="shared" si="12"/>
        <v>46.927374301675975</v>
      </c>
      <c r="AI18" s="221">
        <v>760</v>
      </c>
      <c r="AJ18" s="268">
        <f t="shared" si="13"/>
        <v>53.072625698324025</v>
      </c>
      <c r="AK18" s="227">
        <v>869</v>
      </c>
      <c r="AL18" s="221">
        <v>364</v>
      </c>
      <c r="AM18" s="266">
        <f t="shared" si="14"/>
        <v>41.887226697353277</v>
      </c>
      <c r="AN18" s="221">
        <v>505</v>
      </c>
      <c r="AO18" s="786">
        <f t="shared" si="15"/>
        <v>58.112773302646723</v>
      </c>
    </row>
    <row r="19" spans="1:41" ht="39.950000000000003" customHeight="1">
      <c r="A19" s="5617" t="s">
        <v>382</v>
      </c>
      <c r="B19" s="227">
        <v>236</v>
      </c>
      <c r="C19" s="221">
        <v>104</v>
      </c>
      <c r="D19" s="266">
        <f t="shared" si="0"/>
        <v>44.067796610169488</v>
      </c>
      <c r="E19" s="221">
        <v>132</v>
      </c>
      <c r="F19" s="265">
        <f t="shared" si="1"/>
        <v>55.932203389830505</v>
      </c>
      <c r="G19" s="195">
        <v>1152</v>
      </c>
      <c r="H19" s="221">
        <v>528</v>
      </c>
      <c r="I19" s="267">
        <f t="shared" si="2"/>
        <v>45.833333333333329</v>
      </c>
      <c r="J19" s="221">
        <v>624</v>
      </c>
      <c r="K19" s="314">
        <f t="shared" si="3"/>
        <v>54.166666666666664</v>
      </c>
      <c r="L19" s="224">
        <v>729</v>
      </c>
      <c r="M19" s="221">
        <v>324</v>
      </c>
      <c r="N19" s="266">
        <f t="shared" si="4"/>
        <v>44.444444444444443</v>
      </c>
      <c r="O19" s="221">
        <v>405</v>
      </c>
      <c r="P19" s="265">
        <f t="shared" si="5"/>
        <v>55.555555555555557</v>
      </c>
      <c r="Q19" s="269">
        <v>546</v>
      </c>
      <c r="R19" s="270">
        <v>250</v>
      </c>
      <c r="S19" s="271">
        <f t="shared" si="6"/>
        <v>45.787545787545788</v>
      </c>
      <c r="T19" s="270">
        <v>296</v>
      </c>
      <c r="U19" s="272">
        <f t="shared" si="7"/>
        <v>54.212454212454212</v>
      </c>
      <c r="V19" s="195">
        <v>1661</v>
      </c>
      <c r="W19" s="221">
        <v>767</v>
      </c>
      <c r="X19" s="267">
        <f t="shared" si="8"/>
        <v>46.177001806140879</v>
      </c>
      <c r="Y19" s="221">
        <v>894</v>
      </c>
      <c r="Z19" s="268">
        <f t="shared" si="9"/>
        <v>53.822998193859121</v>
      </c>
      <c r="AA19" s="227">
        <v>893</v>
      </c>
      <c r="AB19" s="221">
        <v>392</v>
      </c>
      <c r="AC19" s="267">
        <f t="shared" si="10"/>
        <v>43.896976483762593</v>
      </c>
      <c r="AD19" s="221">
        <v>501</v>
      </c>
      <c r="AE19" s="268">
        <f t="shared" si="11"/>
        <v>56.103023516237407</v>
      </c>
      <c r="AF19" s="195">
        <v>1157</v>
      </c>
      <c r="AG19" s="221">
        <v>536</v>
      </c>
      <c r="AH19" s="267">
        <f t="shared" si="12"/>
        <v>46.326707000864303</v>
      </c>
      <c r="AI19" s="221">
        <v>621</v>
      </c>
      <c r="AJ19" s="268">
        <f t="shared" si="13"/>
        <v>53.67329299913569</v>
      </c>
      <c r="AK19" s="227">
        <v>733</v>
      </c>
      <c r="AL19" s="221">
        <v>341</v>
      </c>
      <c r="AM19" s="266">
        <f t="shared" si="14"/>
        <v>46.521145975443382</v>
      </c>
      <c r="AN19" s="221">
        <v>392</v>
      </c>
      <c r="AO19" s="786">
        <f t="shared" si="15"/>
        <v>53.478854024556618</v>
      </c>
    </row>
    <row r="20" spans="1:41" ht="39.950000000000003" customHeight="1">
      <c r="A20" s="5617" t="s">
        <v>383</v>
      </c>
      <c r="B20" s="227">
        <v>203</v>
      </c>
      <c r="C20" s="221">
        <v>77</v>
      </c>
      <c r="D20" s="266">
        <f t="shared" si="0"/>
        <v>37.931034482758619</v>
      </c>
      <c r="E20" s="221">
        <v>126</v>
      </c>
      <c r="F20" s="265">
        <f t="shared" si="1"/>
        <v>62.068965517241381</v>
      </c>
      <c r="G20" s="195">
        <v>707</v>
      </c>
      <c r="H20" s="221">
        <v>305</v>
      </c>
      <c r="I20" s="267">
        <f t="shared" si="2"/>
        <v>43.140028288543142</v>
      </c>
      <c r="J20" s="221">
        <v>402</v>
      </c>
      <c r="K20" s="314">
        <f t="shared" si="3"/>
        <v>56.859971711456858</v>
      </c>
      <c r="L20" s="224">
        <v>455</v>
      </c>
      <c r="M20" s="221">
        <v>186</v>
      </c>
      <c r="N20" s="266">
        <f t="shared" si="4"/>
        <v>40.879120879120876</v>
      </c>
      <c r="O20" s="221">
        <v>296</v>
      </c>
      <c r="P20" s="265">
        <f t="shared" si="5"/>
        <v>65.054945054945051</v>
      </c>
      <c r="Q20" s="269">
        <v>419</v>
      </c>
      <c r="R20" s="270">
        <v>179</v>
      </c>
      <c r="S20" s="271">
        <f t="shared" si="6"/>
        <v>42.720763723150355</v>
      </c>
      <c r="T20" s="270">
        <v>240</v>
      </c>
      <c r="U20" s="272">
        <f t="shared" si="7"/>
        <v>57.279236276849645</v>
      </c>
      <c r="V20" s="195">
        <v>1065</v>
      </c>
      <c r="W20" s="221">
        <v>472</v>
      </c>
      <c r="X20" s="267">
        <f t="shared" si="8"/>
        <v>44.31924882629108</v>
      </c>
      <c r="Y20" s="221">
        <v>593</v>
      </c>
      <c r="Z20" s="268">
        <f t="shared" si="9"/>
        <v>55.68075117370892</v>
      </c>
      <c r="AA20" s="227">
        <v>639</v>
      </c>
      <c r="AB20" s="221">
        <v>228</v>
      </c>
      <c r="AC20" s="267">
        <f t="shared" si="10"/>
        <v>35.68075117370892</v>
      </c>
      <c r="AD20" s="221">
        <v>411</v>
      </c>
      <c r="AE20" s="268">
        <f t="shared" si="11"/>
        <v>64.319248826291073</v>
      </c>
      <c r="AF20" s="227">
        <v>839</v>
      </c>
      <c r="AG20" s="221">
        <v>323</v>
      </c>
      <c r="AH20" s="267">
        <f t="shared" si="12"/>
        <v>38.498212157330151</v>
      </c>
      <c r="AI20" s="221">
        <v>516</v>
      </c>
      <c r="AJ20" s="268">
        <f t="shared" si="13"/>
        <v>61.501787842669842</v>
      </c>
      <c r="AK20" s="227">
        <v>594</v>
      </c>
      <c r="AL20" s="221">
        <v>261</v>
      </c>
      <c r="AM20" s="266">
        <f t="shared" si="14"/>
        <v>43.939393939393938</v>
      </c>
      <c r="AN20" s="221">
        <v>333</v>
      </c>
      <c r="AO20" s="786">
        <f t="shared" si="15"/>
        <v>56.060606060606055</v>
      </c>
    </row>
    <row r="21" spans="1:41" ht="39.950000000000003" customHeight="1">
      <c r="A21" s="5617" t="s">
        <v>384</v>
      </c>
      <c r="B21" s="227">
        <v>241</v>
      </c>
      <c r="C21" s="221">
        <v>109</v>
      </c>
      <c r="D21" s="266">
        <f t="shared" si="0"/>
        <v>45.228215767634858</v>
      </c>
      <c r="E21" s="221">
        <v>132</v>
      </c>
      <c r="F21" s="265">
        <f t="shared" si="1"/>
        <v>54.77178423236515</v>
      </c>
      <c r="G21" s="195">
        <v>1072</v>
      </c>
      <c r="H21" s="221">
        <v>560</v>
      </c>
      <c r="I21" s="267">
        <f t="shared" si="2"/>
        <v>52.238805970149251</v>
      </c>
      <c r="J21" s="221">
        <v>512</v>
      </c>
      <c r="K21" s="314">
        <f t="shared" si="3"/>
        <v>47.761194029850742</v>
      </c>
      <c r="L21" s="224">
        <v>553</v>
      </c>
      <c r="M21" s="221">
        <v>283</v>
      </c>
      <c r="N21" s="266">
        <f t="shared" si="4"/>
        <v>51.175406871609411</v>
      </c>
      <c r="O21" s="221">
        <v>270</v>
      </c>
      <c r="P21" s="265">
        <f t="shared" si="5"/>
        <v>48.824593128390596</v>
      </c>
      <c r="Q21" s="269">
        <v>582</v>
      </c>
      <c r="R21" s="270">
        <v>311</v>
      </c>
      <c r="S21" s="271">
        <f t="shared" si="6"/>
        <v>53.43642611683849</v>
      </c>
      <c r="T21" s="270">
        <v>271</v>
      </c>
      <c r="U21" s="272">
        <f t="shared" si="7"/>
        <v>46.56357388316151</v>
      </c>
      <c r="V21" s="227">
        <v>919</v>
      </c>
      <c r="W21" s="221">
        <v>429</v>
      </c>
      <c r="X21" s="267">
        <f t="shared" si="8"/>
        <v>46.681175190424376</v>
      </c>
      <c r="Y21" s="221">
        <v>490</v>
      </c>
      <c r="Z21" s="268">
        <f t="shared" si="9"/>
        <v>53.318824809575624</v>
      </c>
      <c r="AA21" s="227">
        <v>744</v>
      </c>
      <c r="AB21" s="221">
        <v>382</v>
      </c>
      <c r="AC21" s="267">
        <f t="shared" si="10"/>
        <v>51.344086021505376</v>
      </c>
      <c r="AD21" s="221">
        <v>362</v>
      </c>
      <c r="AE21" s="268">
        <f t="shared" si="11"/>
        <v>48.655913978494624</v>
      </c>
      <c r="AF21" s="227">
        <v>856</v>
      </c>
      <c r="AG21" s="221">
        <v>418</v>
      </c>
      <c r="AH21" s="267">
        <f t="shared" si="12"/>
        <v>48.831775700934585</v>
      </c>
      <c r="AI21" s="221">
        <v>438</v>
      </c>
      <c r="AJ21" s="268">
        <f t="shared" si="13"/>
        <v>51.168224299065422</v>
      </c>
      <c r="AK21" s="227">
        <v>536</v>
      </c>
      <c r="AL21" s="221">
        <v>242</v>
      </c>
      <c r="AM21" s="266">
        <f t="shared" si="14"/>
        <v>45.149253731343286</v>
      </c>
      <c r="AN21" s="221">
        <v>294</v>
      </c>
      <c r="AO21" s="786">
        <f t="shared" si="15"/>
        <v>54.850746268656714</v>
      </c>
    </row>
    <row r="22" spans="1:41" ht="39.950000000000003" customHeight="1">
      <c r="A22" s="5617" t="s">
        <v>385</v>
      </c>
      <c r="B22" s="227">
        <v>107</v>
      </c>
      <c r="C22" s="221">
        <v>47</v>
      </c>
      <c r="D22" s="266">
        <f t="shared" si="0"/>
        <v>43.925233644859816</v>
      </c>
      <c r="E22" s="221">
        <v>60</v>
      </c>
      <c r="F22" s="265">
        <f t="shared" si="1"/>
        <v>56.074766355140184</v>
      </c>
      <c r="G22" s="195">
        <v>412</v>
      </c>
      <c r="H22" s="221">
        <v>176</v>
      </c>
      <c r="I22" s="267">
        <f t="shared" si="2"/>
        <v>42.718446601941743</v>
      </c>
      <c r="J22" s="221">
        <v>236</v>
      </c>
      <c r="K22" s="314">
        <f t="shared" si="3"/>
        <v>57.28155339805825</v>
      </c>
      <c r="L22" s="224">
        <v>282</v>
      </c>
      <c r="M22" s="221">
        <v>101</v>
      </c>
      <c r="N22" s="266">
        <f t="shared" si="4"/>
        <v>35.815602836879435</v>
      </c>
      <c r="O22" s="221">
        <v>181</v>
      </c>
      <c r="P22" s="265">
        <f t="shared" si="5"/>
        <v>64.184397163120565</v>
      </c>
      <c r="Q22" s="269">
        <v>209</v>
      </c>
      <c r="R22" s="270">
        <v>95</v>
      </c>
      <c r="S22" s="271">
        <f t="shared" si="6"/>
        <v>45.454545454545453</v>
      </c>
      <c r="T22" s="270">
        <v>114</v>
      </c>
      <c r="U22" s="272">
        <f t="shared" si="7"/>
        <v>54.54545454545454</v>
      </c>
      <c r="V22" s="227">
        <v>452</v>
      </c>
      <c r="W22" s="221">
        <v>174</v>
      </c>
      <c r="X22" s="267">
        <f t="shared" si="8"/>
        <v>38.495575221238937</v>
      </c>
      <c r="Y22" s="221">
        <v>278</v>
      </c>
      <c r="Z22" s="268">
        <f t="shared" si="9"/>
        <v>61.504424778761056</v>
      </c>
      <c r="AA22" s="227">
        <v>299</v>
      </c>
      <c r="AB22" s="221">
        <v>120</v>
      </c>
      <c r="AC22" s="267">
        <f t="shared" si="10"/>
        <v>40.133779264214049</v>
      </c>
      <c r="AD22" s="221">
        <v>179</v>
      </c>
      <c r="AE22" s="268">
        <f t="shared" si="11"/>
        <v>59.866220735785959</v>
      </c>
      <c r="AF22" s="227">
        <v>412</v>
      </c>
      <c r="AG22" s="221">
        <v>159</v>
      </c>
      <c r="AH22" s="267">
        <f t="shared" si="12"/>
        <v>38.592233009708735</v>
      </c>
      <c r="AI22" s="221">
        <v>253</v>
      </c>
      <c r="AJ22" s="268">
        <f t="shared" si="13"/>
        <v>61.407766990291258</v>
      </c>
      <c r="AK22" s="227">
        <v>254</v>
      </c>
      <c r="AL22" s="221">
        <v>95</v>
      </c>
      <c r="AM22" s="266">
        <f t="shared" si="14"/>
        <v>37.401574803149607</v>
      </c>
      <c r="AN22" s="221">
        <v>159</v>
      </c>
      <c r="AO22" s="786">
        <f t="shared" si="15"/>
        <v>62.598425196850393</v>
      </c>
    </row>
    <row r="23" spans="1:41" ht="39.950000000000003" customHeight="1">
      <c r="A23" s="5617" t="s">
        <v>386</v>
      </c>
      <c r="B23" s="227">
        <v>50</v>
      </c>
      <c r="C23" s="221">
        <v>9</v>
      </c>
      <c r="D23" s="266">
        <f t="shared" si="0"/>
        <v>18</v>
      </c>
      <c r="E23" s="221">
        <v>41</v>
      </c>
      <c r="F23" s="265">
        <f t="shared" si="1"/>
        <v>82</v>
      </c>
      <c r="G23" s="195">
        <v>110</v>
      </c>
      <c r="H23" s="221">
        <v>37</v>
      </c>
      <c r="I23" s="267">
        <f t="shared" si="2"/>
        <v>33.636363636363633</v>
      </c>
      <c r="J23" s="221">
        <v>73</v>
      </c>
      <c r="K23" s="314">
        <f t="shared" si="3"/>
        <v>66.363636363636374</v>
      </c>
      <c r="L23" s="224">
        <v>87</v>
      </c>
      <c r="M23" s="221">
        <v>20</v>
      </c>
      <c r="N23" s="266">
        <f t="shared" si="4"/>
        <v>22.988505747126435</v>
      </c>
      <c r="O23" s="221">
        <v>67</v>
      </c>
      <c r="P23" s="265">
        <f t="shared" si="5"/>
        <v>77.011494252873561</v>
      </c>
      <c r="Q23" s="269">
        <v>66</v>
      </c>
      <c r="R23" s="270">
        <v>16</v>
      </c>
      <c r="S23" s="271">
        <f t="shared" si="6"/>
        <v>24.242424242424242</v>
      </c>
      <c r="T23" s="270">
        <v>50</v>
      </c>
      <c r="U23" s="272">
        <f t="shared" si="7"/>
        <v>75.757575757575751</v>
      </c>
      <c r="V23" s="227">
        <v>142</v>
      </c>
      <c r="W23" s="221">
        <v>37</v>
      </c>
      <c r="X23" s="267">
        <f t="shared" si="8"/>
        <v>26.056338028169012</v>
      </c>
      <c r="Y23" s="221">
        <v>105</v>
      </c>
      <c r="Z23" s="268">
        <f t="shared" si="9"/>
        <v>73.943661971830991</v>
      </c>
      <c r="AA23" s="227">
        <v>89</v>
      </c>
      <c r="AB23" s="221">
        <v>23</v>
      </c>
      <c r="AC23" s="267">
        <f t="shared" si="10"/>
        <v>25.842696629213485</v>
      </c>
      <c r="AD23" s="221">
        <v>66</v>
      </c>
      <c r="AE23" s="268">
        <f t="shared" si="11"/>
        <v>74.157303370786522</v>
      </c>
      <c r="AF23" s="227">
        <v>135</v>
      </c>
      <c r="AG23" s="221">
        <v>46</v>
      </c>
      <c r="AH23" s="267">
        <f t="shared" si="12"/>
        <v>34.074074074074076</v>
      </c>
      <c r="AI23" s="221">
        <v>89</v>
      </c>
      <c r="AJ23" s="268">
        <f t="shared" si="13"/>
        <v>65.925925925925924</v>
      </c>
      <c r="AK23" s="227">
        <v>98</v>
      </c>
      <c r="AL23" s="221">
        <v>26</v>
      </c>
      <c r="AM23" s="266">
        <f t="shared" si="14"/>
        <v>26.530612244897959</v>
      </c>
      <c r="AN23" s="221">
        <v>69</v>
      </c>
      <c r="AO23" s="786">
        <f t="shared" si="15"/>
        <v>70.408163265306129</v>
      </c>
    </row>
    <row r="24" spans="1:41" ht="39.950000000000003" customHeight="1" thickBot="1">
      <c r="A24" s="5618" t="s">
        <v>387</v>
      </c>
      <c r="B24" s="284">
        <v>17</v>
      </c>
      <c r="C24" s="283">
        <v>3</v>
      </c>
      <c r="D24" s="285">
        <f t="shared" si="0"/>
        <v>17.647058823529413</v>
      </c>
      <c r="E24" s="283">
        <v>14</v>
      </c>
      <c r="F24" s="280">
        <f t="shared" si="1"/>
        <v>82.35294117647058</v>
      </c>
      <c r="G24" s="348">
        <v>28</v>
      </c>
      <c r="H24" s="346">
        <v>9</v>
      </c>
      <c r="I24" s="341">
        <f t="shared" si="2"/>
        <v>32.142857142857146</v>
      </c>
      <c r="J24" s="346">
        <v>19</v>
      </c>
      <c r="K24" s="343">
        <f t="shared" si="3"/>
        <v>67.857142857142861</v>
      </c>
      <c r="L24" s="224">
        <v>33</v>
      </c>
      <c r="M24" s="283">
        <v>6</v>
      </c>
      <c r="N24" s="285">
        <f t="shared" si="4"/>
        <v>18.181818181818183</v>
      </c>
      <c r="O24" s="283">
        <v>27</v>
      </c>
      <c r="P24" s="280">
        <f t="shared" si="5"/>
        <v>81.818181818181827</v>
      </c>
      <c r="Q24" s="288">
        <v>26</v>
      </c>
      <c r="R24" s="289">
        <v>4</v>
      </c>
      <c r="S24" s="290">
        <f t="shared" si="6"/>
        <v>15.384615384615385</v>
      </c>
      <c r="T24" s="289">
        <v>22</v>
      </c>
      <c r="U24" s="291">
        <f t="shared" si="7"/>
        <v>84.615384615384613</v>
      </c>
      <c r="V24" s="284">
        <v>46</v>
      </c>
      <c r="W24" s="283">
        <v>15</v>
      </c>
      <c r="X24" s="286">
        <f t="shared" si="8"/>
        <v>32.608695652173914</v>
      </c>
      <c r="Y24" s="283">
        <v>31</v>
      </c>
      <c r="Z24" s="287">
        <f t="shared" si="9"/>
        <v>67.391304347826093</v>
      </c>
      <c r="AA24" s="284">
        <v>22</v>
      </c>
      <c r="AB24" s="283">
        <v>9</v>
      </c>
      <c r="AC24" s="286">
        <f t="shared" si="10"/>
        <v>40.909090909090914</v>
      </c>
      <c r="AD24" s="283">
        <v>13</v>
      </c>
      <c r="AE24" s="287">
        <f t="shared" si="11"/>
        <v>59.090909090909093</v>
      </c>
      <c r="AF24" s="284">
        <v>42</v>
      </c>
      <c r="AG24" s="283">
        <v>5</v>
      </c>
      <c r="AH24" s="286">
        <f t="shared" si="12"/>
        <v>11.904761904761903</v>
      </c>
      <c r="AI24" s="283">
        <v>37</v>
      </c>
      <c r="AJ24" s="287">
        <f t="shared" si="13"/>
        <v>88.095238095238088</v>
      </c>
      <c r="AK24" s="284">
        <v>34</v>
      </c>
      <c r="AL24" s="283">
        <v>9</v>
      </c>
      <c r="AM24" s="285">
        <f t="shared" si="14"/>
        <v>26.47058823529412</v>
      </c>
      <c r="AN24" s="283">
        <v>28</v>
      </c>
      <c r="AO24" s="787">
        <f t="shared" si="15"/>
        <v>82.35294117647058</v>
      </c>
    </row>
    <row r="25" spans="1:41" s="244" customFormat="1" ht="39.950000000000003" customHeight="1" thickBot="1">
      <c r="A25" s="5638" t="s">
        <v>78</v>
      </c>
      <c r="B25" s="5653">
        <v>4993</v>
      </c>
      <c r="C25" s="5654">
        <v>2422</v>
      </c>
      <c r="D25" s="5655">
        <f t="shared" si="0"/>
        <v>48.507911075505703</v>
      </c>
      <c r="E25" s="5654">
        <v>2571</v>
      </c>
      <c r="F25" s="5656">
        <f t="shared" si="1"/>
        <v>51.492088924494297</v>
      </c>
      <c r="G25" s="5639">
        <v>30340</v>
      </c>
      <c r="H25" s="5646">
        <v>15181</v>
      </c>
      <c r="I25" s="5641">
        <f t="shared" si="2"/>
        <v>50.036255767963091</v>
      </c>
      <c r="J25" s="5646">
        <v>15159</v>
      </c>
      <c r="K25" s="5645">
        <f t="shared" si="3"/>
        <v>49.963744232036916</v>
      </c>
      <c r="L25" s="5653">
        <v>18138</v>
      </c>
      <c r="M25" s="5654">
        <v>9118</v>
      </c>
      <c r="N25" s="5655">
        <f t="shared" si="4"/>
        <v>50.270151064064393</v>
      </c>
      <c r="O25" s="5654">
        <v>9020</v>
      </c>
      <c r="P25" s="5656">
        <f t="shared" si="5"/>
        <v>49.729848935935607</v>
      </c>
      <c r="Q25" s="5653">
        <v>12290</v>
      </c>
      <c r="R25" s="5654">
        <v>6185</v>
      </c>
      <c r="S25" s="5655">
        <f t="shared" si="6"/>
        <v>50.325467860048825</v>
      </c>
      <c r="T25" s="5654">
        <v>6105</v>
      </c>
      <c r="U25" s="5656">
        <f t="shared" si="7"/>
        <v>49.674532139951175</v>
      </c>
      <c r="V25" s="5653">
        <v>87825</v>
      </c>
      <c r="W25" s="5654">
        <v>46127</v>
      </c>
      <c r="X25" s="5657">
        <f t="shared" si="8"/>
        <v>52.521491602618845</v>
      </c>
      <c r="Y25" s="5654">
        <v>41698</v>
      </c>
      <c r="Z25" s="5658">
        <f t="shared" si="9"/>
        <v>47.478508397381155</v>
      </c>
      <c r="AA25" s="5653">
        <v>27944</v>
      </c>
      <c r="AB25" s="5654">
        <v>14149</v>
      </c>
      <c r="AC25" s="5657">
        <f t="shared" si="10"/>
        <v>50.633409676495845</v>
      </c>
      <c r="AD25" s="5654">
        <v>13795</v>
      </c>
      <c r="AE25" s="5658">
        <f t="shared" si="11"/>
        <v>49.366590323504148</v>
      </c>
      <c r="AF25" s="5653">
        <v>38223</v>
      </c>
      <c r="AG25" s="5654">
        <v>19106</v>
      </c>
      <c r="AH25" s="5657">
        <f t="shared" si="12"/>
        <v>49.985610757920625</v>
      </c>
      <c r="AI25" s="5654">
        <v>19117</v>
      </c>
      <c r="AJ25" s="5658">
        <f t="shared" si="13"/>
        <v>50.014389242079375</v>
      </c>
      <c r="AK25" s="5653">
        <v>17002</v>
      </c>
      <c r="AL25" s="5654">
        <v>8359</v>
      </c>
      <c r="AM25" s="5655">
        <f t="shared" si="14"/>
        <v>49.164804140689334</v>
      </c>
      <c r="AN25" s="5654">
        <v>8643</v>
      </c>
      <c r="AO25" s="5659">
        <f t="shared" si="15"/>
        <v>50.835195859310666</v>
      </c>
    </row>
    <row r="26" spans="1:41" ht="20.100000000000001" customHeight="1" thickTop="1">
      <c r="A26" s="5619"/>
    </row>
    <row r="27" spans="1:41" ht="20.100000000000001" customHeight="1">
      <c r="A27" s="6248" t="s">
        <v>400</v>
      </c>
      <c r="B27" s="6248"/>
      <c r="C27" s="6248"/>
      <c r="D27" s="6248"/>
    </row>
    <row r="28" spans="1:41" ht="20.100000000000001" customHeight="1">
      <c r="A28" s="6248" t="s">
        <v>388</v>
      </c>
      <c r="B28" s="6248"/>
      <c r="C28" s="6248"/>
      <c r="D28" s="6248"/>
      <c r="E28" s="6248"/>
      <c r="F28" s="6248"/>
      <c r="G28" s="6248"/>
      <c r="H28" s="6248"/>
    </row>
    <row r="29" spans="1:41" ht="20.100000000000001" customHeight="1">
      <c r="A29" s="5616" t="s">
        <v>398</v>
      </c>
    </row>
    <row r="30" spans="1:41" ht="15.75" customHeight="1"/>
    <row r="31" spans="1:41" ht="15.75" customHeight="1"/>
    <row r="32" spans="1:41" ht="18" customHeight="1">
      <c r="B32" s="293"/>
      <c r="C32" s="293"/>
      <c r="D32" s="294"/>
    </row>
    <row r="33" spans="2:4" ht="20.25" customHeight="1">
      <c r="B33" s="293"/>
      <c r="C33" s="293"/>
      <c r="D33" s="294"/>
    </row>
    <row r="34" spans="2:4" ht="17.25" customHeight="1"/>
  </sheetData>
  <mergeCells count="14">
    <mergeCell ref="AN1:AO1"/>
    <mergeCell ref="A27:D27"/>
    <mergeCell ref="A28:H28"/>
    <mergeCell ref="A2:AO2"/>
    <mergeCell ref="A3:AO3"/>
    <mergeCell ref="A4:A5"/>
    <mergeCell ref="B4:F4"/>
    <mergeCell ref="G4:K4"/>
    <mergeCell ref="L4:P4"/>
    <mergeCell ref="Q4:U4"/>
    <mergeCell ref="V4:Z4"/>
    <mergeCell ref="AA4:AE4"/>
    <mergeCell ref="AF4:AJ4"/>
    <mergeCell ref="AK4:AO4"/>
  </mergeCells>
  <hyperlinks>
    <hyperlink ref="A1" r:id="rId1"/>
  </hyperlinks>
  <pageMargins left="0.51181102362204722" right="0.70866141732283472" top="0.74803149606299213" bottom="0.74803149606299213" header="0.31496062992125984" footer="0.31496062992125984"/>
  <pageSetup paperSize="9" scale="46" fitToWidth="0" orientation="landscape" r:id="rId2"/>
  <headerFooter alignWithMargins="0">
    <oddFooter>&amp;R13</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78">
    <pageSetUpPr fitToPage="1"/>
  </sheetPr>
  <dimension ref="A1:G29"/>
  <sheetViews>
    <sheetView view="pageBreakPreview" zoomScale="60" zoomScaleNormal="100" workbookViewId="0">
      <selection activeCell="H15" sqref="H15"/>
    </sheetView>
  </sheetViews>
  <sheetFormatPr defaultRowHeight="12.75"/>
  <cols>
    <col min="1" max="1" width="29.7109375" style="152" customWidth="1"/>
    <col min="2" max="7" width="20.28515625" style="152" customWidth="1"/>
    <col min="8" max="256" width="9.140625" style="152"/>
    <col min="257" max="257" width="26" style="152" customWidth="1"/>
    <col min="258" max="258" width="15.140625" style="152" customWidth="1"/>
    <col min="259" max="259" width="19" style="152" customWidth="1"/>
    <col min="260" max="260" width="16.42578125" style="152" customWidth="1"/>
    <col min="261" max="261" width="19.42578125" style="152" customWidth="1"/>
    <col min="262" max="263" width="17.28515625" style="152" customWidth="1"/>
    <col min="264" max="512" width="9.140625" style="152"/>
    <col min="513" max="513" width="26" style="152" customWidth="1"/>
    <col min="514" max="514" width="15.140625" style="152" customWidth="1"/>
    <col min="515" max="515" width="19" style="152" customWidth="1"/>
    <col min="516" max="516" width="16.42578125" style="152" customWidth="1"/>
    <col min="517" max="517" width="19.42578125" style="152" customWidth="1"/>
    <col min="518" max="519" width="17.28515625" style="152" customWidth="1"/>
    <col min="520" max="768" width="9.140625" style="152"/>
    <col min="769" max="769" width="26" style="152" customWidth="1"/>
    <col min="770" max="770" width="15.140625" style="152" customWidth="1"/>
    <col min="771" max="771" width="19" style="152" customWidth="1"/>
    <col min="772" max="772" width="16.42578125" style="152" customWidth="1"/>
    <col min="773" max="773" width="19.42578125" style="152" customWidth="1"/>
    <col min="774" max="775" width="17.28515625" style="152" customWidth="1"/>
    <col min="776" max="1024" width="9.140625" style="152"/>
    <col min="1025" max="1025" width="26" style="152" customWidth="1"/>
    <col min="1026" max="1026" width="15.140625" style="152" customWidth="1"/>
    <col min="1027" max="1027" width="19" style="152" customWidth="1"/>
    <col min="1028" max="1028" width="16.42578125" style="152" customWidth="1"/>
    <col min="1029" max="1029" width="19.42578125" style="152" customWidth="1"/>
    <col min="1030" max="1031" width="17.28515625" style="152" customWidth="1"/>
    <col min="1032" max="1280" width="9.140625" style="152"/>
    <col min="1281" max="1281" width="26" style="152" customWidth="1"/>
    <col min="1282" max="1282" width="15.140625" style="152" customWidth="1"/>
    <col min="1283" max="1283" width="19" style="152" customWidth="1"/>
    <col min="1284" max="1284" width="16.42578125" style="152" customWidth="1"/>
    <col min="1285" max="1285" width="19.42578125" style="152" customWidth="1"/>
    <col min="1286" max="1287" width="17.28515625" style="152" customWidth="1"/>
    <col min="1288" max="1536" width="9.140625" style="152"/>
    <col min="1537" max="1537" width="26" style="152" customWidth="1"/>
    <col min="1538" max="1538" width="15.140625" style="152" customWidth="1"/>
    <col min="1539" max="1539" width="19" style="152" customWidth="1"/>
    <col min="1540" max="1540" width="16.42578125" style="152" customWidth="1"/>
    <col min="1541" max="1541" width="19.42578125" style="152" customWidth="1"/>
    <col min="1542" max="1543" width="17.28515625" style="152" customWidth="1"/>
    <col min="1544" max="1792" width="9.140625" style="152"/>
    <col min="1793" max="1793" width="26" style="152" customWidth="1"/>
    <col min="1794" max="1794" width="15.140625" style="152" customWidth="1"/>
    <col min="1795" max="1795" width="19" style="152" customWidth="1"/>
    <col min="1796" max="1796" width="16.42578125" style="152" customWidth="1"/>
    <col min="1797" max="1797" width="19.42578125" style="152" customWidth="1"/>
    <col min="1798" max="1799" width="17.28515625" style="152" customWidth="1"/>
    <col min="1800" max="2048" width="9.140625" style="152"/>
    <col min="2049" max="2049" width="26" style="152" customWidth="1"/>
    <col min="2050" max="2050" width="15.140625" style="152" customWidth="1"/>
    <col min="2051" max="2051" width="19" style="152" customWidth="1"/>
    <col min="2052" max="2052" width="16.42578125" style="152" customWidth="1"/>
    <col min="2053" max="2053" width="19.42578125" style="152" customWidth="1"/>
    <col min="2054" max="2055" width="17.28515625" style="152" customWidth="1"/>
    <col min="2056" max="2304" width="9.140625" style="152"/>
    <col min="2305" max="2305" width="26" style="152" customWidth="1"/>
    <col min="2306" max="2306" width="15.140625" style="152" customWidth="1"/>
    <col min="2307" max="2307" width="19" style="152" customWidth="1"/>
    <col min="2308" max="2308" width="16.42578125" style="152" customWidth="1"/>
    <col min="2309" max="2309" width="19.42578125" style="152" customWidth="1"/>
    <col min="2310" max="2311" width="17.28515625" style="152" customWidth="1"/>
    <col min="2312" max="2560" width="9.140625" style="152"/>
    <col min="2561" max="2561" width="26" style="152" customWidth="1"/>
    <col min="2562" max="2562" width="15.140625" style="152" customWidth="1"/>
    <col min="2563" max="2563" width="19" style="152" customWidth="1"/>
    <col min="2564" max="2564" width="16.42578125" style="152" customWidth="1"/>
    <col min="2565" max="2565" width="19.42578125" style="152" customWidth="1"/>
    <col min="2566" max="2567" width="17.28515625" style="152" customWidth="1"/>
    <col min="2568" max="2816" width="9.140625" style="152"/>
    <col min="2817" max="2817" width="26" style="152" customWidth="1"/>
    <col min="2818" max="2818" width="15.140625" style="152" customWidth="1"/>
    <col min="2819" max="2819" width="19" style="152" customWidth="1"/>
    <col min="2820" max="2820" width="16.42578125" style="152" customWidth="1"/>
    <col min="2821" max="2821" width="19.42578125" style="152" customWidth="1"/>
    <col min="2822" max="2823" width="17.28515625" style="152" customWidth="1"/>
    <col min="2824" max="3072" width="9.140625" style="152"/>
    <col min="3073" max="3073" width="26" style="152" customWidth="1"/>
    <col min="3074" max="3074" width="15.140625" style="152" customWidth="1"/>
    <col min="3075" max="3075" width="19" style="152" customWidth="1"/>
    <col min="3076" max="3076" width="16.42578125" style="152" customWidth="1"/>
    <col min="3077" max="3077" width="19.42578125" style="152" customWidth="1"/>
    <col min="3078" max="3079" width="17.28515625" style="152" customWidth="1"/>
    <col min="3080" max="3328" width="9.140625" style="152"/>
    <col min="3329" max="3329" width="26" style="152" customWidth="1"/>
    <col min="3330" max="3330" width="15.140625" style="152" customWidth="1"/>
    <col min="3331" max="3331" width="19" style="152" customWidth="1"/>
    <col min="3332" max="3332" width="16.42578125" style="152" customWidth="1"/>
    <col min="3333" max="3333" width="19.42578125" style="152" customWidth="1"/>
    <col min="3334" max="3335" width="17.28515625" style="152" customWidth="1"/>
    <col min="3336" max="3584" width="9.140625" style="152"/>
    <col min="3585" max="3585" width="26" style="152" customWidth="1"/>
    <col min="3586" max="3586" width="15.140625" style="152" customWidth="1"/>
    <col min="3587" max="3587" width="19" style="152" customWidth="1"/>
    <col min="3588" max="3588" width="16.42578125" style="152" customWidth="1"/>
    <col min="3589" max="3589" width="19.42578125" style="152" customWidth="1"/>
    <col min="3590" max="3591" width="17.28515625" style="152" customWidth="1"/>
    <col min="3592" max="3840" width="9.140625" style="152"/>
    <col min="3841" max="3841" width="26" style="152" customWidth="1"/>
    <col min="3842" max="3842" width="15.140625" style="152" customWidth="1"/>
    <col min="3843" max="3843" width="19" style="152" customWidth="1"/>
    <col min="3844" max="3844" width="16.42578125" style="152" customWidth="1"/>
    <col min="3845" max="3845" width="19.42578125" style="152" customWidth="1"/>
    <col min="3846" max="3847" width="17.28515625" style="152" customWidth="1"/>
    <col min="3848" max="4096" width="9.140625" style="152"/>
    <col min="4097" max="4097" width="26" style="152" customWidth="1"/>
    <col min="4098" max="4098" width="15.140625" style="152" customWidth="1"/>
    <col min="4099" max="4099" width="19" style="152" customWidth="1"/>
    <col min="4100" max="4100" width="16.42578125" style="152" customWidth="1"/>
    <col min="4101" max="4101" width="19.42578125" style="152" customWidth="1"/>
    <col min="4102" max="4103" width="17.28515625" style="152" customWidth="1"/>
    <col min="4104" max="4352" width="9.140625" style="152"/>
    <col min="4353" max="4353" width="26" style="152" customWidth="1"/>
    <col min="4354" max="4354" width="15.140625" style="152" customWidth="1"/>
    <col min="4355" max="4355" width="19" style="152" customWidth="1"/>
    <col min="4356" max="4356" width="16.42578125" style="152" customWidth="1"/>
    <col min="4357" max="4357" width="19.42578125" style="152" customWidth="1"/>
    <col min="4358" max="4359" width="17.28515625" style="152" customWidth="1"/>
    <col min="4360" max="4608" width="9.140625" style="152"/>
    <col min="4609" max="4609" width="26" style="152" customWidth="1"/>
    <col min="4610" max="4610" width="15.140625" style="152" customWidth="1"/>
    <col min="4611" max="4611" width="19" style="152" customWidth="1"/>
    <col min="4612" max="4612" width="16.42578125" style="152" customWidth="1"/>
    <col min="4613" max="4613" width="19.42578125" style="152" customWidth="1"/>
    <col min="4614" max="4615" width="17.28515625" style="152" customWidth="1"/>
    <col min="4616" max="4864" width="9.140625" style="152"/>
    <col min="4865" max="4865" width="26" style="152" customWidth="1"/>
    <col min="4866" max="4866" width="15.140625" style="152" customWidth="1"/>
    <col min="4867" max="4867" width="19" style="152" customWidth="1"/>
    <col min="4868" max="4868" width="16.42578125" style="152" customWidth="1"/>
    <col min="4869" max="4869" width="19.42578125" style="152" customWidth="1"/>
    <col min="4870" max="4871" width="17.28515625" style="152" customWidth="1"/>
    <col min="4872" max="5120" width="9.140625" style="152"/>
    <col min="5121" max="5121" width="26" style="152" customWidth="1"/>
    <col min="5122" max="5122" width="15.140625" style="152" customWidth="1"/>
    <col min="5123" max="5123" width="19" style="152" customWidth="1"/>
    <col min="5124" max="5124" width="16.42578125" style="152" customWidth="1"/>
    <col min="5125" max="5125" width="19.42578125" style="152" customWidth="1"/>
    <col min="5126" max="5127" width="17.28515625" style="152" customWidth="1"/>
    <col min="5128" max="5376" width="9.140625" style="152"/>
    <col min="5377" max="5377" width="26" style="152" customWidth="1"/>
    <col min="5378" max="5378" width="15.140625" style="152" customWidth="1"/>
    <col min="5379" max="5379" width="19" style="152" customWidth="1"/>
    <col min="5380" max="5380" width="16.42578125" style="152" customWidth="1"/>
    <col min="5381" max="5381" width="19.42578125" style="152" customWidth="1"/>
    <col min="5382" max="5383" width="17.28515625" style="152" customWidth="1"/>
    <col min="5384" max="5632" width="9.140625" style="152"/>
    <col min="5633" max="5633" width="26" style="152" customWidth="1"/>
    <col min="5634" max="5634" width="15.140625" style="152" customWidth="1"/>
    <col min="5635" max="5635" width="19" style="152" customWidth="1"/>
    <col min="5636" max="5636" width="16.42578125" style="152" customWidth="1"/>
    <col min="5637" max="5637" width="19.42578125" style="152" customWidth="1"/>
    <col min="5638" max="5639" width="17.28515625" style="152" customWidth="1"/>
    <col min="5640" max="5888" width="9.140625" style="152"/>
    <col min="5889" max="5889" width="26" style="152" customWidth="1"/>
    <col min="5890" max="5890" width="15.140625" style="152" customWidth="1"/>
    <col min="5891" max="5891" width="19" style="152" customWidth="1"/>
    <col min="5892" max="5892" width="16.42578125" style="152" customWidth="1"/>
    <col min="5893" max="5893" width="19.42578125" style="152" customWidth="1"/>
    <col min="5894" max="5895" width="17.28515625" style="152" customWidth="1"/>
    <col min="5896" max="6144" width="9.140625" style="152"/>
    <col min="6145" max="6145" width="26" style="152" customWidth="1"/>
    <col min="6146" max="6146" width="15.140625" style="152" customWidth="1"/>
    <col min="6147" max="6147" width="19" style="152" customWidth="1"/>
    <col min="6148" max="6148" width="16.42578125" style="152" customWidth="1"/>
    <col min="6149" max="6149" width="19.42578125" style="152" customWidth="1"/>
    <col min="6150" max="6151" width="17.28515625" style="152" customWidth="1"/>
    <col min="6152" max="6400" width="9.140625" style="152"/>
    <col min="6401" max="6401" width="26" style="152" customWidth="1"/>
    <col min="6402" max="6402" width="15.140625" style="152" customWidth="1"/>
    <col min="6403" max="6403" width="19" style="152" customWidth="1"/>
    <col min="6404" max="6404" width="16.42578125" style="152" customWidth="1"/>
    <col min="6405" max="6405" width="19.42578125" style="152" customWidth="1"/>
    <col min="6406" max="6407" width="17.28515625" style="152" customWidth="1"/>
    <col min="6408" max="6656" width="9.140625" style="152"/>
    <col min="6657" max="6657" width="26" style="152" customWidth="1"/>
    <col min="6658" max="6658" width="15.140625" style="152" customWidth="1"/>
    <col min="6659" max="6659" width="19" style="152" customWidth="1"/>
    <col min="6660" max="6660" width="16.42578125" style="152" customWidth="1"/>
    <col min="6661" max="6661" width="19.42578125" style="152" customWidth="1"/>
    <col min="6662" max="6663" width="17.28515625" style="152" customWidth="1"/>
    <col min="6664" max="6912" width="9.140625" style="152"/>
    <col min="6913" max="6913" width="26" style="152" customWidth="1"/>
    <col min="6914" max="6914" width="15.140625" style="152" customWidth="1"/>
    <col min="6915" max="6915" width="19" style="152" customWidth="1"/>
    <col min="6916" max="6916" width="16.42578125" style="152" customWidth="1"/>
    <col min="6917" max="6917" width="19.42578125" style="152" customWidth="1"/>
    <col min="6918" max="6919" width="17.28515625" style="152" customWidth="1"/>
    <col min="6920" max="7168" width="9.140625" style="152"/>
    <col min="7169" max="7169" width="26" style="152" customWidth="1"/>
    <col min="7170" max="7170" width="15.140625" style="152" customWidth="1"/>
    <col min="7171" max="7171" width="19" style="152" customWidth="1"/>
    <col min="7172" max="7172" width="16.42578125" style="152" customWidth="1"/>
    <col min="7173" max="7173" width="19.42578125" style="152" customWidth="1"/>
    <col min="7174" max="7175" width="17.28515625" style="152" customWidth="1"/>
    <col min="7176" max="7424" width="9.140625" style="152"/>
    <col min="7425" max="7425" width="26" style="152" customWidth="1"/>
    <col min="7426" max="7426" width="15.140625" style="152" customWidth="1"/>
    <col min="7427" max="7427" width="19" style="152" customWidth="1"/>
    <col min="7428" max="7428" width="16.42578125" style="152" customWidth="1"/>
    <col min="7429" max="7429" width="19.42578125" style="152" customWidth="1"/>
    <col min="7430" max="7431" width="17.28515625" style="152" customWidth="1"/>
    <col min="7432" max="7680" width="9.140625" style="152"/>
    <col min="7681" max="7681" width="26" style="152" customWidth="1"/>
    <col min="7682" max="7682" width="15.140625" style="152" customWidth="1"/>
    <col min="7683" max="7683" width="19" style="152" customWidth="1"/>
    <col min="7684" max="7684" width="16.42578125" style="152" customWidth="1"/>
    <col min="7685" max="7685" width="19.42578125" style="152" customWidth="1"/>
    <col min="7686" max="7687" width="17.28515625" style="152" customWidth="1"/>
    <col min="7688" max="7936" width="9.140625" style="152"/>
    <col min="7937" max="7937" width="26" style="152" customWidth="1"/>
    <col min="7938" max="7938" width="15.140625" style="152" customWidth="1"/>
    <col min="7939" max="7939" width="19" style="152" customWidth="1"/>
    <col min="7940" max="7940" width="16.42578125" style="152" customWidth="1"/>
    <col min="7941" max="7941" width="19.42578125" style="152" customWidth="1"/>
    <col min="7942" max="7943" width="17.28515625" style="152" customWidth="1"/>
    <col min="7944" max="8192" width="9.140625" style="152"/>
    <col min="8193" max="8193" width="26" style="152" customWidth="1"/>
    <col min="8194" max="8194" width="15.140625" style="152" customWidth="1"/>
    <col min="8195" max="8195" width="19" style="152" customWidth="1"/>
    <col min="8196" max="8196" width="16.42578125" style="152" customWidth="1"/>
    <col min="8197" max="8197" width="19.42578125" style="152" customWidth="1"/>
    <col min="8198" max="8199" width="17.28515625" style="152" customWidth="1"/>
    <col min="8200" max="8448" width="9.140625" style="152"/>
    <col min="8449" max="8449" width="26" style="152" customWidth="1"/>
    <col min="8450" max="8450" width="15.140625" style="152" customWidth="1"/>
    <col min="8451" max="8451" width="19" style="152" customWidth="1"/>
    <col min="8452" max="8452" width="16.42578125" style="152" customWidth="1"/>
    <col min="8453" max="8453" width="19.42578125" style="152" customWidth="1"/>
    <col min="8454" max="8455" width="17.28515625" style="152" customWidth="1"/>
    <col min="8456" max="8704" width="9.140625" style="152"/>
    <col min="8705" max="8705" width="26" style="152" customWidth="1"/>
    <col min="8706" max="8706" width="15.140625" style="152" customWidth="1"/>
    <col min="8707" max="8707" width="19" style="152" customWidth="1"/>
    <col min="8708" max="8708" width="16.42578125" style="152" customWidth="1"/>
    <col min="8709" max="8709" width="19.42578125" style="152" customWidth="1"/>
    <col min="8710" max="8711" width="17.28515625" style="152" customWidth="1"/>
    <col min="8712" max="8960" width="9.140625" style="152"/>
    <col min="8961" max="8961" width="26" style="152" customWidth="1"/>
    <col min="8962" max="8962" width="15.140625" style="152" customWidth="1"/>
    <col min="8963" max="8963" width="19" style="152" customWidth="1"/>
    <col min="8964" max="8964" width="16.42578125" style="152" customWidth="1"/>
    <col min="8965" max="8965" width="19.42578125" style="152" customWidth="1"/>
    <col min="8966" max="8967" width="17.28515625" style="152" customWidth="1"/>
    <col min="8968" max="9216" width="9.140625" style="152"/>
    <col min="9217" max="9217" width="26" style="152" customWidth="1"/>
    <col min="9218" max="9218" width="15.140625" style="152" customWidth="1"/>
    <col min="9219" max="9219" width="19" style="152" customWidth="1"/>
    <col min="9220" max="9220" width="16.42578125" style="152" customWidth="1"/>
    <col min="9221" max="9221" width="19.42578125" style="152" customWidth="1"/>
    <col min="9222" max="9223" width="17.28515625" style="152" customWidth="1"/>
    <col min="9224" max="9472" width="9.140625" style="152"/>
    <col min="9473" max="9473" width="26" style="152" customWidth="1"/>
    <col min="9474" max="9474" width="15.140625" style="152" customWidth="1"/>
    <col min="9475" max="9475" width="19" style="152" customWidth="1"/>
    <col min="9476" max="9476" width="16.42578125" style="152" customWidth="1"/>
    <col min="9477" max="9477" width="19.42578125" style="152" customWidth="1"/>
    <col min="9478" max="9479" width="17.28515625" style="152" customWidth="1"/>
    <col min="9480" max="9728" width="9.140625" style="152"/>
    <col min="9729" max="9729" width="26" style="152" customWidth="1"/>
    <col min="9730" max="9730" width="15.140625" style="152" customWidth="1"/>
    <col min="9731" max="9731" width="19" style="152" customWidth="1"/>
    <col min="9732" max="9732" width="16.42578125" style="152" customWidth="1"/>
    <col min="9733" max="9733" width="19.42578125" style="152" customWidth="1"/>
    <col min="9734" max="9735" width="17.28515625" style="152" customWidth="1"/>
    <col min="9736" max="9984" width="9.140625" style="152"/>
    <col min="9985" max="9985" width="26" style="152" customWidth="1"/>
    <col min="9986" max="9986" width="15.140625" style="152" customWidth="1"/>
    <col min="9987" max="9987" width="19" style="152" customWidth="1"/>
    <col min="9988" max="9988" width="16.42578125" style="152" customWidth="1"/>
    <col min="9989" max="9989" width="19.42578125" style="152" customWidth="1"/>
    <col min="9990" max="9991" width="17.28515625" style="152" customWidth="1"/>
    <col min="9992" max="10240" width="9.140625" style="152"/>
    <col min="10241" max="10241" width="26" style="152" customWidth="1"/>
    <col min="10242" max="10242" width="15.140625" style="152" customWidth="1"/>
    <col min="10243" max="10243" width="19" style="152" customWidth="1"/>
    <col min="10244" max="10244" width="16.42578125" style="152" customWidth="1"/>
    <col min="10245" max="10245" width="19.42578125" style="152" customWidth="1"/>
    <col min="10246" max="10247" width="17.28515625" style="152" customWidth="1"/>
    <col min="10248" max="10496" width="9.140625" style="152"/>
    <col min="10497" max="10497" width="26" style="152" customWidth="1"/>
    <col min="10498" max="10498" width="15.140625" style="152" customWidth="1"/>
    <col min="10499" max="10499" width="19" style="152" customWidth="1"/>
    <col min="10500" max="10500" width="16.42578125" style="152" customWidth="1"/>
    <col min="10501" max="10501" width="19.42578125" style="152" customWidth="1"/>
    <col min="10502" max="10503" width="17.28515625" style="152" customWidth="1"/>
    <col min="10504" max="10752" width="9.140625" style="152"/>
    <col min="10753" max="10753" width="26" style="152" customWidth="1"/>
    <col min="10754" max="10754" width="15.140625" style="152" customWidth="1"/>
    <col min="10755" max="10755" width="19" style="152" customWidth="1"/>
    <col min="10756" max="10756" width="16.42578125" style="152" customWidth="1"/>
    <col min="10757" max="10757" width="19.42578125" style="152" customWidth="1"/>
    <col min="10758" max="10759" width="17.28515625" style="152" customWidth="1"/>
    <col min="10760" max="11008" width="9.140625" style="152"/>
    <col min="11009" max="11009" width="26" style="152" customWidth="1"/>
    <col min="11010" max="11010" width="15.140625" style="152" customWidth="1"/>
    <col min="11011" max="11011" width="19" style="152" customWidth="1"/>
    <col min="11012" max="11012" width="16.42578125" style="152" customWidth="1"/>
    <col min="11013" max="11013" width="19.42578125" style="152" customWidth="1"/>
    <col min="11014" max="11015" width="17.28515625" style="152" customWidth="1"/>
    <col min="11016" max="11264" width="9.140625" style="152"/>
    <col min="11265" max="11265" width="26" style="152" customWidth="1"/>
    <col min="11266" max="11266" width="15.140625" style="152" customWidth="1"/>
    <col min="11267" max="11267" width="19" style="152" customWidth="1"/>
    <col min="11268" max="11268" width="16.42578125" style="152" customWidth="1"/>
    <col min="11269" max="11269" width="19.42578125" style="152" customWidth="1"/>
    <col min="11270" max="11271" width="17.28515625" style="152" customWidth="1"/>
    <col min="11272" max="11520" width="9.140625" style="152"/>
    <col min="11521" max="11521" width="26" style="152" customWidth="1"/>
    <col min="11522" max="11522" width="15.140625" style="152" customWidth="1"/>
    <col min="11523" max="11523" width="19" style="152" customWidth="1"/>
    <col min="11524" max="11524" width="16.42578125" style="152" customWidth="1"/>
    <col min="11525" max="11525" width="19.42578125" style="152" customWidth="1"/>
    <col min="11526" max="11527" width="17.28515625" style="152" customWidth="1"/>
    <col min="11528" max="11776" width="9.140625" style="152"/>
    <col min="11777" max="11777" width="26" style="152" customWidth="1"/>
    <col min="11778" max="11778" width="15.140625" style="152" customWidth="1"/>
    <col min="11779" max="11779" width="19" style="152" customWidth="1"/>
    <col min="11780" max="11780" width="16.42578125" style="152" customWidth="1"/>
    <col min="11781" max="11781" width="19.42578125" style="152" customWidth="1"/>
    <col min="11782" max="11783" width="17.28515625" style="152" customWidth="1"/>
    <col min="11784" max="12032" width="9.140625" style="152"/>
    <col min="12033" max="12033" width="26" style="152" customWidth="1"/>
    <col min="12034" max="12034" width="15.140625" style="152" customWidth="1"/>
    <col min="12035" max="12035" width="19" style="152" customWidth="1"/>
    <col min="12036" max="12036" width="16.42578125" style="152" customWidth="1"/>
    <col min="12037" max="12037" width="19.42578125" style="152" customWidth="1"/>
    <col min="12038" max="12039" width="17.28515625" style="152" customWidth="1"/>
    <col min="12040" max="12288" width="9.140625" style="152"/>
    <col min="12289" max="12289" width="26" style="152" customWidth="1"/>
    <col min="12290" max="12290" width="15.140625" style="152" customWidth="1"/>
    <col min="12291" max="12291" width="19" style="152" customWidth="1"/>
    <col min="12292" max="12292" width="16.42578125" style="152" customWidth="1"/>
    <col min="12293" max="12293" width="19.42578125" style="152" customWidth="1"/>
    <col min="12294" max="12295" width="17.28515625" style="152" customWidth="1"/>
    <col min="12296" max="12544" width="9.140625" style="152"/>
    <col min="12545" max="12545" width="26" style="152" customWidth="1"/>
    <col min="12546" max="12546" width="15.140625" style="152" customWidth="1"/>
    <col min="12547" max="12547" width="19" style="152" customWidth="1"/>
    <col min="12548" max="12548" width="16.42578125" style="152" customWidth="1"/>
    <col min="12549" max="12549" width="19.42578125" style="152" customWidth="1"/>
    <col min="12550" max="12551" width="17.28515625" style="152" customWidth="1"/>
    <col min="12552" max="12800" width="9.140625" style="152"/>
    <col min="12801" max="12801" width="26" style="152" customWidth="1"/>
    <col min="12802" max="12802" width="15.140625" style="152" customWidth="1"/>
    <col min="12803" max="12803" width="19" style="152" customWidth="1"/>
    <col min="12804" max="12804" width="16.42578125" style="152" customWidth="1"/>
    <col min="12805" max="12805" width="19.42578125" style="152" customWidth="1"/>
    <col min="12806" max="12807" width="17.28515625" style="152" customWidth="1"/>
    <col min="12808" max="13056" width="9.140625" style="152"/>
    <col min="13057" max="13057" width="26" style="152" customWidth="1"/>
    <col min="13058" max="13058" width="15.140625" style="152" customWidth="1"/>
    <col min="13059" max="13059" width="19" style="152" customWidth="1"/>
    <col min="13060" max="13060" width="16.42578125" style="152" customWidth="1"/>
    <col min="13061" max="13061" width="19.42578125" style="152" customWidth="1"/>
    <col min="13062" max="13063" width="17.28515625" style="152" customWidth="1"/>
    <col min="13064" max="13312" width="9.140625" style="152"/>
    <col min="13313" max="13313" width="26" style="152" customWidth="1"/>
    <col min="13314" max="13314" width="15.140625" style="152" customWidth="1"/>
    <col min="13315" max="13315" width="19" style="152" customWidth="1"/>
    <col min="13316" max="13316" width="16.42578125" style="152" customWidth="1"/>
    <col min="13317" max="13317" width="19.42578125" style="152" customWidth="1"/>
    <col min="13318" max="13319" width="17.28515625" style="152" customWidth="1"/>
    <col min="13320" max="13568" width="9.140625" style="152"/>
    <col min="13569" max="13569" width="26" style="152" customWidth="1"/>
    <col min="13570" max="13570" width="15.140625" style="152" customWidth="1"/>
    <col min="13571" max="13571" width="19" style="152" customWidth="1"/>
    <col min="13572" max="13572" width="16.42578125" style="152" customWidth="1"/>
    <col min="13573" max="13573" width="19.42578125" style="152" customWidth="1"/>
    <col min="13574" max="13575" width="17.28515625" style="152" customWidth="1"/>
    <col min="13576" max="13824" width="9.140625" style="152"/>
    <col min="13825" max="13825" width="26" style="152" customWidth="1"/>
    <col min="13826" max="13826" width="15.140625" style="152" customWidth="1"/>
    <col min="13827" max="13827" width="19" style="152" customWidth="1"/>
    <col min="13828" max="13828" width="16.42578125" style="152" customWidth="1"/>
    <col min="13829" max="13829" width="19.42578125" style="152" customWidth="1"/>
    <col min="13830" max="13831" width="17.28515625" style="152" customWidth="1"/>
    <col min="13832" max="14080" width="9.140625" style="152"/>
    <col min="14081" max="14081" width="26" style="152" customWidth="1"/>
    <col min="14082" max="14082" width="15.140625" style="152" customWidth="1"/>
    <col min="14083" max="14083" width="19" style="152" customWidth="1"/>
    <col min="14084" max="14084" width="16.42578125" style="152" customWidth="1"/>
    <col min="14085" max="14085" width="19.42578125" style="152" customWidth="1"/>
    <col min="14086" max="14087" width="17.28515625" style="152" customWidth="1"/>
    <col min="14088" max="14336" width="9.140625" style="152"/>
    <col min="14337" max="14337" width="26" style="152" customWidth="1"/>
    <col min="14338" max="14338" width="15.140625" style="152" customWidth="1"/>
    <col min="14339" max="14339" width="19" style="152" customWidth="1"/>
    <col min="14340" max="14340" width="16.42578125" style="152" customWidth="1"/>
    <col min="14341" max="14341" width="19.42578125" style="152" customWidth="1"/>
    <col min="14342" max="14343" width="17.28515625" style="152" customWidth="1"/>
    <col min="14344" max="14592" width="9.140625" style="152"/>
    <col min="14593" max="14593" width="26" style="152" customWidth="1"/>
    <col min="14594" max="14594" width="15.140625" style="152" customWidth="1"/>
    <col min="14595" max="14595" width="19" style="152" customWidth="1"/>
    <col min="14596" max="14596" width="16.42578125" style="152" customWidth="1"/>
    <col min="14597" max="14597" width="19.42578125" style="152" customWidth="1"/>
    <col min="14598" max="14599" width="17.28515625" style="152" customWidth="1"/>
    <col min="14600" max="14848" width="9.140625" style="152"/>
    <col min="14849" max="14849" width="26" style="152" customWidth="1"/>
    <col min="14850" max="14850" width="15.140625" style="152" customWidth="1"/>
    <col min="14851" max="14851" width="19" style="152" customWidth="1"/>
    <col min="14852" max="14852" width="16.42578125" style="152" customWidth="1"/>
    <col min="14853" max="14853" width="19.42578125" style="152" customWidth="1"/>
    <col min="14854" max="14855" width="17.28515625" style="152" customWidth="1"/>
    <col min="14856" max="15104" width="9.140625" style="152"/>
    <col min="15105" max="15105" width="26" style="152" customWidth="1"/>
    <col min="15106" max="15106" width="15.140625" style="152" customWidth="1"/>
    <col min="15107" max="15107" width="19" style="152" customWidth="1"/>
    <col min="15108" max="15108" width="16.42578125" style="152" customWidth="1"/>
    <col min="15109" max="15109" width="19.42578125" style="152" customWidth="1"/>
    <col min="15110" max="15111" width="17.28515625" style="152" customWidth="1"/>
    <col min="15112" max="15360" width="9.140625" style="152"/>
    <col min="15361" max="15361" width="26" style="152" customWidth="1"/>
    <col min="15362" max="15362" width="15.140625" style="152" customWidth="1"/>
    <col min="15363" max="15363" width="19" style="152" customWidth="1"/>
    <col min="15364" max="15364" width="16.42578125" style="152" customWidth="1"/>
    <col min="15365" max="15365" width="19.42578125" style="152" customWidth="1"/>
    <col min="15366" max="15367" width="17.28515625" style="152" customWidth="1"/>
    <col min="15368" max="15616" width="9.140625" style="152"/>
    <col min="15617" max="15617" width="26" style="152" customWidth="1"/>
    <col min="15618" max="15618" width="15.140625" style="152" customWidth="1"/>
    <col min="15619" max="15619" width="19" style="152" customWidth="1"/>
    <col min="15620" max="15620" width="16.42578125" style="152" customWidth="1"/>
    <col min="15621" max="15621" width="19.42578125" style="152" customWidth="1"/>
    <col min="15622" max="15623" width="17.28515625" style="152" customWidth="1"/>
    <col min="15624" max="15872" width="9.140625" style="152"/>
    <col min="15873" max="15873" width="26" style="152" customWidth="1"/>
    <col min="15874" max="15874" width="15.140625" style="152" customWidth="1"/>
    <col min="15875" max="15875" width="19" style="152" customWidth="1"/>
    <col min="15876" max="15876" width="16.42578125" style="152" customWidth="1"/>
    <col min="15877" max="15877" width="19.42578125" style="152" customWidth="1"/>
    <col min="15878" max="15879" width="17.28515625" style="152" customWidth="1"/>
    <col min="15880" max="16128" width="9.140625" style="152"/>
    <col min="16129" max="16129" width="26" style="152" customWidth="1"/>
    <col min="16130" max="16130" width="15.140625" style="152" customWidth="1"/>
    <col min="16131" max="16131" width="19" style="152" customWidth="1"/>
    <col min="16132" max="16132" width="16.42578125" style="152" customWidth="1"/>
    <col min="16133" max="16133" width="19.42578125" style="152" customWidth="1"/>
    <col min="16134" max="16135" width="17.28515625" style="152" customWidth="1"/>
    <col min="16136" max="16384" width="9.140625" style="152"/>
  </cols>
  <sheetData>
    <row r="1" spans="1:7" ht="13.5" thickBot="1">
      <c r="A1" s="1" t="s">
        <v>0</v>
      </c>
      <c r="E1" s="474"/>
      <c r="G1" s="474" t="s">
        <v>1</v>
      </c>
    </row>
    <row r="2" spans="1:7" ht="24.75" customHeight="1" thickTop="1">
      <c r="A2" s="6250" t="s">
        <v>2913</v>
      </c>
      <c r="B2" s="6251"/>
      <c r="C2" s="6251"/>
      <c r="D2" s="6251"/>
      <c r="E2" s="6251"/>
      <c r="F2" s="6251"/>
      <c r="G2" s="6252"/>
    </row>
    <row r="3" spans="1:7" ht="28.5" customHeight="1" thickBot="1">
      <c r="A3" s="7488" t="s">
        <v>2463</v>
      </c>
      <c r="B3" s="7489"/>
      <c r="C3" s="7489"/>
      <c r="D3" s="7489"/>
      <c r="E3" s="7489"/>
      <c r="F3" s="7489"/>
      <c r="G3" s="7490"/>
    </row>
    <row r="4" spans="1:7" ht="27.75" customHeight="1" thickBot="1">
      <c r="A4" s="7491" t="s">
        <v>2886</v>
      </c>
      <c r="B4" s="7493">
        <v>2011</v>
      </c>
      <c r="C4" s="7494"/>
      <c r="D4" s="7493">
        <v>2012</v>
      </c>
      <c r="E4" s="7495"/>
      <c r="F4" s="7496">
        <v>2013</v>
      </c>
      <c r="G4" s="7497"/>
    </row>
    <row r="5" spans="1:7" ht="45.75" customHeight="1" thickBot="1">
      <c r="A5" s="7492"/>
      <c r="B5" s="3393" t="s">
        <v>2887</v>
      </c>
      <c r="C5" s="3394" t="s">
        <v>2888</v>
      </c>
      <c r="D5" s="3393" t="s">
        <v>2887</v>
      </c>
      <c r="E5" s="3395" t="s">
        <v>2888</v>
      </c>
      <c r="F5" s="3393" t="s">
        <v>2887</v>
      </c>
      <c r="G5" s="3396" t="s">
        <v>2888</v>
      </c>
    </row>
    <row r="6" spans="1:7" ht="20.100000000000001" customHeight="1">
      <c r="A6" s="3397" t="s">
        <v>2889</v>
      </c>
      <c r="B6" s="3421">
        <v>16654</v>
      </c>
      <c r="C6" s="3422">
        <v>2993249</v>
      </c>
      <c r="D6" s="3421">
        <v>6066</v>
      </c>
      <c r="E6" s="3423">
        <v>1318578</v>
      </c>
      <c r="F6" s="3421">
        <v>4658</v>
      </c>
      <c r="G6" s="3424">
        <v>2861476</v>
      </c>
    </row>
    <row r="7" spans="1:7" ht="20.100000000000001" customHeight="1">
      <c r="A7" s="3398" t="s">
        <v>2890</v>
      </c>
      <c r="B7" s="3425" t="s">
        <v>9</v>
      </c>
      <c r="C7" s="3426" t="s">
        <v>9</v>
      </c>
      <c r="D7" s="3425" t="s">
        <v>9</v>
      </c>
      <c r="E7" s="3427" t="s">
        <v>9</v>
      </c>
      <c r="F7" s="3425">
        <v>4209</v>
      </c>
      <c r="G7" s="3428">
        <v>2266881</v>
      </c>
    </row>
    <row r="8" spans="1:7" ht="20.100000000000001" customHeight="1">
      <c r="A8" s="3399" t="s">
        <v>2891</v>
      </c>
      <c r="B8" s="3429">
        <v>275</v>
      </c>
      <c r="C8" s="3430">
        <v>848334</v>
      </c>
      <c r="D8" s="3429">
        <v>268</v>
      </c>
      <c r="E8" s="3431">
        <v>1828099</v>
      </c>
      <c r="F8" s="3432">
        <v>126</v>
      </c>
      <c r="G8" s="3433">
        <v>568187</v>
      </c>
    </row>
    <row r="9" spans="1:7" ht="20.100000000000001" customHeight="1">
      <c r="A9" s="3399" t="s">
        <v>2892</v>
      </c>
      <c r="B9" s="3429" t="s">
        <v>9</v>
      </c>
      <c r="C9" s="3430" t="s">
        <v>9</v>
      </c>
      <c r="D9" s="3429" t="s">
        <v>9</v>
      </c>
      <c r="E9" s="3431" t="s">
        <v>9</v>
      </c>
      <c r="F9" s="3432">
        <v>357</v>
      </c>
      <c r="G9" s="3433">
        <v>907403</v>
      </c>
    </row>
    <row r="10" spans="1:7" ht="20.100000000000001" customHeight="1">
      <c r="A10" s="3399" t="s">
        <v>2893</v>
      </c>
      <c r="B10" s="3429">
        <v>50</v>
      </c>
      <c r="C10" s="3430">
        <v>8675</v>
      </c>
      <c r="D10" s="3429">
        <v>283</v>
      </c>
      <c r="E10" s="3434" t="s">
        <v>2894</v>
      </c>
      <c r="F10" s="3432">
        <v>3517</v>
      </c>
      <c r="G10" s="3433">
        <v>10905202</v>
      </c>
    </row>
    <row r="11" spans="1:7" ht="20.100000000000001" customHeight="1">
      <c r="A11" s="3399" t="s">
        <v>2895</v>
      </c>
      <c r="B11" s="3429">
        <v>230</v>
      </c>
      <c r="C11" s="3430">
        <v>170932</v>
      </c>
      <c r="D11" s="3429">
        <v>764</v>
      </c>
      <c r="E11" s="3431">
        <v>169761</v>
      </c>
      <c r="F11" s="3432">
        <v>135</v>
      </c>
      <c r="G11" s="3433">
        <v>45262</v>
      </c>
    </row>
    <row r="12" spans="1:7" ht="20.100000000000001" customHeight="1">
      <c r="A12" s="3399" t="s">
        <v>2863</v>
      </c>
      <c r="B12" s="3432">
        <v>26318</v>
      </c>
      <c r="C12" s="3430">
        <v>2125204</v>
      </c>
      <c r="D12" s="3429">
        <v>12906</v>
      </c>
      <c r="E12" s="3431">
        <v>2805762</v>
      </c>
      <c r="F12" s="3432">
        <v>4597</v>
      </c>
      <c r="G12" s="3433">
        <v>1236448</v>
      </c>
    </row>
    <row r="13" spans="1:7" ht="20.100000000000001" customHeight="1">
      <c r="A13" s="3399" t="s">
        <v>2896</v>
      </c>
      <c r="B13" s="3432">
        <v>22006</v>
      </c>
      <c r="C13" s="3430">
        <v>6611166</v>
      </c>
      <c r="D13" s="3429">
        <v>16789</v>
      </c>
      <c r="E13" s="3431">
        <v>6815924</v>
      </c>
      <c r="F13" s="3432">
        <v>8111</v>
      </c>
      <c r="G13" s="3433">
        <v>3026288</v>
      </c>
    </row>
    <row r="14" spans="1:7" ht="20.100000000000001" customHeight="1">
      <c r="A14" s="3399" t="s">
        <v>2897</v>
      </c>
      <c r="B14" s="3432" t="s">
        <v>9</v>
      </c>
      <c r="C14" s="3430" t="s">
        <v>9</v>
      </c>
      <c r="D14" s="3429" t="s">
        <v>9</v>
      </c>
      <c r="E14" s="3431" t="s">
        <v>9</v>
      </c>
      <c r="F14" s="3432">
        <v>3795</v>
      </c>
      <c r="G14" s="3433">
        <v>4864009</v>
      </c>
    </row>
    <row r="15" spans="1:7" ht="20.100000000000001" customHeight="1">
      <c r="A15" s="3399" t="s">
        <v>2898</v>
      </c>
      <c r="B15" s="3432" t="s">
        <v>9</v>
      </c>
      <c r="C15" s="3430" t="s">
        <v>9</v>
      </c>
      <c r="D15" s="3429" t="s">
        <v>9</v>
      </c>
      <c r="E15" s="3431" t="s">
        <v>9</v>
      </c>
      <c r="F15" s="3432">
        <v>1141</v>
      </c>
      <c r="G15" s="3433">
        <v>2268750</v>
      </c>
    </row>
    <row r="16" spans="1:7" ht="20.100000000000001" customHeight="1">
      <c r="A16" s="3399" t="s">
        <v>2899</v>
      </c>
      <c r="B16" s="3432" t="s">
        <v>9</v>
      </c>
      <c r="C16" s="3430" t="s">
        <v>9</v>
      </c>
      <c r="D16" s="3429" t="s">
        <v>9</v>
      </c>
      <c r="E16" s="3431" t="s">
        <v>9</v>
      </c>
      <c r="F16" s="3432">
        <v>68</v>
      </c>
      <c r="G16" s="3433">
        <v>21190</v>
      </c>
    </row>
    <row r="17" spans="1:7" ht="20.100000000000001" customHeight="1">
      <c r="A17" s="3399" t="s">
        <v>2900</v>
      </c>
      <c r="B17" s="3429">
        <v>453</v>
      </c>
      <c r="C17" s="3435">
        <v>1909518</v>
      </c>
      <c r="D17" s="3429">
        <v>79</v>
      </c>
      <c r="E17" s="3431">
        <v>134803</v>
      </c>
      <c r="F17" s="3432" t="s">
        <v>9</v>
      </c>
      <c r="G17" s="3433" t="s">
        <v>9</v>
      </c>
    </row>
    <row r="18" spans="1:7" ht="20.100000000000001" customHeight="1">
      <c r="A18" s="3399" t="s">
        <v>2901</v>
      </c>
      <c r="B18" s="3432">
        <v>6914</v>
      </c>
      <c r="C18" s="3430">
        <v>187427</v>
      </c>
      <c r="D18" s="3429">
        <v>1223</v>
      </c>
      <c r="E18" s="3434" t="s">
        <v>2902</v>
      </c>
      <c r="F18" s="3432" t="s">
        <v>9</v>
      </c>
      <c r="G18" s="3436" t="s">
        <v>9</v>
      </c>
    </row>
    <row r="19" spans="1:7" ht="20.100000000000001" customHeight="1">
      <c r="A19" s="3399" t="s">
        <v>2903</v>
      </c>
      <c r="B19" s="3432">
        <v>18868</v>
      </c>
      <c r="C19" s="3435" t="s">
        <v>2904</v>
      </c>
      <c r="D19" s="3429">
        <v>11245</v>
      </c>
      <c r="E19" s="3434" t="s">
        <v>2905</v>
      </c>
      <c r="F19" s="3432">
        <v>13391</v>
      </c>
      <c r="G19" s="3433">
        <v>7856005</v>
      </c>
    </row>
    <row r="20" spans="1:7" ht="20.100000000000001" customHeight="1" thickBot="1">
      <c r="A20" s="3400" t="s">
        <v>26</v>
      </c>
      <c r="B20" s="3437">
        <v>91768</v>
      </c>
      <c r="C20" s="3438">
        <v>15903549</v>
      </c>
      <c r="D20" s="3437">
        <v>49623</v>
      </c>
      <c r="E20" s="3439">
        <v>16524923</v>
      </c>
      <c r="F20" s="3437">
        <v>44105</v>
      </c>
      <c r="G20" s="3440">
        <v>36827101</v>
      </c>
    </row>
    <row r="21" spans="1:7" ht="22.5" customHeight="1" thickTop="1">
      <c r="A21" s="3401"/>
    </row>
    <row r="22" spans="1:7" ht="15.75" customHeight="1">
      <c r="A22" s="3309" t="s">
        <v>2883</v>
      </c>
    </row>
    <row r="23" spans="1:7" ht="15.75" customHeight="1">
      <c r="A23" s="3309" t="s">
        <v>2906</v>
      </c>
    </row>
    <row r="24" spans="1:7" ht="15.75" customHeight="1">
      <c r="A24" s="6248" t="s">
        <v>2907</v>
      </c>
      <c r="B24" s="6248"/>
      <c r="C24" s="6248"/>
      <c r="D24" s="6248"/>
    </row>
    <row r="25" spans="1:7" ht="15.75" customHeight="1">
      <c r="A25" s="3309" t="s">
        <v>2877</v>
      </c>
    </row>
    <row r="29" spans="1:7">
      <c r="D29" s="3326" t="s">
        <v>3</v>
      </c>
    </row>
  </sheetData>
  <mergeCells count="7">
    <mergeCell ref="A24:D24"/>
    <mergeCell ref="A2:G2"/>
    <mergeCell ref="A3:G3"/>
    <mergeCell ref="A4:A5"/>
    <mergeCell ref="B4:C4"/>
    <mergeCell ref="D4:E4"/>
    <mergeCell ref="F4:G4"/>
  </mergeCells>
  <hyperlinks>
    <hyperlink ref="A1" r:id="rId1"/>
  </hyperlinks>
  <pageMargins left="0.70866141732283472" right="0.70866141732283472" top="0.74803149606299213" bottom="0.74803149606299213" header="0.31496062992125984" footer="0.31496062992125984"/>
  <pageSetup paperSize="9" scale="88" fitToHeight="0" orientation="landscape" r:id="rId2"/>
  <headerFooter>
    <oddFooter>&amp;R184</oddFooter>
  </headerFooter>
  <drawing r:id="rId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7"/>
  <sheetViews>
    <sheetView view="pageBreakPreview" topLeftCell="A5" zoomScale="60" zoomScaleNormal="85" workbookViewId="0">
      <selection activeCell="H15" sqref="H15"/>
    </sheetView>
  </sheetViews>
  <sheetFormatPr defaultRowHeight="12.75"/>
  <cols>
    <col min="1" max="1" width="17" style="32" customWidth="1"/>
    <col min="2" max="14" width="15.7109375" style="32" customWidth="1"/>
    <col min="15" max="16384" width="9.140625" style="32"/>
  </cols>
  <sheetData>
    <row r="1" spans="1:14" ht="61.5" customHeight="1" thickTop="1" thickBot="1">
      <c r="A1" s="7510" t="s">
        <v>2857</v>
      </c>
      <c r="B1" s="7511"/>
      <c r="C1" s="7511"/>
      <c r="D1" s="7511"/>
      <c r="E1" s="7511"/>
      <c r="F1" s="7511"/>
      <c r="G1" s="7511"/>
      <c r="H1" s="7511"/>
      <c r="I1" s="7511"/>
      <c r="J1" s="7511"/>
      <c r="K1" s="7511"/>
      <c r="L1" s="7511"/>
      <c r="M1" s="7511"/>
      <c r="N1" s="7512"/>
    </row>
    <row r="2" spans="1:14" s="5768" customFormat="1" ht="27" customHeight="1" thickBot="1">
      <c r="A2" s="7507" t="s">
        <v>2474</v>
      </c>
      <c r="B2" s="7508"/>
      <c r="C2" s="7508"/>
      <c r="D2" s="7508"/>
      <c r="E2" s="7508"/>
      <c r="F2" s="7508"/>
      <c r="G2" s="7508"/>
      <c r="H2" s="7508"/>
      <c r="I2" s="7508"/>
      <c r="J2" s="7508"/>
      <c r="K2" s="7508"/>
      <c r="L2" s="7508"/>
      <c r="M2" s="7508"/>
      <c r="N2" s="7509"/>
    </row>
    <row r="3" spans="1:14" s="5768" customFormat="1" ht="21" customHeight="1">
      <c r="A3" s="5770" t="s">
        <v>2475</v>
      </c>
      <c r="B3" s="7499" t="s">
        <v>2469</v>
      </c>
      <c r="C3" s="7500"/>
      <c r="D3" s="7500"/>
      <c r="E3" s="7500"/>
      <c r="F3" s="7500"/>
      <c r="G3" s="7500"/>
      <c r="H3" s="7500"/>
      <c r="I3" s="7500"/>
      <c r="J3" s="7500"/>
      <c r="K3" s="7500"/>
      <c r="L3" s="7500"/>
      <c r="M3" s="7500"/>
      <c r="N3" s="7501"/>
    </row>
    <row r="4" spans="1:14" s="5768" customFormat="1" ht="21" customHeight="1">
      <c r="A4" s="5773" t="s">
        <v>2476</v>
      </c>
      <c r="B4" s="7502" t="s">
        <v>2470</v>
      </c>
      <c r="C4" s="6202"/>
      <c r="D4" s="6202"/>
      <c r="E4" s="6202"/>
      <c r="F4" s="6202"/>
      <c r="G4" s="6202"/>
      <c r="H4" s="6202"/>
      <c r="I4" s="6202"/>
      <c r="J4" s="6202"/>
      <c r="K4" s="6202"/>
      <c r="L4" s="6202"/>
      <c r="M4" s="6202"/>
      <c r="N4" s="6203"/>
    </row>
    <row r="5" spans="1:14" s="5768" customFormat="1" ht="21" customHeight="1">
      <c r="A5" s="5773" t="s">
        <v>2477</v>
      </c>
      <c r="B5" s="7502" t="s">
        <v>2471</v>
      </c>
      <c r="C5" s="6202"/>
      <c r="D5" s="6202"/>
      <c r="E5" s="6202"/>
      <c r="F5" s="6202"/>
      <c r="G5" s="6202"/>
      <c r="H5" s="6202"/>
      <c r="I5" s="6202"/>
      <c r="J5" s="6202"/>
      <c r="K5" s="6202"/>
      <c r="L5" s="6202"/>
      <c r="M5" s="6202"/>
      <c r="N5" s="6203"/>
    </row>
    <row r="6" spans="1:14" s="5768" customFormat="1" ht="21" customHeight="1">
      <c r="A6" s="5773" t="s">
        <v>2478</v>
      </c>
      <c r="B6" s="7502" t="s">
        <v>2472</v>
      </c>
      <c r="C6" s="6202"/>
      <c r="D6" s="6202"/>
      <c r="E6" s="6202"/>
      <c r="F6" s="6202"/>
      <c r="G6" s="6202"/>
      <c r="H6" s="6202"/>
      <c r="I6" s="6202"/>
      <c r="J6" s="6202"/>
      <c r="K6" s="6202"/>
      <c r="L6" s="6202"/>
      <c r="M6" s="6202"/>
      <c r="N6" s="6203"/>
    </row>
    <row r="7" spans="1:14" s="5768" customFormat="1" ht="21" customHeight="1" thickBot="1">
      <c r="A7" s="5771" t="s">
        <v>2479</v>
      </c>
      <c r="B7" s="7503" t="s">
        <v>2473</v>
      </c>
      <c r="C7" s="6211"/>
      <c r="D7" s="6211"/>
      <c r="E7" s="6211"/>
      <c r="F7" s="6211"/>
      <c r="G7" s="6211"/>
      <c r="H7" s="6211"/>
      <c r="I7" s="6211"/>
      <c r="J7" s="6211"/>
      <c r="K7" s="6211"/>
      <c r="L7" s="6211"/>
      <c r="M7" s="6211"/>
      <c r="N7" s="6212"/>
    </row>
    <row r="8" spans="1:14" s="5768" customFormat="1" ht="27" customHeight="1" thickBot="1">
      <c r="A8" s="7507" t="s">
        <v>2480</v>
      </c>
      <c r="B8" s="7508"/>
      <c r="C8" s="7508"/>
      <c r="D8" s="7508"/>
      <c r="E8" s="7508"/>
      <c r="F8" s="7508"/>
      <c r="G8" s="7508"/>
      <c r="H8" s="7508"/>
      <c r="I8" s="7508"/>
      <c r="J8" s="7508"/>
      <c r="K8" s="7508"/>
      <c r="L8" s="7508"/>
      <c r="M8" s="7508"/>
      <c r="N8" s="7509"/>
    </row>
    <row r="9" spans="1:14" s="5768" customFormat="1" ht="21" customHeight="1">
      <c r="A9" s="5770" t="s">
        <v>5076</v>
      </c>
      <c r="B9" s="7499" t="s">
        <v>2985</v>
      </c>
      <c r="C9" s="7500"/>
      <c r="D9" s="7500"/>
      <c r="E9" s="7500"/>
      <c r="F9" s="7500"/>
      <c r="G9" s="7500"/>
      <c r="H9" s="7500"/>
      <c r="I9" s="7500"/>
      <c r="J9" s="7500"/>
      <c r="K9" s="7500"/>
      <c r="L9" s="7500"/>
      <c r="M9" s="7500"/>
      <c r="N9" s="7501"/>
    </row>
    <row r="10" spans="1:14" s="5768" customFormat="1" ht="21" customHeight="1">
      <c r="A10" s="5773" t="s">
        <v>5077</v>
      </c>
      <c r="B10" s="7502" t="s">
        <v>3017</v>
      </c>
      <c r="C10" s="6202"/>
      <c r="D10" s="6202"/>
      <c r="E10" s="6202"/>
      <c r="F10" s="6202"/>
      <c r="G10" s="6202"/>
      <c r="H10" s="6202"/>
      <c r="I10" s="6202"/>
      <c r="J10" s="6202"/>
      <c r="K10" s="6202"/>
      <c r="L10" s="6202"/>
      <c r="M10" s="6202"/>
      <c r="N10" s="6203"/>
    </row>
    <row r="11" spans="1:14" s="5768" customFormat="1" ht="21" customHeight="1">
      <c r="A11" s="5773" t="s">
        <v>5078</v>
      </c>
      <c r="B11" s="7502" t="s">
        <v>3035</v>
      </c>
      <c r="C11" s="6202"/>
      <c r="D11" s="6202"/>
      <c r="E11" s="6202"/>
      <c r="F11" s="6202"/>
      <c r="G11" s="6202"/>
      <c r="H11" s="6202"/>
      <c r="I11" s="6202"/>
      <c r="J11" s="6202"/>
      <c r="K11" s="6202"/>
      <c r="L11" s="6202"/>
      <c r="M11" s="6202"/>
      <c r="N11" s="6203"/>
    </row>
    <row r="12" spans="1:14" s="5768" customFormat="1" ht="21" customHeight="1" thickBot="1">
      <c r="A12" s="5771" t="s">
        <v>5079</v>
      </c>
      <c r="B12" s="7502" t="s">
        <v>5075</v>
      </c>
      <c r="C12" s="6202"/>
      <c r="D12" s="6202"/>
      <c r="E12" s="6202"/>
      <c r="F12" s="6202"/>
      <c r="G12" s="6202"/>
      <c r="H12" s="6202"/>
      <c r="I12" s="6202"/>
      <c r="J12" s="6202"/>
      <c r="K12" s="6202"/>
      <c r="L12" s="6202"/>
      <c r="M12" s="6202"/>
      <c r="N12" s="6203"/>
    </row>
    <row r="13" spans="1:14" s="5768" customFormat="1" ht="27" customHeight="1" thickBot="1">
      <c r="A13" s="7507" t="s">
        <v>5080</v>
      </c>
      <c r="B13" s="7513"/>
      <c r="C13" s="7513"/>
      <c r="D13" s="7513"/>
      <c r="E13" s="7513"/>
      <c r="F13" s="7513"/>
      <c r="G13" s="7513"/>
      <c r="H13" s="7513"/>
      <c r="I13" s="7513"/>
      <c r="J13" s="7513"/>
      <c r="K13" s="7513"/>
      <c r="L13" s="7513"/>
      <c r="M13" s="7513"/>
      <c r="N13" s="7514"/>
    </row>
    <row r="14" spans="1:14" s="5768" customFormat="1" ht="21" customHeight="1" thickBot="1">
      <c r="A14" s="5786" t="s">
        <v>5082</v>
      </c>
      <c r="B14" s="7504" t="s">
        <v>5081</v>
      </c>
      <c r="C14" s="7505"/>
      <c r="D14" s="7505"/>
      <c r="E14" s="7505"/>
      <c r="F14" s="7505"/>
      <c r="G14" s="7505"/>
      <c r="H14" s="7505"/>
      <c r="I14" s="7505"/>
      <c r="J14" s="7505"/>
      <c r="K14" s="7505"/>
      <c r="L14" s="7505"/>
      <c r="M14" s="7505"/>
      <c r="N14" s="7506"/>
    </row>
    <row r="15" spans="1:14" s="5768" customFormat="1" ht="27" customHeight="1" thickBot="1">
      <c r="A15" s="7507" t="s">
        <v>5093</v>
      </c>
      <c r="B15" s="7513"/>
      <c r="C15" s="7513"/>
      <c r="D15" s="7513"/>
      <c r="E15" s="7513"/>
      <c r="F15" s="7513"/>
      <c r="G15" s="7513"/>
      <c r="H15" s="7513"/>
      <c r="I15" s="7513"/>
      <c r="J15" s="7513"/>
      <c r="K15" s="7513"/>
      <c r="L15" s="7513"/>
      <c r="M15" s="7513"/>
      <c r="N15" s="7514"/>
    </row>
    <row r="16" spans="1:14" s="5768" customFormat="1" ht="21" customHeight="1">
      <c r="A16" s="5770" t="s">
        <v>5084</v>
      </c>
      <c r="B16" s="7498" t="s">
        <v>3174</v>
      </c>
      <c r="C16" s="6208"/>
      <c r="D16" s="6208"/>
      <c r="E16" s="6208"/>
      <c r="F16" s="6208"/>
      <c r="G16" s="6208"/>
      <c r="H16" s="6208"/>
      <c r="I16" s="6208"/>
      <c r="J16" s="6208"/>
      <c r="K16" s="6208"/>
      <c r="L16" s="6208"/>
      <c r="M16" s="6208"/>
      <c r="N16" s="6209"/>
    </row>
    <row r="17" spans="1:14" s="5768" customFormat="1" ht="21" customHeight="1">
      <c r="A17" s="5773" t="s">
        <v>5085</v>
      </c>
      <c r="B17" s="7502" t="s">
        <v>3180</v>
      </c>
      <c r="C17" s="6202"/>
      <c r="D17" s="6202"/>
      <c r="E17" s="6202"/>
      <c r="F17" s="6202"/>
      <c r="G17" s="6202"/>
      <c r="H17" s="6202"/>
      <c r="I17" s="6202"/>
      <c r="J17" s="6202"/>
      <c r="K17" s="6202"/>
      <c r="L17" s="6202"/>
      <c r="M17" s="6202"/>
      <c r="N17" s="6203"/>
    </row>
    <row r="18" spans="1:14" s="5768" customFormat="1" ht="21" customHeight="1">
      <c r="A18" s="5773" t="s">
        <v>5086</v>
      </c>
      <c r="B18" s="7502" t="s">
        <v>3187</v>
      </c>
      <c r="C18" s="6202"/>
      <c r="D18" s="6202"/>
      <c r="E18" s="6202"/>
      <c r="F18" s="6202"/>
      <c r="G18" s="6202"/>
      <c r="H18" s="6202"/>
      <c r="I18" s="6202"/>
      <c r="J18" s="6202"/>
      <c r="K18" s="6202"/>
      <c r="L18" s="6202"/>
      <c r="M18" s="6202"/>
      <c r="N18" s="6203"/>
    </row>
    <row r="19" spans="1:14" s="5768" customFormat="1" ht="21" customHeight="1">
      <c r="A19" s="5773" t="s">
        <v>5087</v>
      </c>
      <c r="B19" s="7502" t="s">
        <v>3192</v>
      </c>
      <c r="C19" s="6202"/>
      <c r="D19" s="6202"/>
      <c r="E19" s="6202"/>
      <c r="F19" s="6202"/>
      <c r="G19" s="6202"/>
      <c r="H19" s="6202"/>
      <c r="I19" s="6202"/>
      <c r="J19" s="6202"/>
      <c r="K19" s="6202"/>
      <c r="L19" s="6202"/>
      <c r="M19" s="6202"/>
      <c r="N19" s="6203"/>
    </row>
    <row r="20" spans="1:14" s="5768" customFormat="1" ht="21" customHeight="1">
      <c r="A20" s="5773" t="s">
        <v>5088</v>
      </c>
      <c r="B20" s="7502" t="s">
        <v>3199</v>
      </c>
      <c r="C20" s="6202"/>
      <c r="D20" s="6202"/>
      <c r="E20" s="6202"/>
      <c r="F20" s="6202"/>
      <c r="G20" s="6202"/>
      <c r="H20" s="6202"/>
      <c r="I20" s="6202"/>
      <c r="J20" s="6202"/>
      <c r="K20" s="6202"/>
      <c r="L20" s="6202"/>
      <c r="M20" s="6202"/>
      <c r="N20" s="6203"/>
    </row>
    <row r="21" spans="1:14" s="5768" customFormat="1" ht="21" customHeight="1">
      <c r="A21" s="5773" t="s">
        <v>5089</v>
      </c>
      <c r="B21" s="7502" t="s">
        <v>3203</v>
      </c>
      <c r="C21" s="6202"/>
      <c r="D21" s="6202"/>
      <c r="E21" s="6202"/>
      <c r="F21" s="6202"/>
      <c r="G21" s="6202"/>
      <c r="H21" s="6202"/>
      <c r="I21" s="6202"/>
      <c r="J21" s="6202"/>
      <c r="K21" s="6202"/>
      <c r="L21" s="6202"/>
      <c r="M21" s="6202"/>
      <c r="N21" s="6203"/>
    </row>
    <row r="22" spans="1:14" s="5768" customFormat="1" ht="21" customHeight="1">
      <c r="A22" s="5773" t="s">
        <v>5090</v>
      </c>
      <c r="B22" s="7502" t="s">
        <v>3218</v>
      </c>
      <c r="C22" s="6202"/>
      <c r="D22" s="6202"/>
      <c r="E22" s="6202"/>
      <c r="F22" s="6202"/>
      <c r="G22" s="6202"/>
      <c r="H22" s="6202"/>
      <c r="I22" s="6202"/>
      <c r="J22" s="6202"/>
      <c r="K22" s="6202"/>
      <c r="L22" s="6202"/>
      <c r="M22" s="6202"/>
      <c r="N22" s="6203"/>
    </row>
    <row r="23" spans="1:14" s="5768" customFormat="1" ht="21" customHeight="1">
      <c r="A23" s="5773" t="s">
        <v>5091</v>
      </c>
      <c r="B23" s="7502" t="s">
        <v>5083</v>
      </c>
      <c r="C23" s="6202"/>
      <c r="D23" s="6202"/>
      <c r="E23" s="6202"/>
      <c r="F23" s="6202"/>
      <c r="G23" s="6202"/>
      <c r="H23" s="6202"/>
      <c r="I23" s="6202"/>
      <c r="J23" s="6202"/>
      <c r="K23" s="6202"/>
      <c r="L23" s="6202"/>
      <c r="M23" s="6202"/>
      <c r="N23" s="6203"/>
    </row>
    <row r="24" spans="1:14" s="5768" customFormat="1" ht="21" customHeight="1" thickBot="1">
      <c r="A24" s="5771" t="s">
        <v>5092</v>
      </c>
      <c r="B24" s="7503" t="s">
        <v>3234</v>
      </c>
      <c r="C24" s="6211"/>
      <c r="D24" s="6211"/>
      <c r="E24" s="6211"/>
      <c r="F24" s="6211"/>
      <c r="G24" s="6211"/>
      <c r="H24" s="6211"/>
      <c r="I24" s="6211"/>
      <c r="J24" s="6211"/>
      <c r="K24" s="6211"/>
      <c r="L24" s="6211"/>
      <c r="M24" s="6211"/>
      <c r="N24" s="6212"/>
    </row>
    <row r="25" spans="1:14" s="5768" customFormat="1" ht="27" customHeight="1" thickBot="1">
      <c r="A25" s="7507" t="s">
        <v>5094</v>
      </c>
      <c r="B25" s="7513"/>
      <c r="C25" s="7513"/>
      <c r="D25" s="7513"/>
      <c r="E25" s="7513"/>
      <c r="F25" s="7513"/>
      <c r="G25" s="7513"/>
      <c r="H25" s="7513"/>
      <c r="I25" s="7513"/>
      <c r="J25" s="7513"/>
      <c r="K25" s="7513"/>
      <c r="L25" s="7513"/>
      <c r="M25" s="7513"/>
      <c r="N25" s="7514"/>
    </row>
    <row r="26" spans="1:14" s="5768" customFormat="1" ht="21" customHeight="1" thickBot="1">
      <c r="A26" s="5786" t="s">
        <v>5096</v>
      </c>
      <c r="B26" s="7515" t="s">
        <v>5095</v>
      </c>
      <c r="C26" s="7516"/>
      <c r="D26" s="7516"/>
      <c r="E26" s="7516"/>
      <c r="F26" s="7516"/>
      <c r="G26" s="7516"/>
      <c r="H26" s="7516"/>
      <c r="I26" s="7516"/>
      <c r="J26" s="7516"/>
      <c r="K26" s="7516"/>
      <c r="L26" s="7516"/>
      <c r="M26" s="7516"/>
      <c r="N26" s="7517"/>
    </row>
    <row r="27" spans="1:14" s="5768" customFormat="1" ht="27" customHeight="1" thickBot="1">
      <c r="A27" s="7507" t="s">
        <v>5097</v>
      </c>
      <c r="B27" s="7513"/>
      <c r="C27" s="7513"/>
      <c r="D27" s="7513"/>
      <c r="E27" s="7513"/>
      <c r="F27" s="7513"/>
      <c r="G27" s="7513"/>
      <c r="H27" s="7513"/>
      <c r="I27" s="7513"/>
      <c r="J27" s="7513"/>
      <c r="K27" s="7513"/>
      <c r="L27" s="7513"/>
      <c r="M27" s="7513"/>
      <c r="N27" s="7514"/>
    </row>
    <row r="28" spans="1:14" s="5768" customFormat="1" ht="21" customHeight="1">
      <c r="A28" s="5770" t="s">
        <v>5099</v>
      </c>
      <c r="B28" s="7498" t="s">
        <v>5098</v>
      </c>
      <c r="C28" s="6208"/>
      <c r="D28" s="6208"/>
      <c r="E28" s="6208"/>
      <c r="F28" s="6208"/>
      <c r="G28" s="6208"/>
      <c r="H28" s="6208"/>
      <c r="I28" s="6208"/>
      <c r="J28" s="6208"/>
      <c r="K28" s="6208"/>
      <c r="L28" s="6208"/>
      <c r="M28" s="6208"/>
      <c r="N28" s="6209"/>
    </row>
    <row r="29" spans="1:14" s="5768" customFormat="1" ht="21" customHeight="1" thickBot="1">
      <c r="A29" s="5771" t="s">
        <v>5100</v>
      </c>
      <c r="B29" s="7503" t="s">
        <v>5101</v>
      </c>
      <c r="C29" s="6211"/>
      <c r="D29" s="6211"/>
      <c r="E29" s="6211"/>
      <c r="F29" s="6211"/>
      <c r="G29" s="6211"/>
      <c r="H29" s="6211"/>
      <c r="I29" s="6211"/>
      <c r="J29" s="6211"/>
      <c r="K29" s="6211"/>
      <c r="L29" s="6211"/>
      <c r="M29" s="6211"/>
      <c r="N29" s="6212"/>
    </row>
    <row r="30" spans="1:14" s="5768" customFormat="1" ht="27" customHeight="1" thickBot="1">
      <c r="A30" s="7507" t="s">
        <v>5102</v>
      </c>
      <c r="B30" s="7513"/>
      <c r="C30" s="7513"/>
      <c r="D30" s="7513"/>
      <c r="E30" s="7513"/>
      <c r="F30" s="7513"/>
      <c r="G30" s="7513"/>
      <c r="H30" s="7513"/>
      <c r="I30" s="7513"/>
      <c r="J30" s="7513"/>
      <c r="K30" s="7513"/>
      <c r="L30" s="7513"/>
      <c r="M30" s="7513"/>
      <c r="N30" s="7514"/>
    </row>
    <row r="31" spans="1:14" s="5768" customFormat="1" ht="21" customHeight="1">
      <c r="A31" s="5770" t="s">
        <v>5105</v>
      </c>
      <c r="B31" s="7498" t="s">
        <v>5103</v>
      </c>
      <c r="C31" s="6208"/>
      <c r="D31" s="6208"/>
      <c r="E31" s="6208"/>
      <c r="F31" s="6208"/>
      <c r="G31" s="6208"/>
      <c r="H31" s="6208"/>
      <c r="I31" s="6208"/>
      <c r="J31" s="6208"/>
      <c r="K31" s="6208"/>
      <c r="L31" s="6208"/>
      <c r="M31" s="6208"/>
      <c r="N31" s="6209"/>
    </row>
    <row r="32" spans="1:14" s="5768" customFormat="1" ht="21" customHeight="1">
      <c r="A32" s="5773" t="s">
        <v>5166</v>
      </c>
      <c r="B32" s="7502" t="s">
        <v>5263</v>
      </c>
      <c r="C32" s="6202"/>
      <c r="D32" s="6202"/>
      <c r="E32" s="6202"/>
      <c r="F32" s="6202"/>
      <c r="G32" s="6202"/>
      <c r="H32" s="6202"/>
      <c r="I32" s="6202"/>
      <c r="J32" s="6202"/>
      <c r="K32" s="6202"/>
      <c r="L32" s="6202"/>
      <c r="M32" s="6202"/>
      <c r="N32" s="6203"/>
    </row>
    <row r="33" spans="1:14" s="5768" customFormat="1" ht="21" customHeight="1">
      <c r="A33" s="5773" t="s">
        <v>5167</v>
      </c>
      <c r="B33" s="7502" t="s">
        <v>5264</v>
      </c>
      <c r="C33" s="6202"/>
      <c r="D33" s="6202"/>
      <c r="E33" s="6202"/>
      <c r="F33" s="6202"/>
      <c r="G33" s="6202"/>
      <c r="H33" s="6202"/>
      <c r="I33" s="6202"/>
      <c r="J33" s="6202"/>
      <c r="K33" s="6202"/>
      <c r="L33" s="6202"/>
      <c r="M33" s="6202"/>
      <c r="N33" s="6203"/>
    </row>
    <row r="34" spans="1:14" s="5768" customFormat="1" ht="21" customHeight="1">
      <c r="A34" s="5773" t="s">
        <v>5168</v>
      </c>
      <c r="B34" s="7502" t="s">
        <v>5104</v>
      </c>
      <c r="C34" s="6202"/>
      <c r="D34" s="6202"/>
      <c r="E34" s="6202"/>
      <c r="F34" s="6202"/>
      <c r="G34" s="6202"/>
      <c r="H34" s="6202"/>
      <c r="I34" s="6202"/>
      <c r="J34" s="6202"/>
      <c r="K34" s="6202"/>
      <c r="L34" s="6202"/>
      <c r="M34" s="6202"/>
      <c r="N34" s="6203"/>
    </row>
    <row r="35" spans="1:14" s="5768" customFormat="1" ht="21" customHeight="1" thickBot="1">
      <c r="A35" s="5771" t="s">
        <v>5106</v>
      </c>
      <c r="B35" s="7502" t="s">
        <v>3369</v>
      </c>
      <c r="C35" s="6202"/>
      <c r="D35" s="6202"/>
      <c r="E35" s="6202"/>
      <c r="F35" s="6202"/>
      <c r="G35" s="6202"/>
      <c r="H35" s="6202"/>
      <c r="I35" s="6202"/>
      <c r="J35" s="6202"/>
      <c r="K35" s="6202"/>
      <c r="L35" s="6202"/>
      <c r="M35" s="6202"/>
      <c r="N35" s="6203"/>
    </row>
    <row r="36" spans="1:14" s="5768" customFormat="1" ht="21" customHeight="1" thickBot="1">
      <c r="A36" s="5772" t="s">
        <v>5107</v>
      </c>
      <c r="B36" s="7518" t="s">
        <v>5108</v>
      </c>
      <c r="C36" s="6205"/>
      <c r="D36" s="6205"/>
      <c r="E36" s="6205"/>
      <c r="F36" s="6205"/>
      <c r="G36" s="6205"/>
      <c r="H36" s="6205"/>
      <c r="I36" s="6205"/>
      <c r="J36" s="6205"/>
      <c r="K36" s="6205"/>
      <c r="L36" s="6205"/>
      <c r="M36" s="6205"/>
      <c r="N36" s="6206"/>
    </row>
    <row r="37" spans="1:14" ht="18.95" customHeight="1" thickTop="1"/>
  </sheetData>
  <mergeCells count="36">
    <mergeCell ref="B33:N33"/>
    <mergeCell ref="B34:N34"/>
    <mergeCell ref="B35:N35"/>
    <mergeCell ref="B36:N36"/>
    <mergeCell ref="B32:N32"/>
    <mergeCell ref="B31:N31"/>
    <mergeCell ref="B17:N17"/>
    <mergeCell ref="B18:N18"/>
    <mergeCell ref="B19:N19"/>
    <mergeCell ref="B20:N20"/>
    <mergeCell ref="B26:N26"/>
    <mergeCell ref="A27:N27"/>
    <mergeCell ref="B28:N28"/>
    <mergeCell ref="B29:N29"/>
    <mergeCell ref="A30:N30"/>
    <mergeCell ref="B21:N21"/>
    <mergeCell ref="B22:N22"/>
    <mergeCell ref="B23:N23"/>
    <mergeCell ref="B24:N24"/>
    <mergeCell ref="A25:N25"/>
    <mergeCell ref="A1:N1"/>
    <mergeCell ref="A2:N2"/>
    <mergeCell ref="A15:N15"/>
    <mergeCell ref="B9:N9"/>
    <mergeCell ref="B10:N10"/>
    <mergeCell ref="B11:N11"/>
    <mergeCell ref="B12:N12"/>
    <mergeCell ref="A13:N13"/>
    <mergeCell ref="B16:N16"/>
    <mergeCell ref="B3:N3"/>
    <mergeCell ref="B4:N4"/>
    <mergeCell ref="B5:N5"/>
    <mergeCell ref="B6:N6"/>
    <mergeCell ref="B7:N7"/>
    <mergeCell ref="B14:N14"/>
    <mergeCell ref="A8:N8"/>
  </mergeCells>
  <hyperlinks>
    <hyperlink ref="B3:J3" location="'TABLO 1'!A1" display="YILLAR İTİBARİYLE TARIM ALANLARININ İLÇELERE GÖRE DAĞILIMI(2009-2013)"/>
    <hyperlink ref="B4:J4" location="'TABLO 2'!A1" display="YILLAR İTİBARİYLE İLÇELERDEKİ TARIM ALANLARININ KULLANIM AMAÇLARINA GÖRE DAĞILIMI (2009-2013)"/>
    <hyperlink ref="B5:J5" location="'TABLO 3'!A1" display="YILLAR İTİBARİYLE TARIM ALANLARININ İLÇELER BAZINDA SULAMA DURUMU(2009-2012)"/>
    <hyperlink ref="B7:J7" location="'TABLO 5'!A1" display="YILLAR İTİBARİYLE TOPRAK KORUMA ALANI VE KULLANIMA İZİN VERİLEN ALAN MİKTARI(2009-2012)"/>
    <hyperlink ref="B6:J6" location="'TABLO 4'!A1" display="YILLAR İTİBARİYLE TARIM ALANLARININ GENEL SULAMA DURUMU(2009-2012)"/>
    <hyperlink ref="B10:J10" location="'TABLO 2'!A1" display="YILLAR İTİBARİYLE İLÇELERDEKİ TARIM ALANLARININ KULLANIM AMAÇLARINA GÖRE DAĞILIMI (2009-2013)"/>
    <hyperlink ref="B11:J11" location="'TABLO 3'!A1" display="YILLAR İTİBARİYLE TARIM ALANLARININ İLÇELER BAZINDA SULAMA DURUMU(2009-2012)"/>
    <hyperlink ref="B12:J12" location="'TABLO 4'!A1" display="YILLAR İTİBARİYLE TARIM ALANLARININ GENEL SULAMA DURUMU(2009-2012)"/>
    <hyperlink ref="B16:J16" location="'TABLO 1'!A1" display="YILLAR İTİBARİYLE KÜÇÜKBAŞ HAYVAN SAYISI (2008-2012)"/>
    <hyperlink ref="B18:J18" location="'TABLO 3'!A1" display="YILLAR İTİBARİYLE TEK TIRNAKLI HAYVAN SAYISI (2008-2012)"/>
    <hyperlink ref="B20:J20" location="'TABLO 5'!A1" display="YILLAR İTİBARİYLE ARICILIK KOVAN SAYISI (2008-2012)"/>
    <hyperlink ref="B24:J24" location="'TABLO 9'!A1" display="YILLAR İTİBARİYLE DİĞER İLLERDEN KAYSERİ İLİNE GELEN CANLI HAYVAN MİKTARI (2009-2013)"/>
    <hyperlink ref="B21:J21" location="'TABLO 6'!A1" display="YILLAR İTİBARİYLE KAYSERİ İLİNE GELEN HAYVAN VE HAYVANSAL ÜRÜNLER (2009-2013)"/>
    <hyperlink ref="B17:J17" location="'TABLO 2'!A1" display="YILLAR İTİBARİYLE BÜYÜKBAŞ HAYVAN SAYISI (2008-2012)"/>
    <hyperlink ref="B22:J22" location="'TABLO 7'!A1" display="YILLAR İTİBARİYLE KAYSERİ İLİNDEN GİDEN HAYVAN VE HAYVANSAL ÜRÜNLER (2009-2013)"/>
    <hyperlink ref="B23:J23" location="'TABLO 8'!A1" display="YILLAR İTİBARİYLE KAYSERİ İLİNDEN SEVKEDİLEN CANLI HAYVAN MİKTARI (2009-2013)"/>
    <hyperlink ref="B19:J19" location="'TABLO 4'!A1" display="YILLAR İTİBARİYLE KÜMES HAYVANI SAYISI (2008-2012)"/>
    <hyperlink ref="B26:M26" location="'TABLO 1'!A1" display="YILLAR İTİBARİYLE HASTALIK TARAMASI (2009-2013)"/>
    <hyperlink ref="B28:J28" location="'TABLO 1'!A1" display="YILLAR İTİBARİYLE KAYSERİ İLİ  SU ÜRÜNLERİ YETİŞTİRİCİLİK TESİSLERİ (2003-2013)"/>
    <hyperlink ref="B29:J29" location="'TABLO 2.1'!A1" display="KAYSERİ İLİ DSİ 12. BÖLGE MÜDÜRLÜĞÜNCE İŞLETMEYE AÇILAN SULAMALARIN SULAMA ORANLARI(2008-2012)"/>
    <hyperlink ref="B31:J31" location="'TABLO 1'!A1" display="ORMAN VE KÖY İLİŞKİLERİ BÖLGE MÜDÜRLÜĞÜNÜN YAPTIĞI ÇALIŞMALARIN SAYISI(1986-2009,2012,2013)"/>
    <hyperlink ref="B32:J32" location="'TABLO 5.1'!A1" display="YILLAR İTİBARİYLE KAYSERİ İLİNDEKİ ORMANLIK ALANLARIN DAĞILIMI (2009-2013)"/>
    <hyperlink ref="B34:J34" location="'TABLO 6'!A1" display="YILLAR İTİBARİYLE ÇEVRE ETKİ DEĞERLENDİRME YÖNETMELİĞİİNCE GERÇEKLEŞTİRİLEN FAALİYETLERİN SEKTÖREL DAĞILIMI (2009-2011)"/>
    <hyperlink ref="B35:J35" location="'TABLO 7'!A1" display="YILLAR İTİBARİYLE KARA AVCILIĞI İLE İLGİLİ ÇEŞİTLİ İSTATİSTİKLER (2005-2011)"/>
    <hyperlink ref="B36:J36" location="'TABLO LİSTESİ (2)'!A1" display="YILLAR İTİBARİYLE AGM ŞUBE MÜDÜRLÜĞÜ ÇALIŞMALARI (2002-2013)"/>
    <hyperlink ref="B32:N32" location="'TABLO 5.1'!A1" display=" KAYSERİ İLİNDEKİ BÖLGELERE GÖRE ORMANLIK ALANLARIN DAĞILIMI (2009-2010)"/>
    <hyperlink ref="B33:J33" location="'TABLO 5.1'!A1" display="YILLAR İTİBARİYLE KAYSERİ İLİNDEKİ ORMANLIK ALANLARIN DAĞILIMI (2009-2013)"/>
    <hyperlink ref="B33:N33" location="'TABLO 5.1'!A1" display=" YILLAR İTİBAİRYLE KAYSERİ İLİNDEKİ ORMANLIK ALANLARIN DAĞILIMI (2011-2013)"/>
  </hyperlinks>
  <pageMargins left="0.70866141732283472" right="0.70866141732283472" top="0.74803149606299213" bottom="0.74803149606299213" header="0.31496062992125984" footer="0.31496062992125984"/>
  <pageSetup paperSize="9" scale="60" fitToHeight="0" orientation="landscape" r:id="rId1"/>
  <headerFooter alignWithMargins="0">
    <oddFooter>&amp;R185</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79">
    <pageSetUpPr fitToPage="1"/>
  </sheetPr>
  <dimension ref="A1:Y33"/>
  <sheetViews>
    <sheetView view="pageBreakPreview" topLeftCell="I1" zoomScale="60" zoomScaleNormal="100" workbookViewId="0">
      <selection activeCell="H15" sqref="H15"/>
    </sheetView>
  </sheetViews>
  <sheetFormatPr defaultRowHeight="12.75"/>
  <cols>
    <col min="1" max="1" width="10.5703125" style="152" customWidth="1"/>
    <col min="2" max="2" width="8.28515625" style="152" customWidth="1"/>
    <col min="3" max="3" width="8.5703125" style="152" customWidth="1"/>
    <col min="4" max="4" width="8.28515625" style="152" customWidth="1"/>
    <col min="5" max="5" width="7.85546875" style="152" customWidth="1"/>
    <col min="6" max="6" width="9.28515625" style="152" customWidth="1"/>
    <col min="7" max="7" width="8.28515625" style="152" customWidth="1"/>
    <col min="8" max="8" width="8.85546875" style="152" customWidth="1"/>
    <col min="9" max="10" width="8.7109375" style="152" customWidth="1"/>
    <col min="11" max="11" width="9.28515625" style="152" customWidth="1"/>
    <col min="12" max="12" width="8.140625" style="152" customWidth="1"/>
    <col min="13" max="13" width="9.140625" style="152" customWidth="1"/>
    <col min="14" max="15" width="8.7109375" style="152" customWidth="1"/>
    <col min="16" max="16" width="9.42578125" style="152" customWidth="1"/>
    <col min="17" max="17" width="7.85546875" style="152" customWidth="1"/>
    <col min="18" max="19" width="8.5703125" style="152" customWidth="1"/>
    <col min="20" max="20" width="8.28515625" style="152" customWidth="1"/>
    <col min="21" max="21" width="9.42578125" style="152" customWidth="1"/>
    <col min="22" max="22" width="8.5703125" style="152" customWidth="1"/>
    <col min="23" max="23" width="8.42578125" style="152" customWidth="1"/>
    <col min="24" max="24" width="8.28515625" style="152" customWidth="1"/>
    <col min="25" max="25" width="9.28515625" style="152" customWidth="1"/>
    <col min="26" max="255" width="9.140625" style="152"/>
    <col min="256" max="256" width="18.140625" style="152" customWidth="1"/>
    <col min="257" max="257" width="9.85546875" style="152" bestFit="1" customWidth="1"/>
    <col min="258" max="258" width="10.140625" style="152" customWidth="1"/>
    <col min="259" max="270" width="9.7109375" style="152" customWidth="1"/>
    <col min="271" max="271" width="9.85546875" style="152" customWidth="1"/>
    <col min="272" max="272" width="9.140625" style="152"/>
    <col min="273" max="273" width="11.28515625" style="152" customWidth="1"/>
    <col min="274" max="274" width="10.7109375" style="152" customWidth="1"/>
    <col min="275" max="275" width="10.85546875" style="152" customWidth="1"/>
    <col min="276" max="511" width="9.140625" style="152"/>
    <col min="512" max="512" width="18.140625" style="152" customWidth="1"/>
    <col min="513" max="513" width="9.85546875" style="152" bestFit="1" customWidth="1"/>
    <col min="514" max="514" width="10.140625" style="152" customWidth="1"/>
    <col min="515" max="526" width="9.7109375" style="152" customWidth="1"/>
    <col min="527" max="527" width="9.85546875" style="152" customWidth="1"/>
    <col min="528" max="528" width="9.140625" style="152"/>
    <col min="529" max="529" width="11.28515625" style="152" customWidth="1"/>
    <col min="530" max="530" width="10.7109375" style="152" customWidth="1"/>
    <col min="531" max="531" width="10.85546875" style="152" customWidth="1"/>
    <col min="532" max="767" width="9.140625" style="152"/>
    <col min="768" max="768" width="18.140625" style="152" customWidth="1"/>
    <col min="769" max="769" width="9.85546875" style="152" bestFit="1" customWidth="1"/>
    <col min="770" max="770" width="10.140625" style="152" customWidth="1"/>
    <col min="771" max="782" width="9.7109375" style="152" customWidth="1"/>
    <col min="783" max="783" width="9.85546875" style="152" customWidth="1"/>
    <col min="784" max="784" width="9.140625" style="152"/>
    <col min="785" max="785" width="11.28515625" style="152" customWidth="1"/>
    <col min="786" max="786" width="10.7109375" style="152" customWidth="1"/>
    <col min="787" max="787" width="10.85546875" style="152" customWidth="1"/>
    <col min="788" max="1023" width="9.140625" style="152"/>
    <col min="1024" max="1024" width="18.140625" style="152" customWidth="1"/>
    <col min="1025" max="1025" width="9.85546875" style="152" bestFit="1" customWidth="1"/>
    <col min="1026" max="1026" width="10.140625" style="152" customWidth="1"/>
    <col min="1027" max="1038" width="9.7109375" style="152" customWidth="1"/>
    <col min="1039" max="1039" width="9.85546875" style="152" customWidth="1"/>
    <col min="1040" max="1040" width="9.140625" style="152"/>
    <col min="1041" max="1041" width="11.28515625" style="152" customWidth="1"/>
    <col min="1042" max="1042" width="10.7109375" style="152" customWidth="1"/>
    <col min="1043" max="1043" width="10.85546875" style="152" customWidth="1"/>
    <col min="1044" max="1279" width="9.140625" style="152"/>
    <col min="1280" max="1280" width="18.140625" style="152" customWidth="1"/>
    <col min="1281" max="1281" width="9.85546875" style="152" bestFit="1" customWidth="1"/>
    <col min="1282" max="1282" width="10.140625" style="152" customWidth="1"/>
    <col min="1283" max="1294" width="9.7109375" style="152" customWidth="1"/>
    <col min="1295" max="1295" width="9.85546875" style="152" customWidth="1"/>
    <col min="1296" max="1296" width="9.140625" style="152"/>
    <col min="1297" max="1297" width="11.28515625" style="152" customWidth="1"/>
    <col min="1298" max="1298" width="10.7109375" style="152" customWidth="1"/>
    <col min="1299" max="1299" width="10.85546875" style="152" customWidth="1"/>
    <col min="1300" max="1535" width="9.140625" style="152"/>
    <col min="1536" max="1536" width="18.140625" style="152" customWidth="1"/>
    <col min="1537" max="1537" width="9.85546875" style="152" bestFit="1" customWidth="1"/>
    <col min="1538" max="1538" width="10.140625" style="152" customWidth="1"/>
    <col min="1539" max="1550" width="9.7109375" style="152" customWidth="1"/>
    <col min="1551" max="1551" width="9.85546875" style="152" customWidth="1"/>
    <col min="1552" max="1552" width="9.140625" style="152"/>
    <col min="1553" max="1553" width="11.28515625" style="152" customWidth="1"/>
    <col min="1554" max="1554" width="10.7109375" style="152" customWidth="1"/>
    <col min="1555" max="1555" width="10.85546875" style="152" customWidth="1"/>
    <col min="1556" max="1791" width="9.140625" style="152"/>
    <col min="1792" max="1792" width="18.140625" style="152" customWidth="1"/>
    <col min="1793" max="1793" width="9.85546875" style="152" bestFit="1" customWidth="1"/>
    <col min="1794" max="1794" width="10.140625" style="152" customWidth="1"/>
    <col min="1795" max="1806" width="9.7109375" style="152" customWidth="1"/>
    <col min="1807" max="1807" width="9.85546875" style="152" customWidth="1"/>
    <col min="1808" max="1808" width="9.140625" style="152"/>
    <col min="1809" max="1809" width="11.28515625" style="152" customWidth="1"/>
    <col min="1810" max="1810" width="10.7109375" style="152" customWidth="1"/>
    <col min="1811" max="1811" width="10.85546875" style="152" customWidth="1"/>
    <col min="1812" max="2047" width="9.140625" style="152"/>
    <col min="2048" max="2048" width="18.140625" style="152" customWidth="1"/>
    <col min="2049" max="2049" width="9.85546875" style="152" bestFit="1" customWidth="1"/>
    <col min="2050" max="2050" width="10.140625" style="152" customWidth="1"/>
    <col min="2051" max="2062" width="9.7109375" style="152" customWidth="1"/>
    <col min="2063" max="2063" width="9.85546875" style="152" customWidth="1"/>
    <col min="2064" max="2064" width="9.140625" style="152"/>
    <col min="2065" max="2065" width="11.28515625" style="152" customWidth="1"/>
    <col min="2066" max="2066" width="10.7109375" style="152" customWidth="1"/>
    <col min="2067" max="2067" width="10.85546875" style="152" customWidth="1"/>
    <col min="2068" max="2303" width="9.140625" style="152"/>
    <col min="2304" max="2304" width="18.140625" style="152" customWidth="1"/>
    <col min="2305" max="2305" width="9.85546875" style="152" bestFit="1" customWidth="1"/>
    <col min="2306" max="2306" width="10.140625" style="152" customWidth="1"/>
    <col min="2307" max="2318" width="9.7109375" style="152" customWidth="1"/>
    <col min="2319" max="2319" width="9.85546875" style="152" customWidth="1"/>
    <col min="2320" max="2320" width="9.140625" style="152"/>
    <col min="2321" max="2321" width="11.28515625" style="152" customWidth="1"/>
    <col min="2322" max="2322" width="10.7109375" style="152" customWidth="1"/>
    <col min="2323" max="2323" width="10.85546875" style="152" customWidth="1"/>
    <col min="2324" max="2559" width="9.140625" style="152"/>
    <col min="2560" max="2560" width="18.140625" style="152" customWidth="1"/>
    <col min="2561" max="2561" width="9.85546875" style="152" bestFit="1" customWidth="1"/>
    <col min="2562" max="2562" width="10.140625" style="152" customWidth="1"/>
    <col min="2563" max="2574" width="9.7109375" style="152" customWidth="1"/>
    <col min="2575" max="2575" width="9.85546875" style="152" customWidth="1"/>
    <col min="2576" max="2576" width="9.140625" style="152"/>
    <col min="2577" max="2577" width="11.28515625" style="152" customWidth="1"/>
    <col min="2578" max="2578" width="10.7109375" style="152" customWidth="1"/>
    <col min="2579" max="2579" width="10.85546875" style="152" customWidth="1"/>
    <col min="2580" max="2815" width="9.140625" style="152"/>
    <col min="2816" max="2816" width="18.140625" style="152" customWidth="1"/>
    <col min="2817" max="2817" width="9.85546875" style="152" bestFit="1" customWidth="1"/>
    <col min="2818" max="2818" width="10.140625" style="152" customWidth="1"/>
    <col min="2819" max="2830" width="9.7109375" style="152" customWidth="1"/>
    <col min="2831" max="2831" width="9.85546875" style="152" customWidth="1"/>
    <col min="2832" max="2832" width="9.140625" style="152"/>
    <col min="2833" max="2833" width="11.28515625" style="152" customWidth="1"/>
    <col min="2834" max="2834" width="10.7109375" style="152" customWidth="1"/>
    <col min="2835" max="2835" width="10.85546875" style="152" customWidth="1"/>
    <col min="2836" max="3071" width="9.140625" style="152"/>
    <col min="3072" max="3072" width="18.140625" style="152" customWidth="1"/>
    <col min="3073" max="3073" width="9.85546875" style="152" bestFit="1" customWidth="1"/>
    <col min="3074" max="3074" width="10.140625" style="152" customWidth="1"/>
    <col min="3075" max="3086" width="9.7109375" style="152" customWidth="1"/>
    <col min="3087" max="3087" width="9.85546875" style="152" customWidth="1"/>
    <col min="3088" max="3088" width="9.140625" style="152"/>
    <col min="3089" max="3089" width="11.28515625" style="152" customWidth="1"/>
    <col min="3090" max="3090" width="10.7109375" style="152" customWidth="1"/>
    <col min="3091" max="3091" width="10.85546875" style="152" customWidth="1"/>
    <col min="3092" max="3327" width="9.140625" style="152"/>
    <col min="3328" max="3328" width="18.140625" style="152" customWidth="1"/>
    <col min="3329" max="3329" width="9.85546875" style="152" bestFit="1" customWidth="1"/>
    <col min="3330" max="3330" width="10.140625" style="152" customWidth="1"/>
    <col min="3331" max="3342" width="9.7109375" style="152" customWidth="1"/>
    <col min="3343" max="3343" width="9.85546875" style="152" customWidth="1"/>
    <col min="3344" max="3344" width="9.140625" style="152"/>
    <col min="3345" max="3345" width="11.28515625" style="152" customWidth="1"/>
    <col min="3346" max="3346" width="10.7109375" style="152" customWidth="1"/>
    <col min="3347" max="3347" width="10.85546875" style="152" customWidth="1"/>
    <col min="3348" max="3583" width="9.140625" style="152"/>
    <col min="3584" max="3584" width="18.140625" style="152" customWidth="1"/>
    <col min="3585" max="3585" width="9.85546875" style="152" bestFit="1" customWidth="1"/>
    <col min="3586" max="3586" width="10.140625" style="152" customWidth="1"/>
    <col min="3587" max="3598" width="9.7109375" style="152" customWidth="1"/>
    <col min="3599" max="3599" width="9.85546875" style="152" customWidth="1"/>
    <col min="3600" max="3600" width="9.140625" style="152"/>
    <col min="3601" max="3601" width="11.28515625" style="152" customWidth="1"/>
    <col min="3602" max="3602" width="10.7109375" style="152" customWidth="1"/>
    <col min="3603" max="3603" width="10.85546875" style="152" customWidth="1"/>
    <col min="3604" max="3839" width="9.140625" style="152"/>
    <col min="3840" max="3840" width="18.140625" style="152" customWidth="1"/>
    <col min="3841" max="3841" width="9.85546875" style="152" bestFit="1" customWidth="1"/>
    <col min="3842" max="3842" width="10.140625" style="152" customWidth="1"/>
    <col min="3843" max="3854" width="9.7109375" style="152" customWidth="1"/>
    <col min="3855" max="3855" width="9.85546875" style="152" customWidth="1"/>
    <col min="3856" max="3856" width="9.140625" style="152"/>
    <col min="3857" max="3857" width="11.28515625" style="152" customWidth="1"/>
    <col min="3858" max="3858" width="10.7109375" style="152" customWidth="1"/>
    <col min="3859" max="3859" width="10.85546875" style="152" customWidth="1"/>
    <col min="3860" max="4095" width="9.140625" style="152"/>
    <col min="4096" max="4096" width="18.140625" style="152" customWidth="1"/>
    <col min="4097" max="4097" width="9.85546875" style="152" bestFit="1" customWidth="1"/>
    <col min="4098" max="4098" width="10.140625" style="152" customWidth="1"/>
    <col min="4099" max="4110" width="9.7109375" style="152" customWidth="1"/>
    <col min="4111" max="4111" width="9.85546875" style="152" customWidth="1"/>
    <col min="4112" max="4112" width="9.140625" style="152"/>
    <col min="4113" max="4113" width="11.28515625" style="152" customWidth="1"/>
    <col min="4114" max="4114" width="10.7109375" style="152" customWidth="1"/>
    <col min="4115" max="4115" width="10.85546875" style="152" customWidth="1"/>
    <col min="4116" max="4351" width="9.140625" style="152"/>
    <col min="4352" max="4352" width="18.140625" style="152" customWidth="1"/>
    <col min="4353" max="4353" width="9.85546875" style="152" bestFit="1" customWidth="1"/>
    <col min="4354" max="4354" width="10.140625" style="152" customWidth="1"/>
    <col min="4355" max="4366" width="9.7109375" style="152" customWidth="1"/>
    <col min="4367" max="4367" width="9.85546875" style="152" customWidth="1"/>
    <col min="4368" max="4368" width="9.140625" style="152"/>
    <col min="4369" max="4369" width="11.28515625" style="152" customWidth="1"/>
    <col min="4370" max="4370" width="10.7109375" style="152" customWidth="1"/>
    <col min="4371" max="4371" width="10.85546875" style="152" customWidth="1"/>
    <col min="4372" max="4607" width="9.140625" style="152"/>
    <col min="4608" max="4608" width="18.140625" style="152" customWidth="1"/>
    <col min="4609" max="4609" width="9.85546875" style="152" bestFit="1" customWidth="1"/>
    <col min="4610" max="4610" width="10.140625" style="152" customWidth="1"/>
    <col min="4611" max="4622" width="9.7109375" style="152" customWidth="1"/>
    <col min="4623" max="4623" width="9.85546875" style="152" customWidth="1"/>
    <col min="4624" max="4624" width="9.140625" style="152"/>
    <col min="4625" max="4625" width="11.28515625" style="152" customWidth="1"/>
    <col min="4626" max="4626" width="10.7109375" style="152" customWidth="1"/>
    <col min="4627" max="4627" width="10.85546875" style="152" customWidth="1"/>
    <col min="4628" max="4863" width="9.140625" style="152"/>
    <col min="4864" max="4864" width="18.140625" style="152" customWidth="1"/>
    <col min="4865" max="4865" width="9.85546875" style="152" bestFit="1" customWidth="1"/>
    <col min="4866" max="4866" width="10.140625" style="152" customWidth="1"/>
    <col min="4867" max="4878" width="9.7109375" style="152" customWidth="1"/>
    <col min="4879" max="4879" width="9.85546875" style="152" customWidth="1"/>
    <col min="4880" max="4880" width="9.140625" style="152"/>
    <col min="4881" max="4881" width="11.28515625" style="152" customWidth="1"/>
    <col min="4882" max="4882" width="10.7109375" style="152" customWidth="1"/>
    <col min="4883" max="4883" width="10.85546875" style="152" customWidth="1"/>
    <col min="4884" max="5119" width="9.140625" style="152"/>
    <col min="5120" max="5120" width="18.140625" style="152" customWidth="1"/>
    <col min="5121" max="5121" width="9.85546875" style="152" bestFit="1" customWidth="1"/>
    <col min="5122" max="5122" width="10.140625" style="152" customWidth="1"/>
    <col min="5123" max="5134" width="9.7109375" style="152" customWidth="1"/>
    <col min="5135" max="5135" width="9.85546875" style="152" customWidth="1"/>
    <col min="5136" max="5136" width="9.140625" style="152"/>
    <col min="5137" max="5137" width="11.28515625" style="152" customWidth="1"/>
    <col min="5138" max="5138" width="10.7109375" style="152" customWidth="1"/>
    <col min="5139" max="5139" width="10.85546875" style="152" customWidth="1"/>
    <col min="5140" max="5375" width="9.140625" style="152"/>
    <col min="5376" max="5376" width="18.140625" style="152" customWidth="1"/>
    <col min="5377" max="5377" width="9.85546875" style="152" bestFit="1" customWidth="1"/>
    <col min="5378" max="5378" width="10.140625" style="152" customWidth="1"/>
    <col min="5379" max="5390" width="9.7109375" style="152" customWidth="1"/>
    <col min="5391" max="5391" width="9.85546875" style="152" customWidth="1"/>
    <col min="5392" max="5392" width="9.140625" style="152"/>
    <col min="5393" max="5393" width="11.28515625" style="152" customWidth="1"/>
    <col min="5394" max="5394" width="10.7109375" style="152" customWidth="1"/>
    <col min="5395" max="5395" width="10.85546875" style="152" customWidth="1"/>
    <col min="5396" max="5631" width="9.140625" style="152"/>
    <col min="5632" max="5632" width="18.140625" style="152" customWidth="1"/>
    <col min="5633" max="5633" width="9.85546875" style="152" bestFit="1" customWidth="1"/>
    <col min="5634" max="5634" width="10.140625" style="152" customWidth="1"/>
    <col min="5635" max="5646" width="9.7109375" style="152" customWidth="1"/>
    <col min="5647" max="5647" width="9.85546875" style="152" customWidth="1"/>
    <col min="5648" max="5648" width="9.140625" style="152"/>
    <col min="5649" max="5649" width="11.28515625" style="152" customWidth="1"/>
    <col min="5650" max="5650" width="10.7109375" style="152" customWidth="1"/>
    <col min="5651" max="5651" width="10.85546875" style="152" customWidth="1"/>
    <col min="5652" max="5887" width="9.140625" style="152"/>
    <col min="5888" max="5888" width="18.140625" style="152" customWidth="1"/>
    <col min="5889" max="5889" width="9.85546875" style="152" bestFit="1" customWidth="1"/>
    <col min="5890" max="5890" width="10.140625" style="152" customWidth="1"/>
    <col min="5891" max="5902" width="9.7109375" style="152" customWidth="1"/>
    <col min="5903" max="5903" width="9.85546875" style="152" customWidth="1"/>
    <col min="5904" max="5904" width="9.140625" style="152"/>
    <col min="5905" max="5905" width="11.28515625" style="152" customWidth="1"/>
    <col min="5906" max="5906" width="10.7109375" style="152" customWidth="1"/>
    <col min="5907" max="5907" width="10.85546875" style="152" customWidth="1"/>
    <col min="5908" max="6143" width="9.140625" style="152"/>
    <col min="6144" max="6144" width="18.140625" style="152" customWidth="1"/>
    <col min="6145" max="6145" width="9.85546875" style="152" bestFit="1" customWidth="1"/>
    <col min="6146" max="6146" width="10.140625" style="152" customWidth="1"/>
    <col min="6147" max="6158" width="9.7109375" style="152" customWidth="1"/>
    <col min="6159" max="6159" width="9.85546875" style="152" customWidth="1"/>
    <col min="6160" max="6160" width="9.140625" style="152"/>
    <col min="6161" max="6161" width="11.28515625" style="152" customWidth="1"/>
    <col min="6162" max="6162" width="10.7109375" style="152" customWidth="1"/>
    <col min="6163" max="6163" width="10.85546875" style="152" customWidth="1"/>
    <col min="6164" max="6399" width="9.140625" style="152"/>
    <col min="6400" max="6400" width="18.140625" style="152" customWidth="1"/>
    <col min="6401" max="6401" width="9.85546875" style="152" bestFit="1" customWidth="1"/>
    <col min="6402" max="6402" width="10.140625" style="152" customWidth="1"/>
    <col min="6403" max="6414" width="9.7109375" style="152" customWidth="1"/>
    <col min="6415" max="6415" width="9.85546875" style="152" customWidth="1"/>
    <col min="6416" max="6416" width="9.140625" style="152"/>
    <col min="6417" max="6417" width="11.28515625" style="152" customWidth="1"/>
    <col min="6418" max="6418" width="10.7109375" style="152" customWidth="1"/>
    <col min="6419" max="6419" width="10.85546875" style="152" customWidth="1"/>
    <col min="6420" max="6655" width="9.140625" style="152"/>
    <col min="6656" max="6656" width="18.140625" style="152" customWidth="1"/>
    <col min="6657" max="6657" width="9.85546875" style="152" bestFit="1" customWidth="1"/>
    <col min="6658" max="6658" width="10.140625" style="152" customWidth="1"/>
    <col min="6659" max="6670" width="9.7109375" style="152" customWidth="1"/>
    <col min="6671" max="6671" width="9.85546875" style="152" customWidth="1"/>
    <col min="6672" max="6672" width="9.140625" style="152"/>
    <col min="6673" max="6673" width="11.28515625" style="152" customWidth="1"/>
    <col min="6674" max="6674" width="10.7109375" style="152" customWidth="1"/>
    <col min="6675" max="6675" width="10.85546875" style="152" customWidth="1"/>
    <col min="6676" max="6911" width="9.140625" style="152"/>
    <col min="6912" max="6912" width="18.140625" style="152" customWidth="1"/>
    <col min="6913" max="6913" width="9.85546875" style="152" bestFit="1" customWidth="1"/>
    <col min="6914" max="6914" width="10.140625" style="152" customWidth="1"/>
    <col min="6915" max="6926" width="9.7109375" style="152" customWidth="1"/>
    <col min="6927" max="6927" width="9.85546875" style="152" customWidth="1"/>
    <col min="6928" max="6928" width="9.140625" style="152"/>
    <col min="6929" max="6929" width="11.28515625" style="152" customWidth="1"/>
    <col min="6930" max="6930" width="10.7109375" style="152" customWidth="1"/>
    <col min="6931" max="6931" width="10.85546875" style="152" customWidth="1"/>
    <col min="6932" max="7167" width="9.140625" style="152"/>
    <col min="7168" max="7168" width="18.140625" style="152" customWidth="1"/>
    <col min="7169" max="7169" width="9.85546875" style="152" bestFit="1" customWidth="1"/>
    <col min="7170" max="7170" width="10.140625" style="152" customWidth="1"/>
    <col min="7171" max="7182" width="9.7109375" style="152" customWidth="1"/>
    <col min="7183" max="7183" width="9.85546875" style="152" customWidth="1"/>
    <col min="7184" max="7184" width="9.140625" style="152"/>
    <col min="7185" max="7185" width="11.28515625" style="152" customWidth="1"/>
    <col min="7186" max="7186" width="10.7109375" style="152" customWidth="1"/>
    <col min="7187" max="7187" width="10.85546875" style="152" customWidth="1"/>
    <col min="7188" max="7423" width="9.140625" style="152"/>
    <col min="7424" max="7424" width="18.140625" style="152" customWidth="1"/>
    <col min="7425" max="7425" width="9.85546875" style="152" bestFit="1" customWidth="1"/>
    <col min="7426" max="7426" width="10.140625" style="152" customWidth="1"/>
    <col min="7427" max="7438" width="9.7109375" style="152" customWidth="1"/>
    <col min="7439" max="7439" width="9.85546875" style="152" customWidth="1"/>
    <col min="7440" max="7440" width="9.140625" style="152"/>
    <col min="7441" max="7441" width="11.28515625" style="152" customWidth="1"/>
    <col min="7442" max="7442" width="10.7109375" style="152" customWidth="1"/>
    <col min="7443" max="7443" width="10.85546875" style="152" customWidth="1"/>
    <col min="7444" max="7679" width="9.140625" style="152"/>
    <col min="7680" max="7680" width="18.140625" style="152" customWidth="1"/>
    <col min="7681" max="7681" width="9.85546875" style="152" bestFit="1" customWidth="1"/>
    <col min="7682" max="7682" width="10.140625" style="152" customWidth="1"/>
    <col min="7683" max="7694" width="9.7109375" style="152" customWidth="1"/>
    <col min="7695" max="7695" width="9.85546875" style="152" customWidth="1"/>
    <col min="7696" max="7696" width="9.140625" style="152"/>
    <col min="7697" max="7697" width="11.28515625" style="152" customWidth="1"/>
    <col min="7698" max="7698" width="10.7109375" style="152" customWidth="1"/>
    <col min="7699" max="7699" width="10.85546875" style="152" customWidth="1"/>
    <col min="7700" max="7935" width="9.140625" style="152"/>
    <col min="7936" max="7936" width="18.140625" style="152" customWidth="1"/>
    <col min="7937" max="7937" width="9.85546875" style="152" bestFit="1" customWidth="1"/>
    <col min="7938" max="7938" width="10.140625" style="152" customWidth="1"/>
    <col min="7939" max="7950" width="9.7109375" style="152" customWidth="1"/>
    <col min="7951" max="7951" width="9.85546875" style="152" customWidth="1"/>
    <col min="7952" max="7952" width="9.140625" style="152"/>
    <col min="7953" max="7953" width="11.28515625" style="152" customWidth="1"/>
    <col min="7954" max="7954" width="10.7109375" style="152" customWidth="1"/>
    <col min="7955" max="7955" width="10.85546875" style="152" customWidth="1"/>
    <col min="7956" max="8191" width="9.140625" style="152"/>
    <col min="8192" max="8192" width="18.140625" style="152" customWidth="1"/>
    <col min="8193" max="8193" width="9.85546875" style="152" bestFit="1" customWidth="1"/>
    <col min="8194" max="8194" width="10.140625" style="152" customWidth="1"/>
    <col min="8195" max="8206" width="9.7109375" style="152" customWidth="1"/>
    <col min="8207" max="8207" width="9.85546875" style="152" customWidth="1"/>
    <col min="8208" max="8208" width="9.140625" style="152"/>
    <col min="8209" max="8209" width="11.28515625" style="152" customWidth="1"/>
    <col min="8210" max="8210" width="10.7109375" style="152" customWidth="1"/>
    <col min="8211" max="8211" width="10.85546875" style="152" customWidth="1"/>
    <col min="8212" max="8447" width="9.140625" style="152"/>
    <col min="8448" max="8448" width="18.140625" style="152" customWidth="1"/>
    <col min="8449" max="8449" width="9.85546875" style="152" bestFit="1" customWidth="1"/>
    <col min="8450" max="8450" width="10.140625" style="152" customWidth="1"/>
    <col min="8451" max="8462" width="9.7109375" style="152" customWidth="1"/>
    <col min="8463" max="8463" width="9.85546875" style="152" customWidth="1"/>
    <col min="8464" max="8464" width="9.140625" style="152"/>
    <col min="8465" max="8465" width="11.28515625" style="152" customWidth="1"/>
    <col min="8466" max="8466" width="10.7109375" style="152" customWidth="1"/>
    <col min="8467" max="8467" width="10.85546875" style="152" customWidth="1"/>
    <col min="8468" max="8703" width="9.140625" style="152"/>
    <col min="8704" max="8704" width="18.140625" style="152" customWidth="1"/>
    <col min="8705" max="8705" width="9.85546875" style="152" bestFit="1" customWidth="1"/>
    <col min="8706" max="8706" width="10.140625" style="152" customWidth="1"/>
    <col min="8707" max="8718" width="9.7109375" style="152" customWidth="1"/>
    <col min="8719" max="8719" width="9.85546875" style="152" customWidth="1"/>
    <col min="8720" max="8720" width="9.140625" style="152"/>
    <col min="8721" max="8721" width="11.28515625" style="152" customWidth="1"/>
    <col min="8722" max="8722" width="10.7109375" style="152" customWidth="1"/>
    <col min="8723" max="8723" width="10.85546875" style="152" customWidth="1"/>
    <col min="8724" max="8959" width="9.140625" style="152"/>
    <col min="8960" max="8960" width="18.140625" style="152" customWidth="1"/>
    <col min="8961" max="8961" width="9.85546875" style="152" bestFit="1" customWidth="1"/>
    <col min="8962" max="8962" width="10.140625" style="152" customWidth="1"/>
    <col min="8963" max="8974" width="9.7109375" style="152" customWidth="1"/>
    <col min="8975" max="8975" width="9.85546875" style="152" customWidth="1"/>
    <col min="8976" max="8976" width="9.140625" style="152"/>
    <col min="8977" max="8977" width="11.28515625" style="152" customWidth="1"/>
    <col min="8978" max="8978" width="10.7109375" style="152" customWidth="1"/>
    <col min="8979" max="8979" width="10.85546875" style="152" customWidth="1"/>
    <col min="8980" max="9215" width="9.140625" style="152"/>
    <col min="9216" max="9216" width="18.140625" style="152" customWidth="1"/>
    <col min="9217" max="9217" width="9.85546875" style="152" bestFit="1" customWidth="1"/>
    <col min="9218" max="9218" width="10.140625" style="152" customWidth="1"/>
    <col min="9219" max="9230" width="9.7109375" style="152" customWidth="1"/>
    <col min="9231" max="9231" width="9.85546875" style="152" customWidth="1"/>
    <col min="9232" max="9232" width="9.140625" style="152"/>
    <col min="9233" max="9233" width="11.28515625" style="152" customWidth="1"/>
    <col min="9234" max="9234" width="10.7109375" style="152" customWidth="1"/>
    <col min="9235" max="9235" width="10.85546875" style="152" customWidth="1"/>
    <col min="9236" max="9471" width="9.140625" style="152"/>
    <col min="9472" max="9472" width="18.140625" style="152" customWidth="1"/>
    <col min="9473" max="9473" width="9.85546875" style="152" bestFit="1" customWidth="1"/>
    <col min="9474" max="9474" width="10.140625" style="152" customWidth="1"/>
    <col min="9475" max="9486" width="9.7109375" style="152" customWidth="1"/>
    <col min="9487" max="9487" width="9.85546875" style="152" customWidth="1"/>
    <col min="9488" max="9488" width="9.140625" style="152"/>
    <col min="9489" max="9489" width="11.28515625" style="152" customWidth="1"/>
    <col min="9490" max="9490" width="10.7109375" style="152" customWidth="1"/>
    <col min="9491" max="9491" width="10.85546875" style="152" customWidth="1"/>
    <col min="9492" max="9727" width="9.140625" style="152"/>
    <col min="9728" max="9728" width="18.140625" style="152" customWidth="1"/>
    <col min="9729" max="9729" width="9.85546875" style="152" bestFit="1" customWidth="1"/>
    <col min="9730" max="9730" width="10.140625" style="152" customWidth="1"/>
    <col min="9731" max="9742" width="9.7109375" style="152" customWidth="1"/>
    <col min="9743" max="9743" width="9.85546875" style="152" customWidth="1"/>
    <col min="9744" max="9744" width="9.140625" style="152"/>
    <col min="9745" max="9745" width="11.28515625" style="152" customWidth="1"/>
    <col min="9746" max="9746" width="10.7109375" style="152" customWidth="1"/>
    <col min="9747" max="9747" width="10.85546875" style="152" customWidth="1"/>
    <col min="9748" max="9983" width="9.140625" style="152"/>
    <col min="9984" max="9984" width="18.140625" style="152" customWidth="1"/>
    <col min="9985" max="9985" width="9.85546875" style="152" bestFit="1" customWidth="1"/>
    <col min="9986" max="9986" width="10.140625" style="152" customWidth="1"/>
    <col min="9987" max="9998" width="9.7109375" style="152" customWidth="1"/>
    <col min="9999" max="9999" width="9.85546875" style="152" customWidth="1"/>
    <col min="10000" max="10000" width="9.140625" style="152"/>
    <col min="10001" max="10001" width="11.28515625" style="152" customWidth="1"/>
    <col min="10002" max="10002" width="10.7109375" style="152" customWidth="1"/>
    <col min="10003" max="10003" width="10.85546875" style="152" customWidth="1"/>
    <col min="10004" max="10239" width="9.140625" style="152"/>
    <col min="10240" max="10240" width="18.140625" style="152" customWidth="1"/>
    <col min="10241" max="10241" width="9.85546875" style="152" bestFit="1" customWidth="1"/>
    <col min="10242" max="10242" width="10.140625" style="152" customWidth="1"/>
    <col min="10243" max="10254" width="9.7109375" style="152" customWidth="1"/>
    <col min="10255" max="10255" width="9.85546875" style="152" customWidth="1"/>
    <col min="10256" max="10256" width="9.140625" style="152"/>
    <col min="10257" max="10257" width="11.28515625" style="152" customWidth="1"/>
    <col min="10258" max="10258" width="10.7109375" style="152" customWidth="1"/>
    <col min="10259" max="10259" width="10.85546875" style="152" customWidth="1"/>
    <col min="10260" max="10495" width="9.140625" style="152"/>
    <col min="10496" max="10496" width="18.140625" style="152" customWidth="1"/>
    <col min="10497" max="10497" width="9.85546875" style="152" bestFit="1" customWidth="1"/>
    <col min="10498" max="10498" width="10.140625" style="152" customWidth="1"/>
    <col min="10499" max="10510" width="9.7109375" style="152" customWidth="1"/>
    <col min="10511" max="10511" width="9.85546875" style="152" customWidth="1"/>
    <col min="10512" max="10512" width="9.140625" style="152"/>
    <col min="10513" max="10513" width="11.28515625" style="152" customWidth="1"/>
    <col min="10514" max="10514" width="10.7109375" style="152" customWidth="1"/>
    <col min="10515" max="10515" width="10.85546875" style="152" customWidth="1"/>
    <col min="10516" max="10751" width="9.140625" style="152"/>
    <col min="10752" max="10752" width="18.140625" style="152" customWidth="1"/>
    <col min="10753" max="10753" width="9.85546875" style="152" bestFit="1" customWidth="1"/>
    <col min="10754" max="10754" width="10.140625" style="152" customWidth="1"/>
    <col min="10755" max="10766" width="9.7109375" style="152" customWidth="1"/>
    <col min="10767" max="10767" width="9.85546875" style="152" customWidth="1"/>
    <col min="10768" max="10768" width="9.140625" style="152"/>
    <col min="10769" max="10769" width="11.28515625" style="152" customWidth="1"/>
    <col min="10770" max="10770" width="10.7109375" style="152" customWidth="1"/>
    <col min="10771" max="10771" width="10.85546875" style="152" customWidth="1"/>
    <col min="10772" max="11007" width="9.140625" style="152"/>
    <col min="11008" max="11008" width="18.140625" style="152" customWidth="1"/>
    <col min="11009" max="11009" width="9.85546875" style="152" bestFit="1" customWidth="1"/>
    <col min="11010" max="11010" width="10.140625" style="152" customWidth="1"/>
    <col min="11011" max="11022" width="9.7109375" style="152" customWidth="1"/>
    <col min="11023" max="11023" width="9.85546875" style="152" customWidth="1"/>
    <col min="11024" max="11024" width="9.140625" style="152"/>
    <col min="11025" max="11025" width="11.28515625" style="152" customWidth="1"/>
    <col min="11026" max="11026" width="10.7109375" style="152" customWidth="1"/>
    <col min="11027" max="11027" width="10.85546875" style="152" customWidth="1"/>
    <col min="11028" max="11263" width="9.140625" style="152"/>
    <col min="11264" max="11264" width="18.140625" style="152" customWidth="1"/>
    <col min="11265" max="11265" width="9.85546875" style="152" bestFit="1" customWidth="1"/>
    <col min="11266" max="11266" width="10.140625" style="152" customWidth="1"/>
    <col min="11267" max="11278" width="9.7109375" style="152" customWidth="1"/>
    <col min="11279" max="11279" width="9.85546875" style="152" customWidth="1"/>
    <col min="11280" max="11280" width="9.140625" style="152"/>
    <col min="11281" max="11281" width="11.28515625" style="152" customWidth="1"/>
    <col min="11282" max="11282" width="10.7109375" style="152" customWidth="1"/>
    <col min="11283" max="11283" width="10.85546875" style="152" customWidth="1"/>
    <col min="11284" max="11519" width="9.140625" style="152"/>
    <col min="11520" max="11520" width="18.140625" style="152" customWidth="1"/>
    <col min="11521" max="11521" width="9.85546875" style="152" bestFit="1" customWidth="1"/>
    <col min="11522" max="11522" width="10.140625" style="152" customWidth="1"/>
    <col min="11523" max="11534" width="9.7109375" style="152" customWidth="1"/>
    <col min="11535" max="11535" width="9.85546875" style="152" customWidth="1"/>
    <col min="11536" max="11536" width="9.140625" style="152"/>
    <col min="11537" max="11537" width="11.28515625" style="152" customWidth="1"/>
    <col min="11538" max="11538" width="10.7109375" style="152" customWidth="1"/>
    <col min="11539" max="11539" width="10.85546875" style="152" customWidth="1"/>
    <col min="11540" max="11775" width="9.140625" style="152"/>
    <col min="11776" max="11776" width="18.140625" style="152" customWidth="1"/>
    <col min="11777" max="11777" width="9.85546875" style="152" bestFit="1" customWidth="1"/>
    <col min="11778" max="11778" width="10.140625" style="152" customWidth="1"/>
    <col min="11779" max="11790" width="9.7109375" style="152" customWidth="1"/>
    <col min="11791" max="11791" width="9.85546875" style="152" customWidth="1"/>
    <col min="11792" max="11792" width="9.140625" style="152"/>
    <col min="11793" max="11793" width="11.28515625" style="152" customWidth="1"/>
    <col min="11794" max="11794" width="10.7109375" style="152" customWidth="1"/>
    <col min="11795" max="11795" width="10.85546875" style="152" customWidth="1"/>
    <col min="11796" max="12031" width="9.140625" style="152"/>
    <col min="12032" max="12032" width="18.140625" style="152" customWidth="1"/>
    <col min="12033" max="12033" width="9.85546875" style="152" bestFit="1" customWidth="1"/>
    <col min="12034" max="12034" width="10.140625" style="152" customWidth="1"/>
    <col min="12035" max="12046" width="9.7109375" style="152" customWidth="1"/>
    <col min="12047" max="12047" width="9.85546875" style="152" customWidth="1"/>
    <col min="12048" max="12048" width="9.140625" style="152"/>
    <col min="12049" max="12049" width="11.28515625" style="152" customWidth="1"/>
    <col min="12050" max="12050" width="10.7109375" style="152" customWidth="1"/>
    <col min="12051" max="12051" width="10.85546875" style="152" customWidth="1"/>
    <col min="12052" max="12287" width="9.140625" style="152"/>
    <col min="12288" max="12288" width="18.140625" style="152" customWidth="1"/>
    <col min="12289" max="12289" width="9.85546875" style="152" bestFit="1" customWidth="1"/>
    <col min="12290" max="12290" width="10.140625" style="152" customWidth="1"/>
    <col min="12291" max="12302" width="9.7109375" style="152" customWidth="1"/>
    <col min="12303" max="12303" width="9.85546875" style="152" customWidth="1"/>
    <col min="12304" max="12304" width="9.140625" style="152"/>
    <col min="12305" max="12305" width="11.28515625" style="152" customWidth="1"/>
    <col min="12306" max="12306" width="10.7109375" style="152" customWidth="1"/>
    <col min="12307" max="12307" width="10.85546875" style="152" customWidth="1"/>
    <col min="12308" max="12543" width="9.140625" style="152"/>
    <col min="12544" max="12544" width="18.140625" style="152" customWidth="1"/>
    <col min="12545" max="12545" width="9.85546875" style="152" bestFit="1" customWidth="1"/>
    <col min="12546" max="12546" width="10.140625" style="152" customWidth="1"/>
    <col min="12547" max="12558" width="9.7109375" style="152" customWidth="1"/>
    <col min="12559" max="12559" width="9.85546875" style="152" customWidth="1"/>
    <col min="12560" max="12560" width="9.140625" style="152"/>
    <col min="12561" max="12561" width="11.28515625" style="152" customWidth="1"/>
    <col min="12562" max="12562" width="10.7109375" style="152" customWidth="1"/>
    <col min="12563" max="12563" width="10.85546875" style="152" customWidth="1"/>
    <col min="12564" max="12799" width="9.140625" style="152"/>
    <col min="12800" max="12800" width="18.140625" style="152" customWidth="1"/>
    <col min="12801" max="12801" width="9.85546875" style="152" bestFit="1" customWidth="1"/>
    <col min="12802" max="12802" width="10.140625" style="152" customWidth="1"/>
    <col min="12803" max="12814" width="9.7109375" style="152" customWidth="1"/>
    <col min="12815" max="12815" width="9.85546875" style="152" customWidth="1"/>
    <col min="12816" max="12816" width="9.140625" style="152"/>
    <col min="12817" max="12817" width="11.28515625" style="152" customWidth="1"/>
    <col min="12818" max="12818" width="10.7109375" style="152" customWidth="1"/>
    <col min="12819" max="12819" width="10.85546875" style="152" customWidth="1"/>
    <col min="12820" max="13055" width="9.140625" style="152"/>
    <col min="13056" max="13056" width="18.140625" style="152" customWidth="1"/>
    <col min="13057" max="13057" width="9.85546875" style="152" bestFit="1" customWidth="1"/>
    <col min="13058" max="13058" width="10.140625" style="152" customWidth="1"/>
    <col min="13059" max="13070" width="9.7109375" style="152" customWidth="1"/>
    <col min="13071" max="13071" width="9.85546875" style="152" customWidth="1"/>
    <col min="13072" max="13072" width="9.140625" style="152"/>
    <col min="13073" max="13073" width="11.28515625" style="152" customWidth="1"/>
    <col min="13074" max="13074" width="10.7109375" style="152" customWidth="1"/>
    <col min="13075" max="13075" width="10.85546875" style="152" customWidth="1"/>
    <col min="13076" max="13311" width="9.140625" style="152"/>
    <col min="13312" max="13312" width="18.140625" style="152" customWidth="1"/>
    <col min="13313" max="13313" width="9.85546875" style="152" bestFit="1" customWidth="1"/>
    <col min="13314" max="13314" width="10.140625" style="152" customWidth="1"/>
    <col min="13315" max="13326" width="9.7109375" style="152" customWidth="1"/>
    <col min="13327" max="13327" width="9.85546875" style="152" customWidth="1"/>
    <col min="13328" max="13328" width="9.140625" style="152"/>
    <col min="13329" max="13329" width="11.28515625" style="152" customWidth="1"/>
    <col min="13330" max="13330" width="10.7109375" style="152" customWidth="1"/>
    <col min="13331" max="13331" width="10.85546875" style="152" customWidth="1"/>
    <col min="13332" max="13567" width="9.140625" style="152"/>
    <col min="13568" max="13568" width="18.140625" style="152" customWidth="1"/>
    <col min="13569" max="13569" width="9.85546875" style="152" bestFit="1" customWidth="1"/>
    <col min="13570" max="13570" width="10.140625" style="152" customWidth="1"/>
    <col min="13571" max="13582" width="9.7109375" style="152" customWidth="1"/>
    <col min="13583" max="13583" width="9.85546875" style="152" customWidth="1"/>
    <col min="13584" max="13584" width="9.140625" style="152"/>
    <col min="13585" max="13585" width="11.28515625" style="152" customWidth="1"/>
    <col min="13586" max="13586" width="10.7109375" style="152" customWidth="1"/>
    <col min="13587" max="13587" width="10.85546875" style="152" customWidth="1"/>
    <col min="13588" max="13823" width="9.140625" style="152"/>
    <col min="13824" max="13824" width="18.140625" style="152" customWidth="1"/>
    <col min="13825" max="13825" width="9.85546875" style="152" bestFit="1" customWidth="1"/>
    <col min="13826" max="13826" width="10.140625" style="152" customWidth="1"/>
    <col min="13827" max="13838" width="9.7109375" style="152" customWidth="1"/>
    <col min="13839" max="13839" width="9.85546875" style="152" customWidth="1"/>
    <col min="13840" max="13840" width="9.140625" style="152"/>
    <col min="13841" max="13841" width="11.28515625" style="152" customWidth="1"/>
    <col min="13842" max="13842" width="10.7109375" style="152" customWidth="1"/>
    <col min="13843" max="13843" width="10.85546875" style="152" customWidth="1"/>
    <col min="13844" max="14079" width="9.140625" style="152"/>
    <col min="14080" max="14080" width="18.140625" style="152" customWidth="1"/>
    <col min="14081" max="14081" width="9.85546875" style="152" bestFit="1" customWidth="1"/>
    <col min="14082" max="14082" width="10.140625" style="152" customWidth="1"/>
    <col min="14083" max="14094" width="9.7109375" style="152" customWidth="1"/>
    <col min="14095" max="14095" width="9.85546875" style="152" customWidth="1"/>
    <col min="14096" max="14096" width="9.140625" style="152"/>
    <col min="14097" max="14097" width="11.28515625" style="152" customWidth="1"/>
    <col min="14098" max="14098" width="10.7109375" style="152" customWidth="1"/>
    <col min="14099" max="14099" width="10.85546875" style="152" customWidth="1"/>
    <col min="14100" max="14335" width="9.140625" style="152"/>
    <col min="14336" max="14336" width="18.140625" style="152" customWidth="1"/>
    <col min="14337" max="14337" width="9.85546875" style="152" bestFit="1" customWidth="1"/>
    <col min="14338" max="14338" width="10.140625" style="152" customWidth="1"/>
    <col min="14339" max="14350" width="9.7109375" style="152" customWidth="1"/>
    <col min="14351" max="14351" width="9.85546875" style="152" customWidth="1"/>
    <col min="14352" max="14352" width="9.140625" style="152"/>
    <col min="14353" max="14353" width="11.28515625" style="152" customWidth="1"/>
    <col min="14354" max="14354" width="10.7109375" style="152" customWidth="1"/>
    <col min="14355" max="14355" width="10.85546875" style="152" customWidth="1"/>
    <col min="14356" max="14591" width="9.140625" style="152"/>
    <col min="14592" max="14592" width="18.140625" style="152" customWidth="1"/>
    <col min="14593" max="14593" width="9.85546875" style="152" bestFit="1" customWidth="1"/>
    <col min="14594" max="14594" width="10.140625" style="152" customWidth="1"/>
    <col min="14595" max="14606" width="9.7109375" style="152" customWidth="1"/>
    <col min="14607" max="14607" width="9.85546875" style="152" customWidth="1"/>
    <col min="14608" max="14608" width="9.140625" style="152"/>
    <col min="14609" max="14609" width="11.28515625" style="152" customWidth="1"/>
    <col min="14610" max="14610" width="10.7109375" style="152" customWidth="1"/>
    <col min="14611" max="14611" width="10.85546875" style="152" customWidth="1"/>
    <col min="14612" max="14847" width="9.140625" style="152"/>
    <col min="14848" max="14848" width="18.140625" style="152" customWidth="1"/>
    <col min="14849" max="14849" width="9.85546875" style="152" bestFit="1" customWidth="1"/>
    <col min="14850" max="14850" width="10.140625" style="152" customWidth="1"/>
    <col min="14851" max="14862" width="9.7109375" style="152" customWidth="1"/>
    <col min="14863" max="14863" width="9.85546875" style="152" customWidth="1"/>
    <col min="14864" max="14864" width="9.140625" style="152"/>
    <col min="14865" max="14865" width="11.28515625" style="152" customWidth="1"/>
    <col min="14866" max="14866" width="10.7109375" style="152" customWidth="1"/>
    <col min="14867" max="14867" width="10.85546875" style="152" customWidth="1"/>
    <col min="14868" max="15103" width="9.140625" style="152"/>
    <col min="15104" max="15104" width="18.140625" style="152" customWidth="1"/>
    <col min="15105" max="15105" width="9.85546875" style="152" bestFit="1" customWidth="1"/>
    <col min="15106" max="15106" width="10.140625" style="152" customWidth="1"/>
    <col min="15107" max="15118" width="9.7109375" style="152" customWidth="1"/>
    <col min="15119" max="15119" width="9.85546875" style="152" customWidth="1"/>
    <col min="15120" max="15120" width="9.140625" style="152"/>
    <col min="15121" max="15121" width="11.28515625" style="152" customWidth="1"/>
    <col min="15122" max="15122" width="10.7109375" style="152" customWidth="1"/>
    <col min="15123" max="15123" width="10.85546875" style="152" customWidth="1"/>
    <col min="15124" max="15359" width="9.140625" style="152"/>
    <col min="15360" max="15360" width="18.140625" style="152" customWidth="1"/>
    <col min="15361" max="15361" width="9.85546875" style="152" bestFit="1" customWidth="1"/>
    <col min="15362" max="15362" width="10.140625" style="152" customWidth="1"/>
    <col min="15363" max="15374" width="9.7109375" style="152" customWidth="1"/>
    <col min="15375" max="15375" width="9.85546875" style="152" customWidth="1"/>
    <col min="15376" max="15376" width="9.140625" style="152"/>
    <col min="15377" max="15377" width="11.28515625" style="152" customWidth="1"/>
    <col min="15378" max="15378" width="10.7109375" style="152" customWidth="1"/>
    <col min="15379" max="15379" width="10.85546875" style="152" customWidth="1"/>
    <col min="15380" max="15615" width="9.140625" style="152"/>
    <col min="15616" max="15616" width="18.140625" style="152" customWidth="1"/>
    <col min="15617" max="15617" width="9.85546875" style="152" bestFit="1" customWidth="1"/>
    <col min="15618" max="15618" width="10.140625" style="152" customWidth="1"/>
    <col min="15619" max="15630" width="9.7109375" style="152" customWidth="1"/>
    <col min="15631" max="15631" width="9.85546875" style="152" customWidth="1"/>
    <col min="15632" max="15632" width="9.140625" style="152"/>
    <col min="15633" max="15633" width="11.28515625" style="152" customWidth="1"/>
    <col min="15634" max="15634" width="10.7109375" style="152" customWidth="1"/>
    <col min="15635" max="15635" width="10.85546875" style="152" customWidth="1"/>
    <col min="15636" max="15871" width="9.140625" style="152"/>
    <col min="15872" max="15872" width="18.140625" style="152" customWidth="1"/>
    <col min="15873" max="15873" width="9.85546875" style="152" bestFit="1" customWidth="1"/>
    <col min="15874" max="15874" width="10.140625" style="152" customWidth="1"/>
    <col min="15875" max="15886" width="9.7109375" style="152" customWidth="1"/>
    <col min="15887" max="15887" width="9.85546875" style="152" customWidth="1"/>
    <col min="15888" max="15888" width="9.140625" style="152"/>
    <col min="15889" max="15889" width="11.28515625" style="152" customWidth="1"/>
    <col min="15890" max="15890" width="10.7109375" style="152" customWidth="1"/>
    <col min="15891" max="15891" width="10.85546875" style="152" customWidth="1"/>
    <col min="15892" max="16127" width="9.140625" style="152"/>
    <col min="16128" max="16128" width="18.140625" style="152" customWidth="1"/>
    <col min="16129" max="16129" width="9.85546875" style="152" bestFit="1" customWidth="1"/>
    <col min="16130" max="16130" width="10.140625" style="152" customWidth="1"/>
    <col min="16131" max="16142" width="9.7109375" style="152" customWidth="1"/>
    <col min="16143" max="16143" width="9.85546875" style="152" customWidth="1"/>
    <col min="16144" max="16144" width="9.140625" style="152"/>
    <col min="16145" max="16145" width="11.28515625" style="152" customWidth="1"/>
    <col min="16146" max="16146" width="10.7109375" style="152" customWidth="1"/>
    <col min="16147" max="16147" width="10.85546875" style="152" customWidth="1"/>
    <col min="16148" max="16384" width="9.140625" style="152"/>
  </cols>
  <sheetData>
    <row r="1" spans="1:25" s="452" customFormat="1" ht="15" customHeight="1" thickBot="1">
      <c r="A1" s="3441" t="s">
        <v>0</v>
      </c>
      <c r="B1" s="3442"/>
      <c r="C1" s="3442"/>
      <c r="D1" s="3442"/>
      <c r="E1" s="3442"/>
      <c r="F1" s="3442"/>
      <c r="G1" s="3442"/>
      <c r="H1" s="3442"/>
      <c r="I1" s="3442"/>
      <c r="J1" s="3442"/>
      <c r="K1" s="3442"/>
      <c r="L1" s="3442"/>
      <c r="M1" s="3442"/>
      <c r="N1" s="3442"/>
      <c r="O1" s="3442"/>
      <c r="Y1" s="3443" t="s">
        <v>1</v>
      </c>
    </row>
    <row r="2" spans="1:25" ht="26.25" customHeight="1" thickTop="1">
      <c r="A2" s="7519" t="s">
        <v>3398</v>
      </c>
      <c r="B2" s="7520"/>
      <c r="C2" s="7520"/>
      <c r="D2" s="7520"/>
      <c r="E2" s="7520"/>
      <c r="F2" s="7520"/>
      <c r="G2" s="7520"/>
      <c r="H2" s="7520"/>
      <c r="I2" s="7520"/>
      <c r="J2" s="7520"/>
      <c r="K2" s="7520"/>
      <c r="L2" s="7520"/>
      <c r="M2" s="7520"/>
      <c r="N2" s="7520"/>
      <c r="O2" s="7520"/>
      <c r="P2" s="7520"/>
      <c r="Q2" s="7520"/>
      <c r="R2" s="7520"/>
      <c r="S2" s="7520"/>
      <c r="T2" s="7520"/>
      <c r="U2" s="7520"/>
      <c r="V2" s="7520"/>
      <c r="W2" s="7520"/>
      <c r="X2" s="7520"/>
      <c r="Y2" s="7521"/>
    </row>
    <row r="3" spans="1:25" ht="23.25" customHeight="1">
      <c r="A3" s="7522" t="s">
        <v>2469</v>
      </c>
      <c r="B3" s="7523"/>
      <c r="C3" s="7523"/>
      <c r="D3" s="7523"/>
      <c r="E3" s="7523"/>
      <c r="F3" s="7523"/>
      <c r="G3" s="7523"/>
      <c r="H3" s="7523"/>
      <c r="I3" s="7523"/>
      <c r="J3" s="7523"/>
      <c r="K3" s="7523"/>
      <c r="L3" s="7523"/>
      <c r="M3" s="7523"/>
      <c r="N3" s="7523"/>
      <c r="O3" s="7523"/>
      <c r="P3" s="7523"/>
      <c r="Q3" s="7523"/>
      <c r="R3" s="7523"/>
      <c r="S3" s="7523"/>
      <c r="T3" s="7523"/>
      <c r="U3" s="7523"/>
      <c r="V3" s="7523"/>
      <c r="W3" s="7523"/>
      <c r="X3" s="7523"/>
      <c r="Y3" s="7524"/>
    </row>
    <row r="4" spans="1:25" ht="15.75" customHeight="1">
      <c r="A4" s="7522"/>
      <c r="B4" s="7523"/>
      <c r="C4" s="7523"/>
      <c r="D4" s="7523"/>
      <c r="E4" s="7523"/>
      <c r="F4" s="7523"/>
      <c r="G4" s="7523"/>
      <c r="H4" s="7523"/>
      <c r="I4" s="7523"/>
      <c r="J4" s="7523"/>
      <c r="K4" s="7523"/>
      <c r="L4" s="7523"/>
      <c r="M4" s="7523"/>
      <c r="N4" s="7523"/>
      <c r="O4" s="7523"/>
      <c r="P4" s="7523"/>
      <c r="Q4" s="7523"/>
      <c r="R4" s="7523"/>
      <c r="S4" s="7523"/>
      <c r="T4" s="7523"/>
      <c r="U4" s="7523"/>
      <c r="V4" s="7523"/>
      <c r="W4" s="7523"/>
      <c r="X4" s="7523"/>
      <c r="Y4" s="7524"/>
    </row>
    <row r="5" spans="1:25" ht="30.75" customHeight="1" thickBot="1">
      <c r="A5" s="7525" t="s">
        <v>12</v>
      </c>
      <c r="B5" s="6354"/>
      <c r="C5" s="6354"/>
      <c r="D5" s="6354"/>
      <c r="E5" s="6354"/>
      <c r="F5" s="6354"/>
      <c r="G5" s="6354"/>
      <c r="H5" s="6354"/>
      <c r="I5" s="6354"/>
      <c r="J5" s="6354"/>
      <c r="K5" s="6354"/>
      <c r="L5" s="6354"/>
      <c r="M5" s="6354"/>
      <c r="N5" s="6354"/>
      <c r="O5" s="6354"/>
      <c r="P5" s="6354"/>
      <c r="Q5" s="6354"/>
      <c r="R5" s="6354"/>
      <c r="S5" s="6354"/>
      <c r="T5" s="6354"/>
      <c r="U5" s="6354"/>
      <c r="V5" s="6354"/>
      <c r="W5" s="6354"/>
      <c r="X5" s="6354"/>
      <c r="Y5" s="7526"/>
    </row>
    <row r="6" spans="1:25" ht="34.5" customHeight="1" thickBot="1">
      <c r="A6" s="7527" t="s">
        <v>33</v>
      </c>
      <c r="B6" s="6428">
        <v>2009</v>
      </c>
      <c r="C6" s="7528"/>
      <c r="D6" s="7528"/>
      <c r="E6" s="7528"/>
      <c r="F6" s="6446"/>
      <c r="G6" s="6428">
        <v>2010</v>
      </c>
      <c r="H6" s="7528"/>
      <c r="I6" s="7528"/>
      <c r="J6" s="7528"/>
      <c r="K6" s="6446"/>
      <c r="L6" s="7528">
        <v>2011</v>
      </c>
      <c r="M6" s="7528"/>
      <c r="N6" s="7528"/>
      <c r="O6" s="7528"/>
      <c r="P6" s="7528"/>
      <c r="Q6" s="6428">
        <v>2012</v>
      </c>
      <c r="R6" s="7528"/>
      <c r="S6" s="7528"/>
      <c r="T6" s="7528"/>
      <c r="U6" s="7528"/>
      <c r="V6" s="6447">
        <v>2013</v>
      </c>
      <c r="W6" s="6400"/>
      <c r="X6" s="6400"/>
      <c r="Y6" s="7529"/>
    </row>
    <row r="7" spans="1:25" ht="69" customHeight="1" thickBot="1">
      <c r="A7" s="7000"/>
      <c r="B7" s="646" t="s">
        <v>2914</v>
      </c>
      <c r="C7" s="647" t="s">
        <v>2915</v>
      </c>
      <c r="D7" s="647" t="s">
        <v>2916</v>
      </c>
      <c r="E7" s="647" t="s">
        <v>2917</v>
      </c>
      <c r="F7" s="3444" t="s">
        <v>2918</v>
      </c>
      <c r="G7" s="647" t="s">
        <v>2914</v>
      </c>
      <c r="H7" s="647" t="s">
        <v>2915</v>
      </c>
      <c r="I7" s="647" t="s">
        <v>2916</v>
      </c>
      <c r="J7" s="647" t="s">
        <v>2917</v>
      </c>
      <c r="K7" s="3444" t="s">
        <v>2918</v>
      </c>
      <c r="L7" s="647" t="s">
        <v>2914</v>
      </c>
      <c r="M7" s="647" t="s">
        <v>2915</v>
      </c>
      <c r="N7" s="647" t="s">
        <v>2916</v>
      </c>
      <c r="O7" s="647" t="s">
        <v>2917</v>
      </c>
      <c r="P7" s="3445" t="s">
        <v>2918</v>
      </c>
      <c r="Q7" s="646" t="s">
        <v>2914</v>
      </c>
      <c r="R7" s="647" t="s">
        <v>2915</v>
      </c>
      <c r="S7" s="647" t="s">
        <v>2916</v>
      </c>
      <c r="T7" s="647" t="s">
        <v>2917</v>
      </c>
      <c r="U7" s="3445" t="s">
        <v>2918</v>
      </c>
      <c r="V7" s="646" t="s">
        <v>2914</v>
      </c>
      <c r="W7" s="647" t="s">
        <v>2916</v>
      </c>
      <c r="X7" s="647" t="s">
        <v>2917</v>
      </c>
      <c r="Y7" s="3446" t="s">
        <v>2918</v>
      </c>
    </row>
    <row r="8" spans="1:25" ht="30" customHeight="1">
      <c r="A8" s="3447" t="s">
        <v>62</v>
      </c>
      <c r="B8" s="3799">
        <v>17014.150000000001</v>
      </c>
      <c r="C8" s="3457">
        <v>147</v>
      </c>
      <c r="D8" s="3457">
        <v>16614</v>
      </c>
      <c r="E8" s="3457">
        <v>10023</v>
      </c>
      <c r="F8" s="3800">
        <f>SUM(B8:E8)</f>
        <v>43798.15</v>
      </c>
      <c r="G8" s="3457">
        <v>17014.150000000001</v>
      </c>
      <c r="H8" s="3457">
        <v>147</v>
      </c>
      <c r="I8" s="3457">
        <v>16614</v>
      </c>
      <c r="J8" s="3457">
        <v>10023</v>
      </c>
      <c r="K8" s="3801">
        <f>SUM(G8:J8)</f>
        <v>43798.15</v>
      </c>
      <c r="L8" s="3457">
        <v>17014.150000000001</v>
      </c>
      <c r="M8" s="3457">
        <v>147</v>
      </c>
      <c r="N8" s="3457">
        <v>16614</v>
      </c>
      <c r="O8" s="3457">
        <v>10023</v>
      </c>
      <c r="P8" s="3802">
        <f>SUM(L8:O8)</f>
        <v>43798.15</v>
      </c>
      <c r="Q8" s="3803">
        <v>17014.150000000001</v>
      </c>
      <c r="R8" s="3457">
        <v>147</v>
      </c>
      <c r="S8" s="3457">
        <v>16614</v>
      </c>
      <c r="T8" s="3457">
        <v>10023</v>
      </c>
      <c r="U8" s="3802">
        <f>SUM(Q8:T8)</f>
        <v>43798.15</v>
      </c>
      <c r="V8" s="3803">
        <v>17014.150000000001</v>
      </c>
      <c r="W8" s="3457">
        <v>16614</v>
      </c>
      <c r="X8" s="3457">
        <v>10023</v>
      </c>
      <c r="Y8" s="3804">
        <f>SUM(V8:X8)</f>
        <v>43651.15</v>
      </c>
    </row>
    <row r="9" spans="1:25" ht="30" customHeight="1">
      <c r="A9" s="3449" t="s">
        <v>63</v>
      </c>
      <c r="B9" s="3473">
        <v>67673.5</v>
      </c>
      <c r="C9" s="3453">
        <v>587</v>
      </c>
      <c r="D9" s="3453">
        <v>53456</v>
      </c>
      <c r="E9" s="3453">
        <v>9196</v>
      </c>
      <c r="F9" s="3805">
        <f t="shared" ref="F9:F24" si="0">SUM(B9:E9)</f>
        <v>130912.5</v>
      </c>
      <c r="G9" s="3453">
        <v>67673.5</v>
      </c>
      <c r="H9" s="3453">
        <v>587</v>
      </c>
      <c r="I9" s="3453">
        <v>53456</v>
      </c>
      <c r="J9" s="3453">
        <v>9196</v>
      </c>
      <c r="K9" s="3806">
        <f t="shared" ref="K9:K24" si="1">SUM(G9:J9)</f>
        <v>130912.5</v>
      </c>
      <c r="L9" s="3453">
        <v>67673.5</v>
      </c>
      <c r="M9" s="3453">
        <v>587</v>
      </c>
      <c r="N9" s="3453">
        <v>53456</v>
      </c>
      <c r="O9" s="3453">
        <v>9196</v>
      </c>
      <c r="P9" s="3807">
        <f t="shared" ref="P9:P24" si="2">SUM(L9:O9)</f>
        <v>130912.5</v>
      </c>
      <c r="Q9" s="3467">
        <v>67673.5</v>
      </c>
      <c r="R9" s="3453">
        <v>587</v>
      </c>
      <c r="S9" s="3453">
        <v>53456</v>
      </c>
      <c r="T9" s="3453">
        <v>9196</v>
      </c>
      <c r="U9" s="3807">
        <f t="shared" ref="U9:U24" si="3">SUM(Q9:T9)</f>
        <v>130912.5</v>
      </c>
      <c r="V9" s="3467">
        <v>67673.5</v>
      </c>
      <c r="W9" s="3453">
        <v>53456</v>
      </c>
      <c r="X9" s="3453">
        <v>9196</v>
      </c>
      <c r="Y9" s="3808">
        <f>SUM(V9:X9)</f>
        <v>130325.5</v>
      </c>
    </row>
    <row r="10" spans="1:25" ht="30" customHeight="1">
      <c r="A10" s="3449" t="s">
        <v>64</v>
      </c>
      <c r="B10" s="3473">
        <v>62993.8</v>
      </c>
      <c r="C10" s="3453">
        <v>26092</v>
      </c>
      <c r="D10" s="3453">
        <v>89226</v>
      </c>
      <c r="E10" s="3453">
        <v>11536</v>
      </c>
      <c r="F10" s="3806">
        <f t="shared" si="0"/>
        <v>189847.8</v>
      </c>
      <c r="G10" s="3453">
        <v>62993.8</v>
      </c>
      <c r="H10" s="3453">
        <v>26092</v>
      </c>
      <c r="I10" s="3453">
        <v>89226</v>
      </c>
      <c r="J10" s="3453">
        <v>11536</v>
      </c>
      <c r="K10" s="3806">
        <f t="shared" si="1"/>
        <v>189847.8</v>
      </c>
      <c r="L10" s="3453">
        <v>62993.8</v>
      </c>
      <c r="M10" s="3453">
        <v>26092</v>
      </c>
      <c r="N10" s="3453">
        <v>89226</v>
      </c>
      <c r="O10" s="3453">
        <v>11536</v>
      </c>
      <c r="P10" s="3809">
        <f t="shared" si="2"/>
        <v>189847.8</v>
      </c>
      <c r="Q10" s="3467">
        <v>62993.8</v>
      </c>
      <c r="R10" s="3453">
        <v>26092</v>
      </c>
      <c r="S10" s="3453">
        <v>89226</v>
      </c>
      <c r="T10" s="3453">
        <v>11536</v>
      </c>
      <c r="U10" s="3809">
        <f t="shared" si="3"/>
        <v>189847.8</v>
      </c>
      <c r="V10" s="3467">
        <v>62993.8</v>
      </c>
      <c r="W10" s="3453">
        <v>89226</v>
      </c>
      <c r="X10" s="3453">
        <v>11536</v>
      </c>
      <c r="Y10" s="3810">
        <f t="shared" ref="Y10:Y24" si="4">SUM(V10:X10)</f>
        <v>163755.79999999999</v>
      </c>
    </row>
    <row r="11" spans="1:25" ht="30" customHeight="1">
      <c r="A11" s="3449" t="s">
        <v>65</v>
      </c>
      <c r="B11" s="3473">
        <v>25086.5</v>
      </c>
      <c r="C11" s="3453">
        <v>1776</v>
      </c>
      <c r="D11" s="3453">
        <v>11993</v>
      </c>
      <c r="E11" s="3453">
        <v>8089</v>
      </c>
      <c r="F11" s="3806">
        <f t="shared" si="0"/>
        <v>46944.5</v>
      </c>
      <c r="G11" s="3453">
        <v>25086.5</v>
      </c>
      <c r="H11" s="3453">
        <v>1776</v>
      </c>
      <c r="I11" s="3453">
        <v>11993</v>
      </c>
      <c r="J11" s="3453">
        <v>8089</v>
      </c>
      <c r="K11" s="3801">
        <f t="shared" si="1"/>
        <v>46944.5</v>
      </c>
      <c r="L11" s="3453">
        <v>25086.5</v>
      </c>
      <c r="M11" s="3453">
        <v>1776</v>
      </c>
      <c r="N11" s="3453">
        <v>11993</v>
      </c>
      <c r="O11" s="3453">
        <v>8089</v>
      </c>
      <c r="P11" s="3809">
        <f t="shared" si="2"/>
        <v>46944.5</v>
      </c>
      <c r="Q11" s="3467">
        <v>25086.5</v>
      </c>
      <c r="R11" s="3453">
        <v>1776</v>
      </c>
      <c r="S11" s="3453">
        <v>11993</v>
      </c>
      <c r="T11" s="3453">
        <v>8089</v>
      </c>
      <c r="U11" s="3809">
        <f t="shared" si="3"/>
        <v>46944.5</v>
      </c>
      <c r="V11" s="3467">
        <v>25086.5</v>
      </c>
      <c r="W11" s="3453">
        <v>11993</v>
      </c>
      <c r="X11" s="3453">
        <v>8089</v>
      </c>
      <c r="Y11" s="3810">
        <f t="shared" si="4"/>
        <v>45168.5</v>
      </c>
    </row>
    <row r="12" spans="1:25" ht="30" customHeight="1">
      <c r="A12" s="3449" t="s">
        <v>66</v>
      </c>
      <c r="B12" s="3473">
        <v>17588.5</v>
      </c>
      <c r="C12" s="3453">
        <v>70</v>
      </c>
      <c r="D12" s="3453">
        <v>17600</v>
      </c>
      <c r="E12" s="3453">
        <v>14406</v>
      </c>
      <c r="F12" s="3800">
        <f t="shared" si="0"/>
        <v>49664.5</v>
      </c>
      <c r="G12" s="3453">
        <v>17588.5</v>
      </c>
      <c r="H12" s="3453">
        <v>70</v>
      </c>
      <c r="I12" s="3453">
        <v>17600</v>
      </c>
      <c r="J12" s="3453">
        <v>14406</v>
      </c>
      <c r="K12" s="3800">
        <f t="shared" si="1"/>
        <v>49664.5</v>
      </c>
      <c r="L12" s="3453">
        <v>17588.5</v>
      </c>
      <c r="M12" s="3453">
        <v>70</v>
      </c>
      <c r="N12" s="3453">
        <v>17600</v>
      </c>
      <c r="O12" s="3453">
        <v>14406</v>
      </c>
      <c r="P12" s="3811">
        <f t="shared" si="2"/>
        <v>49664.5</v>
      </c>
      <c r="Q12" s="3467">
        <v>17588.5</v>
      </c>
      <c r="R12" s="3453">
        <v>70</v>
      </c>
      <c r="S12" s="3453">
        <v>17600</v>
      </c>
      <c r="T12" s="3453">
        <v>14406</v>
      </c>
      <c r="U12" s="3811">
        <f t="shared" si="3"/>
        <v>49664.5</v>
      </c>
      <c r="V12" s="3467">
        <v>17588.5</v>
      </c>
      <c r="W12" s="3453">
        <v>17600</v>
      </c>
      <c r="X12" s="3453">
        <v>14406</v>
      </c>
      <c r="Y12" s="3812">
        <f t="shared" si="4"/>
        <v>49594.5</v>
      </c>
    </row>
    <row r="13" spans="1:25" ht="30" customHeight="1">
      <c r="A13" s="3449" t="s">
        <v>67</v>
      </c>
      <c r="B13" s="3473">
        <v>33480</v>
      </c>
      <c r="C13" s="3453">
        <v>1816</v>
      </c>
      <c r="D13" s="3453">
        <v>47476</v>
      </c>
      <c r="E13" s="3453">
        <v>7423</v>
      </c>
      <c r="F13" s="3806">
        <f t="shared" si="0"/>
        <v>90195</v>
      </c>
      <c r="G13" s="3453">
        <v>33480</v>
      </c>
      <c r="H13" s="3453">
        <v>1816</v>
      </c>
      <c r="I13" s="3453">
        <v>47476</v>
      </c>
      <c r="J13" s="3453">
        <v>7423</v>
      </c>
      <c r="K13" s="3806">
        <f t="shared" si="1"/>
        <v>90195</v>
      </c>
      <c r="L13" s="3453">
        <v>33480</v>
      </c>
      <c r="M13" s="3453">
        <v>1816</v>
      </c>
      <c r="N13" s="3453">
        <v>47476</v>
      </c>
      <c r="O13" s="3453">
        <v>7423</v>
      </c>
      <c r="P13" s="3809">
        <f t="shared" si="2"/>
        <v>90195</v>
      </c>
      <c r="Q13" s="3467">
        <v>33480</v>
      </c>
      <c r="R13" s="3453">
        <v>1816</v>
      </c>
      <c r="S13" s="3453">
        <v>47476</v>
      </c>
      <c r="T13" s="3453">
        <v>7423</v>
      </c>
      <c r="U13" s="3809">
        <f t="shared" si="3"/>
        <v>90195</v>
      </c>
      <c r="V13" s="3467">
        <v>33480</v>
      </c>
      <c r="W13" s="3453">
        <v>47476</v>
      </c>
      <c r="X13" s="3453">
        <v>7423</v>
      </c>
      <c r="Y13" s="3810">
        <f t="shared" si="4"/>
        <v>88379</v>
      </c>
    </row>
    <row r="14" spans="1:25" ht="30" customHeight="1">
      <c r="A14" s="3449" t="s">
        <v>60</v>
      </c>
      <c r="B14" s="3473">
        <v>101007</v>
      </c>
      <c r="C14" s="3453">
        <v>396</v>
      </c>
      <c r="D14" s="3453">
        <v>22819</v>
      </c>
      <c r="E14" s="3453">
        <v>7168</v>
      </c>
      <c r="F14" s="3800">
        <f t="shared" si="0"/>
        <v>131390</v>
      </c>
      <c r="G14" s="3453">
        <v>101007</v>
      </c>
      <c r="H14" s="3453">
        <v>396</v>
      </c>
      <c r="I14" s="3453">
        <v>22819</v>
      </c>
      <c r="J14" s="3453">
        <v>7168</v>
      </c>
      <c r="K14" s="3806">
        <f t="shared" si="1"/>
        <v>131390</v>
      </c>
      <c r="L14" s="3453">
        <v>101007</v>
      </c>
      <c r="M14" s="3453">
        <v>396</v>
      </c>
      <c r="N14" s="3453">
        <v>22819</v>
      </c>
      <c r="O14" s="3453">
        <v>7168</v>
      </c>
      <c r="P14" s="3811">
        <f t="shared" si="2"/>
        <v>131390</v>
      </c>
      <c r="Q14" s="3467">
        <v>101007</v>
      </c>
      <c r="R14" s="3453">
        <v>396</v>
      </c>
      <c r="S14" s="3453">
        <v>22819</v>
      </c>
      <c r="T14" s="3453">
        <v>7168</v>
      </c>
      <c r="U14" s="3811">
        <f t="shared" si="3"/>
        <v>131390</v>
      </c>
      <c r="V14" s="3467">
        <v>101007</v>
      </c>
      <c r="W14" s="3453">
        <v>22819</v>
      </c>
      <c r="X14" s="3453">
        <v>7168</v>
      </c>
      <c r="Y14" s="3812">
        <f t="shared" si="4"/>
        <v>130994</v>
      </c>
    </row>
    <row r="15" spans="1:25" ht="30" customHeight="1">
      <c r="A15" s="3449" t="s">
        <v>61</v>
      </c>
      <c r="B15" s="3473">
        <v>16163</v>
      </c>
      <c r="C15" s="3453">
        <v>132</v>
      </c>
      <c r="D15" s="3453">
        <v>21600</v>
      </c>
      <c r="E15" s="3453">
        <v>8793</v>
      </c>
      <c r="F15" s="3806">
        <f t="shared" si="0"/>
        <v>46688</v>
      </c>
      <c r="G15" s="3453">
        <v>16163</v>
      </c>
      <c r="H15" s="3453">
        <v>132</v>
      </c>
      <c r="I15" s="3453">
        <v>21600</v>
      </c>
      <c r="J15" s="3453">
        <v>8793</v>
      </c>
      <c r="K15" s="3806">
        <f t="shared" si="1"/>
        <v>46688</v>
      </c>
      <c r="L15" s="3453">
        <v>16163</v>
      </c>
      <c r="M15" s="3453">
        <v>132</v>
      </c>
      <c r="N15" s="3453">
        <v>21600</v>
      </c>
      <c r="O15" s="3453">
        <v>8793</v>
      </c>
      <c r="P15" s="3807">
        <f t="shared" si="2"/>
        <v>46688</v>
      </c>
      <c r="Q15" s="3467">
        <v>16163</v>
      </c>
      <c r="R15" s="3453">
        <v>132</v>
      </c>
      <c r="S15" s="3453">
        <v>21600</v>
      </c>
      <c r="T15" s="3453">
        <v>8793</v>
      </c>
      <c r="U15" s="3807">
        <f t="shared" si="3"/>
        <v>46688</v>
      </c>
      <c r="V15" s="3467">
        <v>16163</v>
      </c>
      <c r="W15" s="3453">
        <v>21600</v>
      </c>
      <c r="X15" s="3453">
        <v>8793</v>
      </c>
      <c r="Y15" s="3808">
        <f t="shared" si="4"/>
        <v>46556</v>
      </c>
    </row>
    <row r="16" spans="1:25" ht="30" customHeight="1">
      <c r="A16" s="3449" t="s">
        <v>68</v>
      </c>
      <c r="B16" s="3473">
        <v>5433.9</v>
      </c>
      <c r="C16" s="3453">
        <v>441</v>
      </c>
      <c r="D16" s="3453">
        <v>5985</v>
      </c>
      <c r="E16" s="3453">
        <v>15915</v>
      </c>
      <c r="F16" s="3800">
        <f t="shared" si="0"/>
        <v>27774.9</v>
      </c>
      <c r="G16" s="3453">
        <v>5433.9</v>
      </c>
      <c r="H16" s="3453">
        <v>441</v>
      </c>
      <c r="I16" s="3453">
        <v>5985</v>
      </c>
      <c r="J16" s="3453">
        <v>15915</v>
      </c>
      <c r="K16" s="3806">
        <f t="shared" si="1"/>
        <v>27774.9</v>
      </c>
      <c r="L16" s="3453">
        <v>5433.9</v>
      </c>
      <c r="M16" s="3453">
        <v>441</v>
      </c>
      <c r="N16" s="3453">
        <v>5985</v>
      </c>
      <c r="O16" s="3453">
        <v>15915</v>
      </c>
      <c r="P16" s="3807">
        <f t="shared" si="2"/>
        <v>27774.9</v>
      </c>
      <c r="Q16" s="3467">
        <v>5433.9</v>
      </c>
      <c r="R16" s="3453">
        <v>441</v>
      </c>
      <c r="S16" s="3453">
        <v>5985</v>
      </c>
      <c r="T16" s="3453">
        <v>15915</v>
      </c>
      <c r="U16" s="3807">
        <f t="shared" si="3"/>
        <v>27774.9</v>
      </c>
      <c r="V16" s="3467">
        <v>5433.9</v>
      </c>
      <c r="W16" s="3453">
        <v>5985</v>
      </c>
      <c r="X16" s="3453">
        <v>15915</v>
      </c>
      <c r="Y16" s="3808">
        <f t="shared" si="4"/>
        <v>27333.9</v>
      </c>
    </row>
    <row r="17" spans="1:25" ht="30" customHeight="1">
      <c r="A17" s="3449" t="s">
        <v>69</v>
      </c>
      <c r="B17" s="3473">
        <v>108268.7</v>
      </c>
      <c r="C17" s="3453">
        <v>14574</v>
      </c>
      <c r="D17" s="3453">
        <v>158457</v>
      </c>
      <c r="E17" s="3453">
        <v>21493</v>
      </c>
      <c r="F17" s="3805">
        <f t="shared" si="0"/>
        <v>302792.7</v>
      </c>
      <c r="G17" s="3453">
        <v>108268.7</v>
      </c>
      <c r="H17" s="3453">
        <v>14574</v>
      </c>
      <c r="I17" s="3453">
        <v>158457</v>
      </c>
      <c r="J17" s="3453">
        <v>21493</v>
      </c>
      <c r="K17" s="3801">
        <f t="shared" si="1"/>
        <v>302792.7</v>
      </c>
      <c r="L17" s="3453">
        <v>108268.7</v>
      </c>
      <c r="M17" s="3453">
        <v>14574</v>
      </c>
      <c r="N17" s="3453">
        <v>158457</v>
      </c>
      <c r="O17" s="3453">
        <v>21493</v>
      </c>
      <c r="P17" s="3809">
        <f t="shared" si="2"/>
        <v>302792.7</v>
      </c>
      <c r="Q17" s="3467">
        <v>108268.7</v>
      </c>
      <c r="R17" s="3453">
        <v>14574</v>
      </c>
      <c r="S17" s="3453">
        <v>158457</v>
      </c>
      <c r="T17" s="3453">
        <v>21493</v>
      </c>
      <c r="U17" s="3809">
        <f t="shared" si="3"/>
        <v>302792.7</v>
      </c>
      <c r="V17" s="3467">
        <v>108268.7</v>
      </c>
      <c r="W17" s="3453">
        <v>158457</v>
      </c>
      <c r="X17" s="3453">
        <v>21493</v>
      </c>
      <c r="Y17" s="3810">
        <f t="shared" si="4"/>
        <v>288218.7</v>
      </c>
    </row>
    <row r="18" spans="1:25" ht="30" customHeight="1">
      <c r="A18" s="3449" t="s">
        <v>70</v>
      </c>
      <c r="B18" s="3473">
        <v>40947.699999999997</v>
      </c>
      <c r="C18" s="2611" t="s">
        <v>9</v>
      </c>
      <c r="D18" s="3453">
        <v>10810</v>
      </c>
      <c r="E18" s="3453">
        <v>8180</v>
      </c>
      <c r="F18" s="3805">
        <f t="shared" si="0"/>
        <v>59937.7</v>
      </c>
      <c r="G18" s="3453">
        <v>40947.699999999997</v>
      </c>
      <c r="H18" s="2611" t="s">
        <v>9</v>
      </c>
      <c r="I18" s="3453">
        <v>10810</v>
      </c>
      <c r="J18" s="3453">
        <v>8180</v>
      </c>
      <c r="K18" s="3801">
        <f t="shared" si="1"/>
        <v>59937.7</v>
      </c>
      <c r="L18" s="3453">
        <v>40947.699999999997</v>
      </c>
      <c r="M18" s="2611" t="s">
        <v>9</v>
      </c>
      <c r="N18" s="3453">
        <v>10810</v>
      </c>
      <c r="O18" s="3453">
        <v>8180</v>
      </c>
      <c r="P18" s="3807">
        <f t="shared" si="2"/>
        <v>59937.7</v>
      </c>
      <c r="Q18" s="3467">
        <v>40947.699999999997</v>
      </c>
      <c r="R18" s="2611" t="s">
        <v>9</v>
      </c>
      <c r="S18" s="3453">
        <v>10810</v>
      </c>
      <c r="T18" s="3453">
        <v>8180</v>
      </c>
      <c r="U18" s="3807">
        <f t="shared" si="3"/>
        <v>59937.7</v>
      </c>
      <c r="V18" s="3467">
        <v>40947.699999999997</v>
      </c>
      <c r="W18" s="3453">
        <v>10810</v>
      </c>
      <c r="X18" s="3453">
        <v>8180</v>
      </c>
      <c r="Y18" s="3808">
        <f t="shared" si="4"/>
        <v>59937.7</v>
      </c>
    </row>
    <row r="19" spans="1:25" ht="30" customHeight="1">
      <c r="A19" s="3449" t="s">
        <v>1329</v>
      </c>
      <c r="B19" s="3473">
        <v>18761.099999999999</v>
      </c>
      <c r="C19" s="3453">
        <v>16140</v>
      </c>
      <c r="D19" s="3453">
        <v>68991</v>
      </c>
      <c r="E19" s="3453">
        <v>14888</v>
      </c>
      <c r="F19" s="3805">
        <f t="shared" si="0"/>
        <v>118780.1</v>
      </c>
      <c r="G19" s="3453">
        <v>18761.099999999999</v>
      </c>
      <c r="H19" s="3453">
        <v>16140</v>
      </c>
      <c r="I19" s="3453">
        <v>68991</v>
      </c>
      <c r="J19" s="3453">
        <v>14888</v>
      </c>
      <c r="K19" s="3801">
        <f t="shared" si="1"/>
        <v>118780.1</v>
      </c>
      <c r="L19" s="3453">
        <v>18761.099999999999</v>
      </c>
      <c r="M19" s="3453">
        <v>16140</v>
      </c>
      <c r="N19" s="3453">
        <v>68991</v>
      </c>
      <c r="O19" s="3453">
        <v>14888</v>
      </c>
      <c r="P19" s="3807">
        <f t="shared" si="2"/>
        <v>118780.1</v>
      </c>
      <c r="Q19" s="3467">
        <v>18761.099999999999</v>
      </c>
      <c r="R19" s="3453">
        <v>16140</v>
      </c>
      <c r="S19" s="3453">
        <v>68991</v>
      </c>
      <c r="T19" s="3453">
        <v>14888</v>
      </c>
      <c r="U19" s="3807">
        <f t="shared" si="3"/>
        <v>118780.1</v>
      </c>
      <c r="V19" s="3467">
        <v>18761.099999999999</v>
      </c>
      <c r="W19" s="3453">
        <v>68991</v>
      </c>
      <c r="X19" s="3453">
        <v>14888</v>
      </c>
      <c r="Y19" s="3808">
        <f t="shared" si="4"/>
        <v>102640.1</v>
      </c>
    </row>
    <row r="20" spans="1:25" ht="30" customHeight="1">
      <c r="A20" s="3449" t="s">
        <v>71</v>
      </c>
      <c r="B20" s="3453">
        <v>15648.3</v>
      </c>
      <c r="C20" s="3453">
        <v>66</v>
      </c>
      <c r="D20" s="3453">
        <v>2400</v>
      </c>
      <c r="E20" s="3453">
        <v>16476</v>
      </c>
      <c r="F20" s="3805">
        <f t="shared" si="0"/>
        <v>34590.300000000003</v>
      </c>
      <c r="G20" s="3453">
        <v>15648.3</v>
      </c>
      <c r="H20" s="3453">
        <v>66</v>
      </c>
      <c r="I20" s="3453">
        <v>2400</v>
      </c>
      <c r="J20" s="3453">
        <v>16476</v>
      </c>
      <c r="K20" s="3800">
        <f t="shared" si="1"/>
        <v>34590.300000000003</v>
      </c>
      <c r="L20" s="3453">
        <v>15648.3</v>
      </c>
      <c r="M20" s="3453">
        <v>66</v>
      </c>
      <c r="N20" s="3453">
        <v>2400</v>
      </c>
      <c r="O20" s="3453">
        <v>16476</v>
      </c>
      <c r="P20" s="3807">
        <f t="shared" si="2"/>
        <v>34590.300000000003</v>
      </c>
      <c r="Q20" s="3467">
        <v>15648.3</v>
      </c>
      <c r="R20" s="3453">
        <v>66</v>
      </c>
      <c r="S20" s="3453">
        <v>2400</v>
      </c>
      <c r="T20" s="3453">
        <v>16476</v>
      </c>
      <c r="U20" s="3807">
        <f t="shared" si="3"/>
        <v>34590.300000000003</v>
      </c>
      <c r="V20" s="3467">
        <v>15648.3</v>
      </c>
      <c r="W20" s="3453">
        <v>2400</v>
      </c>
      <c r="X20" s="3453">
        <v>16476</v>
      </c>
      <c r="Y20" s="3808">
        <f t="shared" si="4"/>
        <v>34524.300000000003</v>
      </c>
    </row>
    <row r="21" spans="1:25" ht="30" customHeight="1">
      <c r="A21" s="3449" t="s">
        <v>72</v>
      </c>
      <c r="B21" s="3453">
        <v>60440</v>
      </c>
      <c r="C21" s="3453">
        <v>10306</v>
      </c>
      <c r="D21" s="3453">
        <v>54456</v>
      </c>
      <c r="E21" s="3453">
        <v>16407</v>
      </c>
      <c r="F21" s="3805">
        <f t="shared" si="0"/>
        <v>141609</v>
      </c>
      <c r="G21" s="3453">
        <v>60440</v>
      </c>
      <c r="H21" s="3453">
        <v>10306</v>
      </c>
      <c r="I21" s="3453">
        <v>54456</v>
      </c>
      <c r="J21" s="3453">
        <v>16407</v>
      </c>
      <c r="K21" s="3806">
        <f t="shared" si="1"/>
        <v>141609</v>
      </c>
      <c r="L21" s="3453">
        <v>60440</v>
      </c>
      <c r="M21" s="3453">
        <v>10306</v>
      </c>
      <c r="N21" s="3453">
        <v>54456</v>
      </c>
      <c r="O21" s="3453">
        <v>16407</v>
      </c>
      <c r="P21" s="3807">
        <f t="shared" si="2"/>
        <v>141609</v>
      </c>
      <c r="Q21" s="3467">
        <v>60440</v>
      </c>
      <c r="R21" s="3453">
        <v>10306</v>
      </c>
      <c r="S21" s="3453">
        <v>54456</v>
      </c>
      <c r="T21" s="3453">
        <v>16407</v>
      </c>
      <c r="U21" s="3807">
        <f t="shared" si="3"/>
        <v>141609</v>
      </c>
      <c r="V21" s="3467">
        <v>60440</v>
      </c>
      <c r="W21" s="3453">
        <v>54456</v>
      </c>
      <c r="X21" s="3453">
        <v>16407</v>
      </c>
      <c r="Y21" s="3808">
        <f t="shared" si="4"/>
        <v>131303</v>
      </c>
    </row>
    <row r="22" spans="1:25" ht="30" customHeight="1">
      <c r="A22" s="3449" t="s">
        <v>73</v>
      </c>
      <c r="B22" s="3453">
        <v>39734</v>
      </c>
      <c r="C22" s="3453">
        <v>62493</v>
      </c>
      <c r="D22" s="3453">
        <v>64503</v>
      </c>
      <c r="E22" s="3453">
        <v>13437</v>
      </c>
      <c r="F22" s="3805">
        <f t="shared" si="0"/>
        <v>180167</v>
      </c>
      <c r="G22" s="3453">
        <v>39734</v>
      </c>
      <c r="H22" s="3453">
        <v>62493</v>
      </c>
      <c r="I22" s="3453">
        <v>64503</v>
      </c>
      <c r="J22" s="3453">
        <v>13437</v>
      </c>
      <c r="K22" s="3801">
        <f t="shared" si="1"/>
        <v>180167</v>
      </c>
      <c r="L22" s="3453">
        <v>39734</v>
      </c>
      <c r="M22" s="3453">
        <v>62493</v>
      </c>
      <c r="N22" s="3453">
        <v>64503</v>
      </c>
      <c r="O22" s="3453">
        <v>13437</v>
      </c>
      <c r="P22" s="3809">
        <f t="shared" si="2"/>
        <v>180167</v>
      </c>
      <c r="Q22" s="3467">
        <v>39734</v>
      </c>
      <c r="R22" s="3453">
        <v>62493</v>
      </c>
      <c r="S22" s="3453">
        <v>64503</v>
      </c>
      <c r="T22" s="3453">
        <v>13437</v>
      </c>
      <c r="U22" s="3809">
        <f t="shared" si="3"/>
        <v>180167</v>
      </c>
      <c r="V22" s="3467">
        <v>39734</v>
      </c>
      <c r="W22" s="3453">
        <v>64503</v>
      </c>
      <c r="X22" s="3453">
        <v>13437</v>
      </c>
      <c r="Y22" s="3810">
        <f t="shared" si="4"/>
        <v>117674</v>
      </c>
    </row>
    <row r="23" spans="1:25" ht="30" customHeight="1" thickBot="1">
      <c r="A23" s="3813" t="s">
        <v>74</v>
      </c>
      <c r="B23" s="3814">
        <v>47730</v>
      </c>
      <c r="C23" s="3815">
        <v>791</v>
      </c>
      <c r="D23" s="3815">
        <v>44642</v>
      </c>
      <c r="E23" s="3815">
        <v>5714</v>
      </c>
      <c r="F23" s="3805">
        <f t="shared" si="0"/>
        <v>98877</v>
      </c>
      <c r="G23" s="3815">
        <v>47730</v>
      </c>
      <c r="H23" s="3815">
        <v>791</v>
      </c>
      <c r="I23" s="3815">
        <v>44642</v>
      </c>
      <c r="J23" s="3815">
        <v>5714</v>
      </c>
      <c r="K23" s="3805">
        <f t="shared" si="1"/>
        <v>98877</v>
      </c>
      <c r="L23" s="3815">
        <v>47730</v>
      </c>
      <c r="M23" s="3815">
        <v>791</v>
      </c>
      <c r="N23" s="3815">
        <v>44642</v>
      </c>
      <c r="O23" s="3815">
        <v>5714</v>
      </c>
      <c r="P23" s="3811">
        <f t="shared" si="2"/>
        <v>98877</v>
      </c>
      <c r="Q23" s="3814">
        <v>47730</v>
      </c>
      <c r="R23" s="3815">
        <v>791</v>
      </c>
      <c r="S23" s="3815">
        <v>44642</v>
      </c>
      <c r="T23" s="3815">
        <v>5714</v>
      </c>
      <c r="U23" s="3811">
        <f t="shared" si="3"/>
        <v>98877</v>
      </c>
      <c r="V23" s="3814">
        <v>47730</v>
      </c>
      <c r="W23" s="3815">
        <v>44642</v>
      </c>
      <c r="X23" s="3815">
        <v>5714</v>
      </c>
      <c r="Y23" s="3812">
        <f t="shared" si="4"/>
        <v>98086</v>
      </c>
    </row>
    <row r="24" spans="1:25" s="1386" customFormat="1" ht="40.5" customHeight="1" thickBot="1">
      <c r="A24" s="3816" t="s">
        <v>680</v>
      </c>
      <c r="B24" s="3817">
        <f>SUM(B8:B23)</f>
        <v>677970.15</v>
      </c>
      <c r="C24" s="3818">
        <f>SUM(C8:C23)</f>
        <v>135827</v>
      </c>
      <c r="D24" s="3818">
        <f>SUM(D8:D23)</f>
        <v>691028</v>
      </c>
      <c r="E24" s="3818">
        <f>SUM(E8:E23)</f>
        <v>189144</v>
      </c>
      <c r="F24" s="3819">
        <f t="shared" si="0"/>
        <v>1693969.15</v>
      </c>
      <c r="G24" s="3817">
        <f>SUM(G8:G23)</f>
        <v>677970.15</v>
      </c>
      <c r="H24" s="3818">
        <f>SUM(H8:H23)</f>
        <v>135827</v>
      </c>
      <c r="I24" s="3818">
        <f>SUM(I8:I23)</f>
        <v>691028</v>
      </c>
      <c r="J24" s="3818">
        <f>SUM(J8:J23)</f>
        <v>189144</v>
      </c>
      <c r="K24" s="3819">
        <f t="shared" si="1"/>
        <v>1693969.15</v>
      </c>
      <c r="L24" s="3817">
        <f>SUM(L8:L23)</f>
        <v>677970.15</v>
      </c>
      <c r="M24" s="3818">
        <f>SUM(M8:M23)</f>
        <v>135827</v>
      </c>
      <c r="N24" s="3818">
        <f>SUM(N8:N23)</f>
        <v>691028</v>
      </c>
      <c r="O24" s="3818">
        <f>SUM(O8:O23)</f>
        <v>189144</v>
      </c>
      <c r="P24" s="3820">
        <f t="shared" si="2"/>
        <v>1693969.15</v>
      </c>
      <c r="Q24" s="3821">
        <f>SUM(Q8:Q23)</f>
        <v>677970.15</v>
      </c>
      <c r="R24" s="3818">
        <f>SUM(R8:R23)</f>
        <v>135827</v>
      </c>
      <c r="S24" s="3818">
        <f>SUM(S8:S23)</f>
        <v>691028</v>
      </c>
      <c r="T24" s="3818">
        <f>SUM(T8:T23)</f>
        <v>189144</v>
      </c>
      <c r="U24" s="3820">
        <f t="shared" si="3"/>
        <v>1693969.15</v>
      </c>
      <c r="V24" s="3821">
        <f>SUM(V8:V23)</f>
        <v>677970.15</v>
      </c>
      <c r="W24" s="3818">
        <f>SUM(W8:W23)</f>
        <v>691028</v>
      </c>
      <c r="X24" s="3818">
        <f>SUM(X8:X23)</f>
        <v>189144</v>
      </c>
      <c r="Y24" s="3822">
        <f t="shared" si="4"/>
        <v>1558142.15</v>
      </c>
    </row>
    <row r="25" spans="1:25" ht="15.75" customHeight="1" thickTop="1">
      <c r="A25" s="6249"/>
      <c r="B25" s="6249"/>
      <c r="C25" s="6249"/>
      <c r="D25" s="6249"/>
      <c r="E25" s="6249"/>
      <c r="F25" s="6249"/>
      <c r="G25" s="6249"/>
      <c r="H25" s="6249"/>
      <c r="I25" s="6249"/>
      <c r="J25" s="6249"/>
      <c r="K25" s="6249"/>
      <c r="L25" s="6249"/>
      <c r="M25" s="6249"/>
      <c r="N25" s="6249"/>
      <c r="O25" s="6249"/>
      <c r="P25" s="6249"/>
    </row>
    <row r="26" spans="1:25" ht="20.100000000000001" customHeight="1">
      <c r="A26" s="6248" t="s">
        <v>2919</v>
      </c>
      <c r="B26" s="6249"/>
      <c r="C26" s="6249"/>
      <c r="D26" s="6249"/>
      <c r="E26" s="6249"/>
      <c r="F26" s="6249"/>
      <c r="G26" s="6249"/>
      <c r="H26" s="6249"/>
      <c r="I26" s="6249"/>
      <c r="J26" s="6249"/>
      <c r="K26" s="6249"/>
      <c r="L26" s="6249"/>
      <c r="M26" s="6249"/>
      <c r="N26" s="6249"/>
      <c r="O26" s="6249"/>
      <c r="P26" s="6249"/>
    </row>
    <row r="27" spans="1:25" ht="20.100000000000001" customHeight="1">
      <c r="A27" s="6248" t="s">
        <v>2920</v>
      </c>
      <c r="B27" s="6248"/>
      <c r="C27" s="6248"/>
      <c r="D27" s="6248"/>
      <c r="E27" s="6248"/>
      <c r="F27" s="6248"/>
      <c r="G27" s="6248"/>
      <c r="H27" s="6248"/>
      <c r="I27" s="6248"/>
      <c r="J27" s="6248"/>
      <c r="K27" s="6248"/>
      <c r="L27" s="6248"/>
      <c r="M27" s="6248"/>
      <c r="N27" s="6248"/>
      <c r="O27" s="6248"/>
      <c r="P27" s="6248"/>
    </row>
    <row r="28" spans="1:25" ht="20.100000000000001" customHeight="1">
      <c r="A28" s="6248" t="s">
        <v>2921</v>
      </c>
      <c r="B28" s="6248"/>
      <c r="C28" s="6248"/>
      <c r="D28" s="6248"/>
      <c r="E28" s="6248"/>
      <c r="F28" s="6248"/>
      <c r="G28" s="6248"/>
      <c r="H28" s="6248"/>
      <c r="I28" s="6248"/>
      <c r="J28" s="3309"/>
      <c r="K28" s="3309"/>
      <c r="L28" s="3309"/>
      <c r="M28" s="3309"/>
      <c r="N28" s="3309"/>
      <c r="O28" s="3309"/>
      <c r="P28" s="3309"/>
    </row>
    <row r="29" spans="1:25" ht="20.100000000000001" customHeight="1">
      <c r="A29" s="6248" t="s">
        <v>2877</v>
      </c>
      <c r="B29" s="6249"/>
      <c r="C29" s="6249"/>
      <c r="D29" s="6249"/>
      <c r="E29" s="6249"/>
      <c r="F29" s="6249"/>
      <c r="G29" s="6249"/>
      <c r="H29" s="6249"/>
      <c r="I29" s="6249"/>
      <c r="J29" s="6249"/>
      <c r="K29" s="6249"/>
      <c r="L29" s="6249"/>
      <c r="M29" s="6249"/>
      <c r="N29" s="6249"/>
      <c r="O29" s="6249"/>
      <c r="P29" s="6249"/>
    </row>
    <row r="30" spans="1:25" ht="16.5" customHeight="1">
      <c r="A30" s="293"/>
      <c r="B30" s="293"/>
      <c r="C30" s="293"/>
      <c r="D30" s="293"/>
      <c r="E30" s="293"/>
      <c r="F30" s="293"/>
      <c r="G30" s="293"/>
      <c r="H30" s="293"/>
      <c r="I30" s="293"/>
      <c r="J30" s="293"/>
      <c r="K30" s="293"/>
      <c r="L30" s="293"/>
      <c r="M30" s="293"/>
      <c r="N30" s="293"/>
      <c r="O30" s="293"/>
      <c r="P30" s="293"/>
    </row>
    <row r="33" spans="7:8">
      <c r="G33" s="6564" t="s">
        <v>3</v>
      </c>
      <c r="H33" s="6564"/>
    </row>
  </sheetData>
  <mergeCells count="15">
    <mergeCell ref="A2:Y2"/>
    <mergeCell ref="A3:Y4"/>
    <mergeCell ref="A5:Y5"/>
    <mergeCell ref="A6:A7"/>
    <mergeCell ref="B6:F6"/>
    <mergeCell ref="G6:K6"/>
    <mergeCell ref="L6:P6"/>
    <mergeCell ref="Q6:U6"/>
    <mergeCell ref="V6:Y6"/>
    <mergeCell ref="A25:P25"/>
    <mergeCell ref="A26:P26"/>
    <mergeCell ref="A27:P27"/>
    <mergeCell ref="A29:P29"/>
    <mergeCell ref="G33:H33"/>
    <mergeCell ref="A28:I28"/>
  </mergeCells>
  <hyperlinks>
    <hyperlink ref="A1" r:id="rId1"/>
  </hyperlinks>
  <pageMargins left="0.9055118110236221" right="0.70866141732283472" top="0.74803149606299213" bottom="0.74803149606299213" header="0.31496062992125984" footer="0.31496062992125984"/>
  <pageSetup paperSize="9" scale="60" fitToWidth="0" orientation="landscape" r:id="rId2"/>
  <headerFooter alignWithMargins="0">
    <oddFooter>&amp;R186</oddFooter>
  </headerFooter>
  <ignoredErrors>
    <ignoredError sqref="K24 F24 P24 U24" formula="1"/>
  </ignoredErrors>
  <drawing r:id="rId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80">
    <pageSetUpPr fitToPage="1"/>
  </sheetPr>
  <dimension ref="A1:AC61"/>
  <sheetViews>
    <sheetView view="pageBreakPreview" zoomScale="60" zoomScaleNormal="100" workbookViewId="0">
      <selection activeCell="B1" sqref="B1:AC1048576"/>
    </sheetView>
  </sheetViews>
  <sheetFormatPr defaultRowHeight="12.75"/>
  <cols>
    <col min="1" max="1" width="11.140625" style="152" customWidth="1"/>
    <col min="2" max="29" width="9.28515625" style="152" customWidth="1"/>
    <col min="30" max="254" width="9.140625" style="152"/>
    <col min="255" max="255" width="13.7109375" style="152" customWidth="1"/>
    <col min="256" max="262" width="11.28515625" style="152" customWidth="1"/>
    <col min="263" max="263" width="11.42578125" style="152" customWidth="1"/>
    <col min="264" max="271" width="11.28515625" style="152" customWidth="1"/>
    <col min="272" max="272" width="11.42578125" style="152" customWidth="1"/>
    <col min="273" max="273" width="11.28515625" style="152" customWidth="1"/>
    <col min="274" max="274" width="12.7109375" style="152" customWidth="1"/>
    <col min="275" max="275" width="10.140625" style="152" customWidth="1"/>
    <col min="276" max="276" width="10.7109375" style="152" customWidth="1"/>
    <col min="277" max="277" width="11" style="152" customWidth="1"/>
    <col min="278" max="278" width="10.140625" style="152" customWidth="1"/>
    <col min="279" max="279" width="10.7109375" style="152" customWidth="1"/>
    <col min="280" max="280" width="13.28515625" style="152" customWidth="1"/>
    <col min="281" max="284" width="9.140625" style="152"/>
    <col min="285" max="285" width="11.7109375" style="152" customWidth="1"/>
    <col min="286" max="510" width="9.140625" style="152"/>
    <col min="511" max="511" width="13.7109375" style="152" customWidth="1"/>
    <col min="512" max="518" width="11.28515625" style="152" customWidth="1"/>
    <col min="519" max="519" width="11.42578125" style="152" customWidth="1"/>
    <col min="520" max="527" width="11.28515625" style="152" customWidth="1"/>
    <col min="528" max="528" width="11.42578125" style="152" customWidth="1"/>
    <col min="529" max="529" width="11.28515625" style="152" customWidth="1"/>
    <col min="530" max="530" width="12.7109375" style="152" customWidth="1"/>
    <col min="531" max="531" width="10.140625" style="152" customWidth="1"/>
    <col min="532" max="532" width="10.7109375" style="152" customWidth="1"/>
    <col min="533" max="533" width="11" style="152" customWidth="1"/>
    <col min="534" max="534" width="10.140625" style="152" customWidth="1"/>
    <col min="535" max="535" width="10.7109375" style="152" customWidth="1"/>
    <col min="536" max="536" width="13.28515625" style="152" customWidth="1"/>
    <col min="537" max="540" width="9.140625" style="152"/>
    <col min="541" max="541" width="11.7109375" style="152" customWidth="1"/>
    <col min="542" max="766" width="9.140625" style="152"/>
    <col min="767" max="767" width="13.7109375" style="152" customWidth="1"/>
    <col min="768" max="774" width="11.28515625" style="152" customWidth="1"/>
    <col min="775" max="775" width="11.42578125" style="152" customWidth="1"/>
    <col min="776" max="783" width="11.28515625" style="152" customWidth="1"/>
    <col min="784" max="784" width="11.42578125" style="152" customWidth="1"/>
    <col min="785" max="785" width="11.28515625" style="152" customWidth="1"/>
    <col min="786" max="786" width="12.7109375" style="152" customWidth="1"/>
    <col min="787" max="787" width="10.140625" style="152" customWidth="1"/>
    <col min="788" max="788" width="10.7109375" style="152" customWidth="1"/>
    <col min="789" max="789" width="11" style="152" customWidth="1"/>
    <col min="790" max="790" width="10.140625" style="152" customWidth="1"/>
    <col min="791" max="791" width="10.7109375" style="152" customWidth="1"/>
    <col min="792" max="792" width="13.28515625" style="152" customWidth="1"/>
    <col min="793" max="796" width="9.140625" style="152"/>
    <col min="797" max="797" width="11.7109375" style="152" customWidth="1"/>
    <col min="798" max="1022" width="9.140625" style="152"/>
    <col min="1023" max="1023" width="13.7109375" style="152" customWidth="1"/>
    <col min="1024" max="1030" width="11.28515625" style="152" customWidth="1"/>
    <col min="1031" max="1031" width="11.42578125" style="152" customWidth="1"/>
    <col min="1032" max="1039" width="11.28515625" style="152" customWidth="1"/>
    <col min="1040" max="1040" width="11.42578125" style="152" customWidth="1"/>
    <col min="1041" max="1041" width="11.28515625" style="152" customWidth="1"/>
    <col min="1042" max="1042" width="12.7109375" style="152" customWidth="1"/>
    <col min="1043" max="1043" width="10.140625" style="152" customWidth="1"/>
    <col min="1044" max="1044" width="10.7109375" style="152" customWidth="1"/>
    <col min="1045" max="1045" width="11" style="152" customWidth="1"/>
    <col min="1046" max="1046" width="10.140625" style="152" customWidth="1"/>
    <col min="1047" max="1047" width="10.7109375" style="152" customWidth="1"/>
    <col min="1048" max="1048" width="13.28515625" style="152" customWidth="1"/>
    <col min="1049" max="1052" width="9.140625" style="152"/>
    <col min="1053" max="1053" width="11.7109375" style="152" customWidth="1"/>
    <col min="1054" max="1278" width="9.140625" style="152"/>
    <col min="1279" max="1279" width="13.7109375" style="152" customWidth="1"/>
    <col min="1280" max="1286" width="11.28515625" style="152" customWidth="1"/>
    <col min="1287" max="1287" width="11.42578125" style="152" customWidth="1"/>
    <col min="1288" max="1295" width="11.28515625" style="152" customWidth="1"/>
    <col min="1296" max="1296" width="11.42578125" style="152" customWidth="1"/>
    <col min="1297" max="1297" width="11.28515625" style="152" customWidth="1"/>
    <col min="1298" max="1298" width="12.7109375" style="152" customWidth="1"/>
    <col min="1299" max="1299" width="10.140625" style="152" customWidth="1"/>
    <col min="1300" max="1300" width="10.7109375" style="152" customWidth="1"/>
    <col min="1301" max="1301" width="11" style="152" customWidth="1"/>
    <col min="1302" max="1302" width="10.140625" style="152" customWidth="1"/>
    <col min="1303" max="1303" width="10.7109375" style="152" customWidth="1"/>
    <col min="1304" max="1304" width="13.28515625" style="152" customWidth="1"/>
    <col min="1305" max="1308" width="9.140625" style="152"/>
    <col min="1309" max="1309" width="11.7109375" style="152" customWidth="1"/>
    <col min="1310" max="1534" width="9.140625" style="152"/>
    <col min="1535" max="1535" width="13.7109375" style="152" customWidth="1"/>
    <col min="1536" max="1542" width="11.28515625" style="152" customWidth="1"/>
    <col min="1543" max="1543" width="11.42578125" style="152" customWidth="1"/>
    <col min="1544" max="1551" width="11.28515625" style="152" customWidth="1"/>
    <col min="1552" max="1552" width="11.42578125" style="152" customWidth="1"/>
    <col min="1553" max="1553" width="11.28515625" style="152" customWidth="1"/>
    <col min="1554" max="1554" width="12.7109375" style="152" customWidth="1"/>
    <col min="1555" max="1555" width="10.140625" style="152" customWidth="1"/>
    <col min="1556" max="1556" width="10.7109375" style="152" customWidth="1"/>
    <col min="1557" max="1557" width="11" style="152" customWidth="1"/>
    <col min="1558" max="1558" width="10.140625" style="152" customWidth="1"/>
    <col min="1559" max="1559" width="10.7109375" style="152" customWidth="1"/>
    <col min="1560" max="1560" width="13.28515625" style="152" customWidth="1"/>
    <col min="1561" max="1564" width="9.140625" style="152"/>
    <col min="1565" max="1565" width="11.7109375" style="152" customWidth="1"/>
    <col min="1566" max="1790" width="9.140625" style="152"/>
    <col min="1791" max="1791" width="13.7109375" style="152" customWidth="1"/>
    <col min="1792" max="1798" width="11.28515625" style="152" customWidth="1"/>
    <col min="1799" max="1799" width="11.42578125" style="152" customWidth="1"/>
    <col min="1800" max="1807" width="11.28515625" style="152" customWidth="1"/>
    <col min="1808" max="1808" width="11.42578125" style="152" customWidth="1"/>
    <col min="1809" max="1809" width="11.28515625" style="152" customWidth="1"/>
    <col min="1810" max="1810" width="12.7109375" style="152" customWidth="1"/>
    <col min="1811" max="1811" width="10.140625" style="152" customWidth="1"/>
    <col min="1812" max="1812" width="10.7109375" style="152" customWidth="1"/>
    <col min="1813" max="1813" width="11" style="152" customWidth="1"/>
    <col min="1814" max="1814" width="10.140625" style="152" customWidth="1"/>
    <col min="1815" max="1815" width="10.7109375" style="152" customWidth="1"/>
    <col min="1816" max="1816" width="13.28515625" style="152" customWidth="1"/>
    <col min="1817" max="1820" width="9.140625" style="152"/>
    <col min="1821" max="1821" width="11.7109375" style="152" customWidth="1"/>
    <col min="1822" max="2046" width="9.140625" style="152"/>
    <col min="2047" max="2047" width="13.7109375" style="152" customWidth="1"/>
    <col min="2048" max="2054" width="11.28515625" style="152" customWidth="1"/>
    <col min="2055" max="2055" width="11.42578125" style="152" customWidth="1"/>
    <col min="2056" max="2063" width="11.28515625" style="152" customWidth="1"/>
    <col min="2064" max="2064" width="11.42578125" style="152" customWidth="1"/>
    <col min="2065" max="2065" width="11.28515625" style="152" customWidth="1"/>
    <col min="2066" max="2066" width="12.7109375" style="152" customWidth="1"/>
    <col min="2067" max="2067" width="10.140625" style="152" customWidth="1"/>
    <col min="2068" max="2068" width="10.7109375" style="152" customWidth="1"/>
    <col min="2069" max="2069" width="11" style="152" customWidth="1"/>
    <col min="2070" max="2070" width="10.140625" style="152" customWidth="1"/>
    <col min="2071" max="2071" width="10.7109375" style="152" customWidth="1"/>
    <col min="2072" max="2072" width="13.28515625" style="152" customWidth="1"/>
    <col min="2073" max="2076" width="9.140625" style="152"/>
    <col min="2077" max="2077" width="11.7109375" style="152" customWidth="1"/>
    <col min="2078" max="2302" width="9.140625" style="152"/>
    <col min="2303" max="2303" width="13.7109375" style="152" customWidth="1"/>
    <col min="2304" max="2310" width="11.28515625" style="152" customWidth="1"/>
    <col min="2311" max="2311" width="11.42578125" style="152" customWidth="1"/>
    <col min="2312" max="2319" width="11.28515625" style="152" customWidth="1"/>
    <col min="2320" max="2320" width="11.42578125" style="152" customWidth="1"/>
    <col min="2321" max="2321" width="11.28515625" style="152" customWidth="1"/>
    <col min="2322" max="2322" width="12.7109375" style="152" customWidth="1"/>
    <col min="2323" max="2323" width="10.140625" style="152" customWidth="1"/>
    <col min="2324" max="2324" width="10.7109375" style="152" customWidth="1"/>
    <col min="2325" max="2325" width="11" style="152" customWidth="1"/>
    <col min="2326" max="2326" width="10.140625" style="152" customWidth="1"/>
    <col min="2327" max="2327" width="10.7109375" style="152" customWidth="1"/>
    <col min="2328" max="2328" width="13.28515625" style="152" customWidth="1"/>
    <col min="2329" max="2332" width="9.140625" style="152"/>
    <col min="2333" max="2333" width="11.7109375" style="152" customWidth="1"/>
    <col min="2334" max="2558" width="9.140625" style="152"/>
    <col min="2559" max="2559" width="13.7109375" style="152" customWidth="1"/>
    <col min="2560" max="2566" width="11.28515625" style="152" customWidth="1"/>
    <col min="2567" max="2567" width="11.42578125" style="152" customWidth="1"/>
    <col min="2568" max="2575" width="11.28515625" style="152" customWidth="1"/>
    <col min="2576" max="2576" width="11.42578125" style="152" customWidth="1"/>
    <col min="2577" max="2577" width="11.28515625" style="152" customWidth="1"/>
    <col min="2578" max="2578" width="12.7109375" style="152" customWidth="1"/>
    <col min="2579" max="2579" width="10.140625" style="152" customWidth="1"/>
    <col min="2580" max="2580" width="10.7109375" style="152" customWidth="1"/>
    <col min="2581" max="2581" width="11" style="152" customWidth="1"/>
    <col min="2582" max="2582" width="10.140625" style="152" customWidth="1"/>
    <col min="2583" max="2583" width="10.7109375" style="152" customWidth="1"/>
    <col min="2584" max="2584" width="13.28515625" style="152" customWidth="1"/>
    <col min="2585" max="2588" width="9.140625" style="152"/>
    <col min="2589" max="2589" width="11.7109375" style="152" customWidth="1"/>
    <col min="2590" max="2814" width="9.140625" style="152"/>
    <col min="2815" max="2815" width="13.7109375" style="152" customWidth="1"/>
    <col min="2816" max="2822" width="11.28515625" style="152" customWidth="1"/>
    <col min="2823" max="2823" width="11.42578125" style="152" customWidth="1"/>
    <col min="2824" max="2831" width="11.28515625" style="152" customWidth="1"/>
    <col min="2832" max="2832" width="11.42578125" style="152" customWidth="1"/>
    <col min="2833" max="2833" width="11.28515625" style="152" customWidth="1"/>
    <col min="2834" max="2834" width="12.7109375" style="152" customWidth="1"/>
    <col min="2835" max="2835" width="10.140625" style="152" customWidth="1"/>
    <col min="2836" max="2836" width="10.7109375" style="152" customWidth="1"/>
    <col min="2837" max="2837" width="11" style="152" customWidth="1"/>
    <col min="2838" max="2838" width="10.140625" style="152" customWidth="1"/>
    <col min="2839" max="2839" width="10.7109375" style="152" customWidth="1"/>
    <col min="2840" max="2840" width="13.28515625" style="152" customWidth="1"/>
    <col min="2841" max="2844" width="9.140625" style="152"/>
    <col min="2845" max="2845" width="11.7109375" style="152" customWidth="1"/>
    <col min="2846" max="3070" width="9.140625" style="152"/>
    <col min="3071" max="3071" width="13.7109375" style="152" customWidth="1"/>
    <col min="3072" max="3078" width="11.28515625" style="152" customWidth="1"/>
    <col min="3079" max="3079" width="11.42578125" style="152" customWidth="1"/>
    <col min="3080" max="3087" width="11.28515625" style="152" customWidth="1"/>
    <col min="3088" max="3088" width="11.42578125" style="152" customWidth="1"/>
    <col min="3089" max="3089" width="11.28515625" style="152" customWidth="1"/>
    <col min="3090" max="3090" width="12.7109375" style="152" customWidth="1"/>
    <col min="3091" max="3091" width="10.140625" style="152" customWidth="1"/>
    <col min="3092" max="3092" width="10.7109375" style="152" customWidth="1"/>
    <col min="3093" max="3093" width="11" style="152" customWidth="1"/>
    <col min="3094" max="3094" width="10.140625" style="152" customWidth="1"/>
    <col min="3095" max="3095" width="10.7109375" style="152" customWidth="1"/>
    <col min="3096" max="3096" width="13.28515625" style="152" customWidth="1"/>
    <col min="3097" max="3100" width="9.140625" style="152"/>
    <col min="3101" max="3101" width="11.7109375" style="152" customWidth="1"/>
    <col min="3102" max="3326" width="9.140625" style="152"/>
    <col min="3327" max="3327" width="13.7109375" style="152" customWidth="1"/>
    <col min="3328" max="3334" width="11.28515625" style="152" customWidth="1"/>
    <col min="3335" max="3335" width="11.42578125" style="152" customWidth="1"/>
    <col min="3336" max="3343" width="11.28515625" style="152" customWidth="1"/>
    <col min="3344" max="3344" width="11.42578125" style="152" customWidth="1"/>
    <col min="3345" max="3345" width="11.28515625" style="152" customWidth="1"/>
    <col min="3346" max="3346" width="12.7109375" style="152" customWidth="1"/>
    <col min="3347" max="3347" width="10.140625" style="152" customWidth="1"/>
    <col min="3348" max="3348" width="10.7109375" style="152" customWidth="1"/>
    <col min="3349" max="3349" width="11" style="152" customWidth="1"/>
    <col min="3350" max="3350" width="10.140625" style="152" customWidth="1"/>
    <col min="3351" max="3351" width="10.7109375" style="152" customWidth="1"/>
    <col min="3352" max="3352" width="13.28515625" style="152" customWidth="1"/>
    <col min="3353" max="3356" width="9.140625" style="152"/>
    <col min="3357" max="3357" width="11.7109375" style="152" customWidth="1"/>
    <col min="3358" max="3582" width="9.140625" style="152"/>
    <col min="3583" max="3583" width="13.7109375" style="152" customWidth="1"/>
    <col min="3584" max="3590" width="11.28515625" style="152" customWidth="1"/>
    <col min="3591" max="3591" width="11.42578125" style="152" customWidth="1"/>
    <col min="3592" max="3599" width="11.28515625" style="152" customWidth="1"/>
    <col min="3600" max="3600" width="11.42578125" style="152" customWidth="1"/>
    <col min="3601" max="3601" width="11.28515625" style="152" customWidth="1"/>
    <col min="3602" max="3602" width="12.7109375" style="152" customWidth="1"/>
    <col min="3603" max="3603" width="10.140625" style="152" customWidth="1"/>
    <col min="3604" max="3604" width="10.7109375" style="152" customWidth="1"/>
    <col min="3605" max="3605" width="11" style="152" customWidth="1"/>
    <col min="3606" max="3606" width="10.140625" style="152" customWidth="1"/>
    <col min="3607" max="3607" width="10.7109375" style="152" customWidth="1"/>
    <col min="3608" max="3608" width="13.28515625" style="152" customWidth="1"/>
    <col min="3609" max="3612" width="9.140625" style="152"/>
    <col min="3613" max="3613" width="11.7109375" style="152" customWidth="1"/>
    <col min="3614" max="3838" width="9.140625" style="152"/>
    <col min="3839" max="3839" width="13.7109375" style="152" customWidth="1"/>
    <col min="3840" max="3846" width="11.28515625" style="152" customWidth="1"/>
    <col min="3847" max="3847" width="11.42578125" style="152" customWidth="1"/>
    <col min="3848" max="3855" width="11.28515625" style="152" customWidth="1"/>
    <col min="3856" max="3856" width="11.42578125" style="152" customWidth="1"/>
    <col min="3857" max="3857" width="11.28515625" style="152" customWidth="1"/>
    <col min="3858" max="3858" width="12.7109375" style="152" customWidth="1"/>
    <col min="3859" max="3859" width="10.140625" style="152" customWidth="1"/>
    <col min="3860" max="3860" width="10.7109375" style="152" customWidth="1"/>
    <col min="3861" max="3861" width="11" style="152" customWidth="1"/>
    <col min="3862" max="3862" width="10.140625" style="152" customWidth="1"/>
    <col min="3863" max="3863" width="10.7109375" style="152" customWidth="1"/>
    <col min="3864" max="3864" width="13.28515625" style="152" customWidth="1"/>
    <col min="3865" max="3868" width="9.140625" style="152"/>
    <col min="3869" max="3869" width="11.7109375" style="152" customWidth="1"/>
    <col min="3870" max="4094" width="9.140625" style="152"/>
    <col min="4095" max="4095" width="13.7109375" style="152" customWidth="1"/>
    <col min="4096" max="4102" width="11.28515625" style="152" customWidth="1"/>
    <col min="4103" max="4103" width="11.42578125" style="152" customWidth="1"/>
    <col min="4104" max="4111" width="11.28515625" style="152" customWidth="1"/>
    <col min="4112" max="4112" width="11.42578125" style="152" customWidth="1"/>
    <col min="4113" max="4113" width="11.28515625" style="152" customWidth="1"/>
    <col min="4114" max="4114" width="12.7109375" style="152" customWidth="1"/>
    <col min="4115" max="4115" width="10.140625" style="152" customWidth="1"/>
    <col min="4116" max="4116" width="10.7109375" style="152" customWidth="1"/>
    <col min="4117" max="4117" width="11" style="152" customWidth="1"/>
    <col min="4118" max="4118" width="10.140625" style="152" customWidth="1"/>
    <col min="4119" max="4119" width="10.7109375" style="152" customWidth="1"/>
    <col min="4120" max="4120" width="13.28515625" style="152" customWidth="1"/>
    <col min="4121" max="4124" width="9.140625" style="152"/>
    <col min="4125" max="4125" width="11.7109375" style="152" customWidth="1"/>
    <col min="4126" max="4350" width="9.140625" style="152"/>
    <col min="4351" max="4351" width="13.7109375" style="152" customWidth="1"/>
    <col min="4352" max="4358" width="11.28515625" style="152" customWidth="1"/>
    <col min="4359" max="4359" width="11.42578125" style="152" customWidth="1"/>
    <col min="4360" max="4367" width="11.28515625" style="152" customWidth="1"/>
    <col min="4368" max="4368" width="11.42578125" style="152" customWidth="1"/>
    <col min="4369" max="4369" width="11.28515625" style="152" customWidth="1"/>
    <col min="4370" max="4370" width="12.7109375" style="152" customWidth="1"/>
    <col min="4371" max="4371" width="10.140625" style="152" customWidth="1"/>
    <col min="4372" max="4372" width="10.7109375" style="152" customWidth="1"/>
    <col min="4373" max="4373" width="11" style="152" customWidth="1"/>
    <col min="4374" max="4374" width="10.140625" style="152" customWidth="1"/>
    <col min="4375" max="4375" width="10.7109375" style="152" customWidth="1"/>
    <col min="4376" max="4376" width="13.28515625" style="152" customWidth="1"/>
    <col min="4377" max="4380" width="9.140625" style="152"/>
    <col min="4381" max="4381" width="11.7109375" style="152" customWidth="1"/>
    <col min="4382" max="4606" width="9.140625" style="152"/>
    <col min="4607" max="4607" width="13.7109375" style="152" customWidth="1"/>
    <col min="4608" max="4614" width="11.28515625" style="152" customWidth="1"/>
    <col min="4615" max="4615" width="11.42578125" style="152" customWidth="1"/>
    <col min="4616" max="4623" width="11.28515625" style="152" customWidth="1"/>
    <col min="4624" max="4624" width="11.42578125" style="152" customWidth="1"/>
    <col min="4625" max="4625" width="11.28515625" style="152" customWidth="1"/>
    <col min="4626" max="4626" width="12.7109375" style="152" customWidth="1"/>
    <col min="4627" max="4627" width="10.140625" style="152" customWidth="1"/>
    <col min="4628" max="4628" width="10.7109375" style="152" customWidth="1"/>
    <col min="4629" max="4629" width="11" style="152" customWidth="1"/>
    <col min="4630" max="4630" width="10.140625" style="152" customWidth="1"/>
    <col min="4631" max="4631" width="10.7109375" style="152" customWidth="1"/>
    <col min="4632" max="4632" width="13.28515625" style="152" customWidth="1"/>
    <col min="4633" max="4636" width="9.140625" style="152"/>
    <col min="4637" max="4637" width="11.7109375" style="152" customWidth="1"/>
    <col min="4638" max="4862" width="9.140625" style="152"/>
    <col min="4863" max="4863" width="13.7109375" style="152" customWidth="1"/>
    <col min="4864" max="4870" width="11.28515625" style="152" customWidth="1"/>
    <col min="4871" max="4871" width="11.42578125" style="152" customWidth="1"/>
    <col min="4872" max="4879" width="11.28515625" style="152" customWidth="1"/>
    <col min="4880" max="4880" width="11.42578125" style="152" customWidth="1"/>
    <col min="4881" max="4881" width="11.28515625" style="152" customWidth="1"/>
    <col min="4882" max="4882" width="12.7109375" style="152" customWidth="1"/>
    <col min="4883" max="4883" width="10.140625" style="152" customWidth="1"/>
    <col min="4884" max="4884" width="10.7109375" style="152" customWidth="1"/>
    <col min="4885" max="4885" width="11" style="152" customWidth="1"/>
    <col min="4886" max="4886" width="10.140625" style="152" customWidth="1"/>
    <col min="4887" max="4887" width="10.7109375" style="152" customWidth="1"/>
    <col min="4888" max="4888" width="13.28515625" style="152" customWidth="1"/>
    <col min="4889" max="4892" width="9.140625" style="152"/>
    <col min="4893" max="4893" width="11.7109375" style="152" customWidth="1"/>
    <col min="4894" max="5118" width="9.140625" style="152"/>
    <col min="5119" max="5119" width="13.7109375" style="152" customWidth="1"/>
    <col min="5120" max="5126" width="11.28515625" style="152" customWidth="1"/>
    <col min="5127" max="5127" width="11.42578125" style="152" customWidth="1"/>
    <col min="5128" max="5135" width="11.28515625" style="152" customWidth="1"/>
    <col min="5136" max="5136" width="11.42578125" style="152" customWidth="1"/>
    <col min="5137" max="5137" width="11.28515625" style="152" customWidth="1"/>
    <col min="5138" max="5138" width="12.7109375" style="152" customWidth="1"/>
    <col min="5139" max="5139" width="10.140625" style="152" customWidth="1"/>
    <col min="5140" max="5140" width="10.7109375" style="152" customWidth="1"/>
    <col min="5141" max="5141" width="11" style="152" customWidth="1"/>
    <col min="5142" max="5142" width="10.140625" style="152" customWidth="1"/>
    <col min="5143" max="5143" width="10.7109375" style="152" customWidth="1"/>
    <col min="5144" max="5144" width="13.28515625" style="152" customWidth="1"/>
    <col min="5145" max="5148" width="9.140625" style="152"/>
    <col min="5149" max="5149" width="11.7109375" style="152" customWidth="1"/>
    <col min="5150" max="5374" width="9.140625" style="152"/>
    <col min="5375" max="5375" width="13.7109375" style="152" customWidth="1"/>
    <col min="5376" max="5382" width="11.28515625" style="152" customWidth="1"/>
    <col min="5383" max="5383" width="11.42578125" style="152" customWidth="1"/>
    <col min="5384" max="5391" width="11.28515625" style="152" customWidth="1"/>
    <col min="5392" max="5392" width="11.42578125" style="152" customWidth="1"/>
    <col min="5393" max="5393" width="11.28515625" style="152" customWidth="1"/>
    <col min="5394" max="5394" width="12.7109375" style="152" customWidth="1"/>
    <col min="5395" max="5395" width="10.140625" style="152" customWidth="1"/>
    <col min="5396" max="5396" width="10.7109375" style="152" customWidth="1"/>
    <col min="5397" max="5397" width="11" style="152" customWidth="1"/>
    <col min="5398" max="5398" width="10.140625" style="152" customWidth="1"/>
    <col min="5399" max="5399" width="10.7109375" style="152" customWidth="1"/>
    <col min="5400" max="5400" width="13.28515625" style="152" customWidth="1"/>
    <col min="5401" max="5404" width="9.140625" style="152"/>
    <col min="5405" max="5405" width="11.7109375" style="152" customWidth="1"/>
    <col min="5406" max="5630" width="9.140625" style="152"/>
    <col min="5631" max="5631" width="13.7109375" style="152" customWidth="1"/>
    <col min="5632" max="5638" width="11.28515625" style="152" customWidth="1"/>
    <col min="5639" max="5639" width="11.42578125" style="152" customWidth="1"/>
    <col min="5640" max="5647" width="11.28515625" style="152" customWidth="1"/>
    <col min="5648" max="5648" width="11.42578125" style="152" customWidth="1"/>
    <col min="5649" max="5649" width="11.28515625" style="152" customWidth="1"/>
    <col min="5650" max="5650" width="12.7109375" style="152" customWidth="1"/>
    <col min="5651" max="5651" width="10.140625" style="152" customWidth="1"/>
    <col min="5652" max="5652" width="10.7109375" style="152" customWidth="1"/>
    <col min="5653" max="5653" width="11" style="152" customWidth="1"/>
    <col min="5654" max="5654" width="10.140625" style="152" customWidth="1"/>
    <col min="5655" max="5655" width="10.7109375" style="152" customWidth="1"/>
    <col min="5656" max="5656" width="13.28515625" style="152" customWidth="1"/>
    <col min="5657" max="5660" width="9.140625" style="152"/>
    <col min="5661" max="5661" width="11.7109375" style="152" customWidth="1"/>
    <col min="5662" max="5886" width="9.140625" style="152"/>
    <col min="5887" max="5887" width="13.7109375" style="152" customWidth="1"/>
    <col min="5888" max="5894" width="11.28515625" style="152" customWidth="1"/>
    <col min="5895" max="5895" width="11.42578125" style="152" customWidth="1"/>
    <col min="5896" max="5903" width="11.28515625" style="152" customWidth="1"/>
    <col min="5904" max="5904" width="11.42578125" style="152" customWidth="1"/>
    <col min="5905" max="5905" width="11.28515625" style="152" customWidth="1"/>
    <col min="5906" max="5906" width="12.7109375" style="152" customWidth="1"/>
    <col min="5907" max="5907" width="10.140625" style="152" customWidth="1"/>
    <col min="5908" max="5908" width="10.7109375" style="152" customWidth="1"/>
    <col min="5909" max="5909" width="11" style="152" customWidth="1"/>
    <col min="5910" max="5910" width="10.140625" style="152" customWidth="1"/>
    <col min="5911" max="5911" width="10.7109375" style="152" customWidth="1"/>
    <col min="5912" max="5912" width="13.28515625" style="152" customWidth="1"/>
    <col min="5913" max="5916" width="9.140625" style="152"/>
    <col min="5917" max="5917" width="11.7109375" style="152" customWidth="1"/>
    <col min="5918" max="6142" width="9.140625" style="152"/>
    <col min="6143" max="6143" width="13.7109375" style="152" customWidth="1"/>
    <col min="6144" max="6150" width="11.28515625" style="152" customWidth="1"/>
    <col min="6151" max="6151" width="11.42578125" style="152" customWidth="1"/>
    <col min="6152" max="6159" width="11.28515625" style="152" customWidth="1"/>
    <col min="6160" max="6160" width="11.42578125" style="152" customWidth="1"/>
    <col min="6161" max="6161" width="11.28515625" style="152" customWidth="1"/>
    <col min="6162" max="6162" width="12.7109375" style="152" customWidth="1"/>
    <col min="6163" max="6163" width="10.140625" style="152" customWidth="1"/>
    <col min="6164" max="6164" width="10.7109375" style="152" customWidth="1"/>
    <col min="6165" max="6165" width="11" style="152" customWidth="1"/>
    <col min="6166" max="6166" width="10.140625" style="152" customWidth="1"/>
    <col min="6167" max="6167" width="10.7109375" style="152" customWidth="1"/>
    <col min="6168" max="6168" width="13.28515625" style="152" customWidth="1"/>
    <col min="6169" max="6172" width="9.140625" style="152"/>
    <col min="6173" max="6173" width="11.7109375" style="152" customWidth="1"/>
    <col min="6174" max="6398" width="9.140625" style="152"/>
    <col min="6399" max="6399" width="13.7109375" style="152" customWidth="1"/>
    <col min="6400" max="6406" width="11.28515625" style="152" customWidth="1"/>
    <col min="6407" max="6407" width="11.42578125" style="152" customWidth="1"/>
    <col min="6408" max="6415" width="11.28515625" style="152" customWidth="1"/>
    <col min="6416" max="6416" width="11.42578125" style="152" customWidth="1"/>
    <col min="6417" max="6417" width="11.28515625" style="152" customWidth="1"/>
    <col min="6418" max="6418" width="12.7109375" style="152" customWidth="1"/>
    <col min="6419" max="6419" width="10.140625" style="152" customWidth="1"/>
    <col min="6420" max="6420" width="10.7109375" style="152" customWidth="1"/>
    <col min="6421" max="6421" width="11" style="152" customWidth="1"/>
    <col min="6422" max="6422" width="10.140625" style="152" customWidth="1"/>
    <col min="6423" max="6423" width="10.7109375" style="152" customWidth="1"/>
    <col min="6424" max="6424" width="13.28515625" style="152" customWidth="1"/>
    <col min="6425" max="6428" width="9.140625" style="152"/>
    <col min="6429" max="6429" width="11.7109375" style="152" customWidth="1"/>
    <col min="6430" max="6654" width="9.140625" style="152"/>
    <col min="6655" max="6655" width="13.7109375" style="152" customWidth="1"/>
    <col min="6656" max="6662" width="11.28515625" style="152" customWidth="1"/>
    <col min="6663" max="6663" width="11.42578125" style="152" customWidth="1"/>
    <col min="6664" max="6671" width="11.28515625" style="152" customWidth="1"/>
    <col min="6672" max="6672" width="11.42578125" style="152" customWidth="1"/>
    <col min="6673" max="6673" width="11.28515625" style="152" customWidth="1"/>
    <col min="6674" max="6674" width="12.7109375" style="152" customWidth="1"/>
    <col min="6675" max="6675" width="10.140625" style="152" customWidth="1"/>
    <col min="6676" max="6676" width="10.7109375" style="152" customWidth="1"/>
    <col min="6677" max="6677" width="11" style="152" customWidth="1"/>
    <col min="6678" max="6678" width="10.140625" style="152" customWidth="1"/>
    <col min="6679" max="6679" width="10.7109375" style="152" customWidth="1"/>
    <col min="6680" max="6680" width="13.28515625" style="152" customWidth="1"/>
    <col min="6681" max="6684" width="9.140625" style="152"/>
    <col min="6685" max="6685" width="11.7109375" style="152" customWidth="1"/>
    <col min="6686" max="6910" width="9.140625" style="152"/>
    <col min="6911" max="6911" width="13.7109375" style="152" customWidth="1"/>
    <col min="6912" max="6918" width="11.28515625" style="152" customWidth="1"/>
    <col min="6919" max="6919" width="11.42578125" style="152" customWidth="1"/>
    <col min="6920" max="6927" width="11.28515625" style="152" customWidth="1"/>
    <col min="6928" max="6928" width="11.42578125" style="152" customWidth="1"/>
    <col min="6929" max="6929" width="11.28515625" style="152" customWidth="1"/>
    <col min="6930" max="6930" width="12.7109375" style="152" customWidth="1"/>
    <col min="6931" max="6931" width="10.140625" style="152" customWidth="1"/>
    <col min="6932" max="6932" width="10.7109375" style="152" customWidth="1"/>
    <col min="6933" max="6933" width="11" style="152" customWidth="1"/>
    <col min="6934" max="6934" width="10.140625" style="152" customWidth="1"/>
    <col min="6935" max="6935" width="10.7109375" style="152" customWidth="1"/>
    <col min="6936" max="6936" width="13.28515625" style="152" customWidth="1"/>
    <col min="6937" max="6940" width="9.140625" style="152"/>
    <col min="6941" max="6941" width="11.7109375" style="152" customWidth="1"/>
    <col min="6942" max="7166" width="9.140625" style="152"/>
    <col min="7167" max="7167" width="13.7109375" style="152" customWidth="1"/>
    <col min="7168" max="7174" width="11.28515625" style="152" customWidth="1"/>
    <col min="7175" max="7175" width="11.42578125" style="152" customWidth="1"/>
    <col min="7176" max="7183" width="11.28515625" style="152" customWidth="1"/>
    <col min="7184" max="7184" width="11.42578125" style="152" customWidth="1"/>
    <col min="7185" max="7185" width="11.28515625" style="152" customWidth="1"/>
    <col min="7186" max="7186" width="12.7109375" style="152" customWidth="1"/>
    <col min="7187" max="7187" width="10.140625" style="152" customWidth="1"/>
    <col min="7188" max="7188" width="10.7109375" style="152" customWidth="1"/>
    <col min="7189" max="7189" width="11" style="152" customWidth="1"/>
    <col min="7190" max="7190" width="10.140625" style="152" customWidth="1"/>
    <col min="7191" max="7191" width="10.7109375" style="152" customWidth="1"/>
    <col min="7192" max="7192" width="13.28515625" style="152" customWidth="1"/>
    <col min="7193" max="7196" width="9.140625" style="152"/>
    <col min="7197" max="7197" width="11.7109375" style="152" customWidth="1"/>
    <col min="7198" max="7422" width="9.140625" style="152"/>
    <col min="7423" max="7423" width="13.7109375" style="152" customWidth="1"/>
    <col min="7424" max="7430" width="11.28515625" style="152" customWidth="1"/>
    <col min="7431" max="7431" width="11.42578125" style="152" customWidth="1"/>
    <col min="7432" max="7439" width="11.28515625" style="152" customWidth="1"/>
    <col min="7440" max="7440" width="11.42578125" style="152" customWidth="1"/>
    <col min="7441" max="7441" width="11.28515625" style="152" customWidth="1"/>
    <col min="7442" max="7442" width="12.7109375" style="152" customWidth="1"/>
    <col min="7443" max="7443" width="10.140625" style="152" customWidth="1"/>
    <col min="7444" max="7444" width="10.7109375" style="152" customWidth="1"/>
    <col min="7445" max="7445" width="11" style="152" customWidth="1"/>
    <col min="7446" max="7446" width="10.140625" style="152" customWidth="1"/>
    <col min="7447" max="7447" width="10.7109375" style="152" customWidth="1"/>
    <col min="7448" max="7448" width="13.28515625" style="152" customWidth="1"/>
    <col min="7449" max="7452" width="9.140625" style="152"/>
    <col min="7453" max="7453" width="11.7109375" style="152" customWidth="1"/>
    <col min="7454" max="7678" width="9.140625" style="152"/>
    <col min="7679" max="7679" width="13.7109375" style="152" customWidth="1"/>
    <col min="7680" max="7686" width="11.28515625" style="152" customWidth="1"/>
    <col min="7687" max="7687" width="11.42578125" style="152" customWidth="1"/>
    <col min="7688" max="7695" width="11.28515625" style="152" customWidth="1"/>
    <col min="7696" max="7696" width="11.42578125" style="152" customWidth="1"/>
    <col min="7697" max="7697" width="11.28515625" style="152" customWidth="1"/>
    <col min="7698" max="7698" width="12.7109375" style="152" customWidth="1"/>
    <col min="7699" max="7699" width="10.140625" style="152" customWidth="1"/>
    <col min="7700" max="7700" width="10.7109375" style="152" customWidth="1"/>
    <col min="7701" max="7701" width="11" style="152" customWidth="1"/>
    <col min="7702" max="7702" width="10.140625" style="152" customWidth="1"/>
    <col min="7703" max="7703" width="10.7109375" style="152" customWidth="1"/>
    <col min="7704" max="7704" width="13.28515625" style="152" customWidth="1"/>
    <col min="7705" max="7708" width="9.140625" style="152"/>
    <col min="7709" max="7709" width="11.7109375" style="152" customWidth="1"/>
    <col min="7710" max="7934" width="9.140625" style="152"/>
    <col min="7935" max="7935" width="13.7109375" style="152" customWidth="1"/>
    <col min="7936" max="7942" width="11.28515625" style="152" customWidth="1"/>
    <col min="7943" max="7943" width="11.42578125" style="152" customWidth="1"/>
    <col min="7944" max="7951" width="11.28515625" style="152" customWidth="1"/>
    <col min="7952" max="7952" width="11.42578125" style="152" customWidth="1"/>
    <col min="7953" max="7953" width="11.28515625" style="152" customWidth="1"/>
    <col min="7954" max="7954" width="12.7109375" style="152" customWidth="1"/>
    <col min="7955" max="7955" width="10.140625" style="152" customWidth="1"/>
    <col min="7956" max="7956" width="10.7109375" style="152" customWidth="1"/>
    <col min="7957" max="7957" width="11" style="152" customWidth="1"/>
    <col min="7958" max="7958" width="10.140625" style="152" customWidth="1"/>
    <col min="7959" max="7959" width="10.7109375" style="152" customWidth="1"/>
    <col min="7960" max="7960" width="13.28515625" style="152" customWidth="1"/>
    <col min="7961" max="7964" width="9.140625" style="152"/>
    <col min="7965" max="7965" width="11.7109375" style="152" customWidth="1"/>
    <col min="7966" max="8190" width="9.140625" style="152"/>
    <col min="8191" max="8191" width="13.7109375" style="152" customWidth="1"/>
    <col min="8192" max="8198" width="11.28515625" style="152" customWidth="1"/>
    <col min="8199" max="8199" width="11.42578125" style="152" customWidth="1"/>
    <col min="8200" max="8207" width="11.28515625" style="152" customWidth="1"/>
    <col min="8208" max="8208" width="11.42578125" style="152" customWidth="1"/>
    <col min="8209" max="8209" width="11.28515625" style="152" customWidth="1"/>
    <col min="8210" max="8210" width="12.7109375" style="152" customWidth="1"/>
    <col min="8211" max="8211" width="10.140625" style="152" customWidth="1"/>
    <col min="8212" max="8212" width="10.7109375" style="152" customWidth="1"/>
    <col min="8213" max="8213" width="11" style="152" customWidth="1"/>
    <col min="8214" max="8214" width="10.140625" style="152" customWidth="1"/>
    <col min="8215" max="8215" width="10.7109375" style="152" customWidth="1"/>
    <col min="8216" max="8216" width="13.28515625" style="152" customWidth="1"/>
    <col min="8217" max="8220" width="9.140625" style="152"/>
    <col min="8221" max="8221" width="11.7109375" style="152" customWidth="1"/>
    <col min="8222" max="8446" width="9.140625" style="152"/>
    <col min="8447" max="8447" width="13.7109375" style="152" customWidth="1"/>
    <col min="8448" max="8454" width="11.28515625" style="152" customWidth="1"/>
    <col min="8455" max="8455" width="11.42578125" style="152" customWidth="1"/>
    <col min="8456" max="8463" width="11.28515625" style="152" customWidth="1"/>
    <col min="8464" max="8464" width="11.42578125" style="152" customWidth="1"/>
    <col min="8465" max="8465" width="11.28515625" style="152" customWidth="1"/>
    <col min="8466" max="8466" width="12.7109375" style="152" customWidth="1"/>
    <col min="8467" max="8467" width="10.140625" style="152" customWidth="1"/>
    <col min="8468" max="8468" width="10.7109375" style="152" customWidth="1"/>
    <col min="8469" max="8469" width="11" style="152" customWidth="1"/>
    <col min="8470" max="8470" width="10.140625" style="152" customWidth="1"/>
    <col min="8471" max="8471" width="10.7109375" style="152" customWidth="1"/>
    <col min="8472" max="8472" width="13.28515625" style="152" customWidth="1"/>
    <col min="8473" max="8476" width="9.140625" style="152"/>
    <col min="8477" max="8477" width="11.7109375" style="152" customWidth="1"/>
    <col min="8478" max="8702" width="9.140625" style="152"/>
    <col min="8703" max="8703" width="13.7109375" style="152" customWidth="1"/>
    <col min="8704" max="8710" width="11.28515625" style="152" customWidth="1"/>
    <col min="8711" max="8711" width="11.42578125" style="152" customWidth="1"/>
    <col min="8712" max="8719" width="11.28515625" style="152" customWidth="1"/>
    <col min="8720" max="8720" width="11.42578125" style="152" customWidth="1"/>
    <col min="8721" max="8721" width="11.28515625" style="152" customWidth="1"/>
    <col min="8722" max="8722" width="12.7109375" style="152" customWidth="1"/>
    <col min="8723" max="8723" width="10.140625" style="152" customWidth="1"/>
    <col min="8724" max="8724" width="10.7109375" style="152" customWidth="1"/>
    <col min="8725" max="8725" width="11" style="152" customWidth="1"/>
    <col min="8726" max="8726" width="10.140625" style="152" customWidth="1"/>
    <col min="8727" max="8727" width="10.7109375" style="152" customWidth="1"/>
    <col min="8728" max="8728" width="13.28515625" style="152" customWidth="1"/>
    <col min="8729" max="8732" width="9.140625" style="152"/>
    <col min="8733" max="8733" width="11.7109375" style="152" customWidth="1"/>
    <col min="8734" max="8958" width="9.140625" style="152"/>
    <col min="8959" max="8959" width="13.7109375" style="152" customWidth="1"/>
    <col min="8960" max="8966" width="11.28515625" style="152" customWidth="1"/>
    <col min="8967" max="8967" width="11.42578125" style="152" customWidth="1"/>
    <col min="8968" max="8975" width="11.28515625" style="152" customWidth="1"/>
    <col min="8976" max="8976" width="11.42578125" style="152" customWidth="1"/>
    <col min="8977" max="8977" width="11.28515625" style="152" customWidth="1"/>
    <col min="8978" max="8978" width="12.7109375" style="152" customWidth="1"/>
    <col min="8979" max="8979" width="10.140625" style="152" customWidth="1"/>
    <col min="8980" max="8980" width="10.7109375" style="152" customWidth="1"/>
    <col min="8981" max="8981" width="11" style="152" customWidth="1"/>
    <col min="8982" max="8982" width="10.140625" style="152" customWidth="1"/>
    <col min="8983" max="8983" width="10.7109375" style="152" customWidth="1"/>
    <col min="8984" max="8984" width="13.28515625" style="152" customWidth="1"/>
    <col min="8985" max="8988" width="9.140625" style="152"/>
    <col min="8989" max="8989" width="11.7109375" style="152" customWidth="1"/>
    <col min="8990" max="9214" width="9.140625" style="152"/>
    <col min="9215" max="9215" width="13.7109375" style="152" customWidth="1"/>
    <col min="9216" max="9222" width="11.28515625" style="152" customWidth="1"/>
    <col min="9223" max="9223" width="11.42578125" style="152" customWidth="1"/>
    <col min="9224" max="9231" width="11.28515625" style="152" customWidth="1"/>
    <col min="9232" max="9232" width="11.42578125" style="152" customWidth="1"/>
    <col min="9233" max="9233" width="11.28515625" style="152" customWidth="1"/>
    <col min="9234" max="9234" width="12.7109375" style="152" customWidth="1"/>
    <col min="9235" max="9235" width="10.140625" style="152" customWidth="1"/>
    <col min="9236" max="9236" width="10.7109375" style="152" customWidth="1"/>
    <col min="9237" max="9237" width="11" style="152" customWidth="1"/>
    <col min="9238" max="9238" width="10.140625" style="152" customWidth="1"/>
    <col min="9239" max="9239" width="10.7109375" style="152" customWidth="1"/>
    <col min="9240" max="9240" width="13.28515625" style="152" customWidth="1"/>
    <col min="9241" max="9244" width="9.140625" style="152"/>
    <col min="9245" max="9245" width="11.7109375" style="152" customWidth="1"/>
    <col min="9246" max="9470" width="9.140625" style="152"/>
    <col min="9471" max="9471" width="13.7109375" style="152" customWidth="1"/>
    <col min="9472" max="9478" width="11.28515625" style="152" customWidth="1"/>
    <col min="9479" max="9479" width="11.42578125" style="152" customWidth="1"/>
    <col min="9480" max="9487" width="11.28515625" style="152" customWidth="1"/>
    <col min="9488" max="9488" width="11.42578125" style="152" customWidth="1"/>
    <col min="9489" max="9489" width="11.28515625" style="152" customWidth="1"/>
    <col min="9490" max="9490" width="12.7109375" style="152" customWidth="1"/>
    <col min="9491" max="9491" width="10.140625" style="152" customWidth="1"/>
    <col min="9492" max="9492" width="10.7109375" style="152" customWidth="1"/>
    <col min="9493" max="9493" width="11" style="152" customWidth="1"/>
    <col min="9494" max="9494" width="10.140625" style="152" customWidth="1"/>
    <col min="9495" max="9495" width="10.7109375" style="152" customWidth="1"/>
    <col min="9496" max="9496" width="13.28515625" style="152" customWidth="1"/>
    <col min="9497" max="9500" width="9.140625" style="152"/>
    <col min="9501" max="9501" width="11.7109375" style="152" customWidth="1"/>
    <col min="9502" max="9726" width="9.140625" style="152"/>
    <col min="9727" max="9727" width="13.7109375" style="152" customWidth="1"/>
    <col min="9728" max="9734" width="11.28515625" style="152" customWidth="1"/>
    <col min="9735" max="9735" width="11.42578125" style="152" customWidth="1"/>
    <col min="9736" max="9743" width="11.28515625" style="152" customWidth="1"/>
    <col min="9744" max="9744" width="11.42578125" style="152" customWidth="1"/>
    <col min="9745" max="9745" width="11.28515625" style="152" customWidth="1"/>
    <col min="9746" max="9746" width="12.7109375" style="152" customWidth="1"/>
    <col min="9747" max="9747" width="10.140625" style="152" customWidth="1"/>
    <col min="9748" max="9748" width="10.7109375" style="152" customWidth="1"/>
    <col min="9749" max="9749" width="11" style="152" customWidth="1"/>
    <col min="9750" max="9750" width="10.140625" style="152" customWidth="1"/>
    <col min="9751" max="9751" width="10.7109375" style="152" customWidth="1"/>
    <col min="9752" max="9752" width="13.28515625" style="152" customWidth="1"/>
    <col min="9753" max="9756" width="9.140625" style="152"/>
    <col min="9757" max="9757" width="11.7109375" style="152" customWidth="1"/>
    <col min="9758" max="9982" width="9.140625" style="152"/>
    <col min="9983" max="9983" width="13.7109375" style="152" customWidth="1"/>
    <col min="9984" max="9990" width="11.28515625" style="152" customWidth="1"/>
    <col min="9991" max="9991" width="11.42578125" style="152" customWidth="1"/>
    <col min="9992" max="9999" width="11.28515625" style="152" customWidth="1"/>
    <col min="10000" max="10000" width="11.42578125" style="152" customWidth="1"/>
    <col min="10001" max="10001" width="11.28515625" style="152" customWidth="1"/>
    <col min="10002" max="10002" width="12.7109375" style="152" customWidth="1"/>
    <col min="10003" max="10003" width="10.140625" style="152" customWidth="1"/>
    <col min="10004" max="10004" width="10.7109375" style="152" customWidth="1"/>
    <col min="10005" max="10005" width="11" style="152" customWidth="1"/>
    <col min="10006" max="10006" width="10.140625" style="152" customWidth="1"/>
    <col min="10007" max="10007" width="10.7109375" style="152" customWidth="1"/>
    <col min="10008" max="10008" width="13.28515625" style="152" customWidth="1"/>
    <col min="10009" max="10012" width="9.140625" style="152"/>
    <col min="10013" max="10013" width="11.7109375" style="152" customWidth="1"/>
    <col min="10014" max="10238" width="9.140625" style="152"/>
    <col min="10239" max="10239" width="13.7109375" style="152" customWidth="1"/>
    <col min="10240" max="10246" width="11.28515625" style="152" customWidth="1"/>
    <col min="10247" max="10247" width="11.42578125" style="152" customWidth="1"/>
    <col min="10248" max="10255" width="11.28515625" style="152" customWidth="1"/>
    <col min="10256" max="10256" width="11.42578125" style="152" customWidth="1"/>
    <col min="10257" max="10257" width="11.28515625" style="152" customWidth="1"/>
    <col min="10258" max="10258" width="12.7109375" style="152" customWidth="1"/>
    <col min="10259" max="10259" width="10.140625" style="152" customWidth="1"/>
    <col min="10260" max="10260" width="10.7109375" style="152" customWidth="1"/>
    <col min="10261" max="10261" width="11" style="152" customWidth="1"/>
    <col min="10262" max="10262" width="10.140625" style="152" customWidth="1"/>
    <col min="10263" max="10263" width="10.7109375" style="152" customWidth="1"/>
    <col min="10264" max="10264" width="13.28515625" style="152" customWidth="1"/>
    <col min="10265" max="10268" width="9.140625" style="152"/>
    <col min="10269" max="10269" width="11.7109375" style="152" customWidth="1"/>
    <col min="10270" max="10494" width="9.140625" style="152"/>
    <col min="10495" max="10495" width="13.7109375" style="152" customWidth="1"/>
    <col min="10496" max="10502" width="11.28515625" style="152" customWidth="1"/>
    <col min="10503" max="10503" width="11.42578125" style="152" customWidth="1"/>
    <col min="10504" max="10511" width="11.28515625" style="152" customWidth="1"/>
    <col min="10512" max="10512" width="11.42578125" style="152" customWidth="1"/>
    <col min="10513" max="10513" width="11.28515625" style="152" customWidth="1"/>
    <col min="10514" max="10514" width="12.7109375" style="152" customWidth="1"/>
    <col min="10515" max="10515" width="10.140625" style="152" customWidth="1"/>
    <col min="10516" max="10516" width="10.7109375" style="152" customWidth="1"/>
    <col min="10517" max="10517" width="11" style="152" customWidth="1"/>
    <col min="10518" max="10518" width="10.140625" style="152" customWidth="1"/>
    <col min="10519" max="10519" width="10.7109375" style="152" customWidth="1"/>
    <col min="10520" max="10520" width="13.28515625" style="152" customWidth="1"/>
    <col min="10521" max="10524" width="9.140625" style="152"/>
    <col min="10525" max="10525" width="11.7109375" style="152" customWidth="1"/>
    <col min="10526" max="10750" width="9.140625" style="152"/>
    <col min="10751" max="10751" width="13.7109375" style="152" customWidth="1"/>
    <col min="10752" max="10758" width="11.28515625" style="152" customWidth="1"/>
    <col min="10759" max="10759" width="11.42578125" style="152" customWidth="1"/>
    <col min="10760" max="10767" width="11.28515625" style="152" customWidth="1"/>
    <col min="10768" max="10768" width="11.42578125" style="152" customWidth="1"/>
    <col min="10769" max="10769" width="11.28515625" style="152" customWidth="1"/>
    <col min="10770" max="10770" width="12.7109375" style="152" customWidth="1"/>
    <col min="10771" max="10771" width="10.140625" style="152" customWidth="1"/>
    <col min="10772" max="10772" width="10.7109375" style="152" customWidth="1"/>
    <col min="10773" max="10773" width="11" style="152" customWidth="1"/>
    <col min="10774" max="10774" width="10.140625" style="152" customWidth="1"/>
    <col min="10775" max="10775" width="10.7109375" style="152" customWidth="1"/>
    <col min="10776" max="10776" width="13.28515625" style="152" customWidth="1"/>
    <col min="10777" max="10780" width="9.140625" style="152"/>
    <col min="10781" max="10781" width="11.7109375" style="152" customWidth="1"/>
    <col min="10782" max="11006" width="9.140625" style="152"/>
    <col min="11007" max="11007" width="13.7109375" style="152" customWidth="1"/>
    <col min="11008" max="11014" width="11.28515625" style="152" customWidth="1"/>
    <col min="11015" max="11015" width="11.42578125" style="152" customWidth="1"/>
    <col min="11016" max="11023" width="11.28515625" style="152" customWidth="1"/>
    <col min="11024" max="11024" width="11.42578125" style="152" customWidth="1"/>
    <col min="11025" max="11025" width="11.28515625" style="152" customWidth="1"/>
    <col min="11026" max="11026" width="12.7109375" style="152" customWidth="1"/>
    <col min="11027" max="11027" width="10.140625" style="152" customWidth="1"/>
    <col min="11028" max="11028" width="10.7109375" style="152" customWidth="1"/>
    <col min="11029" max="11029" width="11" style="152" customWidth="1"/>
    <col min="11030" max="11030" width="10.140625" style="152" customWidth="1"/>
    <col min="11031" max="11031" width="10.7109375" style="152" customWidth="1"/>
    <col min="11032" max="11032" width="13.28515625" style="152" customWidth="1"/>
    <col min="11033" max="11036" width="9.140625" style="152"/>
    <col min="11037" max="11037" width="11.7109375" style="152" customWidth="1"/>
    <col min="11038" max="11262" width="9.140625" style="152"/>
    <col min="11263" max="11263" width="13.7109375" style="152" customWidth="1"/>
    <col min="11264" max="11270" width="11.28515625" style="152" customWidth="1"/>
    <col min="11271" max="11271" width="11.42578125" style="152" customWidth="1"/>
    <col min="11272" max="11279" width="11.28515625" style="152" customWidth="1"/>
    <col min="11280" max="11280" width="11.42578125" style="152" customWidth="1"/>
    <col min="11281" max="11281" width="11.28515625" style="152" customWidth="1"/>
    <col min="11282" max="11282" width="12.7109375" style="152" customWidth="1"/>
    <col min="11283" max="11283" width="10.140625" style="152" customWidth="1"/>
    <col min="11284" max="11284" width="10.7109375" style="152" customWidth="1"/>
    <col min="11285" max="11285" width="11" style="152" customWidth="1"/>
    <col min="11286" max="11286" width="10.140625" style="152" customWidth="1"/>
    <col min="11287" max="11287" width="10.7109375" style="152" customWidth="1"/>
    <col min="11288" max="11288" width="13.28515625" style="152" customWidth="1"/>
    <col min="11289" max="11292" width="9.140625" style="152"/>
    <col min="11293" max="11293" width="11.7109375" style="152" customWidth="1"/>
    <col min="11294" max="11518" width="9.140625" style="152"/>
    <col min="11519" max="11519" width="13.7109375" style="152" customWidth="1"/>
    <col min="11520" max="11526" width="11.28515625" style="152" customWidth="1"/>
    <col min="11527" max="11527" width="11.42578125" style="152" customWidth="1"/>
    <col min="11528" max="11535" width="11.28515625" style="152" customWidth="1"/>
    <col min="11536" max="11536" width="11.42578125" style="152" customWidth="1"/>
    <col min="11537" max="11537" width="11.28515625" style="152" customWidth="1"/>
    <col min="11538" max="11538" width="12.7109375" style="152" customWidth="1"/>
    <col min="11539" max="11539" width="10.140625" style="152" customWidth="1"/>
    <col min="11540" max="11540" width="10.7109375" style="152" customWidth="1"/>
    <col min="11541" max="11541" width="11" style="152" customWidth="1"/>
    <col min="11542" max="11542" width="10.140625" style="152" customWidth="1"/>
    <col min="11543" max="11543" width="10.7109375" style="152" customWidth="1"/>
    <col min="11544" max="11544" width="13.28515625" style="152" customWidth="1"/>
    <col min="11545" max="11548" width="9.140625" style="152"/>
    <col min="11549" max="11549" width="11.7109375" style="152" customWidth="1"/>
    <col min="11550" max="11774" width="9.140625" style="152"/>
    <col min="11775" max="11775" width="13.7109375" style="152" customWidth="1"/>
    <col min="11776" max="11782" width="11.28515625" style="152" customWidth="1"/>
    <col min="11783" max="11783" width="11.42578125" style="152" customWidth="1"/>
    <col min="11784" max="11791" width="11.28515625" style="152" customWidth="1"/>
    <col min="11792" max="11792" width="11.42578125" style="152" customWidth="1"/>
    <col min="11793" max="11793" width="11.28515625" style="152" customWidth="1"/>
    <col min="11794" max="11794" width="12.7109375" style="152" customWidth="1"/>
    <col min="11795" max="11795" width="10.140625" style="152" customWidth="1"/>
    <col min="11796" max="11796" width="10.7109375" style="152" customWidth="1"/>
    <col min="11797" max="11797" width="11" style="152" customWidth="1"/>
    <col min="11798" max="11798" width="10.140625" style="152" customWidth="1"/>
    <col min="11799" max="11799" width="10.7109375" style="152" customWidth="1"/>
    <col min="11800" max="11800" width="13.28515625" style="152" customWidth="1"/>
    <col min="11801" max="11804" width="9.140625" style="152"/>
    <col min="11805" max="11805" width="11.7109375" style="152" customWidth="1"/>
    <col min="11806" max="12030" width="9.140625" style="152"/>
    <col min="12031" max="12031" width="13.7109375" style="152" customWidth="1"/>
    <col min="12032" max="12038" width="11.28515625" style="152" customWidth="1"/>
    <col min="12039" max="12039" width="11.42578125" style="152" customWidth="1"/>
    <col min="12040" max="12047" width="11.28515625" style="152" customWidth="1"/>
    <col min="12048" max="12048" width="11.42578125" style="152" customWidth="1"/>
    <col min="12049" max="12049" width="11.28515625" style="152" customWidth="1"/>
    <col min="12050" max="12050" width="12.7109375" style="152" customWidth="1"/>
    <col min="12051" max="12051" width="10.140625" style="152" customWidth="1"/>
    <col min="12052" max="12052" width="10.7109375" style="152" customWidth="1"/>
    <col min="12053" max="12053" width="11" style="152" customWidth="1"/>
    <col min="12054" max="12054" width="10.140625" style="152" customWidth="1"/>
    <col min="12055" max="12055" width="10.7109375" style="152" customWidth="1"/>
    <col min="12056" max="12056" width="13.28515625" style="152" customWidth="1"/>
    <col min="12057" max="12060" width="9.140625" style="152"/>
    <col min="12061" max="12061" width="11.7109375" style="152" customWidth="1"/>
    <col min="12062" max="12286" width="9.140625" style="152"/>
    <col min="12287" max="12287" width="13.7109375" style="152" customWidth="1"/>
    <col min="12288" max="12294" width="11.28515625" style="152" customWidth="1"/>
    <col min="12295" max="12295" width="11.42578125" style="152" customWidth="1"/>
    <col min="12296" max="12303" width="11.28515625" style="152" customWidth="1"/>
    <col min="12304" max="12304" width="11.42578125" style="152" customWidth="1"/>
    <col min="12305" max="12305" width="11.28515625" style="152" customWidth="1"/>
    <col min="12306" max="12306" width="12.7109375" style="152" customWidth="1"/>
    <col min="12307" max="12307" width="10.140625" style="152" customWidth="1"/>
    <col min="12308" max="12308" width="10.7109375" style="152" customWidth="1"/>
    <col min="12309" max="12309" width="11" style="152" customWidth="1"/>
    <col min="12310" max="12310" width="10.140625" style="152" customWidth="1"/>
    <col min="12311" max="12311" width="10.7109375" style="152" customWidth="1"/>
    <col min="12312" max="12312" width="13.28515625" style="152" customWidth="1"/>
    <col min="12313" max="12316" width="9.140625" style="152"/>
    <col min="12317" max="12317" width="11.7109375" style="152" customWidth="1"/>
    <col min="12318" max="12542" width="9.140625" style="152"/>
    <col min="12543" max="12543" width="13.7109375" style="152" customWidth="1"/>
    <col min="12544" max="12550" width="11.28515625" style="152" customWidth="1"/>
    <col min="12551" max="12551" width="11.42578125" style="152" customWidth="1"/>
    <col min="12552" max="12559" width="11.28515625" style="152" customWidth="1"/>
    <col min="12560" max="12560" width="11.42578125" style="152" customWidth="1"/>
    <col min="12561" max="12561" width="11.28515625" style="152" customWidth="1"/>
    <col min="12562" max="12562" width="12.7109375" style="152" customWidth="1"/>
    <col min="12563" max="12563" width="10.140625" style="152" customWidth="1"/>
    <col min="12564" max="12564" width="10.7109375" style="152" customWidth="1"/>
    <col min="12565" max="12565" width="11" style="152" customWidth="1"/>
    <col min="12566" max="12566" width="10.140625" style="152" customWidth="1"/>
    <col min="12567" max="12567" width="10.7109375" style="152" customWidth="1"/>
    <col min="12568" max="12568" width="13.28515625" style="152" customWidth="1"/>
    <col min="12569" max="12572" width="9.140625" style="152"/>
    <col min="12573" max="12573" width="11.7109375" style="152" customWidth="1"/>
    <col min="12574" max="12798" width="9.140625" style="152"/>
    <col min="12799" max="12799" width="13.7109375" style="152" customWidth="1"/>
    <col min="12800" max="12806" width="11.28515625" style="152" customWidth="1"/>
    <col min="12807" max="12807" width="11.42578125" style="152" customWidth="1"/>
    <col min="12808" max="12815" width="11.28515625" style="152" customWidth="1"/>
    <col min="12816" max="12816" width="11.42578125" style="152" customWidth="1"/>
    <col min="12817" max="12817" width="11.28515625" style="152" customWidth="1"/>
    <col min="12818" max="12818" width="12.7109375" style="152" customWidth="1"/>
    <col min="12819" max="12819" width="10.140625" style="152" customWidth="1"/>
    <col min="12820" max="12820" width="10.7109375" style="152" customWidth="1"/>
    <col min="12821" max="12821" width="11" style="152" customWidth="1"/>
    <col min="12822" max="12822" width="10.140625" style="152" customWidth="1"/>
    <col min="12823" max="12823" width="10.7109375" style="152" customWidth="1"/>
    <col min="12824" max="12824" width="13.28515625" style="152" customWidth="1"/>
    <col min="12825" max="12828" width="9.140625" style="152"/>
    <col min="12829" max="12829" width="11.7109375" style="152" customWidth="1"/>
    <col min="12830" max="13054" width="9.140625" style="152"/>
    <col min="13055" max="13055" width="13.7109375" style="152" customWidth="1"/>
    <col min="13056" max="13062" width="11.28515625" style="152" customWidth="1"/>
    <col min="13063" max="13063" width="11.42578125" style="152" customWidth="1"/>
    <col min="13064" max="13071" width="11.28515625" style="152" customWidth="1"/>
    <col min="13072" max="13072" width="11.42578125" style="152" customWidth="1"/>
    <col min="13073" max="13073" width="11.28515625" style="152" customWidth="1"/>
    <col min="13074" max="13074" width="12.7109375" style="152" customWidth="1"/>
    <col min="13075" max="13075" width="10.140625" style="152" customWidth="1"/>
    <col min="13076" max="13076" width="10.7109375" style="152" customWidth="1"/>
    <col min="13077" max="13077" width="11" style="152" customWidth="1"/>
    <col min="13078" max="13078" width="10.140625" style="152" customWidth="1"/>
    <col min="13079" max="13079" width="10.7109375" style="152" customWidth="1"/>
    <col min="13080" max="13080" width="13.28515625" style="152" customWidth="1"/>
    <col min="13081" max="13084" width="9.140625" style="152"/>
    <col min="13085" max="13085" width="11.7109375" style="152" customWidth="1"/>
    <col min="13086" max="13310" width="9.140625" style="152"/>
    <col min="13311" max="13311" width="13.7109375" style="152" customWidth="1"/>
    <col min="13312" max="13318" width="11.28515625" style="152" customWidth="1"/>
    <col min="13319" max="13319" width="11.42578125" style="152" customWidth="1"/>
    <col min="13320" max="13327" width="11.28515625" style="152" customWidth="1"/>
    <col min="13328" max="13328" width="11.42578125" style="152" customWidth="1"/>
    <col min="13329" max="13329" width="11.28515625" style="152" customWidth="1"/>
    <col min="13330" max="13330" width="12.7109375" style="152" customWidth="1"/>
    <col min="13331" max="13331" width="10.140625" style="152" customWidth="1"/>
    <col min="13332" max="13332" width="10.7109375" style="152" customWidth="1"/>
    <col min="13333" max="13333" width="11" style="152" customWidth="1"/>
    <col min="13334" max="13334" width="10.140625" style="152" customWidth="1"/>
    <col min="13335" max="13335" width="10.7109375" style="152" customWidth="1"/>
    <col min="13336" max="13336" width="13.28515625" style="152" customWidth="1"/>
    <col min="13337" max="13340" width="9.140625" style="152"/>
    <col min="13341" max="13341" width="11.7109375" style="152" customWidth="1"/>
    <col min="13342" max="13566" width="9.140625" style="152"/>
    <col min="13567" max="13567" width="13.7109375" style="152" customWidth="1"/>
    <col min="13568" max="13574" width="11.28515625" style="152" customWidth="1"/>
    <col min="13575" max="13575" width="11.42578125" style="152" customWidth="1"/>
    <col min="13576" max="13583" width="11.28515625" style="152" customWidth="1"/>
    <col min="13584" max="13584" width="11.42578125" style="152" customWidth="1"/>
    <col min="13585" max="13585" width="11.28515625" style="152" customWidth="1"/>
    <col min="13586" max="13586" width="12.7109375" style="152" customWidth="1"/>
    <col min="13587" max="13587" width="10.140625" style="152" customWidth="1"/>
    <col min="13588" max="13588" width="10.7109375" style="152" customWidth="1"/>
    <col min="13589" max="13589" width="11" style="152" customWidth="1"/>
    <col min="13590" max="13590" width="10.140625" style="152" customWidth="1"/>
    <col min="13591" max="13591" width="10.7109375" style="152" customWidth="1"/>
    <col min="13592" max="13592" width="13.28515625" style="152" customWidth="1"/>
    <col min="13593" max="13596" width="9.140625" style="152"/>
    <col min="13597" max="13597" width="11.7109375" style="152" customWidth="1"/>
    <col min="13598" max="13822" width="9.140625" style="152"/>
    <col min="13823" max="13823" width="13.7109375" style="152" customWidth="1"/>
    <col min="13824" max="13830" width="11.28515625" style="152" customWidth="1"/>
    <col min="13831" max="13831" width="11.42578125" style="152" customWidth="1"/>
    <col min="13832" max="13839" width="11.28515625" style="152" customWidth="1"/>
    <col min="13840" max="13840" width="11.42578125" style="152" customWidth="1"/>
    <col min="13841" max="13841" width="11.28515625" style="152" customWidth="1"/>
    <col min="13842" max="13842" width="12.7109375" style="152" customWidth="1"/>
    <col min="13843" max="13843" width="10.140625" style="152" customWidth="1"/>
    <col min="13844" max="13844" width="10.7109375" style="152" customWidth="1"/>
    <col min="13845" max="13845" width="11" style="152" customWidth="1"/>
    <col min="13846" max="13846" width="10.140625" style="152" customWidth="1"/>
    <col min="13847" max="13847" width="10.7109375" style="152" customWidth="1"/>
    <col min="13848" max="13848" width="13.28515625" style="152" customWidth="1"/>
    <col min="13849" max="13852" width="9.140625" style="152"/>
    <col min="13853" max="13853" width="11.7109375" style="152" customWidth="1"/>
    <col min="13854" max="14078" width="9.140625" style="152"/>
    <col min="14079" max="14079" width="13.7109375" style="152" customWidth="1"/>
    <col min="14080" max="14086" width="11.28515625" style="152" customWidth="1"/>
    <col min="14087" max="14087" width="11.42578125" style="152" customWidth="1"/>
    <col min="14088" max="14095" width="11.28515625" style="152" customWidth="1"/>
    <col min="14096" max="14096" width="11.42578125" style="152" customWidth="1"/>
    <col min="14097" max="14097" width="11.28515625" style="152" customWidth="1"/>
    <col min="14098" max="14098" width="12.7109375" style="152" customWidth="1"/>
    <col min="14099" max="14099" width="10.140625" style="152" customWidth="1"/>
    <col min="14100" max="14100" width="10.7109375" style="152" customWidth="1"/>
    <col min="14101" max="14101" width="11" style="152" customWidth="1"/>
    <col min="14102" max="14102" width="10.140625" style="152" customWidth="1"/>
    <col min="14103" max="14103" width="10.7109375" style="152" customWidth="1"/>
    <col min="14104" max="14104" width="13.28515625" style="152" customWidth="1"/>
    <col min="14105" max="14108" width="9.140625" style="152"/>
    <col min="14109" max="14109" width="11.7109375" style="152" customWidth="1"/>
    <col min="14110" max="14334" width="9.140625" style="152"/>
    <col min="14335" max="14335" width="13.7109375" style="152" customWidth="1"/>
    <col min="14336" max="14342" width="11.28515625" style="152" customWidth="1"/>
    <col min="14343" max="14343" width="11.42578125" style="152" customWidth="1"/>
    <col min="14344" max="14351" width="11.28515625" style="152" customWidth="1"/>
    <col min="14352" max="14352" width="11.42578125" style="152" customWidth="1"/>
    <col min="14353" max="14353" width="11.28515625" style="152" customWidth="1"/>
    <col min="14354" max="14354" width="12.7109375" style="152" customWidth="1"/>
    <col min="14355" max="14355" width="10.140625" style="152" customWidth="1"/>
    <col min="14356" max="14356" width="10.7109375" style="152" customWidth="1"/>
    <col min="14357" max="14357" width="11" style="152" customWidth="1"/>
    <col min="14358" max="14358" width="10.140625" style="152" customWidth="1"/>
    <col min="14359" max="14359" width="10.7109375" style="152" customWidth="1"/>
    <col min="14360" max="14360" width="13.28515625" style="152" customWidth="1"/>
    <col min="14361" max="14364" width="9.140625" style="152"/>
    <col min="14365" max="14365" width="11.7109375" style="152" customWidth="1"/>
    <col min="14366" max="14590" width="9.140625" style="152"/>
    <col min="14591" max="14591" width="13.7109375" style="152" customWidth="1"/>
    <col min="14592" max="14598" width="11.28515625" style="152" customWidth="1"/>
    <col min="14599" max="14599" width="11.42578125" style="152" customWidth="1"/>
    <col min="14600" max="14607" width="11.28515625" style="152" customWidth="1"/>
    <col min="14608" max="14608" width="11.42578125" style="152" customWidth="1"/>
    <col min="14609" max="14609" width="11.28515625" style="152" customWidth="1"/>
    <col min="14610" max="14610" width="12.7109375" style="152" customWidth="1"/>
    <col min="14611" max="14611" width="10.140625" style="152" customWidth="1"/>
    <col min="14612" max="14612" width="10.7109375" style="152" customWidth="1"/>
    <col min="14613" max="14613" width="11" style="152" customWidth="1"/>
    <col min="14614" max="14614" width="10.140625" style="152" customWidth="1"/>
    <col min="14615" max="14615" width="10.7109375" style="152" customWidth="1"/>
    <col min="14616" max="14616" width="13.28515625" style="152" customWidth="1"/>
    <col min="14617" max="14620" width="9.140625" style="152"/>
    <col min="14621" max="14621" width="11.7109375" style="152" customWidth="1"/>
    <col min="14622" max="14846" width="9.140625" style="152"/>
    <col min="14847" max="14847" width="13.7109375" style="152" customWidth="1"/>
    <col min="14848" max="14854" width="11.28515625" style="152" customWidth="1"/>
    <col min="14855" max="14855" width="11.42578125" style="152" customWidth="1"/>
    <col min="14856" max="14863" width="11.28515625" style="152" customWidth="1"/>
    <col min="14864" max="14864" width="11.42578125" style="152" customWidth="1"/>
    <col min="14865" max="14865" width="11.28515625" style="152" customWidth="1"/>
    <col min="14866" max="14866" width="12.7109375" style="152" customWidth="1"/>
    <col min="14867" max="14867" width="10.140625" style="152" customWidth="1"/>
    <col min="14868" max="14868" width="10.7109375" style="152" customWidth="1"/>
    <col min="14869" max="14869" width="11" style="152" customWidth="1"/>
    <col min="14870" max="14870" width="10.140625" style="152" customWidth="1"/>
    <col min="14871" max="14871" width="10.7109375" style="152" customWidth="1"/>
    <col min="14872" max="14872" width="13.28515625" style="152" customWidth="1"/>
    <col min="14873" max="14876" width="9.140625" style="152"/>
    <col min="14877" max="14877" width="11.7109375" style="152" customWidth="1"/>
    <col min="14878" max="15102" width="9.140625" style="152"/>
    <col min="15103" max="15103" width="13.7109375" style="152" customWidth="1"/>
    <col min="15104" max="15110" width="11.28515625" style="152" customWidth="1"/>
    <col min="15111" max="15111" width="11.42578125" style="152" customWidth="1"/>
    <col min="15112" max="15119" width="11.28515625" style="152" customWidth="1"/>
    <col min="15120" max="15120" width="11.42578125" style="152" customWidth="1"/>
    <col min="15121" max="15121" width="11.28515625" style="152" customWidth="1"/>
    <col min="15122" max="15122" width="12.7109375" style="152" customWidth="1"/>
    <col min="15123" max="15123" width="10.140625" style="152" customWidth="1"/>
    <col min="15124" max="15124" width="10.7109375" style="152" customWidth="1"/>
    <col min="15125" max="15125" width="11" style="152" customWidth="1"/>
    <col min="15126" max="15126" width="10.140625" style="152" customWidth="1"/>
    <col min="15127" max="15127" width="10.7109375" style="152" customWidth="1"/>
    <col min="15128" max="15128" width="13.28515625" style="152" customWidth="1"/>
    <col min="15129" max="15132" width="9.140625" style="152"/>
    <col min="15133" max="15133" width="11.7109375" style="152" customWidth="1"/>
    <col min="15134" max="15358" width="9.140625" style="152"/>
    <col min="15359" max="15359" width="13.7109375" style="152" customWidth="1"/>
    <col min="15360" max="15366" width="11.28515625" style="152" customWidth="1"/>
    <col min="15367" max="15367" width="11.42578125" style="152" customWidth="1"/>
    <col min="15368" max="15375" width="11.28515625" style="152" customWidth="1"/>
    <col min="15376" max="15376" width="11.42578125" style="152" customWidth="1"/>
    <col min="15377" max="15377" width="11.28515625" style="152" customWidth="1"/>
    <col min="15378" max="15378" width="12.7109375" style="152" customWidth="1"/>
    <col min="15379" max="15379" width="10.140625" style="152" customWidth="1"/>
    <col min="15380" max="15380" width="10.7109375" style="152" customWidth="1"/>
    <col min="15381" max="15381" width="11" style="152" customWidth="1"/>
    <col min="15382" max="15382" width="10.140625" style="152" customWidth="1"/>
    <col min="15383" max="15383" width="10.7109375" style="152" customWidth="1"/>
    <col min="15384" max="15384" width="13.28515625" style="152" customWidth="1"/>
    <col min="15385" max="15388" width="9.140625" style="152"/>
    <col min="15389" max="15389" width="11.7109375" style="152" customWidth="1"/>
    <col min="15390" max="15614" width="9.140625" style="152"/>
    <col min="15615" max="15615" width="13.7109375" style="152" customWidth="1"/>
    <col min="15616" max="15622" width="11.28515625" style="152" customWidth="1"/>
    <col min="15623" max="15623" width="11.42578125" style="152" customWidth="1"/>
    <col min="15624" max="15631" width="11.28515625" style="152" customWidth="1"/>
    <col min="15632" max="15632" width="11.42578125" style="152" customWidth="1"/>
    <col min="15633" max="15633" width="11.28515625" style="152" customWidth="1"/>
    <col min="15634" max="15634" width="12.7109375" style="152" customWidth="1"/>
    <col min="15635" max="15635" width="10.140625" style="152" customWidth="1"/>
    <col min="15636" max="15636" width="10.7109375" style="152" customWidth="1"/>
    <col min="15637" max="15637" width="11" style="152" customWidth="1"/>
    <col min="15638" max="15638" width="10.140625" style="152" customWidth="1"/>
    <col min="15639" max="15639" width="10.7109375" style="152" customWidth="1"/>
    <col min="15640" max="15640" width="13.28515625" style="152" customWidth="1"/>
    <col min="15641" max="15644" width="9.140625" style="152"/>
    <col min="15645" max="15645" width="11.7109375" style="152" customWidth="1"/>
    <col min="15646" max="15870" width="9.140625" style="152"/>
    <col min="15871" max="15871" width="13.7109375" style="152" customWidth="1"/>
    <col min="15872" max="15878" width="11.28515625" style="152" customWidth="1"/>
    <col min="15879" max="15879" width="11.42578125" style="152" customWidth="1"/>
    <col min="15880" max="15887" width="11.28515625" style="152" customWidth="1"/>
    <col min="15888" max="15888" width="11.42578125" style="152" customWidth="1"/>
    <col min="15889" max="15889" width="11.28515625" style="152" customWidth="1"/>
    <col min="15890" max="15890" width="12.7109375" style="152" customWidth="1"/>
    <col min="15891" max="15891" width="10.140625" style="152" customWidth="1"/>
    <col min="15892" max="15892" width="10.7109375" style="152" customWidth="1"/>
    <col min="15893" max="15893" width="11" style="152" customWidth="1"/>
    <col min="15894" max="15894" width="10.140625" style="152" customWidth="1"/>
    <col min="15895" max="15895" width="10.7109375" style="152" customWidth="1"/>
    <col min="15896" max="15896" width="13.28515625" style="152" customWidth="1"/>
    <col min="15897" max="15900" width="9.140625" style="152"/>
    <col min="15901" max="15901" width="11.7109375" style="152" customWidth="1"/>
    <col min="15902" max="16126" width="9.140625" style="152"/>
    <col min="16127" max="16127" width="13.7109375" style="152" customWidth="1"/>
    <col min="16128" max="16134" width="11.28515625" style="152" customWidth="1"/>
    <col min="16135" max="16135" width="11.42578125" style="152" customWidth="1"/>
    <col min="16136" max="16143" width="11.28515625" style="152" customWidth="1"/>
    <col min="16144" max="16144" width="11.42578125" style="152" customWidth="1"/>
    <col min="16145" max="16145" width="11.28515625" style="152" customWidth="1"/>
    <col min="16146" max="16146" width="12.7109375" style="152" customWidth="1"/>
    <col min="16147" max="16147" width="10.140625" style="152" customWidth="1"/>
    <col min="16148" max="16148" width="10.7109375" style="152" customWidth="1"/>
    <col min="16149" max="16149" width="11" style="152" customWidth="1"/>
    <col min="16150" max="16150" width="10.140625" style="152" customWidth="1"/>
    <col min="16151" max="16151" width="10.7109375" style="152" customWidth="1"/>
    <col min="16152" max="16152" width="13.28515625" style="152" customWidth="1"/>
    <col min="16153" max="16156" width="9.140625" style="152"/>
    <col min="16157" max="16157" width="11.7109375" style="152" customWidth="1"/>
    <col min="16158" max="16384" width="9.140625" style="152"/>
  </cols>
  <sheetData>
    <row r="1" spans="1:29" ht="13.5" thickBot="1">
      <c r="A1" s="151" t="s">
        <v>0</v>
      </c>
      <c r="B1" s="151"/>
      <c r="C1" s="151"/>
      <c r="D1" s="151"/>
      <c r="E1" s="151"/>
      <c r="F1" s="151"/>
      <c r="G1" s="151"/>
      <c r="H1" s="153"/>
      <c r="I1" s="153"/>
      <c r="J1" s="153"/>
      <c r="K1" s="153"/>
      <c r="L1" s="153"/>
      <c r="M1" s="153"/>
      <c r="N1" s="153"/>
      <c r="O1" s="153"/>
      <c r="P1" s="153"/>
      <c r="Q1" s="153"/>
      <c r="R1" s="153"/>
      <c r="AC1" s="154" t="s">
        <v>1</v>
      </c>
    </row>
    <row r="2" spans="1:29" ht="27.75" customHeight="1" thickTop="1">
      <c r="A2" s="6250" t="s">
        <v>2910</v>
      </c>
      <c r="B2" s="6251"/>
      <c r="C2" s="6251"/>
      <c r="D2" s="6251"/>
      <c r="E2" s="6251"/>
      <c r="F2" s="6251"/>
      <c r="G2" s="6251"/>
      <c r="H2" s="6251"/>
      <c r="I2" s="6251"/>
      <c r="J2" s="6251"/>
      <c r="K2" s="6251"/>
      <c r="L2" s="6251"/>
      <c r="M2" s="6251"/>
      <c r="N2" s="6251"/>
      <c r="O2" s="6251"/>
      <c r="P2" s="6251"/>
      <c r="Q2" s="6251"/>
      <c r="R2" s="6251"/>
      <c r="S2" s="6251"/>
      <c r="T2" s="6251"/>
      <c r="U2" s="6251"/>
      <c r="V2" s="6251"/>
      <c r="W2" s="6251"/>
      <c r="X2" s="6251"/>
      <c r="Y2" s="6251"/>
      <c r="Z2" s="6251"/>
      <c r="AA2" s="6251"/>
      <c r="AB2" s="6251"/>
      <c r="AC2" s="6252"/>
    </row>
    <row r="3" spans="1:29" ht="54.75" customHeight="1" thickBot="1">
      <c r="A3" s="6285" t="s">
        <v>2922</v>
      </c>
      <c r="B3" s="6286"/>
      <c r="C3" s="6286"/>
      <c r="D3" s="6286"/>
      <c r="E3" s="6286"/>
      <c r="F3" s="6286"/>
      <c r="G3" s="6286"/>
      <c r="H3" s="6286"/>
      <c r="I3" s="6286"/>
      <c r="J3" s="6286"/>
      <c r="K3" s="6286"/>
      <c r="L3" s="6286"/>
      <c r="M3" s="6286"/>
      <c r="N3" s="6286"/>
      <c r="O3" s="6286"/>
      <c r="P3" s="6286"/>
      <c r="Q3" s="6286"/>
      <c r="R3" s="6286"/>
      <c r="S3" s="6286"/>
      <c r="T3" s="6286"/>
      <c r="U3" s="6286"/>
      <c r="V3" s="6286"/>
      <c r="W3" s="6286"/>
      <c r="X3" s="6286"/>
      <c r="Y3" s="6286"/>
      <c r="Z3" s="6286"/>
      <c r="AA3" s="6286"/>
      <c r="AB3" s="6286"/>
      <c r="AC3" s="6287"/>
    </row>
    <row r="4" spans="1:29" ht="40.5" customHeight="1" thickBot="1">
      <c r="A4" s="7549" t="s">
        <v>2923</v>
      </c>
      <c r="B4" s="6288" t="s">
        <v>12</v>
      </c>
      <c r="C4" s="6289"/>
      <c r="D4" s="6289"/>
      <c r="E4" s="6289"/>
      <c r="F4" s="6289"/>
      <c r="G4" s="6289"/>
      <c r="H4" s="6289"/>
      <c r="I4" s="6289"/>
      <c r="J4" s="6289"/>
      <c r="K4" s="6289"/>
      <c r="L4" s="6289"/>
      <c r="M4" s="6289"/>
      <c r="N4" s="6289"/>
      <c r="O4" s="6289"/>
      <c r="P4" s="6289"/>
      <c r="Q4" s="6289"/>
      <c r="R4" s="6289"/>
      <c r="S4" s="6289"/>
      <c r="T4" s="6289"/>
      <c r="U4" s="6289"/>
      <c r="V4" s="6289"/>
      <c r="W4" s="6289"/>
      <c r="X4" s="6289"/>
      <c r="Y4" s="6289"/>
      <c r="Z4" s="6289"/>
      <c r="AA4" s="6289"/>
      <c r="AB4" s="6289"/>
      <c r="AC4" s="6290"/>
    </row>
    <row r="5" spans="1:29" ht="40.5" customHeight="1" thickBot="1">
      <c r="A5" s="7549"/>
      <c r="B5" s="6288">
        <v>2009</v>
      </c>
      <c r="C5" s="6289"/>
      <c r="D5" s="6289"/>
      <c r="E5" s="6289"/>
      <c r="F5" s="6289"/>
      <c r="G5" s="6291"/>
      <c r="H5" s="6288">
        <v>2010</v>
      </c>
      <c r="I5" s="6289"/>
      <c r="J5" s="6289"/>
      <c r="K5" s="6289"/>
      <c r="L5" s="6289"/>
      <c r="M5" s="6291"/>
      <c r="N5" s="6288">
        <v>2011</v>
      </c>
      <c r="O5" s="6289"/>
      <c r="P5" s="6289"/>
      <c r="Q5" s="6289"/>
      <c r="R5" s="6289"/>
      <c r="S5" s="6289"/>
      <c r="T5" s="6288">
        <v>2012</v>
      </c>
      <c r="U5" s="6289"/>
      <c r="V5" s="6289"/>
      <c r="W5" s="6289"/>
      <c r="X5" s="6291"/>
      <c r="Y5" s="6288">
        <v>2013</v>
      </c>
      <c r="Z5" s="6289"/>
      <c r="AA5" s="6289"/>
      <c r="AB5" s="6289"/>
      <c r="AC5" s="6290"/>
    </row>
    <row r="6" spans="1:29" ht="72" customHeight="1" thickBot="1">
      <c r="A6" s="7549"/>
      <c r="B6" s="7551" t="s">
        <v>2924</v>
      </c>
      <c r="C6" s="7531" t="s">
        <v>2925</v>
      </c>
      <c r="D6" s="7546" t="s">
        <v>2926</v>
      </c>
      <c r="E6" s="7548" t="s">
        <v>2927</v>
      </c>
      <c r="F6" s="7548"/>
      <c r="G6" s="7544" t="s">
        <v>2928</v>
      </c>
      <c r="H6" s="7546" t="s">
        <v>2924</v>
      </c>
      <c r="I6" s="7531" t="s">
        <v>2925</v>
      </c>
      <c r="J6" s="7546" t="s">
        <v>2926</v>
      </c>
      <c r="K6" s="7548" t="s">
        <v>2927</v>
      </c>
      <c r="L6" s="7548"/>
      <c r="M6" s="7544" t="s">
        <v>2928</v>
      </c>
      <c r="N6" s="7546" t="s">
        <v>2924</v>
      </c>
      <c r="O6" s="7531" t="s">
        <v>2925</v>
      </c>
      <c r="P6" s="7546" t="s">
        <v>2926</v>
      </c>
      <c r="Q6" s="7537" t="s">
        <v>2927</v>
      </c>
      <c r="R6" s="7537"/>
      <c r="S6" s="7540" t="s">
        <v>2928</v>
      </c>
      <c r="T6" s="7533" t="s">
        <v>2924</v>
      </c>
      <c r="U6" s="7535" t="s">
        <v>2929</v>
      </c>
      <c r="V6" s="7537" t="s">
        <v>2927</v>
      </c>
      <c r="W6" s="7537"/>
      <c r="X6" s="7544" t="s">
        <v>2928</v>
      </c>
      <c r="Y6" s="7533" t="s">
        <v>2924</v>
      </c>
      <c r="Z6" s="7535" t="s">
        <v>2929</v>
      </c>
      <c r="AA6" s="7537" t="s">
        <v>2927</v>
      </c>
      <c r="AB6" s="7537"/>
      <c r="AC6" s="7538" t="s">
        <v>2928</v>
      </c>
    </row>
    <row r="7" spans="1:29" ht="68.25" customHeight="1" thickBot="1">
      <c r="A7" s="7550"/>
      <c r="B7" s="7542"/>
      <c r="C7" s="7532"/>
      <c r="D7" s="7547"/>
      <c r="E7" s="3823" t="s">
        <v>2930</v>
      </c>
      <c r="F7" s="3823" t="s">
        <v>2931</v>
      </c>
      <c r="G7" s="7545"/>
      <c r="H7" s="7547"/>
      <c r="I7" s="7532"/>
      <c r="J7" s="7547"/>
      <c r="K7" s="3823" t="s">
        <v>2930</v>
      </c>
      <c r="L7" s="3823" t="s">
        <v>2931</v>
      </c>
      <c r="M7" s="7545"/>
      <c r="N7" s="7547"/>
      <c r="O7" s="7532"/>
      <c r="P7" s="7547"/>
      <c r="Q7" s="3824" t="s">
        <v>2930</v>
      </c>
      <c r="R7" s="3824" t="s">
        <v>2931</v>
      </c>
      <c r="S7" s="7541"/>
      <c r="T7" s="7542"/>
      <c r="U7" s="7543"/>
      <c r="V7" s="3824" t="s">
        <v>2930</v>
      </c>
      <c r="W7" s="3824" t="s">
        <v>2931</v>
      </c>
      <c r="X7" s="7545"/>
      <c r="Y7" s="7534"/>
      <c r="Z7" s="7536"/>
      <c r="AA7" s="3825" t="s">
        <v>2930</v>
      </c>
      <c r="AB7" s="3825" t="s">
        <v>2931</v>
      </c>
      <c r="AC7" s="7539"/>
    </row>
    <row r="8" spans="1:29" ht="36" customHeight="1">
      <c r="A8" s="3451" t="s">
        <v>62</v>
      </c>
      <c r="B8" s="3452">
        <v>71.5</v>
      </c>
      <c r="C8" s="3453">
        <v>636</v>
      </c>
      <c r="D8" s="3453">
        <v>14</v>
      </c>
      <c r="E8" s="3453">
        <v>59150</v>
      </c>
      <c r="F8" s="3453">
        <v>110270</v>
      </c>
      <c r="G8" s="3454">
        <f t="shared" ref="G8:G23" si="0">SUM(B8:F8)</f>
        <v>170141.5</v>
      </c>
      <c r="H8" s="3455">
        <v>72</v>
      </c>
      <c r="I8" s="3456">
        <v>696</v>
      </c>
      <c r="J8" s="3456">
        <v>25</v>
      </c>
      <c r="K8" s="3457">
        <v>53365</v>
      </c>
      <c r="L8" s="3457">
        <v>115984</v>
      </c>
      <c r="M8" s="3458">
        <f>SUM(H8:L8)</f>
        <v>170142</v>
      </c>
      <c r="N8" s="3459">
        <v>80</v>
      </c>
      <c r="O8" s="3460">
        <v>696</v>
      </c>
      <c r="P8" s="3460">
        <v>25</v>
      </c>
      <c r="Q8" s="3460">
        <v>53365</v>
      </c>
      <c r="R8" s="3460">
        <v>115984</v>
      </c>
      <c r="S8" s="3461">
        <f>SUM(N8:R8)</f>
        <v>170150</v>
      </c>
      <c r="T8" s="3462">
        <v>80</v>
      </c>
      <c r="U8" s="3463">
        <v>741</v>
      </c>
      <c r="V8" s="3463">
        <v>52965</v>
      </c>
      <c r="W8" s="3463">
        <v>33557</v>
      </c>
      <c r="X8" s="3464">
        <v>87343</v>
      </c>
      <c r="Y8" s="3462">
        <v>80</v>
      </c>
      <c r="Z8" s="3463">
        <v>741</v>
      </c>
      <c r="AA8" s="3463">
        <v>52965</v>
      </c>
      <c r="AB8" s="3463">
        <v>33557</v>
      </c>
      <c r="AC8" s="3465">
        <v>87343</v>
      </c>
    </row>
    <row r="9" spans="1:29" ht="36" customHeight="1">
      <c r="A9" s="3466" t="s">
        <v>63</v>
      </c>
      <c r="B9" s="3467">
        <v>520</v>
      </c>
      <c r="C9" s="3453">
        <v>3325</v>
      </c>
      <c r="D9" s="3453">
        <v>0</v>
      </c>
      <c r="E9" s="3453">
        <v>379660</v>
      </c>
      <c r="F9" s="3453">
        <v>293230</v>
      </c>
      <c r="G9" s="3468">
        <f t="shared" si="0"/>
        <v>676735</v>
      </c>
      <c r="H9" s="3469">
        <v>520</v>
      </c>
      <c r="I9" s="3453">
        <v>3325</v>
      </c>
      <c r="J9" s="2611">
        <v>0</v>
      </c>
      <c r="K9" s="3453">
        <v>348485</v>
      </c>
      <c r="L9" s="3453">
        <v>324405</v>
      </c>
      <c r="M9" s="3458">
        <f t="shared" ref="M9:M23" si="1">SUM(H9:L9)</f>
        <v>676735</v>
      </c>
      <c r="N9" s="3470">
        <v>600</v>
      </c>
      <c r="O9" s="3470">
        <v>2620</v>
      </c>
      <c r="P9" s="3470">
        <v>20</v>
      </c>
      <c r="Q9" s="3470">
        <v>348485</v>
      </c>
      <c r="R9" s="3470">
        <v>324405</v>
      </c>
      <c r="S9" s="3461">
        <f t="shared" ref="S9:S23" si="2">SUM(N9:R9)</f>
        <v>676130</v>
      </c>
      <c r="T9" s="3471">
        <v>856</v>
      </c>
      <c r="U9" s="3472">
        <v>2640</v>
      </c>
      <c r="V9" s="3472">
        <v>337705</v>
      </c>
      <c r="W9" s="3472">
        <v>185000</v>
      </c>
      <c r="X9" s="3431">
        <v>526201</v>
      </c>
      <c r="Y9" s="3471">
        <v>856</v>
      </c>
      <c r="Z9" s="3472">
        <v>2640</v>
      </c>
      <c r="AA9" s="3472">
        <v>337705</v>
      </c>
      <c r="AB9" s="3472">
        <v>185000</v>
      </c>
      <c r="AC9" s="3433">
        <v>526201</v>
      </c>
    </row>
    <row r="10" spans="1:29" ht="36" customHeight="1">
      <c r="A10" s="3466" t="s">
        <v>64</v>
      </c>
      <c r="B10" s="3467">
        <v>17945</v>
      </c>
      <c r="C10" s="3453">
        <v>433</v>
      </c>
      <c r="D10" s="3453">
        <v>2000</v>
      </c>
      <c r="E10" s="3453">
        <v>513803</v>
      </c>
      <c r="F10" s="3453">
        <v>95757</v>
      </c>
      <c r="G10" s="3468">
        <f t="shared" si="0"/>
        <v>629938</v>
      </c>
      <c r="H10" s="3473">
        <v>17945</v>
      </c>
      <c r="I10" s="3453">
        <v>2930</v>
      </c>
      <c r="J10" s="3453">
        <v>2000</v>
      </c>
      <c r="K10" s="3453">
        <v>474114</v>
      </c>
      <c r="L10" s="3453">
        <v>132949</v>
      </c>
      <c r="M10" s="3458">
        <f t="shared" si="1"/>
        <v>629938</v>
      </c>
      <c r="N10" s="3470">
        <v>48101</v>
      </c>
      <c r="O10" s="3470">
        <v>3274</v>
      </c>
      <c r="P10" s="3470">
        <v>2000</v>
      </c>
      <c r="Q10" s="3470">
        <v>474114</v>
      </c>
      <c r="R10" s="3470">
        <v>132949</v>
      </c>
      <c r="S10" s="3461">
        <f t="shared" si="2"/>
        <v>660438</v>
      </c>
      <c r="T10" s="3471">
        <v>57237</v>
      </c>
      <c r="U10" s="3472">
        <v>5406</v>
      </c>
      <c r="V10" s="3472">
        <v>462612</v>
      </c>
      <c r="W10" s="3472">
        <v>84291</v>
      </c>
      <c r="X10" s="3431">
        <v>609546</v>
      </c>
      <c r="Y10" s="3471">
        <v>57237</v>
      </c>
      <c r="Z10" s="3472">
        <v>5406</v>
      </c>
      <c r="AA10" s="3472">
        <v>462612</v>
      </c>
      <c r="AB10" s="3472">
        <v>84291</v>
      </c>
      <c r="AC10" s="3433">
        <v>609546</v>
      </c>
    </row>
    <row r="11" spans="1:29" ht="36" customHeight="1">
      <c r="A11" s="3466" t="s">
        <v>65</v>
      </c>
      <c r="B11" s="3467">
        <v>72</v>
      </c>
      <c r="C11" s="3453">
        <v>483</v>
      </c>
      <c r="D11" s="3453">
        <v>500</v>
      </c>
      <c r="E11" s="3453">
        <v>116350</v>
      </c>
      <c r="F11" s="3453">
        <v>133460</v>
      </c>
      <c r="G11" s="3468">
        <f t="shared" si="0"/>
        <v>250865</v>
      </c>
      <c r="H11" s="3469">
        <v>72</v>
      </c>
      <c r="I11" s="2611">
        <v>483</v>
      </c>
      <c r="J11" s="2611">
        <v>500</v>
      </c>
      <c r="K11" s="3453">
        <v>101374</v>
      </c>
      <c r="L11" s="3453">
        <v>148436</v>
      </c>
      <c r="M11" s="3458">
        <f t="shared" si="1"/>
        <v>250865</v>
      </c>
      <c r="N11" s="3470">
        <v>0</v>
      </c>
      <c r="O11" s="3470">
        <v>0</v>
      </c>
      <c r="P11" s="3470">
        <v>0</v>
      </c>
      <c r="Q11" s="3470">
        <v>101374</v>
      </c>
      <c r="R11" s="3470">
        <v>148436</v>
      </c>
      <c r="S11" s="3461">
        <f t="shared" si="2"/>
        <v>249810</v>
      </c>
      <c r="T11" s="3471">
        <v>0</v>
      </c>
      <c r="U11" s="3472">
        <v>0</v>
      </c>
      <c r="V11" s="3472">
        <v>98771</v>
      </c>
      <c r="W11" s="3472">
        <v>12229</v>
      </c>
      <c r="X11" s="3431">
        <v>111000</v>
      </c>
      <c r="Y11" s="3471">
        <v>0</v>
      </c>
      <c r="Z11" s="3472">
        <v>0</v>
      </c>
      <c r="AA11" s="3472">
        <v>98771</v>
      </c>
      <c r="AB11" s="3472">
        <v>12229</v>
      </c>
      <c r="AC11" s="3433">
        <v>111000</v>
      </c>
    </row>
    <row r="12" spans="1:29" ht="36" customHeight="1">
      <c r="A12" s="3466" t="s">
        <v>66</v>
      </c>
      <c r="B12" s="3467">
        <v>315</v>
      </c>
      <c r="C12" s="3453">
        <v>110</v>
      </c>
      <c r="D12" s="3453">
        <v>610</v>
      </c>
      <c r="E12" s="3453">
        <v>73842</v>
      </c>
      <c r="F12" s="3453">
        <v>101008</v>
      </c>
      <c r="G12" s="3468">
        <f t="shared" si="0"/>
        <v>175885</v>
      </c>
      <c r="H12" s="3469">
        <v>315</v>
      </c>
      <c r="I12" s="2611">
        <v>205</v>
      </c>
      <c r="J12" s="3453">
        <v>1160</v>
      </c>
      <c r="K12" s="3453">
        <v>12395</v>
      </c>
      <c r="L12" s="3453">
        <v>161810</v>
      </c>
      <c r="M12" s="3458">
        <f t="shared" si="1"/>
        <v>175885</v>
      </c>
      <c r="N12" s="3470">
        <v>204</v>
      </c>
      <c r="O12" s="3470">
        <v>260</v>
      </c>
      <c r="P12" s="3470">
        <v>1250</v>
      </c>
      <c r="Q12" s="3470">
        <v>12395</v>
      </c>
      <c r="R12" s="3470">
        <v>161810</v>
      </c>
      <c r="S12" s="3461">
        <f t="shared" si="2"/>
        <v>175919</v>
      </c>
      <c r="T12" s="3471">
        <v>260</v>
      </c>
      <c r="U12" s="3472">
        <v>1635</v>
      </c>
      <c r="V12" s="3472">
        <v>12477</v>
      </c>
      <c r="W12" s="3472">
        <v>12536</v>
      </c>
      <c r="X12" s="3431">
        <v>26908</v>
      </c>
      <c r="Y12" s="3471">
        <v>260</v>
      </c>
      <c r="Z12" s="3472">
        <v>1635</v>
      </c>
      <c r="AA12" s="3472">
        <v>12477</v>
      </c>
      <c r="AB12" s="3472">
        <v>12536</v>
      </c>
      <c r="AC12" s="3433">
        <v>26908</v>
      </c>
    </row>
    <row r="13" spans="1:29" ht="36" customHeight="1">
      <c r="A13" s="3466" t="s">
        <v>67</v>
      </c>
      <c r="B13" s="3467">
        <v>2500</v>
      </c>
      <c r="C13" s="3453">
        <v>92</v>
      </c>
      <c r="D13" s="3453">
        <v>3548</v>
      </c>
      <c r="E13" s="3453">
        <v>147650</v>
      </c>
      <c r="F13" s="3453">
        <v>181010</v>
      </c>
      <c r="G13" s="3468">
        <f t="shared" si="0"/>
        <v>334800</v>
      </c>
      <c r="H13" s="3473">
        <v>2500</v>
      </c>
      <c r="I13" s="2611">
        <v>180</v>
      </c>
      <c r="J13" s="3453">
        <v>37100</v>
      </c>
      <c r="K13" s="3453">
        <v>145221</v>
      </c>
      <c r="L13" s="3453">
        <v>149799</v>
      </c>
      <c r="M13" s="3458">
        <f t="shared" si="1"/>
        <v>334800</v>
      </c>
      <c r="N13" s="3470">
        <v>4067</v>
      </c>
      <c r="O13" s="3470">
        <v>265</v>
      </c>
      <c r="P13" s="3470">
        <v>37100</v>
      </c>
      <c r="Q13" s="3470">
        <v>145221</v>
      </c>
      <c r="R13" s="3470">
        <v>149799</v>
      </c>
      <c r="S13" s="3461">
        <f t="shared" si="2"/>
        <v>336452</v>
      </c>
      <c r="T13" s="3471">
        <v>4437</v>
      </c>
      <c r="U13" s="3472">
        <v>37152</v>
      </c>
      <c r="V13" s="3472">
        <v>131829</v>
      </c>
      <c r="W13" s="3472">
        <v>112000</v>
      </c>
      <c r="X13" s="3431">
        <v>285418</v>
      </c>
      <c r="Y13" s="3471">
        <v>4437</v>
      </c>
      <c r="Z13" s="3472">
        <v>37152</v>
      </c>
      <c r="AA13" s="3472">
        <v>131829</v>
      </c>
      <c r="AB13" s="3472">
        <v>112000</v>
      </c>
      <c r="AC13" s="3433">
        <v>285418</v>
      </c>
    </row>
    <row r="14" spans="1:29" ht="36" customHeight="1">
      <c r="A14" s="3466" t="s">
        <v>60</v>
      </c>
      <c r="B14" s="3467">
        <v>6540</v>
      </c>
      <c r="C14" s="3453">
        <v>1210</v>
      </c>
      <c r="D14" s="3453">
        <v>5430</v>
      </c>
      <c r="E14" s="3453">
        <v>526036</v>
      </c>
      <c r="F14" s="3453">
        <v>470854</v>
      </c>
      <c r="G14" s="3468">
        <f t="shared" si="0"/>
        <v>1010070</v>
      </c>
      <c r="H14" s="3473">
        <v>6540</v>
      </c>
      <c r="I14" s="3453">
        <v>1728</v>
      </c>
      <c r="J14" s="3453">
        <v>5430</v>
      </c>
      <c r="K14" s="3453">
        <v>502741</v>
      </c>
      <c r="L14" s="3453">
        <v>493631</v>
      </c>
      <c r="M14" s="3458">
        <f t="shared" si="1"/>
        <v>1010070</v>
      </c>
      <c r="N14" s="3470">
        <v>7680</v>
      </c>
      <c r="O14" s="3470">
        <v>2014</v>
      </c>
      <c r="P14" s="3470">
        <v>5019</v>
      </c>
      <c r="Q14" s="3470">
        <v>502741</v>
      </c>
      <c r="R14" s="3470">
        <v>493631</v>
      </c>
      <c r="S14" s="3461">
        <f t="shared" si="2"/>
        <v>1011085</v>
      </c>
      <c r="T14" s="3471">
        <v>6760</v>
      </c>
      <c r="U14" s="3472">
        <v>6899</v>
      </c>
      <c r="V14" s="3472">
        <v>448526</v>
      </c>
      <c r="W14" s="3472">
        <v>533922</v>
      </c>
      <c r="X14" s="3431">
        <v>996107</v>
      </c>
      <c r="Y14" s="3471">
        <v>6760</v>
      </c>
      <c r="Z14" s="3472">
        <v>6899</v>
      </c>
      <c r="AA14" s="3472">
        <v>448526</v>
      </c>
      <c r="AB14" s="3472">
        <v>533922</v>
      </c>
      <c r="AC14" s="3433">
        <v>996107</v>
      </c>
    </row>
    <row r="15" spans="1:29" ht="36" customHeight="1">
      <c r="A15" s="3466" t="s">
        <v>61</v>
      </c>
      <c r="B15" s="3467">
        <v>580</v>
      </c>
      <c r="C15" s="3453">
        <v>1760</v>
      </c>
      <c r="D15" s="3453">
        <v>2530</v>
      </c>
      <c r="E15" s="3453">
        <v>75706</v>
      </c>
      <c r="F15" s="3453">
        <v>81054</v>
      </c>
      <c r="G15" s="3468">
        <f t="shared" si="0"/>
        <v>161630</v>
      </c>
      <c r="H15" s="3469">
        <v>580</v>
      </c>
      <c r="I15" s="3453">
        <v>1925</v>
      </c>
      <c r="J15" s="3453">
        <v>2520</v>
      </c>
      <c r="K15" s="3453">
        <v>77713</v>
      </c>
      <c r="L15" s="3453">
        <v>78892</v>
      </c>
      <c r="M15" s="3458">
        <f t="shared" si="1"/>
        <v>161630</v>
      </c>
      <c r="N15" s="3470">
        <v>1145</v>
      </c>
      <c r="O15" s="3470">
        <v>1746</v>
      </c>
      <c r="P15" s="3470">
        <v>2602</v>
      </c>
      <c r="Q15" s="3470">
        <v>77713</v>
      </c>
      <c r="R15" s="3470">
        <v>78892</v>
      </c>
      <c r="S15" s="3461">
        <f t="shared" si="2"/>
        <v>162098</v>
      </c>
      <c r="T15" s="3471">
        <v>598</v>
      </c>
      <c r="U15" s="3472">
        <v>4293</v>
      </c>
      <c r="V15" s="3472">
        <v>60895</v>
      </c>
      <c r="W15" s="3472">
        <v>94779</v>
      </c>
      <c r="X15" s="3431">
        <v>160565</v>
      </c>
      <c r="Y15" s="3471">
        <v>598</v>
      </c>
      <c r="Z15" s="3472">
        <v>4293</v>
      </c>
      <c r="AA15" s="3472">
        <v>60895</v>
      </c>
      <c r="AB15" s="3472">
        <v>94779</v>
      </c>
      <c r="AC15" s="3433">
        <v>160565</v>
      </c>
    </row>
    <row r="16" spans="1:29" ht="36" customHeight="1">
      <c r="A16" s="3466" t="s">
        <v>68</v>
      </c>
      <c r="B16" s="3467">
        <v>14</v>
      </c>
      <c r="C16" s="3453">
        <v>24</v>
      </c>
      <c r="D16" s="3453">
        <v>741</v>
      </c>
      <c r="E16" s="3453">
        <v>27240</v>
      </c>
      <c r="F16" s="3453">
        <v>26320</v>
      </c>
      <c r="G16" s="3468">
        <f t="shared" si="0"/>
        <v>54339</v>
      </c>
      <c r="H16" s="3469">
        <v>14</v>
      </c>
      <c r="I16" s="2611">
        <v>24</v>
      </c>
      <c r="J16" s="2611">
        <v>741</v>
      </c>
      <c r="K16" s="3453">
        <v>25266</v>
      </c>
      <c r="L16" s="3453">
        <v>28294</v>
      </c>
      <c r="M16" s="3458">
        <f t="shared" si="1"/>
        <v>54339</v>
      </c>
      <c r="N16" s="3470">
        <v>56</v>
      </c>
      <c r="O16" s="3470">
        <v>496</v>
      </c>
      <c r="P16" s="3470">
        <v>7110</v>
      </c>
      <c r="Q16" s="3470">
        <v>25266</v>
      </c>
      <c r="R16" s="3470">
        <v>28294</v>
      </c>
      <c r="S16" s="3461">
        <f t="shared" si="2"/>
        <v>61222</v>
      </c>
      <c r="T16" s="3471">
        <v>65</v>
      </c>
      <c r="U16" s="3472">
        <v>7606</v>
      </c>
      <c r="V16" s="3472">
        <v>75441</v>
      </c>
      <c r="W16" s="3472">
        <v>48000</v>
      </c>
      <c r="X16" s="3431">
        <v>131112</v>
      </c>
      <c r="Y16" s="3471">
        <v>65</v>
      </c>
      <c r="Z16" s="3472">
        <v>7606</v>
      </c>
      <c r="AA16" s="3472">
        <v>75441</v>
      </c>
      <c r="AB16" s="3472">
        <v>48000</v>
      </c>
      <c r="AC16" s="3433">
        <v>131112</v>
      </c>
    </row>
    <row r="17" spans="1:29" ht="36" customHeight="1">
      <c r="A17" s="3466" t="s">
        <v>69</v>
      </c>
      <c r="B17" s="3467">
        <v>20</v>
      </c>
      <c r="C17" s="3453">
        <v>27</v>
      </c>
      <c r="D17" s="3453">
        <v>0</v>
      </c>
      <c r="E17" s="3453">
        <v>566100</v>
      </c>
      <c r="F17" s="3453">
        <v>516540</v>
      </c>
      <c r="G17" s="3468">
        <f t="shared" si="0"/>
        <v>1082687</v>
      </c>
      <c r="H17" s="3469">
        <v>20</v>
      </c>
      <c r="I17" s="2611">
        <v>23</v>
      </c>
      <c r="J17" s="2611">
        <v>0</v>
      </c>
      <c r="K17" s="3453">
        <v>802199</v>
      </c>
      <c r="L17" s="3453">
        <v>280445</v>
      </c>
      <c r="M17" s="3458">
        <f t="shared" si="1"/>
        <v>1082687</v>
      </c>
      <c r="N17" s="3470">
        <v>154</v>
      </c>
      <c r="O17" s="3470">
        <v>127</v>
      </c>
      <c r="P17" s="3470">
        <v>0</v>
      </c>
      <c r="Q17" s="3470">
        <v>802199</v>
      </c>
      <c r="R17" s="3470">
        <v>280445</v>
      </c>
      <c r="S17" s="3461">
        <f t="shared" si="2"/>
        <v>1082925</v>
      </c>
      <c r="T17" s="3471">
        <v>1015</v>
      </c>
      <c r="U17" s="3472">
        <v>277</v>
      </c>
      <c r="V17" s="3472">
        <v>714805</v>
      </c>
      <c r="W17" s="3472">
        <v>576038</v>
      </c>
      <c r="X17" s="3431">
        <v>1292135</v>
      </c>
      <c r="Y17" s="3471">
        <v>1015</v>
      </c>
      <c r="Z17" s="3472">
        <v>277</v>
      </c>
      <c r="AA17" s="3472">
        <v>714805</v>
      </c>
      <c r="AB17" s="3472">
        <v>576038</v>
      </c>
      <c r="AC17" s="3433">
        <v>1292135</v>
      </c>
    </row>
    <row r="18" spans="1:29" ht="36" customHeight="1">
      <c r="A18" s="3466" t="s">
        <v>70</v>
      </c>
      <c r="B18" s="3467">
        <v>362</v>
      </c>
      <c r="C18" s="3453">
        <v>120</v>
      </c>
      <c r="D18" s="3453">
        <v>275</v>
      </c>
      <c r="E18" s="3453">
        <v>253325</v>
      </c>
      <c r="F18" s="3453">
        <v>155395</v>
      </c>
      <c r="G18" s="3468">
        <f t="shared" si="0"/>
        <v>409477</v>
      </c>
      <c r="H18" s="3469">
        <v>362</v>
      </c>
      <c r="I18" s="2611">
        <v>120</v>
      </c>
      <c r="J18" s="2611">
        <v>0</v>
      </c>
      <c r="K18" s="3453">
        <v>223595</v>
      </c>
      <c r="L18" s="3453">
        <v>185400</v>
      </c>
      <c r="M18" s="3458">
        <f t="shared" si="1"/>
        <v>409477</v>
      </c>
      <c r="N18" s="3470">
        <v>1795</v>
      </c>
      <c r="O18" s="3470">
        <v>170</v>
      </c>
      <c r="P18" s="3470">
        <v>0</v>
      </c>
      <c r="Q18" s="3470">
        <v>223595</v>
      </c>
      <c r="R18" s="3470">
        <v>185400</v>
      </c>
      <c r="S18" s="3461">
        <f t="shared" si="2"/>
        <v>410960</v>
      </c>
      <c r="T18" s="3471">
        <v>1990</v>
      </c>
      <c r="U18" s="3472">
        <v>206</v>
      </c>
      <c r="V18" s="3472">
        <v>230401</v>
      </c>
      <c r="W18" s="3472">
        <v>170488</v>
      </c>
      <c r="X18" s="3431">
        <v>403085</v>
      </c>
      <c r="Y18" s="3471">
        <v>1990</v>
      </c>
      <c r="Z18" s="3472">
        <v>206</v>
      </c>
      <c r="AA18" s="3472">
        <v>230401</v>
      </c>
      <c r="AB18" s="3472">
        <v>170488</v>
      </c>
      <c r="AC18" s="3433">
        <v>403085</v>
      </c>
    </row>
    <row r="19" spans="1:29" ht="36" customHeight="1">
      <c r="A19" s="3466" t="s">
        <v>1329</v>
      </c>
      <c r="B19" s="3467">
        <v>500</v>
      </c>
      <c r="C19" s="3453">
        <v>511</v>
      </c>
      <c r="D19" s="3453">
        <v>0</v>
      </c>
      <c r="E19" s="3453">
        <v>176804</v>
      </c>
      <c r="F19" s="3453">
        <v>9796</v>
      </c>
      <c r="G19" s="3468">
        <f t="shared" si="0"/>
        <v>187611</v>
      </c>
      <c r="H19" s="3469">
        <v>500</v>
      </c>
      <c r="I19" s="2611">
        <v>393</v>
      </c>
      <c r="J19" s="2611">
        <v>0</v>
      </c>
      <c r="K19" s="3453">
        <v>165177</v>
      </c>
      <c r="L19" s="3453">
        <v>21541</v>
      </c>
      <c r="M19" s="3458">
        <f t="shared" si="1"/>
        <v>187611</v>
      </c>
      <c r="N19" s="3470">
        <v>210</v>
      </c>
      <c r="O19" s="3470">
        <v>443</v>
      </c>
      <c r="P19" s="3470">
        <v>0</v>
      </c>
      <c r="Q19" s="3470">
        <v>165177</v>
      </c>
      <c r="R19" s="3470">
        <v>21541</v>
      </c>
      <c r="S19" s="3461">
        <f t="shared" si="2"/>
        <v>187371</v>
      </c>
      <c r="T19" s="3471">
        <v>210</v>
      </c>
      <c r="U19" s="3472">
        <v>443</v>
      </c>
      <c r="V19" s="3472">
        <v>151281</v>
      </c>
      <c r="W19" s="3472">
        <v>9710</v>
      </c>
      <c r="X19" s="3431">
        <v>161644</v>
      </c>
      <c r="Y19" s="3471">
        <v>210</v>
      </c>
      <c r="Z19" s="3472">
        <v>443</v>
      </c>
      <c r="AA19" s="3472">
        <v>151281</v>
      </c>
      <c r="AB19" s="3472">
        <v>9710</v>
      </c>
      <c r="AC19" s="3433">
        <v>161644</v>
      </c>
    </row>
    <row r="20" spans="1:29" ht="36" customHeight="1">
      <c r="A20" s="3466" t="s">
        <v>71</v>
      </c>
      <c r="B20" s="3467">
        <v>15500</v>
      </c>
      <c r="C20" s="3453">
        <v>23</v>
      </c>
      <c r="D20" s="3453">
        <v>70</v>
      </c>
      <c r="E20" s="3453">
        <v>112330</v>
      </c>
      <c r="F20" s="3453">
        <v>28560</v>
      </c>
      <c r="G20" s="3468">
        <f t="shared" si="0"/>
        <v>156483</v>
      </c>
      <c r="H20" s="3473">
        <v>15500</v>
      </c>
      <c r="I20" s="2611">
        <v>200</v>
      </c>
      <c r="J20" s="3453">
        <v>13070</v>
      </c>
      <c r="K20" s="3453">
        <v>119025</v>
      </c>
      <c r="L20" s="3453">
        <v>8688</v>
      </c>
      <c r="M20" s="3458">
        <f t="shared" si="1"/>
        <v>156483</v>
      </c>
      <c r="N20" s="3470">
        <v>15500</v>
      </c>
      <c r="O20" s="3470">
        <v>210</v>
      </c>
      <c r="P20" s="3470">
        <v>13060</v>
      </c>
      <c r="Q20" s="3470">
        <v>119025</v>
      </c>
      <c r="R20" s="3470">
        <v>8688</v>
      </c>
      <c r="S20" s="3461">
        <f t="shared" si="2"/>
        <v>156483</v>
      </c>
      <c r="T20" s="3471">
        <v>15735</v>
      </c>
      <c r="U20" s="3472">
        <v>13270</v>
      </c>
      <c r="V20" s="3472">
        <v>109994</v>
      </c>
      <c r="W20" s="3472">
        <v>82765</v>
      </c>
      <c r="X20" s="3431">
        <v>221764</v>
      </c>
      <c r="Y20" s="3471">
        <v>15735</v>
      </c>
      <c r="Z20" s="3472">
        <v>13270</v>
      </c>
      <c r="AA20" s="3472">
        <v>109994</v>
      </c>
      <c r="AB20" s="3472">
        <v>82765</v>
      </c>
      <c r="AC20" s="3433">
        <v>221764</v>
      </c>
    </row>
    <row r="21" spans="1:29" ht="36" customHeight="1">
      <c r="A21" s="3466" t="s">
        <v>72</v>
      </c>
      <c r="B21" s="3467">
        <v>22100</v>
      </c>
      <c r="C21" s="3453">
        <v>40</v>
      </c>
      <c r="D21" s="3453">
        <v>0</v>
      </c>
      <c r="E21" s="3453">
        <v>347790</v>
      </c>
      <c r="F21" s="3453">
        <v>234470</v>
      </c>
      <c r="G21" s="3468">
        <f t="shared" si="0"/>
        <v>604400</v>
      </c>
      <c r="H21" s="3473">
        <v>22100</v>
      </c>
      <c r="I21" s="2611" t="s">
        <v>2932</v>
      </c>
      <c r="J21" s="2611">
        <v>0</v>
      </c>
      <c r="K21" s="3453">
        <v>341898</v>
      </c>
      <c r="L21" s="3453">
        <v>240402</v>
      </c>
      <c r="M21" s="3458">
        <f t="shared" si="1"/>
        <v>604400</v>
      </c>
      <c r="N21" s="3470">
        <v>23500</v>
      </c>
      <c r="O21" s="3470">
        <v>49</v>
      </c>
      <c r="P21" s="3470">
        <v>0</v>
      </c>
      <c r="Q21" s="3470">
        <v>341898</v>
      </c>
      <c r="R21" s="3470">
        <v>240402</v>
      </c>
      <c r="S21" s="3461">
        <f t="shared" si="2"/>
        <v>605849</v>
      </c>
      <c r="T21" s="3471">
        <v>138659</v>
      </c>
      <c r="U21" s="3472">
        <v>349</v>
      </c>
      <c r="V21" s="3472">
        <v>402619</v>
      </c>
      <c r="W21" s="3472">
        <v>16581</v>
      </c>
      <c r="X21" s="3431">
        <v>558208</v>
      </c>
      <c r="Y21" s="3471">
        <v>138659</v>
      </c>
      <c r="Z21" s="3472">
        <v>349</v>
      </c>
      <c r="AA21" s="3472">
        <v>402619</v>
      </c>
      <c r="AB21" s="3472">
        <v>16581</v>
      </c>
      <c r="AC21" s="3433">
        <v>558208</v>
      </c>
    </row>
    <row r="22" spans="1:29" ht="36" customHeight="1">
      <c r="A22" s="3466" t="s">
        <v>73</v>
      </c>
      <c r="B22" s="3467">
        <v>1040</v>
      </c>
      <c r="C22" s="3453">
        <v>28090</v>
      </c>
      <c r="D22" s="3453">
        <v>9600</v>
      </c>
      <c r="E22" s="3453">
        <v>232275</v>
      </c>
      <c r="F22" s="3453">
        <v>126335</v>
      </c>
      <c r="G22" s="3468">
        <f t="shared" si="0"/>
        <v>397340</v>
      </c>
      <c r="H22" s="3473">
        <v>1040</v>
      </c>
      <c r="I22" s="3453">
        <v>28165</v>
      </c>
      <c r="J22" s="3453">
        <v>9600</v>
      </c>
      <c r="K22" s="3453">
        <v>216177</v>
      </c>
      <c r="L22" s="3453">
        <v>142358</v>
      </c>
      <c r="M22" s="3458">
        <f t="shared" si="1"/>
        <v>397340</v>
      </c>
      <c r="N22" s="3470">
        <v>1480</v>
      </c>
      <c r="O22" s="3470">
        <v>28165</v>
      </c>
      <c r="P22" s="3470">
        <v>9600</v>
      </c>
      <c r="Q22" s="3470">
        <v>216177</v>
      </c>
      <c r="R22" s="3470">
        <v>142358</v>
      </c>
      <c r="S22" s="3461">
        <f t="shared" si="2"/>
        <v>397780</v>
      </c>
      <c r="T22" s="3471">
        <v>1480</v>
      </c>
      <c r="U22" s="3472">
        <v>39765</v>
      </c>
      <c r="V22" s="3472">
        <v>199952</v>
      </c>
      <c r="W22" s="3472">
        <v>12908</v>
      </c>
      <c r="X22" s="3431">
        <v>254105</v>
      </c>
      <c r="Y22" s="3471">
        <v>1480</v>
      </c>
      <c r="Z22" s="3472">
        <v>39765</v>
      </c>
      <c r="AA22" s="3472">
        <v>199952</v>
      </c>
      <c r="AB22" s="3472">
        <v>12908</v>
      </c>
      <c r="AC22" s="3433">
        <v>254105</v>
      </c>
    </row>
    <row r="23" spans="1:29" ht="36" customHeight="1" thickBot="1">
      <c r="A23" s="3474" t="s">
        <v>74</v>
      </c>
      <c r="B23" s="3475">
        <v>33980</v>
      </c>
      <c r="C23" s="3476">
        <v>22710</v>
      </c>
      <c r="D23" s="3476">
        <v>3500</v>
      </c>
      <c r="E23" s="3476">
        <v>205125</v>
      </c>
      <c r="F23" s="3476">
        <v>211985</v>
      </c>
      <c r="G23" s="3477">
        <f t="shared" si="0"/>
        <v>477300</v>
      </c>
      <c r="H23" s="3475">
        <v>33980</v>
      </c>
      <c r="I23" s="3476">
        <v>22047</v>
      </c>
      <c r="J23" s="3476">
        <v>4500</v>
      </c>
      <c r="K23" s="3476">
        <v>332639</v>
      </c>
      <c r="L23" s="3476">
        <v>84134</v>
      </c>
      <c r="M23" s="3478">
        <f t="shared" si="1"/>
        <v>477300</v>
      </c>
      <c r="N23" s="3479">
        <v>16140</v>
      </c>
      <c r="O23" s="3479">
        <v>23227</v>
      </c>
      <c r="P23" s="3479">
        <v>4500</v>
      </c>
      <c r="Q23" s="3479">
        <v>332639</v>
      </c>
      <c r="R23" s="3479">
        <v>84134</v>
      </c>
      <c r="S23" s="3480">
        <f t="shared" si="2"/>
        <v>460640</v>
      </c>
      <c r="T23" s="3481">
        <v>16455</v>
      </c>
      <c r="U23" s="3482">
        <v>28527</v>
      </c>
      <c r="V23" s="3482">
        <v>243738</v>
      </c>
      <c r="W23" s="3482">
        <v>47814</v>
      </c>
      <c r="X23" s="3483">
        <v>336534</v>
      </c>
      <c r="Y23" s="3481">
        <v>16455</v>
      </c>
      <c r="Z23" s="3482">
        <v>28527</v>
      </c>
      <c r="AA23" s="3482">
        <v>243738</v>
      </c>
      <c r="AB23" s="3482">
        <v>47814</v>
      </c>
      <c r="AC23" s="3484">
        <v>336534</v>
      </c>
    </row>
    <row r="24" spans="1:29" ht="36" customHeight="1" thickBot="1">
      <c r="A24" s="3485" t="s">
        <v>78</v>
      </c>
      <c r="B24" s="1269">
        <f t="shared" ref="B24:G24" si="3">SUM(B8:B23)</f>
        <v>102059.5</v>
      </c>
      <c r="C24" s="3486">
        <f t="shared" si="3"/>
        <v>59594</v>
      </c>
      <c r="D24" s="3486">
        <f t="shared" si="3"/>
        <v>28818</v>
      </c>
      <c r="E24" s="3486">
        <f t="shared" si="3"/>
        <v>3813186</v>
      </c>
      <c r="F24" s="3486">
        <f t="shared" si="3"/>
        <v>2776044</v>
      </c>
      <c r="G24" s="3487">
        <f t="shared" si="3"/>
        <v>6779701.5</v>
      </c>
      <c r="H24" s="3488">
        <f t="shared" ref="H24:R24" si="4">SUM(H8:H23)</f>
        <v>102060</v>
      </c>
      <c r="I24" s="3489">
        <f t="shared" si="4"/>
        <v>62444</v>
      </c>
      <c r="J24" s="3489">
        <f t="shared" si="4"/>
        <v>76646</v>
      </c>
      <c r="K24" s="3489">
        <f t="shared" si="4"/>
        <v>3941384</v>
      </c>
      <c r="L24" s="3489">
        <f t="shared" si="4"/>
        <v>2597168</v>
      </c>
      <c r="M24" s="3490">
        <f t="shared" si="4"/>
        <v>6779702</v>
      </c>
      <c r="N24" s="3491">
        <f t="shared" si="4"/>
        <v>120712</v>
      </c>
      <c r="O24" s="3491">
        <f t="shared" si="4"/>
        <v>63762</v>
      </c>
      <c r="P24" s="3489">
        <f t="shared" si="4"/>
        <v>82286</v>
      </c>
      <c r="Q24" s="3491">
        <f t="shared" si="4"/>
        <v>3941384</v>
      </c>
      <c r="R24" s="3491">
        <f t="shared" si="4"/>
        <v>2597168</v>
      </c>
      <c r="S24" s="3492">
        <f>S8+S9+S10+S11+S12+S13+S14+S15+S16+S17+S18+S19+S20+S21+S22+S23</f>
        <v>6805312</v>
      </c>
      <c r="T24" s="3493">
        <v>245837</v>
      </c>
      <c r="U24" s="3494">
        <v>149209</v>
      </c>
      <c r="V24" s="3494">
        <v>3734011</v>
      </c>
      <c r="W24" s="3494">
        <v>2032618</v>
      </c>
      <c r="X24" s="3495">
        <v>6161675</v>
      </c>
      <c r="Y24" s="3493">
        <v>245837</v>
      </c>
      <c r="Z24" s="3494">
        <v>149209</v>
      </c>
      <c r="AA24" s="3494">
        <v>3734011</v>
      </c>
      <c r="AB24" s="3494">
        <v>2032618</v>
      </c>
      <c r="AC24" s="3496">
        <v>6161675</v>
      </c>
    </row>
    <row r="25" spans="1:29" ht="15.75" customHeight="1" thickTop="1">
      <c r="A25" s="7530"/>
      <c r="B25" s="7530"/>
      <c r="C25" s="7530"/>
      <c r="D25" s="7530"/>
      <c r="E25" s="7530"/>
      <c r="F25" s="7530"/>
      <c r="G25" s="7530"/>
      <c r="H25" s="7530"/>
      <c r="I25" s="7530"/>
      <c r="J25" s="7530"/>
      <c r="K25" s="7530"/>
      <c r="L25" s="7530"/>
      <c r="M25" s="7530"/>
      <c r="N25" s="7530"/>
      <c r="O25" s="7530"/>
      <c r="P25" s="7530"/>
      <c r="Q25" s="7530"/>
      <c r="R25" s="7530"/>
      <c r="S25" s="7530"/>
    </row>
    <row r="26" spans="1:29" ht="20.100000000000001" customHeight="1">
      <c r="A26" s="6248" t="s">
        <v>2919</v>
      </c>
      <c r="B26" s="6249"/>
      <c r="C26" s="6249"/>
      <c r="D26" s="6249"/>
      <c r="E26" s="6249"/>
      <c r="F26" s="6249"/>
      <c r="G26" s="6249"/>
      <c r="H26" s="6249"/>
      <c r="I26" s="6249"/>
      <c r="J26" s="6249"/>
      <c r="K26" s="6249"/>
      <c r="L26" s="6249"/>
      <c r="M26" s="6249"/>
      <c r="N26" s="6249"/>
      <c r="O26" s="6249"/>
      <c r="P26" s="6249"/>
      <c r="Q26" s="450"/>
      <c r="R26" s="450"/>
      <c r="S26" s="450"/>
    </row>
    <row r="27" spans="1:29" ht="20.100000000000001" customHeight="1">
      <c r="A27" s="6248" t="s">
        <v>2920</v>
      </c>
      <c r="B27" s="6248"/>
      <c r="C27" s="6248"/>
      <c r="D27" s="6248"/>
      <c r="E27" s="6248"/>
      <c r="F27" s="6248"/>
      <c r="G27" s="6248"/>
      <c r="H27" s="6248"/>
      <c r="I27" s="6248"/>
      <c r="J27" s="6248"/>
      <c r="K27" s="6248"/>
      <c r="L27" s="6248"/>
      <c r="M27" s="6248"/>
      <c r="N27" s="6248"/>
      <c r="O27" s="6248"/>
      <c r="P27" s="6248"/>
      <c r="Q27" s="358"/>
      <c r="R27" s="358"/>
      <c r="S27" s="358"/>
    </row>
    <row r="28" spans="1:29" ht="20.100000000000001" customHeight="1">
      <c r="A28" s="6248" t="s">
        <v>2921</v>
      </c>
      <c r="B28" s="6248"/>
      <c r="C28" s="6248"/>
      <c r="D28" s="6248"/>
      <c r="E28" s="6248"/>
      <c r="F28" s="6248"/>
      <c r="G28" s="6248"/>
      <c r="H28" s="6248"/>
      <c r="I28" s="3309"/>
      <c r="J28" s="3309"/>
      <c r="K28" s="3309"/>
      <c r="L28" s="3309"/>
      <c r="M28" s="3309"/>
      <c r="N28" s="3309"/>
      <c r="O28" s="3309"/>
      <c r="P28" s="3309"/>
      <c r="R28" s="1329"/>
    </row>
    <row r="29" spans="1:29" ht="20.100000000000001" customHeight="1">
      <c r="A29" s="6248" t="s">
        <v>2877</v>
      </c>
      <c r="B29" s="6249"/>
      <c r="C29" s="6249"/>
      <c r="D29" s="6249"/>
      <c r="E29" s="6249"/>
      <c r="F29" s="6249"/>
      <c r="G29" s="6249"/>
      <c r="H29" s="6249"/>
      <c r="I29" s="6249"/>
      <c r="J29" s="6249"/>
      <c r="K29" s="6249"/>
      <c r="L29" s="6249"/>
      <c r="M29" s="6249"/>
      <c r="N29" s="6249"/>
      <c r="O29" s="6249"/>
      <c r="P29" s="6249"/>
    </row>
    <row r="30" spans="1:29">
      <c r="A30" s="3309"/>
      <c r="B30" s="3310"/>
      <c r="C30" s="3310"/>
      <c r="D30" s="3310"/>
      <c r="E30" s="3310"/>
      <c r="F30" s="3310"/>
      <c r="G30" s="3310"/>
      <c r="H30" s="3310"/>
      <c r="I30" s="3310"/>
      <c r="J30" s="3310"/>
      <c r="K30" s="3310"/>
      <c r="L30" s="3310"/>
      <c r="M30" s="3310"/>
      <c r="N30" s="3310"/>
      <c r="O30" s="3310"/>
      <c r="P30" s="3310"/>
    </row>
    <row r="31" spans="1:29">
      <c r="A31" s="3309"/>
      <c r="B31" s="3310"/>
      <c r="C31" s="3310"/>
      <c r="D31" s="3310"/>
      <c r="E31" s="3310"/>
      <c r="F31" s="3310"/>
      <c r="G31" s="3310"/>
      <c r="H31" s="3310"/>
      <c r="I31" s="3310"/>
      <c r="J31" s="3310"/>
      <c r="K31" s="3310"/>
      <c r="L31" s="3310"/>
      <c r="M31" s="3310"/>
      <c r="N31" s="3310"/>
      <c r="O31" s="3310"/>
      <c r="P31" s="3310"/>
    </row>
    <row r="33" spans="9:14">
      <c r="I33" s="6564" t="s">
        <v>3</v>
      </c>
      <c r="J33" s="6564"/>
      <c r="N33" s="1329"/>
    </row>
    <row r="34" spans="9:14">
      <c r="N34" s="1329"/>
    </row>
    <row r="56" spans="1:4">
      <c r="B56" s="152" t="s">
        <v>2933</v>
      </c>
      <c r="C56" s="152" t="s">
        <v>2934</v>
      </c>
      <c r="D56" s="152" t="s">
        <v>2935</v>
      </c>
    </row>
    <row r="57" spans="1:4">
      <c r="A57" s="152">
        <v>2009</v>
      </c>
      <c r="B57" s="1329">
        <v>3813186</v>
      </c>
      <c r="C57" s="1329">
        <v>2776044</v>
      </c>
      <c r="D57" s="1329">
        <v>6779701.5</v>
      </c>
    </row>
    <row r="58" spans="1:4">
      <c r="A58" s="152">
        <v>2010</v>
      </c>
      <c r="B58" s="1329">
        <v>3941384</v>
      </c>
      <c r="C58" s="1329">
        <v>2597168</v>
      </c>
      <c r="D58" s="1329">
        <v>6779702</v>
      </c>
    </row>
    <row r="59" spans="1:4">
      <c r="A59" s="152">
        <v>2011</v>
      </c>
      <c r="B59" s="1329">
        <v>3941384</v>
      </c>
      <c r="C59" s="1329">
        <v>2597168</v>
      </c>
      <c r="D59" s="1329">
        <v>6805312</v>
      </c>
    </row>
    <row r="60" spans="1:4">
      <c r="A60" s="152">
        <v>2012</v>
      </c>
      <c r="B60" s="1329">
        <v>3734011</v>
      </c>
      <c r="C60" s="1329">
        <v>2032618</v>
      </c>
      <c r="D60" s="1329">
        <v>6161675</v>
      </c>
    </row>
    <row r="61" spans="1:4">
      <c r="A61" s="152">
        <v>2013</v>
      </c>
      <c r="B61" s="1329">
        <v>3734011</v>
      </c>
      <c r="C61" s="1329">
        <v>2032618</v>
      </c>
      <c r="D61" s="1329">
        <v>6161675</v>
      </c>
    </row>
  </sheetData>
  <mergeCells count="38">
    <mergeCell ref="A2:AC2"/>
    <mergeCell ref="A3:AC3"/>
    <mergeCell ref="A4:A7"/>
    <mergeCell ref="B4:AC4"/>
    <mergeCell ref="B5:G5"/>
    <mergeCell ref="H5:M5"/>
    <mergeCell ref="N5:S5"/>
    <mergeCell ref="T5:X5"/>
    <mergeCell ref="Y5:AC5"/>
    <mergeCell ref="B6:B7"/>
    <mergeCell ref="P6:P7"/>
    <mergeCell ref="C6:C7"/>
    <mergeCell ref="D6:D7"/>
    <mergeCell ref="E6:F6"/>
    <mergeCell ref="G6:G7"/>
    <mergeCell ref="H6:H7"/>
    <mergeCell ref="I6:I7"/>
    <mergeCell ref="J6:J7"/>
    <mergeCell ref="K6:L6"/>
    <mergeCell ref="M6:M7"/>
    <mergeCell ref="N6:N7"/>
    <mergeCell ref="O6:O7"/>
    <mergeCell ref="Y6:Y7"/>
    <mergeCell ref="Z6:Z7"/>
    <mergeCell ref="AA6:AB6"/>
    <mergeCell ref="AC6:AC7"/>
    <mergeCell ref="Q6:R6"/>
    <mergeCell ref="S6:S7"/>
    <mergeCell ref="T6:T7"/>
    <mergeCell ref="U6:U7"/>
    <mergeCell ref="V6:W6"/>
    <mergeCell ref="X6:X7"/>
    <mergeCell ref="A29:P29"/>
    <mergeCell ref="I33:J33"/>
    <mergeCell ref="A28:H28"/>
    <mergeCell ref="A25:S25"/>
    <mergeCell ref="A26:P26"/>
    <mergeCell ref="A27:P27"/>
  </mergeCells>
  <hyperlinks>
    <hyperlink ref="A1" r:id="rId1"/>
  </hyperlinks>
  <pageMargins left="0.70866141732283472" right="0.70866141732283472" top="0.74803149606299213" bottom="0.74803149606299213" header="0.31496062992125984" footer="0.31496062992125984"/>
  <pageSetup paperSize="9" scale="49" fitToWidth="0" orientation="landscape" r:id="rId2"/>
  <headerFooter alignWithMargins="0">
    <oddFooter>&amp;R187</oddFooter>
  </headerFooter>
  <drawing r:id="rId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81">
    <pageSetUpPr fitToPage="1"/>
  </sheetPr>
  <dimension ref="A1:V32"/>
  <sheetViews>
    <sheetView view="pageBreakPreview" zoomScale="60" zoomScaleNormal="100" workbookViewId="0">
      <selection activeCell="W10" sqref="W10"/>
    </sheetView>
  </sheetViews>
  <sheetFormatPr defaultRowHeight="12.75"/>
  <cols>
    <col min="1" max="1" width="11.85546875" style="152" bestFit="1" customWidth="1"/>
    <col min="2" max="21" width="9.7109375" style="152" customWidth="1"/>
    <col min="22" max="256" width="9.140625" style="152"/>
    <col min="257" max="257" width="11.85546875" style="152" bestFit="1" customWidth="1"/>
    <col min="258" max="267" width="11.7109375" style="152" customWidth="1"/>
    <col min="268" max="268" width="12.140625" style="152" customWidth="1"/>
    <col min="269" max="272" width="11.7109375" style="152" customWidth="1"/>
    <col min="273" max="273" width="11.140625" style="152" customWidth="1"/>
    <col min="274" max="274" width="11.28515625" style="152" customWidth="1"/>
    <col min="275" max="275" width="11.85546875" style="152" customWidth="1"/>
    <col min="276" max="276" width="11.42578125" style="152" customWidth="1"/>
    <col min="277" max="277" width="11.85546875" style="152" customWidth="1"/>
    <col min="278" max="512" width="9.140625" style="152"/>
    <col min="513" max="513" width="11.85546875" style="152" bestFit="1" customWidth="1"/>
    <col min="514" max="523" width="11.7109375" style="152" customWidth="1"/>
    <col min="524" max="524" width="12.140625" style="152" customWidth="1"/>
    <col min="525" max="528" width="11.7109375" style="152" customWidth="1"/>
    <col min="529" max="529" width="11.140625" style="152" customWidth="1"/>
    <col min="530" max="530" width="11.28515625" style="152" customWidth="1"/>
    <col min="531" max="531" width="11.85546875" style="152" customWidth="1"/>
    <col min="532" max="532" width="11.42578125" style="152" customWidth="1"/>
    <col min="533" max="533" width="11.85546875" style="152" customWidth="1"/>
    <col min="534" max="768" width="9.140625" style="152"/>
    <col min="769" max="769" width="11.85546875" style="152" bestFit="1" customWidth="1"/>
    <col min="770" max="779" width="11.7109375" style="152" customWidth="1"/>
    <col min="780" max="780" width="12.140625" style="152" customWidth="1"/>
    <col min="781" max="784" width="11.7109375" style="152" customWidth="1"/>
    <col min="785" max="785" width="11.140625" style="152" customWidth="1"/>
    <col min="786" max="786" width="11.28515625" style="152" customWidth="1"/>
    <col min="787" max="787" width="11.85546875" style="152" customWidth="1"/>
    <col min="788" max="788" width="11.42578125" style="152" customWidth="1"/>
    <col min="789" max="789" width="11.85546875" style="152" customWidth="1"/>
    <col min="790" max="1024" width="9.140625" style="152"/>
    <col min="1025" max="1025" width="11.85546875" style="152" bestFit="1" customWidth="1"/>
    <col min="1026" max="1035" width="11.7109375" style="152" customWidth="1"/>
    <col min="1036" max="1036" width="12.140625" style="152" customWidth="1"/>
    <col min="1037" max="1040" width="11.7109375" style="152" customWidth="1"/>
    <col min="1041" max="1041" width="11.140625" style="152" customWidth="1"/>
    <col min="1042" max="1042" width="11.28515625" style="152" customWidth="1"/>
    <col min="1043" max="1043" width="11.85546875" style="152" customWidth="1"/>
    <col min="1044" max="1044" width="11.42578125" style="152" customWidth="1"/>
    <col min="1045" max="1045" width="11.85546875" style="152" customWidth="1"/>
    <col min="1046" max="1280" width="9.140625" style="152"/>
    <col min="1281" max="1281" width="11.85546875" style="152" bestFit="1" customWidth="1"/>
    <col min="1282" max="1291" width="11.7109375" style="152" customWidth="1"/>
    <col min="1292" max="1292" width="12.140625" style="152" customWidth="1"/>
    <col min="1293" max="1296" width="11.7109375" style="152" customWidth="1"/>
    <col min="1297" max="1297" width="11.140625" style="152" customWidth="1"/>
    <col min="1298" max="1298" width="11.28515625" style="152" customWidth="1"/>
    <col min="1299" max="1299" width="11.85546875" style="152" customWidth="1"/>
    <col min="1300" max="1300" width="11.42578125" style="152" customWidth="1"/>
    <col min="1301" max="1301" width="11.85546875" style="152" customWidth="1"/>
    <col min="1302" max="1536" width="9.140625" style="152"/>
    <col min="1537" max="1537" width="11.85546875" style="152" bestFit="1" customWidth="1"/>
    <col min="1538" max="1547" width="11.7109375" style="152" customWidth="1"/>
    <col min="1548" max="1548" width="12.140625" style="152" customWidth="1"/>
    <col min="1549" max="1552" width="11.7109375" style="152" customWidth="1"/>
    <col min="1553" max="1553" width="11.140625" style="152" customWidth="1"/>
    <col min="1554" max="1554" width="11.28515625" style="152" customWidth="1"/>
    <col min="1555" max="1555" width="11.85546875" style="152" customWidth="1"/>
    <col min="1556" max="1556" width="11.42578125" style="152" customWidth="1"/>
    <col min="1557" max="1557" width="11.85546875" style="152" customWidth="1"/>
    <col min="1558" max="1792" width="9.140625" style="152"/>
    <col min="1793" max="1793" width="11.85546875" style="152" bestFit="1" customWidth="1"/>
    <col min="1794" max="1803" width="11.7109375" style="152" customWidth="1"/>
    <col min="1804" max="1804" width="12.140625" style="152" customWidth="1"/>
    <col min="1805" max="1808" width="11.7109375" style="152" customWidth="1"/>
    <col min="1809" max="1809" width="11.140625" style="152" customWidth="1"/>
    <col min="1810" max="1810" width="11.28515625" style="152" customWidth="1"/>
    <col min="1811" max="1811" width="11.85546875" style="152" customWidth="1"/>
    <col min="1812" max="1812" width="11.42578125" style="152" customWidth="1"/>
    <col min="1813" max="1813" width="11.85546875" style="152" customWidth="1"/>
    <col min="1814" max="2048" width="9.140625" style="152"/>
    <col min="2049" max="2049" width="11.85546875" style="152" bestFit="1" customWidth="1"/>
    <col min="2050" max="2059" width="11.7109375" style="152" customWidth="1"/>
    <col min="2060" max="2060" width="12.140625" style="152" customWidth="1"/>
    <col min="2061" max="2064" width="11.7109375" style="152" customWidth="1"/>
    <col min="2065" max="2065" width="11.140625" style="152" customWidth="1"/>
    <col min="2066" max="2066" width="11.28515625" style="152" customWidth="1"/>
    <col min="2067" max="2067" width="11.85546875" style="152" customWidth="1"/>
    <col min="2068" max="2068" width="11.42578125" style="152" customWidth="1"/>
    <col min="2069" max="2069" width="11.85546875" style="152" customWidth="1"/>
    <col min="2070" max="2304" width="9.140625" style="152"/>
    <col min="2305" max="2305" width="11.85546875" style="152" bestFit="1" customWidth="1"/>
    <col min="2306" max="2315" width="11.7109375" style="152" customWidth="1"/>
    <col min="2316" max="2316" width="12.140625" style="152" customWidth="1"/>
    <col min="2317" max="2320" width="11.7109375" style="152" customWidth="1"/>
    <col min="2321" max="2321" width="11.140625" style="152" customWidth="1"/>
    <col min="2322" max="2322" width="11.28515625" style="152" customWidth="1"/>
    <col min="2323" max="2323" width="11.85546875" style="152" customWidth="1"/>
    <col min="2324" max="2324" width="11.42578125" style="152" customWidth="1"/>
    <col min="2325" max="2325" width="11.85546875" style="152" customWidth="1"/>
    <col min="2326" max="2560" width="9.140625" style="152"/>
    <col min="2561" max="2561" width="11.85546875" style="152" bestFit="1" customWidth="1"/>
    <col min="2562" max="2571" width="11.7109375" style="152" customWidth="1"/>
    <col min="2572" max="2572" width="12.140625" style="152" customWidth="1"/>
    <col min="2573" max="2576" width="11.7109375" style="152" customWidth="1"/>
    <col min="2577" max="2577" width="11.140625" style="152" customWidth="1"/>
    <col min="2578" max="2578" width="11.28515625" style="152" customWidth="1"/>
    <col min="2579" max="2579" width="11.85546875" style="152" customWidth="1"/>
    <col min="2580" max="2580" width="11.42578125" style="152" customWidth="1"/>
    <col min="2581" max="2581" width="11.85546875" style="152" customWidth="1"/>
    <col min="2582" max="2816" width="9.140625" style="152"/>
    <col min="2817" max="2817" width="11.85546875" style="152" bestFit="1" customWidth="1"/>
    <col min="2818" max="2827" width="11.7109375" style="152" customWidth="1"/>
    <col min="2828" max="2828" width="12.140625" style="152" customWidth="1"/>
    <col min="2829" max="2832" width="11.7109375" style="152" customWidth="1"/>
    <col min="2833" max="2833" width="11.140625" style="152" customWidth="1"/>
    <col min="2834" max="2834" width="11.28515625" style="152" customWidth="1"/>
    <col min="2835" max="2835" width="11.85546875" style="152" customWidth="1"/>
    <col min="2836" max="2836" width="11.42578125" style="152" customWidth="1"/>
    <col min="2837" max="2837" width="11.85546875" style="152" customWidth="1"/>
    <col min="2838" max="3072" width="9.140625" style="152"/>
    <col min="3073" max="3073" width="11.85546875" style="152" bestFit="1" customWidth="1"/>
    <col min="3074" max="3083" width="11.7109375" style="152" customWidth="1"/>
    <col min="3084" max="3084" width="12.140625" style="152" customWidth="1"/>
    <col min="3085" max="3088" width="11.7109375" style="152" customWidth="1"/>
    <col min="3089" max="3089" width="11.140625" style="152" customWidth="1"/>
    <col min="3090" max="3090" width="11.28515625" style="152" customWidth="1"/>
    <col min="3091" max="3091" width="11.85546875" style="152" customWidth="1"/>
    <col min="3092" max="3092" width="11.42578125" style="152" customWidth="1"/>
    <col min="3093" max="3093" width="11.85546875" style="152" customWidth="1"/>
    <col min="3094" max="3328" width="9.140625" style="152"/>
    <col min="3329" max="3329" width="11.85546875" style="152" bestFit="1" customWidth="1"/>
    <col min="3330" max="3339" width="11.7109375" style="152" customWidth="1"/>
    <col min="3340" max="3340" width="12.140625" style="152" customWidth="1"/>
    <col min="3341" max="3344" width="11.7109375" style="152" customWidth="1"/>
    <col min="3345" max="3345" width="11.140625" style="152" customWidth="1"/>
    <col min="3346" max="3346" width="11.28515625" style="152" customWidth="1"/>
    <col min="3347" max="3347" width="11.85546875" style="152" customWidth="1"/>
    <col min="3348" max="3348" width="11.42578125" style="152" customWidth="1"/>
    <col min="3349" max="3349" width="11.85546875" style="152" customWidth="1"/>
    <col min="3350" max="3584" width="9.140625" style="152"/>
    <col min="3585" max="3585" width="11.85546875" style="152" bestFit="1" customWidth="1"/>
    <col min="3586" max="3595" width="11.7109375" style="152" customWidth="1"/>
    <col min="3596" max="3596" width="12.140625" style="152" customWidth="1"/>
    <col min="3597" max="3600" width="11.7109375" style="152" customWidth="1"/>
    <col min="3601" max="3601" width="11.140625" style="152" customWidth="1"/>
    <col min="3602" max="3602" width="11.28515625" style="152" customWidth="1"/>
    <col min="3603" max="3603" width="11.85546875" style="152" customWidth="1"/>
    <col min="3604" max="3604" width="11.42578125" style="152" customWidth="1"/>
    <col min="3605" max="3605" width="11.85546875" style="152" customWidth="1"/>
    <col min="3606" max="3840" width="9.140625" style="152"/>
    <col min="3841" max="3841" width="11.85546875" style="152" bestFit="1" customWidth="1"/>
    <col min="3842" max="3851" width="11.7109375" style="152" customWidth="1"/>
    <col min="3852" max="3852" width="12.140625" style="152" customWidth="1"/>
    <col min="3853" max="3856" width="11.7109375" style="152" customWidth="1"/>
    <col min="3857" max="3857" width="11.140625" style="152" customWidth="1"/>
    <col min="3858" max="3858" width="11.28515625" style="152" customWidth="1"/>
    <col min="3859" max="3859" width="11.85546875" style="152" customWidth="1"/>
    <col min="3860" max="3860" width="11.42578125" style="152" customWidth="1"/>
    <col min="3861" max="3861" width="11.85546875" style="152" customWidth="1"/>
    <col min="3862" max="4096" width="9.140625" style="152"/>
    <col min="4097" max="4097" width="11.85546875" style="152" bestFit="1" customWidth="1"/>
    <col min="4098" max="4107" width="11.7109375" style="152" customWidth="1"/>
    <col min="4108" max="4108" width="12.140625" style="152" customWidth="1"/>
    <col min="4109" max="4112" width="11.7109375" style="152" customWidth="1"/>
    <col min="4113" max="4113" width="11.140625" style="152" customWidth="1"/>
    <col min="4114" max="4114" width="11.28515625" style="152" customWidth="1"/>
    <col min="4115" max="4115" width="11.85546875" style="152" customWidth="1"/>
    <col min="4116" max="4116" width="11.42578125" style="152" customWidth="1"/>
    <col min="4117" max="4117" width="11.85546875" style="152" customWidth="1"/>
    <col min="4118" max="4352" width="9.140625" style="152"/>
    <col min="4353" max="4353" width="11.85546875" style="152" bestFit="1" customWidth="1"/>
    <col min="4354" max="4363" width="11.7109375" style="152" customWidth="1"/>
    <col min="4364" max="4364" width="12.140625" style="152" customWidth="1"/>
    <col min="4365" max="4368" width="11.7109375" style="152" customWidth="1"/>
    <col min="4369" max="4369" width="11.140625" style="152" customWidth="1"/>
    <col min="4370" max="4370" width="11.28515625" style="152" customWidth="1"/>
    <col min="4371" max="4371" width="11.85546875" style="152" customWidth="1"/>
    <col min="4372" max="4372" width="11.42578125" style="152" customWidth="1"/>
    <col min="4373" max="4373" width="11.85546875" style="152" customWidth="1"/>
    <col min="4374" max="4608" width="9.140625" style="152"/>
    <col min="4609" max="4609" width="11.85546875" style="152" bestFit="1" customWidth="1"/>
    <col min="4610" max="4619" width="11.7109375" style="152" customWidth="1"/>
    <col min="4620" max="4620" width="12.140625" style="152" customWidth="1"/>
    <col min="4621" max="4624" width="11.7109375" style="152" customWidth="1"/>
    <col min="4625" max="4625" width="11.140625" style="152" customWidth="1"/>
    <col min="4626" max="4626" width="11.28515625" style="152" customWidth="1"/>
    <col min="4627" max="4627" width="11.85546875" style="152" customWidth="1"/>
    <col min="4628" max="4628" width="11.42578125" style="152" customWidth="1"/>
    <col min="4629" max="4629" width="11.85546875" style="152" customWidth="1"/>
    <col min="4630" max="4864" width="9.140625" style="152"/>
    <col min="4865" max="4865" width="11.85546875" style="152" bestFit="1" customWidth="1"/>
    <col min="4866" max="4875" width="11.7109375" style="152" customWidth="1"/>
    <col min="4876" max="4876" width="12.140625" style="152" customWidth="1"/>
    <col min="4877" max="4880" width="11.7109375" style="152" customWidth="1"/>
    <col min="4881" max="4881" width="11.140625" style="152" customWidth="1"/>
    <col min="4882" max="4882" width="11.28515625" style="152" customWidth="1"/>
    <col min="4883" max="4883" width="11.85546875" style="152" customWidth="1"/>
    <col min="4884" max="4884" width="11.42578125" style="152" customWidth="1"/>
    <col min="4885" max="4885" width="11.85546875" style="152" customWidth="1"/>
    <col min="4886" max="5120" width="9.140625" style="152"/>
    <col min="5121" max="5121" width="11.85546875" style="152" bestFit="1" customWidth="1"/>
    <col min="5122" max="5131" width="11.7109375" style="152" customWidth="1"/>
    <col min="5132" max="5132" width="12.140625" style="152" customWidth="1"/>
    <col min="5133" max="5136" width="11.7109375" style="152" customWidth="1"/>
    <col min="5137" max="5137" width="11.140625" style="152" customWidth="1"/>
    <col min="5138" max="5138" width="11.28515625" style="152" customWidth="1"/>
    <col min="5139" max="5139" width="11.85546875" style="152" customWidth="1"/>
    <col min="5140" max="5140" width="11.42578125" style="152" customWidth="1"/>
    <col min="5141" max="5141" width="11.85546875" style="152" customWidth="1"/>
    <col min="5142" max="5376" width="9.140625" style="152"/>
    <col min="5377" max="5377" width="11.85546875" style="152" bestFit="1" customWidth="1"/>
    <col min="5378" max="5387" width="11.7109375" style="152" customWidth="1"/>
    <col min="5388" max="5388" width="12.140625" style="152" customWidth="1"/>
    <col min="5389" max="5392" width="11.7109375" style="152" customWidth="1"/>
    <col min="5393" max="5393" width="11.140625" style="152" customWidth="1"/>
    <col min="5394" max="5394" width="11.28515625" style="152" customWidth="1"/>
    <col min="5395" max="5395" width="11.85546875" style="152" customWidth="1"/>
    <col min="5396" max="5396" width="11.42578125" style="152" customWidth="1"/>
    <col min="5397" max="5397" width="11.85546875" style="152" customWidth="1"/>
    <col min="5398" max="5632" width="9.140625" style="152"/>
    <col min="5633" max="5633" width="11.85546875" style="152" bestFit="1" customWidth="1"/>
    <col min="5634" max="5643" width="11.7109375" style="152" customWidth="1"/>
    <col min="5644" max="5644" width="12.140625" style="152" customWidth="1"/>
    <col min="5645" max="5648" width="11.7109375" style="152" customWidth="1"/>
    <col min="5649" max="5649" width="11.140625" style="152" customWidth="1"/>
    <col min="5650" max="5650" width="11.28515625" style="152" customWidth="1"/>
    <col min="5651" max="5651" width="11.85546875" style="152" customWidth="1"/>
    <col min="5652" max="5652" width="11.42578125" style="152" customWidth="1"/>
    <col min="5653" max="5653" width="11.85546875" style="152" customWidth="1"/>
    <col min="5654" max="5888" width="9.140625" style="152"/>
    <col min="5889" max="5889" width="11.85546875" style="152" bestFit="1" customWidth="1"/>
    <col min="5890" max="5899" width="11.7109375" style="152" customWidth="1"/>
    <col min="5900" max="5900" width="12.140625" style="152" customWidth="1"/>
    <col min="5901" max="5904" width="11.7109375" style="152" customWidth="1"/>
    <col min="5905" max="5905" width="11.140625" style="152" customWidth="1"/>
    <col min="5906" max="5906" width="11.28515625" style="152" customWidth="1"/>
    <col min="5907" max="5907" width="11.85546875" style="152" customWidth="1"/>
    <col min="5908" max="5908" width="11.42578125" style="152" customWidth="1"/>
    <col min="5909" max="5909" width="11.85546875" style="152" customWidth="1"/>
    <col min="5910" max="6144" width="9.140625" style="152"/>
    <col min="6145" max="6145" width="11.85546875" style="152" bestFit="1" customWidth="1"/>
    <col min="6146" max="6155" width="11.7109375" style="152" customWidth="1"/>
    <col min="6156" max="6156" width="12.140625" style="152" customWidth="1"/>
    <col min="6157" max="6160" width="11.7109375" style="152" customWidth="1"/>
    <col min="6161" max="6161" width="11.140625" style="152" customWidth="1"/>
    <col min="6162" max="6162" width="11.28515625" style="152" customWidth="1"/>
    <col min="6163" max="6163" width="11.85546875" style="152" customWidth="1"/>
    <col min="6164" max="6164" width="11.42578125" style="152" customWidth="1"/>
    <col min="6165" max="6165" width="11.85546875" style="152" customWidth="1"/>
    <col min="6166" max="6400" width="9.140625" style="152"/>
    <col min="6401" max="6401" width="11.85546875" style="152" bestFit="1" customWidth="1"/>
    <col min="6402" max="6411" width="11.7109375" style="152" customWidth="1"/>
    <col min="6412" max="6412" width="12.140625" style="152" customWidth="1"/>
    <col min="6413" max="6416" width="11.7109375" style="152" customWidth="1"/>
    <col min="6417" max="6417" width="11.140625" style="152" customWidth="1"/>
    <col min="6418" max="6418" width="11.28515625" style="152" customWidth="1"/>
    <col min="6419" max="6419" width="11.85546875" style="152" customWidth="1"/>
    <col min="6420" max="6420" width="11.42578125" style="152" customWidth="1"/>
    <col min="6421" max="6421" width="11.85546875" style="152" customWidth="1"/>
    <col min="6422" max="6656" width="9.140625" style="152"/>
    <col min="6657" max="6657" width="11.85546875" style="152" bestFit="1" customWidth="1"/>
    <col min="6658" max="6667" width="11.7109375" style="152" customWidth="1"/>
    <col min="6668" max="6668" width="12.140625" style="152" customWidth="1"/>
    <col min="6669" max="6672" width="11.7109375" style="152" customWidth="1"/>
    <col min="6673" max="6673" width="11.140625" style="152" customWidth="1"/>
    <col min="6674" max="6674" width="11.28515625" style="152" customWidth="1"/>
    <col min="6675" max="6675" width="11.85546875" style="152" customWidth="1"/>
    <col min="6676" max="6676" width="11.42578125" style="152" customWidth="1"/>
    <col min="6677" max="6677" width="11.85546875" style="152" customWidth="1"/>
    <col min="6678" max="6912" width="9.140625" style="152"/>
    <col min="6913" max="6913" width="11.85546875" style="152" bestFit="1" customWidth="1"/>
    <col min="6914" max="6923" width="11.7109375" style="152" customWidth="1"/>
    <col min="6924" max="6924" width="12.140625" style="152" customWidth="1"/>
    <col min="6925" max="6928" width="11.7109375" style="152" customWidth="1"/>
    <col min="6929" max="6929" width="11.140625" style="152" customWidth="1"/>
    <col min="6930" max="6930" width="11.28515625" style="152" customWidth="1"/>
    <col min="6931" max="6931" width="11.85546875" style="152" customWidth="1"/>
    <col min="6932" max="6932" width="11.42578125" style="152" customWidth="1"/>
    <col min="6933" max="6933" width="11.85546875" style="152" customWidth="1"/>
    <col min="6934" max="7168" width="9.140625" style="152"/>
    <col min="7169" max="7169" width="11.85546875" style="152" bestFit="1" customWidth="1"/>
    <col min="7170" max="7179" width="11.7109375" style="152" customWidth="1"/>
    <col min="7180" max="7180" width="12.140625" style="152" customWidth="1"/>
    <col min="7181" max="7184" width="11.7109375" style="152" customWidth="1"/>
    <col min="7185" max="7185" width="11.140625" style="152" customWidth="1"/>
    <col min="7186" max="7186" width="11.28515625" style="152" customWidth="1"/>
    <col min="7187" max="7187" width="11.85546875" style="152" customWidth="1"/>
    <col min="7188" max="7188" width="11.42578125" style="152" customWidth="1"/>
    <col min="7189" max="7189" width="11.85546875" style="152" customWidth="1"/>
    <col min="7190" max="7424" width="9.140625" style="152"/>
    <col min="7425" max="7425" width="11.85546875" style="152" bestFit="1" customWidth="1"/>
    <col min="7426" max="7435" width="11.7109375" style="152" customWidth="1"/>
    <col min="7436" max="7436" width="12.140625" style="152" customWidth="1"/>
    <col min="7437" max="7440" width="11.7109375" style="152" customWidth="1"/>
    <col min="7441" max="7441" width="11.140625" style="152" customWidth="1"/>
    <col min="7442" max="7442" width="11.28515625" style="152" customWidth="1"/>
    <col min="7443" max="7443" width="11.85546875" style="152" customWidth="1"/>
    <col min="7444" max="7444" width="11.42578125" style="152" customWidth="1"/>
    <col min="7445" max="7445" width="11.85546875" style="152" customWidth="1"/>
    <col min="7446" max="7680" width="9.140625" style="152"/>
    <col min="7681" max="7681" width="11.85546875" style="152" bestFit="1" customWidth="1"/>
    <col min="7682" max="7691" width="11.7109375" style="152" customWidth="1"/>
    <col min="7692" max="7692" width="12.140625" style="152" customWidth="1"/>
    <col min="7693" max="7696" width="11.7109375" style="152" customWidth="1"/>
    <col min="7697" max="7697" width="11.140625" style="152" customWidth="1"/>
    <col min="7698" max="7698" width="11.28515625" style="152" customWidth="1"/>
    <col min="7699" max="7699" width="11.85546875" style="152" customWidth="1"/>
    <col min="7700" max="7700" width="11.42578125" style="152" customWidth="1"/>
    <col min="7701" max="7701" width="11.85546875" style="152" customWidth="1"/>
    <col min="7702" max="7936" width="9.140625" style="152"/>
    <col min="7937" max="7937" width="11.85546875" style="152" bestFit="1" customWidth="1"/>
    <col min="7938" max="7947" width="11.7109375" style="152" customWidth="1"/>
    <col min="7948" max="7948" width="12.140625" style="152" customWidth="1"/>
    <col min="7949" max="7952" width="11.7109375" style="152" customWidth="1"/>
    <col min="7953" max="7953" width="11.140625" style="152" customWidth="1"/>
    <col min="7954" max="7954" width="11.28515625" style="152" customWidth="1"/>
    <col min="7955" max="7955" width="11.85546875" style="152" customWidth="1"/>
    <col min="7956" max="7956" width="11.42578125" style="152" customWidth="1"/>
    <col min="7957" max="7957" width="11.85546875" style="152" customWidth="1"/>
    <col min="7958" max="8192" width="9.140625" style="152"/>
    <col min="8193" max="8193" width="11.85546875" style="152" bestFit="1" customWidth="1"/>
    <col min="8194" max="8203" width="11.7109375" style="152" customWidth="1"/>
    <col min="8204" max="8204" width="12.140625" style="152" customWidth="1"/>
    <col min="8205" max="8208" width="11.7109375" style="152" customWidth="1"/>
    <col min="8209" max="8209" width="11.140625" style="152" customWidth="1"/>
    <col min="8210" max="8210" width="11.28515625" style="152" customWidth="1"/>
    <col min="8211" max="8211" width="11.85546875" style="152" customWidth="1"/>
    <col min="8212" max="8212" width="11.42578125" style="152" customWidth="1"/>
    <col min="8213" max="8213" width="11.85546875" style="152" customWidth="1"/>
    <col min="8214" max="8448" width="9.140625" style="152"/>
    <col min="8449" max="8449" width="11.85546875" style="152" bestFit="1" customWidth="1"/>
    <col min="8450" max="8459" width="11.7109375" style="152" customWidth="1"/>
    <col min="8460" max="8460" width="12.140625" style="152" customWidth="1"/>
    <col min="8461" max="8464" width="11.7109375" style="152" customWidth="1"/>
    <col min="8465" max="8465" width="11.140625" style="152" customWidth="1"/>
    <col min="8466" max="8466" width="11.28515625" style="152" customWidth="1"/>
    <col min="8467" max="8467" width="11.85546875" style="152" customWidth="1"/>
    <col min="8468" max="8468" width="11.42578125" style="152" customWidth="1"/>
    <col min="8469" max="8469" width="11.85546875" style="152" customWidth="1"/>
    <col min="8470" max="8704" width="9.140625" style="152"/>
    <col min="8705" max="8705" width="11.85546875" style="152" bestFit="1" customWidth="1"/>
    <col min="8706" max="8715" width="11.7109375" style="152" customWidth="1"/>
    <col min="8716" max="8716" width="12.140625" style="152" customWidth="1"/>
    <col min="8717" max="8720" width="11.7109375" style="152" customWidth="1"/>
    <col min="8721" max="8721" width="11.140625" style="152" customWidth="1"/>
    <col min="8722" max="8722" width="11.28515625" style="152" customWidth="1"/>
    <col min="8723" max="8723" width="11.85546875" style="152" customWidth="1"/>
    <col min="8724" max="8724" width="11.42578125" style="152" customWidth="1"/>
    <col min="8725" max="8725" width="11.85546875" style="152" customWidth="1"/>
    <col min="8726" max="8960" width="9.140625" style="152"/>
    <col min="8961" max="8961" width="11.85546875" style="152" bestFit="1" customWidth="1"/>
    <col min="8962" max="8971" width="11.7109375" style="152" customWidth="1"/>
    <col min="8972" max="8972" width="12.140625" style="152" customWidth="1"/>
    <col min="8973" max="8976" width="11.7109375" style="152" customWidth="1"/>
    <col min="8977" max="8977" width="11.140625" style="152" customWidth="1"/>
    <col min="8978" max="8978" width="11.28515625" style="152" customWidth="1"/>
    <col min="8979" max="8979" width="11.85546875" style="152" customWidth="1"/>
    <col min="8980" max="8980" width="11.42578125" style="152" customWidth="1"/>
    <col min="8981" max="8981" width="11.85546875" style="152" customWidth="1"/>
    <col min="8982" max="9216" width="9.140625" style="152"/>
    <col min="9217" max="9217" width="11.85546875" style="152" bestFit="1" customWidth="1"/>
    <col min="9218" max="9227" width="11.7109375" style="152" customWidth="1"/>
    <col min="9228" max="9228" width="12.140625" style="152" customWidth="1"/>
    <col min="9229" max="9232" width="11.7109375" style="152" customWidth="1"/>
    <col min="9233" max="9233" width="11.140625" style="152" customWidth="1"/>
    <col min="9234" max="9234" width="11.28515625" style="152" customWidth="1"/>
    <col min="9235" max="9235" width="11.85546875" style="152" customWidth="1"/>
    <col min="9236" max="9236" width="11.42578125" style="152" customWidth="1"/>
    <col min="9237" max="9237" width="11.85546875" style="152" customWidth="1"/>
    <col min="9238" max="9472" width="9.140625" style="152"/>
    <col min="9473" max="9473" width="11.85546875" style="152" bestFit="1" customWidth="1"/>
    <col min="9474" max="9483" width="11.7109375" style="152" customWidth="1"/>
    <col min="9484" max="9484" width="12.140625" style="152" customWidth="1"/>
    <col min="9485" max="9488" width="11.7109375" style="152" customWidth="1"/>
    <col min="9489" max="9489" width="11.140625" style="152" customWidth="1"/>
    <col min="9490" max="9490" width="11.28515625" style="152" customWidth="1"/>
    <col min="9491" max="9491" width="11.85546875" style="152" customWidth="1"/>
    <col min="9492" max="9492" width="11.42578125" style="152" customWidth="1"/>
    <col min="9493" max="9493" width="11.85546875" style="152" customWidth="1"/>
    <col min="9494" max="9728" width="9.140625" style="152"/>
    <col min="9729" max="9729" width="11.85546875" style="152" bestFit="1" customWidth="1"/>
    <col min="9730" max="9739" width="11.7109375" style="152" customWidth="1"/>
    <col min="9740" max="9740" width="12.140625" style="152" customWidth="1"/>
    <col min="9741" max="9744" width="11.7109375" style="152" customWidth="1"/>
    <col min="9745" max="9745" width="11.140625" style="152" customWidth="1"/>
    <col min="9746" max="9746" width="11.28515625" style="152" customWidth="1"/>
    <col min="9747" max="9747" width="11.85546875" style="152" customWidth="1"/>
    <col min="9748" max="9748" width="11.42578125" style="152" customWidth="1"/>
    <col min="9749" max="9749" width="11.85546875" style="152" customWidth="1"/>
    <col min="9750" max="9984" width="9.140625" style="152"/>
    <col min="9985" max="9985" width="11.85546875" style="152" bestFit="1" customWidth="1"/>
    <col min="9986" max="9995" width="11.7109375" style="152" customWidth="1"/>
    <col min="9996" max="9996" width="12.140625" style="152" customWidth="1"/>
    <col min="9997" max="10000" width="11.7109375" style="152" customWidth="1"/>
    <col min="10001" max="10001" width="11.140625" style="152" customWidth="1"/>
    <col min="10002" max="10002" width="11.28515625" style="152" customWidth="1"/>
    <col min="10003" max="10003" width="11.85546875" style="152" customWidth="1"/>
    <col min="10004" max="10004" width="11.42578125" style="152" customWidth="1"/>
    <col min="10005" max="10005" width="11.85546875" style="152" customWidth="1"/>
    <col min="10006" max="10240" width="9.140625" style="152"/>
    <col min="10241" max="10241" width="11.85546875" style="152" bestFit="1" customWidth="1"/>
    <col min="10242" max="10251" width="11.7109375" style="152" customWidth="1"/>
    <col min="10252" max="10252" width="12.140625" style="152" customWidth="1"/>
    <col min="10253" max="10256" width="11.7109375" style="152" customWidth="1"/>
    <col min="10257" max="10257" width="11.140625" style="152" customWidth="1"/>
    <col min="10258" max="10258" width="11.28515625" style="152" customWidth="1"/>
    <col min="10259" max="10259" width="11.85546875" style="152" customWidth="1"/>
    <col min="10260" max="10260" width="11.42578125" style="152" customWidth="1"/>
    <col min="10261" max="10261" width="11.85546875" style="152" customWidth="1"/>
    <col min="10262" max="10496" width="9.140625" style="152"/>
    <col min="10497" max="10497" width="11.85546875" style="152" bestFit="1" customWidth="1"/>
    <col min="10498" max="10507" width="11.7109375" style="152" customWidth="1"/>
    <col min="10508" max="10508" width="12.140625" style="152" customWidth="1"/>
    <col min="10509" max="10512" width="11.7109375" style="152" customWidth="1"/>
    <col min="10513" max="10513" width="11.140625" style="152" customWidth="1"/>
    <col min="10514" max="10514" width="11.28515625" style="152" customWidth="1"/>
    <col min="10515" max="10515" width="11.85546875" style="152" customWidth="1"/>
    <col min="10516" max="10516" width="11.42578125" style="152" customWidth="1"/>
    <col min="10517" max="10517" width="11.85546875" style="152" customWidth="1"/>
    <col min="10518" max="10752" width="9.140625" style="152"/>
    <col min="10753" max="10753" width="11.85546875" style="152" bestFit="1" customWidth="1"/>
    <col min="10754" max="10763" width="11.7109375" style="152" customWidth="1"/>
    <col min="10764" max="10764" width="12.140625" style="152" customWidth="1"/>
    <col min="10765" max="10768" width="11.7109375" style="152" customWidth="1"/>
    <col min="10769" max="10769" width="11.140625" style="152" customWidth="1"/>
    <col min="10770" max="10770" width="11.28515625" style="152" customWidth="1"/>
    <col min="10771" max="10771" width="11.85546875" style="152" customWidth="1"/>
    <col min="10772" max="10772" width="11.42578125" style="152" customWidth="1"/>
    <col min="10773" max="10773" width="11.85546875" style="152" customWidth="1"/>
    <col min="10774" max="11008" width="9.140625" style="152"/>
    <col min="11009" max="11009" width="11.85546875" style="152" bestFit="1" customWidth="1"/>
    <col min="11010" max="11019" width="11.7109375" style="152" customWidth="1"/>
    <col min="11020" max="11020" width="12.140625" style="152" customWidth="1"/>
    <col min="11021" max="11024" width="11.7109375" style="152" customWidth="1"/>
    <col min="11025" max="11025" width="11.140625" style="152" customWidth="1"/>
    <col min="11026" max="11026" width="11.28515625" style="152" customWidth="1"/>
    <col min="11027" max="11027" width="11.85546875" style="152" customWidth="1"/>
    <col min="11028" max="11028" width="11.42578125" style="152" customWidth="1"/>
    <col min="11029" max="11029" width="11.85546875" style="152" customWidth="1"/>
    <col min="11030" max="11264" width="9.140625" style="152"/>
    <col min="11265" max="11265" width="11.85546875" style="152" bestFit="1" customWidth="1"/>
    <col min="11266" max="11275" width="11.7109375" style="152" customWidth="1"/>
    <col min="11276" max="11276" width="12.140625" style="152" customWidth="1"/>
    <col min="11277" max="11280" width="11.7109375" style="152" customWidth="1"/>
    <col min="11281" max="11281" width="11.140625" style="152" customWidth="1"/>
    <col min="11282" max="11282" width="11.28515625" style="152" customWidth="1"/>
    <col min="11283" max="11283" width="11.85546875" style="152" customWidth="1"/>
    <col min="11284" max="11284" width="11.42578125" style="152" customWidth="1"/>
    <col min="11285" max="11285" width="11.85546875" style="152" customWidth="1"/>
    <col min="11286" max="11520" width="9.140625" style="152"/>
    <col min="11521" max="11521" width="11.85546875" style="152" bestFit="1" customWidth="1"/>
    <col min="11522" max="11531" width="11.7109375" style="152" customWidth="1"/>
    <col min="11532" max="11532" width="12.140625" style="152" customWidth="1"/>
    <col min="11533" max="11536" width="11.7109375" style="152" customWidth="1"/>
    <col min="11537" max="11537" width="11.140625" style="152" customWidth="1"/>
    <col min="11538" max="11538" width="11.28515625" style="152" customWidth="1"/>
    <col min="11539" max="11539" width="11.85546875" style="152" customWidth="1"/>
    <col min="11540" max="11540" width="11.42578125" style="152" customWidth="1"/>
    <col min="11541" max="11541" width="11.85546875" style="152" customWidth="1"/>
    <col min="11542" max="11776" width="9.140625" style="152"/>
    <col min="11777" max="11777" width="11.85546875" style="152" bestFit="1" customWidth="1"/>
    <col min="11778" max="11787" width="11.7109375" style="152" customWidth="1"/>
    <col min="11788" max="11788" width="12.140625" style="152" customWidth="1"/>
    <col min="11789" max="11792" width="11.7109375" style="152" customWidth="1"/>
    <col min="11793" max="11793" width="11.140625" style="152" customWidth="1"/>
    <col min="11794" max="11794" width="11.28515625" style="152" customWidth="1"/>
    <col min="11795" max="11795" width="11.85546875" style="152" customWidth="1"/>
    <col min="11796" max="11796" width="11.42578125" style="152" customWidth="1"/>
    <col min="11797" max="11797" width="11.85546875" style="152" customWidth="1"/>
    <col min="11798" max="12032" width="9.140625" style="152"/>
    <col min="12033" max="12033" width="11.85546875" style="152" bestFit="1" customWidth="1"/>
    <col min="12034" max="12043" width="11.7109375" style="152" customWidth="1"/>
    <col min="12044" max="12044" width="12.140625" style="152" customWidth="1"/>
    <col min="12045" max="12048" width="11.7109375" style="152" customWidth="1"/>
    <col min="12049" max="12049" width="11.140625" style="152" customWidth="1"/>
    <col min="12050" max="12050" width="11.28515625" style="152" customWidth="1"/>
    <col min="12051" max="12051" width="11.85546875" style="152" customWidth="1"/>
    <col min="12052" max="12052" width="11.42578125" style="152" customWidth="1"/>
    <col min="12053" max="12053" width="11.85546875" style="152" customWidth="1"/>
    <col min="12054" max="12288" width="9.140625" style="152"/>
    <col min="12289" max="12289" width="11.85546875" style="152" bestFit="1" customWidth="1"/>
    <col min="12290" max="12299" width="11.7109375" style="152" customWidth="1"/>
    <col min="12300" max="12300" width="12.140625" style="152" customWidth="1"/>
    <col min="12301" max="12304" width="11.7109375" style="152" customWidth="1"/>
    <col min="12305" max="12305" width="11.140625" style="152" customWidth="1"/>
    <col min="12306" max="12306" width="11.28515625" style="152" customWidth="1"/>
    <col min="12307" max="12307" width="11.85546875" style="152" customWidth="1"/>
    <col min="12308" max="12308" width="11.42578125" style="152" customWidth="1"/>
    <col min="12309" max="12309" width="11.85546875" style="152" customWidth="1"/>
    <col min="12310" max="12544" width="9.140625" style="152"/>
    <col min="12545" max="12545" width="11.85546875" style="152" bestFit="1" customWidth="1"/>
    <col min="12546" max="12555" width="11.7109375" style="152" customWidth="1"/>
    <col min="12556" max="12556" width="12.140625" style="152" customWidth="1"/>
    <col min="12557" max="12560" width="11.7109375" style="152" customWidth="1"/>
    <col min="12561" max="12561" width="11.140625" style="152" customWidth="1"/>
    <col min="12562" max="12562" width="11.28515625" style="152" customWidth="1"/>
    <col min="12563" max="12563" width="11.85546875" style="152" customWidth="1"/>
    <col min="12564" max="12564" width="11.42578125" style="152" customWidth="1"/>
    <col min="12565" max="12565" width="11.85546875" style="152" customWidth="1"/>
    <col min="12566" max="12800" width="9.140625" style="152"/>
    <col min="12801" max="12801" width="11.85546875" style="152" bestFit="1" customWidth="1"/>
    <col min="12802" max="12811" width="11.7109375" style="152" customWidth="1"/>
    <col min="12812" max="12812" width="12.140625" style="152" customWidth="1"/>
    <col min="12813" max="12816" width="11.7109375" style="152" customWidth="1"/>
    <col min="12817" max="12817" width="11.140625" style="152" customWidth="1"/>
    <col min="12818" max="12818" width="11.28515625" style="152" customWidth="1"/>
    <col min="12819" max="12819" width="11.85546875" style="152" customWidth="1"/>
    <col min="12820" max="12820" width="11.42578125" style="152" customWidth="1"/>
    <col min="12821" max="12821" width="11.85546875" style="152" customWidth="1"/>
    <col min="12822" max="13056" width="9.140625" style="152"/>
    <col min="13057" max="13057" width="11.85546875" style="152" bestFit="1" customWidth="1"/>
    <col min="13058" max="13067" width="11.7109375" style="152" customWidth="1"/>
    <col min="13068" max="13068" width="12.140625" style="152" customWidth="1"/>
    <col min="13069" max="13072" width="11.7109375" style="152" customWidth="1"/>
    <col min="13073" max="13073" width="11.140625" style="152" customWidth="1"/>
    <col min="13074" max="13074" width="11.28515625" style="152" customWidth="1"/>
    <col min="13075" max="13075" width="11.85546875" style="152" customWidth="1"/>
    <col min="13076" max="13076" width="11.42578125" style="152" customWidth="1"/>
    <col min="13077" max="13077" width="11.85546875" style="152" customWidth="1"/>
    <col min="13078" max="13312" width="9.140625" style="152"/>
    <col min="13313" max="13313" width="11.85546875" style="152" bestFit="1" customWidth="1"/>
    <col min="13314" max="13323" width="11.7109375" style="152" customWidth="1"/>
    <col min="13324" max="13324" width="12.140625" style="152" customWidth="1"/>
    <col min="13325" max="13328" width="11.7109375" style="152" customWidth="1"/>
    <col min="13329" max="13329" width="11.140625" style="152" customWidth="1"/>
    <col min="13330" max="13330" width="11.28515625" style="152" customWidth="1"/>
    <col min="13331" max="13331" width="11.85546875" style="152" customWidth="1"/>
    <col min="13332" max="13332" width="11.42578125" style="152" customWidth="1"/>
    <col min="13333" max="13333" width="11.85546875" style="152" customWidth="1"/>
    <col min="13334" max="13568" width="9.140625" style="152"/>
    <col min="13569" max="13569" width="11.85546875" style="152" bestFit="1" customWidth="1"/>
    <col min="13570" max="13579" width="11.7109375" style="152" customWidth="1"/>
    <col min="13580" max="13580" width="12.140625" style="152" customWidth="1"/>
    <col min="13581" max="13584" width="11.7109375" style="152" customWidth="1"/>
    <col min="13585" max="13585" width="11.140625" style="152" customWidth="1"/>
    <col min="13586" max="13586" width="11.28515625" style="152" customWidth="1"/>
    <col min="13587" max="13587" width="11.85546875" style="152" customWidth="1"/>
    <col min="13588" max="13588" width="11.42578125" style="152" customWidth="1"/>
    <col min="13589" max="13589" width="11.85546875" style="152" customWidth="1"/>
    <col min="13590" max="13824" width="9.140625" style="152"/>
    <col min="13825" max="13825" width="11.85546875" style="152" bestFit="1" customWidth="1"/>
    <col min="13826" max="13835" width="11.7109375" style="152" customWidth="1"/>
    <col min="13836" max="13836" width="12.140625" style="152" customWidth="1"/>
    <col min="13837" max="13840" width="11.7109375" style="152" customWidth="1"/>
    <col min="13841" max="13841" width="11.140625" style="152" customWidth="1"/>
    <col min="13842" max="13842" width="11.28515625" style="152" customWidth="1"/>
    <col min="13843" max="13843" width="11.85546875" style="152" customWidth="1"/>
    <col min="13844" max="13844" width="11.42578125" style="152" customWidth="1"/>
    <col min="13845" max="13845" width="11.85546875" style="152" customWidth="1"/>
    <col min="13846" max="14080" width="9.140625" style="152"/>
    <col min="14081" max="14081" width="11.85546875" style="152" bestFit="1" customWidth="1"/>
    <col min="14082" max="14091" width="11.7109375" style="152" customWidth="1"/>
    <col min="14092" max="14092" width="12.140625" style="152" customWidth="1"/>
    <col min="14093" max="14096" width="11.7109375" style="152" customWidth="1"/>
    <col min="14097" max="14097" width="11.140625" style="152" customWidth="1"/>
    <col min="14098" max="14098" width="11.28515625" style="152" customWidth="1"/>
    <col min="14099" max="14099" width="11.85546875" style="152" customWidth="1"/>
    <col min="14100" max="14100" width="11.42578125" style="152" customWidth="1"/>
    <col min="14101" max="14101" width="11.85546875" style="152" customWidth="1"/>
    <col min="14102" max="14336" width="9.140625" style="152"/>
    <col min="14337" max="14337" width="11.85546875" style="152" bestFit="1" customWidth="1"/>
    <col min="14338" max="14347" width="11.7109375" style="152" customWidth="1"/>
    <col min="14348" max="14348" width="12.140625" style="152" customWidth="1"/>
    <col min="14349" max="14352" width="11.7109375" style="152" customWidth="1"/>
    <col min="14353" max="14353" width="11.140625" style="152" customWidth="1"/>
    <col min="14354" max="14354" width="11.28515625" style="152" customWidth="1"/>
    <col min="14355" max="14355" width="11.85546875" style="152" customWidth="1"/>
    <col min="14356" max="14356" width="11.42578125" style="152" customWidth="1"/>
    <col min="14357" max="14357" width="11.85546875" style="152" customWidth="1"/>
    <col min="14358" max="14592" width="9.140625" style="152"/>
    <col min="14593" max="14593" width="11.85546875" style="152" bestFit="1" customWidth="1"/>
    <col min="14594" max="14603" width="11.7109375" style="152" customWidth="1"/>
    <col min="14604" max="14604" width="12.140625" style="152" customWidth="1"/>
    <col min="14605" max="14608" width="11.7109375" style="152" customWidth="1"/>
    <col min="14609" max="14609" width="11.140625" style="152" customWidth="1"/>
    <col min="14610" max="14610" width="11.28515625" style="152" customWidth="1"/>
    <col min="14611" max="14611" width="11.85546875" style="152" customWidth="1"/>
    <col min="14612" max="14612" width="11.42578125" style="152" customWidth="1"/>
    <col min="14613" max="14613" width="11.85546875" style="152" customWidth="1"/>
    <col min="14614" max="14848" width="9.140625" style="152"/>
    <col min="14849" max="14849" width="11.85546875" style="152" bestFit="1" customWidth="1"/>
    <col min="14850" max="14859" width="11.7109375" style="152" customWidth="1"/>
    <col min="14860" max="14860" width="12.140625" style="152" customWidth="1"/>
    <col min="14861" max="14864" width="11.7109375" style="152" customWidth="1"/>
    <col min="14865" max="14865" width="11.140625" style="152" customWidth="1"/>
    <col min="14866" max="14866" width="11.28515625" style="152" customWidth="1"/>
    <col min="14867" max="14867" width="11.85546875" style="152" customWidth="1"/>
    <col min="14868" max="14868" width="11.42578125" style="152" customWidth="1"/>
    <col min="14869" max="14869" width="11.85546875" style="152" customWidth="1"/>
    <col min="14870" max="15104" width="9.140625" style="152"/>
    <col min="15105" max="15105" width="11.85546875" style="152" bestFit="1" customWidth="1"/>
    <col min="15106" max="15115" width="11.7109375" style="152" customWidth="1"/>
    <col min="15116" max="15116" width="12.140625" style="152" customWidth="1"/>
    <col min="15117" max="15120" width="11.7109375" style="152" customWidth="1"/>
    <col min="15121" max="15121" width="11.140625" style="152" customWidth="1"/>
    <col min="15122" max="15122" width="11.28515625" style="152" customWidth="1"/>
    <col min="15123" max="15123" width="11.85546875" style="152" customWidth="1"/>
    <col min="15124" max="15124" width="11.42578125" style="152" customWidth="1"/>
    <col min="15125" max="15125" width="11.85546875" style="152" customWidth="1"/>
    <col min="15126" max="15360" width="9.140625" style="152"/>
    <col min="15361" max="15361" width="11.85546875" style="152" bestFit="1" customWidth="1"/>
    <col min="15362" max="15371" width="11.7109375" style="152" customWidth="1"/>
    <col min="15372" max="15372" width="12.140625" style="152" customWidth="1"/>
    <col min="15373" max="15376" width="11.7109375" style="152" customWidth="1"/>
    <col min="15377" max="15377" width="11.140625" style="152" customWidth="1"/>
    <col min="15378" max="15378" width="11.28515625" style="152" customWidth="1"/>
    <col min="15379" max="15379" width="11.85546875" style="152" customWidth="1"/>
    <col min="15380" max="15380" width="11.42578125" style="152" customWidth="1"/>
    <col min="15381" max="15381" width="11.85546875" style="152" customWidth="1"/>
    <col min="15382" max="15616" width="9.140625" style="152"/>
    <col min="15617" max="15617" width="11.85546875" style="152" bestFit="1" customWidth="1"/>
    <col min="15618" max="15627" width="11.7109375" style="152" customWidth="1"/>
    <col min="15628" max="15628" width="12.140625" style="152" customWidth="1"/>
    <col min="15629" max="15632" width="11.7109375" style="152" customWidth="1"/>
    <col min="15633" max="15633" width="11.140625" style="152" customWidth="1"/>
    <col min="15634" max="15634" width="11.28515625" style="152" customWidth="1"/>
    <col min="15635" max="15635" width="11.85546875" style="152" customWidth="1"/>
    <col min="15636" max="15636" width="11.42578125" style="152" customWidth="1"/>
    <col min="15637" max="15637" width="11.85546875" style="152" customWidth="1"/>
    <col min="15638" max="15872" width="9.140625" style="152"/>
    <col min="15873" max="15873" width="11.85546875" style="152" bestFit="1" customWidth="1"/>
    <col min="15874" max="15883" width="11.7109375" style="152" customWidth="1"/>
    <col min="15884" max="15884" width="12.140625" style="152" customWidth="1"/>
    <col min="15885" max="15888" width="11.7109375" style="152" customWidth="1"/>
    <col min="15889" max="15889" width="11.140625" style="152" customWidth="1"/>
    <col min="15890" max="15890" width="11.28515625" style="152" customWidth="1"/>
    <col min="15891" max="15891" width="11.85546875" style="152" customWidth="1"/>
    <col min="15892" max="15892" width="11.42578125" style="152" customWidth="1"/>
    <col min="15893" max="15893" width="11.85546875" style="152" customWidth="1"/>
    <col min="15894" max="16128" width="9.140625" style="152"/>
    <col min="16129" max="16129" width="11.85546875" style="152" bestFit="1" customWidth="1"/>
    <col min="16130" max="16139" width="11.7109375" style="152" customWidth="1"/>
    <col min="16140" max="16140" width="12.140625" style="152" customWidth="1"/>
    <col min="16141" max="16144" width="11.7109375" style="152" customWidth="1"/>
    <col min="16145" max="16145" width="11.140625" style="152" customWidth="1"/>
    <col min="16146" max="16146" width="11.28515625" style="152" customWidth="1"/>
    <col min="16147" max="16147" width="11.85546875" style="152" customWidth="1"/>
    <col min="16148" max="16148" width="11.42578125" style="152" customWidth="1"/>
    <col min="16149" max="16149" width="11.85546875" style="152" customWidth="1"/>
    <col min="16150" max="16384" width="9.140625" style="152"/>
  </cols>
  <sheetData>
    <row r="1" spans="1:21" s="452" customFormat="1" ht="13.5" thickBot="1">
      <c r="A1" s="3497" t="s">
        <v>0</v>
      </c>
      <c r="B1" s="3497"/>
      <c r="C1" s="3497"/>
      <c r="D1" s="3497"/>
      <c r="E1" s="3497"/>
      <c r="F1" s="3497"/>
      <c r="U1" s="474" t="s">
        <v>1</v>
      </c>
    </row>
    <row r="2" spans="1:21" ht="24" customHeight="1" thickTop="1">
      <c r="A2" s="6250" t="s">
        <v>2911</v>
      </c>
      <c r="B2" s="6251"/>
      <c r="C2" s="6251"/>
      <c r="D2" s="6251"/>
      <c r="E2" s="6251"/>
      <c r="F2" s="6251"/>
      <c r="G2" s="6251"/>
      <c r="H2" s="6251"/>
      <c r="I2" s="6251"/>
      <c r="J2" s="6251"/>
      <c r="K2" s="6251"/>
      <c r="L2" s="6251"/>
      <c r="M2" s="6251"/>
      <c r="N2" s="6251"/>
      <c r="O2" s="6251"/>
      <c r="P2" s="6251"/>
      <c r="Q2" s="6251"/>
      <c r="R2" s="6251"/>
      <c r="S2" s="6251"/>
      <c r="T2" s="6251"/>
      <c r="U2" s="6252"/>
    </row>
    <row r="3" spans="1:21" ht="18" customHeight="1">
      <c r="A3" s="6739" t="s">
        <v>2471</v>
      </c>
      <c r="B3" s="6740"/>
      <c r="C3" s="6740"/>
      <c r="D3" s="6740"/>
      <c r="E3" s="6740"/>
      <c r="F3" s="6740"/>
      <c r="G3" s="6740"/>
      <c r="H3" s="6740"/>
      <c r="I3" s="6740"/>
      <c r="J3" s="6740"/>
      <c r="K3" s="6740"/>
      <c r="L3" s="6740"/>
      <c r="M3" s="6740"/>
      <c r="N3" s="6740"/>
      <c r="O3" s="6740"/>
      <c r="P3" s="6740"/>
      <c r="Q3" s="6740"/>
      <c r="R3" s="6740"/>
      <c r="S3" s="6740"/>
      <c r="T3" s="6740"/>
      <c r="U3" s="6741"/>
    </row>
    <row r="4" spans="1:21" ht="23.25" customHeight="1" thickBot="1">
      <c r="A4" s="6714"/>
      <c r="B4" s="6715"/>
      <c r="C4" s="6715"/>
      <c r="D4" s="6715"/>
      <c r="E4" s="6715"/>
      <c r="F4" s="6715"/>
      <c r="G4" s="6715"/>
      <c r="H4" s="6715"/>
      <c r="I4" s="6715"/>
      <c r="J4" s="6715"/>
      <c r="K4" s="6715"/>
      <c r="L4" s="6715"/>
      <c r="M4" s="6715"/>
      <c r="N4" s="6715"/>
      <c r="O4" s="6715"/>
      <c r="P4" s="6715"/>
      <c r="Q4" s="6715"/>
      <c r="R4" s="6715"/>
      <c r="S4" s="6715"/>
      <c r="T4" s="6715"/>
      <c r="U4" s="6716"/>
    </row>
    <row r="5" spans="1:21" ht="32.25" customHeight="1" thickBot="1">
      <c r="A5" s="6733" t="s">
        <v>12</v>
      </c>
      <c r="B5" s="6298"/>
      <c r="C5" s="6298"/>
      <c r="D5" s="6298"/>
      <c r="E5" s="6298"/>
      <c r="F5" s="6298"/>
      <c r="G5" s="6298"/>
      <c r="H5" s="6298"/>
      <c r="I5" s="6298"/>
      <c r="J5" s="6298"/>
      <c r="K5" s="6298"/>
      <c r="L5" s="6298"/>
      <c r="M5" s="6298"/>
      <c r="N5" s="6298"/>
      <c r="O5" s="6298"/>
      <c r="P5" s="6298"/>
      <c r="Q5" s="6298"/>
      <c r="R5" s="6298"/>
      <c r="S5" s="6298"/>
      <c r="T5" s="6298"/>
      <c r="U5" s="6299"/>
    </row>
    <row r="6" spans="1:21" ht="31.5" customHeight="1" thickBot="1">
      <c r="A6" s="7552" t="s">
        <v>2923</v>
      </c>
      <c r="B6" s="7553">
        <v>2009</v>
      </c>
      <c r="C6" s="7553"/>
      <c r="D6" s="7553"/>
      <c r="E6" s="7553"/>
      <c r="F6" s="7554"/>
      <c r="G6" s="7553">
        <v>2010</v>
      </c>
      <c r="H6" s="7553"/>
      <c r="I6" s="7553"/>
      <c r="J6" s="7553"/>
      <c r="K6" s="7554"/>
      <c r="L6" s="6742">
        <v>2011</v>
      </c>
      <c r="M6" s="6743"/>
      <c r="N6" s="6743"/>
      <c r="O6" s="6743"/>
      <c r="P6" s="7555"/>
      <c r="Q6" s="6742">
        <v>2012</v>
      </c>
      <c r="R6" s="6743"/>
      <c r="S6" s="6743"/>
      <c r="T6" s="6743"/>
      <c r="U6" s="6744"/>
    </row>
    <row r="7" spans="1:21" ht="117" customHeight="1" thickBot="1">
      <c r="A7" s="7550"/>
      <c r="B7" s="3826" t="s">
        <v>2936</v>
      </c>
      <c r="C7" s="3827" t="s">
        <v>2937</v>
      </c>
      <c r="D7" s="3827" t="s">
        <v>2938</v>
      </c>
      <c r="E7" s="3827" t="s">
        <v>2939</v>
      </c>
      <c r="F7" s="3828" t="s">
        <v>2940</v>
      </c>
      <c r="G7" s="3826" t="s">
        <v>2936</v>
      </c>
      <c r="H7" s="3827" t="s">
        <v>2937</v>
      </c>
      <c r="I7" s="3827" t="s">
        <v>2938</v>
      </c>
      <c r="J7" s="3827" t="s">
        <v>2939</v>
      </c>
      <c r="K7" s="3828" t="s">
        <v>2940</v>
      </c>
      <c r="L7" s="3829" t="s">
        <v>2936</v>
      </c>
      <c r="M7" s="3830" t="s">
        <v>2937</v>
      </c>
      <c r="N7" s="3830" t="s">
        <v>2938</v>
      </c>
      <c r="O7" s="3830" t="s">
        <v>2939</v>
      </c>
      <c r="P7" s="3831" t="s">
        <v>2940</v>
      </c>
      <c r="Q7" s="3832" t="s">
        <v>2936</v>
      </c>
      <c r="R7" s="3830" t="s">
        <v>2937</v>
      </c>
      <c r="S7" s="3830" t="s">
        <v>2938</v>
      </c>
      <c r="T7" s="3830" t="s">
        <v>2939</v>
      </c>
      <c r="U7" s="3833" t="s">
        <v>2940</v>
      </c>
    </row>
    <row r="8" spans="1:21" ht="26.1" customHeight="1">
      <c r="A8" s="3447" t="s">
        <v>2941</v>
      </c>
      <c r="B8" s="3453">
        <v>17014.150000000001</v>
      </c>
      <c r="C8" s="3453">
        <v>676</v>
      </c>
      <c r="D8" s="3453">
        <v>109</v>
      </c>
      <c r="E8" s="3453">
        <f t="shared" ref="E8:E24" si="0">C8+D8</f>
        <v>785</v>
      </c>
      <c r="F8" s="3835">
        <f>E8/B8*100</f>
        <v>4.6138067432107981</v>
      </c>
      <c r="G8" s="3836">
        <v>17014</v>
      </c>
      <c r="H8" s="3737">
        <v>676</v>
      </c>
      <c r="I8" s="3737">
        <v>109</v>
      </c>
      <c r="J8" s="3737">
        <v>785</v>
      </c>
      <c r="K8" s="3837">
        <f>J8/G8*100</f>
        <v>4.613847419771953</v>
      </c>
      <c r="L8" s="3739">
        <v>17014</v>
      </c>
      <c r="M8" s="3838">
        <v>676</v>
      </c>
      <c r="N8" s="3838">
        <v>109</v>
      </c>
      <c r="O8" s="3838">
        <v>785</v>
      </c>
      <c r="P8" s="3839">
        <f>O8/L8*100</f>
        <v>4.613847419771953</v>
      </c>
      <c r="Q8" s="3840">
        <v>17014</v>
      </c>
      <c r="R8" s="3838">
        <v>676</v>
      </c>
      <c r="S8" s="3838">
        <v>109</v>
      </c>
      <c r="T8" s="3838">
        <v>785</v>
      </c>
      <c r="U8" s="785">
        <f>T8/Q8*100</f>
        <v>4.613847419771953</v>
      </c>
    </row>
    <row r="9" spans="1:21" ht="26.1" customHeight="1">
      <c r="A9" s="3449" t="s">
        <v>2942</v>
      </c>
      <c r="B9" s="3453">
        <v>67673.5</v>
      </c>
      <c r="C9" s="3453">
        <v>5771</v>
      </c>
      <c r="D9" s="3453">
        <v>225</v>
      </c>
      <c r="E9" s="3453">
        <f t="shared" si="0"/>
        <v>5996</v>
      </c>
      <c r="F9" s="3841">
        <f t="shared" ref="F9:F24" si="1">E9/B9*100</f>
        <v>8.8601889956925532</v>
      </c>
      <c r="G9" s="3842">
        <v>67674</v>
      </c>
      <c r="H9" s="3843">
        <v>5771</v>
      </c>
      <c r="I9" s="3733">
        <v>225</v>
      </c>
      <c r="J9" s="3843">
        <v>5996</v>
      </c>
      <c r="K9" s="3844">
        <f t="shared" ref="K9:K24" si="2">J9/G9*100</f>
        <v>8.8601235334101727</v>
      </c>
      <c r="L9" s="3740">
        <v>67674</v>
      </c>
      <c r="M9" s="3594">
        <v>5771</v>
      </c>
      <c r="N9" s="3594">
        <v>225</v>
      </c>
      <c r="O9" s="3594">
        <v>5996</v>
      </c>
      <c r="P9" s="3845">
        <f t="shared" ref="P9:P24" si="3">O9/L9*100</f>
        <v>8.8601235334101727</v>
      </c>
      <c r="Q9" s="3846">
        <v>67674</v>
      </c>
      <c r="R9" s="3594">
        <v>5771</v>
      </c>
      <c r="S9" s="3594">
        <v>225</v>
      </c>
      <c r="T9" s="3594">
        <v>5996</v>
      </c>
      <c r="U9" s="3847">
        <f t="shared" ref="U9:U24" si="4">T9/Q9*100</f>
        <v>8.8601235334101727</v>
      </c>
    </row>
    <row r="10" spans="1:21" ht="26.1" customHeight="1">
      <c r="A10" s="3449" t="s">
        <v>2943</v>
      </c>
      <c r="B10" s="3453">
        <v>62993.8</v>
      </c>
      <c r="C10" s="3453">
        <v>5273</v>
      </c>
      <c r="D10" s="3453">
        <v>350</v>
      </c>
      <c r="E10" s="3453">
        <f t="shared" si="0"/>
        <v>5623</v>
      </c>
      <c r="F10" s="3848">
        <f t="shared" si="1"/>
        <v>8.9262752842343218</v>
      </c>
      <c r="G10" s="3842">
        <v>62994</v>
      </c>
      <c r="H10" s="3843">
        <v>5273</v>
      </c>
      <c r="I10" s="3733">
        <v>350</v>
      </c>
      <c r="J10" s="3843">
        <v>5623</v>
      </c>
      <c r="K10" s="3849">
        <f t="shared" si="2"/>
        <v>8.9262469441534105</v>
      </c>
      <c r="L10" s="3740">
        <v>62994</v>
      </c>
      <c r="M10" s="3594">
        <v>5273</v>
      </c>
      <c r="N10" s="3594">
        <v>350</v>
      </c>
      <c r="O10" s="3594">
        <v>5623</v>
      </c>
      <c r="P10" s="3850">
        <f t="shared" si="3"/>
        <v>8.9262469441534105</v>
      </c>
      <c r="Q10" s="3846">
        <v>62994</v>
      </c>
      <c r="R10" s="3594">
        <v>5273</v>
      </c>
      <c r="S10" s="3594">
        <v>350</v>
      </c>
      <c r="T10" s="3594">
        <v>5623</v>
      </c>
      <c r="U10" s="786">
        <f t="shared" si="4"/>
        <v>8.9262469441534105</v>
      </c>
    </row>
    <row r="11" spans="1:21" ht="26.1" customHeight="1">
      <c r="A11" s="3449" t="s">
        <v>2944</v>
      </c>
      <c r="B11" s="3453">
        <v>25086.5</v>
      </c>
      <c r="C11" s="3453">
        <v>515</v>
      </c>
      <c r="D11" s="3453">
        <v>286</v>
      </c>
      <c r="E11" s="3453">
        <f t="shared" si="0"/>
        <v>801</v>
      </c>
      <c r="F11" s="3848">
        <f t="shared" si="1"/>
        <v>3.1929523847487693</v>
      </c>
      <c r="G11" s="3842">
        <v>25087</v>
      </c>
      <c r="H11" s="3733">
        <v>515</v>
      </c>
      <c r="I11" s="3733">
        <v>286</v>
      </c>
      <c r="J11" s="3733">
        <v>801</v>
      </c>
      <c r="K11" s="3844">
        <f t="shared" si="2"/>
        <v>3.1928887471598841</v>
      </c>
      <c r="L11" s="3851">
        <v>25087</v>
      </c>
      <c r="M11" s="3852">
        <v>515</v>
      </c>
      <c r="N11" s="3852">
        <v>286</v>
      </c>
      <c r="O11" s="3852">
        <v>801</v>
      </c>
      <c r="P11" s="3853">
        <f t="shared" si="3"/>
        <v>3.1928887471598841</v>
      </c>
      <c r="Q11" s="3854">
        <v>25087</v>
      </c>
      <c r="R11" s="3852">
        <v>515</v>
      </c>
      <c r="S11" s="3852">
        <v>286</v>
      </c>
      <c r="T11" s="3852">
        <v>801</v>
      </c>
      <c r="U11" s="3855">
        <f t="shared" si="4"/>
        <v>3.1928887471598841</v>
      </c>
    </row>
    <row r="12" spans="1:21" ht="26.1" customHeight="1">
      <c r="A12" s="3449" t="s">
        <v>2945</v>
      </c>
      <c r="B12" s="3453">
        <v>17588.5</v>
      </c>
      <c r="C12" s="3453"/>
      <c r="D12" s="3453">
        <v>190</v>
      </c>
      <c r="E12" s="3453">
        <f t="shared" si="0"/>
        <v>190</v>
      </c>
      <c r="F12" s="3848">
        <f t="shared" si="1"/>
        <v>1.0802513005657104</v>
      </c>
      <c r="G12" s="3842">
        <v>17589</v>
      </c>
      <c r="H12" s="3382"/>
      <c r="I12" s="3733">
        <v>190</v>
      </c>
      <c r="J12" s="3733">
        <v>190</v>
      </c>
      <c r="K12" s="3844">
        <f t="shared" si="2"/>
        <v>1.0802205924157144</v>
      </c>
      <c r="L12" s="3851">
        <v>17589</v>
      </c>
      <c r="M12" s="3852"/>
      <c r="N12" s="3852">
        <v>190</v>
      </c>
      <c r="O12" s="3852">
        <v>190</v>
      </c>
      <c r="P12" s="3853">
        <f t="shared" si="3"/>
        <v>1.0802205924157144</v>
      </c>
      <c r="Q12" s="3854">
        <v>17589</v>
      </c>
      <c r="R12" s="3852"/>
      <c r="S12" s="3852">
        <v>190</v>
      </c>
      <c r="T12" s="3852">
        <v>190</v>
      </c>
      <c r="U12" s="3855">
        <f t="shared" si="4"/>
        <v>1.0802205924157144</v>
      </c>
    </row>
    <row r="13" spans="1:21" ht="26.1" customHeight="1">
      <c r="A13" s="3449" t="s">
        <v>2946</v>
      </c>
      <c r="B13" s="3453">
        <v>33480</v>
      </c>
      <c r="C13" s="3453">
        <v>1125</v>
      </c>
      <c r="D13" s="3453">
        <v>151</v>
      </c>
      <c r="E13" s="3453">
        <f t="shared" si="0"/>
        <v>1276</v>
      </c>
      <c r="F13" s="3856">
        <f t="shared" si="1"/>
        <v>3.8112305854241337</v>
      </c>
      <c r="G13" s="3842">
        <v>33480</v>
      </c>
      <c r="H13" s="3843">
        <v>1125</v>
      </c>
      <c r="I13" s="3733">
        <v>151</v>
      </c>
      <c r="J13" s="3843">
        <v>1276</v>
      </c>
      <c r="K13" s="3849">
        <f t="shared" si="2"/>
        <v>3.8112305854241337</v>
      </c>
      <c r="L13" s="3740">
        <v>33480</v>
      </c>
      <c r="M13" s="3594">
        <v>1125</v>
      </c>
      <c r="N13" s="3594">
        <v>151</v>
      </c>
      <c r="O13" s="3594">
        <v>1276</v>
      </c>
      <c r="P13" s="3845">
        <f t="shared" si="3"/>
        <v>3.8112305854241337</v>
      </c>
      <c r="Q13" s="3846">
        <v>33480</v>
      </c>
      <c r="R13" s="3594">
        <v>1125</v>
      </c>
      <c r="S13" s="3594">
        <v>151</v>
      </c>
      <c r="T13" s="3594">
        <v>1276</v>
      </c>
      <c r="U13" s="3847">
        <f t="shared" si="4"/>
        <v>3.8112305854241337</v>
      </c>
    </row>
    <row r="14" spans="1:21" ht="26.1" customHeight="1">
      <c r="A14" s="3449" t="s">
        <v>2947</v>
      </c>
      <c r="B14" s="3453">
        <v>101007</v>
      </c>
      <c r="C14" s="3453">
        <v>16226</v>
      </c>
      <c r="D14" s="3453">
        <v>500</v>
      </c>
      <c r="E14" s="3453">
        <f t="shared" si="0"/>
        <v>16726</v>
      </c>
      <c r="F14" s="3841">
        <f t="shared" si="1"/>
        <v>16.559248368924926</v>
      </c>
      <c r="G14" s="3842">
        <v>101007</v>
      </c>
      <c r="H14" s="3843">
        <v>16226</v>
      </c>
      <c r="I14" s="3733">
        <v>500</v>
      </c>
      <c r="J14" s="3843">
        <v>16726</v>
      </c>
      <c r="K14" s="3849">
        <f t="shared" si="2"/>
        <v>16.559248368924926</v>
      </c>
      <c r="L14" s="3740">
        <v>101007</v>
      </c>
      <c r="M14" s="3594">
        <v>16226</v>
      </c>
      <c r="N14" s="3594">
        <v>500</v>
      </c>
      <c r="O14" s="3594">
        <v>16726</v>
      </c>
      <c r="P14" s="3850">
        <f t="shared" si="3"/>
        <v>16.559248368924926</v>
      </c>
      <c r="Q14" s="3846">
        <v>101007</v>
      </c>
      <c r="R14" s="3594">
        <v>16226</v>
      </c>
      <c r="S14" s="3594">
        <v>500</v>
      </c>
      <c r="T14" s="3594">
        <v>16726</v>
      </c>
      <c r="U14" s="786">
        <f t="shared" si="4"/>
        <v>16.559248368924926</v>
      </c>
    </row>
    <row r="15" spans="1:21" ht="26.1" customHeight="1">
      <c r="A15" s="3449" t="s">
        <v>2948</v>
      </c>
      <c r="B15" s="3453">
        <v>16163</v>
      </c>
      <c r="C15" s="3453">
        <v>3644</v>
      </c>
      <c r="D15" s="3453">
        <v>100</v>
      </c>
      <c r="E15" s="3453">
        <f t="shared" si="0"/>
        <v>3744</v>
      </c>
      <c r="F15" s="3841">
        <f t="shared" si="1"/>
        <v>23.164016581080247</v>
      </c>
      <c r="G15" s="3842">
        <v>16163</v>
      </c>
      <c r="H15" s="3843">
        <v>3644</v>
      </c>
      <c r="I15" s="3733">
        <v>100</v>
      </c>
      <c r="J15" s="3843">
        <v>3744</v>
      </c>
      <c r="K15" s="3857">
        <f t="shared" si="2"/>
        <v>23.164016581080247</v>
      </c>
      <c r="L15" s="3740">
        <v>16163</v>
      </c>
      <c r="M15" s="3594">
        <v>3644</v>
      </c>
      <c r="N15" s="3594">
        <v>100</v>
      </c>
      <c r="O15" s="3594">
        <v>3744</v>
      </c>
      <c r="P15" s="3845">
        <f t="shared" si="3"/>
        <v>23.164016581080247</v>
      </c>
      <c r="Q15" s="3846">
        <v>16163</v>
      </c>
      <c r="R15" s="3594">
        <v>3644</v>
      </c>
      <c r="S15" s="3594">
        <v>100</v>
      </c>
      <c r="T15" s="3594">
        <v>3744</v>
      </c>
      <c r="U15" s="3847">
        <f t="shared" si="4"/>
        <v>23.164016581080247</v>
      </c>
    </row>
    <row r="16" spans="1:21" ht="26.1" customHeight="1">
      <c r="A16" s="3449" t="s">
        <v>2949</v>
      </c>
      <c r="B16" s="3453">
        <v>5433.9</v>
      </c>
      <c r="C16" s="3453">
        <v>500</v>
      </c>
      <c r="D16" s="3453">
        <v>109</v>
      </c>
      <c r="E16" s="3453">
        <f t="shared" si="0"/>
        <v>609</v>
      </c>
      <c r="F16" s="3848">
        <f t="shared" si="1"/>
        <v>11.207420085021809</v>
      </c>
      <c r="G16" s="3842">
        <v>5434</v>
      </c>
      <c r="H16" s="3733">
        <v>500</v>
      </c>
      <c r="I16" s="3733">
        <v>109</v>
      </c>
      <c r="J16" s="3733">
        <v>609</v>
      </c>
      <c r="K16" s="3849">
        <f t="shared" si="2"/>
        <v>11.207213838792786</v>
      </c>
      <c r="L16" s="3851">
        <v>5434</v>
      </c>
      <c r="M16" s="3852">
        <v>500</v>
      </c>
      <c r="N16" s="3852">
        <v>109</v>
      </c>
      <c r="O16" s="3852">
        <v>609</v>
      </c>
      <c r="P16" s="3850">
        <f t="shared" si="3"/>
        <v>11.207213838792786</v>
      </c>
      <c r="Q16" s="3854">
        <v>5434</v>
      </c>
      <c r="R16" s="3852">
        <v>500</v>
      </c>
      <c r="S16" s="3852">
        <v>109</v>
      </c>
      <c r="T16" s="3852">
        <v>609</v>
      </c>
      <c r="U16" s="786">
        <f t="shared" si="4"/>
        <v>11.207213838792786</v>
      </c>
    </row>
    <row r="17" spans="1:22" ht="26.1" customHeight="1">
      <c r="A17" s="3449" t="s">
        <v>2950</v>
      </c>
      <c r="B17" s="3453">
        <v>108268.7</v>
      </c>
      <c r="C17" s="3453">
        <v>11105</v>
      </c>
      <c r="D17" s="3453">
        <v>500</v>
      </c>
      <c r="E17" s="3453">
        <f t="shared" si="0"/>
        <v>11605</v>
      </c>
      <c r="F17" s="3856">
        <f t="shared" si="1"/>
        <v>10.718702635202972</v>
      </c>
      <c r="G17" s="3842">
        <v>108269</v>
      </c>
      <c r="H17" s="3843">
        <v>11105</v>
      </c>
      <c r="I17" s="3733">
        <v>500</v>
      </c>
      <c r="J17" s="3843">
        <v>11605</v>
      </c>
      <c r="K17" s="3849">
        <f t="shared" si="2"/>
        <v>10.718672935004479</v>
      </c>
      <c r="L17" s="3740">
        <v>108269</v>
      </c>
      <c r="M17" s="3594">
        <v>11105</v>
      </c>
      <c r="N17" s="3594">
        <v>500</v>
      </c>
      <c r="O17" s="3594">
        <v>11605</v>
      </c>
      <c r="P17" s="3845">
        <f t="shared" si="3"/>
        <v>10.718672935004479</v>
      </c>
      <c r="Q17" s="3846">
        <v>108269</v>
      </c>
      <c r="R17" s="3594">
        <v>11105</v>
      </c>
      <c r="S17" s="3594">
        <v>500</v>
      </c>
      <c r="T17" s="3594">
        <v>11605</v>
      </c>
      <c r="U17" s="3847">
        <f t="shared" si="4"/>
        <v>10.718672935004479</v>
      </c>
    </row>
    <row r="18" spans="1:22" ht="26.1" customHeight="1">
      <c r="A18" s="3449" t="s">
        <v>2951</v>
      </c>
      <c r="B18" s="3453">
        <v>40947.699999999997</v>
      </c>
      <c r="C18" s="3453">
        <v>2338</v>
      </c>
      <c r="D18" s="3453">
        <v>210</v>
      </c>
      <c r="E18" s="3453">
        <f t="shared" si="0"/>
        <v>2548</v>
      </c>
      <c r="F18" s="3841">
        <f t="shared" si="1"/>
        <v>6.2225717195349191</v>
      </c>
      <c r="G18" s="3842">
        <v>40948</v>
      </c>
      <c r="H18" s="3843">
        <v>2338</v>
      </c>
      <c r="I18" s="3733">
        <v>210</v>
      </c>
      <c r="J18" s="3843">
        <v>2548</v>
      </c>
      <c r="K18" s="3849">
        <f t="shared" si="2"/>
        <v>6.2225261307023541</v>
      </c>
      <c r="L18" s="3740">
        <v>40948</v>
      </c>
      <c r="M18" s="3594">
        <v>2338</v>
      </c>
      <c r="N18" s="3594">
        <v>210</v>
      </c>
      <c r="O18" s="3594">
        <v>2548</v>
      </c>
      <c r="P18" s="3850">
        <f t="shared" si="3"/>
        <v>6.2225261307023541</v>
      </c>
      <c r="Q18" s="3846">
        <v>40948</v>
      </c>
      <c r="R18" s="3594">
        <v>2338</v>
      </c>
      <c r="S18" s="3594">
        <v>210</v>
      </c>
      <c r="T18" s="3594">
        <v>2548</v>
      </c>
      <c r="U18" s="786">
        <f t="shared" si="4"/>
        <v>6.2225261307023541</v>
      </c>
    </row>
    <row r="19" spans="1:22" ht="26.1" customHeight="1">
      <c r="A19" s="3449" t="s">
        <v>2952</v>
      </c>
      <c r="B19" s="3453">
        <v>18761.099999999999</v>
      </c>
      <c r="C19" s="3453">
        <v>5209</v>
      </c>
      <c r="D19" s="3453">
        <v>268</v>
      </c>
      <c r="E19" s="3453">
        <f t="shared" si="0"/>
        <v>5477</v>
      </c>
      <c r="F19" s="3848">
        <f t="shared" si="1"/>
        <v>29.193384183230197</v>
      </c>
      <c r="G19" s="3842">
        <v>18761</v>
      </c>
      <c r="H19" s="3843">
        <v>5209</v>
      </c>
      <c r="I19" s="3733">
        <v>268</v>
      </c>
      <c r="J19" s="3843">
        <v>5477</v>
      </c>
      <c r="K19" s="3857">
        <f t="shared" si="2"/>
        <v>29.193539789989874</v>
      </c>
      <c r="L19" s="3740">
        <v>18761</v>
      </c>
      <c r="M19" s="3594">
        <v>5209</v>
      </c>
      <c r="N19" s="3594">
        <v>268</v>
      </c>
      <c r="O19" s="3594">
        <v>5477</v>
      </c>
      <c r="P19" s="3850">
        <f t="shared" si="3"/>
        <v>29.193539789989874</v>
      </c>
      <c r="Q19" s="3846">
        <v>18761</v>
      </c>
      <c r="R19" s="3594">
        <v>5209</v>
      </c>
      <c r="S19" s="3594">
        <v>268</v>
      </c>
      <c r="T19" s="3594">
        <v>5477</v>
      </c>
      <c r="U19" s="786">
        <f t="shared" si="4"/>
        <v>29.193539789989874</v>
      </c>
    </row>
    <row r="20" spans="1:22" ht="26.1" customHeight="1">
      <c r="A20" s="3449" t="s">
        <v>2953</v>
      </c>
      <c r="B20" s="3453">
        <v>15648.3</v>
      </c>
      <c r="C20" s="3453">
        <v>877</v>
      </c>
      <c r="D20" s="3453">
        <v>110</v>
      </c>
      <c r="E20" s="3453">
        <f t="shared" si="0"/>
        <v>987</v>
      </c>
      <c r="F20" s="3848">
        <f t="shared" si="1"/>
        <v>6.3073944134506625</v>
      </c>
      <c r="G20" s="3842">
        <v>15648</v>
      </c>
      <c r="H20" s="3733">
        <v>877</v>
      </c>
      <c r="I20" s="3733">
        <v>110</v>
      </c>
      <c r="J20" s="3733">
        <v>987</v>
      </c>
      <c r="K20" s="3849">
        <f t="shared" si="2"/>
        <v>6.3075153374233128</v>
      </c>
      <c r="L20" s="3740">
        <v>15648</v>
      </c>
      <c r="M20" s="3852">
        <v>877</v>
      </c>
      <c r="N20" s="3852">
        <v>110</v>
      </c>
      <c r="O20" s="3852">
        <v>987</v>
      </c>
      <c r="P20" s="3850">
        <f t="shared" si="3"/>
        <v>6.3075153374233128</v>
      </c>
      <c r="Q20" s="3846">
        <v>15648</v>
      </c>
      <c r="R20" s="3852">
        <v>877</v>
      </c>
      <c r="S20" s="3852">
        <v>110</v>
      </c>
      <c r="T20" s="3852">
        <v>987</v>
      </c>
      <c r="U20" s="786">
        <f t="shared" si="4"/>
        <v>6.3075153374233128</v>
      </c>
    </row>
    <row r="21" spans="1:22" ht="26.1" customHeight="1">
      <c r="A21" s="3449" t="s">
        <v>2954</v>
      </c>
      <c r="B21" s="3453">
        <v>60440</v>
      </c>
      <c r="C21" s="3453">
        <v>3123</v>
      </c>
      <c r="D21" s="3453">
        <v>352</v>
      </c>
      <c r="E21" s="3453">
        <f t="shared" si="0"/>
        <v>3475</v>
      </c>
      <c r="F21" s="3856">
        <f t="shared" si="1"/>
        <v>5.7495036399735273</v>
      </c>
      <c r="G21" s="3842">
        <v>60440</v>
      </c>
      <c r="H21" s="3843">
        <v>3123</v>
      </c>
      <c r="I21" s="3733">
        <v>352</v>
      </c>
      <c r="J21" s="3843">
        <v>3475</v>
      </c>
      <c r="K21" s="3849">
        <f t="shared" si="2"/>
        <v>5.7495036399735273</v>
      </c>
      <c r="L21" s="3740">
        <v>60440</v>
      </c>
      <c r="M21" s="3594">
        <v>3123</v>
      </c>
      <c r="N21" s="3594">
        <v>352</v>
      </c>
      <c r="O21" s="3594">
        <v>3475</v>
      </c>
      <c r="P21" s="3845">
        <f t="shared" si="3"/>
        <v>5.7495036399735273</v>
      </c>
      <c r="Q21" s="3846">
        <v>60440</v>
      </c>
      <c r="R21" s="3594">
        <v>3123</v>
      </c>
      <c r="S21" s="3594">
        <v>352</v>
      </c>
      <c r="T21" s="3594">
        <v>3475</v>
      </c>
      <c r="U21" s="3847">
        <f t="shared" si="4"/>
        <v>5.7495036399735273</v>
      </c>
    </row>
    <row r="22" spans="1:22" ht="26.1" customHeight="1">
      <c r="A22" s="3449" t="s">
        <v>2955</v>
      </c>
      <c r="B22" s="3453">
        <v>39734</v>
      </c>
      <c r="C22" s="3453">
        <v>18179</v>
      </c>
      <c r="D22" s="3453">
        <v>170</v>
      </c>
      <c r="E22" s="3453">
        <f t="shared" si="0"/>
        <v>18349</v>
      </c>
      <c r="F22" s="3848">
        <f t="shared" si="1"/>
        <v>46.179594302109024</v>
      </c>
      <c r="G22" s="3842">
        <v>39734</v>
      </c>
      <c r="H22" s="3843">
        <v>18179</v>
      </c>
      <c r="I22" s="3733">
        <v>170</v>
      </c>
      <c r="J22" s="3843">
        <v>18349</v>
      </c>
      <c r="K22" s="3857">
        <f t="shared" si="2"/>
        <v>46.179594302109024</v>
      </c>
      <c r="L22" s="3740">
        <v>39734</v>
      </c>
      <c r="M22" s="3594">
        <v>18179</v>
      </c>
      <c r="N22" s="3594">
        <v>170</v>
      </c>
      <c r="O22" s="3594">
        <v>18349</v>
      </c>
      <c r="P22" s="3850">
        <f t="shared" si="3"/>
        <v>46.179594302109024</v>
      </c>
      <c r="Q22" s="3846">
        <v>39734</v>
      </c>
      <c r="R22" s="3594">
        <v>18179</v>
      </c>
      <c r="S22" s="3594">
        <v>170</v>
      </c>
      <c r="T22" s="3594">
        <v>18349</v>
      </c>
      <c r="U22" s="786">
        <f t="shared" si="4"/>
        <v>46.179594302109024</v>
      </c>
    </row>
    <row r="23" spans="1:22" ht="26.1" customHeight="1">
      <c r="A23" s="3449" t="s">
        <v>2956</v>
      </c>
      <c r="B23" s="3453">
        <v>47730</v>
      </c>
      <c r="C23" s="3453">
        <v>9330</v>
      </c>
      <c r="D23" s="3453">
        <v>420</v>
      </c>
      <c r="E23" s="3453">
        <f t="shared" si="0"/>
        <v>9750</v>
      </c>
      <c r="F23" s="3841">
        <f t="shared" si="1"/>
        <v>20.427404148334379</v>
      </c>
      <c r="G23" s="3842">
        <v>47730</v>
      </c>
      <c r="H23" s="3843">
        <v>9330</v>
      </c>
      <c r="I23" s="3733">
        <v>420</v>
      </c>
      <c r="J23" s="3843">
        <v>9750</v>
      </c>
      <c r="K23" s="3849">
        <f t="shared" si="2"/>
        <v>20.427404148334379</v>
      </c>
      <c r="L23" s="3740">
        <v>47730</v>
      </c>
      <c r="M23" s="3594">
        <v>9330</v>
      </c>
      <c r="N23" s="3594">
        <v>420</v>
      </c>
      <c r="O23" s="3594">
        <v>9750</v>
      </c>
      <c r="P23" s="3850">
        <f t="shared" si="3"/>
        <v>20.427404148334379</v>
      </c>
      <c r="Q23" s="3846">
        <v>47730</v>
      </c>
      <c r="R23" s="3594">
        <v>9330</v>
      </c>
      <c r="S23" s="3594">
        <v>420</v>
      </c>
      <c r="T23" s="3594">
        <v>9750</v>
      </c>
      <c r="U23" s="786">
        <f t="shared" si="4"/>
        <v>20.427404148334379</v>
      </c>
    </row>
    <row r="24" spans="1:22" ht="29.25" customHeight="1" thickBot="1">
      <c r="A24" s="3834" t="s">
        <v>2957</v>
      </c>
      <c r="B24" s="3858">
        <v>677970.15</v>
      </c>
      <c r="C24" s="3859">
        <f>SUM(C8:C23)</f>
        <v>83891</v>
      </c>
      <c r="D24" s="3859">
        <f>SUM(D8:D23)</f>
        <v>4050</v>
      </c>
      <c r="E24" s="3859">
        <f t="shared" si="0"/>
        <v>87941</v>
      </c>
      <c r="F24" s="3860">
        <f t="shared" si="1"/>
        <v>12.971220045602303</v>
      </c>
      <c r="G24" s="3861">
        <f>SUM(G8:G23)</f>
        <v>677972</v>
      </c>
      <c r="H24" s="3862">
        <f>SUM(H8:H23)</f>
        <v>83891</v>
      </c>
      <c r="I24" s="3862">
        <f>SUM(I8:I23)</f>
        <v>4050</v>
      </c>
      <c r="J24" s="3862">
        <f>SUM(J8:J23)</f>
        <v>87941</v>
      </c>
      <c r="K24" s="3863">
        <f t="shared" si="2"/>
        <v>12.971184650693541</v>
      </c>
      <c r="L24" s="3864">
        <v>677970</v>
      </c>
      <c r="M24" s="3865">
        <v>83891</v>
      </c>
      <c r="N24" s="3865">
        <v>4050</v>
      </c>
      <c r="O24" s="3865">
        <v>87941</v>
      </c>
      <c r="P24" s="3866">
        <f t="shared" si="3"/>
        <v>12.971222915468235</v>
      </c>
      <c r="Q24" s="3867">
        <v>677970</v>
      </c>
      <c r="R24" s="3865">
        <v>83891</v>
      </c>
      <c r="S24" s="3865">
        <v>4050</v>
      </c>
      <c r="T24" s="3865">
        <v>87941</v>
      </c>
      <c r="U24" s="3868">
        <f t="shared" si="4"/>
        <v>12.971222915468235</v>
      </c>
    </row>
    <row r="25" spans="1:22" ht="16.5" customHeight="1" thickTop="1">
      <c r="A25" s="3501"/>
      <c r="B25" s="3502"/>
      <c r="C25" s="3502"/>
      <c r="D25" s="3502"/>
      <c r="E25" s="3502"/>
      <c r="F25" s="3503"/>
      <c r="G25" s="3504"/>
      <c r="H25" s="3504"/>
      <c r="I25" s="3504"/>
      <c r="J25" s="3504"/>
      <c r="K25" s="3505"/>
      <c r="L25" s="3504"/>
      <c r="M25" s="3504"/>
      <c r="N25" s="3504"/>
      <c r="O25" s="3504"/>
      <c r="P25" s="3505"/>
    </row>
    <row r="26" spans="1:22" ht="18.95" customHeight="1">
      <c r="A26" s="6248" t="s">
        <v>2919</v>
      </c>
      <c r="B26" s="6249"/>
      <c r="C26" s="6249"/>
      <c r="D26" s="6249"/>
      <c r="E26" s="6249"/>
      <c r="F26" s="6249"/>
      <c r="G26" s="6249"/>
      <c r="H26" s="6249"/>
      <c r="I26" s="6249"/>
      <c r="J26" s="6249"/>
      <c r="K26" s="6249"/>
      <c r="L26" s="6249"/>
      <c r="M26" s="6249"/>
      <c r="N26" s="6249"/>
      <c r="O26" s="6249"/>
      <c r="P26" s="6249"/>
      <c r="Q26" s="450"/>
      <c r="S26" s="3310"/>
      <c r="T26" s="3310"/>
      <c r="U26" s="3310"/>
      <c r="V26" s="3310"/>
    </row>
    <row r="27" spans="1:22" ht="18.95" customHeight="1">
      <c r="A27" s="6248" t="s">
        <v>2958</v>
      </c>
      <c r="B27" s="6248"/>
      <c r="C27" s="6248"/>
      <c r="D27" s="6248"/>
      <c r="E27" s="6248"/>
      <c r="F27" s="6248"/>
      <c r="G27" s="6248"/>
      <c r="H27" s="6248"/>
      <c r="I27" s="6248"/>
      <c r="J27" s="6248"/>
      <c r="K27" s="6248"/>
      <c r="L27" s="6248"/>
      <c r="M27" s="6248"/>
      <c r="N27" s="6248"/>
      <c r="O27" s="6248"/>
      <c r="P27" s="6248"/>
      <c r="Q27" s="3310"/>
      <c r="S27" s="3310"/>
      <c r="T27" s="3310"/>
      <c r="U27" s="3310"/>
      <c r="V27" s="3310"/>
    </row>
    <row r="28" spans="1:22" ht="18.95" customHeight="1">
      <c r="A28" s="6248" t="s">
        <v>2959</v>
      </c>
      <c r="B28" s="6248"/>
      <c r="C28" s="6248"/>
      <c r="D28" s="6248"/>
      <c r="E28" s="6248"/>
      <c r="F28" s="6248"/>
      <c r="G28" s="6248"/>
      <c r="H28" s="3309"/>
      <c r="I28" s="3309"/>
      <c r="J28" s="3309"/>
      <c r="K28" s="3309"/>
      <c r="L28" s="3309"/>
      <c r="M28" s="3309"/>
      <c r="N28" s="3309"/>
      <c r="O28" s="3309"/>
      <c r="P28" s="3309"/>
      <c r="Q28" s="450"/>
    </row>
    <row r="29" spans="1:22" ht="18.95" customHeight="1">
      <c r="A29" s="6248" t="s">
        <v>2877</v>
      </c>
      <c r="B29" s="6249"/>
      <c r="C29" s="6249"/>
      <c r="D29" s="6249"/>
      <c r="E29" s="6249"/>
      <c r="F29" s="6249"/>
      <c r="G29" s="6249"/>
      <c r="H29" s="6249"/>
      <c r="I29" s="6249"/>
      <c r="J29" s="6249"/>
      <c r="K29" s="6249"/>
      <c r="L29" s="6249"/>
      <c r="M29" s="6249"/>
      <c r="N29" s="6249"/>
      <c r="O29" s="6249"/>
      <c r="P29" s="6249"/>
      <c r="Q29" s="450"/>
    </row>
    <row r="30" spans="1:22" ht="17.25" customHeight="1">
      <c r="A30" s="6249" t="s">
        <v>2960</v>
      </c>
      <c r="B30" s="6249"/>
      <c r="C30" s="6249"/>
      <c r="D30" s="6249"/>
      <c r="E30" s="6249"/>
      <c r="F30" s="6249"/>
      <c r="G30" s="6249"/>
    </row>
    <row r="32" spans="1:22">
      <c r="H32" s="6564" t="s">
        <v>3</v>
      </c>
      <c r="I32" s="6564"/>
    </row>
  </sheetData>
  <mergeCells count="14">
    <mergeCell ref="H32:I32"/>
    <mergeCell ref="A2:U2"/>
    <mergeCell ref="A3:U4"/>
    <mergeCell ref="A5:U5"/>
    <mergeCell ref="A6:A7"/>
    <mergeCell ref="B6:F6"/>
    <mergeCell ref="G6:K6"/>
    <mergeCell ref="L6:P6"/>
    <mergeCell ref="Q6:U6"/>
    <mergeCell ref="A26:P26"/>
    <mergeCell ref="A27:P27"/>
    <mergeCell ref="A28:G28"/>
    <mergeCell ref="A29:P29"/>
    <mergeCell ref="A30:G30"/>
  </mergeCells>
  <hyperlinks>
    <hyperlink ref="A1" r:id="rId1"/>
  </hyperlinks>
  <pageMargins left="0.7" right="0.7" top="0.75" bottom="0.75" header="0.3" footer="0.3"/>
  <pageSetup paperSize="9" scale="63" fitToWidth="0" orientation="landscape" r:id="rId2"/>
  <headerFooter alignWithMargins="0">
    <oddFooter>&amp;R188</oddFooter>
  </headerFooter>
  <drawing r:id="rId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82">
    <pageSetUpPr fitToPage="1"/>
  </sheetPr>
  <dimension ref="A1:R25"/>
  <sheetViews>
    <sheetView view="pageBreakPreview" zoomScale="60" zoomScaleNormal="100" workbookViewId="0">
      <selection activeCell="C21" sqref="C21"/>
    </sheetView>
  </sheetViews>
  <sheetFormatPr defaultRowHeight="12.75"/>
  <cols>
    <col min="1" max="1" width="14.42578125" style="152" customWidth="1"/>
    <col min="2" max="17" width="7.7109375" style="152" customWidth="1"/>
    <col min="18" max="256" width="9.140625" style="152"/>
    <col min="257" max="257" width="29.28515625" style="152" customWidth="1"/>
    <col min="258" max="265" width="12.7109375" style="152" customWidth="1"/>
    <col min="266" max="266" width="11.140625" style="152" customWidth="1"/>
    <col min="267" max="267" width="11.42578125" style="152" customWidth="1"/>
    <col min="268" max="268" width="11" style="152" customWidth="1"/>
    <col min="269" max="269" width="11.5703125" style="152" customWidth="1"/>
    <col min="270" max="270" width="11.140625" style="152" customWidth="1"/>
    <col min="271" max="271" width="10.140625" style="152" customWidth="1"/>
    <col min="272" max="272" width="11.5703125" style="152" customWidth="1"/>
    <col min="273" max="273" width="10.42578125" style="152" customWidth="1"/>
    <col min="274" max="512" width="9.140625" style="152"/>
    <col min="513" max="513" width="29.28515625" style="152" customWidth="1"/>
    <col min="514" max="521" width="12.7109375" style="152" customWidth="1"/>
    <col min="522" max="522" width="11.140625" style="152" customWidth="1"/>
    <col min="523" max="523" width="11.42578125" style="152" customWidth="1"/>
    <col min="524" max="524" width="11" style="152" customWidth="1"/>
    <col min="525" max="525" width="11.5703125" style="152" customWidth="1"/>
    <col min="526" max="526" width="11.140625" style="152" customWidth="1"/>
    <col min="527" max="527" width="10.140625" style="152" customWidth="1"/>
    <col min="528" max="528" width="11.5703125" style="152" customWidth="1"/>
    <col min="529" max="529" width="10.42578125" style="152" customWidth="1"/>
    <col min="530" max="768" width="9.140625" style="152"/>
    <col min="769" max="769" width="29.28515625" style="152" customWidth="1"/>
    <col min="770" max="777" width="12.7109375" style="152" customWidth="1"/>
    <col min="778" max="778" width="11.140625" style="152" customWidth="1"/>
    <col min="779" max="779" width="11.42578125" style="152" customWidth="1"/>
    <col min="780" max="780" width="11" style="152" customWidth="1"/>
    <col min="781" max="781" width="11.5703125" style="152" customWidth="1"/>
    <col min="782" max="782" width="11.140625" style="152" customWidth="1"/>
    <col min="783" max="783" width="10.140625" style="152" customWidth="1"/>
    <col min="784" max="784" width="11.5703125" style="152" customWidth="1"/>
    <col min="785" max="785" width="10.42578125" style="152" customWidth="1"/>
    <col min="786" max="1024" width="9.140625" style="152"/>
    <col min="1025" max="1025" width="29.28515625" style="152" customWidth="1"/>
    <col min="1026" max="1033" width="12.7109375" style="152" customWidth="1"/>
    <col min="1034" max="1034" width="11.140625" style="152" customWidth="1"/>
    <col min="1035" max="1035" width="11.42578125" style="152" customWidth="1"/>
    <col min="1036" max="1036" width="11" style="152" customWidth="1"/>
    <col min="1037" max="1037" width="11.5703125" style="152" customWidth="1"/>
    <col min="1038" max="1038" width="11.140625" style="152" customWidth="1"/>
    <col min="1039" max="1039" width="10.140625" style="152" customWidth="1"/>
    <col min="1040" max="1040" width="11.5703125" style="152" customWidth="1"/>
    <col min="1041" max="1041" width="10.42578125" style="152" customWidth="1"/>
    <col min="1042" max="1280" width="9.140625" style="152"/>
    <col min="1281" max="1281" width="29.28515625" style="152" customWidth="1"/>
    <col min="1282" max="1289" width="12.7109375" style="152" customWidth="1"/>
    <col min="1290" max="1290" width="11.140625" style="152" customWidth="1"/>
    <col min="1291" max="1291" width="11.42578125" style="152" customWidth="1"/>
    <col min="1292" max="1292" width="11" style="152" customWidth="1"/>
    <col min="1293" max="1293" width="11.5703125" style="152" customWidth="1"/>
    <col min="1294" max="1294" width="11.140625" style="152" customWidth="1"/>
    <col min="1295" max="1295" width="10.140625" style="152" customWidth="1"/>
    <col min="1296" max="1296" width="11.5703125" style="152" customWidth="1"/>
    <col min="1297" max="1297" width="10.42578125" style="152" customWidth="1"/>
    <col min="1298" max="1536" width="9.140625" style="152"/>
    <col min="1537" max="1537" width="29.28515625" style="152" customWidth="1"/>
    <col min="1538" max="1545" width="12.7109375" style="152" customWidth="1"/>
    <col min="1546" max="1546" width="11.140625" style="152" customWidth="1"/>
    <col min="1547" max="1547" width="11.42578125" style="152" customWidth="1"/>
    <col min="1548" max="1548" width="11" style="152" customWidth="1"/>
    <col min="1549" max="1549" width="11.5703125" style="152" customWidth="1"/>
    <col min="1550" max="1550" width="11.140625" style="152" customWidth="1"/>
    <col min="1551" max="1551" width="10.140625" style="152" customWidth="1"/>
    <col min="1552" max="1552" width="11.5703125" style="152" customWidth="1"/>
    <col min="1553" max="1553" width="10.42578125" style="152" customWidth="1"/>
    <col min="1554" max="1792" width="9.140625" style="152"/>
    <col min="1793" max="1793" width="29.28515625" style="152" customWidth="1"/>
    <col min="1794" max="1801" width="12.7109375" style="152" customWidth="1"/>
    <col min="1802" max="1802" width="11.140625" style="152" customWidth="1"/>
    <col min="1803" max="1803" width="11.42578125" style="152" customWidth="1"/>
    <col min="1804" max="1804" width="11" style="152" customWidth="1"/>
    <col min="1805" max="1805" width="11.5703125" style="152" customWidth="1"/>
    <col min="1806" max="1806" width="11.140625" style="152" customWidth="1"/>
    <col min="1807" max="1807" width="10.140625" style="152" customWidth="1"/>
    <col min="1808" max="1808" width="11.5703125" style="152" customWidth="1"/>
    <col min="1809" max="1809" width="10.42578125" style="152" customWidth="1"/>
    <col min="1810" max="2048" width="9.140625" style="152"/>
    <col min="2049" max="2049" width="29.28515625" style="152" customWidth="1"/>
    <col min="2050" max="2057" width="12.7109375" style="152" customWidth="1"/>
    <col min="2058" max="2058" width="11.140625" style="152" customWidth="1"/>
    <col min="2059" max="2059" width="11.42578125" style="152" customWidth="1"/>
    <col min="2060" max="2060" width="11" style="152" customWidth="1"/>
    <col min="2061" max="2061" width="11.5703125" style="152" customWidth="1"/>
    <col min="2062" max="2062" width="11.140625" style="152" customWidth="1"/>
    <col min="2063" max="2063" width="10.140625" style="152" customWidth="1"/>
    <col min="2064" max="2064" width="11.5703125" style="152" customWidth="1"/>
    <col min="2065" max="2065" width="10.42578125" style="152" customWidth="1"/>
    <col min="2066" max="2304" width="9.140625" style="152"/>
    <col min="2305" max="2305" width="29.28515625" style="152" customWidth="1"/>
    <col min="2306" max="2313" width="12.7109375" style="152" customWidth="1"/>
    <col min="2314" max="2314" width="11.140625" style="152" customWidth="1"/>
    <col min="2315" max="2315" width="11.42578125" style="152" customWidth="1"/>
    <col min="2316" max="2316" width="11" style="152" customWidth="1"/>
    <col min="2317" max="2317" width="11.5703125" style="152" customWidth="1"/>
    <col min="2318" max="2318" width="11.140625" style="152" customWidth="1"/>
    <col min="2319" max="2319" width="10.140625" style="152" customWidth="1"/>
    <col min="2320" max="2320" width="11.5703125" style="152" customWidth="1"/>
    <col min="2321" max="2321" width="10.42578125" style="152" customWidth="1"/>
    <col min="2322" max="2560" width="9.140625" style="152"/>
    <col min="2561" max="2561" width="29.28515625" style="152" customWidth="1"/>
    <col min="2562" max="2569" width="12.7109375" style="152" customWidth="1"/>
    <col min="2570" max="2570" width="11.140625" style="152" customWidth="1"/>
    <col min="2571" max="2571" width="11.42578125" style="152" customWidth="1"/>
    <col min="2572" max="2572" width="11" style="152" customWidth="1"/>
    <col min="2573" max="2573" width="11.5703125" style="152" customWidth="1"/>
    <col min="2574" max="2574" width="11.140625" style="152" customWidth="1"/>
    <col min="2575" max="2575" width="10.140625" style="152" customWidth="1"/>
    <col min="2576" max="2576" width="11.5703125" style="152" customWidth="1"/>
    <col min="2577" max="2577" width="10.42578125" style="152" customWidth="1"/>
    <col min="2578" max="2816" width="9.140625" style="152"/>
    <col min="2817" max="2817" width="29.28515625" style="152" customWidth="1"/>
    <col min="2818" max="2825" width="12.7109375" style="152" customWidth="1"/>
    <col min="2826" max="2826" width="11.140625" style="152" customWidth="1"/>
    <col min="2827" max="2827" width="11.42578125" style="152" customWidth="1"/>
    <col min="2828" max="2828" width="11" style="152" customWidth="1"/>
    <col min="2829" max="2829" width="11.5703125" style="152" customWidth="1"/>
    <col min="2830" max="2830" width="11.140625" style="152" customWidth="1"/>
    <col min="2831" max="2831" width="10.140625" style="152" customWidth="1"/>
    <col min="2832" max="2832" width="11.5703125" style="152" customWidth="1"/>
    <col min="2833" max="2833" width="10.42578125" style="152" customWidth="1"/>
    <col min="2834" max="3072" width="9.140625" style="152"/>
    <col min="3073" max="3073" width="29.28515625" style="152" customWidth="1"/>
    <col min="3074" max="3081" width="12.7109375" style="152" customWidth="1"/>
    <col min="3082" max="3082" width="11.140625" style="152" customWidth="1"/>
    <col min="3083" max="3083" width="11.42578125" style="152" customWidth="1"/>
    <col min="3084" max="3084" width="11" style="152" customWidth="1"/>
    <col min="3085" max="3085" width="11.5703125" style="152" customWidth="1"/>
    <col min="3086" max="3086" width="11.140625" style="152" customWidth="1"/>
    <col min="3087" max="3087" width="10.140625" style="152" customWidth="1"/>
    <col min="3088" max="3088" width="11.5703125" style="152" customWidth="1"/>
    <col min="3089" max="3089" width="10.42578125" style="152" customWidth="1"/>
    <col min="3090" max="3328" width="9.140625" style="152"/>
    <col min="3329" max="3329" width="29.28515625" style="152" customWidth="1"/>
    <col min="3330" max="3337" width="12.7109375" style="152" customWidth="1"/>
    <col min="3338" max="3338" width="11.140625" style="152" customWidth="1"/>
    <col min="3339" max="3339" width="11.42578125" style="152" customWidth="1"/>
    <col min="3340" max="3340" width="11" style="152" customWidth="1"/>
    <col min="3341" max="3341" width="11.5703125" style="152" customWidth="1"/>
    <col min="3342" max="3342" width="11.140625" style="152" customWidth="1"/>
    <col min="3343" max="3343" width="10.140625" style="152" customWidth="1"/>
    <col min="3344" max="3344" width="11.5703125" style="152" customWidth="1"/>
    <col min="3345" max="3345" width="10.42578125" style="152" customWidth="1"/>
    <col min="3346" max="3584" width="9.140625" style="152"/>
    <col min="3585" max="3585" width="29.28515625" style="152" customWidth="1"/>
    <col min="3586" max="3593" width="12.7109375" style="152" customWidth="1"/>
    <col min="3594" max="3594" width="11.140625" style="152" customWidth="1"/>
    <col min="3595" max="3595" width="11.42578125" style="152" customWidth="1"/>
    <col min="3596" max="3596" width="11" style="152" customWidth="1"/>
    <col min="3597" max="3597" width="11.5703125" style="152" customWidth="1"/>
    <col min="3598" max="3598" width="11.140625" style="152" customWidth="1"/>
    <col min="3599" max="3599" width="10.140625" style="152" customWidth="1"/>
    <col min="3600" max="3600" width="11.5703125" style="152" customWidth="1"/>
    <col min="3601" max="3601" width="10.42578125" style="152" customWidth="1"/>
    <col min="3602" max="3840" width="9.140625" style="152"/>
    <col min="3841" max="3841" width="29.28515625" style="152" customWidth="1"/>
    <col min="3842" max="3849" width="12.7109375" style="152" customWidth="1"/>
    <col min="3850" max="3850" width="11.140625" style="152" customWidth="1"/>
    <col min="3851" max="3851" width="11.42578125" style="152" customWidth="1"/>
    <col min="3852" max="3852" width="11" style="152" customWidth="1"/>
    <col min="3853" max="3853" width="11.5703125" style="152" customWidth="1"/>
    <col min="3854" max="3854" width="11.140625" style="152" customWidth="1"/>
    <col min="3855" max="3855" width="10.140625" style="152" customWidth="1"/>
    <col min="3856" max="3856" width="11.5703125" style="152" customWidth="1"/>
    <col min="3857" max="3857" width="10.42578125" style="152" customWidth="1"/>
    <col min="3858" max="4096" width="9.140625" style="152"/>
    <col min="4097" max="4097" width="29.28515625" style="152" customWidth="1"/>
    <col min="4098" max="4105" width="12.7109375" style="152" customWidth="1"/>
    <col min="4106" max="4106" width="11.140625" style="152" customWidth="1"/>
    <col min="4107" max="4107" width="11.42578125" style="152" customWidth="1"/>
    <col min="4108" max="4108" width="11" style="152" customWidth="1"/>
    <col min="4109" max="4109" width="11.5703125" style="152" customWidth="1"/>
    <col min="4110" max="4110" width="11.140625" style="152" customWidth="1"/>
    <col min="4111" max="4111" width="10.140625" style="152" customWidth="1"/>
    <col min="4112" max="4112" width="11.5703125" style="152" customWidth="1"/>
    <col min="4113" max="4113" width="10.42578125" style="152" customWidth="1"/>
    <col min="4114" max="4352" width="9.140625" style="152"/>
    <col min="4353" max="4353" width="29.28515625" style="152" customWidth="1"/>
    <col min="4354" max="4361" width="12.7109375" style="152" customWidth="1"/>
    <col min="4362" max="4362" width="11.140625" style="152" customWidth="1"/>
    <col min="4363" max="4363" width="11.42578125" style="152" customWidth="1"/>
    <col min="4364" max="4364" width="11" style="152" customWidth="1"/>
    <col min="4365" max="4365" width="11.5703125" style="152" customWidth="1"/>
    <col min="4366" max="4366" width="11.140625" style="152" customWidth="1"/>
    <col min="4367" max="4367" width="10.140625" style="152" customWidth="1"/>
    <col min="4368" max="4368" width="11.5703125" style="152" customWidth="1"/>
    <col min="4369" max="4369" width="10.42578125" style="152" customWidth="1"/>
    <col min="4370" max="4608" width="9.140625" style="152"/>
    <col min="4609" max="4609" width="29.28515625" style="152" customWidth="1"/>
    <col min="4610" max="4617" width="12.7109375" style="152" customWidth="1"/>
    <col min="4618" max="4618" width="11.140625" style="152" customWidth="1"/>
    <col min="4619" max="4619" width="11.42578125" style="152" customWidth="1"/>
    <col min="4620" max="4620" width="11" style="152" customWidth="1"/>
    <col min="4621" max="4621" width="11.5703125" style="152" customWidth="1"/>
    <col min="4622" max="4622" width="11.140625" style="152" customWidth="1"/>
    <col min="4623" max="4623" width="10.140625" style="152" customWidth="1"/>
    <col min="4624" max="4624" width="11.5703125" style="152" customWidth="1"/>
    <col min="4625" max="4625" width="10.42578125" style="152" customWidth="1"/>
    <col min="4626" max="4864" width="9.140625" style="152"/>
    <col min="4865" max="4865" width="29.28515625" style="152" customWidth="1"/>
    <col min="4866" max="4873" width="12.7109375" style="152" customWidth="1"/>
    <col min="4874" max="4874" width="11.140625" style="152" customWidth="1"/>
    <col min="4875" max="4875" width="11.42578125" style="152" customWidth="1"/>
    <col min="4876" max="4876" width="11" style="152" customWidth="1"/>
    <col min="4877" max="4877" width="11.5703125" style="152" customWidth="1"/>
    <col min="4878" max="4878" width="11.140625" style="152" customWidth="1"/>
    <col min="4879" max="4879" width="10.140625" style="152" customWidth="1"/>
    <col min="4880" max="4880" width="11.5703125" style="152" customWidth="1"/>
    <col min="4881" max="4881" width="10.42578125" style="152" customWidth="1"/>
    <col min="4882" max="5120" width="9.140625" style="152"/>
    <col min="5121" max="5121" width="29.28515625" style="152" customWidth="1"/>
    <col min="5122" max="5129" width="12.7109375" style="152" customWidth="1"/>
    <col min="5130" max="5130" width="11.140625" style="152" customWidth="1"/>
    <col min="5131" max="5131" width="11.42578125" style="152" customWidth="1"/>
    <col min="5132" max="5132" width="11" style="152" customWidth="1"/>
    <col min="5133" max="5133" width="11.5703125" style="152" customWidth="1"/>
    <col min="5134" max="5134" width="11.140625" style="152" customWidth="1"/>
    <col min="5135" max="5135" width="10.140625" style="152" customWidth="1"/>
    <col min="5136" max="5136" width="11.5703125" style="152" customWidth="1"/>
    <col min="5137" max="5137" width="10.42578125" style="152" customWidth="1"/>
    <col min="5138" max="5376" width="9.140625" style="152"/>
    <col min="5377" max="5377" width="29.28515625" style="152" customWidth="1"/>
    <col min="5378" max="5385" width="12.7109375" style="152" customWidth="1"/>
    <col min="5386" max="5386" width="11.140625" style="152" customWidth="1"/>
    <col min="5387" max="5387" width="11.42578125" style="152" customWidth="1"/>
    <col min="5388" max="5388" width="11" style="152" customWidth="1"/>
    <col min="5389" max="5389" width="11.5703125" style="152" customWidth="1"/>
    <col min="5390" max="5390" width="11.140625" style="152" customWidth="1"/>
    <col min="5391" max="5391" width="10.140625" style="152" customWidth="1"/>
    <col min="5392" max="5392" width="11.5703125" style="152" customWidth="1"/>
    <col min="5393" max="5393" width="10.42578125" style="152" customWidth="1"/>
    <col min="5394" max="5632" width="9.140625" style="152"/>
    <col min="5633" max="5633" width="29.28515625" style="152" customWidth="1"/>
    <col min="5634" max="5641" width="12.7109375" style="152" customWidth="1"/>
    <col min="5642" max="5642" width="11.140625" style="152" customWidth="1"/>
    <col min="5643" max="5643" width="11.42578125" style="152" customWidth="1"/>
    <col min="5644" max="5644" width="11" style="152" customWidth="1"/>
    <col min="5645" max="5645" width="11.5703125" style="152" customWidth="1"/>
    <col min="5646" max="5646" width="11.140625" style="152" customWidth="1"/>
    <col min="5647" max="5647" width="10.140625" style="152" customWidth="1"/>
    <col min="5648" max="5648" width="11.5703125" style="152" customWidth="1"/>
    <col min="5649" max="5649" width="10.42578125" style="152" customWidth="1"/>
    <col min="5650" max="5888" width="9.140625" style="152"/>
    <col min="5889" max="5889" width="29.28515625" style="152" customWidth="1"/>
    <col min="5890" max="5897" width="12.7109375" style="152" customWidth="1"/>
    <col min="5898" max="5898" width="11.140625" style="152" customWidth="1"/>
    <col min="5899" max="5899" width="11.42578125" style="152" customWidth="1"/>
    <col min="5900" max="5900" width="11" style="152" customWidth="1"/>
    <col min="5901" max="5901" width="11.5703125" style="152" customWidth="1"/>
    <col min="5902" max="5902" width="11.140625" style="152" customWidth="1"/>
    <col min="5903" max="5903" width="10.140625" style="152" customWidth="1"/>
    <col min="5904" max="5904" width="11.5703125" style="152" customWidth="1"/>
    <col min="5905" max="5905" width="10.42578125" style="152" customWidth="1"/>
    <col min="5906" max="6144" width="9.140625" style="152"/>
    <col min="6145" max="6145" width="29.28515625" style="152" customWidth="1"/>
    <col min="6146" max="6153" width="12.7109375" style="152" customWidth="1"/>
    <col min="6154" max="6154" width="11.140625" style="152" customWidth="1"/>
    <col min="6155" max="6155" width="11.42578125" style="152" customWidth="1"/>
    <col min="6156" max="6156" width="11" style="152" customWidth="1"/>
    <col min="6157" max="6157" width="11.5703125" style="152" customWidth="1"/>
    <col min="6158" max="6158" width="11.140625" style="152" customWidth="1"/>
    <col min="6159" max="6159" width="10.140625" style="152" customWidth="1"/>
    <col min="6160" max="6160" width="11.5703125" style="152" customWidth="1"/>
    <col min="6161" max="6161" width="10.42578125" style="152" customWidth="1"/>
    <col min="6162" max="6400" width="9.140625" style="152"/>
    <col min="6401" max="6401" width="29.28515625" style="152" customWidth="1"/>
    <col min="6402" max="6409" width="12.7109375" style="152" customWidth="1"/>
    <col min="6410" max="6410" width="11.140625" style="152" customWidth="1"/>
    <col min="6411" max="6411" width="11.42578125" style="152" customWidth="1"/>
    <col min="6412" max="6412" width="11" style="152" customWidth="1"/>
    <col min="6413" max="6413" width="11.5703125" style="152" customWidth="1"/>
    <col min="6414" max="6414" width="11.140625" style="152" customWidth="1"/>
    <col min="6415" max="6415" width="10.140625" style="152" customWidth="1"/>
    <col min="6416" max="6416" width="11.5703125" style="152" customWidth="1"/>
    <col min="6417" max="6417" width="10.42578125" style="152" customWidth="1"/>
    <col min="6418" max="6656" width="9.140625" style="152"/>
    <col min="6657" max="6657" width="29.28515625" style="152" customWidth="1"/>
    <col min="6658" max="6665" width="12.7109375" style="152" customWidth="1"/>
    <col min="6666" max="6666" width="11.140625" style="152" customWidth="1"/>
    <col min="6667" max="6667" width="11.42578125" style="152" customWidth="1"/>
    <col min="6668" max="6668" width="11" style="152" customWidth="1"/>
    <col min="6669" max="6669" width="11.5703125" style="152" customWidth="1"/>
    <col min="6670" max="6670" width="11.140625" style="152" customWidth="1"/>
    <col min="6671" max="6671" width="10.140625" style="152" customWidth="1"/>
    <col min="6672" max="6672" width="11.5703125" style="152" customWidth="1"/>
    <col min="6673" max="6673" width="10.42578125" style="152" customWidth="1"/>
    <col min="6674" max="6912" width="9.140625" style="152"/>
    <col min="6913" max="6913" width="29.28515625" style="152" customWidth="1"/>
    <col min="6914" max="6921" width="12.7109375" style="152" customWidth="1"/>
    <col min="6922" max="6922" width="11.140625" style="152" customWidth="1"/>
    <col min="6923" max="6923" width="11.42578125" style="152" customWidth="1"/>
    <col min="6924" max="6924" width="11" style="152" customWidth="1"/>
    <col min="6925" max="6925" width="11.5703125" style="152" customWidth="1"/>
    <col min="6926" max="6926" width="11.140625" style="152" customWidth="1"/>
    <col min="6927" max="6927" width="10.140625" style="152" customWidth="1"/>
    <col min="6928" max="6928" width="11.5703125" style="152" customWidth="1"/>
    <col min="6929" max="6929" width="10.42578125" style="152" customWidth="1"/>
    <col min="6930" max="7168" width="9.140625" style="152"/>
    <col min="7169" max="7169" width="29.28515625" style="152" customWidth="1"/>
    <col min="7170" max="7177" width="12.7109375" style="152" customWidth="1"/>
    <col min="7178" max="7178" width="11.140625" style="152" customWidth="1"/>
    <col min="7179" max="7179" width="11.42578125" style="152" customWidth="1"/>
    <col min="7180" max="7180" width="11" style="152" customWidth="1"/>
    <col min="7181" max="7181" width="11.5703125" style="152" customWidth="1"/>
    <col min="7182" max="7182" width="11.140625" style="152" customWidth="1"/>
    <col min="7183" max="7183" width="10.140625" style="152" customWidth="1"/>
    <col min="7184" max="7184" width="11.5703125" style="152" customWidth="1"/>
    <col min="7185" max="7185" width="10.42578125" style="152" customWidth="1"/>
    <col min="7186" max="7424" width="9.140625" style="152"/>
    <col min="7425" max="7425" width="29.28515625" style="152" customWidth="1"/>
    <col min="7426" max="7433" width="12.7109375" style="152" customWidth="1"/>
    <col min="7434" max="7434" width="11.140625" style="152" customWidth="1"/>
    <col min="7435" max="7435" width="11.42578125" style="152" customWidth="1"/>
    <col min="7436" max="7436" width="11" style="152" customWidth="1"/>
    <col min="7437" max="7437" width="11.5703125" style="152" customWidth="1"/>
    <col min="7438" max="7438" width="11.140625" style="152" customWidth="1"/>
    <col min="7439" max="7439" width="10.140625" style="152" customWidth="1"/>
    <col min="7440" max="7440" width="11.5703125" style="152" customWidth="1"/>
    <col min="7441" max="7441" width="10.42578125" style="152" customWidth="1"/>
    <col min="7442" max="7680" width="9.140625" style="152"/>
    <col min="7681" max="7681" width="29.28515625" style="152" customWidth="1"/>
    <col min="7682" max="7689" width="12.7109375" style="152" customWidth="1"/>
    <col min="7690" max="7690" width="11.140625" style="152" customWidth="1"/>
    <col min="7691" max="7691" width="11.42578125" style="152" customWidth="1"/>
    <col min="7692" max="7692" width="11" style="152" customWidth="1"/>
    <col min="7693" max="7693" width="11.5703125" style="152" customWidth="1"/>
    <col min="7694" max="7694" width="11.140625" style="152" customWidth="1"/>
    <col min="7695" max="7695" width="10.140625" style="152" customWidth="1"/>
    <col min="7696" max="7696" width="11.5703125" style="152" customWidth="1"/>
    <col min="7697" max="7697" width="10.42578125" style="152" customWidth="1"/>
    <col min="7698" max="7936" width="9.140625" style="152"/>
    <col min="7937" max="7937" width="29.28515625" style="152" customWidth="1"/>
    <col min="7938" max="7945" width="12.7109375" style="152" customWidth="1"/>
    <col min="7946" max="7946" width="11.140625" style="152" customWidth="1"/>
    <col min="7947" max="7947" width="11.42578125" style="152" customWidth="1"/>
    <col min="7948" max="7948" width="11" style="152" customWidth="1"/>
    <col min="7949" max="7949" width="11.5703125" style="152" customWidth="1"/>
    <col min="7950" max="7950" width="11.140625" style="152" customWidth="1"/>
    <col min="7951" max="7951" width="10.140625" style="152" customWidth="1"/>
    <col min="7952" max="7952" width="11.5703125" style="152" customWidth="1"/>
    <col min="7953" max="7953" width="10.42578125" style="152" customWidth="1"/>
    <col min="7954" max="8192" width="9.140625" style="152"/>
    <col min="8193" max="8193" width="29.28515625" style="152" customWidth="1"/>
    <col min="8194" max="8201" width="12.7109375" style="152" customWidth="1"/>
    <col min="8202" max="8202" width="11.140625" style="152" customWidth="1"/>
    <col min="8203" max="8203" width="11.42578125" style="152" customWidth="1"/>
    <col min="8204" max="8204" width="11" style="152" customWidth="1"/>
    <col min="8205" max="8205" width="11.5703125" style="152" customWidth="1"/>
    <col min="8206" max="8206" width="11.140625" style="152" customWidth="1"/>
    <col min="8207" max="8207" width="10.140625" style="152" customWidth="1"/>
    <col min="8208" max="8208" width="11.5703125" style="152" customWidth="1"/>
    <col min="8209" max="8209" width="10.42578125" style="152" customWidth="1"/>
    <col min="8210" max="8448" width="9.140625" style="152"/>
    <col min="8449" max="8449" width="29.28515625" style="152" customWidth="1"/>
    <col min="8450" max="8457" width="12.7109375" style="152" customWidth="1"/>
    <col min="8458" max="8458" width="11.140625" style="152" customWidth="1"/>
    <col min="8459" max="8459" width="11.42578125" style="152" customWidth="1"/>
    <col min="8460" max="8460" width="11" style="152" customWidth="1"/>
    <col min="8461" max="8461" width="11.5703125" style="152" customWidth="1"/>
    <col min="8462" max="8462" width="11.140625" style="152" customWidth="1"/>
    <col min="8463" max="8463" width="10.140625" style="152" customWidth="1"/>
    <col min="8464" max="8464" width="11.5703125" style="152" customWidth="1"/>
    <col min="8465" max="8465" width="10.42578125" style="152" customWidth="1"/>
    <col min="8466" max="8704" width="9.140625" style="152"/>
    <col min="8705" max="8705" width="29.28515625" style="152" customWidth="1"/>
    <col min="8706" max="8713" width="12.7109375" style="152" customWidth="1"/>
    <col min="8714" max="8714" width="11.140625" style="152" customWidth="1"/>
    <col min="8715" max="8715" width="11.42578125" style="152" customWidth="1"/>
    <col min="8716" max="8716" width="11" style="152" customWidth="1"/>
    <col min="8717" max="8717" width="11.5703125" style="152" customWidth="1"/>
    <col min="8718" max="8718" width="11.140625" style="152" customWidth="1"/>
    <col min="8719" max="8719" width="10.140625" style="152" customWidth="1"/>
    <col min="8720" max="8720" width="11.5703125" style="152" customWidth="1"/>
    <col min="8721" max="8721" width="10.42578125" style="152" customWidth="1"/>
    <col min="8722" max="8960" width="9.140625" style="152"/>
    <col min="8961" max="8961" width="29.28515625" style="152" customWidth="1"/>
    <col min="8962" max="8969" width="12.7109375" style="152" customWidth="1"/>
    <col min="8970" max="8970" width="11.140625" style="152" customWidth="1"/>
    <col min="8971" max="8971" width="11.42578125" style="152" customWidth="1"/>
    <col min="8972" max="8972" width="11" style="152" customWidth="1"/>
    <col min="8973" max="8973" width="11.5703125" style="152" customWidth="1"/>
    <col min="8974" max="8974" width="11.140625" style="152" customWidth="1"/>
    <col min="8975" max="8975" width="10.140625" style="152" customWidth="1"/>
    <col min="8976" max="8976" width="11.5703125" style="152" customWidth="1"/>
    <col min="8977" max="8977" width="10.42578125" style="152" customWidth="1"/>
    <col min="8978" max="9216" width="9.140625" style="152"/>
    <col min="9217" max="9217" width="29.28515625" style="152" customWidth="1"/>
    <col min="9218" max="9225" width="12.7109375" style="152" customWidth="1"/>
    <col min="9226" max="9226" width="11.140625" style="152" customWidth="1"/>
    <col min="9227" max="9227" width="11.42578125" style="152" customWidth="1"/>
    <col min="9228" max="9228" width="11" style="152" customWidth="1"/>
    <col min="9229" max="9229" width="11.5703125" style="152" customWidth="1"/>
    <col min="9230" max="9230" width="11.140625" style="152" customWidth="1"/>
    <col min="9231" max="9231" width="10.140625" style="152" customWidth="1"/>
    <col min="9232" max="9232" width="11.5703125" style="152" customWidth="1"/>
    <col min="9233" max="9233" width="10.42578125" style="152" customWidth="1"/>
    <col min="9234" max="9472" width="9.140625" style="152"/>
    <col min="9473" max="9473" width="29.28515625" style="152" customWidth="1"/>
    <col min="9474" max="9481" width="12.7109375" style="152" customWidth="1"/>
    <col min="9482" max="9482" width="11.140625" style="152" customWidth="1"/>
    <col min="9483" max="9483" width="11.42578125" style="152" customWidth="1"/>
    <col min="9484" max="9484" width="11" style="152" customWidth="1"/>
    <col min="9485" max="9485" width="11.5703125" style="152" customWidth="1"/>
    <col min="9486" max="9486" width="11.140625" style="152" customWidth="1"/>
    <col min="9487" max="9487" width="10.140625" style="152" customWidth="1"/>
    <col min="9488" max="9488" width="11.5703125" style="152" customWidth="1"/>
    <col min="9489" max="9489" width="10.42578125" style="152" customWidth="1"/>
    <col min="9490" max="9728" width="9.140625" style="152"/>
    <col min="9729" max="9729" width="29.28515625" style="152" customWidth="1"/>
    <col min="9730" max="9737" width="12.7109375" style="152" customWidth="1"/>
    <col min="9738" max="9738" width="11.140625" style="152" customWidth="1"/>
    <col min="9739" max="9739" width="11.42578125" style="152" customWidth="1"/>
    <col min="9740" max="9740" width="11" style="152" customWidth="1"/>
    <col min="9741" max="9741" width="11.5703125" style="152" customWidth="1"/>
    <col min="9742" max="9742" width="11.140625" style="152" customWidth="1"/>
    <col min="9743" max="9743" width="10.140625" style="152" customWidth="1"/>
    <col min="9744" max="9744" width="11.5703125" style="152" customWidth="1"/>
    <col min="9745" max="9745" width="10.42578125" style="152" customWidth="1"/>
    <col min="9746" max="9984" width="9.140625" style="152"/>
    <col min="9985" max="9985" width="29.28515625" style="152" customWidth="1"/>
    <col min="9986" max="9993" width="12.7109375" style="152" customWidth="1"/>
    <col min="9994" max="9994" width="11.140625" style="152" customWidth="1"/>
    <col min="9995" max="9995" width="11.42578125" style="152" customWidth="1"/>
    <col min="9996" max="9996" width="11" style="152" customWidth="1"/>
    <col min="9997" max="9997" width="11.5703125" style="152" customWidth="1"/>
    <col min="9998" max="9998" width="11.140625" style="152" customWidth="1"/>
    <col min="9999" max="9999" width="10.140625" style="152" customWidth="1"/>
    <col min="10000" max="10000" width="11.5703125" style="152" customWidth="1"/>
    <col min="10001" max="10001" width="10.42578125" style="152" customWidth="1"/>
    <col min="10002" max="10240" width="9.140625" style="152"/>
    <col min="10241" max="10241" width="29.28515625" style="152" customWidth="1"/>
    <col min="10242" max="10249" width="12.7109375" style="152" customWidth="1"/>
    <col min="10250" max="10250" width="11.140625" style="152" customWidth="1"/>
    <col min="10251" max="10251" width="11.42578125" style="152" customWidth="1"/>
    <col min="10252" max="10252" width="11" style="152" customWidth="1"/>
    <col min="10253" max="10253" width="11.5703125" style="152" customWidth="1"/>
    <col min="10254" max="10254" width="11.140625" style="152" customWidth="1"/>
    <col min="10255" max="10255" width="10.140625" style="152" customWidth="1"/>
    <col min="10256" max="10256" width="11.5703125" style="152" customWidth="1"/>
    <col min="10257" max="10257" width="10.42578125" style="152" customWidth="1"/>
    <col min="10258" max="10496" width="9.140625" style="152"/>
    <col min="10497" max="10497" width="29.28515625" style="152" customWidth="1"/>
    <col min="10498" max="10505" width="12.7109375" style="152" customWidth="1"/>
    <col min="10506" max="10506" width="11.140625" style="152" customWidth="1"/>
    <col min="10507" max="10507" width="11.42578125" style="152" customWidth="1"/>
    <col min="10508" max="10508" width="11" style="152" customWidth="1"/>
    <col min="10509" max="10509" width="11.5703125" style="152" customWidth="1"/>
    <col min="10510" max="10510" width="11.140625" style="152" customWidth="1"/>
    <col min="10511" max="10511" width="10.140625" style="152" customWidth="1"/>
    <col min="10512" max="10512" width="11.5703125" style="152" customWidth="1"/>
    <col min="10513" max="10513" width="10.42578125" style="152" customWidth="1"/>
    <col min="10514" max="10752" width="9.140625" style="152"/>
    <col min="10753" max="10753" width="29.28515625" style="152" customWidth="1"/>
    <col min="10754" max="10761" width="12.7109375" style="152" customWidth="1"/>
    <col min="10762" max="10762" width="11.140625" style="152" customWidth="1"/>
    <col min="10763" max="10763" width="11.42578125" style="152" customWidth="1"/>
    <col min="10764" max="10764" width="11" style="152" customWidth="1"/>
    <col min="10765" max="10765" width="11.5703125" style="152" customWidth="1"/>
    <col min="10766" max="10766" width="11.140625" style="152" customWidth="1"/>
    <col min="10767" max="10767" width="10.140625" style="152" customWidth="1"/>
    <col min="10768" max="10768" width="11.5703125" style="152" customWidth="1"/>
    <col min="10769" max="10769" width="10.42578125" style="152" customWidth="1"/>
    <col min="10770" max="11008" width="9.140625" style="152"/>
    <col min="11009" max="11009" width="29.28515625" style="152" customWidth="1"/>
    <col min="11010" max="11017" width="12.7109375" style="152" customWidth="1"/>
    <col min="11018" max="11018" width="11.140625" style="152" customWidth="1"/>
    <col min="11019" max="11019" width="11.42578125" style="152" customWidth="1"/>
    <col min="11020" max="11020" width="11" style="152" customWidth="1"/>
    <col min="11021" max="11021" width="11.5703125" style="152" customWidth="1"/>
    <col min="11022" max="11022" width="11.140625" style="152" customWidth="1"/>
    <col min="11023" max="11023" width="10.140625" style="152" customWidth="1"/>
    <col min="11024" max="11024" width="11.5703125" style="152" customWidth="1"/>
    <col min="11025" max="11025" width="10.42578125" style="152" customWidth="1"/>
    <col min="11026" max="11264" width="9.140625" style="152"/>
    <col min="11265" max="11265" width="29.28515625" style="152" customWidth="1"/>
    <col min="11266" max="11273" width="12.7109375" style="152" customWidth="1"/>
    <col min="11274" max="11274" width="11.140625" style="152" customWidth="1"/>
    <col min="11275" max="11275" width="11.42578125" style="152" customWidth="1"/>
    <col min="11276" max="11276" width="11" style="152" customWidth="1"/>
    <col min="11277" max="11277" width="11.5703125" style="152" customWidth="1"/>
    <col min="11278" max="11278" width="11.140625" style="152" customWidth="1"/>
    <col min="11279" max="11279" width="10.140625" style="152" customWidth="1"/>
    <col min="11280" max="11280" width="11.5703125" style="152" customWidth="1"/>
    <col min="11281" max="11281" width="10.42578125" style="152" customWidth="1"/>
    <col min="11282" max="11520" width="9.140625" style="152"/>
    <col min="11521" max="11521" width="29.28515625" style="152" customWidth="1"/>
    <col min="11522" max="11529" width="12.7109375" style="152" customWidth="1"/>
    <col min="11530" max="11530" width="11.140625" style="152" customWidth="1"/>
    <col min="11531" max="11531" width="11.42578125" style="152" customWidth="1"/>
    <col min="11532" max="11532" width="11" style="152" customWidth="1"/>
    <col min="11533" max="11533" width="11.5703125" style="152" customWidth="1"/>
    <col min="11534" max="11534" width="11.140625" style="152" customWidth="1"/>
    <col min="11535" max="11535" width="10.140625" style="152" customWidth="1"/>
    <col min="11536" max="11536" width="11.5703125" style="152" customWidth="1"/>
    <col min="11537" max="11537" width="10.42578125" style="152" customWidth="1"/>
    <col min="11538" max="11776" width="9.140625" style="152"/>
    <col min="11777" max="11777" width="29.28515625" style="152" customWidth="1"/>
    <col min="11778" max="11785" width="12.7109375" style="152" customWidth="1"/>
    <col min="11786" max="11786" width="11.140625" style="152" customWidth="1"/>
    <col min="11787" max="11787" width="11.42578125" style="152" customWidth="1"/>
    <col min="11788" max="11788" width="11" style="152" customWidth="1"/>
    <col min="11789" max="11789" width="11.5703125" style="152" customWidth="1"/>
    <col min="11790" max="11790" width="11.140625" style="152" customWidth="1"/>
    <col min="11791" max="11791" width="10.140625" style="152" customWidth="1"/>
    <col min="11792" max="11792" width="11.5703125" style="152" customWidth="1"/>
    <col min="11793" max="11793" width="10.42578125" style="152" customWidth="1"/>
    <col min="11794" max="12032" width="9.140625" style="152"/>
    <col min="12033" max="12033" width="29.28515625" style="152" customWidth="1"/>
    <col min="12034" max="12041" width="12.7109375" style="152" customWidth="1"/>
    <col min="12042" max="12042" width="11.140625" style="152" customWidth="1"/>
    <col min="12043" max="12043" width="11.42578125" style="152" customWidth="1"/>
    <col min="12044" max="12044" width="11" style="152" customWidth="1"/>
    <col min="12045" max="12045" width="11.5703125" style="152" customWidth="1"/>
    <col min="12046" max="12046" width="11.140625" style="152" customWidth="1"/>
    <col min="12047" max="12047" width="10.140625" style="152" customWidth="1"/>
    <col min="12048" max="12048" width="11.5703125" style="152" customWidth="1"/>
    <col min="12049" max="12049" width="10.42578125" style="152" customWidth="1"/>
    <col min="12050" max="12288" width="9.140625" style="152"/>
    <col min="12289" max="12289" width="29.28515625" style="152" customWidth="1"/>
    <col min="12290" max="12297" width="12.7109375" style="152" customWidth="1"/>
    <col min="12298" max="12298" width="11.140625" style="152" customWidth="1"/>
    <col min="12299" max="12299" width="11.42578125" style="152" customWidth="1"/>
    <col min="12300" max="12300" width="11" style="152" customWidth="1"/>
    <col min="12301" max="12301" width="11.5703125" style="152" customWidth="1"/>
    <col min="12302" max="12302" width="11.140625" style="152" customWidth="1"/>
    <col min="12303" max="12303" width="10.140625" style="152" customWidth="1"/>
    <col min="12304" max="12304" width="11.5703125" style="152" customWidth="1"/>
    <col min="12305" max="12305" width="10.42578125" style="152" customWidth="1"/>
    <col min="12306" max="12544" width="9.140625" style="152"/>
    <col min="12545" max="12545" width="29.28515625" style="152" customWidth="1"/>
    <col min="12546" max="12553" width="12.7109375" style="152" customWidth="1"/>
    <col min="12554" max="12554" width="11.140625" style="152" customWidth="1"/>
    <col min="12555" max="12555" width="11.42578125" style="152" customWidth="1"/>
    <col min="12556" max="12556" width="11" style="152" customWidth="1"/>
    <col min="12557" max="12557" width="11.5703125" style="152" customWidth="1"/>
    <col min="12558" max="12558" width="11.140625" style="152" customWidth="1"/>
    <col min="12559" max="12559" width="10.140625" style="152" customWidth="1"/>
    <col min="12560" max="12560" width="11.5703125" style="152" customWidth="1"/>
    <col min="12561" max="12561" width="10.42578125" style="152" customWidth="1"/>
    <col min="12562" max="12800" width="9.140625" style="152"/>
    <col min="12801" max="12801" width="29.28515625" style="152" customWidth="1"/>
    <col min="12802" max="12809" width="12.7109375" style="152" customWidth="1"/>
    <col min="12810" max="12810" width="11.140625" style="152" customWidth="1"/>
    <col min="12811" max="12811" width="11.42578125" style="152" customWidth="1"/>
    <col min="12812" max="12812" width="11" style="152" customWidth="1"/>
    <col min="12813" max="12813" width="11.5703125" style="152" customWidth="1"/>
    <col min="12814" max="12814" width="11.140625" style="152" customWidth="1"/>
    <col min="12815" max="12815" width="10.140625" style="152" customWidth="1"/>
    <col min="12816" max="12816" width="11.5703125" style="152" customWidth="1"/>
    <col min="12817" max="12817" width="10.42578125" style="152" customWidth="1"/>
    <col min="12818" max="13056" width="9.140625" style="152"/>
    <col min="13057" max="13057" width="29.28515625" style="152" customWidth="1"/>
    <col min="13058" max="13065" width="12.7109375" style="152" customWidth="1"/>
    <col min="13066" max="13066" width="11.140625" style="152" customWidth="1"/>
    <col min="13067" max="13067" width="11.42578125" style="152" customWidth="1"/>
    <col min="13068" max="13068" width="11" style="152" customWidth="1"/>
    <col min="13069" max="13069" width="11.5703125" style="152" customWidth="1"/>
    <col min="13070" max="13070" width="11.140625" style="152" customWidth="1"/>
    <col min="13071" max="13071" width="10.140625" style="152" customWidth="1"/>
    <col min="13072" max="13072" width="11.5703125" style="152" customWidth="1"/>
    <col min="13073" max="13073" width="10.42578125" style="152" customWidth="1"/>
    <col min="13074" max="13312" width="9.140625" style="152"/>
    <col min="13313" max="13313" width="29.28515625" style="152" customWidth="1"/>
    <col min="13314" max="13321" width="12.7109375" style="152" customWidth="1"/>
    <col min="13322" max="13322" width="11.140625" style="152" customWidth="1"/>
    <col min="13323" max="13323" width="11.42578125" style="152" customWidth="1"/>
    <col min="13324" max="13324" width="11" style="152" customWidth="1"/>
    <col min="13325" max="13325" width="11.5703125" style="152" customWidth="1"/>
    <col min="13326" max="13326" width="11.140625" style="152" customWidth="1"/>
    <col min="13327" max="13327" width="10.140625" style="152" customWidth="1"/>
    <col min="13328" max="13328" width="11.5703125" style="152" customWidth="1"/>
    <col min="13329" max="13329" width="10.42578125" style="152" customWidth="1"/>
    <col min="13330" max="13568" width="9.140625" style="152"/>
    <col min="13569" max="13569" width="29.28515625" style="152" customWidth="1"/>
    <col min="13570" max="13577" width="12.7109375" style="152" customWidth="1"/>
    <col min="13578" max="13578" width="11.140625" style="152" customWidth="1"/>
    <col min="13579" max="13579" width="11.42578125" style="152" customWidth="1"/>
    <col min="13580" max="13580" width="11" style="152" customWidth="1"/>
    <col min="13581" max="13581" width="11.5703125" style="152" customWidth="1"/>
    <col min="13582" max="13582" width="11.140625" style="152" customWidth="1"/>
    <col min="13583" max="13583" width="10.140625" style="152" customWidth="1"/>
    <col min="13584" max="13584" width="11.5703125" style="152" customWidth="1"/>
    <col min="13585" max="13585" width="10.42578125" style="152" customWidth="1"/>
    <col min="13586" max="13824" width="9.140625" style="152"/>
    <col min="13825" max="13825" width="29.28515625" style="152" customWidth="1"/>
    <col min="13826" max="13833" width="12.7109375" style="152" customWidth="1"/>
    <col min="13834" max="13834" width="11.140625" style="152" customWidth="1"/>
    <col min="13835" max="13835" width="11.42578125" style="152" customWidth="1"/>
    <col min="13836" max="13836" width="11" style="152" customWidth="1"/>
    <col min="13837" max="13837" width="11.5703125" style="152" customWidth="1"/>
    <col min="13838" max="13838" width="11.140625" style="152" customWidth="1"/>
    <col min="13839" max="13839" width="10.140625" style="152" customWidth="1"/>
    <col min="13840" max="13840" width="11.5703125" style="152" customWidth="1"/>
    <col min="13841" max="13841" width="10.42578125" style="152" customWidth="1"/>
    <col min="13842" max="14080" width="9.140625" style="152"/>
    <col min="14081" max="14081" width="29.28515625" style="152" customWidth="1"/>
    <col min="14082" max="14089" width="12.7109375" style="152" customWidth="1"/>
    <col min="14090" max="14090" width="11.140625" style="152" customWidth="1"/>
    <col min="14091" max="14091" width="11.42578125" style="152" customWidth="1"/>
    <col min="14092" max="14092" width="11" style="152" customWidth="1"/>
    <col min="14093" max="14093" width="11.5703125" style="152" customWidth="1"/>
    <col min="14094" max="14094" width="11.140625" style="152" customWidth="1"/>
    <col min="14095" max="14095" width="10.140625" style="152" customWidth="1"/>
    <col min="14096" max="14096" width="11.5703125" style="152" customWidth="1"/>
    <col min="14097" max="14097" width="10.42578125" style="152" customWidth="1"/>
    <col min="14098" max="14336" width="9.140625" style="152"/>
    <col min="14337" max="14337" width="29.28515625" style="152" customWidth="1"/>
    <col min="14338" max="14345" width="12.7109375" style="152" customWidth="1"/>
    <col min="14346" max="14346" width="11.140625" style="152" customWidth="1"/>
    <col min="14347" max="14347" width="11.42578125" style="152" customWidth="1"/>
    <col min="14348" max="14348" width="11" style="152" customWidth="1"/>
    <col min="14349" max="14349" width="11.5703125" style="152" customWidth="1"/>
    <col min="14350" max="14350" width="11.140625" style="152" customWidth="1"/>
    <col min="14351" max="14351" width="10.140625" style="152" customWidth="1"/>
    <col min="14352" max="14352" width="11.5703125" style="152" customWidth="1"/>
    <col min="14353" max="14353" width="10.42578125" style="152" customWidth="1"/>
    <col min="14354" max="14592" width="9.140625" style="152"/>
    <col min="14593" max="14593" width="29.28515625" style="152" customWidth="1"/>
    <col min="14594" max="14601" width="12.7109375" style="152" customWidth="1"/>
    <col min="14602" max="14602" width="11.140625" style="152" customWidth="1"/>
    <col min="14603" max="14603" width="11.42578125" style="152" customWidth="1"/>
    <col min="14604" max="14604" width="11" style="152" customWidth="1"/>
    <col min="14605" max="14605" width="11.5703125" style="152" customWidth="1"/>
    <col min="14606" max="14606" width="11.140625" style="152" customWidth="1"/>
    <col min="14607" max="14607" width="10.140625" style="152" customWidth="1"/>
    <col min="14608" max="14608" width="11.5703125" style="152" customWidth="1"/>
    <col min="14609" max="14609" width="10.42578125" style="152" customWidth="1"/>
    <col min="14610" max="14848" width="9.140625" style="152"/>
    <col min="14849" max="14849" width="29.28515625" style="152" customWidth="1"/>
    <col min="14850" max="14857" width="12.7109375" style="152" customWidth="1"/>
    <col min="14858" max="14858" width="11.140625" style="152" customWidth="1"/>
    <col min="14859" max="14859" width="11.42578125" style="152" customWidth="1"/>
    <col min="14860" max="14860" width="11" style="152" customWidth="1"/>
    <col min="14861" max="14861" width="11.5703125" style="152" customWidth="1"/>
    <col min="14862" max="14862" width="11.140625" style="152" customWidth="1"/>
    <col min="14863" max="14863" width="10.140625" style="152" customWidth="1"/>
    <col min="14864" max="14864" width="11.5703125" style="152" customWidth="1"/>
    <col min="14865" max="14865" width="10.42578125" style="152" customWidth="1"/>
    <col min="14866" max="15104" width="9.140625" style="152"/>
    <col min="15105" max="15105" width="29.28515625" style="152" customWidth="1"/>
    <col min="15106" max="15113" width="12.7109375" style="152" customWidth="1"/>
    <col min="15114" max="15114" width="11.140625" style="152" customWidth="1"/>
    <col min="15115" max="15115" width="11.42578125" style="152" customWidth="1"/>
    <col min="15116" max="15116" width="11" style="152" customWidth="1"/>
    <col min="15117" max="15117" width="11.5703125" style="152" customWidth="1"/>
    <col min="15118" max="15118" width="11.140625" style="152" customWidth="1"/>
    <col min="15119" max="15119" width="10.140625" style="152" customWidth="1"/>
    <col min="15120" max="15120" width="11.5703125" style="152" customWidth="1"/>
    <col min="15121" max="15121" width="10.42578125" style="152" customWidth="1"/>
    <col min="15122" max="15360" width="9.140625" style="152"/>
    <col min="15361" max="15361" width="29.28515625" style="152" customWidth="1"/>
    <col min="15362" max="15369" width="12.7109375" style="152" customWidth="1"/>
    <col min="15370" max="15370" width="11.140625" style="152" customWidth="1"/>
    <col min="15371" max="15371" width="11.42578125" style="152" customWidth="1"/>
    <col min="15372" max="15372" width="11" style="152" customWidth="1"/>
    <col min="15373" max="15373" width="11.5703125" style="152" customWidth="1"/>
    <col min="15374" max="15374" width="11.140625" style="152" customWidth="1"/>
    <col min="15375" max="15375" width="10.140625" style="152" customWidth="1"/>
    <col min="15376" max="15376" width="11.5703125" style="152" customWidth="1"/>
    <col min="15377" max="15377" width="10.42578125" style="152" customWidth="1"/>
    <col min="15378" max="15616" width="9.140625" style="152"/>
    <col min="15617" max="15617" width="29.28515625" style="152" customWidth="1"/>
    <col min="15618" max="15625" width="12.7109375" style="152" customWidth="1"/>
    <col min="15626" max="15626" width="11.140625" style="152" customWidth="1"/>
    <col min="15627" max="15627" width="11.42578125" style="152" customWidth="1"/>
    <col min="15628" max="15628" width="11" style="152" customWidth="1"/>
    <col min="15629" max="15629" width="11.5703125" style="152" customWidth="1"/>
    <col min="15630" max="15630" width="11.140625" style="152" customWidth="1"/>
    <col min="15631" max="15631" width="10.140625" style="152" customWidth="1"/>
    <col min="15632" max="15632" width="11.5703125" style="152" customWidth="1"/>
    <col min="15633" max="15633" width="10.42578125" style="152" customWidth="1"/>
    <col min="15634" max="15872" width="9.140625" style="152"/>
    <col min="15873" max="15873" width="29.28515625" style="152" customWidth="1"/>
    <col min="15874" max="15881" width="12.7109375" style="152" customWidth="1"/>
    <col min="15882" max="15882" width="11.140625" style="152" customWidth="1"/>
    <col min="15883" max="15883" width="11.42578125" style="152" customWidth="1"/>
    <col min="15884" max="15884" width="11" style="152" customWidth="1"/>
    <col min="15885" max="15885" width="11.5703125" style="152" customWidth="1"/>
    <col min="15886" max="15886" width="11.140625" style="152" customWidth="1"/>
    <col min="15887" max="15887" width="10.140625" style="152" customWidth="1"/>
    <col min="15888" max="15888" width="11.5703125" style="152" customWidth="1"/>
    <col min="15889" max="15889" width="10.42578125" style="152" customWidth="1"/>
    <col min="15890" max="16128" width="9.140625" style="152"/>
    <col min="16129" max="16129" width="29.28515625" style="152" customWidth="1"/>
    <col min="16130" max="16137" width="12.7109375" style="152" customWidth="1"/>
    <col min="16138" max="16138" width="11.140625" style="152" customWidth="1"/>
    <col min="16139" max="16139" width="11.42578125" style="152" customWidth="1"/>
    <col min="16140" max="16140" width="11" style="152" customWidth="1"/>
    <col min="16141" max="16141" width="11.5703125" style="152" customWidth="1"/>
    <col min="16142" max="16142" width="11.140625" style="152" customWidth="1"/>
    <col min="16143" max="16143" width="10.140625" style="152" customWidth="1"/>
    <col min="16144" max="16144" width="11.5703125" style="152" customWidth="1"/>
    <col min="16145" max="16145" width="10.42578125" style="152" customWidth="1"/>
    <col min="16146" max="16384" width="9.140625" style="152"/>
  </cols>
  <sheetData>
    <row r="1" spans="1:18" ht="16.5" customHeight="1" thickBot="1">
      <c r="A1" s="1" t="s">
        <v>0</v>
      </c>
      <c r="B1" s="1"/>
      <c r="C1" s="1"/>
      <c r="D1" s="1"/>
      <c r="E1" s="1"/>
      <c r="Q1" s="1113" t="s">
        <v>1</v>
      </c>
    </row>
    <row r="2" spans="1:18" ht="30" customHeight="1" thickTop="1">
      <c r="A2" s="6250" t="s">
        <v>3399</v>
      </c>
      <c r="B2" s="6251"/>
      <c r="C2" s="6251"/>
      <c r="D2" s="6251"/>
      <c r="E2" s="6251"/>
      <c r="F2" s="6251"/>
      <c r="G2" s="6251"/>
      <c r="H2" s="6251"/>
      <c r="I2" s="6251"/>
      <c r="J2" s="6251"/>
      <c r="K2" s="6251"/>
      <c r="L2" s="6251"/>
      <c r="M2" s="6251"/>
      <c r="N2" s="6251"/>
      <c r="O2" s="6251"/>
      <c r="P2" s="6251"/>
      <c r="Q2" s="6252"/>
    </row>
    <row r="3" spans="1:18" ht="45.75" customHeight="1" thickBot="1">
      <c r="A3" s="6512" t="s">
        <v>2472</v>
      </c>
      <c r="B3" s="6457"/>
      <c r="C3" s="6457"/>
      <c r="D3" s="6457"/>
      <c r="E3" s="6457"/>
      <c r="F3" s="6457"/>
      <c r="G3" s="6457"/>
      <c r="H3" s="6457"/>
      <c r="I3" s="6457"/>
      <c r="J3" s="6457"/>
      <c r="K3" s="6457"/>
      <c r="L3" s="6457"/>
      <c r="M3" s="6457"/>
      <c r="N3" s="6457"/>
      <c r="O3" s="6457"/>
      <c r="P3" s="6457"/>
      <c r="Q3" s="6513"/>
    </row>
    <row r="4" spans="1:18" ht="44.25" customHeight="1" thickBot="1">
      <c r="A4" s="6666"/>
      <c r="B4" s="6289">
        <v>2009</v>
      </c>
      <c r="C4" s="6289"/>
      <c r="D4" s="6289"/>
      <c r="E4" s="6291"/>
      <c r="F4" s="6289">
        <v>2010</v>
      </c>
      <c r="G4" s="6289"/>
      <c r="H4" s="6289"/>
      <c r="I4" s="6291"/>
      <c r="J4" s="6288">
        <v>2011</v>
      </c>
      <c r="K4" s="6289"/>
      <c r="L4" s="6289"/>
      <c r="M4" s="6289"/>
      <c r="N4" s="6288">
        <v>2012</v>
      </c>
      <c r="O4" s="6289"/>
      <c r="P4" s="6289"/>
      <c r="Q4" s="6290"/>
    </row>
    <row r="5" spans="1:18" ht="61.5" customHeight="1">
      <c r="A5" s="6655"/>
      <c r="B5" s="7563" t="s">
        <v>2914</v>
      </c>
      <c r="C5" s="7559" t="s">
        <v>2961</v>
      </c>
      <c r="D5" s="7560" t="s">
        <v>2962</v>
      </c>
      <c r="E5" s="7562" t="s">
        <v>2963</v>
      </c>
      <c r="F5" s="7563" t="s">
        <v>2914</v>
      </c>
      <c r="G5" s="7559" t="s">
        <v>2961</v>
      </c>
      <c r="H5" s="7560" t="s">
        <v>2962</v>
      </c>
      <c r="I5" s="7562" t="s">
        <v>2963</v>
      </c>
      <c r="J5" s="7563" t="s">
        <v>2914</v>
      </c>
      <c r="K5" s="7559" t="s">
        <v>2961</v>
      </c>
      <c r="L5" s="7560" t="s">
        <v>2962</v>
      </c>
      <c r="M5" s="7561" t="s">
        <v>2963</v>
      </c>
      <c r="N5" s="7551" t="s">
        <v>2914</v>
      </c>
      <c r="O5" s="7559" t="s">
        <v>2961</v>
      </c>
      <c r="P5" s="7560" t="s">
        <v>2962</v>
      </c>
      <c r="Q5" s="7556" t="s">
        <v>2963</v>
      </c>
    </row>
    <row r="6" spans="1:18" ht="96" customHeight="1" thickBot="1">
      <c r="A6" s="6667"/>
      <c r="B6" s="7564"/>
      <c r="C6" s="7532"/>
      <c r="D6" s="7547"/>
      <c r="E6" s="7545"/>
      <c r="F6" s="7564"/>
      <c r="G6" s="7532"/>
      <c r="H6" s="7547"/>
      <c r="I6" s="7545"/>
      <c r="J6" s="7564"/>
      <c r="K6" s="7532"/>
      <c r="L6" s="7547"/>
      <c r="M6" s="7541"/>
      <c r="N6" s="7542"/>
      <c r="O6" s="7532"/>
      <c r="P6" s="7547"/>
      <c r="Q6" s="7557"/>
    </row>
    <row r="7" spans="1:18" ht="45.75" customHeight="1">
      <c r="A7" s="5955" t="s">
        <v>2964</v>
      </c>
      <c r="B7" s="3508">
        <v>677970</v>
      </c>
      <c r="C7" s="3509">
        <v>87941</v>
      </c>
      <c r="D7" s="3509">
        <v>590029</v>
      </c>
      <c r="E7" s="5949">
        <f>C7/B7*100</f>
        <v>12.971222915468235</v>
      </c>
      <c r="F7" s="5950">
        <v>677970</v>
      </c>
      <c r="G7" s="3509">
        <v>87941</v>
      </c>
      <c r="H7" s="3509">
        <v>590029</v>
      </c>
      <c r="I7" s="5949">
        <f>G7/F7*100</f>
        <v>12.971222915468235</v>
      </c>
      <c r="J7" s="5950">
        <v>677970</v>
      </c>
      <c r="K7" s="3509">
        <v>87941</v>
      </c>
      <c r="L7" s="3509">
        <v>590029</v>
      </c>
      <c r="M7" s="5949">
        <f>K7/J7*100</f>
        <v>12.971222915468235</v>
      </c>
      <c r="N7" s="5950">
        <v>677970</v>
      </c>
      <c r="O7" s="3509">
        <v>87941</v>
      </c>
      <c r="P7" s="3509">
        <v>590029</v>
      </c>
      <c r="Q7" s="3510">
        <f>O7/N7*100</f>
        <v>12.971222915468235</v>
      </c>
    </row>
    <row r="8" spans="1:18" ht="48.75" customHeight="1">
      <c r="A8" s="5951" t="s">
        <v>3422</v>
      </c>
      <c r="B8" s="3511" t="s">
        <v>9</v>
      </c>
      <c r="C8" s="5948" t="s">
        <v>9</v>
      </c>
      <c r="D8" s="5948" t="s">
        <v>9</v>
      </c>
      <c r="E8" s="5948" t="s">
        <v>9</v>
      </c>
      <c r="F8" s="5946">
        <v>590029</v>
      </c>
      <c r="G8" s="3513">
        <v>80000</v>
      </c>
      <c r="H8" s="3513">
        <v>510029</v>
      </c>
      <c r="I8" s="5947">
        <f>G8/F8*100</f>
        <v>13.558655591504825</v>
      </c>
      <c r="J8" s="5946">
        <v>590029</v>
      </c>
      <c r="K8" s="3513">
        <v>80000</v>
      </c>
      <c r="L8" s="3513">
        <v>510029</v>
      </c>
      <c r="M8" s="5947">
        <f>K8/J8*100</f>
        <v>13.558655591504825</v>
      </c>
      <c r="N8" s="5946">
        <v>590029</v>
      </c>
      <c r="O8" s="3513">
        <v>80000</v>
      </c>
      <c r="P8" s="3513">
        <v>510029</v>
      </c>
      <c r="Q8" s="5952">
        <f>O8/N8*100</f>
        <v>13.558655591504825</v>
      </c>
    </row>
    <row r="9" spans="1:18" ht="48.75" customHeight="1" thickBot="1">
      <c r="A9" s="5956" t="s">
        <v>2965</v>
      </c>
      <c r="B9" s="3514">
        <v>677970</v>
      </c>
      <c r="C9" s="3515">
        <v>167941</v>
      </c>
      <c r="D9" s="3515">
        <v>510029</v>
      </c>
      <c r="E9" s="5953">
        <f>C9/B9*100</f>
        <v>24.771155065858373</v>
      </c>
      <c r="F9" s="5954">
        <v>677970</v>
      </c>
      <c r="G9" s="3515">
        <v>167941</v>
      </c>
      <c r="H9" s="3515">
        <v>510029</v>
      </c>
      <c r="I9" s="5953">
        <f>G9/F9*100</f>
        <v>24.771155065858373</v>
      </c>
      <c r="J9" s="5954">
        <v>677970</v>
      </c>
      <c r="K9" s="3515">
        <v>167941</v>
      </c>
      <c r="L9" s="3515">
        <v>510029</v>
      </c>
      <c r="M9" s="5953">
        <f>K9/J9*100</f>
        <v>24.771155065858373</v>
      </c>
      <c r="N9" s="5954">
        <v>677970</v>
      </c>
      <c r="O9" s="3515">
        <v>167941</v>
      </c>
      <c r="P9" s="3515">
        <v>510029</v>
      </c>
      <c r="Q9" s="3516">
        <f>O9/N9*100</f>
        <v>24.771155065858373</v>
      </c>
    </row>
    <row r="10" spans="1:18" ht="21.75" customHeight="1" thickTop="1">
      <c r="A10" s="7558"/>
      <c r="B10" s="7558"/>
      <c r="C10" s="7558"/>
      <c r="D10" s="7558"/>
      <c r="E10" s="7558"/>
      <c r="F10" s="7558"/>
      <c r="G10" s="7558"/>
      <c r="H10" s="7558"/>
      <c r="I10" s="7558"/>
      <c r="J10" s="7558"/>
      <c r="K10" s="7558"/>
      <c r="L10" s="7558"/>
      <c r="M10" s="7558"/>
      <c r="N10" s="153"/>
      <c r="Q10" s="153"/>
    </row>
    <row r="11" spans="1:18" ht="15.95" customHeight="1">
      <c r="A11" s="6248" t="s">
        <v>2919</v>
      </c>
      <c r="B11" s="6249"/>
      <c r="C11" s="6249"/>
      <c r="D11" s="6249"/>
      <c r="E11" s="6249"/>
      <c r="F11" s="6249"/>
      <c r="G11" s="6249"/>
      <c r="H11" s="6249"/>
      <c r="I11" s="6249"/>
      <c r="J11" s="6249"/>
      <c r="K11" s="6249"/>
      <c r="L11" s="6249"/>
      <c r="M11" s="6249"/>
      <c r="N11" s="6249"/>
      <c r="O11" s="6249"/>
      <c r="P11" s="6249"/>
      <c r="Q11" s="153"/>
    </row>
    <row r="12" spans="1:18" ht="15.95" customHeight="1">
      <c r="A12" s="6248" t="s">
        <v>2958</v>
      </c>
      <c r="B12" s="6248"/>
      <c r="C12" s="6248"/>
      <c r="D12" s="6248"/>
      <c r="E12" s="6248"/>
      <c r="F12" s="6248"/>
      <c r="G12" s="6248"/>
      <c r="H12" s="6248"/>
      <c r="I12" s="6248"/>
      <c r="J12" s="6248"/>
      <c r="K12" s="6248"/>
      <c r="L12" s="6248"/>
      <c r="M12" s="6248"/>
      <c r="N12" s="6248"/>
      <c r="O12" s="6248"/>
      <c r="P12" s="6248"/>
      <c r="Q12" s="153"/>
    </row>
    <row r="13" spans="1:18" ht="15.95" customHeight="1">
      <c r="A13" s="6248" t="s">
        <v>2966</v>
      </c>
      <c r="B13" s="6248"/>
      <c r="C13" s="6248"/>
      <c r="D13" s="6248"/>
      <c r="E13" s="6248"/>
      <c r="F13" s="6248"/>
      <c r="G13" s="6248"/>
      <c r="H13" s="6248"/>
      <c r="I13" s="6248"/>
      <c r="J13" s="3309"/>
      <c r="K13" s="3309"/>
      <c r="L13" s="3309"/>
      <c r="M13" s="3309"/>
      <c r="N13" s="3309"/>
      <c r="O13" s="3309"/>
      <c r="P13" s="3309"/>
      <c r="Q13" s="153"/>
    </row>
    <row r="14" spans="1:18" ht="15.95" customHeight="1">
      <c r="A14" s="6247" t="s">
        <v>2877</v>
      </c>
      <c r="B14" s="6261"/>
      <c r="C14" s="6261"/>
      <c r="D14" s="6261"/>
      <c r="E14" s="6261"/>
      <c r="F14" s="6261"/>
      <c r="G14" s="6261"/>
      <c r="H14" s="6261"/>
      <c r="I14" s="6261"/>
      <c r="J14" s="6261"/>
      <c r="K14" s="6261"/>
      <c r="L14" s="6261"/>
      <c r="M14" s="6261"/>
      <c r="N14" s="6261"/>
      <c r="O14" s="6261"/>
      <c r="P14" s="6261"/>
      <c r="Q14" s="153"/>
    </row>
    <row r="15" spans="1:18" ht="20.100000000000001" customHeight="1">
      <c r="A15" s="6249" t="s">
        <v>2960</v>
      </c>
      <c r="B15" s="6249"/>
      <c r="C15" s="6249"/>
      <c r="D15" s="6249"/>
      <c r="F15" s="153"/>
      <c r="G15" s="153"/>
      <c r="H15" s="153"/>
      <c r="I15" s="153"/>
      <c r="J15" s="153"/>
      <c r="L15" s="153"/>
      <c r="M15" s="153"/>
      <c r="N15" s="153"/>
      <c r="O15" s="153"/>
      <c r="P15" s="153"/>
      <c r="Q15" s="153"/>
      <c r="R15" s="153"/>
    </row>
    <row r="16" spans="1:18" ht="20.100000000000001" customHeight="1">
      <c r="G16" s="6564" t="s">
        <v>3</v>
      </c>
      <c r="H16" s="6564"/>
      <c r="I16" s="3326"/>
      <c r="J16" s="3326"/>
      <c r="K16" s="3326"/>
      <c r="L16" s="3326"/>
    </row>
    <row r="17" ht="20.100000000000001" customHeight="1"/>
    <row r="18" ht="20.100000000000001" customHeight="1"/>
    <row r="19" ht="20.100000000000001" customHeight="1"/>
    <row r="20" ht="20.100000000000001" customHeight="1"/>
    <row r="21" ht="20.100000000000001" customHeight="1"/>
    <row r="22" ht="15" customHeight="1"/>
    <row r="23" ht="15.75" customHeight="1"/>
    <row r="24" ht="24" customHeight="1"/>
    <row r="25" ht="15" customHeight="1"/>
  </sheetData>
  <mergeCells count="30">
    <mergeCell ref="A2:Q2"/>
    <mergeCell ref="A3:Q3"/>
    <mergeCell ref="A4:A6"/>
    <mergeCell ref="B4:E4"/>
    <mergeCell ref="F4:I4"/>
    <mergeCell ref="J4:M4"/>
    <mergeCell ref="N4:Q4"/>
    <mergeCell ref="B5:B6"/>
    <mergeCell ref="C5:C6"/>
    <mergeCell ref="D5:D6"/>
    <mergeCell ref="G5:G6"/>
    <mergeCell ref="H5:H6"/>
    <mergeCell ref="I5:I6"/>
    <mergeCell ref="J5:J6"/>
    <mergeCell ref="A15:D15"/>
    <mergeCell ref="G16:H16"/>
    <mergeCell ref="Q5:Q6"/>
    <mergeCell ref="A10:M10"/>
    <mergeCell ref="A11:P11"/>
    <mergeCell ref="A12:P12"/>
    <mergeCell ref="A14:P14"/>
    <mergeCell ref="K5:K6"/>
    <mergeCell ref="L5:L6"/>
    <mergeCell ref="M5:M6"/>
    <mergeCell ref="N5:N6"/>
    <mergeCell ref="O5:O6"/>
    <mergeCell ref="P5:P6"/>
    <mergeCell ref="E5:E6"/>
    <mergeCell ref="F5:F6"/>
    <mergeCell ref="A13:I13"/>
  </mergeCells>
  <hyperlinks>
    <hyperlink ref="A1" r:id="rId1"/>
  </hyperlinks>
  <pageMargins left="0.7" right="0.7" top="0.75" bottom="0.75" header="0.3" footer="0.3"/>
  <pageSetup paperSize="9" scale="96" fitToWidth="0" orientation="landscape" r:id="rId2"/>
  <headerFooter alignWithMargins="0">
    <oddFooter>&amp;R189</oddFooter>
  </headerFooter>
  <drawing r:id="rId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83">
    <pageSetUpPr fitToPage="1"/>
  </sheetPr>
  <dimension ref="A1:P24"/>
  <sheetViews>
    <sheetView view="pageBreakPreview" zoomScale="60" zoomScaleNormal="100" workbookViewId="0">
      <selection activeCell="A2" sqref="A2:O10"/>
    </sheetView>
  </sheetViews>
  <sheetFormatPr defaultRowHeight="12.75"/>
  <cols>
    <col min="1" max="1" width="10.42578125" style="152" customWidth="1"/>
    <col min="2" max="15" width="8.7109375" style="152" customWidth="1"/>
    <col min="16" max="255" width="9.140625" style="152"/>
    <col min="256" max="256" width="11.85546875" style="152" bestFit="1" customWidth="1"/>
    <col min="257" max="257" width="13" style="152" customWidth="1"/>
    <col min="258" max="258" width="11.42578125" style="152" customWidth="1"/>
    <col min="259" max="259" width="11.5703125" style="152" customWidth="1"/>
    <col min="260" max="260" width="10.5703125" style="152" customWidth="1"/>
    <col min="261" max="261" width="9.5703125" style="152" customWidth="1"/>
    <col min="262" max="265" width="9.140625" style="152"/>
    <col min="266" max="267" width="13.7109375" style="152" customWidth="1"/>
    <col min="268" max="268" width="15.140625" style="152" customWidth="1"/>
    <col min="269" max="269" width="16" style="152" customWidth="1"/>
    <col min="270" max="270" width="10.85546875" style="152" customWidth="1"/>
    <col min="271" max="511" width="9.140625" style="152"/>
    <col min="512" max="512" width="11.85546875" style="152" bestFit="1" customWidth="1"/>
    <col min="513" max="513" width="13" style="152" customWidth="1"/>
    <col min="514" max="514" width="11.42578125" style="152" customWidth="1"/>
    <col min="515" max="515" width="11.5703125" style="152" customWidth="1"/>
    <col min="516" max="516" width="10.5703125" style="152" customWidth="1"/>
    <col min="517" max="517" width="9.5703125" style="152" customWidth="1"/>
    <col min="518" max="521" width="9.140625" style="152"/>
    <col min="522" max="523" width="13.7109375" style="152" customWidth="1"/>
    <col min="524" max="524" width="15.140625" style="152" customWidth="1"/>
    <col min="525" max="525" width="16" style="152" customWidth="1"/>
    <col min="526" max="526" width="10.85546875" style="152" customWidth="1"/>
    <col min="527" max="767" width="9.140625" style="152"/>
    <col min="768" max="768" width="11.85546875" style="152" bestFit="1" customWidth="1"/>
    <col min="769" max="769" width="13" style="152" customWidth="1"/>
    <col min="770" max="770" width="11.42578125" style="152" customWidth="1"/>
    <col min="771" max="771" width="11.5703125" style="152" customWidth="1"/>
    <col min="772" max="772" width="10.5703125" style="152" customWidth="1"/>
    <col min="773" max="773" width="9.5703125" style="152" customWidth="1"/>
    <col min="774" max="777" width="9.140625" style="152"/>
    <col min="778" max="779" width="13.7109375" style="152" customWidth="1"/>
    <col min="780" max="780" width="15.140625" style="152" customWidth="1"/>
    <col min="781" max="781" width="16" style="152" customWidth="1"/>
    <col min="782" max="782" width="10.85546875" style="152" customWidth="1"/>
    <col min="783" max="1023" width="9.140625" style="152"/>
    <col min="1024" max="1024" width="11.85546875" style="152" bestFit="1" customWidth="1"/>
    <col min="1025" max="1025" width="13" style="152" customWidth="1"/>
    <col min="1026" max="1026" width="11.42578125" style="152" customWidth="1"/>
    <col min="1027" max="1027" width="11.5703125" style="152" customWidth="1"/>
    <col min="1028" max="1028" width="10.5703125" style="152" customWidth="1"/>
    <col min="1029" max="1029" width="9.5703125" style="152" customWidth="1"/>
    <col min="1030" max="1033" width="9.140625" style="152"/>
    <col min="1034" max="1035" width="13.7109375" style="152" customWidth="1"/>
    <col min="1036" max="1036" width="15.140625" style="152" customWidth="1"/>
    <col min="1037" max="1037" width="16" style="152" customWidth="1"/>
    <col min="1038" max="1038" width="10.85546875" style="152" customWidth="1"/>
    <col min="1039" max="1279" width="9.140625" style="152"/>
    <col min="1280" max="1280" width="11.85546875" style="152" bestFit="1" customWidth="1"/>
    <col min="1281" max="1281" width="13" style="152" customWidth="1"/>
    <col min="1282" max="1282" width="11.42578125" style="152" customWidth="1"/>
    <col min="1283" max="1283" width="11.5703125" style="152" customWidth="1"/>
    <col min="1284" max="1284" width="10.5703125" style="152" customWidth="1"/>
    <col min="1285" max="1285" width="9.5703125" style="152" customWidth="1"/>
    <col min="1286" max="1289" width="9.140625" style="152"/>
    <col min="1290" max="1291" width="13.7109375" style="152" customWidth="1"/>
    <col min="1292" max="1292" width="15.140625" style="152" customWidth="1"/>
    <col min="1293" max="1293" width="16" style="152" customWidth="1"/>
    <col min="1294" max="1294" width="10.85546875" style="152" customWidth="1"/>
    <col min="1295" max="1535" width="9.140625" style="152"/>
    <col min="1536" max="1536" width="11.85546875" style="152" bestFit="1" customWidth="1"/>
    <col min="1537" max="1537" width="13" style="152" customWidth="1"/>
    <col min="1538" max="1538" width="11.42578125" style="152" customWidth="1"/>
    <col min="1539" max="1539" width="11.5703125" style="152" customWidth="1"/>
    <col min="1540" max="1540" width="10.5703125" style="152" customWidth="1"/>
    <col min="1541" max="1541" width="9.5703125" style="152" customWidth="1"/>
    <col min="1542" max="1545" width="9.140625" style="152"/>
    <col min="1546" max="1547" width="13.7109375" style="152" customWidth="1"/>
    <col min="1548" max="1548" width="15.140625" style="152" customWidth="1"/>
    <col min="1549" max="1549" width="16" style="152" customWidth="1"/>
    <col min="1550" max="1550" width="10.85546875" style="152" customWidth="1"/>
    <col min="1551" max="1791" width="9.140625" style="152"/>
    <col min="1792" max="1792" width="11.85546875" style="152" bestFit="1" customWidth="1"/>
    <col min="1793" max="1793" width="13" style="152" customWidth="1"/>
    <col min="1794" max="1794" width="11.42578125" style="152" customWidth="1"/>
    <col min="1795" max="1795" width="11.5703125" style="152" customWidth="1"/>
    <col min="1796" max="1796" width="10.5703125" style="152" customWidth="1"/>
    <col min="1797" max="1797" width="9.5703125" style="152" customWidth="1"/>
    <col min="1798" max="1801" width="9.140625" style="152"/>
    <col min="1802" max="1803" width="13.7109375" style="152" customWidth="1"/>
    <col min="1804" max="1804" width="15.140625" style="152" customWidth="1"/>
    <col min="1805" max="1805" width="16" style="152" customWidth="1"/>
    <col min="1806" max="1806" width="10.85546875" style="152" customWidth="1"/>
    <col min="1807" max="2047" width="9.140625" style="152"/>
    <col min="2048" max="2048" width="11.85546875" style="152" bestFit="1" customWidth="1"/>
    <col min="2049" max="2049" width="13" style="152" customWidth="1"/>
    <col min="2050" max="2050" width="11.42578125" style="152" customWidth="1"/>
    <col min="2051" max="2051" width="11.5703125" style="152" customWidth="1"/>
    <col min="2052" max="2052" width="10.5703125" style="152" customWidth="1"/>
    <col min="2053" max="2053" width="9.5703125" style="152" customWidth="1"/>
    <col min="2054" max="2057" width="9.140625" style="152"/>
    <col min="2058" max="2059" width="13.7109375" style="152" customWidth="1"/>
    <col min="2060" max="2060" width="15.140625" style="152" customWidth="1"/>
    <col min="2061" max="2061" width="16" style="152" customWidth="1"/>
    <col min="2062" max="2062" width="10.85546875" style="152" customWidth="1"/>
    <col min="2063" max="2303" width="9.140625" style="152"/>
    <col min="2304" max="2304" width="11.85546875" style="152" bestFit="1" customWidth="1"/>
    <col min="2305" max="2305" width="13" style="152" customWidth="1"/>
    <col min="2306" max="2306" width="11.42578125" style="152" customWidth="1"/>
    <col min="2307" max="2307" width="11.5703125" style="152" customWidth="1"/>
    <col min="2308" max="2308" width="10.5703125" style="152" customWidth="1"/>
    <col min="2309" max="2309" width="9.5703125" style="152" customWidth="1"/>
    <col min="2310" max="2313" width="9.140625" style="152"/>
    <col min="2314" max="2315" width="13.7109375" style="152" customWidth="1"/>
    <col min="2316" max="2316" width="15.140625" style="152" customWidth="1"/>
    <col min="2317" max="2317" width="16" style="152" customWidth="1"/>
    <col min="2318" max="2318" width="10.85546875" style="152" customWidth="1"/>
    <col min="2319" max="2559" width="9.140625" style="152"/>
    <col min="2560" max="2560" width="11.85546875" style="152" bestFit="1" customWidth="1"/>
    <col min="2561" max="2561" width="13" style="152" customWidth="1"/>
    <col min="2562" max="2562" width="11.42578125" style="152" customWidth="1"/>
    <col min="2563" max="2563" width="11.5703125" style="152" customWidth="1"/>
    <col min="2564" max="2564" width="10.5703125" style="152" customWidth="1"/>
    <col min="2565" max="2565" width="9.5703125" style="152" customWidth="1"/>
    <col min="2566" max="2569" width="9.140625" style="152"/>
    <col min="2570" max="2571" width="13.7109375" style="152" customWidth="1"/>
    <col min="2572" max="2572" width="15.140625" style="152" customWidth="1"/>
    <col min="2573" max="2573" width="16" style="152" customWidth="1"/>
    <col min="2574" max="2574" width="10.85546875" style="152" customWidth="1"/>
    <col min="2575" max="2815" width="9.140625" style="152"/>
    <col min="2816" max="2816" width="11.85546875" style="152" bestFit="1" customWidth="1"/>
    <col min="2817" max="2817" width="13" style="152" customWidth="1"/>
    <col min="2818" max="2818" width="11.42578125" style="152" customWidth="1"/>
    <col min="2819" max="2819" width="11.5703125" style="152" customWidth="1"/>
    <col min="2820" max="2820" width="10.5703125" style="152" customWidth="1"/>
    <col min="2821" max="2821" width="9.5703125" style="152" customWidth="1"/>
    <col min="2822" max="2825" width="9.140625" style="152"/>
    <col min="2826" max="2827" width="13.7109375" style="152" customWidth="1"/>
    <col min="2828" max="2828" width="15.140625" style="152" customWidth="1"/>
    <col min="2829" max="2829" width="16" style="152" customWidth="1"/>
    <col min="2830" max="2830" width="10.85546875" style="152" customWidth="1"/>
    <col min="2831" max="3071" width="9.140625" style="152"/>
    <col min="3072" max="3072" width="11.85546875" style="152" bestFit="1" customWidth="1"/>
    <col min="3073" max="3073" width="13" style="152" customWidth="1"/>
    <col min="3074" max="3074" width="11.42578125" style="152" customWidth="1"/>
    <col min="3075" max="3075" width="11.5703125" style="152" customWidth="1"/>
    <col min="3076" max="3076" width="10.5703125" style="152" customWidth="1"/>
    <col min="3077" max="3077" width="9.5703125" style="152" customWidth="1"/>
    <col min="3078" max="3081" width="9.140625" style="152"/>
    <col min="3082" max="3083" width="13.7109375" style="152" customWidth="1"/>
    <col min="3084" max="3084" width="15.140625" style="152" customWidth="1"/>
    <col min="3085" max="3085" width="16" style="152" customWidth="1"/>
    <col min="3086" max="3086" width="10.85546875" style="152" customWidth="1"/>
    <col min="3087" max="3327" width="9.140625" style="152"/>
    <col min="3328" max="3328" width="11.85546875" style="152" bestFit="1" customWidth="1"/>
    <col min="3329" max="3329" width="13" style="152" customWidth="1"/>
    <col min="3330" max="3330" width="11.42578125" style="152" customWidth="1"/>
    <col min="3331" max="3331" width="11.5703125" style="152" customWidth="1"/>
    <col min="3332" max="3332" width="10.5703125" style="152" customWidth="1"/>
    <col min="3333" max="3333" width="9.5703125" style="152" customWidth="1"/>
    <col min="3334" max="3337" width="9.140625" style="152"/>
    <col min="3338" max="3339" width="13.7109375" style="152" customWidth="1"/>
    <col min="3340" max="3340" width="15.140625" style="152" customWidth="1"/>
    <col min="3341" max="3341" width="16" style="152" customWidth="1"/>
    <col min="3342" max="3342" width="10.85546875" style="152" customWidth="1"/>
    <col min="3343" max="3583" width="9.140625" style="152"/>
    <col min="3584" max="3584" width="11.85546875" style="152" bestFit="1" customWidth="1"/>
    <col min="3585" max="3585" width="13" style="152" customWidth="1"/>
    <col min="3586" max="3586" width="11.42578125" style="152" customWidth="1"/>
    <col min="3587" max="3587" width="11.5703125" style="152" customWidth="1"/>
    <col min="3588" max="3588" width="10.5703125" style="152" customWidth="1"/>
    <col min="3589" max="3589" width="9.5703125" style="152" customWidth="1"/>
    <col min="3590" max="3593" width="9.140625" style="152"/>
    <col min="3594" max="3595" width="13.7109375" style="152" customWidth="1"/>
    <col min="3596" max="3596" width="15.140625" style="152" customWidth="1"/>
    <col min="3597" max="3597" width="16" style="152" customWidth="1"/>
    <col min="3598" max="3598" width="10.85546875" style="152" customWidth="1"/>
    <col min="3599" max="3839" width="9.140625" style="152"/>
    <col min="3840" max="3840" width="11.85546875" style="152" bestFit="1" customWidth="1"/>
    <col min="3841" max="3841" width="13" style="152" customWidth="1"/>
    <col min="3842" max="3842" width="11.42578125" style="152" customWidth="1"/>
    <col min="3843" max="3843" width="11.5703125" style="152" customWidth="1"/>
    <col min="3844" max="3844" width="10.5703125" style="152" customWidth="1"/>
    <col min="3845" max="3845" width="9.5703125" style="152" customWidth="1"/>
    <col min="3846" max="3849" width="9.140625" style="152"/>
    <col min="3850" max="3851" width="13.7109375" style="152" customWidth="1"/>
    <col min="3852" max="3852" width="15.140625" style="152" customWidth="1"/>
    <col min="3853" max="3853" width="16" style="152" customWidth="1"/>
    <col min="3854" max="3854" width="10.85546875" style="152" customWidth="1"/>
    <col min="3855" max="4095" width="9.140625" style="152"/>
    <col min="4096" max="4096" width="11.85546875" style="152" bestFit="1" customWidth="1"/>
    <col min="4097" max="4097" width="13" style="152" customWidth="1"/>
    <col min="4098" max="4098" width="11.42578125" style="152" customWidth="1"/>
    <col min="4099" max="4099" width="11.5703125" style="152" customWidth="1"/>
    <col min="4100" max="4100" width="10.5703125" style="152" customWidth="1"/>
    <col min="4101" max="4101" width="9.5703125" style="152" customWidth="1"/>
    <col min="4102" max="4105" width="9.140625" style="152"/>
    <col min="4106" max="4107" width="13.7109375" style="152" customWidth="1"/>
    <col min="4108" max="4108" width="15.140625" style="152" customWidth="1"/>
    <col min="4109" max="4109" width="16" style="152" customWidth="1"/>
    <col min="4110" max="4110" width="10.85546875" style="152" customWidth="1"/>
    <col min="4111" max="4351" width="9.140625" style="152"/>
    <col min="4352" max="4352" width="11.85546875" style="152" bestFit="1" customWidth="1"/>
    <col min="4353" max="4353" width="13" style="152" customWidth="1"/>
    <col min="4354" max="4354" width="11.42578125" style="152" customWidth="1"/>
    <col min="4355" max="4355" width="11.5703125" style="152" customWidth="1"/>
    <col min="4356" max="4356" width="10.5703125" style="152" customWidth="1"/>
    <col min="4357" max="4357" width="9.5703125" style="152" customWidth="1"/>
    <col min="4358" max="4361" width="9.140625" style="152"/>
    <col min="4362" max="4363" width="13.7109375" style="152" customWidth="1"/>
    <col min="4364" max="4364" width="15.140625" style="152" customWidth="1"/>
    <col min="4365" max="4365" width="16" style="152" customWidth="1"/>
    <col min="4366" max="4366" width="10.85546875" style="152" customWidth="1"/>
    <col min="4367" max="4607" width="9.140625" style="152"/>
    <col min="4608" max="4608" width="11.85546875" style="152" bestFit="1" customWidth="1"/>
    <col min="4609" max="4609" width="13" style="152" customWidth="1"/>
    <col min="4610" max="4610" width="11.42578125" style="152" customWidth="1"/>
    <col min="4611" max="4611" width="11.5703125" style="152" customWidth="1"/>
    <col min="4612" max="4612" width="10.5703125" style="152" customWidth="1"/>
    <col min="4613" max="4613" width="9.5703125" style="152" customWidth="1"/>
    <col min="4614" max="4617" width="9.140625" style="152"/>
    <col min="4618" max="4619" width="13.7109375" style="152" customWidth="1"/>
    <col min="4620" max="4620" width="15.140625" style="152" customWidth="1"/>
    <col min="4621" max="4621" width="16" style="152" customWidth="1"/>
    <col min="4622" max="4622" width="10.85546875" style="152" customWidth="1"/>
    <col min="4623" max="4863" width="9.140625" style="152"/>
    <col min="4864" max="4864" width="11.85546875" style="152" bestFit="1" customWidth="1"/>
    <col min="4865" max="4865" width="13" style="152" customWidth="1"/>
    <col min="4866" max="4866" width="11.42578125" style="152" customWidth="1"/>
    <col min="4867" max="4867" width="11.5703125" style="152" customWidth="1"/>
    <col min="4868" max="4868" width="10.5703125" style="152" customWidth="1"/>
    <col min="4869" max="4869" width="9.5703125" style="152" customWidth="1"/>
    <col min="4870" max="4873" width="9.140625" style="152"/>
    <col min="4874" max="4875" width="13.7109375" style="152" customWidth="1"/>
    <col min="4876" max="4876" width="15.140625" style="152" customWidth="1"/>
    <col min="4877" max="4877" width="16" style="152" customWidth="1"/>
    <col min="4878" max="4878" width="10.85546875" style="152" customWidth="1"/>
    <col min="4879" max="5119" width="9.140625" style="152"/>
    <col min="5120" max="5120" width="11.85546875" style="152" bestFit="1" customWidth="1"/>
    <col min="5121" max="5121" width="13" style="152" customWidth="1"/>
    <col min="5122" max="5122" width="11.42578125" style="152" customWidth="1"/>
    <col min="5123" max="5123" width="11.5703125" style="152" customWidth="1"/>
    <col min="5124" max="5124" width="10.5703125" style="152" customWidth="1"/>
    <col min="5125" max="5125" width="9.5703125" style="152" customWidth="1"/>
    <col min="5126" max="5129" width="9.140625" style="152"/>
    <col min="5130" max="5131" width="13.7109375" style="152" customWidth="1"/>
    <col min="5132" max="5132" width="15.140625" style="152" customWidth="1"/>
    <col min="5133" max="5133" width="16" style="152" customWidth="1"/>
    <col min="5134" max="5134" width="10.85546875" style="152" customWidth="1"/>
    <col min="5135" max="5375" width="9.140625" style="152"/>
    <col min="5376" max="5376" width="11.85546875" style="152" bestFit="1" customWidth="1"/>
    <col min="5377" max="5377" width="13" style="152" customWidth="1"/>
    <col min="5378" max="5378" width="11.42578125" style="152" customWidth="1"/>
    <col min="5379" max="5379" width="11.5703125" style="152" customWidth="1"/>
    <col min="5380" max="5380" width="10.5703125" style="152" customWidth="1"/>
    <col min="5381" max="5381" width="9.5703125" style="152" customWidth="1"/>
    <col min="5382" max="5385" width="9.140625" style="152"/>
    <col min="5386" max="5387" width="13.7109375" style="152" customWidth="1"/>
    <col min="5388" max="5388" width="15.140625" style="152" customWidth="1"/>
    <col min="5389" max="5389" width="16" style="152" customWidth="1"/>
    <col min="5390" max="5390" width="10.85546875" style="152" customWidth="1"/>
    <col min="5391" max="5631" width="9.140625" style="152"/>
    <col min="5632" max="5632" width="11.85546875" style="152" bestFit="1" customWidth="1"/>
    <col min="5633" max="5633" width="13" style="152" customWidth="1"/>
    <col min="5634" max="5634" width="11.42578125" style="152" customWidth="1"/>
    <col min="5635" max="5635" width="11.5703125" style="152" customWidth="1"/>
    <col min="5636" max="5636" width="10.5703125" style="152" customWidth="1"/>
    <col min="5637" max="5637" width="9.5703125" style="152" customWidth="1"/>
    <col min="5638" max="5641" width="9.140625" style="152"/>
    <col min="5642" max="5643" width="13.7109375" style="152" customWidth="1"/>
    <col min="5644" max="5644" width="15.140625" style="152" customWidth="1"/>
    <col min="5645" max="5645" width="16" style="152" customWidth="1"/>
    <col min="5646" max="5646" width="10.85546875" style="152" customWidth="1"/>
    <col min="5647" max="5887" width="9.140625" style="152"/>
    <col min="5888" max="5888" width="11.85546875" style="152" bestFit="1" customWidth="1"/>
    <col min="5889" max="5889" width="13" style="152" customWidth="1"/>
    <col min="5890" max="5890" width="11.42578125" style="152" customWidth="1"/>
    <col min="5891" max="5891" width="11.5703125" style="152" customWidth="1"/>
    <col min="5892" max="5892" width="10.5703125" style="152" customWidth="1"/>
    <col min="5893" max="5893" width="9.5703125" style="152" customWidth="1"/>
    <col min="5894" max="5897" width="9.140625" style="152"/>
    <col min="5898" max="5899" width="13.7109375" style="152" customWidth="1"/>
    <col min="5900" max="5900" width="15.140625" style="152" customWidth="1"/>
    <col min="5901" max="5901" width="16" style="152" customWidth="1"/>
    <col min="5902" max="5902" width="10.85546875" style="152" customWidth="1"/>
    <col min="5903" max="6143" width="9.140625" style="152"/>
    <col min="6144" max="6144" width="11.85546875" style="152" bestFit="1" customWidth="1"/>
    <col min="6145" max="6145" width="13" style="152" customWidth="1"/>
    <col min="6146" max="6146" width="11.42578125" style="152" customWidth="1"/>
    <col min="6147" max="6147" width="11.5703125" style="152" customWidth="1"/>
    <col min="6148" max="6148" width="10.5703125" style="152" customWidth="1"/>
    <col min="6149" max="6149" width="9.5703125" style="152" customWidth="1"/>
    <col min="6150" max="6153" width="9.140625" style="152"/>
    <col min="6154" max="6155" width="13.7109375" style="152" customWidth="1"/>
    <col min="6156" max="6156" width="15.140625" style="152" customWidth="1"/>
    <col min="6157" max="6157" width="16" style="152" customWidth="1"/>
    <col min="6158" max="6158" width="10.85546875" style="152" customWidth="1"/>
    <col min="6159" max="6399" width="9.140625" style="152"/>
    <col min="6400" max="6400" width="11.85546875" style="152" bestFit="1" customWidth="1"/>
    <col min="6401" max="6401" width="13" style="152" customWidth="1"/>
    <col min="6402" max="6402" width="11.42578125" style="152" customWidth="1"/>
    <col min="6403" max="6403" width="11.5703125" style="152" customWidth="1"/>
    <col min="6404" max="6404" width="10.5703125" style="152" customWidth="1"/>
    <col min="6405" max="6405" width="9.5703125" style="152" customWidth="1"/>
    <col min="6406" max="6409" width="9.140625" style="152"/>
    <col min="6410" max="6411" width="13.7109375" style="152" customWidth="1"/>
    <col min="6412" max="6412" width="15.140625" style="152" customWidth="1"/>
    <col min="6413" max="6413" width="16" style="152" customWidth="1"/>
    <col min="6414" max="6414" width="10.85546875" style="152" customWidth="1"/>
    <col min="6415" max="6655" width="9.140625" style="152"/>
    <col min="6656" max="6656" width="11.85546875" style="152" bestFit="1" customWidth="1"/>
    <col min="6657" max="6657" width="13" style="152" customWidth="1"/>
    <col min="6658" max="6658" width="11.42578125" style="152" customWidth="1"/>
    <col min="6659" max="6659" width="11.5703125" style="152" customWidth="1"/>
    <col min="6660" max="6660" width="10.5703125" style="152" customWidth="1"/>
    <col min="6661" max="6661" width="9.5703125" style="152" customWidth="1"/>
    <col min="6662" max="6665" width="9.140625" style="152"/>
    <col min="6666" max="6667" width="13.7109375" style="152" customWidth="1"/>
    <col min="6668" max="6668" width="15.140625" style="152" customWidth="1"/>
    <col min="6669" max="6669" width="16" style="152" customWidth="1"/>
    <col min="6670" max="6670" width="10.85546875" style="152" customWidth="1"/>
    <col min="6671" max="6911" width="9.140625" style="152"/>
    <col min="6912" max="6912" width="11.85546875" style="152" bestFit="1" customWidth="1"/>
    <col min="6913" max="6913" width="13" style="152" customWidth="1"/>
    <col min="6914" max="6914" width="11.42578125" style="152" customWidth="1"/>
    <col min="6915" max="6915" width="11.5703125" style="152" customWidth="1"/>
    <col min="6916" max="6916" width="10.5703125" style="152" customWidth="1"/>
    <col min="6917" max="6917" width="9.5703125" style="152" customWidth="1"/>
    <col min="6918" max="6921" width="9.140625" style="152"/>
    <col min="6922" max="6923" width="13.7109375" style="152" customWidth="1"/>
    <col min="6924" max="6924" width="15.140625" style="152" customWidth="1"/>
    <col min="6925" max="6925" width="16" style="152" customWidth="1"/>
    <col min="6926" max="6926" width="10.85546875" style="152" customWidth="1"/>
    <col min="6927" max="7167" width="9.140625" style="152"/>
    <col min="7168" max="7168" width="11.85546875" style="152" bestFit="1" customWidth="1"/>
    <col min="7169" max="7169" width="13" style="152" customWidth="1"/>
    <col min="7170" max="7170" width="11.42578125" style="152" customWidth="1"/>
    <col min="7171" max="7171" width="11.5703125" style="152" customWidth="1"/>
    <col min="7172" max="7172" width="10.5703125" style="152" customWidth="1"/>
    <col min="7173" max="7173" width="9.5703125" style="152" customWidth="1"/>
    <col min="7174" max="7177" width="9.140625" style="152"/>
    <col min="7178" max="7179" width="13.7109375" style="152" customWidth="1"/>
    <col min="7180" max="7180" width="15.140625" style="152" customWidth="1"/>
    <col min="7181" max="7181" width="16" style="152" customWidth="1"/>
    <col min="7182" max="7182" width="10.85546875" style="152" customWidth="1"/>
    <col min="7183" max="7423" width="9.140625" style="152"/>
    <col min="7424" max="7424" width="11.85546875" style="152" bestFit="1" customWidth="1"/>
    <col min="7425" max="7425" width="13" style="152" customWidth="1"/>
    <col min="7426" max="7426" width="11.42578125" style="152" customWidth="1"/>
    <col min="7427" max="7427" width="11.5703125" style="152" customWidth="1"/>
    <col min="7428" max="7428" width="10.5703125" style="152" customWidth="1"/>
    <col min="7429" max="7429" width="9.5703125" style="152" customWidth="1"/>
    <col min="7430" max="7433" width="9.140625" style="152"/>
    <col min="7434" max="7435" width="13.7109375" style="152" customWidth="1"/>
    <col min="7436" max="7436" width="15.140625" style="152" customWidth="1"/>
    <col min="7437" max="7437" width="16" style="152" customWidth="1"/>
    <col min="7438" max="7438" width="10.85546875" style="152" customWidth="1"/>
    <col min="7439" max="7679" width="9.140625" style="152"/>
    <col min="7680" max="7680" width="11.85546875" style="152" bestFit="1" customWidth="1"/>
    <col min="7681" max="7681" width="13" style="152" customWidth="1"/>
    <col min="7682" max="7682" width="11.42578125" style="152" customWidth="1"/>
    <col min="7683" max="7683" width="11.5703125" style="152" customWidth="1"/>
    <col min="7684" max="7684" width="10.5703125" style="152" customWidth="1"/>
    <col min="7685" max="7685" width="9.5703125" style="152" customWidth="1"/>
    <col min="7686" max="7689" width="9.140625" style="152"/>
    <col min="7690" max="7691" width="13.7109375" style="152" customWidth="1"/>
    <col min="7692" max="7692" width="15.140625" style="152" customWidth="1"/>
    <col min="7693" max="7693" width="16" style="152" customWidth="1"/>
    <col min="7694" max="7694" width="10.85546875" style="152" customWidth="1"/>
    <col min="7695" max="7935" width="9.140625" style="152"/>
    <col min="7936" max="7936" width="11.85546875" style="152" bestFit="1" customWidth="1"/>
    <col min="7937" max="7937" width="13" style="152" customWidth="1"/>
    <col min="7938" max="7938" width="11.42578125" style="152" customWidth="1"/>
    <col min="7939" max="7939" width="11.5703125" style="152" customWidth="1"/>
    <col min="7940" max="7940" width="10.5703125" style="152" customWidth="1"/>
    <col min="7941" max="7941" width="9.5703125" style="152" customWidth="1"/>
    <col min="7942" max="7945" width="9.140625" style="152"/>
    <col min="7946" max="7947" width="13.7109375" style="152" customWidth="1"/>
    <col min="7948" max="7948" width="15.140625" style="152" customWidth="1"/>
    <col min="7949" max="7949" width="16" style="152" customWidth="1"/>
    <col min="7950" max="7950" width="10.85546875" style="152" customWidth="1"/>
    <col min="7951" max="8191" width="9.140625" style="152"/>
    <col min="8192" max="8192" width="11.85546875" style="152" bestFit="1" customWidth="1"/>
    <col min="8193" max="8193" width="13" style="152" customWidth="1"/>
    <col min="8194" max="8194" width="11.42578125" style="152" customWidth="1"/>
    <col min="8195" max="8195" width="11.5703125" style="152" customWidth="1"/>
    <col min="8196" max="8196" width="10.5703125" style="152" customWidth="1"/>
    <col min="8197" max="8197" width="9.5703125" style="152" customWidth="1"/>
    <col min="8198" max="8201" width="9.140625" style="152"/>
    <col min="8202" max="8203" width="13.7109375" style="152" customWidth="1"/>
    <col min="8204" max="8204" width="15.140625" style="152" customWidth="1"/>
    <col min="8205" max="8205" width="16" style="152" customWidth="1"/>
    <col min="8206" max="8206" width="10.85546875" style="152" customWidth="1"/>
    <col min="8207" max="8447" width="9.140625" style="152"/>
    <col min="8448" max="8448" width="11.85546875" style="152" bestFit="1" customWidth="1"/>
    <col min="8449" max="8449" width="13" style="152" customWidth="1"/>
    <col min="8450" max="8450" width="11.42578125" style="152" customWidth="1"/>
    <col min="8451" max="8451" width="11.5703125" style="152" customWidth="1"/>
    <col min="8452" max="8452" width="10.5703125" style="152" customWidth="1"/>
    <col min="8453" max="8453" width="9.5703125" style="152" customWidth="1"/>
    <col min="8454" max="8457" width="9.140625" style="152"/>
    <col min="8458" max="8459" width="13.7109375" style="152" customWidth="1"/>
    <col min="8460" max="8460" width="15.140625" style="152" customWidth="1"/>
    <col min="8461" max="8461" width="16" style="152" customWidth="1"/>
    <col min="8462" max="8462" width="10.85546875" style="152" customWidth="1"/>
    <col min="8463" max="8703" width="9.140625" style="152"/>
    <col min="8704" max="8704" width="11.85546875" style="152" bestFit="1" customWidth="1"/>
    <col min="8705" max="8705" width="13" style="152" customWidth="1"/>
    <col min="8706" max="8706" width="11.42578125" style="152" customWidth="1"/>
    <col min="8707" max="8707" width="11.5703125" style="152" customWidth="1"/>
    <col min="8708" max="8708" width="10.5703125" style="152" customWidth="1"/>
    <col min="8709" max="8709" width="9.5703125" style="152" customWidth="1"/>
    <col min="8710" max="8713" width="9.140625" style="152"/>
    <col min="8714" max="8715" width="13.7109375" style="152" customWidth="1"/>
    <col min="8716" max="8716" width="15.140625" style="152" customWidth="1"/>
    <col min="8717" max="8717" width="16" style="152" customWidth="1"/>
    <col min="8718" max="8718" width="10.85546875" style="152" customWidth="1"/>
    <col min="8719" max="8959" width="9.140625" style="152"/>
    <col min="8960" max="8960" width="11.85546875" style="152" bestFit="1" customWidth="1"/>
    <col min="8961" max="8961" width="13" style="152" customWidth="1"/>
    <col min="8962" max="8962" width="11.42578125" style="152" customWidth="1"/>
    <col min="8963" max="8963" width="11.5703125" style="152" customWidth="1"/>
    <col min="8964" max="8964" width="10.5703125" style="152" customWidth="1"/>
    <col min="8965" max="8965" width="9.5703125" style="152" customWidth="1"/>
    <col min="8966" max="8969" width="9.140625" style="152"/>
    <col min="8970" max="8971" width="13.7109375" style="152" customWidth="1"/>
    <col min="8972" max="8972" width="15.140625" style="152" customWidth="1"/>
    <col min="8973" max="8973" width="16" style="152" customWidth="1"/>
    <col min="8974" max="8974" width="10.85546875" style="152" customWidth="1"/>
    <col min="8975" max="9215" width="9.140625" style="152"/>
    <col min="9216" max="9216" width="11.85546875" style="152" bestFit="1" customWidth="1"/>
    <col min="9217" max="9217" width="13" style="152" customWidth="1"/>
    <col min="9218" max="9218" width="11.42578125" style="152" customWidth="1"/>
    <col min="9219" max="9219" width="11.5703125" style="152" customWidth="1"/>
    <col min="9220" max="9220" width="10.5703125" style="152" customWidth="1"/>
    <col min="9221" max="9221" width="9.5703125" style="152" customWidth="1"/>
    <col min="9222" max="9225" width="9.140625" style="152"/>
    <col min="9226" max="9227" width="13.7109375" style="152" customWidth="1"/>
    <col min="9228" max="9228" width="15.140625" style="152" customWidth="1"/>
    <col min="9229" max="9229" width="16" style="152" customWidth="1"/>
    <col min="9230" max="9230" width="10.85546875" style="152" customWidth="1"/>
    <col min="9231" max="9471" width="9.140625" style="152"/>
    <col min="9472" max="9472" width="11.85546875" style="152" bestFit="1" customWidth="1"/>
    <col min="9473" max="9473" width="13" style="152" customWidth="1"/>
    <col min="9474" max="9474" width="11.42578125" style="152" customWidth="1"/>
    <col min="9475" max="9475" width="11.5703125" style="152" customWidth="1"/>
    <col min="9476" max="9476" width="10.5703125" style="152" customWidth="1"/>
    <col min="9477" max="9477" width="9.5703125" style="152" customWidth="1"/>
    <col min="9478" max="9481" width="9.140625" style="152"/>
    <col min="9482" max="9483" width="13.7109375" style="152" customWidth="1"/>
    <col min="9484" max="9484" width="15.140625" style="152" customWidth="1"/>
    <col min="9485" max="9485" width="16" style="152" customWidth="1"/>
    <col min="9486" max="9486" width="10.85546875" style="152" customWidth="1"/>
    <col min="9487" max="9727" width="9.140625" style="152"/>
    <col min="9728" max="9728" width="11.85546875" style="152" bestFit="1" customWidth="1"/>
    <col min="9729" max="9729" width="13" style="152" customWidth="1"/>
    <col min="9730" max="9730" width="11.42578125" style="152" customWidth="1"/>
    <col min="9731" max="9731" width="11.5703125" style="152" customWidth="1"/>
    <col min="9732" max="9732" width="10.5703125" style="152" customWidth="1"/>
    <col min="9733" max="9733" width="9.5703125" style="152" customWidth="1"/>
    <col min="9734" max="9737" width="9.140625" style="152"/>
    <col min="9738" max="9739" width="13.7109375" style="152" customWidth="1"/>
    <col min="9740" max="9740" width="15.140625" style="152" customWidth="1"/>
    <col min="9741" max="9741" width="16" style="152" customWidth="1"/>
    <col min="9742" max="9742" width="10.85546875" style="152" customWidth="1"/>
    <col min="9743" max="9983" width="9.140625" style="152"/>
    <col min="9984" max="9984" width="11.85546875" style="152" bestFit="1" customWidth="1"/>
    <col min="9985" max="9985" width="13" style="152" customWidth="1"/>
    <col min="9986" max="9986" width="11.42578125" style="152" customWidth="1"/>
    <col min="9987" max="9987" width="11.5703125" style="152" customWidth="1"/>
    <col min="9988" max="9988" width="10.5703125" style="152" customWidth="1"/>
    <col min="9989" max="9989" width="9.5703125" style="152" customWidth="1"/>
    <col min="9990" max="9993" width="9.140625" style="152"/>
    <col min="9994" max="9995" width="13.7109375" style="152" customWidth="1"/>
    <col min="9996" max="9996" width="15.140625" style="152" customWidth="1"/>
    <col min="9997" max="9997" width="16" style="152" customWidth="1"/>
    <col min="9998" max="9998" width="10.85546875" style="152" customWidth="1"/>
    <col min="9999" max="10239" width="9.140625" style="152"/>
    <col min="10240" max="10240" width="11.85546875" style="152" bestFit="1" customWidth="1"/>
    <col min="10241" max="10241" width="13" style="152" customWidth="1"/>
    <col min="10242" max="10242" width="11.42578125" style="152" customWidth="1"/>
    <col min="10243" max="10243" width="11.5703125" style="152" customWidth="1"/>
    <col min="10244" max="10244" width="10.5703125" style="152" customWidth="1"/>
    <col min="10245" max="10245" width="9.5703125" style="152" customWidth="1"/>
    <col min="10246" max="10249" width="9.140625" style="152"/>
    <col min="10250" max="10251" width="13.7109375" style="152" customWidth="1"/>
    <col min="10252" max="10252" width="15.140625" style="152" customWidth="1"/>
    <col min="10253" max="10253" width="16" style="152" customWidth="1"/>
    <col min="10254" max="10254" width="10.85546875" style="152" customWidth="1"/>
    <col min="10255" max="10495" width="9.140625" style="152"/>
    <col min="10496" max="10496" width="11.85546875" style="152" bestFit="1" customWidth="1"/>
    <col min="10497" max="10497" width="13" style="152" customWidth="1"/>
    <col min="10498" max="10498" width="11.42578125" style="152" customWidth="1"/>
    <col min="10499" max="10499" width="11.5703125" style="152" customWidth="1"/>
    <col min="10500" max="10500" width="10.5703125" style="152" customWidth="1"/>
    <col min="10501" max="10501" width="9.5703125" style="152" customWidth="1"/>
    <col min="10502" max="10505" width="9.140625" style="152"/>
    <col min="10506" max="10507" width="13.7109375" style="152" customWidth="1"/>
    <col min="10508" max="10508" width="15.140625" style="152" customWidth="1"/>
    <col min="10509" max="10509" width="16" style="152" customWidth="1"/>
    <col min="10510" max="10510" width="10.85546875" style="152" customWidth="1"/>
    <col min="10511" max="10751" width="9.140625" style="152"/>
    <col min="10752" max="10752" width="11.85546875" style="152" bestFit="1" customWidth="1"/>
    <col min="10753" max="10753" width="13" style="152" customWidth="1"/>
    <col min="10754" max="10754" width="11.42578125" style="152" customWidth="1"/>
    <col min="10755" max="10755" width="11.5703125" style="152" customWidth="1"/>
    <col min="10756" max="10756" width="10.5703125" style="152" customWidth="1"/>
    <col min="10757" max="10757" width="9.5703125" style="152" customWidth="1"/>
    <col min="10758" max="10761" width="9.140625" style="152"/>
    <col min="10762" max="10763" width="13.7109375" style="152" customWidth="1"/>
    <col min="10764" max="10764" width="15.140625" style="152" customWidth="1"/>
    <col min="10765" max="10765" width="16" style="152" customWidth="1"/>
    <col min="10766" max="10766" width="10.85546875" style="152" customWidth="1"/>
    <col min="10767" max="11007" width="9.140625" style="152"/>
    <col min="11008" max="11008" width="11.85546875" style="152" bestFit="1" customWidth="1"/>
    <col min="11009" max="11009" width="13" style="152" customWidth="1"/>
    <col min="11010" max="11010" width="11.42578125" style="152" customWidth="1"/>
    <col min="11011" max="11011" width="11.5703125" style="152" customWidth="1"/>
    <col min="11012" max="11012" width="10.5703125" style="152" customWidth="1"/>
    <col min="11013" max="11013" width="9.5703125" style="152" customWidth="1"/>
    <col min="11014" max="11017" width="9.140625" style="152"/>
    <col min="11018" max="11019" width="13.7109375" style="152" customWidth="1"/>
    <col min="11020" max="11020" width="15.140625" style="152" customWidth="1"/>
    <col min="11021" max="11021" width="16" style="152" customWidth="1"/>
    <col min="11022" max="11022" width="10.85546875" style="152" customWidth="1"/>
    <col min="11023" max="11263" width="9.140625" style="152"/>
    <col min="11264" max="11264" width="11.85546875" style="152" bestFit="1" customWidth="1"/>
    <col min="11265" max="11265" width="13" style="152" customWidth="1"/>
    <col min="11266" max="11266" width="11.42578125" style="152" customWidth="1"/>
    <col min="11267" max="11267" width="11.5703125" style="152" customWidth="1"/>
    <col min="11268" max="11268" width="10.5703125" style="152" customWidth="1"/>
    <col min="11269" max="11269" width="9.5703125" style="152" customWidth="1"/>
    <col min="11270" max="11273" width="9.140625" style="152"/>
    <col min="11274" max="11275" width="13.7109375" style="152" customWidth="1"/>
    <col min="11276" max="11276" width="15.140625" style="152" customWidth="1"/>
    <col min="11277" max="11277" width="16" style="152" customWidth="1"/>
    <col min="11278" max="11278" width="10.85546875" style="152" customWidth="1"/>
    <col min="11279" max="11519" width="9.140625" style="152"/>
    <col min="11520" max="11520" width="11.85546875" style="152" bestFit="1" customWidth="1"/>
    <col min="11521" max="11521" width="13" style="152" customWidth="1"/>
    <col min="11522" max="11522" width="11.42578125" style="152" customWidth="1"/>
    <col min="11523" max="11523" width="11.5703125" style="152" customWidth="1"/>
    <col min="11524" max="11524" width="10.5703125" style="152" customWidth="1"/>
    <col min="11525" max="11525" width="9.5703125" style="152" customWidth="1"/>
    <col min="11526" max="11529" width="9.140625" style="152"/>
    <col min="11530" max="11531" width="13.7109375" style="152" customWidth="1"/>
    <col min="11532" max="11532" width="15.140625" style="152" customWidth="1"/>
    <col min="11533" max="11533" width="16" style="152" customWidth="1"/>
    <col min="11534" max="11534" width="10.85546875" style="152" customWidth="1"/>
    <col min="11535" max="11775" width="9.140625" style="152"/>
    <col min="11776" max="11776" width="11.85546875" style="152" bestFit="1" customWidth="1"/>
    <col min="11777" max="11777" width="13" style="152" customWidth="1"/>
    <col min="11778" max="11778" width="11.42578125" style="152" customWidth="1"/>
    <col min="11779" max="11779" width="11.5703125" style="152" customWidth="1"/>
    <col min="11780" max="11780" width="10.5703125" style="152" customWidth="1"/>
    <col min="11781" max="11781" width="9.5703125" style="152" customWidth="1"/>
    <col min="11782" max="11785" width="9.140625" style="152"/>
    <col min="11786" max="11787" width="13.7109375" style="152" customWidth="1"/>
    <col min="11788" max="11788" width="15.140625" style="152" customWidth="1"/>
    <col min="11789" max="11789" width="16" style="152" customWidth="1"/>
    <col min="11790" max="11790" width="10.85546875" style="152" customWidth="1"/>
    <col min="11791" max="12031" width="9.140625" style="152"/>
    <col min="12032" max="12032" width="11.85546875" style="152" bestFit="1" customWidth="1"/>
    <col min="12033" max="12033" width="13" style="152" customWidth="1"/>
    <col min="12034" max="12034" width="11.42578125" style="152" customWidth="1"/>
    <col min="12035" max="12035" width="11.5703125" style="152" customWidth="1"/>
    <col min="12036" max="12036" width="10.5703125" style="152" customWidth="1"/>
    <col min="12037" max="12037" width="9.5703125" style="152" customWidth="1"/>
    <col min="12038" max="12041" width="9.140625" style="152"/>
    <col min="12042" max="12043" width="13.7109375" style="152" customWidth="1"/>
    <col min="12044" max="12044" width="15.140625" style="152" customWidth="1"/>
    <col min="12045" max="12045" width="16" style="152" customWidth="1"/>
    <col min="12046" max="12046" width="10.85546875" style="152" customWidth="1"/>
    <col min="12047" max="12287" width="9.140625" style="152"/>
    <col min="12288" max="12288" width="11.85546875" style="152" bestFit="1" customWidth="1"/>
    <col min="12289" max="12289" width="13" style="152" customWidth="1"/>
    <col min="12290" max="12290" width="11.42578125" style="152" customWidth="1"/>
    <col min="12291" max="12291" width="11.5703125" style="152" customWidth="1"/>
    <col min="12292" max="12292" width="10.5703125" style="152" customWidth="1"/>
    <col min="12293" max="12293" width="9.5703125" style="152" customWidth="1"/>
    <col min="12294" max="12297" width="9.140625" style="152"/>
    <col min="12298" max="12299" width="13.7109375" style="152" customWidth="1"/>
    <col min="12300" max="12300" width="15.140625" style="152" customWidth="1"/>
    <col min="12301" max="12301" width="16" style="152" customWidth="1"/>
    <col min="12302" max="12302" width="10.85546875" style="152" customWidth="1"/>
    <col min="12303" max="12543" width="9.140625" style="152"/>
    <col min="12544" max="12544" width="11.85546875" style="152" bestFit="1" customWidth="1"/>
    <col min="12545" max="12545" width="13" style="152" customWidth="1"/>
    <col min="12546" max="12546" width="11.42578125" style="152" customWidth="1"/>
    <col min="12547" max="12547" width="11.5703125" style="152" customWidth="1"/>
    <col min="12548" max="12548" width="10.5703125" style="152" customWidth="1"/>
    <col min="12549" max="12549" width="9.5703125" style="152" customWidth="1"/>
    <col min="12550" max="12553" width="9.140625" style="152"/>
    <col min="12554" max="12555" width="13.7109375" style="152" customWidth="1"/>
    <col min="12556" max="12556" width="15.140625" style="152" customWidth="1"/>
    <col min="12557" max="12557" width="16" style="152" customWidth="1"/>
    <col min="12558" max="12558" width="10.85546875" style="152" customWidth="1"/>
    <col min="12559" max="12799" width="9.140625" style="152"/>
    <col min="12800" max="12800" width="11.85546875" style="152" bestFit="1" customWidth="1"/>
    <col min="12801" max="12801" width="13" style="152" customWidth="1"/>
    <col min="12802" max="12802" width="11.42578125" style="152" customWidth="1"/>
    <col min="12803" max="12803" width="11.5703125" style="152" customWidth="1"/>
    <col min="12804" max="12804" width="10.5703125" style="152" customWidth="1"/>
    <col min="12805" max="12805" width="9.5703125" style="152" customWidth="1"/>
    <col min="12806" max="12809" width="9.140625" style="152"/>
    <col min="12810" max="12811" width="13.7109375" style="152" customWidth="1"/>
    <col min="12812" max="12812" width="15.140625" style="152" customWidth="1"/>
    <col min="12813" max="12813" width="16" style="152" customWidth="1"/>
    <col min="12814" max="12814" width="10.85546875" style="152" customWidth="1"/>
    <col min="12815" max="13055" width="9.140625" style="152"/>
    <col min="13056" max="13056" width="11.85546875" style="152" bestFit="1" customWidth="1"/>
    <col min="13057" max="13057" width="13" style="152" customWidth="1"/>
    <col min="13058" max="13058" width="11.42578125" style="152" customWidth="1"/>
    <col min="13059" max="13059" width="11.5703125" style="152" customWidth="1"/>
    <col min="13060" max="13060" width="10.5703125" style="152" customWidth="1"/>
    <col min="13061" max="13061" width="9.5703125" style="152" customWidth="1"/>
    <col min="13062" max="13065" width="9.140625" style="152"/>
    <col min="13066" max="13067" width="13.7109375" style="152" customWidth="1"/>
    <col min="13068" max="13068" width="15.140625" style="152" customWidth="1"/>
    <col min="13069" max="13069" width="16" style="152" customWidth="1"/>
    <col min="13070" max="13070" width="10.85546875" style="152" customWidth="1"/>
    <col min="13071" max="13311" width="9.140625" style="152"/>
    <col min="13312" max="13312" width="11.85546875" style="152" bestFit="1" customWidth="1"/>
    <col min="13313" max="13313" width="13" style="152" customWidth="1"/>
    <col min="13314" max="13314" width="11.42578125" style="152" customWidth="1"/>
    <col min="13315" max="13315" width="11.5703125" style="152" customWidth="1"/>
    <col min="13316" max="13316" width="10.5703125" style="152" customWidth="1"/>
    <col min="13317" max="13317" width="9.5703125" style="152" customWidth="1"/>
    <col min="13318" max="13321" width="9.140625" style="152"/>
    <col min="13322" max="13323" width="13.7109375" style="152" customWidth="1"/>
    <col min="13324" max="13324" width="15.140625" style="152" customWidth="1"/>
    <col min="13325" max="13325" width="16" style="152" customWidth="1"/>
    <col min="13326" max="13326" width="10.85546875" style="152" customWidth="1"/>
    <col min="13327" max="13567" width="9.140625" style="152"/>
    <col min="13568" max="13568" width="11.85546875" style="152" bestFit="1" customWidth="1"/>
    <col min="13569" max="13569" width="13" style="152" customWidth="1"/>
    <col min="13570" max="13570" width="11.42578125" style="152" customWidth="1"/>
    <col min="13571" max="13571" width="11.5703125" style="152" customWidth="1"/>
    <col min="13572" max="13572" width="10.5703125" style="152" customWidth="1"/>
    <col min="13573" max="13573" width="9.5703125" style="152" customWidth="1"/>
    <col min="13574" max="13577" width="9.140625" style="152"/>
    <col min="13578" max="13579" width="13.7109375" style="152" customWidth="1"/>
    <col min="13580" max="13580" width="15.140625" style="152" customWidth="1"/>
    <col min="13581" max="13581" width="16" style="152" customWidth="1"/>
    <col min="13582" max="13582" width="10.85546875" style="152" customWidth="1"/>
    <col min="13583" max="13823" width="9.140625" style="152"/>
    <col min="13824" max="13824" width="11.85546875" style="152" bestFit="1" customWidth="1"/>
    <col min="13825" max="13825" width="13" style="152" customWidth="1"/>
    <col min="13826" max="13826" width="11.42578125" style="152" customWidth="1"/>
    <col min="13827" max="13827" width="11.5703125" style="152" customWidth="1"/>
    <col min="13828" max="13828" width="10.5703125" style="152" customWidth="1"/>
    <col min="13829" max="13829" width="9.5703125" style="152" customWidth="1"/>
    <col min="13830" max="13833" width="9.140625" style="152"/>
    <col min="13834" max="13835" width="13.7109375" style="152" customWidth="1"/>
    <col min="13836" max="13836" width="15.140625" style="152" customWidth="1"/>
    <col min="13837" max="13837" width="16" style="152" customWidth="1"/>
    <col min="13838" max="13838" width="10.85546875" style="152" customWidth="1"/>
    <col min="13839" max="14079" width="9.140625" style="152"/>
    <col min="14080" max="14080" width="11.85546875" style="152" bestFit="1" customWidth="1"/>
    <col min="14081" max="14081" width="13" style="152" customWidth="1"/>
    <col min="14082" max="14082" width="11.42578125" style="152" customWidth="1"/>
    <col min="14083" max="14083" width="11.5703125" style="152" customWidth="1"/>
    <col min="14084" max="14084" width="10.5703125" style="152" customWidth="1"/>
    <col min="14085" max="14085" width="9.5703125" style="152" customWidth="1"/>
    <col min="14086" max="14089" width="9.140625" style="152"/>
    <col min="14090" max="14091" width="13.7109375" style="152" customWidth="1"/>
    <col min="14092" max="14092" width="15.140625" style="152" customWidth="1"/>
    <col min="14093" max="14093" width="16" style="152" customWidth="1"/>
    <col min="14094" max="14094" width="10.85546875" style="152" customWidth="1"/>
    <col min="14095" max="14335" width="9.140625" style="152"/>
    <col min="14336" max="14336" width="11.85546875" style="152" bestFit="1" customWidth="1"/>
    <col min="14337" max="14337" width="13" style="152" customWidth="1"/>
    <col min="14338" max="14338" width="11.42578125" style="152" customWidth="1"/>
    <col min="14339" max="14339" width="11.5703125" style="152" customWidth="1"/>
    <col min="14340" max="14340" width="10.5703125" style="152" customWidth="1"/>
    <col min="14341" max="14341" width="9.5703125" style="152" customWidth="1"/>
    <col min="14342" max="14345" width="9.140625" style="152"/>
    <col min="14346" max="14347" width="13.7109375" style="152" customWidth="1"/>
    <col min="14348" max="14348" width="15.140625" style="152" customWidth="1"/>
    <col min="14349" max="14349" width="16" style="152" customWidth="1"/>
    <col min="14350" max="14350" width="10.85546875" style="152" customWidth="1"/>
    <col min="14351" max="14591" width="9.140625" style="152"/>
    <col min="14592" max="14592" width="11.85546875" style="152" bestFit="1" customWidth="1"/>
    <col min="14593" max="14593" width="13" style="152" customWidth="1"/>
    <col min="14594" max="14594" width="11.42578125" style="152" customWidth="1"/>
    <col min="14595" max="14595" width="11.5703125" style="152" customWidth="1"/>
    <col min="14596" max="14596" width="10.5703125" style="152" customWidth="1"/>
    <col min="14597" max="14597" width="9.5703125" style="152" customWidth="1"/>
    <col min="14598" max="14601" width="9.140625" style="152"/>
    <col min="14602" max="14603" width="13.7109375" style="152" customWidth="1"/>
    <col min="14604" max="14604" width="15.140625" style="152" customWidth="1"/>
    <col min="14605" max="14605" width="16" style="152" customWidth="1"/>
    <col min="14606" max="14606" width="10.85546875" style="152" customWidth="1"/>
    <col min="14607" max="14847" width="9.140625" style="152"/>
    <col min="14848" max="14848" width="11.85546875" style="152" bestFit="1" customWidth="1"/>
    <col min="14849" max="14849" width="13" style="152" customWidth="1"/>
    <col min="14850" max="14850" width="11.42578125" style="152" customWidth="1"/>
    <col min="14851" max="14851" width="11.5703125" style="152" customWidth="1"/>
    <col min="14852" max="14852" width="10.5703125" style="152" customWidth="1"/>
    <col min="14853" max="14853" width="9.5703125" style="152" customWidth="1"/>
    <col min="14854" max="14857" width="9.140625" style="152"/>
    <col min="14858" max="14859" width="13.7109375" style="152" customWidth="1"/>
    <col min="14860" max="14860" width="15.140625" style="152" customWidth="1"/>
    <col min="14861" max="14861" width="16" style="152" customWidth="1"/>
    <col min="14862" max="14862" width="10.85546875" style="152" customWidth="1"/>
    <col min="14863" max="15103" width="9.140625" style="152"/>
    <col min="15104" max="15104" width="11.85546875" style="152" bestFit="1" customWidth="1"/>
    <col min="15105" max="15105" width="13" style="152" customWidth="1"/>
    <col min="15106" max="15106" width="11.42578125" style="152" customWidth="1"/>
    <col min="15107" max="15107" width="11.5703125" style="152" customWidth="1"/>
    <col min="15108" max="15108" width="10.5703125" style="152" customWidth="1"/>
    <col min="15109" max="15109" width="9.5703125" style="152" customWidth="1"/>
    <col min="15110" max="15113" width="9.140625" style="152"/>
    <col min="15114" max="15115" width="13.7109375" style="152" customWidth="1"/>
    <col min="15116" max="15116" width="15.140625" style="152" customWidth="1"/>
    <col min="15117" max="15117" width="16" style="152" customWidth="1"/>
    <col min="15118" max="15118" width="10.85546875" style="152" customWidth="1"/>
    <col min="15119" max="15359" width="9.140625" style="152"/>
    <col min="15360" max="15360" width="11.85546875" style="152" bestFit="1" customWidth="1"/>
    <col min="15361" max="15361" width="13" style="152" customWidth="1"/>
    <col min="15362" max="15362" width="11.42578125" style="152" customWidth="1"/>
    <col min="15363" max="15363" width="11.5703125" style="152" customWidth="1"/>
    <col min="15364" max="15364" width="10.5703125" style="152" customWidth="1"/>
    <col min="15365" max="15365" width="9.5703125" style="152" customWidth="1"/>
    <col min="15366" max="15369" width="9.140625" style="152"/>
    <col min="15370" max="15371" width="13.7109375" style="152" customWidth="1"/>
    <col min="15372" max="15372" width="15.140625" style="152" customWidth="1"/>
    <col min="15373" max="15373" width="16" style="152" customWidth="1"/>
    <col min="15374" max="15374" width="10.85546875" style="152" customWidth="1"/>
    <col min="15375" max="15615" width="9.140625" style="152"/>
    <col min="15616" max="15616" width="11.85546875" style="152" bestFit="1" customWidth="1"/>
    <col min="15617" max="15617" width="13" style="152" customWidth="1"/>
    <col min="15618" max="15618" width="11.42578125" style="152" customWidth="1"/>
    <col min="15619" max="15619" width="11.5703125" style="152" customWidth="1"/>
    <col min="15620" max="15620" width="10.5703125" style="152" customWidth="1"/>
    <col min="15621" max="15621" width="9.5703125" style="152" customWidth="1"/>
    <col min="15622" max="15625" width="9.140625" style="152"/>
    <col min="15626" max="15627" width="13.7109375" style="152" customWidth="1"/>
    <col min="15628" max="15628" width="15.140625" style="152" customWidth="1"/>
    <col min="15629" max="15629" width="16" style="152" customWidth="1"/>
    <col min="15630" max="15630" width="10.85546875" style="152" customWidth="1"/>
    <col min="15631" max="15871" width="9.140625" style="152"/>
    <col min="15872" max="15872" width="11.85546875" style="152" bestFit="1" customWidth="1"/>
    <col min="15873" max="15873" width="13" style="152" customWidth="1"/>
    <col min="15874" max="15874" width="11.42578125" style="152" customWidth="1"/>
    <col min="15875" max="15875" width="11.5703125" style="152" customWidth="1"/>
    <col min="15876" max="15876" width="10.5703125" style="152" customWidth="1"/>
    <col min="15877" max="15877" width="9.5703125" style="152" customWidth="1"/>
    <col min="15878" max="15881" width="9.140625" style="152"/>
    <col min="15882" max="15883" width="13.7109375" style="152" customWidth="1"/>
    <col min="15884" max="15884" width="15.140625" style="152" customWidth="1"/>
    <col min="15885" max="15885" width="16" style="152" customWidth="1"/>
    <col min="15886" max="15886" width="10.85546875" style="152" customWidth="1"/>
    <col min="15887" max="16127" width="9.140625" style="152"/>
    <col min="16128" max="16128" width="11.85546875" style="152" bestFit="1" customWidth="1"/>
    <col min="16129" max="16129" width="13" style="152" customWidth="1"/>
    <col min="16130" max="16130" width="11.42578125" style="152" customWidth="1"/>
    <col min="16131" max="16131" width="11.5703125" style="152" customWidth="1"/>
    <col min="16132" max="16132" width="10.5703125" style="152" customWidth="1"/>
    <col min="16133" max="16133" width="9.5703125" style="152" customWidth="1"/>
    <col min="16134" max="16137" width="9.140625" style="152"/>
    <col min="16138" max="16139" width="13.7109375" style="152" customWidth="1"/>
    <col min="16140" max="16140" width="15.140625" style="152" customWidth="1"/>
    <col min="16141" max="16141" width="16" style="152" customWidth="1"/>
    <col min="16142" max="16142" width="10.85546875" style="152" customWidth="1"/>
    <col min="16143" max="16384" width="9.140625" style="152"/>
  </cols>
  <sheetData>
    <row r="1" spans="1:16" s="3517" customFormat="1" ht="15.75" thickBot="1">
      <c r="A1" s="3441" t="s">
        <v>0</v>
      </c>
      <c r="B1" s="3442"/>
      <c r="C1" s="3442"/>
      <c r="D1" s="3886"/>
      <c r="E1" s="3886"/>
      <c r="F1" s="3886"/>
      <c r="G1" s="3886"/>
      <c r="H1" s="3886"/>
      <c r="I1" s="3886"/>
      <c r="J1" s="3886"/>
      <c r="K1" s="3886"/>
      <c r="L1" s="3886"/>
      <c r="M1" s="3886"/>
      <c r="N1" s="3886"/>
      <c r="O1" s="3443" t="s">
        <v>1</v>
      </c>
    </row>
    <row r="2" spans="1:16" ht="22.5" customHeight="1" thickTop="1">
      <c r="A2" s="6250" t="s">
        <v>3400</v>
      </c>
      <c r="B2" s="6251"/>
      <c r="C2" s="6251"/>
      <c r="D2" s="6251"/>
      <c r="E2" s="6251"/>
      <c r="F2" s="6251"/>
      <c r="G2" s="6251"/>
      <c r="H2" s="6251"/>
      <c r="I2" s="6251"/>
      <c r="J2" s="6251"/>
      <c r="K2" s="6251"/>
      <c r="L2" s="6251"/>
      <c r="M2" s="6251"/>
      <c r="N2" s="6251"/>
      <c r="O2" s="6252"/>
    </row>
    <row r="3" spans="1:16" ht="18" customHeight="1">
      <c r="A3" s="6452" t="s">
        <v>2967</v>
      </c>
      <c r="B3" s="6453"/>
      <c r="C3" s="6453"/>
      <c r="D3" s="6453"/>
      <c r="E3" s="6453"/>
      <c r="F3" s="6453"/>
      <c r="G3" s="6453"/>
      <c r="H3" s="6453"/>
      <c r="I3" s="6453"/>
      <c r="J3" s="6453"/>
      <c r="K3" s="6453"/>
      <c r="L3" s="6453"/>
      <c r="M3" s="6453"/>
      <c r="N3" s="6453"/>
      <c r="O3" s="6454"/>
    </row>
    <row r="4" spans="1:16" ht="24" customHeight="1" thickBot="1">
      <c r="A4" s="6285"/>
      <c r="B4" s="6286"/>
      <c r="C4" s="6286"/>
      <c r="D4" s="6286"/>
      <c r="E4" s="6286"/>
      <c r="F4" s="6286"/>
      <c r="G4" s="6286"/>
      <c r="H4" s="6286"/>
      <c r="I4" s="6286"/>
      <c r="J4" s="6286"/>
      <c r="K4" s="6286"/>
      <c r="L4" s="6286"/>
      <c r="M4" s="6286"/>
      <c r="N4" s="6286"/>
      <c r="O4" s="6287"/>
    </row>
    <row r="5" spans="1:16" ht="38.25" customHeight="1" thickBot="1">
      <c r="A5" s="7572" t="s">
        <v>778</v>
      </c>
      <c r="B5" s="7573" t="s">
        <v>2968</v>
      </c>
      <c r="C5" s="7576" t="s">
        <v>2969</v>
      </c>
      <c r="D5" s="7576"/>
      <c r="E5" s="7576"/>
      <c r="F5" s="7576"/>
      <c r="G5" s="7576"/>
      <c r="H5" s="7576"/>
      <c r="I5" s="7576"/>
      <c r="J5" s="7577"/>
      <c r="K5" s="6794" t="s">
        <v>2970</v>
      </c>
      <c r="L5" s="6767" t="s">
        <v>2971</v>
      </c>
      <c r="M5" s="6794" t="s">
        <v>2972</v>
      </c>
      <c r="N5" s="6794" t="s">
        <v>3424</v>
      </c>
      <c r="O5" s="6797" t="s">
        <v>3423</v>
      </c>
    </row>
    <row r="6" spans="1:16" ht="39.75" customHeight="1">
      <c r="A6" s="7572"/>
      <c r="B6" s="7574"/>
      <c r="C6" s="7565" t="s">
        <v>2973</v>
      </c>
      <c r="D6" s="7566"/>
      <c r="E6" s="7567" t="s">
        <v>2974</v>
      </c>
      <c r="F6" s="7568"/>
      <c r="G6" s="6463" t="s">
        <v>2975</v>
      </c>
      <c r="H6" s="6465"/>
      <c r="I6" s="6506" t="s">
        <v>2976</v>
      </c>
      <c r="J6" s="7570" t="s">
        <v>2</v>
      </c>
      <c r="K6" s="6790"/>
      <c r="L6" s="6794"/>
      <c r="M6" s="6789"/>
      <c r="N6" s="6789"/>
      <c r="O6" s="6813"/>
    </row>
    <row r="7" spans="1:16" ht="42.75" customHeight="1" thickBot="1">
      <c r="A7" s="7572"/>
      <c r="B7" s="7575"/>
      <c r="C7" s="3518" t="s">
        <v>2977</v>
      </c>
      <c r="D7" s="3519" t="s">
        <v>2978</v>
      </c>
      <c r="E7" s="3520" t="s">
        <v>2979</v>
      </c>
      <c r="F7" s="1098" t="s">
        <v>2980</v>
      </c>
      <c r="G7" s="1097" t="s">
        <v>2981</v>
      </c>
      <c r="H7" s="1098" t="s">
        <v>2982</v>
      </c>
      <c r="I7" s="7569"/>
      <c r="J7" s="7571"/>
      <c r="K7" s="6790"/>
      <c r="L7" s="6794"/>
      <c r="M7" s="6789"/>
      <c r="N7" s="6789"/>
      <c r="O7" s="6813"/>
    </row>
    <row r="8" spans="1:16" ht="35.1" customHeight="1">
      <c r="A8" s="3521">
        <v>2009</v>
      </c>
      <c r="B8" s="3522">
        <v>27</v>
      </c>
      <c r="C8" s="3523">
        <v>4.1100000000000003</v>
      </c>
      <c r="D8" s="3524" t="s">
        <v>9</v>
      </c>
      <c r="E8" s="3525">
        <v>151.01</v>
      </c>
      <c r="F8" s="3526">
        <v>1.87</v>
      </c>
      <c r="G8" s="1099" t="s">
        <v>9</v>
      </c>
      <c r="H8" s="3526" t="s">
        <v>9</v>
      </c>
      <c r="I8" s="3527"/>
      <c r="J8" s="3527">
        <v>156.99</v>
      </c>
      <c r="K8" s="1099">
        <v>4.84</v>
      </c>
      <c r="L8" s="3526" t="s">
        <v>9</v>
      </c>
      <c r="M8" s="1099">
        <v>144.29</v>
      </c>
      <c r="N8" s="3526" t="s">
        <v>9</v>
      </c>
      <c r="O8" s="3528">
        <v>306.12</v>
      </c>
    </row>
    <row r="9" spans="1:16" ht="35.1" customHeight="1">
      <c r="A9" s="3529">
        <v>2010</v>
      </c>
      <c r="B9" s="3530">
        <v>73</v>
      </c>
      <c r="C9" s="3531">
        <v>3.9</v>
      </c>
      <c r="D9" s="3532">
        <v>1248</v>
      </c>
      <c r="E9" s="3533" t="s">
        <v>9</v>
      </c>
      <c r="F9" s="3534" t="s">
        <v>9</v>
      </c>
      <c r="G9" s="1102" t="s">
        <v>9</v>
      </c>
      <c r="H9" s="3534" t="s">
        <v>9</v>
      </c>
      <c r="I9" s="3535">
        <v>405</v>
      </c>
      <c r="J9" s="3536">
        <v>1656.6</v>
      </c>
      <c r="K9" s="889">
        <v>2391</v>
      </c>
      <c r="L9" s="3537" t="s">
        <v>9</v>
      </c>
      <c r="M9" s="889">
        <v>1391</v>
      </c>
      <c r="N9" s="3537">
        <v>98</v>
      </c>
      <c r="O9" s="3538">
        <v>5537</v>
      </c>
    </row>
    <row r="10" spans="1:16" ht="35.1" customHeight="1" thickBot="1">
      <c r="A10" s="3539">
        <v>2011</v>
      </c>
      <c r="B10" s="3540">
        <v>73</v>
      </c>
      <c r="C10" s="3541">
        <v>12</v>
      </c>
      <c r="D10" s="3542" t="s">
        <v>9</v>
      </c>
      <c r="E10" s="3543">
        <v>480.21</v>
      </c>
      <c r="F10" s="3544" t="s">
        <v>9</v>
      </c>
      <c r="G10" s="1106" t="s">
        <v>9</v>
      </c>
      <c r="H10" s="3544" t="s">
        <v>9</v>
      </c>
      <c r="I10" s="3545" t="s">
        <v>9</v>
      </c>
      <c r="J10" s="3546">
        <v>492.21</v>
      </c>
      <c r="K10" s="3547">
        <v>443</v>
      </c>
      <c r="L10" s="3548">
        <v>15.6</v>
      </c>
      <c r="M10" s="3547">
        <v>4152</v>
      </c>
      <c r="N10" s="3549">
        <v>61.95</v>
      </c>
      <c r="O10" s="3550">
        <v>5165</v>
      </c>
    </row>
    <row r="11" spans="1:16" ht="15.75" customHeight="1" thickTop="1">
      <c r="A11" s="5957"/>
      <c r="B11" s="153"/>
      <c r="C11" s="153"/>
      <c r="D11" s="153"/>
      <c r="E11" s="153"/>
      <c r="F11" s="153"/>
      <c r="G11" s="153"/>
      <c r="H11" s="153"/>
      <c r="I11" s="153"/>
      <c r="J11" s="153"/>
      <c r="K11" s="153"/>
      <c r="L11" s="153"/>
      <c r="M11" s="153"/>
      <c r="N11" s="153"/>
      <c r="O11" s="5957"/>
    </row>
    <row r="12" spans="1:16" ht="17.100000000000001" customHeight="1">
      <c r="A12" s="6247" t="s">
        <v>2919</v>
      </c>
      <c r="B12" s="6247"/>
      <c r="C12" s="6247"/>
      <c r="D12" s="6247"/>
      <c r="E12" s="6247"/>
      <c r="F12" s="1481"/>
      <c r="G12" s="1481"/>
      <c r="H12" s="1481"/>
      <c r="I12" s="1481"/>
      <c r="J12" s="1481"/>
      <c r="K12" s="1481"/>
      <c r="L12" s="1481"/>
      <c r="M12" s="1481"/>
      <c r="N12" s="1481"/>
      <c r="O12" s="1481"/>
    </row>
    <row r="13" spans="1:16" ht="17.100000000000001" customHeight="1">
      <c r="A13" s="6247" t="s">
        <v>2958</v>
      </c>
      <c r="B13" s="6247"/>
      <c r="C13" s="6247"/>
      <c r="D13" s="6247"/>
      <c r="E13" s="6247"/>
      <c r="F13" s="6247"/>
      <c r="G13" s="1112"/>
      <c r="H13" s="1112"/>
      <c r="I13" s="1112"/>
      <c r="J13" s="1112"/>
      <c r="K13" s="1112"/>
      <c r="L13" s="1112"/>
      <c r="M13" s="1112"/>
      <c r="N13" s="1112"/>
      <c r="O13" s="1112"/>
    </row>
    <row r="14" spans="1:16" ht="18" customHeight="1">
      <c r="A14" s="6248" t="s">
        <v>2966</v>
      </c>
      <c r="B14" s="6248"/>
      <c r="C14" s="6248"/>
      <c r="D14" s="6248"/>
      <c r="E14" s="6248"/>
      <c r="F14" s="6248"/>
      <c r="G14" s="6248"/>
      <c r="H14" s="6248"/>
      <c r="I14" s="6248"/>
      <c r="J14" s="5821"/>
      <c r="K14" s="5821"/>
      <c r="L14" s="5821"/>
      <c r="M14" s="5821"/>
      <c r="N14" s="5821"/>
      <c r="O14" s="5820"/>
      <c r="P14" s="5821"/>
    </row>
    <row r="15" spans="1:16" ht="18" customHeight="1">
      <c r="A15" s="6247" t="s">
        <v>140</v>
      </c>
      <c r="B15" s="6247"/>
      <c r="C15" s="6247"/>
      <c r="D15" s="6247"/>
      <c r="E15" s="1481"/>
      <c r="F15" s="1481"/>
      <c r="G15" s="1481"/>
      <c r="H15" s="1481"/>
      <c r="I15" s="1481"/>
      <c r="J15" s="1481"/>
      <c r="K15" s="1481"/>
      <c r="L15" s="1481"/>
      <c r="M15" s="1481"/>
      <c r="N15" s="1481"/>
      <c r="O15" s="1481"/>
      <c r="P15" s="1481"/>
    </row>
    <row r="16" spans="1:16">
      <c r="A16" s="153"/>
    </row>
    <row r="17" spans="1:15" ht="20.100000000000001" customHeight="1">
      <c r="G17" s="6564" t="s">
        <v>3</v>
      </c>
      <c r="H17" s="6564"/>
    </row>
    <row r="18" spans="1:15" ht="19.5" customHeight="1">
      <c r="K18" s="3310"/>
      <c r="L18" s="3310"/>
      <c r="M18" s="3310"/>
    </row>
    <row r="19" spans="1:15" ht="19.5" customHeight="1">
      <c r="B19" s="153"/>
    </row>
    <row r="20" spans="1:15" ht="19.5" customHeight="1">
      <c r="A20" s="6532" t="s">
        <v>2983</v>
      </c>
      <c r="B20" s="6532"/>
      <c r="C20" s="6532"/>
      <c r="D20" s="6532"/>
      <c r="E20" s="6532"/>
      <c r="F20" s="6532"/>
      <c r="G20" s="6532"/>
      <c r="H20" s="6532"/>
      <c r="I20" s="6532"/>
      <c r="J20" s="6532"/>
      <c r="K20" s="6532"/>
      <c r="L20" s="6532"/>
      <c r="M20" s="6532"/>
      <c r="N20" s="3551"/>
      <c r="O20" s="814"/>
    </row>
    <row r="21" spans="1:15" ht="17.25" customHeight="1">
      <c r="A21" s="6249" t="s">
        <v>2960</v>
      </c>
      <c r="B21" s="6249"/>
      <c r="C21" s="6249"/>
      <c r="D21" s="6249"/>
      <c r="E21" s="6249"/>
      <c r="F21" s="6249"/>
    </row>
    <row r="22" spans="1:15" ht="15.75" customHeight="1">
      <c r="A22" s="6249" t="s">
        <v>2984</v>
      </c>
      <c r="B22" s="6249"/>
      <c r="C22" s="6249"/>
      <c r="D22" s="6249"/>
      <c r="E22" s="6249"/>
      <c r="F22" s="6249"/>
      <c r="G22" s="6249"/>
      <c r="H22" s="6249"/>
      <c r="I22" s="6249"/>
      <c r="J22" s="6249"/>
      <c r="K22" s="6249"/>
      <c r="L22" s="6249"/>
      <c r="M22" s="6249"/>
    </row>
    <row r="23" spans="1:15" ht="12.75" customHeight="1"/>
    <row r="24" spans="1:15" ht="15.75" customHeight="1"/>
  </sheetData>
  <mergeCells count="23">
    <mergeCell ref="A2:O2"/>
    <mergeCell ref="A3:O4"/>
    <mergeCell ref="A5:A7"/>
    <mergeCell ref="B5:B7"/>
    <mergeCell ref="C5:J5"/>
    <mergeCell ref="K5:K7"/>
    <mergeCell ref="L5:L7"/>
    <mergeCell ref="M5:M7"/>
    <mergeCell ref="N5:N7"/>
    <mergeCell ref="O5:O7"/>
    <mergeCell ref="A22:M22"/>
    <mergeCell ref="A21:F21"/>
    <mergeCell ref="C6:D6"/>
    <mergeCell ref="E6:F6"/>
    <mergeCell ref="G6:H6"/>
    <mergeCell ref="I6:I7"/>
    <mergeCell ref="J6:J7"/>
    <mergeCell ref="G17:H17"/>
    <mergeCell ref="A14:I14"/>
    <mergeCell ref="A20:M20"/>
    <mergeCell ref="A15:D15"/>
    <mergeCell ref="A13:F13"/>
    <mergeCell ref="A12:E12"/>
  </mergeCells>
  <hyperlinks>
    <hyperlink ref="A1" r:id="rId1"/>
  </hyperlinks>
  <pageMargins left="0.74803149606299213" right="0.74803149606299213" top="0.98425196850393704" bottom="0.98425196850393704" header="0.51181102362204722" footer="0.51181102362204722"/>
  <pageSetup paperSize="9" fitToWidth="0" orientation="landscape" r:id="rId2"/>
  <headerFooter alignWithMargins="0">
    <oddFooter>&amp;R190</oddFooter>
  </headerFooter>
  <drawing r:id="rId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84">
    <pageSetUpPr fitToPage="1"/>
  </sheetPr>
  <dimension ref="A1:K70"/>
  <sheetViews>
    <sheetView view="pageBreakPreview" zoomScale="60" zoomScaleNormal="100" workbookViewId="0">
      <selection activeCell="H15" sqref="H15"/>
    </sheetView>
  </sheetViews>
  <sheetFormatPr defaultRowHeight="12.75"/>
  <cols>
    <col min="1" max="1" width="21.42578125" style="152" customWidth="1"/>
    <col min="2" max="11" width="18.7109375" style="152" customWidth="1"/>
    <col min="12" max="252" width="9.140625" style="152"/>
    <col min="253" max="253" width="21.42578125" style="152" customWidth="1"/>
    <col min="254" max="254" width="12.85546875" style="152" customWidth="1"/>
    <col min="255" max="255" width="11.85546875" style="152" customWidth="1"/>
    <col min="256" max="257" width="12.85546875" style="152" customWidth="1"/>
    <col min="258" max="258" width="12.28515625" style="152" customWidth="1"/>
    <col min="259" max="259" width="13.7109375" style="152" customWidth="1"/>
    <col min="260" max="260" width="13.28515625" style="152" customWidth="1"/>
    <col min="261" max="261" width="13.140625" style="152" customWidth="1"/>
    <col min="262" max="262" width="12.140625" style="152" customWidth="1"/>
    <col min="263" max="263" width="13.85546875" style="152" customWidth="1"/>
    <col min="264" max="508" width="9.140625" style="152"/>
    <col min="509" max="509" width="21.42578125" style="152" customWidth="1"/>
    <col min="510" max="510" width="12.85546875" style="152" customWidth="1"/>
    <col min="511" max="511" width="11.85546875" style="152" customWidth="1"/>
    <col min="512" max="513" width="12.85546875" style="152" customWidth="1"/>
    <col min="514" max="514" width="12.28515625" style="152" customWidth="1"/>
    <col min="515" max="515" width="13.7109375" style="152" customWidth="1"/>
    <col min="516" max="516" width="13.28515625" style="152" customWidth="1"/>
    <col min="517" max="517" width="13.140625" style="152" customWidth="1"/>
    <col min="518" max="518" width="12.140625" style="152" customWidth="1"/>
    <col min="519" max="519" width="13.85546875" style="152" customWidth="1"/>
    <col min="520" max="764" width="9.140625" style="152"/>
    <col min="765" max="765" width="21.42578125" style="152" customWidth="1"/>
    <col min="766" max="766" width="12.85546875" style="152" customWidth="1"/>
    <col min="767" max="767" width="11.85546875" style="152" customWidth="1"/>
    <col min="768" max="769" width="12.85546875" style="152" customWidth="1"/>
    <col min="770" max="770" width="12.28515625" style="152" customWidth="1"/>
    <col min="771" max="771" width="13.7109375" style="152" customWidth="1"/>
    <col min="772" max="772" width="13.28515625" style="152" customWidth="1"/>
    <col min="773" max="773" width="13.140625" style="152" customWidth="1"/>
    <col min="774" max="774" width="12.140625" style="152" customWidth="1"/>
    <col min="775" max="775" width="13.85546875" style="152" customWidth="1"/>
    <col min="776" max="1020" width="9.140625" style="152"/>
    <col min="1021" max="1021" width="21.42578125" style="152" customWidth="1"/>
    <col min="1022" max="1022" width="12.85546875" style="152" customWidth="1"/>
    <col min="1023" max="1023" width="11.85546875" style="152" customWidth="1"/>
    <col min="1024" max="1025" width="12.85546875" style="152" customWidth="1"/>
    <col min="1026" max="1026" width="12.28515625" style="152" customWidth="1"/>
    <col min="1027" max="1027" width="13.7109375" style="152" customWidth="1"/>
    <col min="1028" max="1028" width="13.28515625" style="152" customWidth="1"/>
    <col min="1029" max="1029" width="13.140625" style="152" customWidth="1"/>
    <col min="1030" max="1030" width="12.140625" style="152" customWidth="1"/>
    <col min="1031" max="1031" width="13.85546875" style="152" customWidth="1"/>
    <col min="1032" max="1276" width="9.140625" style="152"/>
    <col min="1277" max="1277" width="21.42578125" style="152" customWidth="1"/>
    <col min="1278" max="1278" width="12.85546875" style="152" customWidth="1"/>
    <col min="1279" max="1279" width="11.85546875" style="152" customWidth="1"/>
    <col min="1280" max="1281" width="12.85546875" style="152" customWidth="1"/>
    <col min="1282" max="1282" width="12.28515625" style="152" customWidth="1"/>
    <col min="1283" max="1283" width="13.7109375" style="152" customWidth="1"/>
    <col min="1284" max="1284" width="13.28515625" style="152" customWidth="1"/>
    <col min="1285" max="1285" width="13.140625" style="152" customWidth="1"/>
    <col min="1286" max="1286" width="12.140625" style="152" customWidth="1"/>
    <col min="1287" max="1287" width="13.85546875" style="152" customWidth="1"/>
    <col min="1288" max="1532" width="9.140625" style="152"/>
    <col min="1533" max="1533" width="21.42578125" style="152" customWidth="1"/>
    <col min="1534" max="1534" width="12.85546875" style="152" customWidth="1"/>
    <col min="1535" max="1535" width="11.85546875" style="152" customWidth="1"/>
    <col min="1536" max="1537" width="12.85546875" style="152" customWidth="1"/>
    <col min="1538" max="1538" width="12.28515625" style="152" customWidth="1"/>
    <col min="1539" max="1539" width="13.7109375" style="152" customWidth="1"/>
    <col min="1540" max="1540" width="13.28515625" style="152" customWidth="1"/>
    <col min="1541" max="1541" width="13.140625" style="152" customWidth="1"/>
    <col min="1542" max="1542" width="12.140625" style="152" customWidth="1"/>
    <col min="1543" max="1543" width="13.85546875" style="152" customWidth="1"/>
    <col min="1544" max="1788" width="9.140625" style="152"/>
    <col min="1789" max="1789" width="21.42578125" style="152" customWidth="1"/>
    <col min="1790" max="1790" width="12.85546875" style="152" customWidth="1"/>
    <col min="1791" max="1791" width="11.85546875" style="152" customWidth="1"/>
    <col min="1792" max="1793" width="12.85546875" style="152" customWidth="1"/>
    <col min="1794" max="1794" width="12.28515625" style="152" customWidth="1"/>
    <col min="1795" max="1795" width="13.7109375" style="152" customWidth="1"/>
    <col min="1796" max="1796" width="13.28515625" style="152" customWidth="1"/>
    <col min="1797" max="1797" width="13.140625" style="152" customWidth="1"/>
    <col min="1798" max="1798" width="12.140625" style="152" customWidth="1"/>
    <col min="1799" max="1799" width="13.85546875" style="152" customWidth="1"/>
    <col min="1800" max="2044" width="9.140625" style="152"/>
    <col min="2045" max="2045" width="21.42578125" style="152" customWidth="1"/>
    <col min="2046" max="2046" width="12.85546875" style="152" customWidth="1"/>
    <col min="2047" max="2047" width="11.85546875" style="152" customWidth="1"/>
    <col min="2048" max="2049" width="12.85546875" style="152" customWidth="1"/>
    <col min="2050" max="2050" width="12.28515625" style="152" customWidth="1"/>
    <col min="2051" max="2051" width="13.7109375" style="152" customWidth="1"/>
    <col min="2052" max="2052" width="13.28515625" style="152" customWidth="1"/>
    <col min="2053" max="2053" width="13.140625" style="152" customWidth="1"/>
    <col min="2054" max="2054" width="12.140625" style="152" customWidth="1"/>
    <col min="2055" max="2055" width="13.85546875" style="152" customWidth="1"/>
    <col min="2056" max="2300" width="9.140625" style="152"/>
    <col min="2301" max="2301" width="21.42578125" style="152" customWidth="1"/>
    <col min="2302" max="2302" width="12.85546875" style="152" customWidth="1"/>
    <col min="2303" max="2303" width="11.85546875" style="152" customWidth="1"/>
    <col min="2304" max="2305" width="12.85546875" style="152" customWidth="1"/>
    <col min="2306" max="2306" width="12.28515625" style="152" customWidth="1"/>
    <col min="2307" max="2307" width="13.7109375" style="152" customWidth="1"/>
    <col min="2308" max="2308" width="13.28515625" style="152" customWidth="1"/>
    <col min="2309" max="2309" width="13.140625" style="152" customWidth="1"/>
    <col min="2310" max="2310" width="12.140625" style="152" customWidth="1"/>
    <col min="2311" max="2311" width="13.85546875" style="152" customWidth="1"/>
    <col min="2312" max="2556" width="9.140625" style="152"/>
    <col min="2557" max="2557" width="21.42578125" style="152" customWidth="1"/>
    <col min="2558" max="2558" width="12.85546875" style="152" customWidth="1"/>
    <col min="2559" max="2559" width="11.85546875" style="152" customWidth="1"/>
    <col min="2560" max="2561" width="12.85546875" style="152" customWidth="1"/>
    <col min="2562" max="2562" width="12.28515625" style="152" customWidth="1"/>
    <col min="2563" max="2563" width="13.7109375" style="152" customWidth="1"/>
    <col min="2564" max="2564" width="13.28515625" style="152" customWidth="1"/>
    <col min="2565" max="2565" width="13.140625" style="152" customWidth="1"/>
    <col min="2566" max="2566" width="12.140625" style="152" customWidth="1"/>
    <col min="2567" max="2567" width="13.85546875" style="152" customWidth="1"/>
    <col min="2568" max="2812" width="9.140625" style="152"/>
    <col min="2813" max="2813" width="21.42578125" style="152" customWidth="1"/>
    <col min="2814" max="2814" width="12.85546875" style="152" customWidth="1"/>
    <col min="2815" max="2815" width="11.85546875" style="152" customWidth="1"/>
    <col min="2816" max="2817" width="12.85546875" style="152" customWidth="1"/>
    <col min="2818" max="2818" width="12.28515625" style="152" customWidth="1"/>
    <col min="2819" max="2819" width="13.7109375" style="152" customWidth="1"/>
    <col min="2820" max="2820" width="13.28515625" style="152" customWidth="1"/>
    <col min="2821" max="2821" width="13.140625" style="152" customWidth="1"/>
    <col min="2822" max="2822" width="12.140625" style="152" customWidth="1"/>
    <col min="2823" max="2823" width="13.85546875" style="152" customWidth="1"/>
    <col min="2824" max="3068" width="9.140625" style="152"/>
    <col min="3069" max="3069" width="21.42578125" style="152" customWidth="1"/>
    <col min="3070" max="3070" width="12.85546875" style="152" customWidth="1"/>
    <col min="3071" max="3071" width="11.85546875" style="152" customWidth="1"/>
    <col min="3072" max="3073" width="12.85546875" style="152" customWidth="1"/>
    <col min="3074" max="3074" width="12.28515625" style="152" customWidth="1"/>
    <col min="3075" max="3075" width="13.7109375" style="152" customWidth="1"/>
    <col min="3076" max="3076" width="13.28515625" style="152" customWidth="1"/>
    <col min="3077" max="3077" width="13.140625" style="152" customWidth="1"/>
    <col min="3078" max="3078" width="12.140625" style="152" customWidth="1"/>
    <col min="3079" max="3079" width="13.85546875" style="152" customWidth="1"/>
    <col min="3080" max="3324" width="9.140625" style="152"/>
    <col min="3325" max="3325" width="21.42578125" style="152" customWidth="1"/>
    <col min="3326" max="3326" width="12.85546875" style="152" customWidth="1"/>
    <col min="3327" max="3327" width="11.85546875" style="152" customWidth="1"/>
    <col min="3328" max="3329" width="12.85546875" style="152" customWidth="1"/>
    <col min="3330" max="3330" width="12.28515625" style="152" customWidth="1"/>
    <col min="3331" max="3331" width="13.7109375" style="152" customWidth="1"/>
    <col min="3332" max="3332" width="13.28515625" style="152" customWidth="1"/>
    <col min="3333" max="3333" width="13.140625" style="152" customWidth="1"/>
    <col min="3334" max="3334" width="12.140625" style="152" customWidth="1"/>
    <col min="3335" max="3335" width="13.85546875" style="152" customWidth="1"/>
    <col min="3336" max="3580" width="9.140625" style="152"/>
    <col min="3581" max="3581" width="21.42578125" style="152" customWidth="1"/>
    <col min="3582" max="3582" width="12.85546875" style="152" customWidth="1"/>
    <col min="3583" max="3583" width="11.85546875" style="152" customWidth="1"/>
    <col min="3584" max="3585" width="12.85546875" style="152" customWidth="1"/>
    <col min="3586" max="3586" width="12.28515625" style="152" customWidth="1"/>
    <col min="3587" max="3587" width="13.7109375" style="152" customWidth="1"/>
    <col min="3588" max="3588" width="13.28515625" style="152" customWidth="1"/>
    <col min="3589" max="3589" width="13.140625" style="152" customWidth="1"/>
    <col min="3590" max="3590" width="12.140625" style="152" customWidth="1"/>
    <col min="3591" max="3591" width="13.85546875" style="152" customWidth="1"/>
    <col min="3592" max="3836" width="9.140625" style="152"/>
    <col min="3837" max="3837" width="21.42578125" style="152" customWidth="1"/>
    <col min="3838" max="3838" width="12.85546875" style="152" customWidth="1"/>
    <col min="3839" max="3839" width="11.85546875" style="152" customWidth="1"/>
    <col min="3840" max="3841" width="12.85546875" style="152" customWidth="1"/>
    <col min="3842" max="3842" width="12.28515625" style="152" customWidth="1"/>
    <col min="3843" max="3843" width="13.7109375" style="152" customWidth="1"/>
    <col min="3844" max="3844" width="13.28515625" style="152" customWidth="1"/>
    <col min="3845" max="3845" width="13.140625" style="152" customWidth="1"/>
    <col min="3846" max="3846" width="12.140625" style="152" customWidth="1"/>
    <col min="3847" max="3847" width="13.85546875" style="152" customWidth="1"/>
    <col min="3848" max="4092" width="9.140625" style="152"/>
    <col min="4093" max="4093" width="21.42578125" style="152" customWidth="1"/>
    <col min="4094" max="4094" width="12.85546875" style="152" customWidth="1"/>
    <col min="4095" max="4095" width="11.85546875" style="152" customWidth="1"/>
    <col min="4096" max="4097" width="12.85546875" style="152" customWidth="1"/>
    <col min="4098" max="4098" width="12.28515625" style="152" customWidth="1"/>
    <col min="4099" max="4099" width="13.7109375" style="152" customWidth="1"/>
    <col min="4100" max="4100" width="13.28515625" style="152" customWidth="1"/>
    <col min="4101" max="4101" width="13.140625" style="152" customWidth="1"/>
    <col min="4102" max="4102" width="12.140625" style="152" customWidth="1"/>
    <col min="4103" max="4103" width="13.85546875" style="152" customWidth="1"/>
    <col min="4104" max="4348" width="9.140625" style="152"/>
    <col min="4349" max="4349" width="21.42578125" style="152" customWidth="1"/>
    <col min="4350" max="4350" width="12.85546875" style="152" customWidth="1"/>
    <col min="4351" max="4351" width="11.85546875" style="152" customWidth="1"/>
    <col min="4352" max="4353" width="12.85546875" style="152" customWidth="1"/>
    <col min="4354" max="4354" width="12.28515625" style="152" customWidth="1"/>
    <col min="4355" max="4355" width="13.7109375" style="152" customWidth="1"/>
    <col min="4356" max="4356" width="13.28515625" style="152" customWidth="1"/>
    <col min="4357" max="4357" width="13.140625" style="152" customWidth="1"/>
    <col min="4358" max="4358" width="12.140625" style="152" customWidth="1"/>
    <col min="4359" max="4359" width="13.85546875" style="152" customWidth="1"/>
    <col min="4360" max="4604" width="9.140625" style="152"/>
    <col min="4605" max="4605" width="21.42578125" style="152" customWidth="1"/>
    <col min="4606" max="4606" width="12.85546875" style="152" customWidth="1"/>
    <col min="4607" max="4607" width="11.85546875" style="152" customWidth="1"/>
    <col min="4608" max="4609" width="12.85546875" style="152" customWidth="1"/>
    <col min="4610" max="4610" width="12.28515625" style="152" customWidth="1"/>
    <col min="4611" max="4611" width="13.7109375" style="152" customWidth="1"/>
    <col min="4612" max="4612" width="13.28515625" style="152" customWidth="1"/>
    <col min="4613" max="4613" width="13.140625" style="152" customWidth="1"/>
    <col min="4614" max="4614" width="12.140625" style="152" customWidth="1"/>
    <col min="4615" max="4615" width="13.85546875" style="152" customWidth="1"/>
    <col min="4616" max="4860" width="9.140625" style="152"/>
    <col min="4861" max="4861" width="21.42578125" style="152" customWidth="1"/>
    <col min="4862" max="4862" width="12.85546875" style="152" customWidth="1"/>
    <col min="4863" max="4863" width="11.85546875" style="152" customWidth="1"/>
    <col min="4864" max="4865" width="12.85546875" style="152" customWidth="1"/>
    <col min="4866" max="4866" width="12.28515625" style="152" customWidth="1"/>
    <col min="4867" max="4867" width="13.7109375" style="152" customWidth="1"/>
    <col min="4868" max="4868" width="13.28515625" style="152" customWidth="1"/>
    <col min="4869" max="4869" width="13.140625" style="152" customWidth="1"/>
    <col min="4870" max="4870" width="12.140625" style="152" customWidth="1"/>
    <col min="4871" max="4871" width="13.85546875" style="152" customWidth="1"/>
    <col min="4872" max="5116" width="9.140625" style="152"/>
    <col min="5117" max="5117" width="21.42578125" style="152" customWidth="1"/>
    <col min="5118" max="5118" width="12.85546875" style="152" customWidth="1"/>
    <col min="5119" max="5119" width="11.85546875" style="152" customWidth="1"/>
    <col min="5120" max="5121" width="12.85546875" style="152" customWidth="1"/>
    <col min="5122" max="5122" width="12.28515625" style="152" customWidth="1"/>
    <col min="5123" max="5123" width="13.7109375" style="152" customWidth="1"/>
    <col min="5124" max="5124" width="13.28515625" style="152" customWidth="1"/>
    <col min="5125" max="5125" width="13.140625" style="152" customWidth="1"/>
    <col min="5126" max="5126" width="12.140625" style="152" customWidth="1"/>
    <col min="5127" max="5127" width="13.85546875" style="152" customWidth="1"/>
    <col min="5128" max="5372" width="9.140625" style="152"/>
    <col min="5373" max="5373" width="21.42578125" style="152" customWidth="1"/>
    <col min="5374" max="5374" width="12.85546875" style="152" customWidth="1"/>
    <col min="5375" max="5375" width="11.85546875" style="152" customWidth="1"/>
    <col min="5376" max="5377" width="12.85546875" style="152" customWidth="1"/>
    <col min="5378" max="5378" width="12.28515625" style="152" customWidth="1"/>
    <col min="5379" max="5379" width="13.7109375" style="152" customWidth="1"/>
    <col min="5380" max="5380" width="13.28515625" style="152" customWidth="1"/>
    <col min="5381" max="5381" width="13.140625" style="152" customWidth="1"/>
    <col min="5382" max="5382" width="12.140625" style="152" customWidth="1"/>
    <col min="5383" max="5383" width="13.85546875" style="152" customWidth="1"/>
    <col min="5384" max="5628" width="9.140625" style="152"/>
    <col min="5629" max="5629" width="21.42578125" style="152" customWidth="1"/>
    <col min="5630" max="5630" width="12.85546875" style="152" customWidth="1"/>
    <col min="5631" max="5631" width="11.85546875" style="152" customWidth="1"/>
    <col min="5632" max="5633" width="12.85546875" style="152" customWidth="1"/>
    <col min="5634" max="5634" width="12.28515625" style="152" customWidth="1"/>
    <col min="5635" max="5635" width="13.7109375" style="152" customWidth="1"/>
    <col min="5636" max="5636" width="13.28515625" style="152" customWidth="1"/>
    <col min="5637" max="5637" width="13.140625" style="152" customWidth="1"/>
    <col min="5638" max="5638" width="12.140625" style="152" customWidth="1"/>
    <col min="5639" max="5639" width="13.85546875" style="152" customWidth="1"/>
    <col min="5640" max="5884" width="9.140625" style="152"/>
    <col min="5885" max="5885" width="21.42578125" style="152" customWidth="1"/>
    <col min="5886" max="5886" width="12.85546875" style="152" customWidth="1"/>
    <col min="5887" max="5887" width="11.85546875" style="152" customWidth="1"/>
    <col min="5888" max="5889" width="12.85546875" style="152" customWidth="1"/>
    <col min="5890" max="5890" width="12.28515625" style="152" customWidth="1"/>
    <col min="5891" max="5891" width="13.7109375" style="152" customWidth="1"/>
    <col min="5892" max="5892" width="13.28515625" style="152" customWidth="1"/>
    <col min="5893" max="5893" width="13.140625" style="152" customWidth="1"/>
    <col min="5894" max="5894" width="12.140625" style="152" customWidth="1"/>
    <col min="5895" max="5895" width="13.85546875" style="152" customWidth="1"/>
    <col min="5896" max="6140" width="9.140625" style="152"/>
    <col min="6141" max="6141" width="21.42578125" style="152" customWidth="1"/>
    <col min="6142" max="6142" width="12.85546875" style="152" customWidth="1"/>
    <col min="6143" max="6143" width="11.85546875" style="152" customWidth="1"/>
    <col min="6144" max="6145" width="12.85546875" style="152" customWidth="1"/>
    <col min="6146" max="6146" width="12.28515625" style="152" customWidth="1"/>
    <col min="6147" max="6147" width="13.7109375" style="152" customWidth="1"/>
    <col min="6148" max="6148" width="13.28515625" style="152" customWidth="1"/>
    <col min="6149" max="6149" width="13.140625" style="152" customWidth="1"/>
    <col min="6150" max="6150" width="12.140625" style="152" customWidth="1"/>
    <col min="6151" max="6151" width="13.85546875" style="152" customWidth="1"/>
    <col min="6152" max="6396" width="9.140625" style="152"/>
    <col min="6397" max="6397" width="21.42578125" style="152" customWidth="1"/>
    <col min="6398" max="6398" width="12.85546875" style="152" customWidth="1"/>
    <col min="6399" max="6399" width="11.85546875" style="152" customWidth="1"/>
    <col min="6400" max="6401" width="12.85546875" style="152" customWidth="1"/>
    <col min="6402" max="6402" width="12.28515625" style="152" customWidth="1"/>
    <col min="6403" max="6403" width="13.7109375" style="152" customWidth="1"/>
    <col min="6404" max="6404" width="13.28515625" style="152" customWidth="1"/>
    <col min="6405" max="6405" width="13.140625" style="152" customWidth="1"/>
    <col min="6406" max="6406" width="12.140625" style="152" customWidth="1"/>
    <col min="6407" max="6407" width="13.85546875" style="152" customWidth="1"/>
    <col min="6408" max="6652" width="9.140625" style="152"/>
    <col min="6653" max="6653" width="21.42578125" style="152" customWidth="1"/>
    <col min="6654" max="6654" width="12.85546875" style="152" customWidth="1"/>
    <col min="6655" max="6655" width="11.85546875" style="152" customWidth="1"/>
    <col min="6656" max="6657" width="12.85546875" style="152" customWidth="1"/>
    <col min="6658" max="6658" width="12.28515625" style="152" customWidth="1"/>
    <col min="6659" max="6659" width="13.7109375" style="152" customWidth="1"/>
    <col min="6660" max="6660" width="13.28515625" style="152" customWidth="1"/>
    <col min="6661" max="6661" width="13.140625" style="152" customWidth="1"/>
    <col min="6662" max="6662" width="12.140625" style="152" customWidth="1"/>
    <col min="6663" max="6663" width="13.85546875" style="152" customWidth="1"/>
    <col min="6664" max="6908" width="9.140625" style="152"/>
    <col min="6909" max="6909" width="21.42578125" style="152" customWidth="1"/>
    <col min="6910" max="6910" width="12.85546875" style="152" customWidth="1"/>
    <col min="6911" max="6911" width="11.85546875" style="152" customWidth="1"/>
    <col min="6912" max="6913" width="12.85546875" style="152" customWidth="1"/>
    <col min="6914" max="6914" width="12.28515625" style="152" customWidth="1"/>
    <col min="6915" max="6915" width="13.7109375" style="152" customWidth="1"/>
    <col min="6916" max="6916" width="13.28515625" style="152" customWidth="1"/>
    <col min="6917" max="6917" width="13.140625" style="152" customWidth="1"/>
    <col min="6918" max="6918" width="12.140625" style="152" customWidth="1"/>
    <col min="6919" max="6919" width="13.85546875" style="152" customWidth="1"/>
    <col min="6920" max="7164" width="9.140625" style="152"/>
    <col min="7165" max="7165" width="21.42578125" style="152" customWidth="1"/>
    <col min="7166" max="7166" width="12.85546875" style="152" customWidth="1"/>
    <col min="7167" max="7167" width="11.85546875" style="152" customWidth="1"/>
    <col min="7168" max="7169" width="12.85546875" style="152" customWidth="1"/>
    <col min="7170" max="7170" width="12.28515625" style="152" customWidth="1"/>
    <col min="7171" max="7171" width="13.7109375" style="152" customWidth="1"/>
    <col min="7172" max="7172" width="13.28515625" style="152" customWidth="1"/>
    <col min="7173" max="7173" width="13.140625" style="152" customWidth="1"/>
    <col min="7174" max="7174" width="12.140625" style="152" customWidth="1"/>
    <col min="7175" max="7175" width="13.85546875" style="152" customWidth="1"/>
    <col min="7176" max="7420" width="9.140625" style="152"/>
    <col min="7421" max="7421" width="21.42578125" style="152" customWidth="1"/>
    <col min="7422" max="7422" width="12.85546875" style="152" customWidth="1"/>
    <col min="7423" max="7423" width="11.85546875" style="152" customWidth="1"/>
    <col min="7424" max="7425" width="12.85546875" style="152" customWidth="1"/>
    <col min="7426" max="7426" width="12.28515625" style="152" customWidth="1"/>
    <col min="7427" max="7427" width="13.7109375" style="152" customWidth="1"/>
    <col min="7428" max="7428" width="13.28515625" style="152" customWidth="1"/>
    <col min="7429" max="7429" width="13.140625" style="152" customWidth="1"/>
    <col min="7430" max="7430" width="12.140625" style="152" customWidth="1"/>
    <col min="7431" max="7431" width="13.85546875" style="152" customWidth="1"/>
    <col min="7432" max="7676" width="9.140625" style="152"/>
    <col min="7677" max="7677" width="21.42578125" style="152" customWidth="1"/>
    <col min="7678" max="7678" width="12.85546875" style="152" customWidth="1"/>
    <col min="7679" max="7679" width="11.85546875" style="152" customWidth="1"/>
    <col min="7680" max="7681" width="12.85546875" style="152" customWidth="1"/>
    <col min="7682" max="7682" width="12.28515625" style="152" customWidth="1"/>
    <col min="7683" max="7683" width="13.7109375" style="152" customWidth="1"/>
    <col min="7684" max="7684" width="13.28515625" style="152" customWidth="1"/>
    <col min="7685" max="7685" width="13.140625" style="152" customWidth="1"/>
    <col min="7686" max="7686" width="12.140625" style="152" customWidth="1"/>
    <col min="7687" max="7687" width="13.85546875" style="152" customWidth="1"/>
    <col min="7688" max="7932" width="9.140625" style="152"/>
    <col min="7933" max="7933" width="21.42578125" style="152" customWidth="1"/>
    <col min="7934" max="7934" width="12.85546875" style="152" customWidth="1"/>
    <col min="7935" max="7935" width="11.85546875" style="152" customWidth="1"/>
    <col min="7936" max="7937" width="12.85546875" style="152" customWidth="1"/>
    <col min="7938" max="7938" width="12.28515625" style="152" customWidth="1"/>
    <col min="7939" max="7939" width="13.7109375" style="152" customWidth="1"/>
    <col min="7940" max="7940" width="13.28515625" style="152" customWidth="1"/>
    <col min="7941" max="7941" width="13.140625" style="152" customWidth="1"/>
    <col min="7942" max="7942" width="12.140625" style="152" customWidth="1"/>
    <col min="7943" max="7943" width="13.85546875" style="152" customWidth="1"/>
    <col min="7944" max="8188" width="9.140625" style="152"/>
    <col min="8189" max="8189" width="21.42578125" style="152" customWidth="1"/>
    <col min="8190" max="8190" width="12.85546875" style="152" customWidth="1"/>
    <col min="8191" max="8191" width="11.85546875" style="152" customWidth="1"/>
    <col min="8192" max="8193" width="12.85546875" style="152" customWidth="1"/>
    <col min="8194" max="8194" width="12.28515625" style="152" customWidth="1"/>
    <col min="8195" max="8195" width="13.7109375" style="152" customWidth="1"/>
    <col min="8196" max="8196" width="13.28515625" style="152" customWidth="1"/>
    <col min="8197" max="8197" width="13.140625" style="152" customWidth="1"/>
    <col min="8198" max="8198" width="12.140625" style="152" customWidth="1"/>
    <col min="8199" max="8199" width="13.85546875" style="152" customWidth="1"/>
    <col min="8200" max="8444" width="9.140625" style="152"/>
    <col min="8445" max="8445" width="21.42578125" style="152" customWidth="1"/>
    <col min="8446" max="8446" width="12.85546875" style="152" customWidth="1"/>
    <col min="8447" max="8447" width="11.85546875" style="152" customWidth="1"/>
    <col min="8448" max="8449" width="12.85546875" style="152" customWidth="1"/>
    <col min="8450" max="8450" width="12.28515625" style="152" customWidth="1"/>
    <col min="8451" max="8451" width="13.7109375" style="152" customWidth="1"/>
    <col min="8452" max="8452" width="13.28515625" style="152" customWidth="1"/>
    <col min="8453" max="8453" width="13.140625" style="152" customWidth="1"/>
    <col min="8454" max="8454" width="12.140625" style="152" customWidth="1"/>
    <col min="8455" max="8455" width="13.85546875" style="152" customWidth="1"/>
    <col min="8456" max="8700" width="9.140625" style="152"/>
    <col min="8701" max="8701" width="21.42578125" style="152" customWidth="1"/>
    <col min="8702" max="8702" width="12.85546875" style="152" customWidth="1"/>
    <col min="8703" max="8703" width="11.85546875" style="152" customWidth="1"/>
    <col min="8704" max="8705" width="12.85546875" style="152" customWidth="1"/>
    <col min="8706" max="8706" width="12.28515625" style="152" customWidth="1"/>
    <col min="8707" max="8707" width="13.7109375" style="152" customWidth="1"/>
    <col min="8708" max="8708" width="13.28515625" style="152" customWidth="1"/>
    <col min="8709" max="8709" width="13.140625" style="152" customWidth="1"/>
    <col min="8710" max="8710" width="12.140625" style="152" customWidth="1"/>
    <col min="8711" max="8711" width="13.85546875" style="152" customWidth="1"/>
    <col min="8712" max="8956" width="9.140625" style="152"/>
    <col min="8957" max="8957" width="21.42578125" style="152" customWidth="1"/>
    <col min="8958" max="8958" width="12.85546875" style="152" customWidth="1"/>
    <col min="8959" max="8959" width="11.85546875" style="152" customWidth="1"/>
    <col min="8960" max="8961" width="12.85546875" style="152" customWidth="1"/>
    <col min="8962" max="8962" width="12.28515625" style="152" customWidth="1"/>
    <col min="8963" max="8963" width="13.7109375" style="152" customWidth="1"/>
    <col min="8964" max="8964" width="13.28515625" style="152" customWidth="1"/>
    <col min="8965" max="8965" width="13.140625" style="152" customWidth="1"/>
    <col min="8966" max="8966" width="12.140625" style="152" customWidth="1"/>
    <col min="8967" max="8967" width="13.85546875" style="152" customWidth="1"/>
    <col min="8968" max="9212" width="9.140625" style="152"/>
    <col min="9213" max="9213" width="21.42578125" style="152" customWidth="1"/>
    <col min="9214" max="9214" width="12.85546875" style="152" customWidth="1"/>
    <col min="9215" max="9215" width="11.85546875" style="152" customWidth="1"/>
    <col min="9216" max="9217" width="12.85546875" style="152" customWidth="1"/>
    <col min="9218" max="9218" width="12.28515625" style="152" customWidth="1"/>
    <col min="9219" max="9219" width="13.7109375" style="152" customWidth="1"/>
    <col min="9220" max="9220" width="13.28515625" style="152" customWidth="1"/>
    <col min="9221" max="9221" width="13.140625" style="152" customWidth="1"/>
    <col min="9222" max="9222" width="12.140625" style="152" customWidth="1"/>
    <col min="9223" max="9223" width="13.85546875" style="152" customWidth="1"/>
    <col min="9224" max="9468" width="9.140625" style="152"/>
    <col min="9469" max="9469" width="21.42578125" style="152" customWidth="1"/>
    <col min="9470" max="9470" width="12.85546875" style="152" customWidth="1"/>
    <col min="9471" max="9471" width="11.85546875" style="152" customWidth="1"/>
    <col min="9472" max="9473" width="12.85546875" style="152" customWidth="1"/>
    <col min="9474" max="9474" width="12.28515625" style="152" customWidth="1"/>
    <col min="9475" max="9475" width="13.7109375" style="152" customWidth="1"/>
    <col min="9476" max="9476" width="13.28515625" style="152" customWidth="1"/>
    <col min="9477" max="9477" width="13.140625" style="152" customWidth="1"/>
    <col min="9478" max="9478" width="12.140625" style="152" customWidth="1"/>
    <col min="9479" max="9479" width="13.85546875" style="152" customWidth="1"/>
    <col min="9480" max="9724" width="9.140625" style="152"/>
    <col min="9725" max="9725" width="21.42578125" style="152" customWidth="1"/>
    <col min="9726" max="9726" width="12.85546875" style="152" customWidth="1"/>
    <col min="9727" max="9727" width="11.85546875" style="152" customWidth="1"/>
    <col min="9728" max="9729" width="12.85546875" style="152" customWidth="1"/>
    <col min="9730" max="9730" width="12.28515625" style="152" customWidth="1"/>
    <col min="9731" max="9731" width="13.7109375" style="152" customWidth="1"/>
    <col min="9732" max="9732" width="13.28515625" style="152" customWidth="1"/>
    <col min="9733" max="9733" width="13.140625" style="152" customWidth="1"/>
    <col min="9734" max="9734" width="12.140625" style="152" customWidth="1"/>
    <col min="9735" max="9735" width="13.85546875" style="152" customWidth="1"/>
    <col min="9736" max="9980" width="9.140625" style="152"/>
    <col min="9981" max="9981" width="21.42578125" style="152" customWidth="1"/>
    <col min="9982" max="9982" width="12.85546875" style="152" customWidth="1"/>
    <col min="9983" max="9983" width="11.85546875" style="152" customWidth="1"/>
    <col min="9984" max="9985" width="12.85546875" style="152" customWidth="1"/>
    <col min="9986" max="9986" width="12.28515625" style="152" customWidth="1"/>
    <col min="9987" max="9987" width="13.7109375" style="152" customWidth="1"/>
    <col min="9988" max="9988" width="13.28515625" style="152" customWidth="1"/>
    <col min="9989" max="9989" width="13.140625" style="152" customWidth="1"/>
    <col min="9990" max="9990" width="12.140625" style="152" customWidth="1"/>
    <col min="9991" max="9991" width="13.85546875" style="152" customWidth="1"/>
    <col min="9992" max="10236" width="9.140625" style="152"/>
    <col min="10237" max="10237" width="21.42578125" style="152" customWidth="1"/>
    <col min="10238" max="10238" width="12.85546875" style="152" customWidth="1"/>
    <col min="10239" max="10239" width="11.85546875" style="152" customWidth="1"/>
    <col min="10240" max="10241" width="12.85546875" style="152" customWidth="1"/>
    <col min="10242" max="10242" width="12.28515625" style="152" customWidth="1"/>
    <col min="10243" max="10243" width="13.7109375" style="152" customWidth="1"/>
    <col min="10244" max="10244" width="13.28515625" style="152" customWidth="1"/>
    <col min="10245" max="10245" width="13.140625" style="152" customWidth="1"/>
    <col min="10246" max="10246" width="12.140625" style="152" customWidth="1"/>
    <col min="10247" max="10247" width="13.85546875" style="152" customWidth="1"/>
    <col min="10248" max="10492" width="9.140625" style="152"/>
    <col min="10493" max="10493" width="21.42578125" style="152" customWidth="1"/>
    <col min="10494" max="10494" width="12.85546875" style="152" customWidth="1"/>
    <col min="10495" max="10495" width="11.85546875" style="152" customWidth="1"/>
    <col min="10496" max="10497" width="12.85546875" style="152" customWidth="1"/>
    <col min="10498" max="10498" width="12.28515625" style="152" customWidth="1"/>
    <col min="10499" max="10499" width="13.7109375" style="152" customWidth="1"/>
    <col min="10500" max="10500" width="13.28515625" style="152" customWidth="1"/>
    <col min="10501" max="10501" width="13.140625" style="152" customWidth="1"/>
    <col min="10502" max="10502" width="12.140625" style="152" customWidth="1"/>
    <col min="10503" max="10503" width="13.85546875" style="152" customWidth="1"/>
    <col min="10504" max="10748" width="9.140625" style="152"/>
    <col min="10749" max="10749" width="21.42578125" style="152" customWidth="1"/>
    <col min="10750" max="10750" width="12.85546875" style="152" customWidth="1"/>
    <col min="10751" max="10751" width="11.85546875" style="152" customWidth="1"/>
    <col min="10752" max="10753" width="12.85546875" style="152" customWidth="1"/>
    <col min="10754" max="10754" width="12.28515625" style="152" customWidth="1"/>
    <col min="10755" max="10755" width="13.7109375" style="152" customWidth="1"/>
    <col min="10756" max="10756" width="13.28515625" style="152" customWidth="1"/>
    <col min="10757" max="10757" width="13.140625" style="152" customWidth="1"/>
    <col min="10758" max="10758" width="12.140625" style="152" customWidth="1"/>
    <col min="10759" max="10759" width="13.85546875" style="152" customWidth="1"/>
    <col min="10760" max="11004" width="9.140625" style="152"/>
    <col min="11005" max="11005" width="21.42578125" style="152" customWidth="1"/>
    <col min="11006" max="11006" width="12.85546875" style="152" customWidth="1"/>
    <col min="11007" max="11007" width="11.85546875" style="152" customWidth="1"/>
    <col min="11008" max="11009" width="12.85546875" style="152" customWidth="1"/>
    <col min="11010" max="11010" width="12.28515625" style="152" customWidth="1"/>
    <col min="11011" max="11011" width="13.7109375" style="152" customWidth="1"/>
    <col min="11012" max="11012" width="13.28515625" style="152" customWidth="1"/>
    <col min="11013" max="11013" width="13.140625" style="152" customWidth="1"/>
    <col min="11014" max="11014" width="12.140625" style="152" customWidth="1"/>
    <col min="11015" max="11015" width="13.85546875" style="152" customWidth="1"/>
    <col min="11016" max="11260" width="9.140625" style="152"/>
    <col min="11261" max="11261" width="21.42578125" style="152" customWidth="1"/>
    <col min="11262" max="11262" width="12.85546875" style="152" customWidth="1"/>
    <col min="11263" max="11263" width="11.85546875" style="152" customWidth="1"/>
    <col min="11264" max="11265" width="12.85546875" style="152" customWidth="1"/>
    <col min="11266" max="11266" width="12.28515625" style="152" customWidth="1"/>
    <col min="11267" max="11267" width="13.7109375" style="152" customWidth="1"/>
    <col min="11268" max="11268" width="13.28515625" style="152" customWidth="1"/>
    <col min="11269" max="11269" width="13.140625" style="152" customWidth="1"/>
    <col min="11270" max="11270" width="12.140625" style="152" customWidth="1"/>
    <col min="11271" max="11271" width="13.85546875" style="152" customWidth="1"/>
    <col min="11272" max="11516" width="9.140625" style="152"/>
    <col min="11517" max="11517" width="21.42578125" style="152" customWidth="1"/>
    <col min="11518" max="11518" width="12.85546875" style="152" customWidth="1"/>
    <col min="11519" max="11519" width="11.85546875" style="152" customWidth="1"/>
    <col min="11520" max="11521" width="12.85546875" style="152" customWidth="1"/>
    <col min="11522" max="11522" width="12.28515625" style="152" customWidth="1"/>
    <col min="11523" max="11523" width="13.7109375" style="152" customWidth="1"/>
    <col min="11524" max="11524" width="13.28515625" style="152" customWidth="1"/>
    <col min="11525" max="11525" width="13.140625" style="152" customWidth="1"/>
    <col min="11526" max="11526" width="12.140625" style="152" customWidth="1"/>
    <col min="11527" max="11527" width="13.85546875" style="152" customWidth="1"/>
    <col min="11528" max="11772" width="9.140625" style="152"/>
    <col min="11773" max="11773" width="21.42578125" style="152" customWidth="1"/>
    <col min="11774" max="11774" width="12.85546875" style="152" customWidth="1"/>
    <col min="11775" max="11775" width="11.85546875" style="152" customWidth="1"/>
    <col min="11776" max="11777" width="12.85546875" style="152" customWidth="1"/>
    <col min="11778" max="11778" width="12.28515625" style="152" customWidth="1"/>
    <col min="11779" max="11779" width="13.7109375" style="152" customWidth="1"/>
    <col min="11780" max="11780" width="13.28515625" style="152" customWidth="1"/>
    <col min="11781" max="11781" width="13.140625" style="152" customWidth="1"/>
    <col min="11782" max="11782" width="12.140625" style="152" customWidth="1"/>
    <col min="11783" max="11783" width="13.85546875" style="152" customWidth="1"/>
    <col min="11784" max="12028" width="9.140625" style="152"/>
    <col min="12029" max="12029" width="21.42578125" style="152" customWidth="1"/>
    <col min="12030" max="12030" width="12.85546875" style="152" customWidth="1"/>
    <col min="12031" max="12031" width="11.85546875" style="152" customWidth="1"/>
    <col min="12032" max="12033" width="12.85546875" style="152" customWidth="1"/>
    <col min="12034" max="12034" width="12.28515625" style="152" customWidth="1"/>
    <col min="12035" max="12035" width="13.7109375" style="152" customWidth="1"/>
    <col min="12036" max="12036" width="13.28515625" style="152" customWidth="1"/>
    <col min="12037" max="12037" width="13.140625" style="152" customWidth="1"/>
    <col min="12038" max="12038" width="12.140625" style="152" customWidth="1"/>
    <col min="12039" max="12039" width="13.85546875" style="152" customWidth="1"/>
    <col min="12040" max="12284" width="9.140625" style="152"/>
    <col min="12285" max="12285" width="21.42578125" style="152" customWidth="1"/>
    <col min="12286" max="12286" width="12.85546875" style="152" customWidth="1"/>
    <col min="12287" max="12287" width="11.85546875" style="152" customWidth="1"/>
    <col min="12288" max="12289" width="12.85546875" style="152" customWidth="1"/>
    <col min="12290" max="12290" width="12.28515625" style="152" customWidth="1"/>
    <col min="12291" max="12291" width="13.7109375" style="152" customWidth="1"/>
    <col min="12292" max="12292" width="13.28515625" style="152" customWidth="1"/>
    <col min="12293" max="12293" width="13.140625" style="152" customWidth="1"/>
    <col min="12294" max="12294" width="12.140625" style="152" customWidth="1"/>
    <col min="12295" max="12295" width="13.85546875" style="152" customWidth="1"/>
    <col min="12296" max="12540" width="9.140625" style="152"/>
    <col min="12541" max="12541" width="21.42578125" style="152" customWidth="1"/>
    <col min="12542" max="12542" width="12.85546875" style="152" customWidth="1"/>
    <col min="12543" max="12543" width="11.85546875" style="152" customWidth="1"/>
    <col min="12544" max="12545" width="12.85546875" style="152" customWidth="1"/>
    <col min="12546" max="12546" width="12.28515625" style="152" customWidth="1"/>
    <col min="12547" max="12547" width="13.7109375" style="152" customWidth="1"/>
    <col min="12548" max="12548" width="13.28515625" style="152" customWidth="1"/>
    <col min="12549" max="12549" width="13.140625" style="152" customWidth="1"/>
    <col min="12550" max="12550" width="12.140625" style="152" customWidth="1"/>
    <col min="12551" max="12551" width="13.85546875" style="152" customWidth="1"/>
    <col min="12552" max="12796" width="9.140625" style="152"/>
    <col min="12797" max="12797" width="21.42578125" style="152" customWidth="1"/>
    <col min="12798" max="12798" width="12.85546875" style="152" customWidth="1"/>
    <col min="12799" max="12799" width="11.85546875" style="152" customWidth="1"/>
    <col min="12800" max="12801" width="12.85546875" style="152" customWidth="1"/>
    <col min="12802" max="12802" width="12.28515625" style="152" customWidth="1"/>
    <col min="12803" max="12803" width="13.7109375" style="152" customWidth="1"/>
    <col min="12804" max="12804" width="13.28515625" style="152" customWidth="1"/>
    <col min="12805" max="12805" width="13.140625" style="152" customWidth="1"/>
    <col min="12806" max="12806" width="12.140625" style="152" customWidth="1"/>
    <col min="12807" max="12807" width="13.85546875" style="152" customWidth="1"/>
    <col min="12808" max="13052" width="9.140625" style="152"/>
    <col min="13053" max="13053" width="21.42578125" style="152" customWidth="1"/>
    <col min="13054" max="13054" width="12.85546875" style="152" customWidth="1"/>
    <col min="13055" max="13055" width="11.85546875" style="152" customWidth="1"/>
    <col min="13056" max="13057" width="12.85546875" style="152" customWidth="1"/>
    <col min="13058" max="13058" width="12.28515625" style="152" customWidth="1"/>
    <col min="13059" max="13059" width="13.7109375" style="152" customWidth="1"/>
    <col min="13060" max="13060" width="13.28515625" style="152" customWidth="1"/>
    <col min="13061" max="13061" width="13.140625" style="152" customWidth="1"/>
    <col min="13062" max="13062" width="12.140625" style="152" customWidth="1"/>
    <col min="13063" max="13063" width="13.85546875" style="152" customWidth="1"/>
    <col min="13064" max="13308" width="9.140625" style="152"/>
    <col min="13309" max="13309" width="21.42578125" style="152" customWidth="1"/>
    <col min="13310" max="13310" width="12.85546875" style="152" customWidth="1"/>
    <col min="13311" max="13311" width="11.85546875" style="152" customWidth="1"/>
    <col min="13312" max="13313" width="12.85546875" style="152" customWidth="1"/>
    <col min="13314" max="13314" width="12.28515625" style="152" customWidth="1"/>
    <col min="13315" max="13315" width="13.7109375" style="152" customWidth="1"/>
    <col min="13316" max="13316" width="13.28515625" style="152" customWidth="1"/>
    <col min="13317" max="13317" width="13.140625" style="152" customWidth="1"/>
    <col min="13318" max="13318" width="12.140625" style="152" customWidth="1"/>
    <col min="13319" max="13319" width="13.85546875" style="152" customWidth="1"/>
    <col min="13320" max="13564" width="9.140625" style="152"/>
    <col min="13565" max="13565" width="21.42578125" style="152" customWidth="1"/>
    <col min="13566" max="13566" width="12.85546875" style="152" customWidth="1"/>
    <col min="13567" max="13567" width="11.85546875" style="152" customWidth="1"/>
    <col min="13568" max="13569" width="12.85546875" style="152" customWidth="1"/>
    <col min="13570" max="13570" width="12.28515625" style="152" customWidth="1"/>
    <col min="13571" max="13571" width="13.7109375" style="152" customWidth="1"/>
    <col min="13572" max="13572" width="13.28515625" style="152" customWidth="1"/>
    <col min="13573" max="13573" width="13.140625" style="152" customWidth="1"/>
    <col min="13574" max="13574" width="12.140625" style="152" customWidth="1"/>
    <col min="13575" max="13575" width="13.85546875" style="152" customWidth="1"/>
    <col min="13576" max="13820" width="9.140625" style="152"/>
    <col min="13821" max="13821" width="21.42578125" style="152" customWidth="1"/>
    <col min="13822" max="13822" width="12.85546875" style="152" customWidth="1"/>
    <col min="13823" max="13823" width="11.85546875" style="152" customWidth="1"/>
    <col min="13824" max="13825" width="12.85546875" style="152" customWidth="1"/>
    <col min="13826" max="13826" width="12.28515625" style="152" customWidth="1"/>
    <col min="13827" max="13827" width="13.7109375" style="152" customWidth="1"/>
    <col min="13828" max="13828" width="13.28515625" style="152" customWidth="1"/>
    <col min="13829" max="13829" width="13.140625" style="152" customWidth="1"/>
    <col min="13830" max="13830" width="12.140625" style="152" customWidth="1"/>
    <col min="13831" max="13831" width="13.85546875" style="152" customWidth="1"/>
    <col min="13832" max="14076" width="9.140625" style="152"/>
    <col min="14077" max="14077" width="21.42578125" style="152" customWidth="1"/>
    <col min="14078" max="14078" width="12.85546875" style="152" customWidth="1"/>
    <col min="14079" max="14079" width="11.85546875" style="152" customWidth="1"/>
    <col min="14080" max="14081" width="12.85546875" style="152" customWidth="1"/>
    <col min="14082" max="14082" width="12.28515625" style="152" customWidth="1"/>
    <col min="14083" max="14083" width="13.7109375" style="152" customWidth="1"/>
    <col min="14084" max="14084" width="13.28515625" style="152" customWidth="1"/>
    <col min="14085" max="14085" width="13.140625" style="152" customWidth="1"/>
    <col min="14086" max="14086" width="12.140625" style="152" customWidth="1"/>
    <col min="14087" max="14087" width="13.85546875" style="152" customWidth="1"/>
    <col min="14088" max="14332" width="9.140625" style="152"/>
    <col min="14333" max="14333" width="21.42578125" style="152" customWidth="1"/>
    <col min="14334" max="14334" width="12.85546875" style="152" customWidth="1"/>
    <col min="14335" max="14335" width="11.85546875" style="152" customWidth="1"/>
    <col min="14336" max="14337" width="12.85546875" style="152" customWidth="1"/>
    <col min="14338" max="14338" width="12.28515625" style="152" customWidth="1"/>
    <col min="14339" max="14339" width="13.7109375" style="152" customWidth="1"/>
    <col min="14340" max="14340" width="13.28515625" style="152" customWidth="1"/>
    <col min="14341" max="14341" width="13.140625" style="152" customWidth="1"/>
    <col min="14342" max="14342" width="12.140625" style="152" customWidth="1"/>
    <col min="14343" max="14343" width="13.85546875" style="152" customWidth="1"/>
    <col min="14344" max="14588" width="9.140625" style="152"/>
    <col min="14589" max="14589" width="21.42578125" style="152" customWidth="1"/>
    <col min="14590" max="14590" width="12.85546875" style="152" customWidth="1"/>
    <col min="14591" max="14591" width="11.85546875" style="152" customWidth="1"/>
    <col min="14592" max="14593" width="12.85546875" style="152" customWidth="1"/>
    <col min="14594" max="14594" width="12.28515625" style="152" customWidth="1"/>
    <col min="14595" max="14595" width="13.7109375" style="152" customWidth="1"/>
    <col min="14596" max="14596" width="13.28515625" style="152" customWidth="1"/>
    <col min="14597" max="14597" width="13.140625" style="152" customWidth="1"/>
    <col min="14598" max="14598" width="12.140625" style="152" customWidth="1"/>
    <col min="14599" max="14599" width="13.85546875" style="152" customWidth="1"/>
    <col min="14600" max="14844" width="9.140625" style="152"/>
    <col min="14845" max="14845" width="21.42578125" style="152" customWidth="1"/>
    <col min="14846" max="14846" width="12.85546875" style="152" customWidth="1"/>
    <col min="14847" max="14847" width="11.85546875" style="152" customWidth="1"/>
    <col min="14848" max="14849" width="12.85546875" style="152" customWidth="1"/>
    <col min="14850" max="14850" width="12.28515625" style="152" customWidth="1"/>
    <col min="14851" max="14851" width="13.7109375" style="152" customWidth="1"/>
    <col min="14852" max="14852" width="13.28515625" style="152" customWidth="1"/>
    <col min="14853" max="14853" width="13.140625" style="152" customWidth="1"/>
    <col min="14854" max="14854" width="12.140625" style="152" customWidth="1"/>
    <col min="14855" max="14855" width="13.85546875" style="152" customWidth="1"/>
    <col min="14856" max="15100" width="9.140625" style="152"/>
    <col min="15101" max="15101" width="21.42578125" style="152" customWidth="1"/>
    <col min="15102" max="15102" width="12.85546875" style="152" customWidth="1"/>
    <col min="15103" max="15103" width="11.85546875" style="152" customWidth="1"/>
    <col min="15104" max="15105" width="12.85546875" style="152" customWidth="1"/>
    <col min="15106" max="15106" width="12.28515625" style="152" customWidth="1"/>
    <col min="15107" max="15107" width="13.7109375" style="152" customWidth="1"/>
    <col min="15108" max="15108" width="13.28515625" style="152" customWidth="1"/>
    <col min="15109" max="15109" width="13.140625" style="152" customWidth="1"/>
    <col min="15110" max="15110" width="12.140625" style="152" customWidth="1"/>
    <col min="15111" max="15111" width="13.85546875" style="152" customWidth="1"/>
    <col min="15112" max="15356" width="9.140625" style="152"/>
    <col min="15357" max="15357" width="21.42578125" style="152" customWidth="1"/>
    <col min="15358" max="15358" width="12.85546875" style="152" customWidth="1"/>
    <col min="15359" max="15359" width="11.85546875" style="152" customWidth="1"/>
    <col min="15360" max="15361" width="12.85546875" style="152" customWidth="1"/>
    <col min="15362" max="15362" width="12.28515625" style="152" customWidth="1"/>
    <col min="15363" max="15363" width="13.7109375" style="152" customWidth="1"/>
    <col min="15364" max="15364" width="13.28515625" style="152" customWidth="1"/>
    <col min="15365" max="15365" width="13.140625" style="152" customWidth="1"/>
    <col min="15366" max="15366" width="12.140625" style="152" customWidth="1"/>
    <col min="15367" max="15367" width="13.85546875" style="152" customWidth="1"/>
    <col min="15368" max="15612" width="9.140625" style="152"/>
    <col min="15613" max="15613" width="21.42578125" style="152" customWidth="1"/>
    <col min="15614" max="15614" width="12.85546875" style="152" customWidth="1"/>
    <col min="15615" max="15615" width="11.85546875" style="152" customWidth="1"/>
    <col min="15616" max="15617" width="12.85546875" style="152" customWidth="1"/>
    <col min="15618" max="15618" width="12.28515625" style="152" customWidth="1"/>
    <col min="15619" max="15619" width="13.7109375" style="152" customWidth="1"/>
    <col min="15620" max="15620" width="13.28515625" style="152" customWidth="1"/>
    <col min="15621" max="15621" width="13.140625" style="152" customWidth="1"/>
    <col min="15622" max="15622" width="12.140625" style="152" customWidth="1"/>
    <col min="15623" max="15623" width="13.85546875" style="152" customWidth="1"/>
    <col min="15624" max="15868" width="9.140625" style="152"/>
    <col min="15869" max="15869" width="21.42578125" style="152" customWidth="1"/>
    <col min="15870" max="15870" width="12.85546875" style="152" customWidth="1"/>
    <col min="15871" max="15871" width="11.85546875" style="152" customWidth="1"/>
    <col min="15872" max="15873" width="12.85546875" style="152" customWidth="1"/>
    <col min="15874" max="15874" width="12.28515625" style="152" customWidth="1"/>
    <col min="15875" max="15875" width="13.7109375" style="152" customWidth="1"/>
    <col min="15876" max="15876" width="13.28515625" style="152" customWidth="1"/>
    <col min="15877" max="15877" width="13.140625" style="152" customWidth="1"/>
    <col min="15878" max="15878" width="12.140625" style="152" customWidth="1"/>
    <col min="15879" max="15879" width="13.85546875" style="152" customWidth="1"/>
    <col min="15880" max="16124" width="9.140625" style="152"/>
    <col min="16125" max="16125" width="21.42578125" style="152" customWidth="1"/>
    <col min="16126" max="16126" width="12.85546875" style="152" customWidth="1"/>
    <col min="16127" max="16127" width="11.85546875" style="152" customWidth="1"/>
    <col min="16128" max="16129" width="12.85546875" style="152" customWidth="1"/>
    <col min="16130" max="16130" width="12.28515625" style="152" customWidth="1"/>
    <col min="16131" max="16131" width="13.7109375" style="152" customWidth="1"/>
    <col min="16132" max="16132" width="13.28515625" style="152" customWidth="1"/>
    <col min="16133" max="16133" width="13.140625" style="152" customWidth="1"/>
    <col min="16134" max="16134" width="12.140625" style="152" customWidth="1"/>
    <col min="16135" max="16135" width="13.85546875" style="152" customWidth="1"/>
    <col min="16136" max="16384" width="9.140625" style="152"/>
  </cols>
  <sheetData>
    <row r="1" spans="1:11" s="452" customFormat="1" ht="13.5" thickBot="1">
      <c r="A1" s="1785" t="s">
        <v>0</v>
      </c>
      <c r="B1" s="1785"/>
      <c r="C1" s="1785"/>
      <c r="K1" s="474" t="s">
        <v>1</v>
      </c>
    </row>
    <row r="2" spans="1:11" ht="27" customHeight="1" thickTop="1">
      <c r="A2" s="6250" t="s">
        <v>3401</v>
      </c>
      <c r="B2" s="6251"/>
      <c r="C2" s="6251"/>
      <c r="D2" s="6251"/>
      <c r="E2" s="6251"/>
      <c r="F2" s="6251"/>
      <c r="G2" s="6251"/>
      <c r="H2" s="6251"/>
      <c r="I2" s="6251"/>
      <c r="J2" s="6251"/>
      <c r="K2" s="6252"/>
    </row>
    <row r="3" spans="1:11" ht="34.5" customHeight="1" thickBot="1">
      <c r="A3" s="6714" t="s">
        <v>2985</v>
      </c>
      <c r="B3" s="6715"/>
      <c r="C3" s="6715"/>
      <c r="D3" s="6715"/>
      <c r="E3" s="6715"/>
      <c r="F3" s="6715"/>
      <c r="G3" s="6715"/>
      <c r="H3" s="6715"/>
      <c r="I3" s="6715"/>
      <c r="J3" s="6715"/>
      <c r="K3" s="6716"/>
    </row>
    <row r="4" spans="1:11" ht="24" customHeight="1" thickBot="1">
      <c r="A4" s="6976" t="s">
        <v>2986</v>
      </c>
      <c r="B4" s="6743"/>
      <c r="C4" s="6743"/>
      <c r="D4" s="6743"/>
      <c r="E4" s="6743"/>
      <c r="F4" s="6743"/>
      <c r="G4" s="6743"/>
      <c r="H4" s="6743"/>
      <c r="I4" s="6743"/>
      <c r="J4" s="6743"/>
      <c r="K4" s="6744"/>
    </row>
    <row r="5" spans="1:11" ht="29.25" customHeight="1" thickBot="1">
      <c r="A5" s="7549" t="s">
        <v>2987</v>
      </c>
      <c r="B5" s="6748">
        <v>2008</v>
      </c>
      <c r="C5" s="6749"/>
      <c r="D5" s="6748">
        <v>2009</v>
      </c>
      <c r="E5" s="6749"/>
      <c r="F5" s="6748">
        <v>2010</v>
      </c>
      <c r="G5" s="6749"/>
      <c r="H5" s="6298">
        <v>2011</v>
      </c>
      <c r="I5" s="6298"/>
      <c r="J5" s="6742">
        <v>2012</v>
      </c>
      <c r="K5" s="6744"/>
    </row>
    <row r="6" spans="1:11" ht="45" customHeight="1" thickBot="1">
      <c r="A6" s="7550"/>
      <c r="B6" s="3321" t="s">
        <v>2988</v>
      </c>
      <c r="C6" s="648" t="s">
        <v>2989</v>
      </c>
      <c r="D6" s="646" t="s">
        <v>2988</v>
      </c>
      <c r="E6" s="3320" t="s">
        <v>2989</v>
      </c>
      <c r="F6" s="646" t="s">
        <v>2988</v>
      </c>
      <c r="G6" s="648" t="s">
        <v>2989</v>
      </c>
      <c r="H6" s="3322" t="s">
        <v>2988</v>
      </c>
      <c r="I6" s="645" t="s">
        <v>2989</v>
      </c>
      <c r="J6" s="3319" t="s">
        <v>2988</v>
      </c>
      <c r="K6" s="649" t="s">
        <v>2989</v>
      </c>
    </row>
    <row r="7" spans="1:11" ht="20.25" customHeight="1">
      <c r="A7" s="3552" t="s">
        <v>2990</v>
      </c>
      <c r="B7" s="3553">
        <v>1972876</v>
      </c>
      <c r="C7" s="3454">
        <v>447953</v>
      </c>
      <c r="D7" s="3554">
        <v>1710300</v>
      </c>
      <c r="E7" s="3524">
        <v>295490</v>
      </c>
      <c r="F7" s="3555">
        <v>1669369</v>
      </c>
      <c r="G7" s="3556">
        <v>299769</v>
      </c>
      <c r="H7" s="3557">
        <v>1649091</v>
      </c>
      <c r="I7" s="3524">
        <v>326790</v>
      </c>
      <c r="J7" s="3557">
        <v>1649091</v>
      </c>
      <c r="K7" s="3558">
        <v>326790</v>
      </c>
    </row>
    <row r="8" spans="1:11" ht="20.25" customHeight="1">
      <c r="A8" s="3559" t="s">
        <v>2991</v>
      </c>
      <c r="B8" s="3553">
        <v>1198079</v>
      </c>
      <c r="C8" s="3468">
        <v>297037</v>
      </c>
      <c r="D8" s="3560">
        <v>1270596</v>
      </c>
      <c r="E8" s="3532">
        <v>265527</v>
      </c>
      <c r="F8" s="3533">
        <v>1350914</v>
      </c>
      <c r="G8" s="3532">
        <v>289358</v>
      </c>
      <c r="H8" s="3533">
        <v>1318053</v>
      </c>
      <c r="I8" s="3532">
        <v>304082</v>
      </c>
      <c r="J8" s="3533">
        <v>1318053</v>
      </c>
      <c r="K8" s="3561">
        <v>304082</v>
      </c>
    </row>
    <row r="9" spans="1:11" ht="20.25" customHeight="1">
      <c r="A9" s="3559" t="s">
        <v>2992</v>
      </c>
      <c r="B9" s="3417" t="s">
        <v>9</v>
      </c>
      <c r="C9" s="3562" t="s">
        <v>9</v>
      </c>
      <c r="D9" s="3560">
        <v>4056</v>
      </c>
      <c r="E9" s="3383">
        <v>616</v>
      </c>
      <c r="F9" s="3533">
        <v>1580</v>
      </c>
      <c r="G9" s="3383">
        <v>495</v>
      </c>
      <c r="H9" s="3533">
        <v>876</v>
      </c>
      <c r="I9" s="3383">
        <v>133</v>
      </c>
      <c r="J9" s="3533">
        <v>876</v>
      </c>
      <c r="K9" s="3563">
        <v>133</v>
      </c>
    </row>
    <row r="10" spans="1:11" ht="20.25" customHeight="1">
      <c r="A10" s="3559" t="s">
        <v>2993</v>
      </c>
      <c r="B10" s="3453">
        <v>184080</v>
      </c>
      <c r="C10" s="3468">
        <v>830690</v>
      </c>
      <c r="D10" s="3560">
        <v>196038</v>
      </c>
      <c r="E10" s="3532">
        <v>967370</v>
      </c>
      <c r="F10" s="3533">
        <v>193013</v>
      </c>
      <c r="G10" s="3532">
        <v>929629</v>
      </c>
      <c r="H10" s="3533">
        <v>155652</v>
      </c>
      <c r="I10" s="3532">
        <v>773255</v>
      </c>
      <c r="J10" s="3533">
        <v>155652</v>
      </c>
      <c r="K10" s="3561">
        <v>773255</v>
      </c>
    </row>
    <row r="11" spans="1:11" ht="20.25" customHeight="1">
      <c r="A11" s="3559" t="s">
        <v>2994</v>
      </c>
      <c r="B11" s="3553">
        <v>150477</v>
      </c>
      <c r="C11" s="3468">
        <v>37411</v>
      </c>
      <c r="D11" s="3560">
        <v>163283</v>
      </c>
      <c r="E11" s="3532">
        <v>43490</v>
      </c>
      <c r="F11" s="3533">
        <v>171542</v>
      </c>
      <c r="G11" s="3532">
        <v>51322</v>
      </c>
      <c r="H11" s="3533">
        <v>150336</v>
      </c>
      <c r="I11" s="3532">
        <v>42913</v>
      </c>
      <c r="J11" s="3533">
        <v>150336</v>
      </c>
      <c r="K11" s="3561">
        <v>42913</v>
      </c>
    </row>
    <row r="12" spans="1:11" ht="20.25" customHeight="1">
      <c r="A12" s="3559" t="s">
        <v>2995</v>
      </c>
      <c r="B12" s="3453">
        <v>99659</v>
      </c>
      <c r="C12" s="3468">
        <v>87868</v>
      </c>
      <c r="D12" s="3560">
        <v>85561</v>
      </c>
      <c r="E12" s="3532">
        <v>72250</v>
      </c>
      <c r="F12" s="3533">
        <v>83296</v>
      </c>
      <c r="G12" s="3532">
        <v>301763</v>
      </c>
      <c r="H12" s="3533">
        <v>80066</v>
      </c>
      <c r="I12" s="3532">
        <v>295211</v>
      </c>
      <c r="J12" s="3533">
        <v>80066</v>
      </c>
      <c r="K12" s="3561">
        <v>295211</v>
      </c>
    </row>
    <row r="13" spans="1:11" ht="20.25" customHeight="1">
      <c r="A13" s="3559" t="s">
        <v>2996</v>
      </c>
      <c r="B13" s="3453">
        <v>48700</v>
      </c>
      <c r="C13" s="3468">
        <v>171800</v>
      </c>
      <c r="D13" s="3560">
        <v>49780</v>
      </c>
      <c r="E13" s="3532">
        <v>182008</v>
      </c>
      <c r="F13" s="3533">
        <v>47695</v>
      </c>
      <c r="G13" s="3532">
        <v>173533</v>
      </c>
      <c r="H13" s="3533">
        <v>62730</v>
      </c>
      <c r="I13" s="3532">
        <v>223838</v>
      </c>
      <c r="J13" s="3533">
        <v>62730</v>
      </c>
      <c r="K13" s="3561">
        <v>223838</v>
      </c>
    </row>
    <row r="14" spans="1:11" ht="20.25" customHeight="1">
      <c r="A14" s="3559" t="s">
        <v>2997</v>
      </c>
      <c r="B14" s="3453">
        <v>54412</v>
      </c>
      <c r="C14" s="3468">
        <v>6148</v>
      </c>
      <c r="D14" s="3560">
        <v>48935</v>
      </c>
      <c r="E14" s="3532">
        <v>5040</v>
      </c>
      <c r="F14" s="3533">
        <v>49136</v>
      </c>
      <c r="G14" s="3532">
        <v>5171</v>
      </c>
      <c r="H14" s="3533">
        <v>58713</v>
      </c>
      <c r="I14" s="3532">
        <v>6364</v>
      </c>
      <c r="J14" s="3533">
        <v>58713</v>
      </c>
      <c r="K14" s="3561">
        <v>6364</v>
      </c>
    </row>
    <row r="15" spans="1:11" ht="20.25" customHeight="1">
      <c r="A15" s="3559" t="s">
        <v>2998</v>
      </c>
      <c r="B15" s="3453">
        <v>4900</v>
      </c>
      <c r="C15" s="3468">
        <v>10645</v>
      </c>
      <c r="D15" s="3560">
        <v>36686</v>
      </c>
      <c r="E15" s="3532">
        <v>6754</v>
      </c>
      <c r="F15" s="3533">
        <v>41709</v>
      </c>
      <c r="G15" s="3532">
        <v>8070</v>
      </c>
      <c r="H15" s="3533">
        <v>46185</v>
      </c>
      <c r="I15" s="3532">
        <v>8816</v>
      </c>
      <c r="J15" s="3533">
        <v>46185</v>
      </c>
      <c r="K15" s="3561">
        <v>8816</v>
      </c>
    </row>
    <row r="16" spans="1:11" ht="20.25" customHeight="1">
      <c r="A16" s="3559" t="s">
        <v>2999</v>
      </c>
      <c r="B16" s="3453">
        <v>39163</v>
      </c>
      <c r="C16" s="3468">
        <v>188600</v>
      </c>
      <c r="D16" s="3560">
        <v>60775</v>
      </c>
      <c r="E16" s="3532">
        <v>276840</v>
      </c>
      <c r="F16" s="3533">
        <v>70563</v>
      </c>
      <c r="G16" s="3532">
        <v>336367</v>
      </c>
      <c r="H16" s="3533">
        <v>75226</v>
      </c>
      <c r="I16" s="3532">
        <v>372747</v>
      </c>
      <c r="J16" s="3533">
        <v>75226</v>
      </c>
      <c r="K16" s="3561">
        <v>372747</v>
      </c>
    </row>
    <row r="17" spans="1:11" ht="20.25" customHeight="1">
      <c r="A17" s="3559" t="s">
        <v>3000</v>
      </c>
      <c r="B17" s="3453">
        <v>40945</v>
      </c>
      <c r="C17" s="3468">
        <v>13184</v>
      </c>
      <c r="D17" s="3560">
        <v>37398</v>
      </c>
      <c r="E17" s="3532">
        <v>41942</v>
      </c>
      <c r="F17" s="3533">
        <v>45242</v>
      </c>
      <c r="G17" s="3532">
        <v>44906</v>
      </c>
      <c r="H17" s="3533">
        <v>48258</v>
      </c>
      <c r="I17" s="3532">
        <v>48595</v>
      </c>
      <c r="J17" s="3533">
        <v>48258</v>
      </c>
      <c r="K17" s="3561">
        <v>48595</v>
      </c>
    </row>
    <row r="18" spans="1:11" ht="20.25" customHeight="1">
      <c r="A18" s="3559" t="s">
        <v>3001</v>
      </c>
      <c r="B18" s="3453">
        <v>83151</v>
      </c>
      <c r="C18" s="3468">
        <v>18307</v>
      </c>
      <c r="D18" s="3560">
        <v>71153</v>
      </c>
      <c r="E18" s="3532">
        <v>62917</v>
      </c>
      <c r="F18" s="3533">
        <v>50750</v>
      </c>
      <c r="G18" s="3532">
        <v>41282</v>
      </c>
      <c r="H18" s="3533">
        <v>56932</v>
      </c>
      <c r="I18" s="3532">
        <v>44876</v>
      </c>
      <c r="J18" s="3533">
        <v>56932</v>
      </c>
      <c r="K18" s="3561">
        <v>44876</v>
      </c>
    </row>
    <row r="19" spans="1:11" ht="20.25" customHeight="1">
      <c r="A19" s="3559" t="s">
        <v>3002</v>
      </c>
      <c r="B19" s="3453">
        <v>13510</v>
      </c>
      <c r="C19" s="3564">
        <v>2207</v>
      </c>
      <c r="D19" s="3560">
        <v>16471</v>
      </c>
      <c r="E19" s="3532">
        <v>2603</v>
      </c>
      <c r="F19" s="3533">
        <v>17850</v>
      </c>
      <c r="G19" s="3532">
        <v>2827</v>
      </c>
      <c r="H19" s="3533">
        <v>16910</v>
      </c>
      <c r="I19" s="3532">
        <v>2750</v>
      </c>
      <c r="J19" s="3533">
        <v>16910</v>
      </c>
      <c r="K19" s="3561">
        <v>2750</v>
      </c>
    </row>
    <row r="20" spans="1:11" ht="20.25" customHeight="1">
      <c r="A20" s="3559" t="s">
        <v>3003</v>
      </c>
      <c r="B20" s="3565">
        <v>900</v>
      </c>
      <c r="C20" s="3566">
        <v>7850</v>
      </c>
      <c r="D20" s="3560">
        <v>11140</v>
      </c>
      <c r="E20" s="3532">
        <v>1210</v>
      </c>
      <c r="F20" s="3417" t="s">
        <v>9</v>
      </c>
      <c r="G20" s="3567" t="s">
        <v>9</v>
      </c>
      <c r="H20" s="3417" t="s">
        <v>9</v>
      </c>
      <c r="I20" s="3567" t="s">
        <v>9</v>
      </c>
      <c r="J20" s="3417" t="s">
        <v>9</v>
      </c>
      <c r="K20" s="2612" t="s">
        <v>9</v>
      </c>
    </row>
    <row r="21" spans="1:11" ht="20.25" customHeight="1">
      <c r="A21" s="3559" t="s">
        <v>3004</v>
      </c>
      <c r="B21" s="3568" t="s">
        <v>9</v>
      </c>
      <c r="C21" s="3562" t="s">
        <v>9</v>
      </c>
      <c r="D21" s="3560">
        <v>14246</v>
      </c>
      <c r="E21" s="3532">
        <v>3976</v>
      </c>
      <c r="F21" s="3533">
        <v>17394</v>
      </c>
      <c r="G21" s="3532">
        <v>4480</v>
      </c>
      <c r="H21" s="3533">
        <v>16394</v>
      </c>
      <c r="I21" s="3532">
        <v>4292</v>
      </c>
      <c r="J21" s="3533">
        <v>16394</v>
      </c>
      <c r="K21" s="3561">
        <v>4292</v>
      </c>
    </row>
    <row r="22" spans="1:11" ht="20.25" customHeight="1">
      <c r="A22" s="3559" t="s">
        <v>3005</v>
      </c>
      <c r="B22" s="3453">
        <v>6440</v>
      </c>
      <c r="C22" s="3468">
        <v>1097</v>
      </c>
      <c r="D22" s="3560">
        <v>9482</v>
      </c>
      <c r="E22" s="3532">
        <v>1420</v>
      </c>
      <c r="F22" s="3533">
        <v>7991</v>
      </c>
      <c r="G22" s="3532">
        <v>1161</v>
      </c>
      <c r="H22" s="3533">
        <v>6803</v>
      </c>
      <c r="I22" s="3532">
        <v>1001</v>
      </c>
      <c r="J22" s="3533">
        <v>6803</v>
      </c>
      <c r="K22" s="3561">
        <v>1001</v>
      </c>
    </row>
    <row r="23" spans="1:11" ht="20.25" customHeight="1">
      <c r="A23" s="3559" t="s">
        <v>3006</v>
      </c>
      <c r="B23" s="3453">
        <v>3250</v>
      </c>
      <c r="C23" s="3468">
        <v>4500</v>
      </c>
      <c r="D23" s="3560">
        <v>3053</v>
      </c>
      <c r="E23" s="3532">
        <v>2466</v>
      </c>
      <c r="F23" s="3533">
        <v>1877</v>
      </c>
      <c r="G23" s="3532">
        <v>1328</v>
      </c>
      <c r="H23" s="3533">
        <v>1512</v>
      </c>
      <c r="I23" s="3532">
        <v>940</v>
      </c>
      <c r="J23" s="3533">
        <v>1512</v>
      </c>
      <c r="K23" s="3561">
        <v>940</v>
      </c>
    </row>
    <row r="24" spans="1:11" ht="20.25" customHeight="1">
      <c r="A24" s="3559" t="s">
        <v>3007</v>
      </c>
      <c r="B24" s="3453">
        <v>850</v>
      </c>
      <c r="C24" s="3468">
        <v>238</v>
      </c>
      <c r="D24" s="3531">
        <v>850</v>
      </c>
      <c r="E24" s="3383">
        <v>226</v>
      </c>
      <c r="F24" s="3381">
        <v>1843</v>
      </c>
      <c r="G24" s="3383">
        <v>545</v>
      </c>
      <c r="H24" s="3381">
        <v>1275</v>
      </c>
      <c r="I24" s="3383">
        <v>407</v>
      </c>
      <c r="J24" s="3381">
        <v>1275</v>
      </c>
      <c r="K24" s="3563">
        <v>407</v>
      </c>
    </row>
    <row r="25" spans="1:11" ht="20.25" customHeight="1">
      <c r="A25" s="3559" t="s">
        <v>3008</v>
      </c>
      <c r="B25" s="3453">
        <v>2182</v>
      </c>
      <c r="C25" s="3468">
        <v>253</v>
      </c>
      <c r="D25" s="3560">
        <v>1812</v>
      </c>
      <c r="E25" s="3383">
        <v>213</v>
      </c>
      <c r="F25" s="3533">
        <v>1539</v>
      </c>
      <c r="G25" s="3383">
        <v>164</v>
      </c>
      <c r="H25" s="3533">
        <v>1577</v>
      </c>
      <c r="I25" s="3383">
        <v>171</v>
      </c>
      <c r="J25" s="3533">
        <v>1577</v>
      </c>
      <c r="K25" s="3563">
        <v>171</v>
      </c>
    </row>
    <row r="26" spans="1:11" ht="20.25" customHeight="1">
      <c r="A26" s="3559" t="s">
        <v>3009</v>
      </c>
      <c r="B26" s="3453">
        <v>625</v>
      </c>
      <c r="C26" s="3468">
        <v>665</v>
      </c>
      <c r="D26" s="3531">
        <v>832</v>
      </c>
      <c r="E26" s="3532">
        <v>1553</v>
      </c>
      <c r="F26" s="3381">
        <v>439</v>
      </c>
      <c r="G26" s="3532">
        <v>395</v>
      </c>
      <c r="H26" s="3381">
        <v>501</v>
      </c>
      <c r="I26" s="3532">
        <v>565</v>
      </c>
      <c r="J26" s="3381">
        <v>501</v>
      </c>
      <c r="K26" s="3561">
        <v>565</v>
      </c>
    </row>
    <row r="27" spans="1:11" ht="20.25" customHeight="1">
      <c r="A27" s="3559" t="s">
        <v>3010</v>
      </c>
      <c r="B27" s="3473">
        <v>150</v>
      </c>
      <c r="C27" s="3468">
        <v>127</v>
      </c>
      <c r="D27" s="3531">
        <v>162</v>
      </c>
      <c r="E27" s="3383">
        <v>137</v>
      </c>
      <c r="F27" s="3381">
        <v>157</v>
      </c>
      <c r="G27" s="3383">
        <v>124</v>
      </c>
      <c r="H27" s="3381">
        <v>166</v>
      </c>
      <c r="I27" s="3383">
        <v>142</v>
      </c>
      <c r="J27" s="3381">
        <v>166</v>
      </c>
      <c r="K27" s="3563">
        <v>142</v>
      </c>
    </row>
    <row r="28" spans="1:11" ht="20.25" customHeight="1">
      <c r="A28" s="3569" t="s">
        <v>3011</v>
      </c>
      <c r="B28" s="3473">
        <v>140</v>
      </c>
      <c r="C28" s="3468">
        <v>42</v>
      </c>
      <c r="D28" s="3570" t="s">
        <v>9</v>
      </c>
      <c r="E28" s="3330" t="s">
        <v>9</v>
      </c>
      <c r="F28" s="3417" t="s">
        <v>9</v>
      </c>
      <c r="G28" s="3567" t="s">
        <v>9</v>
      </c>
      <c r="H28" s="3417" t="s">
        <v>9</v>
      </c>
      <c r="I28" s="3567" t="s">
        <v>9</v>
      </c>
      <c r="J28" s="3417" t="s">
        <v>9</v>
      </c>
      <c r="K28" s="2612" t="s">
        <v>9</v>
      </c>
    </row>
    <row r="29" spans="1:11" ht="20.25" customHeight="1">
      <c r="A29" s="3571" t="s">
        <v>3012</v>
      </c>
      <c r="B29" s="3572">
        <v>60</v>
      </c>
      <c r="C29" s="3468">
        <v>7</v>
      </c>
      <c r="D29" s="3417" t="s">
        <v>9</v>
      </c>
      <c r="E29" s="3567" t="s">
        <v>9</v>
      </c>
      <c r="F29" s="3417" t="s">
        <v>9</v>
      </c>
      <c r="G29" s="3567" t="s">
        <v>9</v>
      </c>
      <c r="H29" s="3417">
        <v>385</v>
      </c>
      <c r="I29" s="3567">
        <v>80</v>
      </c>
      <c r="J29" s="3417">
        <v>385</v>
      </c>
      <c r="K29" s="2612">
        <v>80</v>
      </c>
    </row>
    <row r="30" spans="1:11" ht="20.25" customHeight="1">
      <c r="A30" s="3569" t="s">
        <v>3013</v>
      </c>
      <c r="B30" s="3473">
        <v>15</v>
      </c>
      <c r="C30" s="3573">
        <v>1200</v>
      </c>
      <c r="D30" s="3568" t="s">
        <v>9</v>
      </c>
      <c r="E30" s="3574" t="s">
        <v>9</v>
      </c>
      <c r="F30" s="3417" t="s">
        <v>9</v>
      </c>
      <c r="G30" s="3567" t="s">
        <v>9</v>
      </c>
      <c r="H30" s="3417" t="s">
        <v>9</v>
      </c>
      <c r="I30" s="3567" t="s">
        <v>9</v>
      </c>
      <c r="J30" s="3417" t="s">
        <v>9</v>
      </c>
      <c r="K30" s="2612" t="s">
        <v>9</v>
      </c>
    </row>
    <row r="31" spans="1:11" ht="20.25" customHeight="1" thickBot="1">
      <c r="A31" s="667" t="s">
        <v>2</v>
      </c>
      <c r="B31" s="3575">
        <f>SUM(B7:B30)</f>
        <v>3904564</v>
      </c>
      <c r="C31" s="3576">
        <f>SUM(C7:C30)</f>
        <v>2127829</v>
      </c>
      <c r="D31" s="3577">
        <f>SUM(D7:D27)</f>
        <v>3792609</v>
      </c>
      <c r="E31" s="1565">
        <f>SUM(E7:E27)</f>
        <v>2234048</v>
      </c>
      <c r="F31" s="668">
        <v>3823898</v>
      </c>
      <c r="G31" s="1565">
        <v>2492689</v>
      </c>
      <c r="H31" s="668">
        <v>3747641</v>
      </c>
      <c r="I31" s="1565">
        <v>2457968</v>
      </c>
      <c r="J31" s="668">
        <v>3747641</v>
      </c>
      <c r="K31" s="671">
        <v>2457968</v>
      </c>
    </row>
    <row r="32" spans="1:11" s="173" customFormat="1" ht="15.75" customHeight="1" thickTop="1">
      <c r="A32" s="6392"/>
      <c r="B32" s="6392"/>
      <c r="C32" s="6392"/>
      <c r="D32" s="6392"/>
      <c r="E32" s="6392"/>
      <c r="F32" s="6392"/>
      <c r="G32" s="6392"/>
    </row>
    <row r="33" spans="1:7" ht="15.75" customHeight="1">
      <c r="A33" s="6248" t="s">
        <v>3014</v>
      </c>
      <c r="B33" s="6248"/>
      <c r="C33" s="6248"/>
      <c r="D33" s="6248"/>
      <c r="E33" s="450"/>
      <c r="F33" s="450"/>
      <c r="G33" s="450"/>
    </row>
    <row r="34" spans="1:7" ht="15.75" customHeight="1">
      <c r="A34" s="6248" t="s">
        <v>3015</v>
      </c>
      <c r="B34" s="6248"/>
      <c r="C34" s="6248"/>
      <c r="D34" s="6248"/>
      <c r="E34" s="358"/>
      <c r="F34" s="358"/>
      <c r="G34" s="358"/>
    </row>
    <row r="35" spans="1:7" ht="15.75" customHeight="1">
      <c r="A35" s="6248" t="s">
        <v>2921</v>
      </c>
      <c r="B35" s="6248"/>
      <c r="C35" s="6248"/>
      <c r="D35" s="6248"/>
      <c r="E35" s="6248"/>
      <c r="F35" s="3309"/>
      <c r="G35" s="3309"/>
    </row>
    <row r="36" spans="1:7" ht="15.75" customHeight="1">
      <c r="A36" s="6248" t="s">
        <v>2877</v>
      </c>
      <c r="B36" s="6248"/>
      <c r="C36" s="6248"/>
      <c r="D36" s="6248"/>
      <c r="E36" s="450"/>
      <c r="F36" s="450"/>
      <c r="G36" s="450"/>
    </row>
    <row r="37" spans="1:7">
      <c r="A37" s="6249" t="s">
        <v>3016</v>
      </c>
      <c r="B37" s="6249"/>
      <c r="C37" s="6249"/>
      <c r="D37" s="6249"/>
    </row>
    <row r="41" spans="1:7">
      <c r="D41" s="3326" t="s">
        <v>3</v>
      </c>
      <c r="E41" s="3326"/>
      <c r="F41" s="3326"/>
    </row>
    <row r="47" spans="1:7" ht="15">
      <c r="C47" s="3578"/>
    </row>
    <row r="48" spans="1:7" ht="15">
      <c r="C48" s="3579"/>
    </row>
    <row r="49" spans="3:3" ht="15">
      <c r="C49" s="3580"/>
    </row>
    <row r="50" spans="3:3" ht="15">
      <c r="C50" s="3579"/>
    </row>
    <row r="51" spans="3:3" ht="15">
      <c r="C51" s="3580"/>
    </row>
    <row r="52" spans="3:3" ht="15">
      <c r="C52" s="3580"/>
    </row>
    <row r="53" spans="3:3" ht="15">
      <c r="C53" s="3580"/>
    </row>
    <row r="54" spans="3:3" ht="15">
      <c r="C54" s="3580"/>
    </row>
    <row r="55" spans="3:3" ht="15">
      <c r="C55" s="3580"/>
    </row>
    <row r="56" spans="3:3" ht="15">
      <c r="C56" s="3580"/>
    </row>
    <row r="57" spans="3:3" ht="15">
      <c r="C57" s="3580"/>
    </row>
    <row r="58" spans="3:3" ht="15">
      <c r="C58" s="3580"/>
    </row>
    <row r="59" spans="3:3" ht="15">
      <c r="C59" s="3579"/>
    </row>
    <row r="60" spans="3:3" ht="15">
      <c r="C60" s="3580"/>
    </row>
    <row r="61" spans="3:3" ht="15">
      <c r="C61" s="3580"/>
    </row>
    <row r="62" spans="3:3" ht="15">
      <c r="C62" s="3580"/>
    </row>
    <row r="63" spans="3:3" ht="15">
      <c r="C63" s="3580"/>
    </row>
    <row r="64" spans="3:3" ht="15">
      <c r="C64" s="3580"/>
    </row>
    <row r="65" spans="3:4" ht="15">
      <c r="C65" s="3580"/>
      <c r="D65" s="153"/>
    </row>
    <row r="66" spans="3:4" ht="15">
      <c r="C66" s="3580"/>
    </row>
    <row r="67" spans="3:4" ht="15">
      <c r="C67" s="3579"/>
    </row>
    <row r="68" spans="3:4" ht="15">
      <c r="C68" s="3580"/>
    </row>
    <row r="69" spans="3:4" ht="15">
      <c r="C69" s="3581"/>
    </row>
    <row r="70" spans="3:4">
      <c r="C70" s="153"/>
    </row>
  </sheetData>
  <mergeCells count="15">
    <mergeCell ref="A37:D37"/>
    <mergeCell ref="A2:K2"/>
    <mergeCell ref="A3:K3"/>
    <mergeCell ref="A4:K4"/>
    <mergeCell ref="A5:A6"/>
    <mergeCell ref="B5:C5"/>
    <mergeCell ref="D5:E5"/>
    <mergeCell ref="F5:G5"/>
    <mergeCell ref="H5:I5"/>
    <mergeCell ref="J5:K5"/>
    <mergeCell ref="A32:G32"/>
    <mergeCell ref="A33:D33"/>
    <mergeCell ref="A34:D34"/>
    <mergeCell ref="A35:E35"/>
    <mergeCell ref="A36:D36"/>
  </mergeCells>
  <hyperlinks>
    <hyperlink ref="A1" r:id="rId1"/>
  </hyperlinks>
  <pageMargins left="0.7" right="0.7" top="0.75" bottom="0.75" header="0.3" footer="0.3"/>
  <pageSetup paperSize="9" scale="64" fitToHeight="0" orientation="landscape" r:id="rId2"/>
  <headerFooter alignWithMargins="0">
    <oddFooter>&amp;R191</oddFooter>
  </headerFooter>
  <drawing r:id="rId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85">
    <pageSetUpPr fitToPage="1"/>
  </sheetPr>
  <dimension ref="A1:K54"/>
  <sheetViews>
    <sheetView view="pageBreakPreview" topLeftCell="D1" zoomScale="60" zoomScaleNormal="100" workbookViewId="0">
      <selection activeCell="H15" sqref="H15"/>
    </sheetView>
  </sheetViews>
  <sheetFormatPr defaultRowHeight="12.75"/>
  <cols>
    <col min="1" max="1" width="18.28515625" style="152" customWidth="1"/>
    <col min="2" max="2" width="17.7109375" style="152" customWidth="1"/>
    <col min="3" max="3" width="15.85546875" style="152" customWidth="1"/>
    <col min="4" max="4" width="16" style="152" customWidth="1"/>
    <col min="5" max="5" width="14.5703125" style="152" customWidth="1"/>
    <col min="6" max="6" width="14.28515625" style="152" customWidth="1"/>
    <col min="7" max="7" width="14.7109375" style="152" customWidth="1"/>
    <col min="8" max="8" width="15.28515625" style="152" customWidth="1"/>
    <col min="9" max="9" width="12.85546875" style="152" customWidth="1"/>
    <col min="10" max="10" width="16.28515625" style="152" customWidth="1"/>
    <col min="11" max="11" width="16.140625" style="152" customWidth="1"/>
    <col min="12" max="256" width="9.140625" style="152"/>
    <col min="257" max="257" width="21.42578125" style="152" customWidth="1"/>
    <col min="258" max="258" width="17.7109375" style="152" customWidth="1"/>
    <col min="259" max="259" width="15.85546875" style="152" customWidth="1"/>
    <col min="260" max="260" width="16" style="152" customWidth="1"/>
    <col min="261" max="261" width="14.5703125" style="152" customWidth="1"/>
    <col min="262" max="262" width="14.28515625" style="152" customWidth="1"/>
    <col min="263" max="263" width="14.7109375" style="152" customWidth="1"/>
    <col min="264" max="264" width="15.28515625" style="152" customWidth="1"/>
    <col min="265" max="265" width="12.85546875" style="152" customWidth="1"/>
    <col min="266" max="266" width="16.28515625" style="152" customWidth="1"/>
    <col min="267" max="267" width="16.140625" style="152" customWidth="1"/>
    <col min="268" max="512" width="9.140625" style="152"/>
    <col min="513" max="513" width="21.42578125" style="152" customWidth="1"/>
    <col min="514" max="514" width="17.7109375" style="152" customWidth="1"/>
    <col min="515" max="515" width="15.85546875" style="152" customWidth="1"/>
    <col min="516" max="516" width="16" style="152" customWidth="1"/>
    <col min="517" max="517" width="14.5703125" style="152" customWidth="1"/>
    <col min="518" max="518" width="14.28515625" style="152" customWidth="1"/>
    <col min="519" max="519" width="14.7109375" style="152" customWidth="1"/>
    <col min="520" max="520" width="15.28515625" style="152" customWidth="1"/>
    <col min="521" max="521" width="12.85546875" style="152" customWidth="1"/>
    <col min="522" max="522" width="16.28515625" style="152" customWidth="1"/>
    <col min="523" max="523" width="16.140625" style="152" customWidth="1"/>
    <col min="524" max="768" width="9.140625" style="152"/>
    <col min="769" max="769" width="21.42578125" style="152" customWidth="1"/>
    <col min="770" max="770" width="17.7109375" style="152" customWidth="1"/>
    <col min="771" max="771" width="15.85546875" style="152" customWidth="1"/>
    <col min="772" max="772" width="16" style="152" customWidth="1"/>
    <col min="773" max="773" width="14.5703125" style="152" customWidth="1"/>
    <col min="774" max="774" width="14.28515625" style="152" customWidth="1"/>
    <col min="775" max="775" width="14.7109375" style="152" customWidth="1"/>
    <col min="776" max="776" width="15.28515625" style="152" customWidth="1"/>
    <col min="777" max="777" width="12.85546875" style="152" customWidth="1"/>
    <col min="778" max="778" width="16.28515625" style="152" customWidth="1"/>
    <col min="779" max="779" width="16.140625" style="152" customWidth="1"/>
    <col min="780" max="1024" width="9.140625" style="152"/>
    <col min="1025" max="1025" width="21.42578125" style="152" customWidth="1"/>
    <col min="1026" max="1026" width="17.7109375" style="152" customWidth="1"/>
    <col min="1027" max="1027" width="15.85546875" style="152" customWidth="1"/>
    <col min="1028" max="1028" width="16" style="152" customWidth="1"/>
    <col min="1029" max="1029" width="14.5703125" style="152" customWidth="1"/>
    <col min="1030" max="1030" width="14.28515625" style="152" customWidth="1"/>
    <col min="1031" max="1031" width="14.7109375" style="152" customWidth="1"/>
    <col min="1032" max="1032" width="15.28515625" style="152" customWidth="1"/>
    <col min="1033" max="1033" width="12.85546875" style="152" customWidth="1"/>
    <col min="1034" max="1034" width="16.28515625" style="152" customWidth="1"/>
    <col min="1035" max="1035" width="16.140625" style="152" customWidth="1"/>
    <col min="1036" max="1280" width="9.140625" style="152"/>
    <col min="1281" max="1281" width="21.42578125" style="152" customWidth="1"/>
    <col min="1282" max="1282" width="17.7109375" style="152" customWidth="1"/>
    <col min="1283" max="1283" width="15.85546875" style="152" customWidth="1"/>
    <col min="1284" max="1284" width="16" style="152" customWidth="1"/>
    <col min="1285" max="1285" width="14.5703125" style="152" customWidth="1"/>
    <col min="1286" max="1286" width="14.28515625" style="152" customWidth="1"/>
    <col min="1287" max="1287" width="14.7109375" style="152" customWidth="1"/>
    <col min="1288" max="1288" width="15.28515625" style="152" customWidth="1"/>
    <col min="1289" max="1289" width="12.85546875" style="152" customWidth="1"/>
    <col min="1290" max="1290" width="16.28515625" style="152" customWidth="1"/>
    <col min="1291" max="1291" width="16.140625" style="152" customWidth="1"/>
    <col min="1292" max="1536" width="9.140625" style="152"/>
    <col min="1537" max="1537" width="21.42578125" style="152" customWidth="1"/>
    <col min="1538" max="1538" width="17.7109375" style="152" customWidth="1"/>
    <col min="1539" max="1539" width="15.85546875" style="152" customWidth="1"/>
    <col min="1540" max="1540" width="16" style="152" customWidth="1"/>
    <col min="1541" max="1541" width="14.5703125" style="152" customWidth="1"/>
    <col min="1542" max="1542" width="14.28515625" style="152" customWidth="1"/>
    <col min="1543" max="1543" width="14.7109375" style="152" customWidth="1"/>
    <col min="1544" max="1544" width="15.28515625" style="152" customWidth="1"/>
    <col min="1545" max="1545" width="12.85546875" style="152" customWidth="1"/>
    <col min="1546" max="1546" width="16.28515625" style="152" customWidth="1"/>
    <col min="1547" max="1547" width="16.140625" style="152" customWidth="1"/>
    <col min="1548" max="1792" width="9.140625" style="152"/>
    <col min="1793" max="1793" width="21.42578125" style="152" customWidth="1"/>
    <col min="1794" max="1794" width="17.7109375" style="152" customWidth="1"/>
    <col min="1795" max="1795" width="15.85546875" style="152" customWidth="1"/>
    <col min="1796" max="1796" width="16" style="152" customWidth="1"/>
    <col min="1797" max="1797" width="14.5703125" style="152" customWidth="1"/>
    <col min="1798" max="1798" width="14.28515625" style="152" customWidth="1"/>
    <col min="1799" max="1799" width="14.7109375" style="152" customWidth="1"/>
    <col min="1800" max="1800" width="15.28515625" style="152" customWidth="1"/>
    <col min="1801" max="1801" width="12.85546875" style="152" customWidth="1"/>
    <col min="1802" max="1802" width="16.28515625" style="152" customWidth="1"/>
    <col min="1803" max="1803" width="16.140625" style="152" customWidth="1"/>
    <col min="1804" max="2048" width="9.140625" style="152"/>
    <col min="2049" max="2049" width="21.42578125" style="152" customWidth="1"/>
    <col min="2050" max="2050" width="17.7109375" style="152" customWidth="1"/>
    <col min="2051" max="2051" width="15.85546875" style="152" customWidth="1"/>
    <col min="2052" max="2052" width="16" style="152" customWidth="1"/>
    <col min="2053" max="2053" width="14.5703125" style="152" customWidth="1"/>
    <col min="2054" max="2054" width="14.28515625" style="152" customWidth="1"/>
    <col min="2055" max="2055" width="14.7109375" style="152" customWidth="1"/>
    <col min="2056" max="2056" width="15.28515625" style="152" customWidth="1"/>
    <col min="2057" max="2057" width="12.85546875" style="152" customWidth="1"/>
    <col min="2058" max="2058" width="16.28515625" style="152" customWidth="1"/>
    <col min="2059" max="2059" width="16.140625" style="152" customWidth="1"/>
    <col min="2060" max="2304" width="9.140625" style="152"/>
    <col min="2305" max="2305" width="21.42578125" style="152" customWidth="1"/>
    <col min="2306" max="2306" width="17.7109375" style="152" customWidth="1"/>
    <col min="2307" max="2307" width="15.85546875" style="152" customWidth="1"/>
    <col min="2308" max="2308" width="16" style="152" customWidth="1"/>
    <col min="2309" max="2309" width="14.5703125" style="152" customWidth="1"/>
    <col min="2310" max="2310" width="14.28515625" style="152" customWidth="1"/>
    <col min="2311" max="2311" width="14.7109375" style="152" customWidth="1"/>
    <col min="2312" max="2312" width="15.28515625" style="152" customWidth="1"/>
    <col min="2313" max="2313" width="12.85546875" style="152" customWidth="1"/>
    <col min="2314" max="2314" width="16.28515625" style="152" customWidth="1"/>
    <col min="2315" max="2315" width="16.140625" style="152" customWidth="1"/>
    <col min="2316" max="2560" width="9.140625" style="152"/>
    <col min="2561" max="2561" width="21.42578125" style="152" customWidth="1"/>
    <col min="2562" max="2562" width="17.7109375" style="152" customWidth="1"/>
    <col min="2563" max="2563" width="15.85546875" style="152" customWidth="1"/>
    <col min="2564" max="2564" width="16" style="152" customWidth="1"/>
    <col min="2565" max="2565" width="14.5703125" style="152" customWidth="1"/>
    <col min="2566" max="2566" width="14.28515625" style="152" customWidth="1"/>
    <col min="2567" max="2567" width="14.7109375" style="152" customWidth="1"/>
    <col min="2568" max="2568" width="15.28515625" style="152" customWidth="1"/>
    <col min="2569" max="2569" width="12.85546875" style="152" customWidth="1"/>
    <col min="2570" max="2570" width="16.28515625" style="152" customWidth="1"/>
    <col min="2571" max="2571" width="16.140625" style="152" customWidth="1"/>
    <col min="2572" max="2816" width="9.140625" style="152"/>
    <col min="2817" max="2817" width="21.42578125" style="152" customWidth="1"/>
    <col min="2818" max="2818" width="17.7109375" style="152" customWidth="1"/>
    <col min="2819" max="2819" width="15.85546875" style="152" customWidth="1"/>
    <col min="2820" max="2820" width="16" style="152" customWidth="1"/>
    <col min="2821" max="2821" width="14.5703125" style="152" customWidth="1"/>
    <col min="2822" max="2822" width="14.28515625" style="152" customWidth="1"/>
    <col min="2823" max="2823" width="14.7109375" style="152" customWidth="1"/>
    <col min="2824" max="2824" width="15.28515625" style="152" customWidth="1"/>
    <col min="2825" max="2825" width="12.85546875" style="152" customWidth="1"/>
    <col min="2826" max="2826" width="16.28515625" style="152" customWidth="1"/>
    <col min="2827" max="2827" width="16.140625" style="152" customWidth="1"/>
    <col min="2828" max="3072" width="9.140625" style="152"/>
    <col min="3073" max="3073" width="21.42578125" style="152" customWidth="1"/>
    <col min="3074" max="3074" width="17.7109375" style="152" customWidth="1"/>
    <col min="3075" max="3075" width="15.85546875" style="152" customWidth="1"/>
    <col min="3076" max="3076" width="16" style="152" customWidth="1"/>
    <col min="3077" max="3077" width="14.5703125" style="152" customWidth="1"/>
    <col min="3078" max="3078" width="14.28515625" style="152" customWidth="1"/>
    <col min="3079" max="3079" width="14.7109375" style="152" customWidth="1"/>
    <col min="3080" max="3080" width="15.28515625" style="152" customWidth="1"/>
    <col min="3081" max="3081" width="12.85546875" style="152" customWidth="1"/>
    <col min="3082" max="3082" width="16.28515625" style="152" customWidth="1"/>
    <col min="3083" max="3083" width="16.140625" style="152" customWidth="1"/>
    <col min="3084" max="3328" width="9.140625" style="152"/>
    <col min="3329" max="3329" width="21.42578125" style="152" customWidth="1"/>
    <col min="3330" max="3330" width="17.7109375" style="152" customWidth="1"/>
    <col min="3331" max="3331" width="15.85546875" style="152" customWidth="1"/>
    <col min="3332" max="3332" width="16" style="152" customWidth="1"/>
    <col min="3333" max="3333" width="14.5703125" style="152" customWidth="1"/>
    <col min="3334" max="3334" width="14.28515625" style="152" customWidth="1"/>
    <col min="3335" max="3335" width="14.7109375" style="152" customWidth="1"/>
    <col min="3336" max="3336" width="15.28515625" style="152" customWidth="1"/>
    <col min="3337" max="3337" width="12.85546875" style="152" customWidth="1"/>
    <col min="3338" max="3338" width="16.28515625" style="152" customWidth="1"/>
    <col min="3339" max="3339" width="16.140625" style="152" customWidth="1"/>
    <col min="3340" max="3584" width="9.140625" style="152"/>
    <col min="3585" max="3585" width="21.42578125" style="152" customWidth="1"/>
    <col min="3586" max="3586" width="17.7109375" style="152" customWidth="1"/>
    <col min="3587" max="3587" width="15.85546875" style="152" customWidth="1"/>
    <col min="3588" max="3588" width="16" style="152" customWidth="1"/>
    <col min="3589" max="3589" width="14.5703125" style="152" customWidth="1"/>
    <col min="3590" max="3590" width="14.28515625" style="152" customWidth="1"/>
    <col min="3591" max="3591" width="14.7109375" style="152" customWidth="1"/>
    <col min="3592" max="3592" width="15.28515625" style="152" customWidth="1"/>
    <col min="3593" max="3593" width="12.85546875" style="152" customWidth="1"/>
    <col min="3594" max="3594" width="16.28515625" style="152" customWidth="1"/>
    <col min="3595" max="3595" width="16.140625" style="152" customWidth="1"/>
    <col min="3596" max="3840" width="9.140625" style="152"/>
    <col min="3841" max="3841" width="21.42578125" style="152" customWidth="1"/>
    <col min="3842" max="3842" width="17.7109375" style="152" customWidth="1"/>
    <col min="3843" max="3843" width="15.85546875" style="152" customWidth="1"/>
    <col min="3844" max="3844" width="16" style="152" customWidth="1"/>
    <col min="3845" max="3845" width="14.5703125" style="152" customWidth="1"/>
    <col min="3846" max="3846" width="14.28515625" style="152" customWidth="1"/>
    <col min="3847" max="3847" width="14.7109375" style="152" customWidth="1"/>
    <col min="3848" max="3848" width="15.28515625" style="152" customWidth="1"/>
    <col min="3849" max="3849" width="12.85546875" style="152" customWidth="1"/>
    <col min="3850" max="3850" width="16.28515625" style="152" customWidth="1"/>
    <col min="3851" max="3851" width="16.140625" style="152" customWidth="1"/>
    <col min="3852" max="4096" width="9.140625" style="152"/>
    <col min="4097" max="4097" width="21.42578125" style="152" customWidth="1"/>
    <col min="4098" max="4098" width="17.7109375" style="152" customWidth="1"/>
    <col min="4099" max="4099" width="15.85546875" style="152" customWidth="1"/>
    <col min="4100" max="4100" width="16" style="152" customWidth="1"/>
    <col min="4101" max="4101" width="14.5703125" style="152" customWidth="1"/>
    <col min="4102" max="4102" width="14.28515625" style="152" customWidth="1"/>
    <col min="4103" max="4103" width="14.7109375" style="152" customWidth="1"/>
    <col min="4104" max="4104" width="15.28515625" style="152" customWidth="1"/>
    <col min="4105" max="4105" width="12.85546875" style="152" customWidth="1"/>
    <col min="4106" max="4106" width="16.28515625" style="152" customWidth="1"/>
    <col min="4107" max="4107" width="16.140625" style="152" customWidth="1"/>
    <col min="4108" max="4352" width="9.140625" style="152"/>
    <col min="4353" max="4353" width="21.42578125" style="152" customWidth="1"/>
    <col min="4354" max="4354" width="17.7109375" style="152" customWidth="1"/>
    <col min="4355" max="4355" width="15.85546875" style="152" customWidth="1"/>
    <col min="4356" max="4356" width="16" style="152" customWidth="1"/>
    <col min="4357" max="4357" width="14.5703125" style="152" customWidth="1"/>
    <col min="4358" max="4358" width="14.28515625" style="152" customWidth="1"/>
    <col min="4359" max="4359" width="14.7109375" style="152" customWidth="1"/>
    <col min="4360" max="4360" width="15.28515625" style="152" customWidth="1"/>
    <col min="4361" max="4361" width="12.85546875" style="152" customWidth="1"/>
    <col min="4362" max="4362" width="16.28515625" style="152" customWidth="1"/>
    <col min="4363" max="4363" width="16.140625" style="152" customWidth="1"/>
    <col min="4364" max="4608" width="9.140625" style="152"/>
    <col min="4609" max="4609" width="21.42578125" style="152" customWidth="1"/>
    <col min="4610" max="4610" width="17.7109375" style="152" customWidth="1"/>
    <col min="4611" max="4611" width="15.85546875" style="152" customWidth="1"/>
    <col min="4612" max="4612" width="16" style="152" customWidth="1"/>
    <col min="4613" max="4613" width="14.5703125" style="152" customWidth="1"/>
    <col min="4614" max="4614" width="14.28515625" style="152" customWidth="1"/>
    <col min="4615" max="4615" width="14.7109375" style="152" customWidth="1"/>
    <col min="4616" max="4616" width="15.28515625" style="152" customWidth="1"/>
    <col min="4617" max="4617" width="12.85546875" style="152" customWidth="1"/>
    <col min="4618" max="4618" width="16.28515625" style="152" customWidth="1"/>
    <col min="4619" max="4619" width="16.140625" style="152" customWidth="1"/>
    <col min="4620" max="4864" width="9.140625" style="152"/>
    <col min="4865" max="4865" width="21.42578125" style="152" customWidth="1"/>
    <col min="4866" max="4866" width="17.7109375" style="152" customWidth="1"/>
    <col min="4867" max="4867" width="15.85546875" style="152" customWidth="1"/>
    <col min="4868" max="4868" width="16" style="152" customWidth="1"/>
    <col min="4869" max="4869" width="14.5703125" style="152" customWidth="1"/>
    <col min="4870" max="4870" width="14.28515625" style="152" customWidth="1"/>
    <col min="4871" max="4871" width="14.7109375" style="152" customWidth="1"/>
    <col min="4872" max="4872" width="15.28515625" style="152" customWidth="1"/>
    <col min="4873" max="4873" width="12.85546875" style="152" customWidth="1"/>
    <col min="4874" max="4874" width="16.28515625" style="152" customWidth="1"/>
    <col min="4875" max="4875" width="16.140625" style="152" customWidth="1"/>
    <col min="4876" max="5120" width="9.140625" style="152"/>
    <col min="5121" max="5121" width="21.42578125" style="152" customWidth="1"/>
    <col min="5122" max="5122" width="17.7109375" style="152" customWidth="1"/>
    <col min="5123" max="5123" width="15.85546875" style="152" customWidth="1"/>
    <col min="5124" max="5124" width="16" style="152" customWidth="1"/>
    <col min="5125" max="5125" width="14.5703125" style="152" customWidth="1"/>
    <col min="5126" max="5126" width="14.28515625" style="152" customWidth="1"/>
    <col min="5127" max="5127" width="14.7109375" style="152" customWidth="1"/>
    <col min="5128" max="5128" width="15.28515625" style="152" customWidth="1"/>
    <col min="5129" max="5129" width="12.85546875" style="152" customWidth="1"/>
    <col min="5130" max="5130" width="16.28515625" style="152" customWidth="1"/>
    <col min="5131" max="5131" width="16.140625" style="152" customWidth="1"/>
    <col min="5132" max="5376" width="9.140625" style="152"/>
    <col min="5377" max="5377" width="21.42578125" style="152" customWidth="1"/>
    <col min="5378" max="5378" width="17.7109375" style="152" customWidth="1"/>
    <col min="5379" max="5379" width="15.85546875" style="152" customWidth="1"/>
    <col min="5380" max="5380" width="16" style="152" customWidth="1"/>
    <col min="5381" max="5381" width="14.5703125" style="152" customWidth="1"/>
    <col min="5382" max="5382" width="14.28515625" style="152" customWidth="1"/>
    <col min="5383" max="5383" width="14.7109375" style="152" customWidth="1"/>
    <col min="5384" max="5384" width="15.28515625" style="152" customWidth="1"/>
    <col min="5385" max="5385" width="12.85546875" style="152" customWidth="1"/>
    <col min="5386" max="5386" width="16.28515625" style="152" customWidth="1"/>
    <col min="5387" max="5387" width="16.140625" style="152" customWidth="1"/>
    <col min="5388" max="5632" width="9.140625" style="152"/>
    <col min="5633" max="5633" width="21.42578125" style="152" customWidth="1"/>
    <col min="5634" max="5634" width="17.7109375" style="152" customWidth="1"/>
    <col min="5635" max="5635" width="15.85546875" style="152" customWidth="1"/>
    <col min="5636" max="5636" width="16" style="152" customWidth="1"/>
    <col min="5637" max="5637" width="14.5703125" style="152" customWidth="1"/>
    <col min="5638" max="5638" width="14.28515625" style="152" customWidth="1"/>
    <col min="5639" max="5639" width="14.7109375" style="152" customWidth="1"/>
    <col min="5640" max="5640" width="15.28515625" style="152" customWidth="1"/>
    <col min="5641" max="5641" width="12.85546875" style="152" customWidth="1"/>
    <col min="5642" max="5642" width="16.28515625" style="152" customWidth="1"/>
    <col min="5643" max="5643" width="16.140625" style="152" customWidth="1"/>
    <col min="5644" max="5888" width="9.140625" style="152"/>
    <col min="5889" max="5889" width="21.42578125" style="152" customWidth="1"/>
    <col min="5890" max="5890" width="17.7109375" style="152" customWidth="1"/>
    <col min="5891" max="5891" width="15.85546875" style="152" customWidth="1"/>
    <col min="5892" max="5892" width="16" style="152" customWidth="1"/>
    <col min="5893" max="5893" width="14.5703125" style="152" customWidth="1"/>
    <col min="5894" max="5894" width="14.28515625" style="152" customWidth="1"/>
    <col min="5895" max="5895" width="14.7109375" style="152" customWidth="1"/>
    <col min="5896" max="5896" width="15.28515625" style="152" customWidth="1"/>
    <col min="5897" max="5897" width="12.85546875" style="152" customWidth="1"/>
    <col min="5898" max="5898" width="16.28515625" style="152" customWidth="1"/>
    <col min="5899" max="5899" width="16.140625" style="152" customWidth="1"/>
    <col min="5900" max="6144" width="9.140625" style="152"/>
    <col min="6145" max="6145" width="21.42578125" style="152" customWidth="1"/>
    <col min="6146" max="6146" width="17.7109375" style="152" customWidth="1"/>
    <col min="6147" max="6147" width="15.85546875" style="152" customWidth="1"/>
    <col min="6148" max="6148" width="16" style="152" customWidth="1"/>
    <col min="6149" max="6149" width="14.5703125" style="152" customWidth="1"/>
    <col min="6150" max="6150" width="14.28515625" style="152" customWidth="1"/>
    <col min="6151" max="6151" width="14.7109375" style="152" customWidth="1"/>
    <col min="6152" max="6152" width="15.28515625" style="152" customWidth="1"/>
    <col min="6153" max="6153" width="12.85546875" style="152" customWidth="1"/>
    <col min="6154" max="6154" width="16.28515625" style="152" customWidth="1"/>
    <col min="6155" max="6155" width="16.140625" style="152" customWidth="1"/>
    <col min="6156" max="6400" width="9.140625" style="152"/>
    <col min="6401" max="6401" width="21.42578125" style="152" customWidth="1"/>
    <col min="6402" max="6402" width="17.7109375" style="152" customWidth="1"/>
    <col min="6403" max="6403" width="15.85546875" style="152" customWidth="1"/>
    <col min="6404" max="6404" width="16" style="152" customWidth="1"/>
    <col min="6405" max="6405" width="14.5703125" style="152" customWidth="1"/>
    <col min="6406" max="6406" width="14.28515625" style="152" customWidth="1"/>
    <col min="6407" max="6407" width="14.7109375" style="152" customWidth="1"/>
    <col min="6408" max="6408" width="15.28515625" style="152" customWidth="1"/>
    <col min="6409" max="6409" width="12.85546875" style="152" customWidth="1"/>
    <col min="6410" max="6410" width="16.28515625" style="152" customWidth="1"/>
    <col min="6411" max="6411" width="16.140625" style="152" customWidth="1"/>
    <col min="6412" max="6656" width="9.140625" style="152"/>
    <col min="6657" max="6657" width="21.42578125" style="152" customWidth="1"/>
    <col min="6658" max="6658" width="17.7109375" style="152" customWidth="1"/>
    <col min="6659" max="6659" width="15.85546875" style="152" customWidth="1"/>
    <col min="6660" max="6660" width="16" style="152" customWidth="1"/>
    <col min="6661" max="6661" width="14.5703125" style="152" customWidth="1"/>
    <col min="6662" max="6662" width="14.28515625" style="152" customWidth="1"/>
    <col min="6663" max="6663" width="14.7109375" style="152" customWidth="1"/>
    <col min="6664" max="6664" width="15.28515625" style="152" customWidth="1"/>
    <col min="6665" max="6665" width="12.85546875" style="152" customWidth="1"/>
    <col min="6666" max="6666" width="16.28515625" style="152" customWidth="1"/>
    <col min="6667" max="6667" width="16.140625" style="152" customWidth="1"/>
    <col min="6668" max="6912" width="9.140625" style="152"/>
    <col min="6913" max="6913" width="21.42578125" style="152" customWidth="1"/>
    <col min="6914" max="6914" width="17.7109375" style="152" customWidth="1"/>
    <col min="6915" max="6915" width="15.85546875" style="152" customWidth="1"/>
    <col min="6916" max="6916" width="16" style="152" customWidth="1"/>
    <col min="6917" max="6917" width="14.5703125" style="152" customWidth="1"/>
    <col min="6918" max="6918" width="14.28515625" style="152" customWidth="1"/>
    <col min="6919" max="6919" width="14.7109375" style="152" customWidth="1"/>
    <col min="6920" max="6920" width="15.28515625" style="152" customWidth="1"/>
    <col min="6921" max="6921" width="12.85546875" style="152" customWidth="1"/>
    <col min="6922" max="6922" width="16.28515625" style="152" customWidth="1"/>
    <col min="6923" max="6923" width="16.140625" style="152" customWidth="1"/>
    <col min="6924" max="7168" width="9.140625" style="152"/>
    <col min="7169" max="7169" width="21.42578125" style="152" customWidth="1"/>
    <col min="7170" max="7170" width="17.7109375" style="152" customWidth="1"/>
    <col min="7171" max="7171" width="15.85546875" style="152" customWidth="1"/>
    <col min="7172" max="7172" width="16" style="152" customWidth="1"/>
    <col min="7173" max="7173" width="14.5703125" style="152" customWidth="1"/>
    <col min="7174" max="7174" width="14.28515625" style="152" customWidth="1"/>
    <col min="7175" max="7175" width="14.7109375" style="152" customWidth="1"/>
    <col min="7176" max="7176" width="15.28515625" style="152" customWidth="1"/>
    <col min="7177" max="7177" width="12.85546875" style="152" customWidth="1"/>
    <col min="7178" max="7178" width="16.28515625" style="152" customWidth="1"/>
    <col min="7179" max="7179" width="16.140625" style="152" customWidth="1"/>
    <col min="7180" max="7424" width="9.140625" style="152"/>
    <col min="7425" max="7425" width="21.42578125" style="152" customWidth="1"/>
    <col min="7426" max="7426" width="17.7109375" style="152" customWidth="1"/>
    <col min="7427" max="7427" width="15.85546875" style="152" customWidth="1"/>
    <col min="7428" max="7428" width="16" style="152" customWidth="1"/>
    <col min="7429" max="7429" width="14.5703125" style="152" customWidth="1"/>
    <col min="7430" max="7430" width="14.28515625" style="152" customWidth="1"/>
    <col min="7431" max="7431" width="14.7109375" style="152" customWidth="1"/>
    <col min="7432" max="7432" width="15.28515625" style="152" customWidth="1"/>
    <col min="7433" max="7433" width="12.85546875" style="152" customWidth="1"/>
    <col min="7434" max="7434" width="16.28515625" style="152" customWidth="1"/>
    <col min="7435" max="7435" width="16.140625" style="152" customWidth="1"/>
    <col min="7436" max="7680" width="9.140625" style="152"/>
    <col min="7681" max="7681" width="21.42578125" style="152" customWidth="1"/>
    <col min="7682" max="7682" width="17.7109375" style="152" customWidth="1"/>
    <col min="7683" max="7683" width="15.85546875" style="152" customWidth="1"/>
    <col min="7684" max="7684" width="16" style="152" customWidth="1"/>
    <col min="7685" max="7685" width="14.5703125" style="152" customWidth="1"/>
    <col min="7686" max="7686" width="14.28515625" style="152" customWidth="1"/>
    <col min="7687" max="7687" width="14.7109375" style="152" customWidth="1"/>
    <col min="7688" max="7688" width="15.28515625" style="152" customWidth="1"/>
    <col min="7689" max="7689" width="12.85546875" style="152" customWidth="1"/>
    <col min="7690" max="7690" width="16.28515625" style="152" customWidth="1"/>
    <col min="7691" max="7691" width="16.140625" style="152" customWidth="1"/>
    <col min="7692" max="7936" width="9.140625" style="152"/>
    <col min="7937" max="7937" width="21.42578125" style="152" customWidth="1"/>
    <col min="7938" max="7938" width="17.7109375" style="152" customWidth="1"/>
    <col min="7939" max="7939" width="15.85546875" style="152" customWidth="1"/>
    <col min="7940" max="7940" width="16" style="152" customWidth="1"/>
    <col min="7941" max="7941" width="14.5703125" style="152" customWidth="1"/>
    <col min="7942" max="7942" width="14.28515625" style="152" customWidth="1"/>
    <col min="7943" max="7943" width="14.7109375" style="152" customWidth="1"/>
    <col min="7944" max="7944" width="15.28515625" style="152" customWidth="1"/>
    <col min="7945" max="7945" width="12.85546875" style="152" customWidth="1"/>
    <col min="7946" max="7946" width="16.28515625" style="152" customWidth="1"/>
    <col min="7947" max="7947" width="16.140625" style="152" customWidth="1"/>
    <col min="7948" max="8192" width="9.140625" style="152"/>
    <col min="8193" max="8193" width="21.42578125" style="152" customWidth="1"/>
    <col min="8194" max="8194" width="17.7109375" style="152" customWidth="1"/>
    <col min="8195" max="8195" width="15.85546875" style="152" customWidth="1"/>
    <col min="8196" max="8196" width="16" style="152" customWidth="1"/>
    <col min="8197" max="8197" width="14.5703125" style="152" customWidth="1"/>
    <col min="8198" max="8198" width="14.28515625" style="152" customWidth="1"/>
    <col min="8199" max="8199" width="14.7109375" style="152" customWidth="1"/>
    <col min="8200" max="8200" width="15.28515625" style="152" customWidth="1"/>
    <col min="8201" max="8201" width="12.85546875" style="152" customWidth="1"/>
    <col min="8202" max="8202" width="16.28515625" style="152" customWidth="1"/>
    <col min="8203" max="8203" width="16.140625" style="152" customWidth="1"/>
    <col min="8204" max="8448" width="9.140625" style="152"/>
    <col min="8449" max="8449" width="21.42578125" style="152" customWidth="1"/>
    <col min="8450" max="8450" width="17.7109375" style="152" customWidth="1"/>
    <col min="8451" max="8451" width="15.85546875" style="152" customWidth="1"/>
    <col min="8452" max="8452" width="16" style="152" customWidth="1"/>
    <col min="8453" max="8453" width="14.5703125" style="152" customWidth="1"/>
    <col min="8454" max="8454" width="14.28515625" style="152" customWidth="1"/>
    <col min="8455" max="8455" width="14.7109375" style="152" customWidth="1"/>
    <col min="8456" max="8456" width="15.28515625" style="152" customWidth="1"/>
    <col min="8457" max="8457" width="12.85546875" style="152" customWidth="1"/>
    <col min="8458" max="8458" width="16.28515625" style="152" customWidth="1"/>
    <col min="8459" max="8459" width="16.140625" style="152" customWidth="1"/>
    <col min="8460" max="8704" width="9.140625" style="152"/>
    <col min="8705" max="8705" width="21.42578125" style="152" customWidth="1"/>
    <col min="8706" max="8706" width="17.7109375" style="152" customWidth="1"/>
    <col min="8707" max="8707" width="15.85546875" style="152" customWidth="1"/>
    <col min="8708" max="8708" width="16" style="152" customWidth="1"/>
    <col min="8709" max="8709" width="14.5703125" style="152" customWidth="1"/>
    <col min="8710" max="8710" width="14.28515625" style="152" customWidth="1"/>
    <col min="8711" max="8711" width="14.7109375" style="152" customWidth="1"/>
    <col min="8712" max="8712" width="15.28515625" style="152" customWidth="1"/>
    <col min="8713" max="8713" width="12.85546875" style="152" customWidth="1"/>
    <col min="8714" max="8714" width="16.28515625" style="152" customWidth="1"/>
    <col min="8715" max="8715" width="16.140625" style="152" customWidth="1"/>
    <col min="8716" max="8960" width="9.140625" style="152"/>
    <col min="8961" max="8961" width="21.42578125" style="152" customWidth="1"/>
    <col min="8962" max="8962" width="17.7109375" style="152" customWidth="1"/>
    <col min="8963" max="8963" width="15.85546875" style="152" customWidth="1"/>
    <col min="8964" max="8964" width="16" style="152" customWidth="1"/>
    <col min="8965" max="8965" width="14.5703125" style="152" customWidth="1"/>
    <col min="8966" max="8966" width="14.28515625" style="152" customWidth="1"/>
    <col min="8967" max="8967" width="14.7109375" style="152" customWidth="1"/>
    <col min="8968" max="8968" width="15.28515625" style="152" customWidth="1"/>
    <col min="8969" max="8969" width="12.85546875" style="152" customWidth="1"/>
    <col min="8970" max="8970" width="16.28515625" style="152" customWidth="1"/>
    <col min="8971" max="8971" width="16.140625" style="152" customWidth="1"/>
    <col min="8972" max="9216" width="9.140625" style="152"/>
    <col min="9217" max="9217" width="21.42578125" style="152" customWidth="1"/>
    <col min="9218" max="9218" width="17.7109375" style="152" customWidth="1"/>
    <col min="9219" max="9219" width="15.85546875" style="152" customWidth="1"/>
    <col min="9220" max="9220" width="16" style="152" customWidth="1"/>
    <col min="9221" max="9221" width="14.5703125" style="152" customWidth="1"/>
    <col min="9222" max="9222" width="14.28515625" style="152" customWidth="1"/>
    <col min="9223" max="9223" width="14.7109375" style="152" customWidth="1"/>
    <col min="9224" max="9224" width="15.28515625" style="152" customWidth="1"/>
    <col min="9225" max="9225" width="12.85546875" style="152" customWidth="1"/>
    <col min="9226" max="9226" width="16.28515625" style="152" customWidth="1"/>
    <col min="9227" max="9227" width="16.140625" style="152" customWidth="1"/>
    <col min="9228" max="9472" width="9.140625" style="152"/>
    <col min="9473" max="9473" width="21.42578125" style="152" customWidth="1"/>
    <col min="9474" max="9474" width="17.7109375" style="152" customWidth="1"/>
    <col min="9475" max="9475" width="15.85546875" style="152" customWidth="1"/>
    <col min="9476" max="9476" width="16" style="152" customWidth="1"/>
    <col min="9477" max="9477" width="14.5703125" style="152" customWidth="1"/>
    <col min="9478" max="9478" width="14.28515625" style="152" customWidth="1"/>
    <col min="9479" max="9479" width="14.7109375" style="152" customWidth="1"/>
    <col min="9480" max="9480" width="15.28515625" style="152" customWidth="1"/>
    <col min="9481" max="9481" width="12.85546875" style="152" customWidth="1"/>
    <col min="9482" max="9482" width="16.28515625" style="152" customWidth="1"/>
    <col min="9483" max="9483" width="16.140625" style="152" customWidth="1"/>
    <col min="9484" max="9728" width="9.140625" style="152"/>
    <col min="9729" max="9729" width="21.42578125" style="152" customWidth="1"/>
    <col min="9730" max="9730" width="17.7109375" style="152" customWidth="1"/>
    <col min="9731" max="9731" width="15.85546875" style="152" customWidth="1"/>
    <col min="9732" max="9732" width="16" style="152" customWidth="1"/>
    <col min="9733" max="9733" width="14.5703125" style="152" customWidth="1"/>
    <col min="9734" max="9734" width="14.28515625" style="152" customWidth="1"/>
    <col min="9735" max="9735" width="14.7109375" style="152" customWidth="1"/>
    <col min="9736" max="9736" width="15.28515625" style="152" customWidth="1"/>
    <col min="9737" max="9737" width="12.85546875" style="152" customWidth="1"/>
    <col min="9738" max="9738" width="16.28515625" style="152" customWidth="1"/>
    <col min="9739" max="9739" width="16.140625" style="152" customWidth="1"/>
    <col min="9740" max="9984" width="9.140625" style="152"/>
    <col min="9985" max="9985" width="21.42578125" style="152" customWidth="1"/>
    <col min="9986" max="9986" width="17.7109375" style="152" customWidth="1"/>
    <col min="9987" max="9987" width="15.85546875" style="152" customWidth="1"/>
    <col min="9988" max="9988" width="16" style="152" customWidth="1"/>
    <col min="9989" max="9989" width="14.5703125" style="152" customWidth="1"/>
    <col min="9990" max="9990" width="14.28515625" style="152" customWidth="1"/>
    <col min="9991" max="9991" width="14.7109375" style="152" customWidth="1"/>
    <col min="9992" max="9992" width="15.28515625" style="152" customWidth="1"/>
    <col min="9993" max="9993" width="12.85546875" style="152" customWidth="1"/>
    <col min="9994" max="9994" width="16.28515625" style="152" customWidth="1"/>
    <col min="9995" max="9995" width="16.140625" style="152" customWidth="1"/>
    <col min="9996" max="10240" width="9.140625" style="152"/>
    <col min="10241" max="10241" width="21.42578125" style="152" customWidth="1"/>
    <col min="10242" max="10242" width="17.7109375" style="152" customWidth="1"/>
    <col min="10243" max="10243" width="15.85546875" style="152" customWidth="1"/>
    <col min="10244" max="10244" width="16" style="152" customWidth="1"/>
    <col min="10245" max="10245" width="14.5703125" style="152" customWidth="1"/>
    <col min="10246" max="10246" width="14.28515625" style="152" customWidth="1"/>
    <col min="10247" max="10247" width="14.7109375" style="152" customWidth="1"/>
    <col min="10248" max="10248" width="15.28515625" style="152" customWidth="1"/>
    <col min="10249" max="10249" width="12.85546875" style="152" customWidth="1"/>
    <col min="10250" max="10250" width="16.28515625" style="152" customWidth="1"/>
    <col min="10251" max="10251" width="16.140625" style="152" customWidth="1"/>
    <col min="10252" max="10496" width="9.140625" style="152"/>
    <col min="10497" max="10497" width="21.42578125" style="152" customWidth="1"/>
    <col min="10498" max="10498" width="17.7109375" style="152" customWidth="1"/>
    <col min="10499" max="10499" width="15.85546875" style="152" customWidth="1"/>
    <col min="10500" max="10500" width="16" style="152" customWidth="1"/>
    <col min="10501" max="10501" width="14.5703125" style="152" customWidth="1"/>
    <col min="10502" max="10502" width="14.28515625" style="152" customWidth="1"/>
    <col min="10503" max="10503" width="14.7109375" style="152" customWidth="1"/>
    <col min="10504" max="10504" width="15.28515625" style="152" customWidth="1"/>
    <col min="10505" max="10505" width="12.85546875" style="152" customWidth="1"/>
    <col min="10506" max="10506" width="16.28515625" style="152" customWidth="1"/>
    <col min="10507" max="10507" width="16.140625" style="152" customWidth="1"/>
    <col min="10508" max="10752" width="9.140625" style="152"/>
    <col min="10753" max="10753" width="21.42578125" style="152" customWidth="1"/>
    <col min="10754" max="10754" width="17.7109375" style="152" customWidth="1"/>
    <col min="10755" max="10755" width="15.85546875" style="152" customWidth="1"/>
    <col min="10756" max="10756" width="16" style="152" customWidth="1"/>
    <col min="10757" max="10757" width="14.5703125" style="152" customWidth="1"/>
    <col min="10758" max="10758" width="14.28515625" style="152" customWidth="1"/>
    <col min="10759" max="10759" width="14.7109375" style="152" customWidth="1"/>
    <col min="10760" max="10760" width="15.28515625" style="152" customWidth="1"/>
    <col min="10761" max="10761" width="12.85546875" style="152" customWidth="1"/>
    <col min="10762" max="10762" width="16.28515625" style="152" customWidth="1"/>
    <col min="10763" max="10763" width="16.140625" style="152" customWidth="1"/>
    <col min="10764" max="11008" width="9.140625" style="152"/>
    <col min="11009" max="11009" width="21.42578125" style="152" customWidth="1"/>
    <col min="11010" max="11010" width="17.7109375" style="152" customWidth="1"/>
    <col min="11011" max="11011" width="15.85546875" style="152" customWidth="1"/>
    <col min="11012" max="11012" width="16" style="152" customWidth="1"/>
    <col min="11013" max="11013" width="14.5703125" style="152" customWidth="1"/>
    <col min="11014" max="11014" width="14.28515625" style="152" customWidth="1"/>
    <col min="11015" max="11015" width="14.7109375" style="152" customWidth="1"/>
    <col min="11016" max="11016" width="15.28515625" style="152" customWidth="1"/>
    <col min="11017" max="11017" width="12.85546875" style="152" customWidth="1"/>
    <col min="11018" max="11018" width="16.28515625" style="152" customWidth="1"/>
    <col min="11019" max="11019" width="16.140625" style="152" customWidth="1"/>
    <col min="11020" max="11264" width="9.140625" style="152"/>
    <col min="11265" max="11265" width="21.42578125" style="152" customWidth="1"/>
    <col min="11266" max="11266" width="17.7109375" style="152" customWidth="1"/>
    <col min="11267" max="11267" width="15.85546875" style="152" customWidth="1"/>
    <col min="11268" max="11268" width="16" style="152" customWidth="1"/>
    <col min="11269" max="11269" width="14.5703125" style="152" customWidth="1"/>
    <col min="11270" max="11270" width="14.28515625" style="152" customWidth="1"/>
    <col min="11271" max="11271" width="14.7109375" style="152" customWidth="1"/>
    <col min="11272" max="11272" width="15.28515625" style="152" customWidth="1"/>
    <col min="11273" max="11273" width="12.85546875" style="152" customWidth="1"/>
    <col min="11274" max="11274" width="16.28515625" style="152" customWidth="1"/>
    <col min="11275" max="11275" width="16.140625" style="152" customWidth="1"/>
    <col min="11276" max="11520" width="9.140625" style="152"/>
    <col min="11521" max="11521" width="21.42578125" style="152" customWidth="1"/>
    <col min="11522" max="11522" width="17.7109375" style="152" customWidth="1"/>
    <col min="11523" max="11523" width="15.85546875" style="152" customWidth="1"/>
    <col min="11524" max="11524" width="16" style="152" customWidth="1"/>
    <col min="11525" max="11525" width="14.5703125" style="152" customWidth="1"/>
    <col min="11526" max="11526" width="14.28515625" style="152" customWidth="1"/>
    <col min="11527" max="11527" width="14.7109375" style="152" customWidth="1"/>
    <col min="11528" max="11528" width="15.28515625" style="152" customWidth="1"/>
    <col min="11529" max="11529" width="12.85546875" style="152" customWidth="1"/>
    <col min="11530" max="11530" width="16.28515625" style="152" customWidth="1"/>
    <col min="11531" max="11531" width="16.140625" style="152" customWidth="1"/>
    <col min="11532" max="11776" width="9.140625" style="152"/>
    <col min="11777" max="11777" width="21.42578125" style="152" customWidth="1"/>
    <col min="11778" max="11778" width="17.7109375" style="152" customWidth="1"/>
    <col min="11779" max="11779" width="15.85546875" style="152" customWidth="1"/>
    <col min="11780" max="11780" width="16" style="152" customWidth="1"/>
    <col min="11781" max="11781" width="14.5703125" style="152" customWidth="1"/>
    <col min="11782" max="11782" width="14.28515625" style="152" customWidth="1"/>
    <col min="11783" max="11783" width="14.7109375" style="152" customWidth="1"/>
    <col min="11784" max="11784" width="15.28515625" style="152" customWidth="1"/>
    <col min="11785" max="11785" width="12.85546875" style="152" customWidth="1"/>
    <col min="11786" max="11786" width="16.28515625" style="152" customWidth="1"/>
    <col min="11787" max="11787" width="16.140625" style="152" customWidth="1"/>
    <col min="11788" max="12032" width="9.140625" style="152"/>
    <col min="12033" max="12033" width="21.42578125" style="152" customWidth="1"/>
    <col min="12034" max="12034" width="17.7109375" style="152" customWidth="1"/>
    <col min="12035" max="12035" width="15.85546875" style="152" customWidth="1"/>
    <col min="12036" max="12036" width="16" style="152" customWidth="1"/>
    <col min="12037" max="12037" width="14.5703125" style="152" customWidth="1"/>
    <col min="12038" max="12038" width="14.28515625" style="152" customWidth="1"/>
    <col min="12039" max="12039" width="14.7109375" style="152" customWidth="1"/>
    <col min="12040" max="12040" width="15.28515625" style="152" customWidth="1"/>
    <col min="12041" max="12041" width="12.85546875" style="152" customWidth="1"/>
    <col min="12042" max="12042" width="16.28515625" style="152" customWidth="1"/>
    <col min="12043" max="12043" width="16.140625" style="152" customWidth="1"/>
    <col min="12044" max="12288" width="9.140625" style="152"/>
    <col min="12289" max="12289" width="21.42578125" style="152" customWidth="1"/>
    <col min="12290" max="12290" width="17.7109375" style="152" customWidth="1"/>
    <col min="12291" max="12291" width="15.85546875" style="152" customWidth="1"/>
    <col min="12292" max="12292" width="16" style="152" customWidth="1"/>
    <col min="12293" max="12293" width="14.5703125" style="152" customWidth="1"/>
    <col min="12294" max="12294" width="14.28515625" style="152" customWidth="1"/>
    <col min="12295" max="12295" width="14.7109375" style="152" customWidth="1"/>
    <col min="12296" max="12296" width="15.28515625" style="152" customWidth="1"/>
    <col min="12297" max="12297" width="12.85546875" style="152" customWidth="1"/>
    <col min="12298" max="12298" width="16.28515625" style="152" customWidth="1"/>
    <col min="12299" max="12299" width="16.140625" style="152" customWidth="1"/>
    <col min="12300" max="12544" width="9.140625" style="152"/>
    <col min="12545" max="12545" width="21.42578125" style="152" customWidth="1"/>
    <col min="12546" max="12546" width="17.7109375" style="152" customWidth="1"/>
    <col min="12547" max="12547" width="15.85546875" style="152" customWidth="1"/>
    <col min="12548" max="12548" width="16" style="152" customWidth="1"/>
    <col min="12549" max="12549" width="14.5703125" style="152" customWidth="1"/>
    <col min="12550" max="12550" width="14.28515625" style="152" customWidth="1"/>
    <col min="12551" max="12551" width="14.7109375" style="152" customWidth="1"/>
    <col min="12552" max="12552" width="15.28515625" style="152" customWidth="1"/>
    <col min="12553" max="12553" width="12.85546875" style="152" customWidth="1"/>
    <col min="12554" max="12554" width="16.28515625" style="152" customWidth="1"/>
    <col min="12555" max="12555" width="16.140625" style="152" customWidth="1"/>
    <col min="12556" max="12800" width="9.140625" style="152"/>
    <col min="12801" max="12801" width="21.42578125" style="152" customWidth="1"/>
    <col min="12802" max="12802" width="17.7109375" style="152" customWidth="1"/>
    <col min="12803" max="12803" width="15.85546875" style="152" customWidth="1"/>
    <col min="12804" max="12804" width="16" style="152" customWidth="1"/>
    <col min="12805" max="12805" width="14.5703125" style="152" customWidth="1"/>
    <col min="12806" max="12806" width="14.28515625" style="152" customWidth="1"/>
    <col min="12807" max="12807" width="14.7109375" style="152" customWidth="1"/>
    <col min="12808" max="12808" width="15.28515625" style="152" customWidth="1"/>
    <col min="12809" max="12809" width="12.85546875" style="152" customWidth="1"/>
    <col min="12810" max="12810" width="16.28515625" style="152" customWidth="1"/>
    <col min="12811" max="12811" width="16.140625" style="152" customWidth="1"/>
    <col min="12812" max="13056" width="9.140625" style="152"/>
    <col min="13057" max="13057" width="21.42578125" style="152" customWidth="1"/>
    <col min="13058" max="13058" width="17.7109375" style="152" customWidth="1"/>
    <col min="13059" max="13059" width="15.85546875" style="152" customWidth="1"/>
    <col min="13060" max="13060" width="16" style="152" customWidth="1"/>
    <col min="13061" max="13061" width="14.5703125" style="152" customWidth="1"/>
    <col min="13062" max="13062" width="14.28515625" style="152" customWidth="1"/>
    <col min="13063" max="13063" width="14.7109375" style="152" customWidth="1"/>
    <col min="13064" max="13064" width="15.28515625" style="152" customWidth="1"/>
    <col min="13065" max="13065" width="12.85546875" style="152" customWidth="1"/>
    <col min="13066" max="13066" width="16.28515625" style="152" customWidth="1"/>
    <col min="13067" max="13067" width="16.140625" style="152" customWidth="1"/>
    <col min="13068" max="13312" width="9.140625" style="152"/>
    <col min="13313" max="13313" width="21.42578125" style="152" customWidth="1"/>
    <col min="13314" max="13314" width="17.7109375" style="152" customWidth="1"/>
    <col min="13315" max="13315" width="15.85546875" style="152" customWidth="1"/>
    <col min="13316" max="13316" width="16" style="152" customWidth="1"/>
    <col min="13317" max="13317" width="14.5703125" style="152" customWidth="1"/>
    <col min="13318" max="13318" width="14.28515625" style="152" customWidth="1"/>
    <col min="13319" max="13319" width="14.7109375" style="152" customWidth="1"/>
    <col min="13320" max="13320" width="15.28515625" style="152" customWidth="1"/>
    <col min="13321" max="13321" width="12.85546875" style="152" customWidth="1"/>
    <col min="13322" max="13322" width="16.28515625" style="152" customWidth="1"/>
    <col min="13323" max="13323" width="16.140625" style="152" customWidth="1"/>
    <col min="13324" max="13568" width="9.140625" style="152"/>
    <col min="13569" max="13569" width="21.42578125" style="152" customWidth="1"/>
    <col min="13570" max="13570" width="17.7109375" style="152" customWidth="1"/>
    <col min="13571" max="13571" width="15.85546875" style="152" customWidth="1"/>
    <col min="13572" max="13572" width="16" style="152" customWidth="1"/>
    <col min="13573" max="13573" width="14.5703125" style="152" customWidth="1"/>
    <col min="13574" max="13574" width="14.28515625" style="152" customWidth="1"/>
    <col min="13575" max="13575" width="14.7109375" style="152" customWidth="1"/>
    <col min="13576" max="13576" width="15.28515625" style="152" customWidth="1"/>
    <col min="13577" max="13577" width="12.85546875" style="152" customWidth="1"/>
    <col min="13578" max="13578" width="16.28515625" style="152" customWidth="1"/>
    <col min="13579" max="13579" width="16.140625" style="152" customWidth="1"/>
    <col min="13580" max="13824" width="9.140625" style="152"/>
    <col min="13825" max="13825" width="21.42578125" style="152" customWidth="1"/>
    <col min="13826" max="13826" width="17.7109375" style="152" customWidth="1"/>
    <col min="13827" max="13827" width="15.85546875" style="152" customWidth="1"/>
    <col min="13828" max="13828" width="16" style="152" customWidth="1"/>
    <col min="13829" max="13829" width="14.5703125" style="152" customWidth="1"/>
    <col min="13830" max="13830" width="14.28515625" style="152" customWidth="1"/>
    <col min="13831" max="13831" width="14.7109375" style="152" customWidth="1"/>
    <col min="13832" max="13832" width="15.28515625" style="152" customWidth="1"/>
    <col min="13833" max="13833" width="12.85546875" style="152" customWidth="1"/>
    <col min="13834" max="13834" width="16.28515625" style="152" customWidth="1"/>
    <col min="13835" max="13835" width="16.140625" style="152" customWidth="1"/>
    <col min="13836" max="14080" width="9.140625" style="152"/>
    <col min="14081" max="14081" width="21.42578125" style="152" customWidth="1"/>
    <col min="14082" max="14082" width="17.7109375" style="152" customWidth="1"/>
    <col min="14083" max="14083" width="15.85546875" style="152" customWidth="1"/>
    <col min="14084" max="14084" width="16" style="152" customWidth="1"/>
    <col min="14085" max="14085" width="14.5703125" style="152" customWidth="1"/>
    <col min="14086" max="14086" width="14.28515625" style="152" customWidth="1"/>
    <col min="14087" max="14087" width="14.7109375" style="152" customWidth="1"/>
    <col min="14088" max="14088" width="15.28515625" style="152" customWidth="1"/>
    <col min="14089" max="14089" width="12.85546875" style="152" customWidth="1"/>
    <col min="14090" max="14090" width="16.28515625" style="152" customWidth="1"/>
    <col min="14091" max="14091" width="16.140625" style="152" customWidth="1"/>
    <col min="14092" max="14336" width="9.140625" style="152"/>
    <col min="14337" max="14337" width="21.42578125" style="152" customWidth="1"/>
    <col min="14338" max="14338" width="17.7109375" style="152" customWidth="1"/>
    <col min="14339" max="14339" width="15.85546875" style="152" customWidth="1"/>
    <col min="14340" max="14340" width="16" style="152" customWidth="1"/>
    <col min="14341" max="14341" width="14.5703125" style="152" customWidth="1"/>
    <col min="14342" max="14342" width="14.28515625" style="152" customWidth="1"/>
    <col min="14343" max="14343" width="14.7109375" style="152" customWidth="1"/>
    <col min="14344" max="14344" width="15.28515625" style="152" customWidth="1"/>
    <col min="14345" max="14345" width="12.85546875" style="152" customWidth="1"/>
    <col min="14346" max="14346" width="16.28515625" style="152" customWidth="1"/>
    <col min="14347" max="14347" width="16.140625" style="152" customWidth="1"/>
    <col min="14348" max="14592" width="9.140625" style="152"/>
    <col min="14593" max="14593" width="21.42578125" style="152" customWidth="1"/>
    <col min="14594" max="14594" width="17.7109375" style="152" customWidth="1"/>
    <col min="14595" max="14595" width="15.85546875" style="152" customWidth="1"/>
    <col min="14596" max="14596" width="16" style="152" customWidth="1"/>
    <col min="14597" max="14597" width="14.5703125" style="152" customWidth="1"/>
    <col min="14598" max="14598" width="14.28515625" style="152" customWidth="1"/>
    <col min="14599" max="14599" width="14.7109375" style="152" customWidth="1"/>
    <col min="14600" max="14600" width="15.28515625" style="152" customWidth="1"/>
    <col min="14601" max="14601" width="12.85546875" style="152" customWidth="1"/>
    <col min="14602" max="14602" width="16.28515625" style="152" customWidth="1"/>
    <col min="14603" max="14603" width="16.140625" style="152" customWidth="1"/>
    <col min="14604" max="14848" width="9.140625" style="152"/>
    <col min="14849" max="14849" width="21.42578125" style="152" customWidth="1"/>
    <col min="14850" max="14850" width="17.7109375" style="152" customWidth="1"/>
    <col min="14851" max="14851" width="15.85546875" style="152" customWidth="1"/>
    <col min="14852" max="14852" width="16" style="152" customWidth="1"/>
    <col min="14853" max="14853" width="14.5703125" style="152" customWidth="1"/>
    <col min="14854" max="14854" width="14.28515625" style="152" customWidth="1"/>
    <col min="14855" max="14855" width="14.7109375" style="152" customWidth="1"/>
    <col min="14856" max="14856" width="15.28515625" style="152" customWidth="1"/>
    <col min="14857" max="14857" width="12.85546875" style="152" customWidth="1"/>
    <col min="14858" max="14858" width="16.28515625" style="152" customWidth="1"/>
    <col min="14859" max="14859" width="16.140625" style="152" customWidth="1"/>
    <col min="14860" max="15104" width="9.140625" style="152"/>
    <col min="15105" max="15105" width="21.42578125" style="152" customWidth="1"/>
    <col min="15106" max="15106" width="17.7109375" style="152" customWidth="1"/>
    <col min="15107" max="15107" width="15.85546875" style="152" customWidth="1"/>
    <col min="15108" max="15108" width="16" style="152" customWidth="1"/>
    <col min="15109" max="15109" width="14.5703125" style="152" customWidth="1"/>
    <col min="15110" max="15110" width="14.28515625" style="152" customWidth="1"/>
    <col min="15111" max="15111" width="14.7109375" style="152" customWidth="1"/>
    <col min="15112" max="15112" width="15.28515625" style="152" customWidth="1"/>
    <col min="15113" max="15113" width="12.85546875" style="152" customWidth="1"/>
    <col min="15114" max="15114" width="16.28515625" style="152" customWidth="1"/>
    <col min="15115" max="15115" width="16.140625" style="152" customWidth="1"/>
    <col min="15116" max="15360" width="9.140625" style="152"/>
    <col min="15361" max="15361" width="21.42578125" style="152" customWidth="1"/>
    <col min="15362" max="15362" width="17.7109375" style="152" customWidth="1"/>
    <col min="15363" max="15363" width="15.85546875" style="152" customWidth="1"/>
    <col min="15364" max="15364" width="16" style="152" customWidth="1"/>
    <col min="15365" max="15365" width="14.5703125" style="152" customWidth="1"/>
    <col min="15366" max="15366" width="14.28515625" style="152" customWidth="1"/>
    <col min="15367" max="15367" width="14.7109375" style="152" customWidth="1"/>
    <col min="15368" max="15368" width="15.28515625" style="152" customWidth="1"/>
    <col min="15369" max="15369" width="12.85546875" style="152" customWidth="1"/>
    <col min="15370" max="15370" width="16.28515625" style="152" customWidth="1"/>
    <col min="15371" max="15371" width="16.140625" style="152" customWidth="1"/>
    <col min="15372" max="15616" width="9.140625" style="152"/>
    <col min="15617" max="15617" width="21.42578125" style="152" customWidth="1"/>
    <col min="15618" max="15618" width="17.7109375" style="152" customWidth="1"/>
    <col min="15619" max="15619" width="15.85546875" style="152" customWidth="1"/>
    <col min="15620" max="15620" width="16" style="152" customWidth="1"/>
    <col min="15621" max="15621" width="14.5703125" style="152" customWidth="1"/>
    <col min="15622" max="15622" width="14.28515625" style="152" customWidth="1"/>
    <col min="15623" max="15623" width="14.7109375" style="152" customWidth="1"/>
    <col min="15624" max="15624" width="15.28515625" style="152" customWidth="1"/>
    <col min="15625" max="15625" width="12.85546875" style="152" customWidth="1"/>
    <col min="15626" max="15626" width="16.28515625" style="152" customWidth="1"/>
    <col min="15627" max="15627" width="16.140625" style="152" customWidth="1"/>
    <col min="15628" max="15872" width="9.140625" style="152"/>
    <col min="15873" max="15873" width="21.42578125" style="152" customWidth="1"/>
    <col min="15874" max="15874" width="17.7109375" style="152" customWidth="1"/>
    <col min="15875" max="15875" width="15.85546875" style="152" customWidth="1"/>
    <col min="15876" max="15876" width="16" style="152" customWidth="1"/>
    <col min="15877" max="15877" width="14.5703125" style="152" customWidth="1"/>
    <col min="15878" max="15878" width="14.28515625" style="152" customWidth="1"/>
    <col min="15879" max="15879" width="14.7109375" style="152" customWidth="1"/>
    <col min="15880" max="15880" width="15.28515625" style="152" customWidth="1"/>
    <col min="15881" max="15881" width="12.85546875" style="152" customWidth="1"/>
    <col min="15882" max="15882" width="16.28515625" style="152" customWidth="1"/>
    <col min="15883" max="15883" width="16.140625" style="152" customWidth="1"/>
    <col min="15884" max="16128" width="9.140625" style="152"/>
    <col min="16129" max="16129" width="21.42578125" style="152" customWidth="1"/>
    <col min="16130" max="16130" width="17.7109375" style="152" customWidth="1"/>
    <col min="16131" max="16131" width="15.85546875" style="152" customWidth="1"/>
    <col min="16132" max="16132" width="16" style="152" customWidth="1"/>
    <col min="16133" max="16133" width="14.5703125" style="152" customWidth="1"/>
    <col min="16134" max="16134" width="14.28515625" style="152" customWidth="1"/>
    <col min="16135" max="16135" width="14.7109375" style="152" customWidth="1"/>
    <col min="16136" max="16136" width="15.28515625" style="152" customWidth="1"/>
    <col min="16137" max="16137" width="12.85546875" style="152" customWidth="1"/>
    <col min="16138" max="16138" width="16.28515625" style="152" customWidth="1"/>
    <col min="16139" max="16139" width="16.140625" style="152" customWidth="1"/>
    <col min="16140" max="16384" width="9.140625" style="152"/>
  </cols>
  <sheetData>
    <row r="1" spans="1:11" s="452" customFormat="1" ht="13.5" thickBot="1">
      <c r="A1" s="1785" t="s">
        <v>0</v>
      </c>
      <c r="B1" s="1785"/>
      <c r="C1" s="1785"/>
      <c r="K1" s="474" t="s">
        <v>1</v>
      </c>
    </row>
    <row r="2" spans="1:11" ht="26.25" customHeight="1" thickTop="1">
      <c r="A2" s="6250" t="s">
        <v>3402</v>
      </c>
      <c r="B2" s="6251"/>
      <c r="C2" s="6251"/>
      <c r="D2" s="6251"/>
      <c r="E2" s="6251"/>
      <c r="F2" s="6251"/>
      <c r="G2" s="6251"/>
      <c r="H2" s="6251"/>
      <c r="I2" s="6251"/>
      <c r="J2" s="6251"/>
      <c r="K2" s="6252"/>
    </row>
    <row r="3" spans="1:11" ht="26.25" customHeight="1" thickBot="1">
      <c r="A3" s="6714" t="s">
        <v>3017</v>
      </c>
      <c r="B3" s="6715"/>
      <c r="C3" s="6715"/>
      <c r="D3" s="6715"/>
      <c r="E3" s="6715"/>
      <c r="F3" s="6715"/>
      <c r="G3" s="6715"/>
      <c r="H3" s="6715"/>
      <c r="I3" s="6715"/>
      <c r="J3" s="6715"/>
      <c r="K3" s="6716"/>
    </row>
    <row r="4" spans="1:11" ht="33" customHeight="1" thickBot="1">
      <c r="A4" s="6976" t="s">
        <v>12</v>
      </c>
      <c r="B4" s="6743"/>
      <c r="C4" s="6743"/>
      <c r="D4" s="6743"/>
      <c r="E4" s="6743"/>
      <c r="F4" s="6743"/>
      <c r="G4" s="6743"/>
      <c r="H4" s="6743"/>
      <c r="I4" s="6743"/>
      <c r="J4" s="6743"/>
      <c r="K4" s="6744"/>
    </row>
    <row r="5" spans="1:11" ht="30" customHeight="1" thickBot="1">
      <c r="A5" s="3582"/>
      <c r="B5" s="6298">
        <v>2008</v>
      </c>
      <c r="C5" s="6749"/>
      <c r="D5" s="6298">
        <v>2009</v>
      </c>
      <c r="E5" s="6749"/>
      <c r="F5" s="6298">
        <v>2010</v>
      </c>
      <c r="G5" s="6298"/>
      <c r="H5" s="6748">
        <v>2011</v>
      </c>
      <c r="I5" s="6298"/>
      <c r="J5" s="6748">
        <v>2012</v>
      </c>
      <c r="K5" s="6299"/>
    </row>
    <row r="6" spans="1:11" ht="54.75" customHeight="1" thickBot="1">
      <c r="A6" s="3583" t="s">
        <v>2987</v>
      </c>
      <c r="B6" s="3584" t="s">
        <v>3018</v>
      </c>
      <c r="C6" s="3348" t="s">
        <v>2989</v>
      </c>
      <c r="D6" s="3584" t="s">
        <v>3018</v>
      </c>
      <c r="E6" s="3348" t="s">
        <v>2989</v>
      </c>
      <c r="F6" s="3349" t="s">
        <v>3018</v>
      </c>
      <c r="G6" s="645" t="s">
        <v>2989</v>
      </c>
      <c r="H6" s="646" t="s">
        <v>3018</v>
      </c>
      <c r="I6" s="3347" t="s">
        <v>2989</v>
      </c>
      <c r="J6" s="646" t="s">
        <v>3018</v>
      </c>
      <c r="K6" s="703" t="s">
        <v>2989</v>
      </c>
    </row>
    <row r="7" spans="1:11" ht="27.75" customHeight="1">
      <c r="A7" s="3585" t="s">
        <v>3019</v>
      </c>
      <c r="B7" s="3557">
        <v>1485555</v>
      </c>
      <c r="C7" s="3586">
        <v>98370</v>
      </c>
      <c r="D7" s="3557">
        <v>1444405</v>
      </c>
      <c r="E7" s="3586">
        <v>94406</v>
      </c>
      <c r="F7" s="3587">
        <v>1652216</v>
      </c>
      <c r="G7" s="3588">
        <v>127282</v>
      </c>
      <c r="H7" s="3587">
        <v>1697332</v>
      </c>
      <c r="I7" s="3589">
        <v>127955</v>
      </c>
      <c r="J7" s="3587">
        <v>1697332</v>
      </c>
      <c r="K7" s="3887">
        <v>127955</v>
      </c>
    </row>
    <row r="8" spans="1:11" ht="24.75" customHeight="1">
      <c r="A8" s="3590" t="s">
        <v>3020</v>
      </c>
      <c r="B8" s="3467">
        <v>291620</v>
      </c>
      <c r="C8" s="3573">
        <v>14800</v>
      </c>
      <c r="D8" s="3533">
        <v>597435</v>
      </c>
      <c r="E8" s="3591">
        <v>22034</v>
      </c>
      <c r="F8" s="3592">
        <v>546650</v>
      </c>
      <c r="G8" s="3593">
        <v>21703</v>
      </c>
      <c r="H8" s="3592">
        <v>284570</v>
      </c>
      <c r="I8" s="3594">
        <v>11022</v>
      </c>
      <c r="J8" s="3592">
        <v>284570</v>
      </c>
      <c r="K8" s="3888">
        <v>11022</v>
      </c>
    </row>
    <row r="9" spans="1:11" ht="21.75" customHeight="1">
      <c r="A9" s="3590" t="s">
        <v>3021</v>
      </c>
      <c r="B9" s="3467">
        <v>34360</v>
      </c>
      <c r="C9" s="3573">
        <v>1202</v>
      </c>
      <c r="D9" s="3533">
        <v>33010</v>
      </c>
      <c r="E9" s="3591">
        <v>1082</v>
      </c>
      <c r="F9" s="3592">
        <v>33586</v>
      </c>
      <c r="G9" s="3593">
        <v>1162</v>
      </c>
      <c r="H9" s="3592">
        <v>35730</v>
      </c>
      <c r="I9" s="3594">
        <v>1390</v>
      </c>
      <c r="J9" s="3592">
        <v>35730</v>
      </c>
      <c r="K9" s="3888">
        <v>1390</v>
      </c>
    </row>
    <row r="10" spans="1:11" ht="24" customHeight="1">
      <c r="A10" s="3590" t="s">
        <v>3022</v>
      </c>
      <c r="B10" s="3467">
        <v>6170</v>
      </c>
      <c r="C10" s="3573">
        <v>158</v>
      </c>
      <c r="D10" s="3533">
        <v>6260</v>
      </c>
      <c r="E10" s="3591">
        <v>173</v>
      </c>
      <c r="F10" s="3592">
        <v>6683</v>
      </c>
      <c r="G10" s="3593">
        <v>188</v>
      </c>
      <c r="H10" s="3592">
        <v>7218</v>
      </c>
      <c r="I10" s="3594">
        <v>230</v>
      </c>
      <c r="J10" s="3592">
        <v>7218</v>
      </c>
      <c r="K10" s="3888">
        <v>230</v>
      </c>
    </row>
    <row r="11" spans="1:11" ht="23.25" customHeight="1">
      <c r="A11" s="3590" t="s">
        <v>3023</v>
      </c>
      <c r="B11" s="3467">
        <v>27520</v>
      </c>
      <c r="C11" s="3573">
        <v>1100</v>
      </c>
      <c r="D11" s="3533">
        <v>18115</v>
      </c>
      <c r="E11" s="3591">
        <v>1217</v>
      </c>
      <c r="F11" s="3592">
        <v>31345</v>
      </c>
      <c r="G11" s="3593">
        <v>1385</v>
      </c>
      <c r="H11" s="3592">
        <v>31750</v>
      </c>
      <c r="I11" s="3594">
        <v>1438</v>
      </c>
      <c r="J11" s="3592">
        <v>31750</v>
      </c>
      <c r="K11" s="3888">
        <v>1438</v>
      </c>
    </row>
    <row r="12" spans="1:11" ht="23.25" customHeight="1">
      <c r="A12" s="3590" t="s">
        <v>3024</v>
      </c>
      <c r="B12" s="3467">
        <v>28010</v>
      </c>
      <c r="C12" s="3573">
        <v>922</v>
      </c>
      <c r="D12" s="3533">
        <v>21895</v>
      </c>
      <c r="E12" s="3591">
        <v>933</v>
      </c>
      <c r="F12" s="3592">
        <v>32515</v>
      </c>
      <c r="G12" s="3593">
        <v>1320</v>
      </c>
      <c r="H12" s="3592">
        <v>34610</v>
      </c>
      <c r="I12" s="3594">
        <v>1682</v>
      </c>
      <c r="J12" s="3592">
        <v>34610</v>
      </c>
      <c r="K12" s="3888">
        <v>1682</v>
      </c>
    </row>
    <row r="13" spans="1:11" ht="22.5" customHeight="1">
      <c r="A13" s="3590" t="s">
        <v>3025</v>
      </c>
      <c r="B13" s="3467">
        <v>19800</v>
      </c>
      <c r="C13" s="3573">
        <v>441</v>
      </c>
      <c r="D13" s="3533">
        <v>20645</v>
      </c>
      <c r="E13" s="3591">
        <v>557</v>
      </c>
      <c r="F13" s="3592">
        <v>20745</v>
      </c>
      <c r="G13" s="3593">
        <v>573</v>
      </c>
      <c r="H13" s="3592">
        <v>21155</v>
      </c>
      <c r="I13" s="3594">
        <v>635</v>
      </c>
      <c r="J13" s="3592">
        <v>21155</v>
      </c>
      <c r="K13" s="3888">
        <v>635</v>
      </c>
    </row>
    <row r="14" spans="1:11" ht="21" customHeight="1">
      <c r="A14" s="3590" t="s">
        <v>3026</v>
      </c>
      <c r="B14" s="3467">
        <v>12318</v>
      </c>
      <c r="C14" s="3573">
        <v>346</v>
      </c>
      <c r="D14" s="3533">
        <v>12613</v>
      </c>
      <c r="E14" s="3591">
        <v>409</v>
      </c>
      <c r="F14" s="3592">
        <v>14463</v>
      </c>
      <c r="G14" s="3593">
        <v>539</v>
      </c>
      <c r="H14" s="3592">
        <v>14665</v>
      </c>
      <c r="I14" s="3594">
        <v>618</v>
      </c>
      <c r="J14" s="3592">
        <v>14665</v>
      </c>
      <c r="K14" s="3888">
        <v>618</v>
      </c>
    </row>
    <row r="15" spans="1:11" ht="21.75" customHeight="1">
      <c r="A15" s="3590" t="s">
        <v>3027</v>
      </c>
      <c r="B15" s="3467">
        <v>9320</v>
      </c>
      <c r="C15" s="3573">
        <v>216</v>
      </c>
      <c r="D15" s="3533">
        <v>10125</v>
      </c>
      <c r="E15" s="3591">
        <v>245</v>
      </c>
      <c r="F15" s="3592">
        <v>10460</v>
      </c>
      <c r="G15" s="3593">
        <v>262</v>
      </c>
      <c r="H15" s="3592">
        <v>10590</v>
      </c>
      <c r="I15" s="3594">
        <v>296</v>
      </c>
      <c r="J15" s="3592">
        <v>10590</v>
      </c>
      <c r="K15" s="3888">
        <v>296</v>
      </c>
    </row>
    <row r="16" spans="1:11" ht="20.25" customHeight="1">
      <c r="A16" s="3590" t="s">
        <v>3028</v>
      </c>
      <c r="B16" s="3467">
        <v>5665</v>
      </c>
      <c r="C16" s="3573">
        <v>206</v>
      </c>
      <c r="D16" s="3533">
        <v>10075</v>
      </c>
      <c r="E16" s="3591">
        <v>818</v>
      </c>
      <c r="F16" s="3592">
        <v>10415</v>
      </c>
      <c r="G16" s="3593">
        <v>856</v>
      </c>
      <c r="H16" s="3592">
        <v>10625</v>
      </c>
      <c r="I16" s="3594">
        <v>785</v>
      </c>
      <c r="J16" s="3592">
        <v>10625</v>
      </c>
      <c r="K16" s="3888">
        <v>785</v>
      </c>
    </row>
    <row r="17" spans="1:11" ht="21.75" customHeight="1">
      <c r="A17" s="3590" t="s">
        <v>3029</v>
      </c>
      <c r="B17" s="3467">
        <v>6379</v>
      </c>
      <c r="C17" s="3573">
        <v>61</v>
      </c>
      <c r="D17" s="3533">
        <v>8309</v>
      </c>
      <c r="E17" s="3591">
        <v>75</v>
      </c>
      <c r="F17" s="3592">
        <v>8344</v>
      </c>
      <c r="G17" s="3593">
        <v>69</v>
      </c>
      <c r="H17" s="3592">
        <v>8774</v>
      </c>
      <c r="I17" s="3594">
        <v>79</v>
      </c>
      <c r="J17" s="3592">
        <v>8774</v>
      </c>
      <c r="K17" s="3888">
        <v>79</v>
      </c>
    </row>
    <row r="18" spans="1:11" ht="21" customHeight="1">
      <c r="A18" s="3590" t="s">
        <v>3030</v>
      </c>
      <c r="B18" s="3467">
        <v>1000</v>
      </c>
      <c r="C18" s="3573">
        <v>7</v>
      </c>
      <c r="D18" s="3533">
        <v>20300</v>
      </c>
      <c r="E18" s="3591">
        <v>64</v>
      </c>
      <c r="F18" s="3592">
        <v>20415</v>
      </c>
      <c r="G18" s="3593">
        <v>65</v>
      </c>
      <c r="H18" s="3592">
        <v>20415</v>
      </c>
      <c r="I18" s="3594">
        <v>79</v>
      </c>
      <c r="J18" s="3592">
        <v>20415</v>
      </c>
      <c r="K18" s="3888">
        <v>79</v>
      </c>
    </row>
    <row r="19" spans="1:11" ht="21" customHeight="1">
      <c r="A19" s="3595" t="s">
        <v>3031</v>
      </c>
      <c r="B19" s="3467">
        <v>72355</v>
      </c>
      <c r="C19" s="3573">
        <v>23361</v>
      </c>
      <c r="D19" s="3533">
        <v>65780</v>
      </c>
      <c r="E19" s="3591">
        <v>23553</v>
      </c>
      <c r="F19" s="3592">
        <v>82286</v>
      </c>
      <c r="G19" s="3593">
        <v>55844</v>
      </c>
      <c r="H19" s="3592" t="s">
        <v>9</v>
      </c>
      <c r="I19" s="3594" t="s">
        <v>9</v>
      </c>
      <c r="J19" s="3592" t="s">
        <v>9</v>
      </c>
      <c r="K19" s="3888" t="s">
        <v>9</v>
      </c>
    </row>
    <row r="20" spans="1:11" ht="21.75" customHeight="1" thickBot="1">
      <c r="A20" s="3595" t="s">
        <v>3032</v>
      </c>
      <c r="B20" s="3475" t="s">
        <v>9</v>
      </c>
      <c r="C20" s="3596" t="s">
        <v>9</v>
      </c>
      <c r="D20" s="3597" t="s">
        <v>9</v>
      </c>
      <c r="E20" s="3477" t="s">
        <v>9</v>
      </c>
      <c r="F20" s="3598" t="s">
        <v>9</v>
      </c>
      <c r="G20" s="3599" t="s">
        <v>9</v>
      </c>
      <c r="H20" s="3600">
        <v>82026</v>
      </c>
      <c r="I20" s="3601">
        <v>44588</v>
      </c>
      <c r="J20" s="3600">
        <v>82026</v>
      </c>
      <c r="K20" s="3889">
        <v>44588</v>
      </c>
    </row>
    <row r="21" spans="1:11" ht="21" customHeight="1" thickBot="1">
      <c r="A21" s="3602" t="s">
        <v>2</v>
      </c>
      <c r="B21" s="3603">
        <f t="shared" ref="B21:G21" si="0">SUM(B7:B20)</f>
        <v>2000072</v>
      </c>
      <c r="C21" s="3604">
        <f t="shared" si="0"/>
        <v>141190</v>
      </c>
      <c r="D21" s="3603">
        <f t="shared" si="0"/>
        <v>2268967</v>
      </c>
      <c r="E21" s="3604">
        <f t="shared" si="0"/>
        <v>145566</v>
      </c>
      <c r="F21" s="3603">
        <f t="shared" si="0"/>
        <v>2470123</v>
      </c>
      <c r="G21" s="3604">
        <f t="shared" si="0"/>
        <v>211248</v>
      </c>
      <c r="H21" s="3603">
        <f>SUM(H7:H20)</f>
        <v>2259460</v>
      </c>
      <c r="I21" s="3604">
        <f>SUM(I7:I20)</f>
        <v>190797</v>
      </c>
      <c r="J21" s="3603">
        <f>SUM(J7:J20)</f>
        <v>2259460</v>
      </c>
      <c r="K21" s="3890">
        <f>SUM(K7:K20)</f>
        <v>190797</v>
      </c>
    </row>
    <row r="22" spans="1:11" ht="15.75" customHeight="1" thickTop="1">
      <c r="A22" s="7578"/>
      <c r="B22" s="7578"/>
      <c r="C22" s="7578"/>
      <c r="D22" s="7578"/>
      <c r="E22" s="7578"/>
      <c r="F22" s="7578"/>
      <c r="G22" s="7578"/>
    </row>
    <row r="23" spans="1:11" ht="15.75" customHeight="1">
      <c r="A23" s="6248" t="s">
        <v>3033</v>
      </c>
      <c r="B23" s="6248"/>
      <c r="C23" s="6248"/>
      <c r="D23" s="6248"/>
      <c r="E23" s="6248"/>
      <c r="F23" s="450"/>
      <c r="G23" s="450"/>
    </row>
    <row r="24" spans="1:11" ht="15.75" customHeight="1">
      <c r="A24" s="6248" t="s">
        <v>3015</v>
      </c>
      <c r="B24" s="6248"/>
      <c r="C24" s="6248"/>
      <c r="D24" s="6248"/>
      <c r="E24" s="6248"/>
      <c r="F24" s="358"/>
      <c r="G24" s="358"/>
    </row>
    <row r="25" spans="1:11" ht="15.75" customHeight="1">
      <c r="A25" s="6248" t="s">
        <v>3034</v>
      </c>
      <c r="B25" s="6248"/>
      <c r="C25" s="6248"/>
      <c r="D25" s="6248"/>
      <c r="E25" s="6248"/>
      <c r="F25" s="3309"/>
      <c r="G25" s="3309"/>
    </row>
    <row r="26" spans="1:11" ht="15.75" customHeight="1">
      <c r="A26" s="6248" t="s">
        <v>2877</v>
      </c>
      <c r="B26" s="6248"/>
      <c r="C26" s="6248"/>
      <c r="D26" s="6248"/>
      <c r="E26" s="6248"/>
      <c r="F26" s="450"/>
      <c r="G26" s="450"/>
    </row>
    <row r="27" spans="1:11" ht="13.5" customHeight="1">
      <c r="A27" s="6249" t="s">
        <v>3016</v>
      </c>
      <c r="B27" s="6249"/>
      <c r="C27" s="6249"/>
      <c r="D27" s="6249"/>
    </row>
    <row r="28" spans="1:11" ht="20.100000000000001" customHeight="1"/>
    <row r="29" spans="1:11" ht="20.100000000000001" customHeight="1"/>
    <row r="30" spans="1:11" ht="20.100000000000001" customHeight="1">
      <c r="D30" s="3326" t="s">
        <v>3</v>
      </c>
      <c r="E30" s="3326"/>
    </row>
    <row r="31" spans="1:11" ht="20.100000000000001" customHeight="1"/>
    <row r="32" spans="1:11" ht="15" customHeight="1"/>
    <row r="35" spans="1:5" ht="15">
      <c r="A35" s="153"/>
      <c r="B35" s="3605"/>
      <c r="C35" s="3606"/>
    </row>
    <row r="36" spans="1:5" ht="15">
      <c r="A36" s="153"/>
      <c r="B36" s="3607"/>
      <c r="C36" s="3608"/>
    </row>
    <row r="37" spans="1:5" ht="15">
      <c r="A37" s="153"/>
      <c r="B37" s="3609"/>
      <c r="C37" s="3607"/>
      <c r="D37" s="3608"/>
    </row>
    <row r="38" spans="1:5" ht="15">
      <c r="A38" s="153"/>
      <c r="B38" s="3609"/>
      <c r="C38" s="3607"/>
      <c r="D38" s="3608"/>
    </row>
    <row r="39" spans="1:5" ht="15">
      <c r="A39" s="153"/>
      <c r="B39" s="3609"/>
      <c r="C39" s="3607"/>
      <c r="D39" s="3608"/>
    </row>
    <row r="40" spans="1:5" ht="15">
      <c r="A40" s="153"/>
      <c r="B40" s="3609"/>
      <c r="C40" s="3607"/>
      <c r="D40" s="3608"/>
    </row>
    <row r="41" spans="1:5" ht="15">
      <c r="A41" s="153"/>
      <c r="B41" s="3609"/>
      <c r="C41" s="3607"/>
      <c r="D41" s="3608"/>
    </row>
    <row r="42" spans="1:5" ht="15">
      <c r="A42" s="153"/>
      <c r="B42" s="3609"/>
      <c r="C42" s="3607"/>
      <c r="D42" s="3608"/>
    </row>
    <row r="43" spans="1:5" ht="15">
      <c r="A43" s="153"/>
      <c r="B43" s="3609"/>
      <c r="C43" s="3607"/>
      <c r="D43" s="3608"/>
      <c r="E43" s="1329"/>
    </row>
    <row r="44" spans="1:5" ht="15">
      <c r="A44" s="153"/>
      <c r="B44" s="3609"/>
      <c r="C44" s="3607"/>
      <c r="D44" s="3608"/>
      <c r="E44" s="1329"/>
    </row>
    <row r="45" spans="1:5" ht="15">
      <c r="A45" s="153"/>
      <c r="B45" s="3609"/>
      <c r="C45" s="3607"/>
      <c r="D45" s="3608"/>
    </row>
    <row r="46" spans="1:5" ht="15">
      <c r="A46" s="153"/>
      <c r="B46" s="3609"/>
      <c r="C46" s="3607"/>
      <c r="D46" s="3608"/>
    </row>
    <row r="47" spans="1:5" ht="15">
      <c r="A47" s="153"/>
      <c r="B47" s="3609"/>
      <c r="C47" s="3607"/>
      <c r="D47" s="3608"/>
    </row>
    <row r="48" spans="1:5" ht="15">
      <c r="A48" s="153"/>
      <c r="B48" s="3609"/>
      <c r="C48" s="3607"/>
      <c r="D48" s="3608"/>
    </row>
    <row r="49" spans="1:4" ht="15">
      <c r="A49" s="153"/>
      <c r="B49" s="3609"/>
      <c r="C49" s="3607"/>
      <c r="D49" s="3608"/>
    </row>
    <row r="50" spans="1:4" ht="15">
      <c r="A50" s="153"/>
      <c r="B50" s="3609"/>
      <c r="C50" s="3607"/>
      <c r="D50" s="3608"/>
    </row>
    <row r="51" spans="1:4" ht="15">
      <c r="A51" s="153"/>
      <c r="B51" s="3609"/>
      <c r="C51" s="3607"/>
      <c r="D51" s="3608"/>
    </row>
    <row r="52" spans="1:4" ht="15">
      <c r="A52" s="153"/>
      <c r="B52" s="3609"/>
      <c r="C52" s="3607"/>
      <c r="D52" s="3608"/>
    </row>
    <row r="53" spans="1:4" ht="15">
      <c r="A53" s="153"/>
      <c r="B53" s="3609"/>
      <c r="C53" s="3607"/>
      <c r="D53" s="3608"/>
    </row>
    <row r="54" spans="1:4">
      <c r="B54" s="153"/>
    </row>
  </sheetData>
  <mergeCells count="14">
    <mergeCell ref="A27:D27"/>
    <mergeCell ref="A2:K2"/>
    <mergeCell ref="A3:K3"/>
    <mergeCell ref="A4:K4"/>
    <mergeCell ref="B5:C5"/>
    <mergeCell ref="D5:E5"/>
    <mergeCell ref="F5:G5"/>
    <mergeCell ref="H5:I5"/>
    <mergeCell ref="J5:K5"/>
    <mergeCell ref="A22:G22"/>
    <mergeCell ref="A23:E23"/>
    <mergeCell ref="A24:E24"/>
    <mergeCell ref="A25:E25"/>
    <mergeCell ref="A26:E26"/>
  </mergeCells>
  <hyperlinks>
    <hyperlink ref="A1" r:id="rId1"/>
  </hyperlinks>
  <pageMargins left="0.9055118110236221" right="0.70866141732283472" top="0.74803149606299213" bottom="0.74803149606299213" header="0.31496062992125984" footer="0.31496062992125984"/>
  <pageSetup paperSize="9" scale="76" orientation="landscape" r:id="rId2"/>
  <headerFooter alignWithMargins="0">
    <oddFooter>&amp;R192</oddFooter>
  </headerFooter>
  <drawing r:id="rId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86">
    <pageSetUpPr fitToPage="1"/>
  </sheetPr>
  <dimension ref="A1:K34"/>
  <sheetViews>
    <sheetView view="pageBreakPreview" zoomScale="60" zoomScaleNormal="100" workbookViewId="0">
      <selection activeCell="A2" sqref="A2:K16"/>
    </sheetView>
  </sheetViews>
  <sheetFormatPr defaultRowHeight="12.75"/>
  <cols>
    <col min="1" max="1" width="21.42578125" style="152" customWidth="1"/>
    <col min="2" max="11" width="11.7109375" style="152" customWidth="1"/>
    <col min="12" max="256" width="9.140625" style="152"/>
    <col min="257" max="257" width="21.42578125" style="152" customWidth="1"/>
    <col min="258" max="258" width="20.28515625" style="152" customWidth="1"/>
    <col min="259" max="259" width="19.5703125" style="152" customWidth="1"/>
    <col min="260" max="260" width="16" style="152" customWidth="1"/>
    <col min="261" max="261" width="17.42578125" style="152" customWidth="1"/>
    <col min="262" max="262" width="18.85546875" style="152" customWidth="1"/>
    <col min="263" max="263" width="18.42578125" style="152" customWidth="1"/>
    <col min="264" max="264" width="12.5703125" style="152" customWidth="1"/>
    <col min="265" max="265" width="15.140625" style="152" customWidth="1"/>
    <col min="266" max="266" width="13.28515625" style="152" customWidth="1"/>
    <col min="267" max="267" width="17.140625" style="152" customWidth="1"/>
    <col min="268" max="512" width="9.140625" style="152"/>
    <col min="513" max="513" width="21.42578125" style="152" customWidth="1"/>
    <col min="514" max="514" width="20.28515625" style="152" customWidth="1"/>
    <col min="515" max="515" width="19.5703125" style="152" customWidth="1"/>
    <col min="516" max="516" width="16" style="152" customWidth="1"/>
    <col min="517" max="517" width="17.42578125" style="152" customWidth="1"/>
    <col min="518" max="518" width="18.85546875" style="152" customWidth="1"/>
    <col min="519" max="519" width="18.42578125" style="152" customWidth="1"/>
    <col min="520" max="520" width="12.5703125" style="152" customWidth="1"/>
    <col min="521" max="521" width="15.140625" style="152" customWidth="1"/>
    <col min="522" max="522" width="13.28515625" style="152" customWidth="1"/>
    <col min="523" max="523" width="17.140625" style="152" customWidth="1"/>
    <col min="524" max="768" width="9.140625" style="152"/>
    <col min="769" max="769" width="21.42578125" style="152" customWidth="1"/>
    <col min="770" max="770" width="20.28515625" style="152" customWidth="1"/>
    <col min="771" max="771" width="19.5703125" style="152" customWidth="1"/>
    <col min="772" max="772" width="16" style="152" customWidth="1"/>
    <col min="773" max="773" width="17.42578125" style="152" customWidth="1"/>
    <col min="774" max="774" width="18.85546875" style="152" customWidth="1"/>
    <col min="775" max="775" width="18.42578125" style="152" customWidth="1"/>
    <col min="776" max="776" width="12.5703125" style="152" customWidth="1"/>
    <col min="777" max="777" width="15.140625" style="152" customWidth="1"/>
    <col min="778" max="778" width="13.28515625" style="152" customWidth="1"/>
    <col min="779" max="779" width="17.140625" style="152" customWidth="1"/>
    <col min="780" max="1024" width="9.140625" style="152"/>
    <col min="1025" max="1025" width="21.42578125" style="152" customWidth="1"/>
    <col min="1026" max="1026" width="20.28515625" style="152" customWidth="1"/>
    <col min="1027" max="1027" width="19.5703125" style="152" customWidth="1"/>
    <col min="1028" max="1028" width="16" style="152" customWidth="1"/>
    <col min="1029" max="1029" width="17.42578125" style="152" customWidth="1"/>
    <col min="1030" max="1030" width="18.85546875" style="152" customWidth="1"/>
    <col min="1031" max="1031" width="18.42578125" style="152" customWidth="1"/>
    <col min="1032" max="1032" width="12.5703125" style="152" customWidth="1"/>
    <col min="1033" max="1033" width="15.140625" style="152" customWidth="1"/>
    <col min="1034" max="1034" width="13.28515625" style="152" customWidth="1"/>
    <col min="1035" max="1035" width="17.140625" style="152" customWidth="1"/>
    <col min="1036" max="1280" width="9.140625" style="152"/>
    <col min="1281" max="1281" width="21.42578125" style="152" customWidth="1"/>
    <col min="1282" max="1282" width="20.28515625" style="152" customWidth="1"/>
    <col min="1283" max="1283" width="19.5703125" style="152" customWidth="1"/>
    <col min="1284" max="1284" width="16" style="152" customWidth="1"/>
    <col min="1285" max="1285" width="17.42578125" style="152" customWidth="1"/>
    <col min="1286" max="1286" width="18.85546875" style="152" customWidth="1"/>
    <col min="1287" max="1287" width="18.42578125" style="152" customWidth="1"/>
    <col min="1288" max="1288" width="12.5703125" style="152" customWidth="1"/>
    <col min="1289" max="1289" width="15.140625" style="152" customWidth="1"/>
    <col min="1290" max="1290" width="13.28515625" style="152" customWidth="1"/>
    <col min="1291" max="1291" width="17.140625" style="152" customWidth="1"/>
    <col min="1292" max="1536" width="9.140625" style="152"/>
    <col min="1537" max="1537" width="21.42578125" style="152" customWidth="1"/>
    <col min="1538" max="1538" width="20.28515625" style="152" customWidth="1"/>
    <col min="1539" max="1539" width="19.5703125" style="152" customWidth="1"/>
    <col min="1540" max="1540" width="16" style="152" customWidth="1"/>
    <col min="1541" max="1541" width="17.42578125" style="152" customWidth="1"/>
    <col min="1542" max="1542" width="18.85546875" style="152" customWidth="1"/>
    <col min="1543" max="1543" width="18.42578125" style="152" customWidth="1"/>
    <col min="1544" max="1544" width="12.5703125" style="152" customWidth="1"/>
    <col min="1545" max="1545" width="15.140625" style="152" customWidth="1"/>
    <col min="1546" max="1546" width="13.28515625" style="152" customWidth="1"/>
    <col min="1547" max="1547" width="17.140625" style="152" customWidth="1"/>
    <col min="1548" max="1792" width="9.140625" style="152"/>
    <col min="1793" max="1793" width="21.42578125" style="152" customWidth="1"/>
    <col min="1794" max="1794" width="20.28515625" style="152" customWidth="1"/>
    <col min="1795" max="1795" width="19.5703125" style="152" customWidth="1"/>
    <col min="1796" max="1796" width="16" style="152" customWidth="1"/>
    <col min="1797" max="1797" width="17.42578125" style="152" customWidth="1"/>
    <col min="1798" max="1798" width="18.85546875" style="152" customWidth="1"/>
    <col min="1799" max="1799" width="18.42578125" style="152" customWidth="1"/>
    <col min="1800" max="1800" width="12.5703125" style="152" customWidth="1"/>
    <col min="1801" max="1801" width="15.140625" style="152" customWidth="1"/>
    <col min="1802" max="1802" width="13.28515625" style="152" customWidth="1"/>
    <col min="1803" max="1803" width="17.140625" style="152" customWidth="1"/>
    <col min="1804" max="2048" width="9.140625" style="152"/>
    <col min="2049" max="2049" width="21.42578125" style="152" customWidth="1"/>
    <col min="2050" max="2050" width="20.28515625" style="152" customWidth="1"/>
    <col min="2051" max="2051" width="19.5703125" style="152" customWidth="1"/>
    <col min="2052" max="2052" width="16" style="152" customWidth="1"/>
    <col min="2053" max="2053" width="17.42578125" style="152" customWidth="1"/>
    <col min="2054" max="2054" width="18.85546875" style="152" customWidth="1"/>
    <col min="2055" max="2055" width="18.42578125" style="152" customWidth="1"/>
    <col min="2056" max="2056" width="12.5703125" style="152" customWidth="1"/>
    <col min="2057" max="2057" width="15.140625" style="152" customWidth="1"/>
    <col min="2058" max="2058" width="13.28515625" style="152" customWidth="1"/>
    <col min="2059" max="2059" width="17.140625" style="152" customWidth="1"/>
    <col min="2060" max="2304" width="9.140625" style="152"/>
    <col min="2305" max="2305" width="21.42578125" style="152" customWidth="1"/>
    <col min="2306" max="2306" width="20.28515625" style="152" customWidth="1"/>
    <col min="2307" max="2307" width="19.5703125" style="152" customWidth="1"/>
    <col min="2308" max="2308" width="16" style="152" customWidth="1"/>
    <col min="2309" max="2309" width="17.42578125" style="152" customWidth="1"/>
    <col min="2310" max="2310" width="18.85546875" style="152" customWidth="1"/>
    <col min="2311" max="2311" width="18.42578125" style="152" customWidth="1"/>
    <col min="2312" max="2312" width="12.5703125" style="152" customWidth="1"/>
    <col min="2313" max="2313" width="15.140625" style="152" customWidth="1"/>
    <col min="2314" max="2314" width="13.28515625" style="152" customWidth="1"/>
    <col min="2315" max="2315" width="17.140625" style="152" customWidth="1"/>
    <col min="2316" max="2560" width="9.140625" style="152"/>
    <col min="2561" max="2561" width="21.42578125" style="152" customWidth="1"/>
    <col min="2562" max="2562" width="20.28515625" style="152" customWidth="1"/>
    <col min="2563" max="2563" width="19.5703125" style="152" customWidth="1"/>
    <col min="2564" max="2564" width="16" style="152" customWidth="1"/>
    <col min="2565" max="2565" width="17.42578125" style="152" customWidth="1"/>
    <col min="2566" max="2566" width="18.85546875" style="152" customWidth="1"/>
    <col min="2567" max="2567" width="18.42578125" style="152" customWidth="1"/>
    <col min="2568" max="2568" width="12.5703125" style="152" customWidth="1"/>
    <col min="2569" max="2569" width="15.140625" style="152" customWidth="1"/>
    <col min="2570" max="2570" width="13.28515625" style="152" customWidth="1"/>
    <col min="2571" max="2571" width="17.140625" style="152" customWidth="1"/>
    <col min="2572" max="2816" width="9.140625" style="152"/>
    <col min="2817" max="2817" width="21.42578125" style="152" customWidth="1"/>
    <col min="2818" max="2818" width="20.28515625" style="152" customWidth="1"/>
    <col min="2819" max="2819" width="19.5703125" style="152" customWidth="1"/>
    <col min="2820" max="2820" width="16" style="152" customWidth="1"/>
    <col min="2821" max="2821" width="17.42578125" style="152" customWidth="1"/>
    <col min="2822" max="2822" width="18.85546875" style="152" customWidth="1"/>
    <col min="2823" max="2823" width="18.42578125" style="152" customWidth="1"/>
    <col min="2824" max="2824" width="12.5703125" style="152" customWidth="1"/>
    <col min="2825" max="2825" width="15.140625" style="152" customWidth="1"/>
    <col min="2826" max="2826" width="13.28515625" style="152" customWidth="1"/>
    <col min="2827" max="2827" width="17.140625" style="152" customWidth="1"/>
    <col min="2828" max="3072" width="9.140625" style="152"/>
    <col min="3073" max="3073" width="21.42578125" style="152" customWidth="1"/>
    <col min="3074" max="3074" width="20.28515625" style="152" customWidth="1"/>
    <col min="3075" max="3075" width="19.5703125" style="152" customWidth="1"/>
    <col min="3076" max="3076" width="16" style="152" customWidth="1"/>
    <col min="3077" max="3077" width="17.42578125" style="152" customWidth="1"/>
    <col min="3078" max="3078" width="18.85546875" style="152" customWidth="1"/>
    <col min="3079" max="3079" width="18.42578125" style="152" customWidth="1"/>
    <col min="3080" max="3080" width="12.5703125" style="152" customWidth="1"/>
    <col min="3081" max="3081" width="15.140625" style="152" customWidth="1"/>
    <col min="3082" max="3082" width="13.28515625" style="152" customWidth="1"/>
    <col min="3083" max="3083" width="17.140625" style="152" customWidth="1"/>
    <col min="3084" max="3328" width="9.140625" style="152"/>
    <col min="3329" max="3329" width="21.42578125" style="152" customWidth="1"/>
    <col min="3330" max="3330" width="20.28515625" style="152" customWidth="1"/>
    <col min="3331" max="3331" width="19.5703125" style="152" customWidth="1"/>
    <col min="3332" max="3332" width="16" style="152" customWidth="1"/>
    <col min="3333" max="3333" width="17.42578125" style="152" customWidth="1"/>
    <col min="3334" max="3334" width="18.85546875" style="152" customWidth="1"/>
    <col min="3335" max="3335" width="18.42578125" style="152" customWidth="1"/>
    <col min="3336" max="3336" width="12.5703125" style="152" customWidth="1"/>
    <col min="3337" max="3337" width="15.140625" style="152" customWidth="1"/>
    <col min="3338" max="3338" width="13.28515625" style="152" customWidth="1"/>
    <col min="3339" max="3339" width="17.140625" style="152" customWidth="1"/>
    <col min="3340" max="3584" width="9.140625" style="152"/>
    <col min="3585" max="3585" width="21.42578125" style="152" customWidth="1"/>
    <col min="3586" max="3586" width="20.28515625" style="152" customWidth="1"/>
    <col min="3587" max="3587" width="19.5703125" style="152" customWidth="1"/>
    <col min="3588" max="3588" width="16" style="152" customWidth="1"/>
    <col min="3589" max="3589" width="17.42578125" style="152" customWidth="1"/>
    <col min="3590" max="3590" width="18.85546875" style="152" customWidth="1"/>
    <col min="3591" max="3591" width="18.42578125" style="152" customWidth="1"/>
    <col min="3592" max="3592" width="12.5703125" style="152" customWidth="1"/>
    <col min="3593" max="3593" width="15.140625" style="152" customWidth="1"/>
    <col min="3594" max="3594" width="13.28515625" style="152" customWidth="1"/>
    <col min="3595" max="3595" width="17.140625" style="152" customWidth="1"/>
    <col min="3596" max="3840" width="9.140625" style="152"/>
    <col min="3841" max="3841" width="21.42578125" style="152" customWidth="1"/>
    <col min="3842" max="3842" width="20.28515625" style="152" customWidth="1"/>
    <col min="3843" max="3843" width="19.5703125" style="152" customWidth="1"/>
    <col min="3844" max="3844" width="16" style="152" customWidth="1"/>
    <col min="3845" max="3845" width="17.42578125" style="152" customWidth="1"/>
    <col min="3846" max="3846" width="18.85546875" style="152" customWidth="1"/>
    <col min="3847" max="3847" width="18.42578125" style="152" customWidth="1"/>
    <col min="3848" max="3848" width="12.5703125" style="152" customWidth="1"/>
    <col min="3849" max="3849" width="15.140625" style="152" customWidth="1"/>
    <col min="3850" max="3850" width="13.28515625" style="152" customWidth="1"/>
    <col min="3851" max="3851" width="17.140625" style="152" customWidth="1"/>
    <col min="3852" max="4096" width="9.140625" style="152"/>
    <col min="4097" max="4097" width="21.42578125" style="152" customWidth="1"/>
    <col min="4098" max="4098" width="20.28515625" style="152" customWidth="1"/>
    <col min="4099" max="4099" width="19.5703125" style="152" customWidth="1"/>
    <col min="4100" max="4100" width="16" style="152" customWidth="1"/>
    <col min="4101" max="4101" width="17.42578125" style="152" customWidth="1"/>
    <col min="4102" max="4102" width="18.85546875" style="152" customWidth="1"/>
    <col min="4103" max="4103" width="18.42578125" style="152" customWidth="1"/>
    <col min="4104" max="4104" width="12.5703125" style="152" customWidth="1"/>
    <col min="4105" max="4105" width="15.140625" style="152" customWidth="1"/>
    <col min="4106" max="4106" width="13.28515625" style="152" customWidth="1"/>
    <col min="4107" max="4107" width="17.140625" style="152" customWidth="1"/>
    <col min="4108" max="4352" width="9.140625" style="152"/>
    <col min="4353" max="4353" width="21.42578125" style="152" customWidth="1"/>
    <col min="4354" max="4354" width="20.28515625" style="152" customWidth="1"/>
    <col min="4355" max="4355" width="19.5703125" style="152" customWidth="1"/>
    <col min="4356" max="4356" width="16" style="152" customWidth="1"/>
    <col min="4357" max="4357" width="17.42578125" style="152" customWidth="1"/>
    <col min="4358" max="4358" width="18.85546875" style="152" customWidth="1"/>
    <col min="4359" max="4359" width="18.42578125" style="152" customWidth="1"/>
    <col min="4360" max="4360" width="12.5703125" style="152" customWidth="1"/>
    <col min="4361" max="4361" width="15.140625" style="152" customWidth="1"/>
    <col min="4362" max="4362" width="13.28515625" style="152" customWidth="1"/>
    <col min="4363" max="4363" width="17.140625" style="152" customWidth="1"/>
    <col min="4364" max="4608" width="9.140625" style="152"/>
    <col min="4609" max="4609" width="21.42578125" style="152" customWidth="1"/>
    <col min="4610" max="4610" width="20.28515625" style="152" customWidth="1"/>
    <col min="4611" max="4611" width="19.5703125" style="152" customWidth="1"/>
    <col min="4612" max="4612" width="16" style="152" customWidth="1"/>
    <col min="4613" max="4613" width="17.42578125" style="152" customWidth="1"/>
    <col min="4614" max="4614" width="18.85546875" style="152" customWidth="1"/>
    <col min="4615" max="4615" width="18.42578125" style="152" customWidth="1"/>
    <col min="4616" max="4616" width="12.5703125" style="152" customWidth="1"/>
    <col min="4617" max="4617" width="15.140625" style="152" customWidth="1"/>
    <col min="4618" max="4618" width="13.28515625" style="152" customWidth="1"/>
    <col min="4619" max="4619" width="17.140625" style="152" customWidth="1"/>
    <col min="4620" max="4864" width="9.140625" style="152"/>
    <col min="4865" max="4865" width="21.42578125" style="152" customWidth="1"/>
    <col min="4866" max="4866" width="20.28515625" style="152" customWidth="1"/>
    <col min="4867" max="4867" width="19.5703125" style="152" customWidth="1"/>
    <col min="4868" max="4868" width="16" style="152" customWidth="1"/>
    <col min="4869" max="4869" width="17.42578125" style="152" customWidth="1"/>
    <col min="4870" max="4870" width="18.85546875" style="152" customWidth="1"/>
    <col min="4871" max="4871" width="18.42578125" style="152" customWidth="1"/>
    <col min="4872" max="4872" width="12.5703125" style="152" customWidth="1"/>
    <col min="4873" max="4873" width="15.140625" style="152" customWidth="1"/>
    <col min="4874" max="4874" width="13.28515625" style="152" customWidth="1"/>
    <col min="4875" max="4875" width="17.140625" style="152" customWidth="1"/>
    <col min="4876" max="5120" width="9.140625" style="152"/>
    <col min="5121" max="5121" width="21.42578125" style="152" customWidth="1"/>
    <col min="5122" max="5122" width="20.28515625" style="152" customWidth="1"/>
    <col min="5123" max="5123" width="19.5703125" style="152" customWidth="1"/>
    <col min="5124" max="5124" width="16" style="152" customWidth="1"/>
    <col min="5125" max="5125" width="17.42578125" style="152" customWidth="1"/>
    <col min="5126" max="5126" width="18.85546875" style="152" customWidth="1"/>
    <col min="5127" max="5127" width="18.42578125" style="152" customWidth="1"/>
    <col min="5128" max="5128" width="12.5703125" style="152" customWidth="1"/>
    <col min="5129" max="5129" width="15.140625" style="152" customWidth="1"/>
    <col min="5130" max="5130" width="13.28515625" style="152" customWidth="1"/>
    <col min="5131" max="5131" width="17.140625" style="152" customWidth="1"/>
    <col min="5132" max="5376" width="9.140625" style="152"/>
    <col min="5377" max="5377" width="21.42578125" style="152" customWidth="1"/>
    <col min="5378" max="5378" width="20.28515625" style="152" customWidth="1"/>
    <col min="5379" max="5379" width="19.5703125" style="152" customWidth="1"/>
    <col min="5380" max="5380" width="16" style="152" customWidth="1"/>
    <col min="5381" max="5381" width="17.42578125" style="152" customWidth="1"/>
    <col min="5382" max="5382" width="18.85546875" style="152" customWidth="1"/>
    <col min="5383" max="5383" width="18.42578125" style="152" customWidth="1"/>
    <col min="5384" max="5384" width="12.5703125" style="152" customWidth="1"/>
    <col min="5385" max="5385" width="15.140625" style="152" customWidth="1"/>
    <col min="5386" max="5386" width="13.28515625" style="152" customWidth="1"/>
    <col min="5387" max="5387" width="17.140625" style="152" customWidth="1"/>
    <col min="5388" max="5632" width="9.140625" style="152"/>
    <col min="5633" max="5633" width="21.42578125" style="152" customWidth="1"/>
    <col min="5634" max="5634" width="20.28515625" style="152" customWidth="1"/>
    <col min="5635" max="5635" width="19.5703125" style="152" customWidth="1"/>
    <col min="5636" max="5636" width="16" style="152" customWidth="1"/>
    <col min="5637" max="5637" width="17.42578125" style="152" customWidth="1"/>
    <col min="5638" max="5638" width="18.85546875" style="152" customWidth="1"/>
    <col min="5639" max="5639" width="18.42578125" style="152" customWidth="1"/>
    <col min="5640" max="5640" width="12.5703125" style="152" customWidth="1"/>
    <col min="5641" max="5641" width="15.140625" style="152" customWidth="1"/>
    <col min="5642" max="5642" width="13.28515625" style="152" customWidth="1"/>
    <col min="5643" max="5643" width="17.140625" style="152" customWidth="1"/>
    <col min="5644" max="5888" width="9.140625" style="152"/>
    <col min="5889" max="5889" width="21.42578125" style="152" customWidth="1"/>
    <col min="5890" max="5890" width="20.28515625" style="152" customWidth="1"/>
    <col min="5891" max="5891" width="19.5703125" style="152" customWidth="1"/>
    <col min="5892" max="5892" width="16" style="152" customWidth="1"/>
    <col min="5893" max="5893" width="17.42578125" style="152" customWidth="1"/>
    <col min="5894" max="5894" width="18.85546875" style="152" customWidth="1"/>
    <col min="5895" max="5895" width="18.42578125" style="152" customWidth="1"/>
    <col min="5896" max="5896" width="12.5703125" style="152" customWidth="1"/>
    <col min="5897" max="5897" width="15.140625" style="152" customWidth="1"/>
    <col min="5898" max="5898" width="13.28515625" style="152" customWidth="1"/>
    <col min="5899" max="5899" width="17.140625" style="152" customWidth="1"/>
    <col min="5900" max="6144" width="9.140625" style="152"/>
    <col min="6145" max="6145" width="21.42578125" style="152" customWidth="1"/>
    <col min="6146" max="6146" width="20.28515625" style="152" customWidth="1"/>
    <col min="6147" max="6147" width="19.5703125" style="152" customWidth="1"/>
    <col min="6148" max="6148" width="16" style="152" customWidth="1"/>
    <col min="6149" max="6149" width="17.42578125" style="152" customWidth="1"/>
    <col min="6150" max="6150" width="18.85546875" style="152" customWidth="1"/>
    <col min="6151" max="6151" width="18.42578125" style="152" customWidth="1"/>
    <col min="6152" max="6152" width="12.5703125" style="152" customWidth="1"/>
    <col min="6153" max="6153" width="15.140625" style="152" customWidth="1"/>
    <col min="6154" max="6154" width="13.28515625" style="152" customWidth="1"/>
    <col min="6155" max="6155" width="17.140625" style="152" customWidth="1"/>
    <col min="6156" max="6400" width="9.140625" style="152"/>
    <col min="6401" max="6401" width="21.42578125" style="152" customWidth="1"/>
    <col min="6402" max="6402" width="20.28515625" style="152" customWidth="1"/>
    <col min="6403" max="6403" width="19.5703125" style="152" customWidth="1"/>
    <col min="6404" max="6404" width="16" style="152" customWidth="1"/>
    <col min="6405" max="6405" width="17.42578125" style="152" customWidth="1"/>
    <col min="6406" max="6406" width="18.85546875" style="152" customWidth="1"/>
    <col min="6407" max="6407" width="18.42578125" style="152" customWidth="1"/>
    <col min="6408" max="6408" width="12.5703125" style="152" customWidth="1"/>
    <col min="6409" max="6409" width="15.140625" style="152" customWidth="1"/>
    <col min="6410" max="6410" width="13.28515625" style="152" customWidth="1"/>
    <col min="6411" max="6411" width="17.140625" style="152" customWidth="1"/>
    <col min="6412" max="6656" width="9.140625" style="152"/>
    <col min="6657" max="6657" width="21.42578125" style="152" customWidth="1"/>
    <col min="6658" max="6658" width="20.28515625" style="152" customWidth="1"/>
    <col min="6659" max="6659" width="19.5703125" style="152" customWidth="1"/>
    <col min="6660" max="6660" width="16" style="152" customWidth="1"/>
    <col min="6661" max="6661" width="17.42578125" style="152" customWidth="1"/>
    <col min="6662" max="6662" width="18.85546875" style="152" customWidth="1"/>
    <col min="6663" max="6663" width="18.42578125" style="152" customWidth="1"/>
    <col min="6664" max="6664" width="12.5703125" style="152" customWidth="1"/>
    <col min="6665" max="6665" width="15.140625" style="152" customWidth="1"/>
    <col min="6666" max="6666" width="13.28515625" style="152" customWidth="1"/>
    <col min="6667" max="6667" width="17.140625" style="152" customWidth="1"/>
    <col min="6668" max="6912" width="9.140625" style="152"/>
    <col min="6913" max="6913" width="21.42578125" style="152" customWidth="1"/>
    <col min="6914" max="6914" width="20.28515625" style="152" customWidth="1"/>
    <col min="6915" max="6915" width="19.5703125" style="152" customWidth="1"/>
    <col min="6916" max="6916" width="16" style="152" customWidth="1"/>
    <col min="6917" max="6917" width="17.42578125" style="152" customWidth="1"/>
    <col min="6918" max="6918" width="18.85546875" style="152" customWidth="1"/>
    <col min="6919" max="6919" width="18.42578125" style="152" customWidth="1"/>
    <col min="6920" max="6920" width="12.5703125" style="152" customWidth="1"/>
    <col min="6921" max="6921" width="15.140625" style="152" customWidth="1"/>
    <col min="6922" max="6922" width="13.28515625" style="152" customWidth="1"/>
    <col min="6923" max="6923" width="17.140625" style="152" customWidth="1"/>
    <col min="6924" max="7168" width="9.140625" style="152"/>
    <col min="7169" max="7169" width="21.42578125" style="152" customWidth="1"/>
    <col min="7170" max="7170" width="20.28515625" style="152" customWidth="1"/>
    <col min="7171" max="7171" width="19.5703125" style="152" customWidth="1"/>
    <col min="7172" max="7172" width="16" style="152" customWidth="1"/>
    <col min="7173" max="7173" width="17.42578125" style="152" customWidth="1"/>
    <col min="7174" max="7174" width="18.85546875" style="152" customWidth="1"/>
    <col min="7175" max="7175" width="18.42578125" style="152" customWidth="1"/>
    <col min="7176" max="7176" width="12.5703125" style="152" customWidth="1"/>
    <col min="7177" max="7177" width="15.140625" style="152" customWidth="1"/>
    <col min="7178" max="7178" width="13.28515625" style="152" customWidth="1"/>
    <col min="7179" max="7179" width="17.140625" style="152" customWidth="1"/>
    <col min="7180" max="7424" width="9.140625" style="152"/>
    <col min="7425" max="7425" width="21.42578125" style="152" customWidth="1"/>
    <col min="7426" max="7426" width="20.28515625" style="152" customWidth="1"/>
    <col min="7427" max="7427" width="19.5703125" style="152" customWidth="1"/>
    <col min="7428" max="7428" width="16" style="152" customWidth="1"/>
    <col min="7429" max="7429" width="17.42578125" style="152" customWidth="1"/>
    <col min="7430" max="7430" width="18.85546875" style="152" customWidth="1"/>
    <col min="7431" max="7431" width="18.42578125" style="152" customWidth="1"/>
    <col min="7432" max="7432" width="12.5703125" style="152" customWidth="1"/>
    <col min="7433" max="7433" width="15.140625" style="152" customWidth="1"/>
    <col min="7434" max="7434" width="13.28515625" style="152" customWidth="1"/>
    <col min="7435" max="7435" width="17.140625" style="152" customWidth="1"/>
    <col min="7436" max="7680" width="9.140625" style="152"/>
    <col min="7681" max="7681" width="21.42578125" style="152" customWidth="1"/>
    <col min="7682" max="7682" width="20.28515625" style="152" customWidth="1"/>
    <col min="7683" max="7683" width="19.5703125" style="152" customWidth="1"/>
    <col min="7684" max="7684" width="16" style="152" customWidth="1"/>
    <col min="7685" max="7685" width="17.42578125" style="152" customWidth="1"/>
    <col min="7686" max="7686" width="18.85546875" style="152" customWidth="1"/>
    <col min="7687" max="7687" width="18.42578125" style="152" customWidth="1"/>
    <col min="7688" max="7688" width="12.5703125" style="152" customWidth="1"/>
    <col min="7689" max="7689" width="15.140625" style="152" customWidth="1"/>
    <col min="7690" max="7690" width="13.28515625" style="152" customWidth="1"/>
    <col min="7691" max="7691" width="17.140625" style="152" customWidth="1"/>
    <col min="7692" max="7936" width="9.140625" style="152"/>
    <col min="7937" max="7937" width="21.42578125" style="152" customWidth="1"/>
    <col min="7938" max="7938" width="20.28515625" style="152" customWidth="1"/>
    <col min="7939" max="7939" width="19.5703125" style="152" customWidth="1"/>
    <col min="7940" max="7940" width="16" style="152" customWidth="1"/>
    <col min="7941" max="7941" width="17.42578125" style="152" customWidth="1"/>
    <col min="7942" max="7942" width="18.85546875" style="152" customWidth="1"/>
    <col min="7943" max="7943" width="18.42578125" style="152" customWidth="1"/>
    <col min="7944" max="7944" width="12.5703125" style="152" customWidth="1"/>
    <col min="7945" max="7945" width="15.140625" style="152" customWidth="1"/>
    <col min="7946" max="7946" width="13.28515625" style="152" customWidth="1"/>
    <col min="7947" max="7947" width="17.140625" style="152" customWidth="1"/>
    <col min="7948" max="8192" width="9.140625" style="152"/>
    <col min="8193" max="8193" width="21.42578125" style="152" customWidth="1"/>
    <col min="8194" max="8194" width="20.28515625" style="152" customWidth="1"/>
    <col min="8195" max="8195" width="19.5703125" style="152" customWidth="1"/>
    <col min="8196" max="8196" width="16" style="152" customWidth="1"/>
    <col min="8197" max="8197" width="17.42578125" style="152" customWidth="1"/>
    <col min="8198" max="8198" width="18.85546875" style="152" customWidth="1"/>
    <col min="8199" max="8199" width="18.42578125" style="152" customWidth="1"/>
    <col min="8200" max="8200" width="12.5703125" style="152" customWidth="1"/>
    <col min="8201" max="8201" width="15.140625" style="152" customWidth="1"/>
    <col min="8202" max="8202" width="13.28515625" style="152" customWidth="1"/>
    <col min="8203" max="8203" width="17.140625" style="152" customWidth="1"/>
    <col min="8204" max="8448" width="9.140625" style="152"/>
    <col min="8449" max="8449" width="21.42578125" style="152" customWidth="1"/>
    <col min="8450" max="8450" width="20.28515625" style="152" customWidth="1"/>
    <col min="8451" max="8451" width="19.5703125" style="152" customWidth="1"/>
    <col min="8452" max="8452" width="16" style="152" customWidth="1"/>
    <col min="8453" max="8453" width="17.42578125" style="152" customWidth="1"/>
    <col min="8454" max="8454" width="18.85546875" style="152" customWidth="1"/>
    <col min="8455" max="8455" width="18.42578125" style="152" customWidth="1"/>
    <col min="8456" max="8456" width="12.5703125" style="152" customWidth="1"/>
    <col min="8457" max="8457" width="15.140625" style="152" customWidth="1"/>
    <col min="8458" max="8458" width="13.28515625" style="152" customWidth="1"/>
    <col min="8459" max="8459" width="17.140625" style="152" customWidth="1"/>
    <col min="8460" max="8704" width="9.140625" style="152"/>
    <col min="8705" max="8705" width="21.42578125" style="152" customWidth="1"/>
    <col min="8706" max="8706" width="20.28515625" style="152" customWidth="1"/>
    <col min="8707" max="8707" width="19.5703125" style="152" customWidth="1"/>
    <col min="8708" max="8708" width="16" style="152" customWidth="1"/>
    <col min="8709" max="8709" width="17.42578125" style="152" customWidth="1"/>
    <col min="8710" max="8710" width="18.85546875" style="152" customWidth="1"/>
    <col min="8711" max="8711" width="18.42578125" style="152" customWidth="1"/>
    <col min="8712" max="8712" width="12.5703125" style="152" customWidth="1"/>
    <col min="8713" max="8713" width="15.140625" style="152" customWidth="1"/>
    <col min="8714" max="8714" width="13.28515625" style="152" customWidth="1"/>
    <col min="8715" max="8715" width="17.140625" style="152" customWidth="1"/>
    <col min="8716" max="8960" width="9.140625" style="152"/>
    <col min="8961" max="8961" width="21.42578125" style="152" customWidth="1"/>
    <col min="8962" max="8962" width="20.28515625" style="152" customWidth="1"/>
    <col min="8963" max="8963" width="19.5703125" style="152" customWidth="1"/>
    <col min="8964" max="8964" width="16" style="152" customWidth="1"/>
    <col min="8965" max="8965" width="17.42578125" style="152" customWidth="1"/>
    <col min="8966" max="8966" width="18.85546875" style="152" customWidth="1"/>
    <col min="8967" max="8967" width="18.42578125" style="152" customWidth="1"/>
    <col min="8968" max="8968" width="12.5703125" style="152" customWidth="1"/>
    <col min="8969" max="8969" width="15.140625" style="152" customWidth="1"/>
    <col min="8970" max="8970" width="13.28515625" style="152" customWidth="1"/>
    <col min="8971" max="8971" width="17.140625" style="152" customWidth="1"/>
    <col min="8972" max="9216" width="9.140625" style="152"/>
    <col min="9217" max="9217" width="21.42578125" style="152" customWidth="1"/>
    <col min="9218" max="9218" width="20.28515625" style="152" customWidth="1"/>
    <col min="9219" max="9219" width="19.5703125" style="152" customWidth="1"/>
    <col min="9220" max="9220" width="16" style="152" customWidth="1"/>
    <col min="9221" max="9221" width="17.42578125" style="152" customWidth="1"/>
    <col min="9222" max="9222" width="18.85546875" style="152" customWidth="1"/>
    <col min="9223" max="9223" width="18.42578125" style="152" customWidth="1"/>
    <col min="9224" max="9224" width="12.5703125" style="152" customWidth="1"/>
    <col min="9225" max="9225" width="15.140625" style="152" customWidth="1"/>
    <col min="9226" max="9226" width="13.28515625" style="152" customWidth="1"/>
    <col min="9227" max="9227" width="17.140625" style="152" customWidth="1"/>
    <col min="9228" max="9472" width="9.140625" style="152"/>
    <col min="9473" max="9473" width="21.42578125" style="152" customWidth="1"/>
    <col min="9474" max="9474" width="20.28515625" style="152" customWidth="1"/>
    <col min="9475" max="9475" width="19.5703125" style="152" customWidth="1"/>
    <col min="9476" max="9476" width="16" style="152" customWidth="1"/>
    <col min="9477" max="9477" width="17.42578125" style="152" customWidth="1"/>
    <col min="9478" max="9478" width="18.85546875" style="152" customWidth="1"/>
    <col min="9479" max="9479" width="18.42578125" style="152" customWidth="1"/>
    <col min="9480" max="9480" width="12.5703125" style="152" customWidth="1"/>
    <col min="9481" max="9481" width="15.140625" style="152" customWidth="1"/>
    <col min="9482" max="9482" width="13.28515625" style="152" customWidth="1"/>
    <col min="9483" max="9483" width="17.140625" style="152" customWidth="1"/>
    <col min="9484" max="9728" width="9.140625" style="152"/>
    <col min="9729" max="9729" width="21.42578125" style="152" customWidth="1"/>
    <col min="9730" max="9730" width="20.28515625" style="152" customWidth="1"/>
    <col min="9731" max="9731" width="19.5703125" style="152" customWidth="1"/>
    <col min="9732" max="9732" width="16" style="152" customWidth="1"/>
    <col min="9733" max="9733" width="17.42578125" style="152" customWidth="1"/>
    <col min="9734" max="9734" width="18.85546875" style="152" customWidth="1"/>
    <col min="9735" max="9735" width="18.42578125" style="152" customWidth="1"/>
    <col min="9736" max="9736" width="12.5703125" style="152" customWidth="1"/>
    <col min="9737" max="9737" width="15.140625" style="152" customWidth="1"/>
    <col min="9738" max="9738" width="13.28515625" style="152" customWidth="1"/>
    <col min="9739" max="9739" width="17.140625" style="152" customWidth="1"/>
    <col min="9740" max="9984" width="9.140625" style="152"/>
    <col min="9985" max="9985" width="21.42578125" style="152" customWidth="1"/>
    <col min="9986" max="9986" width="20.28515625" style="152" customWidth="1"/>
    <col min="9987" max="9987" width="19.5703125" style="152" customWidth="1"/>
    <col min="9988" max="9988" width="16" style="152" customWidth="1"/>
    <col min="9989" max="9989" width="17.42578125" style="152" customWidth="1"/>
    <col min="9990" max="9990" width="18.85546875" style="152" customWidth="1"/>
    <col min="9991" max="9991" width="18.42578125" style="152" customWidth="1"/>
    <col min="9992" max="9992" width="12.5703125" style="152" customWidth="1"/>
    <col min="9993" max="9993" width="15.140625" style="152" customWidth="1"/>
    <col min="9994" max="9994" width="13.28515625" style="152" customWidth="1"/>
    <col min="9995" max="9995" width="17.140625" style="152" customWidth="1"/>
    <col min="9996" max="10240" width="9.140625" style="152"/>
    <col min="10241" max="10241" width="21.42578125" style="152" customWidth="1"/>
    <col min="10242" max="10242" width="20.28515625" style="152" customWidth="1"/>
    <col min="10243" max="10243" width="19.5703125" style="152" customWidth="1"/>
    <col min="10244" max="10244" width="16" style="152" customWidth="1"/>
    <col min="10245" max="10245" width="17.42578125" style="152" customWidth="1"/>
    <col min="10246" max="10246" width="18.85546875" style="152" customWidth="1"/>
    <col min="10247" max="10247" width="18.42578125" style="152" customWidth="1"/>
    <col min="10248" max="10248" width="12.5703125" style="152" customWidth="1"/>
    <col min="10249" max="10249" width="15.140625" style="152" customWidth="1"/>
    <col min="10250" max="10250" width="13.28515625" style="152" customWidth="1"/>
    <col min="10251" max="10251" width="17.140625" style="152" customWidth="1"/>
    <col min="10252" max="10496" width="9.140625" style="152"/>
    <col min="10497" max="10497" width="21.42578125" style="152" customWidth="1"/>
    <col min="10498" max="10498" width="20.28515625" style="152" customWidth="1"/>
    <col min="10499" max="10499" width="19.5703125" style="152" customWidth="1"/>
    <col min="10500" max="10500" width="16" style="152" customWidth="1"/>
    <col min="10501" max="10501" width="17.42578125" style="152" customWidth="1"/>
    <col min="10502" max="10502" width="18.85546875" style="152" customWidth="1"/>
    <col min="10503" max="10503" width="18.42578125" style="152" customWidth="1"/>
    <col min="10504" max="10504" width="12.5703125" style="152" customWidth="1"/>
    <col min="10505" max="10505" width="15.140625" style="152" customWidth="1"/>
    <col min="10506" max="10506" width="13.28515625" style="152" customWidth="1"/>
    <col min="10507" max="10507" width="17.140625" style="152" customWidth="1"/>
    <col min="10508" max="10752" width="9.140625" style="152"/>
    <col min="10753" max="10753" width="21.42578125" style="152" customWidth="1"/>
    <col min="10754" max="10754" width="20.28515625" style="152" customWidth="1"/>
    <col min="10755" max="10755" width="19.5703125" style="152" customWidth="1"/>
    <col min="10756" max="10756" width="16" style="152" customWidth="1"/>
    <col min="10757" max="10757" width="17.42578125" style="152" customWidth="1"/>
    <col min="10758" max="10758" width="18.85546875" style="152" customWidth="1"/>
    <col min="10759" max="10759" width="18.42578125" style="152" customWidth="1"/>
    <col min="10760" max="10760" width="12.5703125" style="152" customWidth="1"/>
    <col min="10761" max="10761" width="15.140625" style="152" customWidth="1"/>
    <col min="10762" max="10762" width="13.28515625" style="152" customWidth="1"/>
    <col min="10763" max="10763" width="17.140625" style="152" customWidth="1"/>
    <col min="10764" max="11008" width="9.140625" style="152"/>
    <col min="11009" max="11009" width="21.42578125" style="152" customWidth="1"/>
    <col min="11010" max="11010" width="20.28515625" style="152" customWidth="1"/>
    <col min="11011" max="11011" width="19.5703125" style="152" customWidth="1"/>
    <col min="11012" max="11012" width="16" style="152" customWidth="1"/>
    <col min="11013" max="11013" width="17.42578125" style="152" customWidth="1"/>
    <col min="11014" max="11014" width="18.85546875" style="152" customWidth="1"/>
    <col min="11015" max="11015" width="18.42578125" style="152" customWidth="1"/>
    <col min="11016" max="11016" width="12.5703125" style="152" customWidth="1"/>
    <col min="11017" max="11017" width="15.140625" style="152" customWidth="1"/>
    <col min="11018" max="11018" width="13.28515625" style="152" customWidth="1"/>
    <col min="11019" max="11019" width="17.140625" style="152" customWidth="1"/>
    <col min="11020" max="11264" width="9.140625" style="152"/>
    <col min="11265" max="11265" width="21.42578125" style="152" customWidth="1"/>
    <col min="11266" max="11266" width="20.28515625" style="152" customWidth="1"/>
    <col min="11267" max="11267" width="19.5703125" style="152" customWidth="1"/>
    <col min="11268" max="11268" width="16" style="152" customWidth="1"/>
    <col min="11269" max="11269" width="17.42578125" style="152" customWidth="1"/>
    <col min="11270" max="11270" width="18.85546875" style="152" customWidth="1"/>
    <col min="11271" max="11271" width="18.42578125" style="152" customWidth="1"/>
    <col min="11272" max="11272" width="12.5703125" style="152" customWidth="1"/>
    <col min="11273" max="11273" width="15.140625" style="152" customWidth="1"/>
    <col min="11274" max="11274" width="13.28515625" style="152" customWidth="1"/>
    <col min="11275" max="11275" width="17.140625" style="152" customWidth="1"/>
    <col min="11276" max="11520" width="9.140625" style="152"/>
    <col min="11521" max="11521" width="21.42578125" style="152" customWidth="1"/>
    <col min="11522" max="11522" width="20.28515625" style="152" customWidth="1"/>
    <col min="11523" max="11523" width="19.5703125" style="152" customWidth="1"/>
    <col min="11524" max="11524" width="16" style="152" customWidth="1"/>
    <col min="11525" max="11525" width="17.42578125" style="152" customWidth="1"/>
    <col min="11526" max="11526" width="18.85546875" style="152" customWidth="1"/>
    <col min="11527" max="11527" width="18.42578125" style="152" customWidth="1"/>
    <col min="11528" max="11528" width="12.5703125" style="152" customWidth="1"/>
    <col min="11529" max="11529" width="15.140625" style="152" customWidth="1"/>
    <col min="11530" max="11530" width="13.28515625" style="152" customWidth="1"/>
    <col min="11531" max="11531" width="17.140625" style="152" customWidth="1"/>
    <col min="11532" max="11776" width="9.140625" style="152"/>
    <col min="11777" max="11777" width="21.42578125" style="152" customWidth="1"/>
    <col min="11778" max="11778" width="20.28515625" style="152" customWidth="1"/>
    <col min="11779" max="11779" width="19.5703125" style="152" customWidth="1"/>
    <col min="11780" max="11780" width="16" style="152" customWidth="1"/>
    <col min="11781" max="11781" width="17.42578125" style="152" customWidth="1"/>
    <col min="11782" max="11782" width="18.85546875" style="152" customWidth="1"/>
    <col min="11783" max="11783" width="18.42578125" style="152" customWidth="1"/>
    <col min="11784" max="11784" width="12.5703125" style="152" customWidth="1"/>
    <col min="11785" max="11785" width="15.140625" style="152" customWidth="1"/>
    <col min="11786" max="11786" width="13.28515625" style="152" customWidth="1"/>
    <col min="11787" max="11787" width="17.140625" style="152" customWidth="1"/>
    <col min="11788" max="12032" width="9.140625" style="152"/>
    <col min="12033" max="12033" width="21.42578125" style="152" customWidth="1"/>
    <col min="12034" max="12034" width="20.28515625" style="152" customWidth="1"/>
    <col min="12035" max="12035" width="19.5703125" style="152" customWidth="1"/>
    <col min="12036" max="12036" width="16" style="152" customWidth="1"/>
    <col min="12037" max="12037" width="17.42578125" style="152" customWidth="1"/>
    <col min="12038" max="12038" width="18.85546875" style="152" customWidth="1"/>
    <col min="12039" max="12039" width="18.42578125" style="152" customWidth="1"/>
    <col min="12040" max="12040" width="12.5703125" style="152" customWidth="1"/>
    <col min="12041" max="12041" width="15.140625" style="152" customWidth="1"/>
    <col min="12042" max="12042" width="13.28515625" style="152" customWidth="1"/>
    <col min="12043" max="12043" width="17.140625" style="152" customWidth="1"/>
    <col min="12044" max="12288" width="9.140625" style="152"/>
    <col min="12289" max="12289" width="21.42578125" style="152" customWidth="1"/>
    <col min="12290" max="12290" width="20.28515625" style="152" customWidth="1"/>
    <col min="12291" max="12291" width="19.5703125" style="152" customWidth="1"/>
    <col min="12292" max="12292" width="16" style="152" customWidth="1"/>
    <col min="12293" max="12293" width="17.42578125" style="152" customWidth="1"/>
    <col min="12294" max="12294" width="18.85546875" style="152" customWidth="1"/>
    <col min="12295" max="12295" width="18.42578125" style="152" customWidth="1"/>
    <col min="12296" max="12296" width="12.5703125" style="152" customWidth="1"/>
    <col min="12297" max="12297" width="15.140625" style="152" customWidth="1"/>
    <col min="12298" max="12298" width="13.28515625" style="152" customWidth="1"/>
    <col min="12299" max="12299" width="17.140625" style="152" customWidth="1"/>
    <col min="12300" max="12544" width="9.140625" style="152"/>
    <col min="12545" max="12545" width="21.42578125" style="152" customWidth="1"/>
    <col min="12546" max="12546" width="20.28515625" style="152" customWidth="1"/>
    <col min="12547" max="12547" width="19.5703125" style="152" customWidth="1"/>
    <col min="12548" max="12548" width="16" style="152" customWidth="1"/>
    <col min="12549" max="12549" width="17.42578125" style="152" customWidth="1"/>
    <col min="12550" max="12550" width="18.85546875" style="152" customWidth="1"/>
    <col min="12551" max="12551" width="18.42578125" style="152" customWidth="1"/>
    <col min="12552" max="12552" width="12.5703125" style="152" customWidth="1"/>
    <col min="12553" max="12553" width="15.140625" style="152" customWidth="1"/>
    <col min="12554" max="12554" width="13.28515625" style="152" customWidth="1"/>
    <col min="12555" max="12555" width="17.140625" style="152" customWidth="1"/>
    <col min="12556" max="12800" width="9.140625" style="152"/>
    <col min="12801" max="12801" width="21.42578125" style="152" customWidth="1"/>
    <col min="12802" max="12802" width="20.28515625" style="152" customWidth="1"/>
    <col min="12803" max="12803" width="19.5703125" style="152" customWidth="1"/>
    <col min="12804" max="12804" width="16" style="152" customWidth="1"/>
    <col min="12805" max="12805" width="17.42578125" style="152" customWidth="1"/>
    <col min="12806" max="12806" width="18.85546875" style="152" customWidth="1"/>
    <col min="12807" max="12807" width="18.42578125" style="152" customWidth="1"/>
    <col min="12808" max="12808" width="12.5703125" style="152" customWidth="1"/>
    <col min="12809" max="12809" width="15.140625" style="152" customWidth="1"/>
    <col min="12810" max="12810" width="13.28515625" style="152" customWidth="1"/>
    <col min="12811" max="12811" width="17.140625" style="152" customWidth="1"/>
    <col min="12812" max="13056" width="9.140625" style="152"/>
    <col min="13057" max="13057" width="21.42578125" style="152" customWidth="1"/>
    <col min="13058" max="13058" width="20.28515625" style="152" customWidth="1"/>
    <col min="13059" max="13059" width="19.5703125" style="152" customWidth="1"/>
    <col min="13060" max="13060" width="16" style="152" customWidth="1"/>
    <col min="13061" max="13061" width="17.42578125" style="152" customWidth="1"/>
    <col min="13062" max="13062" width="18.85546875" style="152" customWidth="1"/>
    <col min="13063" max="13063" width="18.42578125" style="152" customWidth="1"/>
    <col min="13064" max="13064" width="12.5703125" style="152" customWidth="1"/>
    <col min="13065" max="13065" width="15.140625" style="152" customWidth="1"/>
    <col min="13066" max="13066" width="13.28515625" style="152" customWidth="1"/>
    <col min="13067" max="13067" width="17.140625" style="152" customWidth="1"/>
    <col min="13068" max="13312" width="9.140625" style="152"/>
    <col min="13313" max="13313" width="21.42578125" style="152" customWidth="1"/>
    <col min="13314" max="13314" width="20.28515625" style="152" customWidth="1"/>
    <col min="13315" max="13315" width="19.5703125" style="152" customWidth="1"/>
    <col min="13316" max="13316" width="16" style="152" customWidth="1"/>
    <col min="13317" max="13317" width="17.42578125" style="152" customWidth="1"/>
    <col min="13318" max="13318" width="18.85546875" style="152" customWidth="1"/>
    <col min="13319" max="13319" width="18.42578125" style="152" customWidth="1"/>
    <col min="13320" max="13320" width="12.5703125" style="152" customWidth="1"/>
    <col min="13321" max="13321" width="15.140625" style="152" customWidth="1"/>
    <col min="13322" max="13322" width="13.28515625" style="152" customWidth="1"/>
    <col min="13323" max="13323" width="17.140625" style="152" customWidth="1"/>
    <col min="13324" max="13568" width="9.140625" style="152"/>
    <col min="13569" max="13569" width="21.42578125" style="152" customWidth="1"/>
    <col min="13570" max="13570" width="20.28515625" style="152" customWidth="1"/>
    <col min="13571" max="13571" width="19.5703125" style="152" customWidth="1"/>
    <col min="13572" max="13572" width="16" style="152" customWidth="1"/>
    <col min="13573" max="13573" width="17.42578125" style="152" customWidth="1"/>
    <col min="13574" max="13574" width="18.85546875" style="152" customWidth="1"/>
    <col min="13575" max="13575" width="18.42578125" style="152" customWidth="1"/>
    <col min="13576" max="13576" width="12.5703125" style="152" customWidth="1"/>
    <col min="13577" max="13577" width="15.140625" style="152" customWidth="1"/>
    <col min="13578" max="13578" width="13.28515625" style="152" customWidth="1"/>
    <col min="13579" max="13579" width="17.140625" style="152" customWidth="1"/>
    <col min="13580" max="13824" width="9.140625" style="152"/>
    <col min="13825" max="13825" width="21.42578125" style="152" customWidth="1"/>
    <col min="13826" max="13826" width="20.28515625" style="152" customWidth="1"/>
    <col min="13827" max="13827" width="19.5703125" style="152" customWidth="1"/>
    <col min="13828" max="13828" width="16" style="152" customWidth="1"/>
    <col min="13829" max="13829" width="17.42578125" style="152" customWidth="1"/>
    <col min="13830" max="13830" width="18.85546875" style="152" customWidth="1"/>
    <col min="13831" max="13831" width="18.42578125" style="152" customWidth="1"/>
    <col min="13832" max="13832" width="12.5703125" style="152" customWidth="1"/>
    <col min="13833" max="13833" width="15.140625" style="152" customWidth="1"/>
    <col min="13834" max="13834" width="13.28515625" style="152" customWidth="1"/>
    <col min="13835" max="13835" width="17.140625" style="152" customWidth="1"/>
    <col min="13836" max="14080" width="9.140625" style="152"/>
    <col min="14081" max="14081" width="21.42578125" style="152" customWidth="1"/>
    <col min="14082" max="14082" width="20.28515625" style="152" customWidth="1"/>
    <col min="14083" max="14083" width="19.5703125" style="152" customWidth="1"/>
    <col min="14084" max="14084" width="16" style="152" customWidth="1"/>
    <col min="14085" max="14085" width="17.42578125" style="152" customWidth="1"/>
    <col min="14086" max="14086" width="18.85546875" style="152" customWidth="1"/>
    <col min="14087" max="14087" width="18.42578125" style="152" customWidth="1"/>
    <col min="14088" max="14088" width="12.5703125" style="152" customWidth="1"/>
    <col min="14089" max="14089" width="15.140625" style="152" customWidth="1"/>
    <col min="14090" max="14090" width="13.28515625" style="152" customWidth="1"/>
    <col min="14091" max="14091" width="17.140625" style="152" customWidth="1"/>
    <col min="14092" max="14336" width="9.140625" style="152"/>
    <col min="14337" max="14337" width="21.42578125" style="152" customWidth="1"/>
    <col min="14338" max="14338" width="20.28515625" style="152" customWidth="1"/>
    <col min="14339" max="14339" width="19.5703125" style="152" customWidth="1"/>
    <col min="14340" max="14340" width="16" style="152" customWidth="1"/>
    <col min="14341" max="14341" width="17.42578125" style="152" customWidth="1"/>
    <col min="14342" max="14342" width="18.85546875" style="152" customWidth="1"/>
    <col min="14343" max="14343" width="18.42578125" style="152" customWidth="1"/>
    <col min="14344" max="14344" width="12.5703125" style="152" customWidth="1"/>
    <col min="14345" max="14345" width="15.140625" style="152" customWidth="1"/>
    <col min="14346" max="14346" width="13.28515625" style="152" customWidth="1"/>
    <col min="14347" max="14347" width="17.140625" style="152" customWidth="1"/>
    <col min="14348" max="14592" width="9.140625" style="152"/>
    <col min="14593" max="14593" width="21.42578125" style="152" customWidth="1"/>
    <col min="14594" max="14594" width="20.28515625" style="152" customWidth="1"/>
    <col min="14595" max="14595" width="19.5703125" style="152" customWidth="1"/>
    <col min="14596" max="14596" width="16" style="152" customWidth="1"/>
    <col min="14597" max="14597" width="17.42578125" style="152" customWidth="1"/>
    <col min="14598" max="14598" width="18.85546875" style="152" customWidth="1"/>
    <col min="14599" max="14599" width="18.42578125" style="152" customWidth="1"/>
    <col min="14600" max="14600" width="12.5703125" style="152" customWidth="1"/>
    <col min="14601" max="14601" width="15.140625" style="152" customWidth="1"/>
    <col min="14602" max="14602" width="13.28515625" style="152" customWidth="1"/>
    <col min="14603" max="14603" width="17.140625" style="152" customWidth="1"/>
    <col min="14604" max="14848" width="9.140625" style="152"/>
    <col min="14849" max="14849" width="21.42578125" style="152" customWidth="1"/>
    <col min="14850" max="14850" width="20.28515625" style="152" customWidth="1"/>
    <col min="14851" max="14851" width="19.5703125" style="152" customWidth="1"/>
    <col min="14852" max="14852" width="16" style="152" customWidth="1"/>
    <col min="14853" max="14853" width="17.42578125" style="152" customWidth="1"/>
    <col min="14854" max="14854" width="18.85546875" style="152" customWidth="1"/>
    <col min="14855" max="14855" width="18.42578125" style="152" customWidth="1"/>
    <col min="14856" max="14856" width="12.5703125" style="152" customWidth="1"/>
    <col min="14857" max="14857" width="15.140625" style="152" customWidth="1"/>
    <col min="14858" max="14858" width="13.28515625" style="152" customWidth="1"/>
    <col min="14859" max="14859" width="17.140625" style="152" customWidth="1"/>
    <col min="14860" max="15104" width="9.140625" style="152"/>
    <col min="15105" max="15105" width="21.42578125" style="152" customWidth="1"/>
    <col min="15106" max="15106" width="20.28515625" style="152" customWidth="1"/>
    <col min="15107" max="15107" width="19.5703125" style="152" customWidth="1"/>
    <col min="15108" max="15108" width="16" style="152" customWidth="1"/>
    <col min="15109" max="15109" width="17.42578125" style="152" customWidth="1"/>
    <col min="15110" max="15110" width="18.85546875" style="152" customWidth="1"/>
    <col min="15111" max="15111" width="18.42578125" style="152" customWidth="1"/>
    <col min="15112" max="15112" width="12.5703125" style="152" customWidth="1"/>
    <col min="15113" max="15113" width="15.140625" style="152" customWidth="1"/>
    <col min="15114" max="15114" width="13.28515625" style="152" customWidth="1"/>
    <col min="15115" max="15115" width="17.140625" style="152" customWidth="1"/>
    <col min="15116" max="15360" width="9.140625" style="152"/>
    <col min="15361" max="15361" width="21.42578125" style="152" customWidth="1"/>
    <col min="15362" max="15362" width="20.28515625" style="152" customWidth="1"/>
    <col min="15363" max="15363" width="19.5703125" style="152" customWidth="1"/>
    <col min="15364" max="15364" width="16" style="152" customWidth="1"/>
    <col min="15365" max="15365" width="17.42578125" style="152" customWidth="1"/>
    <col min="15366" max="15366" width="18.85546875" style="152" customWidth="1"/>
    <col min="15367" max="15367" width="18.42578125" style="152" customWidth="1"/>
    <col min="15368" max="15368" width="12.5703125" style="152" customWidth="1"/>
    <col min="15369" max="15369" width="15.140625" style="152" customWidth="1"/>
    <col min="15370" max="15370" width="13.28515625" style="152" customWidth="1"/>
    <col min="15371" max="15371" width="17.140625" style="152" customWidth="1"/>
    <col min="15372" max="15616" width="9.140625" style="152"/>
    <col min="15617" max="15617" width="21.42578125" style="152" customWidth="1"/>
    <col min="15618" max="15618" width="20.28515625" style="152" customWidth="1"/>
    <col min="15619" max="15619" width="19.5703125" style="152" customWidth="1"/>
    <col min="15620" max="15620" width="16" style="152" customWidth="1"/>
    <col min="15621" max="15621" width="17.42578125" style="152" customWidth="1"/>
    <col min="15622" max="15622" width="18.85546875" style="152" customWidth="1"/>
    <col min="15623" max="15623" width="18.42578125" style="152" customWidth="1"/>
    <col min="15624" max="15624" width="12.5703125" style="152" customWidth="1"/>
    <col min="15625" max="15625" width="15.140625" style="152" customWidth="1"/>
    <col min="15626" max="15626" width="13.28515625" style="152" customWidth="1"/>
    <col min="15627" max="15627" width="17.140625" style="152" customWidth="1"/>
    <col min="15628" max="15872" width="9.140625" style="152"/>
    <col min="15873" max="15873" width="21.42578125" style="152" customWidth="1"/>
    <col min="15874" max="15874" width="20.28515625" style="152" customWidth="1"/>
    <col min="15875" max="15875" width="19.5703125" style="152" customWidth="1"/>
    <col min="15876" max="15876" width="16" style="152" customWidth="1"/>
    <col min="15877" max="15877" width="17.42578125" style="152" customWidth="1"/>
    <col min="15878" max="15878" width="18.85546875" style="152" customWidth="1"/>
    <col min="15879" max="15879" width="18.42578125" style="152" customWidth="1"/>
    <col min="15880" max="15880" width="12.5703125" style="152" customWidth="1"/>
    <col min="15881" max="15881" width="15.140625" style="152" customWidth="1"/>
    <col min="15882" max="15882" width="13.28515625" style="152" customWidth="1"/>
    <col min="15883" max="15883" width="17.140625" style="152" customWidth="1"/>
    <col min="15884" max="16128" width="9.140625" style="152"/>
    <col min="16129" max="16129" width="21.42578125" style="152" customWidth="1"/>
    <col min="16130" max="16130" width="20.28515625" style="152" customWidth="1"/>
    <col min="16131" max="16131" width="19.5703125" style="152" customWidth="1"/>
    <col min="16132" max="16132" width="16" style="152" customWidth="1"/>
    <col min="16133" max="16133" width="17.42578125" style="152" customWidth="1"/>
    <col min="16134" max="16134" width="18.85546875" style="152" customWidth="1"/>
    <col min="16135" max="16135" width="18.42578125" style="152" customWidth="1"/>
    <col min="16136" max="16136" width="12.5703125" style="152" customWidth="1"/>
    <col min="16137" max="16137" width="15.140625" style="152" customWidth="1"/>
    <col min="16138" max="16138" width="13.28515625" style="152" customWidth="1"/>
    <col min="16139" max="16139" width="17.140625" style="152" customWidth="1"/>
    <col min="16140" max="16384" width="9.140625" style="152"/>
  </cols>
  <sheetData>
    <row r="1" spans="1:11" s="452" customFormat="1" ht="13.5" thickBot="1">
      <c r="A1" s="1785" t="s">
        <v>0</v>
      </c>
      <c r="B1" s="1785"/>
      <c r="C1" s="1785"/>
      <c r="K1" s="474" t="s">
        <v>1</v>
      </c>
    </row>
    <row r="2" spans="1:11" ht="24" customHeight="1" thickTop="1">
      <c r="A2" s="6250" t="s">
        <v>3403</v>
      </c>
      <c r="B2" s="6251"/>
      <c r="C2" s="6251"/>
      <c r="D2" s="6251"/>
      <c r="E2" s="6251"/>
      <c r="F2" s="6251"/>
      <c r="G2" s="6251"/>
      <c r="H2" s="6251"/>
      <c r="I2" s="6251"/>
      <c r="J2" s="6251"/>
      <c r="K2" s="6252"/>
    </row>
    <row r="3" spans="1:11" ht="27" customHeight="1" thickBot="1">
      <c r="A3" s="6714" t="s">
        <v>3035</v>
      </c>
      <c r="B3" s="6715"/>
      <c r="C3" s="6715"/>
      <c r="D3" s="6715"/>
      <c r="E3" s="6715"/>
      <c r="F3" s="6715"/>
      <c r="G3" s="6715"/>
      <c r="H3" s="6715"/>
      <c r="I3" s="6715"/>
      <c r="J3" s="6715"/>
      <c r="K3" s="6716"/>
    </row>
    <row r="4" spans="1:11" ht="27" customHeight="1" thickBot="1">
      <c r="A4" s="6976" t="s">
        <v>12</v>
      </c>
      <c r="B4" s="6743"/>
      <c r="C4" s="6743"/>
      <c r="D4" s="6743"/>
      <c r="E4" s="6743"/>
      <c r="F4" s="6743"/>
      <c r="G4" s="6743"/>
      <c r="H4" s="6743"/>
      <c r="I4" s="6743"/>
      <c r="J4" s="6743"/>
      <c r="K4" s="6744"/>
    </row>
    <row r="5" spans="1:11" ht="27" customHeight="1" thickBot="1">
      <c r="A5" s="7572" t="s">
        <v>2987</v>
      </c>
      <c r="B5" s="6748">
        <v>2008</v>
      </c>
      <c r="C5" s="6749"/>
      <c r="D5" s="6748">
        <v>2009</v>
      </c>
      <c r="E5" s="6749"/>
      <c r="F5" s="6748">
        <v>2010</v>
      </c>
      <c r="G5" s="6749"/>
      <c r="H5" s="6748">
        <v>2011</v>
      </c>
      <c r="I5" s="6298"/>
      <c r="J5" s="6748">
        <v>2012</v>
      </c>
      <c r="K5" s="6299"/>
    </row>
    <row r="6" spans="1:11" ht="53.25" customHeight="1" thickBot="1">
      <c r="A6" s="7581"/>
      <c r="B6" s="646" t="s">
        <v>2988</v>
      </c>
      <c r="C6" s="5822" t="s">
        <v>2989</v>
      </c>
      <c r="D6" s="646" t="s">
        <v>2988</v>
      </c>
      <c r="E6" s="5822" t="s">
        <v>2989</v>
      </c>
      <c r="F6" s="646" t="s">
        <v>2988</v>
      </c>
      <c r="G6" s="5822" t="s">
        <v>2989</v>
      </c>
      <c r="H6" s="646" t="s">
        <v>3036</v>
      </c>
      <c r="I6" s="5822" t="s">
        <v>2989</v>
      </c>
      <c r="J6" s="646" t="s">
        <v>3036</v>
      </c>
      <c r="K6" s="703" t="s">
        <v>2989</v>
      </c>
    </row>
    <row r="7" spans="1:11" ht="23.25" customHeight="1">
      <c r="A7" s="3610" t="s">
        <v>3037</v>
      </c>
      <c r="B7" s="3448">
        <v>87345</v>
      </c>
      <c r="C7" s="3611">
        <v>4026</v>
      </c>
      <c r="D7" s="3555">
        <v>76850</v>
      </c>
      <c r="E7" s="3612">
        <v>4354.42</v>
      </c>
      <c r="F7" s="3507">
        <v>101706</v>
      </c>
      <c r="G7" s="3613">
        <v>5462</v>
      </c>
      <c r="H7" s="3507" t="s">
        <v>9</v>
      </c>
      <c r="I7" s="3613">
        <v>11119</v>
      </c>
      <c r="J7" s="3507" t="s">
        <v>9</v>
      </c>
      <c r="K7" s="5958">
        <v>11119</v>
      </c>
    </row>
    <row r="8" spans="1:11" ht="23.25" customHeight="1">
      <c r="A8" s="3614" t="s">
        <v>3038</v>
      </c>
      <c r="B8" s="3450">
        <v>6175</v>
      </c>
      <c r="C8" s="3615">
        <v>21340</v>
      </c>
      <c r="D8" s="3533">
        <v>8620</v>
      </c>
      <c r="E8" s="3616">
        <v>31705.75</v>
      </c>
      <c r="F8" s="3512">
        <v>8797</v>
      </c>
      <c r="G8" s="3499">
        <v>33122</v>
      </c>
      <c r="H8" s="3512" t="s">
        <v>9</v>
      </c>
      <c r="I8" s="3499">
        <v>34469</v>
      </c>
      <c r="J8" s="3512" t="s">
        <v>9</v>
      </c>
      <c r="K8" s="5959">
        <v>34469</v>
      </c>
    </row>
    <row r="9" spans="1:11" ht="23.25" customHeight="1">
      <c r="A9" s="3614" t="s">
        <v>3039</v>
      </c>
      <c r="B9" s="3450">
        <v>3210</v>
      </c>
      <c r="C9" s="3615">
        <v>4346</v>
      </c>
      <c r="D9" s="3533">
        <v>3360</v>
      </c>
      <c r="E9" s="3616">
        <v>5229</v>
      </c>
      <c r="F9" s="3512">
        <v>3079</v>
      </c>
      <c r="G9" s="3499">
        <v>4582</v>
      </c>
      <c r="H9" s="3512" t="s">
        <v>9</v>
      </c>
      <c r="I9" s="3499">
        <v>5182</v>
      </c>
      <c r="J9" s="3512" t="s">
        <v>9</v>
      </c>
      <c r="K9" s="5959">
        <v>5182</v>
      </c>
    </row>
    <row r="10" spans="1:11" ht="23.25" customHeight="1">
      <c r="A10" s="3614" t="s">
        <v>3040</v>
      </c>
      <c r="B10" s="3450">
        <v>1098</v>
      </c>
      <c r="C10" s="3615">
        <v>1215</v>
      </c>
      <c r="D10" s="3533">
        <v>1055</v>
      </c>
      <c r="E10" s="3616">
        <v>1153.8</v>
      </c>
      <c r="F10" s="3512">
        <v>1163</v>
      </c>
      <c r="G10" s="3499">
        <v>1164</v>
      </c>
      <c r="H10" s="3512" t="s">
        <v>9</v>
      </c>
      <c r="I10" s="3499">
        <v>2149</v>
      </c>
      <c r="J10" s="3512" t="s">
        <v>9</v>
      </c>
      <c r="K10" s="5959">
        <v>2149</v>
      </c>
    </row>
    <row r="11" spans="1:11" ht="23.25" customHeight="1">
      <c r="A11" s="3614" t="s">
        <v>3041</v>
      </c>
      <c r="B11" s="3450">
        <v>948</v>
      </c>
      <c r="C11" s="3615">
        <v>1193</v>
      </c>
      <c r="D11" s="3381">
        <v>911</v>
      </c>
      <c r="E11" s="3616">
        <v>1140</v>
      </c>
      <c r="F11" s="3512">
        <v>922</v>
      </c>
      <c r="G11" s="3499">
        <v>1168</v>
      </c>
      <c r="H11" s="3512" t="s">
        <v>9</v>
      </c>
      <c r="I11" s="3499">
        <v>1229</v>
      </c>
      <c r="J11" s="3512" t="s">
        <v>9</v>
      </c>
      <c r="K11" s="5959">
        <v>1229</v>
      </c>
    </row>
    <row r="12" spans="1:11" ht="23.25" customHeight="1">
      <c r="A12" s="3614" t="s">
        <v>3042</v>
      </c>
      <c r="B12" s="3450">
        <v>852</v>
      </c>
      <c r="C12" s="3615">
        <v>2453</v>
      </c>
      <c r="D12" s="3533">
        <v>1002</v>
      </c>
      <c r="E12" s="3616">
        <v>2678</v>
      </c>
      <c r="F12" s="3512">
        <v>909</v>
      </c>
      <c r="G12" s="3499">
        <v>2592</v>
      </c>
      <c r="H12" s="3512" t="s">
        <v>9</v>
      </c>
      <c r="I12" s="3499">
        <v>2720</v>
      </c>
      <c r="J12" s="3512" t="s">
        <v>9</v>
      </c>
      <c r="K12" s="5959">
        <v>2720</v>
      </c>
    </row>
    <row r="13" spans="1:11" ht="23.25" customHeight="1">
      <c r="A13" s="3614" t="s">
        <v>3043</v>
      </c>
      <c r="B13" s="3450">
        <v>635</v>
      </c>
      <c r="C13" s="3615">
        <v>1207</v>
      </c>
      <c r="D13" s="3381">
        <v>602</v>
      </c>
      <c r="E13" s="3616">
        <v>1175</v>
      </c>
      <c r="F13" s="3512">
        <v>827</v>
      </c>
      <c r="G13" s="3499">
        <v>1569</v>
      </c>
      <c r="H13" s="3512" t="s">
        <v>9</v>
      </c>
      <c r="I13" s="3499">
        <v>1868</v>
      </c>
      <c r="J13" s="3512" t="s">
        <v>9</v>
      </c>
      <c r="K13" s="5959">
        <v>1868</v>
      </c>
    </row>
    <row r="14" spans="1:11" ht="23.25" customHeight="1">
      <c r="A14" s="3614" t="s">
        <v>3044</v>
      </c>
      <c r="B14" s="3450">
        <v>530</v>
      </c>
      <c r="C14" s="3615">
        <v>348</v>
      </c>
      <c r="D14" s="3381">
        <v>485</v>
      </c>
      <c r="E14" s="3383">
        <v>340.54</v>
      </c>
      <c r="F14" s="3512">
        <v>542</v>
      </c>
      <c r="G14" s="3499">
        <v>328</v>
      </c>
      <c r="H14" s="3512" t="s">
        <v>9</v>
      </c>
      <c r="I14" s="3499">
        <v>349</v>
      </c>
      <c r="J14" s="3512" t="s">
        <v>9</v>
      </c>
      <c r="K14" s="5959">
        <v>349</v>
      </c>
    </row>
    <row r="15" spans="1:11" ht="23.25" customHeight="1">
      <c r="A15" s="3614" t="s">
        <v>3045</v>
      </c>
      <c r="B15" s="3617">
        <v>1328</v>
      </c>
      <c r="C15" s="3618">
        <v>2115</v>
      </c>
      <c r="D15" s="3533">
        <v>2636</v>
      </c>
      <c r="E15" s="3616">
        <v>1899.45</v>
      </c>
      <c r="F15" s="3512">
        <v>2767</v>
      </c>
      <c r="G15" s="3499">
        <v>1857</v>
      </c>
      <c r="H15" s="3512" t="s">
        <v>9</v>
      </c>
      <c r="I15" s="3499">
        <v>854</v>
      </c>
      <c r="J15" s="3512" t="s">
        <v>9</v>
      </c>
      <c r="K15" s="5959">
        <v>854</v>
      </c>
    </row>
    <row r="16" spans="1:11" ht="23.25" customHeight="1" thickBot="1">
      <c r="A16" s="756" t="s">
        <v>3046</v>
      </c>
      <c r="B16" s="3619">
        <f>SUM(B7:B15)</f>
        <v>102121</v>
      </c>
      <c r="C16" s="3620">
        <f>SUM(C7:C15)</f>
        <v>38243</v>
      </c>
      <c r="D16" s="668">
        <v>95521</v>
      </c>
      <c r="E16" s="3621">
        <v>49675.96</v>
      </c>
      <c r="F16" s="668">
        <f>SUM(F7:F15)</f>
        <v>120712</v>
      </c>
      <c r="G16" s="1565">
        <f>SUM(G7:G15)</f>
        <v>51844</v>
      </c>
      <c r="H16" s="668" t="s">
        <v>9</v>
      </c>
      <c r="I16" s="1565">
        <f>SUM(I7:I15)</f>
        <v>59939</v>
      </c>
      <c r="J16" s="668" t="s">
        <v>9</v>
      </c>
      <c r="K16" s="671">
        <f>SUM(K7:K15)</f>
        <v>59939</v>
      </c>
    </row>
    <row r="17" spans="1:10" ht="15.75" customHeight="1" thickTop="1">
      <c r="A17" s="6392"/>
      <c r="B17" s="6392"/>
      <c r="C17" s="6392"/>
      <c r="D17" s="6392"/>
      <c r="E17" s="6392"/>
      <c r="F17" s="6392"/>
      <c r="G17" s="6392"/>
    </row>
    <row r="18" spans="1:10" ht="15.75" customHeight="1">
      <c r="A18" s="6248" t="s">
        <v>3014</v>
      </c>
      <c r="B18" s="6248"/>
      <c r="C18" s="6248"/>
      <c r="D18" s="6248"/>
      <c r="E18" s="6248"/>
      <c r="F18" s="450"/>
      <c r="G18" s="450"/>
    </row>
    <row r="19" spans="1:10" ht="15.75" customHeight="1">
      <c r="A19" s="7579" t="s">
        <v>3047</v>
      </c>
      <c r="B19" s="7579"/>
      <c r="C19" s="7579"/>
      <c r="D19" s="7579"/>
      <c r="E19" s="7579"/>
      <c r="F19" s="3622"/>
      <c r="G19" s="3622"/>
    </row>
    <row r="20" spans="1:10" ht="15.75" customHeight="1">
      <c r="A20" s="7579" t="s">
        <v>3034</v>
      </c>
      <c r="B20" s="7579"/>
      <c r="C20" s="7579"/>
      <c r="D20" s="7579"/>
      <c r="E20" s="7579"/>
      <c r="F20" s="3622"/>
      <c r="G20" s="3622"/>
    </row>
    <row r="21" spans="1:10" ht="15.75" customHeight="1">
      <c r="A21" s="6248" t="s">
        <v>2877</v>
      </c>
      <c r="B21" s="6248"/>
      <c r="C21" s="6248"/>
      <c r="D21" s="6248"/>
      <c r="E21" s="6248"/>
      <c r="F21" s="450"/>
      <c r="G21" s="450"/>
    </row>
    <row r="22" spans="1:10" ht="16.5" customHeight="1">
      <c r="A22" s="7580" t="s">
        <v>3048</v>
      </c>
      <c r="B22" s="7580"/>
      <c r="C22" s="7580"/>
      <c r="D22" s="7580"/>
      <c r="E22" s="7580"/>
      <c r="F22" s="7580"/>
      <c r="G22" s="7580"/>
      <c r="H22" s="7580"/>
      <c r="I22" s="7580"/>
      <c r="J22" s="7580"/>
    </row>
    <row r="23" spans="1:10" ht="14.25" customHeight="1">
      <c r="A23" s="6249" t="s">
        <v>3049</v>
      </c>
      <c r="B23" s="6249"/>
      <c r="C23" s="6249"/>
      <c r="D23" s="6249"/>
    </row>
    <row r="24" spans="1:10" ht="14.25" customHeight="1">
      <c r="A24" s="3310"/>
      <c r="B24" s="3310"/>
      <c r="C24" s="3310"/>
      <c r="D24" s="3310"/>
    </row>
    <row r="25" spans="1:10" ht="20.100000000000001" customHeight="1">
      <c r="D25" s="3326" t="s">
        <v>3</v>
      </c>
      <c r="E25" s="3326"/>
      <c r="F25" s="3326"/>
    </row>
    <row r="26" spans="1:10" ht="20.100000000000001" customHeight="1"/>
    <row r="27" spans="1:10" ht="20.100000000000001" customHeight="1"/>
    <row r="28" spans="1:10" ht="20.100000000000001" customHeight="1"/>
    <row r="29" spans="1:10" ht="20.100000000000001" customHeight="1"/>
    <row r="30" spans="1:10" ht="20.100000000000001" customHeight="1"/>
    <row r="31" spans="1:10" ht="15" customHeight="1"/>
    <row r="32" spans="1:10" ht="15" customHeight="1"/>
    <row r="33" ht="15" customHeight="1"/>
    <row r="34" ht="12.75" customHeight="1"/>
  </sheetData>
  <mergeCells count="16">
    <mergeCell ref="A2:K2"/>
    <mergeCell ref="A3:K3"/>
    <mergeCell ref="A4:K4"/>
    <mergeCell ref="A5:A6"/>
    <mergeCell ref="B5:C5"/>
    <mergeCell ref="D5:E5"/>
    <mergeCell ref="F5:G5"/>
    <mergeCell ref="H5:I5"/>
    <mergeCell ref="J5:K5"/>
    <mergeCell ref="A23:D23"/>
    <mergeCell ref="A17:G17"/>
    <mergeCell ref="A18:E18"/>
    <mergeCell ref="A19:E19"/>
    <mergeCell ref="A20:E20"/>
    <mergeCell ref="A21:E21"/>
    <mergeCell ref="A22:J22"/>
  </mergeCells>
  <hyperlinks>
    <hyperlink ref="A1" r:id="rId1"/>
  </hyperlinks>
  <pageMargins left="0.7" right="0.7" top="0.75" bottom="0.75" header="0.3" footer="0.3"/>
  <pageSetup paperSize="9" scale="96" fitToHeight="0" orientation="landscape" r:id="rId2"/>
  <headerFooter alignWithMargins="0">
    <oddFooter>&amp;R193</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zoomScaleNormal="100" workbookViewId="0">
      <selection activeCell="H15" sqref="H15"/>
    </sheetView>
  </sheetViews>
  <sheetFormatPr defaultRowHeight="12.75"/>
  <cols>
    <col min="1" max="1" width="12.85546875" style="26" customWidth="1"/>
    <col min="2" max="2" width="13.85546875" style="26" customWidth="1"/>
    <col min="3" max="5" width="11.140625" style="26" customWidth="1"/>
    <col min="6" max="6" width="13.42578125" style="26" customWidth="1"/>
    <col min="7" max="7" width="11.42578125" style="26" customWidth="1"/>
    <col min="8" max="8" width="11.140625" style="26" customWidth="1"/>
    <col min="9" max="16384" width="9.140625" style="26"/>
  </cols>
  <sheetData>
    <row r="1" spans="1:8" ht="16.5" customHeight="1"/>
    <row r="2" spans="1:8" ht="57.75" customHeight="1">
      <c r="C2" s="6061" t="s">
        <v>83</v>
      </c>
      <c r="D2" s="6061"/>
      <c r="E2" s="6061"/>
      <c r="F2" s="6061"/>
    </row>
    <row r="3" spans="1:8" ht="32.25" customHeight="1">
      <c r="C3" s="6061"/>
      <c r="D3" s="6061"/>
      <c r="E3" s="6061"/>
      <c r="F3" s="6061"/>
    </row>
    <row r="4" spans="1:8" ht="32.25" customHeight="1"/>
    <row r="5" spans="1:8" ht="20.25" customHeight="1"/>
    <row r="6" spans="1:8" ht="27">
      <c r="D6" s="24"/>
    </row>
    <row r="7" spans="1:8" ht="27">
      <c r="D7" s="24"/>
    </row>
    <row r="8" spans="1:8" ht="27" customHeight="1"/>
    <row r="9" spans="1:8" ht="27" customHeight="1"/>
    <row r="10" spans="1:8" ht="43.5" customHeight="1">
      <c r="A10" s="6063" t="s">
        <v>1</v>
      </c>
      <c r="B10" s="6063"/>
      <c r="C10" s="6063"/>
      <c r="D10" s="6063"/>
      <c r="E10" s="6063"/>
      <c r="F10" s="6063"/>
      <c r="G10" s="6063"/>
      <c r="H10" s="6063"/>
    </row>
    <row r="11" spans="1:8" ht="43.5" customHeight="1">
      <c r="A11" s="6063" t="s">
        <v>5335</v>
      </c>
      <c r="B11" s="6063"/>
      <c r="C11" s="6063"/>
      <c r="D11" s="6063"/>
      <c r="E11" s="6063"/>
      <c r="F11" s="6063"/>
      <c r="G11" s="6063"/>
      <c r="H11" s="6063"/>
    </row>
    <row r="12" spans="1:8" ht="43.5" customHeight="1">
      <c r="A12" s="6063" t="s">
        <v>5336</v>
      </c>
      <c r="B12" s="6063"/>
      <c r="C12" s="6063"/>
      <c r="D12" s="6063"/>
      <c r="E12" s="6063"/>
      <c r="F12" s="6063"/>
      <c r="G12" s="6063"/>
      <c r="H12" s="6063"/>
    </row>
    <row r="13" spans="1:8" ht="46.5" customHeight="1">
      <c r="A13" s="6062" t="s">
        <v>5347</v>
      </c>
      <c r="B13" s="6062"/>
      <c r="C13" s="6062"/>
      <c r="D13" s="6062"/>
      <c r="E13" s="6062"/>
      <c r="F13" s="6062"/>
      <c r="G13" s="6062"/>
      <c r="H13" s="6062"/>
    </row>
    <row r="14" spans="1:8" ht="48.75" customHeight="1">
      <c r="A14" s="30"/>
      <c r="B14" s="30"/>
      <c r="C14" s="30"/>
      <c r="D14" s="30"/>
      <c r="E14" s="30"/>
      <c r="F14" s="30"/>
      <c r="G14" s="30"/>
      <c r="H14" s="30"/>
    </row>
    <row r="15" spans="1:8" s="28" customFormat="1" ht="27" customHeight="1">
      <c r="A15" s="30"/>
      <c r="B15" s="30"/>
      <c r="C15" s="30"/>
      <c r="D15" s="5684"/>
      <c r="E15" s="30"/>
      <c r="F15" s="30"/>
      <c r="G15" s="30"/>
      <c r="H15" s="30"/>
    </row>
    <row r="16" spans="1:8" s="28" customFormat="1" ht="32.25" customHeight="1">
      <c r="A16" s="6066" t="s">
        <v>5337</v>
      </c>
      <c r="B16" s="6066"/>
      <c r="C16" s="6066"/>
      <c r="D16" s="6066"/>
      <c r="E16" s="6066"/>
      <c r="F16" s="6066"/>
      <c r="G16" s="6066"/>
      <c r="H16" s="6066"/>
    </row>
    <row r="17" spans="1:8" s="28" customFormat="1" ht="45" customHeight="1"/>
    <row r="18" spans="1:8" s="28" customFormat="1" ht="54" customHeight="1">
      <c r="A18" s="30"/>
      <c r="B18" s="30"/>
      <c r="C18" s="30"/>
      <c r="D18" s="30"/>
      <c r="E18" s="30"/>
      <c r="F18" s="30"/>
      <c r="G18" s="30"/>
      <c r="H18" s="30"/>
    </row>
    <row r="19" spans="1:8" s="28" customFormat="1" ht="22.5" customHeight="1">
      <c r="A19" s="6065" t="s">
        <v>84</v>
      </c>
      <c r="B19" s="6065"/>
      <c r="C19" s="6065"/>
      <c r="D19" s="6065"/>
      <c r="E19" s="6065"/>
      <c r="F19" s="6065"/>
      <c r="G19" s="6065"/>
      <c r="H19" s="6065"/>
    </row>
    <row r="20" spans="1:8" s="28" customFormat="1" ht="24" customHeight="1"/>
    <row r="21" spans="1:8" s="28" customFormat="1" ht="17.25" customHeight="1">
      <c r="E21" s="5685"/>
    </row>
    <row r="22" spans="1:8" s="28" customFormat="1" ht="17.25" customHeight="1"/>
    <row r="23" spans="1:8" ht="20.25" customHeight="1">
      <c r="C23" s="23"/>
      <c r="D23" s="29"/>
      <c r="E23" s="23"/>
      <c r="F23" s="23"/>
    </row>
    <row r="24" spans="1:8" ht="17.25" customHeight="1">
      <c r="D24" s="25"/>
    </row>
    <row r="25" spans="1:8" ht="17.25" customHeight="1"/>
    <row r="27" spans="1:8" ht="19.5" customHeight="1">
      <c r="C27" s="6062"/>
      <c r="D27" s="6062"/>
      <c r="E27" s="6062"/>
    </row>
  </sheetData>
  <mergeCells count="8">
    <mergeCell ref="A19:H19"/>
    <mergeCell ref="C27:E27"/>
    <mergeCell ref="C2:F3"/>
    <mergeCell ref="A10:H10"/>
    <mergeCell ref="A11:H11"/>
    <mergeCell ref="A12:H12"/>
    <mergeCell ref="A13:H13"/>
    <mergeCell ref="A16:H16"/>
  </mergeCells>
  <pageMargins left="0.38" right="0.26" top="0.81" bottom="0.37" header="0.5" footer="0.25"/>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6">
    <pageSetUpPr fitToPage="1"/>
  </sheetPr>
  <dimension ref="A1:AO30"/>
  <sheetViews>
    <sheetView view="pageBreakPreview" zoomScale="60" zoomScaleNormal="100" workbookViewId="0">
      <selection activeCell="A6" sqref="A6:XFD6"/>
    </sheetView>
  </sheetViews>
  <sheetFormatPr defaultRowHeight="12.75"/>
  <cols>
    <col min="1" max="1" width="7.7109375" style="152" customWidth="1"/>
    <col min="2" max="2" width="8" style="152" customWidth="1"/>
    <col min="3" max="3" width="8.42578125" style="152" customWidth="1"/>
    <col min="4" max="4" width="7.28515625" style="152" customWidth="1"/>
    <col min="5" max="5" width="9" style="152" customWidth="1"/>
    <col min="6" max="6" width="7.28515625" style="152" customWidth="1"/>
    <col min="7" max="7" width="8" style="152" customWidth="1"/>
    <col min="8" max="8" width="8.28515625" style="152" customWidth="1"/>
    <col min="9" max="9" width="7.28515625" style="243" customWidth="1"/>
    <col min="10" max="10" width="8.28515625" style="152" customWidth="1"/>
    <col min="11" max="11" width="7.28515625" style="243" customWidth="1"/>
    <col min="12" max="13" width="7.28515625" style="152" customWidth="1"/>
    <col min="14" max="14" width="7.28515625" style="243" customWidth="1"/>
    <col min="15" max="15" width="7.28515625" style="152" customWidth="1"/>
    <col min="16" max="16" width="7.28515625" style="243" customWidth="1"/>
    <col min="17" max="41" width="7.28515625" style="152" customWidth="1"/>
    <col min="42" max="16384" width="9.140625" style="152"/>
  </cols>
  <sheetData>
    <row r="1" spans="1:41" ht="13.5" thickBot="1">
      <c r="A1" s="1" t="s">
        <v>0</v>
      </c>
      <c r="AN1" s="6292" t="s">
        <v>1</v>
      </c>
      <c r="AO1" s="6292"/>
    </row>
    <row r="2" spans="1:41" ht="26.25" customHeight="1" thickTop="1">
      <c r="A2" s="6294" t="s">
        <v>711</v>
      </c>
      <c r="B2" s="6295"/>
      <c r="C2" s="6295"/>
      <c r="D2" s="6295"/>
      <c r="E2" s="6295"/>
      <c r="F2" s="6295"/>
      <c r="G2" s="6295"/>
      <c r="H2" s="6295"/>
      <c r="I2" s="6295"/>
      <c r="J2" s="6295"/>
      <c r="K2" s="6295"/>
      <c r="L2" s="6295"/>
      <c r="M2" s="6295"/>
      <c r="N2" s="6295"/>
      <c r="O2" s="6295"/>
      <c r="P2" s="6295"/>
      <c r="Q2" s="6295"/>
      <c r="R2" s="6295"/>
      <c r="S2" s="6295"/>
      <c r="T2" s="6295"/>
      <c r="U2" s="6295"/>
      <c r="V2" s="6295"/>
      <c r="W2" s="6295"/>
      <c r="X2" s="6295"/>
      <c r="Y2" s="6295"/>
      <c r="Z2" s="6295"/>
      <c r="AA2" s="6295"/>
      <c r="AB2" s="6295"/>
      <c r="AC2" s="6295"/>
      <c r="AD2" s="6295"/>
      <c r="AE2" s="6295"/>
      <c r="AF2" s="6295"/>
      <c r="AG2" s="6295"/>
      <c r="AH2" s="6295"/>
      <c r="AI2" s="6295"/>
      <c r="AJ2" s="6295"/>
      <c r="AK2" s="6295"/>
      <c r="AL2" s="6295"/>
      <c r="AM2" s="6295"/>
      <c r="AN2" s="6295"/>
      <c r="AO2" s="6296"/>
    </row>
    <row r="3" spans="1:41" ht="41.25" customHeight="1" thickBot="1">
      <c r="A3" s="6297" t="s">
        <v>399</v>
      </c>
      <c r="B3" s="6298"/>
      <c r="C3" s="6298"/>
      <c r="D3" s="6298"/>
      <c r="E3" s="6298"/>
      <c r="F3" s="6298"/>
      <c r="G3" s="6298"/>
      <c r="H3" s="6298"/>
      <c r="I3" s="6298"/>
      <c r="J3" s="6298"/>
      <c r="K3" s="6298"/>
      <c r="L3" s="6298"/>
      <c r="M3" s="6298"/>
      <c r="N3" s="6298"/>
      <c r="O3" s="6298"/>
      <c r="P3" s="6298"/>
      <c r="Q3" s="6298"/>
      <c r="R3" s="6298"/>
      <c r="S3" s="6298"/>
      <c r="T3" s="6298"/>
      <c r="U3" s="6298"/>
      <c r="V3" s="6298"/>
      <c r="W3" s="6298"/>
      <c r="X3" s="6298"/>
      <c r="Y3" s="6298"/>
      <c r="Z3" s="6298"/>
      <c r="AA3" s="6298"/>
      <c r="AB3" s="6298"/>
      <c r="AC3" s="6298"/>
      <c r="AD3" s="6298"/>
      <c r="AE3" s="6298"/>
      <c r="AF3" s="6298"/>
      <c r="AG3" s="6298"/>
      <c r="AH3" s="6298"/>
      <c r="AI3" s="6298"/>
      <c r="AJ3" s="6298"/>
      <c r="AK3" s="6298"/>
      <c r="AL3" s="6298"/>
      <c r="AM3" s="6298"/>
      <c r="AN3" s="6298"/>
      <c r="AO3" s="6299"/>
    </row>
    <row r="4" spans="1:41" s="245" customFormat="1" ht="38.25" customHeight="1" thickBot="1">
      <c r="A4" s="6300" t="s">
        <v>389</v>
      </c>
      <c r="B4" s="6302" t="s">
        <v>60</v>
      </c>
      <c r="C4" s="6302"/>
      <c r="D4" s="6302"/>
      <c r="E4" s="6302"/>
      <c r="F4" s="6302"/>
      <c r="G4" s="6303" t="s">
        <v>61</v>
      </c>
      <c r="H4" s="6302"/>
      <c r="I4" s="6302"/>
      <c r="J4" s="6302"/>
      <c r="K4" s="6304"/>
      <c r="L4" s="6302" t="s">
        <v>390</v>
      </c>
      <c r="M4" s="6302"/>
      <c r="N4" s="6302"/>
      <c r="O4" s="6302"/>
      <c r="P4" s="6302"/>
      <c r="Q4" s="6303" t="s">
        <v>63</v>
      </c>
      <c r="R4" s="6302"/>
      <c r="S4" s="6302"/>
      <c r="T4" s="6302"/>
      <c r="U4" s="6304"/>
      <c r="V4" s="6302" t="s">
        <v>64</v>
      </c>
      <c r="W4" s="6302"/>
      <c r="X4" s="6302"/>
      <c r="Y4" s="6302"/>
      <c r="Z4" s="6302"/>
      <c r="AA4" s="6303" t="s">
        <v>65</v>
      </c>
      <c r="AB4" s="6302"/>
      <c r="AC4" s="6302"/>
      <c r="AD4" s="6302"/>
      <c r="AE4" s="6304"/>
      <c r="AF4" s="6302" t="s">
        <v>391</v>
      </c>
      <c r="AG4" s="6302"/>
      <c r="AH4" s="6302"/>
      <c r="AI4" s="6302"/>
      <c r="AJ4" s="6302"/>
      <c r="AK4" s="6303" t="s">
        <v>67</v>
      </c>
      <c r="AL4" s="6302"/>
      <c r="AM4" s="6302"/>
      <c r="AN4" s="6302"/>
      <c r="AO4" s="6305"/>
    </row>
    <row r="5" spans="1:41" s="245" customFormat="1" ht="121.5" customHeight="1" thickBot="1">
      <c r="A5" s="6301"/>
      <c r="B5" s="5844" t="s">
        <v>78</v>
      </c>
      <c r="C5" s="5844" t="s">
        <v>364</v>
      </c>
      <c r="D5" s="5845" t="s">
        <v>396</v>
      </c>
      <c r="E5" s="5844" t="s">
        <v>366</v>
      </c>
      <c r="F5" s="5846" t="s">
        <v>5278</v>
      </c>
      <c r="G5" s="5847" t="s">
        <v>78</v>
      </c>
      <c r="H5" s="5844" t="s">
        <v>364</v>
      </c>
      <c r="I5" s="5845" t="s">
        <v>396</v>
      </c>
      <c r="J5" s="5844" t="s">
        <v>366</v>
      </c>
      <c r="K5" s="5848" t="s">
        <v>5278</v>
      </c>
      <c r="L5" s="5844" t="s">
        <v>78</v>
      </c>
      <c r="M5" s="5844" t="s">
        <v>364</v>
      </c>
      <c r="N5" s="5845" t="s">
        <v>396</v>
      </c>
      <c r="O5" s="5844" t="s">
        <v>366</v>
      </c>
      <c r="P5" s="5846" t="s">
        <v>397</v>
      </c>
      <c r="Q5" s="5847" t="s">
        <v>78</v>
      </c>
      <c r="R5" s="5844" t="s">
        <v>364</v>
      </c>
      <c r="S5" s="5845" t="s">
        <v>396</v>
      </c>
      <c r="T5" s="5844" t="s">
        <v>366</v>
      </c>
      <c r="U5" s="5848" t="s">
        <v>397</v>
      </c>
      <c r="V5" s="5844" t="s">
        <v>78</v>
      </c>
      <c r="W5" s="5844" t="s">
        <v>364</v>
      </c>
      <c r="X5" s="5845" t="s">
        <v>5277</v>
      </c>
      <c r="Y5" s="5844" t="s">
        <v>366</v>
      </c>
      <c r="Z5" s="5846" t="s">
        <v>397</v>
      </c>
      <c r="AA5" s="5847" t="s">
        <v>78</v>
      </c>
      <c r="AB5" s="5844" t="s">
        <v>364</v>
      </c>
      <c r="AC5" s="5845" t="s">
        <v>396</v>
      </c>
      <c r="AD5" s="5844" t="s">
        <v>366</v>
      </c>
      <c r="AE5" s="5848" t="s">
        <v>397</v>
      </c>
      <c r="AF5" s="5844" t="s">
        <v>78</v>
      </c>
      <c r="AG5" s="5844" t="s">
        <v>364</v>
      </c>
      <c r="AH5" s="5845" t="s">
        <v>396</v>
      </c>
      <c r="AI5" s="5844" t="s">
        <v>366</v>
      </c>
      <c r="AJ5" s="5846" t="s">
        <v>397</v>
      </c>
      <c r="AK5" s="5847" t="s">
        <v>78</v>
      </c>
      <c r="AL5" s="5844" t="s">
        <v>364</v>
      </c>
      <c r="AM5" s="5845" t="s">
        <v>396</v>
      </c>
      <c r="AN5" s="5844" t="s">
        <v>366</v>
      </c>
      <c r="AO5" s="5849" t="s">
        <v>397</v>
      </c>
    </row>
    <row r="6" spans="1:41" ht="39.950000000000003" customHeight="1">
      <c r="A6" s="5620" t="s">
        <v>369</v>
      </c>
      <c r="B6" s="198">
        <v>32724</v>
      </c>
      <c r="C6" s="199">
        <v>16853</v>
      </c>
      <c r="D6" s="258">
        <f>C6/B6*100</f>
        <v>51.500427820559835</v>
      </c>
      <c r="E6" s="199">
        <v>15871</v>
      </c>
      <c r="F6" s="259">
        <f>E6/B6*100</f>
        <v>48.499572179440165</v>
      </c>
      <c r="G6" s="198">
        <v>45933</v>
      </c>
      <c r="H6" s="199">
        <v>23673</v>
      </c>
      <c r="I6" s="258">
        <f>H6/G6*100</f>
        <v>51.538109855659329</v>
      </c>
      <c r="J6" s="199">
        <v>22260</v>
      </c>
      <c r="K6" s="259">
        <f>J6/G6*100</f>
        <v>48.461890144340671</v>
      </c>
      <c r="L6" s="257">
        <v>466</v>
      </c>
      <c r="M6" s="256">
        <v>249</v>
      </c>
      <c r="N6" s="255">
        <f>M6/L6*100</f>
        <v>53.433476394849791</v>
      </c>
      <c r="O6" s="256">
        <v>217</v>
      </c>
      <c r="P6" s="254">
        <f>O6/L6*100</f>
        <v>46.566523605150209</v>
      </c>
      <c r="Q6" s="198">
        <v>2794</v>
      </c>
      <c r="R6" s="199">
        <v>1416</v>
      </c>
      <c r="S6" s="258">
        <f>R6/Q6*100</f>
        <v>50.680028632784534</v>
      </c>
      <c r="T6" s="199">
        <v>1378</v>
      </c>
      <c r="U6" s="259">
        <f>T6/Q6*100</f>
        <v>49.319971367215459</v>
      </c>
      <c r="V6" s="198">
        <v>5740</v>
      </c>
      <c r="W6" s="199">
        <v>2943</v>
      </c>
      <c r="X6" s="258">
        <f>W6/V6*100</f>
        <v>51.271777003484317</v>
      </c>
      <c r="Y6" s="199">
        <v>2797</v>
      </c>
      <c r="Z6" s="259">
        <f>Y6/V6*100</f>
        <v>48.728222996515683</v>
      </c>
      <c r="AA6" s="257">
        <v>408</v>
      </c>
      <c r="AB6" s="256">
        <v>212</v>
      </c>
      <c r="AC6" s="255">
        <f>AB6/AA6*100</f>
        <v>51.960784313725497</v>
      </c>
      <c r="AD6" s="256">
        <v>196</v>
      </c>
      <c r="AE6" s="254">
        <f>AD6/AA6*100</f>
        <v>48.03921568627451</v>
      </c>
      <c r="AF6" s="198">
        <v>1111</v>
      </c>
      <c r="AG6" s="256">
        <v>579</v>
      </c>
      <c r="AH6" s="255">
        <f>AG6/AF6*100</f>
        <v>52.115211521152119</v>
      </c>
      <c r="AI6" s="256">
        <v>532</v>
      </c>
      <c r="AJ6" s="254">
        <f>AI6/AF6*100</f>
        <v>47.884788478847881</v>
      </c>
      <c r="AK6" s="198">
        <v>2139</v>
      </c>
      <c r="AL6" s="199">
        <v>1115</v>
      </c>
      <c r="AM6" s="255">
        <f>AL6/AK6*100</f>
        <v>52.127162225338942</v>
      </c>
      <c r="AN6" s="199">
        <v>1024</v>
      </c>
      <c r="AO6" s="782">
        <f>AN6/AK6*100</f>
        <v>47.872837774661058</v>
      </c>
    </row>
    <row r="7" spans="1:41" ht="39.950000000000003" customHeight="1">
      <c r="A7" s="5621" t="s">
        <v>370</v>
      </c>
      <c r="B7" s="195">
        <v>31691</v>
      </c>
      <c r="C7" s="193">
        <v>16197</v>
      </c>
      <c r="D7" s="267">
        <f t="shared" ref="D7:D25" si="0">C7/B7*100</f>
        <v>51.109147707551038</v>
      </c>
      <c r="E7" s="193">
        <v>15494</v>
      </c>
      <c r="F7" s="268">
        <f t="shared" ref="F7:F25" si="1">E7/B7*100</f>
        <v>48.890852292448962</v>
      </c>
      <c r="G7" s="195">
        <v>43980</v>
      </c>
      <c r="H7" s="193">
        <v>22600</v>
      </c>
      <c r="I7" s="267">
        <f t="shared" ref="I7:I25" si="2">H7/G7*100</f>
        <v>51.386994088221918</v>
      </c>
      <c r="J7" s="193">
        <v>21380</v>
      </c>
      <c r="K7" s="268">
        <f t="shared" ref="K7:K25" si="3">J7/G7*100</f>
        <v>48.613005911778082</v>
      </c>
      <c r="L7" s="227">
        <v>446</v>
      </c>
      <c r="M7" s="221">
        <v>229</v>
      </c>
      <c r="N7" s="266">
        <f t="shared" ref="N7:N25" si="4">M7/L7*100</f>
        <v>51.345291479820631</v>
      </c>
      <c r="O7" s="221">
        <v>217</v>
      </c>
      <c r="P7" s="265">
        <f t="shared" ref="P7:P25" si="5">O7/L7*100</f>
        <v>48.654708520179376</v>
      </c>
      <c r="Q7" s="195">
        <v>2654</v>
      </c>
      <c r="R7" s="193">
        <v>1334</v>
      </c>
      <c r="S7" s="267">
        <f t="shared" ref="S7:S25" si="6">R7/Q7*100</f>
        <v>50.263752825923135</v>
      </c>
      <c r="T7" s="193">
        <v>1320</v>
      </c>
      <c r="U7" s="268">
        <f t="shared" ref="U7:U25" si="7">T7/Q7*100</f>
        <v>49.736247174076865</v>
      </c>
      <c r="V7" s="195">
        <v>5868</v>
      </c>
      <c r="W7" s="193">
        <v>2982</v>
      </c>
      <c r="X7" s="267">
        <f t="shared" ref="X7:X25" si="8">W7/V7*100</f>
        <v>50.81799591002045</v>
      </c>
      <c r="Y7" s="193">
        <v>2886</v>
      </c>
      <c r="Z7" s="268">
        <f t="shared" ref="Z7:Z25" si="9">Y7/V7*100</f>
        <v>49.18200408997955</v>
      </c>
      <c r="AA7" s="227">
        <v>360</v>
      </c>
      <c r="AB7" s="221">
        <v>186</v>
      </c>
      <c r="AC7" s="266">
        <f t="shared" ref="AC7:AC25" si="10">AB7/AA7*100</f>
        <v>51.666666666666671</v>
      </c>
      <c r="AD7" s="221">
        <v>174</v>
      </c>
      <c r="AE7" s="265">
        <f t="shared" ref="AE7:AE25" si="11">AD7/AA7*100</f>
        <v>48.333333333333336</v>
      </c>
      <c r="AF7" s="195">
        <v>1097</v>
      </c>
      <c r="AG7" s="221">
        <v>560</v>
      </c>
      <c r="AH7" s="266">
        <f t="shared" ref="AH7:AH25" si="12">AG7/AF7*100</f>
        <v>51.04831358249772</v>
      </c>
      <c r="AI7" s="221">
        <v>537</v>
      </c>
      <c r="AJ7" s="265">
        <f t="shared" ref="AJ7:AJ25" si="13">AI7/AF7*100</f>
        <v>48.95168641750228</v>
      </c>
      <c r="AK7" s="195">
        <v>2080</v>
      </c>
      <c r="AL7" s="193">
        <v>1096</v>
      </c>
      <c r="AM7" s="266">
        <f t="shared" ref="AM7:AM25" si="14">AL7/AK7*100</f>
        <v>52.692307692307693</v>
      </c>
      <c r="AN7" s="221">
        <v>984</v>
      </c>
      <c r="AO7" s="783">
        <f t="shared" ref="AO7:AO25" si="15">AN7/AK7*100</f>
        <v>47.307692307692307</v>
      </c>
    </row>
    <row r="8" spans="1:41" ht="39.950000000000003" customHeight="1">
      <c r="A8" s="5621" t="s">
        <v>371</v>
      </c>
      <c r="B8" s="195">
        <v>33230</v>
      </c>
      <c r="C8" s="193">
        <v>16966</v>
      </c>
      <c r="D8" s="267">
        <f t="shared" si="0"/>
        <v>51.056274450797467</v>
      </c>
      <c r="E8" s="193">
        <v>16264</v>
      </c>
      <c r="F8" s="268">
        <f t="shared" si="1"/>
        <v>48.943725549202526</v>
      </c>
      <c r="G8" s="195">
        <v>44176</v>
      </c>
      <c r="H8" s="193">
        <v>22541</v>
      </c>
      <c r="I8" s="267">
        <f t="shared" si="2"/>
        <v>51.025443679826154</v>
      </c>
      <c r="J8" s="193">
        <v>21635</v>
      </c>
      <c r="K8" s="268">
        <f t="shared" si="3"/>
        <v>48.974556320173853</v>
      </c>
      <c r="L8" s="227">
        <v>635</v>
      </c>
      <c r="M8" s="221">
        <v>298</v>
      </c>
      <c r="N8" s="266">
        <f t="shared" si="4"/>
        <v>46.929133858267718</v>
      </c>
      <c r="O8" s="221">
        <v>337</v>
      </c>
      <c r="P8" s="265">
        <f t="shared" si="5"/>
        <v>53.070866141732289</v>
      </c>
      <c r="Q8" s="195">
        <v>2961</v>
      </c>
      <c r="R8" s="193">
        <v>1503</v>
      </c>
      <c r="S8" s="267">
        <f t="shared" si="6"/>
        <v>50.759878419452889</v>
      </c>
      <c r="T8" s="193">
        <v>1458</v>
      </c>
      <c r="U8" s="268">
        <f t="shared" si="7"/>
        <v>49.240121580547111</v>
      </c>
      <c r="V8" s="195">
        <v>6394</v>
      </c>
      <c r="W8" s="193">
        <v>3272</v>
      </c>
      <c r="X8" s="267">
        <f t="shared" si="8"/>
        <v>51.172974663747262</v>
      </c>
      <c r="Y8" s="193">
        <v>3122</v>
      </c>
      <c r="Z8" s="268">
        <f t="shared" si="9"/>
        <v>48.827025336252738</v>
      </c>
      <c r="AA8" s="227">
        <v>458</v>
      </c>
      <c r="AB8" s="221">
        <v>239</v>
      </c>
      <c r="AC8" s="266">
        <f t="shared" si="10"/>
        <v>52.183406113537124</v>
      </c>
      <c r="AD8" s="221">
        <v>219</v>
      </c>
      <c r="AE8" s="265">
        <f t="shared" si="11"/>
        <v>47.816593886462883</v>
      </c>
      <c r="AF8" s="195">
        <v>1246</v>
      </c>
      <c r="AG8" s="221">
        <v>644</v>
      </c>
      <c r="AH8" s="266">
        <f t="shared" si="12"/>
        <v>51.68539325842697</v>
      </c>
      <c r="AI8" s="221">
        <v>602</v>
      </c>
      <c r="AJ8" s="265">
        <f t="shared" si="13"/>
        <v>48.314606741573037</v>
      </c>
      <c r="AK8" s="195">
        <v>2151</v>
      </c>
      <c r="AL8" s="193">
        <v>1104</v>
      </c>
      <c r="AM8" s="266">
        <f t="shared" si="14"/>
        <v>51.324965132496516</v>
      </c>
      <c r="AN8" s="193">
        <v>1047</v>
      </c>
      <c r="AO8" s="783">
        <f t="shared" si="15"/>
        <v>48.675034867503484</v>
      </c>
    </row>
    <row r="9" spans="1:41" ht="39.950000000000003" customHeight="1">
      <c r="A9" s="5617" t="s">
        <v>372</v>
      </c>
      <c r="B9" s="195">
        <v>30364</v>
      </c>
      <c r="C9" s="193">
        <v>15517</v>
      </c>
      <c r="D9" s="267">
        <f t="shared" si="0"/>
        <v>51.103280200237123</v>
      </c>
      <c r="E9" s="193">
        <v>14847</v>
      </c>
      <c r="F9" s="268">
        <f t="shared" si="1"/>
        <v>48.896719799762877</v>
      </c>
      <c r="G9" s="195">
        <v>40408</v>
      </c>
      <c r="H9" s="193">
        <v>20565</v>
      </c>
      <c r="I9" s="267">
        <f t="shared" si="2"/>
        <v>50.89338744803009</v>
      </c>
      <c r="J9" s="193">
        <v>19843</v>
      </c>
      <c r="K9" s="268">
        <f t="shared" si="3"/>
        <v>49.10661255196991</v>
      </c>
      <c r="L9" s="227">
        <v>632</v>
      </c>
      <c r="M9" s="221">
        <v>333</v>
      </c>
      <c r="N9" s="266">
        <f t="shared" si="4"/>
        <v>52.689873417721522</v>
      </c>
      <c r="O9" s="221">
        <v>299</v>
      </c>
      <c r="P9" s="265">
        <f t="shared" si="5"/>
        <v>47.310126582278485</v>
      </c>
      <c r="Q9" s="195">
        <v>2814</v>
      </c>
      <c r="R9" s="193">
        <v>1421</v>
      </c>
      <c r="S9" s="267">
        <f t="shared" si="6"/>
        <v>50.49751243781094</v>
      </c>
      <c r="T9" s="193">
        <v>1393</v>
      </c>
      <c r="U9" s="268">
        <f t="shared" si="7"/>
        <v>49.50248756218906</v>
      </c>
      <c r="V9" s="195">
        <v>5927</v>
      </c>
      <c r="W9" s="193">
        <v>3119</v>
      </c>
      <c r="X9" s="267">
        <f t="shared" si="8"/>
        <v>52.6235869748608</v>
      </c>
      <c r="Y9" s="193">
        <v>2808</v>
      </c>
      <c r="Z9" s="268">
        <f t="shared" si="9"/>
        <v>47.376413025139193</v>
      </c>
      <c r="AA9" s="227">
        <v>554</v>
      </c>
      <c r="AB9" s="221">
        <v>279</v>
      </c>
      <c r="AC9" s="266">
        <f t="shared" si="10"/>
        <v>50.361010830324915</v>
      </c>
      <c r="AD9" s="221">
        <v>275</v>
      </c>
      <c r="AE9" s="265">
        <f t="shared" si="11"/>
        <v>49.638989169675092</v>
      </c>
      <c r="AF9" s="195">
        <v>1005</v>
      </c>
      <c r="AG9" s="221">
        <v>487</v>
      </c>
      <c r="AH9" s="266">
        <f t="shared" si="12"/>
        <v>48.457711442786071</v>
      </c>
      <c r="AI9" s="221">
        <v>518</v>
      </c>
      <c r="AJ9" s="265">
        <f t="shared" si="13"/>
        <v>51.542288557213936</v>
      </c>
      <c r="AK9" s="195">
        <v>1914</v>
      </c>
      <c r="AL9" s="193">
        <v>1029</v>
      </c>
      <c r="AM9" s="266">
        <f t="shared" si="14"/>
        <v>53.761755485893417</v>
      </c>
      <c r="AN9" s="221">
        <v>885</v>
      </c>
      <c r="AO9" s="783">
        <f t="shared" si="15"/>
        <v>46.238244514106583</v>
      </c>
    </row>
    <row r="10" spans="1:41" ht="39.950000000000003" customHeight="1">
      <c r="A10" s="5617" t="s">
        <v>373</v>
      </c>
      <c r="B10" s="195">
        <v>30561</v>
      </c>
      <c r="C10" s="193">
        <v>15047</v>
      </c>
      <c r="D10" s="267">
        <f t="shared" si="0"/>
        <v>49.235954320866462</v>
      </c>
      <c r="E10" s="193">
        <v>15514</v>
      </c>
      <c r="F10" s="268">
        <f t="shared" si="1"/>
        <v>50.764045679133538</v>
      </c>
      <c r="G10" s="195">
        <v>41003</v>
      </c>
      <c r="H10" s="193">
        <v>19515</v>
      </c>
      <c r="I10" s="267">
        <f t="shared" si="2"/>
        <v>47.594078482062294</v>
      </c>
      <c r="J10" s="193">
        <v>21488</v>
      </c>
      <c r="K10" s="268">
        <f t="shared" si="3"/>
        <v>52.405921517937713</v>
      </c>
      <c r="L10" s="227">
        <v>506</v>
      </c>
      <c r="M10" s="221">
        <v>243</v>
      </c>
      <c r="N10" s="266">
        <f t="shared" si="4"/>
        <v>48.023715415019765</v>
      </c>
      <c r="O10" s="221">
        <v>263</v>
      </c>
      <c r="P10" s="265">
        <f t="shared" si="5"/>
        <v>51.976284584980235</v>
      </c>
      <c r="Q10" s="195">
        <v>2134</v>
      </c>
      <c r="R10" s="193">
        <v>1037</v>
      </c>
      <c r="S10" s="267">
        <f t="shared" si="6"/>
        <v>48.594189315838797</v>
      </c>
      <c r="T10" s="193">
        <v>1097</v>
      </c>
      <c r="U10" s="268">
        <f t="shared" si="7"/>
        <v>51.405810684161203</v>
      </c>
      <c r="V10" s="195">
        <v>4646</v>
      </c>
      <c r="W10" s="193">
        <v>2130</v>
      </c>
      <c r="X10" s="267">
        <f t="shared" si="8"/>
        <v>45.84588893671976</v>
      </c>
      <c r="Y10" s="193">
        <v>2516</v>
      </c>
      <c r="Z10" s="268">
        <f t="shared" si="9"/>
        <v>54.15411106328024</v>
      </c>
      <c r="AA10" s="227">
        <v>610</v>
      </c>
      <c r="AB10" s="221">
        <v>282</v>
      </c>
      <c r="AC10" s="266">
        <f t="shared" si="10"/>
        <v>46.229508196721312</v>
      </c>
      <c r="AD10" s="221">
        <v>328</v>
      </c>
      <c r="AE10" s="265">
        <f t="shared" si="11"/>
        <v>53.770491803278688</v>
      </c>
      <c r="AF10" s="227">
        <v>850</v>
      </c>
      <c r="AG10" s="221">
        <v>422</v>
      </c>
      <c r="AH10" s="266">
        <f t="shared" si="12"/>
        <v>49.647058823529413</v>
      </c>
      <c r="AI10" s="221">
        <v>428</v>
      </c>
      <c r="AJ10" s="265">
        <f t="shared" si="13"/>
        <v>50.352941176470587</v>
      </c>
      <c r="AK10" s="195">
        <v>1562</v>
      </c>
      <c r="AL10" s="221">
        <v>737</v>
      </c>
      <c r="AM10" s="266">
        <f t="shared" si="14"/>
        <v>47.183098591549296</v>
      </c>
      <c r="AN10" s="221">
        <v>825</v>
      </c>
      <c r="AO10" s="783">
        <f t="shared" si="15"/>
        <v>52.816901408450704</v>
      </c>
    </row>
    <row r="11" spans="1:41" ht="39.950000000000003" customHeight="1">
      <c r="A11" s="5617" t="s">
        <v>374</v>
      </c>
      <c r="B11" s="195">
        <v>33318</v>
      </c>
      <c r="C11" s="193">
        <v>17023</v>
      </c>
      <c r="D11" s="267">
        <f t="shared" si="0"/>
        <v>51.092502551173538</v>
      </c>
      <c r="E11" s="193">
        <v>16295</v>
      </c>
      <c r="F11" s="268">
        <f t="shared" si="1"/>
        <v>48.907497448826462</v>
      </c>
      <c r="G11" s="195">
        <v>44631</v>
      </c>
      <c r="H11" s="193">
        <v>22182</v>
      </c>
      <c r="I11" s="267">
        <f t="shared" si="2"/>
        <v>49.700880553875109</v>
      </c>
      <c r="J11" s="193">
        <v>22449</v>
      </c>
      <c r="K11" s="268">
        <f t="shared" si="3"/>
        <v>50.299119446124898</v>
      </c>
      <c r="L11" s="227">
        <v>553</v>
      </c>
      <c r="M11" s="221">
        <v>349</v>
      </c>
      <c r="N11" s="266">
        <f t="shared" si="4"/>
        <v>63.110307414104881</v>
      </c>
      <c r="O11" s="221">
        <v>204</v>
      </c>
      <c r="P11" s="265">
        <f t="shared" si="5"/>
        <v>36.889692585895119</v>
      </c>
      <c r="Q11" s="195">
        <v>2482</v>
      </c>
      <c r="R11" s="193">
        <v>1353</v>
      </c>
      <c r="S11" s="267">
        <f t="shared" si="6"/>
        <v>54.512489927477837</v>
      </c>
      <c r="T11" s="193">
        <v>1129</v>
      </c>
      <c r="U11" s="268">
        <f t="shared" si="7"/>
        <v>45.487510072522156</v>
      </c>
      <c r="V11" s="195">
        <v>5149</v>
      </c>
      <c r="W11" s="193">
        <v>2766</v>
      </c>
      <c r="X11" s="267">
        <f t="shared" si="8"/>
        <v>53.719168770635072</v>
      </c>
      <c r="Y11" s="193">
        <v>2383</v>
      </c>
      <c r="Z11" s="268">
        <f t="shared" si="9"/>
        <v>46.280831229364928</v>
      </c>
      <c r="AA11" s="227">
        <v>570</v>
      </c>
      <c r="AB11" s="221">
        <v>333</v>
      </c>
      <c r="AC11" s="266">
        <f t="shared" si="10"/>
        <v>58.421052631578952</v>
      </c>
      <c r="AD11" s="221">
        <v>237</v>
      </c>
      <c r="AE11" s="265">
        <f t="shared" si="11"/>
        <v>41.578947368421055</v>
      </c>
      <c r="AF11" s="227">
        <v>973</v>
      </c>
      <c r="AG11" s="221">
        <v>480</v>
      </c>
      <c r="AH11" s="266">
        <f t="shared" si="12"/>
        <v>49.331963001027752</v>
      </c>
      <c r="AI11" s="221">
        <v>493</v>
      </c>
      <c r="AJ11" s="265">
        <f t="shared" si="13"/>
        <v>50.668036998972255</v>
      </c>
      <c r="AK11" s="195">
        <v>1777</v>
      </c>
      <c r="AL11" s="221">
        <v>979</v>
      </c>
      <c r="AM11" s="266">
        <f t="shared" si="14"/>
        <v>55.092853123241412</v>
      </c>
      <c r="AN11" s="221">
        <v>798</v>
      </c>
      <c r="AO11" s="783">
        <f t="shared" si="15"/>
        <v>44.907146876758581</v>
      </c>
    </row>
    <row r="12" spans="1:41" ht="39.950000000000003" customHeight="1">
      <c r="A12" s="5617" t="s">
        <v>375</v>
      </c>
      <c r="B12" s="195">
        <v>31255</v>
      </c>
      <c r="C12" s="193">
        <v>15928</v>
      </c>
      <c r="D12" s="267">
        <f t="shared" si="0"/>
        <v>50.961446168613023</v>
      </c>
      <c r="E12" s="193">
        <v>15327</v>
      </c>
      <c r="F12" s="268">
        <f t="shared" si="1"/>
        <v>49.038553831386977</v>
      </c>
      <c r="G12" s="195">
        <v>42744</v>
      </c>
      <c r="H12" s="193">
        <v>21684</v>
      </c>
      <c r="I12" s="267">
        <f t="shared" si="2"/>
        <v>50.729927007299267</v>
      </c>
      <c r="J12" s="193">
        <v>21060</v>
      </c>
      <c r="K12" s="268">
        <f t="shared" si="3"/>
        <v>49.270072992700733</v>
      </c>
      <c r="L12" s="227">
        <v>451</v>
      </c>
      <c r="M12" s="221">
        <v>243</v>
      </c>
      <c r="N12" s="266">
        <f t="shared" si="4"/>
        <v>53.880266075388029</v>
      </c>
      <c r="O12" s="221">
        <v>208</v>
      </c>
      <c r="P12" s="265">
        <f t="shared" si="5"/>
        <v>46.119733924611971</v>
      </c>
      <c r="Q12" s="195">
        <v>2207</v>
      </c>
      <c r="R12" s="193">
        <v>1156</v>
      </c>
      <c r="S12" s="267">
        <f t="shared" si="6"/>
        <v>52.378794743996373</v>
      </c>
      <c r="T12" s="193">
        <v>1051</v>
      </c>
      <c r="U12" s="268">
        <f t="shared" si="7"/>
        <v>47.621205256003627</v>
      </c>
      <c r="V12" s="195">
        <v>4601</v>
      </c>
      <c r="W12" s="193">
        <v>2422</v>
      </c>
      <c r="X12" s="267">
        <f t="shared" si="8"/>
        <v>52.64073027602695</v>
      </c>
      <c r="Y12" s="193">
        <v>2179</v>
      </c>
      <c r="Z12" s="268">
        <f t="shared" si="9"/>
        <v>47.35926972397305</v>
      </c>
      <c r="AA12" s="227">
        <v>448</v>
      </c>
      <c r="AB12" s="221">
        <v>244</v>
      </c>
      <c r="AC12" s="266">
        <f t="shared" si="10"/>
        <v>54.464285714285708</v>
      </c>
      <c r="AD12" s="221">
        <v>204</v>
      </c>
      <c r="AE12" s="265">
        <f t="shared" si="11"/>
        <v>45.535714285714285</v>
      </c>
      <c r="AF12" s="227">
        <v>955</v>
      </c>
      <c r="AG12" s="221">
        <v>490</v>
      </c>
      <c r="AH12" s="266">
        <f t="shared" si="12"/>
        <v>51.308900523560212</v>
      </c>
      <c r="AI12" s="221">
        <v>465</v>
      </c>
      <c r="AJ12" s="265">
        <f t="shared" si="13"/>
        <v>48.691099476439788</v>
      </c>
      <c r="AK12" s="195">
        <v>1686</v>
      </c>
      <c r="AL12" s="221">
        <v>866</v>
      </c>
      <c r="AM12" s="266">
        <f t="shared" si="14"/>
        <v>51.364175563463817</v>
      </c>
      <c r="AN12" s="221">
        <v>820</v>
      </c>
      <c r="AO12" s="783">
        <f t="shared" si="15"/>
        <v>48.635824436536183</v>
      </c>
    </row>
    <row r="13" spans="1:41" ht="39.950000000000003" customHeight="1">
      <c r="A13" s="5617" t="s">
        <v>376</v>
      </c>
      <c r="B13" s="195">
        <v>27873</v>
      </c>
      <c r="C13" s="193">
        <v>13964</v>
      </c>
      <c r="D13" s="267">
        <f t="shared" si="0"/>
        <v>50.098661787392814</v>
      </c>
      <c r="E13" s="193">
        <v>13909</v>
      </c>
      <c r="F13" s="268">
        <f t="shared" si="1"/>
        <v>49.901338212607186</v>
      </c>
      <c r="G13" s="195">
        <v>37618</v>
      </c>
      <c r="H13" s="193">
        <v>19138</v>
      </c>
      <c r="I13" s="267">
        <f t="shared" si="2"/>
        <v>50.874581317454414</v>
      </c>
      <c r="J13" s="193">
        <v>18480</v>
      </c>
      <c r="K13" s="268">
        <f t="shared" si="3"/>
        <v>49.125418682545593</v>
      </c>
      <c r="L13" s="227">
        <v>448</v>
      </c>
      <c r="M13" s="221">
        <v>194</v>
      </c>
      <c r="N13" s="266">
        <f t="shared" si="4"/>
        <v>43.303571428571431</v>
      </c>
      <c r="O13" s="221">
        <v>254</v>
      </c>
      <c r="P13" s="265">
        <f t="shared" si="5"/>
        <v>56.696428571428569</v>
      </c>
      <c r="Q13" s="195">
        <v>2189</v>
      </c>
      <c r="R13" s="193">
        <v>1061</v>
      </c>
      <c r="S13" s="267">
        <f t="shared" si="6"/>
        <v>48.469620831429879</v>
      </c>
      <c r="T13" s="193">
        <v>1128</v>
      </c>
      <c r="U13" s="268">
        <f t="shared" si="7"/>
        <v>51.530379168570128</v>
      </c>
      <c r="V13" s="195">
        <v>4260</v>
      </c>
      <c r="W13" s="193">
        <v>2120</v>
      </c>
      <c r="X13" s="267">
        <f t="shared" si="8"/>
        <v>49.76525821596244</v>
      </c>
      <c r="Y13" s="193">
        <v>2140</v>
      </c>
      <c r="Z13" s="268">
        <f t="shared" si="9"/>
        <v>50.23474178403756</v>
      </c>
      <c r="AA13" s="227">
        <v>416</v>
      </c>
      <c r="AB13" s="221">
        <v>208</v>
      </c>
      <c r="AC13" s="266">
        <f t="shared" si="10"/>
        <v>50</v>
      </c>
      <c r="AD13" s="221">
        <v>208</v>
      </c>
      <c r="AE13" s="265">
        <f t="shared" si="11"/>
        <v>50</v>
      </c>
      <c r="AF13" s="227">
        <v>963</v>
      </c>
      <c r="AG13" s="221">
        <v>483</v>
      </c>
      <c r="AH13" s="266">
        <f t="shared" si="12"/>
        <v>50.155763239875384</v>
      </c>
      <c r="AI13" s="221">
        <v>480</v>
      </c>
      <c r="AJ13" s="265">
        <f t="shared" si="13"/>
        <v>49.844236760124609</v>
      </c>
      <c r="AK13" s="195">
        <v>1532</v>
      </c>
      <c r="AL13" s="221">
        <v>811</v>
      </c>
      <c r="AM13" s="266">
        <f t="shared" si="14"/>
        <v>52.937336814621403</v>
      </c>
      <c r="AN13" s="221">
        <v>721</v>
      </c>
      <c r="AO13" s="783">
        <f t="shared" si="15"/>
        <v>47.06266318537859</v>
      </c>
    </row>
    <row r="14" spans="1:41" ht="39.950000000000003" customHeight="1">
      <c r="A14" s="5617" t="s">
        <v>377</v>
      </c>
      <c r="B14" s="195">
        <v>22664</v>
      </c>
      <c r="C14" s="193">
        <v>11389</v>
      </c>
      <c r="D14" s="267">
        <f t="shared" si="0"/>
        <v>50.251500176491348</v>
      </c>
      <c r="E14" s="193">
        <v>11275</v>
      </c>
      <c r="F14" s="268">
        <f t="shared" si="1"/>
        <v>49.748499823508645</v>
      </c>
      <c r="G14" s="195">
        <v>30310</v>
      </c>
      <c r="H14" s="193">
        <v>15439</v>
      </c>
      <c r="I14" s="267">
        <f t="shared" si="2"/>
        <v>50.936984493566484</v>
      </c>
      <c r="J14" s="193">
        <v>14871</v>
      </c>
      <c r="K14" s="268">
        <f t="shared" si="3"/>
        <v>49.063015506433523</v>
      </c>
      <c r="L14" s="227">
        <v>409</v>
      </c>
      <c r="M14" s="221">
        <v>204</v>
      </c>
      <c r="N14" s="266">
        <f t="shared" si="4"/>
        <v>49.877750611246945</v>
      </c>
      <c r="O14" s="221">
        <v>205</v>
      </c>
      <c r="P14" s="265">
        <f t="shared" si="5"/>
        <v>50.122249388753062</v>
      </c>
      <c r="Q14" s="195">
        <v>1841</v>
      </c>
      <c r="R14" s="221">
        <v>984</v>
      </c>
      <c r="S14" s="267">
        <f t="shared" si="6"/>
        <v>53.449212384573599</v>
      </c>
      <c r="T14" s="221">
        <v>857</v>
      </c>
      <c r="U14" s="268">
        <f t="shared" si="7"/>
        <v>46.550787615426401</v>
      </c>
      <c r="V14" s="195">
        <v>4012</v>
      </c>
      <c r="W14" s="193">
        <v>2107</v>
      </c>
      <c r="X14" s="267">
        <f t="shared" si="8"/>
        <v>52.517447657028917</v>
      </c>
      <c r="Y14" s="193">
        <v>1905</v>
      </c>
      <c r="Z14" s="268">
        <f t="shared" si="9"/>
        <v>47.482552342971083</v>
      </c>
      <c r="AA14" s="227">
        <v>352</v>
      </c>
      <c r="AB14" s="221">
        <v>160</v>
      </c>
      <c r="AC14" s="266">
        <f t="shared" si="10"/>
        <v>45.454545454545453</v>
      </c>
      <c r="AD14" s="221">
        <v>192</v>
      </c>
      <c r="AE14" s="265">
        <f t="shared" si="11"/>
        <v>54.54545454545454</v>
      </c>
      <c r="AF14" s="227">
        <v>770</v>
      </c>
      <c r="AG14" s="221">
        <v>410</v>
      </c>
      <c r="AH14" s="266">
        <f t="shared" si="12"/>
        <v>53.246753246753244</v>
      </c>
      <c r="AI14" s="221">
        <v>360</v>
      </c>
      <c r="AJ14" s="265">
        <f t="shared" si="13"/>
        <v>46.753246753246749</v>
      </c>
      <c r="AK14" s="195">
        <v>1196</v>
      </c>
      <c r="AL14" s="221">
        <v>591</v>
      </c>
      <c r="AM14" s="266">
        <f t="shared" si="14"/>
        <v>49.414715719063544</v>
      </c>
      <c r="AN14" s="221">
        <v>605</v>
      </c>
      <c r="AO14" s="783">
        <f t="shared" si="15"/>
        <v>50.585284280936463</v>
      </c>
    </row>
    <row r="15" spans="1:41" ht="39.950000000000003" customHeight="1">
      <c r="A15" s="5617" t="s">
        <v>378</v>
      </c>
      <c r="B15" s="195">
        <v>22832</v>
      </c>
      <c r="C15" s="193">
        <v>11268</v>
      </c>
      <c r="D15" s="267">
        <f t="shared" si="0"/>
        <v>49.351786965662228</v>
      </c>
      <c r="E15" s="193">
        <v>11564</v>
      </c>
      <c r="F15" s="268">
        <f t="shared" si="1"/>
        <v>50.648213034337772</v>
      </c>
      <c r="G15" s="195">
        <v>29217</v>
      </c>
      <c r="H15" s="193">
        <v>14591</v>
      </c>
      <c r="I15" s="267">
        <f t="shared" si="2"/>
        <v>49.940103364479583</v>
      </c>
      <c r="J15" s="193">
        <v>14626</v>
      </c>
      <c r="K15" s="268">
        <f t="shared" si="3"/>
        <v>50.059896635520417</v>
      </c>
      <c r="L15" s="227">
        <v>543</v>
      </c>
      <c r="M15" s="221">
        <v>277</v>
      </c>
      <c r="N15" s="266">
        <f t="shared" si="4"/>
        <v>51.012891344383057</v>
      </c>
      <c r="O15" s="221">
        <v>266</v>
      </c>
      <c r="P15" s="265">
        <f t="shared" si="5"/>
        <v>48.987108655616943</v>
      </c>
      <c r="Q15" s="195">
        <v>1950</v>
      </c>
      <c r="R15" s="193">
        <v>1005</v>
      </c>
      <c r="S15" s="267">
        <f t="shared" si="6"/>
        <v>51.538461538461533</v>
      </c>
      <c r="T15" s="221">
        <v>945</v>
      </c>
      <c r="U15" s="268">
        <f t="shared" si="7"/>
        <v>48.46153846153846</v>
      </c>
      <c r="V15" s="195">
        <v>3925</v>
      </c>
      <c r="W15" s="193">
        <v>2044</v>
      </c>
      <c r="X15" s="267">
        <f t="shared" si="8"/>
        <v>52.076433121019107</v>
      </c>
      <c r="Y15" s="193">
        <v>1881</v>
      </c>
      <c r="Z15" s="268">
        <f t="shared" si="9"/>
        <v>47.923566878980893</v>
      </c>
      <c r="AA15" s="227">
        <v>539</v>
      </c>
      <c r="AB15" s="221">
        <v>272</v>
      </c>
      <c r="AC15" s="266">
        <f t="shared" si="10"/>
        <v>50.463821892393327</v>
      </c>
      <c r="AD15" s="221">
        <v>267</v>
      </c>
      <c r="AE15" s="265">
        <f t="shared" si="11"/>
        <v>49.536178107606673</v>
      </c>
      <c r="AF15" s="227">
        <v>719</v>
      </c>
      <c r="AG15" s="221">
        <v>353</v>
      </c>
      <c r="AH15" s="266">
        <f t="shared" si="12"/>
        <v>49.09596662030598</v>
      </c>
      <c r="AI15" s="221">
        <v>366</v>
      </c>
      <c r="AJ15" s="265">
        <f t="shared" si="13"/>
        <v>50.904033379694027</v>
      </c>
      <c r="AK15" s="195">
        <v>1185</v>
      </c>
      <c r="AL15" s="221">
        <v>587</v>
      </c>
      <c r="AM15" s="266">
        <f t="shared" si="14"/>
        <v>49.535864978902957</v>
      </c>
      <c r="AN15" s="221">
        <v>598</v>
      </c>
      <c r="AO15" s="783">
        <f t="shared" si="15"/>
        <v>50.464135021097043</v>
      </c>
    </row>
    <row r="16" spans="1:41" ht="39.950000000000003" customHeight="1">
      <c r="A16" s="5617" t="s">
        <v>379</v>
      </c>
      <c r="B16" s="195">
        <v>18242</v>
      </c>
      <c r="C16" s="193">
        <v>9158</v>
      </c>
      <c r="D16" s="267">
        <f t="shared" si="0"/>
        <v>50.202828637210828</v>
      </c>
      <c r="E16" s="193">
        <v>9084</v>
      </c>
      <c r="F16" s="268">
        <f t="shared" si="1"/>
        <v>49.797171362789165</v>
      </c>
      <c r="G16" s="195">
        <v>22922</v>
      </c>
      <c r="H16" s="193">
        <v>11901</v>
      </c>
      <c r="I16" s="267">
        <f t="shared" si="2"/>
        <v>51.919553267603177</v>
      </c>
      <c r="J16" s="193">
        <v>11021</v>
      </c>
      <c r="K16" s="268">
        <f t="shared" si="3"/>
        <v>48.080446732396823</v>
      </c>
      <c r="L16" s="227">
        <v>484</v>
      </c>
      <c r="M16" s="221">
        <v>243</v>
      </c>
      <c r="N16" s="266">
        <f t="shared" si="4"/>
        <v>50.206611570247937</v>
      </c>
      <c r="O16" s="221">
        <v>241</v>
      </c>
      <c r="P16" s="265">
        <f t="shared" si="5"/>
        <v>49.793388429752063</v>
      </c>
      <c r="Q16" s="195">
        <v>1723</v>
      </c>
      <c r="R16" s="221">
        <v>860</v>
      </c>
      <c r="S16" s="267">
        <f t="shared" si="6"/>
        <v>49.912942542077772</v>
      </c>
      <c r="T16" s="221">
        <v>863</v>
      </c>
      <c r="U16" s="268">
        <f t="shared" si="7"/>
        <v>50.087057457922221</v>
      </c>
      <c r="V16" s="195">
        <v>3276</v>
      </c>
      <c r="W16" s="193">
        <v>1657</v>
      </c>
      <c r="X16" s="267">
        <f t="shared" si="8"/>
        <v>50.579975579975581</v>
      </c>
      <c r="Y16" s="193">
        <v>1619</v>
      </c>
      <c r="Z16" s="268">
        <f t="shared" si="9"/>
        <v>49.420024420024419</v>
      </c>
      <c r="AA16" s="227">
        <v>480</v>
      </c>
      <c r="AB16" s="221">
        <v>258</v>
      </c>
      <c r="AC16" s="266">
        <f t="shared" si="10"/>
        <v>53.75</v>
      </c>
      <c r="AD16" s="221">
        <v>222</v>
      </c>
      <c r="AE16" s="265">
        <f t="shared" si="11"/>
        <v>46.25</v>
      </c>
      <c r="AF16" s="227">
        <v>612</v>
      </c>
      <c r="AG16" s="221">
        <v>315</v>
      </c>
      <c r="AH16" s="266">
        <f t="shared" si="12"/>
        <v>51.470588235294116</v>
      </c>
      <c r="AI16" s="221">
        <v>297</v>
      </c>
      <c r="AJ16" s="265">
        <f t="shared" si="13"/>
        <v>48.529411764705884</v>
      </c>
      <c r="AK16" s="195">
        <v>1074</v>
      </c>
      <c r="AL16" s="221">
        <v>519</v>
      </c>
      <c r="AM16" s="266">
        <f t="shared" si="14"/>
        <v>48.324022346368714</v>
      </c>
      <c r="AN16" s="221">
        <v>555</v>
      </c>
      <c r="AO16" s="783">
        <f t="shared" si="15"/>
        <v>51.675977653631286</v>
      </c>
    </row>
    <row r="17" spans="1:41" ht="39.950000000000003" customHeight="1">
      <c r="A17" s="5617" t="s">
        <v>380</v>
      </c>
      <c r="B17" s="195">
        <v>15976</v>
      </c>
      <c r="C17" s="193">
        <v>7956</v>
      </c>
      <c r="D17" s="267">
        <f t="shared" si="0"/>
        <v>49.799699549323982</v>
      </c>
      <c r="E17" s="193">
        <v>8020</v>
      </c>
      <c r="F17" s="268">
        <f t="shared" si="1"/>
        <v>50.200300450676018</v>
      </c>
      <c r="G17" s="195">
        <v>18557</v>
      </c>
      <c r="H17" s="193">
        <v>9753</v>
      </c>
      <c r="I17" s="267">
        <f t="shared" si="2"/>
        <v>52.556986581882846</v>
      </c>
      <c r="J17" s="193">
        <v>8804</v>
      </c>
      <c r="K17" s="268">
        <f t="shared" si="3"/>
        <v>47.443013418117154</v>
      </c>
      <c r="L17" s="227">
        <v>457</v>
      </c>
      <c r="M17" s="221">
        <v>217</v>
      </c>
      <c r="N17" s="266">
        <f t="shared" si="4"/>
        <v>47.483588621444198</v>
      </c>
      <c r="O17" s="221">
        <v>240</v>
      </c>
      <c r="P17" s="265">
        <f t="shared" si="5"/>
        <v>52.516411378555794</v>
      </c>
      <c r="Q17" s="195">
        <v>1573</v>
      </c>
      <c r="R17" s="221">
        <v>816</v>
      </c>
      <c r="S17" s="267">
        <f t="shared" si="6"/>
        <v>51.875397329942786</v>
      </c>
      <c r="T17" s="221">
        <v>757</v>
      </c>
      <c r="U17" s="268">
        <f t="shared" si="7"/>
        <v>48.124602670057214</v>
      </c>
      <c r="V17" s="195">
        <v>2772</v>
      </c>
      <c r="W17" s="193">
        <v>1341</v>
      </c>
      <c r="X17" s="267">
        <f t="shared" si="8"/>
        <v>48.376623376623378</v>
      </c>
      <c r="Y17" s="193">
        <v>1431</v>
      </c>
      <c r="Z17" s="268">
        <f t="shared" si="9"/>
        <v>51.623376623376629</v>
      </c>
      <c r="AA17" s="227">
        <v>455</v>
      </c>
      <c r="AB17" s="221">
        <v>203</v>
      </c>
      <c r="AC17" s="266">
        <f t="shared" si="10"/>
        <v>44.61538461538462</v>
      </c>
      <c r="AD17" s="221">
        <v>252</v>
      </c>
      <c r="AE17" s="265">
        <f t="shared" si="11"/>
        <v>55.384615384615387</v>
      </c>
      <c r="AF17" s="227">
        <v>588</v>
      </c>
      <c r="AG17" s="221">
        <v>303</v>
      </c>
      <c r="AH17" s="266">
        <f t="shared" si="12"/>
        <v>51.530612244897952</v>
      </c>
      <c r="AI17" s="221">
        <v>285</v>
      </c>
      <c r="AJ17" s="265">
        <f t="shared" si="13"/>
        <v>48.469387755102041</v>
      </c>
      <c r="AK17" s="195">
        <v>1005</v>
      </c>
      <c r="AL17" s="221">
        <v>499</v>
      </c>
      <c r="AM17" s="266">
        <f t="shared" si="14"/>
        <v>49.651741293532339</v>
      </c>
      <c r="AN17" s="221">
        <v>506</v>
      </c>
      <c r="AO17" s="783">
        <f t="shared" si="15"/>
        <v>50.348258706467661</v>
      </c>
    </row>
    <row r="18" spans="1:41" ht="39.950000000000003" customHeight="1">
      <c r="A18" s="5617" t="s">
        <v>381</v>
      </c>
      <c r="B18" s="195">
        <v>12226</v>
      </c>
      <c r="C18" s="193">
        <v>5793</v>
      </c>
      <c r="D18" s="267">
        <f t="shared" si="0"/>
        <v>47.382627187960082</v>
      </c>
      <c r="E18" s="193">
        <v>6433</v>
      </c>
      <c r="F18" s="268">
        <f t="shared" si="1"/>
        <v>52.617372812039918</v>
      </c>
      <c r="G18" s="195">
        <v>12944</v>
      </c>
      <c r="H18" s="193">
        <v>6316</v>
      </c>
      <c r="I18" s="267">
        <f t="shared" si="2"/>
        <v>48.794808405438808</v>
      </c>
      <c r="J18" s="193">
        <v>6628</v>
      </c>
      <c r="K18" s="268">
        <f t="shared" si="3"/>
        <v>51.205191594561185</v>
      </c>
      <c r="L18" s="227">
        <v>378</v>
      </c>
      <c r="M18" s="221">
        <v>169</v>
      </c>
      <c r="N18" s="266">
        <f t="shared" si="4"/>
        <v>44.708994708994709</v>
      </c>
      <c r="O18" s="221">
        <v>209</v>
      </c>
      <c r="P18" s="265">
        <f t="shared" si="5"/>
        <v>55.291005291005291</v>
      </c>
      <c r="Q18" s="195">
        <v>1406</v>
      </c>
      <c r="R18" s="221">
        <v>580</v>
      </c>
      <c r="S18" s="267">
        <f t="shared" si="6"/>
        <v>41.25177809388336</v>
      </c>
      <c r="T18" s="221">
        <v>826</v>
      </c>
      <c r="U18" s="268">
        <f t="shared" si="7"/>
        <v>58.74822190611664</v>
      </c>
      <c r="V18" s="195">
        <v>2461</v>
      </c>
      <c r="W18" s="193">
        <v>1164</v>
      </c>
      <c r="X18" s="267">
        <f t="shared" si="8"/>
        <v>47.297846403900849</v>
      </c>
      <c r="Y18" s="193">
        <v>1297</v>
      </c>
      <c r="Z18" s="268">
        <f t="shared" si="9"/>
        <v>52.702153596099144</v>
      </c>
      <c r="AA18" s="227">
        <v>432</v>
      </c>
      <c r="AB18" s="221">
        <v>193</v>
      </c>
      <c r="AC18" s="266">
        <f t="shared" si="10"/>
        <v>44.675925925925924</v>
      </c>
      <c r="AD18" s="221">
        <v>239</v>
      </c>
      <c r="AE18" s="265">
        <f t="shared" si="11"/>
        <v>55.324074074074069</v>
      </c>
      <c r="AF18" s="227">
        <v>505</v>
      </c>
      <c r="AG18" s="221">
        <v>223</v>
      </c>
      <c r="AH18" s="266">
        <f t="shared" si="12"/>
        <v>44.158415841584159</v>
      </c>
      <c r="AI18" s="221">
        <v>282</v>
      </c>
      <c r="AJ18" s="265">
        <f t="shared" si="13"/>
        <v>55.841584158415849</v>
      </c>
      <c r="AK18" s="227">
        <v>888</v>
      </c>
      <c r="AL18" s="221">
        <v>393</v>
      </c>
      <c r="AM18" s="266">
        <f t="shared" si="14"/>
        <v>44.256756756756758</v>
      </c>
      <c r="AN18" s="221">
        <v>495</v>
      </c>
      <c r="AO18" s="783">
        <f t="shared" si="15"/>
        <v>55.743243243243242</v>
      </c>
    </row>
    <row r="19" spans="1:41" ht="39.950000000000003" customHeight="1">
      <c r="A19" s="5617" t="s">
        <v>382</v>
      </c>
      <c r="B19" s="195">
        <v>8605</v>
      </c>
      <c r="C19" s="193">
        <v>3954</v>
      </c>
      <c r="D19" s="267">
        <f t="shared" si="0"/>
        <v>45.950029052876232</v>
      </c>
      <c r="E19" s="193">
        <v>4651</v>
      </c>
      <c r="F19" s="268">
        <f t="shared" si="1"/>
        <v>54.049970947123761</v>
      </c>
      <c r="G19" s="195">
        <v>8462</v>
      </c>
      <c r="H19" s="193">
        <v>4050</v>
      </c>
      <c r="I19" s="267">
        <f t="shared" si="2"/>
        <v>47.861025762231151</v>
      </c>
      <c r="J19" s="193">
        <v>4412</v>
      </c>
      <c r="K19" s="268">
        <f t="shared" si="3"/>
        <v>52.138974237768856</v>
      </c>
      <c r="L19" s="227">
        <v>341</v>
      </c>
      <c r="M19" s="221">
        <v>147</v>
      </c>
      <c r="N19" s="266">
        <f t="shared" si="4"/>
        <v>43.10850439882698</v>
      </c>
      <c r="O19" s="221">
        <v>194</v>
      </c>
      <c r="P19" s="265">
        <f t="shared" si="5"/>
        <v>56.891495601173027</v>
      </c>
      <c r="Q19" s="195">
        <v>1209</v>
      </c>
      <c r="R19" s="221">
        <v>514</v>
      </c>
      <c r="S19" s="267">
        <f t="shared" si="6"/>
        <v>42.514474772539288</v>
      </c>
      <c r="T19" s="221">
        <v>695</v>
      </c>
      <c r="U19" s="268">
        <f t="shared" si="7"/>
        <v>57.485525227460712</v>
      </c>
      <c r="V19" s="195">
        <v>1856</v>
      </c>
      <c r="W19" s="221">
        <v>828</v>
      </c>
      <c r="X19" s="267">
        <f t="shared" si="8"/>
        <v>44.612068965517246</v>
      </c>
      <c r="Y19" s="193">
        <v>1028</v>
      </c>
      <c r="Z19" s="268">
        <f t="shared" si="9"/>
        <v>55.387931034482762</v>
      </c>
      <c r="AA19" s="227">
        <v>324</v>
      </c>
      <c r="AB19" s="221">
        <v>152</v>
      </c>
      <c r="AC19" s="266">
        <f t="shared" si="10"/>
        <v>46.913580246913575</v>
      </c>
      <c r="AD19" s="221">
        <v>172</v>
      </c>
      <c r="AE19" s="265">
        <f t="shared" si="11"/>
        <v>53.086419753086425</v>
      </c>
      <c r="AF19" s="227">
        <v>363</v>
      </c>
      <c r="AG19" s="221">
        <v>158</v>
      </c>
      <c r="AH19" s="266">
        <f t="shared" si="12"/>
        <v>43.526170798898072</v>
      </c>
      <c r="AI19" s="221">
        <v>205</v>
      </c>
      <c r="AJ19" s="265">
        <f t="shared" si="13"/>
        <v>56.473829201101935</v>
      </c>
      <c r="AK19" s="227">
        <v>749</v>
      </c>
      <c r="AL19" s="221">
        <v>358</v>
      </c>
      <c r="AM19" s="266">
        <f t="shared" si="14"/>
        <v>47.797062750333779</v>
      </c>
      <c r="AN19" s="221">
        <v>391</v>
      </c>
      <c r="AO19" s="783">
        <f t="shared" si="15"/>
        <v>52.202937249666228</v>
      </c>
    </row>
    <row r="20" spans="1:41" ht="39.950000000000003" customHeight="1">
      <c r="A20" s="5617" t="s">
        <v>383</v>
      </c>
      <c r="B20" s="195">
        <v>6321</v>
      </c>
      <c r="C20" s="193">
        <v>2701</v>
      </c>
      <c r="D20" s="267">
        <f t="shared" si="0"/>
        <v>42.730580604334754</v>
      </c>
      <c r="E20" s="193">
        <v>3620</v>
      </c>
      <c r="F20" s="268">
        <f t="shared" si="1"/>
        <v>57.269419395665246</v>
      </c>
      <c r="G20" s="195">
        <v>5853</v>
      </c>
      <c r="H20" s="193">
        <v>2579</v>
      </c>
      <c r="I20" s="267">
        <f t="shared" si="2"/>
        <v>44.062873739962413</v>
      </c>
      <c r="J20" s="193">
        <v>3274</v>
      </c>
      <c r="K20" s="268">
        <f t="shared" si="3"/>
        <v>55.937126260037587</v>
      </c>
      <c r="L20" s="227">
        <v>281</v>
      </c>
      <c r="M20" s="221">
        <v>114</v>
      </c>
      <c r="N20" s="266">
        <f t="shared" si="4"/>
        <v>40.569395017793596</v>
      </c>
      <c r="O20" s="221">
        <v>167</v>
      </c>
      <c r="P20" s="265">
        <f t="shared" si="5"/>
        <v>59.430604982206404</v>
      </c>
      <c r="Q20" s="227">
        <v>953</v>
      </c>
      <c r="R20" s="221">
        <v>397</v>
      </c>
      <c r="S20" s="267">
        <f t="shared" si="6"/>
        <v>41.657922350472191</v>
      </c>
      <c r="T20" s="221">
        <v>556</v>
      </c>
      <c r="U20" s="268">
        <f t="shared" si="7"/>
        <v>58.342077649527802</v>
      </c>
      <c r="V20" s="195">
        <v>1594</v>
      </c>
      <c r="W20" s="221">
        <v>661</v>
      </c>
      <c r="X20" s="267">
        <f t="shared" si="8"/>
        <v>41.468005018820577</v>
      </c>
      <c r="Y20" s="221">
        <v>933</v>
      </c>
      <c r="Z20" s="268">
        <f t="shared" si="9"/>
        <v>58.531994981179423</v>
      </c>
      <c r="AA20" s="227">
        <v>267</v>
      </c>
      <c r="AB20" s="221">
        <v>107</v>
      </c>
      <c r="AC20" s="266">
        <f t="shared" si="10"/>
        <v>40.074906367041194</v>
      </c>
      <c r="AD20" s="221">
        <v>160</v>
      </c>
      <c r="AE20" s="265">
        <f t="shared" si="11"/>
        <v>59.925093632958806</v>
      </c>
      <c r="AF20" s="227">
        <v>313</v>
      </c>
      <c r="AG20" s="221">
        <v>140</v>
      </c>
      <c r="AH20" s="266">
        <f t="shared" si="12"/>
        <v>44.728434504792332</v>
      </c>
      <c r="AI20" s="221">
        <v>173</v>
      </c>
      <c r="AJ20" s="265">
        <f t="shared" si="13"/>
        <v>55.271565495207668</v>
      </c>
      <c r="AK20" s="227">
        <v>702</v>
      </c>
      <c r="AL20" s="221">
        <v>327</v>
      </c>
      <c r="AM20" s="266">
        <f t="shared" si="14"/>
        <v>46.581196581196579</v>
      </c>
      <c r="AN20" s="221">
        <v>375</v>
      </c>
      <c r="AO20" s="783">
        <f t="shared" si="15"/>
        <v>53.418803418803421</v>
      </c>
    </row>
    <row r="21" spans="1:41" ht="39.950000000000003" customHeight="1">
      <c r="A21" s="5617" t="s">
        <v>384</v>
      </c>
      <c r="B21" s="195">
        <v>5153</v>
      </c>
      <c r="C21" s="193">
        <v>2325</v>
      </c>
      <c r="D21" s="267">
        <f t="shared" si="0"/>
        <v>45.119347952648944</v>
      </c>
      <c r="E21" s="193">
        <v>2828</v>
      </c>
      <c r="F21" s="268">
        <f t="shared" si="1"/>
        <v>54.880652047351056</v>
      </c>
      <c r="G21" s="195">
        <v>4616</v>
      </c>
      <c r="H21" s="193">
        <v>2042</v>
      </c>
      <c r="I21" s="267">
        <f t="shared" si="2"/>
        <v>44.237435008665507</v>
      </c>
      <c r="J21" s="193">
        <v>2574</v>
      </c>
      <c r="K21" s="268">
        <f t="shared" si="3"/>
        <v>55.762564991334486</v>
      </c>
      <c r="L21" s="227">
        <v>279</v>
      </c>
      <c r="M21" s="221">
        <v>151</v>
      </c>
      <c r="N21" s="266">
        <f t="shared" si="4"/>
        <v>54.121863799283155</v>
      </c>
      <c r="O21" s="221">
        <v>128</v>
      </c>
      <c r="P21" s="265">
        <f t="shared" si="5"/>
        <v>45.878136200716845</v>
      </c>
      <c r="Q21" s="227">
        <v>734</v>
      </c>
      <c r="R21" s="221">
        <v>354</v>
      </c>
      <c r="S21" s="267">
        <f t="shared" si="6"/>
        <v>48.228882833787466</v>
      </c>
      <c r="T21" s="221">
        <v>380</v>
      </c>
      <c r="U21" s="268">
        <f t="shared" si="7"/>
        <v>51.771117166212534</v>
      </c>
      <c r="V21" s="195">
        <v>1331</v>
      </c>
      <c r="W21" s="221">
        <v>625</v>
      </c>
      <c r="X21" s="267">
        <f t="shared" si="8"/>
        <v>46.957175056348611</v>
      </c>
      <c r="Y21" s="221">
        <v>706</v>
      </c>
      <c r="Z21" s="268">
        <f t="shared" si="9"/>
        <v>53.042824943651389</v>
      </c>
      <c r="AA21" s="227">
        <v>253</v>
      </c>
      <c r="AB21" s="221">
        <v>113</v>
      </c>
      <c r="AC21" s="266">
        <f t="shared" si="10"/>
        <v>44.664031620553359</v>
      </c>
      <c r="AD21" s="221">
        <v>140</v>
      </c>
      <c r="AE21" s="265">
        <f t="shared" si="11"/>
        <v>55.335968379446641</v>
      </c>
      <c r="AF21" s="227">
        <v>235</v>
      </c>
      <c r="AG21" s="221">
        <v>106</v>
      </c>
      <c r="AH21" s="266">
        <f t="shared" si="12"/>
        <v>45.106382978723403</v>
      </c>
      <c r="AI21" s="221">
        <v>129</v>
      </c>
      <c r="AJ21" s="265">
        <f t="shared" si="13"/>
        <v>54.893617021276597</v>
      </c>
      <c r="AK21" s="227">
        <v>549</v>
      </c>
      <c r="AL21" s="221">
        <v>246</v>
      </c>
      <c r="AM21" s="266">
        <f t="shared" si="14"/>
        <v>44.808743169398909</v>
      </c>
      <c r="AN21" s="221">
        <v>303</v>
      </c>
      <c r="AO21" s="783">
        <f t="shared" si="15"/>
        <v>55.191256830601091</v>
      </c>
    </row>
    <row r="22" spans="1:41" ht="39.950000000000003" customHeight="1">
      <c r="A22" s="5617" t="s">
        <v>385</v>
      </c>
      <c r="B22" s="195">
        <v>2810</v>
      </c>
      <c r="C22" s="193">
        <v>1064</v>
      </c>
      <c r="D22" s="267">
        <f t="shared" si="0"/>
        <v>37.864768683274022</v>
      </c>
      <c r="E22" s="193">
        <v>1746</v>
      </c>
      <c r="F22" s="268">
        <f t="shared" si="1"/>
        <v>62.135231316725978</v>
      </c>
      <c r="G22" s="195">
        <v>2426</v>
      </c>
      <c r="H22" s="221">
        <v>886</v>
      </c>
      <c r="I22" s="267">
        <f t="shared" si="2"/>
        <v>36.521022258862324</v>
      </c>
      <c r="J22" s="193">
        <v>1540</v>
      </c>
      <c r="K22" s="268">
        <f t="shared" si="3"/>
        <v>63.478977741137676</v>
      </c>
      <c r="L22" s="227">
        <v>116</v>
      </c>
      <c r="M22" s="221">
        <v>54</v>
      </c>
      <c r="N22" s="266">
        <f t="shared" si="4"/>
        <v>46.551724137931032</v>
      </c>
      <c r="O22" s="221">
        <v>62</v>
      </c>
      <c r="P22" s="265">
        <f t="shared" si="5"/>
        <v>53.448275862068961</v>
      </c>
      <c r="Q22" s="227">
        <v>425</v>
      </c>
      <c r="R22" s="221">
        <v>169</v>
      </c>
      <c r="S22" s="267">
        <f t="shared" si="6"/>
        <v>39.764705882352942</v>
      </c>
      <c r="T22" s="221">
        <v>256</v>
      </c>
      <c r="U22" s="268">
        <f t="shared" si="7"/>
        <v>60.235294117647051</v>
      </c>
      <c r="V22" s="227">
        <v>706</v>
      </c>
      <c r="W22" s="221">
        <v>257</v>
      </c>
      <c r="X22" s="267">
        <f t="shared" si="8"/>
        <v>36.402266288951843</v>
      </c>
      <c r="Y22" s="221">
        <v>449</v>
      </c>
      <c r="Z22" s="268">
        <f t="shared" si="9"/>
        <v>63.597733711048157</v>
      </c>
      <c r="AA22" s="227">
        <v>152</v>
      </c>
      <c r="AB22" s="221">
        <v>59</v>
      </c>
      <c r="AC22" s="266">
        <f t="shared" si="10"/>
        <v>38.815789473684212</v>
      </c>
      <c r="AD22" s="221">
        <v>93</v>
      </c>
      <c r="AE22" s="265">
        <f t="shared" si="11"/>
        <v>61.184210526315788</v>
      </c>
      <c r="AF22" s="227">
        <v>158</v>
      </c>
      <c r="AG22" s="221">
        <v>55</v>
      </c>
      <c r="AH22" s="266">
        <f t="shared" si="12"/>
        <v>34.810126582278485</v>
      </c>
      <c r="AI22" s="221">
        <v>103</v>
      </c>
      <c r="AJ22" s="265">
        <f t="shared" si="13"/>
        <v>65.189873417721529</v>
      </c>
      <c r="AK22" s="227">
        <v>309</v>
      </c>
      <c r="AL22" s="221">
        <v>127</v>
      </c>
      <c r="AM22" s="266">
        <f t="shared" si="14"/>
        <v>41.100323624595468</v>
      </c>
      <c r="AN22" s="221">
        <v>182</v>
      </c>
      <c r="AO22" s="783">
        <f t="shared" si="15"/>
        <v>58.899676375404532</v>
      </c>
    </row>
    <row r="23" spans="1:41" ht="39.950000000000003" customHeight="1">
      <c r="A23" s="5617" t="s">
        <v>386</v>
      </c>
      <c r="B23" s="227">
        <v>933</v>
      </c>
      <c r="C23" s="221">
        <v>313</v>
      </c>
      <c r="D23" s="267">
        <f t="shared" si="0"/>
        <v>33.547695605573416</v>
      </c>
      <c r="E23" s="221">
        <v>620</v>
      </c>
      <c r="F23" s="268">
        <f t="shared" si="1"/>
        <v>66.452304394426577</v>
      </c>
      <c r="G23" s="227">
        <v>809</v>
      </c>
      <c r="H23" s="221">
        <v>242</v>
      </c>
      <c r="I23" s="267">
        <f t="shared" si="2"/>
        <v>29.913473423980225</v>
      </c>
      <c r="J23" s="221">
        <v>567</v>
      </c>
      <c r="K23" s="268">
        <f t="shared" si="3"/>
        <v>70.086526576019779</v>
      </c>
      <c r="L23" s="227">
        <v>37</v>
      </c>
      <c r="M23" s="221">
        <v>13</v>
      </c>
      <c r="N23" s="266">
        <f t="shared" si="4"/>
        <v>35.135135135135137</v>
      </c>
      <c r="O23" s="221">
        <v>24</v>
      </c>
      <c r="P23" s="265">
        <f t="shared" si="5"/>
        <v>64.86486486486487</v>
      </c>
      <c r="Q23" s="227">
        <v>140</v>
      </c>
      <c r="R23" s="221">
        <v>40</v>
      </c>
      <c r="S23" s="267">
        <f t="shared" si="6"/>
        <v>28.571428571428569</v>
      </c>
      <c r="T23" s="221">
        <v>100</v>
      </c>
      <c r="U23" s="268">
        <f t="shared" si="7"/>
        <v>71.428571428571431</v>
      </c>
      <c r="V23" s="227">
        <v>262</v>
      </c>
      <c r="W23" s="221">
        <v>63</v>
      </c>
      <c r="X23" s="267">
        <f t="shared" si="8"/>
        <v>24.045801526717558</v>
      </c>
      <c r="Y23" s="221">
        <v>199</v>
      </c>
      <c r="Z23" s="268">
        <f t="shared" si="9"/>
        <v>75.954198473282446</v>
      </c>
      <c r="AA23" s="227">
        <v>45</v>
      </c>
      <c r="AB23" s="221">
        <v>15</v>
      </c>
      <c r="AC23" s="266">
        <f t="shared" si="10"/>
        <v>33.333333333333329</v>
      </c>
      <c r="AD23" s="221">
        <v>30</v>
      </c>
      <c r="AE23" s="265">
        <f t="shared" si="11"/>
        <v>66.666666666666657</v>
      </c>
      <c r="AF23" s="227">
        <v>48</v>
      </c>
      <c r="AG23" s="221">
        <v>12</v>
      </c>
      <c r="AH23" s="266">
        <f t="shared" si="12"/>
        <v>25</v>
      </c>
      <c r="AI23" s="221">
        <v>36</v>
      </c>
      <c r="AJ23" s="265">
        <f t="shared" si="13"/>
        <v>75</v>
      </c>
      <c r="AK23" s="227">
        <v>112</v>
      </c>
      <c r="AL23" s="221">
        <v>36</v>
      </c>
      <c r="AM23" s="266">
        <f t="shared" si="14"/>
        <v>32.142857142857146</v>
      </c>
      <c r="AN23" s="221">
        <v>76</v>
      </c>
      <c r="AO23" s="783">
        <f t="shared" si="15"/>
        <v>67.857142857142861</v>
      </c>
    </row>
    <row r="24" spans="1:41" ht="39.950000000000003" customHeight="1" thickBot="1">
      <c r="A24" s="5618" t="s">
        <v>387</v>
      </c>
      <c r="B24" s="284">
        <v>270</v>
      </c>
      <c r="C24" s="283">
        <v>56</v>
      </c>
      <c r="D24" s="286">
        <f t="shared" si="0"/>
        <v>20.74074074074074</v>
      </c>
      <c r="E24" s="283">
        <v>214</v>
      </c>
      <c r="F24" s="287">
        <f t="shared" si="1"/>
        <v>79.259259259259267</v>
      </c>
      <c r="G24" s="284">
        <v>246</v>
      </c>
      <c r="H24" s="283">
        <v>40</v>
      </c>
      <c r="I24" s="286">
        <f t="shared" si="2"/>
        <v>16.260162601626014</v>
      </c>
      <c r="J24" s="283">
        <v>206</v>
      </c>
      <c r="K24" s="287">
        <f t="shared" si="3"/>
        <v>83.739837398373979</v>
      </c>
      <c r="L24" s="284">
        <v>13</v>
      </c>
      <c r="M24" s="283">
        <v>4</v>
      </c>
      <c r="N24" s="285">
        <f t="shared" si="4"/>
        <v>30.76923076923077</v>
      </c>
      <c r="O24" s="283">
        <v>9</v>
      </c>
      <c r="P24" s="280">
        <f t="shared" si="5"/>
        <v>69.230769230769226</v>
      </c>
      <c r="Q24" s="284">
        <v>38</v>
      </c>
      <c r="R24" s="283">
        <v>10</v>
      </c>
      <c r="S24" s="286">
        <f t="shared" si="6"/>
        <v>26.315789473684209</v>
      </c>
      <c r="T24" s="283">
        <v>28</v>
      </c>
      <c r="U24" s="287">
        <f t="shared" si="7"/>
        <v>73.68421052631578</v>
      </c>
      <c r="V24" s="284">
        <v>56</v>
      </c>
      <c r="W24" s="283">
        <v>12</v>
      </c>
      <c r="X24" s="286">
        <f t="shared" si="8"/>
        <v>21.428571428571427</v>
      </c>
      <c r="Y24" s="283">
        <v>44</v>
      </c>
      <c r="Z24" s="287">
        <f t="shared" si="9"/>
        <v>78.571428571428569</v>
      </c>
      <c r="AA24" s="284">
        <v>22</v>
      </c>
      <c r="AB24" s="283">
        <v>4</v>
      </c>
      <c r="AC24" s="285">
        <f t="shared" si="10"/>
        <v>18.181818181818183</v>
      </c>
      <c r="AD24" s="283">
        <v>18</v>
      </c>
      <c r="AE24" s="280">
        <f t="shared" si="11"/>
        <v>81.818181818181827</v>
      </c>
      <c r="AF24" s="284">
        <v>18</v>
      </c>
      <c r="AG24" s="283">
        <v>1</v>
      </c>
      <c r="AH24" s="285">
        <f t="shared" si="12"/>
        <v>5.5555555555555554</v>
      </c>
      <c r="AI24" s="283">
        <v>17</v>
      </c>
      <c r="AJ24" s="280">
        <f t="shared" si="13"/>
        <v>94.444444444444443</v>
      </c>
      <c r="AK24" s="284">
        <v>47</v>
      </c>
      <c r="AL24" s="283">
        <v>10</v>
      </c>
      <c r="AM24" s="285">
        <f t="shared" si="14"/>
        <v>21.276595744680851</v>
      </c>
      <c r="AN24" s="283">
        <v>37</v>
      </c>
      <c r="AO24" s="784">
        <f t="shared" si="15"/>
        <v>78.723404255319153</v>
      </c>
    </row>
    <row r="25" spans="1:41" s="244" customFormat="1" ht="39.950000000000003" customHeight="1" thickBot="1">
      <c r="A25" s="5638" t="s">
        <v>78</v>
      </c>
      <c r="B25" s="5653">
        <v>367048</v>
      </c>
      <c r="C25" s="5654">
        <v>183472</v>
      </c>
      <c r="D25" s="5657">
        <f t="shared" si="0"/>
        <v>49.985832915585974</v>
      </c>
      <c r="E25" s="5654">
        <v>183576</v>
      </c>
      <c r="F25" s="5658">
        <f t="shared" si="1"/>
        <v>50.014167084414026</v>
      </c>
      <c r="G25" s="5653">
        <v>476855</v>
      </c>
      <c r="H25" s="5654">
        <v>239737</v>
      </c>
      <c r="I25" s="5657">
        <f t="shared" si="2"/>
        <v>50.274611779262038</v>
      </c>
      <c r="J25" s="5654">
        <v>237118</v>
      </c>
      <c r="K25" s="5658">
        <f t="shared" si="3"/>
        <v>49.725388220737962</v>
      </c>
      <c r="L25" s="5653">
        <v>7475</v>
      </c>
      <c r="M25" s="5654">
        <v>3731</v>
      </c>
      <c r="N25" s="5655">
        <f t="shared" si="4"/>
        <v>49.913043478260875</v>
      </c>
      <c r="O25" s="5654">
        <v>3744</v>
      </c>
      <c r="P25" s="5656">
        <f t="shared" si="5"/>
        <v>50.086956521739133</v>
      </c>
      <c r="Q25" s="5653">
        <v>32227</v>
      </c>
      <c r="R25" s="5654">
        <v>16010</v>
      </c>
      <c r="S25" s="5657">
        <f t="shared" si="6"/>
        <v>49.678840723616844</v>
      </c>
      <c r="T25" s="5654">
        <v>16217</v>
      </c>
      <c r="U25" s="5658">
        <f t="shared" si="7"/>
        <v>50.321159276383156</v>
      </c>
      <c r="V25" s="5653">
        <v>64836</v>
      </c>
      <c r="W25" s="5654">
        <v>32513</v>
      </c>
      <c r="X25" s="5657">
        <f t="shared" si="8"/>
        <v>50.146523536306987</v>
      </c>
      <c r="Y25" s="5654">
        <v>32323</v>
      </c>
      <c r="Z25" s="5658">
        <f t="shared" si="9"/>
        <v>49.853476463693006</v>
      </c>
      <c r="AA25" s="5653">
        <v>7145</v>
      </c>
      <c r="AB25" s="5654">
        <v>3519</v>
      </c>
      <c r="AC25" s="5655">
        <f t="shared" si="10"/>
        <v>49.251224632610217</v>
      </c>
      <c r="AD25" s="5654">
        <v>3626</v>
      </c>
      <c r="AE25" s="5656">
        <f t="shared" si="11"/>
        <v>50.74877536738979</v>
      </c>
      <c r="AF25" s="5653">
        <v>12529</v>
      </c>
      <c r="AG25" s="5654">
        <v>6221</v>
      </c>
      <c r="AH25" s="5655">
        <f t="shared" si="12"/>
        <v>49.652805491260274</v>
      </c>
      <c r="AI25" s="5654">
        <v>6308</v>
      </c>
      <c r="AJ25" s="5656">
        <f t="shared" si="13"/>
        <v>50.347194508739726</v>
      </c>
      <c r="AK25" s="5653">
        <v>22657</v>
      </c>
      <c r="AL25" s="5654">
        <v>11430</v>
      </c>
      <c r="AM25" s="5655">
        <f t="shared" si="14"/>
        <v>50.44798517014609</v>
      </c>
      <c r="AN25" s="5654">
        <v>11227</v>
      </c>
      <c r="AO25" s="5660">
        <f t="shared" si="15"/>
        <v>49.55201482985391</v>
      </c>
    </row>
    <row r="26" spans="1:41" ht="20.100000000000001" customHeight="1" thickTop="1">
      <c r="A26" s="6293"/>
      <c r="B26" s="6293"/>
    </row>
    <row r="27" spans="1:41" ht="20.100000000000001" customHeight="1">
      <c r="A27" s="6248" t="s">
        <v>400</v>
      </c>
      <c r="B27" s="6248"/>
      <c r="C27" s="6248"/>
      <c r="D27" s="6248"/>
      <c r="E27" s="6248"/>
      <c r="F27" s="6248"/>
      <c r="G27" s="6248"/>
      <c r="H27" s="6248"/>
      <c r="I27" s="6248"/>
      <c r="J27" s="6248"/>
      <c r="K27" s="6248"/>
      <c r="L27" s="6248"/>
      <c r="M27" s="6248"/>
      <c r="N27" s="6248"/>
      <c r="O27" s="6248"/>
      <c r="P27" s="6248"/>
      <c r="Q27" s="6248"/>
      <c r="R27" s="6248"/>
    </row>
    <row r="28" spans="1:41" ht="20.100000000000001" customHeight="1">
      <c r="A28" s="6248" t="s">
        <v>388</v>
      </c>
      <c r="B28" s="6248"/>
      <c r="C28" s="6248"/>
      <c r="D28" s="6248"/>
      <c r="E28" s="6248"/>
      <c r="F28" s="6248"/>
      <c r="G28" s="6248"/>
      <c r="H28" s="6248"/>
      <c r="I28" s="6248"/>
      <c r="J28" s="6248"/>
      <c r="K28" s="175"/>
      <c r="L28" s="175"/>
      <c r="M28" s="175"/>
      <c r="N28" s="175"/>
      <c r="O28" s="175"/>
      <c r="P28" s="175"/>
      <c r="Q28" s="175"/>
      <c r="R28" s="175"/>
    </row>
    <row r="29" spans="1:41" ht="20.100000000000001" customHeight="1">
      <c r="A29" s="6248" t="s">
        <v>398</v>
      </c>
      <c r="B29" s="6248"/>
      <c r="C29" s="6248"/>
      <c r="D29" s="6248"/>
      <c r="E29" s="6248"/>
      <c r="F29" s="6248"/>
      <c r="G29" s="6248"/>
      <c r="H29" s="6248"/>
      <c r="I29" s="6248"/>
      <c r="J29" s="6248"/>
      <c r="K29" s="6248"/>
      <c r="L29" s="6248"/>
      <c r="M29" s="6248"/>
      <c r="N29" s="6248"/>
      <c r="O29" s="6248"/>
      <c r="P29" s="6248"/>
      <c r="Q29" s="6248"/>
      <c r="R29" s="6248"/>
    </row>
    <row r="30" spans="1:41" ht="17.25" customHeight="1"/>
  </sheetData>
  <mergeCells count="16">
    <mergeCell ref="A28:J28"/>
    <mergeCell ref="AN1:AO1"/>
    <mergeCell ref="A29:R29"/>
    <mergeCell ref="A26:B26"/>
    <mergeCell ref="A27:R27"/>
    <mergeCell ref="A2:AO2"/>
    <mergeCell ref="A3:AO3"/>
    <mergeCell ref="A4:A5"/>
    <mergeCell ref="B4:F4"/>
    <mergeCell ref="G4:K4"/>
    <mergeCell ref="L4:P4"/>
    <mergeCell ref="Q4:U4"/>
    <mergeCell ref="V4:Z4"/>
    <mergeCell ref="AA4:AE4"/>
    <mergeCell ref="AF4:AJ4"/>
    <mergeCell ref="AK4:AO4"/>
  </mergeCells>
  <hyperlinks>
    <hyperlink ref="A1" r:id="rId1"/>
  </hyperlinks>
  <pageMargins left="0.70866141732283472" right="0.51181102362204722" top="0.74803149606299213" bottom="0.74803149606299213" header="0.31496062992125984" footer="0.31496062992125984"/>
  <pageSetup paperSize="9" scale="44" fitToWidth="0" orientation="landscape" r:id="rId2"/>
  <headerFooter alignWithMargins="0">
    <oddFooter>&amp;R14</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87">
    <pageSetUpPr fitToPage="1"/>
  </sheetPr>
  <dimension ref="A1:G53"/>
  <sheetViews>
    <sheetView view="pageBreakPreview" zoomScale="60" zoomScaleNormal="100" workbookViewId="0">
      <selection activeCell="H15" sqref="H15"/>
    </sheetView>
  </sheetViews>
  <sheetFormatPr defaultRowHeight="12.75"/>
  <cols>
    <col min="1" max="1" width="22.85546875" style="152" customWidth="1"/>
    <col min="2" max="7" width="19.7109375" style="152" customWidth="1"/>
    <col min="8" max="8" width="9.5703125" style="152" customWidth="1"/>
    <col min="9" max="256" width="9.140625" style="152"/>
    <col min="257" max="259" width="21.42578125" style="152" customWidth="1"/>
    <col min="260" max="260" width="22" style="152" customWidth="1"/>
    <col min="261" max="262" width="21.5703125" style="152" customWidth="1"/>
    <col min="263" max="263" width="20.5703125" style="152" customWidth="1"/>
    <col min="264" max="264" width="9.5703125" style="152" customWidth="1"/>
    <col min="265" max="512" width="9.140625" style="152"/>
    <col min="513" max="515" width="21.42578125" style="152" customWidth="1"/>
    <col min="516" max="516" width="22" style="152" customWidth="1"/>
    <col min="517" max="518" width="21.5703125" style="152" customWidth="1"/>
    <col min="519" max="519" width="20.5703125" style="152" customWidth="1"/>
    <col min="520" max="520" width="9.5703125" style="152" customWidth="1"/>
    <col min="521" max="768" width="9.140625" style="152"/>
    <col min="769" max="771" width="21.42578125" style="152" customWidth="1"/>
    <col min="772" max="772" width="22" style="152" customWidth="1"/>
    <col min="773" max="774" width="21.5703125" style="152" customWidth="1"/>
    <col min="775" max="775" width="20.5703125" style="152" customWidth="1"/>
    <col min="776" max="776" width="9.5703125" style="152" customWidth="1"/>
    <col min="777" max="1024" width="9.140625" style="152"/>
    <col min="1025" max="1027" width="21.42578125" style="152" customWidth="1"/>
    <col min="1028" max="1028" width="22" style="152" customWidth="1"/>
    <col min="1029" max="1030" width="21.5703125" style="152" customWidth="1"/>
    <col min="1031" max="1031" width="20.5703125" style="152" customWidth="1"/>
    <col min="1032" max="1032" width="9.5703125" style="152" customWidth="1"/>
    <col min="1033" max="1280" width="9.140625" style="152"/>
    <col min="1281" max="1283" width="21.42578125" style="152" customWidth="1"/>
    <col min="1284" max="1284" width="22" style="152" customWidth="1"/>
    <col min="1285" max="1286" width="21.5703125" style="152" customWidth="1"/>
    <col min="1287" max="1287" width="20.5703125" style="152" customWidth="1"/>
    <col min="1288" max="1288" width="9.5703125" style="152" customWidth="1"/>
    <col min="1289" max="1536" width="9.140625" style="152"/>
    <col min="1537" max="1539" width="21.42578125" style="152" customWidth="1"/>
    <col min="1540" max="1540" width="22" style="152" customWidth="1"/>
    <col min="1541" max="1542" width="21.5703125" style="152" customWidth="1"/>
    <col min="1543" max="1543" width="20.5703125" style="152" customWidth="1"/>
    <col min="1544" max="1544" width="9.5703125" style="152" customWidth="1"/>
    <col min="1545" max="1792" width="9.140625" style="152"/>
    <col min="1793" max="1795" width="21.42578125" style="152" customWidth="1"/>
    <col min="1796" max="1796" width="22" style="152" customWidth="1"/>
    <col min="1797" max="1798" width="21.5703125" style="152" customWidth="1"/>
    <col min="1799" max="1799" width="20.5703125" style="152" customWidth="1"/>
    <col min="1800" max="1800" width="9.5703125" style="152" customWidth="1"/>
    <col min="1801" max="2048" width="9.140625" style="152"/>
    <col min="2049" max="2051" width="21.42578125" style="152" customWidth="1"/>
    <col min="2052" max="2052" width="22" style="152" customWidth="1"/>
    <col min="2053" max="2054" width="21.5703125" style="152" customWidth="1"/>
    <col min="2055" max="2055" width="20.5703125" style="152" customWidth="1"/>
    <col min="2056" max="2056" width="9.5703125" style="152" customWidth="1"/>
    <col min="2057" max="2304" width="9.140625" style="152"/>
    <col min="2305" max="2307" width="21.42578125" style="152" customWidth="1"/>
    <col min="2308" max="2308" width="22" style="152" customWidth="1"/>
    <col min="2309" max="2310" width="21.5703125" style="152" customWidth="1"/>
    <col min="2311" max="2311" width="20.5703125" style="152" customWidth="1"/>
    <col min="2312" max="2312" width="9.5703125" style="152" customWidth="1"/>
    <col min="2313" max="2560" width="9.140625" style="152"/>
    <col min="2561" max="2563" width="21.42578125" style="152" customWidth="1"/>
    <col min="2564" max="2564" width="22" style="152" customWidth="1"/>
    <col min="2565" max="2566" width="21.5703125" style="152" customWidth="1"/>
    <col min="2567" max="2567" width="20.5703125" style="152" customWidth="1"/>
    <col min="2568" max="2568" width="9.5703125" style="152" customWidth="1"/>
    <col min="2569" max="2816" width="9.140625" style="152"/>
    <col min="2817" max="2819" width="21.42578125" style="152" customWidth="1"/>
    <col min="2820" max="2820" width="22" style="152" customWidth="1"/>
    <col min="2821" max="2822" width="21.5703125" style="152" customWidth="1"/>
    <col min="2823" max="2823" width="20.5703125" style="152" customWidth="1"/>
    <col min="2824" max="2824" width="9.5703125" style="152" customWidth="1"/>
    <col min="2825" max="3072" width="9.140625" style="152"/>
    <col min="3073" max="3075" width="21.42578125" style="152" customWidth="1"/>
    <col min="3076" max="3076" width="22" style="152" customWidth="1"/>
    <col min="3077" max="3078" width="21.5703125" style="152" customWidth="1"/>
    <col min="3079" max="3079" width="20.5703125" style="152" customWidth="1"/>
    <col min="3080" max="3080" width="9.5703125" style="152" customWidth="1"/>
    <col min="3081" max="3328" width="9.140625" style="152"/>
    <col min="3329" max="3331" width="21.42578125" style="152" customWidth="1"/>
    <col min="3332" max="3332" width="22" style="152" customWidth="1"/>
    <col min="3333" max="3334" width="21.5703125" style="152" customWidth="1"/>
    <col min="3335" max="3335" width="20.5703125" style="152" customWidth="1"/>
    <col min="3336" max="3336" width="9.5703125" style="152" customWidth="1"/>
    <col min="3337" max="3584" width="9.140625" style="152"/>
    <col min="3585" max="3587" width="21.42578125" style="152" customWidth="1"/>
    <col min="3588" max="3588" width="22" style="152" customWidth="1"/>
    <col min="3589" max="3590" width="21.5703125" style="152" customWidth="1"/>
    <col min="3591" max="3591" width="20.5703125" style="152" customWidth="1"/>
    <col min="3592" max="3592" width="9.5703125" style="152" customWidth="1"/>
    <col min="3593" max="3840" width="9.140625" style="152"/>
    <col min="3841" max="3843" width="21.42578125" style="152" customWidth="1"/>
    <col min="3844" max="3844" width="22" style="152" customWidth="1"/>
    <col min="3845" max="3846" width="21.5703125" style="152" customWidth="1"/>
    <col min="3847" max="3847" width="20.5703125" style="152" customWidth="1"/>
    <col min="3848" max="3848" width="9.5703125" style="152" customWidth="1"/>
    <col min="3849" max="4096" width="9.140625" style="152"/>
    <col min="4097" max="4099" width="21.42578125" style="152" customWidth="1"/>
    <col min="4100" max="4100" width="22" style="152" customWidth="1"/>
    <col min="4101" max="4102" width="21.5703125" style="152" customWidth="1"/>
    <col min="4103" max="4103" width="20.5703125" style="152" customWidth="1"/>
    <col min="4104" max="4104" width="9.5703125" style="152" customWidth="1"/>
    <col min="4105" max="4352" width="9.140625" style="152"/>
    <col min="4353" max="4355" width="21.42578125" style="152" customWidth="1"/>
    <col min="4356" max="4356" width="22" style="152" customWidth="1"/>
    <col min="4357" max="4358" width="21.5703125" style="152" customWidth="1"/>
    <col min="4359" max="4359" width="20.5703125" style="152" customWidth="1"/>
    <col min="4360" max="4360" width="9.5703125" style="152" customWidth="1"/>
    <col min="4361" max="4608" width="9.140625" style="152"/>
    <col min="4609" max="4611" width="21.42578125" style="152" customWidth="1"/>
    <col min="4612" max="4612" width="22" style="152" customWidth="1"/>
    <col min="4613" max="4614" width="21.5703125" style="152" customWidth="1"/>
    <col min="4615" max="4615" width="20.5703125" style="152" customWidth="1"/>
    <col min="4616" max="4616" width="9.5703125" style="152" customWidth="1"/>
    <col min="4617" max="4864" width="9.140625" style="152"/>
    <col min="4865" max="4867" width="21.42578125" style="152" customWidth="1"/>
    <col min="4868" max="4868" width="22" style="152" customWidth="1"/>
    <col min="4869" max="4870" width="21.5703125" style="152" customWidth="1"/>
    <col min="4871" max="4871" width="20.5703125" style="152" customWidth="1"/>
    <col min="4872" max="4872" width="9.5703125" style="152" customWidth="1"/>
    <col min="4873" max="5120" width="9.140625" style="152"/>
    <col min="5121" max="5123" width="21.42578125" style="152" customWidth="1"/>
    <col min="5124" max="5124" width="22" style="152" customWidth="1"/>
    <col min="5125" max="5126" width="21.5703125" style="152" customWidth="1"/>
    <col min="5127" max="5127" width="20.5703125" style="152" customWidth="1"/>
    <col min="5128" max="5128" width="9.5703125" style="152" customWidth="1"/>
    <col min="5129" max="5376" width="9.140625" style="152"/>
    <col min="5377" max="5379" width="21.42578125" style="152" customWidth="1"/>
    <col min="5380" max="5380" width="22" style="152" customWidth="1"/>
    <col min="5381" max="5382" width="21.5703125" style="152" customWidth="1"/>
    <col min="5383" max="5383" width="20.5703125" style="152" customWidth="1"/>
    <col min="5384" max="5384" width="9.5703125" style="152" customWidth="1"/>
    <col min="5385" max="5632" width="9.140625" style="152"/>
    <col min="5633" max="5635" width="21.42578125" style="152" customWidth="1"/>
    <col min="5636" max="5636" width="22" style="152" customWidth="1"/>
    <col min="5637" max="5638" width="21.5703125" style="152" customWidth="1"/>
    <col min="5639" max="5639" width="20.5703125" style="152" customWidth="1"/>
    <col min="5640" max="5640" width="9.5703125" style="152" customWidth="1"/>
    <col min="5641" max="5888" width="9.140625" style="152"/>
    <col min="5889" max="5891" width="21.42578125" style="152" customWidth="1"/>
    <col min="5892" max="5892" width="22" style="152" customWidth="1"/>
    <col min="5893" max="5894" width="21.5703125" style="152" customWidth="1"/>
    <col min="5895" max="5895" width="20.5703125" style="152" customWidth="1"/>
    <col min="5896" max="5896" width="9.5703125" style="152" customWidth="1"/>
    <col min="5897" max="6144" width="9.140625" style="152"/>
    <col min="6145" max="6147" width="21.42578125" style="152" customWidth="1"/>
    <col min="6148" max="6148" width="22" style="152" customWidth="1"/>
    <col min="6149" max="6150" width="21.5703125" style="152" customWidth="1"/>
    <col min="6151" max="6151" width="20.5703125" style="152" customWidth="1"/>
    <col min="6152" max="6152" width="9.5703125" style="152" customWidth="1"/>
    <col min="6153" max="6400" width="9.140625" style="152"/>
    <col min="6401" max="6403" width="21.42578125" style="152" customWidth="1"/>
    <col min="6404" max="6404" width="22" style="152" customWidth="1"/>
    <col min="6405" max="6406" width="21.5703125" style="152" customWidth="1"/>
    <col min="6407" max="6407" width="20.5703125" style="152" customWidth="1"/>
    <col min="6408" max="6408" width="9.5703125" style="152" customWidth="1"/>
    <col min="6409" max="6656" width="9.140625" style="152"/>
    <col min="6657" max="6659" width="21.42578125" style="152" customWidth="1"/>
    <col min="6660" max="6660" width="22" style="152" customWidth="1"/>
    <col min="6661" max="6662" width="21.5703125" style="152" customWidth="1"/>
    <col min="6663" max="6663" width="20.5703125" style="152" customWidth="1"/>
    <col min="6664" max="6664" width="9.5703125" style="152" customWidth="1"/>
    <col min="6665" max="6912" width="9.140625" style="152"/>
    <col min="6913" max="6915" width="21.42578125" style="152" customWidth="1"/>
    <col min="6916" max="6916" width="22" style="152" customWidth="1"/>
    <col min="6917" max="6918" width="21.5703125" style="152" customWidth="1"/>
    <col min="6919" max="6919" width="20.5703125" style="152" customWidth="1"/>
    <col min="6920" max="6920" width="9.5703125" style="152" customWidth="1"/>
    <col min="6921" max="7168" width="9.140625" style="152"/>
    <col min="7169" max="7171" width="21.42578125" style="152" customWidth="1"/>
    <col min="7172" max="7172" width="22" style="152" customWidth="1"/>
    <col min="7173" max="7174" width="21.5703125" style="152" customWidth="1"/>
    <col min="7175" max="7175" width="20.5703125" style="152" customWidth="1"/>
    <col min="7176" max="7176" width="9.5703125" style="152" customWidth="1"/>
    <col min="7177" max="7424" width="9.140625" style="152"/>
    <col min="7425" max="7427" width="21.42578125" style="152" customWidth="1"/>
    <col min="7428" max="7428" width="22" style="152" customWidth="1"/>
    <col min="7429" max="7430" width="21.5703125" style="152" customWidth="1"/>
    <col min="7431" max="7431" width="20.5703125" style="152" customWidth="1"/>
    <col min="7432" max="7432" width="9.5703125" style="152" customWidth="1"/>
    <col min="7433" max="7680" width="9.140625" style="152"/>
    <col min="7681" max="7683" width="21.42578125" style="152" customWidth="1"/>
    <col min="7684" max="7684" width="22" style="152" customWidth="1"/>
    <col min="7685" max="7686" width="21.5703125" style="152" customWidth="1"/>
    <col min="7687" max="7687" width="20.5703125" style="152" customWidth="1"/>
    <col min="7688" max="7688" width="9.5703125" style="152" customWidth="1"/>
    <col min="7689" max="7936" width="9.140625" style="152"/>
    <col min="7937" max="7939" width="21.42578125" style="152" customWidth="1"/>
    <col min="7940" max="7940" width="22" style="152" customWidth="1"/>
    <col min="7941" max="7942" width="21.5703125" style="152" customWidth="1"/>
    <col min="7943" max="7943" width="20.5703125" style="152" customWidth="1"/>
    <col min="7944" max="7944" width="9.5703125" style="152" customWidth="1"/>
    <col min="7945" max="8192" width="9.140625" style="152"/>
    <col min="8193" max="8195" width="21.42578125" style="152" customWidth="1"/>
    <col min="8196" max="8196" width="22" style="152" customWidth="1"/>
    <col min="8197" max="8198" width="21.5703125" style="152" customWidth="1"/>
    <col min="8199" max="8199" width="20.5703125" style="152" customWidth="1"/>
    <col min="8200" max="8200" width="9.5703125" style="152" customWidth="1"/>
    <col min="8201" max="8448" width="9.140625" style="152"/>
    <col min="8449" max="8451" width="21.42578125" style="152" customWidth="1"/>
    <col min="8452" max="8452" width="22" style="152" customWidth="1"/>
    <col min="8453" max="8454" width="21.5703125" style="152" customWidth="1"/>
    <col min="8455" max="8455" width="20.5703125" style="152" customWidth="1"/>
    <col min="8456" max="8456" width="9.5703125" style="152" customWidth="1"/>
    <col min="8457" max="8704" width="9.140625" style="152"/>
    <col min="8705" max="8707" width="21.42578125" style="152" customWidth="1"/>
    <col min="8708" max="8708" width="22" style="152" customWidth="1"/>
    <col min="8709" max="8710" width="21.5703125" style="152" customWidth="1"/>
    <col min="8711" max="8711" width="20.5703125" style="152" customWidth="1"/>
    <col min="8712" max="8712" width="9.5703125" style="152" customWidth="1"/>
    <col min="8713" max="8960" width="9.140625" style="152"/>
    <col min="8961" max="8963" width="21.42578125" style="152" customWidth="1"/>
    <col min="8964" max="8964" width="22" style="152" customWidth="1"/>
    <col min="8965" max="8966" width="21.5703125" style="152" customWidth="1"/>
    <col min="8967" max="8967" width="20.5703125" style="152" customWidth="1"/>
    <col min="8968" max="8968" width="9.5703125" style="152" customWidth="1"/>
    <col min="8969" max="9216" width="9.140625" style="152"/>
    <col min="9217" max="9219" width="21.42578125" style="152" customWidth="1"/>
    <col min="9220" max="9220" width="22" style="152" customWidth="1"/>
    <col min="9221" max="9222" width="21.5703125" style="152" customWidth="1"/>
    <col min="9223" max="9223" width="20.5703125" style="152" customWidth="1"/>
    <col min="9224" max="9224" width="9.5703125" style="152" customWidth="1"/>
    <col min="9225" max="9472" width="9.140625" style="152"/>
    <col min="9473" max="9475" width="21.42578125" style="152" customWidth="1"/>
    <col min="9476" max="9476" width="22" style="152" customWidth="1"/>
    <col min="9477" max="9478" width="21.5703125" style="152" customWidth="1"/>
    <col min="9479" max="9479" width="20.5703125" style="152" customWidth="1"/>
    <col min="9480" max="9480" width="9.5703125" style="152" customWidth="1"/>
    <col min="9481" max="9728" width="9.140625" style="152"/>
    <col min="9729" max="9731" width="21.42578125" style="152" customWidth="1"/>
    <col min="9732" max="9732" width="22" style="152" customWidth="1"/>
    <col min="9733" max="9734" width="21.5703125" style="152" customWidth="1"/>
    <col min="9735" max="9735" width="20.5703125" style="152" customWidth="1"/>
    <col min="9736" max="9736" width="9.5703125" style="152" customWidth="1"/>
    <col min="9737" max="9984" width="9.140625" style="152"/>
    <col min="9985" max="9987" width="21.42578125" style="152" customWidth="1"/>
    <col min="9988" max="9988" width="22" style="152" customWidth="1"/>
    <col min="9989" max="9990" width="21.5703125" style="152" customWidth="1"/>
    <col min="9991" max="9991" width="20.5703125" style="152" customWidth="1"/>
    <col min="9992" max="9992" width="9.5703125" style="152" customWidth="1"/>
    <col min="9993" max="10240" width="9.140625" style="152"/>
    <col min="10241" max="10243" width="21.42578125" style="152" customWidth="1"/>
    <col min="10244" max="10244" width="22" style="152" customWidth="1"/>
    <col min="10245" max="10246" width="21.5703125" style="152" customWidth="1"/>
    <col min="10247" max="10247" width="20.5703125" style="152" customWidth="1"/>
    <col min="10248" max="10248" width="9.5703125" style="152" customWidth="1"/>
    <col min="10249" max="10496" width="9.140625" style="152"/>
    <col min="10497" max="10499" width="21.42578125" style="152" customWidth="1"/>
    <col min="10500" max="10500" width="22" style="152" customWidth="1"/>
    <col min="10501" max="10502" width="21.5703125" style="152" customWidth="1"/>
    <col min="10503" max="10503" width="20.5703125" style="152" customWidth="1"/>
    <col min="10504" max="10504" width="9.5703125" style="152" customWidth="1"/>
    <col min="10505" max="10752" width="9.140625" style="152"/>
    <col min="10753" max="10755" width="21.42578125" style="152" customWidth="1"/>
    <col min="10756" max="10756" width="22" style="152" customWidth="1"/>
    <col min="10757" max="10758" width="21.5703125" style="152" customWidth="1"/>
    <col min="10759" max="10759" width="20.5703125" style="152" customWidth="1"/>
    <col min="10760" max="10760" width="9.5703125" style="152" customWidth="1"/>
    <col min="10761" max="11008" width="9.140625" style="152"/>
    <col min="11009" max="11011" width="21.42578125" style="152" customWidth="1"/>
    <col min="11012" max="11012" width="22" style="152" customWidth="1"/>
    <col min="11013" max="11014" width="21.5703125" style="152" customWidth="1"/>
    <col min="11015" max="11015" width="20.5703125" style="152" customWidth="1"/>
    <col min="11016" max="11016" width="9.5703125" style="152" customWidth="1"/>
    <col min="11017" max="11264" width="9.140625" style="152"/>
    <col min="11265" max="11267" width="21.42578125" style="152" customWidth="1"/>
    <col min="11268" max="11268" width="22" style="152" customWidth="1"/>
    <col min="11269" max="11270" width="21.5703125" style="152" customWidth="1"/>
    <col min="11271" max="11271" width="20.5703125" style="152" customWidth="1"/>
    <col min="11272" max="11272" width="9.5703125" style="152" customWidth="1"/>
    <col min="11273" max="11520" width="9.140625" style="152"/>
    <col min="11521" max="11523" width="21.42578125" style="152" customWidth="1"/>
    <col min="11524" max="11524" width="22" style="152" customWidth="1"/>
    <col min="11525" max="11526" width="21.5703125" style="152" customWidth="1"/>
    <col min="11527" max="11527" width="20.5703125" style="152" customWidth="1"/>
    <col min="11528" max="11528" width="9.5703125" style="152" customWidth="1"/>
    <col min="11529" max="11776" width="9.140625" style="152"/>
    <col min="11777" max="11779" width="21.42578125" style="152" customWidth="1"/>
    <col min="11780" max="11780" width="22" style="152" customWidth="1"/>
    <col min="11781" max="11782" width="21.5703125" style="152" customWidth="1"/>
    <col min="11783" max="11783" width="20.5703125" style="152" customWidth="1"/>
    <col min="11784" max="11784" width="9.5703125" style="152" customWidth="1"/>
    <col min="11785" max="12032" width="9.140625" style="152"/>
    <col min="12033" max="12035" width="21.42578125" style="152" customWidth="1"/>
    <col min="12036" max="12036" width="22" style="152" customWidth="1"/>
    <col min="12037" max="12038" width="21.5703125" style="152" customWidth="1"/>
    <col min="12039" max="12039" width="20.5703125" style="152" customWidth="1"/>
    <col min="12040" max="12040" width="9.5703125" style="152" customWidth="1"/>
    <col min="12041" max="12288" width="9.140625" style="152"/>
    <col min="12289" max="12291" width="21.42578125" style="152" customWidth="1"/>
    <col min="12292" max="12292" width="22" style="152" customWidth="1"/>
    <col min="12293" max="12294" width="21.5703125" style="152" customWidth="1"/>
    <col min="12295" max="12295" width="20.5703125" style="152" customWidth="1"/>
    <col min="12296" max="12296" width="9.5703125" style="152" customWidth="1"/>
    <col min="12297" max="12544" width="9.140625" style="152"/>
    <col min="12545" max="12547" width="21.42578125" style="152" customWidth="1"/>
    <col min="12548" max="12548" width="22" style="152" customWidth="1"/>
    <col min="12549" max="12550" width="21.5703125" style="152" customWidth="1"/>
    <col min="12551" max="12551" width="20.5703125" style="152" customWidth="1"/>
    <col min="12552" max="12552" width="9.5703125" style="152" customWidth="1"/>
    <col min="12553" max="12800" width="9.140625" style="152"/>
    <col min="12801" max="12803" width="21.42578125" style="152" customWidth="1"/>
    <col min="12804" max="12804" width="22" style="152" customWidth="1"/>
    <col min="12805" max="12806" width="21.5703125" style="152" customWidth="1"/>
    <col min="12807" max="12807" width="20.5703125" style="152" customWidth="1"/>
    <col min="12808" max="12808" width="9.5703125" style="152" customWidth="1"/>
    <col min="12809" max="13056" width="9.140625" style="152"/>
    <col min="13057" max="13059" width="21.42578125" style="152" customWidth="1"/>
    <col min="13060" max="13060" width="22" style="152" customWidth="1"/>
    <col min="13061" max="13062" width="21.5703125" style="152" customWidth="1"/>
    <col min="13063" max="13063" width="20.5703125" style="152" customWidth="1"/>
    <col min="13064" max="13064" width="9.5703125" style="152" customWidth="1"/>
    <col min="13065" max="13312" width="9.140625" style="152"/>
    <col min="13313" max="13315" width="21.42578125" style="152" customWidth="1"/>
    <col min="13316" max="13316" width="22" style="152" customWidth="1"/>
    <col min="13317" max="13318" width="21.5703125" style="152" customWidth="1"/>
    <col min="13319" max="13319" width="20.5703125" style="152" customWidth="1"/>
    <col min="13320" max="13320" width="9.5703125" style="152" customWidth="1"/>
    <col min="13321" max="13568" width="9.140625" style="152"/>
    <col min="13569" max="13571" width="21.42578125" style="152" customWidth="1"/>
    <col min="13572" max="13572" width="22" style="152" customWidth="1"/>
    <col min="13573" max="13574" width="21.5703125" style="152" customWidth="1"/>
    <col min="13575" max="13575" width="20.5703125" style="152" customWidth="1"/>
    <col min="13576" max="13576" width="9.5703125" style="152" customWidth="1"/>
    <col min="13577" max="13824" width="9.140625" style="152"/>
    <col min="13825" max="13827" width="21.42578125" style="152" customWidth="1"/>
    <col min="13828" max="13828" width="22" style="152" customWidth="1"/>
    <col min="13829" max="13830" width="21.5703125" style="152" customWidth="1"/>
    <col min="13831" max="13831" width="20.5703125" style="152" customWidth="1"/>
    <col min="13832" max="13832" width="9.5703125" style="152" customWidth="1"/>
    <col min="13833" max="14080" width="9.140625" style="152"/>
    <col min="14081" max="14083" width="21.42578125" style="152" customWidth="1"/>
    <col min="14084" max="14084" width="22" style="152" customWidth="1"/>
    <col min="14085" max="14086" width="21.5703125" style="152" customWidth="1"/>
    <col min="14087" max="14087" width="20.5703125" style="152" customWidth="1"/>
    <col min="14088" max="14088" width="9.5703125" style="152" customWidth="1"/>
    <col min="14089" max="14336" width="9.140625" style="152"/>
    <col min="14337" max="14339" width="21.42578125" style="152" customWidth="1"/>
    <col min="14340" max="14340" width="22" style="152" customWidth="1"/>
    <col min="14341" max="14342" width="21.5703125" style="152" customWidth="1"/>
    <col min="14343" max="14343" width="20.5703125" style="152" customWidth="1"/>
    <col min="14344" max="14344" width="9.5703125" style="152" customWidth="1"/>
    <col min="14345" max="14592" width="9.140625" style="152"/>
    <col min="14593" max="14595" width="21.42578125" style="152" customWidth="1"/>
    <col min="14596" max="14596" width="22" style="152" customWidth="1"/>
    <col min="14597" max="14598" width="21.5703125" style="152" customWidth="1"/>
    <col min="14599" max="14599" width="20.5703125" style="152" customWidth="1"/>
    <col min="14600" max="14600" width="9.5703125" style="152" customWidth="1"/>
    <col min="14601" max="14848" width="9.140625" style="152"/>
    <col min="14849" max="14851" width="21.42578125" style="152" customWidth="1"/>
    <col min="14852" max="14852" width="22" style="152" customWidth="1"/>
    <col min="14853" max="14854" width="21.5703125" style="152" customWidth="1"/>
    <col min="14855" max="14855" width="20.5703125" style="152" customWidth="1"/>
    <col min="14856" max="14856" width="9.5703125" style="152" customWidth="1"/>
    <col min="14857" max="15104" width="9.140625" style="152"/>
    <col min="15105" max="15107" width="21.42578125" style="152" customWidth="1"/>
    <col min="15108" max="15108" width="22" style="152" customWidth="1"/>
    <col min="15109" max="15110" width="21.5703125" style="152" customWidth="1"/>
    <col min="15111" max="15111" width="20.5703125" style="152" customWidth="1"/>
    <col min="15112" max="15112" width="9.5703125" style="152" customWidth="1"/>
    <col min="15113" max="15360" width="9.140625" style="152"/>
    <col min="15361" max="15363" width="21.42578125" style="152" customWidth="1"/>
    <col min="15364" max="15364" width="22" style="152" customWidth="1"/>
    <col min="15365" max="15366" width="21.5703125" style="152" customWidth="1"/>
    <col min="15367" max="15367" width="20.5703125" style="152" customWidth="1"/>
    <col min="15368" max="15368" width="9.5703125" style="152" customWidth="1"/>
    <col min="15369" max="15616" width="9.140625" style="152"/>
    <col min="15617" max="15619" width="21.42578125" style="152" customWidth="1"/>
    <col min="15620" max="15620" width="22" style="152" customWidth="1"/>
    <col min="15621" max="15622" width="21.5703125" style="152" customWidth="1"/>
    <col min="15623" max="15623" width="20.5703125" style="152" customWidth="1"/>
    <col min="15624" max="15624" width="9.5703125" style="152" customWidth="1"/>
    <col min="15625" max="15872" width="9.140625" style="152"/>
    <col min="15873" max="15875" width="21.42578125" style="152" customWidth="1"/>
    <col min="15876" max="15876" width="22" style="152" customWidth="1"/>
    <col min="15877" max="15878" width="21.5703125" style="152" customWidth="1"/>
    <col min="15879" max="15879" width="20.5703125" style="152" customWidth="1"/>
    <col min="15880" max="15880" width="9.5703125" style="152" customWidth="1"/>
    <col min="15881" max="16128" width="9.140625" style="152"/>
    <col min="16129" max="16131" width="21.42578125" style="152" customWidth="1"/>
    <col min="16132" max="16132" width="22" style="152" customWidth="1"/>
    <col min="16133" max="16134" width="21.5703125" style="152" customWidth="1"/>
    <col min="16135" max="16135" width="20.5703125" style="152" customWidth="1"/>
    <col min="16136" max="16136" width="9.5703125" style="152" customWidth="1"/>
    <col min="16137" max="16384" width="9.140625" style="152"/>
  </cols>
  <sheetData>
    <row r="1" spans="1:7" s="452" customFormat="1" ht="13.5" thickBot="1">
      <c r="A1" s="1785" t="s">
        <v>0</v>
      </c>
      <c r="B1" s="1785"/>
      <c r="C1" s="1785"/>
      <c r="G1" s="474" t="s">
        <v>1</v>
      </c>
    </row>
    <row r="2" spans="1:7" ht="24.75" customHeight="1" thickTop="1">
      <c r="A2" s="6250" t="s">
        <v>3404</v>
      </c>
      <c r="B2" s="6251"/>
      <c r="C2" s="6251"/>
      <c r="D2" s="6251"/>
      <c r="E2" s="6251"/>
      <c r="F2" s="6251"/>
      <c r="G2" s="6252"/>
    </row>
    <row r="3" spans="1:7" ht="45.75" customHeight="1" thickBot="1">
      <c r="A3" s="6714" t="s">
        <v>3050</v>
      </c>
      <c r="B3" s="6715"/>
      <c r="C3" s="6715"/>
      <c r="D3" s="6715"/>
      <c r="E3" s="6715"/>
      <c r="F3" s="6715"/>
      <c r="G3" s="6716"/>
    </row>
    <row r="4" spans="1:7" ht="48" customHeight="1" thickBot="1">
      <c r="A4" s="3583" t="s">
        <v>2987</v>
      </c>
      <c r="B4" s="3623">
        <v>2006</v>
      </c>
      <c r="C4" s="3623">
        <v>2007</v>
      </c>
      <c r="D4" s="3623">
        <v>2008</v>
      </c>
      <c r="E4" s="3623">
        <v>2009</v>
      </c>
      <c r="F4" s="3623">
        <v>2010</v>
      </c>
      <c r="G4" s="3624">
        <v>2011</v>
      </c>
    </row>
    <row r="5" spans="1:7" ht="19.5" customHeight="1">
      <c r="A5" s="3625" t="s">
        <v>3051</v>
      </c>
      <c r="B5" s="3626" t="s">
        <v>3052</v>
      </c>
      <c r="C5" s="3626" t="s">
        <v>3053</v>
      </c>
      <c r="D5" s="3626" t="s">
        <v>3054</v>
      </c>
      <c r="E5" s="3626" t="s">
        <v>3055</v>
      </c>
      <c r="F5" s="3626" t="s">
        <v>3056</v>
      </c>
      <c r="G5" s="3627" t="s">
        <v>3056</v>
      </c>
    </row>
    <row r="6" spans="1:7" ht="19.5" customHeight="1">
      <c r="A6" s="3628" t="s">
        <v>3057</v>
      </c>
      <c r="B6" s="3629" t="s">
        <v>3052</v>
      </c>
      <c r="C6" s="3629" t="s">
        <v>3053</v>
      </c>
      <c r="D6" s="3629" t="s">
        <v>3058</v>
      </c>
      <c r="E6" s="3629" t="s">
        <v>3059</v>
      </c>
      <c r="F6" s="3629" t="s">
        <v>3052</v>
      </c>
      <c r="G6" s="3630" t="s">
        <v>3052</v>
      </c>
    </row>
    <row r="7" spans="1:7" ht="19.5" customHeight="1">
      <c r="A7" s="3628" t="s">
        <v>3060</v>
      </c>
      <c r="B7" s="3629"/>
      <c r="C7" s="3629"/>
      <c r="D7" s="3629"/>
      <c r="E7" s="3629"/>
      <c r="F7" s="3629" t="s">
        <v>3058</v>
      </c>
      <c r="G7" s="3630" t="s">
        <v>3058</v>
      </c>
    </row>
    <row r="8" spans="1:7" ht="19.5" customHeight="1">
      <c r="A8" s="3628" t="s">
        <v>3061</v>
      </c>
      <c r="B8" s="3629"/>
      <c r="C8" s="3629"/>
      <c r="D8" s="3629"/>
      <c r="E8" s="3629"/>
      <c r="F8" s="3629" t="s">
        <v>3062</v>
      </c>
      <c r="G8" s="3630"/>
    </row>
    <row r="9" spans="1:7" ht="19.5" customHeight="1">
      <c r="A9" s="3628" t="s">
        <v>3063</v>
      </c>
      <c r="B9" s="3629" t="s">
        <v>3064</v>
      </c>
      <c r="C9" s="3629" t="s">
        <v>3065</v>
      </c>
      <c r="D9" s="3629" t="s">
        <v>3066</v>
      </c>
      <c r="E9" s="3629" t="s">
        <v>3067</v>
      </c>
      <c r="F9" s="3629" t="s">
        <v>3068</v>
      </c>
      <c r="G9" s="3630" t="s">
        <v>3067</v>
      </c>
    </row>
    <row r="10" spans="1:7" ht="19.5" customHeight="1">
      <c r="A10" s="3628" t="s">
        <v>3069</v>
      </c>
      <c r="B10" s="3629" t="s">
        <v>3070</v>
      </c>
      <c r="C10" s="3629" t="s">
        <v>3071</v>
      </c>
      <c r="D10" s="3629" t="s">
        <v>3072</v>
      </c>
      <c r="E10" s="3629" t="s">
        <v>3073</v>
      </c>
      <c r="F10" s="3629" t="s">
        <v>3074</v>
      </c>
      <c r="G10" s="3630" t="s">
        <v>3074</v>
      </c>
    </row>
    <row r="11" spans="1:7" ht="19.5" customHeight="1">
      <c r="A11" s="3628" t="s">
        <v>3075</v>
      </c>
      <c r="B11" s="3629"/>
      <c r="C11" s="3629" t="s">
        <v>3071</v>
      </c>
      <c r="D11" s="3629" t="s">
        <v>3076</v>
      </c>
      <c r="E11" s="3629" t="s">
        <v>3077</v>
      </c>
      <c r="F11" s="3629"/>
      <c r="G11" s="3630"/>
    </row>
    <row r="12" spans="1:7" ht="19.5" customHeight="1">
      <c r="A12" s="3628" t="s">
        <v>3078</v>
      </c>
      <c r="B12" s="3629"/>
      <c r="C12" s="3629" t="s">
        <v>3079</v>
      </c>
      <c r="D12" s="3629" t="s">
        <v>3080</v>
      </c>
      <c r="E12" s="3629" t="s">
        <v>3074</v>
      </c>
      <c r="F12" s="3629"/>
      <c r="G12" s="3630"/>
    </row>
    <row r="13" spans="1:7" ht="19.5" customHeight="1">
      <c r="A13" s="3628" t="s">
        <v>3081</v>
      </c>
      <c r="B13" s="3629" t="s">
        <v>3082</v>
      </c>
      <c r="C13" s="3629" t="s">
        <v>3083</v>
      </c>
      <c r="D13" s="3629"/>
      <c r="E13" s="3629" t="s">
        <v>3080</v>
      </c>
      <c r="F13" s="3629" t="s">
        <v>3084</v>
      </c>
      <c r="G13" s="3630" t="s">
        <v>3077</v>
      </c>
    </row>
    <row r="14" spans="1:7" ht="19.5" customHeight="1">
      <c r="A14" s="3628" t="s">
        <v>3085</v>
      </c>
      <c r="B14" s="3629" t="s">
        <v>3086</v>
      </c>
      <c r="C14" s="3629" t="s">
        <v>3083</v>
      </c>
      <c r="D14" s="3629"/>
      <c r="E14" s="3629" t="s">
        <v>3068</v>
      </c>
      <c r="F14" s="3629"/>
      <c r="G14" s="3630"/>
    </row>
    <row r="15" spans="1:7" ht="27" customHeight="1">
      <c r="A15" s="3628" t="s">
        <v>3087</v>
      </c>
      <c r="B15" s="3629" t="s">
        <v>3088</v>
      </c>
      <c r="C15" s="3629" t="s">
        <v>3089</v>
      </c>
      <c r="D15" s="3629"/>
      <c r="E15" s="3629"/>
      <c r="F15" s="3629"/>
      <c r="G15" s="3630"/>
    </row>
    <row r="16" spans="1:7" ht="19.5" customHeight="1">
      <c r="A16" s="3628" t="s">
        <v>3090</v>
      </c>
      <c r="B16" s="3629" t="s">
        <v>3091</v>
      </c>
      <c r="C16" s="3629"/>
      <c r="D16" s="3629"/>
      <c r="E16" s="3629">
        <v>390</v>
      </c>
      <c r="F16" s="3629" t="s">
        <v>3092</v>
      </c>
      <c r="G16" s="3630" t="s">
        <v>3093</v>
      </c>
    </row>
    <row r="17" spans="1:7" ht="19.5" customHeight="1">
      <c r="A17" s="3628" t="s">
        <v>3094</v>
      </c>
      <c r="B17" s="3629"/>
      <c r="C17" s="3629" t="s">
        <v>3095</v>
      </c>
      <c r="D17" s="3629" t="s">
        <v>3096</v>
      </c>
      <c r="E17" s="3629"/>
      <c r="F17" s="3629"/>
      <c r="G17" s="3630" t="s">
        <v>3097</v>
      </c>
    </row>
    <row r="18" spans="1:7" ht="19.5" customHeight="1">
      <c r="A18" s="3628" t="s">
        <v>3098</v>
      </c>
      <c r="B18" s="3629"/>
      <c r="C18" s="3629"/>
      <c r="D18" s="3629" t="s">
        <v>3099</v>
      </c>
      <c r="E18" s="3629" t="s">
        <v>3100</v>
      </c>
      <c r="F18" s="3629"/>
      <c r="G18" s="3630"/>
    </row>
    <row r="19" spans="1:7" ht="19.5" customHeight="1">
      <c r="A19" s="3628" t="s">
        <v>3101</v>
      </c>
      <c r="B19" s="3629"/>
      <c r="C19" s="3629"/>
      <c r="D19" s="3629" t="s">
        <v>3084</v>
      </c>
      <c r="E19" s="3629" t="s">
        <v>3102</v>
      </c>
      <c r="F19" s="3629"/>
      <c r="G19" s="3630"/>
    </row>
    <row r="20" spans="1:7" ht="19.5" customHeight="1" thickBot="1">
      <c r="A20" s="3631" t="s">
        <v>3103</v>
      </c>
      <c r="B20" s="3632"/>
      <c r="C20" s="3632"/>
      <c r="D20" s="3632"/>
      <c r="E20" s="3632" t="s">
        <v>3104</v>
      </c>
      <c r="F20" s="3632"/>
      <c r="G20" s="3633"/>
    </row>
    <row r="21" spans="1:7" ht="15.75" customHeight="1" thickTop="1">
      <c r="A21" s="3634"/>
      <c r="B21" s="3635"/>
      <c r="C21" s="3635"/>
      <c r="D21" s="3635"/>
      <c r="E21" s="3635"/>
      <c r="F21" s="3635"/>
      <c r="G21" s="3635"/>
    </row>
    <row r="22" spans="1:7" ht="15.75" customHeight="1">
      <c r="A22" s="6248" t="s">
        <v>3033</v>
      </c>
      <c r="B22" s="6249"/>
      <c r="C22" s="6249"/>
      <c r="D22" s="6249"/>
      <c r="E22" s="6249"/>
      <c r="F22" s="6249"/>
      <c r="G22" s="6249"/>
    </row>
    <row r="23" spans="1:7" ht="15.75" customHeight="1">
      <c r="A23" s="6248" t="s">
        <v>3105</v>
      </c>
      <c r="B23" s="6248"/>
      <c r="C23" s="6248"/>
      <c r="D23" s="6248"/>
      <c r="E23" s="6248"/>
      <c r="F23" s="6248"/>
      <c r="G23" s="6248"/>
    </row>
    <row r="24" spans="1:7" ht="15.75" customHeight="1">
      <c r="A24" s="3309" t="s">
        <v>3106</v>
      </c>
      <c r="B24" s="3309"/>
      <c r="C24" s="3309"/>
      <c r="D24" s="3309"/>
      <c r="E24" s="3309"/>
      <c r="F24" s="3309"/>
      <c r="G24" s="3309"/>
    </row>
    <row r="25" spans="1:7" ht="15.75" customHeight="1">
      <c r="A25" s="6248" t="s">
        <v>2877</v>
      </c>
      <c r="B25" s="6248"/>
      <c r="C25" s="6248"/>
      <c r="D25" s="6249"/>
      <c r="E25" s="6249"/>
      <c r="F25" s="6249"/>
      <c r="G25" s="6249"/>
    </row>
    <row r="26" spans="1:7" ht="14.25" customHeight="1">
      <c r="A26" s="6249" t="s">
        <v>3107</v>
      </c>
      <c r="B26" s="6249"/>
      <c r="C26" s="6249"/>
      <c r="D26" s="6249"/>
    </row>
    <row r="27" spans="1:7" ht="20.100000000000001" customHeight="1"/>
    <row r="28" spans="1:7" ht="20.100000000000001" customHeight="1"/>
    <row r="29" spans="1:7" ht="20.100000000000001" customHeight="1">
      <c r="D29" s="3326" t="s">
        <v>3</v>
      </c>
      <c r="E29" s="3326"/>
    </row>
    <row r="30" spans="1:7" ht="20.100000000000001" customHeight="1"/>
    <row r="31" spans="1:7" ht="15" customHeight="1"/>
    <row r="34" spans="1:5" ht="15">
      <c r="A34" s="153"/>
      <c r="B34" s="3605"/>
      <c r="C34" s="3606"/>
    </row>
    <row r="35" spans="1:5" ht="15">
      <c r="A35" s="153"/>
      <c r="B35" s="3607"/>
      <c r="C35" s="3608"/>
    </row>
    <row r="36" spans="1:5" ht="15">
      <c r="A36" s="153"/>
      <c r="B36" s="3609"/>
      <c r="C36" s="3607"/>
      <c r="D36" s="3608"/>
    </row>
    <row r="37" spans="1:5" ht="15">
      <c r="A37" s="153"/>
      <c r="B37" s="3609"/>
      <c r="C37" s="3607"/>
      <c r="D37" s="3608"/>
    </row>
    <row r="38" spans="1:5" ht="15">
      <c r="A38" s="153"/>
      <c r="B38" s="3609"/>
      <c r="C38" s="3607"/>
      <c r="D38" s="3608"/>
    </row>
    <row r="39" spans="1:5" ht="15">
      <c r="A39" s="153"/>
      <c r="B39" s="3609"/>
      <c r="C39" s="3607"/>
      <c r="D39" s="3608"/>
    </row>
    <row r="40" spans="1:5" ht="15">
      <c r="A40" s="153"/>
      <c r="B40" s="3609"/>
      <c r="C40" s="3607"/>
      <c r="D40" s="3608"/>
    </row>
    <row r="41" spans="1:5" ht="15">
      <c r="A41" s="153"/>
      <c r="B41" s="3609"/>
      <c r="C41" s="3607"/>
      <c r="D41" s="3608"/>
    </row>
    <row r="42" spans="1:5" ht="15">
      <c r="A42" s="153"/>
      <c r="B42" s="3609"/>
      <c r="C42" s="3607"/>
      <c r="D42" s="3608"/>
      <c r="E42" s="1329"/>
    </row>
    <row r="43" spans="1:5" ht="15">
      <c r="A43" s="153"/>
      <c r="B43" s="3609"/>
      <c r="C43" s="3607"/>
      <c r="D43" s="3608"/>
      <c r="E43" s="1329"/>
    </row>
    <row r="44" spans="1:5" ht="15">
      <c r="A44" s="153"/>
      <c r="B44" s="3609"/>
      <c r="C44" s="3607"/>
      <c r="D44" s="3608"/>
    </row>
    <row r="45" spans="1:5" ht="15">
      <c r="A45" s="153"/>
      <c r="B45" s="3609"/>
      <c r="C45" s="3607"/>
      <c r="D45" s="3608"/>
    </row>
    <row r="46" spans="1:5" ht="15">
      <c r="A46" s="153"/>
      <c r="B46" s="3609"/>
      <c r="C46" s="3607"/>
      <c r="D46" s="3608"/>
    </row>
    <row r="47" spans="1:5" ht="15">
      <c r="A47" s="153"/>
      <c r="B47" s="3609"/>
      <c r="C47" s="3607"/>
      <c r="D47" s="3608"/>
    </row>
    <row r="48" spans="1:5" ht="15">
      <c r="A48" s="153"/>
      <c r="B48" s="3609"/>
      <c r="C48" s="3607"/>
      <c r="D48" s="3608"/>
    </row>
    <row r="49" spans="1:4" ht="15">
      <c r="A49" s="153"/>
      <c r="B49" s="3609"/>
      <c r="C49" s="3607"/>
      <c r="D49" s="3608"/>
    </row>
    <row r="50" spans="1:4" ht="15">
      <c r="A50" s="153"/>
      <c r="B50" s="3609"/>
      <c r="C50" s="3607"/>
      <c r="D50" s="3608"/>
    </row>
    <row r="51" spans="1:4" ht="15">
      <c r="A51" s="153"/>
      <c r="B51" s="3609"/>
      <c r="C51" s="3607"/>
      <c r="D51" s="3608"/>
    </row>
    <row r="52" spans="1:4" ht="15">
      <c r="A52" s="153"/>
      <c r="B52" s="3609"/>
      <c r="C52" s="3607"/>
      <c r="D52" s="3608"/>
    </row>
    <row r="53" spans="1:4">
      <c r="B53" s="153"/>
    </row>
  </sheetData>
  <mergeCells count="6">
    <mergeCell ref="A26:D26"/>
    <mergeCell ref="A2:G2"/>
    <mergeCell ref="A3:G3"/>
    <mergeCell ref="A22:G22"/>
    <mergeCell ref="A23:G23"/>
    <mergeCell ref="A25:G25"/>
  </mergeCells>
  <hyperlinks>
    <hyperlink ref="A1" r:id="rId1"/>
  </hyperlinks>
  <pageMargins left="0.94488188976377963" right="0.74803149606299213" top="0.98425196850393704" bottom="0.98425196850393704" header="0.51181102362204722" footer="0.51181102362204722"/>
  <pageSetup paperSize="9" scale="88" fitToWidth="0" orientation="landscape" r:id="rId2"/>
  <headerFooter alignWithMargins="0">
    <oddFooter>&amp;R194</oddFooter>
  </headerFooter>
  <drawing r:id="rId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88">
    <pageSetUpPr fitToPage="1"/>
  </sheetPr>
  <dimension ref="A1:E78"/>
  <sheetViews>
    <sheetView view="pageBreakPreview" zoomScale="60" zoomScaleNormal="100" workbookViewId="0">
      <selection activeCell="H15" sqref="H15"/>
    </sheetView>
  </sheetViews>
  <sheetFormatPr defaultRowHeight="12.75"/>
  <cols>
    <col min="1" max="1" width="67.7109375" style="152" customWidth="1"/>
    <col min="2" max="5" width="42.7109375" style="152" customWidth="1"/>
    <col min="6" max="256" width="9.140625" style="152"/>
    <col min="257" max="257" width="62.28515625" style="152" customWidth="1"/>
    <col min="258" max="258" width="20.42578125" style="152" customWidth="1"/>
    <col min="259" max="259" width="19" style="152" customWidth="1"/>
    <col min="260" max="260" width="17.7109375" style="152" customWidth="1"/>
    <col min="261" max="261" width="17.5703125" style="152" customWidth="1"/>
    <col min="262" max="512" width="9.140625" style="152"/>
    <col min="513" max="513" width="62.28515625" style="152" customWidth="1"/>
    <col min="514" max="514" width="20.42578125" style="152" customWidth="1"/>
    <col min="515" max="515" width="19" style="152" customWidth="1"/>
    <col min="516" max="516" width="17.7109375" style="152" customWidth="1"/>
    <col min="517" max="517" width="17.5703125" style="152" customWidth="1"/>
    <col min="518" max="768" width="9.140625" style="152"/>
    <col min="769" max="769" width="62.28515625" style="152" customWidth="1"/>
    <col min="770" max="770" width="20.42578125" style="152" customWidth="1"/>
    <col min="771" max="771" width="19" style="152" customWidth="1"/>
    <col min="772" max="772" width="17.7109375" style="152" customWidth="1"/>
    <col min="773" max="773" width="17.5703125" style="152" customWidth="1"/>
    <col min="774" max="1024" width="9.140625" style="152"/>
    <col min="1025" max="1025" width="62.28515625" style="152" customWidth="1"/>
    <col min="1026" max="1026" width="20.42578125" style="152" customWidth="1"/>
    <col min="1027" max="1027" width="19" style="152" customWidth="1"/>
    <col min="1028" max="1028" width="17.7109375" style="152" customWidth="1"/>
    <col min="1029" max="1029" width="17.5703125" style="152" customWidth="1"/>
    <col min="1030" max="1280" width="9.140625" style="152"/>
    <col min="1281" max="1281" width="62.28515625" style="152" customWidth="1"/>
    <col min="1282" max="1282" width="20.42578125" style="152" customWidth="1"/>
    <col min="1283" max="1283" width="19" style="152" customWidth="1"/>
    <col min="1284" max="1284" width="17.7109375" style="152" customWidth="1"/>
    <col min="1285" max="1285" width="17.5703125" style="152" customWidth="1"/>
    <col min="1286" max="1536" width="9.140625" style="152"/>
    <col min="1537" max="1537" width="62.28515625" style="152" customWidth="1"/>
    <col min="1538" max="1538" width="20.42578125" style="152" customWidth="1"/>
    <col min="1539" max="1539" width="19" style="152" customWidth="1"/>
    <col min="1540" max="1540" width="17.7109375" style="152" customWidth="1"/>
    <col min="1541" max="1541" width="17.5703125" style="152" customWidth="1"/>
    <col min="1542" max="1792" width="9.140625" style="152"/>
    <col min="1793" max="1793" width="62.28515625" style="152" customWidth="1"/>
    <col min="1794" max="1794" width="20.42578125" style="152" customWidth="1"/>
    <col min="1795" max="1795" width="19" style="152" customWidth="1"/>
    <col min="1796" max="1796" width="17.7109375" style="152" customWidth="1"/>
    <col min="1797" max="1797" width="17.5703125" style="152" customWidth="1"/>
    <col min="1798" max="2048" width="9.140625" style="152"/>
    <col min="2049" max="2049" width="62.28515625" style="152" customWidth="1"/>
    <col min="2050" max="2050" width="20.42578125" style="152" customWidth="1"/>
    <col min="2051" max="2051" width="19" style="152" customWidth="1"/>
    <col min="2052" max="2052" width="17.7109375" style="152" customWidth="1"/>
    <col min="2053" max="2053" width="17.5703125" style="152" customWidth="1"/>
    <col min="2054" max="2304" width="9.140625" style="152"/>
    <col min="2305" max="2305" width="62.28515625" style="152" customWidth="1"/>
    <col min="2306" max="2306" width="20.42578125" style="152" customWidth="1"/>
    <col min="2307" max="2307" width="19" style="152" customWidth="1"/>
    <col min="2308" max="2308" width="17.7109375" style="152" customWidth="1"/>
    <col min="2309" max="2309" width="17.5703125" style="152" customWidth="1"/>
    <col min="2310" max="2560" width="9.140625" style="152"/>
    <col min="2561" max="2561" width="62.28515625" style="152" customWidth="1"/>
    <col min="2562" max="2562" width="20.42578125" style="152" customWidth="1"/>
    <col min="2563" max="2563" width="19" style="152" customWidth="1"/>
    <col min="2564" max="2564" width="17.7109375" style="152" customWidth="1"/>
    <col min="2565" max="2565" width="17.5703125" style="152" customWidth="1"/>
    <col min="2566" max="2816" width="9.140625" style="152"/>
    <col min="2817" max="2817" width="62.28515625" style="152" customWidth="1"/>
    <col min="2818" max="2818" width="20.42578125" style="152" customWidth="1"/>
    <col min="2819" max="2819" width="19" style="152" customWidth="1"/>
    <col min="2820" max="2820" width="17.7109375" style="152" customWidth="1"/>
    <col min="2821" max="2821" width="17.5703125" style="152" customWidth="1"/>
    <col min="2822" max="3072" width="9.140625" style="152"/>
    <col min="3073" max="3073" width="62.28515625" style="152" customWidth="1"/>
    <col min="3074" max="3074" width="20.42578125" style="152" customWidth="1"/>
    <col min="3075" max="3075" width="19" style="152" customWidth="1"/>
    <col min="3076" max="3076" width="17.7109375" style="152" customWidth="1"/>
    <col min="3077" max="3077" width="17.5703125" style="152" customWidth="1"/>
    <col min="3078" max="3328" width="9.140625" style="152"/>
    <col min="3329" max="3329" width="62.28515625" style="152" customWidth="1"/>
    <col min="3330" max="3330" width="20.42578125" style="152" customWidth="1"/>
    <col min="3331" max="3331" width="19" style="152" customWidth="1"/>
    <col min="3332" max="3332" width="17.7109375" style="152" customWidth="1"/>
    <col min="3333" max="3333" width="17.5703125" style="152" customWidth="1"/>
    <col min="3334" max="3584" width="9.140625" style="152"/>
    <col min="3585" max="3585" width="62.28515625" style="152" customWidth="1"/>
    <col min="3586" max="3586" width="20.42578125" style="152" customWidth="1"/>
    <col min="3587" max="3587" width="19" style="152" customWidth="1"/>
    <col min="3588" max="3588" width="17.7109375" style="152" customWidth="1"/>
    <col min="3589" max="3589" width="17.5703125" style="152" customWidth="1"/>
    <col min="3590" max="3840" width="9.140625" style="152"/>
    <col min="3841" max="3841" width="62.28515625" style="152" customWidth="1"/>
    <col min="3842" max="3842" width="20.42578125" style="152" customWidth="1"/>
    <col min="3843" max="3843" width="19" style="152" customWidth="1"/>
    <col min="3844" max="3844" width="17.7109375" style="152" customWidth="1"/>
    <col min="3845" max="3845" width="17.5703125" style="152" customWidth="1"/>
    <col min="3846" max="4096" width="9.140625" style="152"/>
    <col min="4097" max="4097" width="62.28515625" style="152" customWidth="1"/>
    <col min="4098" max="4098" width="20.42578125" style="152" customWidth="1"/>
    <col min="4099" max="4099" width="19" style="152" customWidth="1"/>
    <col min="4100" max="4100" width="17.7109375" style="152" customWidth="1"/>
    <col min="4101" max="4101" width="17.5703125" style="152" customWidth="1"/>
    <col min="4102" max="4352" width="9.140625" style="152"/>
    <col min="4353" max="4353" width="62.28515625" style="152" customWidth="1"/>
    <col min="4354" max="4354" width="20.42578125" style="152" customWidth="1"/>
    <col min="4355" max="4355" width="19" style="152" customWidth="1"/>
    <col min="4356" max="4356" width="17.7109375" style="152" customWidth="1"/>
    <col min="4357" max="4357" width="17.5703125" style="152" customWidth="1"/>
    <col min="4358" max="4608" width="9.140625" style="152"/>
    <col min="4609" max="4609" width="62.28515625" style="152" customWidth="1"/>
    <col min="4610" max="4610" width="20.42578125" style="152" customWidth="1"/>
    <col min="4611" max="4611" width="19" style="152" customWidth="1"/>
    <col min="4612" max="4612" width="17.7109375" style="152" customWidth="1"/>
    <col min="4613" max="4613" width="17.5703125" style="152" customWidth="1"/>
    <col min="4614" max="4864" width="9.140625" style="152"/>
    <col min="4865" max="4865" width="62.28515625" style="152" customWidth="1"/>
    <col min="4866" max="4866" width="20.42578125" style="152" customWidth="1"/>
    <col min="4867" max="4867" width="19" style="152" customWidth="1"/>
    <col min="4868" max="4868" width="17.7109375" style="152" customWidth="1"/>
    <col min="4869" max="4869" width="17.5703125" style="152" customWidth="1"/>
    <col min="4870" max="5120" width="9.140625" style="152"/>
    <col min="5121" max="5121" width="62.28515625" style="152" customWidth="1"/>
    <col min="5122" max="5122" width="20.42578125" style="152" customWidth="1"/>
    <col min="5123" max="5123" width="19" style="152" customWidth="1"/>
    <col min="5124" max="5124" width="17.7109375" style="152" customWidth="1"/>
    <col min="5125" max="5125" width="17.5703125" style="152" customWidth="1"/>
    <col min="5126" max="5376" width="9.140625" style="152"/>
    <col min="5377" max="5377" width="62.28515625" style="152" customWidth="1"/>
    <col min="5378" max="5378" width="20.42578125" style="152" customWidth="1"/>
    <col min="5379" max="5379" width="19" style="152" customWidth="1"/>
    <col min="5380" max="5380" width="17.7109375" style="152" customWidth="1"/>
    <col min="5381" max="5381" width="17.5703125" style="152" customWidth="1"/>
    <col min="5382" max="5632" width="9.140625" style="152"/>
    <col min="5633" max="5633" width="62.28515625" style="152" customWidth="1"/>
    <col min="5634" max="5634" width="20.42578125" style="152" customWidth="1"/>
    <col min="5635" max="5635" width="19" style="152" customWidth="1"/>
    <col min="5636" max="5636" width="17.7109375" style="152" customWidth="1"/>
    <col min="5637" max="5637" width="17.5703125" style="152" customWidth="1"/>
    <col min="5638" max="5888" width="9.140625" style="152"/>
    <col min="5889" max="5889" width="62.28515625" style="152" customWidth="1"/>
    <col min="5890" max="5890" width="20.42578125" style="152" customWidth="1"/>
    <col min="5891" max="5891" width="19" style="152" customWidth="1"/>
    <col min="5892" max="5892" width="17.7109375" style="152" customWidth="1"/>
    <col min="5893" max="5893" width="17.5703125" style="152" customWidth="1"/>
    <col min="5894" max="6144" width="9.140625" style="152"/>
    <col min="6145" max="6145" width="62.28515625" style="152" customWidth="1"/>
    <col min="6146" max="6146" width="20.42578125" style="152" customWidth="1"/>
    <col min="6147" max="6147" width="19" style="152" customWidth="1"/>
    <col min="6148" max="6148" width="17.7109375" style="152" customWidth="1"/>
    <col min="6149" max="6149" width="17.5703125" style="152" customWidth="1"/>
    <col min="6150" max="6400" width="9.140625" style="152"/>
    <col min="6401" max="6401" width="62.28515625" style="152" customWidth="1"/>
    <col min="6402" max="6402" width="20.42578125" style="152" customWidth="1"/>
    <col min="6403" max="6403" width="19" style="152" customWidth="1"/>
    <col min="6404" max="6404" width="17.7109375" style="152" customWidth="1"/>
    <col min="6405" max="6405" width="17.5703125" style="152" customWidth="1"/>
    <col min="6406" max="6656" width="9.140625" style="152"/>
    <col min="6657" max="6657" width="62.28515625" style="152" customWidth="1"/>
    <col min="6658" max="6658" width="20.42578125" style="152" customWidth="1"/>
    <col min="6659" max="6659" width="19" style="152" customWidth="1"/>
    <col min="6660" max="6660" width="17.7109375" style="152" customWidth="1"/>
    <col min="6661" max="6661" width="17.5703125" style="152" customWidth="1"/>
    <col min="6662" max="6912" width="9.140625" style="152"/>
    <col min="6913" max="6913" width="62.28515625" style="152" customWidth="1"/>
    <col min="6914" max="6914" width="20.42578125" style="152" customWidth="1"/>
    <col min="6915" max="6915" width="19" style="152" customWidth="1"/>
    <col min="6916" max="6916" width="17.7109375" style="152" customWidth="1"/>
    <col min="6917" max="6917" width="17.5703125" style="152" customWidth="1"/>
    <col min="6918" max="7168" width="9.140625" style="152"/>
    <col min="7169" max="7169" width="62.28515625" style="152" customWidth="1"/>
    <col min="7170" max="7170" width="20.42578125" style="152" customWidth="1"/>
    <col min="7171" max="7171" width="19" style="152" customWidth="1"/>
    <col min="7172" max="7172" width="17.7109375" style="152" customWidth="1"/>
    <col min="7173" max="7173" width="17.5703125" style="152" customWidth="1"/>
    <col min="7174" max="7424" width="9.140625" style="152"/>
    <col min="7425" max="7425" width="62.28515625" style="152" customWidth="1"/>
    <col min="7426" max="7426" width="20.42578125" style="152" customWidth="1"/>
    <col min="7427" max="7427" width="19" style="152" customWidth="1"/>
    <col min="7428" max="7428" width="17.7109375" style="152" customWidth="1"/>
    <col min="7429" max="7429" width="17.5703125" style="152" customWidth="1"/>
    <col min="7430" max="7680" width="9.140625" style="152"/>
    <col min="7681" max="7681" width="62.28515625" style="152" customWidth="1"/>
    <col min="7682" max="7682" width="20.42578125" style="152" customWidth="1"/>
    <col min="7683" max="7683" width="19" style="152" customWidth="1"/>
    <col min="7684" max="7684" width="17.7109375" style="152" customWidth="1"/>
    <col min="7685" max="7685" width="17.5703125" style="152" customWidth="1"/>
    <col min="7686" max="7936" width="9.140625" style="152"/>
    <col min="7937" max="7937" width="62.28515625" style="152" customWidth="1"/>
    <col min="7938" max="7938" width="20.42578125" style="152" customWidth="1"/>
    <col min="7939" max="7939" width="19" style="152" customWidth="1"/>
    <col min="7940" max="7940" width="17.7109375" style="152" customWidth="1"/>
    <col min="7941" max="7941" width="17.5703125" style="152" customWidth="1"/>
    <col min="7942" max="8192" width="9.140625" style="152"/>
    <col min="8193" max="8193" width="62.28515625" style="152" customWidth="1"/>
    <col min="8194" max="8194" width="20.42578125" style="152" customWidth="1"/>
    <col min="8195" max="8195" width="19" style="152" customWidth="1"/>
    <col min="8196" max="8196" width="17.7109375" style="152" customWidth="1"/>
    <col min="8197" max="8197" width="17.5703125" style="152" customWidth="1"/>
    <col min="8198" max="8448" width="9.140625" style="152"/>
    <col min="8449" max="8449" width="62.28515625" style="152" customWidth="1"/>
    <col min="8450" max="8450" width="20.42578125" style="152" customWidth="1"/>
    <col min="8451" max="8451" width="19" style="152" customWidth="1"/>
    <col min="8452" max="8452" width="17.7109375" style="152" customWidth="1"/>
    <col min="8453" max="8453" width="17.5703125" style="152" customWidth="1"/>
    <col min="8454" max="8704" width="9.140625" style="152"/>
    <col min="8705" max="8705" width="62.28515625" style="152" customWidth="1"/>
    <col min="8706" max="8706" width="20.42578125" style="152" customWidth="1"/>
    <col min="8707" max="8707" width="19" style="152" customWidth="1"/>
    <col min="8708" max="8708" width="17.7109375" style="152" customWidth="1"/>
    <col min="8709" max="8709" width="17.5703125" style="152" customWidth="1"/>
    <col min="8710" max="8960" width="9.140625" style="152"/>
    <col min="8961" max="8961" width="62.28515625" style="152" customWidth="1"/>
    <col min="8962" max="8962" width="20.42578125" style="152" customWidth="1"/>
    <col min="8963" max="8963" width="19" style="152" customWidth="1"/>
    <col min="8964" max="8964" width="17.7109375" style="152" customWidth="1"/>
    <col min="8965" max="8965" width="17.5703125" style="152" customWidth="1"/>
    <col min="8966" max="9216" width="9.140625" style="152"/>
    <col min="9217" max="9217" width="62.28515625" style="152" customWidth="1"/>
    <col min="9218" max="9218" width="20.42578125" style="152" customWidth="1"/>
    <col min="9219" max="9219" width="19" style="152" customWidth="1"/>
    <col min="9220" max="9220" width="17.7109375" style="152" customWidth="1"/>
    <col min="9221" max="9221" width="17.5703125" style="152" customWidth="1"/>
    <col min="9222" max="9472" width="9.140625" style="152"/>
    <col min="9473" max="9473" width="62.28515625" style="152" customWidth="1"/>
    <col min="9474" max="9474" width="20.42578125" style="152" customWidth="1"/>
    <col min="9475" max="9475" width="19" style="152" customWidth="1"/>
    <col min="9476" max="9476" width="17.7109375" style="152" customWidth="1"/>
    <col min="9477" max="9477" width="17.5703125" style="152" customWidth="1"/>
    <col min="9478" max="9728" width="9.140625" style="152"/>
    <col min="9729" max="9729" width="62.28515625" style="152" customWidth="1"/>
    <col min="9730" max="9730" width="20.42578125" style="152" customWidth="1"/>
    <col min="9731" max="9731" width="19" style="152" customWidth="1"/>
    <col min="9732" max="9732" width="17.7109375" style="152" customWidth="1"/>
    <col min="9733" max="9733" width="17.5703125" style="152" customWidth="1"/>
    <col min="9734" max="9984" width="9.140625" style="152"/>
    <col min="9985" max="9985" width="62.28515625" style="152" customWidth="1"/>
    <col min="9986" max="9986" width="20.42578125" style="152" customWidth="1"/>
    <col min="9987" max="9987" width="19" style="152" customWidth="1"/>
    <col min="9988" max="9988" width="17.7109375" style="152" customWidth="1"/>
    <col min="9989" max="9989" width="17.5703125" style="152" customWidth="1"/>
    <col min="9990" max="10240" width="9.140625" style="152"/>
    <col min="10241" max="10241" width="62.28515625" style="152" customWidth="1"/>
    <col min="10242" max="10242" width="20.42578125" style="152" customWidth="1"/>
    <col min="10243" max="10243" width="19" style="152" customWidth="1"/>
    <col min="10244" max="10244" width="17.7109375" style="152" customWidth="1"/>
    <col min="10245" max="10245" width="17.5703125" style="152" customWidth="1"/>
    <col min="10246" max="10496" width="9.140625" style="152"/>
    <col min="10497" max="10497" width="62.28515625" style="152" customWidth="1"/>
    <col min="10498" max="10498" width="20.42578125" style="152" customWidth="1"/>
    <col min="10499" max="10499" width="19" style="152" customWidth="1"/>
    <col min="10500" max="10500" width="17.7109375" style="152" customWidth="1"/>
    <col min="10501" max="10501" width="17.5703125" style="152" customWidth="1"/>
    <col min="10502" max="10752" width="9.140625" style="152"/>
    <col min="10753" max="10753" width="62.28515625" style="152" customWidth="1"/>
    <col min="10754" max="10754" width="20.42578125" style="152" customWidth="1"/>
    <col min="10755" max="10755" width="19" style="152" customWidth="1"/>
    <col min="10756" max="10756" width="17.7109375" style="152" customWidth="1"/>
    <col min="10757" max="10757" width="17.5703125" style="152" customWidth="1"/>
    <col min="10758" max="11008" width="9.140625" style="152"/>
    <col min="11009" max="11009" width="62.28515625" style="152" customWidth="1"/>
    <col min="11010" max="11010" width="20.42578125" style="152" customWidth="1"/>
    <col min="11011" max="11011" width="19" style="152" customWidth="1"/>
    <col min="11012" max="11012" width="17.7109375" style="152" customWidth="1"/>
    <col min="11013" max="11013" width="17.5703125" style="152" customWidth="1"/>
    <col min="11014" max="11264" width="9.140625" style="152"/>
    <col min="11265" max="11265" width="62.28515625" style="152" customWidth="1"/>
    <col min="11266" max="11266" width="20.42578125" style="152" customWidth="1"/>
    <col min="11267" max="11267" width="19" style="152" customWidth="1"/>
    <col min="11268" max="11268" width="17.7109375" style="152" customWidth="1"/>
    <col min="11269" max="11269" width="17.5703125" style="152" customWidth="1"/>
    <col min="11270" max="11520" width="9.140625" style="152"/>
    <col min="11521" max="11521" width="62.28515625" style="152" customWidth="1"/>
    <col min="11522" max="11522" width="20.42578125" style="152" customWidth="1"/>
    <col min="11523" max="11523" width="19" style="152" customWidth="1"/>
    <col min="11524" max="11524" width="17.7109375" style="152" customWidth="1"/>
    <col min="11525" max="11525" width="17.5703125" style="152" customWidth="1"/>
    <col min="11526" max="11776" width="9.140625" style="152"/>
    <col min="11777" max="11777" width="62.28515625" style="152" customWidth="1"/>
    <col min="11778" max="11778" width="20.42578125" style="152" customWidth="1"/>
    <col min="11779" max="11779" width="19" style="152" customWidth="1"/>
    <col min="11780" max="11780" width="17.7109375" style="152" customWidth="1"/>
    <col min="11781" max="11781" width="17.5703125" style="152" customWidth="1"/>
    <col min="11782" max="12032" width="9.140625" style="152"/>
    <col min="12033" max="12033" width="62.28515625" style="152" customWidth="1"/>
    <col min="12034" max="12034" width="20.42578125" style="152" customWidth="1"/>
    <col min="12035" max="12035" width="19" style="152" customWidth="1"/>
    <col min="12036" max="12036" width="17.7109375" style="152" customWidth="1"/>
    <col min="12037" max="12037" width="17.5703125" style="152" customWidth="1"/>
    <col min="12038" max="12288" width="9.140625" style="152"/>
    <col min="12289" max="12289" width="62.28515625" style="152" customWidth="1"/>
    <col min="12290" max="12290" width="20.42578125" style="152" customWidth="1"/>
    <col min="12291" max="12291" width="19" style="152" customWidth="1"/>
    <col min="12292" max="12292" width="17.7109375" style="152" customWidth="1"/>
    <col min="12293" max="12293" width="17.5703125" style="152" customWidth="1"/>
    <col min="12294" max="12544" width="9.140625" style="152"/>
    <col min="12545" max="12545" width="62.28515625" style="152" customWidth="1"/>
    <col min="12546" max="12546" width="20.42578125" style="152" customWidth="1"/>
    <col min="12547" max="12547" width="19" style="152" customWidth="1"/>
    <col min="12548" max="12548" width="17.7109375" style="152" customWidth="1"/>
    <col min="12549" max="12549" width="17.5703125" style="152" customWidth="1"/>
    <col min="12550" max="12800" width="9.140625" style="152"/>
    <col min="12801" max="12801" width="62.28515625" style="152" customWidth="1"/>
    <col min="12802" max="12802" width="20.42578125" style="152" customWidth="1"/>
    <col min="12803" max="12803" width="19" style="152" customWidth="1"/>
    <col min="12804" max="12804" width="17.7109375" style="152" customWidth="1"/>
    <col min="12805" max="12805" width="17.5703125" style="152" customWidth="1"/>
    <col min="12806" max="13056" width="9.140625" style="152"/>
    <col min="13057" max="13057" width="62.28515625" style="152" customWidth="1"/>
    <col min="13058" max="13058" width="20.42578125" style="152" customWidth="1"/>
    <col min="13059" max="13059" width="19" style="152" customWidth="1"/>
    <col min="13060" max="13060" width="17.7109375" style="152" customWidth="1"/>
    <col min="13061" max="13061" width="17.5703125" style="152" customWidth="1"/>
    <col min="13062" max="13312" width="9.140625" style="152"/>
    <col min="13313" max="13313" width="62.28515625" style="152" customWidth="1"/>
    <col min="13314" max="13314" width="20.42578125" style="152" customWidth="1"/>
    <col min="13315" max="13315" width="19" style="152" customWidth="1"/>
    <col min="13316" max="13316" width="17.7109375" style="152" customWidth="1"/>
    <col min="13317" max="13317" width="17.5703125" style="152" customWidth="1"/>
    <col min="13318" max="13568" width="9.140625" style="152"/>
    <col min="13569" max="13569" width="62.28515625" style="152" customWidth="1"/>
    <col min="13570" max="13570" width="20.42578125" style="152" customWidth="1"/>
    <col min="13571" max="13571" width="19" style="152" customWidth="1"/>
    <col min="13572" max="13572" width="17.7109375" style="152" customWidth="1"/>
    <col min="13573" max="13573" width="17.5703125" style="152" customWidth="1"/>
    <col min="13574" max="13824" width="9.140625" style="152"/>
    <col min="13825" max="13825" width="62.28515625" style="152" customWidth="1"/>
    <col min="13826" max="13826" width="20.42578125" style="152" customWidth="1"/>
    <col min="13827" max="13827" width="19" style="152" customWidth="1"/>
    <col min="13828" max="13828" width="17.7109375" style="152" customWidth="1"/>
    <col min="13829" max="13829" width="17.5703125" style="152" customWidth="1"/>
    <col min="13830" max="14080" width="9.140625" style="152"/>
    <col min="14081" max="14081" width="62.28515625" style="152" customWidth="1"/>
    <col min="14082" max="14082" width="20.42578125" style="152" customWidth="1"/>
    <col min="14083" max="14083" width="19" style="152" customWidth="1"/>
    <col min="14084" max="14084" width="17.7109375" style="152" customWidth="1"/>
    <col min="14085" max="14085" width="17.5703125" style="152" customWidth="1"/>
    <col min="14086" max="14336" width="9.140625" style="152"/>
    <col min="14337" max="14337" width="62.28515625" style="152" customWidth="1"/>
    <col min="14338" max="14338" width="20.42578125" style="152" customWidth="1"/>
    <col min="14339" max="14339" width="19" style="152" customWidth="1"/>
    <col min="14340" max="14340" width="17.7109375" style="152" customWidth="1"/>
    <col min="14341" max="14341" width="17.5703125" style="152" customWidth="1"/>
    <col min="14342" max="14592" width="9.140625" style="152"/>
    <col min="14593" max="14593" width="62.28515625" style="152" customWidth="1"/>
    <col min="14594" max="14594" width="20.42578125" style="152" customWidth="1"/>
    <col min="14595" max="14595" width="19" style="152" customWidth="1"/>
    <col min="14596" max="14596" width="17.7109375" style="152" customWidth="1"/>
    <col min="14597" max="14597" width="17.5703125" style="152" customWidth="1"/>
    <col min="14598" max="14848" width="9.140625" style="152"/>
    <col min="14849" max="14849" width="62.28515625" style="152" customWidth="1"/>
    <col min="14850" max="14850" width="20.42578125" style="152" customWidth="1"/>
    <col min="14851" max="14851" width="19" style="152" customWidth="1"/>
    <col min="14852" max="14852" width="17.7109375" style="152" customWidth="1"/>
    <col min="14853" max="14853" width="17.5703125" style="152" customWidth="1"/>
    <col min="14854" max="15104" width="9.140625" style="152"/>
    <col min="15105" max="15105" width="62.28515625" style="152" customWidth="1"/>
    <col min="15106" max="15106" width="20.42578125" style="152" customWidth="1"/>
    <col min="15107" max="15107" width="19" style="152" customWidth="1"/>
    <col min="15108" max="15108" width="17.7109375" style="152" customWidth="1"/>
    <col min="15109" max="15109" width="17.5703125" style="152" customWidth="1"/>
    <col min="15110" max="15360" width="9.140625" style="152"/>
    <col min="15361" max="15361" width="62.28515625" style="152" customWidth="1"/>
    <col min="15362" max="15362" width="20.42578125" style="152" customWidth="1"/>
    <col min="15363" max="15363" width="19" style="152" customWidth="1"/>
    <col min="15364" max="15364" width="17.7109375" style="152" customWidth="1"/>
    <col min="15365" max="15365" width="17.5703125" style="152" customWidth="1"/>
    <col min="15366" max="15616" width="9.140625" style="152"/>
    <col min="15617" max="15617" width="62.28515625" style="152" customWidth="1"/>
    <col min="15618" max="15618" width="20.42578125" style="152" customWidth="1"/>
    <col min="15619" max="15619" width="19" style="152" customWidth="1"/>
    <col min="15620" max="15620" width="17.7109375" style="152" customWidth="1"/>
    <col min="15621" max="15621" width="17.5703125" style="152" customWidth="1"/>
    <col min="15622" max="15872" width="9.140625" style="152"/>
    <col min="15873" max="15873" width="62.28515625" style="152" customWidth="1"/>
    <col min="15874" max="15874" width="20.42578125" style="152" customWidth="1"/>
    <col min="15875" max="15875" width="19" style="152" customWidth="1"/>
    <col min="15876" max="15876" width="17.7109375" style="152" customWidth="1"/>
    <col min="15877" max="15877" width="17.5703125" style="152" customWidth="1"/>
    <col min="15878" max="16128" width="9.140625" style="152"/>
    <col min="16129" max="16129" width="62.28515625" style="152" customWidth="1"/>
    <col min="16130" max="16130" width="20.42578125" style="152" customWidth="1"/>
    <col min="16131" max="16131" width="19" style="152" customWidth="1"/>
    <col min="16132" max="16132" width="17.7109375" style="152" customWidth="1"/>
    <col min="16133" max="16133" width="17.5703125" style="152" customWidth="1"/>
    <col min="16134" max="16384" width="9.140625" style="152"/>
  </cols>
  <sheetData>
    <row r="1" spans="1:5" s="452" customFormat="1" ht="13.5" thickBot="1">
      <c r="A1" s="1785" t="s">
        <v>0</v>
      </c>
      <c r="B1" s="1785"/>
      <c r="E1" s="474" t="s">
        <v>1</v>
      </c>
    </row>
    <row r="2" spans="1:5" ht="18" customHeight="1" thickTop="1">
      <c r="A2" s="6250" t="s">
        <v>3405</v>
      </c>
      <c r="B2" s="6251"/>
      <c r="C2" s="6251"/>
      <c r="D2" s="6251"/>
      <c r="E2" s="6252"/>
    </row>
    <row r="3" spans="1:5" ht="16.5" customHeight="1" thickBot="1">
      <c r="A3" s="6714" t="s">
        <v>3108</v>
      </c>
      <c r="B3" s="6715"/>
      <c r="C3" s="6715"/>
      <c r="D3" s="6715"/>
      <c r="E3" s="6716"/>
    </row>
    <row r="4" spans="1:5" ht="15.75" customHeight="1" thickBot="1">
      <c r="A4" s="7582" t="s">
        <v>3109</v>
      </c>
      <c r="B4" s="6742" t="s">
        <v>12</v>
      </c>
      <c r="C4" s="6743"/>
      <c r="D4" s="6743"/>
      <c r="E4" s="6744"/>
    </row>
    <row r="5" spans="1:5" ht="16.5" customHeight="1" thickBot="1">
      <c r="A5" s="7583"/>
      <c r="B5" s="3636">
        <v>2009</v>
      </c>
      <c r="C5" s="3637">
        <v>2010</v>
      </c>
      <c r="D5" s="3327">
        <v>2011</v>
      </c>
      <c r="E5" s="3638">
        <v>2012</v>
      </c>
    </row>
    <row r="6" spans="1:5" ht="12" customHeight="1">
      <c r="A6" s="3639" t="s">
        <v>3110</v>
      </c>
      <c r="B6" s="2641">
        <v>11</v>
      </c>
      <c r="C6" s="2641">
        <v>7</v>
      </c>
      <c r="D6" s="2640">
        <v>7</v>
      </c>
      <c r="E6" s="3640">
        <v>17</v>
      </c>
    </row>
    <row r="7" spans="1:5" ht="12" customHeight="1">
      <c r="A7" s="3641" t="s">
        <v>3111</v>
      </c>
      <c r="B7" s="2647">
        <v>15849</v>
      </c>
      <c r="C7" s="2647">
        <v>16460</v>
      </c>
      <c r="D7" s="2646">
        <v>16556</v>
      </c>
      <c r="E7" s="2667">
        <v>16556</v>
      </c>
    </row>
    <row r="8" spans="1:5" ht="12" customHeight="1">
      <c r="A8" s="3641" t="s">
        <v>3112</v>
      </c>
      <c r="B8" s="2647">
        <v>798</v>
      </c>
      <c r="C8" s="2647">
        <v>603</v>
      </c>
      <c r="D8" s="2646">
        <v>421</v>
      </c>
      <c r="E8" s="2667">
        <v>421</v>
      </c>
    </row>
    <row r="9" spans="1:5" ht="12" customHeight="1">
      <c r="A9" s="3641" t="s">
        <v>3113</v>
      </c>
      <c r="B9" s="2647">
        <v>255</v>
      </c>
      <c r="C9" s="2647">
        <v>299</v>
      </c>
      <c r="D9" s="2646">
        <v>322</v>
      </c>
      <c r="E9" s="2667">
        <v>322</v>
      </c>
    </row>
    <row r="10" spans="1:5" ht="12" customHeight="1">
      <c r="A10" s="3641" t="s">
        <v>3114</v>
      </c>
      <c r="B10" s="2647">
        <v>9357</v>
      </c>
      <c r="C10" s="2647">
        <v>9727</v>
      </c>
      <c r="D10" s="2646">
        <v>10625</v>
      </c>
      <c r="E10" s="2667">
        <v>10625</v>
      </c>
    </row>
    <row r="11" spans="1:5" ht="12" customHeight="1">
      <c r="A11" s="3641" t="s">
        <v>3115</v>
      </c>
      <c r="B11" s="2647">
        <v>867</v>
      </c>
      <c r="C11" s="2647">
        <v>917</v>
      </c>
      <c r="D11" s="2646">
        <v>1109</v>
      </c>
      <c r="E11" s="2667">
        <v>1109</v>
      </c>
    </row>
    <row r="12" spans="1:5" ht="12" customHeight="1">
      <c r="A12" s="3641" t="s">
        <v>3116</v>
      </c>
      <c r="B12" s="2647">
        <v>3452</v>
      </c>
      <c r="C12" s="2647">
        <v>2344</v>
      </c>
      <c r="D12" s="2646">
        <v>2404</v>
      </c>
      <c r="E12" s="2667">
        <v>2404</v>
      </c>
    </row>
    <row r="13" spans="1:5" ht="12" customHeight="1">
      <c r="A13" s="3641" t="s">
        <v>3117</v>
      </c>
      <c r="B13" s="2647">
        <v>153</v>
      </c>
      <c r="C13" s="2647">
        <v>215</v>
      </c>
      <c r="D13" s="2646">
        <v>205</v>
      </c>
      <c r="E13" s="2667">
        <v>205</v>
      </c>
    </row>
    <row r="14" spans="1:5" ht="12" customHeight="1">
      <c r="A14" s="3641" t="s">
        <v>3118</v>
      </c>
      <c r="B14" s="2647">
        <v>92</v>
      </c>
      <c r="C14" s="2647">
        <v>159</v>
      </c>
      <c r="D14" s="2646">
        <v>179</v>
      </c>
      <c r="E14" s="2667">
        <v>179</v>
      </c>
    </row>
    <row r="15" spans="1:5" ht="12" customHeight="1">
      <c r="A15" s="3641" t="s">
        <v>3119</v>
      </c>
      <c r="B15" s="2647">
        <v>46</v>
      </c>
      <c r="C15" s="2647">
        <v>39</v>
      </c>
      <c r="D15" s="2646">
        <v>40</v>
      </c>
      <c r="E15" s="2667">
        <v>40</v>
      </c>
    </row>
    <row r="16" spans="1:5" ht="12" customHeight="1">
      <c r="A16" s="3641" t="s">
        <v>3120</v>
      </c>
      <c r="B16" s="2647">
        <v>49</v>
      </c>
      <c r="C16" s="2647">
        <v>56</v>
      </c>
      <c r="D16" s="2646">
        <v>53</v>
      </c>
      <c r="E16" s="2667">
        <v>53</v>
      </c>
    </row>
    <row r="17" spans="1:5" ht="12" customHeight="1">
      <c r="A17" s="3641" t="s">
        <v>3121</v>
      </c>
      <c r="B17" s="2647">
        <v>860</v>
      </c>
      <c r="C17" s="2647">
        <v>864</v>
      </c>
      <c r="D17" s="2646">
        <v>872</v>
      </c>
      <c r="E17" s="2667">
        <v>872</v>
      </c>
    </row>
    <row r="18" spans="1:5" ht="12" customHeight="1">
      <c r="A18" s="3641" t="s">
        <v>3122</v>
      </c>
      <c r="B18" s="2647">
        <v>1595</v>
      </c>
      <c r="C18" s="2647">
        <v>1572</v>
      </c>
      <c r="D18" s="2646">
        <v>1218</v>
      </c>
      <c r="E18" s="2667">
        <v>1218</v>
      </c>
    </row>
    <row r="19" spans="1:5" ht="12" customHeight="1">
      <c r="A19" s="3641" t="s">
        <v>3123</v>
      </c>
      <c r="B19" s="2647">
        <v>3653</v>
      </c>
      <c r="C19" s="2647">
        <v>3869</v>
      </c>
      <c r="D19" s="2646">
        <v>5027</v>
      </c>
      <c r="E19" s="2667">
        <v>5027</v>
      </c>
    </row>
    <row r="20" spans="1:5" ht="12" customHeight="1">
      <c r="A20" s="3641" t="s">
        <v>3124</v>
      </c>
      <c r="B20" s="2647">
        <v>537</v>
      </c>
      <c r="C20" s="2647">
        <v>614</v>
      </c>
      <c r="D20" s="2646">
        <v>683</v>
      </c>
      <c r="E20" s="2667">
        <v>683</v>
      </c>
    </row>
    <row r="21" spans="1:5" ht="12" customHeight="1">
      <c r="A21" s="3641" t="s">
        <v>3125</v>
      </c>
      <c r="B21" s="2647">
        <v>212</v>
      </c>
      <c r="C21" s="2647">
        <v>228</v>
      </c>
      <c r="D21" s="2646">
        <v>196</v>
      </c>
      <c r="E21" s="2667">
        <v>196</v>
      </c>
    </row>
    <row r="22" spans="1:5" ht="12" customHeight="1">
      <c r="A22" s="3641" t="s">
        <v>3126</v>
      </c>
      <c r="B22" s="2647">
        <v>271</v>
      </c>
      <c r="C22" s="2647">
        <v>291</v>
      </c>
      <c r="D22" s="2646">
        <v>314</v>
      </c>
      <c r="E22" s="2667">
        <v>314</v>
      </c>
    </row>
    <row r="23" spans="1:5" ht="12" customHeight="1">
      <c r="A23" s="3641" t="s">
        <v>3127</v>
      </c>
      <c r="B23" s="2647">
        <v>17</v>
      </c>
      <c r="C23" s="2647">
        <v>27</v>
      </c>
      <c r="D23" s="2646">
        <v>33</v>
      </c>
      <c r="E23" s="2667">
        <v>33</v>
      </c>
    </row>
    <row r="24" spans="1:5" ht="12" customHeight="1">
      <c r="A24" s="3641" t="s">
        <v>3128</v>
      </c>
      <c r="B24" s="2647">
        <v>6712</v>
      </c>
      <c r="C24" s="2647">
        <v>7082</v>
      </c>
      <c r="D24" s="2646">
        <v>6967</v>
      </c>
      <c r="E24" s="2667">
        <v>6967</v>
      </c>
    </row>
    <row r="25" spans="1:5" ht="12" customHeight="1">
      <c r="A25" s="3641" t="s">
        <v>3129</v>
      </c>
      <c r="B25" s="2647">
        <v>3185</v>
      </c>
      <c r="C25" s="2647">
        <v>3010</v>
      </c>
      <c r="D25" s="2646">
        <v>2536</v>
      </c>
      <c r="E25" s="2667">
        <v>2536</v>
      </c>
    </row>
    <row r="26" spans="1:5" ht="12" customHeight="1">
      <c r="A26" s="3641" t="s">
        <v>3130</v>
      </c>
      <c r="B26" s="2647">
        <v>1053</v>
      </c>
      <c r="C26" s="2647">
        <v>1118</v>
      </c>
      <c r="D26" s="2646">
        <v>1114</v>
      </c>
      <c r="E26" s="2667">
        <v>1114</v>
      </c>
    </row>
    <row r="27" spans="1:5" ht="12" customHeight="1">
      <c r="A27" s="3641" t="s">
        <v>3131</v>
      </c>
      <c r="B27" s="2647">
        <v>29</v>
      </c>
      <c r="C27" s="2647">
        <v>32</v>
      </c>
      <c r="D27" s="2646">
        <v>45</v>
      </c>
      <c r="E27" s="2667">
        <v>45</v>
      </c>
    </row>
    <row r="28" spans="1:5" ht="12" customHeight="1">
      <c r="A28" s="3641" t="s">
        <v>3132</v>
      </c>
      <c r="B28" s="2647">
        <v>76</v>
      </c>
      <c r="C28" s="2647">
        <v>102</v>
      </c>
      <c r="D28" s="2646">
        <v>105</v>
      </c>
      <c r="E28" s="2667">
        <v>105</v>
      </c>
    </row>
    <row r="29" spans="1:5" ht="12" customHeight="1">
      <c r="A29" s="3641" t="s">
        <v>3133</v>
      </c>
      <c r="B29" s="2647">
        <v>2637</v>
      </c>
      <c r="C29" s="2647">
        <v>2144</v>
      </c>
      <c r="D29" s="2646">
        <v>2216</v>
      </c>
      <c r="E29" s="2667">
        <v>2216</v>
      </c>
    </row>
    <row r="30" spans="1:5" ht="12" customHeight="1">
      <c r="A30" s="3641" t="s">
        <v>3134</v>
      </c>
      <c r="B30" s="2647">
        <v>416</v>
      </c>
      <c r="C30" s="2647">
        <v>407</v>
      </c>
      <c r="D30" s="2646">
        <v>497</v>
      </c>
      <c r="E30" s="2667">
        <v>497</v>
      </c>
    </row>
    <row r="31" spans="1:5" ht="12" customHeight="1">
      <c r="A31" s="3641" t="s">
        <v>3135</v>
      </c>
      <c r="B31" s="2647">
        <v>308</v>
      </c>
      <c r="C31" s="2647">
        <v>364</v>
      </c>
      <c r="D31" s="2646">
        <v>458</v>
      </c>
      <c r="E31" s="2667">
        <v>458</v>
      </c>
    </row>
    <row r="32" spans="1:5" ht="12" customHeight="1">
      <c r="A32" s="3641" t="s">
        <v>3136</v>
      </c>
      <c r="B32" s="2647">
        <v>30</v>
      </c>
      <c r="C32" s="2647">
        <v>29</v>
      </c>
      <c r="D32" s="2646">
        <v>19</v>
      </c>
      <c r="E32" s="2667">
        <v>19</v>
      </c>
    </row>
    <row r="33" spans="1:5" ht="12" customHeight="1">
      <c r="A33" s="3641" t="s">
        <v>3137</v>
      </c>
      <c r="B33" s="2647">
        <v>40</v>
      </c>
      <c r="C33" s="2647">
        <v>61</v>
      </c>
      <c r="D33" s="2646">
        <v>47</v>
      </c>
      <c r="E33" s="2667">
        <v>47</v>
      </c>
    </row>
    <row r="34" spans="1:5" ht="12" customHeight="1">
      <c r="A34" s="3641" t="s">
        <v>3138</v>
      </c>
      <c r="B34" s="2647">
        <v>262</v>
      </c>
      <c r="C34" s="2647">
        <v>278</v>
      </c>
      <c r="D34" s="2646">
        <v>323</v>
      </c>
      <c r="E34" s="2667">
        <v>323</v>
      </c>
    </row>
    <row r="35" spans="1:5" ht="12" customHeight="1">
      <c r="A35" s="3641" t="s">
        <v>3139</v>
      </c>
      <c r="B35" s="2647">
        <v>108</v>
      </c>
      <c r="C35" s="2647">
        <v>153</v>
      </c>
      <c r="D35" s="2646">
        <v>150</v>
      </c>
      <c r="E35" s="2667">
        <v>150</v>
      </c>
    </row>
    <row r="36" spans="1:5" ht="12" customHeight="1">
      <c r="A36" s="3641" t="s">
        <v>3140</v>
      </c>
      <c r="B36" s="2647">
        <v>25</v>
      </c>
      <c r="C36" s="2647">
        <v>41</v>
      </c>
      <c r="D36" s="2646">
        <v>62</v>
      </c>
      <c r="E36" s="2667">
        <v>62</v>
      </c>
    </row>
    <row r="37" spans="1:5" ht="12" customHeight="1">
      <c r="A37" s="3641" t="s">
        <v>3141</v>
      </c>
      <c r="B37" s="2647">
        <v>1209</v>
      </c>
      <c r="C37" s="2647">
        <v>1271</v>
      </c>
      <c r="D37" s="2646">
        <v>1578</v>
      </c>
      <c r="E37" s="2667">
        <v>1578</v>
      </c>
    </row>
    <row r="38" spans="1:5" ht="12" customHeight="1">
      <c r="A38" s="3641" t="s">
        <v>3142</v>
      </c>
      <c r="B38" s="2647">
        <v>228</v>
      </c>
      <c r="C38" s="2647">
        <v>308</v>
      </c>
      <c r="D38" s="2646">
        <v>344</v>
      </c>
      <c r="E38" s="2667">
        <v>344</v>
      </c>
    </row>
    <row r="39" spans="1:5" ht="12" customHeight="1">
      <c r="A39" s="3641" t="s">
        <v>3143</v>
      </c>
      <c r="B39" s="2647">
        <v>142</v>
      </c>
      <c r="C39" s="2647">
        <v>148</v>
      </c>
      <c r="D39" s="2646">
        <v>142</v>
      </c>
      <c r="E39" s="2667">
        <v>142</v>
      </c>
    </row>
    <row r="40" spans="1:5" ht="12" customHeight="1">
      <c r="A40" s="3641" t="s">
        <v>3144</v>
      </c>
      <c r="B40" s="2647">
        <v>4378</v>
      </c>
      <c r="C40" s="2647">
        <v>4247</v>
      </c>
      <c r="D40" s="2646">
        <v>4224</v>
      </c>
      <c r="E40" s="2667">
        <v>4224</v>
      </c>
    </row>
    <row r="41" spans="1:5" ht="12" customHeight="1">
      <c r="A41" s="3641" t="s">
        <v>3145</v>
      </c>
      <c r="B41" s="2647">
        <v>82</v>
      </c>
      <c r="C41" s="2647">
        <v>62</v>
      </c>
      <c r="D41" s="2646">
        <v>65</v>
      </c>
      <c r="E41" s="2667">
        <v>65</v>
      </c>
    </row>
    <row r="42" spans="1:5" ht="12" customHeight="1">
      <c r="A42" s="3641" t="s">
        <v>3146</v>
      </c>
      <c r="B42" s="2647">
        <v>3611</v>
      </c>
      <c r="C42" s="2647">
        <v>4085</v>
      </c>
      <c r="D42" s="2646">
        <v>4071</v>
      </c>
      <c r="E42" s="2667">
        <v>4071</v>
      </c>
    </row>
    <row r="43" spans="1:5" ht="12" customHeight="1">
      <c r="A43" s="3641" t="s">
        <v>3147</v>
      </c>
      <c r="B43" s="2647">
        <v>12</v>
      </c>
      <c r="C43" s="2647">
        <v>13</v>
      </c>
      <c r="D43" s="2646">
        <v>13</v>
      </c>
      <c r="E43" s="2667">
        <v>13</v>
      </c>
    </row>
    <row r="44" spans="1:5" ht="12" customHeight="1">
      <c r="A44" s="3641" t="s">
        <v>3148</v>
      </c>
      <c r="B44" s="2647">
        <v>145</v>
      </c>
      <c r="C44" s="2647">
        <v>145</v>
      </c>
      <c r="D44" s="2646">
        <v>106</v>
      </c>
      <c r="E44" s="2667">
        <v>106</v>
      </c>
    </row>
    <row r="45" spans="1:5" ht="12" customHeight="1">
      <c r="A45" s="3641" t="s">
        <v>3149</v>
      </c>
      <c r="B45" s="2647">
        <v>1152</v>
      </c>
      <c r="C45" s="2647">
        <v>1144</v>
      </c>
      <c r="D45" s="2646">
        <v>1241</v>
      </c>
      <c r="E45" s="2667">
        <v>1241</v>
      </c>
    </row>
    <row r="46" spans="1:5" ht="12" customHeight="1">
      <c r="A46" s="3641" t="s">
        <v>3150</v>
      </c>
      <c r="B46" s="2647">
        <v>1227</v>
      </c>
      <c r="C46" s="2647">
        <v>1282</v>
      </c>
      <c r="D46" s="2646">
        <v>1264</v>
      </c>
      <c r="E46" s="2667">
        <v>1264</v>
      </c>
    </row>
    <row r="47" spans="1:5" ht="12" customHeight="1">
      <c r="A47" s="3641" t="s">
        <v>3151</v>
      </c>
      <c r="B47" s="2647">
        <v>2609</v>
      </c>
      <c r="C47" s="2647">
        <v>2407</v>
      </c>
      <c r="D47" s="2646">
        <v>2563</v>
      </c>
      <c r="E47" s="2667">
        <v>2563</v>
      </c>
    </row>
    <row r="48" spans="1:5" ht="12" customHeight="1">
      <c r="A48" s="3641" t="s">
        <v>3152</v>
      </c>
      <c r="B48" s="2647">
        <v>4116</v>
      </c>
      <c r="C48" s="2647">
        <v>45694</v>
      </c>
      <c r="D48" s="2646">
        <v>5950</v>
      </c>
      <c r="E48" s="2667">
        <v>5950</v>
      </c>
    </row>
    <row r="49" spans="1:5" ht="12" customHeight="1">
      <c r="A49" s="3641" t="s">
        <v>3153</v>
      </c>
      <c r="B49" s="2647">
        <v>582</v>
      </c>
      <c r="C49" s="2647">
        <v>1707</v>
      </c>
      <c r="D49" s="2646">
        <v>1823</v>
      </c>
      <c r="E49" s="2667">
        <v>1823</v>
      </c>
    </row>
    <row r="50" spans="1:5" ht="12" customHeight="1">
      <c r="A50" s="3641" t="s">
        <v>3154</v>
      </c>
      <c r="B50" s="2647">
        <v>3485</v>
      </c>
      <c r="C50" s="2647">
        <v>3298</v>
      </c>
      <c r="D50" s="2646">
        <v>2469</v>
      </c>
      <c r="E50" s="2667">
        <v>2469</v>
      </c>
    </row>
    <row r="51" spans="1:5" ht="12" customHeight="1">
      <c r="A51" s="3641" t="s">
        <v>3155</v>
      </c>
      <c r="B51" s="2647">
        <v>3</v>
      </c>
      <c r="C51" s="2647">
        <v>9</v>
      </c>
      <c r="D51" s="2646">
        <v>8</v>
      </c>
      <c r="E51" s="2667">
        <v>8</v>
      </c>
    </row>
    <row r="52" spans="1:5" ht="12" customHeight="1">
      <c r="A52" s="3641" t="s">
        <v>3156</v>
      </c>
      <c r="B52" s="2647">
        <v>2</v>
      </c>
      <c r="C52" s="2647">
        <v>7</v>
      </c>
      <c r="D52" s="2646">
        <v>7</v>
      </c>
      <c r="E52" s="2667">
        <v>7</v>
      </c>
    </row>
    <row r="53" spans="1:5" ht="12" customHeight="1">
      <c r="A53" s="3641" t="s">
        <v>3157</v>
      </c>
      <c r="B53" s="2647">
        <v>2925</v>
      </c>
      <c r="C53" s="2647">
        <v>3167</v>
      </c>
      <c r="D53" s="2646">
        <v>4856</v>
      </c>
      <c r="E53" s="2667">
        <v>4856</v>
      </c>
    </row>
    <row r="54" spans="1:5" ht="12" customHeight="1">
      <c r="A54" s="3641" t="s">
        <v>3158</v>
      </c>
      <c r="B54" s="2647">
        <v>14236</v>
      </c>
      <c r="C54" s="2647">
        <v>15127</v>
      </c>
      <c r="D54" s="2646">
        <v>14850</v>
      </c>
      <c r="E54" s="2667">
        <v>14850</v>
      </c>
    </row>
    <row r="55" spans="1:5" ht="12" customHeight="1">
      <c r="A55" s="3641" t="s">
        <v>3159</v>
      </c>
      <c r="B55" s="2647">
        <v>1120</v>
      </c>
      <c r="C55" s="2647">
        <v>1141</v>
      </c>
      <c r="D55" s="2646">
        <v>1146</v>
      </c>
      <c r="E55" s="2667">
        <v>1146</v>
      </c>
    </row>
    <row r="56" spans="1:5" ht="12" customHeight="1">
      <c r="A56" s="3641" t="s">
        <v>3160</v>
      </c>
      <c r="B56" s="2647">
        <v>979</v>
      </c>
      <c r="C56" s="2647">
        <v>990</v>
      </c>
      <c r="D56" s="2646">
        <v>1311</v>
      </c>
      <c r="E56" s="2667">
        <v>1311</v>
      </c>
    </row>
    <row r="57" spans="1:5" ht="12" customHeight="1">
      <c r="A57" s="3641" t="s">
        <v>3161</v>
      </c>
      <c r="B57" s="2647">
        <v>15630</v>
      </c>
      <c r="C57" s="2647">
        <v>15219</v>
      </c>
      <c r="D57" s="2646" t="s">
        <v>9</v>
      </c>
      <c r="E57" s="2667" t="s">
        <v>9</v>
      </c>
    </row>
    <row r="58" spans="1:5" ht="12" customHeight="1">
      <c r="A58" s="3641" t="s">
        <v>3162</v>
      </c>
      <c r="B58" s="2647">
        <v>2</v>
      </c>
      <c r="C58" s="2647" t="s">
        <v>9</v>
      </c>
      <c r="D58" s="2646">
        <v>3</v>
      </c>
      <c r="E58" s="2667">
        <v>3</v>
      </c>
    </row>
    <row r="59" spans="1:5" ht="12" customHeight="1">
      <c r="A59" s="3641" t="s">
        <v>3163</v>
      </c>
      <c r="B59" s="2647">
        <v>354</v>
      </c>
      <c r="C59" s="2647">
        <v>272</v>
      </c>
      <c r="D59" s="2646">
        <v>361</v>
      </c>
      <c r="E59" s="2667">
        <v>361</v>
      </c>
    </row>
    <row r="60" spans="1:5" ht="12" customHeight="1">
      <c r="A60" s="3641" t="s">
        <v>3164</v>
      </c>
      <c r="B60" s="2647">
        <v>294</v>
      </c>
      <c r="C60" s="2647">
        <v>265</v>
      </c>
      <c r="D60" s="2646">
        <v>245</v>
      </c>
      <c r="E60" s="2667">
        <v>245</v>
      </c>
    </row>
    <row r="61" spans="1:5" ht="12" customHeight="1">
      <c r="A61" s="3641" t="s">
        <v>3165</v>
      </c>
      <c r="B61" s="2647">
        <v>1778</v>
      </c>
      <c r="C61" s="2647">
        <v>1490</v>
      </c>
      <c r="D61" s="2646">
        <v>547</v>
      </c>
      <c r="E61" s="2667">
        <v>547</v>
      </c>
    </row>
    <row r="62" spans="1:5" ht="12" customHeight="1">
      <c r="A62" s="3641" t="s">
        <v>3166</v>
      </c>
      <c r="B62" s="2647">
        <v>25</v>
      </c>
      <c r="C62" s="2647">
        <v>33</v>
      </c>
      <c r="D62" s="2646">
        <v>49</v>
      </c>
      <c r="E62" s="2667">
        <v>49</v>
      </c>
    </row>
    <row r="63" spans="1:5" ht="12" customHeight="1">
      <c r="A63" s="3641" t="s">
        <v>3167</v>
      </c>
      <c r="B63" s="2647">
        <v>515</v>
      </c>
      <c r="C63" s="2647">
        <v>497</v>
      </c>
      <c r="D63" s="2646">
        <v>428</v>
      </c>
      <c r="E63" s="2667">
        <v>428</v>
      </c>
    </row>
    <row r="64" spans="1:5" ht="12" customHeight="1">
      <c r="A64" s="3641" t="s">
        <v>3168</v>
      </c>
      <c r="B64" s="2647">
        <v>110</v>
      </c>
      <c r="C64" s="2647">
        <v>110</v>
      </c>
      <c r="D64" s="2646">
        <v>111</v>
      </c>
      <c r="E64" s="2667">
        <v>111</v>
      </c>
    </row>
    <row r="65" spans="1:5" ht="12" customHeight="1" thickBot="1">
      <c r="A65" s="3642" t="s">
        <v>3169</v>
      </c>
      <c r="B65" s="2652">
        <v>8</v>
      </c>
      <c r="C65" s="2652">
        <v>12</v>
      </c>
      <c r="D65" s="3643">
        <v>13</v>
      </c>
      <c r="E65" s="2668">
        <v>13</v>
      </c>
    </row>
    <row r="66" spans="1:5" ht="12" customHeight="1" thickTop="1">
      <c r="A66" s="7584"/>
      <c r="B66" s="7584"/>
      <c r="C66" s="7584"/>
      <c r="E66" s="3644"/>
    </row>
    <row r="67" spans="1:5" ht="12" customHeight="1">
      <c r="A67" s="6248" t="s">
        <v>3014</v>
      </c>
      <c r="B67" s="6248"/>
      <c r="C67" s="6248"/>
    </row>
    <row r="68" spans="1:5" ht="12" customHeight="1">
      <c r="A68" s="6248" t="s">
        <v>3170</v>
      </c>
      <c r="B68" s="6248"/>
      <c r="C68" s="6248"/>
    </row>
    <row r="69" spans="1:5" ht="12" customHeight="1">
      <c r="A69" s="6248" t="s">
        <v>3171</v>
      </c>
      <c r="B69" s="6248"/>
      <c r="C69" s="6248"/>
    </row>
    <row r="70" spans="1:5" ht="12" customHeight="1">
      <c r="A70" s="3309" t="s">
        <v>3172</v>
      </c>
      <c r="B70" s="3309"/>
      <c r="C70" s="3309"/>
    </row>
    <row r="71" spans="1:5" ht="17.25" customHeight="1">
      <c r="A71" s="6532" t="s">
        <v>3173</v>
      </c>
      <c r="B71" s="6532"/>
      <c r="C71" s="6532"/>
    </row>
    <row r="78" spans="1:5">
      <c r="B78" s="3326" t="s">
        <v>3</v>
      </c>
      <c r="C78" s="3326"/>
    </row>
  </sheetData>
  <mergeCells count="9">
    <mergeCell ref="A68:C68"/>
    <mergeCell ref="A69:C69"/>
    <mergeCell ref="A71:C71"/>
    <mergeCell ref="A2:E2"/>
    <mergeCell ref="A3:E3"/>
    <mergeCell ref="A4:A5"/>
    <mergeCell ref="B4:E4"/>
    <mergeCell ref="A66:C66"/>
    <mergeCell ref="A67:C67"/>
  </mergeCells>
  <hyperlinks>
    <hyperlink ref="A1" r:id="rId1"/>
  </hyperlinks>
  <pageMargins left="0.98425196850393704" right="0.74803149606299213" top="0.98425196850393704" bottom="0.98425196850393704" header="0.51181102362204722" footer="0.51181102362204722"/>
  <pageSetup paperSize="9" scale="54" fitToHeight="0" orientation="landscape" r:id="rId2"/>
  <headerFooter alignWithMargins="0">
    <oddFooter>&amp;R195</oddFooter>
  </headerFooter>
  <drawing r:id="rId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89">
    <pageSetUpPr fitToPage="1"/>
  </sheetPr>
  <dimension ref="A1:F20"/>
  <sheetViews>
    <sheetView view="pageBreakPreview" zoomScale="60" zoomScaleNormal="100" workbookViewId="0">
      <selection activeCell="H15" sqref="H15"/>
    </sheetView>
  </sheetViews>
  <sheetFormatPr defaultRowHeight="12.75"/>
  <cols>
    <col min="1" max="1" width="26" style="152" customWidth="1"/>
    <col min="2" max="6" width="20.7109375" style="152" customWidth="1"/>
    <col min="7" max="7" width="17.140625" style="152" customWidth="1"/>
    <col min="8" max="256" width="9.140625" style="152"/>
    <col min="257" max="257" width="29.42578125" style="152" customWidth="1"/>
    <col min="258" max="258" width="29.85546875" style="152" customWidth="1"/>
    <col min="259" max="259" width="30.28515625" style="152" customWidth="1"/>
    <col min="260" max="260" width="31.5703125" style="152" customWidth="1"/>
    <col min="261" max="261" width="30.28515625" style="152" customWidth="1"/>
    <col min="262" max="262" width="29.7109375" style="152" customWidth="1"/>
    <col min="263" max="263" width="17.140625" style="152" customWidth="1"/>
    <col min="264" max="512" width="9.140625" style="152"/>
    <col min="513" max="513" width="29.42578125" style="152" customWidth="1"/>
    <col min="514" max="514" width="29.85546875" style="152" customWidth="1"/>
    <col min="515" max="515" width="30.28515625" style="152" customWidth="1"/>
    <col min="516" max="516" width="31.5703125" style="152" customWidth="1"/>
    <col min="517" max="517" width="30.28515625" style="152" customWidth="1"/>
    <col min="518" max="518" width="29.7109375" style="152" customWidth="1"/>
    <col min="519" max="519" width="17.140625" style="152" customWidth="1"/>
    <col min="520" max="768" width="9.140625" style="152"/>
    <col min="769" max="769" width="29.42578125" style="152" customWidth="1"/>
    <col min="770" max="770" width="29.85546875" style="152" customWidth="1"/>
    <col min="771" max="771" width="30.28515625" style="152" customWidth="1"/>
    <col min="772" max="772" width="31.5703125" style="152" customWidth="1"/>
    <col min="773" max="773" width="30.28515625" style="152" customWidth="1"/>
    <col min="774" max="774" width="29.7109375" style="152" customWidth="1"/>
    <col min="775" max="775" width="17.140625" style="152" customWidth="1"/>
    <col min="776" max="1024" width="9.140625" style="152"/>
    <col min="1025" max="1025" width="29.42578125" style="152" customWidth="1"/>
    <col min="1026" max="1026" width="29.85546875" style="152" customWidth="1"/>
    <col min="1027" max="1027" width="30.28515625" style="152" customWidth="1"/>
    <col min="1028" max="1028" width="31.5703125" style="152" customWidth="1"/>
    <col min="1029" max="1029" width="30.28515625" style="152" customWidth="1"/>
    <col min="1030" max="1030" width="29.7109375" style="152" customWidth="1"/>
    <col min="1031" max="1031" width="17.140625" style="152" customWidth="1"/>
    <col min="1032" max="1280" width="9.140625" style="152"/>
    <col min="1281" max="1281" width="29.42578125" style="152" customWidth="1"/>
    <col min="1282" max="1282" width="29.85546875" style="152" customWidth="1"/>
    <col min="1283" max="1283" width="30.28515625" style="152" customWidth="1"/>
    <col min="1284" max="1284" width="31.5703125" style="152" customWidth="1"/>
    <col min="1285" max="1285" width="30.28515625" style="152" customWidth="1"/>
    <col min="1286" max="1286" width="29.7109375" style="152" customWidth="1"/>
    <col min="1287" max="1287" width="17.140625" style="152" customWidth="1"/>
    <col min="1288" max="1536" width="9.140625" style="152"/>
    <col min="1537" max="1537" width="29.42578125" style="152" customWidth="1"/>
    <col min="1538" max="1538" width="29.85546875" style="152" customWidth="1"/>
    <col min="1539" max="1539" width="30.28515625" style="152" customWidth="1"/>
    <col min="1540" max="1540" width="31.5703125" style="152" customWidth="1"/>
    <col min="1541" max="1541" width="30.28515625" style="152" customWidth="1"/>
    <col min="1542" max="1542" width="29.7109375" style="152" customWidth="1"/>
    <col min="1543" max="1543" width="17.140625" style="152" customWidth="1"/>
    <col min="1544" max="1792" width="9.140625" style="152"/>
    <col min="1793" max="1793" width="29.42578125" style="152" customWidth="1"/>
    <col min="1794" max="1794" width="29.85546875" style="152" customWidth="1"/>
    <col min="1795" max="1795" width="30.28515625" style="152" customWidth="1"/>
    <col min="1796" max="1796" width="31.5703125" style="152" customWidth="1"/>
    <col min="1797" max="1797" width="30.28515625" style="152" customWidth="1"/>
    <col min="1798" max="1798" width="29.7109375" style="152" customWidth="1"/>
    <col min="1799" max="1799" width="17.140625" style="152" customWidth="1"/>
    <col min="1800" max="2048" width="9.140625" style="152"/>
    <col min="2049" max="2049" width="29.42578125" style="152" customWidth="1"/>
    <col min="2050" max="2050" width="29.85546875" style="152" customWidth="1"/>
    <col min="2051" max="2051" width="30.28515625" style="152" customWidth="1"/>
    <col min="2052" max="2052" width="31.5703125" style="152" customWidth="1"/>
    <col min="2053" max="2053" width="30.28515625" style="152" customWidth="1"/>
    <col min="2054" max="2054" width="29.7109375" style="152" customWidth="1"/>
    <col min="2055" max="2055" width="17.140625" style="152" customWidth="1"/>
    <col min="2056" max="2304" width="9.140625" style="152"/>
    <col min="2305" max="2305" width="29.42578125" style="152" customWidth="1"/>
    <col min="2306" max="2306" width="29.85546875" style="152" customWidth="1"/>
    <col min="2307" max="2307" width="30.28515625" style="152" customWidth="1"/>
    <col min="2308" max="2308" width="31.5703125" style="152" customWidth="1"/>
    <col min="2309" max="2309" width="30.28515625" style="152" customWidth="1"/>
    <col min="2310" max="2310" width="29.7109375" style="152" customWidth="1"/>
    <col min="2311" max="2311" width="17.140625" style="152" customWidth="1"/>
    <col min="2312" max="2560" width="9.140625" style="152"/>
    <col min="2561" max="2561" width="29.42578125" style="152" customWidth="1"/>
    <col min="2562" max="2562" width="29.85546875" style="152" customWidth="1"/>
    <col min="2563" max="2563" width="30.28515625" style="152" customWidth="1"/>
    <col min="2564" max="2564" width="31.5703125" style="152" customWidth="1"/>
    <col min="2565" max="2565" width="30.28515625" style="152" customWidth="1"/>
    <col min="2566" max="2566" width="29.7109375" style="152" customWidth="1"/>
    <col min="2567" max="2567" width="17.140625" style="152" customWidth="1"/>
    <col min="2568" max="2816" width="9.140625" style="152"/>
    <col min="2817" max="2817" width="29.42578125" style="152" customWidth="1"/>
    <col min="2818" max="2818" width="29.85546875" style="152" customWidth="1"/>
    <col min="2819" max="2819" width="30.28515625" style="152" customWidth="1"/>
    <col min="2820" max="2820" width="31.5703125" style="152" customWidth="1"/>
    <col min="2821" max="2821" width="30.28515625" style="152" customWidth="1"/>
    <col min="2822" max="2822" width="29.7109375" style="152" customWidth="1"/>
    <col min="2823" max="2823" width="17.140625" style="152" customWidth="1"/>
    <col min="2824" max="3072" width="9.140625" style="152"/>
    <col min="3073" max="3073" width="29.42578125" style="152" customWidth="1"/>
    <col min="3074" max="3074" width="29.85546875" style="152" customWidth="1"/>
    <col min="3075" max="3075" width="30.28515625" style="152" customWidth="1"/>
    <col min="3076" max="3076" width="31.5703125" style="152" customWidth="1"/>
    <col min="3077" max="3077" width="30.28515625" style="152" customWidth="1"/>
    <col min="3078" max="3078" width="29.7109375" style="152" customWidth="1"/>
    <col min="3079" max="3079" width="17.140625" style="152" customWidth="1"/>
    <col min="3080" max="3328" width="9.140625" style="152"/>
    <col min="3329" max="3329" width="29.42578125" style="152" customWidth="1"/>
    <col min="3330" max="3330" width="29.85546875" style="152" customWidth="1"/>
    <col min="3331" max="3331" width="30.28515625" style="152" customWidth="1"/>
    <col min="3332" max="3332" width="31.5703125" style="152" customWidth="1"/>
    <col min="3333" max="3333" width="30.28515625" style="152" customWidth="1"/>
    <col min="3334" max="3334" width="29.7109375" style="152" customWidth="1"/>
    <col min="3335" max="3335" width="17.140625" style="152" customWidth="1"/>
    <col min="3336" max="3584" width="9.140625" style="152"/>
    <col min="3585" max="3585" width="29.42578125" style="152" customWidth="1"/>
    <col min="3586" max="3586" width="29.85546875" style="152" customWidth="1"/>
    <col min="3587" max="3587" width="30.28515625" style="152" customWidth="1"/>
    <col min="3588" max="3588" width="31.5703125" style="152" customWidth="1"/>
    <col min="3589" max="3589" width="30.28515625" style="152" customWidth="1"/>
    <col min="3590" max="3590" width="29.7109375" style="152" customWidth="1"/>
    <col min="3591" max="3591" width="17.140625" style="152" customWidth="1"/>
    <col min="3592" max="3840" width="9.140625" style="152"/>
    <col min="3841" max="3841" width="29.42578125" style="152" customWidth="1"/>
    <col min="3842" max="3842" width="29.85546875" style="152" customWidth="1"/>
    <col min="3843" max="3843" width="30.28515625" style="152" customWidth="1"/>
    <col min="3844" max="3844" width="31.5703125" style="152" customWidth="1"/>
    <col min="3845" max="3845" width="30.28515625" style="152" customWidth="1"/>
    <col min="3846" max="3846" width="29.7109375" style="152" customWidth="1"/>
    <col min="3847" max="3847" width="17.140625" style="152" customWidth="1"/>
    <col min="3848" max="4096" width="9.140625" style="152"/>
    <col min="4097" max="4097" width="29.42578125" style="152" customWidth="1"/>
    <col min="4098" max="4098" width="29.85546875" style="152" customWidth="1"/>
    <col min="4099" max="4099" width="30.28515625" style="152" customWidth="1"/>
    <col min="4100" max="4100" width="31.5703125" style="152" customWidth="1"/>
    <col min="4101" max="4101" width="30.28515625" style="152" customWidth="1"/>
    <col min="4102" max="4102" width="29.7109375" style="152" customWidth="1"/>
    <col min="4103" max="4103" width="17.140625" style="152" customWidth="1"/>
    <col min="4104" max="4352" width="9.140625" style="152"/>
    <col min="4353" max="4353" width="29.42578125" style="152" customWidth="1"/>
    <col min="4354" max="4354" width="29.85546875" style="152" customWidth="1"/>
    <col min="4355" max="4355" width="30.28515625" style="152" customWidth="1"/>
    <col min="4356" max="4356" width="31.5703125" style="152" customWidth="1"/>
    <col min="4357" max="4357" width="30.28515625" style="152" customWidth="1"/>
    <col min="4358" max="4358" width="29.7109375" style="152" customWidth="1"/>
    <col min="4359" max="4359" width="17.140625" style="152" customWidth="1"/>
    <col min="4360" max="4608" width="9.140625" style="152"/>
    <col min="4609" max="4609" width="29.42578125" style="152" customWidth="1"/>
    <col min="4610" max="4610" width="29.85546875" style="152" customWidth="1"/>
    <col min="4611" max="4611" width="30.28515625" style="152" customWidth="1"/>
    <col min="4612" max="4612" width="31.5703125" style="152" customWidth="1"/>
    <col min="4613" max="4613" width="30.28515625" style="152" customWidth="1"/>
    <col min="4614" max="4614" width="29.7109375" style="152" customWidth="1"/>
    <col min="4615" max="4615" width="17.140625" style="152" customWidth="1"/>
    <col min="4616" max="4864" width="9.140625" style="152"/>
    <col min="4865" max="4865" width="29.42578125" style="152" customWidth="1"/>
    <col min="4866" max="4866" width="29.85546875" style="152" customWidth="1"/>
    <col min="4867" max="4867" width="30.28515625" style="152" customWidth="1"/>
    <col min="4868" max="4868" width="31.5703125" style="152" customWidth="1"/>
    <col min="4869" max="4869" width="30.28515625" style="152" customWidth="1"/>
    <col min="4870" max="4870" width="29.7109375" style="152" customWidth="1"/>
    <col min="4871" max="4871" width="17.140625" style="152" customWidth="1"/>
    <col min="4872" max="5120" width="9.140625" style="152"/>
    <col min="5121" max="5121" width="29.42578125" style="152" customWidth="1"/>
    <col min="5122" max="5122" width="29.85546875" style="152" customWidth="1"/>
    <col min="5123" max="5123" width="30.28515625" style="152" customWidth="1"/>
    <col min="5124" max="5124" width="31.5703125" style="152" customWidth="1"/>
    <col min="5125" max="5125" width="30.28515625" style="152" customWidth="1"/>
    <col min="5126" max="5126" width="29.7109375" style="152" customWidth="1"/>
    <col min="5127" max="5127" width="17.140625" style="152" customWidth="1"/>
    <col min="5128" max="5376" width="9.140625" style="152"/>
    <col min="5377" max="5377" width="29.42578125" style="152" customWidth="1"/>
    <col min="5378" max="5378" width="29.85546875" style="152" customWidth="1"/>
    <col min="5379" max="5379" width="30.28515625" style="152" customWidth="1"/>
    <col min="5380" max="5380" width="31.5703125" style="152" customWidth="1"/>
    <col min="5381" max="5381" width="30.28515625" style="152" customWidth="1"/>
    <col min="5382" max="5382" width="29.7109375" style="152" customWidth="1"/>
    <col min="5383" max="5383" width="17.140625" style="152" customWidth="1"/>
    <col min="5384" max="5632" width="9.140625" style="152"/>
    <col min="5633" max="5633" width="29.42578125" style="152" customWidth="1"/>
    <col min="5634" max="5634" width="29.85546875" style="152" customWidth="1"/>
    <col min="5635" max="5635" width="30.28515625" style="152" customWidth="1"/>
    <col min="5636" max="5636" width="31.5703125" style="152" customWidth="1"/>
    <col min="5637" max="5637" width="30.28515625" style="152" customWidth="1"/>
    <col min="5638" max="5638" width="29.7109375" style="152" customWidth="1"/>
    <col min="5639" max="5639" width="17.140625" style="152" customWidth="1"/>
    <col min="5640" max="5888" width="9.140625" style="152"/>
    <col min="5889" max="5889" width="29.42578125" style="152" customWidth="1"/>
    <col min="5890" max="5890" width="29.85546875" style="152" customWidth="1"/>
    <col min="5891" max="5891" width="30.28515625" style="152" customWidth="1"/>
    <col min="5892" max="5892" width="31.5703125" style="152" customWidth="1"/>
    <col min="5893" max="5893" width="30.28515625" style="152" customWidth="1"/>
    <col min="5894" max="5894" width="29.7109375" style="152" customWidth="1"/>
    <col min="5895" max="5895" width="17.140625" style="152" customWidth="1"/>
    <col min="5896" max="6144" width="9.140625" style="152"/>
    <col min="6145" max="6145" width="29.42578125" style="152" customWidth="1"/>
    <col min="6146" max="6146" width="29.85546875" style="152" customWidth="1"/>
    <col min="6147" max="6147" width="30.28515625" style="152" customWidth="1"/>
    <col min="6148" max="6148" width="31.5703125" style="152" customWidth="1"/>
    <col min="6149" max="6149" width="30.28515625" style="152" customWidth="1"/>
    <col min="6150" max="6150" width="29.7109375" style="152" customWidth="1"/>
    <col min="6151" max="6151" width="17.140625" style="152" customWidth="1"/>
    <col min="6152" max="6400" width="9.140625" style="152"/>
    <col min="6401" max="6401" width="29.42578125" style="152" customWidth="1"/>
    <col min="6402" max="6402" width="29.85546875" style="152" customWidth="1"/>
    <col min="6403" max="6403" width="30.28515625" style="152" customWidth="1"/>
    <col min="6404" max="6404" width="31.5703125" style="152" customWidth="1"/>
    <col min="6405" max="6405" width="30.28515625" style="152" customWidth="1"/>
    <col min="6406" max="6406" width="29.7109375" style="152" customWidth="1"/>
    <col min="6407" max="6407" width="17.140625" style="152" customWidth="1"/>
    <col min="6408" max="6656" width="9.140625" style="152"/>
    <col min="6657" max="6657" width="29.42578125" style="152" customWidth="1"/>
    <col min="6658" max="6658" width="29.85546875" style="152" customWidth="1"/>
    <col min="6659" max="6659" width="30.28515625" style="152" customWidth="1"/>
    <col min="6660" max="6660" width="31.5703125" style="152" customWidth="1"/>
    <col min="6661" max="6661" width="30.28515625" style="152" customWidth="1"/>
    <col min="6662" max="6662" width="29.7109375" style="152" customWidth="1"/>
    <col min="6663" max="6663" width="17.140625" style="152" customWidth="1"/>
    <col min="6664" max="6912" width="9.140625" style="152"/>
    <col min="6913" max="6913" width="29.42578125" style="152" customWidth="1"/>
    <col min="6914" max="6914" width="29.85546875" style="152" customWidth="1"/>
    <col min="6915" max="6915" width="30.28515625" style="152" customWidth="1"/>
    <col min="6916" max="6916" width="31.5703125" style="152" customWidth="1"/>
    <col min="6917" max="6917" width="30.28515625" style="152" customWidth="1"/>
    <col min="6918" max="6918" width="29.7109375" style="152" customWidth="1"/>
    <col min="6919" max="6919" width="17.140625" style="152" customWidth="1"/>
    <col min="6920" max="7168" width="9.140625" style="152"/>
    <col min="7169" max="7169" width="29.42578125" style="152" customWidth="1"/>
    <col min="7170" max="7170" width="29.85546875" style="152" customWidth="1"/>
    <col min="7171" max="7171" width="30.28515625" style="152" customWidth="1"/>
    <col min="7172" max="7172" width="31.5703125" style="152" customWidth="1"/>
    <col min="7173" max="7173" width="30.28515625" style="152" customWidth="1"/>
    <col min="7174" max="7174" width="29.7109375" style="152" customWidth="1"/>
    <col min="7175" max="7175" width="17.140625" style="152" customWidth="1"/>
    <col min="7176" max="7424" width="9.140625" style="152"/>
    <col min="7425" max="7425" width="29.42578125" style="152" customWidth="1"/>
    <col min="7426" max="7426" width="29.85546875" style="152" customWidth="1"/>
    <col min="7427" max="7427" width="30.28515625" style="152" customWidth="1"/>
    <col min="7428" max="7428" width="31.5703125" style="152" customWidth="1"/>
    <col min="7429" max="7429" width="30.28515625" style="152" customWidth="1"/>
    <col min="7430" max="7430" width="29.7109375" style="152" customWidth="1"/>
    <col min="7431" max="7431" width="17.140625" style="152" customWidth="1"/>
    <col min="7432" max="7680" width="9.140625" style="152"/>
    <col min="7681" max="7681" width="29.42578125" style="152" customWidth="1"/>
    <col min="7682" max="7682" width="29.85546875" style="152" customWidth="1"/>
    <col min="7683" max="7683" width="30.28515625" style="152" customWidth="1"/>
    <col min="7684" max="7684" width="31.5703125" style="152" customWidth="1"/>
    <col min="7685" max="7685" width="30.28515625" style="152" customWidth="1"/>
    <col min="7686" max="7686" width="29.7109375" style="152" customWidth="1"/>
    <col min="7687" max="7687" width="17.140625" style="152" customWidth="1"/>
    <col min="7688" max="7936" width="9.140625" style="152"/>
    <col min="7937" max="7937" width="29.42578125" style="152" customWidth="1"/>
    <col min="7938" max="7938" width="29.85546875" style="152" customWidth="1"/>
    <col min="7939" max="7939" width="30.28515625" style="152" customWidth="1"/>
    <col min="7940" max="7940" width="31.5703125" style="152" customWidth="1"/>
    <col min="7941" max="7941" width="30.28515625" style="152" customWidth="1"/>
    <col min="7942" max="7942" width="29.7109375" style="152" customWidth="1"/>
    <col min="7943" max="7943" width="17.140625" style="152" customWidth="1"/>
    <col min="7944" max="8192" width="9.140625" style="152"/>
    <col min="8193" max="8193" width="29.42578125" style="152" customWidth="1"/>
    <col min="8194" max="8194" width="29.85546875" style="152" customWidth="1"/>
    <col min="8195" max="8195" width="30.28515625" style="152" customWidth="1"/>
    <col min="8196" max="8196" width="31.5703125" style="152" customWidth="1"/>
    <col min="8197" max="8197" width="30.28515625" style="152" customWidth="1"/>
    <col min="8198" max="8198" width="29.7109375" style="152" customWidth="1"/>
    <col min="8199" max="8199" width="17.140625" style="152" customWidth="1"/>
    <col min="8200" max="8448" width="9.140625" style="152"/>
    <col min="8449" max="8449" width="29.42578125" style="152" customWidth="1"/>
    <col min="8450" max="8450" width="29.85546875" style="152" customWidth="1"/>
    <col min="8451" max="8451" width="30.28515625" style="152" customWidth="1"/>
    <col min="8452" max="8452" width="31.5703125" style="152" customWidth="1"/>
    <col min="8453" max="8453" width="30.28515625" style="152" customWidth="1"/>
    <col min="8454" max="8454" width="29.7109375" style="152" customWidth="1"/>
    <col min="8455" max="8455" width="17.140625" style="152" customWidth="1"/>
    <col min="8456" max="8704" width="9.140625" style="152"/>
    <col min="8705" max="8705" width="29.42578125" style="152" customWidth="1"/>
    <col min="8706" max="8706" width="29.85546875" style="152" customWidth="1"/>
    <col min="8707" max="8707" width="30.28515625" style="152" customWidth="1"/>
    <col min="8708" max="8708" width="31.5703125" style="152" customWidth="1"/>
    <col min="8709" max="8709" width="30.28515625" style="152" customWidth="1"/>
    <col min="8710" max="8710" width="29.7109375" style="152" customWidth="1"/>
    <col min="8711" max="8711" width="17.140625" style="152" customWidth="1"/>
    <col min="8712" max="8960" width="9.140625" style="152"/>
    <col min="8961" max="8961" width="29.42578125" style="152" customWidth="1"/>
    <col min="8962" max="8962" width="29.85546875" style="152" customWidth="1"/>
    <col min="8963" max="8963" width="30.28515625" style="152" customWidth="1"/>
    <col min="8964" max="8964" width="31.5703125" style="152" customWidth="1"/>
    <col min="8965" max="8965" width="30.28515625" style="152" customWidth="1"/>
    <col min="8966" max="8966" width="29.7109375" style="152" customWidth="1"/>
    <col min="8967" max="8967" width="17.140625" style="152" customWidth="1"/>
    <col min="8968" max="9216" width="9.140625" style="152"/>
    <col min="9217" max="9217" width="29.42578125" style="152" customWidth="1"/>
    <col min="9218" max="9218" width="29.85546875" style="152" customWidth="1"/>
    <col min="9219" max="9219" width="30.28515625" style="152" customWidth="1"/>
    <col min="9220" max="9220" width="31.5703125" style="152" customWidth="1"/>
    <col min="9221" max="9221" width="30.28515625" style="152" customWidth="1"/>
    <col min="9222" max="9222" width="29.7109375" style="152" customWidth="1"/>
    <col min="9223" max="9223" width="17.140625" style="152" customWidth="1"/>
    <col min="9224" max="9472" width="9.140625" style="152"/>
    <col min="9473" max="9473" width="29.42578125" style="152" customWidth="1"/>
    <col min="9474" max="9474" width="29.85546875" style="152" customWidth="1"/>
    <col min="9475" max="9475" width="30.28515625" style="152" customWidth="1"/>
    <col min="9476" max="9476" width="31.5703125" style="152" customWidth="1"/>
    <col min="9477" max="9477" width="30.28515625" style="152" customWidth="1"/>
    <col min="9478" max="9478" width="29.7109375" style="152" customWidth="1"/>
    <col min="9479" max="9479" width="17.140625" style="152" customWidth="1"/>
    <col min="9480" max="9728" width="9.140625" style="152"/>
    <col min="9729" max="9729" width="29.42578125" style="152" customWidth="1"/>
    <col min="9730" max="9730" width="29.85546875" style="152" customWidth="1"/>
    <col min="9731" max="9731" width="30.28515625" style="152" customWidth="1"/>
    <col min="9732" max="9732" width="31.5703125" style="152" customWidth="1"/>
    <col min="9733" max="9733" width="30.28515625" style="152" customWidth="1"/>
    <col min="9734" max="9734" width="29.7109375" style="152" customWidth="1"/>
    <col min="9735" max="9735" width="17.140625" style="152" customWidth="1"/>
    <col min="9736" max="9984" width="9.140625" style="152"/>
    <col min="9985" max="9985" width="29.42578125" style="152" customWidth="1"/>
    <col min="9986" max="9986" width="29.85546875" style="152" customWidth="1"/>
    <col min="9987" max="9987" width="30.28515625" style="152" customWidth="1"/>
    <col min="9988" max="9988" width="31.5703125" style="152" customWidth="1"/>
    <col min="9989" max="9989" width="30.28515625" style="152" customWidth="1"/>
    <col min="9990" max="9990" width="29.7109375" style="152" customWidth="1"/>
    <col min="9991" max="9991" width="17.140625" style="152" customWidth="1"/>
    <col min="9992" max="10240" width="9.140625" style="152"/>
    <col min="10241" max="10241" width="29.42578125" style="152" customWidth="1"/>
    <col min="10242" max="10242" width="29.85546875" style="152" customWidth="1"/>
    <col min="10243" max="10243" width="30.28515625" style="152" customWidth="1"/>
    <col min="10244" max="10244" width="31.5703125" style="152" customWidth="1"/>
    <col min="10245" max="10245" width="30.28515625" style="152" customWidth="1"/>
    <col min="10246" max="10246" width="29.7109375" style="152" customWidth="1"/>
    <col min="10247" max="10247" width="17.140625" style="152" customWidth="1"/>
    <col min="10248" max="10496" width="9.140625" style="152"/>
    <col min="10497" max="10497" width="29.42578125" style="152" customWidth="1"/>
    <col min="10498" max="10498" width="29.85546875" style="152" customWidth="1"/>
    <col min="10499" max="10499" width="30.28515625" style="152" customWidth="1"/>
    <col min="10500" max="10500" width="31.5703125" style="152" customWidth="1"/>
    <col min="10501" max="10501" width="30.28515625" style="152" customWidth="1"/>
    <col min="10502" max="10502" width="29.7109375" style="152" customWidth="1"/>
    <col min="10503" max="10503" width="17.140625" style="152" customWidth="1"/>
    <col min="10504" max="10752" width="9.140625" style="152"/>
    <col min="10753" max="10753" width="29.42578125" style="152" customWidth="1"/>
    <col min="10754" max="10754" width="29.85546875" style="152" customWidth="1"/>
    <col min="10755" max="10755" width="30.28515625" style="152" customWidth="1"/>
    <col min="10756" max="10756" width="31.5703125" style="152" customWidth="1"/>
    <col min="10757" max="10757" width="30.28515625" style="152" customWidth="1"/>
    <col min="10758" max="10758" width="29.7109375" style="152" customWidth="1"/>
    <col min="10759" max="10759" width="17.140625" style="152" customWidth="1"/>
    <col min="10760" max="11008" width="9.140625" style="152"/>
    <col min="11009" max="11009" width="29.42578125" style="152" customWidth="1"/>
    <col min="11010" max="11010" width="29.85546875" style="152" customWidth="1"/>
    <col min="11011" max="11011" width="30.28515625" style="152" customWidth="1"/>
    <col min="11012" max="11012" width="31.5703125" style="152" customWidth="1"/>
    <col min="11013" max="11013" width="30.28515625" style="152" customWidth="1"/>
    <col min="11014" max="11014" width="29.7109375" style="152" customWidth="1"/>
    <col min="11015" max="11015" width="17.140625" style="152" customWidth="1"/>
    <col min="11016" max="11264" width="9.140625" style="152"/>
    <col min="11265" max="11265" width="29.42578125" style="152" customWidth="1"/>
    <col min="11266" max="11266" width="29.85546875" style="152" customWidth="1"/>
    <col min="11267" max="11267" width="30.28515625" style="152" customWidth="1"/>
    <col min="11268" max="11268" width="31.5703125" style="152" customWidth="1"/>
    <col min="11269" max="11269" width="30.28515625" style="152" customWidth="1"/>
    <col min="11270" max="11270" width="29.7109375" style="152" customWidth="1"/>
    <col min="11271" max="11271" width="17.140625" style="152" customWidth="1"/>
    <col min="11272" max="11520" width="9.140625" style="152"/>
    <col min="11521" max="11521" width="29.42578125" style="152" customWidth="1"/>
    <col min="11522" max="11522" width="29.85546875" style="152" customWidth="1"/>
    <col min="11523" max="11523" width="30.28515625" style="152" customWidth="1"/>
    <col min="11524" max="11524" width="31.5703125" style="152" customWidth="1"/>
    <col min="11525" max="11525" width="30.28515625" style="152" customWidth="1"/>
    <col min="11526" max="11526" width="29.7109375" style="152" customWidth="1"/>
    <col min="11527" max="11527" width="17.140625" style="152" customWidth="1"/>
    <col min="11528" max="11776" width="9.140625" style="152"/>
    <col min="11777" max="11777" width="29.42578125" style="152" customWidth="1"/>
    <col min="11778" max="11778" width="29.85546875" style="152" customWidth="1"/>
    <col min="11779" max="11779" width="30.28515625" style="152" customWidth="1"/>
    <col min="11780" max="11780" width="31.5703125" style="152" customWidth="1"/>
    <col min="11781" max="11781" width="30.28515625" style="152" customWidth="1"/>
    <col min="11782" max="11782" width="29.7109375" style="152" customWidth="1"/>
    <col min="11783" max="11783" width="17.140625" style="152" customWidth="1"/>
    <col min="11784" max="12032" width="9.140625" style="152"/>
    <col min="12033" max="12033" width="29.42578125" style="152" customWidth="1"/>
    <col min="12034" max="12034" width="29.85546875" style="152" customWidth="1"/>
    <col min="12035" max="12035" width="30.28515625" style="152" customWidth="1"/>
    <col min="12036" max="12036" width="31.5703125" style="152" customWidth="1"/>
    <col min="12037" max="12037" width="30.28515625" style="152" customWidth="1"/>
    <col min="12038" max="12038" width="29.7109375" style="152" customWidth="1"/>
    <col min="12039" max="12039" width="17.140625" style="152" customWidth="1"/>
    <col min="12040" max="12288" width="9.140625" style="152"/>
    <col min="12289" max="12289" width="29.42578125" style="152" customWidth="1"/>
    <col min="12290" max="12290" width="29.85546875" style="152" customWidth="1"/>
    <col min="12291" max="12291" width="30.28515625" style="152" customWidth="1"/>
    <col min="12292" max="12292" width="31.5703125" style="152" customWidth="1"/>
    <col min="12293" max="12293" width="30.28515625" style="152" customWidth="1"/>
    <col min="12294" max="12294" width="29.7109375" style="152" customWidth="1"/>
    <col min="12295" max="12295" width="17.140625" style="152" customWidth="1"/>
    <col min="12296" max="12544" width="9.140625" style="152"/>
    <col min="12545" max="12545" width="29.42578125" style="152" customWidth="1"/>
    <col min="12546" max="12546" width="29.85546875" style="152" customWidth="1"/>
    <col min="12547" max="12547" width="30.28515625" style="152" customWidth="1"/>
    <col min="12548" max="12548" width="31.5703125" style="152" customWidth="1"/>
    <col min="12549" max="12549" width="30.28515625" style="152" customWidth="1"/>
    <col min="12550" max="12550" width="29.7109375" style="152" customWidth="1"/>
    <col min="12551" max="12551" width="17.140625" style="152" customWidth="1"/>
    <col min="12552" max="12800" width="9.140625" style="152"/>
    <col min="12801" max="12801" width="29.42578125" style="152" customWidth="1"/>
    <col min="12802" max="12802" width="29.85546875" style="152" customWidth="1"/>
    <col min="12803" max="12803" width="30.28515625" style="152" customWidth="1"/>
    <col min="12804" max="12804" width="31.5703125" style="152" customWidth="1"/>
    <col min="12805" max="12805" width="30.28515625" style="152" customWidth="1"/>
    <col min="12806" max="12806" width="29.7109375" style="152" customWidth="1"/>
    <col min="12807" max="12807" width="17.140625" style="152" customWidth="1"/>
    <col min="12808" max="13056" width="9.140625" style="152"/>
    <col min="13057" max="13057" width="29.42578125" style="152" customWidth="1"/>
    <col min="13058" max="13058" width="29.85546875" style="152" customWidth="1"/>
    <col min="13059" max="13059" width="30.28515625" style="152" customWidth="1"/>
    <col min="13060" max="13060" width="31.5703125" style="152" customWidth="1"/>
    <col min="13061" max="13061" width="30.28515625" style="152" customWidth="1"/>
    <col min="13062" max="13062" width="29.7109375" style="152" customWidth="1"/>
    <col min="13063" max="13063" width="17.140625" style="152" customWidth="1"/>
    <col min="13064" max="13312" width="9.140625" style="152"/>
    <col min="13313" max="13313" width="29.42578125" style="152" customWidth="1"/>
    <col min="13314" max="13314" width="29.85546875" style="152" customWidth="1"/>
    <col min="13315" max="13315" width="30.28515625" style="152" customWidth="1"/>
    <col min="13316" max="13316" width="31.5703125" style="152" customWidth="1"/>
    <col min="13317" max="13317" width="30.28515625" style="152" customWidth="1"/>
    <col min="13318" max="13318" width="29.7109375" style="152" customWidth="1"/>
    <col min="13319" max="13319" width="17.140625" style="152" customWidth="1"/>
    <col min="13320" max="13568" width="9.140625" style="152"/>
    <col min="13569" max="13569" width="29.42578125" style="152" customWidth="1"/>
    <col min="13570" max="13570" width="29.85546875" style="152" customWidth="1"/>
    <col min="13571" max="13571" width="30.28515625" style="152" customWidth="1"/>
    <col min="13572" max="13572" width="31.5703125" style="152" customWidth="1"/>
    <col min="13573" max="13573" width="30.28515625" style="152" customWidth="1"/>
    <col min="13574" max="13574" width="29.7109375" style="152" customWidth="1"/>
    <col min="13575" max="13575" width="17.140625" style="152" customWidth="1"/>
    <col min="13576" max="13824" width="9.140625" style="152"/>
    <col min="13825" max="13825" width="29.42578125" style="152" customWidth="1"/>
    <col min="13826" max="13826" width="29.85546875" style="152" customWidth="1"/>
    <col min="13827" max="13827" width="30.28515625" style="152" customWidth="1"/>
    <col min="13828" max="13828" width="31.5703125" style="152" customWidth="1"/>
    <col min="13829" max="13829" width="30.28515625" style="152" customWidth="1"/>
    <col min="13830" max="13830" width="29.7109375" style="152" customWidth="1"/>
    <col min="13831" max="13831" width="17.140625" style="152" customWidth="1"/>
    <col min="13832" max="14080" width="9.140625" style="152"/>
    <col min="14081" max="14081" width="29.42578125" style="152" customWidth="1"/>
    <col min="14082" max="14082" width="29.85546875" style="152" customWidth="1"/>
    <col min="14083" max="14083" width="30.28515625" style="152" customWidth="1"/>
    <col min="14084" max="14084" width="31.5703125" style="152" customWidth="1"/>
    <col min="14085" max="14085" width="30.28515625" style="152" customWidth="1"/>
    <col min="14086" max="14086" width="29.7109375" style="152" customWidth="1"/>
    <col min="14087" max="14087" width="17.140625" style="152" customWidth="1"/>
    <col min="14088" max="14336" width="9.140625" style="152"/>
    <col min="14337" max="14337" width="29.42578125" style="152" customWidth="1"/>
    <col min="14338" max="14338" width="29.85546875" style="152" customWidth="1"/>
    <col min="14339" max="14339" width="30.28515625" style="152" customWidth="1"/>
    <col min="14340" max="14340" width="31.5703125" style="152" customWidth="1"/>
    <col min="14341" max="14341" width="30.28515625" style="152" customWidth="1"/>
    <col min="14342" max="14342" width="29.7109375" style="152" customWidth="1"/>
    <col min="14343" max="14343" width="17.140625" style="152" customWidth="1"/>
    <col min="14344" max="14592" width="9.140625" style="152"/>
    <col min="14593" max="14593" width="29.42578125" style="152" customWidth="1"/>
    <col min="14594" max="14594" width="29.85546875" style="152" customWidth="1"/>
    <col min="14595" max="14595" width="30.28515625" style="152" customWidth="1"/>
    <col min="14596" max="14596" width="31.5703125" style="152" customWidth="1"/>
    <col min="14597" max="14597" width="30.28515625" style="152" customWidth="1"/>
    <col min="14598" max="14598" width="29.7109375" style="152" customWidth="1"/>
    <col min="14599" max="14599" width="17.140625" style="152" customWidth="1"/>
    <col min="14600" max="14848" width="9.140625" style="152"/>
    <col min="14849" max="14849" width="29.42578125" style="152" customWidth="1"/>
    <col min="14850" max="14850" width="29.85546875" style="152" customWidth="1"/>
    <col min="14851" max="14851" width="30.28515625" style="152" customWidth="1"/>
    <col min="14852" max="14852" width="31.5703125" style="152" customWidth="1"/>
    <col min="14853" max="14853" width="30.28515625" style="152" customWidth="1"/>
    <col min="14854" max="14854" width="29.7109375" style="152" customWidth="1"/>
    <col min="14855" max="14855" width="17.140625" style="152" customWidth="1"/>
    <col min="14856" max="15104" width="9.140625" style="152"/>
    <col min="15105" max="15105" width="29.42578125" style="152" customWidth="1"/>
    <col min="15106" max="15106" width="29.85546875" style="152" customWidth="1"/>
    <col min="15107" max="15107" width="30.28515625" style="152" customWidth="1"/>
    <col min="15108" max="15108" width="31.5703125" style="152" customWidth="1"/>
    <col min="15109" max="15109" width="30.28515625" style="152" customWidth="1"/>
    <col min="15110" max="15110" width="29.7109375" style="152" customWidth="1"/>
    <col min="15111" max="15111" width="17.140625" style="152" customWidth="1"/>
    <col min="15112" max="15360" width="9.140625" style="152"/>
    <col min="15361" max="15361" width="29.42578125" style="152" customWidth="1"/>
    <col min="15362" max="15362" width="29.85546875" style="152" customWidth="1"/>
    <col min="15363" max="15363" width="30.28515625" style="152" customWidth="1"/>
    <col min="15364" max="15364" width="31.5703125" style="152" customWidth="1"/>
    <col min="15365" max="15365" width="30.28515625" style="152" customWidth="1"/>
    <col min="15366" max="15366" width="29.7109375" style="152" customWidth="1"/>
    <col min="15367" max="15367" width="17.140625" style="152" customWidth="1"/>
    <col min="15368" max="15616" width="9.140625" style="152"/>
    <col min="15617" max="15617" width="29.42578125" style="152" customWidth="1"/>
    <col min="15618" max="15618" width="29.85546875" style="152" customWidth="1"/>
    <col min="15619" max="15619" width="30.28515625" style="152" customWidth="1"/>
    <col min="15620" max="15620" width="31.5703125" style="152" customWidth="1"/>
    <col min="15621" max="15621" width="30.28515625" style="152" customWidth="1"/>
    <col min="15622" max="15622" width="29.7109375" style="152" customWidth="1"/>
    <col min="15623" max="15623" width="17.140625" style="152" customWidth="1"/>
    <col min="15624" max="15872" width="9.140625" style="152"/>
    <col min="15873" max="15873" width="29.42578125" style="152" customWidth="1"/>
    <col min="15874" max="15874" width="29.85546875" style="152" customWidth="1"/>
    <col min="15875" max="15875" width="30.28515625" style="152" customWidth="1"/>
    <col min="15876" max="15876" width="31.5703125" style="152" customWidth="1"/>
    <col min="15877" max="15877" width="30.28515625" style="152" customWidth="1"/>
    <col min="15878" max="15878" width="29.7109375" style="152" customWidth="1"/>
    <col min="15879" max="15879" width="17.140625" style="152" customWidth="1"/>
    <col min="15880" max="16128" width="9.140625" style="152"/>
    <col min="16129" max="16129" width="29.42578125" style="152" customWidth="1"/>
    <col min="16130" max="16130" width="29.85546875" style="152" customWidth="1"/>
    <col min="16131" max="16131" width="30.28515625" style="152" customWidth="1"/>
    <col min="16132" max="16132" width="31.5703125" style="152" customWidth="1"/>
    <col min="16133" max="16133" width="30.28515625" style="152" customWidth="1"/>
    <col min="16134" max="16134" width="29.7109375" style="152" customWidth="1"/>
    <col min="16135" max="16135" width="17.140625" style="152" customWidth="1"/>
    <col min="16136" max="16384" width="9.140625" style="152"/>
  </cols>
  <sheetData>
    <row r="1" spans="1:6" ht="19.5" customHeight="1" thickBot="1">
      <c r="A1" s="1" t="s">
        <v>0</v>
      </c>
      <c r="B1" s="1"/>
      <c r="C1" s="1"/>
      <c r="D1" s="474"/>
      <c r="F1" s="474" t="s">
        <v>1</v>
      </c>
    </row>
    <row r="2" spans="1:6" ht="24" customHeight="1" thickTop="1">
      <c r="A2" s="6250" t="s">
        <v>3406</v>
      </c>
      <c r="B2" s="6251"/>
      <c r="C2" s="6251"/>
      <c r="D2" s="6251"/>
      <c r="E2" s="6251"/>
      <c r="F2" s="6252"/>
    </row>
    <row r="3" spans="1:6" ht="45.75" customHeight="1" thickBot="1">
      <c r="A3" s="6285" t="s">
        <v>3174</v>
      </c>
      <c r="B3" s="6286"/>
      <c r="C3" s="6286"/>
      <c r="D3" s="6286"/>
      <c r="E3" s="6286"/>
      <c r="F3" s="6287"/>
    </row>
    <row r="4" spans="1:6" ht="36" customHeight="1" thickBot="1">
      <c r="A4" s="7585" t="s">
        <v>12</v>
      </c>
      <c r="B4" s="6289"/>
      <c r="C4" s="6289"/>
      <c r="D4" s="6289"/>
      <c r="E4" s="6289"/>
      <c r="F4" s="6290"/>
    </row>
    <row r="5" spans="1:6" ht="42" customHeight="1" thickBot="1">
      <c r="A5" s="7586" t="s">
        <v>3175</v>
      </c>
      <c r="B5" s="673">
        <v>2008</v>
      </c>
      <c r="C5" s="673">
        <v>2009</v>
      </c>
      <c r="D5" s="673">
        <v>2010</v>
      </c>
      <c r="E5" s="3345">
        <v>2011</v>
      </c>
      <c r="F5" s="3899">
        <v>2012</v>
      </c>
    </row>
    <row r="6" spans="1:6" ht="37.5" customHeight="1" thickBot="1">
      <c r="A6" s="7587"/>
      <c r="B6" s="3645" t="s">
        <v>3176</v>
      </c>
      <c r="C6" s="3646" t="s">
        <v>3176</v>
      </c>
      <c r="D6" s="3646" t="s">
        <v>3176</v>
      </c>
      <c r="E6" s="3795" t="s">
        <v>3176</v>
      </c>
      <c r="F6" s="3660" t="s">
        <v>3176</v>
      </c>
    </row>
    <row r="7" spans="1:6" ht="38.25" customHeight="1">
      <c r="A7" s="2583" t="s">
        <v>3177</v>
      </c>
      <c r="B7" s="3891">
        <v>444035</v>
      </c>
      <c r="C7" s="3892">
        <v>299090</v>
      </c>
      <c r="D7" s="3893">
        <v>370526</v>
      </c>
      <c r="E7" s="3894">
        <v>428037</v>
      </c>
      <c r="F7" s="3900">
        <v>428037</v>
      </c>
    </row>
    <row r="8" spans="1:6" ht="38.25" customHeight="1">
      <c r="A8" s="2585" t="s">
        <v>3178</v>
      </c>
      <c r="B8" s="3741">
        <v>46474</v>
      </c>
      <c r="C8" s="3895">
        <v>35785</v>
      </c>
      <c r="D8" s="3843">
        <v>34540</v>
      </c>
      <c r="E8" s="3594">
        <v>47152</v>
      </c>
      <c r="F8" s="3901">
        <v>47152</v>
      </c>
    </row>
    <row r="9" spans="1:6" ht="38.25" customHeight="1" thickBot="1">
      <c r="A9" s="2613" t="s">
        <v>78</v>
      </c>
      <c r="B9" s="3742">
        <f>B7+B8</f>
        <v>490509</v>
      </c>
      <c r="C9" s="3897">
        <v>334875</v>
      </c>
      <c r="D9" s="1441">
        <f>D7+D8</f>
        <v>405066</v>
      </c>
      <c r="E9" s="3898">
        <f>E7+E8</f>
        <v>475189</v>
      </c>
      <c r="F9" s="3902">
        <f>F7+F8</f>
        <v>475189</v>
      </c>
    </row>
    <row r="10" spans="1:6" ht="15.75" customHeight="1" thickTop="1">
      <c r="A10" s="7153"/>
      <c r="B10" s="7153"/>
      <c r="C10" s="7153"/>
      <c r="D10" s="7153"/>
    </row>
    <row r="11" spans="1:6" ht="18.95" customHeight="1">
      <c r="A11" s="6248" t="s">
        <v>3014</v>
      </c>
      <c r="B11" s="6249"/>
      <c r="C11" s="6249"/>
      <c r="D11" s="6249"/>
      <c r="E11" s="6249"/>
    </row>
    <row r="12" spans="1:6" ht="18.95" customHeight="1">
      <c r="A12" s="6248" t="s">
        <v>3015</v>
      </c>
      <c r="B12" s="6248"/>
      <c r="C12" s="6248"/>
      <c r="D12" s="6248"/>
      <c r="E12" s="3310"/>
    </row>
    <row r="13" spans="1:6" ht="18.95" customHeight="1">
      <c r="A13" s="6248" t="s">
        <v>3179</v>
      </c>
      <c r="B13" s="6248"/>
      <c r="C13" s="6248"/>
      <c r="D13" s="6249"/>
      <c r="E13" s="6249"/>
    </row>
    <row r="14" spans="1:6" ht="18.95" customHeight="1">
      <c r="A14" s="3309" t="s">
        <v>3172</v>
      </c>
      <c r="B14" s="3309"/>
      <c r="C14" s="3309"/>
      <c r="D14" s="3310"/>
      <c r="E14" s="3310"/>
    </row>
    <row r="15" spans="1:6" ht="12.75" customHeight="1">
      <c r="A15" s="6532" t="s">
        <v>3173</v>
      </c>
      <c r="B15" s="6532"/>
      <c r="C15" s="6532"/>
      <c r="D15" s="6532"/>
      <c r="E15" s="6532"/>
    </row>
    <row r="16" spans="1:6" ht="10.5" customHeight="1">
      <c r="A16" s="6532"/>
      <c r="B16" s="6532"/>
      <c r="C16" s="6532"/>
      <c r="D16" s="6532"/>
      <c r="E16" s="6532"/>
    </row>
    <row r="20" spans="3:3">
      <c r="C20" s="3326" t="s">
        <v>3</v>
      </c>
    </row>
  </sheetData>
  <mergeCells count="9">
    <mergeCell ref="A12:D12"/>
    <mergeCell ref="A13:E13"/>
    <mergeCell ref="A15:E16"/>
    <mergeCell ref="A2:F2"/>
    <mergeCell ref="A3:F3"/>
    <mergeCell ref="A4:F4"/>
    <mergeCell ref="A5:A6"/>
    <mergeCell ref="A10:D10"/>
    <mergeCell ref="A11:E11"/>
  </mergeCells>
  <hyperlinks>
    <hyperlink ref="A1" r:id="rId1"/>
  </hyperlinks>
  <pageMargins left="0.74803149606299213" right="0.74803149606299213" top="0.70866141732283472" bottom="0.19685039370078741" header="0.23622047244094491" footer="0.19685039370078741"/>
  <pageSetup paperSize="9" fitToWidth="0" orientation="landscape" r:id="rId2"/>
  <headerFooter alignWithMargins="0">
    <oddFooter>&amp;R196</oddFooter>
  </headerFooter>
  <drawing r:id="rId3"/>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90">
    <pageSetUpPr fitToPage="1"/>
  </sheetPr>
  <dimension ref="A1:F20"/>
  <sheetViews>
    <sheetView view="pageBreakPreview" zoomScale="60" zoomScaleNormal="100" workbookViewId="0">
      <selection activeCell="H15" sqref="H15"/>
    </sheetView>
  </sheetViews>
  <sheetFormatPr defaultRowHeight="12.75"/>
  <cols>
    <col min="1" max="1" width="28" style="152" customWidth="1"/>
    <col min="2" max="6" width="20.7109375" style="152" customWidth="1"/>
    <col min="7" max="7" width="16.42578125" style="152" customWidth="1"/>
    <col min="8" max="8" width="17.140625" style="152" customWidth="1"/>
    <col min="9" max="256" width="9.140625" style="152"/>
    <col min="257" max="257" width="32" style="152" customWidth="1"/>
    <col min="258" max="259" width="30.28515625" style="152" customWidth="1"/>
    <col min="260" max="260" width="32.5703125" style="152" customWidth="1"/>
    <col min="261" max="261" width="31.42578125" style="152" customWidth="1"/>
    <col min="262" max="262" width="28.42578125" style="152" customWidth="1"/>
    <col min="263" max="263" width="16.42578125" style="152" customWidth="1"/>
    <col min="264" max="264" width="17.140625" style="152" customWidth="1"/>
    <col min="265" max="512" width="9.140625" style="152"/>
    <col min="513" max="513" width="32" style="152" customWidth="1"/>
    <col min="514" max="515" width="30.28515625" style="152" customWidth="1"/>
    <col min="516" max="516" width="32.5703125" style="152" customWidth="1"/>
    <col min="517" max="517" width="31.42578125" style="152" customWidth="1"/>
    <col min="518" max="518" width="28.42578125" style="152" customWidth="1"/>
    <col min="519" max="519" width="16.42578125" style="152" customWidth="1"/>
    <col min="520" max="520" width="17.140625" style="152" customWidth="1"/>
    <col min="521" max="768" width="9.140625" style="152"/>
    <col min="769" max="769" width="32" style="152" customWidth="1"/>
    <col min="770" max="771" width="30.28515625" style="152" customWidth="1"/>
    <col min="772" max="772" width="32.5703125" style="152" customWidth="1"/>
    <col min="773" max="773" width="31.42578125" style="152" customWidth="1"/>
    <col min="774" max="774" width="28.42578125" style="152" customWidth="1"/>
    <col min="775" max="775" width="16.42578125" style="152" customWidth="1"/>
    <col min="776" max="776" width="17.140625" style="152" customWidth="1"/>
    <col min="777" max="1024" width="9.140625" style="152"/>
    <col min="1025" max="1025" width="32" style="152" customWidth="1"/>
    <col min="1026" max="1027" width="30.28515625" style="152" customWidth="1"/>
    <col min="1028" max="1028" width="32.5703125" style="152" customWidth="1"/>
    <col min="1029" max="1029" width="31.42578125" style="152" customWidth="1"/>
    <col min="1030" max="1030" width="28.42578125" style="152" customWidth="1"/>
    <col min="1031" max="1031" width="16.42578125" style="152" customWidth="1"/>
    <col min="1032" max="1032" width="17.140625" style="152" customWidth="1"/>
    <col min="1033" max="1280" width="9.140625" style="152"/>
    <col min="1281" max="1281" width="32" style="152" customWidth="1"/>
    <col min="1282" max="1283" width="30.28515625" style="152" customWidth="1"/>
    <col min="1284" max="1284" width="32.5703125" style="152" customWidth="1"/>
    <col min="1285" max="1285" width="31.42578125" style="152" customWidth="1"/>
    <col min="1286" max="1286" width="28.42578125" style="152" customWidth="1"/>
    <col min="1287" max="1287" width="16.42578125" style="152" customWidth="1"/>
    <col min="1288" max="1288" width="17.140625" style="152" customWidth="1"/>
    <col min="1289" max="1536" width="9.140625" style="152"/>
    <col min="1537" max="1537" width="32" style="152" customWidth="1"/>
    <col min="1538" max="1539" width="30.28515625" style="152" customWidth="1"/>
    <col min="1540" max="1540" width="32.5703125" style="152" customWidth="1"/>
    <col min="1541" max="1541" width="31.42578125" style="152" customWidth="1"/>
    <col min="1542" max="1542" width="28.42578125" style="152" customWidth="1"/>
    <col min="1543" max="1543" width="16.42578125" style="152" customWidth="1"/>
    <col min="1544" max="1544" width="17.140625" style="152" customWidth="1"/>
    <col min="1545" max="1792" width="9.140625" style="152"/>
    <col min="1793" max="1793" width="32" style="152" customWidth="1"/>
    <col min="1794" max="1795" width="30.28515625" style="152" customWidth="1"/>
    <col min="1796" max="1796" width="32.5703125" style="152" customWidth="1"/>
    <col min="1797" max="1797" width="31.42578125" style="152" customWidth="1"/>
    <col min="1798" max="1798" width="28.42578125" style="152" customWidth="1"/>
    <col min="1799" max="1799" width="16.42578125" style="152" customWidth="1"/>
    <col min="1800" max="1800" width="17.140625" style="152" customWidth="1"/>
    <col min="1801" max="2048" width="9.140625" style="152"/>
    <col min="2049" max="2049" width="32" style="152" customWidth="1"/>
    <col min="2050" max="2051" width="30.28515625" style="152" customWidth="1"/>
    <col min="2052" max="2052" width="32.5703125" style="152" customWidth="1"/>
    <col min="2053" max="2053" width="31.42578125" style="152" customWidth="1"/>
    <col min="2054" max="2054" width="28.42578125" style="152" customWidth="1"/>
    <col min="2055" max="2055" width="16.42578125" style="152" customWidth="1"/>
    <col min="2056" max="2056" width="17.140625" style="152" customWidth="1"/>
    <col min="2057" max="2304" width="9.140625" style="152"/>
    <col min="2305" max="2305" width="32" style="152" customWidth="1"/>
    <col min="2306" max="2307" width="30.28515625" style="152" customWidth="1"/>
    <col min="2308" max="2308" width="32.5703125" style="152" customWidth="1"/>
    <col min="2309" max="2309" width="31.42578125" style="152" customWidth="1"/>
    <col min="2310" max="2310" width="28.42578125" style="152" customWidth="1"/>
    <col min="2311" max="2311" width="16.42578125" style="152" customWidth="1"/>
    <col min="2312" max="2312" width="17.140625" style="152" customWidth="1"/>
    <col min="2313" max="2560" width="9.140625" style="152"/>
    <col min="2561" max="2561" width="32" style="152" customWidth="1"/>
    <col min="2562" max="2563" width="30.28515625" style="152" customWidth="1"/>
    <col min="2564" max="2564" width="32.5703125" style="152" customWidth="1"/>
    <col min="2565" max="2565" width="31.42578125" style="152" customWidth="1"/>
    <col min="2566" max="2566" width="28.42578125" style="152" customWidth="1"/>
    <col min="2567" max="2567" width="16.42578125" style="152" customWidth="1"/>
    <col min="2568" max="2568" width="17.140625" style="152" customWidth="1"/>
    <col min="2569" max="2816" width="9.140625" style="152"/>
    <col min="2817" max="2817" width="32" style="152" customWidth="1"/>
    <col min="2818" max="2819" width="30.28515625" style="152" customWidth="1"/>
    <col min="2820" max="2820" width="32.5703125" style="152" customWidth="1"/>
    <col min="2821" max="2821" width="31.42578125" style="152" customWidth="1"/>
    <col min="2822" max="2822" width="28.42578125" style="152" customWidth="1"/>
    <col min="2823" max="2823" width="16.42578125" style="152" customWidth="1"/>
    <col min="2824" max="2824" width="17.140625" style="152" customWidth="1"/>
    <col min="2825" max="3072" width="9.140625" style="152"/>
    <col min="3073" max="3073" width="32" style="152" customWidth="1"/>
    <col min="3074" max="3075" width="30.28515625" style="152" customWidth="1"/>
    <col min="3076" max="3076" width="32.5703125" style="152" customWidth="1"/>
    <col min="3077" max="3077" width="31.42578125" style="152" customWidth="1"/>
    <col min="3078" max="3078" width="28.42578125" style="152" customWidth="1"/>
    <col min="3079" max="3079" width="16.42578125" style="152" customWidth="1"/>
    <col min="3080" max="3080" width="17.140625" style="152" customWidth="1"/>
    <col min="3081" max="3328" width="9.140625" style="152"/>
    <col min="3329" max="3329" width="32" style="152" customWidth="1"/>
    <col min="3330" max="3331" width="30.28515625" style="152" customWidth="1"/>
    <col min="3332" max="3332" width="32.5703125" style="152" customWidth="1"/>
    <col min="3333" max="3333" width="31.42578125" style="152" customWidth="1"/>
    <col min="3334" max="3334" width="28.42578125" style="152" customWidth="1"/>
    <col min="3335" max="3335" width="16.42578125" style="152" customWidth="1"/>
    <col min="3336" max="3336" width="17.140625" style="152" customWidth="1"/>
    <col min="3337" max="3584" width="9.140625" style="152"/>
    <col min="3585" max="3585" width="32" style="152" customWidth="1"/>
    <col min="3586" max="3587" width="30.28515625" style="152" customWidth="1"/>
    <col min="3588" max="3588" width="32.5703125" style="152" customWidth="1"/>
    <col min="3589" max="3589" width="31.42578125" style="152" customWidth="1"/>
    <col min="3590" max="3590" width="28.42578125" style="152" customWidth="1"/>
    <col min="3591" max="3591" width="16.42578125" style="152" customWidth="1"/>
    <col min="3592" max="3592" width="17.140625" style="152" customWidth="1"/>
    <col min="3593" max="3840" width="9.140625" style="152"/>
    <col min="3841" max="3841" width="32" style="152" customWidth="1"/>
    <col min="3842" max="3843" width="30.28515625" style="152" customWidth="1"/>
    <col min="3844" max="3844" width="32.5703125" style="152" customWidth="1"/>
    <col min="3845" max="3845" width="31.42578125" style="152" customWidth="1"/>
    <col min="3846" max="3846" width="28.42578125" style="152" customWidth="1"/>
    <col min="3847" max="3847" width="16.42578125" style="152" customWidth="1"/>
    <col min="3848" max="3848" width="17.140625" style="152" customWidth="1"/>
    <col min="3849" max="4096" width="9.140625" style="152"/>
    <col min="4097" max="4097" width="32" style="152" customWidth="1"/>
    <col min="4098" max="4099" width="30.28515625" style="152" customWidth="1"/>
    <col min="4100" max="4100" width="32.5703125" style="152" customWidth="1"/>
    <col min="4101" max="4101" width="31.42578125" style="152" customWidth="1"/>
    <col min="4102" max="4102" width="28.42578125" style="152" customWidth="1"/>
    <col min="4103" max="4103" width="16.42578125" style="152" customWidth="1"/>
    <col min="4104" max="4104" width="17.140625" style="152" customWidth="1"/>
    <col min="4105" max="4352" width="9.140625" style="152"/>
    <col min="4353" max="4353" width="32" style="152" customWidth="1"/>
    <col min="4354" max="4355" width="30.28515625" style="152" customWidth="1"/>
    <col min="4356" max="4356" width="32.5703125" style="152" customWidth="1"/>
    <col min="4357" max="4357" width="31.42578125" style="152" customWidth="1"/>
    <col min="4358" max="4358" width="28.42578125" style="152" customWidth="1"/>
    <col min="4359" max="4359" width="16.42578125" style="152" customWidth="1"/>
    <col min="4360" max="4360" width="17.140625" style="152" customWidth="1"/>
    <col min="4361" max="4608" width="9.140625" style="152"/>
    <col min="4609" max="4609" width="32" style="152" customWidth="1"/>
    <col min="4610" max="4611" width="30.28515625" style="152" customWidth="1"/>
    <col min="4612" max="4612" width="32.5703125" style="152" customWidth="1"/>
    <col min="4613" max="4613" width="31.42578125" style="152" customWidth="1"/>
    <col min="4614" max="4614" width="28.42578125" style="152" customWidth="1"/>
    <col min="4615" max="4615" width="16.42578125" style="152" customWidth="1"/>
    <col min="4616" max="4616" width="17.140625" style="152" customWidth="1"/>
    <col min="4617" max="4864" width="9.140625" style="152"/>
    <col min="4865" max="4865" width="32" style="152" customWidth="1"/>
    <col min="4866" max="4867" width="30.28515625" style="152" customWidth="1"/>
    <col min="4868" max="4868" width="32.5703125" style="152" customWidth="1"/>
    <col min="4869" max="4869" width="31.42578125" style="152" customWidth="1"/>
    <col min="4870" max="4870" width="28.42578125" style="152" customWidth="1"/>
    <col min="4871" max="4871" width="16.42578125" style="152" customWidth="1"/>
    <col min="4872" max="4872" width="17.140625" style="152" customWidth="1"/>
    <col min="4873" max="5120" width="9.140625" style="152"/>
    <col min="5121" max="5121" width="32" style="152" customWidth="1"/>
    <col min="5122" max="5123" width="30.28515625" style="152" customWidth="1"/>
    <col min="5124" max="5124" width="32.5703125" style="152" customWidth="1"/>
    <col min="5125" max="5125" width="31.42578125" style="152" customWidth="1"/>
    <col min="5126" max="5126" width="28.42578125" style="152" customWidth="1"/>
    <col min="5127" max="5127" width="16.42578125" style="152" customWidth="1"/>
    <col min="5128" max="5128" width="17.140625" style="152" customWidth="1"/>
    <col min="5129" max="5376" width="9.140625" style="152"/>
    <col min="5377" max="5377" width="32" style="152" customWidth="1"/>
    <col min="5378" max="5379" width="30.28515625" style="152" customWidth="1"/>
    <col min="5380" max="5380" width="32.5703125" style="152" customWidth="1"/>
    <col min="5381" max="5381" width="31.42578125" style="152" customWidth="1"/>
    <col min="5382" max="5382" width="28.42578125" style="152" customWidth="1"/>
    <col min="5383" max="5383" width="16.42578125" style="152" customWidth="1"/>
    <col min="5384" max="5384" width="17.140625" style="152" customWidth="1"/>
    <col min="5385" max="5632" width="9.140625" style="152"/>
    <col min="5633" max="5633" width="32" style="152" customWidth="1"/>
    <col min="5634" max="5635" width="30.28515625" style="152" customWidth="1"/>
    <col min="5636" max="5636" width="32.5703125" style="152" customWidth="1"/>
    <col min="5637" max="5637" width="31.42578125" style="152" customWidth="1"/>
    <col min="5638" max="5638" width="28.42578125" style="152" customWidth="1"/>
    <col min="5639" max="5639" width="16.42578125" style="152" customWidth="1"/>
    <col min="5640" max="5640" width="17.140625" style="152" customWidth="1"/>
    <col min="5641" max="5888" width="9.140625" style="152"/>
    <col min="5889" max="5889" width="32" style="152" customWidth="1"/>
    <col min="5890" max="5891" width="30.28515625" style="152" customWidth="1"/>
    <col min="5892" max="5892" width="32.5703125" style="152" customWidth="1"/>
    <col min="5893" max="5893" width="31.42578125" style="152" customWidth="1"/>
    <col min="5894" max="5894" width="28.42578125" style="152" customWidth="1"/>
    <col min="5895" max="5895" width="16.42578125" style="152" customWidth="1"/>
    <col min="5896" max="5896" width="17.140625" style="152" customWidth="1"/>
    <col min="5897" max="6144" width="9.140625" style="152"/>
    <col min="6145" max="6145" width="32" style="152" customWidth="1"/>
    <col min="6146" max="6147" width="30.28515625" style="152" customWidth="1"/>
    <col min="6148" max="6148" width="32.5703125" style="152" customWidth="1"/>
    <col min="6149" max="6149" width="31.42578125" style="152" customWidth="1"/>
    <col min="6150" max="6150" width="28.42578125" style="152" customWidth="1"/>
    <col min="6151" max="6151" width="16.42578125" style="152" customWidth="1"/>
    <col min="6152" max="6152" width="17.140625" style="152" customWidth="1"/>
    <col min="6153" max="6400" width="9.140625" style="152"/>
    <col min="6401" max="6401" width="32" style="152" customWidth="1"/>
    <col min="6402" max="6403" width="30.28515625" style="152" customWidth="1"/>
    <col min="6404" max="6404" width="32.5703125" style="152" customWidth="1"/>
    <col min="6405" max="6405" width="31.42578125" style="152" customWidth="1"/>
    <col min="6406" max="6406" width="28.42578125" style="152" customWidth="1"/>
    <col min="6407" max="6407" width="16.42578125" style="152" customWidth="1"/>
    <col min="6408" max="6408" width="17.140625" style="152" customWidth="1"/>
    <col min="6409" max="6656" width="9.140625" style="152"/>
    <col min="6657" max="6657" width="32" style="152" customWidth="1"/>
    <col min="6658" max="6659" width="30.28515625" style="152" customWidth="1"/>
    <col min="6660" max="6660" width="32.5703125" style="152" customWidth="1"/>
    <col min="6661" max="6661" width="31.42578125" style="152" customWidth="1"/>
    <col min="6662" max="6662" width="28.42578125" style="152" customWidth="1"/>
    <col min="6663" max="6663" width="16.42578125" style="152" customWidth="1"/>
    <col min="6664" max="6664" width="17.140625" style="152" customWidth="1"/>
    <col min="6665" max="6912" width="9.140625" style="152"/>
    <col min="6913" max="6913" width="32" style="152" customWidth="1"/>
    <col min="6914" max="6915" width="30.28515625" style="152" customWidth="1"/>
    <col min="6916" max="6916" width="32.5703125" style="152" customWidth="1"/>
    <col min="6917" max="6917" width="31.42578125" style="152" customWidth="1"/>
    <col min="6918" max="6918" width="28.42578125" style="152" customWidth="1"/>
    <col min="6919" max="6919" width="16.42578125" style="152" customWidth="1"/>
    <col min="6920" max="6920" width="17.140625" style="152" customWidth="1"/>
    <col min="6921" max="7168" width="9.140625" style="152"/>
    <col min="7169" max="7169" width="32" style="152" customWidth="1"/>
    <col min="7170" max="7171" width="30.28515625" style="152" customWidth="1"/>
    <col min="7172" max="7172" width="32.5703125" style="152" customWidth="1"/>
    <col min="7173" max="7173" width="31.42578125" style="152" customWidth="1"/>
    <col min="7174" max="7174" width="28.42578125" style="152" customWidth="1"/>
    <col min="7175" max="7175" width="16.42578125" style="152" customWidth="1"/>
    <col min="7176" max="7176" width="17.140625" style="152" customWidth="1"/>
    <col min="7177" max="7424" width="9.140625" style="152"/>
    <col min="7425" max="7425" width="32" style="152" customWidth="1"/>
    <col min="7426" max="7427" width="30.28515625" style="152" customWidth="1"/>
    <col min="7428" max="7428" width="32.5703125" style="152" customWidth="1"/>
    <col min="7429" max="7429" width="31.42578125" style="152" customWidth="1"/>
    <col min="7430" max="7430" width="28.42578125" style="152" customWidth="1"/>
    <col min="7431" max="7431" width="16.42578125" style="152" customWidth="1"/>
    <col min="7432" max="7432" width="17.140625" style="152" customWidth="1"/>
    <col min="7433" max="7680" width="9.140625" style="152"/>
    <col min="7681" max="7681" width="32" style="152" customWidth="1"/>
    <col min="7682" max="7683" width="30.28515625" style="152" customWidth="1"/>
    <col min="7684" max="7684" width="32.5703125" style="152" customWidth="1"/>
    <col min="7685" max="7685" width="31.42578125" style="152" customWidth="1"/>
    <col min="7686" max="7686" width="28.42578125" style="152" customWidth="1"/>
    <col min="7687" max="7687" width="16.42578125" style="152" customWidth="1"/>
    <col min="7688" max="7688" width="17.140625" style="152" customWidth="1"/>
    <col min="7689" max="7936" width="9.140625" style="152"/>
    <col min="7937" max="7937" width="32" style="152" customWidth="1"/>
    <col min="7938" max="7939" width="30.28515625" style="152" customWidth="1"/>
    <col min="7940" max="7940" width="32.5703125" style="152" customWidth="1"/>
    <col min="7941" max="7941" width="31.42578125" style="152" customWidth="1"/>
    <col min="7942" max="7942" width="28.42578125" style="152" customWidth="1"/>
    <col min="7943" max="7943" width="16.42578125" style="152" customWidth="1"/>
    <col min="7944" max="7944" width="17.140625" style="152" customWidth="1"/>
    <col min="7945" max="8192" width="9.140625" style="152"/>
    <col min="8193" max="8193" width="32" style="152" customWidth="1"/>
    <col min="8194" max="8195" width="30.28515625" style="152" customWidth="1"/>
    <col min="8196" max="8196" width="32.5703125" style="152" customWidth="1"/>
    <col min="8197" max="8197" width="31.42578125" style="152" customWidth="1"/>
    <col min="8198" max="8198" width="28.42578125" style="152" customWidth="1"/>
    <col min="8199" max="8199" width="16.42578125" style="152" customWidth="1"/>
    <col min="8200" max="8200" width="17.140625" style="152" customWidth="1"/>
    <col min="8201" max="8448" width="9.140625" style="152"/>
    <col min="8449" max="8449" width="32" style="152" customWidth="1"/>
    <col min="8450" max="8451" width="30.28515625" style="152" customWidth="1"/>
    <col min="8452" max="8452" width="32.5703125" style="152" customWidth="1"/>
    <col min="8453" max="8453" width="31.42578125" style="152" customWidth="1"/>
    <col min="8454" max="8454" width="28.42578125" style="152" customWidth="1"/>
    <col min="8455" max="8455" width="16.42578125" style="152" customWidth="1"/>
    <col min="8456" max="8456" width="17.140625" style="152" customWidth="1"/>
    <col min="8457" max="8704" width="9.140625" style="152"/>
    <col min="8705" max="8705" width="32" style="152" customWidth="1"/>
    <col min="8706" max="8707" width="30.28515625" style="152" customWidth="1"/>
    <col min="8708" max="8708" width="32.5703125" style="152" customWidth="1"/>
    <col min="8709" max="8709" width="31.42578125" style="152" customWidth="1"/>
    <col min="8710" max="8710" width="28.42578125" style="152" customWidth="1"/>
    <col min="8711" max="8711" width="16.42578125" style="152" customWidth="1"/>
    <col min="8712" max="8712" width="17.140625" style="152" customWidth="1"/>
    <col min="8713" max="8960" width="9.140625" style="152"/>
    <col min="8961" max="8961" width="32" style="152" customWidth="1"/>
    <col min="8962" max="8963" width="30.28515625" style="152" customWidth="1"/>
    <col min="8964" max="8964" width="32.5703125" style="152" customWidth="1"/>
    <col min="8965" max="8965" width="31.42578125" style="152" customWidth="1"/>
    <col min="8966" max="8966" width="28.42578125" style="152" customWidth="1"/>
    <col min="8967" max="8967" width="16.42578125" style="152" customWidth="1"/>
    <col min="8968" max="8968" width="17.140625" style="152" customWidth="1"/>
    <col min="8969" max="9216" width="9.140625" style="152"/>
    <col min="9217" max="9217" width="32" style="152" customWidth="1"/>
    <col min="9218" max="9219" width="30.28515625" style="152" customWidth="1"/>
    <col min="9220" max="9220" width="32.5703125" style="152" customWidth="1"/>
    <col min="9221" max="9221" width="31.42578125" style="152" customWidth="1"/>
    <col min="9222" max="9222" width="28.42578125" style="152" customWidth="1"/>
    <col min="9223" max="9223" width="16.42578125" style="152" customWidth="1"/>
    <col min="9224" max="9224" width="17.140625" style="152" customWidth="1"/>
    <col min="9225" max="9472" width="9.140625" style="152"/>
    <col min="9473" max="9473" width="32" style="152" customWidth="1"/>
    <col min="9474" max="9475" width="30.28515625" style="152" customWidth="1"/>
    <col min="9476" max="9476" width="32.5703125" style="152" customWidth="1"/>
    <col min="9477" max="9477" width="31.42578125" style="152" customWidth="1"/>
    <col min="9478" max="9478" width="28.42578125" style="152" customWidth="1"/>
    <col min="9479" max="9479" width="16.42578125" style="152" customWidth="1"/>
    <col min="9480" max="9480" width="17.140625" style="152" customWidth="1"/>
    <col min="9481" max="9728" width="9.140625" style="152"/>
    <col min="9729" max="9729" width="32" style="152" customWidth="1"/>
    <col min="9730" max="9731" width="30.28515625" style="152" customWidth="1"/>
    <col min="9732" max="9732" width="32.5703125" style="152" customWidth="1"/>
    <col min="9733" max="9733" width="31.42578125" style="152" customWidth="1"/>
    <col min="9734" max="9734" width="28.42578125" style="152" customWidth="1"/>
    <col min="9735" max="9735" width="16.42578125" style="152" customWidth="1"/>
    <col min="9736" max="9736" width="17.140625" style="152" customWidth="1"/>
    <col min="9737" max="9984" width="9.140625" style="152"/>
    <col min="9985" max="9985" width="32" style="152" customWidth="1"/>
    <col min="9986" max="9987" width="30.28515625" style="152" customWidth="1"/>
    <col min="9988" max="9988" width="32.5703125" style="152" customWidth="1"/>
    <col min="9989" max="9989" width="31.42578125" style="152" customWidth="1"/>
    <col min="9990" max="9990" width="28.42578125" style="152" customWidth="1"/>
    <col min="9991" max="9991" width="16.42578125" style="152" customWidth="1"/>
    <col min="9992" max="9992" width="17.140625" style="152" customWidth="1"/>
    <col min="9993" max="10240" width="9.140625" style="152"/>
    <col min="10241" max="10241" width="32" style="152" customWidth="1"/>
    <col min="10242" max="10243" width="30.28515625" style="152" customWidth="1"/>
    <col min="10244" max="10244" width="32.5703125" style="152" customWidth="1"/>
    <col min="10245" max="10245" width="31.42578125" style="152" customWidth="1"/>
    <col min="10246" max="10246" width="28.42578125" style="152" customWidth="1"/>
    <col min="10247" max="10247" width="16.42578125" style="152" customWidth="1"/>
    <col min="10248" max="10248" width="17.140625" style="152" customWidth="1"/>
    <col min="10249" max="10496" width="9.140625" style="152"/>
    <col min="10497" max="10497" width="32" style="152" customWidth="1"/>
    <col min="10498" max="10499" width="30.28515625" style="152" customWidth="1"/>
    <col min="10500" max="10500" width="32.5703125" style="152" customWidth="1"/>
    <col min="10501" max="10501" width="31.42578125" style="152" customWidth="1"/>
    <col min="10502" max="10502" width="28.42578125" style="152" customWidth="1"/>
    <col min="10503" max="10503" width="16.42578125" style="152" customWidth="1"/>
    <col min="10504" max="10504" width="17.140625" style="152" customWidth="1"/>
    <col min="10505" max="10752" width="9.140625" style="152"/>
    <col min="10753" max="10753" width="32" style="152" customWidth="1"/>
    <col min="10754" max="10755" width="30.28515625" style="152" customWidth="1"/>
    <col min="10756" max="10756" width="32.5703125" style="152" customWidth="1"/>
    <col min="10757" max="10757" width="31.42578125" style="152" customWidth="1"/>
    <col min="10758" max="10758" width="28.42578125" style="152" customWidth="1"/>
    <col min="10759" max="10759" width="16.42578125" style="152" customWidth="1"/>
    <col min="10760" max="10760" width="17.140625" style="152" customWidth="1"/>
    <col min="10761" max="11008" width="9.140625" style="152"/>
    <col min="11009" max="11009" width="32" style="152" customWidth="1"/>
    <col min="11010" max="11011" width="30.28515625" style="152" customWidth="1"/>
    <col min="11012" max="11012" width="32.5703125" style="152" customWidth="1"/>
    <col min="11013" max="11013" width="31.42578125" style="152" customWidth="1"/>
    <col min="11014" max="11014" width="28.42578125" style="152" customWidth="1"/>
    <col min="11015" max="11015" width="16.42578125" style="152" customWidth="1"/>
    <col min="11016" max="11016" width="17.140625" style="152" customWidth="1"/>
    <col min="11017" max="11264" width="9.140625" style="152"/>
    <col min="11265" max="11265" width="32" style="152" customWidth="1"/>
    <col min="11266" max="11267" width="30.28515625" style="152" customWidth="1"/>
    <col min="11268" max="11268" width="32.5703125" style="152" customWidth="1"/>
    <col min="11269" max="11269" width="31.42578125" style="152" customWidth="1"/>
    <col min="11270" max="11270" width="28.42578125" style="152" customWidth="1"/>
    <col min="11271" max="11271" width="16.42578125" style="152" customWidth="1"/>
    <col min="11272" max="11272" width="17.140625" style="152" customWidth="1"/>
    <col min="11273" max="11520" width="9.140625" style="152"/>
    <col min="11521" max="11521" width="32" style="152" customWidth="1"/>
    <col min="11522" max="11523" width="30.28515625" style="152" customWidth="1"/>
    <col min="11524" max="11524" width="32.5703125" style="152" customWidth="1"/>
    <col min="11525" max="11525" width="31.42578125" style="152" customWidth="1"/>
    <col min="11526" max="11526" width="28.42578125" style="152" customWidth="1"/>
    <col min="11527" max="11527" width="16.42578125" style="152" customWidth="1"/>
    <col min="11528" max="11528" width="17.140625" style="152" customWidth="1"/>
    <col min="11529" max="11776" width="9.140625" style="152"/>
    <col min="11777" max="11777" width="32" style="152" customWidth="1"/>
    <col min="11778" max="11779" width="30.28515625" style="152" customWidth="1"/>
    <col min="11780" max="11780" width="32.5703125" style="152" customWidth="1"/>
    <col min="11781" max="11781" width="31.42578125" style="152" customWidth="1"/>
    <col min="11782" max="11782" width="28.42578125" style="152" customWidth="1"/>
    <col min="11783" max="11783" width="16.42578125" style="152" customWidth="1"/>
    <col min="11784" max="11784" width="17.140625" style="152" customWidth="1"/>
    <col min="11785" max="12032" width="9.140625" style="152"/>
    <col min="12033" max="12033" width="32" style="152" customWidth="1"/>
    <col min="12034" max="12035" width="30.28515625" style="152" customWidth="1"/>
    <col min="12036" max="12036" width="32.5703125" style="152" customWidth="1"/>
    <col min="12037" max="12037" width="31.42578125" style="152" customWidth="1"/>
    <col min="12038" max="12038" width="28.42578125" style="152" customWidth="1"/>
    <col min="12039" max="12039" width="16.42578125" style="152" customWidth="1"/>
    <col min="12040" max="12040" width="17.140625" style="152" customWidth="1"/>
    <col min="12041" max="12288" width="9.140625" style="152"/>
    <col min="12289" max="12289" width="32" style="152" customWidth="1"/>
    <col min="12290" max="12291" width="30.28515625" style="152" customWidth="1"/>
    <col min="12292" max="12292" width="32.5703125" style="152" customWidth="1"/>
    <col min="12293" max="12293" width="31.42578125" style="152" customWidth="1"/>
    <col min="12294" max="12294" width="28.42578125" style="152" customWidth="1"/>
    <col min="12295" max="12295" width="16.42578125" style="152" customWidth="1"/>
    <col min="12296" max="12296" width="17.140625" style="152" customWidth="1"/>
    <col min="12297" max="12544" width="9.140625" style="152"/>
    <col min="12545" max="12545" width="32" style="152" customWidth="1"/>
    <col min="12546" max="12547" width="30.28515625" style="152" customWidth="1"/>
    <col min="12548" max="12548" width="32.5703125" style="152" customWidth="1"/>
    <col min="12549" max="12549" width="31.42578125" style="152" customWidth="1"/>
    <col min="12550" max="12550" width="28.42578125" style="152" customWidth="1"/>
    <col min="12551" max="12551" width="16.42578125" style="152" customWidth="1"/>
    <col min="12552" max="12552" width="17.140625" style="152" customWidth="1"/>
    <col min="12553" max="12800" width="9.140625" style="152"/>
    <col min="12801" max="12801" width="32" style="152" customWidth="1"/>
    <col min="12802" max="12803" width="30.28515625" style="152" customWidth="1"/>
    <col min="12804" max="12804" width="32.5703125" style="152" customWidth="1"/>
    <col min="12805" max="12805" width="31.42578125" style="152" customWidth="1"/>
    <col min="12806" max="12806" width="28.42578125" style="152" customWidth="1"/>
    <col min="12807" max="12807" width="16.42578125" style="152" customWidth="1"/>
    <col min="12808" max="12808" width="17.140625" style="152" customWidth="1"/>
    <col min="12809" max="13056" width="9.140625" style="152"/>
    <col min="13057" max="13057" width="32" style="152" customWidth="1"/>
    <col min="13058" max="13059" width="30.28515625" style="152" customWidth="1"/>
    <col min="13060" max="13060" width="32.5703125" style="152" customWidth="1"/>
    <col min="13061" max="13061" width="31.42578125" style="152" customWidth="1"/>
    <col min="13062" max="13062" width="28.42578125" style="152" customWidth="1"/>
    <col min="13063" max="13063" width="16.42578125" style="152" customWidth="1"/>
    <col min="13064" max="13064" width="17.140625" style="152" customWidth="1"/>
    <col min="13065" max="13312" width="9.140625" style="152"/>
    <col min="13313" max="13313" width="32" style="152" customWidth="1"/>
    <col min="13314" max="13315" width="30.28515625" style="152" customWidth="1"/>
    <col min="13316" max="13316" width="32.5703125" style="152" customWidth="1"/>
    <col min="13317" max="13317" width="31.42578125" style="152" customWidth="1"/>
    <col min="13318" max="13318" width="28.42578125" style="152" customWidth="1"/>
    <col min="13319" max="13319" width="16.42578125" style="152" customWidth="1"/>
    <col min="13320" max="13320" width="17.140625" style="152" customWidth="1"/>
    <col min="13321" max="13568" width="9.140625" style="152"/>
    <col min="13569" max="13569" width="32" style="152" customWidth="1"/>
    <col min="13570" max="13571" width="30.28515625" style="152" customWidth="1"/>
    <col min="13572" max="13572" width="32.5703125" style="152" customWidth="1"/>
    <col min="13573" max="13573" width="31.42578125" style="152" customWidth="1"/>
    <col min="13574" max="13574" width="28.42578125" style="152" customWidth="1"/>
    <col min="13575" max="13575" width="16.42578125" style="152" customWidth="1"/>
    <col min="13576" max="13576" width="17.140625" style="152" customWidth="1"/>
    <col min="13577" max="13824" width="9.140625" style="152"/>
    <col min="13825" max="13825" width="32" style="152" customWidth="1"/>
    <col min="13826" max="13827" width="30.28515625" style="152" customWidth="1"/>
    <col min="13828" max="13828" width="32.5703125" style="152" customWidth="1"/>
    <col min="13829" max="13829" width="31.42578125" style="152" customWidth="1"/>
    <col min="13830" max="13830" width="28.42578125" style="152" customWidth="1"/>
    <col min="13831" max="13831" width="16.42578125" style="152" customWidth="1"/>
    <col min="13832" max="13832" width="17.140625" style="152" customWidth="1"/>
    <col min="13833" max="14080" width="9.140625" style="152"/>
    <col min="14081" max="14081" width="32" style="152" customWidth="1"/>
    <col min="14082" max="14083" width="30.28515625" style="152" customWidth="1"/>
    <col min="14084" max="14084" width="32.5703125" style="152" customWidth="1"/>
    <col min="14085" max="14085" width="31.42578125" style="152" customWidth="1"/>
    <col min="14086" max="14086" width="28.42578125" style="152" customWidth="1"/>
    <col min="14087" max="14087" width="16.42578125" style="152" customWidth="1"/>
    <col min="14088" max="14088" width="17.140625" style="152" customWidth="1"/>
    <col min="14089" max="14336" width="9.140625" style="152"/>
    <col min="14337" max="14337" width="32" style="152" customWidth="1"/>
    <col min="14338" max="14339" width="30.28515625" style="152" customWidth="1"/>
    <col min="14340" max="14340" width="32.5703125" style="152" customWidth="1"/>
    <col min="14341" max="14341" width="31.42578125" style="152" customWidth="1"/>
    <col min="14342" max="14342" width="28.42578125" style="152" customWidth="1"/>
    <col min="14343" max="14343" width="16.42578125" style="152" customWidth="1"/>
    <col min="14344" max="14344" width="17.140625" style="152" customWidth="1"/>
    <col min="14345" max="14592" width="9.140625" style="152"/>
    <col min="14593" max="14593" width="32" style="152" customWidth="1"/>
    <col min="14594" max="14595" width="30.28515625" style="152" customWidth="1"/>
    <col min="14596" max="14596" width="32.5703125" style="152" customWidth="1"/>
    <col min="14597" max="14597" width="31.42578125" style="152" customWidth="1"/>
    <col min="14598" max="14598" width="28.42578125" style="152" customWidth="1"/>
    <col min="14599" max="14599" width="16.42578125" style="152" customWidth="1"/>
    <col min="14600" max="14600" width="17.140625" style="152" customWidth="1"/>
    <col min="14601" max="14848" width="9.140625" style="152"/>
    <col min="14849" max="14849" width="32" style="152" customWidth="1"/>
    <col min="14850" max="14851" width="30.28515625" style="152" customWidth="1"/>
    <col min="14852" max="14852" width="32.5703125" style="152" customWidth="1"/>
    <col min="14853" max="14853" width="31.42578125" style="152" customWidth="1"/>
    <col min="14854" max="14854" width="28.42578125" style="152" customWidth="1"/>
    <col min="14855" max="14855" width="16.42578125" style="152" customWidth="1"/>
    <col min="14856" max="14856" width="17.140625" style="152" customWidth="1"/>
    <col min="14857" max="15104" width="9.140625" style="152"/>
    <col min="15105" max="15105" width="32" style="152" customWidth="1"/>
    <col min="15106" max="15107" width="30.28515625" style="152" customWidth="1"/>
    <col min="15108" max="15108" width="32.5703125" style="152" customWidth="1"/>
    <col min="15109" max="15109" width="31.42578125" style="152" customWidth="1"/>
    <col min="15110" max="15110" width="28.42578125" style="152" customWidth="1"/>
    <col min="15111" max="15111" width="16.42578125" style="152" customWidth="1"/>
    <col min="15112" max="15112" width="17.140625" style="152" customWidth="1"/>
    <col min="15113" max="15360" width="9.140625" style="152"/>
    <col min="15361" max="15361" width="32" style="152" customWidth="1"/>
    <col min="15362" max="15363" width="30.28515625" style="152" customWidth="1"/>
    <col min="15364" max="15364" width="32.5703125" style="152" customWidth="1"/>
    <col min="15365" max="15365" width="31.42578125" style="152" customWidth="1"/>
    <col min="15366" max="15366" width="28.42578125" style="152" customWidth="1"/>
    <col min="15367" max="15367" width="16.42578125" style="152" customWidth="1"/>
    <col min="15368" max="15368" width="17.140625" style="152" customWidth="1"/>
    <col min="15369" max="15616" width="9.140625" style="152"/>
    <col min="15617" max="15617" width="32" style="152" customWidth="1"/>
    <col min="15618" max="15619" width="30.28515625" style="152" customWidth="1"/>
    <col min="15620" max="15620" width="32.5703125" style="152" customWidth="1"/>
    <col min="15621" max="15621" width="31.42578125" style="152" customWidth="1"/>
    <col min="15622" max="15622" width="28.42578125" style="152" customWidth="1"/>
    <col min="15623" max="15623" width="16.42578125" style="152" customWidth="1"/>
    <col min="15624" max="15624" width="17.140625" style="152" customWidth="1"/>
    <col min="15625" max="15872" width="9.140625" style="152"/>
    <col min="15873" max="15873" width="32" style="152" customWidth="1"/>
    <col min="15874" max="15875" width="30.28515625" style="152" customWidth="1"/>
    <col min="15876" max="15876" width="32.5703125" style="152" customWidth="1"/>
    <col min="15877" max="15877" width="31.42578125" style="152" customWidth="1"/>
    <col min="15878" max="15878" width="28.42578125" style="152" customWidth="1"/>
    <col min="15879" max="15879" width="16.42578125" style="152" customWidth="1"/>
    <col min="15880" max="15880" width="17.140625" style="152" customWidth="1"/>
    <col min="15881" max="16128" width="9.140625" style="152"/>
    <col min="16129" max="16129" width="32" style="152" customWidth="1"/>
    <col min="16130" max="16131" width="30.28515625" style="152" customWidth="1"/>
    <col min="16132" max="16132" width="32.5703125" style="152" customWidth="1"/>
    <col min="16133" max="16133" width="31.42578125" style="152" customWidth="1"/>
    <col min="16134" max="16134" width="28.42578125" style="152" customWidth="1"/>
    <col min="16135" max="16135" width="16.42578125" style="152" customWidth="1"/>
    <col min="16136" max="16136" width="17.140625" style="152" customWidth="1"/>
    <col min="16137" max="16384" width="9.140625" style="152"/>
  </cols>
  <sheetData>
    <row r="1" spans="1:6" ht="16.5" customHeight="1" thickBot="1">
      <c r="A1" s="1" t="s">
        <v>0</v>
      </c>
      <c r="B1" s="1"/>
      <c r="C1" s="1"/>
      <c r="F1" s="474" t="s">
        <v>1</v>
      </c>
    </row>
    <row r="2" spans="1:6" ht="24.75" customHeight="1" thickTop="1">
      <c r="A2" s="6250" t="s">
        <v>3407</v>
      </c>
      <c r="B2" s="6251"/>
      <c r="C2" s="6251"/>
      <c r="D2" s="6251"/>
      <c r="E2" s="6251"/>
      <c r="F2" s="6252"/>
    </row>
    <row r="3" spans="1:6" ht="34.5" customHeight="1" thickBot="1">
      <c r="A3" s="6285" t="s">
        <v>3180</v>
      </c>
      <c r="B3" s="6286"/>
      <c r="C3" s="6286"/>
      <c r="D3" s="6286"/>
      <c r="E3" s="6286"/>
      <c r="F3" s="6287"/>
    </row>
    <row r="4" spans="1:6" ht="34.5" customHeight="1" thickBot="1">
      <c r="A4" s="7585" t="s">
        <v>12</v>
      </c>
      <c r="B4" s="6289"/>
      <c r="C4" s="6289"/>
      <c r="D4" s="6289"/>
      <c r="E4" s="6289"/>
      <c r="F4" s="6290"/>
    </row>
    <row r="5" spans="1:6" ht="33" customHeight="1" thickBot="1">
      <c r="A5" s="7586" t="s">
        <v>3181</v>
      </c>
      <c r="B5" s="3649">
        <v>2008</v>
      </c>
      <c r="C5" s="3649">
        <v>2009</v>
      </c>
      <c r="D5" s="673">
        <v>2010</v>
      </c>
      <c r="E5" s="3315">
        <v>2011</v>
      </c>
      <c r="F5" s="3650">
        <v>2012</v>
      </c>
    </row>
    <row r="6" spans="1:6" ht="38.25" customHeight="1" thickBot="1">
      <c r="A6" s="7586"/>
      <c r="B6" s="2567" t="s">
        <v>3176</v>
      </c>
      <c r="C6" s="2567" t="s">
        <v>3176</v>
      </c>
      <c r="D6" s="2567" t="s">
        <v>3176</v>
      </c>
      <c r="E6" s="3651" t="s">
        <v>3176</v>
      </c>
      <c r="F6" s="3652" t="s">
        <v>3176</v>
      </c>
    </row>
    <row r="7" spans="1:6" ht="35.1" customHeight="1">
      <c r="A7" s="2583" t="s">
        <v>3182</v>
      </c>
      <c r="B7" s="3891">
        <v>229282</v>
      </c>
      <c r="C7" s="3891">
        <v>221775</v>
      </c>
      <c r="D7" s="3903">
        <v>168724</v>
      </c>
      <c r="E7" s="3903">
        <v>168724</v>
      </c>
      <c r="F7" s="3904">
        <v>177224</v>
      </c>
    </row>
    <row r="8" spans="1:6" ht="35.1" customHeight="1">
      <c r="A8" s="2585" t="s">
        <v>3183</v>
      </c>
      <c r="B8" s="2645">
        <v>1963</v>
      </c>
      <c r="C8" s="2645">
        <v>2383</v>
      </c>
      <c r="D8" s="3896">
        <v>2575</v>
      </c>
      <c r="E8" s="3896">
        <v>2575</v>
      </c>
      <c r="F8" s="3901">
        <v>2750</v>
      </c>
    </row>
    <row r="9" spans="1:6" ht="35.1" customHeight="1">
      <c r="A9" s="2585" t="s">
        <v>3184</v>
      </c>
      <c r="B9" s="2645" t="s">
        <v>9</v>
      </c>
      <c r="C9" s="2645" t="s">
        <v>9</v>
      </c>
      <c r="D9" s="3896" t="s">
        <v>9</v>
      </c>
      <c r="E9" s="3896" t="s">
        <v>9</v>
      </c>
      <c r="F9" s="3901">
        <v>56889</v>
      </c>
    </row>
    <row r="10" spans="1:6" ht="35.1" customHeight="1" thickBot="1">
      <c r="A10" s="2613" t="s">
        <v>78</v>
      </c>
      <c r="B10" s="635">
        <f>B7+B8</f>
        <v>231245</v>
      </c>
      <c r="C10" s="635">
        <v>224158</v>
      </c>
      <c r="D10" s="635">
        <f>D7+D8</f>
        <v>171299</v>
      </c>
      <c r="E10" s="635">
        <f>E7+E8</f>
        <v>171299</v>
      </c>
      <c r="F10" s="3902">
        <f>F7+F8</f>
        <v>179974</v>
      </c>
    </row>
    <row r="11" spans="1:6" ht="15.75" customHeight="1" thickTop="1">
      <c r="A11" s="7153"/>
      <c r="B11" s="7153"/>
      <c r="C11" s="7153"/>
      <c r="D11" s="7153"/>
    </row>
    <row r="12" spans="1:6" ht="18.95" customHeight="1">
      <c r="A12" s="6248" t="s">
        <v>3014</v>
      </c>
      <c r="B12" s="6249"/>
      <c r="C12" s="6249"/>
      <c r="D12" s="6249"/>
      <c r="E12" s="6249"/>
    </row>
    <row r="13" spans="1:6" ht="18.95" customHeight="1">
      <c r="A13" s="6248" t="s">
        <v>3015</v>
      </c>
      <c r="B13" s="6248"/>
      <c r="C13" s="6248"/>
      <c r="D13" s="6248"/>
      <c r="E13" s="3310"/>
    </row>
    <row r="14" spans="1:6" ht="18.95" customHeight="1">
      <c r="A14" s="6248" t="s">
        <v>3185</v>
      </c>
      <c r="B14" s="6248"/>
      <c r="C14" s="6248"/>
      <c r="D14" s="6249"/>
      <c r="E14" s="6249"/>
    </row>
    <row r="15" spans="1:6" ht="18.95" customHeight="1">
      <c r="A15" s="3309" t="s">
        <v>3172</v>
      </c>
      <c r="B15" s="3309"/>
      <c r="C15" s="3309"/>
      <c r="D15" s="3310"/>
      <c r="E15" s="3310"/>
    </row>
    <row r="16" spans="1:6" ht="15.75" customHeight="1">
      <c r="A16" s="6532" t="s">
        <v>3186</v>
      </c>
      <c r="B16" s="6532"/>
      <c r="C16" s="6532"/>
      <c r="D16" s="6532"/>
      <c r="E16" s="6532"/>
    </row>
    <row r="17" spans="1:5" ht="8.25" customHeight="1">
      <c r="A17" s="6532"/>
      <c r="B17" s="6532"/>
      <c r="C17" s="6532"/>
      <c r="D17" s="6532"/>
      <c r="E17" s="6532"/>
    </row>
    <row r="20" spans="1:5">
      <c r="B20" s="3326"/>
      <c r="C20" s="3326" t="s">
        <v>3</v>
      </c>
    </row>
  </sheetData>
  <mergeCells count="9">
    <mergeCell ref="A13:D13"/>
    <mergeCell ref="A14:E14"/>
    <mergeCell ref="A16:E17"/>
    <mergeCell ref="A2:F2"/>
    <mergeCell ref="A3:F3"/>
    <mergeCell ref="A4:F4"/>
    <mergeCell ref="A5:A6"/>
    <mergeCell ref="A11:D11"/>
    <mergeCell ref="A12:E12"/>
  </mergeCells>
  <hyperlinks>
    <hyperlink ref="A1" r:id="rId1"/>
  </hyperlinks>
  <pageMargins left="0.74803149606299213" right="0.74803149606299213" top="0.98425196850393704" bottom="0.98425196850393704" header="0.51181102362204722" footer="0.51181102362204722"/>
  <pageSetup paperSize="9" fitToWidth="0" orientation="landscape" r:id="rId2"/>
  <headerFooter alignWithMargins="0">
    <oddFooter>&amp;R197</oddFooter>
  </headerFooter>
  <drawing r:id="rId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91">
    <pageSetUpPr fitToPage="1"/>
  </sheetPr>
  <dimension ref="A1:F32"/>
  <sheetViews>
    <sheetView view="pageBreakPreview" zoomScale="60" zoomScaleNormal="100" workbookViewId="0">
      <selection activeCell="H15" sqref="H15"/>
    </sheetView>
  </sheetViews>
  <sheetFormatPr defaultRowHeight="12.75"/>
  <cols>
    <col min="1" max="1" width="23.85546875" style="152" customWidth="1"/>
    <col min="2" max="6" width="20.7109375" style="152" customWidth="1"/>
    <col min="7" max="7" width="16.42578125" style="152" customWidth="1"/>
    <col min="8" max="8" width="17.140625" style="152" customWidth="1"/>
    <col min="9" max="256" width="9.140625" style="152"/>
    <col min="257" max="259" width="34.28515625" style="152" customWidth="1"/>
    <col min="260" max="260" width="36.7109375" style="152" customWidth="1"/>
    <col min="261" max="261" width="29.140625" style="152" customWidth="1"/>
    <col min="262" max="262" width="25.7109375" style="152" customWidth="1"/>
    <col min="263" max="263" width="16.42578125" style="152" customWidth="1"/>
    <col min="264" max="264" width="17.140625" style="152" customWidth="1"/>
    <col min="265" max="512" width="9.140625" style="152"/>
    <col min="513" max="515" width="34.28515625" style="152" customWidth="1"/>
    <col min="516" max="516" width="36.7109375" style="152" customWidth="1"/>
    <col min="517" max="517" width="29.140625" style="152" customWidth="1"/>
    <col min="518" max="518" width="25.7109375" style="152" customWidth="1"/>
    <col min="519" max="519" width="16.42578125" style="152" customWidth="1"/>
    <col min="520" max="520" width="17.140625" style="152" customWidth="1"/>
    <col min="521" max="768" width="9.140625" style="152"/>
    <col min="769" max="771" width="34.28515625" style="152" customWidth="1"/>
    <col min="772" max="772" width="36.7109375" style="152" customWidth="1"/>
    <col min="773" max="773" width="29.140625" style="152" customWidth="1"/>
    <col min="774" max="774" width="25.7109375" style="152" customWidth="1"/>
    <col min="775" max="775" width="16.42578125" style="152" customWidth="1"/>
    <col min="776" max="776" width="17.140625" style="152" customWidth="1"/>
    <col min="777" max="1024" width="9.140625" style="152"/>
    <col min="1025" max="1027" width="34.28515625" style="152" customWidth="1"/>
    <col min="1028" max="1028" width="36.7109375" style="152" customWidth="1"/>
    <col min="1029" max="1029" width="29.140625" style="152" customWidth="1"/>
    <col min="1030" max="1030" width="25.7109375" style="152" customWidth="1"/>
    <col min="1031" max="1031" width="16.42578125" style="152" customWidth="1"/>
    <col min="1032" max="1032" width="17.140625" style="152" customWidth="1"/>
    <col min="1033" max="1280" width="9.140625" style="152"/>
    <col min="1281" max="1283" width="34.28515625" style="152" customWidth="1"/>
    <col min="1284" max="1284" width="36.7109375" style="152" customWidth="1"/>
    <col min="1285" max="1285" width="29.140625" style="152" customWidth="1"/>
    <col min="1286" max="1286" width="25.7109375" style="152" customWidth="1"/>
    <col min="1287" max="1287" width="16.42578125" style="152" customWidth="1"/>
    <col min="1288" max="1288" width="17.140625" style="152" customWidth="1"/>
    <col min="1289" max="1536" width="9.140625" style="152"/>
    <col min="1537" max="1539" width="34.28515625" style="152" customWidth="1"/>
    <col min="1540" max="1540" width="36.7109375" style="152" customWidth="1"/>
    <col min="1541" max="1541" width="29.140625" style="152" customWidth="1"/>
    <col min="1542" max="1542" width="25.7109375" style="152" customWidth="1"/>
    <col min="1543" max="1543" width="16.42578125" style="152" customWidth="1"/>
    <col min="1544" max="1544" width="17.140625" style="152" customWidth="1"/>
    <col min="1545" max="1792" width="9.140625" style="152"/>
    <col min="1793" max="1795" width="34.28515625" style="152" customWidth="1"/>
    <col min="1796" max="1796" width="36.7109375" style="152" customWidth="1"/>
    <col min="1797" max="1797" width="29.140625" style="152" customWidth="1"/>
    <col min="1798" max="1798" width="25.7109375" style="152" customWidth="1"/>
    <col min="1799" max="1799" width="16.42578125" style="152" customWidth="1"/>
    <col min="1800" max="1800" width="17.140625" style="152" customWidth="1"/>
    <col min="1801" max="2048" width="9.140625" style="152"/>
    <col min="2049" max="2051" width="34.28515625" style="152" customWidth="1"/>
    <col min="2052" max="2052" width="36.7109375" style="152" customWidth="1"/>
    <col min="2053" max="2053" width="29.140625" style="152" customWidth="1"/>
    <col min="2054" max="2054" width="25.7109375" style="152" customWidth="1"/>
    <col min="2055" max="2055" width="16.42578125" style="152" customWidth="1"/>
    <col min="2056" max="2056" width="17.140625" style="152" customWidth="1"/>
    <col min="2057" max="2304" width="9.140625" style="152"/>
    <col min="2305" max="2307" width="34.28515625" style="152" customWidth="1"/>
    <col min="2308" max="2308" width="36.7109375" style="152" customWidth="1"/>
    <col min="2309" max="2309" width="29.140625" style="152" customWidth="1"/>
    <col min="2310" max="2310" width="25.7109375" style="152" customWidth="1"/>
    <col min="2311" max="2311" width="16.42578125" style="152" customWidth="1"/>
    <col min="2312" max="2312" width="17.140625" style="152" customWidth="1"/>
    <col min="2313" max="2560" width="9.140625" style="152"/>
    <col min="2561" max="2563" width="34.28515625" style="152" customWidth="1"/>
    <col min="2564" max="2564" width="36.7109375" style="152" customWidth="1"/>
    <col min="2565" max="2565" width="29.140625" style="152" customWidth="1"/>
    <col min="2566" max="2566" width="25.7109375" style="152" customWidth="1"/>
    <col min="2567" max="2567" width="16.42578125" style="152" customWidth="1"/>
    <col min="2568" max="2568" width="17.140625" style="152" customWidth="1"/>
    <col min="2569" max="2816" width="9.140625" style="152"/>
    <col min="2817" max="2819" width="34.28515625" style="152" customWidth="1"/>
    <col min="2820" max="2820" width="36.7109375" style="152" customWidth="1"/>
    <col min="2821" max="2821" width="29.140625" style="152" customWidth="1"/>
    <col min="2822" max="2822" width="25.7109375" style="152" customWidth="1"/>
    <col min="2823" max="2823" width="16.42578125" style="152" customWidth="1"/>
    <col min="2824" max="2824" width="17.140625" style="152" customWidth="1"/>
    <col min="2825" max="3072" width="9.140625" style="152"/>
    <col min="3073" max="3075" width="34.28515625" style="152" customWidth="1"/>
    <col min="3076" max="3076" width="36.7109375" style="152" customWidth="1"/>
    <col min="3077" max="3077" width="29.140625" style="152" customWidth="1"/>
    <col min="3078" max="3078" width="25.7109375" style="152" customWidth="1"/>
    <col min="3079" max="3079" width="16.42578125" style="152" customWidth="1"/>
    <col min="3080" max="3080" width="17.140625" style="152" customWidth="1"/>
    <col min="3081" max="3328" width="9.140625" style="152"/>
    <col min="3329" max="3331" width="34.28515625" style="152" customWidth="1"/>
    <col min="3332" max="3332" width="36.7109375" style="152" customWidth="1"/>
    <col min="3333" max="3333" width="29.140625" style="152" customWidth="1"/>
    <col min="3334" max="3334" width="25.7109375" style="152" customWidth="1"/>
    <col min="3335" max="3335" width="16.42578125" style="152" customWidth="1"/>
    <col min="3336" max="3336" width="17.140625" style="152" customWidth="1"/>
    <col min="3337" max="3584" width="9.140625" style="152"/>
    <col min="3585" max="3587" width="34.28515625" style="152" customWidth="1"/>
    <col min="3588" max="3588" width="36.7109375" style="152" customWidth="1"/>
    <col min="3589" max="3589" width="29.140625" style="152" customWidth="1"/>
    <col min="3590" max="3590" width="25.7109375" style="152" customWidth="1"/>
    <col min="3591" max="3591" width="16.42578125" style="152" customWidth="1"/>
    <col min="3592" max="3592" width="17.140625" style="152" customWidth="1"/>
    <col min="3593" max="3840" width="9.140625" style="152"/>
    <col min="3841" max="3843" width="34.28515625" style="152" customWidth="1"/>
    <col min="3844" max="3844" width="36.7109375" style="152" customWidth="1"/>
    <col min="3845" max="3845" width="29.140625" style="152" customWidth="1"/>
    <col min="3846" max="3846" width="25.7109375" style="152" customWidth="1"/>
    <col min="3847" max="3847" width="16.42578125" style="152" customWidth="1"/>
    <col min="3848" max="3848" width="17.140625" style="152" customWidth="1"/>
    <col min="3849" max="4096" width="9.140625" style="152"/>
    <col min="4097" max="4099" width="34.28515625" style="152" customWidth="1"/>
    <col min="4100" max="4100" width="36.7109375" style="152" customWidth="1"/>
    <col min="4101" max="4101" width="29.140625" style="152" customWidth="1"/>
    <col min="4102" max="4102" width="25.7109375" style="152" customWidth="1"/>
    <col min="4103" max="4103" width="16.42578125" style="152" customWidth="1"/>
    <col min="4104" max="4104" width="17.140625" style="152" customWidth="1"/>
    <col min="4105" max="4352" width="9.140625" style="152"/>
    <col min="4353" max="4355" width="34.28515625" style="152" customWidth="1"/>
    <col min="4356" max="4356" width="36.7109375" style="152" customWidth="1"/>
    <col min="4357" max="4357" width="29.140625" style="152" customWidth="1"/>
    <col min="4358" max="4358" width="25.7109375" style="152" customWidth="1"/>
    <col min="4359" max="4359" width="16.42578125" style="152" customWidth="1"/>
    <col min="4360" max="4360" width="17.140625" style="152" customWidth="1"/>
    <col min="4361" max="4608" width="9.140625" style="152"/>
    <col min="4609" max="4611" width="34.28515625" style="152" customWidth="1"/>
    <col min="4612" max="4612" width="36.7109375" style="152" customWidth="1"/>
    <col min="4613" max="4613" width="29.140625" style="152" customWidth="1"/>
    <col min="4614" max="4614" width="25.7109375" style="152" customWidth="1"/>
    <col min="4615" max="4615" width="16.42578125" style="152" customWidth="1"/>
    <col min="4616" max="4616" width="17.140625" style="152" customWidth="1"/>
    <col min="4617" max="4864" width="9.140625" style="152"/>
    <col min="4865" max="4867" width="34.28515625" style="152" customWidth="1"/>
    <col min="4868" max="4868" width="36.7109375" style="152" customWidth="1"/>
    <col min="4869" max="4869" width="29.140625" style="152" customWidth="1"/>
    <col min="4870" max="4870" width="25.7109375" style="152" customWidth="1"/>
    <col min="4871" max="4871" width="16.42578125" style="152" customWidth="1"/>
    <col min="4872" max="4872" width="17.140625" style="152" customWidth="1"/>
    <col min="4873" max="5120" width="9.140625" style="152"/>
    <col min="5121" max="5123" width="34.28515625" style="152" customWidth="1"/>
    <col min="5124" max="5124" width="36.7109375" style="152" customWidth="1"/>
    <col min="5125" max="5125" width="29.140625" style="152" customWidth="1"/>
    <col min="5126" max="5126" width="25.7109375" style="152" customWidth="1"/>
    <col min="5127" max="5127" width="16.42578125" style="152" customWidth="1"/>
    <col min="5128" max="5128" width="17.140625" style="152" customWidth="1"/>
    <col min="5129" max="5376" width="9.140625" style="152"/>
    <col min="5377" max="5379" width="34.28515625" style="152" customWidth="1"/>
    <col min="5380" max="5380" width="36.7109375" style="152" customWidth="1"/>
    <col min="5381" max="5381" width="29.140625" style="152" customWidth="1"/>
    <col min="5382" max="5382" width="25.7109375" style="152" customWidth="1"/>
    <col min="5383" max="5383" width="16.42578125" style="152" customWidth="1"/>
    <col min="5384" max="5384" width="17.140625" style="152" customWidth="1"/>
    <col min="5385" max="5632" width="9.140625" style="152"/>
    <col min="5633" max="5635" width="34.28515625" style="152" customWidth="1"/>
    <col min="5636" max="5636" width="36.7109375" style="152" customWidth="1"/>
    <col min="5637" max="5637" width="29.140625" style="152" customWidth="1"/>
    <col min="5638" max="5638" width="25.7109375" style="152" customWidth="1"/>
    <col min="5639" max="5639" width="16.42578125" style="152" customWidth="1"/>
    <col min="5640" max="5640" width="17.140625" style="152" customWidth="1"/>
    <col min="5641" max="5888" width="9.140625" style="152"/>
    <col min="5889" max="5891" width="34.28515625" style="152" customWidth="1"/>
    <col min="5892" max="5892" width="36.7109375" style="152" customWidth="1"/>
    <col min="5893" max="5893" width="29.140625" style="152" customWidth="1"/>
    <col min="5894" max="5894" width="25.7109375" style="152" customWidth="1"/>
    <col min="5895" max="5895" width="16.42578125" style="152" customWidth="1"/>
    <col min="5896" max="5896" width="17.140625" style="152" customWidth="1"/>
    <col min="5897" max="6144" width="9.140625" style="152"/>
    <col min="6145" max="6147" width="34.28515625" style="152" customWidth="1"/>
    <col min="6148" max="6148" width="36.7109375" style="152" customWidth="1"/>
    <col min="6149" max="6149" width="29.140625" style="152" customWidth="1"/>
    <col min="6150" max="6150" width="25.7109375" style="152" customWidth="1"/>
    <col min="6151" max="6151" width="16.42578125" style="152" customWidth="1"/>
    <col min="6152" max="6152" width="17.140625" style="152" customWidth="1"/>
    <col min="6153" max="6400" width="9.140625" style="152"/>
    <col min="6401" max="6403" width="34.28515625" style="152" customWidth="1"/>
    <col min="6404" max="6404" width="36.7109375" style="152" customWidth="1"/>
    <col min="6405" max="6405" width="29.140625" style="152" customWidth="1"/>
    <col min="6406" max="6406" width="25.7109375" style="152" customWidth="1"/>
    <col min="6407" max="6407" width="16.42578125" style="152" customWidth="1"/>
    <col min="6408" max="6408" width="17.140625" style="152" customWidth="1"/>
    <col min="6409" max="6656" width="9.140625" style="152"/>
    <col min="6657" max="6659" width="34.28515625" style="152" customWidth="1"/>
    <col min="6660" max="6660" width="36.7109375" style="152" customWidth="1"/>
    <col min="6661" max="6661" width="29.140625" style="152" customWidth="1"/>
    <col min="6662" max="6662" width="25.7109375" style="152" customWidth="1"/>
    <col min="6663" max="6663" width="16.42578125" style="152" customWidth="1"/>
    <col min="6664" max="6664" width="17.140625" style="152" customWidth="1"/>
    <col min="6665" max="6912" width="9.140625" style="152"/>
    <col min="6913" max="6915" width="34.28515625" style="152" customWidth="1"/>
    <col min="6916" max="6916" width="36.7109375" style="152" customWidth="1"/>
    <col min="6917" max="6917" width="29.140625" style="152" customWidth="1"/>
    <col min="6918" max="6918" width="25.7109375" style="152" customWidth="1"/>
    <col min="6919" max="6919" width="16.42578125" style="152" customWidth="1"/>
    <col min="6920" max="6920" width="17.140625" style="152" customWidth="1"/>
    <col min="6921" max="7168" width="9.140625" style="152"/>
    <col min="7169" max="7171" width="34.28515625" style="152" customWidth="1"/>
    <col min="7172" max="7172" width="36.7109375" style="152" customWidth="1"/>
    <col min="7173" max="7173" width="29.140625" style="152" customWidth="1"/>
    <col min="7174" max="7174" width="25.7109375" style="152" customWidth="1"/>
    <col min="7175" max="7175" width="16.42578125" style="152" customWidth="1"/>
    <col min="7176" max="7176" width="17.140625" style="152" customWidth="1"/>
    <col min="7177" max="7424" width="9.140625" style="152"/>
    <col min="7425" max="7427" width="34.28515625" style="152" customWidth="1"/>
    <col min="7428" max="7428" width="36.7109375" style="152" customWidth="1"/>
    <col min="7429" max="7429" width="29.140625" style="152" customWidth="1"/>
    <col min="7430" max="7430" width="25.7109375" style="152" customWidth="1"/>
    <col min="7431" max="7431" width="16.42578125" style="152" customWidth="1"/>
    <col min="7432" max="7432" width="17.140625" style="152" customWidth="1"/>
    <col min="7433" max="7680" width="9.140625" style="152"/>
    <col min="7681" max="7683" width="34.28515625" style="152" customWidth="1"/>
    <col min="7684" max="7684" width="36.7109375" style="152" customWidth="1"/>
    <col min="7685" max="7685" width="29.140625" style="152" customWidth="1"/>
    <col min="7686" max="7686" width="25.7109375" style="152" customWidth="1"/>
    <col min="7687" max="7687" width="16.42578125" style="152" customWidth="1"/>
    <col min="7688" max="7688" width="17.140625" style="152" customWidth="1"/>
    <col min="7689" max="7936" width="9.140625" style="152"/>
    <col min="7937" max="7939" width="34.28515625" style="152" customWidth="1"/>
    <col min="7940" max="7940" width="36.7109375" style="152" customWidth="1"/>
    <col min="7941" max="7941" width="29.140625" style="152" customWidth="1"/>
    <col min="7942" max="7942" width="25.7109375" style="152" customWidth="1"/>
    <col min="7943" max="7943" width="16.42578125" style="152" customWidth="1"/>
    <col min="7944" max="7944" width="17.140625" style="152" customWidth="1"/>
    <col min="7945" max="8192" width="9.140625" style="152"/>
    <col min="8193" max="8195" width="34.28515625" style="152" customWidth="1"/>
    <col min="8196" max="8196" width="36.7109375" style="152" customWidth="1"/>
    <col min="8197" max="8197" width="29.140625" style="152" customWidth="1"/>
    <col min="8198" max="8198" width="25.7109375" style="152" customWidth="1"/>
    <col min="8199" max="8199" width="16.42578125" style="152" customWidth="1"/>
    <col min="8200" max="8200" width="17.140625" style="152" customWidth="1"/>
    <col min="8201" max="8448" width="9.140625" style="152"/>
    <col min="8449" max="8451" width="34.28515625" style="152" customWidth="1"/>
    <col min="8452" max="8452" width="36.7109375" style="152" customWidth="1"/>
    <col min="8453" max="8453" width="29.140625" style="152" customWidth="1"/>
    <col min="8454" max="8454" width="25.7109375" style="152" customWidth="1"/>
    <col min="8455" max="8455" width="16.42578125" style="152" customWidth="1"/>
    <col min="8456" max="8456" width="17.140625" style="152" customWidth="1"/>
    <col min="8457" max="8704" width="9.140625" style="152"/>
    <col min="8705" max="8707" width="34.28515625" style="152" customWidth="1"/>
    <col min="8708" max="8708" width="36.7109375" style="152" customWidth="1"/>
    <col min="8709" max="8709" width="29.140625" style="152" customWidth="1"/>
    <col min="8710" max="8710" width="25.7109375" style="152" customWidth="1"/>
    <col min="8711" max="8711" width="16.42578125" style="152" customWidth="1"/>
    <col min="8712" max="8712" width="17.140625" style="152" customWidth="1"/>
    <col min="8713" max="8960" width="9.140625" style="152"/>
    <col min="8961" max="8963" width="34.28515625" style="152" customWidth="1"/>
    <col min="8964" max="8964" width="36.7109375" style="152" customWidth="1"/>
    <col min="8965" max="8965" width="29.140625" style="152" customWidth="1"/>
    <col min="8966" max="8966" width="25.7109375" style="152" customWidth="1"/>
    <col min="8967" max="8967" width="16.42578125" style="152" customWidth="1"/>
    <col min="8968" max="8968" width="17.140625" style="152" customWidth="1"/>
    <col min="8969" max="9216" width="9.140625" style="152"/>
    <col min="9217" max="9219" width="34.28515625" style="152" customWidth="1"/>
    <col min="9220" max="9220" width="36.7109375" style="152" customWidth="1"/>
    <col min="9221" max="9221" width="29.140625" style="152" customWidth="1"/>
    <col min="9222" max="9222" width="25.7109375" style="152" customWidth="1"/>
    <col min="9223" max="9223" width="16.42578125" style="152" customWidth="1"/>
    <col min="9224" max="9224" width="17.140625" style="152" customWidth="1"/>
    <col min="9225" max="9472" width="9.140625" style="152"/>
    <col min="9473" max="9475" width="34.28515625" style="152" customWidth="1"/>
    <col min="9476" max="9476" width="36.7109375" style="152" customWidth="1"/>
    <col min="9477" max="9477" width="29.140625" style="152" customWidth="1"/>
    <col min="9478" max="9478" width="25.7109375" style="152" customWidth="1"/>
    <col min="9479" max="9479" width="16.42578125" style="152" customWidth="1"/>
    <col min="9480" max="9480" width="17.140625" style="152" customWidth="1"/>
    <col min="9481" max="9728" width="9.140625" style="152"/>
    <col min="9729" max="9731" width="34.28515625" style="152" customWidth="1"/>
    <col min="9732" max="9732" width="36.7109375" style="152" customWidth="1"/>
    <col min="9733" max="9733" width="29.140625" style="152" customWidth="1"/>
    <col min="9734" max="9734" width="25.7109375" style="152" customWidth="1"/>
    <col min="9735" max="9735" width="16.42578125" style="152" customWidth="1"/>
    <col min="9736" max="9736" width="17.140625" style="152" customWidth="1"/>
    <col min="9737" max="9984" width="9.140625" style="152"/>
    <col min="9985" max="9987" width="34.28515625" style="152" customWidth="1"/>
    <col min="9988" max="9988" width="36.7109375" style="152" customWidth="1"/>
    <col min="9989" max="9989" width="29.140625" style="152" customWidth="1"/>
    <col min="9990" max="9990" width="25.7109375" style="152" customWidth="1"/>
    <col min="9991" max="9991" width="16.42578125" style="152" customWidth="1"/>
    <col min="9992" max="9992" width="17.140625" style="152" customWidth="1"/>
    <col min="9993" max="10240" width="9.140625" style="152"/>
    <col min="10241" max="10243" width="34.28515625" style="152" customWidth="1"/>
    <col min="10244" max="10244" width="36.7109375" style="152" customWidth="1"/>
    <col min="10245" max="10245" width="29.140625" style="152" customWidth="1"/>
    <col min="10246" max="10246" width="25.7109375" style="152" customWidth="1"/>
    <col min="10247" max="10247" width="16.42578125" style="152" customWidth="1"/>
    <col min="10248" max="10248" width="17.140625" style="152" customWidth="1"/>
    <col min="10249" max="10496" width="9.140625" style="152"/>
    <col min="10497" max="10499" width="34.28515625" style="152" customWidth="1"/>
    <col min="10500" max="10500" width="36.7109375" style="152" customWidth="1"/>
    <col min="10501" max="10501" width="29.140625" style="152" customWidth="1"/>
    <col min="10502" max="10502" width="25.7109375" style="152" customWidth="1"/>
    <col min="10503" max="10503" width="16.42578125" style="152" customWidth="1"/>
    <col min="10504" max="10504" width="17.140625" style="152" customWidth="1"/>
    <col min="10505" max="10752" width="9.140625" style="152"/>
    <col min="10753" max="10755" width="34.28515625" style="152" customWidth="1"/>
    <col min="10756" max="10756" width="36.7109375" style="152" customWidth="1"/>
    <col min="10757" max="10757" width="29.140625" style="152" customWidth="1"/>
    <col min="10758" max="10758" width="25.7109375" style="152" customWidth="1"/>
    <col min="10759" max="10759" width="16.42578125" style="152" customWidth="1"/>
    <col min="10760" max="10760" width="17.140625" style="152" customWidth="1"/>
    <col min="10761" max="11008" width="9.140625" style="152"/>
    <col min="11009" max="11011" width="34.28515625" style="152" customWidth="1"/>
    <col min="11012" max="11012" width="36.7109375" style="152" customWidth="1"/>
    <col min="11013" max="11013" width="29.140625" style="152" customWidth="1"/>
    <col min="11014" max="11014" width="25.7109375" style="152" customWidth="1"/>
    <col min="11015" max="11015" width="16.42578125" style="152" customWidth="1"/>
    <col min="11016" max="11016" width="17.140625" style="152" customWidth="1"/>
    <col min="11017" max="11264" width="9.140625" style="152"/>
    <col min="11265" max="11267" width="34.28515625" style="152" customWidth="1"/>
    <col min="11268" max="11268" width="36.7109375" style="152" customWidth="1"/>
    <col min="11269" max="11269" width="29.140625" style="152" customWidth="1"/>
    <col min="11270" max="11270" width="25.7109375" style="152" customWidth="1"/>
    <col min="11271" max="11271" width="16.42578125" style="152" customWidth="1"/>
    <col min="11272" max="11272" width="17.140625" style="152" customWidth="1"/>
    <col min="11273" max="11520" width="9.140625" style="152"/>
    <col min="11521" max="11523" width="34.28515625" style="152" customWidth="1"/>
    <col min="11524" max="11524" width="36.7109375" style="152" customWidth="1"/>
    <col min="11525" max="11525" width="29.140625" style="152" customWidth="1"/>
    <col min="11526" max="11526" width="25.7109375" style="152" customWidth="1"/>
    <col min="11527" max="11527" width="16.42578125" style="152" customWidth="1"/>
    <col min="11528" max="11528" width="17.140625" style="152" customWidth="1"/>
    <col min="11529" max="11776" width="9.140625" style="152"/>
    <col min="11777" max="11779" width="34.28515625" style="152" customWidth="1"/>
    <col min="11780" max="11780" width="36.7109375" style="152" customWidth="1"/>
    <col min="11781" max="11781" width="29.140625" style="152" customWidth="1"/>
    <col min="11782" max="11782" width="25.7109375" style="152" customWidth="1"/>
    <col min="11783" max="11783" width="16.42578125" style="152" customWidth="1"/>
    <col min="11784" max="11784" width="17.140625" style="152" customWidth="1"/>
    <col min="11785" max="12032" width="9.140625" style="152"/>
    <col min="12033" max="12035" width="34.28515625" style="152" customWidth="1"/>
    <col min="12036" max="12036" width="36.7109375" style="152" customWidth="1"/>
    <col min="12037" max="12037" width="29.140625" style="152" customWidth="1"/>
    <col min="12038" max="12038" width="25.7109375" style="152" customWidth="1"/>
    <col min="12039" max="12039" width="16.42578125" style="152" customWidth="1"/>
    <col min="12040" max="12040" width="17.140625" style="152" customWidth="1"/>
    <col min="12041" max="12288" width="9.140625" style="152"/>
    <col min="12289" max="12291" width="34.28515625" style="152" customWidth="1"/>
    <col min="12292" max="12292" width="36.7109375" style="152" customWidth="1"/>
    <col min="12293" max="12293" width="29.140625" style="152" customWidth="1"/>
    <col min="12294" max="12294" width="25.7109375" style="152" customWidth="1"/>
    <col min="12295" max="12295" width="16.42578125" style="152" customWidth="1"/>
    <col min="12296" max="12296" width="17.140625" style="152" customWidth="1"/>
    <col min="12297" max="12544" width="9.140625" style="152"/>
    <col min="12545" max="12547" width="34.28515625" style="152" customWidth="1"/>
    <col min="12548" max="12548" width="36.7109375" style="152" customWidth="1"/>
    <col min="12549" max="12549" width="29.140625" style="152" customWidth="1"/>
    <col min="12550" max="12550" width="25.7109375" style="152" customWidth="1"/>
    <col min="12551" max="12551" width="16.42578125" style="152" customWidth="1"/>
    <col min="12552" max="12552" width="17.140625" style="152" customWidth="1"/>
    <col min="12553" max="12800" width="9.140625" style="152"/>
    <col min="12801" max="12803" width="34.28515625" style="152" customWidth="1"/>
    <col min="12804" max="12804" width="36.7109375" style="152" customWidth="1"/>
    <col min="12805" max="12805" width="29.140625" style="152" customWidth="1"/>
    <col min="12806" max="12806" width="25.7109375" style="152" customWidth="1"/>
    <col min="12807" max="12807" width="16.42578125" style="152" customWidth="1"/>
    <col min="12808" max="12808" width="17.140625" style="152" customWidth="1"/>
    <col min="12809" max="13056" width="9.140625" style="152"/>
    <col min="13057" max="13059" width="34.28515625" style="152" customWidth="1"/>
    <col min="13060" max="13060" width="36.7109375" style="152" customWidth="1"/>
    <col min="13061" max="13061" width="29.140625" style="152" customWidth="1"/>
    <col min="13062" max="13062" width="25.7109375" style="152" customWidth="1"/>
    <col min="13063" max="13063" width="16.42578125" style="152" customWidth="1"/>
    <col min="13064" max="13064" width="17.140625" style="152" customWidth="1"/>
    <col min="13065" max="13312" width="9.140625" style="152"/>
    <col min="13313" max="13315" width="34.28515625" style="152" customWidth="1"/>
    <col min="13316" max="13316" width="36.7109375" style="152" customWidth="1"/>
    <col min="13317" max="13317" width="29.140625" style="152" customWidth="1"/>
    <col min="13318" max="13318" width="25.7109375" style="152" customWidth="1"/>
    <col min="13319" max="13319" width="16.42578125" style="152" customWidth="1"/>
    <col min="13320" max="13320" width="17.140625" style="152" customWidth="1"/>
    <col min="13321" max="13568" width="9.140625" style="152"/>
    <col min="13569" max="13571" width="34.28515625" style="152" customWidth="1"/>
    <col min="13572" max="13572" width="36.7109375" style="152" customWidth="1"/>
    <col min="13573" max="13573" width="29.140625" style="152" customWidth="1"/>
    <col min="13574" max="13574" width="25.7109375" style="152" customWidth="1"/>
    <col min="13575" max="13575" width="16.42578125" style="152" customWidth="1"/>
    <col min="13576" max="13576" width="17.140625" style="152" customWidth="1"/>
    <col min="13577" max="13824" width="9.140625" style="152"/>
    <col min="13825" max="13827" width="34.28515625" style="152" customWidth="1"/>
    <col min="13828" max="13828" width="36.7109375" style="152" customWidth="1"/>
    <col min="13829" max="13829" width="29.140625" style="152" customWidth="1"/>
    <col min="13830" max="13830" width="25.7109375" style="152" customWidth="1"/>
    <col min="13831" max="13831" width="16.42578125" style="152" customWidth="1"/>
    <col min="13832" max="13832" width="17.140625" style="152" customWidth="1"/>
    <col min="13833" max="14080" width="9.140625" style="152"/>
    <col min="14081" max="14083" width="34.28515625" style="152" customWidth="1"/>
    <col min="14084" max="14084" width="36.7109375" style="152" customWidth="1"/>
    <col min="14085" max="14085" width="29.140625" style="152" customWidth="1"/>
    <col min="14086" max="14086" width="25.7109375" style="152" customWidth="1"/>
    <col min="14087" max="14087" width="16.42578125" style="152" customWidth="1"/>
    <col min="14088" max="14088" width="17.140625" style="152" customWidth="1"/>
    <col min="14089" max="14336" width="9.140625" style="152"/>
    <col min="14337" max="14339" width="34.28515625" style="152" customWidth="1"/>
    <col min="14340" max="14340" width="36.7109375" style="152" customWidth="1"/>
    <col min="14341" max="14341" width="29.140625" style="152" customWidth="1"/>
    <col min="14342" max="14342" width="25.7109375" style="152" customWidth="1"/>
    <col min="14343" max="14343" width="16.42578125" style="152" customWidth="1"/>
    <col min="14344" max="14344" width="17.140625" style="152" customWidth="1"/>
    <col min="14345" max="14592" width="9.140625" style="152"/>
    <col min="14593" max="14595" width="34.28515625" style="152" customWidth="1"/>
    <col min="14596" max="14596" width="36.7109375" style="152" customWidth="1"/>
    <col min="14597" max="14597" width="29.140625" style="152" customWidth="1"/>
    <col min="14598" max="14598" width="25.7109375" style="152" customWidth="1"/>
    <col min="14599" max="14599" width="16.42578125" style="152" customWidth="1"/>
    <col min="14600" max="14600" width="17.140625" style="152" customWidth="1"/>
    <col min="14601" max="14848" width="9.140625" style="152"/>
    <col min="14849" max="14851" width="34.28515625" style="152" customWidth="1"/>
    <col min="14852" max="14852" width="36.7109375" style="152" customWidth="1"/>
    <col min="14853" max="14853" width="29.140625" style="152" customWidth="1"/>
    <col min="14854" max="14854" width="25.7109375" style="152" customWidth="1"/>
    <col min="14855" max="14855" width="16.42578125" style="152" customWidth="1"/>
    <col min="14856" max="14856" width="17.140625" style="152" customWidth="1"/>
    <col min="14857" max="15104" width="9.140625" style="152"/>
    <col min="15105" max="15107" width="34.28515625" style="152" customWidth="1"/>
    <col min="15108" max="15108" width="36.7109375" style="152" customWidth="1"/>
    <col min="15109" max="15109" width="29.140625" style="152" customWidth="1"/>
    <col min="15110" max="15110" width="25.7109375" style="152" customWidth="1"/>
    <col min="15111" max="15111" width="16.42578125" style="152" customWidth="1"/>
    <col min="15112" max="15112" width="17.140625" style="152" customWidth="1"/>
    <col min="15113" max="15360" width="9.140625" style="152"/>
    <col min="15361" max="15363" width="34.28515625" style="152" customWidth="1"/>
    <col min="15364" max="15364" width="36.7109375" style="152" customWidth="1"/>
    <col min="15365" max="15365" width="29.140625" style="152" customWidth="1"/>
    <col min="15366" max="15366" width="25.7109375" style="152" customWidth="1"/>
    <col min="15367" max="15367" width="16.42578125" style="152" customWidth="1"/>
    <col min="15368" max="15368" width="17.140625" style="152" customWidth="1"/>
    <col min="15369" max="15616" width="9.140625" style="152"/>
    <col min="15617" max="15619" width="34.28515625" style="152" customWidth="1"/>
    <col min="15620" max="15620" width="36.7109375" style="152" customWidth="1"/>
    <col min="15621" max="15621" width="29.140625" style="152" customWidth="1"/>
    <col min="15622" max="15622" width="25.7109375" style="152" customWidth="1"/>
    <col min="15623" max="15623" width="16.42578125" style="152" customWidth="1"/>
    <col min="15624" max="15624" width="17.140625" style="152" customWidth="1"/>
    <col min="15625" max="15872" width="9.140625" style="152"/>
    <col min="15873" max="15875" width="34.28515625" style="152" customWidth="1"/>
    <col min="15876" max="15876" width="36.7109375" style="152" customWidth="1"/>
    <col min="15877" max="15877" width="29.140625" style="152" customWidth="1"/>
    <col min="15878" max="15878" width="25.7109375" style="152" customWidth="1"/>
    <col min="15879" max="15879" width="16.42578125" style="152" customWidth="1"/>
    <col min="15880" max="15880" width="17.140625" style="152" customWidth="1"/>
    <col min="15881" max="16128" width="9.140625" style="152"/>
    <col min="16129" max="16131" width="34.28515625" style="152" customWidth="1"/>
    <col min="16132" max="16132" width="36.7109375" style="152" customWidth="1"/>
    <col min="16133" max="16133" width="29.140625" style="152" customWidth="1"/>
    <col min="16134" max="16134" width="25.7109375" style="152" customWidth="1"/>
    <col min="16135" max="16135" width="16.42578125" style="152" customWidth="1"/>
    <col min="16136" max="16136" width="17.140625" style="152" customWidth="1"/>
    <col min="16137" max="16384" width="9.140625" style="152"/>
  </cols>
  <sheetData>
    <row r="1" spans="1:6" ht="16.5" customHeight="1" thickBot="1">
      <c r="A1" s="1" t="s">
        <v>0</v>
      </c>
      <c r="B1" s="1"/>
      <c r="C1" s="1"/>
      <c r="F1" s="474" t="s">
        <v>1</v>
      </c>
    </row>
    <row r="2" spans="1:6" ht="24.75" customHeight="1" thickTop="1">
      <c r="A2" s="6250" t="s">
        <v>3408</v>
      </c>
      <c r="B2" s="6251"/>
      <c r="C2" s="6251"/>
      <c r="D2" s="6251"/>
      <c r="E2" s="6251"/>
      <c r="F2" s="6252"/>
    </row>
    <row r="3" spans="1:6" ht="40.5" customHeight="1" thickBot="1">
      <c r="A3" s="6285" t="s">
        <v>3187</v>
      </c>
      <c r="B3" s="6286"/>
      <c r="C3" s="6286"/>
      <c r="D3" s="6286"/>
      <c r="E3" s="6286"/>
      <c r="F3" s="6287"/>
    </row>
    <row r="4" spans="1:6" ht="36.75" customHeight="1" thickBot="1">
      <c r="A4" s="7585" t="s">
        <v>12</v>
      </c>
      <c r="B4" s="6289"/>
      <c r="C4" s="6289"/>
      <c r="D4" s="6289"/>
      <c r="E4" s="6289"/>
      <c r="F4" s="6290"/>
    </row>
    <row r="5" spans="1:6" ht="39" customHeight="1" thickBot="1">
      <c r="A5" s="7586" t="s">
        <v>3188</v>
      </c>
      <c r="B5" s="3316">
        <v>2008</v>
      </c>
      <c r="C5" s="3649">
        <v>2009</v>
      </c>
      <c r="D5" s="673">
        <v>2010</v>
      </c>
      <c r="E5" s="3315">
        <v>2011</v>
      </c>
      <c r="F5" s="3650">
        <v>2012</v>
      </c>
    </row>
    <row r="6" spans="1:6" ht="33.75" customHeight="1" thickBot="1">
      <c r="A6" s="7586"/>
      <c r="B6" s="3658" t="s">
        <v>3176</v>
      </c>
      <c r="C6" s="2567" t="s">
        <v>3176</v>
      </c>
      <c r="D6" s="2567" t="s">
        <v>3176</v>
      </c>
      <c r="E6" s="3651" t="s">
        <v>3176</v>
      </c>
      <c r="F6" s="3652" t="s">
        <v>3176</v>
      </c>
    </row>
    <row r="7" spans="1:6" ht="30" customHeight="1">
      <c r="A7" s="2583" t="s">
        <v>3189</v>
      </c>
      <c r="B7" s="2641">
        <v>1076</v>
      </c>
      <c r="C7" s="2641">
        <v>839</v>
      </c>
      <c r="D7" s="3653">
        <v>611</v>
      </c>
      <c r="E7" s="3498">
        <v>611</v>
      </c>
      <c r="F7" s="3654">
        <v>611</v>
      </c>
    </row>
    <row r="8" spans="1:6" ht="30" customHeight="1">
      <c r="A8" s="2585" t="s">
        <v>3190</v>
      </c>
      <c r="B8" s="2647">
        <v>290</v>
      </c>
      <c r="C8" s="2647">
        <v>341</v>
      </c>
      <c r="D8" s="3647">
        <v>58</v>
      </c>
      <c r="E8" s="3500">
        <v>58</v>
      </c>
      <c r="F8" s="3655">
        <v>58</v>
      </c>
    </row>
    <row r="9" spans="1:6" ht="30" customHeight="1">
      <c r="A9" s="2585" t="s">
        <v>3191</v>
      </c>
      <c r="B9" s="2647">
        <v>5344</v>
      </c>
      <c r="C9" s="2647">
        <v>4212</v>
      </c>
      <c r="D9" s="3647">
        <v>2728</v>
      </c>
      <c r="E9" s="3500">
        <v>2728</v>
      </c>
      <c r="F9" s="3655">
        <v>2728</v>
      </c>
    </row>
    <row r="10" spans="1:6" ht="30" customHeight="1" thickBot="1">
      <c r="A10" s="2613" t="s">
        <v>78</v>
      </c>
      <c r="B10" s="3656">
        <f>B7+B8+B9</f>
        <v>6710</v>
      </c>
      <c r="C10" s="3656">
        <v>5392</v>
      </c>
      <c r="D10" s="3656">
        <f>D7+D8+D9</f>
        <v>3397</v>
      </c>
      <c r="E10" s="3648">
        <f>E7+E8+E9</f>
        <v>3397</v>
      </c>
      <c r="F10" s="3657">
        <f>F7+F8+F9</f>
        <v>3397</v>
      </c>
    </row>
    <row r="11" spans="1:6" ht="15.75" customHeight="1" thickTop="1">
      <c r="A11" s="7153"/>
      <c r="B11" s="7153"/>
      <c r="C11" s="7153"/>
      <c r="D11" s="7153"/>
    </row>
    <row r="12" spans="1:6" ht="18.95" customHeight="1">
      <c r="A12" s="6248" t="s">
        <v>3014</v>
      </c>
      <c r="B12" s="6249"/>
      <c r="C12" s="6249"/>
      <c r="D12" s="6249"/>
      <c r="E12" s="6249"/>
    </row>
    <row r="13" spans="1:6" ht="18.95" customHeight="1">
      <c r="A13" s="6248" t="s">
        <v>3015</v>
      </c>
      <c r="B13" s="6248"/>
      <c r="C13" s="6248"/>
      <c r="D13" s="6248"/>
      <c r="E13" s="3310"/>
    </row>
    <row r="14" spans="1:6" ht="18.95" customHeight="1">
      <c r="A14" s="6248" t="s">
        <v>3185</v>
      </c>
      <c r="B14" s="6248"/>
      <c r="C14" s="6248"/>
      <c r="D14" s="6249"/>
      <c r="E14" s="6249"/>
    </row>
    <row r="15" spans="1:6" ht="18.95" customHeight="1">
      <c r="A15" s="3309" t="s">
        <v>3172</v>
      </c>
      <c r="B15" s="3309"/>
      <c r="C15" s="3309"/>
      <c r="D15" s="3310"/>
      <c r="E15" s="3310"/>
    </row>
    <row r="16" spans="1:6" ht="13.5" customHeight="1">
      <c r="A16" s="6532" t="s">
        <v>3186</v>
      </c>
      <c r="B16" s="6532"/>
      <c r="C16" s="6532"/>
      <c r="D16" s="6532"/>
      <c r="E16" s="6532"/>
    </row>
    <row r="22" spans="2:4">
      <c r="B22" s="3326"/>
    </row>
    <row r="23" spans="2:4">
      <c r="C23" s="3326" t="s">
        <v>3</v>
      </c>
    </row>
    <row r="31" spans="2:4">
      <c r="D31" s="153"/>
    </row>
    <row r="32" spans="2:4">
      <c r="D32" s="153"/>
    </row>
  </sheetData>
  <mergeCells count="9">
    <mergeCell ref="A13:D13"/>
    <mergeCell ref="A14:E14"/>
    <mergeCell ref="A16:E16"/>
    <mergeCell ref="A2:F2"/>
    <mergeCell ref="A3:F3"/>
    <mergeCell ref="A4:F4"/>
    <mergeCell ref="A5:A6"/>
    <mergeCell ref="A11:D11"/>
    <mergeCell ref="A12:E12"/>
  </mergeCells>
  <hyperlinks>
    <hyperlink ref="A1" r:id="rId1"/>
  </hyperlinks>
  <pageMargins left="0.74803149606299213" right="0.74803149606299213" top="0.98425196850393704" bottom="0.98425196850393704" header="0.51181102362204722" footer="0.51181102362204722"/>
  <pageSetup paperSize="9" fitToWidth="0" orientation="landscape" r:id="rId2"/>
  <headerFooter alignWithMargins="0">
    <oddFooter>&amp;R198</oddFooter>
  </headerFooter>
  <drawing r:id="rId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92">
    <pageSetUpPr fitToPage="1"/>
  </sheetPr>
  <dimension ref="A1:F21"/>
  <sheetViews>
    <sheetView view="pageBreakPreview" zoomScale="60" zoomScaleNormal="100" workbookViewId="0">
      <selection activeCell="H15" sqref="H15"/>
    </sheetView>
  </sheetViews>
  <sheetFormatPr defaultRowHeight="12.75"/>
  <cols>
    <col min="1" max="1" width="25.140625" style="152" customWidth="1"/>
    <col min="2" max="6" width="20.7109375" style="152" customWidth="1"/>
    <col min="7" max="7" width="16.42578125" style="152" customWidth="1"/>
    <col min="8" max="8" width="17.140625" style="152" customWidth="1"/>
    <col min="9" max="256" width="9.140625" style="152"/>
    <col min="257" max="257" width="33.28515625" style="152" customWidth="1"/>
    <col min="258" max="259" width="29.7109375" style="152" customWidth="1"/>
    <col min="260" max="260" width="28.42578125" style="152" customWidth="1"/>
    <col min="261" max="261" width="27.140625" style="152" customWidth="1"/>
    <col min="262" max="262" width="26.85546875" style="152" customWidth="1"/>
    <col min="263" max="263" width="16.42578125" style="152" customWidth="1"/>
    <col min="264" max="264" width="17.140625" style="152" customWidth="1"/>
    <col min="265" max="512" width="9.140625" style="152"/>
    <col min="513" max="513" width="33.28515625" style="152" customWidth="1"/>
    <col min="514" max="515" width="29.7109375" style="152" customWidth="1"/>
    <col min="516" max="516" width="28.42578125" style="152" customWidth="1"/>
    <col min="517" max="517" width="27.140625" style="152" customWidth="1"/>
    <col min="518" max="518" width="26.85546875" style="152" customWidth="1"/>
    <col min="519" max="519" width="16.42578125" style="152" customWidth="1"/>
    <col min="520" max="520" width="17.140625" style="152" customWidth="1"/>
    <col min="521" max="768" width="9.140625" style="152"/>
    <col min="769" max="769" width="33.28515625" style="152" customWidth="1"/>
    <col min="770" max="771" width="29.7109375" style="152" customWidth="1"/>
    <col min="772" max="772" width="28.42578125" style="152" customWidth="1"/>
    <col min="773" max="773" width="27.140625" style="152" customWidth="1"/>
    <col min="774" max="774" width="26.85546875" style="152" customWidth="1"/>
    <col min="775" max="775" width="16.42578125" style="152" customWidth="1"/>
    <col min="776" max="776" width="17.140625" style="152" customWidth="1"/>
    <col min="777" max="1024" width="9.140625" style="152"/>
    <col min="1025" max="1025" width="33.28515625" style="152" customWidth="1"/>
    <col min="1026" max="1027" width="29.7109375" style="152" customWidth="1"/>
    <col min="1028" max="1028" width="28.42578125" style="152" customWidth="1"/>
    <col min="1029" max="1029" width="27.140625" style="152" customWidth="1"/>
    <col min="1030" max="1030" width="26.85546875" style="152" customWidth="1"/>
    <col min="1031" max="1031" width="16.42578125" style="152" customWidth="1"/>
    <col min="1032" max="1032" width="17.140625" style="152" customWidth="1"/>
    <col min="1033" max="1280" width="9.140625" style="152"/>
    <col min="1281" max="1281" width="33.28515625" style="152" customWidth="1"/>
    <col min="1282" max="1283" width="29.7109375" style="152" customWidth="1"/>
    <col min="1284" max="1284" width="28.42578125" style="152" customWidth="1"/>
    <col min="1285" max="1285" width="27.140625" style="152" customWidth="1"/>
    <col min="1286" max="1286" width="26.85546875" style="152" customWidth="1"/>
    <col min="1287" max="1287" width="16.42578125" style="152" customWidth="1"/>
    <col min="1288" max="1288" width="17.140625" style="152" customWidth="1"/>
    <col min="1289" max="1536" width="9.140625" style="152"/>
    <col min="1537" max="1537" width="33.28515625" style="152" customWidth="1"/>
    <col min="1538" max="1539" width="29.7109375" style="152" customWidth="1"/>
    <col min="1540" max="1540" width="28.42578125" style="152" customWidth="1"/>
    <col min="1541" max="1541" width="27.140625" style="152" customWidth="1"/>
    <col min="1542" max="1542" width="26.85546875" style="152" customWidth="1"/>
    <col min="1543" max="1543" width="16.42578125" style="152" customWidth="1"/>
    <col min="1544" max="1544" width="17.140625" style="152" customWidth="1"/>
    <col min="1545" max="1792" width="9.140625" style="152"/>
    <col min="1793" max="1793" width="33.28515625" style="152" customWidth="1"/>
    <col min="1794" max="1795" width="29.7109375" style="152" customWidth="1"/>
    <col min="1796" max="1796" width="28.42578125" style="152" customWidth="1"/>
    <col min="1797" max="1797" width="27.140625" style="152" customWidth="1"/>
    <col min="1798" max="1798" width="26.85546875" style="152" customWidth="1"/>
    <col min="1799" max="1799" width="16.42578125" style="152" customWidth="1"/>
    <col min="1800" max="1800" width="17.140625" style="152" customWidth="1"/>
    <col min="1801" max="2048" width="9.140625" style="152"/>
    <col min="2049" max="2049" width="33.28515625" style="152" customWidth="1"/>
    <col min="2050" max="2051" width="29.7109375" style="152" customWidth="1"/>
    <col min="2052" max="2052" width="28.42578125" style="152" customWidth="1"/>
    <col min="2053" max="2053" width="27.140625" style="152" customWidth="1"/>
    <col min="2054" max="2054" width="26.85546875" style="152" customWidth="1"/>
    <col min="2055" max="2055" width="16.42578125" style="152" customWidth="1"/>
    <col min="2056" max="2056" width="17.140625" style="152" customWidth="1"/>
    <col min="2057" max="2304" width="9.140625" style="152"/>
    <col min="2305" max="2305" width="33.28515625" style="152" customWidth="1"/>
    <col min="2306" max="2307" width="29.7109375" style="152" customWidth="1"/>
    <col min="2308" max="2308" width="28.42578125" style="152" customWidth="1"/>
    <col min="2309" max="2309" width="27.140625" style="152" customWidth="1"/>
    <col min="2310" max="2310" width="26.85546875" style="152" customWidth="1"/>
    <col min="2311" max="2311" width="16.42578125" style="152" customWidth="1"/>
    <col min="2312" max="2312" width="17.140625" style="152" customWidth="1"/>
    <col min="2313" max="2560" width="9.140625" style="152"/>
    <col min="2561" max="2561" width="33.28515625" style="152" customWidth="1"/>
    <col min="2562" max="2563" width="29.7109375" style="152" customWidth="1"/>
    <col min="2564" max="2564" width="28.42578125" style="152" customWidth="1"/>
    <col min="2565" max="2565" width="27.140625" style="152" customWidth="1"/>
    <col min="2566" max="2566" width="26.85546875" style="152" customWidth="1"/>
    <col min="2567" max="2567" width="16.42578125" style="152" customWidth="1"/>
    <col min="2568" max="2568" width="17.140625" style="152" customWidth="1"/>
    <col min="2569" max="2816" width="9.140625" style="152"/>
    <col min="2817" max="2817" width="33.28515625" style="152" customWidth="1"/>
    <col min="2818" max="2819" width="29.7109375" style="152" customWidth="1"/>
    <col min="2820" max="2820" width="28.42578125" style="152" customWidth="1"/>
    <col min="2821" max="2821" width="27.140625" style="152" customWidth="1"/>
    <col min="2822" max="2822" width="26.85546875" style="152" customWidth="1"/>
    <col min="2823" max="2823" width="16.42578125" style="152" customWidth="1"/>
    <col min="2824" max="2824" width="17.140625" style="152" customWidth="1"/>
    <col min="2825" max="3072" width="9.140625" style="152"/>
    <col min="3073" max="3073" width="33.28515625" style="152" customWidth="1"/>
    <col min="3074" max="3075" width="29.7109375" style="152" customWidth="1"/>
    <col min="3076" max="3076" width="28.42578125" style="152" customWidth="1"/>
    <col min="3077" max="3077" width="27.140625" style="152" customWidth="1"/>
    <col min="3078" max="3078" width="26.85546875" style="152" customWidth="1"/>
    <col min="3079" max="3079" width="16.42578125" style="152" customWidth="1"/>
    <col min="3080" max="3080" width="17.140625" style="152" customWidth="1"/>
    <col min="3081" max="3328" width="9.140625" style="152"/>
    <col min="3329" max="3329" width="33.28515625" style="152" customWidth="1"/>
    <col min="3330" max="3331" width="29.7109375" style="152" customWidth="1"/>
    <col min="3332" max="3332" width="28.42578125" style="152" customWidth="1"/>
    <col min="3333" max="3333" width="27.140625" style="152" customWidth="1"/>
    <col min="3334" max="3334" width="26.85546875" style="152" customWidth="1"/>
    <col min="3335" max="3335" width="16.42578125" style="152" customWidth="1"/>
    <col min="3336" max="3336" width="17.140625" style="152" customWidth="1"/>
    <col min="3337" max="3584" width="9.140625" style="152"/>
    <col min="3585" max="3585" width="33.28515625" style="152" customWidth="1"/>
    <col min="3586" max="3587" width="29.7109375" style="152" customWidth="1"/>
    <col min="3588" max="3588" width="28.42578125" style="152" customWidth="1"/>
    <col min="3589" max="3589" width="27.140625" style="152" customWidth="1"/>
    <col min="3590" max="3590" width="26.85546875" style="152" customWidth="1"/>
    <col min="3591" max="3591" width="16.42578125" style="152" customWidth="1"/>
    <col min="3592" max="3592" width="17.140625" style="152" customWidth="1"/>
    <col min="3593" max="3840" width="9.140625" style="152"/>
    <col min="3841" max="3841" width="33.28515625" style="152" customWidth="1"/>
    <col min="3842" max="3843" width="29.7109375" style="152" customWidth="1"/>
    <col min="3844" max="3844" width="28.42578125" style="152" customWidth="1"/>
    <col min="3845" max="3845" width="27.140625" style="152" customWidth="1"/>
    <col min="3846" max="3846" width="26.85546875" style="152" customWidth="1"/>
    <col min="3847" max="3847" width="16.42578125" style="152" customWidth="1"/>
    <col min="3848" max="3848" width="17.140625" style="152" customWidth="1"/>
    <col min="3849" max="4096" width="9.140625" style="152"/>
    <col min="4097" max="4097" width="33.28515625" style="152" customWidth="1"/>
    <col min="4098" max="4099" width="29.7109375" style="152" customWidth="1"/>
    <col min="4100" max="4100" width="28.42578125" style="152" customWidth="1"/>
    <col min="4101" max="4101" width="27.140625" style="152" customWidth="1"/>
    <col min="4102" max="4102" width="26.85546875" style="152" customWidth="1"/>
    <col min="4103" max="4103" width="16.42578125" style="152" customWidth="1"/>
    <col min="4104" max="4104" width="17.140625" style="152" customWidth="1"/>
    <col min="4105" max="4352" width="9.140625" style="152"/>
    <col min="4353" max="4353" width="33.28515625" style="152" customWidth="1"/>
    <col min="4354" max="4355" width="29.7109375" style="152" customWidth="1"/>
    <col min="4356" max="4356" width="28.42578125" style="152" customWidth="1"/>
    <col min="4357" max="4357" width="27.140625" style="152" customWidth="1"/>
    <col min="4358" max="4358" width="26.85546875" style="152" customWidth="1"/>
    <col min="4359" max="4359" width="16.42578125" style="152" customWidth="1"/>
    <col min="4360" max="4360" width="17.140625" style="152" customWidth="1"/>
    <col min="4361" max="4608" width="9.140625" style="152"/>
    <col min="4609" max="4609" width="33.28515625" style="152" customWidth="1"/>
    <col min="4610" max="4611" width="29.7109375" style="152" customWidth="1"/>
    <col min="4612" max="4612" width="28.42578125" style="152" customWidth="1"/>
    <col min="4613" max="4613" width="27.140625" style="152" customWidth="1"/>
    <col min="4614" max="4614" width="26.85546875" style="152" customWidth="1"/>
    <col min="4615" max="4615" width="16.42578125" style="152" customWidth="1"/>
    <col min="4616" max="4616" width="17.140625" style="152" customWidth="1"/>
    <col min="4617" max="4864" width="9.140625" style="152"/>
    <col min="4865" max="4865" width="33.28515625" style="152" customWidth="1"/>
    <col min="4866" max="4867" width="29.7109375" style="152" customWidth="1"/>
    <col min="4868" max="4868" width="28.42578125" style="152" customWidth="1"/>
    <col min="4869" max="4869" width="27.140625" style="152" customWidth="1"/>
    <col min="4870" max="4870" width="26.85546875" style="152" customWidth="1"/>
    <col min="4871" max="4871" width="16.42578125" style="152" customWidth="1"/>
    <col min="4872" max="4872" width="17.140625" style="152" customWidth="1"/>
    <col min="4873" max="5120" width="9.140625" style="152"/>
    <col min="5121" max="5121" width="33.28515625" style="152" customWidth="1"/>
    <col min="5122" max="5123" width="29.7109375" style="152" customWidth="1"/>
    <col min="5124" max="5124" width="28.42578125" style="152" customWidth="1"/>
    <col min="5125" max="5125" width="27.140625" style="152" customWidth="1"/>
    <col min="5126" max="5126" width="26.85546875" style="152" customWidth="1"/>
    <col min="5127" max="5127" width="16.42578125" style="152" customWidth="1"/>
    <col min="5128" max="5128" width="17.140625" style="152" customWidth="1"/>
    <col min="5129" max="5376" width="9.140625" style="152"/>
    <col min="5377" max="5377" width="33.28515625" style="152" customWidth="1"/>
    <col min="5378" max="5379" width="29.7109375" style="152" customWidth="1"/>
    <col min="5380" max="5380" width="28.42578125" style="152" customWidth="1"/>
    <col min="5381" max="5381" width="27.140625" style="152" customWidth="1"/>
    <col min="5382" max="5382" width="26.85546875" style="152" customWidth="1"/>
    <col min="5383" max="5383" width="16.42578125" style="152" customWidth="1"/>
    <col min="5384" max="5384" width="17.140625" style="152" customWidth="1"/>
    <col min="5385" max="5632" width="9.140625" style="152"/>
    <col min="5633" max="5633" width="33.28515625" style="152" customWidth="1"/>
    <col min="5634" max="5635" width="29.7109375" style="152" customWidth="1"/>
    <col min="5636" max="5636" width="28.42578125" style="152" customWidth="1"/>
    <col min="5637" max="5637" width="27.140625" style="152" customWidth="1"/>
    <col min="5638" max="5638" width="26.85546875" style="152" customWidth="1"/>
    <col min="5639" max="5639" width="16.42578125" style="152" customWidth="1"/>
    <col min="5640" max="5640" width="17.140625" style="152" customWidth="1"/>
    <col min="5641" max="5888" width="9.140625" style="152"/>
    <col min="5889" max="5889" width="33.28515625" style="152" customWidth="1"/>
    <col min="5890" max="5891" width="29.7109375" style="152" customWidth="1"/>
    <col min="5892" max="5892" width="28.42578125" style="152" customWidth="1"/>
    <col min="5893" max="5893" width="27.140625" style="152" customWidth="1"/>
    <col min="5894" max="5894" width="26.85546875" style="152" customWidth="1"/>
    <col min="5895" max="5895" width="16.42578125" style="152" customWidth="1"/>
    <col min="5896" max="5896" width="17.140625" style="152" customWidth="1"/>
    <col min="5897" max="6144" width="9.140625" style="152"/>
    <col min="6145" max="6145" width="33.28515625" style="152" customWidth="1"/>
    <col min="6146" max="6147" width="29.7109375" style="152" customWidth="1"/>
    <col min="6148" max="6148" width="28.42578125" style="152" customWidth="1"/>
    <col min="6149" max="6149" width="27.140625" style="152" customWidth="1"/>
    <col min="6150" max="6150" width="26.85546875" style="152" customWidth="1"/>
    <col min="6151" max="6151" width="16.42578125" style="152" customWidth="1"/>
    <col min="6152" max="6152" width="17.140625" style="152" customWidth="1"/>
    <col min="6153" max="6400" width="9.140625" style="152"/>
    <col min="6401" max="6401" width="33.28515625" style="152" customWidth="1"/>
    <col min="6402" max="6403" width="29.7109375" style="152" customWidth="1"/>
    <col min="6404" max="6404" width="28.42578125" style="152" customWidth="1"/>
    <col min="6405" max="6405" width="27.140625" style="152" customWidth="1"/>
    <col min="6406" max="6406" width="26.85546875" style="152" customWidth="1"/>
    <col min="6407" max="6407" width="16.42578125" style="152" customWidth="1"/>
    <col min="6408" max="6408" width="17.140625" style="152" customWidth="1"/>
    <col min="6409" max="6656" width="9.140625" style="152"/>
    <col min="6657" max="6657" width="33.28515625" style="152" customWidth="1"/>
    <col min="6658" max="6659" width="29.7109375" style="152" customWidth="1"/>
    <col min="6660" max="6660" width="28.42578125" style="152" customWidth="1"/>
    <col min="6661" max="6661" width="27.140625" style="152" customWidth="1"/>
    <col min="6662" max="6662" width="26.85546875" style="152" customWidth="1"/>
    <col min="6663" max="6663" width="16.42578125" style="152" customWidth="1"/>
    <col min="6664" max="6664" width="17.140625" style="152" customWidth="1"/>
    <col min="6665" max="6912" width="9.140625" style="152"/>
    <col min="6913" max="6913" width="33.28515625" style="152" customWidth="1"/>
    <col min="6914" max="6915" width="29.7109375" style="152" customWidth="1"/>
    <col min="6916" max="6916" width="28.42578125" style="152" customWidth="1"/>
    <col min="6917" max="6917" width="27.140625" style="152" customWidth="1"/>
    <col min="6918" max="6918" width="26.85546875" style="152" customWidth="1"/>
    <col min="6919" max="6919" width="16.42578125" style="152" customWidth="1"/>
    <col min="6920" max="6920" width="17.140625" style="152" customWidth="1"/>
    <col min="6921" max="7168" width="9.140625" style="152"/>
    <col min="7169" max="7169" width="33.28515625" style="152" customWidth="1"/>
    <col min="7170" max="7171" width="29.7109375" style="152" customWidth="1"/>
    <col min="7172" max="7172" width="28.42578125" style="152" customWidth="1"/>
    <col min="7173" max="7173" width="27.140625" style="152" customWidth="1"/>
    <col min="7174" max="7174" width="26.85546875" style="152" customWidth="1"/>
    <col min="7175" max="7175" width="16.42578125" style="152" customWidth="1"/>
    <col min="7176" max="7176" width="17.140625" style="152" customWidth="1"/>
    <col min="7177" max="7424" width="9.140625" style="152"/>
    <col min="7425" max="7425" width="33.28515625" style="152" customWidth="1"/>
    <col min="7426" max="7427" width="29.7109375" style="152" customWidth="1"/>
    <col min="7428" max="7428" width="28.42578125" style="152" customWidth="1"/>
    <col min="7429" max="7429" width="27.140625" style="152" customWidth="1"/>
    <col min="7430" max="7430" width="26.85546875" style="152" customWidth="1"/>
    <col min="7431" max="7431" width="16.42578125" style="152" customWidth="1"/>
    <col min="7432" max="7432" width="17.140625" style="152" customWidth="1"/>
    <col min="7433" max="7680" width="9.140625" style="152"/>
    <col min="7681" max="7681" width="33.28515625" style="152" customWidth="1"/>
    <col min="7682" max="7683" width="29.7109375" style="152" customWidth="1"/>
    <col min="7684" max="7684" width="28.42578125" style="152" customWidth="1"/>
    <col min="7685" max="7685" width="27.140625" style="152" customWidth="1"/>
    <col min="7686" max="7686" width="26.85546875" style="152" customWidth="1"/>
    <col min="7687" max="7687" width="16.42578125" style="152" customWidth="1"/>
    <col min="7688" max="7688" width="17.140625" style="152" customWidth="1"/>
    <col min="7689" max="7936" width="9.140625" style="152"/>
    <col min="7937" max="7937" width="33.28515625" style="152" customWidth="1"/>
    <col min="7938" max="7939" width="29.7109375" style="152" customWidth="1"/>
    <col min="7940" max="7940" width="28.42578125" style="152" customWidth="1"/>
    <col min="7941" max="7941" width="27.140625" style="152" customWidth="1"/>
    <col min="7942" max="7942" width="26.85546875" style="152" customWidth="1"/>
    <col min="7943" max="7943" width="16.42578125" style="152" customWidth="1"/>
    <col min="7944" max="7944" width="17.140625" style="152" customWidth="1"/>
    <col min="7945" max="8192" width="9.140625" style="152"/>
    <col min="8193" max="8193" width="33.28515625" style="152" customWidth="1"/>
    <col min="8194" max="8195" width="29.7109375" style="152" customWidth="1"/>
    <col min="8196" max="8196" width="28.42578125" style="152" customWidth="1"/>
    <col min="8197" max="8197" width="27.140625" style="152" customWidth="1"/>
    <col min="8198" max="8198" width="26.85546875" style="152" customWidth="1"/>
    <col min="8199" max="8199" width="16.42578125" style="152" customWidth="1"/>
    <col min="8200" max="8200" width="17.140625" style="152" customWidth="1"/>
    <col min="8201" max="8448" width="9.140625" style="152"/>
    <col min="8449" max="8449" width="33.28515625" style="152" customWidth="1"/>
    <col min="8450" max="8451" width="29.7109375" style="152" customWidth="1"/>
    <col min="8452" max="8452" width="28.42578125" style="152" customWidth="1"/>
    <col min="8453" max="8453" width="27.140625" style="152" customWidth="1"/>
    <col min="8454" max="8454" width="26.85546875" style="152" customWidth="1"/>
    <col min="8455" max="8455" width="16.42578125" style="152" customWidth="1"/>
    <col min="8456" max="8456" width="17.140625" style="152" customWidth="1"/>
    <col min="8457" max="8704" width="9.140625" style="152"/>
    <col min="8705" max="8705" width="33.28515625" style="152" customWidth="1"/>
    <col min="8706" max="8707" width="29.7109375" style="152" customWidth="1"/>
    <col min="8708" max="8708" width="28.42578125" style="152" customWidth="1"/>
    <col min="8709" max="8709" width="27.140625" style="152" customWidth="1"/>
    <col min="8710" max="8710" width="26.85546875" style="152" customWidth="1"/>
    <col min="8711" max="8711" width="16.42578125" style="152" customWidth="1"/>
    <col min="8712" max="8712" width="17.140625" style="152" customWidth="1"/>
    <col min="8713" max="8960" width="9.140625" style="152"/>
    <col min="8961" max="8961" width="33.28515625" style="152" customWidth="1"/>
    <col min="8962" max="8963" width="29.7109375" style="152" customWidth="1"/>
    <col min="8964" max="8964" width="28.42578125" style="152" customWidth="1"/>
    <col min="8965" max="8965" width="27.140625" style="152" customWidth="1"/>
    <col min="8966" max="8966" width="26.85546875" style="152" customWidth="1"/>
    <col min="8967" max="8967" width="16.42578125" style="152" customWidth="1"/>
    <col min="8968" max="8968" width="17.140625" style="152" customWidth="1"/>
    <col min="8969" max="9216" width="9.140625" style="152"/>
    <col min="9217" max="9217" width="33.28515625" style="152" customWidth="1"/>
    <col min="9218" max="9219" width="29.7109375" style="152" customWidth="1"/>
    <col min="9220" max="9220" width="28.42578125" style="152" customWidth="1"/>
    <col min="9221" max="9221" width="27.140625" style="152" customWidth="1"/>
    <col min="9222" max="9222" width="26.85546875" style="152" customWidth="1"/>
    <col min="9223" max="9223" width="16.42578125" style="152" customWidth="1"/>
    <col min="9224" max="9224" width="17.140625" style="152" customWidth="1"/>
    <col min="9225" max="9472" width="9.140625" style="152"/>
    <col min="9473" max="9473" width="33.28515625" style="152" customWidth="1"/>
    <col min="9474" max="9475" width="29.7109375" style="152" customWidth="1"/>
    <col min="9476" max="9476" width="28.42578125" style="152" customWidth="1"/>
    <col min="9477" max="9477" width="27.140625" style="152" customWidth="1"/>
    <col min="9478" max="9478" width="26.85546875" style="152" customWidth="1"/>
    <col min="9479" max="9479" width="16.42578125" style="152" customWidth="1"/>
    <col min="9480" max="9480" width="17.140625" style="152" customWidth="1"/>
    <col min="9481" max="9728" width="9.140625" style="152"/>
    <col min="9729" max="9729" width="33.28515625" style="152" customWidth="1"/>
    <col min="9730" max="9731" width="29.7109375" style="152" customWidth="1"/>
    <col min="9732" max="9732" width="28.42578125" style="152" customWidth="1"/>
    <col min="9733" max="9733" width="27.140625" style="152" customWidth="1"/>
    <col min="9734" max="9734" width="26.85546875" style="152" customWidth="1"/>
    <col min="9735" max="9735" width="16.42578125" style="152" customWidth="1"/>
    <col min="9736" max="9736" width="17.140625" style="152" customWidth="1"/>
    <col min="9737" max="9984" width="9.140625" style="152"/>
    <col min="9985" max="9985" width="33.28515625" style="152" customWidth="1"/>
    <col min="9986" max="9987" width="29.7109375" style="152" customWidth="1"/>
    <col min="9988" max="9988" width="28.42578125" style="152" customWidth="1"/>
    <col min="9989" max="9989" width="27.140625" style="152" customWidth="1"/>
    <col min="9990" max="9990" width="26.85546875" style="152" customWidth="1"/>
    <col min="9991" max="9991" width="16.42578125" style="152" customWidth="1"/>
    <col min="9992" max="9992" width="17.140625" style="152" customWidth="1"/>
    <col min="9993" max="10240" width="9.140625" style="152"/>
    <col min="10241" max="10241" width="33.28515625" style="152" customWidth="1"/>
    <col min="10242" max="10243" width="29.7109375" style="152" customWidth="1"/>
    <col min="10244" max="10244" width="28.42578125" style="152" customWidth="1"/>
    <col min="10245" max="10245" width="27.140625" style="152" customWidth="1"/>
    <col min="10246" max="10246" width="26.85546875" style="152" customWidth="1"/>
    <col min="10247" max="10247" width="16.42578125" style="152" customWidth="1"/>
    <col min="10248" max="10248" width="17.140625" style="152" customWidth="1"/>
    <col min="10249" max="10496" width="9.140625" style="152"/>
    <col min="10497" max="10497" width="33.28515625" style="152" customWidth="1"/>
    <col min="10498" max="10499" width="29.7109375" style="152" customWidth="1"/>
    <col min="10500" max="10500" width="28.42578125" style="152" customWidth="1"/>
    <col min="10501" max="10501" width="27.140625" style="152" customWidth="1"/>
    <col min="10502" max="10502" width="26.85546875" style="152" customWidth="1"/>
    <col min="10503" max="10503" width="16.42578125" style="152" customWidth="1"/>
    <col min="10504" max="10504" width="17.140625" style="152" customWidth="1"/>
    <col min="10505" max="10752" width="9.140625" style="152"/>
    <col min="10753" max="10753" width="33.28515625" style="152" customWidth="1"/>
    <col min="10754" max="10755" width="29.7109375" style="152" customWidth="1"/>
    <col min="10756" max="10756" width="28.42578125" style="152" customWidth="1"/>
    <col min="10757" max="10757" width="27.140625" style="152" customWidth="1"/>
    <col min="10758" max="10758" width="26.85546875" style="152" customWidth="1"/>
    <col min="10759" max="10759" width="16.42578125" style="152" customWidth="1"/>
    <col min="10760" max="10760" width="17.140625" style="152" customWidth="1"/>
    <col min="10761" max="11008" width="9.140625" style="152"/>
    <col min="11009" max="11009" width="33.28515625" style="152" customWidth="1"/>
    <col min="11010" max="11011" width="29.7109375" style="152" customWidth="1"/>
    <col min="11012" max="11012" width="28.42578125" style="152" customWidth="1"/>
    <col min="11013" max="11013" width="27.140625" style="152" customWidth="1"/>
    <col min="11014" max="11014" width="26.85546875" style="152" customWidth="1"/>
    <col min="11015" max="11015" width="16.42578125" style="152" customWidth="1"/>
    <col min="11016" max="11016" width="17.140625" style="152" customWidth="1"/>
    <col min="11017" max="11264" width="9.140625" style="152"/>
    <col min="11265" max="11265" width="33.28515625" style="152" customWidth="1"/>
    <col min="11266" max="11267" width="29.7109375" style="152" customWidth="1"/>
    <col min="11268" max="11268" width="28.42578125" style="152" customWidth="1"/>
    <col min="11269" max="11269" width="27.140625" style="152" customWidth="1"/>
    <col min="11270" max="11270" width="26.85546875" style="152" customWidth="1"/>
    <col min="11271" max="11271" width="16.42578125" style="152" customWidth="1"/>
    <col min="11272" max="11272" width="17.140625" style="152" customWidth="1"/>
    <col min="11273" max="11520" width="9.140625" style="152"/>
    <col min="11521" max="11521" width="33.28515625" style="152" customWidth="1"/>
    <col min="11522" max="11523" width="29.7109375" style="152" customWidth="1"/>
    <col min="11524" max="11524" width="28.42578125" style="152" customWidth="1"/>
    <col min="11525" max="11525" width="27.140625" style="152" customWidth="1"/>
    <col min="11526" max="11526" width="26.85546875" style="152" customWidth="1"/>
    <col min="11527" max="11527" width="16.42578125" style="152" customWidth="1"/>
    <col min="11528" max="11528" width="17.140625" style="152" customWidth="1"/>
    <col min="11529" max="11776" width="9.140625" style="152"/>
    <col min="11777" max="11777" width="33.28515625" style="152" customWidth="1"/>
    <col min="11778" max="11779" width="29.7109375" style="152" customWidth="1"/>
    <col min="11780" max="11780" width="28.42578125" style="152" customWidth="1"/>
    <col min="11781" max="11781" width="27.140625" style="152" customWidth="1"/>
    <col min="11782" max="11782" width="26.85546875" style="152" customWidth="1"/>
    <col min="11783" max="11783" width="16.42578125" style="152" customWidth="1"/>
    <col min="11784" max="11784" width="17.140625" style="152" customWidth="1"/>
    <col min="11785" max="12032" width="9.140625" style="152"/>
    <col min="12033" max="12033" width="33.28515625" style="152" customWidth="1"/>
    <col min="12034" max="12035" width="29.7109375" style="152" customWidth="1"/>
    <col min="12036" max="12036" width="28.42578125" style="152" customWidth="1"/>
    <col min="12037" max="12037" width="27.140625" style="152" customWidth="1"/>
    <col min="12038" max="12038" width="26.85546875" style="152" customWidth="1"/>
    <col min="12039" max="12039" width="16.42578125" style="152" customWidth="1"/>
    <col min="12040" max="12040" width="17.140625" style="152" customWidth="1"/>
    <col min="12041" max="12288" width="9.140625" style="152"/>
    <col min="12289" max="12289" width="33.28515625" style="152" customWidth="1"/>
    <col min="12290" max="12291" width="29.7109375" style="152" customWidth="1"/>
    <col min="12292" max="12292" width="28.42578125" style="152" customWidth="1"/>
    <col min="12293" max="12293" width="27.140625" style="152" customWidth="1"/>
    <col min="12294" max="12294" width="26.85546875" style="152" customWidth="1"/>
    <col min="12295" max="12295" width="16.42578125" style="152" customWidth="1"/>
    <col min="12296" max="12296" width="17.140625" style="152" customWidth="1"/>
    <col min="12297" max="12544" width="9.140625" style="152"/>
    <col min="12545" max="12545" width="33.28515625" style="152" customWidth="1"/>
    <col min="12546" max="12547" width="29.7109375" style="152" customWidth="1"/>
    <col min="12548" max="12548" width="28.42578125" style="152" customWidth="1"/>
    <col min="12549" max="12549" width="27.140625" style="152" customWidth="1"/>
    <col min="12550" max="12550" width="26.85546875" style="152" customWidth="1"/>
    <col min="12551" max="12551" width="16.42578125" style="152" customWidth="1"/>
    <col min="12552" max="12552" width="17.140625" style="152" customWidth="1"/>
    <col min="12553" max="12800" width="9.140625" style="152"/>
    <col min="12801" max="12801" width="33.28515625" style="152" customWidth="1"/>
    <col min="12802" max="12803" width="29.7109375" style="152" customWidth="1"/>
    <col min="12804" max="12804" width="28.42578125" style="152" customWidth="1"/>
    <col min="12805" max="12805" width="27.140625" style="152" customWidth="1"/>
    <col min="12806" max="12806" width="26.85546875" style="152" customWidth="1"/>
    <col min="12807" max="12807" width="16.42578125" style="152" customWidth="1"/>
    <col min="12808" max="12808" width="17.140625" style="152" customWidth="1"/>
    <col min="12809" max="13056" width="9.140625" style="152"/>
    <col min="13057" max="13057" width="33.28515625" style="152" customWidth="1"/>
    <col min="13058" max="13059" width="29.7109375" style="152" customWidth="1"/>
    <col min="13060" max="13060" width="28.42578125" style="152" customWidth="1"/>
    <col min="13061" max="13061" width="27.140625" style="152" customWidth="1"/>
    <col min="13062" max="13062" width="26.85546875" style="152" customWidth="1"/>
    <col min="13063" max="13063" width="16.42578125" style="152" customWidth="1"/>
    <col min="13064" max="13064" width="17.140625" style="152" customWidth="1"/>
    <col min="13065" max="13312" width="9.140625" style="152"/>
    <col min="13313" max="13313" width="33.28515625" style="152" customWidth="1"/>
    <col min="13314" max="13315" width="29.7109375" style="152" customWidth="1"/>
    <col min="13316" max="13316" width="28.42578125" style="152" customWidth="1"/>
    <col min="13317" max="13317" width="27.140625" style="152" customWidth="1"/>
    <col min="13318" max="13318" width="26.85546875" style="152" customWidth="1"/>
    <col min="13319" max="13319" width="16.42578125" style="152" customWidth="1"/>
    <col min="13320" max="13320" width="17.140625" style="152" customWidth="1"/>
    <col min="13321" max="13568" width="9.140625" style="152"/>
    <col min="13569" max="13569" width="33.28515625" style="152" customWidth="1"/>
    <col min="13570" max="13571" width="29.7109375" style="152" customWidth="1"/>
    <col min="13572" max="13572" width="28.42578125" style="152" customWidth="1"/>
    <col min="13573" max="13573" width="27.140625" style="152" customWidth="1"/>
    <col min="13574" max="13574" width="26.85546875" style="152" customWidth="1"/>
    <col min="13575" max="13575" width="16.42578125" style="152" customWidth="1"/>
    <col min="13576" max="13576" width="17.140625" style="152" customWidth="1"/>
    <col min="13577" max="13824" width="9.140625" style="152"/>
    <col min="13825" max="13825" width="33.28515625" style="152" customWidth="1"/>
    <col min="13826" max="13827" width="29.7109375" style="152" customWidth="1"/>
    <col min="13828" max="13828" width="28.42578125" style="152" customWidth="1"/>
    <col min="13829" max="13829" width="27.140625" style="152" customWidth="1"/>
    <col min="13830" max="13830" width="26.85546875" style="152" customWidth="1"/>
    <col min="13831" max="13831" width="16.42578125" style="152" customWidth="1"/>
    <col min="13832" max="13832" width="17.140625" style="152" customWidth="1"/>
    <col min="13833" max="14080" width="9.140625" style="152"/>
    <col min="14081" max="14081" width="33.28515625" style="152" customWidth="1"/>
    <col min="14082" max="14083" width="29.7109375" style="152" customWidth="1"/>
    <col min="14084" max="14084" width="28.42578125" style="152" customWidth="1"/>
    <col min="14085" max="14085" width="27.140625" style="152" customWidth="1"/>
    <col min="14086" max="14086" width="26.85546875" style="152" customWidth="1"/>
    <col min="14087" max="14087" width="16.42578125" style="152" customWidth="1"/>
    <col min="14088" max="14088" width="17.140625" style="152" customWidth="1"/>
    <col min="14089" max="14336" width="9.140625" style="152"/>
    <col min="14337" max="14337" width="33.28515625" style="152" customWidth="1"/>
    <col min="14338" max="14339" width="29.7109375" style="152" customWidth="1"/>
    <col min="14340" max="14340" width="28.42578125" style="152" customWidth="1"/>
    <col min="14341" max="14341" width="27.140625" style="152" customWidth="1"/>
    <col min="14342" max="14342" width="26.85546875" style="152" customWidth="1"/>
    <col min="14343" max="14343" width="16.42578125" style="152" customWidth="1"/>
    <col min="14344" max="14344" width="17.140625" style="152" customWidth="1"/>
    <col min="14345" max="14592" width="9.140625" style="152"/>
    <col min="14593" max="14593" width="33.28515625" style="152" customWidth="1"/>
    <col min="14594" max="14595" width="29.7109375" style="152" customWidth="1"/>
    <col min="14596" max="14596" width="28.42578125" style="152" customWidth="1"/>
    <col min="14597" max="14597" width="27.140625" style="152" customWidth="1"/>
    <col min="14598" max="14598" width="26.85546875" style="152" customWidth="1"/>
    <col min="14599" max="14599" width="16.42578125" style="152" customWidth="1"/>
    <col min="14600" max="14600" width="17.140625" style="152" customWidth="1"/>
    <col min="14601" max="14848" width="9.140625" style="152"/>
    <col min="14849" max="14849" width="33.28515625" style="152" customWidth="1"/>
    <col min="14850" max="14851" width="29.7109375" style="152" customWidth="1"/>
    <col min="14852" max="14852" width="28.42578125" style="152" customWidth="1"/>
    <col min="14853" max="14853" width="27.140625" style="152" customWidth="1"/>
    <col min="14854" max="14854" width="26.85546875" style="152" customWidth="1"/>
    <col min="14855" max="14855" width="16.42578125" style="152" customWidth="1"/>
    <col min="14856" max="14856" width="17.140625" style="152" customWidth="1"/>
    <col min="14857" max="15104" width="9.140625" style="152"/>
    <col min="15105" max="15105" width="33.28515625" style="152" customWidth="1"/>
    <col min="15106" max="15107" width="29.7109375" style="152" customWidth="1"/>
    <col min="15108" max="15108" width="28.42578125" style="152" customWidth="1"/>
    <col min="15109" max="15109" width="27.140625" style="152" customWidth="1"/>
    <col min="15110" max="15110" width="26.85546875" style="152" customWidth="1"/>
    <col min="15111" max="15111" width="16.42578125" style="152" customWidth="1"/>
    <col min="15112" max="15112" width="17.140625" style="152" customWidth="1"/>
    <col min="15113" max="15360" width="9.140625" style="152"/>
    <col min="15361" max="15361" width="33.28515625" style="152" customWidth="1"/>
    <col min="15362" max="15363" width="29.7109375" style="152" customWidth="1"/>
    <col min="15364" max="15364" width="28.42578125" style="152" customWidth="1"/>
    <col min="15365" max="15365" width="27.140625" style="152" customWidth="1"/>
    <col min="15366" max="15366" width="26.85546875" style="152" customWidth="1"/>
    <col min="15367" max="15367" width="16.42578125" style="152" customWidth="1"/>
    <col min="15368" max="15368" width="17.140625" style="152" customWidth="1"/>
    <col min="15369" max="15616" width="9.140625" style="152"/>
    <col min="15617" max="15617" width="33.28515625" style="152" customWidth="1"/>
    <col min="15618" max="15619" width="29.7109375" style="152" customWidth="1"/>
    <col min="15620" max="15620" width="28.42578125" style="152" customWidth="1"/>
    <col min="15621" max="15621" width="27.140625" style="152" customWidth="1"/>
    <col min="15622" max="15622" width="26.85546875" style="152" customWidth="1"/>
    <col min="15623" max="15623" width="16.42578125" style="152" customWidth="1"/>
    <col min="15624" max="15624" width="17.140625" style="152" customWidth="1"/>
    <col min="15625" max="15872" width="9.140625" style="152"/>
    <col min="15873" max="15873" width="33.28515625" style="152" customWidth="1"/>
    <col min="15874" max="15875" width="29.7109375" style="152" customWidth="1"/>
    <col min="15876" max="15876" width="28.42578125" style="152" customWidth="1"/>
    <col min="15877" max="15877" width="27.140625" style="152" customWidth="1"/>
    <col min="15878" max="15878" width="26.85546875" style="152" customWidth="1"/>
    <col min="15879" max="15879" width="16.42578125" style="152" customWidth="1"/>
    <col min="15880" max="15880" width="17.140625" style="152" customWidth="1"/>
    <col min="15881" max="16128" width="9.140625" style="152"/>
    <col min="16129" max="16129" width="33.28515625" style="152" customWidth="1"/>
    <col min="16130" max="16131" width="29.7109375" style="152" customWidth="1"/>
    <col min="16132" max="16132" width="28.42578125" style="152" customWidth="1"/>
    <col min="16133" max="16133" width="27.140625" style="152" customWidth="1"/>
    <col min="16134" max="16134" width="26.85546875" style="152" customWidth="1"/>
    <col min="16135" max="16135" width="16.42578125" style="152" customWidth="1"/>
    <col min="16136" max="16136" width="17.140625" style="152" customWidth="1"/>
    <col min="16137" max="16384" width="9.140625" style="152"/>
  </cols>
  <sheetData>
    <row r="1" spans="1:6" ht="16.5" customHeight="1" thickBot="1">
      <c r="A1" s="1" t="s">
        <v>0</v>
      </c>
      <c r="B1" s="1"/>
      <c r="C1" s="1"/>
      <c r="F1" s="474" t="s">
        <v>1</v>
      </c>
    </row>
    <row r="2" spans="1:6" ht="24.75" customHeight="1" thickTop="1">
      <c r="A2" s="6250" t="s">
        <v>3409</v>
      </c>
      <c r="B2" s="6251"/>
      <c r="C2" s="6251"/>
      <c r="D2" s="6251"/>
      <c r="E2" s="6251"/>
      <c r="F2" s="6252"/>
    </row>
    <row r="3" spans="1:6" ht="29.25" customHeight="1" thickBot="1">
      <c r="A3" s="6285" t="s">
        <v>3192</v>
      </c>
      <c r="B3" s="6286"/>
      <c r="C3" s="6286"/>
      <c r="D3" s="6286"/>
      <c r="E3" s="6286"/>
      <c r="F3" s="6287"/>
    </row>
    <row r="4" spans="1:6" ht="29.25" customHeight="1" thickBot="1">
      <c r="A4" s="7585" t="s">
        <v>2986</v>
      </c>
      <c r="B4" s="6289"/>
      <c r="C4" s="6289"/>
      <c r="D4" s="6289"/>
      <c r="E4" s="6289"/>
      <c r="F4" s="6290"/>
    </row>
    <row r="5" spans="1:6" ht="29.25" customHeight="1" thickBot="1">
      <c r="A5" s="7586" t="s">
        <v>3193</v>
      </c>
      <c r="B5" s="3314">
        <v>2008</v>
      </c>
      <c r="C5" s="3314">
        <v>2009</v>
      </c>
      <c r="D5" s="673">
        <v>2010</v>
      </c>
      <c r="E5" s="3312">
        <v>2011</v>
      </c>
      <c r="F5" s="755">
        <v>2012</v>
      </c>
    </row>
    <row r="6" spans="1:6" ht="38.25" customHeight="1" thickBot="1">
      <c r="A6" s="7587"/>
      <c r="B6" s="3645" t="s">
        <v>3176</v>
      </c>
      <c r="C6" s="3645" t="s">
        <v>3176</v>
      </c>
      <c r="D6" s="2567" t="s">
        <v>3176</v>
      </c>
      <c r="E6" s="3659" t="s">
        <v>3176</v>
      </c>
      <c r="F6" s="3660" t="s">
        <v>3176</v>
      </c>
    </row>
    <row r="7" spans="1:6" ht="30" customHeight="1">
      <c r="A7" s="2583" t="s">
        <v>3194</v>
      </c>
      <c r="B7" s="3905">
        <v>2470321</v>
      </c>
      <c r="C7" s="3906">
        <v>2516455</v>
      </c>
      <c r="D7" s="3903">
        <v>3077990</v>
      </c>
      <c r="E7" s="3907">
        <v>3077990</v>
      </c>
      <c r="F7" s="3908">
        <v>3554279</v>
      </c>
    </row>
    <row r="8" spans="1:6" ht="30" customHeight="1">
      <c r="A8" s="2585" t="s">
        <v>3195</v>
      </c>
      <c r="B8" s="2645">
        <v>441000</v>
      </c>
      <c r="C8" s="3909">
        <v>612500</v>
      </c>
      <c r="D8" s="3896">
        <v>775500</v>
      </c>
      <c r="E8" s="3740">
        <v>775500</v>
      </c>
      <c r="F8" s="3901">
        <v>954500</v>
      </c>
    </row>
    <row r="9" spans="1:6" ht="30" customHeight="1">
      <c r="A9" s="2585" t="s">
        <v>3196</v>
      </c>
      <c r="B9" s="3566" t="s">
        <v>9</v>
      </c>
      <c r="C9" s="3909">
        <v>7236</v>
      </c>
      <c r="D9" s="2645" t="s">
        <v>9</v>
      </c>
      <c r="E9" s="3909" t="s">
        <v>9</v>
      </c>
      <c r="F9" s="3910">
        <v>7214</v>
      </c>
    </row>
    <row r="10" spans="1:6" ht="30" customHeight="1">
      <c r="A10" s="2585" t="s">
        <v>3197</v>
      </c>
      <c r="B10" s="3566" t="s">
        <v>9</v>
      </c>
      <c r="C10" s="3909">
        <v>2136</v>
      </c>
      <c r="D10" s="2645" t="s">
        <v>9</v>
      </c>
      <c r="E10" s="3909" t="s">
        <v>9</v>
      </c>
      <c r="F10" s="3910">
        <v>2240</v>
      </c>
    </row>
    <row r="11" spans="1:6" ht="30" customHeight="1">
      <c r="A11" s="2585" t="s">
        <v>3198</v>
      </c>
      <c r="B11" s="3566" t="s">
        <v>9</v>
      </c>
      <c r="C11" s="3909">
        <v>2928</v>
      </c>
      <c r="D11" s="2645" t="s">
        <v>9</v>
      </c>
      <c r="E11" s="3909" t="s">
        <v>9</v>
      </c>
      <c r="F11" s="3910">
        <v>3093</v>
      </c>
    </row>
    <row r="12" spans="1:6" ht="30" customHeight="1" thickBot="1">
      <c r="A12" s="2613" t="s">
        <v>78</v>
      </c>
      <c r="B12" s="3742">
        <f>B7+B8</f>
        <v>2911321</v>
      </c>
      <c r="C12" s="3911">
        <v>3141255</v>
      </c>
      <c r="D12" s="635">
        <f>D7+D8</f>
        <v>3853490</v>
      </c>
      <c r="E12" s="3911">
        <f>E7+E8</f>
        <v>3853490</v>
      </c>
      <c r="F12" s="3902">
        <f>SUM(F7:F11)</f>
        <v>4521326</v>
      </c>
    </row>
    <row r="13" spans="1:6" ht="15.75" customHeight="1" thickTop="1">
      <c r="A13" s="7153"/>
      <c r="B13" s="7153"/>
      <c r="C13" s="7153"/>
      <c r="D13" s="7153"/>
    </row>
    <row r="14" spans="1:6" ht="20.100000000000001" customHeight="1">
      <c r="A14" s="6248" t="s">
        <v>3033</v>
      </c>
      <c r="B14" s="6249"/>
      <c r="C14" s="6249"/>
      <c r="D14" s="6249"/>
      <c r="E14" s="6249"/>
    </row>
    <row r="15" spans="1:6" ht="20.100000000000001" customHeight="1">
      <c r="A15" s="6248" t="s">
        <v>3015</v>
      </c>
      <c r="B15" s="6248"/>
      <c r="C15" s="6248"/>
      <c r="D15" s="6248"/>
      <c r="E15" s="3310"/>
    </row>
    <row r="16" spans="1:6" ht="20.100000000000001" customHeight="1">
      <c r="A16" s="6248" t="s">
        <v>3185</v>
      </c>
      <c r="B16" s="6248"/>
      <c r="C16" s="6248"/>
      <c r="D16" s="6249"/>
      <c r="E16" s="6249"/>
    </row>
    <row r="17" spans="1:5" ht="20.100000000000001" customHeight="1">
      <c r="A17" s="3309" t="s">
        <v>3172</v>
      </c>
      <c r="B17" s="3309"/>
      <c r="C17" s="3309"/>
      <c r="D17" s="3310"/>
      <c r="E17" s="3310"/>
    </row>
    <row r="18" spans="1:5" ht="15.75" customHeight="1">
      <c r="A18" s="6532" t="s">
        <v>3186</v>
      </c>
      <c r="B18" s="6532"/>
      <c r="C18" s="6532"/>
      <c r="D18" s="6532"/>
      <c r="E18" s="6532"/>
    </row>
    <row r="20" spans="1:5">
      <c r="B20" s="3326"/>
    </row>
    <row r="21" spans="1:5">
      <c r="C21" s="3326" t="s">
        <v>3</v>
      </c>
    </row>
  </sheetData>
  <mergeCells count="9">
    <mergeCell ref="A15:D15"/>
    <mergeCell ref="A16:E16"/>
    <mergeCell ref="A18:E18"/>
    <mergeCell ref="A2:F2"/>
    <mergeCell ref="A3:F3"/>
    <mergeCell ref="A4:F4"/>
    <mergeCell ref="A5:A6"/>
    <mergeCell ref="A13:D13"/>
    <mergeCell ref="A14:E14"/>
  </mergeCells>
  <hyperlinks>
    <hyperlink ref="A1" r:id="rId1"/>
  </hyperlinks>
  <pageMargins left="0.74803149606299213" right="0.74803149606299213" top="0.98425196850393704" bottom="0.98425196850393704" header="0.51181102362204722" footer="0.51181102362204722"/>
  <pageSetup paperSize="9" fitToWidth="0" orientation="landscape" r:id="rId2"/>
  <headerFooter alignWithMargins="0">
    <oddFooter>&amp;R199</oddFooter>
  </headerFooter>
  <drawing r:id="rId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93">
    <pageSetUpPr fitToPage="1"/>
  </sheetPr>
  <dimension ref="A1:F21"/>
  <sheetViews>
    <sheetView view="pageBreakPreview" zoomScale="60" zoomScaleNormal="100" workbookViewId="0">
      <selection activeCell="H15" sqref="H15"/>
    </sheetView>
  </sheetViews>
  <sheetFormatPr defaultRowHeight="12.75"/>
  <cols>
    <col min="1" max="1" width="24.7109375" style="152" customWidth="1"/>
    <col min="2" max="6" width="20.7109375" style="152" customWidth="1"/>
    <col min="7" max="7" width="16.42578125" style="152" customWidth="1"/>
    <col min="8" max="8" width="17.140625" style="152" customWidth="1"/>
    <col min="9" max="256" width="9.140625" style="152"/>
    <col min="257" max="257" width="29.85546875" style="152" customWidth="1"/>
    <col min="258" max="258" width="26.7109375" style="152" customWidth="1"/>
    <col min="259" max="259" width="27.42578125" style="152" customWidth="1"/>
    <col min="260" max="260" width="27.5703125" style="152" customWidth="1"/>
    <col min="261" max="261" width="26.140625" style="152" customWidth="1"/>
    <col min="262" max="262" width="26.5703125" style="152" customWidth="1"/>
    <col min="263" max="263" width="16.42578125" style="152" customWidth="1"/>
    <col min="264" max="264" width="17.140625" style="152" customWidth="1"/>
    <col min="265" max="512" width="9.140625" style="152"/>
    <col min="513" max="513" width="29.85546875" style="152" customWidth="1"/>
    <col min="514" max="514" width="26.7109375" style="152" customWidth="1"/>
    <col min="515" max="515" width="27.42578125" style="152" customWidth="1"/>
    <col min="516" max="516" width="27.5703125" style="152" customWidth="1"/>
    <col min="517" max="517" width="26.140625" style="152" customWidth="1"/>
    <col min="518" max="518" width="26.5703125" style="152" customWidth="1"/>
    <col min="519" max="519" width="16.42578125" style="152" customWidth="1"/>
    <col min="520" max="520" width="17.140625" style="152" customWidth="1"/>
    <col min="521" max="768" width="9.140625" style="152"/>
    <col min="769" max="769" width="29.85546875" style="152" customWidth="1"/>
    <col min="770" max="770" width="26.7109375" style="152" customWidth="1"/>
    <col min="771" max="771" width="27.42578125" style="152" customWidth="1"/>
    <col min="772" max="772" width="27.5703125" style="152" customWidth="1"/>
    <col min="773" max="773" width="26.140625" style="152" customWidth="1"/>
    <col min="774" max="774" width="26.5703125" style="152" customWidth="1"/>
    <col min="775" max="775" width="16.42578125" style="152" customWidth="1"/>
    <col min="776" max="776" width="17.140625" style="152" customWidth="1"/>
    <col min="777" max="1024" width="9.140625" style="152"/>
    <col min="1025" max="1025" width="29.85546875" style="152" customWidth="1"/>
    <col min="1026" max="1026" width="26.7109375" style="152" customWidth="1"/>
    <col min="1027" max="1027" width="27.42578125" style="152" customWidth="1"/>
    <col min="1028" max="1028" width="27.5703125" style="152" customWidth="1"/>
    <col min="1029" max="1029" width="26.140625" style="152" customWidth="1"/>
    <col min="1030" max="1030" width="26.5703125" style="152" customWidth="1"/>
    <col min="1031" max="1031" width="16.42578125" style="152" customWidth="1"/>
    <col min="1032" max="1032" width="17.140625" style="152" customWidth="1"/>
    <col min="1033" max="1280" width="9.140625" style="152"/>
    <col min="1281" max="1281" width="29.85546875" style="152" customWidth="1"/>
    <col min="1282" max="1282" width="26.7109375" style="152" customWidth="1"/>
    <col min="1283" max="1283" width="27.42578125" style="152" customWidth="1"/>
    <col min="1284" max="1284" width="27.5703125" style="152" customWidth="1"/>
    <col min="1285" max="1285" width="26.140625" style="152" customWidth="1"/>
    <col min="1286" max="1286" width="26.5703125" style="152" customWidth="1"/>
    <col min="1287" max="1287" width="16.42578125" style="152" customWidth="1"/>
    <col min="1288" max="1288" width="17.140625" style="152" customWidth="1"/>
    <col min="1289" max="1536" width="9.140625" style="152"/>
    <col min="1537" max="1537" width="29.85546875" style="152" customWidth="1"/>
    <col min="1538" max="1538" width="26.7109375" style="152" customWidth="1"/>
    <col min="1539" max="1539" width="27.42578125" style="152" customWidth="1"/>
    <col min="1540" max="1540" width="27.5703125" style="152" customWidth="1"/>
    <col min="1541" max="1541" width="26.140625" style="152" customWidth="1"/>
    <col min="1542" max="1542" width="26.5703125" style="152" customWidth="1"/>
    <col min="1543" max="1543" width="16.42578125" style="152" customWidth="1"/>
    <col min="1544" max="1544" width="17.140625" style="152" customWidth="1"/>
    <col min="1545" max="1792" width="9.140625" style="152"/>
    <col min="1793" max="1793" width="29.85546875" style="152" customWidth="1"/>
    <col min="1794" max="1794" width="26.7109375" style="152" customWidth="1"/>
    <col min="1795" max="1795" width="27.42578125" style="152" customWidth="1"/>
    <col min="1796" max="1796" width="27.5703125" style="152" customWidth="1"/>
    <col min="1797" max="1797" width="26.140625" style="152" customWidth="1"/>
    <col min="1798" max="1798" width="26.5703125" style="152" customWidth="1"/>
    <col min="1799" max="1799" width="16.42578125" style="152" customWidth="1"/>
    <col min="1800" max="1800" width="17.140625" style="152" customWidth="1"/>
    <col min="1801" max="2048" width="9.140625" style="152"/>
    <col min="2049" max="2049" width="29.85546875" style="152" customWidth="1"/>
    <col min="2050" max="2050" width="26.7109375" style="152" customWidth="1"/>
    <col min="2051" max="2051" width="27.42578125" style="152" customWidth="1"/>
    <col min="2052" max="2052" width="27.5703125" style="152" customWidth="1"/>
    <col min="2053" max="2053" width="26.140625" style="152" customWidth="1"/>
    <col min="2054" max="2054" width="26.5703125" style="152" customWidth="1"/>
    <col min="2055" max="2055" width="16.42578125" style="152" customWidth="1"/>
    <col min="2056" max="2056" width="17.140625" style="152" customWidth="1"/>
    <col min="2057" max="2304" width="9.140625" style="152"/>
    <col min="2305" max="2305" width="29.85546875" style="152" customWidth="1"/>
    <col min="2306" max="2306" width="26.7109375" style="152" customWidth="1"/>
    <col min="2307" max="2307" width="27.42578125" style="152" customWidth="1"/>
    <col min="2308" max="2308" width="27.5703125" style="152" customWidth="1"/>
    <col min="2309" max="2309" width="26.140625" style="152" customWidth="1"/>
    <col min="2310" max="2310" width="26.5703125" style="152" customWidth="1"/>
    <col min="2311" max="2311" width="16.42578125" style="152" customWidth="1"/>
    <col min="2312" max="2312" width="17.140625" style="152" customWidth="1"/>
    <col min="2313" max="2560" width="9.140625" style="152"/>
    <col min="2561" max="2561" width="29.85546875" style="152" customWidth="1"/>
    <col min="2562" max="2562" width="26.7109375" style="152" customWidth="1"/>
    <col min="2563" max="2563" width="27.42578125" style="152" customWidth="1"/>
    <col min="2564" max="2564" width="27.5703125" style="152" customWidth="1"/>
    <col min="2565" max="2565" width="26.140625" style="152" customWidth="1"/>
    <col min="2566" max="2566" width="26.5703125" style="152" customWidth="1"/>
    <col min="2567" max="2567" width="16.42578125" style="152" customWidth="1"/>
    <col min="2568" max="2568" width="17.140625" style="152" customWidth="1"/>
    <col min="2569" max="2816" width="9.140625" style="152"/>
    <col min="2817" max="2817" width="29.85546875" style="152" customWidth="1"/>
    <col min="2818" max="2818" width="26.7109375" style="152" customWidth="1"/>
    <col min="2819" max="2819" width="27.42578125" style="152" customWidth="1"/>
    <col min="2820" max="2820" width="27.5703125" style="152" customWidth="1"/>
    <col min="2821" max="2821" width="26.140625" style="152" customWidth="1"/>
    <col min="2822" max="2822" width="26.5703125" style="152" customWidth="1"/>
    <col min="2823" max="2823" width="16.42578125" style="152" customWidth="1"/>
    <col min="2824" max="2824" width="17.140625" style="152" customWidth="1"/>
    <col min="2825" max="3072" width="9.140625" style="152"/>
    <col min="3073" max="3073" width="29.85546875" style="152" customWidth="1"/>
    <col min="3074" max="3074" width="26.7109375" style="152" customWidth="1"/>
    <col min="3075" max="3075" width="27.42578125" style="152" customWidth="1"/>
    <col min="3076" max="3076" width="27.5703125" style="152" customWidth="1"/>
    <col min="3077" max="3077" width="26.140625" style="152" customWidth="1"/>
    <col min="3078" max="3078" width="26.5703125" style="152" customWidth="1"/>
    <col min="3079" max="3079" width="16.42578125" style="152" customWidth="1"/>
    <col min="3080" max="3080" width="17.140625" style="152" customWidth="1"/>
    <col min="3081" max="3328" width="9.140625" style="152"/>
    <col min="3329" max="3329" width="29.85546875" style="152" customWidth="1"/>
    <col min="3330" max="3330" width="26.7109375" style="152" customWidth="1"/>
    <col min="3331" max="3331" width="27.42578125" style="152" customWidth="1"/>
    <col min="3332" max="3332" width="27.5703125" style="152" customWidth="1"/>
    <col min="3333" max="3333" width="26.140625" style="152" customWidth="1"/>
    <col min="3334" max="3334" width="26.5703125" style="152" customWidth="1"/>
    <col min="3335" max="3335" width="16.42578125" style="152" customWidth="1"/>
    <col min="3336" max="3336" width="17.140625" style="152" customWidth="1"/>
    <col min="3337" max="3584" width="9.140625" style="152"/>
    <col min="3585" max="3585" width="29.85546875" style="152" customWidth="1"/>
    <col min="3586" max="3586" width="26.7109375" style="152" customWidth="1"/>
    <col min="3587" max="3587" width="27.42578125" style="152" customWidth="1"/>
    <col min="3588" max="3588" width="27.5703125" style="152" customWidth="1"/>
    <col min="3589" max="3589" width="26.140625" style="152" customWidth="1"/>
    <col min="3590" max="3590" width="26.5703125" style="152" customWidth="1"/>
    <col min="3591" max="3591" width="16.42578125" style="152" customWidth="1"/>
    <col min="3592" max="3592" width="17.140625" style="152" customWidth="1"/>
    <col min="3593" max="3840" width="9.140625" style="152"/>
    <col min="3841" max="3841" width="29.85546875" style="152" customWidth="1"/>
    <col min="3842" max="3842" width="26.7109375" style="152" customWidth="1"/>
    <col min="3843" max="3843" width="27.42578125" style="152" customWidth="1"/>
    <col min="3844" max="3844" width="27.5703125" style="152" customWidth="1"/>
    <col min="3845" max="3845" width="26.140625" style="152" customWidth="1"/>
    <col min="3846" max="3846" width="26.5703125" style="152" customWidth="1"/>
    <col min="3847" max="3847" width="16.42578125" style="152" customWidth="1"/>
    <col min="3848" max="3848" width="17.140625" style="152" customWidth="1"/>
    <col min="3849" max="4096" width="9.140625" style="152"/>
    <col min="4097" max="4097" width="29.85546875" style="152" customWidth="1"/>
    <col min="4098" max="4098" width="26.7109375" style="152" customWidth="1"/>
    <col min="4099" max="4099" width="27.42578125" style="152" customWidth="1"/>
    <col min="4100" max="4100" width="27.5703125" style="152" customWidth="1"/>
    <col min="4101" max="4101" width="26.140625" style="152" customWidth="1"/>
    <col min="4102" max="4102" width="26.5703125" style="152" customWidth="1"/>
    <col min="4103" max="4103" width="16.42578125" style="152" customWidth="1"/>
    <col min="4104" max="4104" width="17.140625" style="152" customWidth="1"/>
    <col min="4105" max="4352" width="9.140625" style="152"/>
    <col min="4353" max="4353" width="29.85546875" style="152" customWidth="1"/>
    <col min="4354" max="4354" width="26.7109375" style="152" customWidth="1"/>
    <col min="4355" max="4355" width="27.42578125" style="152" customWidth="1"/>
    <col min="4356" max="4356" width="27.5703125" style="152" customWidth="1"/>
    <col min="4357" max="4357" width="26.140625" style="152" customWidth="1"/>
    <col min="4358" max="4358" width="26.5703125" style="152" customWidth="1"/>
    <col min="4359" max="4359" width="16.42578125" style="152" customWidth="1"/>
    <col min="4360" max="4360" width="17.140625" style="152" customWidth="1"/>
    <col min="4361" max="4608" width="9.140625" style="152"/>
    <col min="4609" max="4609" width="29.85546875" style="152" customWidth="1"/>
    <col min="4610" max="4610" width="26.7109375" style="152" customWidth="1"/>
    <col min="4611" max="4611" width="27.42578125" style="152" customWidth="1"/>
    <col min="4612" max="4612" width="27.5703125" style="152" customWidth="1"/>
    <col min="4613" max="4613" width="26.140625" style="152" customWidth="1"/>
    <col min="4614" max="4614" width="26.5703125" style="152" customWidth="1"/>
    <col min="4615" max="4615" width="16.42578125" style="152" customWidth="1"/>
    <col min="4616" max="4616" width="17.140625" style="152" customWidth="1"/>
    <col min="4617" max="4864" width="9.140625" style="152"/>
    <col min="4865" max="4865" width="29.85546875" style="152" customWidth="1"/>
    <col min="4866" max="4866" width="26.7109375" style="152" customWidth="1"/>
    <col min="4867" max="4867" width="27.42578125" style="152" customWidth="1"/>
    <col min="4868" max="4868" width="27.5703125" style="152" customWidth="1"/>
    <col min="4869" max="4869" width="26.140625" style="152" customWidth="1"/>
    <col min="4870" max="4870" width="26.5703125" style="152" customWidth="1"/>
    <col min="4871" max="4871" width="16.42578125" style="152" customWidth="1"/>
    <col min="4872" max="4872" width="17.140625" style="152" customWidth="1"/>
    <col min="4873" max="5120" width="9.140625" style="152"/>
    <col min="5121" max="5121" width="29.85546875" style="152" customWidth="1"/>
    <col min="5122" max="5122" width="26.7109375" style="152" customWidth="1"/>
    <col min="5123" max="5123" width="27.42578125" style="152" customWidth="1"/>
    <col min="5124" max="5124" width="27.5703125" style="152" customWidth="1"/>
    <col min="5125" max="5125" width="26.140625" style="152" customWidth="1"/>
    <col min="5126" max="5126" width="26.5703125" style="152" customWidth="1"/>
    <col min="5127" max="5127" width="16.42578125" style="152" customWidth="1"/>
    <col min="5128" max="5128" width="17.140625" style="152" customWidth="1"/>
    <col min="5129" max="5376" width="9.140625" style="152"/>
    <col min="5377" max="5377" width="29.85546875" style="152" customWidth="1"/>
    <col min="5378" max="5378" width="26.7109375" style="152" customWidth="1"/>
    <col min="5379" max="5379" width="27.42578125" style="152" customWidth="1"/>
    <col min="5380" max="5380" width="27.5703125" style="152" customWidth="1"/>
    <col min="5381" max="5381" width="26.140625" style="152" customWidth="1"/>
    <col min="5382" max="5382" width="26.5703125" style="152" customWidth="1"/>
    <col min="5383" max="5383" width="16.42578125" style="152" customWidth="1"/>
    <col min="5384" max="5384" width="17.140625" style="152" customWidth="1"/>
    <col min="5385" max="5632" width="9.140625" style="152"/>
    <col min="5633" max="5633" width="29.85546875" style="152" customWidth="1"/>
    <col min="5634" max="5634" width="26.7109375" style="152" customWidth="1"/>
    <col min="5635" max="5635" width="27.42578125" style="152" customWidth="1"/>
    <col min="5636" max="5636" width="27.5703125" style="152" customWidth="1"/>
    <col min="5637" max="5637" width="26.140625" style="152" customWidth="1"/>
    <col min="5638" max="5638" width="26.5703125" style="152" customWidth="1"/>
    <col min="5639" max="5639" width="16.42578125" style="152" customWidth="1"/>
    <col min="5640" max="5640" width="17.140625" style="152" customWidth="1"/>
    <col min="5641" max="5888" width="9.140625" style="152"/>
    <col min="5889" max="5889" width="29.85546875" style="152" customWidth="1"/>
    <col min="5890" max="5890" width="26.7109375" style="152" customWidth="1"/>
    <col min="5891" max="5891" width="27.42578125" style="152" customWidth="1"/>
    <col min="5892" max="5892" width="27.5703125" style="152" customWidth="1"/>
    <col min="5893" max="5893" width="26.140625" style="152" customWidth="1"/>
    <col min="5894" max="5894" width="26.5703125" style="152" customWidth="1"/>
    <col min="5895" max="5895" width="16.42578125" style="152" customWidth="1"/>
    <col min="5896" max="5896" width="17.140625" style="152" customWidth="1"/>
    <col min="5897" max="6144" width="9.140625" style="152"/>
    <col min="6145" max="6145" width="29.85546875" style="152" customWidth="1"/>
    <col min="6146" max="6146" width="26.7109375" style="152" customWidth="1"/>
    <col min="6147" max="6147" width="27.42578125" style="152" customWidth="1"/>
    <col min="6148" max="6148" width="27.5703125" style="152" customWidth="1"/>
    <col min="6149" max="6149" width="26.140625" style="152" customWidth="1"/>
    <col min="6150" max="6150" width="26.5703125" style="152" customWidth="1"/>
    <col min="6151" max="6151" width="16.42578125" style="152" customWidth="1"/>
    <col min="6152" max="6152" width="17.140625" style="152" customWidth="1"/>
    <col min="6153" max="6400" width="9.140625" style="152"/>
    <col min="6401" max="6401" width="29.85546875" style="152" customWidth="1"/>
    <col min="6402" max="6402" width="26.7109375" style="152" customWidth="1"/>
    <col min="6403" max="6403" width="27.42578125" style="152" customWidth="1"/>
    <col min="6404" max="6404" width="27.5703125" style="152" customWidth="1"/>
    <col min="6405" max="6405" width="26.140625" style="152" customWidth="1"/>
    <col min="6406" max="6406" width="26.5703125" style="152" customWidth="1"/>
    <col min="6407" max="6407" width="16.42578125" style="152" customWidth="1"/>
    <col min="6408" max="6408" width="17.140625" style="152" customWidth="1"/>
    <col min="6409" max="6656" width="9.140625" style="152"/>
    <col min="6657" max="6657" width="29.85546875" style="152" customWidth="1"/>
    <col min="6658" max="6658" width="26.7109375" style="152" customWidth="1"/>
    <col min="6659" max="6659" width="27.42578125" style="152" customWidth="1"/>
    <col min="6660" max="6660" width="27.5703125" style="152" customWidth="1"/>
    <col min="6661" max="6661" width="26.140625" style="152" customWidth="1"/>
    <col min="6662" max="6662" width="26.5703125" style="152" customWidth="1"/>
    <col min="6663" max="6663" width="16.42578125" style="152" customWidth="1"/>
    <col min="6664" max="6664" width="17.140625" style="152" customWidth="1"/>
    <col min="6665" max="6912" width="9.140625" style="152"/>
    <col min="6913" max="6913" width="29.85546875" style="152" customWidth="1"/>
    <col min="6914" max="6914" width="26.7109375" style="152" customWidth="1"/>
    <col min="6915" max="6915" width="27.42578125" style="152" customWidth="1"/>
    <col min="6916" max="6916" width="27.5703125" style="152" customWidth="1"/>
    <col min="6917" max="6917" width="26.140625" style="152" customWidth="1"/>
    <col min="6918" max="6918" width="26.5703125" style="152" customWidth="1"/>
    <col min="6919" max="6919" width="16.42578125" style="152" customWidth="1"/>
    <col min="6920" max="6920" width="17.140625" style="152" customWidth="1"/>
    <col min="6921" max="7168" width="9.140625" style="152"/>
    <col min="7169" max="7169" width="29.85546875" style="152" customWidth="1"/>
    <col min="7170" max="7170" width="26.7109375" style="152" customWidth="1"/>
    <col min="7171" max="7171" width="27.42578125" style="152" customWidth="1"/>
    <col min="7172" max="7172" width="27.5703125" style="152" customWidth="1"/>
    <col min="7173" max="7173" width="26.140625" style="152" customWidth="1"/>
    <col min="7174" max="7174" width="26.5703125" style="152" customWidth="1"/>
    <col min="7175" max="7175" width="16.42578125" style="152" customWidth="1"/>
    <col min="7176" max="7176" width="17.140625" style="152" customWidth="1"/>
    <col min="7177" max="7424" width="9.140625" style="152"/>
    <col min="7425" max="7425" width="29.85546875" style="152" customWidth="1"/>
    <col min="7426" max="7426" width="26.7109375" style="152" customWidth="1"/>
    <col min="7427" max="7427" width="27.42578125" style="152" customWidth="1"/>
    <col min="7428" max="7428" width="27.5703125" style="152" customWidth="1"/>
    <col min="7429" max="7429" width="26.140625" style="152" customWidth="1"/>
    <col min="7430" max="7430" width="26.5703125" style="152" customWidth="1"/>
    <col min="7431" max="7431" width="16.42578125" style="152" customWidth="1"/>
    <col min="7432" max="7432" width="17.140625" style="152" customWidth="1"/>
    <col min="7433" max="7680" width="9.140625" style="152"/>
    <col min="7681" max="7681" width="29.85546875" style="152" customWidth="1"/>
    <col min="7682" max="7682" width="26.7109375" style="152" customWidth="1"/>
    <col min="7683" max="7683" width="27.42578125" style="152" customWidth="1"/>
    <col min="7684" max="7684" width="27.5703125" style="152" customWidth="1"/>
    <col min="7685" max="7685" width="26.140625" style="152" customWidth="1"/>
    <col min="7686" max="7686" width="26.5703125" style="152" customWidth="1"/>
    <col min="7687" max="7687" width="16.42578125" style="152" customWidth="1"/>
    <col min="7688" max="7688" width="17.140625" style="152" customWidth="1"/>
    <col min="7689" max="7936" width="9.140625" style="152"/>
    <col min="7937" max="7937" width="29.85546875" style="152" customWidth="1"/>
    <col min="7938" max="7938" width="26.7109375" style="152" customWidth="1"/>
    <col min="7939" max="7939" width="27.42578125" style="152" customWidth="1"/>
    <col min="7940" max="7940" width="27.5703125" style="152" customWidth="1"/>
    <col min="7941" max="7941" width="26.140625" style="152" customWidth="1"/>
    <col min="7942" max="7942" width="26.5703125" style="152" customWidth="1"/>
    <col min="7943" max="7943" width="16.42578125" style="152" customWidth="1"/>
    <col min="7944" max="7944" width="17.140625" style="152" customWidth="1"/>
    <col min="7945" max="8192" width="9.140625" style="152"/>
    <col min="8193" max="8193" width="29.85546875" style="152" customWidth="1"/>
    <col min="8194" max="8194" width="26.7109375" style="152" customWidth="1"/>
    <col min="8195" max="8195" width="27.42578125" style="152" customWidth="1"/>
    <col min="8196" max="8196" width="27.5703125" style="152" customWidth="1"/>
    <col min="8197" max="8197" width="26.140625" style="152" customWidth="1"/>
    <col min="8198" max="8198" width="26.5703125" style="152" customWidth="1"/>
    <col min="8199" max="8199" width="16.42578125" style="152" customWidth="1"/>
    <col min="8200" max="8200" width="17.140625" style="152" customWidth="1"/>
    <col min="8201" max="8448" width="9.140625" style="152"/>
    <col min="8449" max="8449" width="29.85546875" style="152" customWidth="1"/>
    <col min="8450" max="8450" width="26.7109375" style="152" customWidth="1"/>
    <col min="8451" max="8451" width="27.42578125" style="152" customWidth="1"/>
    <col min="8452" max="8452" width="27.5703125" style="152" customWidth="1"/>
    <col min="8453" max="8453" width="26.140625" style="152" customWidth="1"/>
    <col min="8454" max="8454" width="26.5703125" style="152" customWidth="1"/>
    <col min="8455" max="8455" width="16.42578125" style="152" customWidth="1"/>
    <col min="8456" max="8456" width="17.140625" style="152" customWidth="1"/>
    <col min="8457" max="8704" width="9.140625" style="152"/>
    <col min="8705" max="8705" width="29.85546875" style="152" customWidth="1"/>
    <col min="8706" max="8706" width="26.7109375" style="152" customWidth="1"/>
    <col min="8707" max="8707" width="27.42578125" style="152" customWidth="1"/>
    <col min="8708" max="8708" width="27.5703125" style="152" customWidth="1"/>
    <col min="8709" max="8709" width="26.140625" style="152" customWidth="1"/>
    <col min="8710" max="8710" width="26.5703125" style="152" customWidth="1"/>
    <col min="8711" max="8711" width="16.42578125" style="152" customWidth="1"/>
    <col min="8712" max="8712" width="17.140625" style="152" customWidth="1"/>
    <col min="8713" max="8960" width="9.140625" style="152"/>
    <col min="8961" max="8961" width="29.85546875" style="152" customWidth="1"/>
    <col min="8962" max="8962" width="26.7109375" style="152" customWidth="1"/>
    <col min="8963" max="8963" width="27.42578125" style="152" customWidth="1"/>
    <col min="8964" max="8964" width="27.5703125" style="152" customWidth="1"/>
    <col min="8965" max="8965" width="26.140625" style="152" customWidth="1"/>
    <col min="8966" max="8966" width="26.5703125" style="152" customWidth="1"/>
    <col min="8967" max="8967" width="16.42578125" style="152" customWidth="1"/>
    <col min="8968" max="8968" width="17.140625" style="152" customWidth="1"/>
    <col min="8969" max="9216" width="9.140625" style="152"/>
    <col min="9217" max="9217" width="29.85546875" style="152" customWidth="1"/>
    <col min="9218" max="9218" width="26.7109375" style="152" customWidth="1"/>
    <col min="9219" max="9219" width="27.42578125" style="152" customWidth="1"/>
    <col min="9220" max="9220" width="27.5703125" style="152" customWidth="1"/>
    <col min="9221" max="9221" width="26.140625" style="152" customWidth="1"/>
    <col min="9222" max="9222" width="26.5703125" style="152" customWidth="1"/>
    <col min="9223" max="9223" width="16.42578125" style="152" customWidth="1"/>
    <col min="9224" max="9224" width="17.140625" style="152" customWidth="1"/>
    <col min="9225" max="9472" width="9.140625" style="152"/>
    <col min="9473" max="9473" width="29.85546875" style="152" customWidth="1"/>
    <col min="9474" max="9474" width="26.7109375" style="152" customWidth="1"/>
    <col min="9475" max="9475" width="27.42578125" style="152" customWidth="1"/>
    <col min="9476" max="9476" width="27.5703125" style="152" customWidth="1"/>
    <col min="9477" max="9477" width="26.140625" style="152" customWidth="1"/>
    <col min="9478" max="9478" width="26.5703125" style="152" customWidth="1"/>
    <col min="9479" max="9479" width="16.42578125" style="152" customWidth="1"/>
    <col min="9480" max="9480" width="17.140625" style="152" customWidth="1"/>
    <col min="9481" max="9728" width="9.140625" style="152"/>
    <col min="9729" max="9729" width="29.85546875" style="152" customWidth="1"/>
    <col min="9730" max="9730" width="26.7109375" style="152" customWidth="1"/>
    <col min="9731" max="9731" width="27.42578125" style="152" customWidth="1"/>
    <col min="9732" max="9732" width="27.5703125" style="152" customWidth="1"/>
    <col min="9733" max="9733" width="26.140625" style="152" customWidth="1"/>
    <col min="9734" max="9734" width="26.5703125" style="152" customWidth="1"/>
    <col min="9735" max="9735" width="16.42578125" style="152" customWidth="1"/>
    <col min="9736" max="9736" width="17.140625" style="152" customWidth="1"/>
    <col min="9737" max="9984" width="9.140625" style="152"/>
    <col min="9985" max="9985" width="29.85546875" style="152" customWidth="1"/>
    <col min="9986" max="9986" width="26.7109375" style="152" customWidth="1"/>
    <col min="9987" max="9987" width="27.42578125" style="152" customWidth="1"/>
    <col min="9988" max="9988" width="27.5703125" style="152" customWidth="1"/>
    <col min="9989" max="9989" width="26.140625" style="152" customWidth="1"/>
    <col min="9990" max="9990" width="26.5703125" style="152" customWidth="1"/>
    <col min="9991" max="9991" width="16.42578125" style="152" customWidth="1"/>
    <col min="9992" max="9992" width="17.140625" style="152" customWidth="1"/>
    <col min="9993" max="10240" width="9.140625" style="152"/>
    <col min="10241" max="10241" width="29.85546875" style="152" customWidth="1"/>
    <col min="10242" max="10242" width="26.7109375" style="152" customWidth="1"/>
    <col min="10243" max="10243" width="27.42578125" style="152" customWidth="1"/>
    <col min="10244" max="10244" width="27.5703125" style="152" customWidth="1"/>
    <col min="10245" max="10245" width="26.140625" style="152" customWidth="1"/>
    <col min="10246" max="10246" width="26.5703125" style="152" customWidth="1"/>
    <col min="10247" max="10247" width="16.42578125" style="152" customWidth="1"/>
    <col min="10248" max="10248" width="17.140625" style="152" customWidth="1"/>
    <col min="10249" max="10496" width="9.140625" style="152"/>
    <col min="10497" max="10497" width="29.85546875" style="152" customWidth="1"/>
    <col min="10498" max="10498" width="26.7109375" style="152" customWidth="1"/>
    <col min="10499" max="10499" width="27.42578125" style="152" customWidth="1"/>
    <col min="10500" max="10500" width="27.5703125" style="152" customWidth="1"/>
    <col min="10501" max="10501" width="26.140625" style="152" customWidth="1"/>
    <col min="10502" max="10502" width="26.5703125" style="152" customWidth="1"/>
    <col min="10503" max="10503" width="16.42578125" style="152" customWidth="1"/>
    <col min="10504" max="10504" width="17.140625" style="152" customWidth="1"/>
    <col min="10505" max="10752" width="9.140625" style="152"/>
    <col min="10753" max="10753" width="29.85546875" style="152" customWidth="1"/>
    <col min="10754" max="10754" width="26.7109375" style="152" customWidth="1"/>
    <col min="10755" max="10755" width="27.42578125" style="152" customWidth="1"/>
    <col min="10756" max="10756" width="27.5703125" style="152" customWidth="1"/>
    <col min="10757" max="10757" width="26.140625" style="152" customWidth="1"/>
    <col min="10758" max="10758" width="26.5703125" style="152" customWidth="1"/>
    <col min="10759" max="10759" width="16.42578125" style="152" customWidth="1"/>
    <col min="10760" max="10760" width="17.140625" style="152" customWidth="1"/>
    <col min="10761" max="11008" width="9.140625" style="152"/>
    <col min="11009" max="11009" width="29.85546875" style="152" customWidth="1"/>
    <col min="11010" max="11010" width="26.7109375" style="152" customWidth="1"/>
    <col min="11011" max="11011" width="27.42578125" style="152" customWidth="1"/>
    <col min="11012" max="11012" width="27.5703125" style="152" customWidth="1"/>
    <col min="11013" max="11013" width="26.140625" style="152" customWidth="1"/>
    <col min="11014" max="11014" width="26.5703125" style="152" customWidth="1"/>
    <col min="11015" max="11015" width="16.42578125" style="152" customWidth="1"/>
    <col min="11016" max="11016" width="17.140625" style="152" customWidth="1"/>
    <col min="11017" max="11264" width="9.140625" style="152"/>
    <col min="11265" max="11265" width="29.85546875" style="152" customWidth="1"/>
    <col min="11266" max="11266" width="26.7109375" style="152" customWidth="1"/>
    <col min="11267" max="11267" width="27.42578125" style="152" customWidth="1"/>
    <col min="11268" max="11268" width="27.5703125" style="152" customWidth="1"/>
    <col min="11269" max="11269" width="26.140625" style="152" customWidth="1"/>
    <col min="11270" max="11270" width="26.5703125" style="152" customWidth="1"/>
    <col min="11271" max="11271" width="16.42578125" style="152" customWidth="1"/>
    <col min="11272" max="11272" width="17.140625" style="152" customWidth="1"/>
    <col min="11273" max="11520" width="9.140625" style="152"/>
    <col min="11521" max="11521" width="29.85546875" style="152" customWidth="1"/>
    <col min="11522" max="11522" width="26.7109375" style="152" customWidth="1"/>
    <col min="11523" max="11523" width="27.42578125" style="152" customWidth="1"/>
    <col min="11524" max="11524" width="27.5703125" style="152" customWidth="1"/>
    <col min="11525" max="11525" width="26.140625" style="152" customWidth="1"/>
    <col min="11526" max="11526" width="26.5703125" style="152" customWidth="1"/>
    <col min="11527" max="11527" width="16.42578125" style="152" customWidth="1"/>
    <col min="11528" max="11528" width="17.140625" style="152" customWidth="1"/>
    <col min="11529" max="11776" width="9.140625" style="152"/>
    <col min="11777" max="11777" width="29.85546875" style="152" customWidth="1"/>
    <col min="11778" max="11778" width="26.7109375" style="152" customWidth="1"/>
    <col min="11779" max="11779" width="27.42578125" style="152" customWidth="1"/>
    <col min="11780" max="11780" width="27.5703125" style="152" customWidth="1"/>
    <col min="11781" max="11781" width="26.140625" style="152" customWidth="1"/>
    <col min="11782" max="11782" width="26.5703125" style="152" customWidth="1"/>
    <col min="11783" max="11783" width="16.42578125" style="152" customWidth="1"/>
    <col min="11784" max="11784" width="17.140625" style="152" customWidth="1"/>
    <col min="11785" max="12032" width="9.140625" style="152"/>
    <col min="12033" max="12033" width="29.85546875" style="152" customWidth="1"/>
    <col min="12034" max="12034" width="26.7109375" style="152" customWidth="1"/>
    <col min="12035" max="12035" width="27.42578125" style="152" customWidth="1"/>
    <col min="12036" max="12036" width="27.5703125" style="152" customWidth="1"/>
    <col min="12037" max="12037" width="26.140625" style="152" customWidth="1"/>
    <col min="12038" max="12038" width="26.5703125" style="152" customWidth="1"/>
    <col min="12039" max="12039" width="16.42578125" style="152" customWidth="1"/>
    <col min="12040" max="12040" width="17.140625" style="152" customWidth="1"/>
    <col min="12041" max="12288" width="9.140625" style="152"/>
    <col min="12289" max="12289" width="29.85546875" style="152" customWidth="1"/>
    <col min="12290" max="12290" width="26.7109375" style="152" customWidth="1"/>
    <col min="12291" max="12291" width="27.42578125" style="152" customWidth="1"/>
    <col min="12292" max="12292" width="27.5703125" style="152" customWidth="1"/>
    <col min="12293" max="12293" width="26.140625" style="152" customWidth="1"/>
    <col min="12294" max="12294" width="26.5703125" style="152" customWidth="1"/>
    <col min="12295" max="12295" width="16.42578125" style="152" customWidth="1"/>
    <col min="12296" max="12296" width="17.140625" style="152" customWidth="1"/>
    <col min="12297" max="12544" width="9.140625" style="152"/>
    <col min="12545" max="12545" width="29.85546875" style="152" customWidth="1"/>
    <col min="12546" max="12546" width="26.7109375" style="152" customWidth="1"/>
    <col min="12547" max="12547" width="27.42578125" style="152" customWidth="1"/>
    <col min="12548" max="12548" width="27.5703125" style="152" customWidth="1"/>
    <col min="12549" max="12549" width="26.140625" style="152" customWidth="1"/>
    <col min="12550" max="12550" width="26.5703125" style="152" customWidth="1"/>
    <col min="12551" max="12551" width="16.42578125" style="152" customWidth="1"/>
    <col min="12552" max="12552" width="17.140625" style="152" customWidth="1"/>
    <col min="12553" max="12800" width="9.140625" style="152"/>
    <col min="12801" max="12801" width="29.85546875" style="152" customWidth="1"/>
    <col min="12802" max="12802" width="26.7109375" style="152" customWidth="1"/>
    <col min="12803" max="12803" width="27.42578125" style="152" customWidth="1"/>
    <col min="12804" max="12804" width="27.5703125" style="152" customWidth="1"/>
    <col min="12805" max="12805" width="26.140625" style="152" customWidth="1"/>
    <col min="12806" max="12806" width="26.5703125" style="152" customWidth="1"/>
    <col min="12807" max="12807" width="16.42578125" style="152" customWidth="1"/>
    <col min="12808" max="12808" width="17.140625" style="152" customWidth="1"/>
    <col min="12809" max="13056" width="9.140625" style="152"/>
    <col min="13057" max="13057" width="29.85546875" style="152" customWidth="1"/>
    <col min="13058" max="13058" width="26.7109375" style="152" customWidth="1"/>
    <col min="13059" max="13059" width="27.42578125" style="152" customWidth="1"/>
    <col min="13060" max="13060" width="27.5703125" style="152" customWidth="1"/>
    <col min="13061" max="13061" width="26.140625" style="152" customWidth="1"/>
    <col min="13062" max="13062" width="26.5703125" style="152" customWidth="1"/>
    <col min="13063" max="13063" width="16.42578125" style="152" customWidth="1"/>
    <col min="13064" max="13064" width="17.140625" style="152" customWidth="1"/>
    <col min="13065" max="13312" width="9.140625" style="152"/>
    <col min="13313" max="13313" width="29.85546875" style="152" customWidth="1"/>
    <col min="13314" max="13314" width="26.7109375" style="152" customWidth="1"/>
    <col min="13315" max="13315" width="27.42578125" style="152" customWidth="1"/>
    <col min="13316" max="13316" width="27.5703125" style="152" customWidth="1"/>
    <col min="13317" max="13317" width="26.140625" style="152" customWidth="1"/>
    <col min="13318" max="13318" width="26.5703125" style="152" customWidth="1"/>
    <col min="13319" max="13319" width="16.42578125" style="152" customWidth="1"/>
    <col min="13320" max="13320" width="17.140625" style="152" customWidth="1"/>
    <col min="13321" max="13568" width="9.140625" style="152"/>
    <col min="13569" max="13569" width="29.85546875" style="152" customWidth="1"/>
    <col min="13570" max="13570" width="26.7109375" style="152" customWidth="1"/>
    <col min="13571" max="13571" width="27.42578125" style="152" customWidth="1"/>
    <col min="13572" max="13572" width="27.5703125" style="152" customWidth="1"/>
    <col min="13573" max="13573" width="26.140625" style="152" customWidth="1"/>
    <col min="13574" max="13574" width="26.5703125" style="152" customWidth="1"/>
    <col min="13575" max="13575" width="16.42578125" style="152" customWidth="1"/>
    <col min="13576" max="13576" width="17.140625" style="152" customWidth="1"/>
    <col min="13577" max="13824" width="9.140625" style="152"/>
    <col min="13825" max="13825" width="29.85546875" style="152" customWidth="1"/>
    <col min="13826" max="13826" width="26.7109375" style="152" customWidth="1"/>
    <col min="13827" max="13827" width="27.42578125" style="152" customWidth="1"/>
    <col min="13828" max="13828" width="27.5703125" style="152" customWidth="1"/>
    <col min="13829" max="13829" width="26.140625" style="152" customWidth="1"/>
    <col min="13830" max="13830" width="26.5703125" style="152" customWidth="1"/>
    <col min="13831" max="13831" width="16.42578125" style="152" customWidth="1"/>
    <col min="13832" max="13832" width="17.140625" style="152" customWidth="1"/>
    <col min="13833" max="14080" width="9.140625" style="152"/>
    <col min="14081" max="14081" width="29.85546875" style="152" customWidth="1"/>
    <col min="14082" max="14082" width="26.7109375" style="152" customWidth="1"/>
    <col min="14083" max="14083" width="27.42578125" style="152" customWidth="1"/>
    <col min="14084" max="14084" width="27.5703125" style="152" customWidth="1"/>
    <col min="14085" max="14085" width="26.140625" style="152" customWidth="1"/>
    <col min="14086" max="14086" width="26.5703125" style="152" customWidth="1"/>
    <col min="14087" max="14087" width="16.42578125" style="152" customWidth="1"/>
    <col min="14088" max="14088" width="17.140625" style="152" customWidth="1"/>
    <col min="14089" max="14336" width="9.140625" style="152"/>
    <col min="14337" max="14337" width="29.85546875" style="152" customWidth="1"/>
    <col min="14338" max="14338" width="26.7109375" style="152" customWidth="1"/>
    <col min="14339" max="14339" width="27.42578125" style="152" customWidth="1"/>
    <col min="14340" max="14340" width="27.5703125" style="152" customWidth="1"/>
    <col min="14341" max="14341" width="26.140625" style="152" customWidth="1"/>
    <col min="14342" max="14342" width="26.5703125" style="152" customWidth="1"/>
    <col min="14343" max="14343" width="16.42578125" style="152" customWidth="1"/>
    <col min="14344" max="14344" width="17.140625" style="152" customWidth="1"/>
    <col min="14345" max="14592" width="9.140625" style="152"/>
    <col min="14593" max="14593" width="29.85546875" style="152" customWidth="1"/>
    <col min="14594" max="14594" width="26.7109375" style="152" customWidth="1"/>
    <col min="14595" max="14595" width="27.42578125" style="152" customWidth="1"/>
    <col min="14596" max="14596" width="27.5703125" style="152" customWidth="1"/>
    <col min="14597" max="14597" width="26.140625" style="152" customWidth="1"/>
    <col min="14598" max="14598" width="26.5703125" style="152" customWidth="1"/>
    <col min="14599" max="14599" width="16.42578125" style="152" customWidth="1"/>
    <col min="14600" max="14600" width="17.140625" style="152" customWidth="1"/>
    <col min="14601" max="14848" width="9.140625" style="152"/>
    <col min="14849" max="14849" width="29.85546875" style="152" customWidth="1"/>
    <col min="14850" max="14850" width="26.7109375" style="152" customWidth="1"/>
    <col min="14851" max="14851" width="27.42578125" style="152" customWidth="1"/>
    <col min="14852" max="14852" width="27.5703125" style="152" customWidth="1"/>
    <col min="14853" max="14853" width="26.140625" style="152" customWidth="1"/>
    <col min="14854" max="14854" width="26.5703125" style="152" customWidth="1"/>
    <col min="14855" max="14855" width="16.42578125" style="152" customWidth="1"/>
    <col min="14856" max="14856" width="17.140625" style="152" customWidth="1"/>
    <col min="14857" max="15104" width="9.140625" style="152"/>
    <col min="15105" max="15105" width="29.85546875" style="152" customWidth="1"/>
    <col min="15106" max="15106" width="26.7109375" style="152" customWidth="1"/>
    <col min="15107" max="15107" width="27.42578125" style="152" customWidth="1"/>
    <col min="15108" max="15108" width="27.5703125" style="152" customWidth="1"/>
    <col min="15109" max="15109" width="26.140625" style="152" customWidth="1"/>
    <col min="15110" max="15110" width="26.5703125" style="152" customWidth="1"/>
    <col min="15111" max="15111" width="16.42578125" style="152" customWidth="1"/>
    <col min="15112" max="15112" width="17.140625" style="152" customWidth="1"/>
    <col min="15113" max="15360" width="9.140625" style="152"/>
    <col min="15361" max="15361" width="29.85546875" style="152" customWidth="1"/>
    <col min="15362" max="15362" width="26.7109375" style="152" customWidth="1"/>
    <col min="15363" max="15363" width="27.42578125" style="152" customWidth="1"/>
    <col min="15364" max="15364" width="27.5703125" style="152" customWidth="1"/>
    <col min="15365" max="15365" width="26.140625" style="152" customWidth="1"/>
    <col min="15366" max="15366" width="26.5703125" style="152" customWidth="1"/>
    <col min="15367" max="15367" width="16.42578125" style="152" customWidth="1"/>
    <col min="15368" max="15368" width="17.140625" style="152" customWidth="1"/>
    <col min="15369" max="15616" width="9.140625" style="152"/>
    <col min="15617" max="15617" width="29.85546875" style="152" customWidth="1"/>
    <col min="15618" max="15618" width="26.7109375" style="152" customWidth="1"/>
    <col min="15619" max="15619" width="27.42578125" style="152" customWidth="1"/>
    <col min="15620" max="15620" width="27.5703125" style="152" customWidth="1"/>
    <col min="15621" max="15621" width="26.140625" style="152" customWidth="1"/>
    <col min="15622" max="15622" width="26.5703125" style="152" customWidth="1"/>
    <col min="15623" max="15623" width="16.42578125" style="152" customWidth="1"/>
    <col min="15624" max="15624" width="17.140625" style="152" customWidth="1"/>
    <col min="15625" max="15872" width="9.140625" style="152"/>
    <col min="15873" max="15873" width="29.85546875" style="152" customWidth="1"/>
    <col min="15874" max="15874" width="26.7109375" style="152" customWidth="1"/>
    <col min="15875" max="15875" width="27.42578125" style="152" customWidth="1"/>
    <col min="15876" max="15876" width="27.5703125" style="152" customWidth="1"/>
    <col min="15877" max="15877" width="26.140625" style="152" customWidth="1"/>
    <col min="15878" max="15878" width="26.5703125" style="152" customWidth="1"/>
    <col min="15879" max="15879" width="16.42578125" style="152" customWidth="1"/>
    <col min="15880" max="15880" width="17.140625" style="152" customWidth="1"/>
    <col min="15881" max="16128" width="9.140625" style="152"/>
    <col min="16129" max="16129" width="29.85546875" style="152" customWidth="1"/>
    <col min="16130" max="16130" width="26.7109375" style="152" customWidth="1"/>
    <col min="16131" max="16131" width="27.42578125" style="152" customWidth="1"/>
    <col min="16132" max="16132" width="27.5703125" style="152" customWidth="1"/>
    <col min="16133" max="16133" width="26.140625" style="152" customWidth="1"/>
    <col min="16134" max="16134" width="26.5703125" style="152" customWidth="1"/>
    <col min="16135" max="16135" width="16.42578125" style="152" customWidth="1"/>
    <col min="16136" max="16136" width="17.140625" style="152" customWidth="1"/>
    <col min="16137" max="16384" width="9.140625" style="152"/>
  </cols>
  <sheetData>
    <row r="1" spans="1:6" ht="17.25" customHeight="1" thickBot="1">
      <c r="A1" s="1" t="s">
        <v>0</v>
      </c>
      <c r="B1" s="1"/>
      <c r="C1" s="1"/>
      <c r="F1" s="474" t="s">
        <v>1</v>
      </c>
    </row>
    <row r="2" spans="1:6" ht="24.75" customHeight="1" thickTop="1">
      <c r="A2" s="6250" t="s">
        <v>3410</v>
      </c>
      <c r="B2" s="6251"/>
      <c r="C2" s="6251"/>
      <c r="D2" s="6251"/>
      <c r="E2" s="6251"/>
      <c r="F2" s="6252"/>
    </row>
    <row r="3" spans="1:6" ht="39.75" customHeight="1" thickBot="1">
      <c r="A3" s="6285" t="s">
        <v>3199</v>
      </c>
      <c r="B3" s="6286"/>
      <c r="C3" s="6286"/>
      <c r="D3" s="6286"/>
      <c r="E3" s="6286"/>
      <c r="F3" s="6287"/>
    </row>
    <row r="4" spans="1:6" ht="31.5" customHeight="1" thickBot="1">
      <c r="A4" s="7585" t="s">
        <v>12</v>
      </c>
      <c r="B4" s="6289"/>
      <c r="C4" s="6289"/>
      <c r="D4" s="6289"/>
      <c r="E4" s="6289"/>
      <c r="F4" s="6290"/>
    </row>
    <row r="5" spans="1:6" ht="39" customHeight="1" thickBot="1">
      <c r="A5" s="3506"/>
      <c r="B5" s="673">
        <v>2008</v>
      </c>
      <c r="C5" s="3346">
        <v>2009</v>
      </c>
      <c r="D5" s="673">
        <v>2010</v>
      </c>
      <c r="E5" s="3344">
        <v>2011</v>
      </c>
      <c r="F5" s="755">
        <v>2012</v>
      </c>
    </row>
    <row r="6" spans="1:6" ht="35.25" customHeight="1" thickBot="1">
      <c r="A6" s="3661" t="s">
        <v>3200</v>
      </c>
      <c r="B6" s="3645" t="s">
        <v>3176</v>
      </c>
      <c r="C6" s="3645" t="s">
        <v>3176</v>
      </c>
      <c r="D6" s="2567" t="s">
        <v>3176</v>
      </c>
      <c r="E6" s="3796" t="s">
        <v>3176</v>
      </c>
      <c r="F6" s="3660" t="s">
        <v>3176</v>
      </c>
    </row>
    <row r="7" spans="1:6" ht="35.1" customHeight="1">
      <c r="A7" s="2587" t="s">
        <v>3201</v>
      </c>
      <c r="B7" s="3891">
        <v>314</v>
      </c>
      <c r="C7" s="3912">
        <v>884</v>
      </c>
      <c r="D7" s="3903">
        <v>750</v>
      </c>
      <c r="E7" s="3739">
        <v>750</v>
      </c>
      <c r="F7" s="3904">
        <v>1435</v>
      </c>
    </row>
    <row r="8" spans="1:6" ht="35.1" customHeight="1">
      <c r="A8" s="2585" t="s">
        <v>3202</v>
      </c>
      <c r="B8" s="3913">
        <v>38754</v>
      </c>
      <c r="C8" s="3914">
        <v>37992</v>
      </c>
      <c r="D8" s="3896">
        <v>39500</v>
      </c>
      <c r="E8" s="3915">
        <v>39500</v>
      </c>
      <c r="F8" s="3900">
        <v>55168</v>
      </c>
    </row>
    <row r="9" spans="1:6" ht="38.25" customHeight="1" thickBot="1">
      <c r="A9" s="2613" t="s">
        <v>78</v>
      </c>
      <c r="B9" s="3742">
        <f>B8+B7</f>
        <v>39068</v>
      </c>
      <c r="C9" s="3911">
        <v>38876</v>
      </c>
      <c r="D9" s="635">
        <f>D7+D8</f>
        <v>40250</v>
      </c>
      <c r="E9" s="3911">
        <f>E7+E8</f>
        <v>40250</v>
      </c>
      <c r="F9" s="3902">
        <f>F7+F8</f>
        <v>56603</v>
      </c>
    </row>
    <row r="10" spans="1:6" ht="15.75" customHeight="1" thickTop="1">
      <c r="A10" s="7153"/>
      <c r="B10" s="7153"/>
      <c r="C10" s="7153"/>
      <c r="D10" s="7153"/>
    </row>
    <row r="11" spans="1:6" ht="20.100000000000001" customHeight="1">
      <c r="A11" s="6248" t="s">
        <v>3033</v>
      </c>
      <c r="B11" s="6249"/>
      <c r="C11" s="6249"/>
      <c r="D11" s="6249"/>
      <c r="E11" s="6249"/>
    </row>
    <row r="12" spans="1:6" ht="20.100000000000001" customHeight="1">
      <c r="A12" s="6248" t="s">
        <v>3015</v>
      </c>
      <c r="B12" s="6248"/>
      <c r="C12" s="6248"/>
      <c r="D12" s="6248"/>
      <c r="E12" s="3310"/>
    </row>
    <row r="13" spans="1:6" ht="20.100000000000001" customHeight="1">
      <c r="A13" s="6248" t="s">
        <v>3185</v>
      </c>
      <c r="B13" s="6248"/>
      <c r="C13" s="6248"/>
      <c r="D13" s="6249"/>
      <c r="E13" s="6249"/>
    </row>
    <row r="14" spans="1:6" ht="20.100000000000001" customHeight="1">
      <c r="A14" s="3309" t="s">
        <v>3172</v>
      </c>
      <c r="B14" s="3309"/>
      <c r="C14" s="3309"/>
      <c r="D14" s="3310"/>
      <c r="E14" s="3310"/>
    </row>
    <row r="15" spans="1:6" ht="12" customHeight="1">
      <c r="A15" s="6532" t="s">
        <v>3186</v>
      </c>
      <c r="B15" s="6532"/>
      <c r="C15" s="6532"/>
      <c r="D15" s="6532"/>
      <c r="E15" s="6532"/>
    </row>
    <row r="16" spans="1:6" ht="7.5" customHeight="1">
      <c r="A16" s="6532"/>
      <c r="B16" s="6532"/>
      <c r="C16" s="6532"/>
      <c r="D16" s="6532"/>
      <c r="E16" s="6532"/>
    </row>
    <row r="20" spans="2:3">
      <c r="B20" s="3326"/>
      <c r="C20" s="3326" t="s">
        <v>3</v>
      </c>
    </row>
    <row r="21" spans="2:3" ht="13.5" customHeight="1"/>
  </sheetData>
  <mergeCells count="8">
    <mergeCell ref="A13:E13"/>
    <mergeCell ref="A15:E16"/>
    <mergeCell ref="A2:F2"/>
    <mergeCell ref="A3:F3"/>
    <mergeCell ref="A4:F4"/>
    <mergeCell ref="A10:D10"/>
    <mergeCell ref="A11:E11"/>
    <mergeCell ref="A12:D12"/>
  </mergeCells>
  <hyperlinks>
    <hyperlink ref="A1" r:id="rId1"/>
  </hyperlinks>
  <pageMargins left="0.74803149606299213" right="0.74803149606299213" top="0.98425196850393704" bottom="0.98425196850393704" header="0.51181102362204722" footer="0.51181102362204722"/>
  <pageSetup paperSize="9" fitToWidth="0" orientation="landscape" r:id="rId2"/>
  <headerFooter alignWithMargins="0">
    <oddFooter>&amp;R200</oddFooter>
  </headerFooter>
  <drawing r:id="rId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94">
    <pageSetUpPr fitToPage="1"/>
  </sheetPr>
  <dimension ref="A1:F27"/>
  <sheetViews>
    <sheetView view="pageBreakPreview" zoomScale="60" zoomScaleNormal="100" workbookViewId="0">
      <selection activeCell="H15" sqref="H15"/>
    </sheetView>
  </sheetViews>
  <sheetFormatPr defaultRowHeight="12.75"/>
  <cols>
    <col min="1" max="1" width="36.28515625" style="152" customWidth="1"/>
    <col min="2" max="6" width="22.7109375" style="152" customWidth="1"/>
    <col min="7" max="7" width="16.42578125" style="152" customWidth="1"/>
    <col min="8" max="8" width="17.140625" style="152" customWidth="1"/>
    <col min="9" max="256" width="9.140625" style="152"/>
    <col min="257" max="257" width="33.85546875" style="152" customWidth="1"/>
    <col min="258" max="258" width="23.85546875" style="152" customWidth="1"/>
    <col min="259" max="259" width="23" style="152" customWidth="1"/>
    <col min="260" max="260" width="23.5703125" style="152" customWidth="1"/>
    <col min="261" max="261" width="21" style="152" customWidth="1"/>
    <col min="262" max="262" width="21.42578125" style="152" customWidth="1"/>
    <col min="263" max="263" width="16.42578125" style="152" customWidth="1"/>
    <col min="264" max="264" width="17.140625" style="152" customWidth="1"/>
    <col min="265" max="512" width="9.140625" style="152"/>
    <col min="513" max="513" width="33.85546875" style="152" customWidth="1"/>
    <col min="514" max="514" width="23.85546875" style="152" customWidth="1"/>
    <col min="515" max="515" width="23" style="152" customWidth="1"/>
    <col min="516" max="516" width="23.5703125" style="152" customWidth="1"/>
    <col min="517" max="517" width="21" style="152" customWidth="1"/>
    <col min="518" max="518" width="21.42578125" style="152" customWidth="1"/>
    <col min="519" max="519" width="16.42578125" style="152" customWidth="1"/>
    <col min="520" max="520" width="17.140625" style="152" customWidth="1"/>
    <col min="521" max="768" width="9.140625" style="152"/>
    <col min="769" max="769" width="33.85546875" style="152" customWidth="1"/>
    <col min="770" max="770" width="23.85546875" style="152" customWidth="1"/>
    <col min="771" max="771" width="23" style="152" customWidth="1"/>
    <col min="772" max="772" width="23.5703125" style="152" customWidth="1"/>
    <col min="773" max="773" width="21" style="152" customWidth="1"/>
    <col min="774" max="774" width="21.42578125" style="152" customWidth="1"/>
    <col min="775" max="775" width="16.42578125" style="152" customWidth="1"/>
    <col min="776" max="776" width="17.140625" style="152" customWidth="1"/>
    <col min="777" max="1024" width="9.140625" style="152"/>
    <col min="1025" max="1025" width="33.85546875" style="152" customWidth="1"/>
    <col min="1026" max="1026" width="23.85546875" style="152" customWidth="1"/>
    <col min="1027" max="1027" width="23" style="152" customWidth="1"/>
    <col min="1028" max="1028" width="23.5703125" style="152" customWidth="1"/>
    <col min="1029" max="1029" width="21" style="152" customWidth="1"/>
    <col min="1030" max="1030" width="21.42578125" style="152" customWidth="1"/>
    <col min="1031" max="1031" width="16.42578125" style="152" customWidth="1"/>
    <col min="1032" max="1032" width="17.140625" style="152" customWidth="1"/>
    <col min="1033" max="1280" width="9.140625" style="152"/>
    <col min="1281" max="1281" width="33.85546875" style="152" customWidth="1"/>
    <col min="1282" max="1282" width="23.85546875" style="152" customWidth="1"/>
    <col min="1283" max="1283" width="23" style="152" customWidth="1"/>
    <col min="1284" max="1284" width="23.5703125" style="152" customWidth="1"/>
    <col min="1285" max="1285" width="21" style="152" customWidth="1"/>
    <col min="1286" max="1286" width="21.42578125" style="152" customWidth="1"/>
    <col min="1287" max="1287" width="16.42578125" style="152" customWidth="1"/>
    <col min="1288" max="1288" width="17.140625" style="152" customWidth="1"/>
    <col min="1289" max="1536" width="9.140625" style="152"/>
    <col min="1537" max="1537" width="33.85546875" style="152" customWidth="1"/>
    <col min="1538" max="1538" width="23.85546875" style="152" customWidth="1"/>
    <col min="1539" max="1539" width="23" style="152" customWidth="1"/>
    <col min="1540" max="1540" width="23.5703125" style="152" customWidth="1"/>
    <col min="1541" max="1541" width="21" style="152" customWidth="1"/>
    <col min="1542" max="1542" width="21.42578125" style="152" customWidth="1"/>
    <col min="1543" max="1543" width="16.42578125" style="152" customWidth="1"/>
    <col min="1544" max="1544" width="17.140625" style="152" customWidth="1"/>
    <col min="1545" max="1792" width="9.140625" style="152"/>
    <col min="1793" max="1793" width="33.85546875" style="152" customWidth="1"/>
    <col min="1794" max="1794" width="23.85546875" style="152" customWidth="1"/>
    <col min="1795" max="1795" width="23" style="152" customWidth="1"/>
    <col min="1796" max="1796" width="23.5703125" style="152" customWidth="1"/>
    <col min="1797" max="1797" width="21" style="152" customWidth="1"/>
    <col min="1798" max="1798" width="21.42578125" style="152" customWidth="1"/>
    <col min="1799" max="1799" width="16.42578125" style="152" customWidth="1"/>
    <col min="1800" max="1800" width="17.140625" style="152" customWidth="1"/>
    <col min="1801" max="2048" width="9.140625" style="152"/>
    <col min="2049" max="2049" width="33.85546875" style="152" customWidth="1"/>
    <col min="2050" max="2050" width="23.85546875" style="152" customWidth="1"/>
    <col min="2051" max="2051" width="23" style="152" customWidth="1"/>
    <col min="2052" max="2052" width="23.5703125" style="152" customWidth="1"/>
    <col min="2053" max="2053" width="21" style="152" customWidth="1"/>
    <col min="2054" max="2054" width="21.42578125" style="152" customWidth="1"/>
    <col min="2055" max="2055" width="16.42578125" style="152" customWidth="1"/>
    <col min="2056" max="2056" width="17.140625" style="152" customWidth="1"/>
    <col min="2057" max="2304" width="9.140625" style="152"/>
    <col min="2305" max="2305" width="33.85546875" style="152" customWidth="1"/>
    <col min="2306" max="2306" width="23.85546875" style="152" customWidth="1"/>
    <col min="2307" max="2307" width="23" style="152" customWidth="1"/>
    <col min="2308" max="2308" width="23.5703125" style="152" customWidth="1"/>
    <col min="2309" max="2309" width="21" style="152" customWidth="1"/>
    <col min="2310" max="2310" width="21.42578125" style="152" customWidth="1"/>
    <col min="2311" max="2311" width="16.42578125" style="152" customWidth="1"/>
    <col min="2312" max="2312" width="17.140625" style="152" customWidth="1"/>
    <col min="2313" max="2560" width="9.140625" style="152"/>
    <col min="2561" max="2561" width="33.85546875" style="152" customWidth="1"/>
    <col min="2562" max="2562" width="23.85546875" style="152" customWidth="1"/>
    <col min="2563" max="2563" width="23" style="152" customWidth="1"/>
    <col min="2564" max="2564" width="23.5703125" style="152" customWidth="1"/>
    <col min="2565" max="2565" width="21" style="152" customWidth="1"/>
    <col min="2566" max="2566" width="21.42578125" style="152" customWidth="1"/>
    <col min="2567" max="2567" width="16.42578125" style="152" customWidth="1"/>
    <col min="2568" max="2568" width="17.140625" style="152" customWidth="1"/>
    <col min="2569" max="2816" width="9.140625" style="152"/>
    <col min="2817" max="2817" width="33.85546875" style="152" customWidth="1"/>
    <col min="2818" max="2818" width="23.85546875" style="152" customWidth="1"/>
    <col min="2819" max="2819" width="23" style="152" customWidth="1"/>
    <col min="2820" max="2820" width="23.5703125" style="152" customWidth="1"/>
    <col min="2821" max="2821" width="21" style="152" customWidth="1"/>
    <col min="2822" max="2822" width="21.42578125" style="152" customWidth="1"/>
    <col min="2823" max="2823" width="16.42578125" style="152" customWidth="1"/>
    <col min="2824" max="2824" width="17.140625" style="152" customWidth="1"/>
    <col min="2825" max="3072" width="9.140625" style="152"/>
    <col min="3073" max="3073" width="33.85546875" style="152" customWidth="1"/>
    <col min="3074" max="3074" width="23.85546875" style="152" customWidth="1"/>
    <col min="3075" max="3075" width="23" style="152" customWidth="1"/>
    <col min="3076" max="3076" width="23.5703125" style="152" customWidth="1"/>
    <col min="3077" max="3077" width="21" style="152" customWidth="1"/>
    <col min="3078" max="3078" width="21.42578125" style="152" customWidth="1"/>
    <col min="3079" max="3079" width="16.42578125" style="152" customWidth="1"/>
    <col min="3080" max="3080" width="17.140625" style="152" customWidth="1"/>
    <col min="3081" max="3328" width="9.140625" style="152"/>
    <col min="3329" max="3329" width="33.85546875" style="152" customWidth="1"/>
    <col min="3330" max="3330" width="23.85546875" style="152" customWidth="1"/>
    <col min="3331" max="3331" width="23" style="152" customWidth="1"/>
    <col min="3332" max="3332" width="23.5703125" style="152" customWidth="1"/>
    <col min="3333" max="3333" width="21" style="152" customWidth="1"/>
    <col min="3334" max="3334" width="21.42578125" style="152" customWidth="1"/>
    <col min="3335" max="3335" width="16.42578125" style="152" customWidth="1"/>
    <col min="3336" max="3336" width="17.140625" style="152" customWidth="1"/>
    <col min="3337" max="3584" width="9.140625" style="152"/>
    <col min="3585" max="3585" width="33.85546875" style="152" customWidth="1"/>
    <col min="3586" max="3586" width="23.85546875" style="152" customWidth="1"/>
    <col min="3587" max="3587" width="23" style="152" customWidth="1"/>
    <col min="3588" max="3588" width="23.5703125" style="152" customWidth="1"/>
    <col min="3589" max="3589" width="21" style="152" customWidth="1"/>
    <col min="3590" max="3590" width="21.42578125" style="152" customWidth="1"/>
    <col min="3591" max="3591" width="16.42578125" style="152" customWidth="1"/>
    <col min="3592" max="3592" width="17.140625" style="152" customWidth="1"/>
    <col min="3593" max="3840" width="9.140625" style="152"/>
    <col min="3841" max="3841" width="33.85546875" style="152" customWidth="1"/>
    <col min="3842" max="3842" width="23.85546875" style="152" customWidth="1"/>
    <col min="3843" max="3843" width="23" style="152" customWidth="1"/>
    <col min="3844" max="3844" width="23.5703125" style="152" customWidth="1"/>
    <col min="3845" max="3845" width="21" style="152" customWidth="1"/>
    <col min="3846" max="3846" width="21.42578125" style="152" customWidth="1"/>
    <col min="3847" max="3847" width="16.42578125" style="152" customWidth="1"/>
    <col min="3848" max="3848" width="17.140625" style="152" customWidth="1"/>
    <col min="3849" max="4096" width="9.140625" style="152"/>
    <col min="4097" max="4097" width="33.85546875" style="152" customWidth="1"/>
    <col min="4098" max="4098" width="23.85546875" style="152" customWidth="1"/>
    <col min="4099" max="4099" width="23" style="152" customWidth="1"/>
    <col min="4100" max="4100" width="23.5703125" style="152" customWidth="1"/>
    <col min="4101" max="4101" width="21" style="152" customWidth="1"/>
    <col min="4102" max="4102" width="21.42578125" style="152" customWidth="1"/>
    <col min="4103" max="4103" width="16.42578125" style="152" customWidth="1"/>
    <col min="4104" max="4104" width="17.140625" style="152" customWidth="1"/>
    <col min="4105" max="4352" width="9.140625" style="152"/>
    <col min="4353" max="4353" width="33.85546875" style="152" customWidth="1"/>
    <col min="4354" max="4354" width="23.85546875" style="152" customWidth="1"/>
    <col min="4355" max="4355" width="23" style="152" customWidth="1"/>
    <col min="4356" max="4356" width="23.5703125" style="152" customWidth="1"/>
    <col min="4357" max="4357" width="21" style="152" customWidth="1"/>
    <col min="4358" max="4358" width="21.42578125" style="152" customWidth="1"/>
    <col min="4359" max="4359" width="16.42578125" style="152" customWidth="1"/>
    <col min="4360" max="4360" width="17.140625" style="152" customWidth="1"/>
    <col min="4361" max="4608" width="9.140625" style="152"/>
    <col min="4609" max="4609" width="33.85546875" style="152" customWidth="1"/>
    <col min="4610" max="4610" width="23.85546875" style="152" customWidth="1"/>
    <col min="4611" max="4611" width="23" style="152" customWidth="1"/>
    <col min="4612" max="4612" width="23.5703125" style="152" customWidth="1"/>
    <col min="4613" max="4613" width="21" style="152" customWidth="1"/>
    <col min="4614" max="4614" width="21.42578125" style="152" customWidth="1"/>
    <col min="4615" max="4615" width="16.42578125" style="152" customWidth="1"/>
    <col min="4616" max="4616" width="17.140625" style="152" customWidth="1"/>
    <col min="4617" max="4864" width="9.140625" style="152"/>
    <col min="4865" max="4865" width="33.85546875" style="152" customWidth="1"/>
    <col min="4866" max="4866" width="23.85546875" style="152" customWidth="1"/>
    <col min="4867" max="4867" width="23" style="152" customWidth="1"/>
    <col min="4868" max="4868" width="23.5703125" style="152" customWidth="1"/>
    <col min="4869" max="4869" width="21" style="152" customWidth="1"/>
    <col min="4870" max="4870" width="21.42578125" style="152" customWidth="1"/>
    <col min="4871" max="4871" width="16.42578125" style="152" customWidth="1"/>
    <col min="4872" max="4872" width="17.140625" style="152" customWidth="1"/>
    <col min="4873" max="5120" width="9.140625" style="152"/>
    <col min="5121" max="5121" width="33.85546875" style="152" customWidth="1"/>
    <col min="5122" max="5122" width="23.85546875" style="152" customWidth="1"/>
    <col min="5123" max="5123" width="23" style="152" customWidth="1"/>
    <col min="5124" max="5124" width="23.5703125" style="152" customWidth="1"/>
    <col min="5125" max="5125" width="21" style="152" customWidth="1"/>
    <col min="5126" max="5126" width="21.42578125" style="152" customWidth="1"/>
    <col min="5127" max="5127" width="16.42578125" style="152" customWidth="1"/>
    <col min="5128" max="5128" width="17.140625" style="152" customWidth="1"/>
    <col min="5129" max="5376" width="9.140625" style="152"/>
    <col min="5377" max="5377" width="33.85546875" style="152" customWidth="1"/>
    <col min="5378" max="5378" width="23.85546875" style="152" customWidth="1"/>
    <col min="5379" max="5379" width="23" style="152" customWidth="1"/>
    <col min="5380" max="5380" width="23.5703125" style="152" customWidth="1"/>
    <col min="5381" max="5381" width="21" style="152" customWidth="1"/>
    <col min="5382" max="5382" width="21.42578125" style="152" customWidth="1"/>
    <col min="5383" max="5383" width="16.42578125" style="152" customWidth="1"/>
    <col min="5384" max="5384" width="17.140625" style="152" customWidth="1"/>
    <col min="5385" max="5632" width="9.140625" style="152"/>
    <col min="5633" max="5633" width="33.85546875" style="152" customWidth="1"/>
    <col min="5634" max="5634" width="23.85546875" style="152" customWidth="1"/>
    <col min="5635" max="5635" width="23" style="152" customWidth="1"/>
    <col min="5636" max="5636" width="23.5703125" style="152" customWidth="1"/>
    <col min="5637" max="5637" width="21" style="152" customWidth="1"/>
    <col min="5638" max="5638" width="21.42578125" style="152" customWidth="1"/>
    <col min="5639" max="5639" width="16.42578125" style="152" customWidth="1"/>
    <col min="5640" max="5640" width="17.140625" style="152" customWidth="1"/>
    <col min="5641" max="5888" width="9.140625" style="152"/>
    <col min="5889" max="5889" width="33.85546875" style="152" customWidth="1"/>
    <col min="5890" max="5890" width="23.85546875" style="152" customWidth="1"/>
    <col min="5891" max="5891" width="23" style="152" customWidth="1"/>
    <col min="5892" max="5892" width="23.5703125" style="152" customWidth="1"/>
    <col min="5893" max="5893" width="21" style="152" customWidth="1"/>
    <col min="5894" max="5894" width="21.42578125" style="152" customWidth="1"/>
    <col min="5895" max="5895" width="16.42578125" style="152" customWidth="1"/>
    <col min="5896" max="5896" width="17.140625" style="152" customWidth="1"/>
    <col min="5897" max="6144" width="9.140625" style="152"/>
    <col min="6145" max="6145" width="33.85546875" style="152" customWidth="1"/>
    <col min="6146" max="6146" width="23.85546875" style="152" customWidth="1"/>
    <col min="6147" max="6147" width="23" style="152" customWidth="1"/>
    <col min="6148" max="6148" width="23.5703125" style="152" customWidth="1"/>
    <col min="6149" max="6149" width="21" style="152" customWidth="1"/>
    <col min="6150" max="6150" width="21.42578125" style="152" customWidth="1"/>
    <col min="6151" max="6151" width="16.42578125" style="152" customWidth="1"/>
    <col min="6152" max="6152" width="17.140625" style="152" customWidth="1"/>
    <col min="6153" max="6400" width="9.140625" style="152"/>
    <col min="6401" max="6401" width="33.85546875" style="152" customWidth="1"/>
    <col min="6402" max="6402" width="23.85546875" style="152" customWidth="1"/>
    <col min="6403" max="6403" width="23" style="152" customWidth="1"/>
    <col min="6404" max="6404" width="23.5703125" style="152" customWidth="1"/>
    <col min="6405" max="6405" width="21" style="152" customWidth="1"/>
    <col min="6406" max="6406" width="21.42578125" style="152" customWidth="1"/>
    <col min="6407" max="6407" width="16.42578125" style="152" customWidth="1"/>
    <col min="6408" max="6408" width="17.140625" style="152" customWidth="1"/>
    <col min="6409" max="6656" width="9.140625" style="152"/>
    <col min="6657" max="6657" width="33.85546875" style="152" customWidth="1"/>
    <col min="6658" max="6658" width="23.85546875" style="152" customWidth="1"/>
    <col min="6659" max="6659" width="23" style="152" customWidth="1"/>
    <col min="6660" max="6660" width="23.5703125" style="152" customWidth="1"/>
    <col min="6661" max="6661" width="21" style="152" customWidth="1"/>
    <col min="6662" max="6662" width="21.42578125" style="152" customWidth="1"/>
    <col min="6663" max="6663" width="16.42578125" style="152" customWidth="1"/>
    <col min="6664" max="6664" width="17.140625" style="152" customWidth="1"/>
    <col min="6665" max="6912" width="9.140625" style="152"/>
    <col min="6913" max="6913" width="33.85546875" style="152" customWidth="1"/>
    <col min="6914" max="6914" width="23.85546875" style="152" customWidth="1"/>
    <col min="6915" max="6915" width="23" style="152" customWidth="1"/>
    <col min="6916" max="6916" width="23.5703125" style="152" customWidth="1"/>
    <col min="6917" max="6917" width="21" style="152" customWidth="1"/>
    <col min="6918" max="6918" width="21.42578125" style="152" customWidth="1"/>
    <col min="6919" max="6919" width="16.42578125" style="152" customWidth="1"/>
    <col min="6920" max="6920" width="17.140625" style="152" customWidth="1"/>
    <col min="6921" max="7168" width="9.140625" style="152"/>
    <col min="7169" max="7169" width="33.85546875" style="152" customWidth="1"/>
    <col min="7170" max="7170" width="23.85546875" style="152" customWidth="1"/>
    <col min="7171" max="7171" width="23" style="152" customWidth="1"/>
    <col min="7172" max="7172" width="23.5703125" style="152" customWidth="1"/>
    <col min="7173" max="7173" width="21" style="152" customWidth="1"/>
    <col min="7174" max="7174" width="21.42578125" style="152" customWidth="1"/>
    <col min="7175" max="7175" width="16.42578125" style="152" customWidth="1"/>
    <col min="7176" max="7176" width="17.140625" style="152" customWidth="1"/>
    <col min="7177" max="7424" width="9.140625" style="152"/>
    <col min="7425" max="7425" width="33.85546875" style="152" customWidth="1"/>
    <col min="7426" max="7426" width="23.85546875" style="152" customWidth="1"/>
    <col min="7427" max="7427" width="23" style="152" customWidth="1"/>
    <col min="7428" max="7428" width="23.5703125" style="152" customWidth="1"/>
    <col min="7429" max="7429" width="21" style="152" customWidth="1"/>
    <col min="7430" max="7430" width="21.42578125" style="152" customWidth="1"/>
    <col min="7431" max="7431" width="16.42578125" style="152" customWidth="1"/>
    <col min="7432" max="7432" width="17.140625" style="152" customWidth="1"/>
    <col min="7433" max="7680" width="9.140625" style="152"/>
    <col min="7681" max="7681" width="33.85546875" style="152" customWidth="1"/>
    <col min="7682" max="7682" width="23.85546875" style="152" customWidth="1"/>
    <col min="7683" max="7683" width="23" style="152" customWidth="1"/>
    <col min="7684" max="7684" width="23.5703125" style="152" customWidth="1"/>
    <col min="7685" max="7685" width="21" style="152" customWidth="1"/>
    <col min="7686" max="7686" width="21.42578125" style="152" customWidth="1"/>
    <col min="7687" max="7687" width="16.42578125" style="152" customWidth="1"/>
    <col min="7688" max="7688" width="17.140625" style="152" customWidth="1"/>
    <col min="7689" max="7936" width="9.140625" style="152"/>
    <col min="7937" max="7937" width="33.85546875" style="152" customWidth="1"/>
    <col min="7938" max="7938" width="23.85546875" style="152" customWidth="1"/>
    <col min="7939" max="7939" width="23" style="152" customWidth="1"/>
    <col min="7940" max="7940" width="23.5703125" style="152" customWidth="1"/>
    <col min="7941" max="7941" width="21" style="152" customWidth="1"/>
    <col min="7942" max="7942" width="21.42578125" style="152" customWidth="1"/>
    <col min="7943" max="7943" width="16.42578125" style="152" customWidth="1"/>
    <col min="7944" max="7944" width="17.140625" style="152" customWidth="1"/>
    <col min="7945" max="8192" width="9.140625" style="152"/>
    <col min="8193" max="8193" width="33.85546875" style="152" customWidth="1"/>
    <col min="8194" max="8194" width="23.85546875" style="152" customWidth="1"/>
    <col min="8195" max="8195" width="23" style="152" customWidth="1"/>
    <col min="8196" max="8196" width="23.5703125" style="152" customWidth="1"/>
    <col min="8197" max="8197" width="21" style="152" customWidth="1"/>
    <col min="8198" max="8198" width="21.42578125" style="152" customWidth="1"/>
    <col min="8199" max="8199" width="16.42578125" style="152" customWidth="1"/>
    <col min="8200" max="8200" width="17.140625" style="152" customWidth="1"/>
    <col min="8201" max="8448" width="9.140625" style="152"/>
    <col min="8449" max="8449" width="33.85546875" style="152" customWidth="1"/>
    <col min="8450" max="8450" width="23.85546875" style="152" customWidth="1"/>
    <col min="8451" max="8451" width="23" style="152" customWidth="1"/>
    <col min="8452" max="8452" width="23.5703125" style="152" customWidth="1"/>
    <col min="8453" max="8453" width="21" style="152" customWidth="1"/>
    <col min="8454" max="8454" width="21.42578125" style="152" customWidth="1"/>
    <col min="8455" max="8455" width="16.42578125" style="152" customWidth="1"/>
    <col min="8456" max="8456" width="17.140625" style="152" customWidth="1"/>
    <col min="8457" max="8704" width="9.140625" style="152"/>
    <col min="8705" max="8705" width="33.85546875" style="152" customWidth="1"/>
    <col min="8706" max="8706" width="23.85546875" style="152" customWidth="1"/>
    <col min="8707" max="8707" width="23" style="152" customWidth="1"/>
    <col min="8708" max="8708" width="23.5703125" style="152" customWidth="1"/>
    <col min="8709" max="8709" width="21" style="152" customWidth="1"/>
    <col min="8710" max="8710" width="21.42578125" style="152" customWidth="1"/>
    <col min="8711" max="8711" width="16.42578125" style="152" customWidth="1"/>
    <col min="8712" max="8712" width="17.140625" style="152" customWidth="1"/>
    <col min="8713" max="8960" width="9.140625" style="152"/>
    <col min="8961" max="8961" width="33.85546875" style="152" customWidth="1"/>
    <col min="8962" max="8962" width="23.85546875" style="152" customWidth="1"/>
    <col min="8963" max="8963" width="23" style="152" customWidth="1"/>
    <col min="8964" max="8964" width="23.5703125" style="152" customWidth="1"/>
    <col min="8965" max="8965" width="21" style="152" customWidth="1"/>
    <col min="8966" max="8966" width="21.42578125" style="152" customWidth="1"/>
    <col min="8967" max="8967" width="16.42578125" style="152" customWidth="1"/>
    <col min="8968" max="8968" width="17.140625" style="152" customWidth="1"/>
    <col min="8969" max="9216" width="9.140625" style="152"/>
    <col min="9217" max="9217" width="33.85546875" style="152" customWidth="1"/>
    <col min="9218" max="9218" width="23.85546875" style="152" customWidth="1"/>
    <col min="9219" max="9219" width="23" style="152" customWidth="1"/>
    <col min="9220" max="9220" width="23.5703125" style="152" customWidth="1"/>
    <col min="9221" max="9221" width="21" style="152" customWidth="1"/>
    <col min="9222" max="9222" width="21.42578125" style="152" customWidth="1"/>
    <col min="9223" max="9223" width="16.42578125" style="152" customWidth="1"/>
    <col min="9224" max="9224" width="17.140625" style="152" customWidth="1"/>
    <col min="9225" max="9472" width="9.140625" style="152"/>
    <col min="9473" max="9473" width="33.85546875" style="152" customWidth="1"/>
    <col min="9474" max="9474" width="23.85546875" style="152" customWidth="1"/>
    <col min="9475" max="9475" width="23" style="152" customWidth="1"/>
    <col min="9476" max="9476" width="23.5703125" style="152" customWidth="1"/>
    <col min="9477" max="9477" width="21" style="152" customWidth="1"/>
    <col min="9478" max="9478" width="21.42578125" style="152" customWidth="1"/>
    <col min="9479" max="9479" width="16.42578125" style="152" customWidth="1"/>
    <col min="9480" max="9480" width="17.140625" style="152" customWidth="1"/>
    <col min="9481" max="9728" width="9.140625" style="152"/>
    <col min="9729" max="9729" width="33.85546875" style="152" customWidth="1"/>
    <col min="9730" max="9730" width="23.85546875" style="152" customWidth="1"/>
    <col min="9731" max="9731" width="23" style="152" customWidth="1"/>
    <col min="9732" max="9732" width="23.5703125" style="152" customWidth="1"/>
    <col min="9733" max="9733" width="21" style="152" customWidth="1"/>
    <col min="9734" max="9734" width="21.42578125" style="152" customWidth="1"/>
    <col min="9735" max="9735" width="16.42578125" style="152" customWidth="1"/>
    <col min="9736" max="9736" width="17.140625" style="152" customWidth="1"/>
    <col min="9737" max="9984" width="9.140625" style="152"/>
    <col min="9985" max="9985" width="33.85546875" style="152" customWidth="1"/>
    <col min="9986" max="9986" width="23.85546875" style="152" customWidth="1"/>
    <col min="9987" max="9987" width="23" style="152" customWidth="1"/>
    <col min="9988" max="9988" width="23.5703125" style="152" customWidth="1"/>
    <col min="9989" max="9989" width="21" style="152" customWidth="1"/>
    <col min="9990" max="9990" width="21.42578125" style="152" customWidth="1"/>
    <col min="9991" max="9991" width="16.42578125" style="152" customWidth="1"/>
    <col min="9992" max="9992" width="17.140625" style="152" customWidth="1"/>
    <col min="9993" max="10240" width="9.140625" style="152"/>
    <col min="10241" max="10241" width="33.85546875" style="152" customWidth="1"/>
    <col min="10242" max="10242" width="23.85546875" style="152" customWidth="1"/>
    <col min="10243" max="10243" width="23" style="152" customWidth="1"/>
    <col min="10244" max="10244" width="23.5703125" style="152" customWidth="1"/>
    <col min="10245" max="10245" width="21" style="152" customWidth="1"/>
    <col min="10246" max="10246" width="21.42578125" style="152" customWidth="1"/>
    <col min="10247" max="10247" width="16.42578125" style="152" customWidth="1"/>
    <col min="10248" max="10248" width="17.140625" style="152" customWidth="1"/>
    <col min="10249" max="10496" width="9.140625" style="152"/>
    <col min="10497" max="10497" width="33.85546875" style="152" customWidth="1"/>
    <col min="10498" max="10498" width="23.85546875" style="152" customWidth="1"/>
    <col min="10499" max="10499" width="23" style="152" customWidth="1"/>
    <col min="10500" max="10500" width="23.5703125" style="152" customWidth="1"/>
    <col min="10501" max="10501" width="21" style="152" customWidth="1"/>
    <col min="10502" max="10502" width="21.42578125" style="152" customWidth="1"/>
    <col min="10503" max="10503" width="16.42578125" style="152" customWidth="1"/>
    <col min="10504" max="10504" width="17.140625" style="152" customWidth="1"/>
    <col min="10505" max="10752" width="9.140625" style="152"/>
    <col min="10753" max="10753" width="33.85546875" style="152" customWidth="1"/>
    <col min="10754" max="10754" width="23.85546875" style="152" customWidth="1"/>
    <col min="10755" max="10755" width="23" style="152" customWidth="1"/>
    <col min="10756" max="10756" width="23.5703125" style="152" customWidth="1"/>
    <col min="10757" max="10757" width="21" style="152" customWidth="1"/>
    <col min="10758" max="10758" width="21.42578125" style="152" customWidth="1"/>
    <col min="10759" max="10759" width="16.42578125" style="152" customWidth="1"/>
    <col min="10760" max="10760" width="17.140625" style="152" customWidth="1"/>
    <col min="10761" max="11008" width="9.140625" style="152"/>
    <col min="11009" max="11009" width="33.85546875" style="152" customWidth="1"/>
    <col min="11010" max="11010" width="23.85546875" style="152" customWidth="1"/>
    <col min="11011" max="11011" width="23" style="152" customWidth="1"/>
    <col min="11012" max="11012" width="23.5703125" style="152" customWidth="1"/>
    <col min="11013" max="11013" width="21" style="152" customWidth="1"/>
    <col min="11014" max="11014" width="21.42578125" style="152" customWidth="1"/>
    <col min="11015" max="11015" width="16.42578125" style="152" customWidth="1"/>
    <col min="11016" max="11016" width="17.140625" style="152" customWidth="1"/>
    <col min="11017" max="11264" width="9.140625" style="152"/>
    <col min="11265" max="11265" width="33.85546875" style="152" customWidth="1"/>
    <col min="11266" max="11266" width="23.85546875" style="152" customWidth="1"/>
    <col min="11267" max="11267" width="23" style="152" customWidth="1"/>
    <col min="11268" max="11268" width="23.5703125" style="152" customWidth="1"/>
    <col min="11269" max="11269" width="21" style="152" customWidth="1"/>
    <col min="11270" max="11270" width="21.42578125" style="152" customWidth="1"/>
    <col min="11271" max="11271" width="16.42578125" style="152" customWidth="1"/>
    <col min="11272" max="11272" width="17.140625" style="152" customWidth="1"/>
    <col min="11273" max="11520" width="9.140625" style="152"/>
    <col min="11521" max="11521" width="33.85546875" style="152" customWidth="1"/>
    <col min="11522" max="11522" width="23.85546875" style="152" customWidth="1"/>
    <col min="11523" max="11523" width="23" style="152" customWidth="1"/>
    <col min="11524" max="11524" width="23.5703125" style="152" customWidth="1"/>
    <col min="11525" max="11525" width="21" style="152" customWidth="1"/>
    <col min="11526" max="11526" width="21.42578125" style="152" customWidth="1"/>
    <col min="11527" max="11527" width="16.42578125" style="152" customWidth="1"/>
    <col min="11528" max="11528" width="17.140625" style="152" customWidth="1"/>
    <col min="11529" max="11776" width="9.140625" style="152"/>
    <col min="11777" max="11777" width="33.85546875" style="152" customWidth="1"/>
    <col min="11778" max="11778" width="23.85546875" style="152" customWidth="1"/>
    <col min="11779" max="11779" width="23" style="152" customWidth="1"/>
    <col min="11780" max="11780" width="23.5703125" style="152" customWidth="1"/>
    <col min="11781" max="11781" width="21" style="152" customWidth="1"/>
    <col min="11782" max="11782" width="21.42578125" style="152" customWidth="1"/>
    <col min="11783" max="11783" width="16.42578125" style="152" customWidth="1"/>
    <col min="11784" max="11784" width="17.140625" style="152" customWidth="1"/>
    <col min="11785" max="12032" width="9.140625" style="152"/>
    <col min="12033" max="12033" width="33.85546875" style="152" customWidth="1"/>
    <col min="12034" max="12034" width="23.85546875" style="152" customWidth="1"/>
    <col min="12035" max="12035" width="23" style="152" customWidth="1"/>
    <col min="12036" max="12036" width="23.5703125" style="152" customWidth="1"/>
    <col min="12037" max="12037" width="21" style="152" customWidth="1"/>
    <col min="12038" max="12038" width="21.42578125" style="152" customWidth="1"/>
    <col min="12039" max="12039" width="16.42578125" style="152" customWidth="1"/>
    <col min="12040" max="12040" width="17.140625" style="152" customWidth="1"/>
    <col min="12041" max="12288" width="9.140625" style="152"/>
    <col min="12289" max="12289" width="33.85546875" style="152" customWidth="1"/>
    <col min="12290" max="12290" width="23.85546875" style="152" customWidth="1"/>
    <col min="12291" max="12291" width="23" style="152" customWidth="1"/>
    <col min="12292" max="12292" width="23.5703125" style="152" customWidth="1"/>
    <col min="12293" max="12293" width="21" style="152" customWidth="1"/>
    <col min="12294" max="12294" width="21.42578125" style="152" customWidth="1"/>
    <col min="12295" max="12295" width="16.42578125" style="152" customWidth="1"/>
    <col min="12296" max="12296" width="17.140625" style="152" customWidth="1"/>
    <col min="12297" max="12544" width="9.140625" style="152"/>
    <col min="12545" max="12545" width="33.85546875" style="152" customWidth="1"/>
    <col min="12546" max="12546" width="23.85546875" style="152" customWidth="1"/>
    <col min="12547" max="12547" width="23" style="152" customWidth="1"/>
    <col min="12548" max="12548" width="23.5703125" style="152" customWidth="1"/>
    <col min="12549" max="12549" width="21" style="152" customWidth="1"/>
    <col min="12550" max="12550" width="21.42578125" style="152" customWidth="1"/>
    <col min="12551" max="12551" width="16.42578125" style="152" customWidth="1"/>
    <col min="12552" max="12552" width="17.140625" style="152" customWidth="1"/>
    <col min="12553" max="12800" width="9.140625" style="152"/>
    <col min="12801" max="12801" width="33.85546875" style="152" customWidth="1"/>
    <col min="12802" max="12802" width="23.85546875" style="152" customWidth="1"/>
    <col min="12803" max="12803" width="23" style="152" customWidth="1"/>
    <col min="12804" max="12804" width="23.5703125" style="152" customWidth="1"/>
    <col min="12805" max="12805" width="21" style="152" customWidth="1"/>
    <col min="12806" max="12806" width="21.42578125" style="152" customWidth="1"/>
    <col min="12807" max="12807" width="16.42578125" style="152" customWidth="1"/>
    <col min="12808" max="12808" width="17.140625" style="152" customWidth="1"/>
    <col min="12809" max="13056" width="9.140625" style="152"/>
    <col min="13057" max="13057" width="33.85546875" style="152" customWidth="1"/>
    <col min="13058" max="13058" width="23.85546875" style="152" customWidth="1"/>
    <col min="13059" max="13059" width="23" style="152" customWidth="1"/>
    <col min="13060" max="13060" width="23.5703125" style="152" customWidth="1"/>
    <col min="13061" max="13061" width="21" style="152" customWidth="1"/>
    <col min="13062" max="13062" width="21.42578125" style="152" customWidth="1"/>
    <col min="13063" max="13063" width="16.42578125" style="152" customWidth="1"/>
    <col min="13064" max="13064" width="17.140625" style="152" customWidth="1"/>
    <col min="13065" max="13312" width="9.140625" style="152"/>
    <col min="13313" max="13313" width="33.85546875" style="152" customWidth="1"/>
    <col min="13314" max="13314" width="23.85546875" style="152" customWidth="1"/>
    <col min="13315" max="13315" width="23" style="152" customWidth="1"/>
    <col min="13316" max="13316" width="23.5703125" style="152" customWidth="1"/>
    <col min="13317" max="13317" width="21" style="152" customWidth="1"/>
    <col min="13318" max="13318" width="21.42578125" style="152" customWidth="1"/>
    <col min="13319" max="13319" width="16.42578125" style="152" customWidth="1"/>
    <col min="13320" max="13320" width="17.140625" style="152" customWidth="1"/>
    <col min="13321" max="13568" width="9.140625" style="152"/>
    <col min="13569" max="13569" width="33.85546875" style="152" customWidth="1"/>
    <col min="13570" max="13570" width="23.85546875" style="152" customWidth="1"/>
    <col min="13571" max="13571" width="23" style="152" customWidth="1"/>
    <col min="13572" max="13572" width="23.5703125" style="152" customWidth="1"/>
    <col min="13573" max="13573" width="21" style="152" customWidth="1"/>
    <col min="13574" max="13574" width="21.42578125" style="152" customWidth="1"/>
    <col min="13575" max="13575" width="16.42578125" style="152" customWidth="1"/>
    <col min="13576" max="13576" width="17.140625" style="152" customWidth="1"/>
    <col min="13577" max="13824" width="9.140625" style="152"/>
    <col min="13825" max="13825" width="33.85546875" style="152" customWidth="1"/>
    <col min="13826" max="13826" width="23.85546875" style="152" customWidth="1"/>
    <col min="13827" max="13827" width="23" style="152" customWidth="1"/>
    <col min="13828" max="13828" width="23.5703125" style="152" customWidth="1"/>
    <col min="13829" max="13829" width="21" style="152" customWidth="1"/>
    <col min="13830" max="13830" width="21.42578125" style="152" customWidth="1"/>
    <col min="13831" max="13831" width="16.42578125" style="152" customWidth="1"/>
    <col min="13832" max="13832" width="17.140625" style="152" customWidth="1"/>
    <col min="13833" max="14080" width="9.140625" style="152"/>
    <col min="14081" max="14081" width="33.85546875" style="152" customWidth="1"/>
    <col min="14082" max="14082" width="23.85546875" style="152" customWidth="1"/>
    <col min="14083" max="14083" width="23" style="152" customWidth="1"/>
    <col min="14084" max="14084" width="23.5703125" style="152" customWidth="1"/>
    <col min="14085" max="14085" width="21" style="152" customWidth="1"/>
    <col min="14086" max="14086" width="21.42578125" style="152" customWidth="1"/>
    <col min="14087" max="14087" width="16.42578125" style="152" customWidth="1"/>
    <col min="14088" max="14088" width="17.140625" style="152" customWidth="1"/>
    <col min="14089" max="14336" width="9.140625" style="152"/>
    <col min="14337" max="14337" width="33.85546875" style="152" customWidth="1"/>
    <col min="14338" max="14338" width="23.85546875" style="152" customWidth="1"/>
    <col min="14339" max="14339" width="23" style="152" customWidth="1"/>
    <col min="14340" max="14340" width="23.5703125" style="152" customWidth="1"/>
    <col min="14341" max="14341" width="21" style="152" customWidth="1"/>
    <col min="14342" max="14342" width="21.42578125" style="152" customWidth="1"/>
    <col min="14343" max="14343" width="16.42578125" style="152" customWidth="1"/>
    <col min="14344" max="14344" width="17.140625" style="152" customWidth="1"/>
    <col min="14345" max="14592" width="9.140625" style="152"/>
    <col min="14593" max="14593" width="33.85546875" style="152" customWidth="1"/>
    <col min="14594" max="14594" width="23.85546875" style="152" customWidth="1"/>
    <col min="14595" max="14595" width="23" style="152" customWidth="1"/>
    <col min="14596" max="14596" width="23.5703125" style="152" customWidth="1"/>
    <col min="14597" max="14597" width="21" style="152" customWidth="1"/>
    <col min="14598" max="14598" width="21.42578125" style="152" customWidth="1"/>
    <col min="14599" max="14599" width="16.42578125" style="152" customWidth="1"/>
    <col min="14600" max="14600" width="17.140625" style="152" customWidth="1"/>
    <col min="14601" max="14848" width="9.140625" style="152"/>
    <col min="14849" max="14849" width="33.85546875" style="152" customWidth="1"/>
    <col min="14850" max="14850" width="23.85546875" style="152" customWidth="1"/>
    <col min="14851" max="14851" width="23" style="152" customWidth="1"/>
    <col min="14852" max="14852" width="23.5703125" style="152" customWidth="1"/>
    <col min="14853" max="14853" width="21" style="152" customWidth="1"/>
    <col min="14854" max="14854" width="21.42578125" style="152" customWidth="1"/>
    <col min="14855" max="14855" width="16.42578125" style="152" customWidth="1"/>
    <col min="14856" max="14856" width="17.140625" style="152" customWidth="1"/>
    <col min="14857" max="15104" width="9.140625" style="152"/>
    <col min="15105" max="15105" width="33.85546875" style="152" customWidth="1"/>
    <col min="15106" max="15106" width="23.85546875" style="152" customWidth="1"/>
    <col min="15107" max="15107" width="23" style="152" customWidth="1"/>
    <col min="15108" max="15108" width="23.5703125" style="152" customWidth="1"/>
    <col min="15109" max="15109" width="21" style="152" customWidth="1"/>
    <col min="15110" max="15110" width="21.42578125" style="152" customWidth="1"/>
    <col min="15111" max="15111" width="16.42578125" style="152" customWidth="1"/>
    <col min="15112" max="15112" width="17.140625" style="152" customWidth="1"/>
    <col min="15113" max="15360" width="9.140625" style="152"/>
    <col min="15361" max="15361" width="33.85546875" style="152" customWidth="1"/>
    <col min="15362" max="15362" width="23.85546875" style="152" customWidth="1"/>
    <col min="15363" max="15363" width="23" style="152" customWidth="1"/>
    <col min="15364" max="15364" width="23.5703125" style="152" customWidth="1"/>
    <col min="15365" max="15365" width="21" style="152" customWidth="1"/>
    <col min="15366" max="15366" width="21.42578125" style="152" customWidth="1"/>
    <col min="15367" max="15367" width="16.42578125" style="152" customWidth="1"/>
    <col min="15368" max="15368" width="17.140625" style="152" customWidth="1"/>
    <col min="15369" max="15616" width="9.140625" style="152"/>
    <col min="15617" max="15617" width="33.85546875" style="152" customWidth="1"/>
    <col min="15618" max="15618" width="23.85546875" style="152" customWidth="1"/>
    <col min="15619" max="15619" width="23" style="152" customWidth="1"/>
    <col min="15620" max="15620" width="23.5703125" style="152" customWidth="1"/>
    <col min="15621" max="15621" width="21" style="152" customWidth="1"/>
    <col min="15622" max="15622" width="21.42578125" style="152" customWidth="1"/>
    <col min="15623" max="15623" width="16.42578125" style="152" customWidth="1"/>
    <col min="15624" max="15624" width="17.140625" style="152" customWidth="1"/>
    <col min="15625" max="15872" width="9.140625" style="152"/>
    <col min="15873" max="15873" width="33.85546875" style="152" customWidth="1"/>
    <col min="15874" max="15874" width="23.85546875" style="152" customWidth="1"/>
    <col min="15875" max="15875" width="23" style="152" customWidth="1"/>
    <col min="15876" max="15876" width="23.5703125" style="152" customWidth="1"/>
    <col min="15877" max="15877" width="21" style="152" customWidth="1"/>
    <col min="15878" max="15878" width="21.42578125" style="152" customWidth="1"/>
    <col min="15879" max="15879" width="16.42578125" style="152" customWidth="1"/>
    <col min="15880" max="15880" width="17.140625" style="152" customWidth="1"/>
    <col min="15881" max="16128" width="9.140625" style="152"/>
    <col min="16129" max="16129" width="33.85546875" style="152" customWidth="1"/>
    <col min="16130" max="16130" width="23.85546875" style="152" customWidth="1"/>
    <col min="16131" max="16131" width="23" style="152" customWidth="1"/>
    <col min="16132" max="16132" width="23.5703125" style="152" customWidth="1"/>
    <col min="16133" max="16133" width="21" style="152" customWidth="1"/>
    <col min="16134" max="16134" width="21.42578125" style="152" customWidth="1"/>
    <col min="16135" max="16135" width="16.42578125" style="152" customWidth="1"/>
    <col min="16136" max="16136" width="17.140625" style="152" customWidth="1"/>
    <col min="16137" max="16384" width="9.140625" style="152"/>
  </cols>
  <sheetData>
    <row r="1" spans="1:6" ht="16.5" customHeight="1" thickBot="1">
      <c r="A1" s="1" t="s">
        <v>0</v>
      </c>
      <c r="B1" s="1"/>
      <c r="C1" s="1"/>
      <c r="F1" s="474" t="s">
        <v>1</v>
      </c>
    </row>
    <row r="2" spans="1:6" ht="24.75" customHeight="1" thickTop="1">
      <c r="A2" s="6250" t="s">
        <v>3411</v>
      </c>
      <c r="B2" s="6251"/>
      <c r="C2" s="6251"/>
      <c r="D2" s="6251"/>
      <c r="E2" s="6251"/>
      <c r="F2" s="6252"/>
    </row>
    <row r="3" spans="1:6" ht="38.25" customHeight="1" thickBot="1">
      <c r="A3" s="6285" t="s">
        <v>3203</v>
      </c>
      <c r="B3" s="6286"/>
      <c r="C3" s="6286"/>
      <c r="D3" s="6286"/>
      <c r="E3" s="6286"/>
      <c r="F3" s="6287"/>
    </row>
    <row r="4" spans="1:6" ht="33" customHeight="1" thickBot="1">
      <c r="A4" s="7585" t="s">
        <v>12</v>
      </c>
      <c r="B4" s="6289"/>
      <c r="C4" s="6289"/>
      <c r="D4" s="6289"/>
      <c r="E4" s="6289"/>
      <c r="F4" s="6290"/>
    </row>
    <row r="5" spans="1:6" ht="34.5" customHeight="1" thickBot="1">
      <c r="A5" s="3331" t="s">
        <v>3204</v>
      </c>
      <c r="B5" s="673">
        <v>2009</v>
      </c>
      <c r="C5" s="673">
        <v>2010</v>
      </c>
      <c r="D5" s="3315">
        <v>2011</v>
      </c>
      <c r="E5" s="1754">
        <v>2012</v>
      </c>
      <c r="F5" s="3650">
        <v>2013</v>
      </c>
    </row>
    <row r="6" spans="1:6" ht="24.95" customHeight="1">
      <c r="A6" s="3662" t="s">
        <v>3205</v>
      </c>
      <c r="B6" s="3916">
        <v>2805920</v>
      </c>
      <c r="C6" s="3917">
        <v>37309000</v>
      </c>
      <c r="D6" s="3892">
        <v>26463400</v>
      </c>
      <c r="E6" s="3892">
        <v>52968400</v>
      </c>
      <c r="F6" s="3918">
        <v>100791250</v>
      </c>
    </row>
    <row r="7" spans="1:6" ht="24.95" customHeight="1">
      <c r="A7" s="3663" t="s">
        <v>3206</v>
      </c>
      <c r="B7" s="3919">
        <v>397923</v>
      </c>
      <c r="C7" s="3920">
        <v>394762</v>
      </c>
      <c r="D7" s="3921">
        <v>200040</v>
      </c>
      <c r="E7" s="3921">
        <v>572.49300000000005</v>
      </c>
      <c r="F7" s="3910">
        <v>520824</v>
      </c>
    </row>
    <row r="8" spans="1:6" ht="24.95" customHeight="1">
      <c r="A8" s="3663" t="s">
        <v>3207</v>
      </c>
      <c r="B8" s="3907">
        <v>199330</v>
      </c>
      <c r="C8" s="3920">
        <v>341922</v>
      </c>
      <c r="D8" s="3921">
        <v>120188</v>
      </c>
      <c r="E8" s="3921">
        <v>329.50900000000001</v>
      </c>
      <c r="F8" s="3910">
        <v>603172</v>
      </c>
    </row>
    <row r="9" spans="1:6" ht="24.95" customHeight="1">
      <c r="A9" s="3663" t="s">
        <v>3208</v>
      </c>
      <c r="B9" s="3922">
        <v>1241</v>
      </c>
      <c r="C9" s="3920">
        <v>7780</v>
      </c>
      <c r="D9" s="3921">
        <v>14500</v>
      </c>
      <c r="E9" s="3921">
        <v>57.5</v>
      </c>
      <c r="F9" s="3910">
        <v>82473</v>
      </c>
    </row>
    <row r="10" spans="1:6" ht="24.95" customHeight="1">
      <c r="A10" s="3663" t="s">
        <v>3209</v>
      </c>
      <c r="B10" s="3923">
        <f>163+28397</f>
        <v>28560</v>
      </c>
      <c r="C10" s="3920">
        <v>2887</v>
      </c>
      <c r="D10" s="3924">
        <v>500</v>
      </c>
      <c r="E10" s="3920">
        <v>3400</v>
      </c>
      <c r="F10" s="3925" t="s">
        <v>9</v>
      </c>
    </row>
    <row r="11" spans="1:6" ht="24.95" customHeight="1">
      <c r="A11" s="3663" t="s">
        <v>3210</v>
      </c>
      <c r="B11" s="3922">
        <v>6968782</v>
      </c>
      <c r="C11" s="3920">
        <v>9615032</v>
      </c>
      <c r="D11" s="3921">
        <v>6537614</v>
      </c>
      <c r="E11" s="3921">
        <v>8950788</v>
      </c>
      <c r="F11" s="3910">
        <v>12444073</v>
      </c>
    </row>
    <row r="12" spans="1:6" ht="24.95" customHeight="1">
      <c r="A12" s="3665" t="s">
        <v>3211</v>
      </c>
      <c r="B12" s="3922">
        <v>7836</v>
      </c>
      <c r="C12" s="3920">
        <v>157920</v>
      </c>
      <c r="D12" s="3921">
        <v>1300</v>
      </c>
      <c r="E12" s="3921">
        <v>1112557</v>
      </c>
      <c r="F12" s="3910">
        <v>626378</v>
      </c>
    </row>
    <row r="13" spans="1:6" ht="24.95" customHeight="1">
      <c r="A13" s="3663" t="s">
        <v>3212</v>
      </c>
      <c r="B13" s="3923">
        <v>144</v>
      </c>
      <c r="C13" s="3924">
        <v>336</v>
      </c>
      <c r="D13" s="3924">
        <v>0</v>
      </c>
      <c r="E13" s="3924">
        <v>4</v>
      </c>
      <c r="F13" s="3793">
        <v>87454</v>
      </c>
    </row>
    <row r="14" spans="1:6" ht="24.95" customHeight="1">
      <c r="A14" s="3663" t="s">
        <v>3213</v>
      </c>
      <c r="B14" s="3919">
        <v>119879</v>
      </c>
      <c r="C14" s="3920">
        <v>78228</v>
      </c>
      <c r="D14" s="3921">
        <v>97034</v>
      </c>
      <c r="E14" s="3921">
        <v>0</v>
      </c>
      <c r="F14" s="3910" t="s">
        <v>9</v>
      </c>
    </row>
    <row r="15" spans="1:6" ht="24.95" customHeight="1">
      <c r="A15" s="3663" t="s">
        <v>3214</v>
      </c>
      <c r="B15" s="3781" t="s">
        <v>9</v>
      </c>
      <c r="C15" s="3920">
        <v>134125</v>
      </c>
      <c r="D15" s="3921">
        <v>67000</v>
      </c>
      <c r="E15" s="3921">
        <v>146845</v>
      </c>
      <c r="F15" s="3910">
        <v>126850</v>
      </c>
    </row>
    <row r="16" spans="1:6" ht="24.95" customHeight="1">
      <c r="A16" s="3663" t="s">
        <v>3215</v>
      </c>
      <c r="B16" s="3781" t="s">
        <v>9</v>
      </c>
      <c r="C16" s="3920">
        <v>40430</v>
      </c>
      <c r="D16" s="3921">
        <v>326870</v>
      </c>
      <c r="E16" s="3921">
        <v>2680775</v>
      </c>
      <c r="F16" s="3910">
        <v>3435722</v>
      </c>
    </row>
    <row r="17" spans="1:6" ht="24.95" customHeight="1">
      <c r="A17" s="3663" t="s">
        <v>3216</v>
      </c>
      <c r="B17" s="3781" t="s">
        <v>9</v>
      </c>
      <c r="C17" s="3920">
        <v>6540</v>
      </c>
      <c r="D17" s="3921">
        <v>13000</v>
      </c>
      <c r="E17" s="3921">
        <v>4000</v>
      </c>
      <c r="F17" s="3910" t="s">
        <v>9</v>
      </c>
    </row>
    <row r="18" spans="1:6" ht="24.95" customHeight="1">
      <c r="A18" s="3663" t="s">
        <v>3217</v>
      </c>
      <c r="B18" s="3781" t="s">
        <v>9</v>
      </c>
      <c r="C18" s="3924" t="s">
        <v>9</v>
      </c>
      <c r="D18" s="3921">
        <v>4585092</v>
      </c>
      <c r="E18" s="3921" t="s">
        <v>9</v>
      </c>
      <c r="F18" s="3910" t="s">
        <v>9</v>
      </c>
    </row>
    <row r="19" spans="1:6" ht="24.95" customHeight="1" thickBot="1">
      <c r="A19" s="2613" t="s">
        <v>78</v>
      </c>
      <c r="B19" s="3926">
        <f>SUM(B6:B14)</f>
        <v>10529615</v>
      </c>
      <c r="C19" s="3927">
        <v>48088962</v>
      </c>
      <c r="D19" s="3897">
        <f>SUM(D6:D18)</f>
        <v>38426538</v>
      </c>
      <c r="E19" s="3897">
        <f>SUM(E6:E18)</f>
        <v>65867728.502000004</v>
      </c>
      <c r="F19" s="3902">
        <f>SUM(F6:F18)</f>
        <v>118718196</v>
      </c>
    </row>
    <row r="20" spans="1:6" ht="15.75" customHeight="1" thickTop="1">
      <c r="A20" s="7153"/>
      <c r="B20" s="7153"/>
      <c r="C20" s="7153"/>
      <c r="D20" s="7153"/>
    </row>
    <row r="21" spans="1:6" ht="15.75" customHeight="1">
      <c r="A21" s="6248" t="s">
        <v>3014</v>
      </c>
      <c r="B21" s="6249"/>
      <c r="C21" s="6249"/>
      <c r="D21" s="6249"/>
      <c r="E21" s="450"/>
    </row>
    <row r="22" spans="1:6" ht="15.75" customHeight="1">
      <c r="A22" s="6248" t="s">
        <v>3015</v>
      </c>
      <c r="B22" s="6248"/>
      <c r="C22" s="6248"/>
      <c r="D22" s="6248"/>
      <c r="E22" s="450"/>
    </row>
    <row r="23" spans="1:6" ht="15.75" customHeight="1">
      <c r="A23" s="6248" t="s">
        <v>3034</v>
      </c>
      <c r="B23" s="6248"/>
      <c r="C23" s="6248"/>
      <c r="D23" s="3309"/>
      <c r="E23" s="450"/>
    </row>
    <row r="24" spans="1:6" ht="15.75" customHeight="1">
      <c r="A24" s="6248" t="s">
        <v>2877</v>
      </c>
      <c r="B24" s="6248"/>
      <c r="C24" s="6248"/>
      <c r="D24" s="6248"/>
      <c r="E24" s="450"/>
    </row>
    <row r="25" spans="1:6" ht="14.25" customHeight="1">
      <c r="A25" s="3310"/>
      <c r="B25" s="3310"/>
      <c r="C25" s="3310"/>
      <c r="D25" s="3310"/>
    </row>
    <row r="27" spans="1:6">
      <c r="B27" s="3326"/>
      <c r="C27" s="3326" t="s">
        <v>3</v>
      </c>
    </row>
  </sheetData>
  <mergeCells count="8">
    <mergeCell ref="A23:C23"/>
    <mergeCell ref="A24:D24"/>
    <mergeCell ref="A2:F2"/>
    <mergeCell ref="A3:F3"/>
    <mergeCell ref="A4:F4"/>
    <mergeCell ref="A20:D20"/>
    <mergeCell ref="A21:D21"/>
    <mergeCell ref="A22:D22"/>
  </mergeCells>
  <hyperlinks>
    <hyperlink ref="A1" r:id="rId1"/>
  </hyperlinks>
  <pageMargins left="0.94488188976377963" right="0.74803149606299213" top="0.98425196850393704" bottom="0.98425196850393704" header="0.51181102362204722" footer="0.51181102362204722"/>
  <pageSetup paperSize="9" scale="81" fitToWidth="0" orientation="landscape" r:id="rId2"/>
  <headerFooter alignWithMargins="0">
    <oddFooter>&amp;R201</oddFooter>
  </headerFooter>
  <drawing r:id="rId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95">
    <pageSetUpPr fitToPage="1"/>
  </sheetPr>
  <dimension ref="A1:F26"/>
  <sheetViews>
    <sheetView view="pageBreakPreview" zoomScale="60" zoomScaleNormal="100" workbookViewId="0">
      <selection activeCell="H15" sqref="H15"/>
    </sheetView>
  </sheetViews>
  <sheetFormatPr defaultRowHeight="12.75"/>
  <cols>
    <col min="1" max="1" width="32.42578125" style="152" customWidth="1"/>
    <col min="2" max="6" width="22.7109375" style="152" customWidth="1"/>
    <col min="7" max="7" width="16.42578125" style="152" customWidth="1"/>
    <col min="8" max="8" width="17.140625" style="152" customWidth="1"/>
    <col min="9" max="256" width="9.140625" style="152"/>
    <col min="257" max="257" width="31.140625" style="152" customWidth="1"/>
    <col min="258" max="258" width="24.42578125" style="152" customWidth="1"/>
    <col min="259" max="259" width="22.42578125" style="152" customWidth="1"/>
    <col min="260" max="260" width="22" style="152" customWidth="1"/>
    <col min="261" max="261" width="19.7109375" style="152" customWidth="1"/>
    <col min="262" max="262" width="22.28515625" style="152" customWidth="1"/>
    <col min="263" max="263" width="16.42578125" style="152" customWidth="1"/>
    <col min="264" max="264" width="17.140625" style="152" customWidth="1"/>
    <col min="265" max="512" width="9.140625" style="152"/>
    <col min="513" max="513" width="31.140625" style="152" customWidth="1"/>
    <col min="514" max="514" width="24.42578125" style="152" customWidth="1"/>
    <col min="515" max="515" width="22.42578125" style="152" customWidth="1"/>
    <col min="516" max="516" width="22" style="152" customWidth="1"/>
    <col min="517" max="517" width="19.7109375" style="152" customWidth="1"/>
    <col min="518" max="518" width="22.28515625" style="152" customWidth="1"/>
    <col min="519" max="519" width="16.42578125" style="152" customWidth="1"/>
    <col min="520" max="520" width="17.140625" style="152" customWidth="1"/>
    <col min="521" max="768" width="9.140625" style="152"/>
    <col min="769" max="769" width="31.140625" style="152" customWidth="1"/>
    <col min="770" max="770" width="24.42578125" style="152" customWidth="1"/>
    <col min="771" max="771" width="22.42578125" style="152" customWidth="1"/>
    <col min="772" max="772" width="22" style="152" customWidth="1"/>
    <col min="773" max="773" width="19.7109375" style="152" customWidth="1"/>
    <col min="774" max="774" width="22.28515625" style="152" customWidth="1"/>
    <col min="775" max="775" width="16.42578125" style="152" customWidth="1"/>
    <col min="776" max="776" width="17.140625" style="152" customWidth="1"/>
    <col min="777" max="1024" width="9.140625" style="152"/>
    <col min="1025" max="1025" width="31.140625" style="152" customWidth="1"/>
    <col min="1026" max="1026" width="24.42578125" style="152" customWidth="1"/>
    <col min="1027" max="1027" width="22.42578125" style="152" customWidth="1"/>
    <col min="1028" max="1028" width="22" style="152" customWidth="1"/>
    <col min="1029" max="1029" width="19.7109375" style="152" customWidth="1"/>
    <col min="1030" max="1030" width="22.28515625" style="152" customWidth="1"/>
    <col min="1031" max="1031" width="16.42578125" style="152" customWidth="1"/>
    <col min="1032" max="1032" width="17.140625" style="152" customWidth="1"/>
    <col min="1033" max="1280" width="9.140625" style="152"/>
    <col min="1281" max="1281" width="31.140625" style="152" customWidth="1"/>
    <col min="1282" max="1282" width="24.42578125" style="152" customWidth="1"/>
    <col min="1283" max="1283" width="22.42578125" style="152" customWidth="1"/>
    <col min="1284" max="1284" width="22" style="152" customWidth="1"/>
    <col min="1285" max="1285" width="19.7109375" style="152" customWidth="1"/>
    <col min="1286" max="1286" width="22.28515625" style="152" customWidth="1"/>
    <col min="1287" max="1287" width="16.42578125" style="152" customWidth="1"/>
    <col min="1288" max="1288" width="17.140625" style="152" customWidth="1"/>
    <col min="1289" max="1536" width="9.140625" style="152"/>
    <col min="1537" max="1537" width="31.140625" style="152" customWidth="1"/>
    <col min="1538" max="1538" width="24.42578125" style="152" customWidth="1"/>
    <col min="1539" max="1539" width="22.42578125" style="152" customWidth="1"/>
    <col min="1540" max="1540" width="22" style="152" customWidth="1"/>
    <col min="1541" max="1541" width="19.7109375" style="152" customWidth="1"/>
    <col min="1542" max="1542" width="22.28515625" style="152" customWidth="1"/>
    <col min="1543" max="1543" width="16.42578125" style="152" customWidth="1"/>
    <col min="1544" max="1544" width="17.140625" style="152" customWidth="1"/>
    <col min="1545" max="1792" width="9.140625" style="152"/>
    <col min="1793" max="1793" width="31.140625" style="152" customWidth="1"/>
    <col min="1794" max="1794" width="24.42578125" style="152" customWidth="1"/>
    <col min="1795" max="1795" width="22.42578125" style="152" customWidth="1"/>
    <col min="1796" max="1796" width="22" style="152" customWidth="1"/>
    <col min="1797" max="1797" width="19.7109375" style="152" customWidth="1"/>
    <col min="1798" max="1798" width="22.28515625" style="152" customWidth="1"/>
    <col min="1799" max="1799" width="16.42578125" style="152" customWidth="1"/>
    <col min="1800" max="1800" width="17.140625" style="152" customWidth="1"/>
    <col min="1801" max="2048" width="9.140625" style="152"/>
    <col min="2049" max="2049" width="31.140625" style="152" customWidth="1"/>
    <col min="2050" max="2050" width="24.42578125" style="152" customWidth="1"/>
    <col min="2051" max="2051" width="22.42578125" style="152" customWidth="1"/>
    <col min="2052" max="2052" width="22" style="152" customWidth="1"/>
    <col min="2053" max="2053" width="19.7109375" style="152" customWidth="1"/>
    <col min="2054" max="2054" width="22.28515625" style="152" customWidth="1"/>
    <col min="2055" max="2055" width="16.42578125" style="152" customWidth="1"/>
    <col min="2056" max="2056" width="17.140625" style="152" customWidth="1"/>
    <col min="2057" max="2304" width="9.140625" style="152"/>
    <col min="2305" max="2305" width="31.140625" style="152" customWidth="1"/>
    <col min="2306" max="2306" width="24.42578125" style="152" customWidth="1"/>
    <col min="2307" max="2307" width="22.42578125" style="152" customWidth="1"/>
    <col min="2308" max="2308" width="22" style="152" customWidth="1"/>
    <col min="2309" max="2309" width="19.7109375" style="152" customWidth="1"/>
    <col min="2310" max="2310" width="22.28515625" style="152" customWidth="1"/>
    <col min="2311" max="2311" width="16.42578125" style="152" customWidth="1"/>
    <col min="2312" max="2312" width="17.140625" style="152" customWidth="1"/>
    <col min="2313" max="2560" width="9.140625" style="152"/>
    <col min="2561" max="2561" width="31.140625" style="152" customWidth="1"/>
    <col min="2562" max="2562" width="24.42578125" style="152" customWidth="1"/>
    <col min="2563" max="2563" width="22.42578125" style="152" customWidth="1"/>
    <col min="2564" max="2564" width="22" style="152" customWidth="1"/>
    <col min="2565" max="2565" width="19.7109375" style="152" customWidth="1"/>
    <col min="2566" max="2566" width="22.28515625" style="152" customWidth="1"/>
    <col min="2567" max="2567" width="16.42578125" style="152" customWidth="1"/>
    <col min="2568" max="2568" width="17.140625" style="152" customWidth="1"/>
    <col min="2569" max="2816" width="9.140625" style="152"/>
    <col min="2817" max="2817" width="31.140625" style="152" customWidth="1"/>
    <col min="2818" max="2818" width="24.42578125" style="152" customWidth="1"/>
    <col min="2819" max="2819" width="22.42578125" style="152" customWidth="1"/>
    <col min="2820" max="2820" width="22" style="152" customWidth="1"/>
    <col min="2821" max="2821" width="19.7109375" style="152" customWidth="1"/>
    <col min="2822" max="2822" width="22.28515625" style="152" customWidth="1"/>
    <col min="2823" max="2823" width="16.42578125" style="152" customWidth="1"/>
    <col min="2824" max="2824" width="17.140625" style="152" customWidth="1"/>
    <col min="2825" max="3072" width="9.140625" style="152"/>
    <col min="3073" max="3073" width="31.140625" style="152" customWidth="1"/>
    <col min="3074" max="3074" width="24.42578125" style="152" customWidth="1"/>
    <col min="3075" max="3075" width="22.42578125" style="152" customWidth="1"/>
    <col min="3076" max="3076" width="22" style="152" customWidth="1"/>
    <col min="3077" max="3077" width="19.7109375" style="152" customWidth="1"/>
    <col min="3078" max="3078" width="22.28515625" style="152" customWidth="1"/>
    <col min="3079" max="3079" width="16.42578125" style="152" customWidth="1"/>
    <col min="3080" max="3080" width="17.140625" style="152" customWidth="1"/>
    <col min="3081" max="3328" width="9.140625" style="152"/>
    <col min="3329" max="3329" width="31.140625" style="152" customWidth="1"/>
    <col min="3330" max="3330" width="24.42578125" style="152" customWidth="1"/>
    <col min="3331" max="3331" width="22.42578125" style="152" customWidth="1"/>
    <col min="3332" max="3332" width="22" style="152" customWidth="1"/>
    <col min="3333" max="3333" width="19.7109375" style="152" customWidth="1"/>
    <col min="3334" max="3334" width="22.28515625" style="152" customWidth="1"/>
    <col min="3335" max="3335" width="16.42578125" style="152" customWidth="1"/>
    <col min="3336" max="3336" width="17.140625" style="152" customWidth="1"/>
    <col min="3337" max="3584" width="9.140625" style="152"/>
    <col min="3585" max="3585" width="31.140625" style="152" customWidth="1"/>
    <col min="3586" max="3586" width="24.42578125" style="152" customWidth="1"/>
    <col min="3587" max="3587" width="22.42578125" style="152" customWidth="1"/>
    <col min="3588" max="3588" width="22" style="152" customWidth="1"/>
    <col min="3589" max="3589" width="19.7109375" style="152" customWidth="1"/>
    <col min="3590" max="3590" width="22.28515625" style="152" customWidth="1"/>
    <col min="3591" max="3591" width="16.42578125" style="152" customWidth="1"/>
    <col min="3592" max="3592" width="17.140625" style="152" customWidth="1"/>
    <col min="3593" max="3840" width="9.140625" style="152"/>
    <col min="3841" max="3841" width="31.140625" style="152" customWidth="1"/>
    <col min="3842" max="3842" width="24.42578125" style="152" customWidth="1"/>
    <col min="3843" max="3843" width="22.42578125" style="152" customWidth="1"/>
    <col min="3844" max="3844" width="22" style="152" customWidth="1"/>
    <col min="3845" max="3845" width="19.7109375" style="152" customWidth="1"/>
    <col min="3846" max="3846" width="22.28515625" style="152" customWidth="1"/>
    <col min="3847" max="3847" width="16.42578125" style="152" customWidth="1"/>
    <col min="3848" max="3848" width="17.140625" style="152" customWidth="1"/>
    <col min="3849" max="4096" width="9.140625" style="152"/>
    <col min="4097" max="4097" width="31.140625" style="152" customWidth="1"/>
    <col min="4098" max="4098" width="24.42578125" style="152" customWidth="1"/>
    <col min="4099" max="4099" width="22.42578125" style="152" customWidth="1"/>
    <col min="4100" max="4100" width="22" style="152" customWidth="1"/>
    <col min="4101" max="4101" width="19.7109375" style="152" customWidth="1"/>
    <col min="4102" max="4102" width="22.28515625" style="152" customWidth="1"/>
    <col min="4103" max="4103" width="16.42578125" style="152" customWidth="1"/>
    <col min="4104" max="4104" width="17.140625" style="152" customWidth="1"/>
    <col min="4105" max="4352" width="9.140625" style="152"/>
    <col min="4353" max="4353" width="31.140625" style="152" customWidth="1"/>
    <col min="4354" max="4354" width="24.42578125" style="152" customWidth="1"/>
    <col min="4355" max="4355" width="22.42578125" style="152" customWidth="1"/>
    <col min="4356" max="4356" width="22" style="152" customWidth="1"/>
    <col min="4357" max="4357" width="19.7109375" style="152" customWidth="1"/>
    <col min="4358" max="4358" width="22.28515625" style="152" customWidth="1"/>
    <col min="4359" max="4359" width="16.42578125" style="152" customWidth="1"/>
    <col min="4360" max="4360" width="17.140625" style="152" customWidth="1"/>
    <col min="4361" max="4608" width="9.140625" style="152"/>
    <col min="4609" max="4609" width="31.140625" style="152" customWidth="1"/>
    <col min="4610" max="4610" width="24.42578125" style="152" customWidth="1"/>
    <col min="4611" max="4611" width="22.42578125" style="152" customWidth="1"/>
    <col min="4612" max="4612" width="22" style="152" customWidth="1"/>
    <col min="4613" max="4613" width="19.7109375" style="152" customWidth="1"/>
    <col min="4614" max="4614" width="22.28515625" style="152" customWidth="1"/>
    <col min="4615" max="4615" width="16.42578125" style="152" customWidth="1"/>
    <col min="4616" max="4616" width="17.140625" style="152" customWidth="1"/>
    <col min="4617" max="4864" width="9.140625" style="152"/>
    <col min="4865" max="4865" width="31.140625" style="152" customWidth="1"/>
    <col min="4866" max="4866" width="24.42578125" style="152" customWidth="1"/>
    <col min="4867" max="4867" width="22.42578125" style="152" customWidth="1"/>
    <col min="4868" max="4868" width="22" style="152" customWidth="1"/>
    <col min="4869" max="4869" width="19.7109375" style="152" customWidth="1"/>
    <col min="4870" max="4870" width="22.28515625" style="152" customWidth="1"/>
    <col min="4871" max="4871" width="16.42578125" style="152" customWidth="1"/>
    <col min="4872" max="4872" width="17.140625" style="152" customWidth="1"/>
    <col min="4873" max="5120" width="9.140625" style="152"/>
    <col min="5121" max="5121" width="31.140625" style="152" customWidth="1"/>
    <col min="5122" max="5122" width="24.42578125" style="152" customWidth="1"/>
    <col min="5123" max="5123" width="22.42578125" style="152" customWidth="1"/>
    <col min="5124" max="5124" width="22" style="152" customWidth="1"/>
    <col min="5125" max="5125" width="19.7109375" style="152" customWidth="1"/>
    <col min="5126" max="5126" width="22.28515625" style="152" customWidth="1"/>
    <col min="5127" max="5127" width="16.42578125" style="152" customWidth="1"/>
    <col min="5128" max="5128" width="17.140625" style="152" customWidth="1"/>
    <col min="5129" max="5376" width="9.140625" style="152"/>
    <col min="5377" max="5377" width="31.140625" style="152" customWidth="1"/>
    <col min="5378" max="5378" width="24.42578125" style="152" customWidth="1"/>
    <col min="5379" max="5379" width="22.42578125" style="152" customWidth="1"/>
    <col min="5380" max="5380" width="22" style="152" customWidth="1"/>
    <col min="5381" max="5381" width="19.7109375" style="152" customWidth="1"/>
    <col min="5382" max="5382" width="22.28515625" style="152" customWidth="1"/>
    <col min="5383" max="5383" width="16.42578125" style="152" customWidth="1"/>
    <col min="5384" max="5384" width="17.140625" style="152" customWidth="1"/>
    <col min="5385" max="5632" width="9.140625" style="152"/>
    <col min="5633" max="5633" width="31.140625" style="152" customWidth="1"/>
    <col min="5634" max="5634" width="24.42578125" style="152" customWidth="1"/>
    <col min="5635" max="5635" width="22.42578125" style="152" customWidth="1"/>
    <col min="5636" max="5636" width="22" style="152" customWidth="1"/>
    <col min="5637" max="5637" width="19.7109375" style="152" customWidth="1"/>
    <col min="5638" max="5638" width="22.28515625" style="152" customWidth="1"/>
    <col min="5639" max="5639" width="16.42578125" style="152" customWidth="1"/>
    <col min="5640" max="5640" width="17.140625" style="152" customWidth="1"/>
    <col min="5641" max="5888" width="9.140625" style="152"/>
    <col min="5889" max="5889" width="31.140625" style="152" customWidth="1"/>
    <col min="5890" max="5890" width="24.42578125" style="152" customWidth="1"/>
    <col min="5891" max="5891" width="22.42578125" style="152" customWidth="1"/>
    <col min="5892" max="5892" width="22" style="152" customWidth="1"/>
    <col min="5893" max="5893" width="19.7109375" style="152" customWidth="1"/>
    <col min="5894" max="5894" width="22.28515625" style="152" customWidth="1"/>
    <col min="5895" max="5895" width="16.42578125" style="152" customWidth="1"/>
    <col min="5896" max="5896" width="17.140625" style="152" customWidth="1"/>
    <col min="5897" max="6144" width="9.140625" style="152"/>
    <col min="6145" max="6145" width="31.140625" style="152" customWidth="1"/>
    <col min="6146" max="6146" width="24.42578125" style="152" customWidth="1"/>
    <col min="6147" max="6147" width="22.42578125" style="152" customWidth="1"/>
    <col min="6148" max="6148" width="22" style="152" customWidth="1"/>
    <col min="6149" max="6149" width="19.7109375" style="152" customWidth="1"/>
    <col min="6150" max="6150" width="22.28515625" style="152" customWidth="1"/>
    <col min="6151" max="6151" width="16.42578125" style="152" customWidth="1"/>
    <col min="6152" max="6152" width="17.140625" style="152" customWidth="1"/>
    <col min="6153" max="6400" width="9.140625" style="152"/>
    <col min="6401" max="6401" width="31.140625" style="152" customWidth="1"/>
    <col min="6402" max="6402" width="24.42578125" style="152" customWidth="1"/>
    <col min="6403" max="6403" width="22.42578125" style="152" customWidth="1"/>
    <col min="6404" max="6404" width="22" style="152" customWidth="1"/>
    <col min="6405" max="6405" width="19.7109375" style="152" customWidth="1"/>
    <col min="6406" max="6406" width="22.28515625" style="152" customWidth="1"/>
    <col min="6407" max="6407" width="16.42578125" style="152" customWidth="1"/>
    <col min="6408" max="6408" width="17.140625" style="152" customWidth="1"/>
    <col min="6409" max="6656" width="9.140625" style="152"/>
    <col min="6657" max="6657" width="31.140625" style="152" customWidth="1"/>
    <col min="6658" max="6658" width="24.42578125" style="152" customWidth="1"/>
    <col min="6659" max="6659" width="22.42578125" style="152" customWidth="1"/>
    <col min="6660" max="6660" width="22" style="152" customWidth="1"/>
    <col min="6661" max="6661" width="19.7109375" style="152" customWidth="1"/>
    <col min="6662" max="6662" width="22.28515625" style="152" customWidth="1"/>
    <col min="6663" max="6663" width="16.42578125" style="152" customWidth="1"/>
    <col min="6664" max="6664" width="17.140625" style="152" customWidth="1"/>
    <col min="6665" max="6912" width="9.140625" style="152"/>
    <col min="6913" max="6913" width="31.140625" style="152" customWidth="1"/>
    <col min="6914" max="6914" width="24.42578125" style="152" customWidth="1"/>
    <col min="6915" max="6915" width="22.42578125" style="152" customWidth="1"/>
    <col min="6916" max="6916" width="22" style="152" customWidth="1"/>
    <col min="6917" max="6917" width="19.7109375" style="152" customWidth="1"/>
    <col min="6918" max="6918" width="22.28515625" style="152" customWidth="1"/>
    <col min="6919" max="6919" width="16.42578125" style="152" customWidth="1"/>
    <col min="6920" max="6920" width="17.140625" style="152" customWidth="1"/>
    <col min="6921" max="7168" width="9.140625" style="152"/>
    <col min="7169" max="7169" width="31.140625" style="152" customWidth="1"/>
    <col min="7170" max="7170" width="24.42578125" style="152" customWidth="1"/>
    <col min="7171" max="7171" width="22.42578125" style="152" customWidth="1"/>
    <col min="7172" max="7172" width="22" style="152" customWidth="1"/>
    <col min="7173" max="7173" width="19.7109375" style="152" customWidth="1"/>
    <col min="7174" max="7174" width="22.28515625" style="152" customWidth="1"/>
    <col min="7175" max="7175" width="16.42578125" style="152" customWidth="1"/>
    <col min="7176" max="7176" width="17.140625" style="152" customWidth="1"/>
    <col min="7177" max="7424" width="9.140625" style="152"/>
    <col min="7425" max="7425" width="31.140625" style="152" customWidth="1"/>
    <col min="7426" max="7426" width="24.42578125" style="152" customWidth="1"/>
    <col min="7427" max="7427" width="22.42578125" style="152" customWidth="1"/>
    <col min="7428" max="7428" width="22" style="152" customWidth="1"/>
    <col min="7429" max="7429" width="19.7109375" style="152" customWidth="1"/>
    <col min="7430" max="7430" width="22.28515625" style="152" customWidth="1"/>
    <col min="7431" max="7431" width="16.42578125" style="152" customWidth="1"/>
    <col min="7432" max="7432" width="17.140625" style="152" customWidth="1"/>
    <col min="7433" max="7680" width="9.140625" style="152"/>
    <col min="7681" max="7681" width="31.140625" style="152" customWidth="1"/>
    <col min="7682" max="7682" width="24.42578125" style="152" customWidth="1"/>
    <col min="7683" max="7683" width="22.42578125" style="152" customWidth="1"/>
    <col min="7684" max="7684" width="22" style="152" customWidth="1"/>
    <col min="7685" max="7685" width="19.7109375" style="152" customWidth="1"/>
    <col min="7686" max="7686" width="22.28515625" style="152" customWidth="1"/>
    <col min="7687" max="7687" width="16.42578125" style="152" customWidth="1"/>
    <col min="7688" max="7688" width="17.140625" style="152" customWidth="1"/>
    <col min="7689" max="7936" width="9.140625" style="152"/>
    <col min="7937" max="7937" width="31.140625" style="152" customWidth="1"/>
    <col min="7938" max="7938" width="24.42578125" style="152" customWidth="1"/>
    <col min="7939" max="7939" width="22.42578125" style="152" customWidth="1"/>
    <col min="7940" max="7940" width="22" style="152" customWidth="1"/>
    <col min="7941" max="7941" width="19.7109375" style="152" customWidth="1"/>
    <col min="7942" max="7942" width="22.28515625" style="152" customWidth="1"/>
    <col min="7943" max="7943" width="16.42578125" style="152" customWidth="1"/>
    <col min="7944" max="7944" width="17.140625" style="152" customWidth="1"/>
    <col min="7945" max="8192" width="9.140625" style="152"/>
    <col min="8193" max="8193" width="31.140625" style="152" customWidth="1"/>
    <col min="8194" max="8194" width="24.42578125" style="152" customWidth="1"/>
    <col min="8195" max="8195" width="22.42578125" style="152" customWidth="1"/>
    <col min="8196" max="8196" width="22" style="152" customWidth="1"/>
    <col min="8197" max="8197" width="19.7109375" style="152" customWidth="1"/>
    <col min="8198" max="8198" width="22.28515625" style="152" customWidth="1"/>
    <col min="8199" max="8199" width="16.42578125" style="152" customWidth="1"/>
    <col min="8200" max="8200" width="17.140625" style="152" customWidth="1"/>
    <col min="8201" max="8448" width="9.140625" style="152"/>
    <col min="8449" max="8449" width="31.140625" style="152" customWidth="1"/>
    <col min="8450" max="8450" width="24.42578125" style="152" customWidth="1"/>
    <col min="8451" max="8451" width="22.42578125" style="152" customWidth="1"/>
    <col min="8452" max="8452" width="22" style="152" customWidth="1"/>
    <col min="8453" max="8453" width="19.7109375" style="152" customWidth="1"/>
    <col min="8454" max="8454" width="22.28515625" style="152" customWidth="1"/>
    <col min="8455" max="8455" width="16.42578125" style="152" customWidth="1"/>
    <col min="8456" max="8456" width="17.140625" style="152" customWidth="1"/>
    <col min="8457" max="8704" width="9.140625" style="152"/>
    <col min="8705" max="8705" width="31.140625" style="152" customWidth="1"/>
    <col min="8706" max="8706" width="24.42578125" style="152" customWidth="1"/>
    <col min="8707" max="8707" width="22.42578125" style="152" customWidth="1"/>
    <col min="8708" max="8708" width="22" style="152" customWidth="1"/>
    <col min="8709" max="8709" width="19.7109375" style="152" customWidth="1"/>
    <col min="8710" max="8710" width="22.28515625" style="152" customWidth="1"/>
    <col min="8711" max="8711" width="16.42578125" style="152" customWidth="1"/>
    <col min="8712" max="8712" width="17.140625" style="152" customWidth="1"/>
    <col min="8713" max="8960" width="9.140625" style="152"/>
    <col min="8961" max="8961" width="31.140625" style="152" customWidth="1"/>
    <col min="8962" max="8962" width="24.42578125" style="152" customWidth="1"/>
    <col min="8963" max="8963" width="22.42578125" style="152" customWidth="1"/>
    <col min="8964" max="8964" width="22" style="152" customWidth="1"/>
    <col min="8965" max="8965" width="19.7109375" style="152" customWidth="1"/>
    <col min="8966" max="8966" width="22.28515625" style="152" customWidth="1"/>
    <col min="8967" max="8967" width="16.42578125" style="152" customWidth="1"/>
    <col min="8968" max="8968" width="17.140625" style="152" customWidth="1"/>
    <col min="8969" max="9216" width="9.140625" style="152"/>
    <col min="9217" max="9217" width="31.140625" style="152" customWidth="1"/>
    <col min="9218" max="9218" width="24.42578125" style="152" customWidth="1"/>
    <col min="9219" max="9219" width="22.42578125" style="152" customWidth="1"/>
    <col min="9220" max="9220" width="22" style="152" customWidth="1"/>
    <col min="9221" max="9221" width="19.7109375" style="152" customWidth="1"/>
    <col min="9222" max="9222" width="22.28515625" style="152" customWidth="1"/>
    <col min="9223" max="9223" width="16.42578125" style="152" customWidth="1"/>
    <col min="9224" max="9224" width="17.140625" style="152" customWidth="1"/>
    <col min="9225" max="9472" width="9.140625" style="152"/>
    <col min="9473" max="9473" width="31.140625" style="152" customWidth="1"/>
    <col min="9474" max="9474" width="24.42578125" style="152" customWidth="1"/>
    <col min="9475" max="9475" width="22.42578125" style="152" customWidth="1"/>
    <col min="9476" max="9476" width="22" style="152" customWidth="1"/>
    <col min="9477" max="9477" width="19.7109375" style="152" customWidth="1"/>
    <col min="9478" max="9478" width="22.28515625" style="152" customWidth="1"/>
    <col min="9479" max="9479" width="16.42578125" style="152" customWidth="1"/>
    <col min="9480" max="9480" width="17.140625" style="152" customWidth="1"/>
    <col min="9481" max="9728" width="9.140625" style="152"/>
    <col min="9729" max="9729" width="31.140625" style="152" customWidth="1"/>
    <col min="9730" max="9730" width="24.42578125" style="152" customWidth="1"/>
    <col min="9731" max="9731" width="22.42578125" style="152" customWidth="1"/>
    <col min="9732" max="9732" width="22" style="152" customWidth="1"/>
    <col min="9733" max="9733" width="19.7109375" style="152" customWidth="1"/>
    <col min="9734" max="9734" width="22.28515625" style="152" customWidth="1"/>
    <col min="9735" max="9735" width="16.42578125" style="152" customWidth="1"/>
    <col min="9736" max="9736" width="17.140625" style="152" customWidth="1"/>
    <col min="9737" max="9984" width="9.140625" style="152"/>
    <col min="9985" max="9985" width="31.140625" style="152" customWidth="1"/>
    <col min="9986" max="9986" width="24.42578125" style="152" customWidth="1"/>
    <col min="9987" max="9987" width="22.42578125" style="152" customWidth="1"/>
    <col min="9988" max="9988" width="22" style="152" customWidth="1"/>
    <col min="9989" max="9989" width="19.7109375" style="152" customWidth="1"/>
    <col min="9990" max="9990" width="22.28515625" style="152" customWidth="1"/>
    <col min="9991" max="9991" width="16.42578125" style="152" customWidth="1"/>
    <col min="9992" max="9992" width="17.140625" style="152" customWidth="1"/>
    <col min="9993" max="10240" width="9.140625" style="152"/>
    <col min="10241" max="10241" width="31.140625" style="152" customWidth="1"/>
    <col min="10242" max="10242" width="24.42578125" style="152" customWidth="1"/>
    <col min="10243" max="10243" width="22.42578125" style="152" customWidth="1"/>
    <col min="10244" max="10244" width="22" style="152" customWidth="1"/>
    <col min="10245" max="10245" width="19.7109375" style="152" customWidth="1"/>
    <col min="10246" max="10246" width="22.28515625" style="152" customWidth="1"/>
    <col min="10247" max="10247" width="16.42578125" style="152" customWidth="1"/>
    <col min="10248" max="10248" width="17.140625" style="152" customWidth="1"/>
    <col min="10249" max="10496" width="9.140625" style="152"/>
    <col min="10497" max="10497" width="31.140625" style="152" customWidth="1"/>
    <col min="10498" max="10498" width="24.42578125" style="152" customWidth="1"/>
    <col min="10499" max="10499" width="22.42578125" style="152" customWidth="1"/>
    <col min="10500" max="10500" width="22" style="152" customWidth="1"/>
    <col min="10501" max="10501" width="19.7109375" style="152" customWidth="1"/>
    <col min="10502" max="10502" width="22.28515625" style="152" customWidth="1"/>
    <col min="10503" max="10503" width="16.42578125" style="152" customWidth="1"/>
    <col min="10504" max="10504" width="17.140625" style="152" customWidth="1"/>
    <col min="10505" max="10752" width="9.140625" style="152"/>
    <col min="10753" max="10753" width="31.140625" style="152" customWidth="1"/>
    <col min="10754" max="10754" width="24.42578125" style="152" customWidth="1"/>
    <col min="10755" max="10755" width="22.42578125" style="152" customWidth="1"/>
    <col min="10756" max="10756" width="22" style="152" customWidth="1"/>
    <col min="10757" max="10757" width="19.7109375" style="152" customWidth="1"/>
    <col min="10758" max="10758" width="22.28515625" style="152" customWidth="1"/>
    <col min="10759" max="10759" width="16.42578125" style="152" customWidth="1"/>
    <col min="10760" max="10760" width="17.140625" style="152" customWidth="1"/>
    <col min="10761" max="11008" width="9.140625" style="152"/>
    <col min="11009" max="11009" width="31.140625" style="152" customWidth="1"/>
    <col min="11010" max="11010" width="24.42578125" style="152" customWidth="1"/>
    <col min="11011" max="11011" width="22.42578125" style="152" customWidth="1"/>
    <col min="11012" max="11012" width="22" style="152" customWidth="1"/>
    <col min="11013" max="11013" width="19.7109375" style="152" customWidth="1"/>
    <col min="11014" max="11014" width="22.28515625" style="152" customWidth="1"/>
    <col min="11015" max="11015" width="16.42578125" style="152" customWidth="1"/>
    <col min="11016" max="11016" width="17.140625" style="152" customWidth="1"/>
    <col min="11017" max="11264" width="9.140625" style="152"/>
    <col min="11265" max="11265" width="31.140625" style="152" customWidth="1"/>
    <col min="11266" max="11266" width="24.42578125" style="152" customWidth="1"/>
    <col min="11267" max="11267" width="22.42578125" style="152" customWidth="1"/>
    <col min="11268" max="11268" width="22" style="152" customWidth="1"/>
    <col min="11269" max="11269" width="19.7109375" style="152" customWidth="1"/>
    <col min="11270" max="11270" width="22.28515625" style="152" customWidth="1"/>
    <col min="11271" max="11271" width="16.42578125" style="152" customWidth="1"/>
    <col min="11272" max="11272" width="17.140625" style="152" customWidth="1"/>
    <col min="11273" max="11520" width="9.140625" style="152"/>
    <col min="11521" max="11521" width="31.140625" style="152" customWidth="1"/>
    <col min="11522" max="11522" width="24.42578125" style="152" customWidth="1"/>
    <col min="11523" max="11523" width="22.42578125" style="152" customWidth="1"/>
    <col min="11524" max="11524" width="22" style="152" customWidth="1"/>
    <col min="11525" max="11525" width="19.7109375" style="152" customWidth="1"/>
    <col min="11526" max="11526" width="22.28515625" style="152" customWidth="1"/>
    <col min="11527" max="11527" width="16.42578125" style="152" customWidth="1"/>
    <col min="11528" max="11528" width="17.140625" style="152" customWidth="1"/>
    <col min="11529" max="11776" width="9.140625" style="152"/>
    <col min="11777" max="11777" width="31.140625" style="152" customWidth="1"/>
    <col min="11778" max="11778" width="24.42578125" style="152" customWidth="1"/>
    <col min="11779" max="11779" width="22.42578125" style="152" customWidth="1"/>
    <col min="11780" max="11780" width="22" style="152" customWidth="1"/>
    <col min="11781" max="11781" width="19.7109375" style="152" customWidth="1"/>
    <col min="11782" max="11782" width="22.28515625" style="152" customWidth="1"/>
    <col min="11783" max="11783" width="16.42578125" style="152" customWidth="1"/>
    <col min="11784" max="11784" width="17.140625" style="152" customWidth="1"/>
    <col min="11785" max="12032" width="9.140625" style="152"/>
    <col min="12033" max="12033" width="31.140625" style="152" customWidth="1"/>
    <col min="12034" max="12034" width="24.42578125" style="152" customWidth="1"/>
    <col min="12035" max="12035" width="22.42578125" style="152" customWidth="1"/>
    <col min="12036" max="12036" width="22" style="152" customWidth="1"/>
    <col min="12037" max="12037" width="19.7109375" style="152" customWidth="1"/>
    <col min="12038" max="12038" width="22.28515625" style="152" customWidth="1"/>
    <col min="12039" max="12039" width="16.42578125" style="152" customWidth="1"/>
    <col min="12040" max="12040" width="17.140625" style="152" customWidth="1"/>
    <col min="12041" max="12288" width="9.140625" style="152"/>
    <col min="12289" max="12289" width="31.140625" style="152" customWidth="1"/>
    <col min="12290" max="12290" width="24.42578125" style="152" customWidth="1"/>
    <col min="12291" max="12291" width="22.42578125" style="152" customWidth="1"/>
    <col min="12292" max="12292" width="22" style="152" customWidth="1"/>
    <col min="12293" max="12293" width="19.7109375" style="152" customWidth="1"/>
    <col min="12294" max="12294" width="22.28515625" style="152" customWidth="1"/>
    <col min="12295" max="12295" width="16.42578125" style="152" customWidth="1"/>
    <col min="12296" max="12296" width="17.140625" style="152" customWidth="1"/>
    <col min="12297" max="12544" width="9.140625" style="152"/>
    <col min="12545" max="12545" width="31.140625" style="152" customWidth="1"/>
    <col min="12546" max="12546" width="24.42578125" style="152" customWidth="1"/>
    <col min="12547" max="12547" width="22.42578125" style="152" customWidth="1"/>
    <col min="12548" max="12548" width="22" style="152" customWidth="1"/>
    <col min="12549" max="12549" width="19.7109375" style="152" customWidth="1"/>
    <col min="12550" max="12550" width="22.28515625" style="152" customWidth="1"/>
    <col min="12551" max="12551" width="16.42578125" style="152" customWidth="1"/>
    <col min="12552" max="12552" width="17.140625" style="152" customWidth="1"/>
    <col min="12553" max="12800" width="9.140625" style="152"/>
    <col min="12801" max="12801" width="31.140625" style="152" customWidth="1"/>
    <col min="12802" max="12802" width="24.42578125" style="152" customWidth="1"/>
    <col min="12803" max="12803" width="22.42578125" style="152" customWidth="1"/>
    <col min="12804" max="12804" width="22" style="152" customWidth="1"/>
    <col min="12805" max="12805" width="19.7109375" style="152" customWidth="1"/>
    <col min="12806" max="12806" width="22.28515625" style="152" customWidth="1"/>
    <col min="12807" max="12807" width="16.42578125" style="152" customWidth="1"/>
    <col min="12808" max="12808" width="17.140625" style="152" customWidth="1"/>
    <col min="12809" max="13056" width="9.140625" style="152"/>
    <col min="13057" max="13057" width="31.140625" style="152" customWidth="1"/>
    <col min="13058" max="13058" width="24.42578125" style="152" customWidth="1"/>
    <col min="13059" max="13059" width="22.42578125" style="152" customWidth="1"/>
    <col min="13060" max="13060" width="22" style="152" customWidth="1"/>
    <col min="13061" max="13061" width="19.7109375" style="152" customWidth="1"/>
    <col min="13062" max="13062" width="22.28515625" style="152" customWidth="1"/>
    <col min="13063" max="13063" width="16.42578125" style="152" customWidth="1"/>
    <col min="13064" max="13064" width="17.140625" style="152" customWidth="1"/>
    <col min="13065" max="13312" width="9.140625" style="152"/>
    <col min="13313" max="13313" width="31.140625" style="152" customWidth="1"/>
    <col min="13314" max="13314" width="24.42578125" style="152" customWidth="1"/>
    <col min="13315" max="13315" width="22.42578125" style="152" customWidth="1"/>
    <col min="13316" max="13316" width="22" style="152" customWidth="1"/>
    <col min="13317" max="13317" width="19.7109375" style="152" customWidth="1"/>
    <col min="13318" max="13318" width="22.28515625" style="152" customWidth="1"/>
    <col min="13319" max="13319" width="16.42578125" style="152" customWidth="1"/>
    <col min="13320" max="13320" width="17.140625" style="152" customWidth="1"/>
    <col min="13321" max="13568" width="9.140625" style="152"/>
    <col min="13569" max="13569" width="31.140625" style="152" customWidth="1"/>
    <col min="13570" max="13570" width="24.42578125" style="152" customWidth="1"/>
    <col min="13571" max="13571" width="22.42578125" style="152" customWidth="1"/>
    <col min="13572" max="13572" width="22" style="152" customWidth="1"/>
    <col min="13573" max="13573" width="19.7109375" style="152" customWidth="1"/>
    <col min="13574" max="13574" width="22.28515625" style="152" customWidth="1"/>
    <col min="13575" max="13575" width="16.42578125" style="152" customWidth="1"/>
    <col min="13576" max="13576" width="17.140625" style="152" customWidth="1"/>
    <col min="13577" max="13824" width="9.140625" style="152"/>
    <col min="13825" max="13825" width="31.140625" style="152" customWidth="1"/>
    <col min="13826" max="13826" width="24.42578125" style="152" customWidth="1"/>
    <col min="13827" max="13827" width="22.42578125" style="152" customWidth="1"/>
    <col min="13828" max="13828" width="22" style="152" customWidth="1"/>
    <col min="13829" max="13829" width="19.7109375" style="152" customWidth="1"/>
    <col min="13830" max="13830" width="22.28515625" style="152" customWidth="1"/>
    <col min="13831" max="13831" width="16.42578125" style="152" customWidth="1"/>
    <col min="13832" max="13832" width="17.140625" style="152" customWidth="1"/>
    <col min="13833" max="14080" width="9.140625" style="152"/>
    <col min="14081" max="14081" width="31.140625" style="152" customWidth="1"/>
    <col min="14082" max="14082" width="24.42578125" style="152" customWidth="1"/>
    <col min="14083" max="14083" width="22.42578125" style="152" customWidth="1"/>
    <col min="14084" max="14084" width="22" style="152" customWidth="1"/>
    <col min="14085" max="14085" width="19.7109375" style="152" customWidth="1"/>
    <col min="14086" max="14086" width="22.28515625" style="152" customWidth="1"/>
    <col min="14087" max="14087" width="16.42578125" style="152" customWidth="1"/>
    <col min="14088" max="14088" width="17.140625" style="152" customWidth="1"/>
    <col min="14089" max="14336" width="9.140625" style="152"/>
    <col min="14337" max="14337" width="31.140625" style="152" customWidth="1"/>
    <col min="14338" max="14338" width="24.42578125" style="152" customWidth="1"/>
    <col min="14339" max="14339" width="22.42578125" style="152" customWidth="1"/>
    <col min="14340" max="14340" width="22" style="152" customWidth="1"/>
    <col min="14341" max="14341" width="19.7109375" style="152" customWidth="1"/>
    <col min="14342" max="14342" width="22.28515625" style="152" customWidth="1"/>
    <col min="14343" max="14343" width="16.42578125" style="152" customWidth="1"/>
    <col min="14344" max="14344" width="17.140625" style="152" customWidth="1"/>
    <col min="14345" max="14592" width="9.140625" style="152"/>
    <col min="14593" max="14593" width="31.140625" style="152" customWidth="1"/>
    <col min="14594" max="14594" width="24.42578125" style="152" customWidth="1"/>
    <col min="14595" max="14595" width="22.42578125" style="152" customWidth="1"/>
    <col min="14596" max="14596" width="22" style="152" customWidth="1"/>
    <col min="14597" max="14597" width="19.7109375" style="152" customWidth="1"/>
    <col min="14598" max="14598" width="22.28515625" style="152" customWidth="1"/>
    <col min="14599" max="14599" width="16.42578125" style="152" customWidth="1"/>
    <col min="14600" max="14600" width="17.140625" style="152" customWidth="1"/>
    <col min="14601" max="14848" width="9.140625" style="152"/>
    <col min="14849" max="14849" width="31.140625" style="152" customWidth="1"/>
    <col min="14850" max="14850" width="24.42578125" style="152" customWidth="1"/>
    <col min="14851" max="14851" width="22.42578125" style="152" customWidth="1"/>
    <col min="14852" max="14852" width="22" style="152" customWidth="1"/>
    <col min="14853" max="14853" width="19.7109375" style="152" customWidth="1"/>
    <col min="14854" max="14854" width="22.28515625" style="152" customWidth="1"/>
    <col min="14855" max="14855" width="16.42578125" style="152" customWidth="1"/>
    <col min="14856" max="14856" width="17.140625" style="152" customWidth="1"/>
    <col min="14857" max="15104" width="9.140625" style="152"/>
    <col min="15105" max="15105" width="31.140625" style="152" customWidth="1"/>
    <col min="15106" max="15106" width="24.42578125" style="152" customWidth="1"/>
    <col min="15107" max="15107" width="22.42578125" style="152" customWidth="1"/>
    <col min="15108" max="15108" width="22" style="152" customWidth="1"/>
    <col min="15109" max="15109" width="19.7109375" style="152" customWidth="1"/>
    <col min="15110" max="15110" width="22.28515625" style="152" customWidth="1"/>
    <col min="15111" max="15111" width="16.42578125" style="152" customWidth="1"/>
    <col min="15112" max="15112" width="17.140625" style="152" customWidth="1"/>
    <col min="15113" max="15360" width="9.140625" style="152"/>
    <col min="15361" max="15361" width="31.140625" style="152" customWidth="1"/>
    <col min="15362" max="15362" width="24.42578125" style="152" customWidth="1"/>
    <col min="15363" max="15363" width="22.42578125" style="152" customWidth="1"/>
    <col min="15364" max="15364" width="22" style="152" customWidth="1"/>
    <col min="15365" max="15365" width="19.7109375" style="152" customWidth="1"/>
    <col min="15366" max="15366" width="22.28515625" style="152" customWidth="1"/>
    <col min="15367" max="15367" width="16.42578125" style="152" customWidth="1"/>
    <col min="15368" max="15368" width="17.140625" style="152" customWidth="1"/>
    <col min="15369" max="15616" width="9.140625" style="152"/>
    <col min="15617" max="15617" width="31.140625" style="152" customWidth="1"/>
    <col min="15618" max="15618" width="24.42578125" style="152" customWidth="1"/>
    <col min="15619" max="15619" width="22.42578125" style="152" customWidth="1"/>
    <col min="15620" max="15620" width="22" style="152" customWidth="1"/>
    <col min="15621" max="15621" width="19.7109375" style="152" customWidth="1"/>
    <col min="15622" max="15622" width="22.28515625" style="152" customWidth="1"/>
    <col min="15623" max="15623" width="16.42578125" style="152" customWidth="1"/>
    <col min="15624" max="15624" width="17.140625" style="152" customWidth="1"/>
    <col min="15625" max="15872" width="9.140625" style="152"/>
    <col min="15873" max="15873" width="31.140625" style="152" customWidth="1"/>
    <col min="15874" max="15874" width="24.42578125" style="152" customWidth="1"/>
    <col min="15875" max="15875" width="22.42578125" style="152" customWidth="1"/>
    <col min="15876" max="15876" width="22" style="152" customWidth="1"/>
    <col min="15877" max="15877" width="19.7109375" style="152" customWidth="1"/>
    <col min="15878" max="15878" width="22.28515625" style="152" customWidth="1"/>
    <col min="15879" max="15879" width="16.42578125" style="152" customWidth="1"/>
    <col min="15880" max="15880" width="17.140625" style="152" customWidth="1"/>
    <col min="15881" max="16128" width="9.140625" style="152"/>
    <col min="16129" max="16129" width="31.140625" style="152" customWidth="1"/>
    <col min="16130" max="16130" width="24.42578125" style="152" customWidth="1"/>
    <col min="16131" max="16131" width="22.42578125" style="152" customWidth="1"/>
    <col min="16132" max="16132" width="22" style="152" customWidth="1"/>
    <col min="16133" max="16133" width="19.7109375" style="152" customWidth="1"/>
    <col min="16134" max="16134" width="22.28515625" style="152" customWidth="1"/>
    <col min="16135" max="16135" width="16.42578125" style="152" customWidth="1"/>
    <col min="16136" max="16136" width="17.140625" style="152" customWidth="1"/>
    <col min="16137" max="16384" width="9.140625" style="152"/>
  </cols>
  <sheetData>
    <row r="1" spans="1:6" ht="16.5" customHeight="1" thickBot="1">
      <c r="A1" s="1" t="s">
        <v>0</v>
      </c>
      <c r="B1" s="1"/>
      <c r="C1" s="1"/>
      <c r="F1" s="474" t="s">
        <v>1</v>
      </c>
    </row>
    <row r="2" spans="1:6" ht="24.75" customHeight="1" thickTop="1">
      <c r="A2" s="6250" t="s">
        <v>3412</v>
      </c>
      <c r="B2" s="6251"/>
      <c r="C2" s="6251"/>
      <c r="D2" s="6251"/>
      <c r="E2" s="6251"/>
      <c r="F2" s="6252"/>
    </row>
    <row r="3" spans="1:6" ht="29.25" customHeight="1" thickBot="1">
      <c r="A3" s="6285" t="s">
        <v>3218</v>
      </c>
      <c r="B3" s="6286"/>
      <c r="C3" s="6286"/>
      <c r="D3" s="6286"/>
      <c r="E3" s="6286"/>
      <c r="F3" s="6287"/>
    </row>
    <row r="4" spans="1:6" ht="28.5" customHeight="1" thickBot="1">
      <c r="A4" s="7585" t="s">
        <v>12</v>
      </c>
      <c r="B4" s="6289"/>
      <c r="C4" s="6289"/>
      <c r="D4" s="6289"/>
      <c r="E4" s="6289"/>
      <c r="F4" s="6290"/>
    </row>
    <row r="5" spans="1:6" ht="30" customHeight="1" thickBot="1">
      <c r="A5" s="3666" t="s">
        <v>3204</v>
      </c>
      <c r="B5" s="3318">
        <v>2009</v>
      </c>
      <c r="C5" s="3318">
        <v>2010</v>
      </c>
      <c r="D5" s="3317">
        <v>2011</v>
      </c>
      <c r="E5" s="3311">
        <v>2012</v>
      </c>
      <c r="F5" s="755">
        <v>2013</v>
      </c>
    </row>
    <row r="6" spans="1:6" ht="24.95" customHeight="1">
      <c r="A6" s="3662" t="s">
        <v>3206</v>
      </c>
      <c r="B6" s="3903">
        <v>2525400</v>
      </c>
      <c r="C6" s="3928">
        <v>3429015</v>
      </c>
      <c r="D6" s="3891">
        <v>1361</v>
      </c>
      <c r="E6" s="3892">
        <v>10461706</v>
      </c>
      <c r="F6" s="3918">
        <v>13390536</v>
      </c>
    </row>
    <row r="7" spans="1:6" ht="24.95" customHeight="1">
      <c r="A7" s="3663" t="s">
        <v>3207</v>
      </c>
      <c r="B7" s="3896">
        <v>164180</v>
      </c>
      <c r="C7" s="3929">
        <v>239290</v>
      </c>
      <c r="D7" s="2645">
        <v>14885</v>
      </c>
      <c r="E7" s="3921">
        <v>358876</v>
      </c>
      <c r="F7" s="3910">
        <v>218648</v>
      </c>
    </row>
    <row r="8" spans="1:6" ht="24.95" customHeight="1">
      <c r="A8" s="3663" t="s">
        <v>3208</v>
      </c>
      <c r="B8" s="3896">
        <v>42677</v>
      </c>
      <c r="C8" s="3929">
        <v>270570</v>
      </c>
      <c r="D8" s="2645" t="s">
        <v>3219</v>
      </c>
      <c r="E8" s="3921">
        <v>155937</v>
      </c>
      <c r="F8" s="3910">
        <v>55830</v>
      </c>
    </row>
    <row r="9" spans="1:6" ht="24.95" customHeight="1">
      <c r="A9" s="3663" t="s">
        <v>3209</v>
      </c>
      <c r="B9" s="3896">
        <v>36266</v>
      </c>
      <c r="C9" s="3929">
        <v>70264</v>
      </c>
      <c r="D9" s="2645" t="s">
        <v>3220</v>
      </c>
      <c r="E9" s="3921">
        <v>3476</v>
      </c>
      <c r="F9" s="3910">
        <v>6</v>
      </c>
    </row>
    <row r="10" spans="1:6" ht="24.95" customHeight="1">
      <c r="A10" s="3663" t="s">
        <v>3210</v>
      </c>
      <c r="B10" s="3896">
        <v>1318224</v>
      </c>
      <c r="C10" s="3929">
        <v>768294</v>
      </c>
      <c r="D10" s="2645">
        <v>536900</v>
      </c>
      <c r="E10" s="3921">
        <v>1249878</v>
      </c>
      <c r="F10" s="3910">
        <v>259421</v>
      </c>
    </row>
    <row r="11" spans="1:6" ht="24.95" customHeight="1">
      <c r="A11" s="3663" t="s">
        <v>3221</v>
      </c>
      <c r="B11" s="3929"/>
      <c r="C11" s="3929">
        <v>20940</v>
      </c>
      <c r="D11" s="2645">
        <v>100222</v>
      </c>
      <c r="E11" s="3921">
        <v>488056</v>
      </c>
      <c r="F11" s="3910">
        <v>570819</v>
      </c>
    </row>
    <row r="12" spans="1:6" ht="24.95" customHeight="1">
      <c r="A12" s="3663" t="s">
        <v>3205</v>
      </c>
      <c r="B12" s="3896">
        <v>7332020</v>
      </c>
      <c r="C12" s="3929">
        <v>5995400</v>
      </c>
      <c r="D12" s="2645">
        <v>5077562</v>
      </c>
      <c r="E12" s="3921">
        <v>201600</v>
      </c>
      <c r="F12" s="3910">
        <v>13184550</v>
      </c>
    </row>
    <row r="13" spans="1:6" ht="24.95" customHeight="1">
      <c r="A13" s="3663" t="s">
        <v>3222</v>
      </c>
      <c r="B13" s="3896" t="s">
        <v>9</v>
      </c>
      <c r="C13" s="3896" t="s">
        <v>9</v>
      </c>
      <c r="D13" s="3896" t="s">
        <v>9</v>
      </c>
      <c r="E13" s="3846">
        <v>1400</v>
      </c>
      <c r="F13" s="3901">
        <v>520</v>
      </c>
    </row>
    <row r="14" spans="1:6" ht="24.95" customHeight="1">
      <c r="A14" s="3663" t="s">
        <v>3215</v>
      </c>
      <c r="B14" s="3896" t="s">
        <v>9</v>
      </c>
      <c r="C14" s="3896" t="s">
        <v>9</v>
      </c>
      <c r="D14" s="3896" t="s">
        <v>9</v>
      </c>
      <c r="E14" s="3846">
        <v>6723312</v>
      </c>
      <c r="F14" s="3901">
        <v>8957534</v>
      </c>
    </row>
    <row r="15" spans="1:6" ht="24.95" customHeight="1">
      <c r="A15" s="3663" t="s">
        <v>3223</v>
      </c>
      <c r="B15" s="3896">
        <v>3200</v>
      </c>
      <c r="C15" s="3929" t="s">
        <v>9</v>
      </c>
      <c r="D15" s="3929" t="s">
        <v>9</v>
      </c>
      <c r="E15" s="3920" t="s">
        <v>9</v>
      </c>
      <c r="F15" s="3925">
        <v>8580</v>
      </c>
    </row>
    <row r="16" spans="1:6" ht="24.95" customHeight="1">
      <c r="A16" s="3663" t="s">
        <v>3214</v>
      </c>
      <c r="B16" s="3896">
        <v>31050</v>
      </c>
      <c r="C16" s="3929">
        <v>58700</v>
      </c>
      <c r="D16" s="2645" t="s">
        <v>3224</v>
      </c>
      <c r="E16" s="3921">
        <v>150505</v>
      </c>
      <c r="F16" s="3910">
        <v>2000</v>
      </c>
    </row>
    <row r="17" spans="1:6" ht="24.95" customHeight="1" thickBot="1">
      <c r="A17" s="3667" t="s">
        <v>78</v>
      </c>
      <c r="B17" s="635">
        <f>SUM(B6:B16)</f>
        <v>11453017</v>
      </c>
      <c r="C17" s="635">
        <v>10852473</v>
      </c>
      <c r="D17" s="635">
        <f>SUM(D6:D16)</f>
        <v>5730930</v>
      </c>
      <c r="E17" s="3897">
        <f>SUM(E6:E16)</f>
        <v>19794746</v>
      </c>
      <c r="F17" s="3902">
        <f>SUM(F6:F16)</f>
        <v>36648444</v>
      </c>
    </row>
    <row r="18" spans="1:6" ht="15.75" customHeight="1" thickTop="1"/>
    <row r="19" spans="1:6" ht="15.75" customHeight="1">
      <c r="A19" s="6248" t="s">
        <v>3014</v>
      </c>
      <c r="B19" s="6248"/>
      <c r="C19" s="6248"/>
      <c r="D19" s="450"/>
      <c r="E19" s="450"/>
    </row>
    <row r="20" spans="1:6" ht="15.75" customHeight="1">
      <c r="A20" s="6248" t="s">
        <v>3015</v>
      </c>
      <c r="B20" s="6248"/>
      <c r="C20" s="6248"/>
      <c r="D20" s="358"/>
      <c r="E20" s="3310"/>
    </row>
    <row r="21" spans="1:6" ht="15.75" customHeight="1">
      <c r="A21" s="6248" t="s">
        <v>3225</v>
      </c>
      <c r="B21" s="6248"/>
      <c r="C21" s="6248"/>
      <c r="D21" s="3309"/>
      <c r="E21" s="3310"/>
    </row>
    <row r="22" spans="1:6" ht="15.75" customHeight="1">
      <c r="A22" s="6248" t="s">
        <v>2877</v>
      </c>
      <c r="B22" s="6248"/>
      <c r="C22" s="6248"/>
      <c r="D22" s="450"/>
      <c r="E22" s="450"/>
    </row>
    <row r="25" spans="1:6">
      <c r="B25" s="3326"/>
      <c r="E25" s="153"/>
    </row>
    <row r="26" spans="1:6">
      <c r="C26" s="3326" t="s">
        <v>3</v>
      </c>
    </row>
  </sheetData>
  <mergeCells count="7">
    <mergeCell ref="A22:C22"/>
    <mergeCell ref="A2:F2"/>
    <mergeCell ref="A3:F3"/>
    <mergeCell ref="A4:F4"/>
    <mergeCell ref="A19:C19"/>
    <mergeCell ref="A20:C20"/>
    <mergeCell ref="A21:C21"/>
  </mergeCells>
  <hyperlinks>
    <hyperlink ref="A1" r:id="rId1"/>
  </hyperlinks>
  <pageMargins left="0.74803149606299213" right="0.74803149606299213" top="0.98425196850393704" bottom="0.98425196850393704" header="0.51181102362204722" footer="0.51181102362204722"/>
  <pageSetup paperSize="9" scale="90" fitToHeight="0" orientation="landscape" r:id="rId2"/>
  <headerFooter alignWithMargins="0">
    <oddFooter>&amp;R202</oddFooter>
  </headerFooter>
  <drawing r:id="rId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96">
    <pageSetUpPr fitToPage="1"/>
  </sheetPr>
  <dimension ref="A1:F22"/>
  <sheetViews>
    <sheetView view="pageBreakPreview" zoomScale="60" zoomScaleNormal="100" workbookViewId="0">
      <selection activeCell="H15" sqref="H15"/>
    </sheetView>
  </sheetViews>
  <sheetFormatPr defaultRowHeight="12.75"/>
  <cols>
    <col min="1" max="6" width="22.7109375" style="152" customWidth="1"/>
    <col min="7" max="7" width="16.42578125" style="152" customWidth="1"/>
    <col min="8" max="8" width="17.140625" style="152" customWidth="1"/>
    <col min="9" max="256" width="9.140625" style="152"/>
    <col min="257" max="257" width="30.85546875" style="152" customWidth="1"/>
    <col min="258" max="258" width="25.7109375" style="152" customWidth="1"/>
    <col min="259" max="259" width="25.5703125" style="152" customWidth="1"/>
    <col min="260" max="260" width="23.7109375" style="152" customWidth="1"/>
    <col min="261" max="261" width="21.85546875" style="152" customWidth="1"/>
    <col min="262" max="262" width="21.7109375" style="152" customWidth="1"/>
    <col min="263" max="263" width="16.42578125" style="152" customWidth="1"/>
    <col min="264" max="264" width="17.140625" style="152" customWidth="1"/>
    <col min="265" max="512" width="9.140625" style="152"/>
    <col min="513" max="513" width="30.85546875" style="152" customWidth="1"/>
    <col min="514" max="514" width="25.7109375" style="152" customWidth="1"/>
    <col min="515" max="515" width="25.5703125" style="152" customWidth="1"/>
    <col min="516" max="516" width="23.7109375" style="152" customWidth="1"/>
    <col min="517" max="517" width="21.85546875" style="152" customWidth="1"/>
    <col min="518" max="518" width="21.7109375" style="152" customWidth="1"/>
    <col min="519" max="519" width="16.42578125" style="152" customWidth="1"/>
    <col min="520" max="520" width="17.140625" style="152" customWidth="1"/>
    <col min="521" max="768" width="9.140625" style="152"/>
    <col min="769" max="769" width="30.85546875" style="152" customWidth="1"/>
    <col min="770" max="770" width="25.7109375" style="152" customWidth="1"/>
    <col min="771" max="771" width="25.5703125" style="152" customWidth="1"/>
    <col min="772" max="772" width="23.7109375" style="152" customWidth="1"/>
    <col min="773" max="773" width="21.85546875" style="152" customWidth="1"/>
    <col min="774" max="774" width="21.7109375" style="152" customWidth="1"/>
    <col min="775" max="775" width="16.42578125" style="152" customWidth="1"/>
    <col min="776" max="776" width="17.140625" style="152" customWidth="1"/>
    <col min="777" max="1024" width="9.140625" style="152"/>
    <col min="1025" max="1025" width="30.85546875" style="152" customWidth="1"/>
    <col min="1026" max="1026" width="25.7109375" style="152" customWidth="1"/>
    <col min="1027" max="1027" width="25.5703125" style="152" customWidth="1"/>
    <col min="1028" max="1028" width="23.7109375" style="152" customWidth="1"/>
    <col min="1029" max="1029" width="21.85546875" style="152" customWidth="1"/>
    <col min="1030" max="1030" width="21.7109375" style="152" customWidth="1"/>
    <col min="1031" max="1031" width="16.42578125" style="152" customWidth="1"/>
    <col min="1032" max="1032" width="17.140625" style="152" customWidth="1"/>
    <col min="1033" max="1280" width="9.140625" style="152"/>
    <col min="1281" max="1281" width="30.85546875" style="152" customWidth="1"/>
    <col min="1282" max="1282" width="25.7109375" style="152" customWidth="1"/>
    <col min="1283" max="1283" width="25.5703125" style="152" customWidth="1"/>
    <col min="1284" max="1284" width="23.7109375" style="152" customWidth="1"/>
    <col min="1285" max="1285" width="21.85546875" style="152" customWidth="1"/>
    <col min="1286" max="1286" width="21.7109375" style="152" customWidth="1"/>
    <col min="1287" max="1287" width="16.42578125" style="152" customWidth="1"/>
    <col min="1288" max="1288" width="17.140625" style="152" customWidth="1"/>
    <col min="1289" max="1536" width="9.140625" style="152"/>
    <col min="1537" max="1537" width="30.85546875" style="152" customWidth="1"/>
    <col min="1538" max="1538" width="25.7109375" style="152" customWidth="1"/>
    <col min="1539" max="1539" width="25.5703125" style="152" customWidth="1"/>
    <col min="1540" max="1540" width="23.7109375" style="152" customWidth="1"/>
    <col min="1541" max="1541" width="21.85546875" style="152" customWidth="1"/>
    <col min="1542" max="1542" width="21.7109375" style="152" customWidth="1"/>
    <col min="1543" max="1543" width="16.42578125" style="152" customWidth="1"/>
    <col min="1544" max="1544" width="17.140625" style="152" customWidth="1"/>
    <col min="1545" max="1792" width="9.140625" style="152"/>
    <col min="1793" max="1793" width="30.85546875" style="152" customWidth="1"/>
    <col min="1794" max="1794" width="25.7109375" style="152" customWidth="1"/>
    <col min="1795" max="1795" width="25.5703125" style="152" customWidth="1"/>
    <col min="1796" max="1796" width="23.7109375" style="152" customWidth="1"/>
    <col min="1797" max="1797" width="21.85546875" style="152" customWidth="1"/>
    <col min="1798" max="1798" width="21.7109375" style="152" customWidth="1"/>
    <col min="1799" max="1799" width="16.42578125" style="152" customWidth="1"/>
    <col min="1800" max="1800" width="17.140625" style="152" customWidth="1"/>
    <col min="1801" max="2048" width="9.140625" style="152"/>
    <col min="2049" max="2049" width="30.85546875" style="152" customWidth="1"/>
    <col min="2050" max="2050" width="25.7109375" style="152" customWidth="1"/>
    <col min="2051" max="2051" width="25.5703125" style="152" customWidth="1"/>
    <col min="2052" max="2052" width="23.7109375" style="152" customWidth="1"/>
    <col min="2053" max="2053" width="21.85546875" style="152" customWidth="1"/>
    <col min="2054" max="2054" width="21.7109375" style="152" customWidth="1"/>
    <col min="2055" max="2055" width="16.42578125" style="152" customWidth="1"/>
    <col min="2056" max="2056" width="17.140625" style="152" customWidth="1"/>
    <col min="2057" max="2304" width="9.140625" style="152"/>
    <col min="2305" max="2305" width="30.85546875" style="152" customWidth="1"/>
    <col min="2306" max="2306" width="25.7109375" style="152" customWidth="1"/>
    <col min="2307" max="2307" width="25.5703125" style="152" customWidth="1"/>
    <col min="2308" max="2308" width="23.7109375" style="152" customWidth="1"/>
    <col min="2309" max="2309" width="21.85546875" style="152" customWidth="1"/>
    <col min="2310" max="2310" width="21.7109375" style="152" customWidth="1"/>
    <col min="2311" max="2311" width="16.42578125" style="152" customWidth="1"/>
    <col min="2312" max="2312" width="17.140625" style="152" customWidth="1"/>
    <col min="2313" max="2560" width="9.140625" style="152"/>
    <col min="2561" max="2561" width="30.85546875" style="152" customWidth="1"/>
    <col min="2562" max="2562" width="25.7109375" style="152" customWidth="1"/>
    <col min="2563" max="2563" width="25.5703125" style="152" customWidth="1"/>
    <col min="2564" max="2564" width="23.7109375" style="152" customWidth="1"/>
    <col min="2565" max="2565" width="21.85546875" style="152" customWidth="1"/>
    <col min="2566" max="2566" width="21.7109375" style="152" customWidth="1"/>
    <col min="2567" max="2567" width="16.42578125" style="152" customWidth="1"/>
    <col min="2568" max="2568" width="17.140625" style="152" customWidth="1"/>
    <col min="2569" max="2816" width="9.140625" style="152"/>
    <col min="2817" max="2817" width="30.85546875" style="152" customWidth="1"/>
    <col min="2818" max="2818" width="25.7109375" style="152" customWidth="1"/>
    <col min="2819" max="2819" width="25.5703125" style="152" customWidth="1"/>
    <col min="2820" max="2820" width="23.7109375" style="152" customWidth="1"/>
    <col min="2821" max="2821" width="21.85546875" style="152" customWidth="1"/>
    <col min="2822" max="2822" width="21.7109375" style="152" customWidth="1"/>
    <col min="2823" max="2823" width="16.42578125" style="152" customWidth="1"/>
    <col min="2824" max="2824" width="17.140625" style="152" customWidth="1"/>
    <col min="2825" max="3072" width="9.140625" style="152"/>
    <col min="3073" max="3073" width="30.85546875" style="152" customWidth="1"/>
    <col min="3074" max="3074" width="25.7109375" style="152" customWidth="1"/>
    <col min="3075" max="3075" width="25.5703125" style="152" customWidth="1"/>
    <col min="3076" max="3076" width="23.7109375" style="152" customWidth="1"/>
    <col min="3077" max="3077" width="21.85546875" style="152" customWidth="1"/>
    <col min="3078" max="3078" width="21.7109375" style="152" customWidth="1"/>
    <col min="3079" max="3079" width="16.42578125" style="152" customWidth="1"/>
    <col min="3080" max="3080" width="17.140625" style="152" customWidth="1"/>
    <col min="3081" max="3328" width="9.140625" style="152"/>
    <col min="3329" max="3329" width="30.85546875" style="152" customWidth="1"/>
    <col min="3330" max="3330" width="25.7109375" style="152" customWidth="1"/>
    <col min="3331" max="3331" width="25.5703125" style="152" customWidth="1"/>
    <col min="3332" max="3332" width="23.7109375" style="152" customWidth="1"/>
    <col min="3333" max="3333" width="21.85546875" style="152" customWidth="1"/>
    <col min="3334" max="3334" width="21.7109375" style="152" customWidth="1"/>
    <col min="3335" max="3335" width="16.42578125" style="152" customWidth="1"/>
    <col min="3336" max="3336" width="17.140625" style="152" customWidth="1"/>
    <col min="3337" max="3584" width="9.140625" style="152"/>
    <col min="3585" max="3585" width="30.85546875" style="152" customWidth="1"/>
    <col min="3586" max="3586" width="25.7109375" style="152" customWidth="1"/>
    <col min="3587" max="3587" width="25.5703125" style="152" customWidth="1"/>
    <col min="3588" max="3588" width="23.7109375" style="152" customWidth="1"/>
    <col min="3589" max="3589" width="21.85546875" style="152" customWidth="1"/>
    <col min="3590" max="3590" width="21.7109375" style="152" customWidth="1"/>
    <col min="3591" max="3591" width="16.42578125" style="152" customWidth="1"/>
    <col min="3592" max="3592" width="17.140625" style="152" customWidth="1"/>
    <col min="3593" max="3840" width="9.140625" style="152"/>
    <col min="3841" max="3841" width="30.85546875" style="152" customWidth="1"/>
    <col min="3842" max="3842" width="25.7109375" style="152" customWidth="1"/>
    <col min="3843" max="3843" width="25.5703125" style="152" customWidth="1"/>
    <col min="3844" max="3844" width="23.7109375" style="152" customWidth="1"/>
    <col min="3845" max="3845" width="21.85546875" style="152" customWidth="1"/>
    <col min="3846" max="3846" width="21.7109375" style="152" customWidth="1"/>
    <col min="3847" max="3847" width="16.42578125" style="152" customWidth="1"/>
    <col min="3848" max="3848" width="17.140625" style="152" customWidth="1"/>
    <col min="3849" max="4096" width="9.140625" style="152"/>
    <col min="4097" max="4097" width="30.85546875" style="152" customWidth="1"/>
    <col min="4098" max="4098" width="25.7109375" style="152" customWidth="1"/>
    <col min="4099" max="4099" width="25.5703125" style="152" customWidth="1"/>
    <col min="4100" max="4100" width="23.7109375" style="152" customWidth="1"/>
    <col min="4101" max="4101" width="21.85546875" style="152" customWidth="1"/>
    <col min="4102" max="4102" width="21.7109375" style="152" customWidth="1"/>
    <col min="4103" max="4103" width="16.42578125" style="152" customWidth="1"/>
    <col min="4104" max="4104" width="17.140625" style="152" customWidth="1"/>
    <col min="4105" max="4352" width="9.140625" style="152"/>
    <col min="4353" max="4353" width="30.85546875" style="152" customWidth="1"/>
    <col min="4354" max="4354" width="25.7109375" style="152" customWidth="1"/>
    <col min="4355" max="4355" width="25.5703125" style="152" customWidth="1"/>
    <col min="4356" max="4356" width="23.7109375" style="152" customWidth="1"/>
    <col min="4357" max="4357" width="21.85546875" style="152" customWidth="1"/>
    <col min="4358" max="4358" width="21.7109375" style="152" customWidth="1"/>
    <col min="4359" max="4359" width="16.42578125" style="152" customWidth="1"/>
    <col min="4360" max="4360" width="17.140625" style="152" customWidth="1"/>
    <col min="4361" max="4608" width="9.140625" style="152"/>
    <col min="4609" max="4609" width="30.85546875" style="152" customWidth="1"/>
    <col min="4610" max="4610" width="25.7109375" style="152" customWidth="1"/>
    <col min="4611" max="4611" width="25.5703125" style="152" customWidth="1"/>
    <col min="4612" max="4612" width="23.7109375" style="152" customWidth="1"/>
    <col min="4613" max="4613" width="21.85546875" style="152" customWidth="1"/>
    <col min="4614" max="4614" width="21.7109375" style="152" customWidth="1"/>
    <col min="4615" max="4615" width="16.42578125" style="152" customWidth="1"/>
    <col min="4616" max="4616" width="17.140625" style="152" customWidth="1"/>
    <col min="4617" max="4864" width="9.140625" style="152"/>
    <col min="4865" max="4865" width="30.85546875" style="152" customWidth="1"/>
    <col min="4866" max="4866" width="25.7109375" style="152" customWidth="1"/>
    <col min="4867" max="4867" width="25.5703125" style="152" customWidth="1"/>
    <col min="4868" max="4868" width="23.7109375" style="152" customWidth="1"/>
    <col min="4869" max="4869" width="21.85546875" style="152" customWidth="1"/>
    <col min="4870" max="4870" width="21.7109375" style="152" customWidth="1"/>
    <col min="4871" max="4871" width="16.42578125" style="152" customWidth="1"/>
    <col min="4872" max="4872" width="17.140625" style="152" customWidth="1"/>
    <col min="4873" max="5120" width="9.140625" style="152"/>
    <col min="5121" max="5121" width="30.85546875" style="152" customWidth="1"/>
    <col min="5122" max="5122" width="25.7109375" style="152" customWidth="1"/>
    <col min="5123" max="5123" width="25.5703125" style="152" customWidth="1"/>
    <col min="5124" max="5124" width="23.7109375" style="152" customWidth="1"/>
    <col min="5125" max="5125" width="21.85546875" style="152" customWidth="1"/>
    <col min="5126" max="5126" width="21.7109375" style="152" customWidth="1"/>
    <col min="5127" max="5127" width="16.42578125" style="152" customWidth="1"/>
    <col min="5128" max="5128" width="17.140625" style="152" customWidth="1"/>
    <col min="5129" max="5376" width="9.140625" style="152"/>
    <col min="5377" max="5377" width="30.85546875" style="152" customWidth="1"/>
    <col min="5378" max="5378" width="25.7109375" style="152" customWidth="1"/>
    <col min="5379" max="5379" width="25.5703125" style="152" customWidth="1"/>
    <col min="5380" max="5380" width="23.7109375" style="152" customWidth="1"/>
    <col min="5381" max="5381" width="21.85546875" style="152" customWidth="1"/>
    <col min="5382" max="5382" width="21.7109375" style="152" customWidth="1"/>
    <col min="5383" max="5383" width="16.42578125" style="152" customWidth="1"/>
    <col min="5384" max="5384" width="17.140625" style="152" customWidth="1"/>
    <col min="5385" max="5632" width="9.140625" style="152"/>
    <col min="5633" max="5633" width="30.85546875" style="152" customWidth="1"/>
    <col min="5634" max="5634" width="25.7109375" style="152" customWidth="1"/>
    <col min="5635" max="5635" width="25.5703125" style="152" customWidth="1"/>
    <col min="5636" max="5636" width="23.7109375" style="152" customWidth="1"/>
    <col min="5637" max="5637" width="21.85546875" style="152" customWidth="1"/>
    <col min="5638" max="5638" width="21.7109375" style="152" customWidth="1"/>
    <col min="5639" max="5639" width="16.42578125" style="152" customWidth="1"/>
    <col min="5640" max="5640" width="17.140625" style="152" customWidth="1"/>
    <col min="5641" max="5888" width="9.140625" style="152"/>
    <col min="5889" max="5889" width="30.85546875" style="152" customWidth="1"/>
    <col min="5890" max="5890" width="25.7109375" style="152" customWidth="1"/>
    <col min="5891" max="5891" width="25.5703125" style="152" customWidth="1"/>
    <col min="5892" max="5892" width="23.7109375" style="152" customWidth="1"/>
    <col min="5893" max="5893" width="21.85546875" style="152" customWidth="1"/>
    <col min="5894" max="5894" width="21.7109375" style="152" customWidth="1"/>
    <col min="5895" max="5895" width="16.42578125" style="152" customWidth="1"/>
    <col min="5896" max="5896" width="17.140625" style="152" customWidth="1"/>
    <col min="5897" max="6144" width="9.140625" style="152"/>
    <col min="6145" max="6145" width="30.85546875" style="152" customWidth="1"/>
    <col min="6146" max="6146" width="25.7109375" style="152" customWidth="1"/>
    <col min="6147" max="6147" width="25.5703125" style="152" customWidth="1"/>
    <col min="6148" max="6148" width="23.7109375" style="152" customWidth="1"/>
    <col min="6149" max="6149" width="21.85546875" style="152" customWidth="1"/>
    <col min="6150" max="6150" width="21.7109375" style="152" customWidth="1"/>
    <col min="6151" max="6151" width="16.42578125" style="152" customWidth="1"/>
    <col min="6152" max="6152" width="17.140625" style="152" customWidth="1"/>
    <col min="6153" max="6400" width="9.140625" style="152"/>
    <col min="6401" max="6401" width="30.85546875" style="152" customWidth="1"/>
    <col min="6402" max="6402" width="25.7109375" style="152" customWidth="1"/>
    <col min="6403" max="6403" width="25.5703125" style="152" customWidth="1"/>
    <col min="6404" max="6404" width="23.7109375" style="152" customWidth="1"/>
    <col min="6405" max="6405" width="21.85546875" style="152" customWidth="1"/>
    <col min="6406" max="6406" width="21.7109375" style="152" customWidth="1"/>
    <col min="6407" max="6407" width="16.42578125" style="152" customWidth="1"/>
    <col min="6408" max="6408" width="17.140625" style="152" customWidth="1"/>
    <col min="6409" max="6656" width="9.140625" style="152"/>
    <col min="6657" max="6657" width="30.85546875" style="152" customWidth="1"/>
    <col min="6658" max="6658" width="25.7109375" style="152" customWidth="1"/>
    <col min="6659" max="6659" width="25.5703125" style="152" customWidth="1"/>
    <col min="6660" max="6660" width="23.7109375" style="152" customWidth="1"/>
    <col min="6661" max="6661" width="21.85546875" style="152" customWidth="1"/>
    <col min="6662" max="6662" width="21.7109375" style="152" customWidth="1"/>
    <col min="6663" max="6663" width="16.42578125" style="152" customWidth="1"/>
    <col min="6664" max="6664" width="17.140625" style="152" customWidth="1"/>
    <col min="6665" max="6912" width="9.140625" style="152"/>
    <col min="6913" max="6913" width="30.85546875" style="152" customWidth="1"/>
    <col min="6914" max="6914" width="25.7109375" style="152" customWidth="1"/>
    <col min="6915" max="6915" width="25.5703125" style="152" customWidth="1"/>
    <col min="6916" max="6916" width="23.7109375" style="152" customWidth="1"/>
    <col min="6917" max="6917" width="21.85546875" style="152" customWidth="1"/>
    <col min="6918" max="6918" width="21.7109375" style="152" customWidth="1"/>
    <col min="6919" max="6919" width="16.42578125" style="152" customWidth="1"/>
    <col min="6920" max="6920" width="17.140625" style="152" customWidth="1"/>
    <col min="6921" max="7168" width="9.140625" style="152"/>
    <col min="7169" max="7169" width="30.85546875" style="152" customWidth="1"/>
    <col min="7170" max="7170" width="25.7109375" style="152" customWidth="1"/>
    <col min="7171" max="7171" width="25.5703125" style="152" customWidth="1"/>
    <col min="7172" max="7172" width="23.7109375" style="152" customWidth="1"/>
    <col min="7173" max="7173" width="21.85546875" style="152" customWidth="1"/>
    <col min="7174" max="7174" width="21.7109375" style="152" customWidth="1"/>
    <col min="7175" max="7175" width="16.42578125" style="152" customWidth="1"/>
    <col min="7176" max="7176" width="17.140625" style="152" customWidth="1"/>
    <col min="7177" max="7424" width="9.140625" style="152"/>
    <col min="7425" max="7425" width="30.85546875" style="152" customWidth="1"/>
    <col min="7426" max="7426" width="25.7109375" style="152" customWidth="1"/>
    <col min="7427" max="7427" width="25.5703125" style="152" customWidth="1"/>
    <col min="7428" max="7428" width="23.7109375" style="152" customWidth="1"/>
    <col min="7429" max="7429" width="21.85546875" style="152" customWidth="1"/>
    <col min="7430" max="7430" width="21.7109375" style="152" customWidth="1"/>
    <col min="7431" max="7431" width="16.42578125" style="152" customWidth="1"/>
    <col min="7432" max="7432" width="17.140625" style="152" customWidth="1"/>
    <col min="7433" max="7680" width="9.140625" style="152"/>
    <col min="7681" max="7681" width="30.85546875" style="152" customWidth="1"/>
    <col min="7682" max="7682" width="25.7109375" style="152" customWidth="1"/>
    <col min="7683" max="7683" width="25.5703125" style="152" customWidth="1"/>
    <col min="7684" max="7684" width="23.7109375" style="152" customWidth="1"/>
    <col min="7685" max="7685" width="21.85546875" style="152" customWidth="1"/>
    <col min="7686" max="7686" width="21.7109375" style="152" customWidth="1"/>
    <col min="7687" max="7687" width="16.42578125" style="152" customWidth="1"/>
    <col min="7688" max="7688" width="17.140625" style="152" customWidth="1"/>
    <col min="7689" max="7936" width="9.140625" style="152"/>
    <col min="7937" max="7937" width="30.85546875" style="152" customWidth="1"/>
    <col min="7938" max="7938" width="25.7109375" style="152" customWidth="1"/>
    <col min="7939" max="7939" width="25.5703125" style="152" customWidth="1"/>
    <col min="7940" max="7940" width="23.7109375" style="152" customWidth="1"/>
    <col min="7941" max="7941" width="21.85546875" style="152" customWidth="1"/>
    <col min="7942" max="7942" width="21.7109375" style="152" customWidth="1"/>
    <col min="7943" max="7943" width="16.42578125" style="152" customWidth="1"/>
    <col min="7944" max="7944" width="17.140625" style="152" customWidth="1"/>
    <col min="7945" max="8192" width="9.140625" style="152"/>
    <col min="8193" max="8193" width="30.85546875" style="152" customWidth="1"/>
    <col min="8194" max="8194" width="25.7109375" style="152" customWidth="1"/>
    <col min="8195" max="8195" width="25.5703125" style="152" customWidth="1"/>
    <col min="8196" max="8196" width="23.7109375" style="152" customWidth="1"/>
    <col min="8197" max="8197" width="21.85546875" style="152" customWidth="1"/>
    <col min="8198" max="8198" width="21.7109375" style="152" customWidth="1"/>
    <col min="8199" max="8199" width="16.42578125" style="152" customWidth="1"/>
    <col min="8200" max="8200" width="17.140625" style="152" customWidth="1"/>
    <col min="8201" max="8448" width="9.140625" style="152"/>
    <col min="8449" max="8449" width="30.85546875" style="152" customWidth="1"/>
    <col min="8450" max="8450" width="25.7109375" style="152" customWidth="1"/>
    <col min="8451" max="8451" width="25.5703125" style="152" customWidth="1"/>
    <col min="8452" max="8452" width="23.7109375" style="152" customWidth="1"/>
    <col min="8453" max="8453" width="21.85546875" style="152" customWidth="1"/>
    <col min="8454" max="8454" width="21.7109375" style="152" customWidth="1"/>
    <col min="8455" max="8455" width="16.42578125" style="152" customWidth="1"/>
    <col min="8456" max="8456" width="17.140625" style="152" customWidth="1"/>
    <col min="8457" max="8704" width="9.140625" style="152"/>
    <col min="8705" max="8705" width="30.85546875" style="152" customWidth="1"/>
    <col min="8706" max="8706" width="25.7109375" style="152" customWidth="1"/>
    <col min="8707" max="8707" width="25.5703125" style="152" customWidth="1"/>
    <col min="8708" max="8708" width="23.7109375" style="152" customWidth="1"/>
    <col min="8709" max="8709" width="21.85546875" style="152" customWidth="1"/>
    <col min="8710" max="8710" width="21.7109375" style="152" customWidth="1"/>
    <col min="8711" max="8711" width="16.42578125" style="152" customWidth="1"/>
    <col min="8712" max="8712" width="17.140625" style="152" customWidth="1"/>
    <col min="8713" max="8960" width="9.140625" style="152"/>
    <col min="8961" max="8961" width="30.85546875" style="152" customWidth="1"/>
    <col min="8962" max="8962" width="25.7109375" style="152" customWidth="1"/>
    <col min="8963" max="8963" width="25.5703125" style="152" customWidth="1"/>
    <col min="8964" max="8964" width="23.7109375" style="152" customWidth="1"/>
    <col min="8965" max="8965" width="21.85546875" style="152" customWidth="1"/>
    <col min="8966" max="8966" width="21.7109375" style="152" customWidth="1"/>
    <col min="8967" max="8967" width="16.42578125" style="152" customWidth="1"/>
    <col min="8968" max="8968" width="17.140625" style="152" customWidth="1"/>
    <col min="8969" max="9216" width="9.140625" style="152"/>
    <col min="9217" max="9217" width="30.85546875" style="152" customWidth="1"/>
    <col min="9218" max="9218" width="25.7109375" style="152" customWidth="1"/>
    <col min="9219" max="9219" width="25.5703125" style="152" customWidth="1"/>
    <col min="9220" max="9220" width="23.7109375" style="152" customWidth="1"/>
    <col min="9221" max="9221" width="21.85546875" style="152" customWidth="1"/>
    <col min="9222" max="9222" width="21.7109375" style="152" customWidth="1"/>
    <col min="9223" max="9223" width="16.42578125" style="152" customWidth="1"/>
    <col min="9224" max="9224" width="17.140625" style="152" customWidth="1"/>
    <col min="9225" max="9472" width="9.140625" style="152"/>
    <col min="9473" max="9473" width="30.85546875" style="152" customWidth="1"/>
    <col min="9474" max="9474" width="25.7109375" style="152" customWidth="1"/>
    <col min="9475" max="9475" width="25.5703125" style="152" customWidth="1"/>
    <col min="9476" max="9476" width="23.7109375" style="152" customWidth="1"/>
    <col min="9477" max="9477" width="21.85546875" style="152" customWidth="1"/>
    <col min="9478" max="9478" width="21.7109375" style="152" customWidth="1"/>
    <col min="9479" max="9479" width="16.42578125" style="152" customWidth="1"/>
    <col min="9480" max="9480" width="17.140625" style="152" customWidth="1"/>
    <col min="9481" max="9728" width="9.140625" style="152"/>
    <col min="9729" max="9729" width="30.85546875" style="152" customWidth="1"/>
    <col min="9730" max="9730" width="25.7109375" style="152" customWidth="1"/>
    <col min="9731" max="9731" width="25.5703125" style="152" customWidth="1"/>
    <col min="9732" max="9732" width="23.7109375" style="152" customWidth="1"/>
    <col min="9733" max="9733" width="21.85546875" style="152" customWidth="1"/>
    <col min="9734" max="9734" width="21.7109375" style="152" customWidth="1"/>
    <col min="9735" max="9735" width="16.42578125" style="152" customWidth="1"/>
    <col min="9736" max="9736" width="17.140625" style="152" customWidth="1"/>
    <col min="9737" max="9984" width="9.140625" style="152"/>
    <col min="9985" max="9985" width="30.85546875" style="152" customWidth="1"/>
    <col min="9986" max="9986" width="25.7109375" style="152" customWidth="1"/>
    <col min="9987" max="9987" width="25.5703125" style="152" customWidth="1"/>
    <col min="9988" max="9988" width="23.7109375" style="152" customWidth="1"/>
    <col min="9989" max="9989" width="21.85546875" style="152" customWidth="1"/>
    <col min="9990" max="9990" width="21.7109375" style="152" customWidth="1"/>
    <col min="9991" max="9991" width="16.42578125" style="152" customWidth="1"/>
    <col min="9992" max="9992" width="17.140625" style="152" customWidth="1"/>
    <col min="9993" max="10240" width="9.140625" style="152"/>
    <col min="10241" max="10241" width="30.85546875" style="152" customWidth="1"/>
    <col min="10242" max="10242" width="25.7109375" style="152" customWidth="1"/>
    <col min="10243" max="10243" width="25.5703125" style="152" customWidth="1"/>
    <col min="10244" max="10244" width="23.7109375" style="152" customWidth="1"/>
    <col min="10245" max="10245" width="21.85546875" style="152" customWidth="1"/>
    <col min="10246" max="10246" width="21.7109375" style="152" customWidth="1"/>
    <col min="10247" max="10247" width="16.42578125" style="152" customWidth="1"/>
    <col min="10248" max="10248" width="17.140625" style="152" customWidth="1"/>
    <col min="10249" max="10496" width="9.140625" style="152"/>
    <col min="10497" max="10497" width="30.85546875" style="152" customWidth="1"/>
    <col min="10498" max="10498" width="25.7109375" style="152" customWidth="1"/>
    <col min="10499" max="10499" width="25.5703125" style="152" customWidth="1"/>
    <col min="10500" max="10500" width="23.7109375" style="152" customWidth="1"/>
    <col min="10501" max="10501" width="21.85546875" style="152" customWidth="1"/>
    <col min="10502" max="10502" width="21.7109375" style="152" customWidth="1"/>
    <col min="10503" max="10503" width="16.42578125" style="152" customWidth="1"/>
    <col min="10504" max="10504" width="17.140625" style="152" customWidth="1"/>
    <col min="10505" max="10752" width="9.140625" style="152"/>
    <col min="10753" max="10753" width="30.85546875" style="152" customWidth="1"/>
    <col min="10754" max="10754" width="25.7109375" style="152" customWidth="1"/>
    <col min="10755" max="10755" width="25.5703125" style="152" customWidth="1"/>
    <col min="10756" max="10756" width="23.7109375" style="152" customWidth="1"/>
    <col min="10757" max="10757" width="21.85546875" style="152" customWidth="1"/>
    <col min="10758" max="10758" width="21.7109375" style="152" customWidth="1"/>
    <col min="10759" max="10759" width="16.42578125" style="152" customWidth="1"/>
    <col min="10760" max="10760" width="17.140625" style="152" customWidth="1"/>
    <col min="10761" max="11008" width="9.140625" style="152"/>
    <col min="11009" max="11009" width="30.85546875" style="152" customWidth="1"/>
    <col min="11010" max="11010" width="25.7109375" style="152" customWidth="1"/>
    <col min="11011" max="11011" width="25.5703125" style="152" customWidth="1"/>
    <col min="11012" max="11012" width="23.7109375" style="152" customWidth="1"/>
    <col min="11013" max="11013" width="21.85546875" style="152" customWidth="1"/>
    <col min="11014" max="11014" width="21.7109375" style="152" customWidth="1"/>
    <col min="11015" max="11015" width="16.42578125" style="152" customWidth="1"/>
    <col min="11016" max="11016" width="17.140625" style="152" customWidth="1"/>
    <col min="11017" max="11264" width="9.140625" style="152"/>
    <col min="11265" max="11265" width="30.85546875" style="152" customWidth="1"/>
    <col min="11266" max="11266" width="25.7109375" style="152" customWidth="1"/>
    <col min="11267" max="11267" width="25.5703125" style="152" customWidth="1"/>
    <col min="11268" max="11268" width="23.7109375" style="152" customWidth="1"/>
    <col min="11269" max="11269" width="21.85546875" style="152" customWidth="1"/>
    <col min="11270" max="11270" width="21.7109375" style="152" customWidth="1"/>
    <col min="11271" max="11271" width="16.42578125" style="152" customWidth="1"/>
    <col min="11272" max="11272" width="17.140625" style="152" customWidth="1"/>
    <col min="11273" max="11520" width="9.140625" style="152"/>
    <col min="11521" max="11521" width="30.85546875" style="152" customWidth="1"/>
    <col min="11522" max="11522" width="25.7109375" style="152" customWidth="1"/>
    <col min="11523" max="11523" width="25.5703125" style="152" customWidth="1"/>
    <col min="11524" max="11524" width="23.7109375" style="152" customWidth="1"/>
    <col min="11525" max="11525" width="21.85546875" style="152" customWidth="1"/>
    <col min="11526" max="11526" width="21.7109375" style="152" customWidth="1"/>
    <col min="11527" max="11527" width="16.42578125" style="152" customWidth="1"/>
    <col min="11528" max="11528" width="17.140625" style="152" customWidth="1"/>
    <col min="11529" max="11776" width="9.140625" style="152"/>
    <col min="11777" max="11777" width="30.85546875" style="152" customWidth="1"/>
    <col min="11778" max="11778" width="25.7109375" style="152" customWidth="1"/>
    <col min="11779" max="11779" width="25.5703125" style="152" customWidth="1"/>
    <col min="11780" max="11780" width="23.7109375" style="152" customWidth="1"/>
    <col min="11781" max="11781" width="21.85546875" style="152" customWidth="1"/>
    <col min="11782" max="11782" width="21.7109375" style="152" customWidth="1"/>
    <col min="11783" max="11783" width="16.42578125" style="152" customWidth="1"/>
    <col min="11784" max="11784" width="17.140625" style="152" customWidth="1"/>
    <col min="11785" max="12032" width="9.140625" style="152"/>
    <col min="12033" max="12033" width="30.85546875" style="152" customWidth="1"/>
    <col min="12034" max="12034" width="25.7109375" style="152" customWidth="1"/>
    <col min="12035" max="12035" width="25.5703125" style="152" customWidth="1"/>
    <col min="12036" max="12036" width="23.7109375" style="152" customWidth="1"/>
    <col min="12037" max="12037" width="21.85546875" style="152" customWidth="1"/>
    <col min="12038" max="12038" width="21.7109375" style="152" customWidth="1"/>
    <col min="12039" max="12039" width="16.42578125" style="152" customWidth="1"/>
    <col min="12040" max="12040" width="17.140625" style="152" customWidth="1"/>
    <col min="12041" max="12288" width="9.140625" style="152"/>
    <col min="12289" max="12289" width="30.85546875" style="152" customWidth="1"/>
    <col min="12290" max="12290" width="25.7109375" style="152" customWidth="1"/>
    <col min="12291" max="12291" width="25.5703125" style="152" customWidth="1"/>
    <col min="12292" max="12292" width="23.7109375" style="152" customWidth="1"/>
    <col min="12293" max="12293" width="21.85546875" style="152" customWidth="1"/>
    <col min="12294" max="12294" width="21.7109375" style="152" customWidth="1"/>
    <col min="12295" max="12295" width="16.42578125" style="152" customWidth="1"/>
    <col min="12296" max="12296" width="17.140625" style="152" customWidth="1"/>
    <col min="12297" max="12544" width="9.140625" style="152"/>
    <col min="12545" max="12545" width="30.85546875" style="152" customWidth="1"/>
    <col min="12546" max="12546" width="25.7109375" style="152" customWidth="1"/>
    <col min="12547" max="12547" width="25.5703125" style="152" customWidth="1"/>
    <col min="12548" max="12548" width="23.7109375" style="152" customWidth="1"/>
    <col min="12549" max="12549" width="21.85546875" style="152" customWidth="1"/>
    <col min="12550" max="12550" width="21.7109375" style="152" customWidth="1"/>
    <col min="12551" max="12551" width="16.42578125" style="152" customWidth="1"/>
    <col min="12552" max="12552" width="17.140625" style="152" customWidth="1"/>
    <col min="12553" max="12800" width="9.140625" style="152"/>
    <col min="12801" max="12801" width="30.85546875" style="152" customWidth="1"/>
    <col min="12802" max="12802" width="25.7109375" style="152" customWidth="1"/>
    <col min="12803" max="12803" width="25.5703125" style="152" customWidth="1"/>
    <col min="12804" max="12804" width="23.7109375" style="152" customWidth="1"/>
    <col min="12805" max="12805" width="21.85546875" style="152" customWidth="1"/>
    <col min="12806" max="12806" width="21.7109375" style="152" customWidth="1"/>
    <col min="12807" max="12807" width="16.42578125" style="152" customWidth="1"/>
    <col min="12808" max="12808" width="17.140625" style="152" customWidth="1"/>
    <col min="12809" max="13056" width="9.140625" style="152"/>
    <col min="13057" max="13057" width="30.85546875" style="152" customWidth="1"/>
    <col min="13058" max="13058" width="25.7109375" style="152" customWidth="1"/>
    <col min="13059" max="13059" width="25.5703125" style="152" customWidth="1"/>
    <col min="13060" max="13060" width="23.7109375" style="152" customWidth="1"/>
    <col min="13061" max="13061" width="21.85546875" style="152" customWidth="1"/>
    <col min="13062" max="13062" width="21.7109375" style="152" customWidth="1"/>
    <col min="13063" max="13063" width="16.42578125" style="152" customWidth="1"/>
    <col min="13064" max="13064" width="17.140625" style="152" customWidth="1"/>
    <col min="13065" max="13312" width="9.140625" style="152"/>
    <col min="13313" max="13313" width="30.85546875" style="152" customWidth="1"/>
    <col min="13314" max="13314" width="25.7109375" style="152" customWidth="1"/>
    <col min="13315" max="13315" width="25.5703125" style="152" customWidth="1"/>
    <col min="13316" max="13316" width="23.7109375" style="152" customWidth="1"/>
    <col min="13317" max="13317" width="21.85546875" style="152" customWidth="1"/>
    <col min="13318" max="13318" width="21.7109375" style="152" customWidth="1"/>
    <col min="13319" max="13319" width="16.42578125" style="152" customWidth="1"/>
    <col min="13320" max="13320" width="17.140625" style="152" customWidth="1"/>
    <col min="13321" max="13568" width="9.140625" style="152"/>
    <col min="13569" max="13569" width="30.85546875" style="152" customWidth="1"/>
    <col min="13570" max="13570" width="25.7109375" style="152" customWidth="1"/>
    <col min="13571" max="13571" width="25.5703125" style="152" customWidth="1"/>
    <col min="13572" max="13572" width="23.7109375" style="152" customWidth="1"/>
    <col min="13573" max="13573" width="21.85546875" style="152" customWidth="1"/>
    <col min="13574" max="13574" width="21.7109375" style="152" customWidth="1"/>
    <col min="13575" max="13575" width="16.42578125" style="152" customWidth="1"/>
    <col min="13576" max="13576" width="17.140625" style="152" customWidth="1"/>
    <col min="13577" max="13824" width="9.140625" style="152"/>
    <col min="13825" max="13825" width="30.85546875" style="152" customWidth="1"/>
    <col min="13826" max="13826" width="25.7109375" style="152" customWidth="1"/>
    <col min="13827" max="13827" width="25.5703125" style="152" customWidth="1"/>
    <col min="13828" max="13828" width="23.7109375" style="152" customWidth="1"/>
    <col min="13829" max="13829" width="21.85546875" style="152" customWidth="1"/>
    <col min="13830" max="13830" width="21.7109375" style="152" customWidth="1"/>
    <col min="13831" max="13831" width="16.42578125" style="152" customWidth="1"/>
    <col min="13832" max="13832" width="17.140625" style="152" customWidth="1"/>
    <col min="13833" max="14080" width="9.140625" style="152"/>
    <col min="14081" max="14081" width="30.85546875" style="152" customWidth="1"/>
    <col min="14082" max="14082" width="25.7109375" style="152" customWidth="1"/>
    <col min="14083" max="14083" width="25.5703125" style="152" customWidth="1"/>
    <col min="14084" max="14084" width="23.7109375" style="152" customWidth="1"/>
    <col min="14085" max="14085" width="21.85546875" style="152" customWidth="1"/>
    <col min="14086" max="14086" width="21.7109375" style="152" customWidth="1"/>
    <col min="14087" max="14087" width="16.42578125" style="152" customWidth="1"/>
    <col min="14088" max="14088" width="17.140625" style="152" customWidth="1"/>
    <col min="14089" max="14336" width="9.140625" style="152"/>
    <col min="14337" max="14337" width="30.85546875" style="152" customWidth="1"/>
    <col min="14338" max="14338" width="25.7109375" style="152" customWidth="1"/>
    <col min="14339" max="14339" width="25.5703125" style="152" customWidth="1"/>
    <col min="14340" max="14340" width="23.7109375" style="152" customWidth="1"/>
    <col min="14341" max="14341" width="21.85546875" style="152" customWidth="1"/>
    <col min="14342" max="14342" width="21.7109375" style="152" customWidth="1"/>
    <col min="14343" max="14343" width="16.42578125" style="152" customWidth="1"/>
    <col min="14344" max="14344" width="17.140625" style="152" customWidth="1"/>
    <col min="14345" max="14592" width="9.140625" style="152"/>
    <col min="14593" max="14593" width="30.85546875" style="152" customWidth="1"/>
    <col min="14594" max="14594" width="25.7109375" style="152" customWidth="1"/>
    <col min="14595" max="14595" width="25.5703125" style="152" customWidth="1"/>
    <col min="14596" max="14596" width="23.7109375" style="152" customWidth="1"/>
    <col min="14597" max="14597" width="21.85546875" style="152" customWidth="1"/>
    <col min="14598" max="14598" width="21.7109375" style="152" customWidth="1"/>
    <col min="14599" max="14599" width="16.42578125" style="152" customWidth="1"/>
    <col min="14600" max="14600" width="17.140625" style="152" customWidth="1"/>
    <col min="14601" max="14848" width="9.140625" style="152"/>
    <col min="14849" max="14849" width="30.85546875" style="152" customWidth="1"/>
    <col min="14850" max="14850" width="25.7109375" style="152" customWidth="1"/>
    <col min="14851" max="14851" width="25.5703125" style="152" customWidth="1"/>
    <col min="14852" max="14852" width="23.7109375" style="152" customWidth="1"/>
    <col min="14853" max="14853" width="21.85546875" style="152" customWidth="1"/>
    <col min="14854" max="14854" width="21.7109375" style="152" customWidth="1"/>
    <col min="14855" max="14855" width="16.42578125" style="152" customWidth="1"/>
    <col min="14856" max="14856" width="17.140625" style="152" customWidth="1"/>
    <col min="14857" max="15104" width="9.140625" style="152"/>
    <col min="15105" max="15105" width="30.85546875" style="152" customWidth="1"/>
    <col min="15106" max="15106" width="25.7109375" style="152" customWidth="1"/>
    <col min="15107" max="15107" width="25.5703125" style="152" customWidth="1"/>
    <col min="15108" max="15108" width="23.7109375" style="152" customWidth="1"/>
    <col min="15109" max="15109" width="21.85546875" style="152" customWidth="1"/>
    <col min="15110" max="15110" width="21.7109375" style="152" customWidth="1"/>
    <col min="15111" max="15111" width="16.42578125" style="152" customWidth="1"/>
    <col min="15112" max="15112" width="17.140625" style="152" customWidth="1"/>
    <col min="15113" max="15360" width="9.140625" style="152"/>
    <col min="15361" max="15361" width="30.85546875" style="152" customWidth="1"/>
    <col min="15362" max="15362" width="25.7109375" style="152" customWidth="1"/>
    <col min="15363" max="15363" width="25.5703125" style="152" customWidth="1"/>
    <col min="15364" max="15364" width="23.7109375" style="152" customWidth="1"/>
    <col min="15365" max="15365" width="21.85546875" style="152" customWidth="1"/>
    <col min="15366" max="15366" width="21.7109375" style="152" customWidth="1"/>
    <col min="15367" max="15367" width="16.42578125" style="152" customWidth="1"/>
    <col min="15368" max="15368" width="17.140625" style="152" customWidth="1"/>
    <col min="15369" max="15616" width="9.140625" style="152"/>
    <col min="15617" max="15617" width="30.85546875" style="152" customWidth="1"/>
    <col min="15618" max="15618" width="25.7109375" style="152" customWidth="1"/>
    <col min="15619" max="15619" width="25.5703125" style="152" customWidth="1"/>
    <col min="15620" max="15620" width="23.7109375" style="152" customWidth="1"/>
    <col min="15621" max="15621" width="21.85546875" style="152" customWidth="1"/>
    <col min="15622" max="15622" width="21.7109375" style="152" customWidth="1"/>
    <col min="15623" max="15623" width="16.42578125" style="152" customWidth="1"/>
    <col min="15624" max="15624" width="17.140625" style="152" customWidth="1"/>
    <col min="15625" max="15872" width="9.140625" style="152"/>
    <col min="15873" max="15873" width="30.85546875" style="152" customWidth="1"/>
    <col min="15874" max="15874" width="25.7109375" style="152" customWidth="1"/>
    <col min="15875" max="15875" width="25.5703125" style="152" customWidth="1"/>
    <col min="15876" max="15876" width="23.7109375" style="152" customWidth="1"/>
    <col min="15877" max="15877" width="21.85546875" style="152" customWidth="1"/>
    <col min="15878" max="15878" width="21.7109375" style="152" customWidth="1"/>
    <col min="15879" max="15879" width="16.42578125" style="152" customWidth="1"/>
    <col min="15880" max="15880" width="17.140625" style="152" customWidth="1"/>
    <col min="15881" max="16128" width="9.140625" style="152"/>
    <col min="16129" max="16129" width="30.85546875" style="152" customWidth="1"/>
    <col min="16130" max="16130" width="25.7109375" style="152" customWidth="1"/>
    <col min="16131" max="16131" width="25.5703125" style="152" customWidth="1"/>
    <col min="16132" max="16132" width="23.7109375" style="152" customWidth="1"/>
    <col min="16133" max="16133" width="21.85546875" style="152" customWidth="1"/>
    <col min="16134" max="16134" width="21.7109375" style="152" customWidth="1"/>
    <col min="16135" max="16135" width="16.42578125" style="152" customWidth="1"/>
    <col min="16136" max="16136" width="17.140625" style="152" customWidth="1"/>
    <col min="16137" max="16384" width="9.140625" style="152"/>
  </cols>
  <sheetData>
    <row r="1" spans="1:6" ht="16.5" customHeight="1" thickBot="1">
      <c r="A1" s="1" t="s">
        <v>0</v>
      </c>
      <c r="B1" s="1"/>
      <c r="C1" s="1"/>
      <c r="F1" s="474" t="s">
        <v>1</v>
      </c>
    </row>
    <row r="2" spans="1:6" ht="24.75" customHeight="1" thickTop="1">
      <c r="A2" s="6250" t="s">
        <v>3413</v>
      </c>
      <c r="B2" s="6251"/>
      <c r="C2" s="6251"/>
      <c r="D2" s="6251"/>
      <c r="E2" s="6251"/>
      <c r="F2" s="6252"/>
    </row>
    <row r="3" spans="1:6" ht="37.5" customHeight="1" thickBot="1">
      <c r="A3" s="6285" t="s">
        <v>3226</v>
      </c>
      <c r="B3" s="6286"/>
      <c r="C3" s="6286"/>
      <c r="D3" s="6286"/>
      <c r="E3" s="6286"/>
      <c r="F3" s="6287"/>
    </row>
    <row r="4" spans="1:6" ht="33" customHeight="1" thickBot="1">
      <c r="A4" s="7585" t="s">
        <v>12</v>
      </c>
      <c r="B4" s="6289"/>
      <c r="C4" s="6289"/>
      <c r="D4" s="6289"/>
      <c r="E4" s="6289"/>
      <c r="F4" s="6290"/>
    </row>
    <row r="5" spans="1:6" ht="36" customHeight="1" thickBot="1">
      <c r="A5" s="3331"/>
      <c r="B5" s="754">
        <v>2009</v>
      </c>
      <c r="C5" s="3649">
        <v>2010</v>
      </c>
      <c r="D5" s="3317">
        <v>2011</v>
      </c>
      <c r="E5" s="3317">
        <v>2012</v>
      </c>
      <c r="F5" s="3650">
        <v>2013</v>
      </c>
    </row>
    <row r="6" spans="1:6" ht="26.1" customHeight="1">
      <c r="A6" s="3662" t="s">
        <v>3227</v>
      </c>
      <c r="B6" s="3903">
        <v>2151</v>
      </c>
      <c r="C6" s="3928">
        <v>12038</v>
      </c>
      <c r="D6" s="3891">
        <v>9131</v>
      </c>
      <c r="E6" s="3892">
        <v>33256</v>
      </c>
      <c r="F6" s="3918">
        <v>18949</v>
      </c>
    </row>
    <row r="7" spans="1:6" ht="26.1" customHeight="1">
      <c r="A7" s="3663" t="s">
        <v>3228</v>
      </c>
      <c r="B7" s="3896">
        <v>10948</v>
      </c>
      <c r="C7" s="3929">
        <v>47520</v>
      </c>
      <c r="D7" s="2645">
        <v>1738</v>
      </c>
      <c r="E7" s="3921">
        <v>76025</v>
      </c>
      <c r="F7" s="3910">
        <v>115039</v>
      </c>
    </row>
    <row r="8" spans="1:6" ht="26.1" customHeight="1">
      <c r="A8" s="3663" t="s">
        <v>3229</v>
      </c>
      <c r="B8" s="3896">
        <v>49342</v>
      </c>
      <c r="C8" s="3929">
        <v>139714</v>
      </c>
      <c r="D8" s="2645">
        <v>3759</v>
      </c>
      <c r="E8" s="3921">
        <v>18241</v>
      </c>
      <c r="F8" s="3910">
        <v>59628</v>
      </c>
    </row>
    <row r="9" spans="1:6" ht="26.1" customHeight="1">
      <c r="A9" s="3663" t="s">
        <v>3230</v>
      </c>
      <c r="B9" s="3896">
        <v>1862900</v>
      </c>
      <c r="C9" s="3929">
        <v>160920</v>
      </c>
      <c r="D9" s="2645">
        <v>226290</v>
      </c>
      <c r="E9" s="3921">
        <v>313604</v>
      </c>
      <c r="F9" s="3910">
        <v>3279365</v>
      </c>
    </row>
    <row r="10" spans="1:6" ht="26.1" customHeight="1">
      <c r="A10" s="3663" t="s">
        <v>3231</v>
      </c>
      <c r="B10" s="3896">
        <v>2</v>
      </c>
      <c r="C10" s="3929">
        <v>1</v>
      </c>
      <c r="D10" s="3929" t="s">
        <v>9</v>
      </c>
      <c r="E10" s="3920">
        <v>5</v>
      </c>
      <c r="F10" s="3925">
        <v>4</v>
      </c>
    </row>
    <row r="11" spans="1:6" ht="26.1" customHeight="1">
      <c r="A11" s="3663" t="s">
        <v>3232</v>
      </c>
      <c r="B11" s="3929" t="s">
        <v>9</v>
      </c>
      <c r="C11" s="3929" t="s">
        <v>9</v>
      </c>
      <c r="D11" s="2645">
        <v>2</v>
      </c>
      <c r="E11" s="3921">
        <v>0</v>
      </c>
      <c r="F11" s="3910" t="s">
        <v>9</v>
      </c>
    </row>
    <row r="12" spans="1:6" ht="26.1" customHeight="1">
      <c r="A12" s="3663" t="s">
        <v>3233</v>
      </c>
      <c r="B12" s="3929" t="s">
        <v>9</v>
      </c>
      <c r="C12" s="3929" t="s">
        <v>9</v>
      </c>
      <c r="D12" s="2645" t="s">
        <v>9</v>
      </c>
      <c r="E12" s="3921">
        <v>30800109</v>
      </c>
      <c r="F12" s="3910">
        <v>24206000</v>
      </c>
    </row>
    <row r="13" spans="1:6" ht="26.1" customHeight="1">
      <c r="A13" s="3663" t="s">
        <v>874</v>
      </c>
      <c r="B13" s="3896">
        <v>53</v>
      </c>
      <c r="C13" s="3929" t="s">
        <v>9</v>
      </c>
      <c r="D13" s="3929" t="s">
        <v>9</v>
      </c>
      <c r="E13" s="3920">
        <v>16</v>
      </c>
      <c r="F13" s="3925">
        <v>49510</v>
      </c>
    </row>
    <row r="14" spans="1:6" ht="26.1" customHeight="1" thickBot="1">
      <c r="A14" s="3667" t="s">
        <v>78</v>
      </c>
      <c r="B14" s="635">
        <f>SUM(B6:B13)</f>
        <v>1925396</v>
      </c>
      <c r="C14" s="635">
        <v>360193</v>
      </c>
      <c r="D14" s="635">
        <f>SUM(D6:D13)</f>
        <v>240920</v>
      </c>
      <c r="E14" s="3897">
        <f>SUM(E6:E13)</f>
        <v>31241256</v>
      </c>
      <c r="F14" s="3902">
        <f>SUM(F6:F13)</f>
        <v>27728495</v>
      </c>
    </row>
    <row r="15" spans="1:6" ht="15.75" customHeight="1" thickTop="1">
      <c r="A15" s="7153"/>
      <c r="B15" s="7153"/>
      <c r="C15" s="7153"/>
      <c r="D15" s="7153"/>
    </row>
    <row r="16" spans="1:6" ht="15.75" customHeight="1">
      <c r="A16" s="6248" t="s">
        <v>3014</v>
      </c>
      <c r="B16" s="6248"/>
      <c r="C16" s="6248"/>
      <c r="D16" s="450"/>
      <c r="E16" s="450"/>
    </row>
    <row r="17" spans="1:5" ht="15.75" customHeight="1">
      <c r="A17" s="6248" t="s">
        <v>3015</v>
      </c>
      <c r="B17" s="6248"/>
      <c r="C17" s="6248"/>
      <c r="D17" s="358"/>
      <c r="E17" s="3310"/>
    </row>
    <row r="18" spans="1:5" ht="15.75" customHeight="1">
      <c r="A18" s="6248" t="s">
        <v>3225</v>
      </c>
      <c r="B18" s="6248"/>
      <c r="C18" s="6248"/>
      <c r="D18" s="3309"/>
      <c r="E18" s="3310"/>
    </row>
    <row r="19" spans="1:5" ht="15.75" customHeight="1">
      <c r="A19" s="6248" t="s">
        <v>2877</v>
      </c>
      <c r="B19" s="6248"/>
      <c r="C19" s="6248"/>
      <c r="D19" s="450"/>
      <c r="E19" s="450"/>
    </row>
    <row r="22" spans="1:5">
      <c r="B22" s="3326"/>
      <c r="C22" s="3326" t="s">
        <v>3</v>
      </c>
    </row>
  </sheetData>
  <mergeCells count="8">
    <mergeCell ref="A18:C18"/>
    <mergeCell ref="A19:C19"/>
    <mergeCell ref="A2:F2"/>
    <mergeCell ref="A3:F3"/>
    <mergeCell ref="A4:F4"/>
    <mergeCell ref="A15:D15"/>
    <mergeCell ref="A16:C16"/>
    <mergeCell ref="A17:C17"/>
  </mergeCells>
  <hyperlinks>
    <hyperlink ref="A1" r:id="rId1"/>
  </hyperlinks>
  <pageMargins left="0.94488188976377963" right="0.74803149606299213" top="0.98425196850393704" bottom="0.98425196850393704" header="0.51181102362204722" footer="0.51181102362204722"/>
  <pageSetup paperSize="9" scale="95" fitToHeight="0" orientation="landscape" r:id="rId2"/>
  <headerFooter alignWithMargins="0">
    <oddFooter>&amp;R203</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7">
    <pageSetUpPr fitToPage="1"/>
  </sheetPr>
  <dimension ref="A1:AQ34"/>
  <sheetViews>
    <sheetView view="pageBreakPreview" topLeftCell="A19" zoomScale="60" zoomScaleNormal="100" workbookViewId="0">
      <selection activeCell="H15" sqref="H15"/>
    </sheetView>
  </sheetViews>
  <sheetFormatPr defaultRowHeight="12.75"/>
  <cols>
    <col min="1" max="1" width="4" style="152" customWidth="1"/>
    <col min="2" max="2" width="6.5703125" style="242" customWidth="1"/>
    <col min="3" max="3" width="6.5703125" style="152" customWidth="1"/>
    <col min="4" max="37" width="7.85546875" style="152" customWidth="1"/>
    <col min="38" max="38" width="6.5703125" style="152" customWidth="1"/>
    <col min="39" max="40" width="7.85546875" style="152" customWidth="1"/>
    <col min="41" max="41" width="7" style="152" customWidth="1"/>
    <col min="42" max="42" width="7.85546875" style="152" customWidth="1"/>
    <col min="43" max="43" width="6.85546875" style="152" customWidth="1"/>
    <col min="44" max="16384" width="9.140625" style="152"/>
  </cols>
  <sheetData>
    <row r="1" spans="1:43" ht="13.5" thickBot="1">
      <c r="A1" s="1" t="s">
        <v>0</v>
      </c>
      <c r="AP1" s="6292" t="s">
        <v>1</v>
      </c>
      <c r="AQ1" s="6292"/>
    </row>
    <row r="2" spans="1:43" ht="32.25" customHeight="1" thickTop="1">
      <c r="A2" s="6294" t="s">
        <v>711</v>
      </c>
      <c r="B2" s="6295"/>
      <c r="C2" s="6295"/>
      <c r="D2" s="6295"/>
      <c r="E2" s="6295"/>
      <c r="F2" s="6295"/>
      <c r="G2" s="6295"/>
      <c r="H2" s="6295"/>
      <c r="I2" s="6295"/>
      <c r="J2" s="6295"/>
      <c r="K2" s="6295"/>
      <c r="L2" s="6295"/>
      <c r="M2" s="6295"/>
      <c r="N2" s="6295"/>
      <c r="O2" s="6295"/>
      <c r="P2" s="6295"/>
      <c r="Q2" s="6295"/>
      <c r="R2" s="6295"/>
      <c r="S2" s="6295"/>
      <c r="T2" s="6295"/>
      <c r="U2" s="6295"/>
      <c r="V2" s="6295"/>
      <c r="W2" s="6295"/>
      <c r="X2" s="6295"/>
      <c r="Y2" s="6295"/>
      <c r="Z2" s="6295"/>
      <c r="AA2" s="6295"/>
      <c r="AB2" s="6295"/>
      <c r="AC2" s="6295"/>
      <c r="AD2" s="6295"/>
      <c r="AE2" s="6295"/>
      <c r="AF2" s="6295"/>
      <c r="AG2" s="6295"/>
      <c r="AH2" s="6295"/>
      <c r="AI2" s="6295"/>
      <c r="AJ2" s="6295"/>
      <c r="AK2" s="6295"/>
      <c r="AL2" s="6295"/>
      <c r="AM2" s="6295"/>
      <c r="AN2" s="6295"/>
      <c r="AO2" s="6295"/>
      <c r="AP2" s="6295"/>
      <c r="AQ2" s="6296"/>
    </row>
    <row r="3" spans="1:43" ht="42.75" customHeight="1" thickBot="1">
      <c r="A3" s="6297" t="s">
        <v>399</v>
      </c>
      <c r="B3" s="6298"/>
      <c r="C3" s="6298"/>
      <c r="D3" s="6298"/>
      <c r="E3" s="6298"/>
      <c r="F3" s="6298"/>
      <c r="G3" s="6298"/>
      <c r="H3" s="6298"/>
      <c r="I3" s="6298"/>
      <c r="J3" s="6298"/>
      <c r="K3" s="6298"/>
      <c r="L3" s="6298"/>
      <c r="M3" s="6298"/>
      <c r="N3" s="6298"/>
      <c r="O3" s="6298"/>
      <c r="P3" s="6298"/>
      <c r="Q3" s="6298"/>
      <c r="R3" s="6298"/>
      <c r="S3" s="6298"/>
      <c r="T3" s="6298"/>
      <c r="U3" s="6298"/>
      <c r="V3" s="6298"/>
      <c r="W3" s="6298"/>
      <c r="X3" s="6298"/>
      <c r="Y3" s="6298"/>
      <c r="Z3" s="6298"/>
      <c r="AA3" s="6298"/>
      <c r="AB3" s="6298"/>
      <c r="AC3" s="6298"/>
      <c r="AD3" s="6298"/>
      <c r="AE3" s="6298"/>
      <c r="AF3" s="6298"/>
      <c r="AG3" s="6298"/>
      <c r="AH3" s="6298"/>
      <c r="AI3" s="6298"/>
      <c r="AJ3" s="6298"/>
      <c r="AK3" s="6298"/>
      <c r="AL3" s="6298"/>
      <c r="AM3" s="6298"/>
      <c r="AN3" s="6298"/>
      <c r="AO3" s="6298"/>
      <c r="AP3" s="6298"/>
      <c r="AQ3" s="6299"/>
    </row>
    <row r="4" spans="1:43" s="245" customFormat="1" ht="39" customHeight="1" thickBot="1">
      <c r="A4" s="6306" t="s">
        <v>389</v>
      </c>
      <c r="B4" s="6307"/>
      <c r="C4" s="6308"/>
      <c r="D4" s="6302" t="s">
        <v>68</v>
      </c>
      <c r="E4" s="6302"/>
      <c r="F4" s="6302"/>
      <c r="G4" s="6302"/>
      <c r="H4" s="6302"/>
      <c r="I4" s="6303" t="s">
        <v>392</v>
      </c>
      <c r="J4" s="6302"/>
      <c r="K4" s="6302"/>
      <c r="L4" s="6302"/>
      <c r="M4" s="6304"/>
      <c r="N4" s="6302" t="s">
        <v>393</v>
      </c>
      <c r="O4" s="6302"/>
      <c r="P4" s="6302"/>
      <c r="Q4" s="6302"/>
      <c r="R4" s="6302"/>
      <c r="S4" s="6303" t="s">
        <v>394</v>
      </c>
      <c r="T4" s="6302"/>
      <c r="U4" s="6302"/>
      <c r="V4" s="6302"/>
      <c r="W4" s="6304"/>
      <c r="X4" s="6302" t="s">
        <v>71</v>
      </c>
      <c r="Y4" s="6302"/>
      <c r="Z4" s="6302"/>
      <c r="AA4" s="6302"/>
      <c r="AB4" s="6302"/>
      <c r="AC4" s="6303" t="s">
        <v>72</v>
      </c>
      <c r="AD4" s="6302"/>
      <c r="AE4" s="6302"/>
      <c r="AF4" s="6302"/>
      <c r="AG4" s="6304"/>
      <c r="AH4" s="6302" t="s">
        <v>395</v>
      </c>
      <c r="AI4" s="6302"/>
      <c r="AJ4" s="6302"/>
      <c r="AK4" s="6302"/>
      <c r="AL4" s="6302"/>
      <c r="AM4" s="6303" t="s">
        <v>74</v>
      </c>
      <c r="AN4" s="6302"/>
      <c r="AO4" s="6302"/>
      <c r="AP4" s="6302"/>
      <c r="AQ4" s="6305"/>
    </row>
    <row r="5" spans="1:43" s="245" customFormat="1" ht="73.5" customHeight="1" thickBot="1">
      <c r="A5" s="6309"/>
      <c r="B5" s="6310"/>
      <c r="C5" s="6311"/>
      <c r="D5" s="246" t="s">
        <v>78</v>
      </c>
      <c r="E5" s="246" t="s">
        <v>364</v>
      </c>
      <c r="F5" s="247" t="s">
        <v>396</v>
      </c>
      <c r="G5" s="246" t="s">
        <v>366</v>
      </c>
      <c r="H5" s="248" t="s">
        <v>397</v>
      </c>
      <c r="I5" s="250" t="s">
        <v>78</v>
      </c>
      <c r="J5" s="246" t="s">
        <v>364</v>
      </c>
      <c r="K5" s="247" t="s">
        <v>396</v>
      </c>
      <c r="L5" s="246" t="s">
        <v>366</v>
      </c>
      <c r="M5" s="251" t="s">
        <v>397</v>
      </c>
      <c r="N5" s="246" t="s">
        <v>78</v>
      </c>
      <c r="O5" s="246" t="s">
        <v>364</v>
      </c>
      <c r="P5" s="247" t="s">
        <v>396</v>
      </c>
      <c r="Q5" s="246" t="s">
        <v>366</v>
      </c>
      <c r="R5" s="248" t="s">
        <v>397</v>
      </c>
      <c r="S5" s="250" t="s">
        <v>78</v>
      </c>
      <c r="T5" s="246" t="s">
        <v>364</v>
      </c>
      <c r="U5" s="247" t="s">
        <v>396</v>
      </c>
      <c r="V5" s="246" t="s">
        <v>366</v>
      </c>
      <c r="W5" s="251" t="s">
        <v>397</v>
      </c>
      <c r="X5" s="246" t="s">
        <v>78</v>
      </c>
      <c r="Y5" s="246" t="s">
        <v>364</v>
      </c>
      <c r="Z5" s="247" t="s">
        <v>396</v>
      </c>
      <c r="AA5" s="246" t="s">
        <v>366</v>
      </c>
      <c r="AB5" s="248" t="s">
        <v>397</v>
      </c>
      <c r="AC5" s="250" t="s">
        <v>78</v>
      </c>
      <c r="AD5" s="246" t="s">
        <v>364</v>
      </c>
      <c r="AE5" s="247" t="s">
        <v>396</v>
      </c>
      <c r="AF5" s="246" t="s">
        <v>366</v>
      </c>
      <c r="AG5" s="251" t="s">
        <v>397</v>
      </c>
      <c r="AH5" s="246" t="s">
        <v>78</v>
      </c>
      <c r="AI5" s="246" t="s">
        <v>364</v>
      </c>
      <c r="AJ5" s="247" t="s">
        <v>396</v>
      </c>
      <c r="AK5" s="246" t="s">
        <v>366</v>
      </c>
      <c r="AL5" s="248" t="s">
        <v>397</v>
      </c>
      <c r="AM5" s="250" t="s">
        <v>78</v>
      </c>
      <c r="AN5" s="246" t="s">
        <v>364</v>
      </c>
      <c r="AO5" s="247" t="s">
        <v>396</v>
      </c>
      <c r="AP5" s="246" t="s">
        <v>366</v>
      </c>
      <c r="AQ5" s="781" t="s">
        <v>397</v>
      </c>
    </row>
    <row r="6" spans="1:43" ht="39.950000000000003" customHeight="1">
      <c r="A6" s="6312" t="s">
        <v>369</v>
      </c>
      <c r="B6" s="6313"/>
      <c r="C6" s="6314"/>
      <c r="D6" s="257">
        <v>246</v>
      </c>
      <c r="E6" s="256">
        <v>115</v>
      </c>
      <c r="F6" s="255">
        <f>E6/D6*100</f>
        <v>46.747967479674799</v>
      </c>
      <c r="G6" s="256">
        <v>131</v>
      </c>
      <c r="H6" s="254">
        <f>G6/D6*100</f>
        <v>53.252032520325201</v>
      </c>
      <c r="I6" s="198">
        <v>2491</v>
      </c>
      <c r="J6" s="199">
        <v>1255</v>
      </c>
      <c r="K6" s="258">
        <f>J6/I6*100</f>
        <v>50.381372942593337</v>
      </c>
      <c r="L6" s="199">
        <v>1236</v>
      </c>
      <c r="M6" s="259">
        <f>L6/I6*100</f>
        <v>49.618627057406663</v>
      </c>
      <c r="N6" s="198">
        <v>1192</v>
      </c>
      <c r="O6" s="256">
        <v>627</v>
      </c>
      <c r="P6" s="255">
        <f>O6/N6*100</f>
        <v>52.600671140939589</v>
      </c>
      <c r="Q6" s="256">
        <v>565</v>
      </c>
      <c r="R6" s="254">
        <f>Q6/N6*100</f>
        <v>47.399328859060404</v>
      </c>
      <c r="S6" s="260">
        <v>800</v>
      </c>
      <c r="T6" s="261">
        <v>394</v>
      </c>
      <c r="U6" s="262">
        <f>T6/S6*100</f>
        <v>49.25</v>
      </c>
      <c r="V6" s="261">
        <v>406</v>
      </c>
      <c r="W6" s="263">
        <f>V6/S6*100</f>
        <v>50.749999999999993</v>
      </c>
      <c r="X6" s="198">
        <v>8685</v>
      </c>
      <c r="Y6" s="199">
        <v>4475</v>
      </c>
      <c r="Z6" s="258">
        <f>Y6/X6*100</f>
        <v>51.525618883131841</v>
      </c>
      <c r="AA6" s="199">
        <v>4210</v>
      </c>
      <c r="AB6" s="259">
        <f>AA6/X6*100</f>
        <v>48.474381116868166</v>
      </c>
      <c r="AC6" s="198">
        <v>2405</v>
      </c>
      <c r="AD6" s="199">
        <v>1218</v>
      </c>
      <c r="AE6" s="258">
        <f>AD6/AC6*100</f>
        <v>50.644490644490645</v>
      </c>
      <c r="AF6" s="199">
        <v>1187</v>
      </c>
      <c r="AG6" s="259">
        <f>AF6/AC6*100</f>
        <v>49.355509355509355</v>
      </c>
      <c r="AH6" s="198">
        <v>3346</v>
      </c>
      <c r="AI6" s="199">
        <v>1761</v>
      </c>
      <c r="AJ6" s="258">
        <f>AI6/AH6*100</f>
        <v>52.630005977286309</v>
      </c>
      <c r="AK6" s="199">
        <v>1585</v>
      </c>
      <c r="AL6" s="259">
        <f>AK6/AH6*100</f>
        <v>47.369994022713691</v>
      </c>
      <c r="AM6" s="198">
        <v>1209</v>
      </c>
      <c r="AN6" s="256">
        <v>623</v>
      </c>
      <c r="AO6" s="255">
        <f>AN6/AM6*100</f>
        <v>51.530190239867657</v>
      </c>
      <c r="AP6" s="256">
        <v>586</v>
      </c>
      <c r="AQ6" s="785">
        <f>AP6/AM6*100</f>
        <v>48.469809760132343</v>
      </c>
    </row>
    <row r="7" spans="1:43" ht="39.950000000000003" customHeight="1">
      <c r="A7" s="6315" t="s">
        <v>370</v>
      </c>
      <c r="B7" s="6316"/>
      <c r="C7" s="6317"/>
      <c r="D7" s="227">
        <v>259</v>
      </c>
      <c r="E7" s="221">
        <v>127</v>
      </c>
      <c r="F7" s="266">
        <f t="shared" ref="F7:F25" si="0">E7/D7*100</f>
        <v>49.034749034749034</v>
      </c>
      <c r="G7" s="221">
        <v>132</v>
      </c>
      <c r="H7" s="265">
        <f t="shared" ref="H7:H25" si="1">G7/D7*100</f>
        <v>50.965250965250966</v>
      </c>
      <c r="I7" s="195">
        <v>2394</v>
      </c>
      <c r="J7" s="193">
        <v>1211</v>
      </c>
      <c r="K7" s="267">
        <f t="shared" ref="K7:K25" si="2">J7/I7*100</f>
        <v>50.584795321637429</v>
      </c>
      <c r="L7" s="193">
        <v>1183</v>
      </c>
      <c r="M7" s="268">
        <f t="shared" ref="M7:M25" si="3">L7/I7*100</f>
        <v>49.415204678362571</v>
      </c>
      <c r="N7" s="195">
        <v>1074</v>
      </c>
      <c r="O7" s="221">
        <v>550</v>
      </c>
      <c r="P7" s="266">
        <f t="shared" ref="P7:P25" si="4">O7/N7*100</f>
        <v>51.21042830540037</v>
      </c>
      <c r="Q7" s="221">
        <v>524</v>
      </c>
      <c r="R7" s="265">
        <f t="shared" ref="R7:R25" si="5">Q7/N7*100</f>
        <v>48.789571694599623</v>
      </c>
      <c r="S7" s="269">
        <v>801</v>
      </c>
      <c r="T7" s="270">
        <v>411</v>
      </c>
      <c r="U7" s="271">
        <f t="shared" ref="U7:U25" si="6">T7/S7*100</f>
        <v>51.310861423220977</v>
      </c>
      <c r="V7" s="270">
        <v>390</v>
      </c>
      <c r="W7" s="272">
        <f t="shared" ref="W7:W25" si="7">V7/S7*100</f>
        <v>48.68913857677903</v>
      </c>
      <c r="X7" s="195">
        <v>8132</v>
      </c>
      <c r="Y7" s="193">
        <v>4139</v>
      </c>
      <c r="Z7" s="267">
        <f t="shared" ref="Z7:Z25" si="8">Y7/X7*100</f>
        <v>50.897688145597641</v>
      </c>
      <c r="AA7" s="193">
        <v>3993</v>
      </c>
      <c r="AB7" s="268">
        <f t="shared" ref="AB7:AB25" si="9">AA7/X7*100</f>
        <v>49.102311854402359</v>
      </c>
      <c r="AC7" s="195">
        <v>2317</v>
      </c>
      <c r="AD7" s="193">
        <v>1234</v>
      </c>
      <c r="AE7" s="267">
        <f t="shared" ref="AE7:AE25" si="10">AD7/AC7*100</f>
        <v>53.258523953388007</v>
      </c>
      <c r="AF7" s="193">
        <v>1083</v>
      </c>
      <c r="AG7" s="268">
        <f t="shared" ref="AG7:AG25" si="11">AF7/AC7*100</f>
        <v>46.741476046611993</v>
      </c>
      <c r="AH7" s="195">
        <v>3279</v>
      </c>
      <c r="AI7" s="193">
        <v>1673</v>
      </c>
      <c r="AJ7" s="267">
        <f t="shared" ref="AJ7:AJ25" si="12">AI7/AH7*100</f>
        <v>51.02165294297042</v>
      </c>
      <c r="AK7" s="193">
        <v>1606</v>
      </c>
      <c r="AL7" s="268">
        <f t="shared" ref="AL7:AL25" si="13">AK7/AH7*100</f>
        <v>48.97834705702958</v>
      </c>
      <c r="AM7" s="195">
        <v>1288</v>
      </c>
      <c r="AN7" s="221">
        <v>701</v>
      </c>
      <c r="AO7" s="266">
        <f t="shared" ref="AO7:AO25" si="14">AN7/AM7*100</f>
        <v>54.425465838509311</v>
      </c>
      <c r="AP7" s="221">
        <v>587</v>
      </c>
      <c r="AQ7" s="786">
        <f t="shared" ref="AQ7:AQ25" si="15">AP7/AM7*100</f>
        <v>45.574534161490682</v>
      </c>
    </row>
    <row r="8" spans="1:43" ht="39.950000000000003" customHeight="1">
      <c r="A8" s="6315" t="s">
        <v>371</v>
      </c>
      <c r="B8" s="6316"/>
      <c r="C8" s="6317"/>
      <c r="D8" s="227">
        <v>302</v>
      </c>
      <c r="E8" s="221">
        <v>152</v>
      </c>
      <c r="F8" s="266">
        <f t="shared" si="0"/>
        <v>50.331125827814574</v>
      </c>
      <c r="G8" s="221">
        <v>150</v>
      </c>
      <c r="H8" s="265">
        <f t="shared" si="1"/>
        <v>49.668874172185426</v>
      </c>
      <c r="I8" s="195">
        <v>2514</v>
      </c>
      <c r="J8" s="193">
        <v>1281</v>
      </c>
      <c r="K8" s="267">
        <f t="shared" si="2"/>
        <v>50.954653937947491</v>
      </c>
      <c r="L8" s="193">
        <v>1233</v>
      </c>
      <c r="M8" s="268">
        <f t="shared" si="3"/>
        <v>49.045346062052509</v>
      </c>
      <c r="N8" s="195">
        <v>1254</v>
      </c>
      <c r="O8" s="221">
        <v>640</v>
      </c>
      <c r="P8" s="266">
        <f t="shared" si="4"/>
        <v>51.036682615629978</v>
      </c>
      <c r="Q8" s="221">
        <v>614</v>
      </c>
      <c r="R8" s="265">
        <f t="shared" si="5"/>
        <v>48.963317384370015</v>
      </c>
      <c r="S8" s="269">
        <v>966</v>
      </c>
      <c r="T8" s="270">
        <v>471</v>
      </c>
      <c r="U8" s="271">
        <f t="shared" si="6"/>
        <v>48.757763975155278</v>
      </c>
      <c r="V8" s="270">
        <v>495</v>
      </c>
      <c r="W8" s="272">
        <f t="shared" si="7"/>
        <v>51.242236024844722</v>
      </c>
      <c r="X8" s="195">
        <v>8463</v>
      </c>
      <c r="Y8" s="193">
        <v>4371</v>
      </c>
      <c r="Z8" s="267">
        <f t="shared" si="8"/>
        <v>51.648351648351657</v>
      </c>
      <c r="AA8" s="193">
        <v>4092</v>
      </c>
      <c r="AB8" s="268">
        <f t="shared" si="9"/>
        <v>48.35164835164835</v>
      </c>
      <c r="AC8" s="195">
        <v>2671</v>
      </c>
      <c r="AD8" s="193">
        <v>1388</v>
      </c>
      <c r="AE8" s="267">
        <f t="shared" si="10"/>
        <v>51.965555971546237</v>
      </c>
      <c r="AF8" s="193">
        <v>1283</v>
      </c>
      <c r="AG8" s="268">
        <f t="shared" si="11"/>
        <v>48.034444028453763</v>
      </c>
      <c r="AH8" s="195">
        <v>3986</v>
      </c>
      <c r="AI8" s="193">
        <v>2051</v>
      </c>
      <c r="AJ8" s="267">
        <f t="shared" si="12"/>
        <v>51.455092824887103</v>
      </c>
      <c r="AK8" s="193">
        <v>1935</v>
      </c>
      <c r="AL8" s="268">
        <f t="shared" si="13"/>
        <v>48.544907175112897</v>
      </c>
      <c r="AM8" s="195">
        <v>1480</v>
      </c>
      <c r="AN8" s="221">
        <v>725</v>
      </c>
      <c r="AO8" s="266">
        <f t="shared" si="14"/>
        <v>48.986486486486484</v>
      </c>
      <c r="AP8" s="221">
        <v>755</v>
      </c>
      <c r="AQ8" s="786">
        <f t="shared" si="15"/>
        <v>51.013513513513509</v>
      </c>
    </row>
    <row r="9" spans="1:43" ht="39.950000000000003" customHeight="1">
      <c r="A9" s="6318" t="s">
        <v>372</v>
      </c>
      <c r="B9" s="6319"/>
      <c r="C9" s="6320"/>
      <c r="D9" s="227">
        <v>299</v>
      </c>
      <c r="E9" s="221">
        <v>136</v>
      </c>
      <c r="F9" s="266">
        <f t="shared" si="0"/>
        <v>45.484949832775918</v>
      </c>
      <c r="G9" s="221">
        <v>163</v>
      </c>
      <c r="H9" s="265">
        <f t="shared" si="1"/>
        <v>54.515050167224075</v>
      </c>
      <c r="I9" s="195">
        <v>2324</v>
      </c>
      <c r="J9" s="193">
        <v>1260</v>
      </c>
      <c r="K9" s="267">
        <f t="shared" si="2"/>
        <v>54.216867469879517</v>
      </c>
      <c r="L9" s="193">
        <v>1064</v>
      </c>
      <c r="M9" s="268">
        <f t="shared" si="3"/>
        <v>45.783132530120483</v>
      </c>
      <c r="N9" s="195">
        <v>1300</v>
      </c>
      <c r="O9" s="221">
        <v>626</v>
      </c>
      <c r="P9" s="266">
        <f t="shared" si="4"/>
        <v>48.153846153846153</v>
      </c>
      <c r="Q9" s="221">
        <v>674</v>
      </c>
      <c r="R9" s="265">
        <f t="shared" si="5"/>
        <v>51.84615384615384</v>
      </c>
      <c r="S9" s="269">
        <v>984</v>
      </c>
      <c r="T9" s="270">
        <v>496</v>
      </c>
      <c r="U9" s="271">
        <f t="shared" si="6"/>
        <v>50.40650406504065</v>
      </c>
      <c r="V9" s="270">
        <v>488</v>
      </c>
      <c r="W9" s="272">
        <f t="shared" si="7"/>
        <v>49.59349593495935</v>
      </c>
      <c r="X9" s="195">
        <v>7541</v>
      </c>
      <c r="Y9" s="193">
        <v>3873</v>
      </c>
      <c r="Z9" s="267">
        <f t="shared" si="8"/>
        <v>51.359236175573528</v>
      </c>
      <c r="AA9" s="193">
        <v>3668</v>
      </c>
      <c r="AB9" s="268">
        <f t="shared" si="9"/>
        <v>48.640763824426472</v>
      </c>
      <c r="AC9" s="195">
        <v>2476</v>
      </c>
      <c r="AD9" s="193">
        <v>1226</v>
      </c>
      <c r="AE9" s="267">
        <f t="shared" si="10"/>
        <v>49.515347334410336</v>
      </c>
      <c r="AF9" s="193">
        <v>1250</v>
      </c>
      <c r="AG9" s="268">
        <f t="shared" si="11"/>
        <v>50.484652665589657</v>
      </c>
      <c r="AH9" s="195">
        <v>3849</v>
      </c>
      <c r="AI9" s="193">
        <v>1929</v>
      </c>
      <c r="AJ9" s="267">
        <f t="shared" si="12"/>
        <v>50.116913484021822</v>
      </c>
      <c r="AK9" s="193">
        <v>1920</v>
      </c>
      <c r="AL9" s="268">
        <f t="shared" si="13"/>
        <v>49.883086515978178</v>
      </c>
      <c r="AM9" s="195">
        <v>1380</v>
      </c>
      <c r="AN9" s="221">
        <v>685</v>
      </c>
      <c r="AO9" s="266">
        <f t="shared" si="14"/>
        <v>49.637681159420289</v>
      </c>
      <c r="AP9" s="221">
        <v>695</v>
      </c>
      <c r="AQ9" s="786">
        <f t="shared" si="15"/>
        <v>50.362318840579711</v>
      </c>
    </row>
    <row r="10" spans="1:43" ht="39.950000000000003" customHeight="1">
      <c r="A10" s="6318" t="s">
        <v>373</v>
      </c>
      <c r="B10" s="6319"/>
      <c r="C10" s="6320"/>
      <c r="D10" s="227">
        <v>299</v>
      </c>
      <c r="E10" s="221">
        <v>148</v>
      </c>
      <c r="F10" s="266">
        <f t="shared" si="0"/>
        <v>49.498327759197323</v>
      </c>
      <c r="G10" s="221">
        <v>151</v>
      </c>
      <c r="H10" s="265">
        <f t="shared" si="1"/>
        <v>50.501672240802677</v>
      </c>
      <c r="I10" s="195">
        <v>2220</v>
      </c>
      <c r="J10" s="193">
        <v>1157</v>
      </c>
      <c r="K10" s="267">
        <f t="shared" si="2"/>
        <v>52.117117117117118</v>
      </c>
      <c r="L10" s="193">
        <v>1063</v>
      </c>
      <c r="M10" s="268">
        <f t="shared" si="3"/>
        <v>47.882882882882882</v>
      </c>
      <c r="N10" s="195">
        <v>1163</v>
      </c>
      <c r="O10" s="221">
        <v>574</v>
      </c>
      <c r="P10" s="266">
        <f t="shared" si="4"/>
        <v>49.355116079105763</v>
      </c>
      <c r="Q10" s="221">
        <v>589</v>
      </c>
      <c r="R10" s="265">
        <f t="shared" si="5"/>
        <v>50.644883920894237</v>
      </c>
      <c r="S10" s="269">
        <v>908</v>
      </c>
      <c r="T10" s="270">
        <v>460</v>
      </c>
      <c r="U10" s="271">
        <f t="shared" si="6"/>
        <v>50.660792951541858</v>
      </c>
      <c r="V10" s="270">
        <v>448</v>
      </c>
      <c r="W10" s="272">
        <f t="shared" si="7"/>
        <v>49.33920704845815</v>
      </c>
      <c r="X10" s="195">
        <v>12380</v>
      </c>
      <c r="Y10" s="193">
        <v>8435</v>
      </c>
      <c r="Z10" s="267">
        <f t="shared" si="8"/>
        <v>68.134087237479804</v>
      </c>
      <c r="AA10" s="193">
        <v>3945</v>
      </c>
      <c r="AB10" s="268">
        <f t="shared" si="9"/>
        <v>31.865912762520193</v>
      </c>
      <c r="AC10" s="195">
        <v>2171</v>
      </c>
      <c r="AD10" s="193">
        <v>1135</v>
      </c>
      <c r="AE10" s="267">
        <f t="shared" si="10"/>
        <v>52.280055274067252</v>
      </c>
      <c r="AF10" s="193">
        <v>1036</v>
      </c>
      <c r="AG10" s="268">
        <f t="shared" si="11"/>
        <v>47.719944725932748</v>
      </c>
      <c r="AH10" s="195">
        <v>3034</v>
      </c>
      <c r="AI10" s="193">
        <v>1598</v>
      </c>
      <c r="AJ10" s="267">
        <f t="shared" si="12"/>
        <v>52.669742913645358</v>
      </c>
      <c r="AK10" s="193">
        <v>1436</v>
      </c>
      <c r="AL10" s="268">
        <f t="shared" si="13"/>
        <v>47.330257086354649</v>
      </c>
      <c r="AM10" s="195">
        <v>1157</v>
      </c>
      <c r="AN10" s="221">
        <v>608</v>
      </c>
      <c r="AO10" s="266">
        <f t="shared" si="14"/>
        <v>52.549697493517719</v>
      </c>
      <c r="AP10" s="221">
        <v>549</v>
      </c>
      <c r="AQ10" s="786">
        <f t="shared" si="15"/>
        <v>47.450302506482281</v>
      </c>
    </row>
    <row r="11" spans="1:43" ht="39.950000000000003" customHeight="1">
      <c r="A11" s="6318" t="s">
        <v>374</v>
      </c>
      <c r="B11" s="6319"/>
      <c r="C11" s="6320"/>
      <c r="D11" s="227">
        <v>304</v>
      </c>
      <c r="E11" s="221">
        <v>162</v>
      </c>
      <c r="F11" s="266">
        <f t="shared" si="0"/>
        <v>53.289473684210535</v>
      </c>
      <c r="G11" s="221">
        <v>142</v>
      </c>
      <c r="H11" s="265">
        <f t="shared" si="1"/>
        <v>46.710526315789473</v>
      </c>
      <c r="I11" s="195">
        <v>2355</v>
      </c>
      <c r="J11" s="193">
        <v>1267</v>
      </c>
      <c r="K11" s="267">
        <f t="shared" si="2"/>
        <v>53.800424628450102</v>
      </c>
      <c r="L11" s="193">
        <v>1088</v>
      </c>
      <c r="M11" s="268">
        <f t="shared" si="3"/>
        <v>46.199575371549898</v>
      </c>
      <c r="N11" s="195">
        <v>1266</v>
      </c>
      <c r="O11" s="221">
        <v>736</v>
      </c>
      <c r="P11" s="266">
        <f t="shared" si="4"/>
        <v>58.135860979462869</v>
      </c>
      <c r="Q11" s="221">
        <v>530</v>
      </c>
      <c r="R11" s="265">
        <f t="shared" si="5"/>
        <v>41.864139020537124</v>
      </c>
      <c r="S11" s="269">
        <v>902</v>
      </c>
      <c r="T11" s="270">
        <v>537</v>
      </c>
      <c r="U11" s="271">
        <f t="shared" si="6"/>
        <v>59.534368070953434</v>
      </c>
      <c r="V11" s="270">
        <v>365</v>
      </c>
      <c r="W11" s="272">
        <f t="shared" si="7"/>
        <v>40.465631929046566</v>
      </c>
      <c r="X11" s="195">
        <v>9679</v>
      </c>
      <c r="Y11" s="193">
        <v>4995</v>
      </c>
      <c r="Z11" s="267">
        <f t="shared" si="8"/>
        <v>51.606570926748631</v>
      </c>
      <c r="AA11" s="193">
        <v>4684</v>
      </c>
      <c r="AB11" s="268">
        <f t="shared" si="9"/>
        <v>48.393429073251369</v>
      </c>
      <c r="AC11" s="195">
        <v>2180</v>
      </c>
      <c r="AD11" s="193">
        <v>1287</v>
      </c>
      <c r="AE11" s="267">
        <f t="shared" si="10"/>
        <v>59.036697247706428</v>
      </c>
      <c r="AF11" s="221">
        <v>893</v>
      </c>
      <c r="AG11" s="268">
        <f t="shared" si="11"/>
        <v>40.963302752293579</v>
      </c>
      <c r="AH11" s="195">
        <v>2715</v>
      </c>
      <c r="AI11" s="193">
        <v>1481</v>
      </c>
      <c r="AJ11" s="267">
        <f t="shared" si="12"/>
        <v>54.548802946593</v>
      </c>
      <c r="AK11" s="193">
        <v>1234</v>
      </c>
      <c r="AL11" s="268">
        <f t="shared" si="13"/>
        <v>45.451197053407</v>
      </c>
      <c r="AM11" s="195">
        <v>1118</v>
      </c>
      <c r="AN11" s="221">
        <v>586</v>
      </c>
      <c r="AO11" s="266">
        <f t="shared" si="14"/>
        <v>52.415026833631487</v>
      </c>
      <c r="AP11" s="221">
        <v>532</v>
      </c>
      <c r="AQ11" s="786">
        <f t="shared" si="15"/>
        <v>47.584973166368513</v>
      </c>
    </row>
    <row r="12" spans="1:43" ht="39.950000000000003" customHeight="1">
      <c r="A12" s="6318" t="s">
        <v>375</v>
      </c>
      <c r="B12" s="6319"/>
      <c r="C12" s="6320"/>
      <c r="D12" s="227">
        <v>278</v>
      </c>
      <c r="E12" s="221">
        <v>141</v>
      </c>
      <c r="F12" s="266">
        <f t="shared" si="0"/>
        <v>50.719424460431654</v>
      </c>
      <c r="G12" s="221">
        <v>137</v>
      </c>
      <c r="H12" s="265">
        <f t="shared" si="1"/>
        <v>49.280575539568346</v>
      </c>
      <c r="I12" s="195">
        <v>2032</v>
      </c>
      <c r="J12" s="193">
        <v>1056</v>
      </c>
      <c r="K12" s="267">
        <f t="shared" si="2"/>
        <v>51.968503937007867</v>
      </c>
      <c r="L12" s="221">
        <v>976</v>
      </c>
      <c r="M12" s="268">
        <f t="shared" si="3"/>
        <v>48.031496062992126</v>
      </c>
      <c r="N12" s="195">
        <v>1113</v>
      </c>
      <c r="O12" s="221">
        <v>607</v>
      </c>
      <c r="P12" s="266">
        <f t="shared" si="4"/>
        <v>54.537286612758308</v>
      </c>
      <c r="Q12" s="221">
        <v>506</v>
      </c>
      <c r="R12" s="265">
        <f t="shared" si="5"/>
        <v>45.462713387241685</v>
      </c>
      <c r="S12" s="269">
        <v>759</v>
      </c>
      <c r="T12" s="270">
        <v>428</v>
      </c>
      <c r="U12" s="271">
        <f t="shared" si="6"/>
        <v>56.389986824769437</v>
      </c>
      <c r="V12" s="270">
        <v>331</v>
      </c>
      <c r="W12" s="272">
        <f t="shared" si="7"/>
        <v>43.610013175230563</v>
      </c>
      <c r="X12" s="195">
        <v>9147</v>
      </c>
      <c r="Y12" s="193">
        <v>4595</v>
      </c>
      <c r="Z12" s="267">
        <f t="shared" si="8"/>
        <v>50.23504974308517</v>
      </c>
      <c r="AA12" s="193">
        <v>4552</v>
      </c>
      <c r="AB12" s="268">
        <f t="shared" si="9"/>
        <v>49.764950256914837</v>
      </c>
      <c r="AC12" s="195">
        <v>1834</v>
      </c>
      <c r="AD12" s="221">
        <v>974</v>
      </c>
      <c r="AE12" s="267">
        <f t="shared" si="10"/>
        <v>53.107960741548531</v>
      </c>
      <c r="AF12" s="221">
        <v>860</v>
      </c>
      <c r="AG12" s="268">
        <f t="shared" si="11"/>
        <v>46.892039258451476</v>
      </c>
      <c r="AH12" s="195">
        <v>2434</v>
      </c>
      <c r="AI12" s="193">
        <v>1247</v>
      </c>
      <c r="AJ12" s="267">
        <f t="shared" si="12"/>
        <v>51.232539030402627</v>
      </c>
      <c r="AK12" s="193">
        <v>1187</v>
      </c>
      <c r="AL12" s="268">
        <f t="shared" si="13"/>
        <v>48.767460969597373</v>
      </c>
      <c r="AM12" s="195">
        <v>1033</v>
      </c>
      <c r="AN12" s="221">
        <v>535</v>
      </c>
      <c r="AO12" s="266">
        <f t="shared" si="14"/>
        <v>51.790900290416261</v>
      </c>
      <c r="AP12" s="221">
        <v>498</v>
      </c>
      <c r="AQ12" s="786">
        <f t="shared" si="15"/>
        <v>48.209099709583739</v>
      </c>
    </row>
    <row r="13" spans="1:43" ht="39.950000000000003" customHeight="1">
      <c r="A13" s="6318" t="s">
        <v>376</v>
      </c>
      <c r="B13" s="6319"/>
      <c r="C13" s="6320"/>
      <c r="D13" s="227">
        <v>281</v>
      </c>
      <c r="E13" s="221">
        <v>136</v>
      </c>
      <c r="F13" s="266">
        <f t="shared" si="0"/>
        <v>48.398576512455513</v>
      </c>
      <c r="G13" s="221">
        <v>145</v>
      </c>
      <c r="H13" s="265">
        <f t="shared" si="1"/>
        <v>51.601423487544487</v>
      </c>
      <c r="I13" s="195">
        <v>1912</v>
      </c>
      <c r="J13" s="221">
        <v>999</v>
      </c>
      <c r="K13" s="267">
        <f t="shared" si="2"/>
        <v>52.248953974895393</v>
      </c>
      <c r="L13" s="221">
        <v>913</v>
      </c>
      <c r="M13" s="268">
        <f t="shared" si="3"/>
        <v>47.751046025104607</v>
      </c>
      <c r="N13" s="227">
        <v>963</v>
      </c>
      <c r="O13" s="221">
        <v>486</v>
      </c>
      <c r="P13" s="266">
        <f t="shared" si="4"/>
        <v>50.467289719626166</v>
      </c>
      <c r="Q13" s="221">
        <v>477</v>
      </c>
      <c r="R13" s="265">
        <f t="shared" si="5"/>
        <v>49.532710280373834</v>
      </c>
      <c r="S13" s="269">
        <v>719</v>
      </c>
      <c r="T13" s="270">
        <v>355</v>
      </c>
      <c r="U13" s="271">
        <f t="shared" si="6"/>
        <v>49.374130737134905</v>
      </c>
      <c r="V13" s="270">
        <v>364</v>
      </c>
      <c r="W13" s="272">
        <f t="shared" si="7"/>
        <v>50.625869262865088</v>
      </c>
      <c r="X13" s="195">
        <v>7794</v>
      </c>
      <c r="Y13" s="193">
        <v>4008</v>
      </c>
      <c r="Z13" s="267">
        <f t="shared" si="8"/>
        <v>51.424172440338722</v>
      </c>
      <c r="AA13" s="193">
        <v>3786</v>
      </c>
      <c r="AB13" s="268">
        <f t="shared" si="9"/>
        <v>48.575827559661278</v>
      </c>
      <c r="AC13" s="195">
        <v>1634</v>
      </c>
      <c r="AD13" s="221">
        <v>825</v>
      </c>
      <c r="AE13" s="267">
        <f t="shared" si="10"/>
        <v>50.489596083231334</v>
      </c>
      <c r="AF13" s="221">
        <v>809</v>
      </c>
      <c r="AG13" s="268">
        <f t="shared" si="11"/>
        <v>49.510403916768666</v>
      </c>
      <c r="AH13" s="195">
        <v>2418</v>
      </c>
      <c r="AI13" s="193">
        <v>1182</v>
      </c>
      <c r="AJ13" s="267">
        <f t="shared" si="12"/>
        <v>48.883374689826304</v>
      </c>
      <c r="AK13" s="193">
        <v>1236</v>
      </c>
      <c r="AL13" s="268">
        <f t="shared" si="13"/>
        <v>51.116625310173703</v>
      </c>
      <c r="AM13" s="195">
        <v>1021</v>
      </c>
      <c r="AN13" s="221">
        <v>495</v>
      </c>
      <c r="AO13" s="266">
        <f t="shared" si="14"/>
        <v>48.481880509304602</v>
      </c>
      <c r="AP13" s="221">
        <v>526</v>
      </c>
      <c r="AQ13" s="786">
        <f t="shared" si="15"/>
        <v>51.518119490695405</v>
      </c>
    </row>
    <row r="14" spans="1:43" ht="39.950000000000003" customHeight="1">
      <c r="A14" s="6318" t="s">
        <v>377</v>
      </c>
      <c r="B14" s="6319"/>
      <c r="C14" s="6320"/>
      <c r="D14" s="227">
        <v>272</v>
      </c>
      <c r="E14" s="221">
        <v>132</v>
      </c>
      <c r="F14" s="266">
        <f t="shared" si="0"/>
        <v>48.529411764705884</v>
      </c>
      <c r="G14" s="221">
        <v>140</v>
      </c>
      <c r="H14" s="265">
        <f t="shared" si="1"/>
        <v>51.470588235294116</v>
      </c>
      <c r="I14" s="195">
        <v>1464</v>
      </c>
      <c r="J14" s="221">
        <v>763</v>
      </c>
      <c r="K14" s="267">
        <f t="shared" si="2"/>
        <v>52.117486338797811</v>
      </c>
      <c r="L14" s="221">
        <v>701</v>
      </c>
      <c r="M14" s="268">
        <f t="shared" si="3"/>
        <v>47.882513661202189</v>
      </c>
      <c r="N14" s="227">
        <v>874</v>
      </c>
      <c r="O14" s="221">
        <v>438</v>
      </c>
      <c r="P14" s="266">
        <f t="shared" si="4"/>
        <v>50.114416475972547</v>
      </c>
      <c r="Q14" s="221">
        <v>436</v>
      </c>
      <c r="R14" s="265">
        <f t="shared" si="5"/>
        <v>49.88558352402746</v>
      </c>
      <c r="S14" s="269">
        <v>539</v>
      </c>
      <c r="T14" s="270">
        <v>265</v>
      </c>
      <c r="U14" s="271">
        <f t="shared" si="6"/>
        <v>49.165120593692023</v>
      </c>
      <c r="V14" s="270">
        <v>274</v>
      </c>
      <c r="W14" s="272">
        <f t="shared" si="7"/>
        <v>50.834879406307977</v>
      </c>
      <c r="X14" s="195">
        <v>6132</v>
      </c>
      <c r="Y14" s="193">
        <v>3163</v>
      </c>
      <c r="Z14" s="267">
        <f t="shared" si="8"/>
        <v>51.581865622961509</v>
      </c>
      <c r="AA14" s="193">
        <v>2969</v>
      </c>
      <c r="AB14" s="268">
        <f t="shared" si="9"/>
        <v>48.418134377038484</v>
      </c>
      <c r="AC14" s="195">
        <v>1412</v>
      </c>
      <c r="AD14" s="221">
        <v>738</v>
      </c>
      <c r="AE14" s="267">
        <f t="shared" si="10"/>
        <v>52.266288951841354</v>
      </c>
      <c r="AF14" s="221">
        <v>674</v>
      </c>
      <c r="AG14" s="268">
        <f t="shared" si="11"/>
        <v>47.733711048158639</v>
      </c>
      <c r="AH14" s="195">
        <v>2136</v>
      </c>
      <c r="AI14" s="193">
        <v>1108</v>
      </c>
      <c r="AJ14" s="267">
        <f t="shared" si="12"/>
        <v>51.87265917602997</v>
      </c>
      <c r="AK14" s="193">
        <v>1028</v>
      </c>
      <c r="AL14" s="268">
        <f t="shared" si="13"/>
        <v>48.127340823970037</v>
      </c>
      <c r="AM14" s="195">
        <v>1067</v>
      </c>
      <c r="AN14" s="221">
        <v>533</v>
      </c>
      <c r="AO14" s="266">
        <f t="shared" si="14"/>
        <v>49.953139643861292</v>
      </c>
      <c r="AP14" s="221">
        <v>534</v>
      </c>
      <c r="AQ14" s="786">
        <f t="shared" si="15"/>
        <v>50.046860356138708</v>
      </c>
    </row>
    <row r="15" spans="1:43" ht="39.950000000000003" customHeight="1">
      <c r="A15" s="6318" t="s">
        <v>378</v>
      </c>
      <c r="B15" s="6319"/>
      <c r="C15" s="6320"/>
      <c r="D15" s="227">
        <v>294</v>
      </c>
      <c r="E15" s="221">
        <v>140</v>
      </c>
      <c r="F15" s="266">
        <f t="shared" si="0"/>
        <v>47.619047619047613</v>
      </c>
      <c r="G15" s="221">
        <v>154</v>
      </c>
      <c r="H15" s="265">
        <f t="shared" si="1"/>
        <v>52.380952380952387</v>
      </c>
      <c r="I15" s="195">
        <v>1680</v>
      </c>
      <c r="J15" s="221">
        <v>847</v>
      </c>
      <c r="K15" s="267">
        <f t="shared" si="2"/>
        <v>50.416666666666664</v>
      </c>
      <c r="L15" s="221">
        <v>833</v>
      </c>
      <c r="M15" s="268">
        <f t="shared" si="3"/>
        <v>49.583333333333336</v>
      </c>
      <c r="N15" s="195">
        <v>1184</v>
      </c>
      <c r="O15" s="221">
        <v>563</v>
      </c>
      <c r="P15" s="266">
        <f t="shared" si="4"/>
        <v>47.550675675675677</v>
      </c>
      <c r="Q15" s="221">
        <v>621</v>
      </c>
      <c r="R15" s="265">
        <f t="shared" si="5"/>
        <v>52.449324324324323</v>
      </c>
      <c r="S15" s="269">
        <v>647</v>
      </c>
      <c r="T15" s="270">
        <v>312</v>
      </c>
      <c r="U15" s="271">
        <f t="shared" si="6"/>
        <v>48.222565687789796</v>
      </c>
      <c r="V15" s="270">
        <v>335</v>
      </c>
      <c r="W15" s="272">
        <f t="shared" si="7"/>
        <v>51.777434312210204</v>
      </c>
      <c r="X15" s="195">
        <v>5713</v>
      </c>
      <c r="Y15" s="193">
        <v>2815</v>
      </c>
      <c r="Z15" s="267">
        <f t="shared" si="8"/>
        <v>49.273586556975317</v>
      </c>
      <c r="AA15" s="193">
        <v>2898</v>
      </c>
      <c r="AB15" s="268">
        <f t="shared" si="9"/>
        <v>50.726413443024676</v>
      </c>
      <c r="AC15" s="195">
        <v>1612</v>
      </c>
      <c r="AD15" s="221">
        <v>875</v>
      </c>
      <c r="AE15" s="267">
        <f t="shared" si="10"/>
        <v>54.280397022332508</v>
      </c>
      <c r="AF15" s="221">
        <v>737</v>
      </c>
      <c r="AG15" s="268">
        <f t="shared" si="11"/>
        <v>45.719602977667492</v>
      </c>
      <c r="AH15" s="195">
        <v>2316</v>
      </c>
      <c r="AI15" s="193">
        <v>1203</v>
      </c>
      <c r="AJ15" s="267">
        <f t="shared" si="12"/>
        <v>51.943005181347147</v>
      </c>
      <c r="AK15" s="193">
        <v>1113</v>
      </c>
      <c r="AL15" s="268">
        <f t="shared" si="13"/>
        <v>48.056994818652846</v>
      </c>
      <c r="AM15" s="195">
        <v>1117</v>
      </c>
      <c r="AN15" s="221">
        <v>584</v>
      </c>
      <c r="AO15" s="266">
        <f t="shared" si="14"/>
        <v>52.282900626678611</v>
      </c>
      <c r="AP15" s="221">
        <v>533</v>
      </c>
      <c r="AQ15" s="786">
        <f t="shared" si="15"/>
        <v>47.717099373321396</v>
      </c>
    </row>
    <row r="16" spans="1:43" ht="39.950000000000003" customHeight="1">
      <c r="A16" s="6318" t="s">
        <v>379</v>
      </c>
      <c r="B16" s="6319"/>
      <c r="C16" s="6320"/>
      <c r="D16" s="227">
        <v>303</v>
      </c>
      <c r="E16" s="221">
        <v>153</v>
      </c>
      <c r="F16" s="266">
        <f t="shared" si="0"/>
        <v>50.495049504950494</v>
      </c>
      <c r="G16" s="221">
        <v>150</v>
      </c>
      <c r="H16" s="265">
        <f t="shared" si="1"/>
        <v>49.504950495049506</v>
      </c>
      <c r="I16" s="195">
        <v>1366</v>
      </c>
      <c r="J16" s="221">
        <v>647</v>
      </c>
      <c r="K16" s="267">
        <f t="shared" si="2"/>
        <v>47.364568081991216</v>
      </c>
      <c r="L16" s="221">
        <v>719</v>
      </c>
      <c r="M16" s="268">
        <f t="shared" si="3"/>
        <v>52.635431918008777</v>
      </c>
      <c r="N16" s="227">
        <v>966</v>
      </c>
      <c r="O16" s="221">
        <v>498</v>
      </c>
      <c r="P16" s="266">
        <f t="shared" si="4"/>
        <v>51.552795031055901</v>
      </c>
      <c r="Q16" s="221">
        <v>468</v>
      </c>
      <c r="R16" s="265">
        <f t="shared" si="5"/>
        <v>48.447204968944099</v>
      </c>
      <c r="S16" s="269">
        <v>565</v>
      </c>
      <c r="T16" s="270">
        <v>276</v>
      </c>
      <c r="U16" s="271">
        <f t="shared" si="6"/>
        <v>48.849557522123895</v>
      </c>
      <c r="V16" s="270">
        <v>289</v>
      </c>
      <c r="W16" s="272">
        <f t="shared" si="7"/>
        <v>51.150442477876098</v>
      </c>
      <c r="X16" s="195">
        <v>4619</v>
      </c>
      <c r="Y16" s="193">
        <v>2392</v>
      </c>
      <c r="Z16" s="267">
        <f t="shared" si="8"/>
        <v>51.786100887638021</v>
      </c>
      <c r="AA16" s="193">
        <v>2227</v>
      </c>
      <c r="AB16" s="268">
        <f t="shared" si="9"/>
        <v>48.213899112361986</v>
      </c>
      <c r="AC16" s="195">
        <v>1348</v>
      </c>
      <c r="AD16" s="221">
        <v>674</v>
      </c>
      <c r="AE16" s="267">
        <f t="shared" si="10"/>
        <v>50</v>
      </c>
      <c r="AF16" s="221">
        <v>674</v>
      </c>
      <c r="AG16" s="268">
        <f t="shared" si="11"/>
        <v>50</v>
      </c>
      <c r="AH16" s="195">
        <v>1946</v>
      </c>
      <c r="AI16" s="221">
        <v>954</v>
      </c>
      <c r="AJ16" s="267">
        <f t="shared" si="12"/>
        <v>49.023638232271324</v>
      </c>
      <c r="AK16" s="221">
        <v>992</v>
      </c>
      <c r="AL16" s="268">
        <f t="shared" si="13"/>
        <v>50.976361767728676</v>
      </c>
      <c r="AM16" s="227">
        <v>976</v>
      </c>
      <c r="AN16" s="221">
        <v>485</v>
      </c>
      <c r="AO16" s="266">
        <f t="shared" si="14"/>
        <v>49.692622950819668</v>
      </c>
      <c r="AP16" s="221">
        <v>491</v>
      </c>
      <c r="AQ16" s="786">
        <f t="shared" si="15"/>
        <v>50.307377049180324</v>
      </c>
    </row>
    <row r="17" spans="1:43" ht="39.950000000000003" customHeight="1">
      <c r="A17" s="6318" t="s">
        <v>380</v>
      </c>
      <c r="B17" s="6319"/>
      <c r="C17" s="6320"/>
      <c r="D17" s="227">
        <v>277</v>
      </c>
      <c r="E17" s="221">
        <v>140</v>
      </c>
      <c r="F17" s="266">
        <f t="shared" si="0"/>
        <v>50.541516245487358</v>
      </c>
      <c r="G17" s="221">
        <v>137</v>
      </c>
      <c r="H17" s="265">
        <f t="shared" si="1"/>
        <v>49.458483754512635</v>
      </c>
      <c r="I17" s="195">
        <v>1353</v>
      </c>
      <c r="J17" s="221">
        <v>643</v>
      </c>
      <c r="K17" s="267">
        <f t="shared" si="2"/>
        <v>47.524020694752402</v>
      </c>
      <c r="L17" s="221">
        <v>710</v>
      </c>
      <c r="M17" s="268">
        <f t="shared" si="3"/>
        <v>52.475979305247598</v>
      </c>
      <c r="N17" s="227">
        <v>907</v>
      </c>
      <c r="O17" s="221">
        <v>448</v>
      </c>
      <c r="P17" s="266">
        <f t="shared" si="4"/>
        <v>49.393605292171991</v>
      </c>
      <c r="Q17" s="221">
        <v>459</v>
      </c>
      <c r="R17" s="265">
        <f t="shared" si="5"/>
        <v>50.606394707828009</v>
      </c>
      <c r="S17" s="269">
        <v>596</v>
      </c>
      <c r="T17" s="270">
        <v>293</v>
      </c>
      <c r="U17" s="271">
        <f t="shared" si="6"/>
        <v>49.161073825503351</v>
      </c>
      <c r="V17" s="270">
        <v>303</v>
      </c>
      <c r="W17" s="272">
        <f t="shared" si="7"/>
        <v>50.838926174496649</v>
      </c>
      <c r="X17" s="195">
        <v>3928</v>
      </c>
      <c r="Y17" s="193">
        <v>1975</v>
      </c>
      <c r="Z17" s="267">
        <f t="shared" si="8"/>
        <v>50.280040733197552</v>
      </c>
      <c r="AA17" s="193">
        <v>1953</v>
      </c>
      <c r="AB17" s="268">
        <f t="shared" si="9"/>
        <v>49.719959266802441</v>
      </c>
      <c r="AC17" s="195">
        <v>1206</v>
      </c>
      <c r="AD17" s="221">
        <v>550</v>
      </c>
      <c r="AE17" s="267">
        <f t="shared" si="10"/>
        <v>45.605306799336645</v>
      </c>
      <c r="AF17" s="221">
        <v>656</v>
      </c>
      <c r="AG17" s="268">
        <f t="shared" si="11"/>
        <v>54.394693200663347</v>
      </c>
      <c r="AH17" s="195">
        <v>1682</v>
      </c>
      <c r="AI17" s="221">
        <v>786</v>
      </c>
      <c r="AJ17" s="267">
        <f t="shared" si="12"/>
        <v>46.730083234244944</v>
      </c>
      <c r="AK17" s="221">
        <v>896</v>
      </c>
      <c r="AL17" s="268">
        <f t="shared" si="13"/>
        <v>53.269916765755056</v>
      </c>
      <c r="AM17" s="227">
        <v>915</v>
      </c>
      <c r="AN17" s="221">
        <v>448</v>
      </c>
      <c r="AO17" s="266">
        <f t="shared" si="14"/>
        <v>48.961748633879779</v>
      </c>
      <c r="AP17" s="221">
        <v>467</v>
      </c>
      <c r="AQ17" s="786">
        <f t="shared" si="15"/>
        <v>51.038251366120214</v>
      </c>
    </row>
    <row r="18" spans="1:43" ht="39.950000000000003" customHeight="1">
      <c r="A18" s="6318" t="s">
        <v>381</v>
      </c>
      <c r="B18" s="6319"/>
      <c r="C18" s="6320"/>
      <c r="D18" s="227">
        <v>244</v>
      </c>
      <c r="E18" s="221">
        <v>114</v>
      </c>
      <c r="F18" s="266">
        <f t="shared" si="0"/>
        <v>46.721311475409841</v>
      </c>
      <c r="G18" s="221">
        <v>130</v>
      </c>
      <c r="H18" s="265">
        <f t="shared" si="1"/>
        <v>53.278688524590166</v>
      </c>
      <c r="I18" s="195">
        <v>1335</v>
      </c>
      <c r="J18" s="221">
        <v>608</v>
      </c>
      <c r="K18" s="267">
        <f t="shared" si="2"/>
        <v>45.543071161048687</v>
      </c>
      <c r="L18" s="221">
        <v>727</v>
      </c>
      <c r="M18" s="268">
        <f t="shared" si="3"/>
        <v>54.456928838951313</v>
      </c>
      <c r="N18" s="227">
        <v>938</v>
      </c>
      <c r="O18" s="221">
        <v>447</v>
      </c>
      <c r="P18" s="266">
        <f t="shared" si="4"/>
        <v>47.654584221748401</v>
      </c>
      <c r="Q18" s="221">
        <v>491</v>
      </c>
      <c r="R18" s="265">
        <f t="shared" si="5"/>
        <v>52.345415778251606</v>
      </c>
      <c r="S18" s="269">
        <v>656</v>
      </c>
      <c r="T18" s="270">
        <v>291</v>
      </c>
      <c r="U18" s="271">
        <f t="shared" si="6"/>
        <v>44.359756097560975</v>
      </c>
      <c r="V18" s="270">
        <v>365</v>
      </c>
      <c r="W18" s="272">
        <f t="shared" si="7"/>
        <v>55.640243902439025</v>
      </c>
      <c r="X18" s="195">
        <v>2905</v>
      </c>
      <c r="Y18" s="193">
        <v>1445</v>
      </c>
      <c r="Z18" s="267">
        <f t="shared" si="8"/>
        <v>49.741824440619617</v>
      </c>
      <c r="AA18" s="193">
        <v>1460</v>
      </c>
      <c r="AB18" s="268">
        <f t="shared" si="9"/>
        <v>50.258175559380383</v>
      </c>
      <c r="AC18" s="195">
        <v>1122</v>
      </c>
      <c r="AD18" s="221">
        <v>513</v>
      </c>
      <c r="AE18" s="267">
        <f t="shared" si="10"/>
        <v>45.721925133689837</v>
      </c>
      <c r="AF18" s="221">
        <v>609</v>
      </c>
      <c r="AG18" s="268">
        <f t="shared" si="11"/>
        <v>54.278074866310156</v>
      </c>
      <c r="AH18" s="195">
        <v>1554</v>
      </c>
      <c r="AI18" s="221">
        <v>732</v>
      </c>
      <c r="AJ18" s="267">
        <f t="shared" si="12"/>
        <v>47.104247104247108</v>
      </c>
      <c r="AK18" s="221">
        <v>822</v>
      </c>
      <c r="AL18" s="268">
        <f t="shared" si="13"/>
        <v>52.895752895752899</v>
      </c>
      <c r="AM18" s="227">
        <v>835</v>
      </c>
      <c r="AN18" s="221">
        <v>371</v>
      </c>
      <c r="AO18" s="266">
        <f t="shared" si="14"/>
        <v>44.431137724550901</v>
      </c>
      <c r="AP18" s="221">
        <v>464</v>
      </c>
      <c r="AQ18" s="786">
        <f t="shared" si="15"/>
        <v>55.568862275449106</v>
      </c>
    </row>
    <row r="19" spans="1:43" ht="39.950000000000003" customHeight="1">
      <c r="A19" s="6318" t="s">
        <v>382</v>
      </c>
      <c r="B19" s="6319"/>
      <c r="C19" s="6320"/>
      <c r="D19" s="227">
        <v>237</v>
      </c>
      <c r="E19" s="221">
        <v>103</v>
      </c>
      <c r="F19" s="266">
        <f t="shared" si="0"/>
        <v>43.459915611814345</v>
      </c>
      <c r="G19" s="221">
        <v>134</v>
      </c>
      <c r="H19" s="265">
        <f t="shared" si="1"/>
        <v>56.540084388185655</v>
      </c>
      <c r="I19" s="195">
        <v>1182</v>
      </c>
      <c r="J19" s="221">
        <v>548</v>
      </c>
      <c r="K19" s="267">
        <f t="shared" si="2"/>
        <v>46.362098138747889</v>
      </c>
      <c r="L19" s="221">
        <v>634</v>
      </c>
      <c r="M19" s="268">
        <f t="shared" si="3"/>
        <v>53.637901861252111</v>
      </c>
      <c r="N19" s="227">
        <v>768</v>
      </c>
      <c r="O19" s="221">
        <v>360</v>
      </c>
      <c r="P19" s="266">
        <f t="shared" si="4"/>
        <v>46.875</v>
      </c>
      <c r="Q19" s="221">
        <v>408</v>
      </c>
      <c r="R19" s="265">
        <f t="shared" si="5"/>
        <v>53.125</v>
      </c>
      <c r="S19" s="269">
        <v>566</v>
      </c>
      <c r="T19" s="270">
        <v>255</v>
      </c>
      <c r="U19" s="271">
        <f t="shared" si="6"/>
        <v>45.053003533568905</v>
      </c>
      <c r="V19" s="270">
        <v>311</v>
      </c>
      <c r="W19" s="272">
        <f t="shared" si="7"/>
        <v>54.946996466431095</v>
      </c>
      <c r="X19" s="195">
        <v>1800</v>
      </c>
      <c r="Y19" s="221">
        <v>853</v>
      </c>
      <c r="Z19" s="267">
        <f t="shared" si="8"/>
        <v>47.388888888888893</v>
      </c>
      <c r="AA19" s="221">
        <v>947</v>
      </c>
      <c r="AB19" s="268">
        <f t="shared" si="9"/>
        <v>52.611111111111107</v>
      </c>
      <c r="AC19" s="227">
        <v>888</v>
      </c>
      <c r="AD19" s="221">
        <v>391</v>
      </c>
      <c r="AE19" s="267">
        <f t="shared" si="10"/>
        <v>44.031531531531535</v>
      </c>
      <c r="AF19" s="221">
        <v>497</v>
      </c>
      <c r="AG19" s="268">
        <f t="shared" si="11"/>
        <v>55.968468468468465</v>
      </c>
      <c r="AH19" s="195">
        <v>1178</v>
      </c>
      <c r="AI19" s="221">
        <v>563</v>
      </c>
      <c r="AJ19" s="267">
        <f t="shared" si="12"/>
        <v>47.792869269949065</v>
      </c>
      <c r="AK19" s="221">
        <v>615</v>
      </c>
      <c r="AL19" s="268">
        <f t="shared" si="13"/>
        <v>52.207130730050935</v>
      </c>
      <c r="AM19" s="227">
        <v>775</v>
      </c>
      <c r="AN19" s="221">
        <v>352</v>
      </c>
      <c r="AO19" s="266">
        <f t="shared" si="14"/>
        <v>45.41935483870968</v>
      </c>
      <c r="AP19" s="221">
        <v>423</v>
      </c>
      <c r="AQ19" s="786">
        <f t="shared" si="15"/>
        <v>54.58064516129032</v>
      </c>
    </row>
    <row r="20" spans="1:43" ht="39.950000000000003" customHeight="1">
      <c r="A20" s="6318" t="s">
        <v>383</v>
      </c>
      <c r="B20" s="6319"/>
      <c r="C20" s="6320"/>
      <c r="D20" s="227">
        <v>211</v>
      </c>
      <c r="E20" s="221">
        <v>83</v>
      </c>
      <c r="F20" s="266">
        <f t="shared" si="0"/>
        <v>39.33649289099526</v>
      </c>
      <c r="G20" s="221">
        <v>128</v>
      </c>
      <c r="H20" s="265">
        <f t="shared" si="1"/>
        <v>60.66350710900474</v>
      </c>
      <c r="I20" s="227">
        <v>791</v>
      </c>
      <c r="J20" s="221">
        <v>336</v>
      </c>
      <c r="K20" s="267">
        <f t="shared" si="2"/>
        <v>42.477876106194692</v>
      </c>
      <c r="L20" s="221">
        <v>455</v>
      </c>
      <c r="M20" s="268">
        <f t="shared" si="3"/>
        <v>57.522123893805308</v>
      </c>
      <c r="N20" s="227">
        <v>542</v>
      </c>
      <c r="O20" s="221">
        <v>213</v>
      </c>
      <c r="P20" s="266">
        <f t="shared" si="4"/>
        <v>39.298892988929893</v>
      </c>
      <c r="Q20" s="221">
        <v>329</v>
      </c>
      <c r="R20" s="265">
        <f t="shared" si="5"/>
        <v>60.701107011070107</v>
      </c>
      <c r="S20" s="269">
        <v>461</v>
      </c>
      <c r="T20" s="270">
        <v>193</v>
      </c>
      <c r="U20" s="271">
        <f t="shared" si="6"/>
        <v>41.865509761388289</v>
      </c>
      <c r="V20" s="270">
        <v>268</v>
      </c>
      <c r="W20" s="272">
        <f t="shared" si="7"/>
        <v>58.134490238611711</v>
      </c>
      <c r="X20" s="195">
        <v>1280</v>
      </c>
      <c r="Y20" s="221">
        <v>563</v>
      </c>
      <c r="Z20" s="267">
        <f t="shared" si="8"/>
        <v>43.984375</v>
      </c>
      <c r="AA20" s="221">
        <v>717</v>
      </c>
      <c r="AB20" s="268">
        <f t="shared" si="9"/>
        <v>56.015625</v>
      </c>
      <c r="AC20" s="227">
        <v>702</v>
      </c>
      <c r="AD20" s="221">
        <v>259</v>
      </c>
      <c r="AE20" s="267">
        <f t="shared" si="10"/>
        <v>36.894586894586894</v>
      </c>
      <c r="AF20" s="221">
        <v>443</v>
      </c>
      <c r="AG20" s="268">
        <f t="shared" si="11"/>
        <v>63.105413105413113</v>
      </c>
      <c r="AH20" s="227">
        <v>958</v>
      </c>
      <c r="AI20" s="221">
        <v>382</v>
      </c>
      <c r="AJ20" s="267">
        <f t="shared" si="12"/>
        <v>39.874739039665968</v>
      </c>
      <c r="AK20" s="221">
        <v>576</v>
      </c>
      <c r="AL20" s="268">
        <f t="shared" si="13"/>
        <v>60.125260960334025</v>
      </c>
      <c r="AM20" s="227">
        <v>656</v>
      </c>
      <c r="AN20" s="221">
        <v>282</v>
      </c>
      <c r="AO20" s="266">
        <f t="shared" si="14"/>
        <v>42.987804878048777</v>
      </c>
      <c r="AP20" s="221">
        <v>374</v>
      </c>
      <c r="AQ20" s="786">
        <f t="shared" si="15"/>
        <v>57.012195121951216</v>
      </c>
    </row>
    <row r="21" spans="1:43" ht="39.950000000000003" customHeight="1">
      <c r="A21" s="6318" t="s">
        <v>384</v>
      </c>
      <c r="B21" s="6319"/>
      <c r="C21" s="6320"/>
      <c r="D21" s="227">
        <v>201</v>
      </c>
      <c r="E21" s="221">
        <v>89</v>
      </c>
      <c r="F21" s="266">
        <f t="shared" si="0"/>
        <v>44.278606965174127</v>
      </c>
      <c r="G21" s="221">
        <v>112</v>
      </c>
      <c r="H21" s="265">
        <f t="shared" si="1"/>
        <v>55.721393034825873</v>
      </c>
      <c r="I21" s="227">
        <v>945</v>
      </c>
      <c r="J21" s="221">
        <v>497</v>
      </c>
      <c r="K21" s="267">
        <f t="shared" si="2"/>
        <v>52.592592592592588</v>
      </c>
      <c r="L21" s="221">
        <v>448</v>
      </c>
      <c r="M21" s="268">
        <f t="shared" si="3"/>
        <v>47.407407407407412</v>
      </c>
      <c r="N21" s="227">
        <v>479</v>
      </c>
      <c r="O21" s="221">
        <v>241</v>
      </c>
      <c r="P21" s="266">
        <f t="shared" si="4"/>
        <v>50.313152400835072</v>
      </c>
      <c r="Q21" s="221">
        <v>238</v>
      </c>
      <c r="R21" s="265">
        <f t="shared" si="5"/>
        <v>49.686847599164928</v>
      </c>
      <c r="S21" s="269">
        <v>535</v>
      </c>
      <c r="T21" s="270">
        <v>288</v>
      </c>
      <c r="U21" s="271">
        <f t="shared" si="6"/>
        <v>53.831775700934578</v>
      </c>
      <c r="V21" s="270">
        <v>247</v>
      </c>
      <c r="W21" s="272">
        <f t="shared" si="7"/>
        <v>46.168224299065422</v>
      </c>
      <c r="X21" s="227">
        <v>918</v>
      </c>
      <c r="Y21" s="221">
        <v>415</v>
      </c>
      <c r="Z21" s="267">
        <f t="shared" si="8"/>
        <v>45.206971677559913</v>
      </c>
      <c r="AA21" s="221">
        <v>503</v>
      </c>
      <c r="AB21" s="268">
        <f t="shared" si="9"/>
        <v>54.793028322440087</v>
      </c>
      <c r="AC21" s="227">
        <v>709</v>
      </c>
      <c r="AD21" s="221">
        <v>352</v>
      </c>
      <c r="AE21" s="267">
        <f t="shared" si="10"/>
        <v>49.647390691114246</v>
      </c>
      <c r="AF21" s="221">
        <v>357</v>
      </c>
      <c r="AG21" s="268">
        <f t="shared" si="11"/>
        <v>50.352609308885754</v>
      </c>
      <c r="AH21" s="227">
        <v>739</v>
      </c>
      <c r="AI21" s="221">
        <v>352</v>
      </c>
      <c r="AJ21" s="267">
        <f t="shared" si="12"/>
        <v>47.631935047361303</v>
      </c>
      <c r="AK21" s="221">
        <v>387</v>
      </c>
      <c r="AL21" s="268">
        <f t="shared" si="13"/>
        <v>52.368064952638704</v>
      </c>
      <c r="AM21" s="227">
        <v>487</v>
      </c>
      <c r="AN21" s="221">
        <v>227</v>
      </c>
      <c r="AO21" s="266">
        <f t="shared" si="14"/>
        <v>46.611909650924026</v>
      </c>
      <c r="AP21" s="221">
        <v>260</v>
      </c>
      <c r="AQ21" s="786">
        <f t="shared" si="15"/>
        <v>53.388090349075981</v>
      </c>
    </row>
    <row r="22" spans="1:43" ht="39.950000000000003" customHeight="1">
      <c r="A22" s="6318" t="s">
        <v>385</v>
      </c>
      <c r="B22" s="6319"/>
      <c r="C22" s="6320"/>
      <c r="D22" s="227">
        <v>132</v>
      </c>
      <c r="E22" s="221">
        <v>57</v>
      </c>
      <c r="F22" s="266">
        <f t="shared" si="0"/>
        <v>43.18181818181818</v>
      </c>
      <c r="G22" s="221">
        <v>75</v>
      </c>
      <c r="H22" s="265">
        <f t="shared" si="1"/>
        <v>56.81818181818182</v>
      </c>
      <c r="I22" s="227">
        <v>466</v>
      </c>
      <c r="J22" s="221">
        <v>186</v>
      </c>
      <c r="K22" s="267">
        <f t="shared" si="2"/>
        <v>39.91416309012876</v>
      </c>
      <c r="L22" s="221">
        <v>280</v>
      </c>
      <c r="M22" s="268">
        <f t="shared" si="3"/>
        <v>60.085836909871247</v>
      </c>
      <c r="N22" s="227">
        <v>326</v>
      </c>
      <c r="O22" s="221">
        <v>119</v>
      </c>
      <c r="P22" s="266">
        <f t="shared" si="4"/>
        <v>36.50306748466258</v>
      </c>
      <c r="Q22" s="221">
        <v>207</v>
      </c>
      <c r="R22" s="265">
        <f t="shared" si="5"/>
        <v>63.49693251533742</v>
      </c>
      <c r="S22" s="269">
        <v>250</v>
      </c>
      <c r="T22" s="270">
        <v>120</v>
      </c>
      <c r="U22" s="271">
        <f t="shared" si="6"/>
        <v>48</v>
      </c>
      <c r="V22" s="270">
        <v>130</v>
      </c>
      <c r="W22" s="272">
        <f t="shared" si="7"/>
        <v>52</v>
      </c>
      <c r="X22" s="227">
        <v>517</v>
      </c>
      <c r="Y22" s="221">
        <v>196</v>
      </c>
      <c r="Z22" s="267">
        <f t="shared" si="8"/>
        <v>37.911025145067697</v>
      </c>
      <c r="AA22" s="221">
        <v>321</v>
      </c>
      <c r="AB22" s="268">
        <f t="shared" si="9"/>
        <v>62.088974854932303</v>
      </c>
      <c r="AC22" s="227">
        <v>327</v>
      </c>
      <c r="AD22" s="221">
        <v>124</v>
      </c>
      <c r="AE22" s="267">
        <f t="shared" si="10"/>
        <v>37.920489296636084</v>
      </c>
      <c r="AF22" s="221">
        <v>203</v>
      </c>
      <c r="AG22" s="268">
        <f t="shared" si="11"/>
        <v>62.079510703363916</v>
      </c>
      <c r="AH22" s="227">
        <v>517</v>
      </c>
      <c r="AI22" s="221">
        <v>196</v>
      </c>
      <c r="AJ22" s="267">
        <f t="shared" si="12"/>
        <v>37.911025145067697</v>
      </c>
      <c r="AK22" s="221">
        <v>321</v>
      </c>
      <c r="AL22" s="268">
        <f t="shared" si="13"/>
        <v>62.088974854932303</v>
      </c>
      <c r="AM22" s="227">
        <v>292</v>
      </c>
      <c r="AN22" s="221">
        <v>100</v>
      </c>
      <c r="AO22" s="266">
        <f t="shared" si="14"/>
        <v>34.246575342465754</v>
      </c>
      <c r="AP22" s="221">
        <v>192</v>
      </c>
      <c r="AQ22" s="786">
        <f t="shared" si="15"/>
        <v>65.753424657534239</v>
      </c>
    </row>
    <row r="23" spans="1:43" ht="39.950000000000003" customHeight="1">
      <c r="A23" s="6318" t="s">
        <v>386</v>
      </c>
      <c r="B23" s="6319"/>
      <c r="C23" s="6320"/>
      <c r="D23" s="227">
        <v>48</v>
      </c>
      <c r="E23" s="221">
        <v>12</v>
      </c>
      <c r="F23" s="266">
        <f t="shared" si="0"/>
        <v>25</v>
      </c>
      <c r="G23" s="221">
        <v>36</v>
      </c>
      <c r="H23" s="265">
        <f t="shared" si="1"/>
        <v>75</v>
      </c>
      <c r="I23" s="227">
        <v>124</v>
      </c>
      <c r="J23" s="221">
        <v>47</v>
      </c>
      <c r="K23" s="267">
        <f t="shared" si="2"/>
        <v>37.903225806451616</v>
      </c>
      <c r="L23" s="221">
        <v>77</v>
      </c>
      <c r="M23" s="268">
        <f t="shared" si="3"/>
        <v>62.096774193548384</v>
      </c>
      <c r="N23" s="227">
        <v>92</v>
      </c>
      <c r="O23" s="221">
        <v>22</v>
      </c>
      <c r="P23" s="266">
        <f t="shared" si="4"/>
        <v>23.913043478260871</v>
      </c>
      <c r="Q23" s="221">
        <v>70</v>
      </c>
      <c r="R23" s="265">
        <f t="shared" si="5"/>
        <v>76.08695652173914</v>
      </c>
      <c r="S23" s="269">
        <v>71</v>
      </c>
      <c r="T23" s="270">
        <v>15</v>
      </c>
      <c r="U23" s="271">
        <f t="shared" si="6"/>
        <v>21.12676056338028</v>
      </c>
      <c r="V23" s="270">
        <v>56</v>
      </c>
      <c r="W23" s="272">
        <f t="shared" si="7"/>
        <v>78.873239436619713</v>
      </c>
      <c r="X23" s="227">
        <v>173</v>
      </c>
      <c r="Y23" s="221">
        <v>51</v>
      </c>
      <c r="Z23" s="267">
        <f t="shared" si="8"/>
        <v>29.47976878612717</v>
      </c>
      <c r="AA23" s="221">
        <v>122</v>
      </c>
      <c r="AB23" s="268">
        <f t="shared" si="9"/>
        <v>70.520231213872833</v>
      </c>
      <c r="AC23" s="227">
        <v>90</v>
      </c>
      <c r="AD23" s="221">
        <v>25</v>
      </c>
      <c r="AE23" s="267">
        <f t="shared" si="10"/>
        <v>27.777777777777779</v>
      </c>
      <c r="AF23" s="221">
        <v>65</v>
      </c>
      <c r="AG23" s="268">
        <f t="shared" si="11"/>
        <v>72.222222222222214</v>
      </c>
      <c r="AH23" s="227">
        <v>139</v>
      </c>
      <c r="AI23" s="221">
        <v>53</v>
      </c>
      <c r="AJ23" s="267">
        <f t="shared" si="12"/>
        <v>38.129496402877699</v>
      </c>
      <c r="AK23" s="221">
        <v>86</v>
      </c>
      <c r="AL23" s="268">
        <f t="shared" si="13"/>
        <v>61.870503597122308</v>
      </c>
      <c r="AM23" s="227">
        <v>107</v>
      </c>
      <c r="AN23" s="221">
        <v>33</v>
      </c>
      <c r="AO23" s="266">
        <f t="shared" si="14"/>
        <v>30.841121495327101</v>
      </c>
      <c r="AP23" s="221">
        <v>74</v>
      </c>
      <c r="AQ23" s="786">
        <f t="shared" si="15"/>
        <v>69.158878504672899</v>
      </c>
    </row>
    <row r="24" spans="1:43" ht="39.950000000000003" customHeight="1" thickBot="1">
      <c r="A24" s="6321" t="s">
        <v>387</v>
      </c>
      <c r="B24" s="6322"/>
      <c r="C24" s="6323"/>
      <c r="D24" s="284">
        <v>18</v>
      </c>
      <c r="E24" s="283">
        <v>2</v>
      </c>
      <c r="F24" s="285">
        <f t="shared" si="0"/>
        <v>11.111111111111111</v>
      </c>
      <c r="G24" s="283">
        <v>16</v>
      </c>
      <c r="H24" s="280">
        <f t="shared" si="1"/>
        <v>88.888888888888886</v>
      </c>
      <c r="I24" s="284">
        <v>35</v>
      </c>
      <c r="J24" s="283">
        <v>12</v>
      </c>
      <c r="K24" s="286">
        <f t="shared" si="2"/>
        <v>34.285714285714285</v>
      </c>
      <c r="L24" s="283">
        <v>23</v>
      </c>
      <c r="M24" s="287">
        <f t="shared" si="3"/>
        <v>65.714285714285708</v>
      </c>
      <c r="N24" s="284">
        <v>35</v>
      </c>
      <c r="O24" s="283">
        <v>6</v>
      </c>
      <c r="P24" s="285">
        <f t="shared" si="4"/>
        <v>17.142857142857142</v>
      </c>
      <c r="Q24" s="283">
        <v>29</v>
      </c>
      <c r="R24" s="280">
        <f t="shared" si="5"/>
        <v>82.857142857142861</v>
      </c>
      <c r="S24" s="288">
        <v>33</v>
      </c>
      <c r="T24" s="289">
        <v>4</v>
      </c>
      <c r="U24" s="290">
        <f t="shared" si="6"/>
        <v>12.121212121212121</v>
      </c>
      <c r="V24" s="289">
        <v>29</v>
      </c>
      <c r="W24" s="291">
        <f t="shared" si="7"/>
        <v>87.878787878787875</v>
      </c>
      <c r="X24" s="284">
        <v>44</v>
      </c>
      <c r="Y24" s="283">
        <v>13</v>
      </c>
      <c r="Z24" s="286">
        <f t="shared" si="8"/>
        <v>29.545454545454547</v>
      </c>
      <c r="AA24" s="283">
        <v>31</v>
      </c>
      <c r="AB24" s="287">
        <f t="shared" si="9"/>
        <v>70.454545454545453</v>
      </c>
      <c r="AC24" s="284">
        <v>26</v>
      </c>
      <c r="AD24" s="283">
        <v>8</v>
      </c>
      <c r="AE24" s="286">
        <f t="shared" si="10"/>
        <v>30.76923076923077</v>
      </c>
      <c r="AF24" s="283">
        <v>18</v>
      </c>
      <c r="AG24" s="287">
        <f t="shared" si="11"/>
        <v>69.230769230769226</v>
      </c>
      <c r="AH24" s="284">
        <v>41</v>
      </c>
      <c r="AI24" s="283">
        <v>6</v>
      </c>
      <c r="AJ24" s="286">
        <f t="shared" si="12"/>
        <v>14.634146341463413</v>
      </c>
      <c r="AK24" s="283">
        <v>35</v>
      </c>
      <c r="AL24" s="287">
        <f t="shared" si="13"/>
        <v>85.365853658536579</v>
      </c>
      <c r="AM24" s="284">
        <v>37</v>
      </c>
      <c r="AN24" s="283">
        <v>9</v>
      </c>
      <c r="AO24" s="285">
        <f t="shared" si="14"/>
        <v>24.324324324324326</v>
      </c>
      <c r="AP24" s="283">
        <v>28</v>
      </c>
      <c r="AQ24" s="787">
        <f t="shared" si="15"/>
        <v>75.675675675675677</v>
      </c>
    </row>
    <row r="25" spans="1:43" s="244" customFormat="1" ht="39.950000000000003" customHeight="1" thickBot="1">
      <c r="A25" s="6324" t="s">
        <v>78</v>
      </c>
      <c r="B25" s="6325"/>
      <c r="C25" s="6325"/>
      <c r="D25" s="5653">
        <v>4505</v>
      </c>
      <c r="E25" s="5654">
        <v>2142</v>
      </c>
      <c r="F25" s="5655">
        <f t="shared" si="0"/>
        <v>47.547169811320757</v>
      </c>
      <c r="G25" s="5654">
        <v>2363</v>
      </c>
      <c r="H25" s="5656">
        <f t="shared" si="1"/>
        <v>52.452830188679243</v>
      </c>
      <c r="I25" s="5653">
        <v>28983</v>
      </c>
      <c r="J25" s="5654">
        <v>14620</v>
      </c>
      <c r="K25" s="5657">
        <f t="shared" si="2"/>
        <v>50.443363350929857</v>
      </c>
      <c r="L25" s="5654">
        <v>14363</v>
      </c>
      <c r="M25" s="5658">
        <f t="shared" si="3"/>
        <v>49.556636649070143</v>
      </c>
      <c r="N25" s="5653">
        <v>16436</v>
      </c>
      <c r="O25" s="5654">
        <v>8201</v>
      </c>
      <c r="P25" s="5655">
        <f t="shared" si="4"/>
        <v>49.896568508152832</v>
      </c>
      <c r="Q25" s="5654">
        <v>8235</v>
      </c>
      <c r="R25" s="5656">
        <f t="shared" si="5"/>
        <v>50.103431491847161</v>
      </c>
      <c r="S25" s="5653">
        <v>11758</v>
      </c>
      <c r="T25" s="5654">
        <v>5864</v>
      </c>
      <c r="U25" s="5655">
        <f t="shared" si="6"/>
        <v>49.872427283551623</v>
      </c>
      <c r="V25" s="5654">
        <v>5894</v>
      </c>
      <c r="W25" s="5656">
        <f t="shared" si="7"/>
        <v>50.127572716448377</v>
      </c>
      <c r="X25" s="5653">
        <v>99850</v>
      </c>
      <c r="Y25" s="5654">
        <v>52772</v>
      </c>
      <c r="Z25" s="5657">
        <f t="shared" si="8"/>
        <v>52.851276915373056</v>
      </c>
      <c r="AA25" s="5654">
        <v>47078</v>
      </c>
      <c r="AB25" s="5658">
        <f t="shared" si="9"/>
        <v>47.148723084626944</v>
      </c>
      <c r="AC25" s="5653">
        <v>27130</v>
      </c>
      <c r="AD25" s="5654">
        <v>13796</v>
      </c>
      <c r="AE25" s="5657">
        <f t="shared" si="10"/>
        <v>50.851455952819755</v>
      </c>
      <c r="AF25" s="5654">
        <v>13334</v>
      </c>
      <c r="AG25" s="5658">
        <f t="shared" si="11"/>
        <v>49.148544047180245</v>
      </c>
      <c r="AH25" s="5653">
        <v>38267</v>
      </c>
      <c r="AI25" s="5654">
        <v>19257</v>
      </c>
      <c r="AJ25" s="5657">
        <f t="shared" si="12"/>
        <v>50.322732380379961</v>
      </c>
      <c r="AK25" s="5654">
        <v>19010</v>
      </c>
      <c r="AL25" s="5658">
        <f t="shared" si="13"/>
        <v>49.677267619620039</v>
      </c>
      <c r="AM25" s="5653">
        <v>16950</v>
      </c>
      <c r="AN25" s="5654">
        <v>8382</v>
      </c>
      <c r="AO25" s="5655">
        <f t="shared" si="14"/>
        <v>49.451327433628315</v>
      </c>
      <c r="AP25" s="5654">
        <v>8568</v>
      </c>
      <c r="AQ25" s="5659">
        <f t="shared" si="15"/>
        <v>50.548672566371678</v>
      </c>
    </row>
    <row r="26" spans="1:43" ht="15.75" customHeight="1" thickTop="1">
      <c r="A26" s="6293"/>
      <c r="B26" s="6293"/>
      <c r="C26" s="6293"/>
    </row>
    <row r="27" spans="1:43" ht="15.75" customHeight="1">
      <c r="A27" s="6248" t="s">
        <v>400</v>
      </c>
      <c r="B27" s="6248"/>
      <c r="C27" s="6248"/>
      <c r="D27" s="6248"/>
    </row>
    <row r="28" spans="1:43" ht="15.75" customHeight="1">
      <c r="A28" s="6248" t="s">
        <v>388</v>
      </c>
      <c r="B28" s="6248"/>
      <c r="C28" s="6248"/>
      <c r="D28" s="6248"/>
      <c r="E28" s="6248"/>
      <c r="F28" s="6248"/>
      <c r="G28" s="6248"/>
      <c r="H28" s="6248"/>
    </row>
    <row r="29" spans="1:43" ht="15.75" customHeight="1">
      <c r="A29" s="6248" t="s">
        <v>398</v>
      </c>
      <c r="B29" s="6248"/>
      <c r="C29" s="6248"/>
    </row>
    <row r="30" spans="1:43" ht="15.75" customHeight="1"/>
    <row r="31" spans="1:43" ht="15.75" customHeight="1"/>
    <row r="32" spans="1:43" ht="18" customHeight="1">
      <c r="D32" s="293"/>
      <c r="E32" s="293"/>
      <c r="F32" s="294"/>
    </row>
    <row r="33" spans="2:6" ht="20.25" customHeight="1">
      <c r="B33" s="152"/>
      <c r="D33" s="293"/>
      <c r="E33" s="293"/>
      <c r="F33" s="294"/>
    </row>
    <row r="34" spans="2:6" ht="17.25" customHeight="1"/>
  </sheetData>
  <mergeCells count="36">
    <mergeCell ref="A26:C26"/>
    <mergeCell ref="A29:C29"/>
    <mergeCell ref="A27:D27"/>
    <mergeCell ref="A28:H28"/>
    <mergeCell ref="A21:C21"/>
    <mergeCell ref="A22:C22"/>
    <mergeCell ref="A23:C23"/>
    <mergeCell ref="A24:C24"/>
    <mergeCell ref="A25:C25"/>
    <mergeCell ref="A16:C16"/>
    <mergeCell ref="A17:C17"/>
    <mergeCell ref="A18:C18"/>
    <mergeCell ref="A19:C19"/>
    <mergeCell ref="A20:C20"/>
    <mergeCell ref="A11:C11"/>
    <mergeCell ref="A12:C12"/>
    <mergeCell ref="A13:C13"/>
    <mergeCell ref="A14:C14"/>
    <mergeCell ref="A15:C15"/>
    <mergeCell ref="A6:C6"/>
    <mergeCell ref="A7:C7"/>
    <mergeCell ref="A8:C8"/>
    <mergeCell ref="A9:C9"/>
    <mergeCell ref="A10:C10"/>
    <mergeCell ref="AP1:AQ1"/>
    <mergeCell ref="A2:AQ2"/>
    <mergeCell ref="A3:AQ3"/>
    <mergeCell ref="A4:C5"/>
    <mergeCell ref="AC4:AG4"/>
    <mergeCell ref="AH4:AL4"/>
    <mergeCell ref="AM4:AQ4"/>
    <mergeCell ref="D4:H4"/>
    <mergeCell ref="I4:M4"/>
    <mergeCell ref="N4:R4"/>
    <mergeCell ref="S4:W4"/>
    <mergeCell ref="X4:AB4"/>
  </mergeCells>
  <hyperlinks>
    <hyperlink ref="A1" r:id="rId1"/>
  </hyperlinks>
  <pageMargins left="0.59055118110236227" right="0.19685039370078741" top="0.98425196850393704" bottom="0.98425196850393704" header="0.51181102362204722" footer="0.51181102362204722"/>
  <pageSetup paperSize="9" scale="43" fitToWidth="0" orientation="landscape" r:id="rId2"/>
  <headerFooter alignWithMargins="0">
    <oddFooter>&amp;R15</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97">
    <pageSetUpPr fitToPage="1"/>
  </sheetPr>
  <dimension ref="A1:F33"/>
  <sheetViews>
    <sheetView view="pageBreakPreview" zoomScale="60" zoomScaleNormal="100" workbookViewId="0">
      <selection activeCell="H15" sqref="H15"/>
    </sheetView>
  </sheetViews>
  <sheetFormatPr defaultRowHeight="12.75"/>
  <cols>
    <col min="1" max="1" width="33.85546875" style="152" customWidth="1"/>
    <col min="2" max="2" width="23.5703125" style="152" customWidth="1"/>
    <col min="3" max="3" width="23.42578125" style="152" customWidth="1"/>
    <col min="4" max="4" width="23.28515625" style="152" customWidth="1"/>
    <col min="5" max="5" width="22" style="152" customWidth="1"/>
    <col min="6" max="6" width="22.28515625" style="152" customWidth="1"/>
    <col min="7" max="7" width="16.42578125" style="152" customWidth="1"/>
    <col min="8" max="8" width="17.140625" style="152" customWidth="1"/>
    <col min="9" max="256" width="9.140625" style="152"/>
    <col min="257" max="257" width="33.85546875" style="152" customWidth="1"/>
    <col min="258" max="258" width="23.5703125" style="152" customWidth="1"/>
    <col min="259" max="259" width="23.42578125" style="152" customWidth="1"/>
    <col min="260" max="260" width="23.28515625" style="152" customWidth="1"/>
    <col min="261" max="261" width="22" style="152" customWidth="1"/>
    <col min="262" max="262" width="22.28515625" style="152" customWidth="1"/>
    <col min="263" max="263" width="16.42578125" style="152" customWidth="1"/>
    <col min="264" max="264" width="17.140625" style="152" customWidth="1"/>
    <col min="265" max="512" width="9.140625" style="152"/>
    <col min="513" max="513" width="33.85546875" style="152" customWidth="1"/>
    <col min="514" max="514" width="23.5703125" style="152" customWidth="1"/>
    <col min="515" max="515" width="23.42578125" style="152" customWidth="1"/>
    <col min="516" max="516" width="23.28515625" style="152" customWidth="1"/>
    <col min="517" max="517" width="22" style="152" customWidth="1"/>
    <col min="518" max="518" width="22.28515625" style="152" customWidth="1"/>
    <col min="519" max="519" width="16.42578125" style="152" customWidth="1"/>
    <col min="520" max="520" width="17.140625" style="152" customWidth="1"/>
    <col min="521" max="768" width="9.140625" style="152"/>
    <col min="769" max="769" width="33.85546875" style="152" customWidth="1"/>
    <col min="770" max="770" width="23.5703125" style="152" customWidth="1"/>
    <col min="771" max="771" width="23.42578125" style="152" customWidth="1"/>
    <col min="772" max="772" width="23.28515625" style="152" customWidth="1"/>
    <col min="773" max="773" width="22" style="152" customWidth="1"/>
    <col min="774" max="774" width="22.28515625" style="152" customWidth="1"/>
    <col min="775" max="775" width="16.42578125" style="152" customWidth="1"/>
    <col min="776" max="776" width="17.140625" style="152" customWidth="1"/>
    <col min="777" max="1024" width="9.140625" style="152"/>
    <col min="1025" max="1025" width="33.85546875" style="152" customWidth="1"/>
    <col min="1026" max="1026" width="23.5703125" style="152" customWidth="1"/>
    <col min="1027" max="1027" width="23.42578125" style="152" customWidth="1"/>
    <col min="1028" max="1028" width="23.28515625" style="152" customWidth="1"/>
    <col min="1029" max="1029" width="22" style="152" customWidth="1"/>
    <col min="1030" max="1030" width="22.28515625" style="152" customWidth="1"/>
    <col min="1031" max="1031" width="16.42578125" style="152" customWidth="1"/>
    <col min="1032" max="1032" width="17.140625" style="152" customWidth="1"/>
    <col min="1033" max="1280" width="9.140625" style="152"/>
    <col min="1281" max="1281" width="33.85546875" style="152" customWidth="1"/>
    <col min="1282" max="1282" width="23.5703125" style="152" customWidth="1"/>
    <col min="1283" max="1283" width="23.42578125" style="152" customWidth="1"/>
    <col min="1284" max="1284" width="23.28515625" style="152" customWidth="1"/>
    <col min="1285" max="1285" width="22" style="152" customWidth="1"/>
    <col min="1286" max="1286" width="22.28515625" style="152" customWidth="1"/>
    <col min="1287" max="1287" width="16.42578125" style="152" customWidth="1"/>
    <col min="1288" max="1288" width="17.140625" style="152" customWidth="1"/>
    <col min="1289" max="1536" width="9.140625" style="152"/>
    <col min="1537" max="1537" width="33.85546875" style="152" customWidth="1"/>
    <col min="1538" max="1538" width="23.5703125" style="152" customWidth="1"/>
    <col min="1539" max="1539" width="23.42578125" style="152" customWidth="1"/>
    <col min="1540" max="1540" width="23.28515625" style="152" customWidth="1"/>
    <col min="1541" max="1541" width="22" style="152" customWidth="1"/>
    <col min="1542" max="1542" width="22.28515625" style="152" customWidth="1"/>
    <col min="1543" max="1543" width="16.42578125" style="152" customWidth="1"/>
    <col min="1544" max="1544" width="17.140625" style="152" customWidth="1"/>
    <col min="1545" max="1792" width="9.140625" style="152"/>
    <col min="1793" max="1793" width="33.85546875" style="152" customWidth="1"/>
    <col min="1794" max="1794" width="23.5703125" style="152" customWidth="1"/>
    <col min="1795" max="1795" width="23.42578125" style="152" customWidth="1"/>
    <col min="1796" max="1796" width="23.28515625" style="152" customWidth="1"/>
    <col min="1797" max="1797" width="22" style="152" customWidth="1"/>
    <col min="1798" max="1798" width="22.28515625" style="152" customWidth="1"/>
    <col min="1799" max="1799" width="16.42578125" style="152" customWidth="1"/>
    <col min="1800" max="1800" width="17.140625" style="152" customWidth="1"/>
    <col min="1801" max="2048" width="9.140625" style="152"/>
    <col min="2049" max="2049" width="33.85546875" style="152" customWidth="1"/>
    <col min="2050" max="2050" width="23.5703125" style="152" customWidth="1"/>
    <col min="2051" max="2051" width="23.42578125" style="152" customWidth="1"/>
    <col min="2052" max="2052" width="23.28515625" style="152" customWidth="1"/>
    <col min="2053" max="2053" width="22" style="152" customWidth="1"/>
    <col min="2054" max="2054" width="22.28515625" style="152" customWidth="1"/>
    <col min="2055" max="2055" width="16.42578125" style="152" customWidth="1"/>
    <col min="2056" max="2056" width="17.140625" style="152" customWidth="1"/>
    <col min="2057" max="2304" width="9.140625" style="152"/>
    <col min="2305" max="2305" width="33.85546875" style="152" customWidth="1"/>
    <col min="2306" max="2306" width="23.5703125" style="152" customWidth="1"/>
    <col min="2307" max="2307" width="23.42578125" style="152" customWidth="1"/>
    <col min="2308" max="2308" width="23.28515625" style="152" customWidth="1"/>
    <col min="2309" max="2309" width="22" style="152" customWidth="1"/>
    <col min="2310" max="2310" width="22.28515625" style="152" customWidth="1"/>
    <col min="2311" max="2311" width="16.42578125" style="152" customWidth="1"/>
    <col min="2312" max="2312" width="17.140625" style="152" customWidth="1"/>
    <col min="2313" max="2560" width="9.140625" style="152"/>
    <col min="2561" max="2561" width="33.85546875" style="152" customWidth="1"/>
    <col min="2562" max="2562" width="23.5703125" style="152" customWidth="1"/>
    <col min="2563" max="2563" width="23.42578125" style="152" customWidth="1"/>
    <col min="2564" max="2564" width="23.28515625" style="152" customWidth="1"/>
    <col min="2565" max="2565" width="22" style="152" customWidth="1"/>
    <col min="2566" max="2566" width="22.28515625" style="152" customWidth="1"/>
    <col min="2567" max="2567" width="16.42578125" style="152" customWidth="1"/>
    <col min="2568" max="2568" width="17.140625" style="152" customWidth="1"/>
    <col min="2569" max="2816" width="9.140625" style="152"/>
    <col min="2817" max="2817" width="33.85546875" style="152" customWidth="1"/>
    <col min="2818" max="2818" width="23.5703125" style="152" customWidth="1"/>
    <col min="2819" max="2819" width="23.42578125" style="152" customWidth="1"/>
    <col min="2820" max="2820" width="23.28515625" style="152" customWidth="1"/>
    <col min="2821" max="2821" width="22" style="152" customWidth="1"/>
    <col min="2822" max="2822" width="22.28515625" style="152" customWidth="1"/>
    <col min="2823" max="2823" width="16.42578125" style="152" customWidth="1"/>
    <col min="2824" max="2824" width="17.140625" style="152" customWidth="1"/>
    <col min="2825" max="3072" width="9.140625" style="152"/>
    <col min="3073" max="3073" width="33.85546875" style="152" customWidth="1"/>
    <col min="3074" max="3074" width="23.5703125" style="152" customWidth="1"/>
    <col min="3075" max="3075" width="23.42578125" style="152" customWidth="1"/>
    <col min="3076" max="3076" width="23.28515625" style="152" customWidth="1"/>
    <col min="3077" max="3077" width="22" style="152" customWidth="1"/>
    <col min="3078" max="3078" width="22.28515625" style="152" customWidth="1"/>
    <col min="3079" max="3079" width="16.42578125" style="152" customWidth="1"/>
    <col min="3080" max="3080" width="17.140625" style="152" customWidth="1"/>
    <col min="3081" max="3328" width="9.140625" style="152"/>
    <col min="3329" max="3329" width="33.85546875" style="152" customWidth="1"/>
    <col min="3330" max="3330" width="23.5703125" style="152" customWidth="1"/>
    <col min="3331" max="3331" width="23.42578125" style="152" customWidth="1"/>
    <col min="3332" max="3332" width="23.28515625" style="152" customWidth="1"/>
    <col min="3333" max="3333" width="22" style="152" customWidth="1"/>
    <col min="3334" max="3334" width="22.28515625" style="152" customWidth="1"/>
    <col min="3335" max="3335" width="16.42578125" style="152" customWidth="1"/>
    <col min="3336" max="3336" width="17.140625" style="152" customWidth="1"/>
    <col min="3337" max="3584" width="9.140625" style="152"/>
    <col min="3585" max="3585" width="33.85546875" style="152" customWidth="1"/>
    <col min="3586" max="3586" width="23.5703125" style="152" customWidth="1"/>
    <col min="3587" max="3587" width="23.42578125" style="152" customWidth="1"/>
    <col min="3588" max="3588" width="23.28515625" style="152" customWidth="1"/>
    <col min="3589" max="3589" width="22" style="152" customWidth="1"/>
    <col min="3590" max="3590" width="22.28515625" style="152" customWidth="1"/>
    <col min="3591" max="3591" width="16.42578125" style="152" customWidth="1"/>
    <col min="3592" max="3592" width="17.140625" style="152" customWidth="1"/>
    <col min="3593" max="3840" width="9.140625" style="152"/>
    <col min="3841" max="3841" width="33.85546875" style="152" customWidth="1"/>
    <col min="3842" max="3842" width="23.5703125" style="152" customWidth="1"/>
    <col min="3843" max="3843" width="23.42578125" style="152" customWidth="1"/>
    <col min="3844" max="3844" width="23.28515625" style="152" customWidth="1"/>
    <col min="3845" max="3845" width="22" style="152" customWidth="1"/>
    <col min="3846" max="3846" width="22.28515625" style="152" customWidth="1"/>
    <col min="3847" max="3847" width="16.42578125" style="152" customWidth="1"/>
    <col min="3848" max="3848" width="17.140625" style="152" customWidth="1"/>
    <col min="3849" max="4096" width="9.140625" style="152"/>
    <col min="4097" max="4097" width="33.85546875" style="152" customWidth="1"/>
    <col min="4098" max="4098" width="23.5703125" style="152" customWidth="1"/>
    <col min="4099" max="4099" width="23.42578125" style="152" customWidth="1"/>
    <col min="4100" max="4100" width="23.28515625" style="152" customWidth="1"/>
    <col min="4101" max="4101" width="22" style="152" customWidth="1"/>
    <col min="4102" max="4102" width="22.28515625" style="152" customWidth="1"/>
    <col min="4103" max="4103" width="16.42578125" style="152" customWidth="1"/>
    <col min="4104" max="4104" width="17.140625" style="152" customWidth="1"/>
    <col min="4105" max="4352" width="9.140625" style="152"/>
    <col min="4353" max="4353" width="33.85546875" style="152" customWidth="1"/>
    <col min="4354" max="4354" width="23.5703125" style="152" customWidth="1"/>
    <col min="4355" max="4355" width="23.42578125" style="152" customWidth="1"/>
    <col min="4356" max="4356" width="23.28515625" style="152" customWidth="1"/>
    <col min="4357" max="4357" width="22" style="152" customWidth="1"/>
    <col min="4358" max="4358" width="22.28515625" style="152" customWidth="1"/>
    <col min="4359" max="4359" width="16.42578125" style="152" customWidth="1"/>
    <col min="4360" max="4360" width="17.140625" style="152" customWidth="1"/>
    <col min="4361" max="4608" width="9.140625" style="152"/>
    <col min="4609" max="4609" width="33.85546875" style="152" customWidth="1"/>
    <col min="4610" max="4610" width="23.5703125" style="152" customWidth="1"/>
    <col min="4611" max="4611" width="23.42578125" style="152" customWidth="1"/>
    <col min="4612" max="4612" width="23.28515625" style="152" customWidth="1"/>
    <col min="4613" max="4613" width="22" style="152" customWidth="1"/>
    <col min="4614" max="4614" width="22.28515625" style="152" customWidth="1"/>
    <col min="4615" max="4615" width="16.42578125" style="152" customWidth="1"/>
    <col min="4616" max="4616" width="17.140625" style="152" customWidth="1"/>
    <col min="4617" max="4864" width="9.140625" style="152"/>
    <col min="4865" max="4865" width="33.85546875" style="152" customWidth="1"/>
    <col min="4866" max="4866" width="23.5703125" style="152" customWidth="1"/>
    <col min="4867" max="4867" width="23.42578125" style="152" customWidth="1"/>
    <col min="4868" max="4868" width="23.28515625" style="152" customWidth="1"/>
    <col min="4869" max="4869" width="22" style="152" customWidth="1"/>
    <col min="4870" max="4870" width="22.28515625" style="152" customWidth="1"/>
    <col min="4871" max="4871" width="16.42578125" style="152" customWidth="1"/>
    <col min="4872" max="4872" width="17.140625" style="152" customWidth="1"/>
    <col min="4873" max="5120" width="9.140625" style="152"/>
    <col min="5121" max="5121" width="33.85546875" style="152" customWidth="1"/>
    <col min="5122" max="5122" width="23.5703125" style="152" customWidth="1"/>
    <col min="5123" max="5123" width="23.42578125" style="152" customWidth="1"/>
    <col min="5124" max="5124" width="23.28515625" style="152" customWidth="1"/>
    <col min="5125" max="5125" width="22" style="152" customWidth="1"/>
    <col min="5126" max="5126" width="22.28515625" style="152" customWidth="1"/>
    <col min="5127" max="5127" width="16.42578125" style="152" customWidth="1"/>
    <col min="5128" max="5128" width="17.140625" style="152" customWidth="1"/>
    <col min="5129" max="5376" width="9.140625" style="152"/>
    <col min="5377" max="5377" width="33.85546875" style="152" customWidth="1"/>
    <col min="5378" max="5378" width="23.5703125" style="152" customWidth="1"/>
    <col min="5379" max="5379" width="23.42578125" style="152" customWidth="1"/>
    <col min="5380" max="5380" width="23.28515625" style="152" customWidth="1"/>
    <col min="5381" max="5381" width="22" style="152" customWidth="1"/>
    <col min="5382" max="5382" width="22.28515625" style="152" customWidth="1"/>
    <col min="5383" max="5383" width="16.42578125" style="152" customWidth="1"/>
    <col min="5384" max="5384" width="17.140625" style="152" customWidth="1"/>
    <col min="5385" max="5632" width="9.140625" style="152"/>
    <col min="5633" max="5633" width="33.85546875" style="152" customWidth="1"/>
    <col min="5634" max="5634" width="23.5703125" style="152" customWidth="1"/>
    <col min="5635" max="5635" width="23.42578125" style="152" customWidth="1"/>
    <col min="5636" max="5636" width="23.28515625" style="152" customWidth="1"/>
    <col min="5637" max="5637" width="22" style="152" customWidth="1"/>
    <col min="5638" max="5638" width="22.28515625" style="152" customWidth="1"/>
    <col min="5639" max="5639" width="16.42578125" style="152" customWidth="1"/>
    <col min="5640" max="5640" width="17.140625" style="152" customWidth="1"/>
    <col min="5641" max="5888" width="9.140625" style="152"/>
    <col min="5889" max="5889" width="33.85546875" style="152" customWidth="1"/>
    <col min="5890" max="5890" width="23.5703125" style="152" customWidth="1"/>
    <col min="5891" max="5891" width="23.42578125" style="152" customWidth="1"/>
    <col min="5892" max="5892" width="23.28515625" style="152" customWidth="1"/>
    <col min="5893" max="5893" width="22" style="152" customWidth="1"/>
    <col min="5894" max="5894" width="22.28515625" style="152" customWidth="1"/>
    <col min="5895" max="5895" width="16.42578125" style="152" customWidth="1"/>
    <col min="5896" max="5896" width="17.140625" style="152" customWidth="1"/>
    <col min="5897" max="6144" width="9.140625" style="152"/>
    <col min="6145" max="6145" width="33.85546875" style="152" customWidth="1"/>
    <col min="6146" max="6146" width="23.5703125" style="152" customWidth="1"/>
    <col min="6147" max="6147" width="23.42578125" style="152" customWidth="1"/>
    <col min="6148" max="6148" width="23.28515625" style="152" customWidth="1"/>
    <col min="6149" max="6149" width="22" style="152" customWidth="1"/>
    <col min="6150" max="6150" width="22.28515625" style="152" customWidth="1"/>
    <col min="6151" max="6151" width="16.42578125" style="152" customWidth="1"/>
    <col min="6152" max="6152" width="17.140625" style="152" customWidth="1"/>
    <col min="6153" max="6400" width="9.140625" style="152"/>
    <col min="6401" max="6401" width="33.85546875" style="152" customWidth="1"/>
    <col min="6402" max="6402" width="23.5703125" style="152" customWidth="1"/>
    <col min="6403" max="6403" width="23.42578125" style="152" customWidth="1"/>
    <col min="6404" max="6404" width="23.28515625" style="152" customWidth="1"/>
    <col min="6405" max="6405" width="22" style="152" customWidth="1"/>
    <col min="6406" max="6406" width="22.28515625" style="152" customWidth="1"/>
    <col min="6407" max="6407" width="16.42578125" style="152" customWidth="1"/>
    <col min="6408" max="6408" width="17.140625" style="152" customWidth="1"/>
    <col min="6409" max="6656" width="9.140625" style="152"/>
    <col min="6657" max="6657" width="33.85546875" style="152" customWidth="1"/>
    <col min="6658" max="6658" width="23.5703125" style="152" customWidth="1"/>
    <col min="6659" max="6659" width="23.42578125" style="152" customWidth="1"/>
    <col min="6660" max="6660" width="23.28515625" style="152" customWidth="1"/>
    <col min="6661" max="6661" width="22" style="152" customWidth="1"/>
    <col min="6662" max="6662" width="22.28515625" style="152" customWidth="1"/>
    <col min="6663" max="6663" width="16.42578125" style="152" customWidth="1"/>
    <col min="6664" max="6664" width="17.140625" style="152" customWidth="1"/>
    <col min="6665" max="6912" width="9.140625" style="152"/>
    <col min="6913" max="6913" width="33.85546875" style="152" customWidth="1"/>
    <col min="6914" max="6914" width="23.5703125" style="152" customWidth="1"/>
    <col min="6915" max="6915" width="23.42578125" style="152" customWidth="1"/>
    <col min="6916" max="6916" width="23.28515625" style="152" customWidth="1"/>
    <col min="6917" max="6917" width="22" style="152" customWidth="1"/>
    <col min="6918" max="6918" width="22.28515625" style="152" customWidth="1"/>
    <col min="6919" max="6919" width="16.42578125" style="152" customWidth="1"/>
    <col min="6920" max="6920" width="17.140625" style="152" customWidth="1"/>
    <col min="6921" max="7168" width="9.140625" style="152"/>
    <col min="7169" max="7169" width="33.85546875" style="152" customWidth="1"/>
    <col min="7170" max="7170" width="23.5703125" style="152" customWidth="1"/>
    <col min="7171" max="7171" width="23.42578125" style="152" customWidth="1"/>
    <col min="7172" max="7172" width="23.28515625" style="152" customWidth="1"/>
    <col min="7173" max="7173" width="22" style="152" customWidth="1"/>
    <col min="7174" max="7174" width="22.28515625" style="152" customWidth="1"/>
    <col min="7175" max="7175" width="16.42578125" style="152" customWidth="1"/>
    <col min="7176" max="7176" width="17.140625" style="152" customWidth="1"/>
    <col min="7177" max="7424" width="9.140625" style="152"/>
    <col min="7425" max="7425" width="33.85546875" style="152" customWidth="1"/>
    <col min="7426" max="7426" width="23.5703125" style="152" customWidth="1"/>
    <col min="7427" max="7427" width="23.42578125" style="152" customWidth="1"/>
    <col min="7428" max="7428" width="23.28515625" style="152" customWidth="1"/>
    <col min="7429" max="7429" width="22" style="152" customWidth="1"/>
    <col min="7430" max="7430" width="22.28515625" style="152" customWidth="1"/>
    <col min="7431" max="7431" width="16.42578125" style="152" customWidth="1"/>
    <col min="7432" max="7432" width="17.140625" style="152" customWidth="1"/>
    <col min="7433" max="7680" width="9.140625" style="152"/>
    <col min="7681" max="7681" width="33.85546875" style="152" customWidth="1"/>
    <col min="7682" max="7682" width="23.5703125" style="152" customWidth="1"/>
    <col min="7683" max="7683" width="23.42578125" style="152" customWidth="1"/>
    <col min="7684" max="7684" width="23.28515625" style="152" customWidth="1"/>
    <col min="7685" max="7685" width="22" style="152" customWidth="1"/>
    <col min="7686" max="7686" width="22.28515625" style="152" customWidth="1"/>
    <col min="7687" max="7687" width="16.42578125" style="152" customWidth="1"/>
    <col min="7688" max="7688" width="17.140625" style="152" customWidth="1"/>
    <col min="7689" max="7936" width="9.140625" style="152"/>
    <col min="7937" max="7937" width="33.85546875" style="152" customWidth="1"/>
    <col min="7938" max="7938" width="23.5703125" style="152" customWidth="1"/>
    <col min="7939" max="7939" width="23.42578125" style="152" customWidth="1"/>
    <col min="7940" max="7940" width="23.28515625" style="152" customWidth="1"/>
    <col min="7941" max="7941" width="22" style="152" customWidth="1"/>
    <col min="7942" max="7942" width="22.28515625" style="152" customWidth="1"/>
    <col min="7943" max="7943" width="16.42578125" style="152" customWidth="1"/>
    <col min="7944" max="7944" width="17.140625" style="152" customWidth="1"/>
    <col min="7945" max="8192" width="9.140625" style="152"/>
    <col min="8193" max="8193" width="33.85546875" style="152" customWidth="1"/>
    <col min="8194" max="8194" width="23.5703125" style="152" customWidth="1"/>
    <col min="8195" max="8195" width="23.42578125" style="152" customWidth="1"/>
    <col min="8196" max="8196" width="23.28515625" style="152" customWidth="1"/>
    <col min="8197" max="8197" width="22" style="152" customWidth="1"/>
    <col min="8198" max="8198" width="22.28515625" style="152" customWidth="1"/>
    <col min="8199" max="8199" width="16.42578125" style="152" customWidth="1"/>
    <col min="8200" max="8200" width="17.140625" style="152" customWidth="1"/>
    <col min="8201" max="8448" width="9.140625" style="152"/>
    <col min="8449" max="8449" width="33.85546875" style="152" customWidth="1"/>
    <col min="8450" max="8450" width="23.5703125" style="152" customWidth="1"/>
    <col min="8451" max="8451" width="23.42578125" style="152" customWidth="1"/>
    <col min="8452" max="8452" width="23.28515625" style="152" customWidth="1"/>
    <col min="8453" max="8453" width="22" style="152" customWidth="1"/>
    <col min="8454" max="8454" width="22.28515625" style="152" customWidth="1"/>
    <col min="8455" max="8455" width="16.42578125" style="152" customWidth="1"/>
    <col min="8456" max="8456" width="17.140625" style="152" customWidth="1"/>
    <col min="8457" max="8704" width="9.140625" style="152"/>
    <col min="8705" max="8705" width="33.85546875" style="152" customWidth="1"/>
    <col min="8706" max="8706" width="23.5703125" style="152" customWidth="1"/>
    <col min="8707" max="8707" width="23.42578125" style="152" customWidth="1"/>
    <col min="8708" max="8708" width="23.28515625" style="152" customWidth="1"/>
    <col min="8709" max="8709" width="22" style="152" customWidth="1"/>
    <col min="8710" max="8710" width="22.28515625" style="152" customWidth="1"/>
    <col min="8711" max="8711" width="16.42578125" style="152" customWidth="1"/>
    <col min="8712" max="8712" width="17.140625" style="152" customWidth="1"/>
    <col min="8713" max="8960" width="9.140625" style="152"/>
    <col min="8961" max="8961" width="33.85546875" style="152" customWidth="1"/>
    <col min="8962" max="8962" width="23.5703125" style="152" customWidth="1"/>
    <col min="8963" max="8963" width="23.42578125" style="152" customWidth="1"/>
    <col min="8964" max="8964" width="23.28515625" style="152" customWidth="1"/>
    <col min="8965" max="8965" width="22" style="152" customWidth="1"/>
    <col min="8966" max="8966" width="22.28515625" style="152" customWidth="1"/>
    <col min="8967" max="8967" width="16.42578125" style="152" customWidth="1"/>
    <col min="8968" max="8968" width="17.140625" style="152" customWidth="1"/>
    <col min="8969" max="9216" width="9.140625" style="152"/>
    <col min="9217" max="9217" width="33.85546875" style="152" customWidth="1"/>
    <col min="9218" max="9218" width="23.5703125" style="152" customWidth="1"/>
    <col min="9219" max="9219" width="23.42578125" style="152" customWidth="1"/>
    <col min="9220" max="9220" width="23.28515625" style="152" customWidth="1"/>
    <col min="9221" max="9221" width="22" style="152" customWidth="1"/>
    <col min="9222" max="9222" width="22.28515625" style="152" customWidth="1"/>
    <col min="9223" max="9223" width="16.42578125" style="152" customWidth="1"/>
    <col min="9224" max="9224" width="17.140625" style="152" customWidth="1"/>
    <col min="9225" max="9472" width="9.140625" style="152"/>
    <col min="9473" max="9473" width="33.85546875" style="152" customWidth="1"/>
    <col min="9474" max="9474" width="23.5703125" style="152" customWidth="1"/>
    <col min="9475" max="9475" width="23.42578125" style="152" customWidth="1"/>
    <col min="9476" max="9476" width="23.28515625" style="152" customWidth="1"/>
    <col min="9477" max="9477" width="22" style="152" customWidth="1"/>
    <col min="9478" max="9478" width="22.28515625" style="152" customWidth="1"/>
    <col min="9479" max="9479" width="16.42578125" style="152" customWidth="1"/>
    <col min="9480" max="9480" width="17.140625" style="152" customWidth="1"/>
    <col min="9481" max="9728" width="9.140625" style="152"/>
    <col min="9729" max="9729" width="33.85546875" style="152" customWidth="1"/>
    <col min="9730" max="9730" width="23.5703125" style="152" customWidth="1"/>
    <col min="9731" max="9731" width="23.42578125" style="152" customWidth="1"/>
    <col min="9732" max="9732" width="23.28515625" style="152" customWidth="1"/>
    <col min="9733" max="9733" width="22" style="152" customWidth="1"/>
    <col min="9734" max="9734" width="22.28515625" style="152" customWidth="1"/>
    <col min="9735" max="9735" width="16.42578125" style="152" customWidth="1"/>
    <col min="9736" max="9736" width="17.140625" style="152" customWidth="1"/>
    <col min="9737" max="9984" width="9.140625" style="152"/>
    <col min="9985" max="9985" width="33.85546875" style="152" customWidth="1"/>
    <col min="9986" max="9986" width="23.5703125" style="152" customWidth="1"/>
    <col min="9987" max="9987" width="23.42578125" style="152" customWidth="1"/>
    <col min="9988" max="9988" width="23.28515625" style="152" customWidth="1"/>
    <col min="9989" max="9989" width="22" style="152" customWidth="1"/>
    <col min="9990" max="9990" width="22.28515625" style="152" customWidth="1"/>
    <col min="9991" max="9991" width="16.42578125" style="152" customWidth="1"/>
    <col min="9992" max="9992" width="17.140625" style="152" customWidth="1"/>
    <col min="9993" max="10240" width="9.140625" style="152"/>
    <col min="10241" max="10241" width="33.85546875" style="152" customWidth="1"/>
    <col min="10242" max="10242" width="23.5703125" style="152" customWidth="1"/>
    <col min="10243" max="10243" width="23.42578125" style="152" customWidth="1"/>
    <col min="10244" max="10244" width="23.28515625" style="152" customWidth="1"/>
    <col min="10245" max="10245" width="22" style="152" customWidth="1"/>
    <col min="10246" max="10246" width="22.28515625" style="152" customWidth="1"/>
    <col min="10247" max="10247" width="16.42578125" style="152" customWidth="1"/>
    <col min="10248" max="10248" width="17.140625" style="152" customWidth="1"/>
    <col min="10249" max="10496" width="9.140625" style="152"/>
    <col min="10497" max="10497" width="33.85546875" style="152" customWidth="1"/>
    <col min="10498" max="10498" width="23.5703125" style="152" customWidth="1"/>
    <col min="10499" max="10499" width="23.42578125" style="152" customWidth="1"/>
    <col min="10500" max="10500" width="23.28515625" style="152" customWidth="1"/>
    <col min="10501" max="10501" width="22" style="152" customWidth="1"/>
    <col min="10502" max="10502" width="22.28515625" style="152" customWidth="1"/>
    <col min="10503" max="10503" width="16.42578125" style="152" customWidth="1"/>
    <col min="10504" max="10504" width="17.140625" style="152" customWidth="1"/>
    <col min="10505" max="10752" width="9.140625" style="152"/>
    <col min="10753" max="10753" width="33.85546875" style="152" customWidth="1"/>
    <col min="10754" max="10754" width="23.5703125" style="152" customWidth="1"/>
    <col min="10755" max="10755" width="23.42578125" style="152" customWidth="1"/>
    <col min="10756" max="10756" width="23.28515625" style="152" customWidth="1"/>
    <col min="10757" max="10757" width="22" style="152" customWidth="1"/>
    <col min="10758" max="10758" width="22.28515625" style="152" customWidth="1"/>
    <col min="10759" max="10759" width="16.42578125" style="152" customWidth="1"/>
    <col min="10760" max="10760" width="17.140625" style="152" customWidth="1"/>
    <col min="10761" max="11008" width="9.140625" style="152"/>
    <col min="11009" max="11009" width="33.85546875" style="152" customWidth="1"/>
    <col min="11010" max="11010" width="23.5703125" style="152" customWidth="1"/>
    <col min="11011" max="11011" width="23.42578125" style="152" customWidth="1"/>
    <col min="11012" max="11012" width="23.28515625" style="152" customWidth="1"/>
    <col min="11013" max="11013" width="22" style="152" customWidth="1"/>
    <col min="11014" max="11014" width="22.28515625" style="152" customWidth="1"/>
    <col min="11015" max="11015" width="16.42578125" style="152" customWidth="1"/>
    <col min="11016" max="11016" width="17.140625" style="152" customWidth="1"/>
    <col min="11017" max="11264" width="9.140625" style="152"/>
    <col min="11265" max="11265" width="33.85546875" style="152" customWidth="1"/>
    <col min="11266" max="11266" width="23.5703125" style="152" customWidth="1"/>
    <col min="11267" max="11267" width="23.42578125" style="152" customWidth="1"/>
    <col min="11268" max="11268" width="23.28515625" style="152" customWidth="1"/>
    <col min="11269" max="11269" width="22" style="152" customWidth="1"/>
    <col min="11270" max="11270" width="22.28515625" style="152" customWidth="1"/>
    <col min="11271" max="11271" width="16.42578125" style="152" customWidth="1"/>
    <col min="11272" max="11272" width="17.140625" style="152" customWidth="1"/>
    <col min="11273" max="11520" width="9.140625" style="152"/>
    <col min="11521" max="11521" width="33.85546875" style="152" customWidth="1"/>
    <col min="11522" max="11522" width="23.5703125" style="152" customWidth="1"/>
    <col min="11523" max="11523" width="23.42578125" style="152" customWidth="1"/>
    <col min="11524" max="11524" width="23.28515625" style="152" customWidth="1"/>
    <col min="11525" max="11525" width="22" style="152" customWidth="1"/>
    <col min="11526" max="11526" width="22.28515625" style="152" customWidth="1"/>
    <col min="11527" max="11527" width="16.42578125" style="152" customWidth="1"/>
    <col min="11528" max="11528" width="17.140625" style="152" customWidth="1"/>
    <col min="11529" max="11776" width="9.140625" style="152"/>
    <col min="11777" max="11777" width="33.85546875" style="152" customWidth="1"/>
    <col min="11778" max="11778" width="23.5703125" style="152" customWidth="1"/>
    <col min="11779" max="11779" width="23.42578125" style="152" customWidth="1"/>
    <col min="11780" max="11780" width="23.28515625" style="152" customWidth="1"/>
    <col min="11781" max="11781" width="22" style="152" customWidth="1"/>
    <col min="11782" max="11782" width="22.28515625" style="152" customWidth="1"/>
    <col min="11783" max="11783" width="16.42578125" style="152" customWidth="1"/>
    <col min="11784" max="11784" width="17.140625" style="152" customWidth="1"/>
    <col min="11785" max="12032" width="9.140625" style="152"/>
    <col min="12033" max="12033" width="33.85546875" style="152" customWidth="1"/>
    <col min="12034" max="12034" width="23.5703125" style="152" customWidth="1"/>
    <col min="12035" max="12035" width="23.42578125" style="152" customWidth="1"/>
    <col min="12036" max="12036" width="23.28515625" style="152" customWidth="1"/>
    <col min="12037" max="12037" width="22" style="152" customWidth="1"/>
    <col min="12038" max="12038" width="22.28515625" style="152" customWidth="1"/>
    <col min="12039" max="12039" width="16.42578125" style="152" customWidth="1"/>
    <col min="12040" max="12040" width="17.140625" style="152" customWidth="1"/>
    <col min="12041" max="12288" width="9.140625" style="152"/>
    <col min="12289" max="12289" width="33.85546875" style="152" customWidth="1"/>
    <col min="12290" max="12290" width="23.5703125" style="152" customWidth="1"/>
    <col min="12291" max="12291" width="23.42578125" style="152" customWidth="1"/>
    <col min="12292" max="12292" width="23.28515625" style="152" customWidth="1"/>
    <col min="12293" max="12293" width="22" style="152" customWidth="1"/>
    <col min="12294" max="12294" width="22.28515625" style="152" customWidth="1"/>
    <col min="12295" max="12295" width="16.42578125" style="152" customWidth="1"/>
    <col min="12296" max="12296" width="17.140625" style="152" customWidth="1"/>
    <col min="12297" max="12544" width="9.140625" style="152"/>
    <col min="12545" max="12545" width="33.85546875" style="152" customWidth="1"/>
    <col min="12546" max="12546" width="23.5703125" style="152" customWidth="1"/>
    <col min="12547" max="12547" width="23.42578125" style="152" customWidth="1"/>
    <col min="12548" max="12548" width="23.28515625" style="152" customWidth="1"/>
    <col min="12549" max="12549" width="22" style="152" customWidth="1"/>
    <col min="12550" max="12550" width="22.28515625" style="152" customWidth="1"/>
    <col min="12551" max="12551" width="16.42578125" style="152" customWidth="1"/>
    <col min="12552" max="12552" width="17.140625" style="152" customWidth="1"/>
    <col min="12553" max="12800" width="9.140625" style="152"/>
    <col min="12801" max="12801" width="33.85546875" style="152" customWidth="1"/>
    <col min="12802" max="12802" width="23.5703125" style="152" customWidth="1"/>
    <col min="12803" max="12803" width="23.42578125" style="152" customWidth="1"/>
    <col min="12804" max="12804" width="23.28515625" style="152" customWidth="1"/>
    <col min="12805" max="12805" width="22" style="152" customWidth="1"/>
    <col min="12806" max="12806" width="22.28515625" style="152" customWidth="1"/>
    <col min="12807" max="12807" width="16.42578125" style="152" customWidth="1"/>
    <col min="12808" max="12808" width="17.140625" style="152" customWidth="1"/>
    <col min="12809" max="13056" width="9.140625" style="152"/>
    <col min="13057" max="13057" width="33.85546875" style="152" customWidth="1"/>
    <col min="13058" max="13058" width="23.5703125" style="152" customWidth="1"/>
    <col min="13059" max="13059" width="23.42578125" style="152" customWidth="1"/>
    <col min="13060" max="13060" width="23.28515625" style="152" customWidth="1"/>
    <col min="13061" max="13061" width="22" style="152" customWidth="1"/>
    <col min="13062" max="13062" width="22.28515625" style="152" customWidth="1"/>
    <col min="13063" max="13063" width="16.42578125" style="152" customWidth="1"/>
    <col min="13064" max="13064" width="17.140625" style="152" customWidth="1"/>
    <col min="13065" max="13312" width="9.140625" style="152"/>
    <col min="13313" max="13313" width="33.85546875" style="152" customWidth="1"/>
    <col min="13314" max="13314" width="23.5703125" style="152" customWidth="1"/>
    <col min="13315" max="13315" width="23.42578125" style="152" customWidth="1"/>
    <col min="13316" max="13316" width="23.28515625" style="152" customWidth="1"/>
    <col min="13317" max="13317" width="22" style="152" customWidth="1"/>
    <col min="13318" max="13318" width="22.28515625" style="152" customWidth="1"/>
    <col min="13319" max="13319" width="16.42578125" style="152" customWidth="1"/>
    <col min="13320" max="13320" width="17.140625" style="152" customWidth="1"/>
    <col min="13321" max="13568" width="9.140625" style="152"/>
    <col min="13569" max="13569" width="33.85546875" style="152" customWidth="1"/>
    <col min="13570" max="13570" width="23.5703125" style="152" customWidth="1"/>
    <col min="13571" max="13571" width="23.42578125" style="152" customWidth="1"/>
    <col min="13572" max="13572" width="23.28515625" style="152" customWidth="1"/>
    <col min="13573" max="13573" width="22" style="152" customWidth="1"/>
    <col min="13574" max="13574" width="22.28515625" style="152" customWidth="1"/>
    <col min="13575" max="13575" width="16.42578125" style="152" customWidth="1"/>
    <col min="13576" max="13576" width="17.140625" style="152" customWidth="1"/>
    <col min="13577" max="13824" width="9.140625" style="152"/>
    <col min="13825" max="13825" width="33.85546875" style="152" customWidth="1"/>
    <col min="13826" max="13826" width="23.5703125" style="152" customWidth="1"/>
    <col min="13827" max="13827" width="23.42578125" style="152" customWidth="1"/>
    <col min="13828" max="13828" width="23.28515625" style="152" customWidth="1"/>
    <col min="13829" max="13829" width="22" style="152" customWidth="1"/>
    <col min="13830" max="13830" width="22.28515625" style="152" customWidth="1"/>
    <col min="13831" max="13831" width="16.42578125" style="152" customWidth="1"/>
    <col min="13832" max="13832" width="17.140625" style="152" customWidth="1"/>
    <col min="13833" max="14080" width="9.140625" style="152"/>
    <col min="14081" max="14081" width="33.85546875" style="152" customWidth="1"/>
    <col min="14082" max="14082" width="23.5703125" style="152" customWidth="1"/>
    <col min="14083" max="14083" width="23.42578125" style="152" customWidth="1"/>
    <col min="14084" max="14084" width="23.28515625" style="152" customWidth="1"/>
    <col min="14085" max="14085" width="22" style="152" customWidth="1"/>
    <col min="14086" max="14086" width="22.28515625" style="152" customWidth="1"/>
    <col min="14087" max="14087" width="16.42578125" style="152" customWidth="1"/>
    <col min="14088" max="14088" width="17.140625" style="152" customWidth="1"/>
    <col min="14089" max="14336" width="9.140625" style="152"/>
    <col min="14337" max="14337" width="33.85546875" style="152" customWidth="1"/>
    <col min="14338" max="14338" width="23.5703125" style="152" customWidth="1"/>
    <col min="14339" max="14339" width="23.42578125" style="152" customWidth="1"/>
    <col min="14340" max="14340" width="23.28515625" style="152" customWidth="1"/>
    <col min="14341" max="14341" width="22" style="152" customWidth="1"/>
    <col min="14342" max="14342" width="22.28515625" style="152" customWidth="1"/>
    <col min="14343" max="14343" width="16.42578125" style="152" customWidth="1"/>
    <col min="14344" max="14344" width="17.140625" style="152" customWidth="1"/>
    <col min="14345" max="14592" width="9.140625" style="152"/>
    <col min="14593" max="14593" width="33.85546875" style="152" customWidth="1"/>
    <col min="14594" max="14594" width="23.5703125" style="152" customWidth="1"/>
    <col min="14595" max="14595" width="23.42578125" style="152" customWidth="1"/>
    <col min="14596" max="14596" width="23.28515625" style="152" customWidth="1"/>
    <col min="14597" max="14597" width="22" style="152" customWidth="1"/>
    <col min="14598" max="14598" width="22.28515625" style="152" customWidth="1"/>
    <col min="14599" max="14599" width="16.42578125" style="152" customWidth="1"/>
    <col min="14600" max="14600" width="17.140625" style="152" customWidth="1"/>
    <col min="14601" max="14848" width="9.140625" style="152"/>
    <col min="14849" max="14849" width="33.85546875" style="152" customWidth="1"/>
    <col min="14850" max="14850" width="23.5703125" style="152" customWidth="1"/>
    <col min="14851" max="14851" width="23.42578125" style="152" customWidth="1"/>
    <col min="14852" max="14852" width="23.28515625" style="152" customWidth="1"/>
    <col min="14853" max="14853" width="22" style="152" customWidth="1"/>
    <col min="14854" max="14854" width="22.28515625" style="152" customWidth="1"/>
    <col min="14855" max="14855" width="16.42578125" style="152" customWidth="1"/>
    <col min="14856" max="14856" width="17.140625" style="152" customWidth="1"/>
    <col min="14857" max="15104" width="9.140625" style="152"/>
    <col min="15105" max="15105" width="33.85546875" style="152" customWidth="1"/>
    <col min="15106" max="15106" width="23.5703125" style="152" customWidth="1"/>
    <col min="15107" max="15107" width="23.42578125" style="152" customWidth="1"/>
    <col min="15108" max="15108" width="23.28515625" style="152" customWidth="1"/>
    <col min="15109" max="15109" width="22" style="152" customWidth="1"/>
    <col min="15110" max="15110" width="22.28515625" style="152" customWidth="1"/>
    <col min="15111" max="15111" width="16.42578125" style="152" customWidth="1"/>
    <col min="15112" max="15112" width="17.140625" style="152" customWidth="1"/>
    <col min="15113" max="15360" width="9.140625" style="152"/>
    <col min="15361" max="15361" width="33.85546875" style="152" customWidth="1"/>
    <col min="15362" max="15362" width="23.5703125" style="152" customWidth="1"/>
    <col min="15363" max="15363" width="23.42578125" style="152" customWidth="1"/>
    <col min="15364" max="15364" width="23.28515625" style="152" customWidth="1"/>
    <col min="15365" max="15365" width="22" style="152" customWidth="1"/>
    <col min="15366" max="15366" width="22.28515625" style="152" customWidth="1"/>
    <col min="15367" max="15367" width="16.42578125" style="152" customWidth="1"/>
    <col min="15368" max="15368" width="17.140625" style="152" customWidth="1"/>
    <col min="15369" max="15616" width="9.140625" style="152"/>
    <col min="15617" max="15617" width="33.85546875" style="152" customWidth="1"/>
    <col min="15618" max="15618" width="23.5703125" style="152" customWidth="1"/>
    <col min="15619" max="15619" width="23.42578125" style="152" customWidth="1"/>
    <col min="15620" max="15620" width="23.28515625" style="152" customWidth="1"/>
    <col min="15621" max="15621" width="22" style="152" customWidth="1"/>
    <col min="15622" max="15622" width="22.28515625" style="152" customWidth="1"/>
    <col min="15623" max="15623" width="16.42578125" style="152" customWidth="1"/>
    <col min="15624" max="15624" width="17.140625" style="152" customWidth="1"/>
    <col min="15625" max="15872" width="9.140625" style="152"/>
    <col min="15873" max="15873" width="33.85546875" style="152" customWidth="1"/>
    <col min="15874" max="15874" width="23.5703125" style="152" customWidth="1"/>
    <col min="15875" max="15875" width="23.42578125" style="152" customWidth="1"/>
    <col min="15876" max="15876" width="23.28515625" style="152" customWidth="1"/>
    <col min="15877" max="15877" width="22" style="152" customWidth="1"/>
    <col min="15878" max="15878" width="22.28515625" style="152" customWidth="1"/>
    <col min="15879" max="15879" width="16.42578125" style="152" customWidth="1"/>
    <col min="15880" max="15880" width="17.140625" style="152" customWidth="1"/>
    <col min="15881" max="16128" width="9.140625" style="152"/>
    <col min="16129" max="16129" width="33.85546875" style="152" customWidth="1"/>
    <col min="16130" max="16130" width="23.5703125" style="152" customWidth="1"/>
    <col min="16131" max="16131" width="23.42578125" style="152" customWidth="1"/>
    <col min="16132" max="16132" width="23.28515625" style="152" customWidth="1"/>
    <col min="16133" max="16133" width="22" style="152" customWidth="1"/>
    <col min="16134" max="16134" width="22.28515625" style="152" customWidth="1"/>
    <col min="16135" max="16135" width="16.42578125" style="152" customWidth="1"/>
    <col min="16136" max="16136" width="17.140625" style="152" customWidth="1"/>
    <col min="16137" max="16384" width="9.140625" style="152"/>
  </cols>
  <sheetData>
    <row r="1" spans="1:6" ht="16.5" customHeight="1" thickBot="1">
      <c r="A1" s="1" t="s">
        <v>0</v>
      </c>
      <c r="B1" s="1"/>
      <c r="C1" s="1"/>
      <c r="F1" s="474" t="s">
        <v>1</v>
      </c>
    </row>
    <row r="2" spans="1:6" ht="24.75" customHeight="1" thickTop="1">
      <c r="A2" s="6250" t="s">
        <v>3414</v>
      </c>
      <c r="B2" s="6251"/>
      <c r="C2" s="6251"/>
      <c r="D2" s="6251"/>
      <c r="E2" s="6251"/>
      <c r="F2" s="6252"/>
    </row>
    <row r="3" spans="1:6" ht="29.25" customHeight="1" thickBot="1">
      <c r="A3" s="6285" t="s">
        <v>3234</v>
      </c>
      <c r="B3" s="6286"/>
      <c r="C3" s="6286"/>
      <c r="D3" s="6286"/>
      <c r="E3" s="6286"/>
      <c r="F3" s="6287"/>
    </row>
    <row r="4" spans="1:6" ht="29.25" customHeight="1" thickBot="1">
      <c r="A4" s="7585" t="s">
        <v>12</v>
      </c>
      <c r="B4" s="6289"/>
      <c r="C4" s="6289"/>
      <c r="D4" s="6289"/>
      <c r="E4" s="6289"/>
      <c r="F4" s="6290"/>
    </row>
    <row r="5" spans="1:6" ht="29.25" customHeight="1" thickBot="1">
      <c r="A5" s="179"/>
      <c r="B5" s="3314">
        <v>2009</v>
      </c>
      <c r="C5" s="673">
        <v>2010</v>
      </c>
      <c r="D5" s="3313">
        <v>2011</v>
      </c>
      <c r="E5" s="3311">
        <v>2012</v>
      </c>
      <c r="F5" s="755">
        <v>2013</v>
      </c>
    </row>
    <row r="6" spans="1:6" ht="21.95" customHeight="1">
      <c r="A6" s="3668" t="s">
        <v>3227</v>
      </c>
      <c r="B6" s="3907">
        <v>4935</v>
      </c>
      <c r="C6" s="3928">
        <v>41268</v>
      </c>
      <c r="D6" s="3931">
        <v>17779</v>
      </c>
      <c r="E6" s="3931">
        <v>76136</v>
      </c>
      <c r="F6" s="3932">
        <v>90055</v>
      </c>
    </row>
    <row r="7" spans="1:6" ht="21.95" customHeight="1">
      <c r="A7" s="3669" t="s">
        <v>3228</v>
      </c>
      <c r="B7" s="3933">
        <v>24295</v>
      </c>
      <c r="C7" s="3929">
        <v>61346</v>
      </c>
      <c r="D7" s="3934">
        <v>23369</v>
      </c>
      <c r="E7" s="3934">
        <v>81144</v>
      </c>
      <c r="F7" s="3935">
        <v>90969</v>
      </c>
    </row>
    <row r="8" spans="1:6" ht="21.95" customHeight="1">
      <c r="A8" s="3669" t="s">
        <v>3229</v>
      </c>
      <c r="B8" s="3896">
        <v>106206</v>
      </c>
      <c r="C8" s="3929">
        <v>156754</v>
      </c>
      <c r="D8" s="3934">
        <v>127795</v>
      </c>
      <c r="E8" s="3934">
        <v>152253</v>
      </c>
      <c r="F8" s="3935">
        <v>123168</v>
      </c>
    </row>
    <row r="9" spans="1:6" ht="21.95" customHeight="1">
      <c r="A9" s="3669" t="s">
        <v>3230</v>
      </c>
      <c r="B9" s="3907">
        <v>1229900</v>
      </c>
      <c r="C9" s="3929">
        <v>1674720</v>
      </c>
      <c r="D9" s="3921">
        <v>699790</v>
      </c>
      <c r="E9" s="3921">
        <v>1514370</v>
      </c>
      <c r="F9" s="3910">
        <v>1413440</v>
      </c>
    </row>
    <row r="10" spans="1:6" ht="21.95" customHeight="1">
      <c r="A10" s="3669" t="s">
        <v>3231</v>
      </c>
      <c r="B10" s="3896">
        <v>8</v>
      </c>
      <c r="C10" s="3929">
        <v>8</v>
      </c>
      <c r="D10" s="3936" t="s">
        <v>9</v>
      </c>
      <c r="E10" s="3936">
        <v>4</v>
      </c>
      <c r="F10" s="3937">
        <v>2</v>
      </c>
    </row>
    <row r="11" spans="1:6" ht="21.95" customHeight="1">
      <c r="A11" s="3669" t="s">
        <v>3235</v>
      </c>
      <c r="B11" s="3896" t="s">
        <v>9</v>
      </c>
      <c r="C11" s="3929" t="s">
        <v>9</v>
      </c>
      <c r="D11" s="3936" t="s">
        <v>9</v>
      </c>
      <c r="E11" s="3936">
        <v>29580358</v>
      </c>
      <c r="F11" s="3937">
        <v>21612739</v>
      </c>
    </row>
    <row r="12" spans="1:6" ht="21.95" customHeight="1">
      <c r="A12" s="3669" t="s">
        <v>3236</v>
      </c>
      <c r="B12" s="3929" t="s">
        <v>9</v>
      </c>
      <c r="C12" s="3929">
        <v>1</v>
      </c>
      <c r="D12" s="3936" t="s">
        <v>9</v>
      </c>
      <c r="E12" s="3936">
        <v>4</v>
      </c>
      <c r="F12" s="3937" t="s">
        <v>9</v>
      </c>
    </row>
    <row r="13" spans="1:6" ht="21.95" customHeight="1">
      <c r="A13" s="3669" t="s">
        <v>874</v>
      </c>
      <c r="B13" s="3907">
        <v>400</v>
      </c>
      <c r="C13" s="3929">
        <v>0</v>
      </c>
      <c r="D13" s="3920" t="s">
        <v>9</v>
      </c>
      <c r="E13" s="3920">
        <v>3</v>
      </c>
      <c r="F13" s="3925">
        <v>1782012</v>
      </c>
    </row>
    <row r="14" spans="1:6" ht="21.95" customHeight="1">
      <c r="A14" s="3671" t="s">
        <v>3237</v>
      </c>
      <c r="B14" s="3938" t="s">
        <v>9</v>
      </c>
      <c r="C14" s="3938" t="s">
        <v>9</v>
      </c>
      <c r="D14" s="3931">
        <v>13005</v>
      </c>
      <c r="E14" s="3931" t="s">
        <v>9</v>
      </c>
      <c r="F14" s="3932" t="s">
        <v>9</v>
      </c>
    </row>
    <row r="15" spans="1:6" ht="21.95" customHeight="1">
      <c r="A15" s="3671" t="s">
        <v>3238</v>
      </c>
      <c r="B15" s="3938" t="s">
        <v>9</v>
      </c>
      <c r="C15" s="3938" t="s">
        <v>9</v>
      </c>
      <c r="D15" s="3921">
        <v>1205</v>
      </c>
      <c r="E15" s="3921" t="s">
        <v>9</v>
      </c>
      <c r="F15" s="3910" t="s">
        <v>9</v>
      </c>
    </row>
    <row r="16" spans="1:6" ht="21.95" customHeight="1" thickBot="1">
      <c r="A16" s="3671" t="s">
        <v>3239</v>
      </c>
      <c r="B16" s="3938" t="s">
        <v>9</v>
      </c>
      <c r="C16" s="3938" t="s">
        <v>9</v>
      </c>
      <c r="D16" s="3931">
        <v>420</v>
      </c>
      <c r="E16" s="3931" t="s">
        <v>9</v>
      </c>
      <c r="F16" s="3932" t="s">
        <v>9</v>
      </c>
    </row>
    <row r="17" spans="1:6" ht="21.95" customHeight="1" thickBot="1">
      <c r="A17" s="3930" t="s">
        <v>78</v>
      </c>
      <c r="B17" s="3939">
        <f>SUM(B6:B16)</f>
        <v>1365744</v>
      </c>
      <c r="C17" s="3939">
        <f>SUM(C6:C16)</f>
        <v>1934097</v>
      </c>
      <c r="D17" s="3939">
        <f>SUM(D6:D16)</f>
        <v>883363</v>
      </c>
      <c r="E17" s="3940">
        <f>SUM(E6:E16)</f>
        <v>31404272</v>
      </c>
      <c r="F17" s="3941">
        <f>SUM(F6:F16)</f>
        <v>25112385</v>
      </c>
    </row>
    <row r="18" spans="1:6" ht="15.75" customHeight="1" thickTop="1">
      <c r="A18" s="7153"/>
      <c r="B18" s="7153"/>
      <c r="C18" s="7153"/>
      <c r="D18" s="7153"/>
    </row>
    <row r="19" spans="1:6" ht="20.100000000000001" customHeight="1">
      <c r="A19" s="6248" t="s">
        <v>3014</v>
      </c>
      <c r="B19" s="6248"/>
      <c r="C19" s="450"/>
      <c r="D19" s="450"/>
      <c r="E19" s="450"/>
    </row>
    <row r="20" spans="1:6" ht="20.100000000000001" customHeight="1">
      <c r="A20" s="6248" t="s">
        <v>3015</v>
      </c>
      <c r="B20" s="6248"/>
      <c r="C20" s="6248"/>
      <c r="D20" s="358"/>
      <c r="E20" s="3310"/>
    </row>
    <row r="21" spans="1:6" ht="20.100000000000001" customHeight="1">
      <c r="A21" s="6248" t="s">
        <v>3225</v>
      </c>
      <c r="B21" s="6248"/>
      <c r="C21" s="6248"/>
      <c r="D21" s="3309"/>
      <c r="E21" s="3310"/>
    </row>
    <row r="22" spans="1:6" ht="20.100000000000001" customHeight="1">
      <c r="A22" s="6248" t="s">
        <v>2877</v>
      </c>
      <c r="B22" s="6248"/>
      <c r="C22" s="358"/>
      <c r="D22" s="450"/>
      <c r="E22" s="450"/>
    </row>
    <row r="26" spans="1:6">
      <c r="B26" s="3326"/>
      <c r="C26" s="3326" t="s">
        <v>3</v>
      </c>
    </row>
    <row r="30" spans="1:6">
      <c r="D30" s="153"/>
    </row>
    <row r="33" spans="4:4">
      <c r="D33" s="153"/>
    </row>
  </sheetData>
  <mergeCells count="8">
    <mergeCell ref="A21:C21"/>
    <mergeCell ref="A22:B22"/>
    <mergeCell ref="A2:F2"/>
    <mergeCell ref="A3:F3"/>
    <mergeCell ref="A4:F4"/>
    <mergeCell ref="A18:D18"/>
    <mergeCell ref="A19:B19"/>
    <mergeCell ref="A20:C20"/>
  </mergeCells>
  <hyperlinks>
    <hyperlink ref="A1" r:id="rId1"/>
  </hyperlinks>
  <pageMargins left="0.74803149606299213" right="0.74803149606299213" top="0.98425196850393704" bottom="0.98425196850393704" header="0.51181102362204722" footer="0.51181102362204722"/>
  <pageSetup paperSize="9" scale="89" fitToHeight="0" orientation="landscape" r:id="rId2"/>
  <headerFooter alignWithMargins="0">
    <oddFooter xml:space="preserve">&amp;R204
</oddFooter>
  </headerFooter>
  <drawing r:id="rId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98">
    <pageSetUpPr fitToPage="1"/>
  </sheetPr>
  <dimension ref="A1:F32"/>
  <sheetViews>
    <sheetView view="pageBreakPreview" zoomScale="60" zoomScaleNormal="100" workbookViewId="0">
      <selection activeCell="A17" sqref="A17:D17"/>
    </sheetView>
  </sheetViews>
  <sheetFormatPr defaultRowHeight="12.75"/>
  <cols>
    <col min="1" max="1" width="24.42578125" style="152" customWidth="1"/>
    <col min="2" max="6" width="20.7109375" style="152" customWidth="1"/>
    <col min="7" max="256" width="9.140625" style="152"/>
    <col min="257" max="257" width="37.85546875" style="152" customWidth="1"/>
    <col min="258" max="258" width="29" style="152" customWidth="1"/>
    <col min="259" max="259" width="26.7109375" style="152" customWidth="1"/>
    <col min="260" max="260" width="28" style="152" customWidth="1"/>
    <col min="261" max="261" width="27.140625" style="152" customWidth="1"/>
    <col min="262" max="262" width="26" style="152" customWidth="1"/>
    <col min="263" max="512" width="9.140625" style="152"/>
    <col min="513" max="513" width="37.85546875" style="152" customWidth="1"/>
    <col min="514" max="514" width="29" style="152" customWidth="1"/>
    <col min="515" max="515" width="26.7109375" style="152" customWidth="1"/>
    <col min="516" max="516" width="28" style="152" customWidth="1"/>
    <col min="517" max="517" width="27.140625" style="152" customWidth="1"/>
    <col min="518" max="518" width="26" style="152" customWidth="1"/>
    <col min="519" max="768" width="9.140625" style="152"/>
    <col min="769" max="769" width="37.85546875" style="152" customWidth="1"/>
    <col min="770" max="770" width="29" style="152" customWidth="1"/>
    <col min="771" max="771" width="26.7109375" style="152" customWidth="1"/>
    <col min="772" max="772" width="28" style="152" customWidth="1"/>
    <col min="773" max="773" width="27.140625" style="152" customWidth="1"/>
    <col min="774" max="774" width="26" style="152" customWidth="1"/>
    <col min="775" max="1024" width="9.140625" style="152"/>
    <col min="1025" max="1025" width="37.85546875" style="152" customWidth="1"/>
    <col min="1026" max="1026" width="29" style="152" customWidth="1"/>
    <col min="1027" max="1027" width="26.7109375" style="152" customWidth="1"/>
    <col min="1028" max="1028" width="28" style="152" customWidth="1"/>
    <col min="1029" max="1029" width="27.140625" style="152" customWidth="1"/>
    <col min="1030" max="1030" width="26" style="152" customWidth="1"/>
    <col min="1031" max="1280" width="9.140625" style="152"/>
    <col min="1281" max="1281" width="37.85546875" style="152" customWidth="1"/>
    <col min="1282" max="1282" width="29" style="152" customWidth="1"/>
    <col min="1283" max="1283" width="26.7109375" style="152" customWidth="1"/>
    <col min="1284" max="1284" width="28" style="152" customWidth="1"/>
    <col min="1285" max="1285" width="27.140625" style="152" customWidth="1"/>
    <col min="1286" max="1286" width="26" style="152" customWidth="1"/>
    <col min="1287" max="1536" width="9.140625" style="152"/>
    <col min="1537" max="1537" width="37.85546875" style="152" customWidth="1"/>
    <col min="1538" max="1538" width="29" style="152" customWidth="1"/>
    <col min="1539" max="1539" width="26.7109375" style="152" customWidth="1"/>
    <col min="1540" max="1540" width="28" style="152" customWidth="1"/>
    <col min="1541" max="1541" width="27.140625" style="152" customWidth="1"/>
    <col min="1542" max="1542" width="26" style="152" customWidth="1"/>
    <col min="1543" max="1792" width="9.140625" style="152"/>
    <col min="1793" max="1793" width="37.85546875" style="152" customWidth="1"/>
    <col min="1794" max="1794" width="29" style="152" customWidth="1"/>
    <col min="1795" max="1795" width="26.7109375" style="152" customWidth="1"/>
    <col min="1796" max="1796" width="28" style="152" customWidth="1"/>
    <col min="1797" max="1797" width="27.140625" style="152" customWidth="1"/>
    <col min="1798" max="1798" width="26" style="152" customWidth="1"/>
    <col min="1799" max="2048" width="9.140625" style="152"/>
    <col min="2049" max="2049" width="37.85546875" style="152" customWidth="1"/>
    <col min="2050" max="2050" width="29" style="152" customWidth="1"/>
    <col min="2051" max="2051" width="26.7109375" style="152" customWidth="1"/>
    <col min="2052" max="2052" width="28" style="152" customWidth="1"/>
    <col min="2053" max="2053" width="27.140625" style="152" customWidth="1"/>
    <col min="2054" max="2054" width="26" style="152" customWidth="1"/>
    <col min="2055" max="2304" width="9.140625" style="152"/>
    <col min="2305" max="2305" width="37.85546875" style="152" customWidth="1"/>
    <col min="2306" max="2306" width="29" style="152" customWidth="1"/>
    <col min="2307" max="2307" width="26.7109375" style="152" customWidth="1"/>
    <col min="2308" max="2308" width="28" style="152" customWidth="1"/>
    <col min="2309" max="2309" width="27.140625" style="152" customWidth="1"/>
    <col min="2310" max="2310" width="26" style="152" customWidth="1"/>
    <col min="2311" max="2560" width="9.140625" style="152"/>
    <col min="2561" max="2561" width="37.85546875" style="152" customWidth="1"/>
    <col min="2562" max="2562" width="29" style="152" customWidth="1"/>
    <col min="2563" max="2563" width="26.7109375" style="152" customWidth="1"/>
    <col min="2564" max="2564" width="28" style="152" customWidth="1"/>
    <col min="2565" max="2565" width="27.140625" style="152" customWidth="1"/>
    <col min="2566" max="2566" width="26" style="152" customWidth="1"/>
    <col min="2567" max="2816" width="9.140625" style="152"/>
    <col min="2817" max="2817" width="37.85546875" style="152" customWidth="1"/>
    <col min="2818" max="2818" width="29" style="152" customWidth="1"/>
    <col min="2819" max="2819" width="26.7109375" style="152" customWidth="1"/>
    <col min="2820" max="2820" width="28" style="152" customWidth="1"/>
    <col min="2821" max="2821" width="27.140625" style="152" customWidth="1"/>
    <col min="2822" max="2822" width="26" style="152" customWidth="1"/>
    <col min="2823" max="3072" width="9.140625" style="152"/>
    <col min="3073" max="3073" width="37.85546875" style="152" customWidth="1"/>
    <col min="3074" max="3074" width="29" style="152" customWidth="1"/>
    <col min="3075" max="3075" width="26.7109375" style="152" customWidth="1"/>
    <col min="3076" max="3076" width="28" style="152" customWidth="1"/>
    <col min="3077" max="3077" width="27.140625" style="152" customWidth="1"/>
    <col min="3078" max="3078" width="26" style="152" customWidth="1"/>
    <col min="3079" max="3328" width="9.140625" style="152"/>
    <col min="3329" max="3329" width="37.85546875" style="152" customWidth="1"/>
    <col min="3330" max="3330" width="29" style="152" customWidth="1"/>
    <col min="3331" max="3331" width="26.7109375" style="152" customWidth="1"/>
    <col min="3332" max="3332" width="28" style="152" customWidth="1"/>
    <col min="3333" max="3333" width="27.140625" style="152" customWidth="1"/>
    <col min="3334" max="3334" width="26" style="152" customWidth="1"/>
    <col min="3335" max="3584" width="9.140625" style="152"/>
    <col min="3585" max="3585" width="37.85546875" style="152" customWidth="1"/>
    <col min="3586" max="3586" width="29" style="152" customWidth="1"/>
    <col min="3587" max="3587" width="26.7109375" style="152" customWidth="1"/>
    <col min="3588" max="3588" width="28" style="152" customWidth="1"/>
    <col min="3589" max="3589" width="27.140625" style="152" customWidth="1"/>
    <col min="3590" max="3590" width="26" style="152" customWidth="1"/>
    <col min="3591" max="3840" width="9.140625" style="152"/>
    <col min="3841" max="3841" width="37.85546875" style="152" customWidth="1"/>
    <col min="3842" max="3842" width="29" style="152" customWidth="1"/>
    <col min="3843" max="3843" width="26.7109375" style="152" customWidth="1"/>
    <col min="3844" max="3844" width="28" style="152" customWidth="1"/>
    <col min="3845" max="3845" width="27.140625" style="152" customWidth="1"/>
    <col min="3846" max="3846" width="26" style="152" customWidth="1"/>
    <col min="3847" max="4096" width="9.140625" style="152"/>
    <col min="4097" max="4097" width="37.85546875" style="152" customWidth="1"/>
    <col min="4098" max="4098" width="29" style="152" customWidth="1"/>
    <col min="4099" max="4099" width="26.7109375" style="152" customWidth="1"/>
    <col min="4100" max="4100" width="28" style="152" customWidth="1"/>
    <col min="4101" max="4101" width="27.140625" style="152" customWidth="1"/>
    <col min="4102" max="4102" width="26" style="152" customWidth="1"/>
    <col min="4103" max="4352" width="9.140625" style="152"/>
    <col min="4353" max="4353" width="37.85546875" style="152" customWidth="1"/>
    <col min="4354" max="4354" width="29" style="152" customWidth="1"/>
    <col min="4355" max="4355" width="26.7109375" style="152" customWidth="1"/>
    <col min="4356" max="4356" width="28" style="152" customWidth="1"/>
    <col min="4357" max="4357" width="27.140625" style="152" customWidth="1"/>
    <col min="4358" max="4358" width="26" style="152" customWidth="1"/>
    <col min="4359" max="4608" width="9.140625" style="152"/>
    <col min="4609" max="4609" width="37.85546875" style="152" customWidth="1"/>
    <col min="4610" max="4610" width="29" style="152" customWidth="1"/>
    <col min="4611" max="4611" width="26.7109375" style="152" customWidth="1"/>
    <col min="4612" max="4612" width="28" style="152" customWidth="1"/>
    <col min="4613" max="4613" width="27.140625" style="152" customWidth="1"/>
    <col min="4614" max="4614" width="26" style="152" customWidth="1"/>
    <col min="4615" max="4864" width="9.140625" style="152"/>
    <col min="4865" max="4865" width="37.85546875" style="152" customWidth="1"/>
    <col min="4866" max="4866" width="29" style="152" customWidth="1"/>
    <col min="4867" max="4867" width="26.7109375" style="152" customWidth="1"/>
    <col min="4868" max="4868" width="28" style="152" customWidth="1"/>
    <col min="4869" max="4869" width="27.140625" style="152" customWidth="1"/>
    <col min="4870" max="4870" width="26" style="152" customWidth="1"/>
    <col min="4871" max="5120" width="9.140625" style="152"/>
    <col min="5121" max="5121" width="37.85546875" style="152" customWidth="1"/>
    <col min="5122" max="5122" width="29" style="152" customWidth="1"/>
    <col min="5123" max="5123" width="26.7109375" style="152" customWidth="1"/>
    <col min="5124" max="5124" width="28" style="152" customWidth="1"/>
    <col min="5125" max="5125" width="27.140625" style="152" customWidth="1"/>
    <col min="5126" max="5126" width="26" style="152" customWidth="1"/>
    <col min="5127" max="5376" width="9.140625" style="152"/>
    <col min="5377" max="5377" width="37.85546875" style="152" customWidth="1"/>
    <col min="5378" max="5378" width="29" style="152" customWidth="1"/>
    <col min="5379" max="5379" width="26.7109375" style="152" customWidth="1"/>
    <col min="5380" max="5380" width="28" style="152" customWidth="1"/>
    <col min="5381" max="5381" width="27.140625" style="152" customWidth="1"/>
    <col min="5382" max="5382" width="26" style="152" customWidth="1"/>
    <col min="5383" max="5632" width="9.140625" style="152"/>
    <col min="5633" max="5633" width="37.85546875" style="152" customWidth="1"/>
    <col min="5634" max="5634" width="29" style="152" customWidth="1"/>
    <col min="5635" max="5635" width="26.7109375" style="152" customWidth="1"/>
    <col min="5636" max="5636" width="28" style="152" customWidth="1"/>
    <col min="5637" max="5637" width="27.140625" style="152" customWidth="1"/>
    <col min="5638" max="5638" width="26" style="152" customWidth="1"/>
    <col min="5639" max="5888" width="9.140625" style="152"/>
    <col min="5889" max="5889" width="37.85546875" style="152" customWidth="1"/>
    <col min="5890" max="5890" width="29" style="152" customWidth="1"/>
    <col min="5891" max="5891" width="26.7109375" style="152" customWidth="1"/>
    <col min="5892" max="5892" width="28" style="152" customWidth="1"/>
    <col min="5893" max="5893" width="27.140625" style="152" customWidth="1"/>
    <col min="5894" max="5894" width="26" style="152" customWidth="1"/>
    <col min="5895" max="6144" width="9.140625" style="152"/>
    <col min="6145" max="6145" width="37.85546875" style="152" customWidth="1"/>
    <col min="6146" max="6146" width="29" style="152" customWidth="1"/>
    <col min="6147" max="6147" width="26.7109375" style="152" customWidth="1"/>
    <col min="6148" max="6148" width="28" style="152" customWidth="1"/>
    <col min="6149" max="6149" width="27.140625" style="152" customWidth="1"/>
    <col min="6150" max="6150" width="26" style="152" customWidth="1"/>
    <col min="6151" max="6400" width="9.140625" style="152"/>
    <col min="6401" max="6401" width="37.85546875" style="152" customWidth="1"/>
    <col min="6402" max="6402" width="29" style="152" customWidth="1"/>
    <col min="6403" max="6403" width="26.7109375" style="152" customWidth="1"/>
    <col min="6404" max="6404" width="28" style="152" customWidth="1"/>
    <col min="6405" max="6405" width="27.140625" style="152" customWidth="1"/>
    <col min="6406" max="6406" width="26" style="152" customWidth="1"/>
    <col min="6407" max="6656" width="9.140625" style="152"/>
    <col min="6657" max="6657" width="37.85546875" style="152" customWidth="1"/>
    <col min="6658" max="6658" width="29" style="152" customWidth="1"/>
    <col min="6659" max="6659" width="26.7109375" style="152" customWidth="1"/>
    <col min="6660" max="6660" width="28" style="152" customWidth="1"/>
    <col min="6661" max="6661" width="27.140625" style="152" customWidth="1"/>
    <col min="6662" max="6662" width="26" style="152" customWidth="1"/>
    <col min="6663" max="6912" width="9.140625" style="152"/>
    <col min="6913" max="6913" width="37.85546875" style="152" customWidth="1"/>
    <col min="6914" max="6914" width="29" style="152" customWidth="1"/>
    <col min="6915" max="6915" width="26.7109375" style="152" customWidth="1"/>
    <col min="6916" max="6916" width="28" style="152" customWidth="1"/>
    <col min="6917" max="6917" width="27.140625" style="152" customWidth="1"/>
    <col min="6918" max="6918" width="26" style="152" customWidth="1"/>
    <col min="6919" max="7168" width="9.140625" style="152"/>
    <col min="7169" max="7169" width="37.85546875" style="152" customWidth="1"/>
    <col min="7170" max="7170" width="29" style="152" customWidth="1"/>
    <col min="7171" max="7171" width="26.7109375" style="152" customWidth="1"/>
    <col min="7172" max="7172" width="28" style="152" customWidth="1"/>
    <col min="7173" max="7173" width="27.140625" style="152" customWidth="1"/>
    <col min="7174" max="7174" width="26" style="152" customWidth="1"/>
    <col min="7175" max="7424" width="9.140625" style="152"/>
    <col min="7425" max="7425" width="37.85546875" style="152" customWidth="1"/>
    <col min="7426" max="7426" width="29" style="152" customWidth="1"/>
    <col min="7427" max="7427" width="26.7109375" style="152" customWidth="1"/>
    <col min="7428" max="7428" width="28" style="152" customWidth="1"/>
    <col min="7429" max="7429" width="27.140625" style="152" customWidth="1"/>
    <col min="7430" max="7430" width="26" style="152" customWidth="1"/>
    <col min="7431" max="7680" width="9.140625" style="152"/>
    <col min="7681" max="7681" width="37.85546875" style="152" customWidth="1"/>
    <col min="7682" max="7682" width="29" style="152" customWidth="1"/>
    <col min="7683" max="7683" width="26.7109375" style="152" customWidth="1"/>
    <col min="7684" max="7684" width="28" style="152" customWidth="1"/>
    <col min="7685" max="7685" width="27.140625" style="152" customWidth="1"/>
    <col min="7686" max="7686" width="26" style="152" customWidth="1"/>
    <col min="7687" max="7936" width="9.140625" style="152"/>
    <col min="7937" max="7937" width="37.85546875" style="152" customWidth="1"/>
    <col min="7938" max="7938" width="29" style="152" customWidth="1"/>
    <col min="7939" max="7939" width="26.7109375" style="152" customWidth="1"/>
    <col min="7940" max="7940" width="28" style="152" customWidth="1"/>
    <col min="7941" max="7941" width="27.140625" style="152" customWidth="1"/>
    <col min="7942" max="7942" width="26" style="152" customWidth="1"/>
    <col min="7943" max="8192" width="9.140625" style="152"/>
    <col min="8193" max="8193" width="37.85546875" style="152" customWidth="1"/>
    <col min="8194" max="8194" width="29" style="152" customWidth="1"/>
    <col min="8195" max="8195" width="26.7109375" style="152" customWidth="1"/>
    <col min="8196" max="8196" width="28" style="152" customWidth="1"/>
    <col min="8197" max="8197" width="27.140625" style="152" customWidth="1"/>
    <col min="8198" max="8198" width="26" style="152" customWidth="1"/>
    <col min="8199" max="8448" width="9.140625" style="152"/>
    <col min="8449" max="8449" width="37.85546875" style="152" customWidth="1"/>
    <col min="8450" max="8450" width="29" style="152" customWidth="1"/>
    <col min="8451" max="8451" width="26.7109375" style="152" customWidth="1"/>
    <col min="8452" max="8452" width="28" style="152" customWidth="1"/>
    <col min="8453" max="8453" width="27.140625" style="152" customWidth="1"/>
    <col min="8454" max="8454" width="26" style="152" customWidth="1"/>
    <col min="8455" max="8704" width="9.140625" style="152"/>
    <col min="8705" max="8705" width="37.85546875" style="152" customWidth="1"/>
    <col min="8706" max="8706" width="29" style="152" customWidth="1"/>
    <col min="8707" max="8707" width="26.7109375" style="152" customWidth="1"/>
    <col min="8708" max="8708" width="28" style="152" customWidth="1"/>
    <col min="8709" max="8709" width="27.140625" style="152" customWidth="1"/>
    <col min="8710" max="8710" width="26" style="152" customWidth="1"/>
    <col min="8711" max="8960" width="9.140625" style="152"/>
    <col min="8961" max="8961" width="37.85546875" style="152" customWidth="1"/>
    <col min="8962" max="8962" width="29" style="152" customWidth="1"/>
    <col min="8963" max="8963" width="26.7109375" style="152" customWidth="1"/>
    <col min="8964" max="8964" width="28" style="152" customWidth="1"/>
    <col min="8965" max="8965" width="27.140625" style="152" customWidth="1"/>
    <col min="8966" max="8966" width="26" style="152" customWidth="1"/>
    <col min="8967" max="9216" width="9.140625" style="152"/>
    <col min="9217" max="9217" width="37.85546875" style="152" customWidth="1"/>
    <col min="9218" max="9218" width="29" style="152" customWidth="1"/>
    <col min="9219" max="9219" width="26.7109375" style="152" customWidth="1"/>
    <col min="9220" max="9220" width="28" style="152" customWidth="1"/>
    <col min="9221" max="9221" width="27.140625" style="152" customWidth="1"/>
    <col min="9222" max="9222" width="26" style="152" customWidth="1"/>
    <col min="9223" max="9472" width="9.140625" style="152"/>
    <col min="9473" max="9473" width="37.85546875" style="152" customWidth="1"/>
    <col min="9474" max="9474" width="29" style="152" customWidth="1"/>
    <col min="9475" max="9475" width="26.7109375" style="152" customWidth="1"/>
    <col min="9476" max="9476" width="28" style="152" customWidth="1"/>
    <col min="9477" max="9477" width="27.140625" style="152" customWidth="1"/>
    <col min="9478" max="9478" width="26" style="152" customWidth="1"/>
    <col min="9479" max="9728" width="9.140625" style="152"/>
    <col min="9729" max="9729" width="37.85546875" style="152" customWidth="1"/>
    <col min="9730" max="9730" width="29" style="152" customWidth="1"/>
    <col min="9731" max="9731" width="26.7109375" style="152" customWidth="1"/>
    <col min="9732" max="9732" width="28" style="152" customWidth="1"/>
    <col min="9733" max="9733" width="27.140625" style="152" customWidth="1"/>
    <col min="9734" max="9734" width="26" style="152" customWidth="1"/>
    <col min="9735" max="9984" width="9.140625" style="152"/>
    <col min="9985" max="9985" width="37.85546875" style="152" customWidth="1"/>
    <col min="9986" max="9986" width="29" style="152" customWidth="1"/>
    <col min="9987" max="9987" width="26.7109375" style="152" customWidth="1"/>
    <col min="9988" max="9988" width="28" style="152" customWidth="1"/>
    <col min="9989" max="9989" width="27.140625" style="152" customWidth="1"/>
    <col min="9990" max="9990" width="26" style="152" customWidth="1"/>
    <col min="9991" max="10240" width="9.140625" style="152"/>
    <col min="10241" max="10241" width="37.85546875" style="152" customWidth="1"/>
    <col min="10242" max="10242" width="29" style="152" customWidth="1"/>
    <col min="10243" max="10243" width="26.7109375" style="152" customWidth="1"/>
    <col min="10244" max="10244" width="28" style="152" customWidth="1"/>
    <col min="10245" max="10245" width="27.140625" style="152" customWidth="1"/>
    <col min="10246" max="10246" width="26" style="152" customWidth="1"/>
    <col min="10247" max="10496" width="9.140625" style="152"/>
    <col min="10497" max="10497" width="37.85546875" style="152" customWidth="1"/>
    <col min="10498" max="10498" width="29" style="152" customWidth="1"/>
    <col min="10499" max="10499" width="26.7109375" style="152" customWidth="1"/>
    <col min="10500" max="10500" width="28" style="152" customWidth="1"/>
    <col min="10501" max="10501" width="27.140625" style="152" customWidth="1"/>
    <col min="10502" max="10502" width="26" style="152" customWidth="1"/>
    <col min="10503" max="10752" width="9.140625" style="152"/>
    <col min="10753" max="10753" width="37.85546875" style="152" customWidth="1"/>
    <col min="10754" max="10754" width="29" style="152" customWidth="1"/>
    <col min="10755" max="10755" width="26.7109375" style="152" customWidth="1"/>
    <col min="10756" max="10756" width="28" style="152" customWidth="1"/>
    <col min="10757" max="10757" width="27.140625" style="152" customWidth="1"/>
    <col min="10758" max="10758" width="26" style="152" customWidth="1"/>
    <col min="10759" max="11008" width="9.140625" style="152"/>
    <col min="11009" max="11009" width="37.85546875" style="152" customWidth="1"/>
    <col min="11010" max="11010" width="29" style="152" customWidth="1"/>
    <col min="11011" max="11011" width="26.7109375" style="152" customWidth="1"/>
    <col min="11012" max="11012" width="28" style="152" customWidth="1"/>
    <col min="11013" max="11013" width="27.140625" style="152" customWidth="1"/>
    <col min="11014" max="11014" width="26" style="152" customWidth="1"/>
    <col min="11015" max="11264" width="9.140625" style="152"/>
    <col min="11265" max="11265" width="37.85546875" style="152" customWidth="1"/>
    <col min="11266" max="11266" width="29" style="152" customWidth="1"/>
    <col min="11267" max="11267" width="26.7109375" style="152" customWidth="1"/>
    <col min="11268" max="11268" width="28" style="152" customWidth="1"/>
    <col min="11269" max="11269" width="27.140625" style="152" customWidth="1"/>
    <col min="11270" max="11270" width="26" style="152" customWidth="1"/>
    <col min="11271" max="11520" width="9.140625" style="152"/>
    <col min="11521" max="11521" width="37.85546875" style="152" customWidth="1"/>
    <col min="11522" max="11522" width="29" style="152" customWidth="1"/>
    <col min="11523" max="11523" width="26.7109375" style="152" customWidth="1"/>
    <col min="11524" max="11524" width="28" style="152" customWidth="1"/>
    <col min="11525" max="11525" width="27.140625" style="152" customWidth="1"/>
    <col min="11526" max="11526" width="26" style="152" customWidth="1"/>
    <col min="11527" max="11776" width="9.140625" style="152"/>
    <col min="11777" max="11777" width="37.85546875" style="152" customWidth="1"/>
    <col min="11778" max="11778" width="29" style="152" customWidth="1"/>
    <col min="11779" max="11779" width="26.7109375" style="152" customWidth="1"/>
    <col min="11780" max="11780" width="28" style="152" customWidth="1"/>
    <col min="11781" max="11781" width="27.140625" style="152" customWidth="1"/>
    <col min="11782" max="11782" width="26" style="152" customWidth="1"/>
    <col min="11783" max="12032" width="9.140625" style="152"/>
    <col min="12033" max="12033" width="37.85546875" style="152" customWidth="1"/>
    <col min="12034" max="12034" width="29" style="152" customWidth="1"/>
    <col min="12035" max="12035" width="26.7109375" style="152" customWidth="1"/>
    <col min="12036" max="12036" width="28" style="152" customWidth="1"/>
    <col min="12037" max="12037" width="27.140625" style="152" customWidth="1"/>
    <col min="12038" max="12038" width="26" style="152" customWidth="1"/>
    <col min="12039" max="12288" width="9.140625" style="152"/>
    <col min="12289" max="12289" width="37.85546875" style="152" customWidth="1"/>
    <col min="12290" max="12290" width="29" style="152" customWidth="1"/>
    <col min="12291" max="12291" width="26.7109375" style="152" customWidth="1"/>
    <col min="12292" max="12292" width="28" style="152" customWidth="1"/>
    <col min="12293" max="12293" width="27.140625" style="152" customWidth="1"/>
    <col min="12294" max="12294" width="26" style="152" customWidth="1"/>
    <col min="12295" max="12544" width="9.140625" style="152"/>
    <col min="12545" max="12545" width="37.85546875" style="152" customWidth="1"/>
    <col min="12546" max="12546" width="29" style="152" customWidth="1"/>
    <col min="12547" max="12547" width="26.7109375" style="152" customWidth="1"/>
    <col min="12548" max="12548" width="28" style="152" customWidth="1"/>
    <col min="12549" max="12549" width="27.140625" style="152" customWidth="1"/>
    <col min="12550" max="12550" width="26" style="152" customWidth="1"/>
    <col min="12551" max="12800" width="9.140625" style="152"/>
    <col min="12801" max="12801" width="37.85546875" style="152" customWidth="1"/>
    <col min="12802" max="12802" width="29" style="152" customWidth="1"/>
    <col min="12803" max="12803" width="26.7109375" style="152" customWidth="1"/>
    <col min="12804" max="12804" width="28" style="152" customWidth="1"/>
    <col min="12805" max="12805" width="27.140625" style="152" customWidth="1"/>
    <col min="12806" max="12806" width="26" style="152" customWidth="1"/>
    <col min="12807" max="13056" width="9.140625" style="152"/>
    <col min="13057" max="13057" width="37.85546875" style="152" customWidth="1"/>
    <col min="13058" max="13058" width="29" style="152" customWidth="1"/>
    <col min="13059" max="13059" width="26.7109375" style="152" customWidth="1"/>
    <col min="13060" max="13060" width="28" style="152" customWidth="1"/>
    <col min="13061" max="13061" width="27.140625" style="152" customWidth="1"/>
    <col min="13062" max="13062" width="26" style="152" customWidth="1"/>
    <col min="13063" max="13312" width="9.140625" style="152"/>
    <col min="13313" max="13313" width="37.85546875" style="152" customWidth="1"/>
    <col min="13314" max="13314" width="29" style="152" customWidth="1"/>
    <col min="13315" max="13315" width="26.7109375" style="152" customWidth="1"/>
    <col min="13316" max="13316" width="28" style="152" customWidth="1"/>
    <col min="13317" max="13317" width="27.140625" style="152" customWidth="1"/>
    <col min="13318" max="13318" width="26" style="152" customWidth="1"/>
    <col min="13319" max="13568" width="9.140625" style="152"/>
    <col min="13569" max="13569" width="37.85546875" style="152" customWidth="1"/>
    <col min="13570" max="13570" width="29" style="152" customWidth="1"/>
    <col min="13571" max="13571" width="26.7109375" style="152" customWidth="1"/>
    <col min="13572" max="13572" width="28" style="152" customWidth="1"/>
    <col min="13573" max="13573" width="27.140625" style="152" customWidth="1"/>
    <col min="13574" max="13574" width="26" style="152" customWidth="1"/>
    <col min="13575" max="13824" width="9.140625" style="152"/>
    <col min="13825" max="13825" width="37.85546875" style="152" customWidth="1"/>
    <col min="13826" max="13826" width="29" style="152" customWidth="1"/>
    <col min="13827" max="13827" width="26.7109375" style="152" customWidth="1"/>
    <col min="13828" max="13828" width="28" style="152" customWidth="1"/>
    <col min="13829" max="13829" width="27.140625" style="152" customWidth="1"/>
    <col min="13830" max="13830" width="26" style="152" customWidth="1"/>
    <col min="13831" max="14080" width="9.140625" style="152"/>
    <col min="14081" max="14081" width="37.85546875" style="152" customWidth="1"/>
    <col min="14082" max="14082" width="29" style="152" customWidth="1"/>
    <col min="14083" max="14083" width="26.7109375" style="152" customWidth="1"/>
    <col min="14084" max="14084" width="28" style="152" customWidth="1"/>
    <col min="14085" max="14085" width="27.140625" style="152" customWidth="1"/>
    <col min="14086" max="14086" width="26" style="152" customWidth="1"/>
    <col min="14087" max="14336" width="9.140625" style="152"/>
    <col min="14337" max="14337" width="37.85546875" style="152" customWidth="1"/>
    <col min="14338" max="14338" width="29" style="152" customWidth="1"/>
    <col min="14339" max="14339" width="26.7109375" style="152" customWidth="1"/>
    <col min="14340" max="14340" width="28" style="152" customWidth="1"/>
    <col min="14341" max="14341" width="27.140625" style="152" customWidth="1"/>
    <col min="14342" max="14342" width="26" style="152" customWidth="1"/>
    <col min="14343" max="14592" width="9.140625" style="152"/>
    <col min="14593" max="14593" width="37.85546875" style="152" customWidth="1"/>
    <col min="14594" max="14594" width="29" style="152" customWidth="1"/>
    <col min="14595" max="14595" width="26.7109375" style="152" customWidth="1"/>
    <col min="14596" max="14596" width="28" style="152" customWidth="1"/>
    <col min="14597" max="14597" width="27.140625" style="152" customWidth="1"/>
    <col min="14598" max="14598" width="26" style="152" customWidth="1"/>
    <col min="14599" max="14848" width="9.140625" style="152"/>
    <col min="14849" max="14849" width="37.85546875" style="152" customWidth="1"/>
    <col min="14850" max="14850" width="29" style="152" customWidth="1"/>
    <col min="14851" max="14851" width="26.7109375" style="152" customWidth="1"/>
    <col min="14852" max="14852" width="28" style="152" customWidth="1"/>
    <col min="14853" max="14853" width="27.140625" style="152" customWidth="1"/>
    <col min="14854" max="14854" width="26" style="152" customWidth="1"/>
    <col min="14855" max="15104" width="9.140625" style="152"/>
    <col min="15105" max="15105" width="37.85546875" style="152" customWidth="1"/>
    <col min="15106" max="15106" width="29" style="152" customWidth="1"/>
    <col min="15107" max="15107" width="26.7109375" style="152" customWidth="1"/>
    <col min="15108" max="15108" width="28" style="152" customWidth="1"/>
    <col min="15109" max="15109" width="27.140625" style="152" customWidth="1"/>
    <col min="15110" max="15110" width="26" style="152" customWidth="1"/>
    <col min="15111" max="15360" width="9.140625" style="152"/>
    <col min="15361" max="15361" width="37.85546875" style="152" customWidth="1"/>
    <col min="15362" max="15362" width="29" style="152" customWidth="1"/>
    <col min="15363" max="15363" width="26.7109375" style="152" customWidth="1"/>
    <col min="15364" max="15364" width="28" style="152" customWidth="1"/>
    <col min="15365" max="15365" width="27.140625" style="152" customWidth="1"/>
    <col min="15366" max="15366" width="26" style="152" customWidth="1"/>
    <col min="15367" max="15616" width="9.140625" style="152"/>
    <col min="15617" max="15617" width="37.85546875" style="152" customWidth="1"/>
    <col min="15618" max="15618" width="29" style="152" customWidth="1"/>
    <col min="15619" max="15619" width="26.7109375" style="152" customWidth="1"/>
    <col min="15620" max="15620" width="28" style="152" customWidth="1"/>
    <col min="15621" max="15621" width="27.140625" style="152" customWidth="1"/>
    <col min="15622" max="15622" width="26" style="152" customWidth="1"/>
    <col min="15623" max="15872" width="9.140625" style="152"/>
    <col min="15873" max="15873" width="37.85546875" style="152" customWidth="1"/>
    <col min="15874" max="15874" width="29" style="152" customWidth="1"/>
    <col min="15875" max="15875" width="26.7109375" style="152" customWidth="1"/>
    <col min="15876" max="15876" width="28" style="152" customWidth="1"/>
    <col min="15877" max="15877" width="27.140625" style="152" customWidth="1"/>
    <col min="15878" max="15878" width="26" style="152" customWidth="1"/>
    <col min="15879" max="16128" width="9.140625" style="152"/>
    <col min="16129" max="16129" width="37.85546875" style="152" customWidth="1"/>
    <col min="16130" max="16130" width="29" style="152" customWidth="1"/>
    <col min="16131" max="16131" width="26.7109375" style="152" customWidth="1"/>
    <col min="16132" max="16132" width="28" style="152" customWidth="1"/>
    <col min="16133" max="16133" width="27.140625" style="152" customWidth="1"/>
    <col min="16134" max="16134" width="26" style="152" customWidth="1"/>
    <col min="16135" max="16384" width="9.140625" style="152"/>
  </cols>
  <sheetData>
    <row r="1" spans="1:6" s="452" customFormat="1" ht="13.5" thickBot="1">
      <c r="A1" s="1" t="s">
        <v>0</v>
      </c>
      <c r="B1" s="1785"/>
      <c r="C1" s="1785"/>
      <c r="F1" s="474" t="s">
        <v>1</v>
      </c>
    </row>
    <row r="2" spans="1:6" ht="24" customHeight="1" thickTop="1">
      <c r="A2" s="6250" t="s">
        <v>3415</v>
      </c>
      <c r="B2" s="6251"/>
      <c r="C2" s="6251"/>
      <c r="D2" s="6251"/>
      <c r="E2" s="6251"/>
      <c r="F2" s="6252"/>
    </row>
    <row r="3" spans="1:6" ht="24" customHeight="1" thickBot="1">
      <c r="A3" s="6714" t="s">
        <v>3240</v>
      </c>
      <c r="B3" s="6715"/>
      <c r="C3" s="6715"/>
      <c r="D3" s="6715"/>
      <c r="E3" s="6715"/>
      <c r="F3" s="6716"/>
    </row>
    <row r="4" spans="1:6" ht="29.25" customHeight="1" thickBot="1">
      <c r="A4" s="3672" t="s">
        <v>12</v>
      </c>
      <c r="B4" s="5829">
        <v>2009</v>
      </c>
      <c r="C4" s="3673">
        <v>2010</v>
      </c>
      <c r="D4" s="5823">
        <v>2011</v>
      </c>
      <c r="E4" s="5830">
        <v>2012</v>
      </c>
      <c r="F4" s="3674">
        <v>2013</v>
      </c>
    </row>
    <row r="5" spans="1:6" ht="24.95" customHeight="1">
      <c r="A5" s="3662" t="s">
        <v>3241</v>
      </c>
      <c r="B5" s="3587">
        <v>24</v>
      </c>
      <c r="C5" s="3942">
        <v>3</v>
      </c>
      <c r="D5" s="3942" t="s">
        <v>9</v>
      </c>
      <c r="E5" s="3942">
        <v>94</v>
      </c>
      <c r="F5" s="3558">
        <v>269</v>
      </c>
    </row>
    <row r="6" spans="1:6" ht="24.95" customHeight="1">
      <c r="A6" s="3663" t="s">
        <v>3242</v>
      </c>
      <c r="B6" s="3592">
        <v>489857</v>
      </c>
      <c r="C6" s="3943">
        <v>460257</v>
      </c>
      <c r="D6" s="3453">
        <v>208250</v>
      </c>
      <c r="E6" s="3453">
        <v>379818</v>
      </c>
      <c r="F6" s="3944">
        <v>441735</v>
      </c>
    </row>
    <row r="7" spans="1:6" ht="24.95" customHeight="1">
      <c r="A7" s="3663" t="s">
        <v>3243</v>
      </c>
      <c r="B7" s="3592">
        <v>432262</v>
      </c>
      <c r="C7" s="3943">
        <v>734563</v>
      </c>
      <c r="D7" s="3453">
        <v>25274</v>
      </c>
      <c r="E7" s="3453">
        <v>516334</v>
      </c>
      <c r="F7" s="3944">
        <v>792537</v>
      </c>
    </row>
    <row r="8" spans="1:6" ht="24.95" customHeight="1">
      <c r="A8" s="3663" t="s">
        <v>3244</v>
      </c>
      <c r="B8" s="3592">
        <v>383646</v>
      </c>
      <c r="C8" s="3943">
        <v>499077</v>
      </c>
      <c r="D8" s="3453">
        <v>79575</v>
      </c>
      <c r="E8" s="3453">
        <v>1176624</v>
      </c>
      <c r="F8" s="3944">
        <v>2915962</v>
      </c>
    </row>
    <row r="9" spans="1:6" ht="24.95" customHeight="1">
      <c r="A9" s="3663" t="s">
        <v>3245</v>
      </c>
      <c r="B9" s="3592">
        <v>5961</v>
      </c>
      <c r="C9" s="3943">
        <v>9502</v>
      </c>
      <c r="D9" s="3453">
        <v>649</v>
      </c>
      <c r="E9" s="3453">
        <v>41427</v>
      </c>
      <c r="F9" s="3944">
        <v>3809</v>
      </c>
    </row>
    <row r="10" spans="1:6" ht="24.95" customHeight="1">
      <c r="A10" s="3663" t="s">
        <v>3246</v>
      </c>
      <c r="B10" s="3592">
        <v>136859</v>
      </c>
      <c r="C10" s="3943">
        <v>11457</v>
      </c>
      <c r="D10" s="3453">
        <v>875</v>
      </c>
      <c r="E10" s="3453">
        <v>31114</v>
      </c>
      <c r="F10" s="3944">
        <v>92089</v>
      </c>
    </row>
    <row r="11" spans="1:6" ht="24.95" customHeight="1">
      <c r="A11" s="3663" t="s">
        <v>3235</v>
      </c>
      <c r="B11" s="3592" t="s">
        <v>9</v>
      </c>
      <c r="C11" s="3943" t="s">
        <v>9</v>
      </c>
      <c r="D11" s="3453" t="s">
        <v>9</v>
      </c>
      <c r="E11" s="3453" t="s">
        <v>9</v>
      </c>
      <c r="F11" s="3944">
        <v>10756000</v>
      </c>
    </row>
    <row r="12" spans="1:6" ht="24.95" customHeight="1">
      <c r="A12" s="3663" t="s">
        <v>3247</v>
      </c>
      <c r="B12" s="3592" t="s">
        <v>9</v>
      </c>
      <c r="C12" s="3943" t="s">
        <v>9</v>
      </c>
      <c r="D12" s="3453" t="s">
        <v>9</v>
      </c>
      <c r="E12" s="3453" t="s">
        <v>9</v>
      </c>
      <c r="F12" s="3944">
        <v>6048</v>
      </c>
    </row>
    <row r="13" spans="1:6" ht="24.95" customHeight="1" thickBot="1">
      <c r="A13" s="3676" t="s">
        <v>874</v>
      </c>
      <c r="B13" s="3945" t="s">
        <v>9</v>
      </c>
      <c r="C13" s="3946" t="s">
        <v>9</v>
      </c>
      <c r="D13" s="3947" t="s">
        <v>9</v>
      </c>
      <c r="E13" s="3947" t="s">
        <v>9</v>
      </c>
      <c r="F13" s="3948">
        <v>11139</v>
      </c>
    </row>
    <row r="14" spans="1:6" ht="15.75" thickTop="1">
      <c r="A14" s="7584"/>
      <c r="B14" s="7584"/>
      <c r="C14" s="7584"/>
      <c r="D14" s="7584"/>
    </row>
    <row r="15" spans="1:6" ht="20.100000000000001" customHeight="1">
      <c r="A15" s="6248" t="s">
        <v>3014</v>
      </c>
      <c r="B15" s="6248"/>
      <c r="C15" s="6248"/>
      <c r="D15" s="358"/>
    </row>
    <row r="16" spans="1:6" ht="20.100000000000001" customHeight="1">
      <c r="A16" s="6248" t="s">
        <v>3248</v>
      </c>
      <c r="B16" s="6248"/>
      <c r="C16" s="6248"/>
      <c r="D16" s="358"/>
    </row>
    <row r="17" spans="1:4" ht="20.100000000000001" customHeight="1">
      <c r="A17" s="6248" t="s">
        <v>3249</v>
      </c>
      <c r="B17" s="6248"/>
      <c r="C17" s="6248"/>
      <c r="D17" s="6248"/>
    </row>
    <row r="18" spans="1:4" ht="20.100000000000001" customHeight="1">
      <c r="A18" s="6248" t="s">
        <v>3250</v>
      </c>
      <c r="B18" s="6248"/>
      <c r="C18" s="6248"/>
      <c r="D18" s="358"/>
    </row>
    <row r="24" spans="1:4">
      <c r="B24" s="3326"/>
      <c r="C24" s="3326" t="s">
        <v>3</v>
      </c>
      <c r="D24" s="3326"/>
    </row>
    <row r="31" spans="1:4">
      <c r="D31" s="153"/>
    </row>
    <row r="32" spans="1:4">
      <c r="D32" s="153"/>
    </row>
  </sheetData>
  <mergeCells count="7">
    <mergeCell ref="A18:C18"/>
    <mergeCell ref="A2:F2"/>
    <mergeCell ref="A3:F3"/>
    <mergeCell ref="A14:D14"/>
    <mergeCell ref="A15:C15"/>
    <mergeCell ref="A16:C16"/>
    <mergeCell ref="A17:D17"/>
  </mergeCells>
  <hyperlinks>
    <hyperlink ref="A1" r:id="rId1"/>
  </hyperlinks>
  <pageMargins left="0.98425196850393704" right="0.86614173228346458" top="0.74803149606299213" bottom="0.47244094488188981" header="0.23622047244094491" footer="0.23622047244094491"/>
  <pageSetup paperSize="9" fitToWidth="0" orientation="landscape" r:id="rId2"/>
  <headerFooter alignWithMargins="0">
    <oddFooter>&amp;R205</oddFooter>
  </headerFooter>
  <drawing r:id="rId3"/>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99">
    <pageSetUpPr fitToPage="1"/>
  </sheetPr>
  <dimension ref="A1:F25"/>
  <sheetViews>
    <sheetView view="pageBreakPreview" zoomScale="60" zoomScaleNormal="100" workbookViewId="0">
      <selection activeCell="H15" sqref="H15"/>
    </sheetView>
  </sheetViews>
  <sheetFormatPr defaultRowHeight="12.75"/>
  <cols>
    <col min="1" max="1" width="17" style="152" customWidth="1"/>
    <col min="2" max="2" width="24.28515625" style="152" customWidth="1"/>
    <col min="3" max="3" width="23.7109375" style="152" customWidth="1"/>
    <col min="4" max="4" width="25.140625" style="152" customWidth="1"/>
    <col min="5" max="5" width="22.28515625" style="152" customWidth="1"/>
    <col min="6" max="6" width="20.7109375" style="152" customWidth="1"/>
    <col min="7" max="256" width="9.140625" style="152"/>
    <col min="257" max="257" width="17" style="152" customWidth="1"/>
    <col min="258" max="258" width="24.28515625" style="152" customWidth="1"/>
    <col min="259" max="259" width="23.7109375" style="152" customWidth="1"/>
    <col min="260" max="260" width="25.140625" style="152" customWidth="1"/>
    <col min="261" max="261" width="22.28515625" style="152" customWidth="1"/>
    <col min="262" max="262" width="20.7109375" style="152" customWidth="1"/>
    <col min="263" max="512" width="9.140625" style="152"/>
    <col min="513" max="513" width="17" style="152" customWidth="1"/>
    <col min="514" max="514" width="24.28515625" style="152" customWidth="1"/>
    <col min="515" max="515" width="23.7109375" style="152" customWidth="1"/>
    <col min="516" max="516" width="25.140625" style="152" customWidth="1"/>
    <col min="517" max="517" width="22.28515625" style="152" customWidth="1"/>
    <col min="518" max="518" width="20.7109375" style="152" customWidth="1"/>
    <col min="519" max="768" width="9.140625" style="152"/>
    <col min="769" max="769" width="17" style="152" customWidth="1"/>
    <col min="770" max="770" width="24.28515625" style="152" customWidth="1"/>
    <col min="771" max="771" width="23.7109375" style="152" customWidth="1"/>
    <col min="772" max="772" width="25.140625" style="152" customWidth="1"/>
    <col min="773" max="773" width="22.28515625" style="152" customWidth="1"/>
    <col min="774" max="774" width="20.7109375" style="152" customWidth="1"/>
    <col min="775" max="1024" width="9.140625" style="152"/>
    <col min="1025" max="1025" width="17" style="152" customWidth="1"/>
    <col min="1026" max="1026" width="24.28515625" style="152" customWidth="1"/>
    <col min="1027" max="1027" width="23.7109375" style="152" customWidth="1"/>
    <col min="1028" max="1028" width="25.140625" style="152" customWidth="1"/>
    <col min="1029" max="1029" width="22.28515625" style="152" customWidth="1"/>
    <col min="1030" max="1030" width="20.7109375" style="152" customWidth="1"/>
    <col min="1031" max="1280" width="9.140625" style="152"/>
    <col min="1281" max="1281" width="17" style="152" customWidth="1"/>
    <col min="1282" max="1282" width="24.28515625" style="152" customWidth="1"/>
    <col min="1283" max="1283" width="23.7109375" style="152" customWidth="1"/>
    <col min="1284" max="1284" width="25.140625" style="152" customWidth="1"/>
    <col min="1285" max="1285" width="22.28515625" style="152" customWidth="1"/>
    <col min="1286" max="1286" width="20.7109375" style="152" customWidth="1"/>
    <col min="1287" max="1536" width="9.140625" style="152"/>
    <col min="1537" max="1537" width="17" style="152" customWidth="1"/>
    <col min="1538" max="1538" width="24.28515625" style="152" customWidth="1"/>
    <col min="1539" max="1539" width="23.7109375" style="152" customWidth="1"/>
    <col min="1540" max="1540" width="25.140625" style="152" customWidth="1"/>
    <col min="1541" max="1541" width="22.28515625" style="152" customWidth="1"/>
    <col min="1542" max="1542" width="20.7109375" style="152" customWidth="1"/>
    <col min="1543" max="1792" width="9.140625" style="152"/>
    <col min="1793" max="1793" width="17" style="152" customWidth="1"/>
    <col min="1794" max="1794" width="24.28515625" style="152" customWidth="1"/>
    <col min="1795" max="1795" width="23.7109375" style="152" customWidth="1"/>
    <col min="1796" max="1796" width="25.140625" style="152" customWidth="1"/>
    <col min="1797" max="1797" width="22.28515625" style="152" customWidth="1"/>
    <col min="1798" max="1798" width="20.7109375" style="152" customWidth="1"/>
    <col min="1799" max="2048" width="9.140625" style="152"/>
    <col min="2049" max="2049" width="17" style="152" customWidth="1"/>
    <col min="2050" max="2050" width="24.28515625" style="152" customWidth="1"/>
    <col min="2051" max="2051" width="23.7109375" style="152" customWidth="1"/>
    <col min="2052" max="2052" width="25.140625" style="152" customWidth="1"/>
    <col min="2053" max="2053" width="22.28515625" style="152" customWidth="1"/>
    <col min="2054" max="2054" width="20.7109375" style="152" customWidth="1"/>
    <col min="2055" max="2304" width="9.140625" style="152"/>
    <col min="2305" max="2305" width="17" style="152" customWidth="1"/>
    <col min="2306" max="2306" width="24.28515625" style="152" customWidth="1"/>
    <col min="2307" max="2307" width="23.7109375" style="152" customWidth="1"/>
    <col min="2308" max="2308" width="25.140625" style="152" customWidth="1"/>
    <col min="2309" max="2309" width="22.28515625" style="152" customWidth="1"/>
    <col min="2310" max="2310" width="20.7109375" style="152" customWidth="1"/>
    <col min="2311" max="2560" width="9.140625" style="152"/>
    <col min="2561" max="2561" width="17" style="152" customWidth="1"/>
    <col min="2562" max="2562" width="24.28515625" style="152" customWidth="1"/>
    <col min="2563" max="2563" width="23.7109375" style="152" customWidth="1"/>
    <col min="2564" max="2564" width="25.140625" style="152" customWidth="1"/>
    <col min="2565" max="2565" width="22.28515625" style="152" customWidth="1"/>
    <col min="2566" max="2566" width="20.7109375" style="152" customWidth="1"/>
    <col min="2567" max="2816" width="9.140625" style="152"/>
    <col min="2817" max="2817" width="17" style="152" customWidth="1"/>
    <col min="2818" max="2818" width="24.28515625" style="152" customWidth="1"/>
    <col min="2819" max="2819" width="23.7109375" style="152" customWidth="1"/>
    <col min="2820" max="2820" width="25.140625" style="152" customWidth="1"/>
    <col min="2821" max="2821" width="22.28515625" style="152" customWidth="1"/>
    <col min="2822" max="2822" width="20.7109375" style="152" customWidth="1"/>
    <col min="2823" max="3072" width="9.140625" style="152"/>
    <col min="3073" max="3073" width="17" style="152" customWidth="1"/>
    <col min="3074" max="3074" width="24.28515625" style="152" customWidth="1"/>
    <col min="3075" max="3075" width="23.7109375" style="152" customWidth="1"/>
    <col min="3076" max="3076" width="25.140625" style="152" customWidth="1"/>
    <col min="3077" max="3077" width="22.28515625" style="152" customWidth="1"/>
    <col min="3078" max="3078" width="20.7109375" style="152" customWidth="1"/>
    <col min="3079" max="3328" width="9.140625" style="152"/>
    <col min="3329" max="3329" width="17" style="152" customWidth="1"/>
    <col min="3330" max="3330" width="24.28515625" style="152" customWidth="1"/>
    <col min="3331" max="3331" width="23.7109375" style="152" customWidth="1"/>
    <col min="3332" max="3332" width="25.140625" style="152" customWidth="1"/>
    <col min="3333" max="3333" width="22.28515625" style="152" customWidth="1"/>
    <col min="3334" max="3334" width="20.7109375" style="152" customWidth="1"/>
    <col min="3335" max="3584" width="9.140625" style="152"/>
    <col min="3585" max="3585" width="17" style="152" customWidth="1"/>
    <col min="3586" max="3586" width="24.28515625" style="152" customWidth="1"/>
    <col min="3587" max="3587" width="23.7109375" style="152" customWidth="1"/>
    <col min="3588" max="3588" width="25.140625" style="152" customWidth="1"/>
    <col min="3589" max="3589" width="22.28515625" style="152" customWidth="1"/>
    <col min="3590" max="3590" width="20.7109375" style="152" customWidth="1"/>
    <col min="3591" max="3840" width="9.140625" style="152"/>
    <col min="3841" max="3841" width="17" style="152" customWidth="1"/>
    <col min="3842" max="3842" width="24.28515625" style="152" customWidth="1"/>
    <col min="3843" max="3843" width="23.7109375" style="152" customWidth="1"/>
    <col min="3844" max="3844" width="25.140625" style="152" customWidth="1"/>
    <col min="3845" max="3845" width="22.28515625" style="152" customWidth="1"/>
    <col min="3846" max="3846" width="20.7109375" style="152" customWidth="1"/>
    <col min="3847" max="4096" width="9.140625" style="152"/>
    <col min="4097" max="4097" width="17" style="152" customWidth="1"/>
    <col min="4098" max="4098" width="24.28515625" style="152" customWidth="1"/>
    <col min="4099" max="4099" width="23.7109375" style="152" customWidth="1"/>
    <col min="4100" max="4100" width="25.140625" style="152" customWidth="1"/>
    <col min="4101" max="4101" width="22.28515625" style="152" customWidth="1"/>
    <col min="4102" max="4102" width="20.7109375" style="152" customWidth="1"/>
    <col min="4103" max="4352" width="9.140625" style="152"/>
    <col min="4353" max="4353" width="17" style="152" customWidth="1"/>
    <col min="4354" max="4354" width="24.28515625" style="152" customWidth="1"/>
    <col min="4355" max="4355" width="23.7109375" style="152" customWidth="1"/>
    <col min="4356" max="4356" width="25.140625" style="152" customWidth="1"/>
    <col min="4357" max="4357" width="22.28515625" style="152" customWidth="1"/>
    <col min="4358" max="4358" width="20.7109375" style="152" customWidth="1"/>
    <col min="4359" max="4608" width="9.140625" style="152"/>
    <col min="4609" max="4609" width="17" style="152" customWidth="1"/>
    <col min="4610" max="4610" width="24.28515625" style="152" customWidth="1"/>
    <col min="4611" max="4611" width="23.7109375" style="152" customWidth="1"/>
    <col min="4612" max="4612" width="25.140625" style="152" customWidth="1"/>
    <col min="4613" max="4613" width="22.28515625" style="152" customWidth="1"/>
    <col min="4614" max="4614" width="20.7109375" style="152" customWidth="1"/>
    <col min="4615" max="4864" width="9.140625" style="152"/>
    <col min="4865" max="4865" width="17" style="152" customWidth="1"/>
    <col min="4866" max="4866" width="24.28515625" style="152" customWidth="1"/>
    <col min="4867" max="4867" width="23.7109375" style="152" customWidth="1"/>
    <col min="4868" max="4868" width="25.140625" style="152" customWidth="1"/>
    <col min="4869" max="4869" width="22.28515625" style="152" customWidth="1"/>
    <col min="4870" max="4870" width="20.7109375" style="152" customWidth="1"/>
    <col min="4871" max="5120" width="9.140625" style="152"/>
    <col min="5121" max="5121" width="17" style="152" customWidth="1"/>
    <col min="5122" max="5122" width="24.28515625" style="152" customWidth="1"/>
    <col min="5123" max="5123" width="23.7109375" style="152" customWidth="1"/>
    <col min="5124" max="5124" width="25.140625" style="152" customWidth="1"/>
    <col min="5125" max="5125" width="22.28515625" style="152" customWidth="1"/>
    <col min="5126" max="5126" width="20.7109375" style="152" customWidth="1"/>
    <col min="5127" max="5376" width="9.140625" style="152"/>
    <col min="5377" max="5377" width="17" style="152" customWidth="1"/>
    <col min="5378" max="5378" width="24.28515625" style="152" customWidth="1"/>
    <col min="5379" max="5379" width="23.7109375" style="152" customWidth="1"/>
    <col min="5380" max="5380" width="25.140625" style="152" customWidth="1"/>
    <col min="5381" max="5381" width="22.28515625" style="152" customWidth="1"/>
    <col min="5382" max="5382" width="20.7109375" style="152" customWidth="1"/>
    <col min="5383" max="5632" width="9.140625" style="152"/>
    <col min="5633" max="5633" width="17" style="152" customWidth="1"/>
    <col min="5634" max="5634" width="24.28515625" style="152" customWidth="1"/>
    <col min="5635" max="5635" width="23.7109375" style="152" customWidth="1"/>
    <col min="5636" max="5636" width="25.140625" style="152" customWidth="1"/>
    <col min="5637" max="5637" width="22.28515625" style="152" customWidth="1"/>
    <col min="5638" max="5638" width="20.7109375" style="152" customWidth="1"/>
    <col min="5639" max="5888" width="9.140625" style="152"/>
    <col min="5889" max="5889" width="17" style="152" customWidth="1"/>
    <col min="5890" max="5890" width="24.28515625" style="152" customWidth="1"/>
    <col min="5891" max="5891" width="23.7109375" style="152" customWidth="1"/>
    <col min="5892" max="5892" width="25.140625" style="152" customWidth="1"/>
    <col min="5893" max="5893" width="22.28515625" style="152" customWidth="1"/>
    <col min="5894" max="5894" width="20.7109375" style="152" customWidth="1"/>
    <col min="5895" max="6144" width="9.140625" style="152"/>
    <col min="6145" max="6145" width="17" style="152" customWidth="1"/>
    <col min="6146" max="6146" width="24.28515625" style="152" customWidth="1"/>
    <col min="6147" max="6147" width="23.7109375" style="152" customWidth="1"/>
    <col min="6148" max="6148" width="25.140625" style="152" customWidth="1"/>
    <col min="6149" max="6149" width="22.28515625" style="152" customWidth="1"/>
    <col min="6150" max="6150" width="20.7109375" style="152" customWidth="1"/>
    <col min="6151" max="6400" width="9.140625" style="152"/>
    <col min="6401" max="6401" width="17" style="152" customWidth="1"/>
    <col min="6402" max="6402" width="24.28515625" style="152" customWidth="1"/>
    <col min="6403" max="6403" width="23.7109375" style="152" customWidth="1"/>
    <col min="6404" max="6404" width="25.140625" style="152" customWidth="1"/>
    <col min="6405" max="6405" width="22.28515625" style="152" customWidth="1"/>
    <col min="6406" max="6406" width="20.7109375" style="152" customWidth="1"/>
    <col min="6407" max="6656" width="9.140625" style="152"/>
    <col min="6657" max="6657" width="17" style="152" customWidth="1"/>
    <col min="6658" max="6658" width="24.28515625" style="152" customWidth="1"/>
    <col min="6659" max="6659" width="23.7109375" style="152" customWidth="1"/>
    <col min="6660" max="6660" width="25.140625" style="152" customWidth="1"/>
    <col min="6661" max="6661" width="22.28515625" style="152" customWidth="1"/>
    <col min="6662" max="6662" width="20.7109375" style="152" customWidth="1"/>
    <col min="6663" max="6912" width="9.140625" style="152"/>
    <col min="6913" max="6913" width="17" style="152" customWidth="1"/>
    <col min="6914" max="6914" width="24.28515625" style="152" customWidth="1"/>
    <col min="6915" max="6915" width="23.7109375" style="152" customWidth="1"/>
    <col min="6916" max="6916" width="25.140625" style="152" customWidth="1"/>
    <col min="6917" max="6917" width="22.28515625" style="152" customWidth="1"/>
    <col min="6918" max="6918" width="20.7109375" style="152" customWidth="1"/>
    <col min="6919" max="7168" width="9.140625" style="152"/>
    <col min="7169" max="7169" width="17" style="152" customWidth="1"/>
    <col min="7170" max="7170" width="24.28515625" style="152" customWidth="1"/>
    <col min="7171" max="7171" width="23.7109375" style="152" customWidth="1"/>
    <col min="7172" max="7172" width="25.140625" style="152" customWidth="1"/>
    <col min="7173" max="7173" width="22.28515625" style="152" customWidth="1"/>
    <col min="7174" max="7174" width="20.7109375" style="152" customWidth="1"/>
    <col min="7175" max="7424" width="9.140625" style="152"/>
    <col min="7425" max="7425" width="17" style="152" customWidth="1"/>
    <col min="7426" max="7426" width="24.28515625" style="152" customWidth="1"/>
    <col min="7427" max="7427" width="23.7109375" style="152" customWidth="1"/>
    <col min="7428" max="7428" width="25.140625" style="152" customWidth="1"/>
    <col min="7429" max="7429" width="22.28515625" style="152" customWidth="1"/>
    <col min="7430" max="7430" width="20.7109375" style="152" customWidth="1"/>
    <col min="7431" max="7680" width="9.140625" style="152"/>
    <col min="7681" max="7681" width="17" style="152" customWidth="1"/>
    <col min="7682" max="7682" width="24.28515625" style="152" customWidth="1"/>
    <col min="7683" max="7683" width="23.7109375" style="152" customWidth="1"/>
    <col min="7684" max="7684" width="25.140625" style="152" customWidth="1"/>
    <col min="7685" max="7685" width="22.28515625" style="152" customWidth="1"/>
    <col min="7686" max="7686" width="20.7109375" style="152" customWidth="1"/>
    <col min="7687" max="7936" width="9.140625" style="152"/>
    <col min="7937" max="7937" width="17" style="152" customWidth="1"/>
    <col min="7938" max="7938" width="24.28515625" style="152" customWidth="1"/>
    <col min="7939" max="7939" width="23.7109375" style="152" customWidth="1"/>
    <col min="7940" max="7940" width="25.140625" style="152" customWidth="1"/>
    <col min="7941" max="7941" width="22.28515625" style="152" customWidth="1"/>
    <col min="7942" max="7942" width="20.7109375" style="152" customWidth="1"/>
    <col min="7943" max="8192" width="9.140625" style="152"/>
    <col min="8193" max="8193" width="17" style="152" customWidth="1"/>
    <col min="8194" max="8194" width="24.28515625" style="152" customWidth="1"/>
    <col min="8195" max="8195" width="23.7109375" style="152" customWidth="1"/>
    <col min="8196" max="8196" width="25.140625" style="152" customWidth="1"/>
    <col min="8197" max="8197" width="22.28515625" style="152" customWidth="1"/>
    <col min="8198" max="8198" width="20.7109375" style="152" customWidth="1"/>
    <col min="8199" max="8448" width="9.140625" style="152"/>
    <col min="8449" max="8449" width="17" style="152" customWidth="1"/>
    <col min="8450" max="8450" width="24.28515625" style="152" customWidth="1"/>
    <col min="8451" max="8451" width="23.7109375" style="152" customWidth="1"/>
    <col min="8452" max="8452" width="25.140625" style="152" customWidth="1"/>
    <col min="8453" max="8453" width="22.28515625" style="152" customWidth="1"/>
    <col min="8454" max="8454" width="20.7109375" style="152" customWidth="1"/>
    <col min="8455" max="8704" width="9.140625" style="152"/>
    <col min="8705" max="8705" width="17" style="152" customWidth="1"/>
    <col min="8706" max="8706" width="24.28515625" style="152" customWidth="1"/>
    <col min="8707" max="8707" width="23.7109375" style="152" customWidth="1"/>
    <col min="8708" max="8708" width="25.140625" style="152" customWidth="1"/>
    <col min="8709" max="8709" width="22.28515625" style="152" customWidth="1"/>
    <col min="8710" max="8710" width="20.7109375" style="152" customWidth="1"/>
    <col min="8711" max="8960" width="9.140625" style="152"/>
    <col min="8961" max="8961" width="17" style="152" customWidth="1"/>
    <col min="8962" max="8962" width="24.28515625" style="152" customWidth="1"/>
    <col min="8963" max="8963" width="23.7109375" style="152" customWidth="1"/>
    <col min="8964" max="8964" width="25.140625" style="152" customWidth="1"/>
    <col min="8965" max="8965" width="22.28515625" style="152" customWidth="1"/>
    <col min="8966" max="8966" width="20.7109375" style="152" customWidth="1"/>
    <col min="8967" max="9216" width="9.140625" style="152"/>
    <col min="9217" max="9217" width="17" style="152" customWidth="1"/>
    <col min="9218" max="9218" width="24.28515625" style="152" customWidth="1"/>
    <col min="9219" max="9219" width="23.7109375" style="152" customWidth="1"/>
    <col min="9220" max="9220" width="25.140625" style="152" customWidth="1"/>
    <col min="9221" max="9221" width="22.28515625" style="152" customWidth="1"/>
    <col min="9222" max="9222" width="20.7109375" style="152" customWidth="1"/>
    <col min="9223" max="9472" width="9.140625" style="152"/>
    <col min="9473" max="9473" width="17" style="152" customWidth="1"/>
    <col min="9474" max="9474" width="24.28515625" style="152" customWidth="1"/>
    <col min="9475" max="9475" width="23.7109375" style="152" customWidth="1"/>
    <col min="9476" max="9476" width="25.140625" style="152" customWidth="1"/>
    <col min="9477" max="9477" width="22.28515625" style="152" customWidth="1"/>
    <col min="9478" max="9478" width="20.7109375" style="152" customWidth="1"/>
    <col min="9479" max="9728" width="9.140625" style="152"/>
    <col min="9729" max="9729" width="17" style="152" customWidth="1"/>
    <col min="9730" max="9730" width="24.28515625" style="152" customWidth="1"/>
    <col min="9731" max="9731" width="23.7109375" style="152" customWidth="1"/>
    <col min="9732" max="9732" width="25.140625" style="152" customWidth="1"/>
    <col min="9733" max="9733" width="22.28515625" style="152" customWidth="1"/>
    <col min="9734" max="9734" width="20.7109375" style="152" customWidth="1"/>
    <col min="9735" max="9984" width="9.140625" style="152"/>
    <col min="9985" max="9985" width="17" style="152" customWidth="1"/>
    <col min="9986" max="9986" width="24.28515625" style="152" customWidth="1"/>
    <col min="9987" max="9987" width="23.7109375" style="152" customWidth="1"/>
    <col min="9988" max="9988" width="25.140625" style="152" customWidth="1"/>
    <col min="9989" max="9989" width="22.28515625" style="152" customWidth="1"/>
    <col min="9990" max="9990" width="20.7109375" style="152" customWidth="1"/>
    <col min="9991" max="10240" width="9.140625" style="152"/>
    <col min="10241" max="10241" width="17" style="152" customWidth="1"/>
    <col min="10242" max="10242" width="24.28515625" style="152" customWidth="1"/>
    <col min="10243" max="10243" width="23.7109375" style="152" customWidth="1"/>
    <col min="10244" max="10244" width="25.140625" style="152" customWidth="1"/>
    <col min="10245" max="10245" width="22.28515625" style="152" customWidth="1"/>
    <col min="10246" max="10246" width="20.7109375" style="152" customWidth="1"/>
    <col min="10247" max="10496" width="9.140625" style="152"/>
    <col min="10497" max="10497" width="17" style="152" customWidth="1"/>
    <col min="10498" max="10498" width="24.28515625" style="152" customWidth="1"/>
    <col min="10499" max="10499" width="23.7109375" style="152" customWidth="1"/>
    <col min="10500" max="10500" width="25.140625" style="152" customWidth="1"/>
    <col min="10501" max="10501" width="22.28515625" style="152" customWidth="1"/>
    <col min="10502" max="10502" width="20.7109375" style="152" customWidth="1"/>
    <col min="10503" max="10752" width="9.140625" style="152"/>
    <col min="10753" max="10753" width="17" style="152" customWidth="1"/>
    <col min="10754" max="10754" width="24.28515625" style="152" customWidth="1"/>
    <col min="10755" max="10755" width="23.7109375" style="152" customWidth="1"/>
    <col min="10756" max="10756" width="25.140625" style="152" customWidth="1"/>
    <col min="10757" max="10757" width="22.28515625" style="152" customWidth="1"/>
    <col min="10758" max="10758" width="20.7109375" style="152" customWidth="1"/>
    <col min="10759" max="11008" width="9.140625" style="152"/>
    <col min="11009" max="11009" width="17" style="152" customWidth="1"/>
    <col min="11010" max="11010" width="24.28515625" style="152" customWidth="1"/>
    <col min="11011" max="11011" width="23.7109375" style="152" customWidth="1"/>
    <col min="11012" max="11012" width="25.140625" style="152" customWidth="1"/>
    <col min="11013" max="11013" width="22.28515625" style="152" customWidth="1"/>
    <col min="11014" max="11014" width="20.7109375" style="152" customWidth="1"/>
    <col min="11015" max="11264" width="9.140625" style="152"/>
    <col min="11265" max="11265" width="17" style="152" customWidth="1"/>
    <col min="11266" max="11266" width="24.28515625" style="152" customWidth="1"/>
    <col min="11267" max="11267" width="23.7109375" style="152" customWidth="1"/>
    <col min="11268" max="11268" width="25.140625" style="152" customWidth="1"/>
    <col min="11269" max="11269" width="22.28515625" style="152" customWidth="1"/>
    <col min="11270" max="11270" width="20.7109375" style="152" customWidth="1"/>
    <col min="11271" max="11520" width="9.140625" style="152"/>
    <col min="11521" max="11521" width="17" style="152" customWidth="1"/>
    <col min="11522" max="11522" width="24.28515625" style="152" customWidth="1"/>
    <col min="11523" max="11523" width="23.7109375" style="152" customWidth="1"/>
    <col min="11524" max="11524" width="25.140625" style="152" customWidth="1"/>
    <col min="11525" max="11525" width="22.28515625" style="152" customWidth="1"/>
    <col min="11526" max="11526" width="20.7109375" style="152" customWidth="1"/>
    <col min="11527" max="11776" width="9.140625" style="152"/>
    <col min="11777" max="11777" width="17" style="152" customWidth="1"/>
    <col min="11778" max="11778" width="24.28515625" style="152" customWidth="1"/>
    <col min="11779" max="11779" width="23.7109375" style="152" customWidth="1"/>
    <col min="11780" max="11780" width="25.140625" style="152" customWidth="1"/>
    <col min="11781" max="11781" width="22.28515625" style="152" customWidth="1"/>
    <col min="11782" max="11782" width="20.7109375" style="152" customWidth="1"/>
    <col min="11783" max="12032" width="9.140625" style="152"/>
    <col min="12033" max="12033" width="17" style="152" customWidth="1"/>
    <col min="12034" max="12034" width="24.28515625" style="152" customWidth="1"/>
    <col min="12035" max="12035" width="23.7109375" style="152" customWidth="1"/>
    <col min="12036" max="12036" width="25.140625" style="152" customWidth="1"/>
    <col min="12037" max="12037" width="22.28515625" style="152" customWidth="1"/>
    <col min="12038" max="12038" width="20.7109375" style="152" customWidth="1"/>
    <col min="12039" max="12288" width="9.140625" style="152"/>
    <col min="12289" max="12289" width="17" style="152" customWidth="1"/>
    <col min="12290" max="12290" width="24.28515625" style="152" customWidth="1"/>
    <col min="12291" max="12291" width="23.7109375" style="152" customWidth="1"/>
    <col min="12292" max="12292" width="25.140625" style="152" customWidth="1"/>
    <col min="12293" max="12293" width="22.28515625" style="152" customWidth="1"/>
    <col min="12294" max="12294" width="20.7109375" style="152" customWidth="1"/>
    <col min="12295" max="12544" width="9.140625" style="152"/>
    <col min="12545" max="12545" width="17" style="152" customWidth="1"/>
    <col min="12546" max="12546" width="24.28515625" style="152" customWidth="1"/>
    <col min="12547" max="12547" width="23.7109375" style="152" customWidth="1"/>
    <col min="12548" max="12548" width="25.140625" style="152" customWidth="1"/>
    <col min="12549" max="12549" width="22.28515625" style="152" customWidth="1"/>
    <col min="12550" max="12550" width="20.7109375" style="152" customWidth="1"/>
    <col min="12551" max="12800" width="9.140625" style="152"/>
    <col min="12801" max="12801" width="17" style="152" customWidth="1"/>
    <col min="12802" max="12802" width="24.28515625" style="152" customWidth="1"/>
    <col min="12803" max="12803" width="23.7109375" style="152" customWidth="1"/>
    <col min="12804" max="12804" width="25.140625" style="152" customWidth="1"/>
    <col min="12805" max="12805" width="22.28515625" style="152" customWidth="1"/>
    <col min="12806" max="12806" width="20.7109375" style="152" customWidth="1"/>
    <col min="12807" max="13056" width="9.140625" style="152"/>
    <col min="13057" max="13057" width="17" style="152" customWidth="1"/>
    <col min="13058" max="13058" width="24.28515625" style="152" customWidth="1"/>
    <col min="13059" max="13059" width="23.7109375" style="152" customWidth="1"/>
    <col min="13060" max="13060" width="25.140625" style="152" customWidth="1"/>
    <col min="13061" max="13061" width="22.28515625" style="152" customWidth="1"/>
    <col min="13062" max="13062" width="20.7109375" style="152" customWidth="1"/>
    <col min="13063" max="13312" width="9.140625" style="152"/>
    <col min="13313" max="13313" width="17" style="152" customWidth="1"/>
    <col min="13314" max="13314" width="24.28515625" style="152" customWidth="1"/>
    <col min="13315" max="13315" width="23.7109375" style="152" customWidth="1"/>
    <col min="13316" max="13316" width="25.140625" style="152" customWidth="1"/>
    <col min="13317" max="13317" width="22.28515625" style="152" customWidth="1"/>
    <col min="13318" max="13318" width="20.7109375" style="152" customWidth="1"/>
    <col min="13319" max="13568" width="9.140625" style="152"/>
    <col min="13569" max="13569" width="17" style="152" customWidth="1"/>
    <col min="13570" max="13570" width="24.28515625" style="152" customWidth="1"/>
    <col min="13571" max="13571" width="23.7109375" style="152" customWidth="1"/>
    <col min="13572" max="13572" width="25.140625" style="152" customWidth="1"/>
    <col min="13573" max="13573" width="22.28515625" style="152" customWidth="1"/>
    <col min="13574" max="13574" width="20.7109375" style="152" customWidth="1"/>
    <col min="13575" max="13824" width="9.140625" style="152"/>
    <col min="13825" max="13825" width="17" style="152" customWidth="1"/>
    <col min="13826" max="13826" width="24.28515625" style="152" customWidth="1"/>
    <col min="13827" max="13827" width="23.7109375" style="152" customWidth="1"/>
    <col min="13828" max="13828" width="25.140625" style="152" customWidth="1"/>
    <col min="13829" max="13829" width="22.28515625" style="152" customWidth="1"/>
    <col min="13830" max="13830" width="20.7109375" style="152" customWidth="1"/>
    <col min="13831" max="14080" width="9.140625" style="152"/>
    <col min="14081" max="14081" width="17" style="152" customWidth="1"/>
    <col min="14082" max="14082" width="24.28515625" style="152" customWidth="1"/>
    <col min="14083" max="14083" width="23.7109375" style="152" customWidth="1"/>
    <col min="14084" max="14084" width="25.140625" style="152" customWidth="1"/>
    <col min="14085" max="14085" width="22.28515625" style="152" customWidth="1"/>
    <col min="14086" max="14086" width="20.7109375" style="152" customWidth="1"/>
    <col min="14087" max="14336" width="9.140625" style="152"/>
    <col min="14337" max="14337" width="17" style="152" customWidth="1"/>
    <col min="14338" max="14338" width="24.28515625" style="152" customWidth="1"/>
    <col min="14339" max="14339" width="23.7109375" style="152" customWidth="1"/>
    <col min="14340" max="14340" width="25.140625" style="152" customWidth="1"/>
    <col min="14341" max="14341" width="22.28515625" style="152" customWidth="1"/>
    <col min="14342" max="14342" width="20.7109375" style="152" customWidth="1"/>
    <col min="14343" max="14592" width="9.140625" style="152"/>
    <col min="14593" max="14593" width="17" style="152" customWidth="1"/>
    <col min="14594" max="14594" width="24.28515625" style="152" customWidth="1"/>
    <col min="14595" max="14595" width="23.7109375" style="152" customWidth="1"/>
    <col min="14596" max="14596" width="25.140625" style="152" customWidth="1"/>
    <col min="14597" max="14597" width="22.28515625" style="152" customWidth="1"/>
    <col min="14598" max="14598" width="20.7109375" style="152" customWidth="1"/>
    <col min="14599" max="14848" width="9.140625" style="152"/>
    <col min="14849" max="14849" width="17" style="152" customWidth="1"/>
    <col min="14850" max="14850" width="24.28515625" style="152" customWidth="1"/>
    <col min="14851" max="14851" width="23.7109375" style="152" customWidth="1"/>
    <col min="14852" max="14852" width="25.140625" style="152" customWidth="1"/>
    <col min="14853" max="14853" width="22.28515625" style="152" customWidth="1"/>
    <col min="14854" max="14854" width="20.7109375" style="152" customWidth="1"/>
    <col min="14855" max="15104" width="9.140625" style="152"/>
    <col min="15105" max="15105" width="17" style="152" customWidth="1"/>
    <col min="15106" max="15106" width="24.28515625" style="152" customWidth="1"/>
    <col min="15107" max="15107" width="23.7109375" style="152" customWidth="1"/>
    <col min="15108" max="15108" width="25.140625" style="152" customWidth="1"/>
    <col min="15109" max="15109" width="22.28515625" style="152" customWidth="1"/>
    <col min="15110" max="15110" width="20.7109375" style="152" customWidth="1"/>
    <col min="15111" max="15360" width="9.140625" style="152"/>
    <col min="15361" max="15361" width="17" style="152" customWidth="1"/>
    <col min="15362" max="15362" width="24.28515625" style="152" customWidth="1"/>
    <col min="15363" max="15363" width="23.7109375" style="152" customWidth="1"/>
    <col min="15364" max="15364" width="25.140625" style="152" customWidth="1"/>
    <col min="15365" max="15365" width="22.28515625" style="152" customWidth="1"/>
    <col min="15366" max="15366" width="20.7109375" style="152" customWidth="1"/>
    <col min="15367" max="15616" width="9.140625" style="152"/>
    <col min="15617" max="15617" width="17" style="152" customWidth="1"/>
    <col min="15618" max="15618" width="24.28515625" style="152" customWidth="1"/>
    <col min="15619" max="15619" width="23.7109375" style="152" customWidth="1"/>
    <col min="15620" max="15620" width="25.140625" style="152" customWidth="1"/>
    <col min="15621" max="15621" width="22.28515625" style="152" customWidth="1"/>
    <col min="15622" max="15622" width="20.7109375" style="152" customWidth="1"/>
    <col min="15623" max="15872" width="9.140625" style="152"/>
    <col min="15873" max="15873" width="17" style="152" customWidth="1"/>
    <col min="15874" max="15874" width="24.28515625" style="152" customWidth="1"/>
    <col min="15875" max="15875" width="23.7109375" style="152" customWidth="1"/>
    <col min="15876" max="15876" width="25.140625" style="152" customWidth="1"/>
    <col min="15877" max="15877" width="22.28515625" style="152" customWidth="1"/>
    <col min="15878" max="15878" width="20.7109375" style="152" customWidth="1"/>
    <col min="15879" max="16128" width="9.140625" style="152"/>
    <col min="16129" max="16129" width="17" style="152" customWidth="1"/>
    <col min="16130" max="16130" width="24.28515625" style="152" customWidth="1"/>
    <col min="16131" max="16131" width="23.7109375" style="152" customWidth="1"/>
    <col min="16132" max="16132" width="25.140625" style="152" customWidth="1"/>
    <col min="16133" max="16133" width="22.28515625" style="152" customWidth="1"/>
    <col min="16134" max="16134" width="20.7109375" style="152" customWidth="1"/>
    <col min="16135" max="16384" width="9.140625" style="152"/>
  </cols>
  <sheetData>
    <row r="1" spans="1:6" s="3517" customFormat="1" ht="15.75" thickBot="1">
      <c r="A1" s="3497" t="s">
        <v>0</v>
      </c>
      <c r="B1" s="3497"/>
      <c r="C1" s="11"/>
      <c r="F1" s="474" t="s">
        <v>1</v>
      </c>
    </row>
    <row r="2" spans="1:6" ht="18" customHeight="1" thickTop="1">
      <c r="A2" s="6250" t="s">
        <v>3416</v>
      </c>
      <c r="B2" s="6251"/>
      <c r="C2" s="6251"/>
      <c r="D2" s="6251"/>
      <c r="E2" s="6251"/>
      <c r="F2" s="6252"/>
    </row>
    <row r="3" spans="1:6" ht="33" customHeight="1" thickBot="1">
      <c r="A3" s="6750" t="s">
        <v>3255</v>
      </c>
      <c r="B3" s="6725"/>
      <c r="C3" s="6725"/>
      <c r="D3" s="6725"/>
      <c r="E3" s="6725"/>
      <c r="F3" s="6726"/>
    </row>
    <row r="4" spans="1:6" ht="54.75" customHeight="1" thickBot="1">
      <c r="A4" s="3677" t="s">
        <v>12</v>
      </c>
      <c r="B4" s="3323" t="s">
        <v>3256</v>
      </c>
      <c r="C4" s="3325" t="s">
        <v>3257</v>
      </c>
      <c r="D4" s="3325" t="s">
        <v>3258</v>
      </c>
      <c r="E4" s="3325" t="s">
        <v>3259</v>
      </c>
      <c r="F4" s="1729" t="s">
        <v>3260</v>
      </c>
    </row>
    <row r="5" spans="1:6" ht="27" customHeight="1">
      <c r="A5" s="3678">
        <v>2003</v>
      </c>
      <c r="B5" s="3679">
        <v>11</v>
      </c>
      <c r="C5" s="3680">
        <v>1350</v>
      </c>
      <c r="D5" s="3681">
        <v>550</v>
      </c>
      <c r="E5" s="3680">
        <v>7800000</v>
      </c>
      <c r="F5" s="3682">
        <v>7240000</v>
      </c>
    </row>
    <row r="6" spans="1:6" ht="23.25" customHeight="1">
      <c r="A6" s="3590">
        <v>2004</v>
      </c>
      <c r="B6" s="3683">
        <v>14</v>
      </c>
      <c r="C6" s="3684">
        <v>1350</v>
      </c>
      <c r="D6" s="3685">
        <v>630</v>
      </c>
      <c r="E6" s="3684">
        <v>7800000</v>
      </c>
      <c r="F6" s="3686">
        <v>7240000</v>
      </c>
    </row>
    <row r="7" spans="1:6" ht="24.75" customHeight="1">
      <c r="A7" s="3590">
        <v>2005</v>
      </c>
      <c r="B7" s="3683">
        <v>16</v>
      </c>
      <c r="C7" s="3684">
        <v>1535</v>
      </c>
      <c r="D7" s="3687">
        <v>1189</v>
      </c>
      <c r="E7" s="3684">
        <v>55200000</v>
      </c>
      <c r="F7" s="3686">
        <v>7240000</v>
      </c>
    </row>
    <row r="8" spans="1:6" ht="25.5" customHeight="1">
      <c r="A8" s="3590">
        <v>2006</v>
      </c>
      <c r="B8" s="3683">
        <v>20</v>
      </c>
      <c r="C8" s="3684">
        <v>3460</v>
      </c>
      <c r="D8" s="3687">
        <v>1747</v>
      </c>
      <c r="E8" s="3684">
        <v>55300000</v>
      </c>
      <c r="F8" s="3686">
        <v>6032000</v>
      </c>
    </row>
    <row r="9" spans="1:6" ht="21.75" customHeight="1">
      <c r="A9" s="3590">
        <v>2007</v>
      </c>
      <c r="B9" s="3683">
        <v>25</v>
      </c>
      <c r="C9" s="3684">
        <v>4435</v>
      </c>
      <c r="D9" s="3687">
        <v>2289</v>
      </c>
      <c r="E9" s="3684">
        <v>55400000</v>
      </c>
      <c r="F9" s="3686">
        <v>17600000</v>
      </c>
    </row>
    <row r="10" spans="1:6" ht="21.75" customHeight="1">
      <c r="A10" s="3590">
        <v>2008</v>
      </c>
      <c r="B10" s="3683">
        <v>31</v>
      </c>
      <c r="C10" s="3684">
        <v>8620</v>
      </c>
      <c r="D10" s="3687">
        <v>3058</v>
      </c>
      <c r="E10" s="3684">
        <v>55550000</v>
      </c>
      <c r="F10" s="3686">
        <v>26060000</v>
      </c>
    </row>
    <row r="11" spans="1:6" ht="21.75" customHeight="1">
      <c r="A11" s="3590">
        <v>2009</v>
      </c>
      <c r="B11" s="3683">
        <v>33</v>
      </c>
      <c r="C11" s="3684">
        <v>9534</v>
      </c>
      <c r="D11" s="3687">
        <v>2137</v>
      </c>
      <c r="E11" s="3684">
        <v>57550000</v>
      </c>
      <c r="F11" s="3686">
        <v>30400000</v>
      </c>
    </row>
    <row r="12" spans="1:6" ht="21.75" customHeight="1">
      <c r="A12" s="3590">
        <v>2010</v>
      </c>
      <c r="B12" s="3683">
        <v>46</v>
      </c>
      <c r="C12" s="3684">
        <v>14584</v>
      </c>
      <c r="D12" s="3687">
        <v>4341</v>
      </c>
      <c r="E12" s="3684">
        <v>73720000</v>
      </c>
      <c r="F12" s="3686">
        <v>44940230</v>
      </c>
    </row>
    <row r="13" spans="1:6" ht="21.75" customHeight="1">
      <c r="A13" s="3590">
        <v>2011</v>
      </c>
      <c r="B13" s="3683">
        <v>49</v>
      </c>
      <c r="C13" s="3684">
        <v>16514</v>
      </c>
      <c r="D13" s="3687">
        <v>8553.5</v>
      </c>
      <c r="E13" s="3684">
        <v>73720000</v>
      </c>
      <c r="F13" s="3686">
        <v>65527972</v>
      </c>
    </row>
    <row r="14" spans="1:6" ht="21.75" customHeight="1">
      <c r="A14" s="3590">
        <v>2012</v>
      </c>
      <c r="B14" s="3683">
        <v>62</v>
      </c>
      <c r="C14" s="3684">
        <v>30385</v>
      </c>
      <c r="D14" s="3685" t="s">
        <v>3261</v>
      </c>
      <c r="E14" s="3684">
        <v>89704000</v>
      </c>
      <c r="F14" s="3686">
        <v>73676500</v>
      </c>
    </row>
    <row r="15" spans="1:6" ht="21.75" customHeight="1" thickBot="1">
      <c r="A15" s="3688">
        <v>2013</v>
      </c>
      <c r="B15" s="3689">
        <v>64</v>
      </c>
      <c r="C15" s="3690">
        <v>31835</v>
      </c>
      <c r="D15" s="3691" t="s">
        <v>9</v>
      </c>
      <c r="E15" s="3691" t="s">
        <v>9</v>
      </c>
      <c r="F15" s="3692" t="s">
        <v>9</v>
      </c>
    </row>
    <row r="16" spans="1:6" ht="15.75" thickTop="1">
      <c r="A16" s="3693"/>
      <c r="B16" s="3693"/>
      <c r="C16" s="3693"/>
    </row>
    <row r="17" spans="1:5">
      <c r="A17" s="6249" t="s">
        <v>3262</v>
      </c>
      <c r="B17" s="6249"/>
      <c r="C17" s="6249"/>
    </row>
    <row r="18" spans="1:5">
      <c r="A18" s="6248" t="s">
        <v>3263</v>
      </c>
      <c r="B18" s="6248"/>
      <c r="C18" s="6248"/>
      <c r="D18" s="6248"/>
    </row>
    <row r="19" spans="1:5">
      <c r="A19" s="6249" t="s">
        <v>3264</v>
      </c>
      <c r="B19" s="6249"/>
      <c r="C19" s="6249"/>
    </row>
    <row r="20" spans="1:5">
      <c r="A20" s="3324"/>
      <c r="B20" s="3324"/>
      <c r="C20" s="3324"/>
    </row>
    <row r="25" spans="1:5">
      <c r="B25" s="3326" t="s">
        <v>3</v>
      </c>
      <c r="E25" s="3326"/>
    </row>
  </sheetData>
  <mergeCells count="5">
    <mergeCell ref="A2:F2"/>
    <mergeCell ref="A3:F3"/>
    <mergeCell ref="A17:C17"/>
    <mergeCell ref="A18:D18"/>
    <mergeCell ref="A19:C19"/>
  </mergeCells>
  <hyperlinks>
    <hyperlink ref="A1" r:id="rId1"/>
  </hyperlinks>
  <pageMargins left="0.74803149606299213" right="0.74803149606299213" top="0.98425196850393704" bottom="0.98425196850393704" header="0.51181102362204722" footer="0.51181102362204722"/>
  <pageSetup paperSize="9" scale="99" orientation="landscape" r:id="rId2"/>
  <headerFooter alignWithMargins="0">
    <oddFooter>&amp;R206</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00">
    <pageSetUpPr fitToPage="1"/>
  </sheetPr>
  <dimension ref="A1:F42"/>
  <sheetViews>
    <sheetView view="pageBreakPreview" zoomScale="60" zoomScaleNormal="100" workbookViewId="0">
      <selection activeCell="H15" sqref="H15"/>
    </sheetView>
  </sheetViews>
  <sheetFormatPr defaultRowHeight="12.75"/>
  <cols>
    <col min="1" max="1" width="30.85546875" style="152" customWidth="1"/>
    <col min="2" max="6" width="30.7109375" style="152" customWidth="1"/>
    <col min="7" max="256" width="9.140625" style="152"/>
    <col min="257" max="261" width="28.140625" style="152" customWidth="1"/>
    <col min="262" max="262" width="20.5703125" style="152" customWidth="1"/>
    <col min="263" max="512" width="9.140625" style="152"/>
    <col min="513" max="517" width="28.140625" style="152" customWidth="1"/>
    <col min="518" max="518" width="20.5703125" style="152" customWidth="1"/>
    <col min="519" max="768" width="9.140625" style="152"/>
    <col min="769" max="773" width="28.140625" style="152" customWidth="1"/>
    <col min="774" max="774" width="20.5703125" style="152" customWidth="1"/>
    <col min="775" max="1024" width="9.140625" style="152"/>
    <col min="1025" max="1029" width="28.140625" style="152" customWidth="1"/>
    <col min="1030" max="1030" width="20.5703125" style="152" customWidth="1"/>
    <col min="1031" max="1280" width="9.140625" style="152"/>
    <col min="1281" max="1285" width="28.140625" style="152" customWidth="1"/>
    <col min="1286" max="1286" width="20.5703125" style="152" customWidth="1"/>
    <col min="1287" max="1536" width="9.140625" style="152"/>
    <col min="1537" max="1541" width="28.140625" style="152" customWidth="1"/>
    <col min="1542" max="1542" width="20.5703125" style="152" customWidth="1"/>
    <col min="1543" max="1792" width="9.140625" style="152"/>
    <col min="1793" max="1797" width="28.140625" style="152" customWidth="1"/>
    <col min="1798" max="1798" width="20.5703125" style="152" customWidth="1"/>
    <col min="1799" max="2048" width="9.140625" style="152"/>
    <col min="2049" max="2053" width="28.140625" style="152" customWidth="1"/>
    <col min="2054" max="2054" width="20.5703125" style="152" customWidth="1"/>
    <col min="2055" max="2304" width="9.140625" style="152"/>
    <col min="2305" max="2309" width="28.140625" style="152" customWidth="1"/>
    <col min="2310" max="2310" width="20.5703125" style="152" customWidth="1"/>
    <col min="2311" max="2560" width="9.140625" style="152"/>
    <col min="2561" max="2565" width="28.140625" style="152" customWidth="1"/>
    <col min="2566" max="2566" width="20.5703125" style="152" customWidth="1"/>
    <col min="2567" max="2816" width="9.140625" style="152"/>
    <col min="2817" max="2821" width="28.140625" style="152" customWidth="1"/>
    <col min="2822" max="2822" width="20.5703125" style="152" customWidth="1"/>
    <col min="2823" max="3072" width="9.140625" style="152"/>
    <col min="3073" max="3077" width="28.140625" style="152" customWidth="1"/>
    <col min="3078" max="3078" width="20.5703125" style="152" customWidth="1"/>
    <col min="3079" max="3328" width="9.140625" style="152"/>
    <col min="3329" max="3333" width="28.140625" style="152" customWidth="1"/>
    <col min="3334" max="3334" width="20.5703125" style="152" customWidth="1"/>
    <col min="3335" max="3584" width="9.140625" style="152"/>
    <col min="3585" max="3589" width="28.140625" style="152" customWidth="1"/>
    <col min="3590" max="3590" width="20.5703125" style="152" customWidth="1"/>
    <col min="3591" max="3840" width="9.140625" style="152"/>
    <col min="3841" max="3845" width="28.140625" style="152" customWidth="1"/>
    <col min="3846" max="3846" width="20.5703125" style="152" customWidth="1"/>
    <col min="3847" max="4096" width="9.140625" style="152"/>
    <col min="4097" max="4101" width="28.140625" style="152" customWidth="1"/>
    <col min="4102" max="4102" width="20.5703125" style="152" customWidth="1"/>
    <col min="4103" max="4352" width="9.140625" style="152"/>
    <col min="4353" max="4357" width="28.140625" style="152" customWidth="1"/>
    <col min="4358" max="4358" width="20.5703125" style="152" customWidth="1"/>
    <col min="4359" max="4608" width="9.140625" style="152"/>
    <col min="4609" max="4613" width="28.140625" style="152" customWidth="1"/>
    <col min="4614" max="4614" width="20.5703125" style="152" customWidth="1"/>
    <col min="4615" max="4864" width="9.140625" style="152"/>
    <col min="4865" max="4869" width="28.140625" style="152" customWidth="1"/>
    <col min="4870" max="4870" width="20.5703125" style="152" customWidth="1"/>
    <col min="4871" max="5120" width="9.140625" style="152"/>
    <col min="5121" max="5125" width="28.140625" style="152" customWidth="1"/>
    <col min="5126" max="5126" width="20.5703125" style="152" customWidth="1"/>
    <col min="5127" max="5376" width="9.140625" style="152"/>
    <col min="5377" max="5381" width="28.140625" style="152" customWidth="1"/>
    <col min="5382" max="5382" width="20.5703125" style="152" customWidth="1"/>
    <col min="5383" max="5632" width="9.140625" style="152"/>
    <col min="5633" max="5637" width="28.140625" style="152" customWidth="1"/>
    <col min="5638" max="5638" width="20.5703125" style="152" customWidth="1"/>
    <col min="5639" max="5888" width="9.140625" style="152"/>
    <col min="5889" max="5893" width="28.140625" style="152" customWidth="1"/>
    <col min="5894" max="5894" width="20.5703125" style="152" customWidth="1"/>
    <col min="5895" max="6144" width="9.140625" style="152"/>
    <col min="6145" max="6149" width="28.140625" style="152" customWidth="1"/>
    <col min="6150" max="6150" width="20.5703125" style="152" customWidth="1"/>
    <col min="6151" max="6400" width="9.140625" style="152"/>
    <col min="6401" max="6405" width="28.140625" style="152" customWidth="1"/>
    <col min="6406" max="6406" width="20.5703125" style="152" customWidth="1"/>
    <col min="6407" max="6656" width="9.140625" style="152"/>
    <col min="6657" max="6661" width="28.140625" style="152" customWidth="1"/>
    <col min="6662" max="6662" width="20.5703125" style="152" customWidth="1"/>
    <col min="6663" max="6912" width="9.140625" style="152"/>
    <col min="6913" max="6917" width="28.140625" style="152" customWidth="1"/>
    <col min="6918" max="6918" width="20.5703125" style="152" customWidth="1"/>
    <col min="6919" max="7168" width="9.140625" style="152"/>
    <col min="7169" max="7173" width="28.140625" style="152" customWidth="1"/>
    <col min="7174" max="7174" width="20.5703125" style="152" customWidth="1"/>
    <col min="7175" max="7424" width="9.140625" style="152"/>
    <col min="7425" max="7429" width="28.140625" style="152" customWidth="1"/>
    <col min="7430" max="7430" width="20.5703125" style="152" customWidth="1"/>
    <col min="7431" max="7680" width="9.140625" style="152"/>
    <col min="7681" max="7685" width="28.140625" style="152" customWidth="1"/>
    <col min="7686" max="7686" width="20.5703125" style="152" customWidth="1"/>
    <col min="7687" max="7936" width="9.140625" style="152"/>
    <col min="7937" max="7941" width="28.140625" style="152" customWidth="1"/>
    <col min="7942" max="7942" width="20.5703125" style="152" customWidth="1"/>
    <col min="7943" max="8192" width="9.140625" style="152"/>
    <col min="8193" max="8197" width="28.140625" style="152" customWidth="1"/>
    <col min="8198" max="8198" width="20.5703125" style="152" customWidth="1"/>
    <col min="8199" max="8448" width="9.140625" style="152"/>
    <col min="8449" max="8453" width="28.140625" style="152" customWidth="1"/>
    <col min="8454" max="8454" width="20.5703125" style="152" customWidth="1"/>
    <col min="8455" max="8704" width="9.140625" style="152"/>
    <col min="8705" max="8709" width="28.140625" style="152" customWidth="1"/>
    <col min="8710" max="8710" width="20.5703125" style="152" customWidth="1"/>
    <col min="8711" max="8960" width="9.140625" style="152"/>
    <col min="8961" max="8965" width="28.140625" style="152" customWidth="1"/>
    <col min="8966" max="8966" width="20.5703125" style="152" customWidth="1"/>
    <col min="8967" max="9216" width="9.140625" style="152"/>
    <col min="9217" max="9221" width="28.140625" style="152" customWidth="1"/>
    <col min="9222" max="9222" width="20.5703125" style="152" customWidth="1"/>
    <col min="9223" max="9472" width="9.140625" style="152"/>
    <col min="9473" max="9477" width="28.140625" style="152" customWidth="1"/>
    <col min="9478" max="9478" width="20.5703125" style="152" customWidth="1"/>
    <col min="9479" max="9728" width="9.140625" style="152"/>
    <col min="9729" max="9733" width="28.140625" style="152" customWidth="1"/>
    <col min="9734" max="9734" width="20.5703125" style="152" customWidth="1"/>
    <col min="9735" max="9984" width="9.140625" style="152"/>
    <col min="9985" max="9989" width="28.140625" style="152" customWidth="1"/>
    <col min="9990" max="9990" width="20.5703125" style="152" customWidth="1"/>
    <col min="9991" max="10240" width="9.140625" style="152"/>
    <col min="10241" max="10245" width="28.140625" style="152" customWidth="1"/>
    <col min="10246" max="10246" width="20.5703125" style="152" customWidth="1"/>
    <col min="10247" max="10496" width="9.140625" style="152"/>
    <col min="10497" max="10501" width="28.140625" style="152" customWidth="1"/>
    <col min="10502" max="10502" width="20.5703125" style="152" customWidth="1"/>
    <col min="10503" max="10752" width="9.140625" style="152"/>
    <col min="10753" max="10757" width="28.140625" style="152" customWidth="1"/>
    <col min="10758" max="10758" width="20.5703125" style="152" customWidth="1"/>
    <col min="10759" max="11008" width="9.140625" style="152"/>
    <col min="11009" max="11013" width="28.140625" style="152" customWidth="1"/>
    <col min="11014" max="11014" width="20.5703125" style="152" customWidth="1"/>
    <col min="11015" max="11264" width="9.140625" style="152"/>
    <col min="11265" max="11269" width="28.140625" style="152" customWidth="1"/>
    <col min="11270" max="11270" width="20.5703125" style="152" customWidth="1"/>
    <col min="11271" max="11520" width="9.140625" style="152"/>
    <col min="11521" max="11525" width="28.140625" style="152" customWidth="1"/>
    <col min="11526" max="11526" width="20.5703125" style="152" customWidth="1"/>
    <col min="11527" max="11776" width="9.140625" style="152"/>
    <col min="11777" max="11781" width="28.140625" style="152" customWidth="1"/>
    <col min="11782" max="11782" width="20.5703125" style="152" customWidth="1"/>
    <col min="11783" max="12032" width="9.140625" style="152"/>
    <col min="12033" max="12037" width="28.140625" style="152" customWidth="1"/>
    <col min="12038" max="12038" width="20.5703125" style="152" customWidth="1"/>
    <col min="12039" max="12288" width="9.140625" style="152"/>
    <col min="12289" max="12293" width="28.140625" style="152" customWidth="1"/>
    <col min="12294" max="12294" width="20.5703125" style="152" customWidth="1"/>
    <col min="12295" max="12544" width="9.140625" style="152"/>
    <col min="12545" max="12549" width="28.140625" style="152" customWidth="1"/>
    <col min="12550" max="12550" width="20.5703125" style="152" customWidth="1"/>
    <col min="12551" max="12800" width="9.140625" style="152"/>
    <col min="12801" max="12805" width="28.140625" style="152" customWidth="1"/>
    <col min="12806" max="12806" width="20.5703125" style="152" customWidth="1"/>
    <col min="12807" max="13056" width="9.140625" style="152"/>
    <col min="13057" max="13061" width="28.140625" style="152" customWidth="1"/>
    <col min="13062" max="13062" width="20.5703125" style="152" customWidth="1"/>
    <col min="13063" max="13312" width="9.140625" style="152"/>
    <col min="13313" max="13317" width="28.140625" style="152" customWidth="1"/>
    <col min="13318" max="13318" width="20.5703125" style="152" customWidth="1"/>
    <col min="13319" max="13568" width="9.140625" style="152"/>
    <col min="13569" max="13573" width="28.140625" style="152" customWidth="1"/>
    <col min="13574" max="13574" width="20.5703125" style="152" customWidth="1"/>
    <col min="13575" max="13824" width="9.140625" style="152"/>
    <col min="13825" max="13829" width="28.140625" style="152" customWidth="1"/>
    <col min="13830" max="13830" width="20.5703125" style="152" customWidth="1"/>
    <col min="13831" max="14080" width="9.140625" style="152"/>
    <col min="14081" max="14085" width="28.140625" style="152" customWidth="1"/>
    <col min="14086" max="14086" width="20.5703125" style="152" customWidth="1"/>
    <col min="14087" max="14336" width="9.140625" style="152"/>
    <col min="14337" max="14341" width="28.140625" style="152" customWidth="1"/>
    <col min="14342" max="14342" width="20.5703125" style="152" customWidth="1"/>
    <col min="14343" max="14592" width="9.140625" style="152"/>
    <col min="14593" max="14597" width="28.140625" style="152" customWidth="1"/>
    <col min="14598" max="14598" width="20.5703125" style="152" customWidth="1"/>
    <col min="14599" max="14848" width="9.140625" style="152"/>
    <col min="14849" max="14853" width="28.140625" style="152" customWidth="1"/>
    <col min="14854" max="14854" width="20.5703125" style="152" customWidth="1"/>
    <col min="14855" max="15104" width="9.140625" style="152"/>
    <col min="15105" max="15109" width="28.140625" style="152" customWidth="1"/>
    <col min="15110" max="15110" width="20.5703125" style="152" customWidth="1"/>
    <col min="15111" max="15360" width="9.140625" style="152"/>
    <col min="15361" max="15365" width="28.140625" style="152" customWidth="1"/>
    <col min="15366" max="15366" width="20.5703125" style="152" customWidth="1"/>
    <col min="15367" max="15616" width="9.140625" style="152"/>
    <col min="15617" max="15621" width="28.140625" style="152" customWidth="1"/>
    <col min="15622" max="15622" width="20.5703125" style="152" customWidth="1"/>
    <col min="15623" max="15872" width="9.140625" style="152"/>
    <col min="15873" max="15877" width="28.140625" style="152" customWidth="1"/>
    <col min="15878" max="15878" width="20.5703125" style="152" customWidth="1"/>
    <col min="15879" max="16128" width="9.140625" style="152"/>
    <col min="16129" max="16133" width="28.140625" style="152" customWidth="1"/>
    <col min="16134" max="16134" width="20.5703125" style="152" customWidth="1"/>
    <col min="16135" max="16384" width="9.140625" style="152"/>
  </cols>
  <sheetData>
    <row r="1" spans="1:6" s="3517" customFormat="1" ht="15.75" thickBot="1">
      <c r="A1" s="3497" t="s">
        <v>0</v>
      </c>
      <c r="B1" s="3497"/>
      <c r="C1" s="11"/>
      <c r="D1" s="11"/>
      <c r="E1" s="11"/>
      <c r="F1" s="474" t="s">
        <v>1</v>
      </c>
    </row>
    <row r="2" spans="1:6" ht="18" customHeight="1" thickTop="1" thickBot="1">
      <c r="A2" s="6378" t="s">
        <v>3417</v>
      </c>
      <c r="B2" s="6728"/>
      <c r="C2" s="6728"/>
      <c r="D2" s="6728"/>
      <c r="E2" s="6728"/>
      <c r="F2" s="7588"/>
    </row>
    <row r="3" spans="1:6" ht="33" customHeight="1" thickBot="1">
      <c r="A3" s="7589" t="s">
        <v>3251</v>
      </c>
      <c r="B3" s="7553"/>
      <c r="C3" s="7553"/>
      <c r="D3" s="7553"/>
      <c r="E3" s="7553"/>
      <c r="F3" s="6771"/>
    </row>
    <row r="4" spans="1:6" ht="24" customHeight="1" thickBot="1">
      <c r="A4" s="3694" t="s">
        <v>3265</v>
      </c>
      <c r="B4" s="3695" t="s">
        <v>3266</v>
      </c>
      <c r="C4" s="3695" t="s">
        <v>3267</v>
      </c>
      <c r="D4" s="3695" t="s">
        <v>3268</v>
      </c>
      <c r="E4" s="3695" t="s">
        <v>3269</v>
      </c>
      <c r="F4" s="3696" t="s">
        <v>3270</v>
      </c>
    </row>
    <row r="5" spans="1:6" ht="18" customHeight="1">
      <c r="A5" s="3954" t="s">
        <v>3271</v>
      </c>
      <c r="B5" s="3955" t="s">
        <v>73</v>
      </c>
      <c r="C5" s="3955">
        <v>1987</v>
      </c>
      <c r="D5" s="3971">
        <v>12720</v>
      </c>
      <c r="E5" s="3971">
        <v>7007</v>
      </c>
      <c r="F5" s="3956">
        <f>E5/D5*100</f>
        <v>55.086477987421375</v>
      </c>
    </row>
    <row r="6" spans="1:6" ht="18" customHeight="1">
      <c r="A6" s="3957" t="s">
        <v>3272</v>
      </c>
      <c r="B6" s="3958" t="s">
        <v>74</v>
      </c>
      <c r="C6" s="3958">
        <v>1967</v>
      </c>
      <c r="D6" s="3959">
        <v>800</v>
      </c>
      <c r="E6" s="3959">
        <v>500</v>
      </c>
      <c r="F6" s="3960">
        <f t="shared" ref="F6:F33" si="0">E6/D6*100</f>
        <v>62.5</v>
      </c>
    </row>
    <row r="7" spans="1:6" ht="18" customHeight="1">
      <c r="A7" s="3957" t="s">
        <v>3273</v>
      </c>
      <c r="B7" s="3958" t="s">
        <v>69</v>
      </c>
      <c r="C7" s="3958">
        <v>1963</v>
      </c>
      <c r="D7" s="3959">
        <v>676</v>
      </c>
      <c r="E7" s="3959">
        <v>243</v>
      </c>
      <c r="F7" s="3960">
        <f t="shared" si="0"/>
        <v>35.946745562130175</v>
      </c>
    </row>
    <row r="8" spans="1:6" ht="18" customHeight="1">
      <c r="A8" s="3957" t="s">
        <v>3274</v>
      </c>
      <c r="B8" s="3958" t="s">
        <v>64</v>
      </c>
      <c r="C8" s="3958">
        <v>1966</v>
      </c>
      <c r="D8" s="3961">
        <v>110</v>
      </c>
      <c r="E8" s="3961">
        <v>92</v>
      </c>
      <c r="F8" s="3960">
        <f t="shared" si="0"/>
        <v>83.636363636363626</v>
      </c>
    </row>
    <row r="9" spans="1:6" ht="18" customHeight="1">
      <c r="A9" s="3957" t="s">
        <v>3275</v>
      </c>
      <c r="B9" s="3958" t="s">
        <v>63</v>
      </c>
      <c r="C9" s="3958">
        <v>1983</v>
      </c>
      <c r="D9" s="3958">
        <v>115</v>
      </c>
      <c r="E9" s="3958">
        <v>31</v>
      </c>
      <c r="F9" s="3960">
        <f t="shared" si="0"/>
        <v>26.956521739130434</v>
      </c>
    </row>
    <row r="10" spans="1:6" ht="18" customHeight="1">
      <c r="A10" s="3957" t="s">
        <v>3276</v>
      </c>
      <c r="B10" s="3958" t="s">
        <v>61</v>
      </c>
      <c r="C10" s="3958">
        <v>1989</v>
      </c>
      <c r="D10" s="3959">
        <v>7</v>
      </c>
      <c r="E10" s="3959">
        <v>6</v>
      </c>
      <c r="F10" s="3960">
        <f t="shared" si="0"/>
        <v>85.714285714285708</v>
      </c>
    </row>
    <row r="11" spans="1:6" ht="18" customHeight="1">
      <c r="A11" s="3957" t="s">
        <v>3277</v>
      </c>
      <c r="B11" s="3958" t="s">
        <v>63</v>
      </c>
      <c r="C11" s="3958">
        <v>1992</v>
      </c>
      <c r="D11" s="3959">
        <v>560</v>
      </c>
      <c r="E11" s="3959">
        <v>417</v>
      </c>
      <c r="F11" s="3960">
        <f t="shared" si="0"/>
        <v>74.464285714285722</v>
      </c>
    </row>
    <row r="12" spans="1:6" ht="18" customHeight="1">
      <c r="A12" s="3957" t="s">
        <v>3278</v>
      </c>
      <c r="B12" s="3958" t="s">
        <v>73</v>
      </c>
      <c r="C12" s="3958">
        <v>1967</v>
      </c>
      <c r="D12" s="3959">
        <v>470</v>
      </c>
      <c r="E12" s="3959">
        <v>66</v>
      </c>
      <c r="F12" s="3960">
        <f t="shared" si="0"/>
        <v>14.042553191489363</v>
      </c>
    </row>
    <row r="13" spans="1:6" ht="18" customHeight="1">
      <c r="A13" s="3957" t="s">
        <v>3279</v>
      </c>
      <c r="B13" s="3958" t="s">
        <v>61</v>
      </c>
      <c r="C13" s="3958">
        <v>1978</v>
      </c>
      <c r="D13" s="3959">
        <v>225</v>
      </c>
      <c r="E13" s="3959">
        <v>170</v>
      </c>
      <c r="F13" s="3960">
        <f t="shared" si="0"/>
        <v>75.555555555555557</v>
      </c>
    </row>
    <row r="14" spans="1:6" ht="18" customHeight="1">
      <c r="A14" s="3957" t="s">
        <v>3280</v>
      </c>
      <c r="B14" s="3958" t="s">
        <v>67</v>
      </c>
      <c r="C14" s="3958">
        <v>1975</v>
      </c>
      <c r="D14" s="3959">
        <v>80</v>
      </c>
      <c r="E14" s="3959">
        <v>77</v>
      </c>
      <c r="F14" s="3960">
        <f t="shared" si="0"/>
        <v>96.25</v>
      </c>
    </row>
    <row r="15" spans="1:6" ht="18" customHeight="1">
      <c r="A15" s="3957" t="s">
        <v>3281</v>
      </c>
      <c r="B15" s="3958" t="s">
        <v>69</v>
      </c>
      <c r="C15" s="3958">
        <v>1965</v>
      </c>
      <c r="D15" s="3959">
        <v>7</v>
      </c>
      <c r="E15" s="3959">
        <v>0</v>
      </c>
      <c r="F15" s="3960">
        <f>E15/D15*100</f>
        <v>0</v>
      </c>
    </row>
    <row r="16" spans="1:6" ht="18" customHeight="1">
      <c r="A16" s="3957" t="s">
        <v>3282</v>
      </c>
      <c r="B16" s="3958" t="s">
        <v>69</v>
      </c>
      <c r="C16" s="3958">
        <v>1996</v>
      </c>
      <c r="D16" s="3959">
        <v>398</v>
      </c>
      <c r="E16" s="3959">
        <v>16</v>
      </c>
      <c r="F16" s="3960">
        <f t="shared" si="0"/>
        <v>4.0201005025125625</v>
      </c>
    </row>
    <row r="17" spans="1:6" ht="18" customHeight="1">
      <c r="A17" s="3962" t="s">
        <v>3283</v>
      </c>
      <c r="B17" s="3958" t="s">
        <v>69</v>
      </c>
      <c r="C17" s="3958" t="s">
        <v>3284</v>
      </c>
      <c r="D17" s="3959">
        <v>500</v>
      </c>
      <c r="E17" s="3959">
        <v>250</v>
      </c>
      <c r="F17" s="3960">
        <f t="shared" si="0"/>
        <v>50</v>
      </c>
    </row>
    <row r="18" spans="1:6" ht="18" customHeight="1">
      <c r="A18" s="3957" t="s">
        <v>3285</v>
      </c>
      <c r="B18" s="3958" t="s">
        <v>74</v>
      </c>
      <c r="C18" s="3958">
        <v>1987</v>
      </c>
      <c r="D18" s="3970">
        <v>3860</v>
      </c>
      <c r="E18" s="3970">
        <v>2825</v>
      </c>
      <c r="F18" s="3960">
        <f t="shared" si="0"/>
        <v>73.186528497409327</v>
      </c>
    </row>
    <row r="19" spans="1:6" ht="18" customHeight="1">
      <c r="A19" s="3957" t="s">
        <v>3286</v>
      </c>
      <c r="B19" s="3958" t="s">
        <v>61</v>
      </c>
      <c r="C19" s="3958">
        <v>1963</v>
      </c>
      <c r="D19" s="3959">
        <v>600</v>
      </c>
      <c r="E19" s="3959">
        <v>300</v>
      </c>
      <c r="F19" s="3960">
        <f t="shared" si="0"/>
        <v>50</v>
      </c>
    </row>
    <row r="20" spans="1:6" ht="18" customHeight="1">
      <c r="A20" s="3957" t="s">
        <v>3287</v>
      </c>
      <c r="B20" s="3958" t="s">
        <v>63</v>
      </c>
      <c r="C20" s="3958">
        <v>1983</v>
      </c>
      <c r="D20" s="3959">
        <v>218</v>
      </c>
      <c r="E20" s="3959">
        <v>85</v>
      </c>
      <c r="F20" s="3960">
        <f t="shared" si="0"/>
        <v>38.990825688073393</v>
      </c>
    </row>
    <row r="21" spans="1:6" ht="18" customHeight="1">
      <c r="A21" s="3957" t="s">
        <v>3288</v>
      </c>
      <c r="B21" s="3958" t="s">
        <v>60</v>
      </c>
      <c r="C21" s="3958">
        <v>1968</v>
      </c>
      <c r="D21" s="3970">
        <v>5000</v>
      </c>
      <c r="E21" s="3970">
        <v>4783</v>
      </c>
      <c r="F21" s="3960">
        <f t="shared" si="0"/>
        <v>95.66</v>
      </c>
    </row>
    <row r="22" spans="1:6" ht="18" customHeight="1">
      <c r="A22" s="3957" t="s">
        <v>3289</v>
      </c>
      <c r="B22" s="3958" t="s">
        <v>60</v>
      </c>
      <c r="C22" s="3958">
        <v>1968</v>
      </c>
      <c r="D22" s="3970">
        <v>3300</v>
      </c>
      <c r="E22" s="3970">
        <v>3367</v>
      </c>
      <c r="F22" s="3960">
        <f t="shared" si="0"/>
        <v>102.03030303030303</v>
      </c>
    </row>
    <row r="23" spans="1:6" ht="18" customHeight="1">
      <c r="A23" s="3957" t="s">
        <v>1329</v>
      </c>
      <c r="B23" s="3958" t="s">
        <v>1329</v>
      </c>
      <c r="C23" s="3958">
        <v>1970</v>
      </c>
      <c r="D23" s="3970">
        <v>1040</v>
      </c>
      <c r="E23" s="3959">
        <v>705</v>
      </c>
      <c r="F23" s="3960">
        <f t="shared" si="0"/>
        <v>67.788461538461547</v>
      </c>
    </row>
    <row r="24" spans="1:6" ht="18" customHeight="1">
      <c r="A24" s="3962" t="s">
        <v>3290</v>
      </c>
      <c r="B24" s="3958" t="s">
        <v>67</v>
      </c>
      <c r="C24" s="3958">
        <v>2002</v>
      </c>
      <c r="D24" s="3959">
        <v>885</v>
      </c>
      <c r="E24" s="3959">
        <v>464</v>
      </c>
      <c r="F24" s="3960">
        <f t="shared" si="0"/>
        <v>52.429378531073446</v>
      </c>
    </row>
    <row r="25" spans="1:6" ht="18" customHeight="1">
      <c r="A25" s="3957" t="s">
        <v>3291</v>
      </c>
      <c r="B25" s="3958" t="s">
        <v>64</v>
      </c>
      <c r="C25" s="3958">
        <v>1993</v>
      </c>
      <c r="D25" s="3959">
        <v>186</v>
      </c>
      <c r="E25" s="3959">
        <v>124</v>
      </c>
      <c r="F25" s="3960">
        <f t="shared" si="0"/>
        <v>66.666666666666657</v>
      </c>
    </row>
    <row r="26" spans="1:6" ht="18" customHeight="1">
      <c r="A26" s="3957" t="s">
        <v>3292</v>
      </c>
      <c r="B26" s="3958" t="s">
        <v>63</v>
      </c>
      <c r="C26" s="3958">
        <v>1995</v>
      </c>
      <c r="D26" s="3959">
        <v>180</v>
      </c>
      <c r="E26" s="3959">
        <v>117</v>
      </c>
      <c r="F26" s="3960">
        <f t="shared" si="0"/>
        <v>65</v>
      </c>
    </row>
    <row r="27" spans="1:6" ht="18" customHeight="1">
      <c r="A27" s="3957" t="s">
        <v>3293</v>
      </c>
      <c r="B27" s="3958" t="s">
        <v>69</v>
      </c>
      <c r="C27" s="3958">
        <v>2000</v>
      </c>
      <c r="D27" s="3959">
        <v>493</v>
      </c>
      <c r="E27" s="3959">
        <v>0</v>
      </c>
      <c r="F27" s="3960">
        <f t="shared" si="0"/>
        <v>0</v>
      </c>
    </row>
    <row r="28" spans="1:6" ht="18" customHeight="1">
      <c r="A28" s="3957" t="s">
        <v>3294</v>
      </c>
      <c r="B28" s="3958" t="s">
        <v>71</v>
      </c>
      <c r="C28" s="3958">
        <v>1961</v>
      </c>
      <c r="D28" s="3959">
        <v>210</v>
      </c>
      <c r="E28" s="3959">
        <v>12</v>
      </c>
      <c r="F28" s="3960">
        <f t="shared" si="0"/>
        <v>5.7142857142857144</v>
      </c>
    </row>
    <row r="29" spans="1:6" ht="18" customHeight="1">
      <c r="A29" s="3957" t="s">
        <v>3295</v>
      </c>
      <c r="B29" s="3958" t="s">
        <v>60</v>
      </c>
      <c r="C29" s="3958">
        <v>1962</v>
      </c>
      <c r="D29" s="3959">
        <v>800</v>
      </c>
      <c r="E29" s="3959">
        <v>820</v>
      </c>
      <c r="F29" s="3960">
        <f t="shared" si="0"/>
        <v>102.49999999999999</v>
      </c>
    </row>
    <row r="30" spans="1:6" ht="18" customHeight="1">
      <c r="A30" s="3957" t="s">
        <v>3296</v>
      </c>
      <c r="B30" s="3958" t="s">
        <v>3297</v>
      </c>
      <c r="C30" s="3963">
        <v>1963</v>
      </c>
      <c r="D30" s="3964">
        <v>687</v>
      </c>
      <c r="E30" s="3964">
        <v>478</v>
      </c>
      <c r="F30" s="3960">
        <f t="shared" si="0"/>
        <v>69.577874818049494</v>
      </c>
    </row>
    <row r="31" spans="1:6" ht="18" customHeight="1">
      <c r="A31" s="3957" t="s">
        <v>3298</v>
      </c>
      <c r="B31" s="3958" t="s">
        <v>72</v>
      </c>
      <c r="C31" s="3963">
        <v>1966</v>
      </c>
      <c r="D31" s="3964">
        <v>1736</v>
      </c>
      <c r="E31" s="3964">
        <v>436</v>
      </c>
      <c r="F31" s="3960">
        <f t="shared" si="0"/>
        <v>25.115207373271893</v>
      </c>
    </row>
    <row r="32" spans="1:6" ht="18" customHeight="1">
      <c r="A32" s="3957" t="s">
        <v>3299</v>
      </c>
      <c r="B32" s="3958" t="s">
        <v>64</v>
      </c>
      <c r="C32" s="3963">
        <v>1966</v>
      </c>
      <c r="D32" s="3964">
        <v>195</v>
      </c>
      <c r="E32" s="3964">
        <v>38</v>
      </c>
      <c r="F32" s="3960">
        <f t="shared" si="0"/>
        <v>19.487179487179489</v>
      </c>
    </row>
    <row r="33" spans="1:6" ht="18" customHeight="1">
      <c r="A33" s="3957" t="s">
        <v>3300</v>
      </c>
      <c r="B33" s="3958" t="s">
        <v>69</v>
      </c>
      <c r="C33" s="3963">
        <v>1997</v>
      </c>
      <c r="D33" s="3964">
        <v>175</v>
      </c>
      <c r="E33" s="3964">
        <v>175</v>
      </c>
      <c r="F33" s="3960">
        <f t="shared" si="0"/>
        <v>100</v>
      </c>
    </row>
    <row r="34" spans="1:6" ht="18" customHeight="1" thickBot="1">
      <c r="A34" s="3965" t="s">
        <v>2</v>
      </c>
      <c r="B34" s="3966"/>
      <c r="C34" s="3966"/>
      <c r="D34" s="3969">
        <f>SUM(D5:D33)</f>
        <v>36233</v>
      </c>
      <c r="E34" s="3969">
        <f>SUM(E5:E33)</f>
        <v>23604</v>
      </c>
      <c r="F34" s="3968">
        <f>(E34/D34)*100</f>
        <v>65.14503353296719</v>
      </c>
    </row>
    <row r="35" spans="1:6" ht="14.1" customHeight="1" thickTop="1">
      <c r="A35" s="3693"/>
      <c r="B35" s="3693"/>
      <c r="C35" s="3693"/>
      <c r="D35" s="3693"/>
      <c r="E35" s="3693"/>
    </row>
    <row r="36" spans="1:6" ht="14.1" customHeight="1">
      <c r="A36" s="3310" t="s">
        <v>3301</v>
      </c>
      <c r="B36" s="3310"/>
      <c r="C36" s="3310"/>
      <c r="E36" s="3310"/>
    </row>
    <row r="37" spans="1:6" ht="14.1" customHeight="1">
      <c r="A37" s="6249" t="s">
        <v>3302</v>
      </c>
      <c r="B37" s="6249"/>
      <c r="C37" s="6249"/>
      <c r="E37" s="3310"/>
    </row>
    <row r="38" spans="1:6" ht="14.1" customHeight="1">
      <c r="A38" s="6249" t="s">
        <v>3303</v>
      </c>
      <c r="B38" s="6249"/>
      <c r="C38" s="6249"/>
      <c r="E38" s="804"/>
    </row>
    <row r="42" spans="1:6">
      <c r="B42" s="3326" t="s">
        <v>3</v>
      </c>
      <c r="C42" s="3326"/>
    </row>
  </sheetData>
  <mergeCells count="4">
    <mergeCell ref="A2:F2"/>
    <mergeCell ref="A3:F3"/>
    <mergeCell ref="A37:C37"/>
    <mergeCell ref="A38:C38"/>
  </mergeCells>
  <hyperlinks>
    <hyperlink ref="A1" r:id="rId1"/>
  </hyperlinks>
  <pageMargins left="0.70866141732283472" right="0.70866141732283472" top="0.74803149606299213" bottom="0.74803149606299213" header="0.31496062992125984" footer="0.31496062992125984"/>
  <pageSetup paperSize="9" scale="72" fitToHeight="0" orientation="landscape" r:id="rId2"/>
  <headerFooter alignWithMargins="0">
    <oddFooter>&amp;R207</oddFooter>
  </headerFooter>
  <drawing r:id="rId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01">
    <pageSetUpPr fitToPage="1"/>
  </sheetPr>
  <dimension ref="A1:F43"/>
  <sheetViews>
    <sheetView view="pageBreakPreview" zoomScale="60" zoomScaleNormal="100" workbookViewId="0">
      <selection activeCell="H15" sqref="H15"/>
    </sheetView>
  </sheetViews>
  <sheetFormatPr defaultRowHeight="12.75"/>
  <cols>
    <col min="1" max="1" width="34.5703125" style="152" customWidth="1"/>
    <col min="2" max="6" width="30.7109375" style="152" customWidth="1"/>
    <col min="7" max="256" width="9.140625" style="152"/>
    <col min="257" max="261" width="28.140625" style="152" customWidth="1"/>
    <col min="262" max="262" width="20.5703125" style="152" customWidth="1"/>
    <col min="263" max="512" width="9.140625" style="152"/>
    <col min="513" max="517" width="28.140625" style="152" customWidth="1"/>
    <col min="518" max="518" width="20.5703125" style="152" customWidth="1"/>
    <col min="519" max="768" width="9.140625" style="152"/>
    <col min="769" max="773" width="28.140625" style="152" customWidth="1"/>
    <col min="774" max="774" width="20.5703125" style="152" customWidth="1"/>
    <col min="775" max="1024" width="9.140625" style="152"/>
    <col min="1025" max="1029" width="28.140625" style="152" customWidth="1"/>
    <col min="1030" max="1030" width="20.5703125" style="152" customWidth="1"/>
    <col min="1031" max="1280" width="9.140625" style="152"/>
    <col min="1281" max="1285" width="28.140625" style="152" customWidth="1"/>
    <col min="1286" max="1286" width="20.5703125" style="152" customWidth="1"/>
    <col min="1287" max="1536" width="9.140625" style="152"/>
    <col min="1537" max="1541" width="28.140625" style="152" customWidth="1"/>
    <col min="1542" max="1542" width="20.5703125" style="152" customWidth="1"/>
    <col min="1543" max="1792" width="9.140625" style="152"/>
    <col min="1793" max="1797" width="28.140625" style="152" customWidth="1"/>
    <col min="1798" max="1798" width="20.5703125" style="152" customWidth="1"/>
    <col min="1799" max="2048" width="9.140625" style="152"/>
    <col min="2049" max="2053" width="28.140625" style="152" customWidth="1"/>
    <col min="2054" max="2054" width="20.5703125" style="152" customWidth="1"/>
    <col min="2055" max="2304" width="9.140625" style="152"/>
    <col min="2305" max="2309" width="28.140625" style="152" customWidth="1"/>
    <col min="2310" max="2310" width="20.5703125" style="152" customWidth="1"/>
    <col min="2311" max="2560" width="9.140625" style="152"/>
    <col min="2561" max="2565" width="28.140625" style="152" customWidth="1"/>
    <col min="2566" max="2566" width="20.5703125" style="152" customWidth="1"/>
    <col min="2567" max="2816" width="9.140625" style="152"/>
    <col min="2817" max="2821" width="28.140625" style="152" customWidth="1"/>
    <col min="2822" max="2822" width="20.5703125" style="152" customWidth="1"/>
    <col min="2823" max="3072" width="9.140625" style="152"/>
    <col min="3073" max="3077" width="28.140625" style="152" customWidth="1"/>
    <col min="3078" max="3078" width="20.5703125" style="152" customWidth="1"/>
    <col min="3079" max="3328" width="9.140625" style="152"/>
    <col min="3329" max="3333" width="28.140625" style="152" customWidth="1"/>
    <col min="3334" max="3334" width="20.5703125" style="152" customWidth="1"/>
    <col min="3335" max="3584" width="9.140625" style="152"/>
    <col min="3585" max="3589" width="28.140625" style="152" customWidth="1"/>
    <col min="3590" max="3590" width="20.5703125" style="152" customWidth="1"/>
    <col min="3591" max="3840" width="9.140625" style="152"/>
    <col min="3841" max="3845" width="28.140625" style="152" customWidth="1"/>
    <col min="3846" max="3846" width="20.5703125" style="152" customWidth="1"/>
    <col min="3847" max="4096" width="9.140625" style="152"/>
    <col min="4097" max="4101" width="28.140625" style="152" customWidth="1"/>
    <col min="4102" max="4102" width="20.5703125" style="152" customWidth="1"/>
    <col min="4103" max="4352" width="9.140625" style="152"/>
    <col min="4353" max="4357" width="28.140625" style="152" customWidth="1"/>
    <col min="4358" max="4358" width="20.5703125" style="152" customWidth="1"/>
    <col min="4359" max="4608" width="9.140625" style="152"/>
    <col min="4609" max="4613" width="28.140625" style="152" customWidth="1"/>
    <col min="4614" max="4614" width="20.5703125" style="152" customWidth="1"/>
    <col min="4615" max="4864" width="9.140625" style="152"/>
    <col min="4865" max="4869" width="28.140625" style="152" customWidth="1"/>
    <col min="4870" max="4870" width="20.5703125" style="152" customWidth="1"/>
    <col min="4871" max="5120" width="9.140625" style="152"/>
    <col min="5121" max="5125" width="28.140625" style="152" customWidth="1"/>
    <col min="5126" max="5126" width="20.5703125" style="152" customWidth="1"/>
    <col min="5127" max="5376" width="9.140625" style="152"/>
    <col min="5377" max="5381" width="28.140625" style="152" customWidth="1"/>
    <col min="5382" max="5382" width="20.5703125" style="152" customWidth="1"/>
    <col min="5383" max="5632" width="9.140625" style="152"/>
    <col min="5633" max="5637" width="28.140625" style="152" customWidth="1"/>
    <col min="5638" max="5638" width="20.5703125" style="152" customWidth="1"/>
    <col min="5639" max="5888" width="9.140625" style="152"/>
    <col min="5889" max="5893" width="28.140625" style="152" customWidth="1"/>
    <col min="5894" max="5894" width="20.5703125" style="152" customWidth="1"/>
    <col min="5895" max="6144" width="9.140625" style="152"/>
    <col min="6145" max="6149" width="28.140625" style="152" customWidth="1"/>
    <col min="6150" max="6150" width="20.5703125" style="152" customWidth="1"/>
    <col min="6151" max="6400" width="9.140625" style="152"/>
    <col min="6401" max="6405" width="28.140625" style="152" customWidth="1"/>
    <col min="6406" max="6406" width="20.5703125" style="152" customWidth="1"/>
    <col min="6407" max="6656" width="9.140625" style="152"/>
    <col min="6657" max="6661" width="28.140625" style="152" customWidth="1"/>
    <col min="6662" max="6662" width="20.5703125" style="152" customWidth="1"/>
    <col min="6663" max="6912" width="9.140625" style="152"/>
    <col min="6913" max="6917" width="28.140625" style="152" customWidth="1"/>
    <col min="6918" max="6918" width="20.5703125" style="152" customWidth="1"/>
    <col min="6919" max="7168" width="9.140625" style="152"/>
    <col min="7169" max="7173" width="28.140625" style="152" customWidth="1"/>
    <col min="7174" max="7174" width="20.5703125" style="152" customWidth="1"/>
    <col min="7175" max="7424" width="9.140625" style="152"/>
    <col min="7425" max="7429" width="28.140625" style="152" customWidth="1"/>
    <col min="7430" max="7430" width="20.5703125" style="152" customWidth="1"/>
    <col min="7431" max="7680" width="9.140625" style="152"/>
    <col min="7681" max="7685" width="28.140625" style="152" customWidth="1"/>
    <col min="7686" max="7686" width="20.5703125" style="152" customWidth="1"/>
    <col min="7687" max="7936" width="9.140625" style="152"/>
    <col min="7937" max="7941" width="28.140625" style="152" customWidth="1"/>
    <col min="7942" max="7942" width="20.5703125" style="152" customWidth="1"/>
    <col min="7943" max="8192" width="9.140625" style="152"/>
    <col min="8193" max="8197" width="28.140625" style="152" customWidth="1"/>
    <col min="8198" max="8198" width="20.5703125" style="152" customWidth="1"/>
    <col min="8199" max="8448" width="9.140625" style="152"/>
    <col min="8449" max="8453" width="28.140625" style="152" customWidth="1"/>
    <col min="8454" max="8454" width="20.5703125" style="152" customWidth="1"/>
    <col min="8455" max="8704" width="9.140625" style="152"/>
    <col min="8705" max="8709" width="28.140625" style="152" customWidth="1"/>
    <col min="8710" max="8710" width="20.5703125" style="152" customWidth="1"/>
    <col min="8711" max="8960" width="9.140625" style="152"/>
    <col min="8961" max="8965" width="28.140625" style="152" customWidth="1"/>
    <col min="8966" max="8966" width="20.5703125" style="152" customWidth="1"/>
    <col min="8967" max="9216" width="9.140625" style="152"/>
    <col min="9217" max="9221" width="28.140625" style="152" customWidth="1"/>
    <col min="9222" max="9222" width="20.5703125" style="152" customWidth="1"/>
    <col min="9223" max="9472" width="9.140625" style="152"/>
    <col min="9473" max="9477" width="28.140625" style="152" customWidth="1"/>
    <col min="9478" max="9478" width="20.5703125" style="152" customWidth="1"/>
    <col min="9479" max="9728" width="9.140625" style="152"/>
    <col min="9729" max="9733" width="28.140625" style="152" customWidth="1"/>
    <col min="9734" max="9734" width="20.5703125" style="152" customWidth="1"/>
    <col min="9735" max="9984" width="9.140625" style="152"/>
    <col min="9985" max="9989" width="28.140625" style="152" customWidth="1"/>
    <col min="9990" max="9990" width="20.5703125" style="152" customWidth="1"/>
    <col min="9991" max="10240" width="9.140625" style="152"/>
    <col min="10241" max="10245" width="28.140625" style="152" customWidth="1"/>
    <col min="10246" max="10246" width="20.5703125" style="152" customWidth="1"/>
    <col min="10247" max="10496" width="9.140625" style="152"/>
    <col min="10497" max="10501" width="28.140625" style="152" customWidth="1"/>
    <col min="10502" max="10502" width="20.5703125" style="152" customWidth="1"/>
    <col min="10503" max="10752" width="9.140625" style="152"/>
    <col min="10753" max="10757" width="28.140625" style="152" customWidth="1"/>
    <col min="10758" max="10758" width="20.5703125" style="152" customWidth="1"/>
    <col min="10759" max="11008" width="9.140625" style="152"/>
    <col min="11009" max="11013" width="28.140625" style="152" customWidth="1"/>
    <col min="11014" max="11014" width="20.5703125" style="152" customWidth="1"/>
    <col min="11015" max="11264" width="9.140625" style="152"/>
    <col min="11265" max="11269" width="28.140625" style="152" customWidth="1"/>
    <col min="11270" max="11270" width="20.5703125" style="152" customWidth="1"/>
    <col min="11271" max="11520" width="9.140625" style="152"/>
    <col min="11521" max="11525" width="28.140625" style="152" customWidth="1"/>
    <col min="11526" max="11526" width="20.5703125" style="152" customWidth="1"/>
    <col min="11527" max="11776" width="9.140625" style="152"/>
    <col min="11777" max="11781" width="28.140625" style="152" customWidth="1"/>
    <col min="11782" max="11782" width="20.5703125" style="152" customWidth="1"/>
    <col min="11783" max="12032" width="9.140625" style="152"/>
    <col min="12033" max="12037" width="28.140625" style="152" customWidth="1"/>
    <col min="12038" max="12038" width="20.5703125" style="152" customWidth="1"/>
    <col min="12039" max="12288" width="9.140625" style="152"/>
    <col min="12289" max="12293" width="28.140625" style="152" customWidth="1"/>
    <col min="12294" max="12294" width="20.5703125" style="152" customWidth="1"/>
    <col min="12295" max="12544" width="9.140625" style="152"/>
    <col min="12545" max="12549" width="28.140625" style="152" customWidth="1"/>
    <col min="12550" max="12550" width="20.5703125" style="152" customWidth="1"/>
    <col min="12551" max="12800" width="9.140625" style="152"/>
    <col min="12801" max="12805" width="28.140625" style="152" customWidth="1"/>
    <col min="12806" max="12806" width="20.5703125" style="152" customWidth="1"/>
    <col min="12807" max="13056" width="9.140625" style="152"/>
    <col min="13057" max="13061" width="28.140625" style="152" customWidth="1"/>
    <col min="13062" max="13062" width="20.5703125" style="152" customWidth="1"/>
    <col min="13063" max="13312" width="9.140625" style="152"/>
    <col min="13313" max="13317" width="28.140625" style="152" customWidth="1"/>
    <col min="13318" max="13318" width="20.5703125" style="152" customWidth="1"/>
    <col min="13319" max="13568" width="9.140625" style="152"/>
    <col min="13569" max="13573" width="28.140625" style="152" customWidth="1"/>
    <col min="13574" max="13574" width="20.5703125" style="152" customWidth="1"/>
    <col min="13575" max="13824" width="9.140625" style="152"/>
    <col min="13825" max="13829" width="28.140625" style="152" customWidth="1"/>
    <col min="13830" max="13830" width="20.5703125" style="152" customWidth="1"/>
    <col min="13831" max="14080" width="9.140625" style="152"/>
    <col min="14081" max="14085" width="28.140625" style="152" customWidth="1"/>
    <col min="14086" max="14086" width="20.5703125" style="152" customWidth="1"/>
    <col min="14087" max="14336" width="9.140625" style="152"/>
    <col min="14337" max="14341" width="28.140625" style="152" customWidth="1"/>
    <col min="14342" max="14342" width="20.5703125" style="152" customWidth="1"/>
    <col min="14343" max="14592" width="9.140625" style="152"/>
    <col min="14593" max="14597" width="28.140625" style="152" customWidth="1"/>
    <col min="14598" max="14598" width="20.5703125" style="152" customWidth="1"/>
    <col min="14599" max="14848" width="9.140625" style="152"/>
    <col min="14849" max="14853" width="28.140625" style="152" customWidth="1"/>
    <col min="14854" max="14854" width="20.5703125" style="152" customWidth="1"/>
    <col min="14855" max="15104" width="9.140625" style="152"/>
    <col min="15105" max="15109" width="28.140625" style="152" customWidth="1"/>
    <col min="15110" max="15110" width="20.5703125" style="152" customWidth="1"/>
    <col min="15111" max="15360" width="9.140625" style="152"/>
    <col min="15361" max="15365" width="28.140625" style="152" customWidth="1"/>
    <col min="15366" max="15366" width="20.5703125" style="152" customWidth="1"/>
    <col min="15367" max="15616" width="9.140625" style="152"/>
    <col min="15617" max="15621" width="28.140625" style="152" customWidth="1"/>
    <col min="15622" max="15622" width="20.5703125" style="152" customWidth="1"/>
    <col min="15623" max="15872" width="9.140625" style="152"/>
    <col min="15873" max="15877" width="28.140625" style="152" customWidth="1"/>
    <col min="15878" max="15878" width="20.5703125" style="152" customWidth="1"/>
    <col min="15879" max="16128" width="9.140625" style="152"/>
    <col min="16129" max="16133" width="28.140625" style="152" customWidth="1"/>
    <col min="16134" max="16134" width="20.5703125" style="152" customWidth="1"/>
    <col min="16135" max="16384" width="9.140625" style="152"/>
  </cols>
  <sheetData>
    <row r="1" spans="1:6" s="3517" customFormat="1" ht="15.75" thickBot="1">
      <c r="A1" s="3497" t="s">
        <v>0</v>
      </c>
      <c r="B1" s="3497"/>
      <c r="C1" s="11"/>
      <c r="D1" s="11"/>
      <c r="E1" s="11"/>
      <c r="F1" s="474" t="s">
        <v>1</v>
      </c>
    </row>
    <row r="2" spans="1:6" ht="18" customHeight="1" thickTop="1" thickBot="1">
      <c r="A2" s="6378" t="s">
        <v>3418</v>
      </c>
      <c r="B2" s="6728"/>
      <c r="C2" s="6728"/>
      <c r="D2" s="6728"/>
      <c r="E2" s="6728"/>
      <c r="F2" s="7588"/>
    </row>
    <row r="3" spans="1:6" ht="31.5" customHeight="1" thickBot="1">
      <c r="A3" s="7589" t="s">
        <v>3252</v>
      </c>
      <c r="B3" s="7553"/>
      <c r="C3" s="7553"/>
      <c r="D3" s="7553"/>
      <c r="E3" s="7553"/>
      <c r="F3" s="6771"/>
    </row>
    <row r="4" spans="1:6" ht="23.25" customHeight="1" thickBot="1">
      <c r="A4" s="3694" t="s">
        <v>3265</v>
      </c>
      <c r="B4" s="3695" t="s">
        <v>3266</v>
      </c>
      <c r="C4" s="3695" t="s">
        <v>3267</v>
      </c>
      <c r="D4" s="3695" t="s">
        <v>3268</v>
      </c>
      <c r="E4" s="3695" t="s">
        <v>3304</v>
      </c>
      <c r="F4" s="3696" t="s">
        <v>3270</v>
      </c>
    </row>
    <row r="5" spans="1:6" ht="18" customHeight="1">
      <c r="A5" s="3697" t="s">
        <v>3271</v>
      </c>
      <c r="B5" s="3698" t="s">
        <v>73</v>
      </c>
      <c r="C5" s="3698">
        <v>1987</v>
      </c>
      <c r="D5" s="3699">
        <v>12720</v>
      </c>
      <c r="E5" s="3699">
        <v>6367</v>
      </c>
      <c r="F5" s="3700">
        <f>E5/D5*100</f>
        <v>50.055031446540873</v>
      </c>
    </row>
    <row r="6" spans="1:6" ht="18" customHeight="1">
      <c r="A6" s="3701" t="s">
        <v>3272</v>
      </c>
      <c r="B6" s="3702" t="s">
        <v>74</v>
      </c>
      <c r="C6" s="3702">
        <v>1967</v>
      </c>
      <c r="D6" s="3703">
        <v>800</v>
      </c>
      <c r="E6" s="3703">
        <v>503</v>
      </c>
      <c r="F6" s="3704">
        <f t="shared" ref="F6:F34" si="0">E6/D6*100</f>
        <v>62.875</v>
      </c>
    </row>
    <row r="7" spans="1:6" ht="18" customHeight="1">
      <c r="A7" s="3701" t="s">
        <v>3273</v>
      </c>
      <c r="B7" s="3702" t="s">
        <v>69</v>
      </c>
      <c r="C7" s="3702">
        <v>1963</v>
      </c>
      <c r="D7" s="3703">
        <v>676</v>
      </c>
      <c r="E7" s="3703">
        <v>284</v>
      </c>
      <c r="F7" s="3704">
        <f t="shared" si="0"/>
        <v>42.011834319526628</v>
      </c>
    </row>
    <row r="8" spans="1:6" ht="18" customHeight="1">
      <c r="A8" s="3701" t="s">
        <v>3274</v>
      </c>
      <c r="B8" s="3702" t="s">
        <v>64</v>
      </c>
      <c r="C8" s="3702">
        <v>1966</v>
      </c>
      <c r="D8" s="3705">
        <v>110</v>
      </c>
      <c r="E8" s="3705">
        <v>110</v>
      </c>
      <c r="F8" s="3704">
        <f t="shared" si="0"/>
        <v>100</v>
      </c>
    </row>
    <row r="9" spans="1:6" ht="18" customHeight="1">
      <c r="A9" s="3701" t="s">
        <v>3275</v>
      </c>
      <c r="B9" s="3702" t="s">
        <v>63</v>
      </c>
      <c r="C9" s="3702">
        <v>1983</v>
      </c>
      <c r="D9" s="3702">
        <v>115</v>
      </c>
      <c r="E9" s="3702">
        <v>41</v>
      </c>
      <c r="F9" s="3704">
        <f t="shared" si="0"/>
        <v>35.652173913043477</v>
      </c>
    </row>
    <row r="10" spans="1:6" ht="18" customHeight="1">
      <c r="A10" s="3701" t="s">
        <v>3276</v>
      </c>
      <c r="B10" s="3702" t="s">
        <v>61</v>
      </c>
      <c r="C10" s="3702">
        <v>1989</v>
      </c>
      <c r="D10" s="3703">
        <v>7</v>
      </c>
      <c r="E10" s="3703">
        <v>7</v>
      </c>
      <c r="F10" s="3704">
        <f t="shared" si="0"/>
        <v>100</v>
      </c>
    </row>
    <row r="11" spans="1:6" ht="18" customHeight="1">
      <c r="A11" s="3701" t="s">
        <v>3277</v>
      </c>
      <c r="B11" s="3702" t="s">
        <v>63</v>
      </c>
      <c r="C11" s="3702">
        <v>1992</v>
      </c>
      <c r="D11" s="3703">
        <v>560</v>
      </c>
      <c r="E11" s="3703">
        <v>407</v>
      </c>
      <c r="F11" s="3704">
        <f t="shared" si="0"/>
        <v>72.678571428571431</v>
      </c>
    </row>
    <row r="12" spans="1:6" ht="18" customHeight="1">
      <c r="A12" s="3701" t="s">
        <v>3278</v>
      </c>
      <c r="B12" s="3702" t="s">
        <v>73</v>
      </c>
      <c r="C12" s="3702">
        <v>1967</v>
      </c>
      <c r="D12" s="3703">
        <v>470</v>
      </c>
      <c r="E12" s="3703">
        <v>460</v>
      </c>
      <c r="F12" s="3704">
        <f t="shared" si="0"/>
        <v>97.872340425531917</v>
      </c>
    </row>
    <row r="13" spans="1:6" ht="18" customHeight="1">
      <c r="A13" s="3701" t="s">
        <v>3279</v>
      </c>
      <c r="B13" s="3702" t="s">
        <v>61</v>
      </c>
      <c r="C13" s="3702">
        <v>1978</v>
      </c>
      <c r="D13" s="3703">
        <v>225</v>
      </c>
      <c r="E13" s="3703">
        <v>190</v>
      </c>
      <c r="F13" s="3704">
        <f t="shared" si="0"/>
        <v>84.444444444444443</v>
      </c>
    </row>
    <row r="14" spans="1:6" ht="18" customHeight="1">
      <c r="A14" s="3701" t="s">
        <v>3280</v>
      </c>
      <c r="B14" s="3702" t="s">
        <v>67</v>
      </c>
      <c r="C14" s="3702">
        <v>1975</v>
      </c>
      <c r="D14" s="3703">
        <v>80</v>
      </c>
      <c r="E14" s="3703">
        <v>79</v>
      </c>
      <c r="F14" s="3704">
        <f t="shared" si="0"/>
        <v>98.75</v>
      </c>
    </row>
    <row r="15" spans="1:6" ht="18" customHeight="1">
      <c r="A15" s="3701" t="s">
        <v>3281</v>
      </c>
      <c r="B15" s="3702" t="s">
        <v>69</v>
      </c>
      <c r="C15" s="3702">
        <v>1965</v>
      </c>
      <c r="D15" s="3703">
        <v>7</v>
      </c>
      <c r="E15" s="3703">
        <v>0</v>
      </c>
      <c r="F15" s="3704">
        <f t="shared" si="0"/>
        <v>0</v>
      </c>
    </row>
    <row r="16" spans="1:6" ht="18" customHeight="1">
      <c r="A16" s="3701" t="s">
        <v>3282</v>
      </c>
      <c r="B16" s="3702" t="s">
        <v>69</v>
      </c>
      <c r="C16" s="3702">
        <v>1996</v>
      </c>
      <c r="D16" s="3703">
        <v>398</v>
      </c>
      <c r="E16" s="3703">
        <v>15</v>
      </c>
      <c r="F16" s="3704">
        <f t="shared" si="0"/>
        <v>3.7688442211055273</v>
      </c>
    </row>
    <row r="17" spans="1:6" ht="18" customHeight="1">
      <c r="A17" s="3706" t="s">
        <v>3283</v>
      </c>
      <c r="B17" s="3702" t="s">
        <v>69</v>
      </c>
      <c r="C17" s="3702" t="s">
        <v>3284</v>
      </c>
      <c r="D17" s="3703">
        <v>500</v>
      </c>
      <c r="E17" s="3703">
        <v>20</v>
      </c>
      <c r="F17" s="3704">
        <f t="shared" si="0"/>
        <v>4</v>
      </c>
    </row>
    <row r="18" spans="1:6" ht="18" customHeight="1">
      <c r="A18" s="3701" t="s">
        <v>3285</v>
      </c>
      <c r="B18" s="3702" t="s">
        <v>74</v>
      </c>
      <c r="C18" s="3702">
        <v>1987</v>
      </c>
      <c r="D18" s="3703">
        <v>3860</v>
      </c>
      <c r="E18" s="3703">
        <v>2675</v>
      </c>
      <c r="F18" s="3704">
        <f t="shared" si="0"/>
        <v>69.300518134715034</v>
      </c>
    </row>
    <row r="19" spans="1:6" ht="18" customHeight="1">
      <c r="A19" s="3701" t="s">
        <v>3286</v>
      </c>
      <c r="B19" s="3702" t="s">
        <v>61</v>
      </c>
      <c r="C19" s="3702">
        <v>1963</v>
      </c>
      <c r="D19" s="3703">
        <v>600</v>
      </c>
      <c r="E19" s="3703">
        <v>300</v>
      </c>
      <c r="F19" s="3704">
        <f t="shared" si="0"/>
        <v>50</v>
      </c>
    </row>
    <row r="20" spans="1:6" ht="18" customHeight="1">
      <c r="A20" s="3701" t="s">
        <v>3287</v>
      </c>
      <c r="B20" s="3702" t="s">
        <v>63</v>
      </c>
      <c r="C20" s="3702">
        <v>1983</v>
      </c>
      <c r="D20" s="3703">
        <v>218</v>
      </c>
      <c r="E20" s="3703">
        <v>110</v>
      </c>
      <c r="F20" s="3704">
        <f t="shared" si="0"/>
        <v>50.458715596330272</v>
      </c>
    </row>
    <row r="21" spans="1:6" ht="18" customHeight="1">
      <c r="A21" s="3701" t="s">
        <v>3288</v>
      </c>
      <c r="B21" s="3702" t="s">
        <v>60</v>
      </c>
      <c r="C21" s="3702">
        <v>1968</v>
      </c>
      <c r="D21" s="3703">
        <v>5000</v>
      </c>
      <c r="E21" s="3703">
        <v>4704</v>
      </c>
      <c r="F21" s="3704">
        <f t="shared" si="0"/>
        <v>94.08</v>
      </c>
    </row>
    <row r="22" spans="1:6" ht="18" customHeight="1">
      <c r="A22" s="3701" t="s">
        <v>3289</v>
      </c>
      <c r="B22" s="3702" t="s">
        <v>60</v>
      </c>
      <c r="C22" s="3702">
        <v>1968</v>
      </c>
      <c r="D22" s="3703">
        <v>3300</v>
      </c>
      <c r="E22" s="3703">
        <v>3647</v>
      </c>
      <c r="F22" s="3704">
        <f t="shared" si="0"/>
        <v>110.51515151515152</v>
      </c>
    </row>
    <row r="23" spans="1:6" ht="18" customHeight="1">
      <c r="A23" s="3701" t="s">
        <v>1329</v>
      </c>
      <c r="B23" s="3702" t="s">
        <v>1329</v>
      </c>
      <c r="C23" s="3702">
        <v>1970</v>
      </c>
      <c r="D23" s="3703">
        <v>1040</v>
      </c>
      <c r="E23" s="3703">
        <v>616</v>
      </c>
      <c r="F23" s="3704">
        <f t="shared" si="0"/>
        <v>59.230769230769234</v>
      </c>
    </row>
    <row r="24" spans="1:6" ht="18" customHeight="1">
      <c r="A24" s="3706" t="s">
        <v>3290</v>
      </c>
      <c r="B24" s="3702" t="s">
        <v>67</v>
      </c>
      <c r="C24" s="3702">
        <v>2002</v>
      </c>
      <c r="D24" s="3703">
        <v>885</v>
      </c>
      <c r="E24" s="3703">
        <v>148</v>
      </c>
      <c r="F24" s="3704">
        <f t="shared" si="0"/>
        <v>16.72316384180791</v>
      </c>
    </row>
    <row r="25" spans="1:6" ht="18" customHeight="1">
      <c r="A25" s="3701" t="s">
        <v>3291</v>
      </c>
      <c r="B25" s="3702" t="s">
        <v>64</v>
      </c>
      <c r="C25" s="3702">
        <v>1993</v>
      </c>
      <c r="D25" s="3703">
        <v>186</v>
      </c>
      <c r="E25" s="3703">
        <v>162</v>
      </c>
      <c r="F25" s="3704">
        <f t="shared" si="0"/>
        <v>87.096774193548384</v>
      </c>
    </row>
    <row r="26" spans="1:6" ht="18" customHeight="1">
      <c r="A26" s="3701" t="s">
        <v>3292</v>
      </c>
      <c r="B26" s="3702" t="s">
        <v>63</v>
      </c>
      <c r="C26" s="3702">
        <v>1995</v>
      </c>
      <c r="D26" s="3703">
        <v>180</v>
      </c>
      <c r="E26" s="3703">
        <v>132</v>
      </c>
      <c r="F26" s="3704">
        <f t="shared" si="0"/>
        <v>73.333333333333329</v>
      </c>
    </row>
    <row r="27" spans="1:6" ht="18" customHeight="1">
      <c r="A27" s="3701" t="s">
        <v>3293</v>
      </c>
      <c r="B27" s="3702" t="s">
        <v>69</v>
      </c>
      <c r="C27" s="3702">
        <v>2000</v>
      </c>
      <c r="D27" s="3703">
        <v>493</v>
      </c>
      <c r="E27" s="3703">
        <v>34</v>
      </c>
      <c r="F27" s="3704">
        <f t="shared" si="0"/>
        <v>6.8965517241379306</v>
      </c>
    </row>
    <row r="28" spans="1:6" ht="18" customHeight="1">
      <c r="A28" s="3701" t="s">
        <v>3294</v>
      </c>
      <c r="B28" s="3702" t="s">
        <v>71</v>
      </c>
      <c r="C28" s="3702">
        <v>1961</v>
      </c>
      <c r="D28" s="3703">
        <v>210</v>
      </c>
      <c r="E28" s="3703">
        <v>15</v>
      </c>
      <c r="F28" s="3704">
        <f t="shared" si="0"/>
        <v>7.1428571428571423</v>
      </c>
    </row>
    <row r="29" spans="1:6" ht="18" customHeight="1">
      <c r="A29" s="3701" t="s">
        <v>3295</v>
      </c>
      <c r="B29" s="3702" t="s">
        <v>60</v>
      </c>
      <c r="C29" s="3702">
        <v>1962</v>
      </c>
      <c r="D29" s="3703">
        <v>800</v>
      </c>
      <c r="E29" s="3703">
        <v>80</v>
      </c>
      <c r="F29" s="3704">
        <f t="shared" si="0"/>
        <v>10</v>
      </c>
    </row>
    <row r="30" spans="1:6" ht="18" customHeight="1">
      <c r="A30" s="3701" t="s">
        <v>3296</v>
      </c>
      <c r="B30" s="3702" t="s">
        <v>3297</v>
      </c>
      <c r="C30" s="3707">
        <v>1963</v>
      </c>
      <c r="D30" s="3708">
        <v>687</v>
      </c>
      <c r="E30" s="3708">
        <v>211</v>
      </c>
      <c r="F30" s="3704">
        <f t="shared" si="0"/>
        <v>30.713245997088791</v>
      </c>
    </row>
    <row r="31" spans="1:6" ht="18" customHeight="1">
      <c r="A31" s="3701" t="s">
        <v>3298</v>
      </c>
      <c r="B31" s="3702" t="s">
        <v>72</v>
      </c>
      <c r="C31" s="3707">
        <v>1966</v>
      </c>
      <c r="D31" s="3708">
        <v>1736</v>
      </c>
      <c r="E31" s="3708">
        <v>553</v>
      </c>
      <c r="F31" s="3704">
        <f t="shared" si="0"/>
        <v>31.85483870967742</v>
      </c>
    </row>
    <row r="32" spans="1:6" ht="18" customHeight="1">
      <c r="A32" s="3701" t="s">
        <v>3299</v>
      </c>
      <c r="B32" s="3702" t="s">
        <v>64</v>
      </c>
      <c r="C32" s="3707">
        <v>1966</v>
      </c>
      <c r="D32" s="3708">
        <v>195</v>
      </c>
      <c r="E32" s="3708">
        <v>159</v>
      </c>
      <c r="F32" s="3704">
        <f t="shared" si="0"/>
        <v>81.538461538461533</v>
      </c>
    </row>
    <row r="33" spans="1:6" ht="18" customHeight="1">
      <c r="A33" s="3701" t="s">
        <v>70</v>
      </c>
      <c r="B33" s="3702" t="s">
        <v>70</v>
      </c>
      <c r="C33" s="3707" t="s">
        <v>3305</v>
      </c>
      <c r="D33" s="3708">
        <v>1500</v>
      </c>
      <c r="E33" s="3708">
        <v>0</v>
      </c>
      <c r="F33" s="3704">
        <f t="shared" si="0"/>
        <v>0</v>
      </c>
    </row>
    <row r="34" spans="1:6" ht="18" customHeight="1">
      <c r="A34" s="3701" t="s">
        <v>3300</v>
      </c>
      <c r="B34" s="3702" t="s">
        <v>69</v>
      </c>
      <c r="C34" s="3707">
        <v>1997</v>
      </c>
      <c r="D34" s="3708">
        <v>175</v>
      </c>
      <c r="E34" s="3708">
        <v>175</v>
      </c>
      <c r="F34" s="3704">
        <f t="shared" si="0"/>
        <v>100</v>
      </c>
    </row>
    <row r="35" spans="1:6" ht="18" customHeight="1" thickBot="1">
      <c r="A35" s="3709" t="s">
        <v>2</v>
      </c>
      <c r="B35" s="3710"/>
      <c r="C35" s="3710"/>
      <c r="D35" s="3711">
        <f>SUM(D5:D34)</f>
        <v>37733</v>
      </c>
      <c r="E35" s="3711">
        <f>SUM(E5:E34)</f>
        <v>22204</v>
      </c>
      <c r="F35" s="3712">
        <f>(E35/D35)*100</f>
        <v>58.845042800731449</v>
      </c>
    </row>
    <row r="36" spans="1:6" ht="14.1" customHeight="1" thickTop="1">
      <c r="A36" s="3693"/>
      <c r="B36" s="3693"/>
      <c r="C36" s="3693"/>
      <c r="D36" s="3693"/>
      <c r="E36" s="3693"/>
    </row>
    <row r="37" spans="1:6" ht="14.1" customHeight="1">
      <c r="A37" s="3310" t="s">
        <v>3301</v>
      </c>
      <c r="B37" s="3310"/>
      <c r="C37" s="3310"/>
      <c r="E37" s="3310"/>
    </row>
    <row r="38" spans="1:6" ht="14.1" customHeight="1">
      <c r="A38" s="6249" t="s">
        <v>3306</v>
      </c>
      <c r="B38" s="6249"/>
      <c r="C38" s="6249"/>
      <c r="E38" s="3310"/>
    </row>
    <row r="39" spans="1:6" ht="14.1" customHeight="1">
      <c r="A39" s="6249" t="s">
        <v>3303</v>
      </c>
      <c r="B39" s="6249"/>
      <c r="C39" s="6249"/>
      <c r="E39" s="804"/>
    </row>
    <row r="43" spans="1:6">
      <c r="B43" s="3326" t="s">
        <v>3</v>
      </c>
      <c r="C43" s="3326"/>
    </row>
  </sheetData>
  <mergeCells count="4">
    <mergeCell ref="A2:F2"/>
    <mergeCell ref="A3:F3"/>
    <mergeCell ref="A38:C38"/>
    <mergeCell ref="A39:C39"/>
  </mergeCells>
  <hyperlinks>
    <hyperlink ref="A1" r:id="rId1"/>
  </hyperlinks>
  <pageMargins left="0.70866141732283472" right="0.70866141732283472" top="0.74803149606299213" bottom="0.74803149606299213" header="0.31496062992125984" footer="0.31496062992125984"/>
  <pageSetup paperSize="9" scale="71" fitToHeight="0" orientation="landscape" r:id="rId2"/>
  <headerFooter>
    <oddFooter>&amp;R208</oddFooter>
  </headerFooter>
  <drawing r:id="rId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02">
    <pageSetUpPr fitToPage="1"/>
  </sheetPr>
  <dimension ref="A1:F42"/>
  <sheetViews>
    <sheetView view="pageBreakPreview" zoomScale="60" zoomScaleNormal="100" workbookViewId="0">
      <selection activeCell="H15" sqref="H15"/>
    </sheetView>
  </sheetViews>
  <sheetFormatPr defaultRowHeight="12.75"/>
  <cols>
    <col min="1" max="1" width="30.85546875" style="152" customWidth="1"/>
    <col min="2" max="6" width="30.7109375" style="152" customWidth="1"/>
    <col min="7" max="256" width="9.140625" style="152"/>
    <col min="257" max="261" width="28.140625" style="152" customWidth="1"/>
    <col min="262" max="262" width="20.5703125" style="152" customWidth="1"/>
    <col min="263" max="512" width="9.140625" style="152"/>
    <col min="513" max="517" width="28.140625" style="152" customWidth="1"/>
    <col min="518" max="518" width="20.5703125" style="152" customWidth="1"/>
    <col min="519" max="768" width="9.140625" style="152"/>
    <col min="769" max="773" width="28.140625" style="152" customWidth="1"/>
    <col min="774" max="774" width="20.5703125" style="152" customWidth="1"/>
    <col min="775" max="1024" width="9.140625" style="152"/>
    <col min="1025" max="1029" width="28.140625" style="152" customWidth="1"/>
    <col min="1030" max="1030" width="20.5703125" style="152" customWidth="1"/>
    <col min="1031" max="1280" width="9.140625" style="152"/>
    <col min="1281" max="1285" width="28.140625" style="152" customWidth="1"/>
    <col min="1286" max="1286" width="20.5703125" style="152" customWidth="1"/>
    <col min="1287" max="1536" width="9.140625" style="152"/>
    <col min="1537" max="1541" width="28.140625" style="152" customWidth="1"/>
    <col min="1542" max="1542" width="20.5703125" style="152" customWidth="1"/>
    <col min="1543" max="1792" width="9.140625" style="152"/>
    <col min="1793" max="1797" width="28.140625" style="152" customWidth="1"/>
    <col min="1798" max="1798" width="20.5703125" style="152" customWidth="1"/>
    <col min="1799" max="2048" width="9.140625" style="152"/>
    <col min="2049" max="2053" width="28.140625" style="152" customWidth="1"/>
    <col min="2054" max="2054" width="20.5703125" style="152" customWidth="1"/>
    <col min="2055" max="2304" width="9.140625" style="152"/>
    <col min="2305" max="2309" width="28.140625" style="152" customWidth="1"/>
    <col min="2310" max="2310" width="20.5703125" style="152" customWidth="1"/>
    <col min="2311" max="2560" width="9.140625" style="152"/>
    <col min="2561" max="2565" width="28.140625" style="152" customWidth="1"/>
    <col min="2566" max="2566" width="20.5703125" style="152" customWidth="1"/>
    <col min="2567" max="2816" width="9.140625" style="152"/>
    <col min="2817" max="2821" width="28.140625" style="152" customWidth="1"/>
    <col min="2822" max="2822" width="20.5703125" style="152" customWidth="1"/>
    <col min="2823" max="3072" width="9.140625" style="152"/>
    <col min="3073" max="3077" width="28.140625" style="152" customWidth="1"/>
    <col min="3078" max="3078" width="20.5703125" style="152" customWidth="1"/>
    <col min="3079" max="3328" width="9.140625" style="152"/>
    <col min="3329" max="3333" width="28.140625" style="152" customWidth="1"/>
    <col min="3334" max="3334" width="20.5703125" style="152" customWidth="1"/>
    <col min="3335" max="3584" width="9.140625" style="152"/>
    <col min="3585" max="3589" width="28.140625" style="152" customWidth="1"/>
    <col min="3590" max="3590" width="20.5703125" style="152" customWidth="1"/>
    <col min="3591" max="3840" width="9.140625" style="152"/>
    <col min="3841" max="3845" width="28.140625" style="152" customWidth="1"/>
    <col min="3846" max="3846" width="20.5703125" style="152" customWidth="1"/>
    <col min="3847" max="4096" width="9.140625" style="152"/>
    <col min="4097" max="4101" width="28.140625" style="152" customWidth="1"/>
    <col min="4102" max="4102" width="20.5703125" style="152" customWidth="1"/>
    <col min="4103" max="4352" width="9.140625" style="152"/>
    <col min="4353" max="4357" width="28.140625" style="152" customWidth="1"/>
    <col min="4358" max="4358" width="20.5703125" style="152" customWidth="1"/>
    <col min="4359" max="4608" width="9.140625" style="152"/>
    <col min="4609" max="4613" width="28.140625" style="152" customWidth="1"/>
    <col min="4614" max="4614" width="20.5703125" style="152" customWidth="1"/>
    <col min="4615" max="4864" width="9.140625" style="152"/>
    <col min="4865" max="4869" width="28.140625" style="152" customWidth="1"/>
    <col min="4870" max="4870" width="20.5703125" style="152" customWidth="1"/>
    <col min="4871" max="5120" width="9.140625" style="152"/>
    <col min="5121" max="5125" width="28.140625" style="152" customWidth="1"/>
    <col min="5126" max="5126" width="20.5703125" style="152" customWidth="1"/>
    <col min="5127" max="5376" width="9.140625" style="152"/>
    <col min="5377" max="5381" width="28.140625" style="152" customWidth="1"/>
    <col min="5382" max="5382" width="20.5703125" style="152" customWidth="1"/>
    <col min="5383" max="5632" width="9.140625" style="152"/>
    <col min="5633" max="5637" width="28.140625" style="152" customWidth="1"/>
    <col min="5638" max="5638" width="20.5703125" style="152" customWidth="1"/>
    <col min="5639" max="5888" width="9.140625" style="152"/>
    <col min="5889" max="5893" width="28.140625" style="152" customWidth="1"/>
    <col min="5894" max="5894" width="20.5703125" style="152" customWidth="1"/>
    <col min="5895" max="6144" width="9.140625" style="152"/>
    <col min="6145" max="6149" width="28.140625" style="152" customWidth="1"/>
    <col min="6150" max="6150" width="20.5703125" style="152" customWidth="1"/>
    <col min="6151" max="6400" width="9.140625" style="152"/>
    <col min="6401" max="6405" width="28.140625" style="152" customWidth="1"/>
    <col min="6406" max="6406" width="20.5703125" style="152" customWidth="1"/>
    <col min="6407" max="6656" width="9.140625" style="152"/>
    <col min="6657" max="6661" width="28.140625" style="152" customWidth="1"/>
    <col min="6662" max="6662" width="20.5703125" style="152" customWidth="1"/>
    <col min="6663" max="6912" width="9.140625" style="152"/>
    <col min="6913" max="6917" width="28.140625" style="152" customWidth="1"/>
    <col min="6918" max="6918" width="20.5703125" style="152" customWidth="1"/>
    <col min="6919" max="7168" width="9.140625" style="152"/>
    <col min="7169" max="7173" width="28.140625" style="152" customWidth="1"/>
    <col min="7174" max="7174" width="20.5703125" style="152" customWidth="1"/>
    <col min="7175" max="7424" width="9.140625" style="152"/>
    <col min="7425" max="7429" width="28.140625" style="152" customWidth="1"/>
    <col min="7430" max="7430" width="20.5703125" style="152" customWidth="1"/>
    <col min="7431" max="7680" width="9.140625" style="152"/>
    <col min="7681" max="7685" width="28.140625" style="152" customWidth="1"/>
    <col min="7686" max="7686" width="20.5703125" style="152" customWidth="1"/>
    <col min="7687" max="7936" width="9.140625" style="152"/>
    <col min="7937" max="7941" width="28.140625" style="152" customWidth="1"/>
    <col min="7942" max="7942" width="20.5703125" style="152" customWidth="1"/>
    <col min="7943" max="8192" width="9.140625" style="152"/>
    <col min="8193" max="8197" width="28.140625" style="152" customWidth="1"/>
    <col min="8198" max="8198" width="20.5703125" style="152" customWidth="1"/>
    <col min="8199" max="8448" width="9.140625" style="152"/>
    <col min="8449" max="8453" width="28.140625" style="152" customWidth="1"/>
    <col min="8454" max="8454" width="20.5703125" style="152" customWidth="1"/>
    <col min="8455" max="8704" width="9.140625" style="152"/>
    <col min="8705" max="8709" width="28.140625" style="152" customWidth="1"/>
    <col min="8710" max="8710" width="20.5703125" style="152" customWidth="1"/>
    <col min="8711" max="8960" width="9.140625" style="152"/>
    <col min="8961" max="8965" width="28.140625" style="152" customWidth="1"/>
    <col min="8966" max="8966" width="20.5703125" style="152" customWidth="1"/>
    <col min="8967" max="9216" width="9.140625" style="152"/>
    <col min="9217" max="9221" width="28.140625" style="152" customWidth="1"/>
    <col min="9222" max="9222" width="20.5703125" style="152" customWidth="1"/>
    <col min="9223" max="9472" width="9.140625" style="152"/>
    <col min="9473" max="9477" width="28.140625" style="152" customWidth="1"/>
    <col min="9478" max="9478" width="20.5703125" style="152" customWidth="1"/>
    <col min="9479" max="9728" width="9.140625" style="152"/>
    <col min="9729" max="9733" width="28.140625" style="152" customWidth="1"/>
    <col min="9734" max="9734" width="20.5703125" style="152" customWidth="1"/>
    <col min="9735" max="9984" width="9.140625" style="152"/>
    <col min="9985" max="9989" width="28.140625" style="152" customWidth="1"/>
    <col min="9990" max="9990" width="20.5703125" style="152" customWidth="1"/>
    <col min="9991" max="10240" width="9.140625" style="152"/>
    <col min="10241" max="10245" width="28.140625" style="152" customWidth="1"/>
    <col min="10246" max="10246" width="20.5703125" style="152" customWidth="1"/>
    <col min="10247" max="10496" width="9.140625" style="152"/>
    <col min="10497" max="10501" width="28.140625" style="152" customWidth="1"/>
    <col min="10502" max="10502" width="20.5703125" style="152" customWidth="1"/>
    <col min="10503" max="10752" width="9.140625" style="152"/>
    <col min="10753" max="10757" width="28.140625" style="152" customWidth="1"/>
    <col min="10758" max="10758" width="20.5703125" style="152" customWidth="1"/>
    <col min="10759" max="11008" width="9.140625" style="152"/>
    <col min="11009" max="11013" width="28.140625" style="152" customWidth="1"/>
    <col min="11014" max="11014" width="20.5703125" style="152" customWidth="1"/>
    <col min="11015" max="11264" width="9.140625" style="152"/>
    <col min="11265" max="11269" width="28.140625" style="152" customWidth="1"/>
    <col min="11270" max="11270" width="20.5703125" style="152" customWidth="1"/>
    <col min="11271" max="11520" width="9.140625" style="152"/>
    <col min="11521" max="11525" width="28.140625" style="152" customWidth="1"/>
    <col min="11526" max="11526" width="20.5703125" style="152" customWidth="1"/>
    <col min="11527" max="11776" width="9.140625" style="152"/>
    <col min="11777" max="11781" width="28.140625" style="152" customWidth="1"/>
    <col min="11782" max="11782" width="20.5703125" style="152" customWidth="1"/>
    <col min="11783" max="12032" width="9.140625" style="152"/>
    <col min="12033" max="12037" width="28.140625" style="152" customWidth="1"/>
    <col min="12038" max="12038" width="20.5703125" style="152" customWidth="1"/>
    <col min="12039" max="12288" width="9.140625" style="152"/>
    <col min="12289" max="12293" width="28.140625" style="152" customWidth="1"/>
    <col min="12294" max="12294" width="20.5703125" style="152" customWidth="1"/>
    <col min="12295" max="12544" width="9.140625" style="152"/>
    <col min="12545" max="12549" width="28.140625" style="152" customWidth="1"/>
    <col min="12550" max="12550" width="20.5703125" style="152" customWidth="1"/>
    <col min="12551" max="12800" width="9.140625" style="152"/>
    <col min="12801" max="12805" width="28.140625" style="152" customWidth="1"/>
    <col min="12806" max="12806" width="20.5703125" style="152" customWidth="1"/>
    <col min="12807" max="13056" width="9.140625" style="152"/>
    <col min="13057" max="13061" width="28.140625" style="152" customWidth="1"/>
    <col min="13062" max="13062" width="20.5703125" style="152" customWidth="1"/>
    <col min="13063" max="13312" width="9.140625" style="152"/>
    <col min="13313" max="13317" width="28.140625" style="152" customWidth="1"/>
    <col min="13318" max="13318" width="20.5703125" style="152" customWidth="1"/>
    <col min="13319" max="13568" width="9.140625" style="152"/>
    <col min="13569" max="13573" width="28.140625" style="152" customWidth="1"/>
    <col min="13574" max="13574" width="20.5703125" style="152" customWidth="1"/>
    <col min="13575" max="13824" width="9.140625" style="152"/>
    <col min="13825" max="13829" width="28.140625" style="152" customWidth="1"/>
    <col min="13830" max="13830" width="20.5703125" style="152" customWidth="1"/>
    <col min="13831" max="14080" width="9.140625" style="152"/>
    <col min="14081" max="14085" width="28.140625" style="152" customWidth="1"/>
    <col min="14086" max="14086" width="20.5703125" style="152" customWidth="1"/>
    <col min="14087" max="14336" width="9.140625" style="152"/>
    <col min="14337" max="14341" width="28.140625" style="152" customWidth="1"/>
    <col min="14342" max="14342" width="20.5703125" style="152" customWidth="1"/>
    <col min="14343" max="14592" width="9.140625" style="152"/>
    <col min="14593" max="14597" width="28.140625" style="152" customWidth="1"/>
    <col min="14598" max="14598" width="20.5703125" style="152" customWidth="1"/>
    <col min="14599" max="14848" width="9.140625" style="152"/>
    <col min="14849" max="14853" width="28.140625" style="152" customWidth="1"/>
    <col min="14854" max="14854" width="20.5703125" style="152" customWidth="1"/>
    <col min="14855" max="15104" width="9.140625" style="152"/>
    <col min="15105" max="15109" width="28.140625" style="152" customWidth="1"/>
    <col min="15110" max="15110" width="20.5703125" style="152" customWidth="1"/>
    <col min="15111" max="15360" width="9.140625" style="152"/>
    <col min="15361" max="15365" width="28.140625" style="152" customWidth="1"/>
    <col min="15366" max="15366" width="20.5703125" style="152" customWidth="1"/>
    <col min="15367" max="15616" width="9.140625" style="152"/>
    <col min="15617" max="15621" width="28.140625" style="152" customWidth="1"/>
    <col min="15622" max="15622" width="20.5703125" style="152" customWidth="1"/>
    <col min="15623" max="15872" width="9.140625" style="152"/>
    <col min="15873" max="15877" width="28.140625" style="152" customWidth="1"/>
    <col min="15878" max="15878" width="20.5703125" style="152" customWidth="1"/>
    <col min="15879" max="16128" width="9.140625" style="152"/>
    <col min="16129" max="16133" width="28.140625" style="152" customWidth="1"/>
    <col min="16134" max="16134" width="20.5703125" style="152" customWidth="1"/>
    <col min="16135" max="16384" width="9.140625" style="152"/>
  </cols>
  <sheetData>
    <row r="1" spans="1:6" s="3517" customFormat="1" ht="15.75" thickBot="1">
      <c r="A1" s="3497" t="s">
        <v>0</v>
      </c>
      <c r="B1" s="3497"/>
      <c r="C1" s="11"/>
      <c r="D1" s="11"/>
      <c r="E1" s="11"/>
      <c r="F1" s="474" t="s">
        <v>1</v>
      </c>
    </row>
    <row r="2" spans="1:6" ht="18" customHeight="1" thickTop="1" thickBot="1">
      <c r="A2" s="6378" t="s">
        <v>3418</v>
      </c>
      <c r="B2" s="6728"/>
      <c r="C2" s="6728"/>
      <c r="D2" s="6728"/>
      <c r="E2" s="6728"/>
      <c r="F2" s="7588"/>
    </row>
    <row r="3" spans="1:6" ht="31.5" customHeight="1" thickBot="1">
      <c r="A3" s="7589" t="s">
        <v>3253</v>
      </c>
      <c r="B3" s="7553"/>
      <c r="C3" s="7553"/>
      <c r="D3" s="7553"/>
      <c r="E3" s="7553"/>
      <c r="F3" s="6771"/>
    </row>
    <row r="4" spans="1:6" ht="24.75" customHeight="1" thickBot="1">
      <c r="A4" s="3713" t="s">
        <v>3265</v>
      </c>
      <c r="B4" s="3714" t="s">
        <v>3266</v>
      </c>
      <c r="C4" s="3714" t="s">
        <v>3267</v>
      </c>
      <c r="D4" s="3714" t="s">
        <v>3268</v>
      </c>
      <c r="E4" s="3714" t="s">
        <v>3307</v>
      </c>
      <c r="F4" s="3715" t="s">
        <v>3270</v>
      </c>
    </row>
    <row r="5" spans="1:6" s="1329" customFormat="1" ht="18" customHeight="1">
      <c r="A5" s="3972" t="s">
        <v>3271</v>
      </c>
      <c r="B5" s="3973" t="s">
        <v>73</v>
      </c>
      <c r="C5" s="3984">
        <v>1987</v>
      </c>
      <c r="D5" s="3973">
        <v>12720</v>
      </c>
      <c r="E5" s="3974">
        <v>6293.7</v>
      </c>
      <c r="F5" s="3975">
        <f>E5/D5*100</f>
        <v>49.47877358490566</v>
      </c>
    </row>
    <row r="6" spans="1:6" s="1329" customFormat="1" ht="18" customHeight="1">
      <c r="A6" s="3976" t="s">
        <v>3272</v>
      </c>
      <c r="B6" s="3970" t="s">
        <v>74</v>
      </c>
      <c r="C6" s="3985">
        <v>1967</v>
      </c>
      <c r="D6" s="3970">
        <v>800</v>
      </c>
      <c r="E6" s="3977">
        <v>650</v>
      </c>
      <c r="F6" s="3978">
        <f t="shared" ref="F6:F33" si="0">E6/D6*100</f>
        <v>81.25</v>
      </c>
    </row>
    <row r="7" spans="1:6" s="1329" customFormat="1" ht="18" customHeight="1">
      <c r="A7" s="3976" t="s">
        <v>3273</v>
      </c>
      <c r="B7" s="3970" t="s">
        <v>69</v>
      </c>
      <c r="C7" s="3985">
        <v>1963</v>
      </c>
      <c r="D7" s="3970">
        <v>676</v>
      </c>
      <c r="E7" s="3977">
        <v>277.60000000000002</v>
      </c>
      <c r="F7" s="3978">
        <f t="shared" si="0"/>
        <v>41.065088757396452</v>
      </c>
    </row>
    <row r="8" spans="1:6" s="1329" customFormat="1" ht="18" customHeight="1">
      <c r="A8" s="3976" t="s">
        <v>3274</v>
      </c>
      <c r="B8" s="3970" t="s">
        <v>64</v>
      </c>
      <c r="C8" s="3985">
        <v>1966</v>
      </c>
      <c r="D8" s="3979">
        <v>110</v>
      </c>
      <c r="E8" s="3977">
        <v>110</v>
      </c>
      <c r="F8" s="3978">
        <f t="shared" si="0"/>
        <v>100</v>
      </c>
    </row>
    <row r="9" spans="1:6" s="1329" customFormat="1" ht="18" customHeight="1">
      <c r="A9" s="3976" t="s">
        <v>3275</v>
      </c>
      <c r="B9" s="3970" t="s">
        <v>63</v>
      </c>
      <c r="C9" s="3985">
        <v>1983</v>
      </c>
      <c r="D9" s="3970">
        <v>115</v>
      </c>
      <c r="E9" s="3977">
        <v>33.200000000000003</v>
      </c>
      <c r="F9" s="3978">
        <f t="shared" si="0"/>
        <v>28.869565217391308</v>
      </c>
    </row>
    <row r="10" spans="1:6" s="1329" customFormat="1" ht="18" customHeight="1">
      <c r="A10" s="3976" t="s">
        <v>3276</v>
      </c>
      <c r="B10" s="3970" t="s">
        <v>61</v>
      </c>
      <c r="C10" s="3985">
        <v>1989</v>
      </c>
      <c r="D10" s="3970">
        <v>7</v>
      </c>
      <c r="E10" s="3977">
        <v>7</v>
      </c>
      <c r="F10" s="3978">
        <f t="shared" si="0"/>
        <v>100</v>
      </c>
    </row>
    <row r="11" spans="1:6" s="1329" customFormat="1" ht="18" customHeight="1">
      <c r="A11" s="3976" t="s">
        <v>3277</v>
      </c>
      <c r="B11" s="3970" t="s">
        <v>63</v>
      </c>
      <c r="C11" s="3985">
        <v>1992</v>
      </c>
      <c r="D11" s="3970">
        <v>560</v>
      </c>
      <c r="E11" s="3977">
        <v>512</v>
      </c>
      <c r="F11" s="3978">
        <f t="shared" si="0"/>
        <v>91.428571428571431</v>
      </c>
    </row>
    <row r="12" spans="1:6" s="1329" customFormat="1" ht="18" customHeight="1">
      <c r="A12" s="3976" t="s">
        <v>3278</v>
      </c>
      <c r="B12" s="3970" t="s">
        <v>73</v>
      </c>
      <c r="C12" s="3985">
        <v>1967</v>
      </c>
      <c r="D12" s="3970">
        <v>470</v>
      </c>
      <c r="E12" s="3977">
        <v>457</v>
      </c>
      <c r="F12" s="3978">
        <f t="shared" si="0"/>
        <v>97.234042553191486</v>
      </c>
    </row>
    <row r="13" spans="1:6" s="1329" customFormat="1" ht="18" customHeight="1">
      <c r="A13" s="3976" t="s">
        <v>3279</v>
      </c>
      <c r="B13" s="3970" t="s">
        <v>61</v>
      </c>
      <c r="C13" s="3985">
        <v>1978</v>
      </c>
      <c r="D13" s="3970">
        <v>225</v>
      </c>
      <c r="E13" s="3977">
        <v>225</v>
      </c>
      <c r="F13" s="3978">
        <f t="shared" si="0"/>
        <v>100</v>
      </c>
    </row>
    <row r="14" spans="1:6" s="1329" customFormat="1" ht="18" customHeight="1">
      <c r="A14" s="3976" t="s">
        <v>3280</v>
      </c>
      <c r="B14" s="3970" t="s">
        <v>67</v>
      </c>
      <c r="C14" s="3985">
        <v>1975</v>
      </c>
      <c r="D14" s="3970">
        <v>80</v>
      </c>
      <c r="E14" s="3977">
        <v>80</v>
      </c>
      <c r="F14" s="3978">
        <f t="shared" si="0"/>
        <v>100</v>
      </c>
    </row>
    <row r="15" spans="1:6" s="1329" customFormat="1" ht="18" customHeight="1">
      <c r="A15" s="3976" t="s">
        <v>3282</v>
      </c>
      <c r="B15" s="3970" t="s">
        <v>69</v>
      </c>
      <c r="C15" s="3985">
        <v>1996</v>
      </c>
      <c r="D15" s="3970">
        <v>398</v>
      </c>
      <c r="E15" s="3980">
        <v>0</v>
      </c>
      <c r="F15" s="3978">
        <f t="shared" si="0"/>
        <v>0</v>
      </c>
    </row>
    <row r="16" spans="1:6" s="1329" customFormat="1" ht="18" customHeight="1">
      <c r="A16" s="3981" t="s">
        <v>3283</v>
      </c>
      <c r="B16" s="3970" t="s">
        <v>69</v>
      </c>
      <c r="C16" s="3985" t="s">
        <v>3284</v>
      </c>
      <c r="D16" s="3970">
        <v>500</v>
      </c>
      <c r="E16" s="3977">
        <v>189</v>
      </c>
      <c r="F16" s="3978">
        <f t="shared" si="0"/>
        <v>37.799999999999997</v>
      </c>
    </row>
    <row r="17" spans="1:6" s="1329" customFormat="1" ht="18" customHeight="1">
      <c r="A17" s="3976" t="s">
        <v>3285</v>
      </c>
      <c r="B17" s="3970" t="s">
        <v>74</v>
      </c>
      <c r="C17" s="3985">
        <v>1987</v>
      </c>
      <c r="D17" s="3970">
        <v>3860</v>
      </c>
      <c r="E17" s="3977">
        <v>3085</v>
      </c>
      <c r="F17" s="3978">
        <f t="shared" si="0"/>
        <v>79.92227979274611</v>
      </c>
    </row>
    <row r="18" spans="1:6" s="1329" customFormat="1" ht="18" customHeight="1">
      <c r="A18" s="3976" t="s">
        <v>3286</v>
      </c>
      <c r="B18" s="3970" t="s">
        <v>61</v>
      </c>
      <c r="C18" s="3985">
        <v>1963</v>
      </c>
      <c r="D18" s="3970">
        <v>600</v>
      </c>
      <c r="E18" s="3977">
        <v>455</v>
      </c>
      <c r="F18" s="3978">
        <f t="shared" si="0"/>
        <v>75.833333333333329</v>
      </c>
    </row>
    <row r="19" spans="1:6" s="1329" customFormat="1" ht="18" customHeight="1">
      <c r="A19" s="3976" t="s">
        <v>3287</v>
      </c>
      <c r="B19" s="3970" t="s">
        <v>63</v>
      </c>
      <c r="C19" s="3985">
        <v>1983</v>
      </c>
      <c r="D19" s="3970">
        <v>218</v>
      </c>
      <c r="E19" s="3977">
        <v>144</v>
      </c>
      <c r="F19" s="3978">
        <f t="shared" si="0"/>
        <v>66.055045871559642</v>
      </c>
    </row>
    <row r="20" spans="1:6" s="1329" customFormat="1" ht="18" customHeight="1">
      <c r="A20" s="3976" t="s">
        <v>3288</v>
      </c>
      <c r="B20" s="3970" t="s">
        <v>60</v>
      </c>
      <c r="C20" s="3985">
        <v>1968</v>
      </c>
      <c r="D20" s="3970">
        <v>5000</v>
      </c>
      <c r="E20" s="3977">
        <v>4433</v>
      </c>
      <c r="F20" s="3978">
        <f t="shared" si="0"/>
        <v>88.660000000000011</v>
      </c>
    </row>
    <row r="21" spans="1:6" s="1329" customFormat="1" ht="18" customHeight="1">
      <c r="A21" s="3976" t="s">
        <v>3289</v>
      </c>
      <c r="B21" s="3970" t="s">
        <v>60</v>
      </c>
      <c r="C21" s="3985">
        <v>1968</v>
      </c>
      <c r="D21" s="3970">
        <v>3300</v>
      </c>
      <c r="E21" s="3977">
        <v>3533.5</v>
      </c>
      <c r="F21" s="3978">
        <f t="shared" si="0"/>
        <v>107.07575757575758</v>
      </c>
    </row>
    <row r="22" spans="1:6" s="1329" customFormat="1" ht="18" customHeight="1">
      <c r="A22" s="3976" t="s">
        <v>1329</v>
      </c>
      <c r="B22" s="3970" t="s">
        <v>1329</v>
      </c>
      <c r="C22" s="3985">
        <v>1970</v>
      </c>
      <c r="D22" s="3970">
        <v>1040</v>
      </c>
      <c r="E22" s="3977">
        <v>541</v>
      </c>
      <c r="F22" s="3978">
        <f t="shared" si="0"/>
        <v>52.019230769230774</v>
      </c>
    </row>
    <row r="23" spans="1:6" s="1329" customFormat="1" ht="18" customHeight="1">
      <c r="A23" s="3981" t="s">
        <v>3290</v>
      </c>
      <c r="B23" s="3970" t="s">
        <v>67</v>
      </c>
      <c r="C23" s="3985">
        <v>2002</v>
      </c>
      <c r="D23" s="3970">
        <v>885</v>
      </c>
      <c r="E23" s="3977">
        <v>509.2</v>
      </c>
      <c r="F23" s="3978">
        <f t="shared" si="0"/>
        <v>57.536723163841806</v>
      </c>
    </row>
    <row r="24" spans="1:6" s="1329" customFormat="1" ht="18" customHeight="1">
      <c r="A24" s="3976" t="s">
        <v>3291</v>
      </c>
      <c r="B24" s="3970" t="s">
        <v>64</v>
      </c>
      <c r="C24" s="3985">
        <v>1993</v>
      </c>
      <c r="D24" s="3970">
        <v>186</v>
      </c>
      <c r="E24" s="3977">
        <v>180</v>
      </c>
      <c r="F24" s="3978">
        <f t="shared" si="0"/>
        <v>96.774193548387103</v>
      </c>
    </row>
    <row r="25" spans="1:6" s="1329" customFormat="1" ht="18" customHeight="1">
      <c r="A25" s="3976" t="s">
        <v>3292</v>
      </c>
      <c r="B25" s="3970" t="s">
        <v>63</v>
      </c>
      <c r="C25" s="3985">
        <v>1995</v>
      </c>
      <c r="D25" s="3970">
        <v>180</v>
      </c>
      <c r="E25" s="3977">
        <v>180</v>
      </c>
      <c r="F25" s="3978">
        <f t="shared" si="0"/>
        <v>100</v>
      </c>
    </row>
    <row r="26" spans="1:6" s="1329" customFormat="1" ht="18" customHeight="1">
      <c r="A26" s="3976" t="s">
        <v>3293</v>
      </c>
      <c r="B26" s="3970" t="s">
        <v>69</v>
      </c>
      <c r="C26" s="3985">
        <v>2000</v>
      </c>
      <c r="D26" s="3970">
        <v>493</v>
      </c>
      <c r="E26" s="3977">
        <v>16.5</v>
      </c>
      <c r="F26" s="3978">
        <f t="shared" si="0"/>
        <v>3.3468559837728193</v>
      </c>
    </row>
    <row r="27" spans="1:6" s="1329" customFormat="1" ht="18" customHeight="1">
      <c r="A27" s="3976" t="s">
        <v>3294</v>
      </c>
      <c r="B27" s="3970" t="s">
        <v>71</v>
      </c>
      <c r="C27" s="3985">
        <v>1961</v>
      </c>
      <c r="D27" s="3970">
        <v>210</v>
      </c>
      <c r="E27" s="3977">
        <v>55</v>
      </c>
      <c r="F27" s="3978">
        <f t="shared" si="0"/>
        <v>26.190476190476193</v>
      </c>
    </row>
    <row r="28" spans="1:6" s="1329" customFormat="1" ht="18" customHeight="1">
      <c r="A28" s="3976" t="s">
        <v>3295</v>
      </c>
      <c r="B28" s="3970" t="s">
        <v>60</v>
      </c>
      <c r="C28" s="3985">
        <v>1962</v>
      </c>
      <c r="D28" s="3970">
        <v>800</v>
      </c>
      <c r="E28" s="3977">
        <v>800</v>
      </c>
      <c r="F28" s="3978">
        <f t="shared" si="0"/>
        <v>100</v>
      </c>
    </row>
    <row r="29" spans="1:6" s="1329" customFormat="1" ht="18" customHeight="1">
      <c r="A29" s="3976" t="s">
        <v>3296</v>
      </c>
      <c r="B29" s="3970" t="s">
        <v>3297</v>
      </c>
      <c r="C29" s="3986">
        <v>1963</v>
      </c>
      <c r="D29" s="3977">
        <v>687</v>
      </c>
      <c r="E29" s="3977">
        <v>459.7</v>
      </c>
      <c r="F29" s="3978">
        <f t="shared" si="0"/>
        <v>66.914119359534212</v>
      </c>
    </row>
    <row r="30" spans="1:6" s="1329" customFormat="1" ht="18" customHeight="1">
      <c r="A30" s="3976" t="s">
        <v>3298</v>
      </c>
      <c r="B30" s="3970" t="s">
        <v>72</v>
      </c>
      <c r="C30" s="3986">
        <v>1966</v>
      </c>
      <c r="D30" s="3977">
        <v>1736</v>
      </c>
      <c r="E30" s="3977">
        <v>674</v>
      </c>
      <c r="F30" s="3978">
        <f t="shared" si="0"/>
        <v>38.824884792626726</v>
      </c>
    </row>
    <row r="31" spans="1:6" s="1329" customFormat="1" ht="18" customHeight="1">
      <c r="A31" s="3976" t="s">
        <v>3299</v>
      </c>
      <c r="B31" s="3970" t="s">
        <v>64</v>
      </c>
      <c r="C31" s="3986">
        <v>1966</v>
      </c>
      <c r="D31" s="3977">
        <v>195</v>
      </c>
      <c r="E31" s="3977">
        <v>190</v>
      </c>
      <c r="F31" s="3978">
        <f t="shared" si="0"/>
        <v>97.435897435897431</v>
      </c>
    </row>
    <row r="32" spans="1:6" s="1329" customFormat="1" ht="18" customHeight="1">
      <c r="A32" s="3976" t="s">
        <v>70</v>
      </c>
      <c r="B32" s="3970" t="s">
        <v>70</v>
      </c>
      <c r="C32" s="3986" t="s">
        <v>3305</v>
      </c>
      <c r="D32" s="3977">
        <v>1500</v>
      </c>
      <c r="E32" s="3980">
        <v>2680</v>
      </c>
      <c r="F32" s="3978">
        <f t="shared" si="0"/>
        <v>178.66666666666666</v>
      </c>
    </row>
    <row r="33" spans="1:6" s="1329" customFormat="1" ht="18" customHeight="1">
      <c r="A33" s="3976" t="s">
        <v>3300</v>
      </c>
      <c r="B33" s="3970" t="s">
        <v>69</v>
      </c>
      <c r="C33" s="3986">
        <v>1997</v>
      </c>
      <c r="D33" s="3977">
        <v>175</v>
      </c>
      <c r="E33" s="3977">
        <v>175</v>
      </c>
      <c r="F33" s="3978">
        <f t="shared" si="0"/>
        <v>100</v>
      </c>
    </row>
    <row r="34" spans="1:6" s="1329" customFormat="1" ht="18" customHeight="1" thickBot="1">
      <c r="A34" s="3982" t="s">
        <v>2</v>
      </c>
      <c r="B34" s="3969"/>
      <c r="C34" s="3969"/>
      <c r="D34" s="3969">
        <f>SUM(D5:D33)</f>
        <v>37726</v>
      </c>
      <c r="E34" s="3969">
        <f>SUM(E5:E33)</f>
        <v>26945.4</v>
      </c>
      <c r="F34" s="3983">
        <f>(E34/D34)*100</f>
        <v>71.423951651381017</v>
      </c>
    </row>
    <row r="35" spans="1:6" ht="14.1" customHeight="1" thickTop="1">
      <c r="A35" s="3693"/>
      <c r="B35" s="3693"/>
      <c r="C35" s="3693"/>
      <c r="D35" s="3693"/>
      <c r="E35" s="3693"/>
    </row>
    <row r="36" spans="1:6" ht="14.1" customHeight="1">
      <c r="A36" s="3310" t="s">
        <v>3308</v>
      </c>
      <c r="B36" s="3310"/>
      <c r="C36" s="3310"/>
      <c r="E36" s="3310"/>
    </row>
    <row r="37" spans="1:6" ht="14.1" customHeight="1">
      <c r="A37" s="6249" t="s">
        <v>3309</v>
      </c>
      <c r="B37" s="6249"/>
      <c r="C37" s="6249"/>
      <c r="E37" s="3310"/>
    </row>
    <row r="38" spans="1:6" ht="14.1" customHeight="1">
      <c r="A38" s="6249" t="s">
        <v>3303</v>
      </c>
      <c r="B38" s="6249"/>
      <c r="C38" s="6249"/>
      <c r="E38" s="804"/>
      <c r="F38" s="804"/>
    </row>
    <row r="42" spans="1:6">
      <c r="B42" s="3326" t="s">
        <v>3</v>
      </c>
      <c r="C42" s="3326"/>
    </row>
  </sheetData>
  <mergeCells count="4">
    <mergeCell ref="A2:F2"/>
    <mergeCell ref="A3:F3"/>
    <mergeCell ref="A37:C37"/>
    <mergeCell ref="A38:C38"/>
  </mergeCells>
  <hyperlinks>
    <hyperlink ref="A1" r:id="rId1"/>
  </hyperlinks>
  <pageMargins left="0.70866141732283472" right="0.70866141732283472" top="0.74803149606299213" bottom="0.74803149606299213" header="0.31496062992125984" footer="0.31496062992125984"/>
  <pageSetup paperSize="9" scale="72" fitToHeight="0" orientation="landscape" r:id="rId2"/>
  <headerFooter>
    <oddFooter>&amp;R209</oddFooter>
  </headerFooter>
  <drawing r:id="rId3"/>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03">
    <pageSetUpPr fitToPage="1"/>
  </sheetPr>
  <dimension ref="A1:F42"/>
  <sheetViews>
    <sheetView view="pageBreakPreview" zoomScale="60" zoomScaleNormal="100" workbookViewId="0">
      <selection activeCell="H15" sqref="H15"/>
    </sheetView>
  </sheetViews>
  <sheetFormatPr defaultRowHeight="12.75"/>
  <cols>
    <col min="1" max="1" width="36" style="152" customWidth="1"/>
    <col min="2" max="6" width="30.7109375" style="152" customWidth="1"/>
    <col min="7" max="256" width="9.140625" style="152"/>
    <col min="257" max="257" width="34.42578125" style="152" customWidth="1"/>
    <col min="258" max="261" width="28.140625" style="152" customWidth="1"/>
    <col min="262" max="262" width="20.5703125" style="152" customWidth="1"/>
    <col min="263" max="512" width="9.140625" style="152"/>
    <col min="513" max="513" width="34.42578125" style="152" customWidth="1"/>
    <col min="514" max="517" width="28.140625" style="152" customWidth="1"/>
    <col min="518" max="518" width="20.5703125" style="152" customWidth="1"/>
    <col min="519" max="768" width="9.140625" style="152"/>
    <col min="769" max="769" width="34.42578125" style="152" customWidth="1"/>
    <col min="770" max="773" width="28.140625" style="152" customWidth="1"/>
    <col min="774" max="774" width="20.5703125" style="152" customWidth="1"/>
    <col min="775" max="1024" width="9.140625" style="152"/>
    <col min="1025" max="1025" width="34.42578125" style="152" customWidth="1"/>
    <col min="1026" max="1029" width="28.140625" style="152" customWidth="1"/>
    <col min="1030" max="1030" width="20.5703125" style="152" customWidth="1"/>
    <col min="1031" max="1280" width="9.140625" style="152"/>
    <col min="1281" max="1281" width="34.42578125" style="152" customWidth="1"/>
    <col min="1282" max="1285" width="28.140625" style="152" customWidth="1"/>
    <col min="1286" max="1286" width="20.5703125" style="152" customWidth="1"/>
    <col min="1287" max="1536" width="9.140625" style="152"/>
    <col min="1537" max="1537" width="34.42578125" style="152" customWidth="1"/>
    <col min="1538" max="1541" width="28.140625" style="152" customWidth="1"/>
    <col min="1542" max="1542" width="20.5703125" style="152" customWidth="1"/>
    <col min="1543" max="1792" width="9.140625" style="152"/>
    <col min="1793" max="1793" width="34.42578125" style="152" customWidth="1"/>
    <col min="1794" max="1797" width="28.140625" style="152" customWidth="1"/>
    <col min="1798" max="1798" width="20.5703125" style="152" customWidth="1"/>
    <col min="1799" max="2048" width="9.140625" style="152"/>
    <col min="2049" max="2049" width="34.42578125" style="152" customWidth="1"/>
    <col min="2050" max="2053" width="28.140625" style="152" customWidth="1"/>
    <col min="2054" max="2054" width="20.5703125" style="152" customWidth="1"/>
    <col min="2055" max="2304" width="9.140625" style="152"/>
    <col min="2305" max="2305" width="34.42578125" style="152" customWidth="1"/>
    <col min="2306" max="2309" width="28.140625" style="152" customWidth="1"/>
    <col min="2310" max="2310" width="20.5703125" style="152" customWidth="1"/>
    <col min="2311" max="2560" width="9.140625" style="152"/>
    <col min="2561" max="2561" width="34.42578125" style="152" customWidth="1"/>
    <col min="2562" max="2565" width="28.140625" style="152" customWidth="1"/>
    <col min="2566" max="2566" width="20.5703125" style="152" customWidth="1"/>
    <col min="2567" max="2816" width="9.140625" style="152"/>
    <col min="2817" max="2817" width="34.42578125" style="152" customWidth="1"/>
    <col min="2818" max="2821" width="28.140625" style="152" customWidth="1"/>
    <col min="2822" max="2822" width="20.5703125" style="152" customWidth="1"/>
    <col min="2823" max="3072" width="9.140625" style="152"/>
    <col min="3073" max="3073" width="34.42578125" style="152" customWidth="1"/>
    <col min="3074" max="3077" width="28.140625" style="152" customWidth="1"/>
    <col min="3078" max="3078" width="20.5703125" style="152" customWidth="1"/>
    <col min="3079" max="3328" width="9.140625" style="152"/>
    <col min="3329" max="3329" width="34.42578125" style="152" customWidth="1"/>
    <col min="3330" max="3333" width="28.140625" style="152" customWidth="1"/>
    <col min="3334" max="3334" width="20.5703125" style="152" customWidth="1"/>
    <col min="3335" max="3584" width="9.140625" style="152"/>
    <col min="3585" max="3585" width="34.42578125" style="152" customWidth="1"/>
    <col min="3586" max="3589" width="28.140625" style="152" customWidth="1"/>
    <col min="3590" max="3590" width="20.5703125" style="152" customWidth="1"/>
    <col min="3591" max="3840" width="9.140625" style="152"/>
    <col min="3841" max="3841" width="34.42578125" style="152" customWidth="1"/>
    <col min="3842" max="3845" width="28.140625" style="152" customWidth="1"/>
    <col min="3846" max="3846" width="20.5703125" style="152" customWidth="1"/>
    <col min="3847" max="4096" width="9.140625" style="152"/>
    <col min="4097" max="4097" width="34.42578125" style="152" customWidth="1"/>
    <col min="4098" max="4101" width="28.140625" style="152" customWidth="1"/>
    <col min="4102" max="4102" width="20.5703125" style="152" customWidth="1"/>
    <col min="4103" max="4352" width="9.140625" style="152"/>
    <col min="4353" max="4353" width="34.42578125" style="152" customWidth="1"/>
    <col min="4354" max="4357" width="28.140625" style="152" customWidth="1"/>
    <col min="4358" max="4358" width="20.5703125" style="152" customWidth="1"/>
    <col min="4359" max="4608" width="9.140625" style="152"/>
    <col min="4609" max="4609" width="34.42578125" style="152" customWidth="1"/>
    <col min="4610" max="4613" width="28.140625" style="152" customWidth="1"/>
    <col min="4614" max="4614" width="20.5703125" style="152" customWidth="1"/>
    <col min="4615" max="4864" width="9.140625" style="152"/>
    <col min="4865" max="4865" width="34.42578125" style="152" customWidth="1"/>
    <col min="4866" max="4869" width="28.140625" style="152" customWidth="1"/>
    <col min="4870" max="4870" width="20.5703125" style="152" customWidth="1"/>
    <col min="4871" max="5120" width="9.140625" style="152"/>
    <col min="5121" max="5121" width="34.42578125" style="152" customWidth="1"/>
    <col min="5122" max="5125" width="28.140625" style="152" customWidth="1"/>
    <col min="5126" max="5126" width="20.5703125" style="152" customWidth="1"/>
    <col min="5127" max="5376" width="9.140625" style="152"/>
    <col min="5377" max="5377" width="34.42578125" style="152" customWidth="1"/>
    <col min="5378" max="5381" width="28.140625" style="152" customWidth="1"/>
    <col min="5382" max="5382" width="20.5703125" style="152" customWidth="1"/>
    <col min="5383" max="5632" width="9.140625" style="152"/>
    <col min="5633" max="5633" width="34.42578125" style="152" customWidth="1"/>
    <col min="5634" max="5637" width="28.140625" style="152" customWidth="1"/>
    <col min="5638" max="5638" width="20.5703125" style="152" customWidth="1"/>
    <col min="5639" max="5888" width="9.140625" style="152"/>
    <col min="5889" max="5889" width="34.42578125" style="152" customWidth="1"/>
    <col min="5890" max="5893" width="28.140625" style="152" customWidth="1"/>
    <col min="5894" max="5894" width="20.5703125" style="152" customWidth="1"/>
    <col min="5895" max="6144" width="9.140625" style="152"/>
    <col min="6145" max="6145" width="34.42578125" style="152" customWidth="1"/>
    <col min="6146" max="6149" width="28.140625" style="152" customWidth="1"/>
    <col min="6150" max="6150" width="20.5703125" style="152" customWidth="1"/>
    <col min="6151" max="6400" width="9.140625" style="152"/>
    <col min="6401" max="6401" width="34.42578125" style="152" customWidth="1"/>
    <col min="6402" max="6405" width="28.140625" style="152" customWidth="1"/>
    <col min="6406" max="6406" width="20.5703125" style="152" customWidth="1"/>
    <col min="6407" max="6656" width="9.140625" style="152"/>
    <col min="6657" max="6657" width="34.42578125" style="152" customWidth="1"/>
    <col min="6658" max="6661" width="28.140625" style="152" customWidth="1"/>
    <col min="6662" max="6662" width="20.5703125" style="152" customWidth="1"/>
    <col min="6663" max="6912" width="9.140625" style="152"/>
    <col min="6913" max="6913" width="34.42578125" style="152" customWidth="1"/>
    <col min="6914" max="6917" width="28.140625" style="152" customWidth="1"/>
    <col min="6918" max="6918" width="20.5703125" style="152" customWidth="1"/>
    <col min="6919" max="7168" width="9.140625" style="152"/>
    <col min="7169" max="7169" width="34.42578125" style="152" customWidth="1"/>
    <col min="7170" max="7173" width="28.140625" style="152" customWidth="1"/>
    <col min="7174" max="7174" width="20.5703125" style="152" customWidth="1"/>
    <col min="7175" max="7424" width="9.140625" style="152"/>
    <col min="7425" max="7425" width="34.42578125" style="152" customWidth="1"/>
    <col min="7426" max="7429" width="28.140625" style="152" customWidth="1"/>
    <col min="7430" max="7430" width="20.5703125" style="152" customWidth="1"/>
    <col min="7431" max="7680" width="9.140625" style="152"/>
    <col min="7681" max="7681" width="34.42578125" style="152" customWidth="1"/>
    <col min="7682" max="7685" width="28.140625" style="152" customWidth="1"/>
    <col min="7686" max="7686" width="20.5703125" style="152" customWidth="1"/>
    <col min="7687" max="7936" width="9.140625" style="152"/>
    <col min="7937" max="7937" width="34.42578125" style="152" customWidth="1"/>
    <col min="7938" max="7941" width="28.140625" style="152" customWidth="1"/>
    <col min="7942" max="7942" width="20.5703125" style="152" customWidth="1"/>
    <col min="7943" max="8192" width="9.140625" style="152"/>
    <col min="8193" max="8193" width="34.42578125" style="152" customWidth="1"/>
    <col min="8194" max="8197" width="28.140625" style="152" customWidth="1"/>
    <col min="8198" max="8198" width="20.5703125" style="152" customWidth="1"/>
    <col min="8199" max="8448" width="9.140625" style="152"/>
    <col min="8449" max="8449" width="34.42578125" style="152" customWidth="1"/>
    <col min="8450" max="8453" width="28.140625" style="152" customWidth="1"/>
    <col min="8454" max="8454" width="20.5703125" style="152" customWidth="1"/>
    <col min="8455" max="8704" width="9.140625" style="152"/>
    <col min="8705" max="8705" width="34.42578125" style="152" customWidth="1"/>
    <col min="8706" max="8709" width="28.140625" style="152" customWidth="1"/>
    <col min="8710" max="8710" width="20.5703125" style="152" customWidth="1"/>
    <col min="8711" max="8960" width="9.140625" style="152"/>
    <col min="8961" max="8961" width="34.42578125" style="152" customWidth="1"/>
    <col min="8962" max="8965" width="28.140625" style="152" customWidth="1"/>
    <col min="8966" max="8966" width="20.5703125" style="152" customWidth="1"/>
    <col min="8967" max="9216" width="9.140625" style="152"/>
    <col min="9217" max="9217" width="34.42578125" style="152" customWidth="1"/>
    <col min="9218" max="9221" width="28.140625" style="152" customWidth="1"/>
    <col min="9222" max="9222" width="20.5703125" style="152" customWidth="1"/>
    <col min="9223" max="9472" width="9.140625" style="152"/>
    <col min="9473" max="9473" width="34.42578125" style="152" customWidth="1"/>
    <col min="9474" max="9477" width="28.140625" style="152" customWidth="1"/>
    <col min="9478" max="9478" width="20.5703125" style="152" customWidth="1"/>
    <col min="9479" max="9728" width="9.140625" style="152"/>
    <col min="9729" max="9729" width="34.42578125" style="152" customWidth="1"/>
    <col min="9730" max="9733" width="28.140625" style="152" customWidth="1"/>
    <col min="9734" max="9734" width="20.5703125" style="152" customWidth="1"/>
    <col min="9735" max="9984" width="9.140625" style="152"/>
    <col min="9985" max="9985" width="34.42578125" style="152" customWidth="1"/>
    <col min="9986" max="9989" width="28.140625" style="152" customWidth="1"/>
    <col min="9990" max="9990" width="20.5703125" style="152" customWidth="1"/>
    <col min="9991" max="10240" width="9.140625" style="152"/>
    <col min="10241" max="10241" width="34.42578125" style="152" customWidth="1"/>
    <col min="10242" max="10245" width="28.140625" style="152" customWidth="1"/>
    <col min="10246" max="10246" width="20.5703125" style="152" customWidth="1"/>
    <col min="10247" max="10496" width="9.140625" style="152"/>
    <col min="10497" max="10497" width="34.42578125" style="152" customWidth="1"/>
    <col min="10498" max="10501" width="28.140625" style="152" customWidth="1"/>
    <col min="10502" max="10502" width="20.5703125" style="152" customWidth="1"/>
    <col min="10503" max="10752" width="9.140625" style="152"/>
    <col min="10753" max="10753" width="34.42578125" style="152" customWidth="1"/>
    <col min="10754" max="10757" width="28.140625" style="152" customWidth="1"/>
    <col min="10758" max="10758" width="20.5703125" style="152" customWidth="1"/>
    <col min="10759" max="11008" width="9.140625" style="152"/>
    <col min="11009" max="11009" width="34.42578125" style="152" customWidth="1"/>
    <col min="11010" max="11013" width="28.140625" style="152" customWidth="1"/>
    <col min="11014" max="11014" width="20.5703125" style="152" customWidth="1"/>
    <col min="11015" max="11264" width="9.140625" style="152"/>
    <col min="11265" max="11265" width="34.42578125" style="152" customWidth="1"/>
    <col min="11266" max="11269" width="28.140625" style="152" customWidth="1"/>
    <col min="11270" max="11270" width="20.5703125" style="152" customWidth="1"/>
    <col min="11271" max="11520" width="9.140625" style="152"/>
    <col min="11521" max="11521" width="34.42578125" style="152" customWidth="1"/>
    <col min="11522" max="11525" width="28.140625" style="152" customWidth="1"/>
    <col min="11526" max="11526" width="20.5703125" style="152" customWidth="1"/>
    <col min="11527" max="11776" width="9.140625" style="152"/>
    <col min="11777" max="11777" width="34.42578125" style="152" customWidth="1"/>
    <col min="11778" max="11781" width="28.140625" style="152" customWidth="1"/>
    <col min="11782" max="11782" width="20.5703125" style="152" customWidth="1"/>
    <col min="11783" max="12032" width="9.140625" style="152"/>
    <col min="12033" max="12033" width="34.42578125" style="152" customWidth="1"/>
    <col min="12034" max="12037" width="28.140625" style="152" customWidth="1"/>
    <col min="12038" max="12038" width="20.5703125" style="152" customWidth="1"/>
    <col min="12039" max="12288" width="9.140625" style="152"/>
    <col min="12289" max="12289" width="34.42578125" style="152" customWidth="1"/>
    <col min="12290" max="12293" width="28.140625" style="152" customWidth="1"/>
    <col min="12294" max="12294" width="20.5703125" style="152" customWidth="1"/>
    <col min="12295" max="12544" width="9.140625" style="152"/>
    <col min="12545" max="12545" width="34.42578125" style="152" customWidth="1"/>
    <col min="12546" max="12549" width="28.140625" style="152" customWidth="1"/>
    <col min="12550" max="12550" width="20.5703125" style="152" customWidth="1"/>
    <col min="12551" max="12800" width="9.140625" style="152"/>
    <col min="12801" max="12801" width="34.42578125" style="152" customWidth="1"/>
    <col min="12802" max="12805" width="28.140625" style="152" customWidth="1"/>
    <col min="12806" max="12806" width="20.5703125" style="152" customWidth="1"/>
    <col min="12807" max="13056" width="9.140625" style="152"/>
    <col min="13057" max="13057" width="34.42578125" style="152" customWidth="1"/>
    <col min="13058" max="13061" width="28.140625" style="152" customWidth="1"/>
    <col min="13062" max="13062" width="20.5703125" style="152" customWidth="1"/>
    <col min="13063" max="13312" width="9.140625" style="152"/>
    <col min="13313" max="13313" width="34.42578125" style="152" customWidth="1"/>
    <col min="13314" max="13317" width="28.140625" style="152" customWidth="1"/>
    <col min="13318" max="13318" width="20.5703125" style="152" customWidth="1"/>
    <col min="13319" max="13568" width="9.140625" style="152"/>
    <col min="13569" max="13569" width="34.42578125" style="152" customWidth="1"/>
    <col min="13570" max="13573" width="28.140625" style="152" customWidth="1"/>
    <col min="13574" max="13574" width="20.5703125" style="152" customWidth="1"/>
    <col min="13575" max="13824" width="9.140625" style="152"/>
    <col min="13825" max="13825" width="34.42578125" style="152" customWidth="1"/>
    <col min="13826" max="13829" width="28.140625" style="152" customWidth="1"/>
    <col min="13830" max="13830" width="20.5703125" style="152" customWidth="1"/>
    <col min="13831" max="14080" width="9.140625" style="152"/>
    <col min="14081" max="14081" width="34.42578125" style="152" customWidth="1"/>
    <col min="14082" max="14085" width="28.140625" style="152" customWidth="1"/>
    <col min="14086" max="14086" width="20.5703125" style="152" customWidth="1"/>
    <col min="14087" max="14336" width="9.140625" style="152"/>
    <col min="14337" max="14337" width="34.42578125" style="152" customWidth="1"/>
    <col min="14338" max="14341" width="28.140625" style="152" customWidth="1"/>
    <col min="14342" max="14342" width="20.5703125" style="152" customWidth="1"/>
    <col min="14343" max="14592" width="9.140625" style="152"/>
    <col min="14593" max="14593" width="34.42578125" style="152" customWidth="1"/>
    <col min="14594" max="14597" width="28.140625" style="152" customWidth="1"/>
    <col min="14598" max="14598" width="20.5703125" style="152" customWidth="1"/>
    <col min="14599" max="14848" width="9.140625" style="152"/>
    <col min="14849" max="14849" width="34.42578125" style="152" customWidth="1"/>
    <col min="14850" max="14853" width="28.140625" style="152" customWidth="1"/>
    <col min="14854" max="14854" width="20.5703125" style="152" customWidth="1"/>
    <col min="14855" max="15104" width="9.140625" style="152"/>
    <col min="15105" max="15105" width="34.42578125" style="152" customWidth="1"/>
    <col min="15106" max="15109" width="28.140625" style="152" customWidth="1"/>
    <col min="15110" max="15110" width="20.5703125" style="152" customWidth="1"/>
    <col min="15111" max="15360" width="9.140625" style="152"/>
    <col min="15361" max="15361" width="34.42578125" style="152" customWidth="1"/>
    <col min="15362" max="15365" width="28.140625" style="152" customWidth="1"/>
    <col min="15366" max="15366" width="20.5703125" style="152" customWidth="1"/>
    <col min="15367" max="15616" width="9.140625" style="152"/>
    <col min="15617" max="15617" width="34.42578125" style="152" customWidth="1"/>
    <col min="15618" max="15621" width="28.140625" style="152" customWidth="1"/>
    <col min="15622" max="15622" width="20.5703125" style="152" customWidth="1"/>
    <col min="15623" max="15872" width="9.140625" style="152"/>
    <col min="15873" max="15873" width="34.42578125" style="152" customWidth="1"/>
    <col min="15874" max="15877" width="28.140625" style="152" customWidth="1"/>
    <col min="15878" max="15878" width="20.5703125" style="152" customWidth="1"/>
    <col min="15879" max="16128" width="9.140625" style="152"/>
    <col min="16129" max="16129" width="34.42578125" style="152" customWidth="1"/>
    <col min="16130" max="16133" width="28.140625" style="152" customWidth="1"/>
    <col min="16134" max="16134" width="20.5703125" style="152" customWidth="1"/>
    <col min="16135" max="16384" width="9.140625" style="152"/>
  </cols>
  <sheetData>
    <row r="1" spans="1:6" s="3517" customFormat="1" ht="15.75" thickBot="1">
      <c r="A1" s="3497" t="s">
        <v>0</v>
      </c>
      <c r="B1" s="11"/>
      <c r="C1" s="11"/>
      <c r="D1" s="11"/>
      <c r="E1" s="11"/>
      <c r="F1" s="474" t="s">
        <v>1</v>
      </c>
    </row>
    <row r="2" spans="1:6" ht="18" customHeight="1" thickTop="1" thickBot="1">
      <c r="A2" s="6378" t="s">
        <v>3418</v>
      </c>
      <c r="B2" s="6728"/>
      <c r="C2" s="6728"/>
      <c r="D2" s="6728"/>
      <c r="E2" s="6728"/>
      <c r="F2" s="7588"/>
    </row>
    <row r="3" spans="1:6" ht="27.75" customHeight="1" thickBot="1">
      <c r="A3" s="7589" t="s">
        <v>3254</v>
      </c>
      <c r="B3" s="7553"/>
      <c r="C3" s="7553"/>
      <c r="D3" s="7553"/>
      <c r="E3" s="7553"/>
      <c r="F3" s="6771"/>
    </row>
    <row r="4" spans="1:6" ht="25.5" customHeight="1" thickBot="1">
      <c r="A4" s="3713" t="s">
        <v>3265</v>
      </c>
      <c r="B4" s="3714" t="s">
        <v>3266</v>
      </c>
      <c r="C4" s="3714" t="s">
        <v>3267</v>
      </c>
      <c r="D4" s="3714" t="s">
        <v>3268</v>
      </c>
      <c r="E4" s="3714" t="s">
        <v>3310</v>
      </c>
      <c r="F4" s="3715" t="s">
        <v>3270</v>
      </c>
    </row>
    <row r="5" spans="1:6" s="450" customFormat="1" ht="18" customHeight="1">
      <c r="A5" s="3987" t="s">
        <v>3271</v>
      </c>
      <c r="B5" s="3988" t="s">
        <v>73</v>
      </c>
      <c r="C5" s="3988">
        <v>1987</v>
      </c>
      <c r="D5" s="3989">
        <v>12720</v>
      </c>
      <c r="E5" s="3990">
        <v>6293.7</v>
      </c>
      <c r="F5" s="3991">
        <f t="shared" ref="F5:F33" si="0">E5/D5*100</f>
        <v>49.47877358490566</v>
      </c>
    </row>
    <row r="6" spans="1:6" s="450" customFormat="1" ht="18" customHeight="1">
      <c r="A6" s="3957" t="s">
        <v>3272</v>
      </c>
      <c r="B6" s="3958" t="s">
        <v>74</v>
      </c>
      <c r="C6" s="3958">
        <v>1967</v>
      </c>
      <c r="D6" s="3959">
        <v>800</v>
      </c>
      <c r="E6" s="3992">
        <v>650</v>
      </c>
      <c r="F6" s="3960">
        <f t="shared" si="0"/>
        <v>81.25</v>
      </c>
    </row>
    <row r="7" spans="1:6" s="450" customFormat="1" ht="18" customHeight="1">
      <c r="A7" s="3957" t="s">
        <v>3273</v>
      </c>
      <c r="B7" s="3958" t="s">
        <v>69</v>
      </c>
      <c r="C7" s="3958">
        <v>1963</v>
      </c>
      <c r="D7" s="3959">
        <v>676</v>
      </c>
      <c r="E7" s="3992">
        <v>277.60000000000002</v>
      </c>
      <c r="F7" s="3960">
        <f t="shared" si="0"/>
        <v>41.065088757396452</v>
      </c>
    </row>
    <row r="8" spans="1:6" s="450" customFormat="1" ht="18" customHeight="1">
      <c r="A8" s="3957" t="s">
        <v>3274</v>
      </c>
      <c r="B8" s="3958" t="s">
        <v>64</v>
      </c>
      <c r="C8" s="3958">
        <v>1966</v>
      </c>
      <c r="D8" s="3961">
        <v>110</v>
      </c>
      <c r="E8" s="3992">
        <v>110</v>
      </c>
      <c r="F8" s="3960">
        <f t="shared" si="0"/>
        <v>100</v>
      </c>
    </row>
    <row r="9" spans="1:6" s="450" customFormat="1" ht="18" customHeight="1">
      <c r="A9" s="3957" t="s">
        <v>3275</v>
      </c>
      <c r="B9" s="3958" t="s">
        <v>63</v>
      </c>
      <c r="C9" s="3958">
        <v>1983</v>
      </c>
      <c r="D9" s="3958">
        <v>115</v>
      </c>
      <c r="E9" s="3992">
        <v>33.200000000000003</v>
      </c>
      <c r="F9" s="3960">
        <f t="shared" si="0"/>
        <v>28.869565217391308</v>
      </c>
    </row>
    <row r="10" spans="1:6" s="450" customFormat="1" ht="18" customHeight="1">
      <c r="A10" s="3957" t="s">
        <v>3276</v>
      </c>
      <c r="B10" s="3958" t="s">
        <v>61</v>
      </c>
      <c r="C10" s="3958">
        <v>1989</v>
      </c>
      <c r="D10" s="3959">
        <v>7</v>
      </c>
      <c r="E10" s="3992">
        <v>7</v>
      </c>
      <c r="F10" s="3960">
        <f t="shared" si="0"/>
        <v>100</v>
      </c>
    </row>
    <row r="11" spans="1:6" s="450" customFormat="1" ht="18" customHeight="1">
      <c r="A11" s="3957" t="s">
        <v>3277</v>
      </c>
      <c r="B11" s="3958" t="s">
        <v>63</v>
      </c>
      <c r="C11" s="3958">
        <v>1992</v>
      </c>
      <c r="D11" s="3959">
        <v>560</v>
      </c>
      <c r="E11" s="3992">
        <v>512</v>
      </c>
      <c r="F11" s="3960">
        <f t="shared" si="0"/>
        <v>91.428571428571431</v>
      </c>
    </row>
    <row r="12" spans="1:6" s="450" customFormat="1" ht="18" customHeight="1">
      <c r="A12" s="3957" t="s">
        <v>3278</v>
      </c>
      <c r="B12" s="3958" t="s">
        <v>73</v>
      </c>
      <c r="C12" s="3958">
        <v>1967</v>
      </c>
      <c r="D12" s="3959">
        <v>470</v>
      </c>
      <c r="E12" s="3992">
        <v>457</v>
      </c>
      <c r="F12" s="3960">
        <f t="shared" si="0"/>
        <v>97.234042553191486</v>
      </c>
    </row>
    <row r="13" spans="1:6" s="450" customFormat="1" ht="18" customHeight="1">
      <c r="A13" s="3957" t="s">
        <v>3279</v>
      </c>
      <c r="B13" s="3958" t="s">
        <v>61</v>
      </c>
      <c r="C13" s="3958">
        <v>1978</v>
      </c>
      <c r="D13" s="3959">
        <v>225</v>
      </c>
      <c r="E13" s="3992">
        <v>225</v>
      </c>
      <c r="F13" s="3960">
        <f t="shared" si="0"/>
        <v>100</v>
      </c>
    </row>
    <row r="14" spans="1:6" s="450" customFormat="1" ht="18" customHeight="1">
      <c r="A14" s="3957" t="s">
        <v>3280</v>
      </c>
      <c r="B14" s="3958" t="s">
        <v>67</v>
      </c>
      <c r="C14" s="3958">
        <v>1975</v>
      </c>
      <c r="D14" s="3959">
        <v>80</v>
      </c>
      <c r="E14" s="3992">
        <v>80</v>
      </c>
      <c r="F14" s="3960">
        <f t="shared" si="0"/>
        <v>100</v>
      </c>
    </row>
    <row r="15" spans="1:6" s="450" customFormat="1" ht="18" customHeight="1">
      <c r="A15" s="3957" t="s">
        <v>3282</v>
      </c>
      <c r="B15" s="3958" t="s">
        <v>69</v>
      </c>
      <c r="C15" s="3958">
        <v>1996</v>
      </c>
      <c r="D15" s="3959">
        <v>398</v>
      </c>
      <c r="E15" s="3993">
        <v>0</v>
      </c>
      <c r="F15" s="3960">
        <f t="shared" si="0"/>
        <v>0</v>
      </c>
    </row>
    <row r="16" spans="1:6" s="450" customFormat="1" ht="18" customHeight="1">
      <c r="A16" s="3962" t="s">
        <v>3283</v>
      </c>
      <c r="B16" s="3958" t="s">
        <v>69</v>
      </c>
      <c r="C16" s="3958" t="s">
        <v>3284</v>
      </c>
      <c r="D16" s="3959">
        <v>500</v>
      </c>
      <c r="E16" s="3992">
        <v>189</v>
      </c>
      <c r="F16" s="3960">
        <f t="shared" si="0"/>
        <v>37.799999999999997</v>
      </c>
    </row>
    <row r="17" spans="1:6" s="450" customFormat="1" ht="18" customHeight="1">
      <c r="A17" s="3957" t="s">
        <v>3285</v>
      </c>
      <c r="B17" s="3958" t="s">
        <v>74</v>
      </c>
      <c r="C17" s="3958">
        <v>1987</v>
      </c>
      <c r="D17" s="3959">
        <v>3860</v>
      </c>
      <c r="E17" s="3992">
        <v>3085</v>
      </c>
      <c r="F17" s="3960">
        <f t="shared" si="0"/>
        <v>79.92227979274611</v>
      </c>
    </row>
    <row r="18" spans="1:6" s="450" customFormat="1" ht="18" customHeight="1">
      <c r="A18" s="3957" t="s">
        <v>3286</v>
      </c>
      <c r="B18" s="3958" t="s">
        <v>61</v>
      </c>
      <c r="C18" s="3958">
        <v>1963</v>
      </c>
      <c r="D18" s="3959">
        <v>600</v>
      </c>
      <c r="E18" s="3992">
        <v>455</v>
      </c>
      <c r="F18" s="3960">
        <f t="shared" si="0"/>
        <v>75.833333333333329</v>
      </c>
    </row>
    <row r="19" spans="1:6" s="450" customFormat="1" ht="18" customHeight="1">
      <c r="A19" s="3957" t="s">
        <v>3287</v>
      </c>
      <c r="B19" s="3958" t="s">
        <v>63</v>
      </c>
      <c r="C19" s="3958">
        <v>1983</v>
      </c>
      <c r="D19" s="3959">
        <v>218</v>
      </c>
      <c r="E19" s="3992">
        <v>144</v>
      </c>
      <c r="F19" s="3960">
        <f t="shared" si="0"/>
        <v>66.055045871559642</v>
      </c>
    </row>
    <row r="20" spans="1:6" s="450" customFormat="1" ht="18" customHeight="1">
      <c r="A20" s="3957" t="s">
        <v>3288</v>
      </c>
      <c r="B20" s="3958" t="s">
        <v>60</v>
      </c>
      <c r="C20" s="3958">
        <v>1968</v>
      </c>
      <c r="D20" s="3959">
        <v>5000</v>
      </c>
      <c r="E20" s="3992">
        <v>4433</v>
      </c>
      <c r="F20" s="3960">
        <f t="shared" si="0"/>
        <v>88.660000000000011</v>
      </c>
    </row>
    <row r="21" spans="1:6" s="450" customFormat="1" ht="18" customHeight="1">
      <c r="A21" s="3957" t="s">
        <v>3289</v>
      </c>
      <c r="B21" s="3958" t="s">
        <v>60</v>
      </c>
      <c r="C21" s="3958">
        <v>1968</v>
      </c>
      <c r="D21" s="3959">
        <v>3300</v>
      </c>
      <c r="E21" s="3992">
        <v>3533.5</v>
      </c>
      <c r="F21" s="3960">
        <f t="shared" si="0"/>
        <v>107.07575757575758</v>
      </c>
    </row>
    <row r="22" spans="1:6" s="450" customFormat="1" ht="18" customHeight="1">
      <c r="A22" s="3957" t="s">
        <v>1329</v>
      </c>
      <c r="B22" s="3958" t="s">
        <v>1329</v>
      </c>
      <c r="C22" s="3958">
        <v>1970</v>
      </c>
      <c r="D22" s="3959">
        <v>1040</v>
      </c>
      <c r="E22" s="3992">
        <v>541</v>
      </c>
      <c r="F22" s="3960">
        <f t="shared" si="0"/>
        <v>52.019230769230774</v>
      </c>
    </row>
    <row r="23" spans="1:6" s="450" customFormat="1" ht="18" customHeight="1">
      <c r="A23" s="3962" t="s">
        <v>3290</v>
      </c>
      <c r="B23" s="3958" t="s">
        <v>67</v>
      </c>
      <c r="C23" s="3958">
        <v>2002</v>
      </c>
      <c r="D23" s="3959">
        <v>885</v>
      </c>
      <c r="E23" s="3992">
        <v>509.2</v>
      </c>
      <c r="F23" s="3960">
        <f t="shared" si="0"/>
        <v>57.536723163841806</v>
      </c>
    </row>
    <row r="24" spans="1:6" s="450" customFormat="1" ht="18" customHeight="1">
      <c r="A24" s="3957" t="s">
        <v>3291</v>
      </c>
      <c r="B24" s="3958" t="s">
        <v>64</v>
      </c>
      <c r="C24" s="3958">
        <v>1993</v>
      </c>
      <c r="D24" s="3959">
        <v>186</v>
      </c>
      <c r="E24" s="3992">
        <v>180</v>
      </c>
      <c r="F24" s="3960">
        <f t="shared" si="0"/>
        <v>96.774193548387103</v>
      </c>
    </row>
    <row r="25" spans="1:6" s="450" customFormat="1" ht="18" customHeight="1">
      <c r="A25" s="3957" t="s">
        <v>3292</v>
      </c>
      <c r="B25" s="3958" t="s">
        <v>63</v>
      </c>
      <c r="C25" s="3958">
        <v>1995</v>
      </c>
      <c r="D25" s="3959">
        <v>180</v>
      </c>
      <c r="E25" s="3992">
        <v>180</v>
      </c>
      <c r="F25" s="3960">
        <f t="shared" si="0"/>
        <v>100</v>
      </c>
    </row>
    <row r="26" spans="1:6" s="450" customFormat="1" ht="18" customHeight="1">
      <c r="A26" s="3957" t="s">
        <v>3293</v>
      </c>
      <c r="B26" s="3958" t="s">
        <v>69</v>
      </c>
      <c r="C26" s="3958">
        <v>2000</v>
      </c>
      <c r="D26" s="3959">
        <v>493</v>
      </c>
      <c r="E26" s="3992">
        <v>16.5</v>
      </c>
      <c r="F26" s="3960">
        <f t="shared" si="0"/>
        <v>3.3468559837728193</v>
      </c>
    </row>
    <row r="27" spans="1:6" s="450" customFormat="1" ht="18" customHeight="1">
      <c r="A27" s="3957" t="s">
        <v>3294</v>
      </c>
      <c r="B27" s="3958" t="s">
        <v>71</v>
      </c>
      <c r="C27" s="3958">
        <v>1961</v>
      </c>
      <c r="D27" s="3959">
        <v>210</v>
      </c>
      <c r="E27" s="3992">
        <v>55</v>
      </c>
      <c r="F27" s="3960">
        <f t="shared" si="0"/>
        <v>26.190476190476193</v>
      </c>
    </row>
    <row r="28" spans="1:6" s="450" customFormat="1" ht="18" customHeight="1">
      <c r="A28" s="3957" t="s">
        <v>3295</v>
      </c>
      <c r="B28" s="3958" t="s">
        <v>60</v>
      </c>
      <c r="C28" s="3958">
        <v>1962</v>
      </c>
      <c r="D28" s="3959">
        <v>800</v>
      </c>
      <c r="E28" s="3992">
        <v>800</v>
      </c>
      <c r="F28" s="3960">
        <f t="shared" si="0"/>
        <v>100</v>
      </c>
    </row>
    <row r="29" spans="1:6" s="450" customFormat="1" ht="18" customHeight="1">
      <c r="A29" s="3957" t="s">
        <v>3296</v>
      </c>
      <c r="B29" s="3958" t="s">
        <v>3297</v>
      </c>
      <c r="C29" s="3963">
        <v>1963</v>
      </c>
      <c r="D29" s="3964">
        <v>687</v>
      </c>
      <c r="E29" s="3992">
        <v>459.7</v>
      </c>
      <c r="F29" s="3960">
        <f t="shared" si="0"/>
        <v>66.914119359534212</v>
      </c>
    </row>
    <row r="30" spans="1:6" s="450" customFormat="1" ht="18" customHeight="1">
      <c r="A30" s="3957" t="s">
        <v>3298</v>
      </c>
      <c r="B30" s="3958" t="s">
        <v>72</v>
      </c>
      <c r="C30" s="3963">
        <v>1966</v>
      </c>
      <c r="D30" s="3964">
        <v>1736</v>
      </c>
      <c r="E30" s="3992">
        <v>674</v>
      </c>
      <c r="F30" s="3960">
        <f t="shared" si="0"/>
        <v>38.824884792626726</v>
      </c>
    </row>
    <row r="31" spans="1:6" s="450" customFormat="1" ht="18" customHeight="1">
      <c r="A31" s="3957" t="s">
        <v>3299</v>
      </c>
      <c r="B31" s="3958" t="s">
        <v>64</v>
      </c>
      <c r="C31" s="3963">
        <v>1966</v>
      </c>
      <c r="D31" s="3964">
        <v>195</v>
      </c>
      <c r="E31" s="3992">
        <v>190</v>
      </c>
      <c r="F31" s="3960">
        <f t="shared" si="0"/>
        <v>97.435897435897431</v>
      </c>
    </row>
    <row r="32" spans="1:6" s="450" customFormat="1" ht="18" customHeight="1">
      <c r="A32" s="3957" t="s">
        <v>70</v>
      </c>
      <c r="B32" s="3958" t="s">
        <v>70</v>
      </c>
      <c r="C32" s="3963" t="s">
        <v>3305</v>
      </c>
      <c r="D32" s="3964">
        <v>1500</v>
      </c>
      <c r="E32" s="3980">
        <v>2680</v>
      </c>
      <c r="F32" s="3960">
        <f t="shared" si="0"/>
        <v>178.66666666666666</v>
      </c>
    </row>
    <row r="33" spans="1:6" s="450" customFormat="1" ht="18" customHeight="1">
      <c r="A33" s="3957" t="s">
        <v>3300</v>
      </c>
      <c r="B33" s="3958" t="s">
        <v>69</v>
      </c>
      <c r="C33" s="3963">
        <v>1997</v>
      </c>
      <c r="D33" s="3964">
        <v>175</v>
      </c>
      <c r="E33" s="3992">
        <v>175</v>
      </c>
      <c r="F33" s="3960">
        <f t="shared" si="0"/>
        <v>100</v>
      </c>
    </row>
    <row r="34" spans="1:6" s="450" customFormat="1" ht="18" customHeight="1" thickBot="1">
      <c r="A34" s="3965" t="s">
        <v>2</v>
      </c>
      <c r="B34" s="3966"/>
      <c r="C34" s="3966"/>
      <c r="D34" s="3967">
        <f>SUM(D5:D33)</f>
        <v>37726</v>
      </c>
      <c r="E34" s="3994">
        <f>SUM(E5:E33)</f>
        <v>26945.4</v>
      </c>
      <c r="F34" s="3968">
        <f>(E34/D34)*100</f>
        <v>71.423951651381017</v>
      </c>
    </row>
    <row r="35" spans="1:6" ht="15.75" thickTop="1">
      <c r="A35" s="3693"/>
      <c r="B35" s="3693"/>
      <c r="C35" s="3693"/>
      <c r="D35" s="3693"/>
      <c r="E35" s="3693"/>
    </row>
    <row r="36" spans="1:6">
      <c r="A36" s="3310" t="s">
        <v>3311</v>
      </c>
      <c r="B36" s="3310"/>
      <c r="C36" s="3310"/>
      <c r="E36" s="3310"/>
    </row>
    <row r="37" spans="1:6">
      <c r="A37" s="6249" t="s">
        <v>3312</v>
      </c>
      <c r="B37" s="6249"/>
      <c r="C37" s="6249"/>
      <c r="E37" s="3310"/>
    </row>
    <row r="38" spans="1:6" ht="11.25" customHeight="1">
      <c r="A38" s="6249" t="s">
        <v>3303</v>
      </c>
      <c r="B38" s="6249"/>
      <c r="C38" s="6249"/>
      <c r="E38" s="804"/>
      <c r="F38" s="804"/>
    </row>
    <row r="42" spans="1:6">
      <c r="B42" s="3326" t="s">
        <v>3</v>
      </c>
      <c r="C42" s="3326"/>
    </row>
  </sheetData>
  <mergeCells count="4">
    <mergeCell ref="A2:F2"/>
    <mergeCell ref="A3:F3"/>
    <mergeCell ref="A37:C37"/>
    <mergeCell ref="A38:C38"/>
  </mergeCells>
  <hyperlinks>
    <hyperlink ref="A1" r:id="rId1"/>
  </hyperlinks>
  <pageMargins left="0.70866141732283472" right="0.70866141732283472" top="0.74803149606299213" bottom="0.74803149606299213" header="0.31496062992125984" footer="0.31496062992125984"/>
  <pageSetup paperSize="9" scale="70" fitToHeight="0" orientation="landscape" r:id="rId2"/>
  <headerFooter>
    <oddFooter>&amp;R210</oddFooter>
  </headerFooter>
  <drawing r:id="rId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04">
    <pageSetUpPr fitToPage="1"/>
  </sheetPr>
  <dimension ref="A1:D49"/>
  <sheetViews>
    <sheetView view="pageBreakPreview" zoomScale="60" zoomScaleNormal="100" workbookViewId="0">
      <selection activeCell="H15" sqref="H15"/>
    </sheetView>
  </sheetViews>
  <sheetFormatPr defaultRowHeight="12.75"/>
  <cols>
    <col min="1" max="1" width="38.28515625" style="152" customWidth="1"/>
    <col min="2" max="4" width="40.7109375" style="152" customWidth="1"/>
    <col min="5" max="256" width="9.140625" style="152"/>
    <col min="257" max="257" width="34" style="152" customWidth="1"/>
    <col min="258" max="260" width="28.140625" style="152" customWidth="1"/>
    <col min="261" max="512" width="9.140625" style="152"/>
    <col min="513" max="513" width="34" style="152" customWidth="1"/>
    <col min="514" max="516" width="28.140625" style="152" customWidth="1"/>
    <col min="517" max="768" width="9.140625" style="152"/>
    <col min="769" max="769" width="34" style="152" customWidth="1"/>
    <col min="770" max="772" width="28.140625" style="152" customWidth="1"/>
    <col min="773" max="1024" width="9.140625" style="152"/>
    <col min="1025" max="1025" width="34" style="152" customWidth="1"/>
    <col min="1026" max="1028" width="28.140625" style="152" customWidth="1"/>
    <col min="1029" max="1280" width="9.140625" style="152"/>
    <col min="1281" max="1281" width="34" style="152" customWidth="1"/>
    <col min="1282" max="1284" width="28.140625" style="152" customWidth="1"/>
    <col min="1285" max="1536" width="9.140625" style="152"/>
    <col min="1537" max="1537" width="34" style="152" customWidth="1"/>
    <col min="1538" max="1540" width="28.140625" style="152" customWidth="1"/>
    <col min="1541" max="1792" width="9.140625" style="152"/>
    <col min="1793" max="1793" width="34" style="152" customWidth="1"/>
    <col min="1794" max="1796" width="28.140625" style="152" customWidth="1"/>
    <col min="1797" max="2048" width="9.140625" style="152"/>
    <col min="2049" max="2049" width="34" style="152" customWidth="1"/>
    <col min="2050" max="2052" width="28.140625" style="152" customWidth="1"/>
    <col min="2053" max="2304" width="9.140625" style="152"/>
    <col min="2305" max="2305" width="34" style="152" customWidth="1"/>
    <col min="2306" max="2308" width="28.140625" style="152" customWidth="1"/>
    <col min="2309" max="2560" width="9.140625" style="152"/>
    <col min="2561" max="2561" width="34" style="152" customWidth="1"/>
    <col min="2562" max="2564" width="28.140625" style="152" customWidth="1"/>
    <col min="2565" max="2816" width="9.140625" style="152"/>
    <col min="2817" max="2817" width="34" style="152" customWidth="1"/>
    <col min="2818" max="2820" width="28.140625" style="152" customWidth="1"/>
    <col min="2821" max="3072" width="9.140625" style="152"/>
    <col min="3073" max="3073" width="34" style="152" customWidth="1"/>
    <col min="3074" max="3076" width="28.140625" style="152" customWidth="1"/>
    <col min="3077" max="3328" width="9.140625" style="152"/>
    <col min="3329" max="3329" width="34" style="152" customWidth="1"/>
    <col min="3330" max="3332" width="28.140625" style="152" customWidth="1"/>
    <col min="3333" max="3584" width="9.140625" style="152"/>
    <col min="3585" max="3585" width="34" style="152" customWidth="1"/>
    <col min="3586" max="3588" width="28.140625" style="152" customWidth="1"/>
    <col min="3589" max="3840" width="9.140625" style="152"/>
    <col min="3841" max="3841" width="34" style="152" customWidth="1"/>
    <col min="3842" max="3844" width="28.140625" style="152" customWidth="1"/>
    <col min="3845" max="4096" width="9.140625" style="152"/>
    <col min="4097" max="4097" width="34" style="152" customWidth="1"/>
    <col min="4098" max="4100" width="28.140625" style="152" customWidth="1"/>
    <col min="4101" max="4352" width="9.140625" style="152"/>
    <col min="4353" max="4353" width="34" style="152" customWidth="1"/>
    <col min="4354" max="4356" width="28.140625" style="152" customWidth="1"/>
    <col min="4357" max="4608" width="9.140625" style="152"/>
    <col min="4609" max="4609" width="34" style="152" customWidth="1"/>
    <col min="4610" max="4612" width="28.140625" style="152" customWidth="1"/>
    <col min="4613" max="4864" width="9.140625" style="152"/>
    <col min="4865" max="4865" width="34" style="152" customWidth="1"/>
    <col min="4866" max="4868" width="28.140625" style="152" customWidth="1"/>
    <col min="4869" max="5120" width="9.140625" style="152"/>
    <col min="5121" max="5121" width="34" style="152" customWidth="1"/>
    <col min="5122" max="5124" width="28.140625" style="152" customWidth="1"/>
    <col min="5125" max="5376" width="9.140625" style="152"/>
    <col min="5377" max="5377" width="34" style="152" customWidth="1"/>
    <col min="5378" max="5380" width="28.140625" style="152" customWidth="1"/>
    <col min="5381" max="5632" width="9.140625" style="152"/>
    <col min="5633" max="5633" width="34" style="152" customWidth="1"/>
    <col min="5634" max="5636" width="28.140625" style="152" customWidth="1"/>
    <col min="5637" max="5888" width="9.140625" style="152"/>
    <col min="5889" max="5889" width="34" style="152" customWidth="1"/>
    <col min="5890" max="5892" width="28.140625" style="152" customWidth="1"/>
    <col min="5893" max="6144" width="9.140625" style="152"/>
    <col min="6145" max="6145" width="34" style="152" customWidth="1"/>
    <col min="6146" max="6148" width="28.140625" style="152" customWidth="1"/>
    <col min="6149" max="6400" width="9.140625" style="152"/>
    <col min="6401" max="6401" width="34" style="152" customWidth="1"/>
    <col min="6402" max="6404" width="28.140625" style="152" customWidth="1"/>
    <col min="6405" max="6656" width="9.140625" style="152"/>
    <col min="6657" max="6657" width="34" style="152" customWidth="1"/>
    <col min="6658" max="6660" width="28.140625" style="152" customWidth="1"/>
    <col min="6661" max="6912" width="9.140625" style="152"/>
    <col min="6913" max="6913" width="34" style="152" customWidth="1"/>
    <col min="6914" max="6916" width="28.140625" style="152" customWidth="1"/>
    <col min="6917" max="7168" width="9.140625" style="152"/>
    <col min="7169" max="7169" width="34" style="152" customWidth="1"/>
    <col min="7170" max="7172" width="28.140625" style="152" customWidth="1"/>
    <col min="7173" max="7424" width="9.140625" style="152"/>
    <col min="7425" max="7425" width="34" style="152" customWidth="1"/>
    <col min="7426" max="7428" width="28.140625" style="152" customWidth="1"/>
    <col min="7429" max="7680" width="9.140625" style="152"/>
    <col min="7681" max="7681" width="34" style="152" customWidth="1"/>
    <col min="7682" max="7684" width="28.140625" style="152" customWidth="1"/>
    <col min="7685" max="7936" width="9.140625" style="152"/>
    <col min="7937" max="7937" width="34" style="152" customWidth="1"/>
    <col min="7938" max="7940" width="28.140625" style="152" customWidth="1"/>
    <col min="7941" max="8192" width="9.140625" style="152"/>
    <col min="8193" max="8193" width="34" style="152" customWidth="1"/>
    <col min="8194" max="8196" width="28.140625" style="152" customWidth="1"/>
    <col min="8197" max="8448" width="9.140625" style="152"/>
    <col min="8449" max="8449" width="34" style="152" customWidth="1"/>
    <col min="8450" max="8452" width="28.140625" style="152" customWidth="1"/>
    <col min="8453" max="8704" width="9.140625" style="152"/>
    <col min="8705" max="8705" width="34" style="152" customWidth="1"/>
    <col min="8706" max="8708" width="28.140625" style="152" customWidth="1"/>
    <col min="8709" max="8960" width="9.140625" style="152"/>
    <col min="8961" max="8961" width="34" style="152" customWidth="1"/>
    <col min="8962" max="8964" width="28.140625" style="152" customWidth="1"/>
    <col min="8965" max="9216" width="9.140625" style="152"/>
    <col min="9217" max="9217" width="34" style="152" customWidth="1"/>
    <col min="9218" max="9220" width="28.140625" style="152" customWidth="1"/>
    <col min="9221" max="9472" width="9.140625" style="152"/>
    <col min="9473" max="9473" width="34" style="152" customWidth="1"/>
    <col min="9474" max="9476" width="28.140625" style="152" customWidth="1"/>
    <col min="9477" max="9728" width="9.140625" style="152"/>
    <col min="9729" max="9729" width="34" style="152" customWidth="1"/>
    <col min="9730" max="9732" width="28.140625" style="152" customWidth="1"/>
    <col min="9733" max="9984" width="9.140625" style="152"/>
    <col min="9985" max="9985" width="34" style="152" customWidth="1"/>
    <col min="9986" max="9988" width="28.140625" style="152" customWidth="1"/>
    <col min="9989" max="10240" width="9.140625" style="152"/>
    <col min="10241" max="10241" width="34" style="152" customWidth="1"/>
    <col min="10242" max="10244" width="28.140625" style="152" customWidth="1"/>
    <col min="10245" max="10496" width="9.140625" style="152"/>
    <col min="10497" max="10497" width="34" style="152" customWidth="1"/>
    <col min="10498" max="10500" width="28.140625" style="152" customWidth="1"/>
    <col min="10501" max="10752" width="9.140625" style="152"/>
    <col min="10753" max="10753" width="34" style="152" customWidth="1"/>
    <col min="10754" max="10756" width="28.140625" style="152" customWidth="1"/>
    <col min="10757" max="11008" width="9.140625" style="152"/>
    <col min="11009" max="11009" width="34" style="152" customWidth="1"/>
    <col min="11010" max="11012" width="28.140625" style="152" customWidth="1"/>
    <col min="11013" max="11264" width="9.140625" style="152"/>
    <col min="11265" max="11265" width="34" style="152" customWidth="1"/>
    <col min="11266" max="11268" width="28.140625" style="152" customWidth="1"/>
    <col min="11269" max="11520" width="9.140625" style="152"/>
    <col min="11521" max="11521" width="34" style="152" customWidth="1"/>
    <col min="11522" max="11524" width="28.140625" style="152" customWidth="1"/>
    <col min="11525" max="11776" width="9.140625" style="152"/>
    <col min="11777" max="11777" width="34" style="152" customWidth="1"/>
    <col min="11778" max="11780" width="28.140625" style="152" customWidth="1"/>
    <col min="11781" max="12032" width="9.140625" style="152"/>
    <col min="12033" max="12033" width="34" style="152" customWidth="1"/>
    <col min="12034" max="12036" width="28.140625" style="152" customWidth="1"/>
    <col min="12037" max="12288" width="9.140625" style="152"/>
    <col min="12289" max="12289" width="34" style="152" customWidth="1"/>
    <col min="12290" max="12292" width="28.140625" style="152" customWidth="1"/>
    <col min="12293" max="12544" width="9.140625" style="152"/>
    <col min="12545" max="12545" width="34" style="152" customWidth="1"/>
    <col min="12546" max="12548" width="28.140625" style="152" customWidth="1"/>
    <col min="12549" max="12800" width="9.140625" style="152"/>
    <col min="12801" max="12801" width="34" style="152" customWidth="1"/>
    <col min="12802" max="12804" width="28.140625" style="152" customWidth="1"/>
    <col min="12805" max="13056" width="9.140625" style="152"/>
    <col min="13057" max="13057" width="34" style="152" customWidth="1"/>
    <col min="13058" max="13060" width="28.140625" style="152" customWidth="1"/>
    <col min="13061" max="13312" width="9.140625" style="152"/>
    <col min="13313" max="13313" width="34" style="152" customWidth="1"/>
    <col min="13314" max="13316" width="28.140625" style="152" customWidth="1"/>
    <col min="13317" max="13568" width="9.140625" style="152"/>
    <col min="13569" max="13569" width="34" style="152" customWidth="1"/>
    <col min="13570" max="13572" width="28.140625" style="152" customWidth="1"/>
    <col min="13573" max="13824" width="9.140625" style="152"/>
    <col min="13825" max="13825" width="34" style="152" customWidth="1"/>
    <col min="13826" max="13828" width="28.140625" style="152" customWidth="1"/>
    <col min="13829" max="14080" width="9.140625" style="152"/>
    <col min="14081" max="14081" width="34" style="152" customWidth="1"/>
    <col min="14082" max="14084" width="28.140625" style="152" customWidth="1"/>
    <col min="14085" max="14336" width="9.140625" style="152"/>
    <col min="14337" max="14337" width="34" style="152" customWidth="1"/>
    <col min="14338" max="14340" width="28.140625" style="152" customWidth="1"/>
    <col min="14341" max="14592" width="9.140625" style="152"/>
    <col min="14593" max="14593" width="34" style="152" customWidth="1"/>
    <col min="14594" max="14596" width="28.140625" style="152" customWidth="1"/>
    <col min="14597" max="14848" width="9.140625" style="152"/>
    <col min="14849" max="14849" width="34" style="152" customWidth="1"/>
    <col min="14850" max="14852" width="28.140625" style="152" customWidth="1"/>
    <col min="14853" max="15104" width="9.140625" style="152"/>
    <col min="15105" max="15105" width="34" style="152" customWidth="1"/>
    <col min="15106" max="15108" width="28.140625" style="152" customWidth="1"/>
    <col min="15109" max="15360" width="9.140625" style="152"/>
    <col min="15361" max="15361" width="34" style="152" customWidth="1"/>
    <col min="15362" max="15364" width="28.140625" style="152" customWidth="1"/>
    <col min="15365" max="15616" width="9.140625" style="152"/>
    <col min="15617" max="15617" width="34" style="152" customWidth="1"/>
    <col min="15618" max="15620" width="28.140625" style="152" customWidth="1"/>
    <col min="15621" max="15872" width="9.140625" style="152"/>
    <col min="15873" max="15873" width="34" style="152" customWidth="1"/>
    <col min="15874" max="15876" width="28.140625" style="152" customWidth="1"/>
    <col min="15877" max="16128" width="9.140625" style="152"/>
    <col min="16129" max="16129" width="34" style="152" customWidth="1"/>
    <col min="16130" max="16132" width="28.140625" style="152" customWidth="1"/>
    <col min="16133" max="16384" width="9.140625" style="152"/>
  </cols>
  <sheetData>
    <row r="1" spans="1:4" s="3517" customFormat="1" ht="15.75" thickBot="1">
      <c r="A1" s="3497" t="s">
        <v>0</v>
      </c>
      <c r="B1" s="11"/>
      <c r="C1" s="11"/>
      <c r="D1" s="474" t="s">
        <v>1</v>
      </c>
    </row>
    <row r="2" spans="1:4" ht="18" customHeight="1" thickTop="1">
      <c r="A2" s="6250" t="s">
        <v>3418</v>
      </c>
      <c r="B2" s="6251"/>
      <c r="C2" s="6251"/>
      <c r="D2" s="6252"/>
    </row>
    <row r="3" spans="1:4" ht="27" customHeight="1" thickBot="1">
      <c r="A3" s="6714" t="s">
        <v>3254</v>
      </c>
      <c r="B3" s="6715"/>
      <c r="C3" s="6715"/>
      <c r="D3" s="6716"/>
    </row>
    <row r="4" spans="1:4" ht="20.25" customHeight="1" thickBot="1">
      <c r="A4" s="3716" t="s">
        <v>3265</v>
      </c>
      <c r="B4" s="3717" t="s">
        <v>3266</v>
      </c>
      <c r="C4" s="3717" t="s">
        <v>3267</v>
      </c>
      <c r="D4" s="3718" t="s">
        <v>3268</v>
      </c>
    </row>
    <row r="5" spans="1:4" ht="12" customHeight="1">
      <c r="A5" s="3987" t="s">
        <v>3271</v>
      </c>
      <c r="B5" s="3988" t="s">
        <v>73</v>
      </c>
      <c r="C5" s="3988">
        <v>1987</v>
      </c>
      <c r="D5" s="3975">
        <v>12720</v>
      </c>
    </row>
    <row r="6" spans="1:4" ht="12" customHeight="1">
      <c r="A6" s="3957" t="s">
        <v>3272</v>
      </c>
      <c r="B6" s="3958" t="s">
        <v>74</v>
      </c>
      <c r="C6" s="3958">
        <v>1967</v>
      </c>
      <c r="D6" s="3978">
        <v>800</v>
      </c>
    </row>
    <row r="7" spans="1:4" ht="12" customHeight="1">
      <c r="A7" s="3957" t="s">
        <v>3273</v>
      </c>
      <c r="B7" s="3958" t="s">
        <v>69</v>
      </c>
      <c r="C7" s="3958">
        <v>1963</v>
      </c>
      <c r="D7" s="3978">
        <v>676</v>
      </c>
    </row>
    <row r="8" spans="1:4" ht="12" customHeight="1">
      <c r="A8" s="3957" t="s">
        <v>3274</v>
      </c>
      <c r="B8" s="3958" t="s">
        <v>64</v>
      </c>
      <c r="C8" s="3958">
        <v>1966</v>
      </c>
      <c r="D8" s="3995">
        <v>110</v>
      </c>
    </row>
    <row r="9" spans="1:4" ht="12" customHeight="1">
      <c r="A9" s="3957" t="s">
        <v>3275</v>
      </c>
      <c r="B9" s="3958" t="s">
        <v>63</v>
      </c>
      <c r="C9" s="3958">
        <v>1983</v>
      </c>
      <c r="D9" s="3978">
        <v>115</v>
      </c>
    </row>
    <row r="10" spans="1:4" ht="12" customHeight="1">
      <c r="A10" s="3957" t="s">
        <v>3276</v>
      </c>
      <c r="B10" s="3958" t="s">
        <v>61</v>
      </c>
      <c r="C10" s="3958">
        <v>1989</v>
      </c>
      <c r="D10" s="3978">
        <v>7</v>
      </c>
    </row>
    <row r="11" spans="1:4" ht="12" customHeight="1">
      <c r="A11" s="3957" t="s">
        <v>3277</v>
      </c>
      <c r="B11" s="3958" t="s">
        <v>63</v>
      </c>
      <c r="C11" s="3958">
        <v>1992</v>
      </c>
      <c r="D11" s="3978">
        <v>560</v>
      </c>
    </row>
    <row r="12" spans="1:4" ht="12" customHeight="1">
      <c r="A12" s="3957" t="s">
        <v>3278</v>
      </c>
      <c r="B12" s="3958" t="s">
        <v>73</v>
      </c>
      <c r="C12" s="3958">
        <v>1967</v>
      </c>
      <c r="D12" s="3978">
        <v>470</v>
      </c>
    </row>
    <row r="13" spans="1:4" ht="12" customHeight="1">
      <c r="A13" s="3957" t="s">
        <v>3279</v>
      </c>
      <c r="B13" s="3958" t="s">
        <v>61</v>
      </c>
      <c r="C13" s="3958">
        <v>1978</v>
      </c>
      <c r="D13" s="3978">
        <v>225</v>
      </c>
    </row>
    <row r="14" spans="1:4" ht="12" customHeight="1">
      <c r="A14" s="3957" t="s">
        <v>3280</v>
      </c>
      <c r="B14" s="3958" t="s">
        <v>67</v>
      </c>
      <c r="C14" s="3958">
        <v>1975</v>
      </c>
      <c r="D14" s="3978">
        <v>80</v>
      </c>
    </row>
    <row r="15" spans="1:4" ht="12" customHeight="1">
      <c r="A15" s="3957" t="s">
        <v>3282</v>
      </c>
      <c r="B15" s="3958" t="s">
        <v>69</v>
      </c>
      <c r="C15" s="3958">
        <v>1996</v>
      </c>
      <c r="D15" s="3978">
        <v>398</v>
      </c>
    </row>
    <row r="16" spans="1:4" ht="12" customHeight="1">
      <c r="A16" s="3962" t="s">
        <v>3283</v>
      </c>
      <c r="B16" s="3958" t="s">
        <v>69</v>
      </c>
      <c r="C16" s="3958" t="s">
        <v>3284</v>
      </c>
      <c r="D16" s="3978">
        <v>500</v>
      </c>
    </row>
    <row r="17" spans="1:4" ht="12" customHeight="1">
      <c r="A17" s="3957" t="s">
        <v>3285</v>
      </c>
      <c r="B17" s="3958" t="s">
        <v>74</v>
      </c>
      <c r="C17" s="3958">
        <v>1987</v>
      </c>
      <c r="D17" s="3978">
        <v>3860</v>
      </c>
    </row>
    <row r="18" spans="1:4" ht="12" customHeight="1">
      <c r="A18" s="3957" t="s">
        <v>3286</v>
      </c>
      <c r="B18" s="3958" t="s">
        <v>61</v>
      </c>
      <c r="C18" s="3958">
        <v>1963</v>
      </c>
      <c r="D18" s="3978">
        <v>600</v>
      </c>
    </row>
    <row r="19" spans="1:4" ht="12" customHeight="1">
      <c r="A19" s="3957" t="s">
        <v>3287</v>
      </c>
      <c r="B19" s="3958" t="s">
        <v>63</v>
      </c>
      <c r="C19" s="3958">
        <v>1983</v>
      </c>
      <c r="D19" s="3978">
        <v>218</v>
      </c>
    </row>
    <row r="20" spans="1:4" ht="12" customHeight="1">
      <c r="A20" s="3957" t="s">
        <v>3288</v>
      </c>
      <c r="B20" s="3958" t="s">
        <v>60</v>
      </c>
      <c r="C20" s="3958">
        <v>1968</v>
      </c>
      <c r="D20" s="3978">
        <v>5000</v>
      </c>
    </row>
    <row r="21" spans="1:4" ht="12" customHeight="1">
      <c r="A21" s="3957" t="s">
        <v>3289</v>
      </c>
      <c r="B21" s="3958" t="s">
        <v>60</v>
      </c>
      <c r="C21" s="3958">
        <v>1968</v>
      </c>
      <c r="D21" s="3978">
        <v>3300</v>
      </c>
    </row>
    <row r="22" spans="1:4" ht="12" customHeight="1">
      <c r="A22" s="3957" t="s">
        <v>1329</v>
      </c>
      <c r="B22" s="3958" t="s">
        <v>1329</v>
      </c>
      <c r="C22" s="3958">
        <v>1970</v>
      </c>
      <c r="D22" s="3978">
        <v>1040</v>
      </c>
    </row>
    <row r="23" spans="1:4" ht="12" customHeight="1">
      <c r="A23" s="3962" t="s">
        <v>3290</v>
      </c>
      <c r="B23" s="3958" t="s">
        <v>67</v>
      </c>
      <c r="C23" s="3958">
        <v>2002</v>
      </c>
      <c r="D23" s="3978">
        <v>885</v>
      </c>
    </row>
    <row r="24" spans="1:4" ht="12" customHeight="1">
      <c r="A24" s="3957" t="s">
        <v>3291</v>
      </c>
      <c r="B24" s="3958" t="s">
        <v>64</v>
      </c>
      <c r="C24" s="3958">
        <v>1993</v>
      </c>
      <c r="D24" s="3978">
        <v>186</v>
      </c>
    </row>
    <row r="25" spans="1:4" ht="12" customHeight="1">
      <c r="A25" s="3957" t="s">
        <v>3292</v>
      </c>
      <c r="B25" s="3958" t="s">
        <v>63</v>
      </c>
      <c r="C25" s="3958">
        <v>1995</v>
      </c>
      <c r="D25" s="3978">
        <v>180</v>
      </c>
    </row>
    <row r="26" spans="1:4" ht="12" customHeight="1">
      <c r="A26" s="3957" t="s">
        <v>3293</v>
      </c>
      <c r="B26" s="3958" t="s">
        <v>69</v>
      </c>
      <c r="C26" s="3958">
        <v>2000</v>
      </c>
      <c r="D26" s="3978">
        <v>493</v>
      </c>
    </row>
    <row r="27" spans="1:4" ht="12" customHeight="1">
      <c r="A27" s="3957" t="s">
        <v>3294</v>
      </c>
      <c r="B27" s="3958" t="s">
        <v>71</v>
      </c>
      <c r="C27" s="3958">
        <v>1961</v>
      </c>
      <c r="D27" s="3978">
        <v>210</v>
      </c>
    </row>
    <row r="28" spans="1:4" ht="12" customHeight="1">
      <c r="A28" s="3957" t="s">
        <v>3295</v>
      </c>
      <c r="B28" s="3958" t="s">
        <v>60</v>
      </c>
      <c r="C28" s="3958">
        <v>1962</v>
      </c>
      <c r="D28" s="3978">
        <v>800</v>
      </c>
    </row>
    <row r="29" spans="1:4" ht="12" customHeight="1">
      <c r="A29" s="3957" t="s">
        <v>3296</v>
      </c>
      <c r="B29" s="3958" t="s">
        <v>3297</v>
      </c>
      <c r="C29" s="3963">
        <v>1963</v>
      </c>
      <c r="D29" s="3996">
        <v>687</v>
      </c>
    </row>
    <row r="30" spans="1:4" ht="12" customHeight="1">
      <c r="A30" s="3957" t="s">
        <v>3298</v>
      </c>
      <c r="B30" s="3958" t="s">
        <v>72</v>
      </c>
      <c r="C30" s="3963">
        <v>1966</v>
      </c>
      <c r="D30" s="3996">
        <v>1736</v>
      </c>
    </row>
    <row r="31" spans="1:4" ht="12" customHeight="1">
      <c r="A31" s="3957" t="s">
        <v>3299</v>
      </c>
      <c r="B31" s="3958" t="s">
        <v>64</v>
      </c>
      <c r="C31" s="3963">
        <v>1966</v>
      </c>
      <c r="D31" s="3996">
        <v>195</v>
      </c>
    </row>
    <row r="32" spans="1:4" ht="12" customHeight="1">
      <c r="A32" s="3957" t="s">
        <v>70</v>
      </c>
      <c r="B32" s="3958" t="s">
        <v>70</v>
      </c>
      <c r="C32" s="3963" t="s">
        <v>3305</v>
      </c>
      <c r="D32" s="3996">
        <v>1500</v>
      </c>
    </row>
    <row r="33" spans="1:4" ht="12" customHeight="1">
      <c r="A33" s="3957" t="s">
        <v>3300</v>
      </c>
      <c r="B33" s="3958" t="s">
        <v>69</v>
      </c>
      <c r="C33" s="3963">
        <v>1997</v>
      </c>
      <c r="D33" s="3996">
        <v>175</v>
      </c>
    </row>
    <row r="34" spans="1:4" ht="12" customHeight="1">
      <c r="A34" s="3957" t="s">
        <v>3313</v>
      </c>
      <c r="B34" s="3988" t="s">
        <v>73</v>
      </c>
      <c r="C34" s="3963">
        <v>2013</v>
      </c>
      <c r="D34" s="3996">
        <v>77480</v>
      </c>
    </row>
    <row r="35" spans="1:4" ht="12" customHeight="1">
      <c r="A35" s="3957" t="s">
        <v>3314</v>
      </c>
      <c r="B35" s="3958" t="s">
        <v>69</v>
      </c>
      <c r="C35" s="3963">
        <v>2012</v>
      </c>
      <c r="D35" s="3996">
        <v>6420</v>
      </c>
    </row>
    <row r="36" spans="1:4" ht="12" customHeight="1">
      <c r="A36" s="3957" t="s">
        <v>3315</v>
      </c>
      <c r="B36" s="3958" t="s">
        <v>65</v>
      </c>
      <c r="C36" s="3963">
        <v>2013</v>
      </c>
      <c r="D36" s="3996">
        <v>6010</v>
      </c>
    </row>
    <row r="37" spans="1:4" ht="12" customHeight="1">
      <c r="A37" s="3957" t="s">
        <v>3316</v>
      </c>
      <c r="B37" s="3958" t="s">
        <v>63</v>
      </c>
      <c r="C37" s="3963">
        <v>2013</v>
      </c>
      <c r="D37" s="3996" t="s">
        <v>9</v>
      </c>
    </row>
    <row r="38" spans="1:4" ht="12" customHeight="1">
      <c r="A38" s="3957" t="s">
        <v>3317</v>
      </c>
      <c r="B38" s="3958" t="s">
        <v>1329</v>
      </c>
      <c r="C38" s="3963">
        <v>2012</v>
      </c>
      <c r="D38" s="3996">
        <v>12290</v>
      </c>
    </row>
    <row r="39" spans="1:4" ht="12" customHeight="1">
      <c r="A39" s="3957" t="s">
        <v>3318</v>
      </c>
      <c r="B39" s="3958" t="s">
        <v>69</v>
      </c>
      <c r="C39" s="3963">
        <v>2012</v>
      </c>
      <c r="D39" s="3996">
        <v>6760</v>
      </c>
    </row>
    <row r="40" spans="1:4" ht="12" customHeight="1">
      <c r="A40" s="3957" t="s">
        <v>3319</v>
      </c>
      <c r="B40" s="3958" t="s">
        <v>69</v>
      </c>
      <c r="C40" s="3963">
        <v>2012</v>
      </c>
      <c r="D40" s="3996" t="s">
        <v>9</v>
      </c>
    </row>
    <row r="41" spans="1:4" ht="12" customHeight="1" thickBot="1">
      <c r="A41" s="3965" t="s">
        <v>2</v>
      </c>
      <c r="B41" s="3966"/>
      <c r="C41" s="3966"/>
      <c r="D41" s="3983">
        <f>SUM(D5:D40)</f>
        <v>146686</v>
      </c>
    </row>
    <row r="42" spans="1:4" ht="12" customHeight="1" thickTop="1">
      <c r="A42" s="3693"/>
      <c r="B42" s="3693"/>
      <c r="C42" s="3693"/>
      <c r="D42" s="3693"/>
    </row>
    <row r="43" spans="1:4" ht="12" customHeight="1">
      <c r="A43" s="3310" t="s">
        <v>3262</v>
      </c>
      <c r="B43" s="3310"/>
      <c r="C43" s="3310"/>
    </row>
    <row r="44" spans="1:4" ht="12" customHeight="1">
      <c r="A44" s="6249" t="s">
        <v>3320</v>
      </c>
      <c r="B44" s="6249"/>
      <c r="C44" s="6249"/>
    </row>
    <row r="45" spans="1:4" ht="11.25" customHeight="1">
      <c r="A45" s="6249" t="s">
        <v>3303</v>
      </c>
      <c r="B45" s="6249"/>
      <c r="C45" s="6249"/>
    </row>
    <row r="49" spans="2:3">
      <c r="B49" s="3326" t="s">
        <v>3</v>
      </c>
      <c r="C49" s="3326"/>
    </row>
  </sheetData>
  <mergeCells count="4">
    <mergeCell ref="A2:D2"/>
    <mergeCell ref="A3:D3"/>
    <mergeCell ref="A44:C44"/>
    <mergeCell ref="A45:C45"/>
  </mergeCells>
  <hyperlinks>
    <hyperlink ref="A1" r:id="rId1"/>
  </hyperlinks>
  <pageMargins left="0.70866141732283472" right="0.70866141732283472" top="0.74803149606299213" bottom="0.74803149606299213" header="0.31496062992125984" footer="0.31496062992125984"/>
  <pageSetup paperSize="9" scale="83" fitToHeight="0" orientation="landscape" r:id="rId2"/>
  <headerFooter>
    <oddFooter>&amp;R211</oddFooter>
  </headerFooter>
  <drawing r:id="rId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05">
    <pageSetUpPr fitToPage="1"/>
  </sheetPr>
  <dimension ref="A1:E33"/>
  <sheetViews>
    <sheetView view="pageBreakPreview" zoomScale="60" zoomScaleNormal="100" workbookViewId="0">
      <selection activeCell="H15" sqref="H15"/>
    </sheetView>
  </sheetViews>
  <sheetFormatPr defaultRowHeight="12.75"/>
  <cols>
    <col min="1" max="1" width="25.85546875" style="152" customWidth="1"/>
    <col min="2" max="2" width="26.140625" style="152" customWidth="1"/>
    <col min="3" max="3" width="23.85546875" style="152" customWidth="1"/>
    <col min="4" max="5" width="23.7109375" style="152" customWidth="1"/>
    <col min="6" max="10" width="9.140625" style="152"/>
    <col min="11" max="11" width="24.85546875" style="152" customWidth="1"/>
    <col min="12" max="256" width="9.140625" style="152"/>
    <col min="257" max="257" width="23.28515625" style="152" customWidth="1"/>
    <col min="258" max="259" width="23.85546875" style="152" customWidth="1"/>
    <col min="260" max="260" width="20.28515625" style="152" customWidth="1"/>
    <col min="261" max="261" width="18.28515625" style="152" customWidth="1"/>
    <col min="262" max="266" width="9.140625" style="152"/>
    <col min="267" max="267" width="24.85546875" style="152" customWidth="1"/>
    <col min="268" max="512" width="9.140625" style="152"/>
    <col min="513" max="513" width="23.28515625" style="152" customWidth="1"/>
    <col min="514" max="515" width="23.85546875" style="152" customWidth="1"/>
    <col min="516" max="516" width="20.28515625" style="152" customWidth="1"/>
    <col min="517" max="517" width="18.28515625" style="152" customWidth="1"/>
    <col min="518" max="522" width="9.140625" style="152"/>
    <col min="523" max="523" width="24.85546875" style="152" customWidth="1"/>
    <col min="524" max="768" width="9.140625" style="152"/>
    <col min="769" max="769" width="23.28515625" style="152" customWidth="1"/>
    <col min="770" max="771" width="23.85546875" style="152" customWidth="1"/>
    <col min="772" max="772" width="20.28515625" style="152" customWidth="1"/>
    <col min="773" max="773" width="18.28515625" style="152" customWidth="1"/>
    <col min="774" max="778" width="9.140625" style="152"/>
    <col min="779" max="779" width="24.85546875" style="152" customWidth="1"/>
    <col min="780" max="1024" width="9.140625" style="152"/>
    <col min="1025" max="1025" width="23.28515625" style="152" customWidth="1"/>
    <col min="1026" max="1027" width="23.85546875" style="152" customWidth="1"/>
    <col min="1028" max="1028" width="20.28515625" style="152" customWidth="1"/>
    <col min="1029" max="1029" width="18.28515625" style="152" customWidth="1"/>
    <col min="1030" max="1034" width="9.140625" style="152"/>
    <col min="1035" max="1035" width="24.85546875" style="152" customWidth="1"/>
    <col min="1036" max="1280" width="9.140625" style="152"/>
    <col min="1281" max="1281" width="23.28515625" style="152" customWidth="1"/>
    <col min="1282" max="1283" width="23.85546875" style="152" customWidth="1"/>
    <col min="1284" max="1284" width="20.28515625" style="152" customWidth="1"/>
    <col min="1285" max="1285" width="18.28515625" style="152" customWidth="1"/>
    <col min="1286" max="1290" width="9.140625" style="152"/>
    <col min="1291" max="1291" width="24.85546875" style="152" customWidth="1"/>
    <col min="1292" max="1536" width="9.140625" style="152"/>
    <col min="1537" max="1537" width="23.28515625" style="152" customWidth="1"/>
    <col min="1538" max="1539" width="23.85546875" style="152" customWidth="1"/>
    <col min="1540" max="1540" width="20.28515625" style="152" customWidth="1"/>
    <col min="1541" max="1541" width="18.28515625" style="152" customWidth="1"/>
    <col min="1542" max="1546" width="9.140625" style="152"/>
    <col min="1547" max="1547" width="24.85546875" style="152" customWidth="1"/>
    <col min="1548" max="1792" width="9.140625" style="152"/>
    <col min="1793" max="1793" width="23.28515625" style="152" customWidth="1"/>
    <col min="1794" max="1795" width="23.85546875" style="152" customWidth="1"/>
    <col min="1796" max="1796" width="20.28515625" style="152" customWidth="1"/>
    <col min="1797" max="1797" width="18.28515625" style="152" customWidth="1"/>
    <col min="1798" max="1802" width="9.140625" style="152"/>
    <col min="1803" max="1803" width="24.85546875" style="152" customWidth="1"/>
    <col min="1804" max="2048" width="9.140625" style="152"/>
    <col min="2049" max="2049" width="23.28515625" style="152" customWidth="1"/>
    <col min="2050" max="2051" width="23.85546875" style="152" customWidth="1"/>
    <col min="2052" max="2052" width="20.28515625" style="152" customWidth="1"/>
    <col min="2053" max="2053" width="18.28515625" style="152" customWidth="1"/>
    <col min="2054" max="2058" width="9.140625" style="152"/>
    <col min="2059" max="2059" width="24.85546875" style="152" customWidth="1"/>
    <col min="2060" max="2304" width="9.140625" style="152"/>
    <col min="2305" max="2305" width="23.28515625" style="152" customWidth="1"/>
    <col min="2306" max="2307" width="23.85546875" style="152" customWidth="1"/>
    <col min="2308" max="2308" width="20.28515625" style="152" customWidth="1"/>
    <col min="2309" max="2309" width="18.28515625" style="152" customWidth="1"/>
    <col min="2310" max="2314" width="9.140625" style="152"/>
    <col min="2315" max="2315" width="24.85546875" style="152" customWidth="1"/>
    <col min="2316" max="2560" width="9.140625" style="152"/>
    <col min="2561" max="2561" width="23.28515625" style="152" customWidth="1"/>
    <col min="2562" max="2563" width="23.85546875" style="152" customWidth="1"/>
    <col min="2564" max="2564" width="20.28515625" style="152" customWidth="1"/>
    <col min="2565" max="2565" width="18.28515625" style="152" customWidth="1"/>
    <col min="2566" max="2570" width="9.140625" style="152"/>
    <col min="2571" max="2571" width="24.85546875" style="152" customWidth="1"/>
    <col min="2572" max="2816" width="9.140625" style="152"/>
    <col min="2817" max="2817" width="23.28515625" style="152" customWidth="1"/>
    <col min="2818" max="2819" width="23.85546875" style="152" customWidth="1"/>
    <col min="2820" max="2820" width="20.28515625" style="152" customWidth="1"/>
    <col min="2821" max="2821" width="18.28515625" style="152" customWidth="1"/>
    <col min="2822" max="2826" width="9.140625" style="152"/>
    <col min="2827" max="2827" width="24.85546875" style="152" customWidth="1"/>
    <col min="2828" max="3072" width="9.140625" style="152"/>
    <col min="3073" max="3073" width="23.28515625" style="152" customWidth="1"/>
    <col min="3074" max="3075" width="23.85546875" style="152" customWidth="1"/>
    <col min="3076" max="3076" width="20.28515625" style="152" customWidth="1"/>
    <col min="3077" max="3077" width="18.28515625" style="152" customWidth="1"/>
    <col min="3078" max="3082" width="9.140625" style="152"/>
    <col min="3083" max="3083" width="24.85546875" style="152" customWidth="1"/>
    <col min="3084" max="3328" width="9.140625" style="152"/>
    <col min="3329" max="3329" width="23.28515625" style="152" customWidth="1"/>
    <col min="3330" max="3331" width="23.85546875" style="152" customWidth="1"/>
    <col min="3332" max="3332" width="20.28515625" style="152" customWidth="1"/>
    <col min="3333" max="3333" width="18.28515625" style="152" customWidth="1"/>
    <col min="3334" max="3338" width="9.140625" style="152"/>
    <col min="3339" max="3339" width="24.85546875" style="152" customWidth="1"/>
    <col min="3340" max="3584" width="9.140625" style="152"/>
    <col min="3585" max="3585" width="23.28515625" style="152" customWidth="1"/>
    <col min="3586" max="3587" width="23.85546875" style="152" customWidth="1"/>
    <col min="3588" max="3588" width="20.28515625" style="152" customWidth="1"/>
    <col min="3589" max="3589" width="18.28515625" style="152" customWidth="1"/>
    <col min="3590" max="3594" width="9.140625" style="152"/>
    <col min="3595" max="3595" width="24.85546875" style="152" customWidth="1"/>
    <col min="3596" max="3840" width="9.140625" style="152"/>
    <col min="3841" max="3841" width="23.28515625" style="152" customWidth="1"/>
    <col min="3842" max="3843" width="23.85546875" style="152" customWidth="1"/>
    <col min="3844" max="3844" width="20.28515625" style="152" customWidth="1"/>
    <col min="3845" max="3845" width="18.28515625" style="152" customWidth="1"/>
    <col min="3846" max="3850" width="9.140625" style="152"/>
    <col min="3851" max="3851" width="24.85546875" style="152" customWidth="1"/>
    <col min="3852" max="4096" width="9.140625" style="152"/>
    <col min="4097" max="4097" width="23.28515625" style="152" customWidth="1"/>
    <col min="4098" max="4099" width="23.85546875" style="152" customWidth="1"/>
    <col min="4100" max="4100" width="20.28515625" style="152" customWidth="1"/>
    <col min="4101" max="4101" width="18.28515625" style="152" customWidth="1"/>
    <col min="4102" max="4106" width="9.140625" style="152"/>
    <col min="4107" max="4107" width="24.85546875" style="152" customWidth="1"/>
    <col min="4108" max="4352" width="9.140625" style="152"/>
    <col min="4353" max="4353" width="23.28515625" style="152" customWidth="1"/>
    <col min="4354" max="4355" width="23.85546875" style="152" customWidth="1"/>
    <col min="4356" max="4356" width="20.28515625" style="152" customWidth="1"/>
    <col min="4357" max="4357" width="18.28515625" style="152" customWidth="1"/>
    <col min="4358" max="4362" width="9.140625" style="152"/>
    <col min="4363" max="4363" width="24.85546875" style="152" customWidth="1"/>
    <col min="4364" max="4608" width="9.140625" style="152"/>
    <col min="4609" max="4609" width="23.28515625" style="152" customWidth="1"/>
    <col min="4610" max="4611" width="23.85546875" style="152" customWidth="1"/>
    <col min="4612" max="4612" width="20.28515625" style="152" customWidth="1"/>
    <col min="4613" max="4613" width="18.28515625" style="152" customWidth="1"/>
    <col min="4614" max="4618" width="9.140625" style="152"/>
    <col min="4619" max="4619" width="24.85546875" style="152" customWidth="1"/>
    <col min="4620" max="4864" width="9.140625" style="152"/>
    <col min="4865" max="4865" width="23.28515625" style="152" customWidth="1"/>
    <col min="4866" max="4867" width="23.85546875" style="152" customWidth="1"/>
    <col min="4868" max="4868" width="20.28515625" style="152" customWidth="1"/>
    <col min="4869" max="4869" width="18.28515625" style="152" customWidth="1"/>
    <col min="4870" max="4874" width="9.140625" style="152"/>
    <col min="4875" max="4875" width="24.85546875" style="152" customWidth="1"/>
    <col min="4876" max="5120" width="9.140625" style="152"/>
    <col min="5121" max="5121" width="23.28515625" style="152" customWidth="1"/>
    <col min="5122" max="5123" width="23.85546875" style="152" customWidth="1"/>
    <col min="5124" max="5124" width="20.28515625" style="152" customWidth="1"/>
    <col min="5125" max="5125" width="18.28515625" style="152" customWidth="1"/>
    <col min="5126" max="5130" width="9.140625" style="152"/>
    <col min="5131" max="5131" width="24.85546875" style="152" customWidth="1"/>
    <col min="5132" max="5376" width="9.140625" style="152"/>
    <col min="5377" max="5377" width="23.28515625" style="152" customWidth="1"/>
    <col min="5378" max="5379" width="23.85546875" style="152" customWidth="1"/>
    <col min="5380" max="5380" width="20.28515625" style="152" customWidth="1"/>
    <col min="5381" max="5381" width="18.28515625" style="152" customWidth="1"/>
    <col min="5382" max="5386" width="9.140625" style="152"/>
    <col min="5387" max="5387" width="24.85546875" style="152" customWidth="1"/>
    <col min="5388" max="5632" width="9.140625" style="152"/>
    <col min="5633" max="5633" width="23.28515625" style="152" customWidth="1"/>
    <col min="5634" max="5635" width="23.85546875" style="152" customWidth="1"/>
    <col min="5636" max="5636" width="20.28515625" style="152" customWidth="1"/>
    <col min="5637" max="5637" width="18.28515625" style="152" customWidth="1"/>
    <col min="5638" max="5642" width="9.140625" style="152"/>
    <col min="5643" max="5643" width="24.85546875" style="152" customWidth="1"/>
    <col min="5644" max="5888" width="9.140625" style="152"/>
    <col min="5889" max="5889" width="23.28515625" style="152" customWidth="1"/>
    <col min="5890" max="5891" width="23.85546875" style="152" customWidth="1"/>
    <col min="5892" max="5892" width="20.28515625" style="152" customWidth="1"/>
    <col min="5893" max="5893" width="18.28515625" style="152" customWidth="1"/>
    <col min="5894" max="5898" width="9.140625" style="152"/>
    <col min="5899" max="5899" width="24.85546875" style="152" customWidth="1"/>
    <col min="5900" max="6144" width="9.140625" style="152"/>
    <col min="6145" max="6145" width="23.28515625" style="152" customWidth="1"/>
    <col min="6146" max="6147" width="23.85546875" style="152" customWidth="1"/>
    <col min="6148" max="6148" width="20.28515625" style="152" customWidth="1"/>
    <col min="6149" max="6149" width="18.28515625" style="152" customWidth="1"/>
    <col min="6150" max="6154" width="9.140625" style="152"/>
    <col min="6155" max="6155" width="24.85546875" style="152" customWidth="1"/>
    <col min="6156" max="6400" width="9.140625" style="152"/>
    <col min="6401" max="6401" width="23.28515625" style="152" customWidth="1"/>
    <col min="6402" max="6403" width="23.85546875" style="152" customWidth="1"/>
    <col min="6404" max="6404" width="20.28515625" style="152" customWidth="1"/>
    <col min="6405" max="6405" width="18.28515625" style="152" customWidth="1"/>
    <col min="6406" max="6410" width="9.140625" style="152"/>
    <col min="6411" max="6411" width="24.85546875" style="152" customWidth="1"/>
    <col min="6412" max="6656" width="9.140625" style="152"/>
    <col min="6657" max="6657" width="23.28515625" style="152" customWidth="1"/>
    <col min="6658" max="6659" width="23.85546875" style="152" customWidth="1"/>
    <col min="6660" max="6660" width="20.28515625" style="152" customWidth="1"/>
    <col min="6661" max="6661" width="18.28515625" style="152" customWidth="1"/>
    <col min="6662" max="6666" width="9.140625" style="152"/>
    <col min="6667" max="6667" width="24.85546875" style="152" customWidth="1"/>
    <col min="6668" max="6912" width="9.140625" style="152"/>
    <col min="6913" max="6913" width="23.28515625" style="152" customWidth="1"/>
    <col min="6914" max="6915" width="23.85546875" style="152" customWidth="1"/>
    <col min="6916" max="6916" width="20.28515625" style="152" customWidth="1"/>
    <col min="6917" max="6917" width="18.28515625" style="152" customWidth="1"/>
    <col min="6918" max="6922" width="9.140625" style="152"/>
    <col min="6923" max="6923" width="24.85546875" style="152" customWidth="1"/>
    <col min="6924" max="7168" width="9.140625" style="152"/>
    <col min="7169" max="7169" width="23.28515625" style="152" customWidth="1"/>
    <col min="7170" max="7171" width="23.85546875" style="152" customWidth="1"/>
    <col min="7172" max="7172" width="20.28515625" style="152" customWidth="1"/>
    <col min="7173" max="7173" width="18.28515625" style="152" customWidth="1"/>
    <col min="7174" max="7178" width="9.140625" style="152"/>
    <col min="7179" max="7179" width="24.85546875" style="152" customWidth="1"/>
    <col min="7180" max="7424" width="9.140625" style="152"/>
    <col min="7425" max="7425" width="23.28515625" style="152" customWidth="1"/>
    <col min="7426" max="7427" width="23.85546875" style="152" customWidth="1"/>
    <col min="7428" max="7428" width="20.28515625" style="152" customWidth="1"/>
    <col min="7429" max="7429" width="18.28515625" style="152" customWidth="1"/>
    <col min="7430" max="7434" width="9.140625" style="152"/>
    <col min="7435" max="7435" width="24.85546875" style="152" customWidth="1"/>
    <col min="7436" max="7680" width="9.140625" style="152"/>
    <col min="7681" max="7681" width="23.28515625" style="152" customWidth="1"/>
    <col min="7682" max="7683" width="23.85546875" style="152" customWidth="1"/>
    <col min="7684" max="7684" width="20.28515625" style="152" customWidth="1"/>
    <col min="7685" max="7685" width="18.28515625" style="152" customWidth="1"/>
    <col min="7686" max="7690" width="9.140625" style="152"/>
    <col min="7691" max="7691" width="24.85546875" style="152" customWidth="1"/>
    <col min="7692" max="7936" width="9.140625" style="152"/>
    <col min="7937" max="7937" width="23.28515625" style="152" customWidth="1"/>
    <col min="7938" max="7939" width="23.85546875" style="152" customWidth="1"/>
    <col min="7940" max="7940" width="20.28515625" style="152" customWidth="1"/>
    <col min="7941" max="7941" width="18.28515625" style="152" customWidth="1"/>
    <col min="7942" max="7946" width="9.140625" style="152"/>
    <col min="7947" max="7947" width="24.85546875" style="152" customWidth="1"/>
    <col min="7948" max="8192" width="9.140625" style="152"/>
    <col min="8193" max="8193" width="23.28515625" style="152" customWidth="1"/>
    <col min="8194" max="8195" width="23.85546875" style="152" customWidth="1"/>
    <col min="8196" max="8196" width="20.28515625" style="152" customWidth="1"/>
    <col min="8197" max="8197" width="18.28515625" style="152" customWidth="1"/>
    <col min="8198" max="8202" width="9.140625" style="152"/>
    <col min="8203" max="8203" width="24.85546875" style="152" customWidth="1"/>
    <col min="8204" max="8448" width="9.140625" style="152"/>
    <col min="8449" max="8449" width="23.28515625" style="152" customWidth="1"/>
    <col min="8450" max="8451" width="23.85546875" style="152" customWidth="1"/>
    <col min="8452" max="8452" width="20.28515625" style="152" customWidth="1"/>
    <col min="8453" max="8453" width="18.28515625" style="152" customWidth="1"/>
    <col min="8454" max="8458" width="9.140625" style="152"/>
    <col min="8459" max="8459" width="24.85546875" style="152" customWidth="1"/>
    <col min="8460" max="8704" width="9.140625" style="152"/>
    <col min="8705" max="8705" width="23.28515625" style="152" customWidth="1"/>
    <col min="8706" max="8707" width="23.85546875" style="152" customWidth="1"/>
    <col min="8708" max="8708" width="20.28515625" style="152" customWidth="1"/>
    <col min="8709" max="8709" width="18.28515625" style="152" customWidth="1"/>
    <col min="8710" max="8714" width="9.140625" style="152"/>
    <col min="8715" max="8715" width="24.85546875" style="152" customWidth="1"/>
    <col min="8716" max="8960" width="9.140625" style="152"/>
    <col min="8961" max="8961" width="23.28515625" style="152" customWidth="1"/>
    <col min="8962" max="8963" width="23.85546875" style="152" customWidth="1"/>
    <col min="8964" max="8964" width="20.28515625" style="152" customWidth="1"/>
    <col min="8965" max="8965" width="18.28515625" style="152" customWidth="1"/>
    <col min="8966" max="8970" width="9.140625" style="152"/>
    <col min="8971" max="8971" width="24.85546875" style="152" customWidth="1"/>
    <col min="8972" max="9216" width="9.140625" style="152"/>
    <col min="9217" max="9217" width="23.28515625" style="152" customWidth="1"/>
    <col min="9218" max="9219" width="23.85546875" style="152" customWidth="1"/>
    <col min="9220" max="9220" width="20.28515625" style="152" customWidth="1"/>
    <col min="9221" max="9221" width="18.28515625" style="152" customWidth="1"/>
    <col min="9222" max="9226" width="9.140625" style="152"/>
    <col min="9227" max="9227" width="24.85546875" style="152" customWidth="1"/>
    <col min="9228" max="9472" width="9.140625" style="152"/>
    <col min="9473" max="9473" width="23.28515625" style="152" customWidth="1"/>
    <col min="9474" max="9475" width="23.85546875" style="152" customWidth="1"/>
    <col min="9476" max="9476" width="20.28515625" style="152" customWidth="1"/>
    <col min="9477" max="9477" width="18.28515625" style="152" customWidth="1"/>
    <col min="9478" max="9482" width="9.140625" style="152"/>
    <col min="9483" max="9483" width="24.85546875" style="152" customWidth="1"/>
    <col min="9484" max="9728" width="9.140625" style="152"/>
    <col min="9729" max="9729" width="23.28515625" style="152" customWidth="1"/>
    <col min="9730" max="9731" width="23.85546875" style="152" customWidth="1"/>
    <col min="9732" max="9732" width="20.28515625" style="152" customWidth="1"/>
    <col min="9733" max="9733" width="18.28515625" style="152" customWidth="1"/>
    <col min="9734" max="9738" width="9.140625" style="152"/>
    <col min="9739" max="9739" width="24.85546875" style="152" customWidth="1"/>
    <col min="9740" max="9984" width="9.140625" style="152"/>
    <col min="9985" max="9985" width="23.28515625" style="152" customWidth="1"/>
    <col min="9986" max="9987" width="23.85546875" style="152" customWidth="1"/>
    <col min="9988" max="9988" width="20.28515625" style="152" customWidth="1"/>
    <col min="9989" max="9989" width="18.28515625" style="152" customWidth="1"/>
    <col min="9990" max="9994" width="9.140625" style="152"/>
    <col min="9995" max="9995" width="24.85546875" style="152" customWidth="1"/>
    <col min="9996" max="10240" width="9.140625" style="152"/>
    <col min="10241" max="10241" width="23.28515625" style="152" customWidth="1"/>
    <col min="10242" max="10243" width="23.85546875" style="152" customWidth="1"/>
    <col min="10244" max="10244" width="20.28515625" style="152" customWidth="1"/>
    <col min="10245" max="10245" width="18.28515625" style="152" customWidth="1"/>
    <col min="10246" max="10250" width="9.140625" style="152"/>
    <col min="10251" max="10251" width="24.85546875" style="152" customWidth="1"/>
    <col min="10252" max="10496" width="9.140625" style="152"/>
    <col min="10497" max="10497" width="23.28515625" style="152" customWidth="1"/>
    <col min="10498" max="10499" width="23.85546875" style="152" customWidth="1"/>
    <col min="10500" max="10500" width="20.28515625" style="152" customWidth="1"/>
    <col min="10501" max="10501" width="18.28515625" style="152" customWidth="1"/>
    <col min="10502" max="10506" width="9.140625" style="152"/>
    <col min="10507" max="10507" width="24.85546875" style="152" customWidth="1"/>
    <col min="10508" max="10752" width="9.140625" style="152"/>
    <col min="10753" max="10753" width="23.28515625" style="152" customWidth="1"/>
    <col min="10754" max="10755" width="23.85546875" style="152" customWidth="1"/>
    <col min="10756" max="10756" width="20.28515625" style="152" customWidth="1"/>
    <col min="10757" max="10757" width="18.28515625" style="152" customWidth="1"/>
    <col min="10758" max="10762" width="9.140625" style="152"/>
    <col min="10763" max="10763" width="24.85546875" style="152" customWidth="1"/>
    <col min="10764" max="11008" width="9.140625" style="152"/>
    <col min="11009" max="11009" width="23.28515625" style="152" customWidth="1"/>
    <col min="11010" max="11011" width="23.85546875" style="152" customWidth="1"/>
    <col min="11012" max="11012" width="20.28515625" style="152" customWidth="1"/>
    <col min="11013" max="11013" width="18.28515625" style="152" customWidth="1"/>
    <col min="11014" max="11018" width="9.140625" style="152"/>
    <col min="11019" max="11019" width="24.85546875" style="152" customWidth="1"/>
    <col min="11020" max="11264" width="9.140625" style="152"/>
    <col min="11265" max="11265" width="23.28515625" style="152" customWidth="1"/>
    <col min="11266" max="11267" width="23.85546875" style="152" customWidth="1"/>
    <col min="11268" max="11268" width="20.28515625" style="152" customWidth="1"/>
    <col min="11269" max="11269" width="18.28515625" style="152" customWidth="1"/>
    <col min="11270" max="11274" width="9.140625" style="152"/>
    <col min="11275" max="11275" width="24.85546875" style="152" customWidth="1"/>
    <col min="11276" max="11520" width="9.140625" style="152"/>
    <col min="11521" max="11521" width="23.28515625" style="152" customWidth="1"/>
    <col min="11522" max="11523" width="23.85546875" style="152" customWidth="1"/>
    <col min="11524" max="11524" width="20.28515625" style="152" customWidth="1"/>
    <col min="11525" max="11525" width="18.28515625" style="152" customWidth="1"/>
    <col min="11526" max="11530" width="9.140625" style="152"/>
    <col min="11531" max="11531" width="24.85546875" style="152" customWidth="1"/>
    <col min="11532" max="11776" width="9.140625" style="152"/>
    <col min="11777" max="11777" width="23.28515625" style="152" customWidth="1"/>
    <col min="11778" max="11779" width="23.85546875" style="152" customWidth="1"/>
    <col min="11780" max="11780" width="20.28515625" style="152" customWidth="1"/>
    <col min="11781" max="11781" width="18.28515625" style="152" customWidth="1"/>
    <col min="11782" max="11786" width="9.140625" style="152"/>
    <col min="11787" max="11787" width="24.85546875" style="152" customWidth="1"/>
    <col min="11788" max="12032" width="9.140625" style="152"/>
    <col min="12033" max="12033" width="23.28515625" style="152" customWidth="1"/>
    <col min="12034" max="12035" width="23.85546875" style="152" customWidth="1"/>
    <col min="12036" max="12036" width="20.28515625" style="152" customWidth="1"/>
    <col min="12037" max="12037" width="18.28515625" style="152" customWidth="1"/>
    <col min="12038" max="12042" width="9.140625" style="152"/>
    <col min="12043" max="12043" width="24.85546875" style="152" customWidth="1"/>
    <col min="12044" max="12288" width="9.140625" style="152"/>
    <col min="12289" max="12289" width="23.28515625" style="152" customWidth="1"/>
    <col min="12290" max="12291" width="23.85546875" style="152" customWidth="1"/>
    <col min="12292" max="12292" width="20.28515625" style="152" customWidth="1"/>
    <col min="12293" max="12293" width="18.28515625" style="152" customWidth="1"/>
    <col min="12294" max="12298" width="9.140625" style="152"/>
    <col min="12299" max="12299" width="24.85546875" style="152" customWidth="1"/>
    <col min="12300" max="12544" width="9.140625" style="152"/>
    <col min="12545" max="12545" width="23.28515625" style="152" customWidth="1"/>
    <col min="12546" max="12547" width="23.85546875" style="152" customWidth="1"/>
    <col min="12548" max="12548" width="20.28515625" style="152" customWidth="1"/>
    <col min="12549" max="12549" width="18.28515625" style="152" customWidth="1"/>
    <col min="12550" max="12554" width="9.140625" style="152"/>
    <col min="12555" max="12555" width="24.85546875" style="152" customWidth="1"/>
    <col min="12556" max="12800" width="9.140625" style="152"/>
    <col min="12801" max="12801" width="23.28515625" style="152" customWidth="1"/>
    <col min="12802" max="12803" width="23.85546875" style="152" customWidth="1"/>
    <col min="12804" max="12804" width="20.28515625" style="152" customWidth="1"/>
    <col min="12805" max="12805" width="18.28515625" style="152" customWidth="1"/>
    <col min="12806" max="12810" width="9.140625" style="152"/>
    <col min="12811" max="12811" width="24.85546875" style="152" customWidth="1"/>
    <col min="12812" max="13056" width="9.140625" style="152"/>
    <col min="13057" max="13057" width="23.28515625" style="152" customWidth="1"/>
    <col min="13058" max="13059" width="23.85546875" style="152" customWidth="1"/>
    <col min="13060" max="13060" width="20.28515625" style="152" customWidth="1"/>
    <col min="13061" max="13061" width="18.28515625" style="152" customWidth="1"/>
    <col min="13062" max="13066" width="9.140625" style="152"/>
    <col min="13067" max="13067" width="24.85546875" style="152" customWidth="1"/>
    <col min="13068" max="13312" width="9.140625" style="152"/>
    <col min="13313" max="13313" width="23.28515625" style="152" customWidth="1"/>
    <col min="13314" max="13315" width="23.85546875" style="152" customWidth="1"/>
    <col min="13316" max="13316" width="20.28515625" style="152" customWidth="1"/>
    <col min="13317" max="13317" width="18.28515625" style="152" customWidth="1"/>
    <col min="13318" max="13322" width="9.140625" style="152"/>
    <col min="13323" max="13323" width="24.85546875" style="152" customWidth="1"/>
    <col min="13324" max="13568" width="9.140625" style="152"/>
    <col min="13569" max="13569" width="23.28515625" style="152" customWidth="1"/>
    <col min="13570" max="13571" width="23.85546875" style="152" customWidth="1"/>
    <col min="13572" max="13572" width="20.28515625" style="152" customWidth="1"/>
    <col min="13573" max="13573" width="18.28515625" style="152" customWidth="1"/>
    <col min="13574" max="13578" width="9.140625" style="152"/>
    <col min="13579" max="13579" width="24.85546875" style="152" customWidth="1"/>
    <col min="13580" max="13824" width="9.140625" style="152"/>
    <col min="13825" max="13825" width="23.28515625" style="152" customWidth="1"/>
    <col min="13826" max="13827" width="23.85546875" style="152" customWidth="1"/>
    <col min="13828" max="13828" width="20.28515625" style="152" customWidth="1"/>
    <col min="13829" max="13829" width="18.28515625" style="152" customWidth="1"/>
    <col min="13830" max="13834" width="9.140625" style="152"/>
    <col min="13835" max="13835" width="24.85546875" style="152" customWidth="1"/>
    <col min="13836" max="14080" width="9.140625" style="152"/>
    <col min="14081" max="14081" width="23.28515625" style="152" customWidth="1"/>
    <col min="14082" max="14083" width="23.85546875" style="152" customWidth="1"/>
    <col min="14084" max="14084" width="20.28515625" style="152" customWidth="1"/>
    <col min="14085" max="14085" width="18.28515625" style="152" customWidth="1"/>
    <col min="14086" max="14090" width="9.140625" style="152"/>
    <col min="14091" max="14091" width="24.85546875" style="152" customWidth="1"/>
    <col min="14092" max="14336" width="9.140625" style="152"/>
    <col min="14337" max="14337" width="23.28515625" style="152" customWidth="1"/>
    <col min="14338" max="14339" width="23.85546875" style="152" customWidth="1"/>
    <col min="14340" max="14340" width="20.28515625" style="152" customWidth="1"/>
    <col min="14341" max="14341" width="18.28515625" style="152" customWidth="1"/>
    <col min="14342" max="14346" width="9.140625" style="152"/>
    <col min="14347" max="14347" width="24.85546875" style="152" customWidth="1"/>
    <col min="14348" max="14592" width="9.140625" style="152"/>
    <col min="14593" max="14593" width="23.28515625" style="152" customWidth="1"/>
    <col min="14594" max="14595" width="23.85546875" style="152" customWidth="1"/>
    <col min="14596" max="14596" width="20.28515625" style="152" customWidth="1"/>
    <col min="14597" max="14597" width="18.28515625" style="152" customWidth="1"/>
    <col min="14598" max="14602" width="9.140625" style="152"/>
    <col min="14603" max="14603" width="24.85546875" style="152" customWidth="1"/>
    <col min="14604" max="14848" width="9.140625" style="152"/>
    <col min="14849" max="14849" width="23.28515625" style="152" customWidth="1"/>
    <col min="14850" max="14851" width="23.85546875" style="152" customWidth="1"/>
    <col min="14852" max="14852" width="20.28515625" style="152" customWidth="1"/>
    <col min="14853" max="14853" width="18.28515625" style="152" customWidth="1"/>
    <col min="14854" max="14858" width="9.140625" style="152"/>
    <col min="14859" max="14859" width="24.85546875" style="152" customWidth="1"/>
    <col min="14860" max="15104" width="9.140625" style="152"/>
    <col min="15105" max="15105" width="23.28515625" style="152" customWidth="1"/>
    <col min="15106" max="15107" width="23.85546875" style="152" customWidth="1"/>
    <col min="15108" max="15108" width="20.28515625" style="152" customWidth="1"/>
    <col min="15109" max="15109" width="18.28515625" style="152" customWidth="1"/>
    <col min="15110" max="15114" width="9.140625" style="152"/>
    <col min="15115" max="15115" width="24.85546875" style="152" customWidth="1"/>
    <col min="15116" max="15360" width="9.140625" style="152"/>
    <col min="15361" max="15361" width="23.28515625" style="152" customWidth="1"/>
    <col min="15362" max="15363" width="23.85546875" style="152" customWidth="1"/>
    <col min="15364" max="15364" width="20.28515625" style="152" customWidth="1"/>
    <col min="15365" max="15365" width="18.28515625" style="152" customWidth="1"/>
    <col min="15366" max="15370" width="9.140625" style="152"/>
    <col min="15371" max="15371" width="24.85546875" style="152" customWidth="1"/>
    <col min="15372" max="15616" width="9.140625" style="152"/>
    <col min="15617" max="15617" width="23.28515625" style="152" customWidth="1"/>
    <col min="15618" max="15619" width="23.85546875" style="152" customWidth="1"/>
    <col min="15620" max="15620" width="20.28515625" style="152" customWidth="1"/>
    <col min="15621" max="15621" width="18.28515625" style="152" customWidth="1"/>
    <col min="15622" max="15626" width="9.140625" style="152"/>
    <col min="15627" max="15627" width="24.85546875" style="152" customWidth="1"/>
    <col min="15628" max="15872" width="9.140625" style="152"/>
    <col min="15873" max="15873" width="23.28515625" style="152" customWidth="1"/>
    <col min="15874" max="15875" width="23.85546875" style="152" customWidth="1"/>
    <col min="15876" max="15876" width="20.28515625" style="152" customWidth="1"/>
    <col min="15877" max="15877" width="18.28515625" style="152" customWidth="1"/>
    <col min="15878" max="15882" width="9.140625" style="152"/>
    <col min="15883" max="15883" width="24.85546875" style="152" customWidth="1"/>
    <col min="15884" max="16128" width="9.140625" style="152"/>
    <col min="16129" max="16129" width="23.28515625" style="152" customWidth="1"/>
    <col min="16130" max="16131" width="23.85546875" style="152" customWidth="1"/>
    <col min="16132" max="16132" width="20.28515625" style="152" customWidth="1"/>
    <col min="16133" max="16133" width="18.28515625" style="152" customWidth="1"/>
    <col min="16134" max="16138" width="9.140625" style="152"/>
    <col min="16139" max="16139" width="24.85546875" style="152" customWidth="1"/>
    <col min="16140" max="16384" width="9.140625" style="152"/>
  </cols>
  <sheetData>
    <row r="1" spans="1:5" ht="13.5" thickBot="1">
      <c r="A1" s="1" t="s">
        <v>0</v>
      </c>
      <c r="E1" s="474" t="s">
        <v>1</v>
      </c>
    </row>
    <row r="2" spans="1:5" ht="22.5" customHeight="1" thickTop="1">
      <c r="A2" s="6250" t="s">
        <v>3419</v>
      </c>
      <c r="B2" s="6251"/>
      <c r="C2" s="6251"/>
      <c r="D2" s="6251"/>
      <c r="E2" s="6252"/>
    </row>
    <row r="3" spans="1:5" ht="24" customHeight="1">
      <c r="A3" s="6452" t="s">
        <v>3321</v>
      </c>
      <c r="B3" s="6453"/>
      <c r="C3" s="6453"/>
      <c r="D3" s="6453"/>
      <c r="E3" s="6454"/>
    </row>
    <row r="4" spans="1:5" ht="15.75" customHeight="1" thickBot="1">
      <c r="A4" s="6285"/>
      <c r="B4" s="6286"/>
      <c r="C4" s="6286"/>
      <c r="D4" s="6286"/>
      <c r="E4" s="6287"/>
    </row>
    <row r="5" spans="1:5" ht="20.25" customHeight="1" thickBot="1">
      <c r="A5" s="7549" t="s">
        <v>3322</v>
      </c>
      <c r="B5" s="7590" t="s">
        <v>3323</v>
      </c>
      <c r="C5" s="6460" t="s">
        <v>12</v>
      </c>
      <c r="D5" s="6384"/>
      <c r="E5" s="6385"/>
    </row>
    <row r="6" spans="1:5" ht="21.75" customHeight="1" thickBot="1">
      <c r="A6" s="7550"/>
      <c r="B6" s="7591"/>
      <c r="C6" s="646" t="s">
        <v>3324</v>
      </c>
      <c r="D6" s="647">
        <v>2012</v>
      </c>
      <c r="E6" s="703">
        <v>2013</v>
      </c>
    </row>
    <row r="7" spans="1:5" ht="18" customHeight="1">
      <c r="A7" s="3662" t="s">
        <v>39</v>
      </c>
      <c r="B7" s="3719" t="s">
        <v>3325</v>
      </c>
      <c r="C7" s="3720">
        <v>55</v>
      </c>
      <c r="D7" s="3721" t="s">
        <v>9</v>
      </c>
      <c r="E7" s="3722" t="s">
        <v>9</v>
      </c>
    </row>
    <row r="8" spans="1:5" ht="18" customHeight="1">
      <c r="A8" s="3663" t="s">
        <v>39</v>
      </c>
      <c r="B8" s="3723" t="s">
        <v>3326</v>
      </c>
      <c r="C8" s="3617">
        <v>30</v>
      </c>
      <c r="D8" s="3675" t="s">
        <v>9</v>
      </c>
      <c r="E8" s="3724" t="s">
        <v>9</v>
      </c>
    </row>
    <row r="9" spans="1:5" ht="18" customHeight="1">
      <c r="A9" s="3663" t="s">
        <v>39</v>
      </c>
      <c r="B9" s="3723" t="s">
        <v>3327</v>
      </c>
      <c r="C9" s="3617">
        <v>18</v>
      </c>
      <c r="D9" s="3675" t="s">
        <v>9</v>
      </c>
      <c r="E9" s="3724" t="s">
        <v>9</v>
      </c>
    </row>
    <row r="10" spans="1:5" ht="18" customHeight="1">
      <c r="A10" s="3663" t="s">
        <v>46</v>
      </c>
      <c r="B10" s="3723" t="s">
        <v>3325</v>
      </c>
      <c r="C10" s="3617">
        <v>40</v>
      </c>
      <c r="D10" s="3675" t="s">
        <v>9</v>
      </c>
      <c r="E10" s="3724" t="s">
        <v>9</v>
      </c>
    </row>
    <row r="11" spans="1:5" ht="18" customHeight="1">
      <c r="A11" s="3663" t="s">
        <v>46</v>
      </c>
      <c r="B11" s="3723" t="s">
        <v>3328</v>
      </c>
      <c r="C11" s="3617">
        <v>28</v>
      </c>
      <c r="D11" s="3675" t="s">
        <v>9</v>
      </c>
      <c r="E11" s="7592" t="s">
        <v>3329</v>
      </c>
    </row>
    <row r="12" spans="1:5" ht="18" customHeight="1">
      <c r="A12" s="3663" t="s">
        <v>48</v>
      </c>
      <c r="B12" s="3723" t="s">
        <v>3328</v>
      </c>
      <c r="C12" s="3617">
        <v>32</v>
      </c>
      <c r="D12" s="3675" t="s">
        <v>9</v>
      </c>
      <c r="E12" s="7593"/>
    </row>
    <row r="13" spans="1:5" ht="18" customHeight="1">
      <c r="A13" s="3663" t="s">
        <v>48</v>
      </c>
      <c r="B13" s="3723" t="s">
        <v>3325</v>
      </c>
      <c r="C13" s="3617">
        <v>33</v>
      </c>
      <c r="D13" s="3675" t="s">
        <v>9</v>
      </c>
      <c r="E13" s="3724" t="s">
        <v>9</v>
      </c>
    </row>
    <row r="14" spans="1:5" ht="18" customHeight="1">
      <c r="A14" s="3663" t="s">
        <v>48</v>
      </c>
      <c r="B14" s="3723" t="s">
        <v>3326</v>
      </c>
      <c r="C14" s="3617">
        <v>5</v>
      </c>
      <c r="D14" s="3675" t="s">
        <v>9</v>
      </c>
      <c r="E14" s="3724" t="s">
        <v>9</v>
      </c>
    </row>
    <row r="15" spans="1:5" ht="18" customHeight="1">
      <c r="A15" s="3663" t="s">
        <v>50</v>
      </c>
      <c r="B15" s="3723" t="s">
        <v>3325</v>
      </c>
      <c r="C15" s="3617">
        <v>7</v>
      </c>
      <c r="D15" s="3675" t="s">
        <v>9</v>
      </c>
      <c r="E15" s="3724" t="s">
        <v>9</v>
      </c>
    </row>
    <row r="16" spans="1:5" ht="18" customHeight="1">
      <c r="A16" s="3663" t="s">
        <v>50</v>
      </c>
      <c r="B16" s="3723" t="s">
        <v>3326</v>
      </c>
      <c r="C16" s="3617">
        <v>33</v>
      </c>
      <c r="D16" s="3675" t="s">
        <v>9</v>
      </c>
      <c r="E16" s="3724" t="s">
        <v>9</v>
      </c>
    </row>
    <row r="17" spans="1:5" ht="18" customHeight="1">
      <c r="A17" s="3663" t="s">
        <v>50</v>
      </c>
      <c r="B17" s="3723" t="s">
        <v>3327</v>
      </c>
      <c r="C17" s="3617">
        <v>20</v>
      </c>
      <c r="D17" s="3675" t="s">
        <v>9</v>
      </c>
      <c r="E17" s="3724" t="s">
        <v>9</v>
      </c>
    </row>
    <row r="18" spans="1:5" ht="18" customHeight="1">
      <c r="A18" s="3663" t="s">
        <v>50</v>
      </c>
      <c r="B18" s="3723" t="s">
        <v>3330</v>
      </c>
      <c r="C18" s="3617">
        <v>675</v>
      </c>
      <c r="D18" s="7594" t="s">
        <v>3331</v>
      </c>
      <c r="E18" s="7592" t="s">
        <v>3332</v>
      </c>
    </row>
    <row r="19" spans="1:5" ht="18" customHeight="1">
      <c r="A19" s="3663" t="s">
        <v>48</v>
      </c>
      <c r="B19" s="3723" t="s">
        <v>3330</v>
      </c>
      <c r="C19" s="3617">
        <v>133</v>
      </c>
      <c r="D19" s="7595"/>
      <c r="E19" s="7597"/>
    </row>
    <row r="20" spans="1:5" ht="18" customHeight="1">
      <c r="A20" s="3663" t="s">
        <v>39</v>
      </c>
      <c r="B20" s="3723" t="s">
        <v>3330</v>
      </c>
      <c r="C20" s="3617">
        <v>160</v>
      </c>
      <c r="D20" s="7595"/>
      <c r="E20" s="7597"/>
    </row>
    <row r="21" spans="1:5" ht="18" customHeight="1" thickBot="1">
      <c r="A21" s="3725" t="s">
        <v>46</v>
      </c>
      <c r="B21" s="3726" t="s">
        <v>3330</v>
      </c>
      <c r="C21" s="3727">
        <v>130</v>
      </c>
      <c r="D21" s="7596"/>
      <c r="E21" s="7598"/>
    </row>
    <row r="22" spans="1:5" ht="23.25" customHeight="1" thickBot="1">
      <c r="A22" s="3728" t="s">
        <v>11</v>
      </c>
      <c r="B22" s="3729"/>
      <c r="C22" s="3730" t="s">
        <v>3333</v>
      </c>
      <c r="D22" s="3731">
        <v>289</v>
      </c>
      <c r="E22" s="3732">
        <v>150</v>
      </c>
    </row>
    <row r="23" spans="1:5" ht="14.1" customHeight="1" thickTop="1">
      <c r="A23" s="6392"/>
      <c r="B23" s="6392"/>
      <c r="C23" s="6392"/>
    </row>
    <row r="24" spans="1:5" ht="14.1" customHeight="1">
      <c r="A24" s="6248" t="s">
        <v>3033</v>
      </c>
      <c r="B24" s="6249"/>
      <c r="C24" s="6249"/>
    </row>
    <row r="25" spans="1:5" ht="14.1" customHeight="1">
      <c r="A25" s="6248" t="s">
        <v>3248</v>
      </c>
      <c r="B25" s="6248"/>
      <c r="C25" s="6248"/>
    </row>
    <row r="26" spans="1:5" ht="14.1" customHeight="1">
      <c r="A26" s="6248" t="s">
        <v>3334</v>
      </c>
      <c r="B26" s="6248"/>
      <c r="C26" s="6248"/>
      <c r="D26" s="6248"/>
    </row>
    <row r="27" spans="1:5" ht="14.1" customHeight="1">
      <c r="A27" s="152" t="s">
        <v>2868</v>
      </c>
    </row>
    <row r="28" spans="1:5" ht="14.1" customHeight="1">
      <c r="A28" s="152" t="s">
        <v>3336</v>
      </c>
    </row>
    <row r="31" spans="1:5">
      <c r="B31" s="3326" t="s">
        <v>3</v>
      </c>
      <c r="C31" s="3326"/>
    </row>
    <row r="33" spans="1:1" ht="15.75" customHeight="1">
      <c r="A33" s="152" t="s">
        <v>3335</v>
      </c>
    </row>
  </sheetData>
  <mergeCells count="12">
    <mergeCell ref="A26:D26"/>
    <mergeCell ref="A2:E2"/>
    <mergeCell ref="A3:E4"/>
    <mergeCell ref="A5:A6"/>
    <mergeCell ref="B5:B6"/>
    <mergeCell ref="C5:E5"/>
    <mergeCell ref="E11:E12"/>
    <mergeCell ref="D18:D21"/>
    <mergeCell ref="E18:E21"/>
    <mergeCell ref="A23:C23"/>
    <mergeCell ref="A24:C24"/>
    <mergeCell ref="A25:C25"/>
  </mergeCells>
  <hyperlinks>
    <hyperlink ref="A1" r:id="rId1"/>
  </hyperlinks>
  <pageMargins left="0.70866141732283472" right="0.70866141732283472" top="0.74803149606299213" bottom="0.74803149606299213" header="0.31496062992125984" footer="0.31496062992125984"/>
  <pageSetup paperSize="9" fitToHeight="0" orientation="landscape" r:id="rId2"/>
  <headerFooter alignWithMargins="0">
    <oddFooter>&amp;R212</oddFooter>
  </headerFooter>
  <drawing r:id="rId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06"/>
  <dimension ref="A1:L21"/>
  <sheetViews>
    <sheetView view="pageBreakPreview" zoomScale="60" zoomScaleNormal="100" workbookViewId="0">
      <selection activeCell="A5" sqref="A5:A6"/>
    </sheetView>
  </sheetViews>
  <sheetFormatPr defaultRowHeight="12.75"/>
  <cols>
    <col min="1" max="1" width="21.140625" style="152" customWidth="1"/>
    <col min="2" max="2" width="19.42578125" style="152" customWidth="1"/>
    <col min="3" max="3" width="20.42578125" style="152" customWidth="1"/>
    <col min="4" max="4" width="18.7109375" style="152" customWidth="1"/>
    <col min="5" max="5" width="21.28515625" style="152" customWidth="1"/>
    <col min="6" max="6" width="18.140625" style="152" customWidth="1"/>
    <col min="7" max="13" width="9.140625" style="152"/>
    <col min="14" max="14" width="24.85546875" style="152" customWidth="1"/>
    <col min="15" max="256" width="9.140625" style="152"/>
    <col min="257" max="257" width="21.140625" style="152" customWidth="1"/>
    <col min="258" max="258" width="19.42578125" style="152" customWidth="1"/>
    <col min="259" max="259" width="20.42578125" style="152" customWidth="1"/>
    <col min="260" max="260" width="18.7109375" style="152" customWidth="1"/>
    <col min="261" max="261" width="21.28515625" style="152" customWidth="1"/>
    <col min="262" max="262" width="18.140625" style="152" customWidth="1"/>
    <col min="263" max="269" width="9.140625" style="152"/>
    <col min="270" max="270" width="24.85546875" style="152" customWidth="1"/>
    <col min="271" max="512" width="9.140625" style="152"/>
    <col min="513" max="513" width="21.140625" style="152" customWidth="1"/>
    <col min="514" max="514" width="19.42578125" style="152" customWidth="1"/>
    <col min="515" max="515" width="20.42578125" style="152" customWidth="1"/>
    <col min="516" max="516" width="18.7109375" style="152" customWidth="1"/>
    <col min="517" max="517" width="21.28515625" style="152" customWidth="1"/>
    <col min="518" max="518" width="18.140625" style="152" customWidth="1"/>
    <col min="519" max="525" width="9.140625" style="152"/>
    <col min="526" max="526" width="24.85546875" style="152" customWidth="1"/>
    <col min="527" max="768" width="9.140625" style="152"/>
    <col min="769" max="769" width="21.140625" style="152" customWidth="1"/>
    <col min="770" max="770" width="19.42578125" style="152" customWidth="1"/>
    <col min="771" max="771" width="20.42578125" style="152" customWidth="1"/>
    <col min="772" max="772" width="18.7109375" style="152" customWidth="1"/>
    <col min="773" max="773" width="21.28515625" style="152" customWidth="1"/>
    <col min="774" max="774" width="18.140625" style="152" customWidth="1"/>
    <col min="775" max="781" width="9.140625" style="152"/>
    <col min="782" max="782" width="24.85546875" style="152" customWidth="1"/>
    <col min="783" max="1024" width="9.140625" style="152"/>
    <col min="1025" max="1025" width="21.140625" style="152" customWidth="1"/>
    <col min="1026" max="1026" width="19.42578125" style="152" customWidth="1"/>
    <col min="1027" max="1027" width="20.42578125" style="152" customWidth="1"/>
    <col min="1028" max="1028" width="18.7109375" style="152" customWidth="1"/>
    <col min="1029" max="1029" width="21.28515625" style="152" customWidth="1"/>
    <col min="1030" max="1030" width="18.140625" style="152" customWidth="1"/>
    <col min="1031" max="1037" width="9.140625" style="152"/>
    <col min="1038" max="1038" width="24.85546875" style="152" customWidth="1"/>
    <col min="1039" max="1280" width="9.140625" style="152"/>
    <col min="1281" max="1281" width="21.140625" style="152" customWidth="1"/>
    <col min="1282" max="1282" width="19.42578125" style="152" customWidth="1"/>
    <col min="1283" max="1283" width="20.42578125" style="152" customWidth="1"/>
    <col min="1284" max="1284" width="18.7109375" style="152" customWidth="1"/>
    <col min="1285" max="1285" width="21.28515625" style="152" customWidth="1"/>
    <col min="1286" max="1286" width="18.140625" style="152" customWidth="1"/>
    <col min="1287" max="1293" width="9.140625" style="152"/>
    <col min="1294" max="1294" width="24.85546875" style="152" customWidth="1"/>
    <col min="1295" max="1536" width="9.140625" style="152"/>
    <col min="1537" max="1537" width="21.140625" style="152" customWidth="1"/>
    <col min="1538" max="1538" width="19.42578125" style="152" customWidth="1"/>
    <col min="1539" max="1539" width="20.42578125" style="152" customWidth="1"/>
    <col min="1540" max="1540" width="18.7109375" style="152" customWidth="1"/>
    <col min="1541" max="1541" width="21.28515625" style="152" customWidth="1"/>
    <col min="1542" max="1542" width="18.140625" style="152" customWidth="1"/>
    <col min="1543" max="1549" width="9.140625" style="152"/>
    <col min="1550" max="1550" width="24.85546875" style="152" customWidth="1"/>
    <col min="1551" max="1792" width="9.140625" style="152"/>
    <col min="1793" max="1793" width="21.140625" style="152" customWidth="1"/>
    <col min="1794" max="1794" width="19.42578125" style="152" customWidth="1"/>
    <col min="1795" max="1795" width="20.42578125" style="152" customWidth="1"/>
    <col min="1796" max="1796" width="18.7109375" style="152" customWidth="1"/>
    <col min="1797" max="1797" width="21.28515625" style="152" customWidth="1"/>
    <col min="1798" max="1798" width="18.140625" style="152" customWidth="1"/>
    <col min="1799" max="1805" width="9.140625" style="152"/>
    <col min="1806" max="1806" width="24.85546875" style="152" customWidth="1"/>
    <col min="1807" max="2048" width="9.140625" style="152"/>
    <col min="2049" max="2049" width="21.140625" style="152" customWidth="1"/>
    <col min="2050" max="2050" width="19.42578125" style="152" customWidth="1"/>
    <col min="2051" max="2051" width="20.42578125" style="152" customWidth="1"/>
    <col min="2052" max="2052" width="18.7109375" style="152" customWidth="1"/>
    <col min="2053" max="2053" width="21.28515625" style="152" customWidth="1"/>
    <col min="2054" max="2054" width="18.140625" style="152" customWidth="1"/>
    <col min="2055" max="2061" width="9.140625" style="152"/>
    <col min="2062" max="2062" width="24.85546875" style="152" customWidth="1"/>
    <col min="2063" max="2304" width="9.140625" style="152"/>
    <col min="2305" max="2305" width="21.140625" style="152" customWidth="1"/>
    <col min="2306" max="2306" width="19.42578125" style="152" customWidth="1"/>
    <col min="2307" max="2307" width="20.42578125" style="152" customWidth="1"/>
    <col min="2308" max="2308" width="18.7109375" style="152" customWidth="1"/>
    <col min="2309" max="2309" width="21.28515625" style="152" customWidth="1"/>
    <col min="2310" max="2310" width="18.140625" style="152" customWidth="1"/>
    <col min="2311" max="2317" width="9.140625" style="152"/>
    <col min="2318" max="2318" width="24.85546875" style="152" customWidth="1"/>
    <col min="2319" max="2560" width="9.140625" style="152"/>
    <col min="2561" max="2561" width="21.140625" style="152" customWidth="1"/>
    <col min="2562" max="2562" width="19.42578125" style="152" customWidth="1"/>
    <col min="2563" max="2563" width="20.42578125" style="152" customWidth="1"/>
    <col min="2564" max="2564" width="18.7109375" style="152" customWidth="1"/>
    <col min="2565" max="2565" width="21.28515625" style="152" customWidth="1"/>
    <col min="2566" max="2566" width="18.140625" style="152" customWidth="1"/>
    <col min="2567" max="2573" width="9.140625" style="152"/>
    <col min="2574" max="2574" width="24.85546875" style="152" customWidth="1"/>
    <col min="2575" max="2816" width="9.140625" style="152"/>
    <col min="2817" max="2817" width="21.140625" style="152" customWidth="1"/>
    <col min="2818" max="2818" width="19.42578125" style="152" customWidth="1"/>
    <col min="2819" max="2819" width="20.42578125" style="152" customWidth="1"/>
    <col min="2820" max="2820" width="18.7109375" style="152" customWidth="1"/>
    <col min="2821" max="2821" width="21.28515625" style="152" customWidth="1"/>
    <col min="2822" max="2822" width="18.140625" style="152" customWidth="1"/>
    <col min="2823" max="2829" width="9.140625" style="152"/>
    <col min="2830" max="2830" width="24.85546875" style="152" customWidth="1"/>
    <col min="2831" max="3072" width="9.140625" style="152"/>
    <col min="3073" max="3073" width="21.140625" style="152" customWidth="1"/>
    <col min="3074" max="3074" width="19.42578125" style="152" customWidth="1"/>
    <col min="3075" max="3075" width="20.42578125" style="152" customWidth="1"/>
    <col min="3076" max="3076" width="18.7109375" style="152" customWidth="1"/>
    <col min="3077" max="3077" width="21.28515625" style="152" customWidth="1"/>
    <col min="3078" max="3078" width="18.140625" style="152" customWidth="1"/>
    <col min="3079" max="3085" width="9.140625" style="152"/>
    <col min="3086" max="3086" width="24.85546875" style="152" customWidth="1"/>
    <col min="3087" max="3328" width="9.140625" style="152"/>
    <col min="3329" max="3329" width="21.140625" style="152" customWidth="1"/>
    <col min="3330" max="3330" width="19.42578125" style="152" customWidth="1"/>
    <col min="3331" max="3331" width="20.42578125" style="152" customWidth="1"/>
    <col min="3332" max="3332" width="18.7109375" style="152" customWidth="1"/>
    <col min="3333" max="3333" width="21.28515625" style="152" customWidth="1"/>
    <col min="3334" max="3334" width="18.140625" style="152" customWidth="1"/>
    <col min="3335" max="3341" width="9.140625" style="152"/>
    <col min="3342" max="3342" width="24.85546875" style="152" customWidth="1"/>
    <col min="3343" max="3584" width="9.140625" style="152"/>
    <col min="3585" max="3585" width="21.140625" style="152" customWidth="1"/>
    <col min="3586" max="3586" width="19.42578125" style="152" customWidth="1"/>
    <col min="3587" max="3587" width="20.42578125" style="152" customWidth="1"/>
    <col min="3588" max="3588" width="18.7109375" style="152" customWidth="1"/>
    <col min="3589" max="3589" width="21.28515625" style="152" customWidth="1"/>
    <col min="3590" max="3590" width="18.140625" style="152" customWidth="1"/>
    <col min="3591" max="3597" width="9.140625" style="152"/>
    <col min="3598" max="3598" width="24.85546875" style="152" customWidth="1"/>
    <col min="3599" max="3840" width="9.140625" style="152"/>
    <col min="3841" max="3841" width="21.140625" style="152" customWidth="1"/>
    <col min="3842" max="3842" width="19.42578125" style="152" customWidth="1"/>
    <col min="3843" max="3843" width="20.42578125" style="152" customWidth="1"/>
    <col min="3844" max="3844" width="18.7109375" style="152" customWidth="1"/>
    <col min="3845" max="3845" width="21.28515625" style="152" customWidth="1"/>
    <col min="3846" max="3846" width="18.140625" style="152" customWidth="1"/>
    <col min="3847" max="3853" width="9.140625" style="152"/>
    <col min="3854" max="3854" width="24.85546875" style="152" customWidth="1"/>
    <col min="3855" max="4096" width="9.140625" style="152"/>
    <col min="4097" max="4097" width="21.140625" style="152" customWidth="1"/>
    <col min="4098" max="4098" width="19.42578125" style="152" customWidth="1"/>
    <col min="4099" max="4099" width="20.42578125" style="152" customWidth="1"/>
    <col min="4100" max="4100" width="18.7109375" style="152" customWidth="1"/>
    <col min="4101" max="4101" width="21.28515625" style="152" customWidth="1"/>
    <col min="4102" max="4102" width="18.140625" style="152" customWidth="1"/>
    <col min="4103" max="4109" width="9.140625" style="152"/>
    <col min="4110" max="4110" width="24.85546875" style="152" customWidth="1"/>
    <col min="4111" max="4352" width="9.140625" style="152"/>
    <col min="4353" max="4353" width="21.140625" style="152" customWidth="1"/>
    <col min="4354" max="4354" width="19.42578125" style="152" customWidth="1"/>
    <col min="4355" max="4355" width="20.42578125" style="152" customWidth="1"/>
    <col min="4356" max="4356" width="18.7109375" style="152" customWidth="1"/>
    <col min="4357" max="4357" width="21.28515625" style="152" customWidth="1"/>
    <col min="4358" max="4358" width="18.140625" style="152" customWidth="1"/>
    <col min="4359" max="4365" width="9.140625" style="152"/>
    <col min="4366" max="4366" width="24.85546875" style="152" customWidth="1"/>
    <col min="4367" max="4608" width="9.140625" style="152"/>
    <col min="4609" max="4609" width="21.140625" style="152" customWidth="1"/>
    <col min="4610" max="4610" width="19.42578125" style="152" customWidth="1"/>
    <col min="4611" max="4611" width="20.42578125" style="152" customWidth="1"/>
    <col min="4612" max="4612" width="18.7109375" style="152" customWidth="1"/>
    <col min="4613" max="4613" width="21.28515625" style="152" customWidth="1"/>
    <col min="4614" max="4614" width="18.140625" style="152" customWidth="1"/>
    <col min="4615" max="4621" width="9.140625" style="152"/>
    <col min="4622" max="4622" width="24.85546875" style="152" customWidth="1"/>
    <col min="4623" max="4864" width="9.140625" style="152"/>
    <col min="4865" max="4865" width="21.140625" style="152" customWidth="1"/>
    <col min="4866" max="4866" width="19.42578125" style="152" customWidth="1"/>
    <col min="4867" max="4867" width="20.42578125" style="152" customWidth="1"/>
    <col min="4868" max="4868" width="18.7109375" style="152" customWidth="1"/>
    <col min="4869" max="4869" width="21.28515625" style="152" customWidth="1"/>
    <col min="4870" max="4870" width="18.140625" style="152" customWidth="1"/>
    <col min="4871" max="4877" width="9.140625" style="152"/>
    <col min="4878" max="4878" width="24.85546875" style="152" customWidth="1"/>
    <col min="4879" max="5120" width="9.140625" style="152"/>
    <col min="5121" max="5121" width="21.140625" style="152" customWidth="1"/>
    <col min="5122" max="5122" width="19.42578125" style="152" customWidth="1"/>
    <col min="5123" max="5123" width="20.42578125" style="152" customWidth="1"/>
    <col min="5124" max="5124" width="18.7109375" style="152" customWidth="1"/>
    <col min="5125" max="5125" width="21.28515625" style="152" customWidth="1"/>
    <col min="5126" max="5126" width="18.140625" style="152" customWidth="1"/>
    <col min="5127" max="5133" width="9.140625" style="152"/>
    <col min="5134" max="5134" width="24.85546875" style="152" customWidth="1"/>
    <col min="5135" max="5376" width="9.140625" style="152"/>
    <col min="5377" max="5377" width="21.140625" style="152" customWidth="1"/>
    <col min="5378" max="5378" width="19.42578125" style="152" customWidth="1"/>
    <col min="5379" max="5379" width="20.42578125" style="152" customWidth="1"/>
    <col min="5380" max="5380" width="18.7109375" style="152" customWidth="1"/>
    <col min="5381" max="5381" width="21.28515625" style="152" customWidth="1"/>
    <col min="5382" max="5382" width="18.140625" style="152" customWidth="1"/>
    <col min="5383" max="5389" width="9.140625" style="152"/>
    <col min="5390" max="5390" width="24.85546875" style="152" customWidth="1"/>
    <col min="5391" max="5632" width="9.140625" style="152"/>
    <col min="5633" max="5633" width="21.140625" style="152" customWidth="1"/>
    <col min="5634" max="5634" width="19.42578125" style="152" customWidth="1"/>
    <col min="5635" max="5635" width="20.42578125" style="152" customWidth="1"/>
    <col min="5636" max="5636" width="18.7109375" style="152" customWidth="1"/>
    <col min="5637" max="5637" width="21.28515625" style="152" customWidth="1"/>
    <col min="5638" max="5638" width="18.140625" style="152" customWidth="1"/>
    <col min="5639" max="5645" width="9.140625" style="152"/>
    <col min="5646" max="5646" width="24.85546875" style="152" customWidth="1"/>
    <col min="5647" max="5888" width="9.140625" style="152"/>
    <col min="5889" max="5889" width="21.140625" style="152" customWidth="1"/>
    <col min="5890" max="5890" width="19.42578125" style="152" customWidth="1"/>
    <col min="5891" max="5891" width="20.42578125" style="152" customWidth="1"/>
    <col min="5892" max="5892" width="18.7109375" style="152" customWidth="1"/>
    <col min="5893" max="5893" width="21.28515625" style="152" customWidth="1"/>
    <col min="5894" max="5894" width="18.140625" style="152" customWidth="1"/>
    <col min="5895" max="5901" width="9.140625" style="152"/>
    <col min="5902" max="5902" width="24.85546875" style="152" customWidth="1"/>
    <col min="5903" max="6144" width="9.140625" style="152"/>
    <col min="6145" max="6145" width="21.140625" style="152" customWidth="1"/>
    <col min="6146" max="6146" width="19.42578125" style="152" customWidth="1"/>
    <col min="6147" max="6147" width="20.42578125" style="152" customWidth="1"/>
    <col min="6148" max="6148" width="18.7109375" style="152" customWidth="1"/>
    <col min="6149" max="6149" width="21.28515625" style="152" customWidth="1"/>
    <col min="6150" max="6150" width="18.140625" style="152" customWidth="1"/>
    <col min="6151" max="6157" width="9.140625" style="152"/>
    <col min="6158" max="6158" width="24.85546875" style="152" customWidth="1"/>
    <col min="6159" max="6400" width="9.140625" style="152"/>
    <col min="6401" max="6401" width="21.140625" style="152" customWidth="1"/>
    <col min="6402" max="6402" width="19.42578125" style="152" customWidth="1"/>
    <col min="6403" max="6403" width="20.42578125" style="152" customWidth="1"/>
    <col min="6404" max="6404" width="18.7109375" style="152" customWidth="1"/>
    <col min="6405" max="6405" width="21.28515625" style="152" customWidth="1"/>
    <col min="6406" max="6406" width="18.140625" style="152" customWidth="1"/>
    <col min="6407" max="6413" width="9.140625" style="152"/>
    <col min="6414" max="6414" width="24.85546875" style="152" customWidth="1"/>
    <col min="6415" max="6656" width="9.140625" style="152"/>
    <col min="6657" max="6657" width="21.140625" style="152" customWidth="1"/>
    <col min="6658" max="6658" width="19.42578125" style="152" customWidth="1"/>
    <col min="6659" max="6659" width="20.42578125" style="152" customWidth="1"/>
    <col min="6660" max="6660" width="18.7109375" style="152" customWidth="1"/>
    <col min="6661" max="6661" width="21.28515625" style="152" customWidth="1"/>
    <col min="6662" max="6662" width="18.140625" style="152" customWidth="1"/>
    <col min="6663" max="6669" width="9.140625" style="152"/>
    <col min="6670" max="6670" width="24.85546875" style="152" customWidth="1"/>
    <col min="6671" max="6912" width="9.140625" style="152"/>
    <col min="6913" max="6913" width="21.140625" style="152" customWidth="1"/>
    <col min="6914" max="6914" width="19.42578125" style="152" customWidth="1"/>
    <col min="6915" max="6915" width="20.42578125" style="152" customWidth="1"/>
    <col min="6916" max="6916" width="18.7109375" style="152" customWidth="1"/>
    <col min="6917" max="6917" width="21.28515625" style="152" customWidth="1"/>
    <col min="6918" max="6918" width="18.140625" style="152" customWidth="1"/>
    <col min="6919" max="6925" width="9.140625" style="152"/>
    <col min="6926" max="6926" width="24.85546875" style="152" customWidth="1"/>
    <col min="6927" max="7168" width="9.140625" style="152"/>
    <col min="7169" max="7169" width="21.140625" style="152" customWidth="1"/>
    <col min="7170" max="7170" width="19.42578125" style="152" customWidth="1"/>
    <col min="7171" max="7171" width="20.42578125" style="152" customWidth="1"/>
    <col min="7172" max="7172" width="18.7109375" style="152" customWidth="1"/>
    <col min="7173" max="7173" width="21.28515625" style="152" customWidth="1"/>
    <col min="7174" max="7174" width="18.140625" style="152" customWidth="1"/>
    <col min="7175" max="7181" width="9.140625" style="152"/>
    <col min="7182" max="7182" width="24.85546875" style="152" customWidth="1"/>
    <col min="7183" max="7424" width="9.140625" style="152"/>
    <col min="7425" max="7425" width="21.140625" style="152" customWidth="1"/>
    <col min="7426" max="7426" width="19.42578125" style="152" customWidth="1"/>
    <col min="7427" max="7427" width="20.42578125" style="152" customWidth="1"/>
    <col min="7428" max="7428" width="18.7109375" style="152" customWidth="1"/>
    <col min="7429" max="7429" width="21.28515625" style="152" customWidth="1"/>
    <col min="7430" max="7430" width="18.140625" style="152" customWidth="1"/>
    <col min="7431" max="7437" width="9.140625" style="152"/>
    <col min="7438" max="7438" width="24.85546875" style="152" customWidth="1"/>
    <col min="7439" max="7680" width="9.140625" style="152"/>
    <col min="7681" max="7681" width="21.140625" style="152" customWidth="1"/>
    <col min="7682" max="7682" width="19.42578125" style="152" customWidth="1"/>
    <col min="7683" max="7683" width="20.42578125" style="152" customWidth="1"/>
    <col min="7684" max="7684" width="18.7109375" style="152" customWidth="1"/>
    <col min="7685" max="7685" width="21.28515625" style="152" customWidth="1"/>
    <col min="7686" max="7686" width="18.140625" style="152" customWidth="1"/>
    <col min="7687" max="7693" width="9.140625" style="152"/>
    <col min="7694" max="7694" width="24.85546875" style="152" customWidth="1"/>
    <col min="7695" max="7936" width="9.140625" style="152"/>
    <col min="7937" max="7937" width="21.140625" style="152" customWidth="1"/>
    <col min="7938" max="7938" width="19.42578125" style="152" customWidth="1"/>
    <col min="7939" max="7939" width="20.42578125" style="152" customWidth="1"/>
    <col min="7940" max="7940" width="18.7109375" style="152" customWidth="1"/>
    <col min="7941" max="7941" width="21.28515625" style="152" customWidth="1"/>
    <col min="7942" max="7942" width="18.140625" style="152" customWidth="1"/>
    <col min="7943" max="7949" width="9.140625" style="152"/>
    <col min="7950" max="7950" width="24.85546875" style="152" customWidth="1"/>
    <col min="7951" max="8192" width="9.140625" style="152"/>
    <col min="8193" max="8193" width="21.140625" style="152" customWidth="1"/>
    <col min="8194" max="8194" width="19.42578125" style="152" customWidth="1"/>
    <col min="8195" max="8195" width="20.42578125" style="152" customWidth="1"/>
    <col min="8196" max="8196" width="18.7109375" style="152" customWidth="1"/>
    <col min="8197" max="8197" width="21.28515625" style="152" customWidth="1"/>
    <col min="8198" max="8198" width="18.140625" style="152" customWidth="1"/>
    <col min="8199" max="8205" width="9.140625" style="152"/>
    <col min="8206" max="8206" width="24.85546875" style="152" customWidth="1"/>
    <col min="8207" max="8448" width="9.140625" style="152"/>
    <col min="8449" max="8449" width="21.140625" style="152" customWidth="1"/>
    <col min="8450" max="8450" width="19.42578125" style="152" customWidth="1"/>
    <col min="8451" max="8451" width="20.42578125" style="152" customWidth="1"/>
    <col min="8452" max="8452" width="18.7109375" style="152" customWidth="1"/>
    <col min="8453" max="8453" width="21.28515625" style="152" customWidth="1"/>
    <col min="8454" max="8454" width="18.140625" style="152" customWidth="1"/>
    <col min="8455" max="8461" width="9.140625" style="152"/>
    <col min="8462" max="8462" width="24.85546875" style="152" customWidth="1"/>
    <col min="8463" max="8704" width="9.140625" style="152"/>
    <col min="8705" max="8705" width="21.140625" style="152" customWidth="1"/>
    <col min="8706" max="8706" width="19.42578125" style="152" customWidth="1"/>
    <col min="8707" max="8707" width="20.42578125" style="152" customWidth="1"/>
    <col min="8708" max="8708" width="18.7109375" style="152" customWidth="1"/>
    <col min="8709" max="8709" width="21.28515625" style="152" customWidth="1"/>
    <col min="8710" max="8710" width="18.140625" style="152" customWidth="1"/>
    <col min="8711" max="8717" width="9.140625" style="152"/>
    <col min="8718" max="8718" width="24.85546875" style="152" customWidth="1"/>
    <col min="8719" max="8960" width="9.140625" style="152"/>
    <col min="8961" max="8961" width="21.140625" style="152" customWidth="1"/>
    <col min="8962" max="8962" width="19.42578125" style="152" customWidth="1"/>
    <col min="8963" max="8963" width="20.42578125" style="152" customWidth="1"/>
    <col min="8964" max="8964" width="18.7109375" style="152" customWidth="1"/>
    <col min="8965" max="8965" width="21.28515625" style="152" customWidth="1"/>
    <col min="8966" max="8966" width="18.140625" style="152" customWidth="1"/>
    <col min="8967" max="8973" width="9.140625" style="152"/>
    <col min="8974" max="8974" width="24.85546875" style="152" customWidth="1"/>
    <col min="8975" max="9216" width="9.140625" style="152"/>
    <col min="9217" max="9217" width="21.140625" style="152" customWidth="1"/>
    <col min="9218" max="9218" width="19.42578125" style="152" customWidth="1"/>
    <col min="9219" max="9219" width="20.42578125" style="152" customWidth="1"/>
    <col min="9220" max="9220" width="18.7109375" style="152" customWidth="1"/>
    <col min="9221" max="9221" width="21.28515625" style="152" customWidth="1"/>
    <col min="9222" max="9222" width="18.140625" style="152" customWidth="1"/>
    <col min="9223" max="9229" width="9.140625" style="152"/>
    <col min="9230" max="9230" width="24.85546875" style="152" customWidth="1"/>
    <col min="9231" max="9472" width="9.140625" style="152"/>
    <col min="9473" max="9473" width="21.140625" style="152" customWidth="1"/>
    <col min="9474" max="9474" width="19.42578125" style="152" customWidth="1"/>
    <col min="9475" max="9475" width="20.42578125" style="152" customWidth="1"/>
    <col min="9476" max="9476" width="18.7109375" style="152" customWidth="1"/>
    <col min="9477" max="9477" width="21.28515625" style="152" customWidth="1"/>
    <col min="9478" max="9478" width="18.140625" style="152" customWidth="1"/>
    <col min="9479" max="9485" width="9.140625" style="152"/>
    <col min="9486" max="9486" width="24.85546875" style="152" customWidth="1"/>
    <col min="9487" max="9728" width="9.140625" style="152"/>
    <col min="9729" max="9729" width="21.140625" style="152" customWidth="1"/>
    <col min="9730" max="9730" width="19.42578125" style="152" customWidth="1"/>
    <col min="9731" max="9731" width="20.42578125" style="152" customWidth="1"/>
    <col min="9732" max="9732" width="18.7109375" style="152" customWidth="1"/>
    <col min="9733" max="9733" width="21.28515625" style="152" customWidth="1"/>
    <col min="9734" max="9734" width="18.140625" style="152" customWidth="1"/>
    <col min="9735" max="9741" width="9.140625" style="152"/>
    <col min="9742" max="9742" width="24.85546875" style="152" customWidth="1"/>
    <col min="9743" max="9984" width="9.140625" style="152"/>
    <col min="9985" max="9985" width="21.140625" style="152" customWidth="1"/>
    <col min="9986" max="9986" width="19.42578125" style="152" customWidth="1"/>
    <col min="9987" max="9987" width="20.42578125" style="152" customWidth="1"/>
    <col min="9988" max="9988" width="18.7109375" style="152" customWidth="1"/>
    <col min="9989" max="9989" width="21.28515625" style="152" customWidth="1"/>
    <col min="9990" max="9990" width="18.140625" style="152" customWidth="1"/>
    <col min="9991" max="9997" width="9.140625" style="152"/>
    <col min="9998" max="9998" width="24.85546875" style="152" customWidth="1"/>
    <col min="9999" max="10240" width="9.140625" style="152"/>
    <col min="10241" max="10241" width="21.140625" style="152" customWidth="1"/>
    <col min="10242" max="10242" width="19.42578125" style="152" customWidth="1"/>
    <col min="10243" max="10243" width="20.42578125" style="152" customWidth="1"/>
    <col min="10244" max="10244" width="18.7109375" style="152" customWidth="1"/>
    <col min="10245" max="10245" width="21.28515625" style="152" customWidth="1"/>
    <col min="10246" max="10246" width="18.140625" style="152" customWidth="1"/>
    <col min="10247" max="10253" width="9.140625" style="152"/>
    <col min="10254" max="10254" width="24.85546875" style="152" customWidth="1"/>
    <col min="10255" max="10496" width="9.140625" style="152"/>
    <col min="10497" max="10497" width="21.140625" style="152" customWidth="1"/>
    <col min="10498" max="10498" width="19.42578125" style="152" customWidth="1"/>
    <col min="10499" max="10499" width="20.42578125" style="152" customWidth="1"/>
    <col min="10500" max="10500" width="18.7109375" style="152" customWidth="1"/>
    <col min="10501" max="10501" width="21.28515625" style="152" customWidth="1"/>
    <col min="10502" max="10502" width="18.140625" style="152" customWidth="1"/>
    <col min="10503" max="10509" width="9.140625" style="152"/>
    <col min="10510" max="10510" width="24.85546875" style="152" customWidth="1"/>
    <col min="10511" max="10752" width="9.140625" style="152"/>
    <col min="10753" max="10753" width="21.140625" style="152" customWidth="1"/>
    <col min="10754" max="10754" width="19.42578125" style="152" customWidth="1"/>
    <col min="10755" max="10755" width="20.42578125" style="152" customWidth="1"/>
    <col min="10756" max="10756" width="18.7109375" style="152" customWidth="1"/>
    <col min="10757" max="10757" width="21.28515625" style="152" customWidth="1"/>
    <col min="10758" max="10758" width="18.140625" style="152" customWidth="1"/>
    <col min="10759" max="10765" width="9.140625" style="152"/>
    <col min="10766" max="10766" width="24.85546875" style="152" customWidth="1"/>
    <col min="10767" max="11008" width="9.140625" style="152"/>
    <col min="11009" max="11009" width="21.140625" style="152" customWidth="1"/>
    <col min="11010" max="11010" width="19.42578125" style="152" customWidth="1"/>
    <col min="11011" max="11011" width="20.42578125" style="152" customWidth="1"/>
    <col min="11012" max="11012" width="18.7109375" style="152" customWidth="1"/>
    <col min="11013" max="11013" width="21.28515625" style="152" customWidth="1"/>
    <col min="11014" max="11014" width="18.140625" style="152" customWidth="1"/>
    <col min="11015" max="11021" width="9.140625" style="152"/>
    <col min="11022" max="11022" width="24.85546875" style="152" customWidth="1"/>
    <col min="11023" max="11264" width="9.140625" style="152"/>
    <col min="11265" max="11265" width="21.140625" style="152" customWidth="1"/>
    <col min="11266" max="11266" width="19.42578125" style="152" customWidth="1"/>
    <col min="11267" max="11267" width="20.42578125" style="152" customWidth="1"/>
    <col min="11268" max="11268" width="18.7109375" style="152" customWidth="1"/>
    <col min="11269" max="11269" width="21.28515625" style="152" customWidth="1"/>
    <col min="11270" max="11270" width="18.140625" style="152" customWidth="1"/>
    <col min="11271" max="11277" width="9.140625" style="152"/>
    <col min="11278" max="11278" width="24.85546875" style="152" customWidth="1"/>
    <col min="11279" max="11520" width="9.140625" style="152"/>
    <col min="11521" max="11521" width="21.140625" style="152" customWidth="1"/>
    <col min="11522" max="11522" width="19.42578125" style="152" customWidth="1"/>
    <col min="11523" max="11523" width="20.42578125" style="152" customWidth="1"/>
    <col min="11524" max="11524" width="18.7109375" style="152" customWidth="1"/>
    <col min="11525" max="11525" width="21.28515625" style="152" customWidth="1"/>
    <col min="11526" max="11526" width="18.140625" style="152" customWidth="1"/>
    <col min="11527" max="11533" width="9.140625" style="152"/>
    <col min="11534" max="11534" width="24.85546875" style="152" customWidth="1"/>
    <col min="11535" max="11776" width="9.140625" style="152"/>
    <col min="11777" max="11777" width="21.140625" style="152" customWidth="1"/>
    <col min="11778" max="11778" width="19.42578125" style="152" customWidth="1"/>
    <col min="11779" max="11779" width="20.42578125" style="152" customWidth="1"/>
    <col min="11780" max="11780" width="18.7109375" style="152" customWidth="1"/>
    <col min="11781" max="11781" width="21.28515625" style="152" customWidth="1"/>
    <col min="11782" max="11782" width="18.140625" style="152" customWidth="1"/>
    <col min="11783" max="11789" width="9.140625" style="152"/>
    <col min="11790" max="11790" width="24.85546875" style="152" customWidth="1"/>
    <col min="11791" max="12032" width="9.140625" style="152"/>
    <col min="12033" max="12033" width="21.140625" style="152" customWidth="1"/>
    <col min="12034" max="12034" width="19.42578125" style="152" customWidth="1"/>
    <col min="12035" max="12035" width="20.42578125" style="152" customWidth="1"/>
    <col min="12036" max="12036" width="18.7109375" style="152" customWidth="1"/>
    <col min="12037" max="12037" width="21.28515625" style="152" customWidth="1"/>
    <col min="12038" max="12038" width="18.140625" style="152" customWidth="1"/>
    <col min="12039" max="12045" width="9.140625" style="152"/>
    <col min="12046" max="12046" width="24.85546875" style="152" customWidth="1"/>
    <col min="12047" max="12288" width="9.140625" style="152"/>
    <col min="12289" max="12289" width="21.140625" style="152" customWidth="1"/>
    <col min="12290" max="12290" width="19.42578125" style="152" customWidth="1"/>
    <col min="12291" max="12291" width="20.42578125" style="152" customWidth="1"/>
    <col min="12292" max="12292" width="18.7109375" style="152" customWidth="1"/>
    <col min="12293" max="12293" width="21.28515625" style="152" customWidth="1"/>
    <col min="12294" max="12294" width="18.140625" style="152" customWidth="1"/>
    <col min="12295" max="12301" width="9.140625" style="152"/>
    <col min="12302" max="12302" width="24.85546875" style="152" customWidth="1"/>
    <col min="12303" max="12544" width="9.140625" style="152"/>
    <col min="12545" max="12545" width="21.140625" style="152" customWidth="1"/>
    <col min="12546" max="12546" width="19.42578125" style="152" customWidth="1"/>
    <col min="12547" max="12547" width="20.42578125" style="152" customWidth="1"/>
    <col min="12548" max="12548" width="18.7109375" style="152" customWidth="1"/>
    <col min="12549" max="12549" width="21.28515625" style="152" customWidth="1"/>
    <col min="12550" max="12550" width="18.140625" style="152" customWidth="1"/>
    <col min="12551" max="12557" width="9.140625" style="152"/>
    <col min="12558" max="12558" width="24.85546875" style="152" customWidth="1"/>
    <col min="12559" max="12800" width="9.140625" style="152"/>
    <col min="12801" max="12801" width="21.140625" style="152" customWidth="1"/>
    <col min="12802" max="12802" width="19.42578125" style="152" customWidth="1"/>
    <col min="12803" max="12803" width="20.42578125" style="152" customWidth="1"/>
    <col min="12804" max="12804" width="18.7109375" style="152" customWidth="1"/>
    <col min="12805" max="12805" width="21.28515625" style="152" customWidth="1"/>
    <col min="12806" max="12806" width="18.140625" style="152" customWidth="1"/>
    <col min="12807" max="12813" width="9.140625" style="152"/>
    <col min="12814" max="12814" width="24.85546875" style="152" customWidth="1"/>
    <col min="12815" max="13056" width="9.140625" style="152"/>
    <col min="13057" max="13057" width="21.140625" style="152" customWidth="1"/>
    <col min="13058" max="13058" width="19.42578125" style="152" customWidth="1"/>
    <col min="13059" max="13059" width="20.42578125" style="152" customWidth="1"/>
    <col min="13060" max="13060" width="18.7109375" style="152" customWidth="1"/>
    <col min="13061" max="13061" width="21.28515625" style="152" customWidth="1"/>
    <col min="13062" max="13062" width="18.140625" style="152" customWidth="1"/>
    <col min="13063" max="13069" width="9.140625" style="152"/>
    <col min="13070" max="13070" width="24.85546875" style="152" customWidth="1"/>
    <col min="13071" max="13312" width="9.140625" style="152"/>
    <col min="13313" max="13313" width="21.140625" style="152" customWidth="1"/>
    <col min="13314" max="13314" width="19.42578125" style="152" customWidth="1"/>
    <col min="13315" max="13315" width="20.42578125" style="152" customWidth="1"/>
    <col min="13316" max="13316" width="18.7109375" style="152" customWidth="1"/>
    <col min="13317" max="13317" width="21.28515625" style="152" customWidth="1"/>
    <col min="13318" max="13318" width="18.140625" style="152" customWidth="1"/>
    <col min="13319" max="13325" width="9.140625" style="152"/>
    <col min="13326" max="13326" width="24.85546875" style="152" customWidth="1"/>
    <col min="13327" max="13568" width="9.140625" style="152"/>
    <col min="13569" max="13569" width="21.140625" style="152" customWidth="1"/>
    <col min="13570" max="13570" width="19.42578125" style="152" customWidth="1"/>
    <col min="13571" max="13571" width="20.42578125" style="152" customWidth="1"/>
    <col min="13572" max="13572" width="18.7109375" style="152" customWidth="1"/>
    <col min="13573" max="13573" width="21.28515625" style="152" customWidth="1"/>
    <col min="13574" max="13574" width="18.140625" style="152" customWidth="1"/>
    <col min="13575" max="13581" width="9.140625" style="152"/>
    <col min="13582" max="13582" width="24.85546875" style="152" customWidth="1"/>
    <col min="13583" max="13824" width="9.140625" style="152"/>
    <col min="13825" max="13825" width="21.140625" style="152" customWidth="1"/>
    <col min="13826" max="13826" width="19.42578125" style="152" customWidth="1"/>
    <col min="13827" max="13827" width="20.42578125" style="152" customWidth="1"/>
    <col min="13828" max="13828" width="18.7109375" style="152" customWidth="1"/>
    <col min="13829" max="13829" width="21.28515625" style="152" customWidth="1"/>
    <col min="13830" max="13830" width="18.140625" style="152" customWidth="1"/>
    <col min="13831" max="13837" width="9.140625" style="152"/>
    <col min="13838" max="13838" width="24.85546875" style="152" customWidth="1"/>
    <col min="13839" max="14080" width="9.140625" style="152"/>
    <col min="14081" max="14081" width="21.140625" style="152" customWidth="1"/>
    <col min="14082" max="14082" width="19.42578125" style="152" customWidth="1"/>
    <col min="14083" max="14083" width="20.42578125" style="152" customWidth="1"/>
    <col min="14084" max="14084" width="18.7109375" style="152" customWidth="1"/>
    <col min="14085" max="14085" width="21.28515625" style="152" customWidth="1"/>
    <col min="14086" max="14086" width="18.140625" style="152" customWidth="1"/>
    <col min="14087" max="14093" width="9.140625" style="152"/>
    <col min="14094" max="14094" width="24.85546875" style="152" customWidth="1"/>
    <col min="14095" max="14336" width="9.140625" style="152"/>
    <col min="14337" max="14337" width="21.140625" style="152" customWidth="1"/>
    <col min="14338" max="14338" width="19.42578125" style="152" customWidth="1"/>
    <col min="14339" max="14339" width="20.42578125" style="152" customWidth="1"/>
    <col min="14340" max="14340" width="18.7109375" style="152" customWidth="1"/>
    <col min="14341" max="14341" width="21.28515625" style="152" customWidth="1"/>
    <col min="14342" max="14342" width="18.140625" style="152" customWidth="1"/>
    <col min="14343" max="14349" width="9.140625" style="152"/>
    <col min="14350" max="14350" width="24.85546875" style="152" customWidth="1"/>
    <col min="14351" max="14592" width="9.140625" style="152"/>
    <col min="14593" max="14593" width="21.140625" style="152" customWidth="1"/>
    <col min="14594" max="14594" width="19.42578125" style="152" customWidth="1"/>
    <col min="14595" max="14595" width="20.42578125" style="152" customWidth="1"/>
    <col min="14596" max="14596" width="18.7109375" style="152" customWidth="1"/>
    <col min="14597" max="14597" width="21.28515625" style="152" customWidth="1"/>
    <col min="14598" max="14598" width="18.140625" style="152" customWidth="1"/>
    <col min="14599" max="14605" width="9.140625" style="152"/>
    <col min="14606" max="14606" width="24.85546875" style="152" customWidth="1"/>
    <col min="14607" max="14848" width="9.140625" style="152"/>
    <col min="14849" max="14849" width="21.140625" style="152" customWidth="1"/>
    <col min="14850" max="14850" width="19.42578125" style="152" customWidth="1"/>
    <col min="14851" max="14851" width="20.42578125" style="152" customWidth="1"/>
    <col min="14852" max="14852" width="18.7109375" style="152" customWidth="1"/>
    <col min="14853" max="14853" width="21.28515625" style="152" customWidth="1"/>
    <col min="14854" max="14854" width="18.140625" style="152" customWidth="1"/>
    <col min="14855" max="14861" width="9.140625" style="152"/>
    <col min="14862" max="14862" width="24.85546875" style="152" customWidth="1"/>
    <col min="14863" max="15104" width="9.140625" style="152"/>
    <col min="15105" max="15105" width="21.140625" style="152" customWidth="1"/>
    <col min="15106" max="15106" width="19.42578125" style="152" customWidth="1"/>
    <col min="15107" max="15107" width="20.42578125" style="152" customWidth="1"/>
    <col min="15108" max="15108" width="18.7109375" style="152" customWidth="1"/>
    <col min="15109" max="15109" width="21.28515625" style="152" customWidth="1"/>
    <col min="15110" max="15110" width="18.140625" style="152" customWidth="1"/>
    <col min="15111" max="15117" width="9.140625" style="152"/>
    <col min="15118" max="15118" width="24.85546875" style="152" customWidth="1"/>
    <col min="15119" max="15360" width="9.140625" style="152"/>
    <col min="15361" max="15361" width="21.140625" style="152" customWidth="1"/>
    <col min="15362" max="15362" width="19.42578125" style="152" customWidth="1"/>
    <col min="15363" max="15363" width="20.42578125" style="152" customWidth="1"/>
    <col min="15364" max="15364" width="18.7109375" style="152" customWidth="1"/>
    <col min="15365" max="15365" width="21.28515625" style="152" customWidth="1"/>
    <col min="15366" max="15366" width="18.140625" style="152" customWidth="1"/>
    <col min="15367" max="15373" width="9.140625" style="152"/>
    <col min="15374" max="15374" width="24.85546875" style="152" customWidth="1"/>
    <col min="15375" max="15616" width="9.140625" style="152"/>
    <col min="15617" max="15617" width="21.140625" style="152" customWidth="1"/>
    <col min="15618" max="15618" width="19.42578125" style="152" customWidth="1"/>
    <col min="15619" max="15619" width="20.42578125" style="152" customWidth="1"/>
    <col min="15620" max="15620" width="18.7109375" style="152" customWidth="1"/>
    <col min="15621" max="15621" width="21.28515625" style="152" customWidth="1"/>
    <col min="15622" max="15622" width="18.140625" style="152" customWidth="1"/>
    <col min="15623" max="15629" width="9.140625" style="152"/>
    <col min="15630" max="15630" width="24.85546875" style="152" customWidth="1"/>
    <col min="15631" max="15872" width="9.140625" style="152"/>
    <col min="15873" max="15873" width="21.140625" style="152" customWidth="1"/>
    <col min="15874" max="15874" width="19.42578125" style="152" customWidth="1"/>
    <col min="15875" max="15875" width="20.42578125" style="152" customWidth="1"/>
    <col min="15876" max="15876" width="18.7109375" style="152" customWidth="1"/>
    <col min="15877" max="15877" width="21.28515625" style="152" customWidth="1"/>
    <col min="15878" max="15878" width="18.140625" style="152" customWidth="1"/>
    <col min="15879" max="15885" width="9.140625" style="152"/>
    <col min="15886" max="15886" width="24.85546875" style="152" customWidth="1"/>
    <col min="15887" max="16128" width="9.140625" style="152"/>
    <col min="16129" max="16129" width="21.140625" style="152" customWidth="1"/>
    <col min="16130" max="16130" width="19.42578125" style="152" customWidth="1"/>
    <col min="16131" max="16131" width="20.42578125" style="152" customWidth="1"/>
    <col min="16132" max="16132" width="18.7109375" style="152" customWidth="1"/>
    <col min="16133" max="16133" width="21.28515625" style="152" customWidth="1"/>
    <col min="16134" max="16134" width="18.140625" style="152" customWidth="1"/>
    <col min="16135" max="16141" width="9.140625" style="152"/>
    <col min="16142" max="16142" width="24.85546875" style="152" customWidth="1"/>
    <col min="16143" max="16384" width="9.140625" style="152"/>
  </cols>
  <sheetData>
    <row r="1" spans="1:12" ht="13.5" thickBot="1">
      <c r="A1" s="1" t="s">
        <v>0</v>
      </c>
      <c r="F1" s="474" t="s">
        <v>1</v>
      </c>
    </row>
    <row r="2" spans="1:12" ht="26.25" customHeight="1" thickTop="1">
      <c r="A2" s="6250" t="s">
        <v>5261</v>
      </c>
      <c r="B2" s="6251"/>
      <c r="C2" s="6516"/>
      <c r="D2" s="6516"/>
      <c r="E2" s="6516"/>
      <c r="F2" s="6252"/>
    </row>
    <row r="3" spans="1:12" ht="23.25" customHeight="1">
      <c r="A3" s="6724" t="s">
        <v>5399</v>
      </c>
      <c r="B3" s="7599"/>
      <c r="C3" s="7599"/>
      <c r="D3" s="7599"/>
      <c r="E3" s="7599"/>
      <c r="F3" s="7600"/>
    </row>
    <row r="4" spans="1:12" ht="24.75" customHeight="1" thickBot="1">
      <c r="A4" s="6654"/>
      <c r="B4" s="6458"/>
      <c r="C4" s="6458"/>
      <c r="D4" s="6458"/>
      <c r="E4" s="6458"/>
      <c r="F4" s="6462"/>
    </row>
    <row r="5" spans="1:12" ht="34.5" customHeight="1" thickBot="1">
      <c r="A5" s="7552" t="s">
        <v>3343</v>
      </c>
      <c r="B5" s="6470" t="s">
        <v>3344</v>
      </c>
      <c r="C5" s="6344"/>
      <c r="D5" s="6344"/>
      <c r="E5" s="643" t="s">
        <v>3345</v>
      </c>
      <c r="F5" s="649" t="s">
        <v>3346</v>
      </c>
    </row>
    <row r="6" spans="1:12" ht="37.5" customHeight="1" thickBot="1">
      <c r="A6" s="7550"/>
      <c r="B6" s="3744" t="s">
        <v>3347</v>
      </c>
      <c r="C6" s="3328" t="s">
        <v>3348</v>
      </c>
      <c r="D6" s="3328" t="s">
        <v>2</v>
      </c>
      <c r="E6" s="3328" t="s">
        <v>3349</v>
      </c>
      <c r="F6" s="3329" t="s">
        <v>3349</v>
      </c>
    </row>
    <row r="7" spans="1:12" ht="20.100000000000001" customHeight="1">
      <c r="A7" s="3745" t="s">
        <v>3340</v>
      </c>
      <c r="B7" s="3746">
        <v>5977</v>
      </c>
      <c r="C7" s="3746">
        <v>10127.5</v>
      </c>
      <c r="D7" s="3746">
        <v>16104.5</v>
      </c>
      <c r="E7" s="3746">
        <v>14375.5</v>
      </c>
      <c r="F7" s="3747">
        <v>30480</v>
      </c>
    </row>
    <row r="8" spans="1:12" ht="20.100000000000001" customHeight="1">
      <c r="A8" s="3748" t="s">
        <v>64</v>
      </c>
      <c r="B8" s="3382">
        <v>6082.5</v>
      </c>
      <c r="C8" s="3382">
        <v>25739.5</v>
      </c>
      <c r="D8" s="3382">
        <v>31822</v>
      </c>
      <c r="E8" s="3382">
        <v>479657.5</v>
      </c>
      <c r="F8" s="3563">
        <v>511479.5</v>
      </c>
    </row>
    <row r="9" spans="1:12" ht="20.100000000000001" customHeight="1">
      <c r="A9" s="3748" t="s">
        <v>8</v>
      </c>
      <c r="B9" s="3382">
        <v>2160</v>
      </c>
      <c r="C9" s="3382">
        <v>7674.5</v>
      </c>
      <c r="D9" s="3382">
        <v>9834.5</v>
      </c>
      <c r="E9" s="3382">
        <v>471492.5</v>
      </c>
      <c r="F9" s="3563">
        <v>481327</v>
      </c>
    </row>
    <row r="10" spans="1:12" ht="20.100000000000001" customHeight="1">
      <c r="A10" s="3748" t="s">
        <v>69</v>
      </c>
      <c r="B10" s="3382">
        <v>2952</v>
      </c>
      <c r="C10" s="3382">
        <v>21791</v>
      </c>
      <c r="D10" s="3382">
        <v>24743</v>
      </c>
      <c r="E10" s="3382">
        <v>570855</v>
      </c>
      <c r="F10" s="3563">
        <v>595598</v>
      </c>
    </row>
    <row r="11" spans="1:12" ht="20.100000000000001" customHeight="1">
      <c r="A11" s="3748" t="s">
        <v>73</v>
      </c>
      <c r="B11" s="3382">
        <v>5268</v>
      </c>
      <c r="C11" s="3382">
        <v>23046</v>
      </c>
      <c r="D11" s="3382">
        <v>28314</v>
      </c>
      <c r="E11" s="3382">
        <v>104088</v>
      </c>
      <c r="F11" s="3563">
        <v>132402</v>
      </c>
    </row>
    <row r="12" spans="1:12" ht="20.100000000000001" customHeight="1" thickBot="1">
      <c r="A12" s="3749" t="s">
        <v>2</v>
      </c>
      <c r="B12" s="3386">
        <v>22439.5</v>
      </c>
      <c r="C12" s="3386">
        <v>88378.5</v>
      </c>
      <c r="D12" s="3386">
        <v>110818</v>
      </c>
      <c r="E12" s="3386">
        <v>1640468.5</v>
      </c>
      <c r="F12" s="3389">
        <v>1751286.5</v>
      </c>
    </row>
    <row r="13" spans="1:12" ht="13.5" thickTop="1"/>
    <row r="14" spans="1:12" ht="15" customHeight="1">
      <c r="A14" s="6247" t="s">
        <v>3339</v>
      </c>
      <c r="B14" s="6247"/>
      <c r="C14" s="1481"/>
      <c r="D14" s="1481"/>
      <c r="E14" s="1481"/>
      <c r="F14" s="1481"/>
      <c r="G14" s="1481"/>
      <c r="H14" s="1481"/>
      <c r="I14" s="1481"/>
      <c r="J14" s="1481"/>
      <c r="K14" s="1481"/>
      <c r="L14" s="1481"/>
    </row>
    <row r="15" spans="1:12" ht="15" customHeight="1">
      <c r="A15" s="6247" t="s">
        <v>3341</v>
      </c>
      <c r="B15" s="6247"/>
      <c r="C15" s="1112"/>
      <c r="D15" s="1112"/>
      <c r="E15" s="1112"/>
      <c r="F15" s="1112"/>
      <c r="G15" s="1112"/>
      <c r="H15" s="1112"/>
      <c r="I15" s="1112"/>
      <c r="J15" s="1112"/>
      <c r="K15" s="1112"/>
      <c r="L15" s="1112"/>
    </row>
    <row r="16" spans="1:12" ht="15.75" customHeight="1">
      <c r="A16" s="6248" t="s">
        <v>3337</v>
      </c>
      <c r="B16" s="6248"/>
      <c r="C16" s="6248"/>
      <c r="D16" s="6248"/>
      <c r="E16" s="450"/>
      <c r="F16" s="450"/>
      <c r="G16" s="450"/>
      <c r="H16" s="450"/>
      <c r="I16" s="450"/>
      <c r="J16" s="450"/>
      <c r="K16" s="450"/>
      <c r="L16" s="450"/>
    </row>
    <row r="17" spans="1:12" ht="17.25" customHeight="1">
      <c r="A17" s="6248" t="s">
        <v>3172</v>
      </c>
      <c r="B17" s="6248"/>
      <c r="C17" s="3310"/>
      <c r="D17" s="3310"/>
      <c r="E17" s="3310"/>
      <c r="F17" s="3310"/>
      <c r="G17" s="3310"/>
      <c r="H17" s="3310"/>
      <c r="I17" s="3310"/>
      <c r="J17" s="3310"/>
      <c r="K17" s="3310"/>
      <c r="L17" s="3310"/>
    </row>
    <row r="18" spans="1:12" ht="13.5" customHeight="1">
      <c r="A18" s="6249" t="s">
        <v>3350</v>
      </c>
      <c r="B18" s="6249"/>
      <c r="C18" s="6249"/>
    </row>
    <row r="20" spans="1:12">
      <c r="F20" s="3326"/>
    </row>
    <row r="21" spans="1:12">
      <c r="B21" s="3326" t="s">
        <v>3</v>
      </c>
    </row>
  </sheetData>
  <mergeCells count="9">
    <mergeCell ref="A18:C18"/>
    <mergeCell ref="A2:F2"/>
    <mergeCell ref="A3:F4"/>
    <mergeCell ref="A5:A6"/>
    <mergeCell ref="B5:D5"/>
    <mergeCell ref="A16:D16"/>
    <mergeCell ref="A15:B15"/>
    <mergeCell ref="A14:B14"/>
    <mergeCell ref="A17:B17"/>
  </mergeCells>
  <hyperlinks>
    <hyperlink ref="A1" r:id="rId1"/>
  </hyperlinks>
  <pageMargins left="0.74803149606299213" right="0.74803149606299213" top="0.98425196850393704" bottom="0.98425196850393704" header="0.51181102362204722" footer="0.51181102362204722"/>
  <pageSetup orientation="landscape" r:id="rId2"/>
  <headerFooter alignWithMargins="0">
    <oddFooter>&amp;R213</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8">
    <pageSetUpPr fitToPage="1"/>
  </sheetPr>
  <dimension ref="A1:AO30"/>
  <sheetViews>
    <sheetView view="pageBreakPreview" topLeftCell="A13" zoomScale="60" zoomScaleNormal="100" workbookViewId="0">
      <selection activeCell="A28" sqref="A28:G28"/>
    </sheetView>
  </sheetViews>
  <sheetFormatPr defaultRowHeight="12.75"/>
  <cols>
    <col min="1" max="1" width="8.140625" style="152" customWidth="1"/>
    <col min="2" max="8" width="7.85546875" style="152" customWidth="1"/>
    <col min="9" max="9" width="7.85546875" style="243" customWidth="1"/>
    <col min="10" max="10" width="7.5703125" style="152" customWidth="1"/>
    <col min="11" max="11" width="7.85546875" style="243" customWidth="1"/>
    <col min="12" max="13" width="7.85546875" style="152" customWidth="1"/>
    <col min="14" max="14" width="7.85546875" style="243" customWidth="1"/>
    <col min="15" max="15" width="7.85546875" style="152" customWidth="1"/>
    <col min="16" max="16" width="7.85546875" style="243" customWidth="1"/>
    <col min="17" max="20" width="7.85546875" style="152" customWidth="1"/>
    <col min="21" max="21" width="8.28515625" style="152" customWidth="1"/>
    <col min="22" max="28" width="7.85546875" style="152" customWidth="1"/>
    <col min="29" max="29" width="8.28515625" style="152" customWidth="1"/>
    <col min="30" max="40" width="7.85546875" style="152" customWidth="1"/>
    <col min="41" max="41" width="8" style="152" customWidth="1"/>
    <col min="42" max="16384" width="9.140625" style="152"/>
  </cols>
  <sheetData>
    <row r="1" spans="1:41" ht="13.5" thickBot="1">
      <c r="A1" s="1" t="s">
        <v>0</v>
      </c>
      <c r="AN1" s="6292" t="s">
        <v>1</v>
      </c>
      <c r="AO1" s="6292"/>
    </row>
    <row r="2" spans="1:41" ht="27" customHeight="1" thickTop="1">
      <c r="A2" s="6294" t="s">
        <v>711</v>
      </c>
      <c r="B2" s="6295"/>
      <c r="C2" s="6295"/>
      <c r="D2" s="6295"/>
      <c r="E2" s="6295"/>
      <c r="F2" s="6295"/>
      <c r="G2" s="6295"/>
      <c r="H2" s="6295"/>
      <c r="I2" s="6295"/>
      <c r="J2" s="6295"/>
      <c r="K2" s="6295"/>
      <c r="L2" s="6295"/>
      <c r="M2" s="6295"/>
      <c r="N2" s="6295"/>
      <c r="O2" s="6295"/>
      <c r="P2" s="6295"/>
      <c r="Q2" s="6295"/>
      <c r="R2" s="6295"/>
      <c r="S2" s="6295"/>
      <c r="T2" s="6295"/>
      <c r="U2" s="6295"/>
      <c r="V2" s="6295"/>
      <c r="W2" s="6295"/>
      <c r="X2" s="6295"/>
      <c r="Y2" s="6295"/>
      <c r="Z2" s="6295"/>
      <c r="AA2" s="6295"/>
      <c r="AB2" s="6295"/>
      <c r="AC2" s="6295"/>
      <c r="AD2" s="6295"/>
      <c r="AE2" s="6295"/>
      <c r="AF2" s="6295"/>
      <c r="AG2" s="6295"/>
      <c r="AH2" s="6295"/>
      <c r="AI2" s="6295"/>
      <c r="AJ2" s="6295"/>
      <c r="AK2" s="6295"/>
      <c r="AL2" s="6295"/>
      <c r="AM2" s="6295"/>
      <c r="AN2" s="6295"/>
      <c r="AO2" s="6296"/>
    </row>
    <row r="3" spans="1:41" ht="40.5" customHeight="1" thickBot="1">
      <c r="A3" s="6297" t="s">
        <v>727</v>
      </c>
      <c r="B3" s="6298"/>
      <c r="C3" s="6298"/>
      <c r="D3" s="6298"/>
      <c r="E3" s="6298"/>
      <c r="F3" s="6298"/>
      <c r="G3" s="6298"/>
      <c r="H3" s="6298"/>
      <c r="I3" s="6298"/>
      <c r="J3" s="6298"/>
      <c r="K3" s="6298"/>
      <c r="L3" s="6298"/>
      <c r="M3" s="6298"/>
      <c r="N3" s="6298"/>
      <c r="O3" s="6298"/>
      <c r="P3" s="6298"/>
      <c r="Q3" s="6298"/>
      <c r="R3" s="6298"/>
      <c r="S3" s="6298"/>
      <c r="T3" s="6298"/>
      <c r="U3" s="6298"/>
      <c r="V3" s="6298"/>
      <c r="W3" s="6298"/>
      <c r="X3" s="6298"/>
      <c r="Y3" s="6298"/>
      <c r="Z3" s="6298"/>
      <c r="AA3" s="6298"/>
      <c r="AB3" s="6298"/>
      <c r="AC3" s="6298"/>
      <c r="AD3" s="6298"/>
      <c r="AE3" s="6298"/>
      <c r="AF3" s="6298"/>
      <c r="AG3" s="6298"/>
      <c r="AH3" s="6298"/>
      <c r="AI3" s="6298"/>
      <c r="AJ3" s="6298"/>
      <c r="AK3" s="6298"/>
      <c r="AL3" s="6298"/>
      <c r="AM3" s="6298"/>
      <c r="AN3" s="6298"/>
      <c r="AO3" s="6299"/>
    </row>
    <row r="4" spans="1:41" s="245" customFormat="1" ht="39.75" customHeight="1" thickBot="1">
      <c r="A4" s="6306" t="s">
        <v>389</v>
      </c>
      <c r="B4" s="6302" t="s">
        <v>60</v>
      </c>
      <c r="C4" s="6302"/>
      <c r="D4" s="6302"/>
      <c r="E4" s="6302"/>
      <c r="F4" s="6302"/>
      <c r="G4" s="6303" t="s">
        <v>61</v>
      </c>
      <c r="H4" s="6302"/>
      <c r="I4" s="6302"/>
      <c r="J4" s="6302"/>
      <c r="K4" s="6304"/>
      <c r="L4" s="6302" t="s">
        <v>390</v>
      </c>
      <c r="M4" s="6302"/>
      <c r="N4" s="6302"/>
      <c r="O4" s="6302"/>
      <c r="P4" s="6302"/>
      <c r="Q4" s="6303" t="s">
        <v>63</v>
      </c>
      <c r="R4" s="6302"/>
      <c r="S4" s="6302"/>
      <c r="T4" s="6302"/>
      <c r="U4" s="6304"/>
      <c r="V4" s="6302" t="s">
        <v>64</v>
      </c>
      <c r="W4" s="6302"/>
      <c r="X4" s="6302"/>
      <c r="Y4" s="6302"/>
      <c r="Z4" s="6302"/>
      <c r="AA4" s="6303" t="s">
        <v>65</v>
      </c>
      <c r="AB4" s="6302"/>
      <c r="AC4" s="6302"/>
      <c r="AD4" s="6302"/>
      <c r="AE4" s="6304"/>
      <c r="AF4" s="6302" t="s">
        <v>391</v>
      </c>
      <c r="AG4" s="6302"/>
      <c r="AH4" s="6302"/>
      <c r="AI4" s="6302"/>
      <c r="AJ4" s="6302"/>
      <c r="AK4" s="6303" t="s">
        <v>67</v>
      </c>
      <c r="AL4" s="6302"/>
      <c r="AM4" s="6302"/>
      <c r="AN4" s="6302"/>
      <c r="AO4" s="6305"/>
    </row>
    <row r="5" spans="1:41" s="245" customFormat="1" ht="85.5" customHeight="1" thickBot="1">
      <c r="A5" s="6309"/>
      <c r="B5" s="249" t="s">
        <v>78</v>
      </c>
      <c r="C5" s="252" t="s">
        <v>364</v>
      </c>
      <c r="D5" s="295" t="s">
        <v>396</v>
      </c>
      <c r="E5" s="252" t="s">
        <v>366</v>
      </c>
      <c r="F5" s="296" t="s">
        <v>397</v>
      </c>
      <c r="G5" s="249" t="s">
        <v>78</v>
      </c>
      <c r="H5" s="252" t="s">
        <v>364</v>
      </c>
      <c r="I5" s="295" t="s">
        <v>396</v>
      </c>
      <c r="J5" s="252" t="s">
        <v>366</v>
      </c>
      <c r="K5" s="296" t="s">
        <v>397</v>
      </c>
      <c r="L5" s="249" t="s">
        <v>78</v>
      </c>
      <c r="M5" s="252" t="s">
        <v>364</v>
      </c>
      <c r="N5" s="295" t="s">
        <v>396</v>
      </c>
      <c r="O5" s="252" t="s">
        <v>366</v>
      </c>
      <c r="P5" s="296" t="s">
        <v>397</v>
      </c>
      <c r="Q5" s="250" t="s">
        <v>78</v>
      </c>
      <c r="R5" s="246" t="s">
        <v>364</v>
      </c>
      <c r="S5" s="247" t="s">
        <v>396</v>
      </c>
      <c r="T5" s="246" t="s">
        <v>366</v>
      </c>
      <c r="U5" s="251" t="s">
        <v>397</v>
      </c>
      <c r="V5" s="246" t="s">
        <v>78</v>
      </c>
      <c r="W5" s="246" t="s">
        <v>364</v>
      </c>
      <c r="X5" s="247" t="s">
        <v>396</v>
      </c>
      <c r="Y5" s="246" t="s">
        <v>366</v>
      </c>
      <c r="Z5" s="248" t="s">
        <v>397</v>
      </c>
      <c r="AA5" s="250" t="s">
        <v>78</v>
      </c>
      <c r="AB5" s="246" t="s">
        <v>364</v>
      </c>
      <c r="AC5" s="247" t="s">
        <v>396</v>
      </c>
      <c r="AD5" s="246" t="s">
        <v>366</v>
      </c>
      <c r="AE5" s="251" t="s">
        <v>397</v>
      </c>
      <c r="AF5" s="249" t="s">
        <v>78</v>
      </c>
      <c r="AG5" s="252" t="s">
        <v>364</v>
      </c>
      <c r="AH5" s="295" t="s">
        <v>396</v>
      </c>
      <c r="AI5" s="252" t="s">
        <v>366</v>
      </c>
      <c r="AJ5" s="296" t="s">
        <v>397</v>
      </c>
      <c r="AK5" s="250" t="s">
        <v>78</v>
      </c>
      <c r="AL5" s="246" t="s">
        <v>364</v>
      </c>
      <c r="AM5" s="247" t="s">
        <v>396</v>
      </c>
      <c r="AN5" s="246" t="s">
        <v>366</v>
      </c>
      <c r="AO5" s="781" t="s">
        <v>397</v>
      </c>
    </row>
    <row r="6" spans="1:41" ht="39.950000000000003" customHeight="1">
      <c r="A6" s="5620" t="s">
        <v>369</v>
      </c>
      <c r="B6" s="214">
        <v>32375</v>
      </c>
      <c r="C6" s="214">
        <v>16691</v>
      </c>
      <c r="D6" s="297">
        <f>C6/B6*100</f>
        <v>51.555212355212355</v>
      </c>
      <c r="E6" s="214">
        <v>15684</v>
      </c>
      <c r="F6" s="298">
        <f>E6/B6*100</f>
        <v>48.444787644787645</v>
      </c>
      <c r="G6" s="315">
        <v>46406</v>
      </c>
      <c r="H6" s="210">
        <v>23913</v>
      </c>
      <c r="I6" s="297">
        <f>H6/G6*100</f>
        <v>51.529974572253593</v>
      </c>
      <c r="J6" s="214">
        <v>22493</v>
      </c>
      <c r="K6" s="298">
        <f>J6/G6*100</f>
        <v>48.470025427746407</v>
      </c>
      <c r="L6" s="275">
        <v>404</v>
      </c>
      <c r="M6" s="275">
        <v>211</v>
      </c>
      <c r="N6" s="301">
        <f>M6/L6*100</f>
        <v>52.227722772277232</v>
      </c>
      <c r="O6" s="292">
        <v>193</v>
      </c>
      <c r="P6" s="340">
        <f>O6/L6*100</f>
        <v>47.772277227722768</v>
      </c>
      <c r="Q6" s="198">
        <v>2599</v>
      </c>
      <c r="R6" s="302">
        <v>1322</v>
      </c>
      <c r="S6" s="258">
        <f>R6/Q6*100</f>
        <v>50.865717583686035</v>
      </c>
      <c r="T6" s="299">
        <v>1277</v>
      </c>
      <c r="U6" s="303">
        <f>T6/Q6*100</f>
        <v>49.134282416313965</v>
      </c>
      <c r="V6" s="198">
        <v>5464</v>
      </c>
      <c r="W6" s="302">
        <v>2798</v>
      </c>
      <c r="X6" s="258">
        <f>W6/V6*100</f>
        <v>51.207906295754022</v>
      </c>
      <c r="Y6" s="302">
        <v>2666</v>
      </c>
      <c r="Z6" s="303">
        <f>Y6/V6*100</f>
        <v>48.792093704245978</v>
      </c>
      <c r="AA6" s="257">
        <v>393</v>
      </c>
      <c r="AB6" s="304">
        <v>202</v>
      </c>
      <c r="AC6" s="255">
        <f t="shared" ref="AC6:AC23" si="0">AB8/AA8*100</f>
        <v>50.559284116331092</v>
      </c>
      <c r="AD6" s="305">
        <v>191</v>
      </c>
      <c r="AE6" s="306">
        <f t="shared" ref="AE6:AE18" si="1">AD8/AA8*100</f>
        <v>49.440715883668908</v>
      </c>
      <c r="AF6" s="315">
        <v>1034</v>
      </c>
      <c r="AG6" s="275">
        <v>549</v>
      </c>
      <c r="AH6" s="301">
        <f>AG6/AF6*100</f>
        <v>53.094777562862674</v>
      </c>
      <c r="AI6" s="292">
        <v>485</v>
      </c>
      <c r="AJ6" s="307">
        <f>AI6/AF6*100</f>
        <v>46.905222437137326</v>
      </c>
      <c r="AK6" s="198">
        <v>2253</v>
      </c>
      <c r="AL6" s="302">
        <v>1173</v>
      </c>
      <c r="AM6" s="255">
        <f>AL6/AK6*100</f>
        <v>52.06391478029294</v>
      </c>
      <c r="AN6" s="302">
        <v>1080</v>
      </c>
      <c r="AO6" s="782">
        <f>AN6/AK6*100</f>
        <v>47.93608521970706</v>
      </c>
    </row>
    <row r="7" spans="1:41" ht="39.950000000000003" customHeight="1">
      <c r="A7" s="5621" t="s">
        <v>370</v>
      </c>
      <c r="B7" s="193">
        <v>31713</v>
      </c>
      <c r="C7" s="193">
        <v>16162</v>
      </c>
      <c r="D7" s="267">
        <f t="shared" ref="D7:D25" si="2">C7/B7*100</f>
        <v>50.963327342099454</v>
      </c>
      <c r="E7" s="193">
        <v>15551</v>
      </c>
      <c r="F7" s="314">
        <f t="shared" ref="F7:F25" si="3">E7/B7*100</f>
        <v>49.036672657900546</v>
      </c>
      <c r="G7" s="315">
        <v>44815</v>
      </c>
      <c r="H7" s="210">
        <v>23000</v>
      </c>
      <c r="I7" s="267">
        <f t="shared" ref="I7:I25" si="4">H7/G7*100</f>
        <v>51.322101974785227</v>
      </c>
      <c r="J7" s="316">
        <v>21815</v>
      </c>
      <c r="K7" s="314">
        <f t="shared" ref="K7:K25" si="5">J7/G7*100</f>
        <v>48.677898025214773</v>
      </c>
      <c r="L7" s="275">
        <v>399</v>
      </c>
      <c r="M7" s="275">
        <v>205</v>
      </c>
      <c r="N7" s="266">
        <f>M7/L7*100</f>
        <v>51.37844611528822</v>
      </c>
      <c r="O7" s="221">
        <v>194</v>
      </c>
      <c r="P7" s="265">
        <f t="shared" ref="P7:P25" si="6">O7/L7*100</f>
        <v>48.62155388471178</v>
      </c>
      <c r="Q7" s="195">
        <v>2457</v>
      </c>
      <c r="R7" s="317">
        <v>1221</v>
      </c>
      <c r="S7" s="267">
        <f t="shared" ref="S7:S25" si="7">R7/Q7*100</f>
        <v>49.694749694749696</v>
      </c>
      <c r="T7" s="192">
        <v>1236</v>
      </c>
      <c r="U7" s="314">
        <f t="shared" ref="U7:U25" si="8">T7/Q7*100</f>
        <v>50.305250305250304</v>
      </c>
      <c r="V7" s="217">
        <v>5740</v>
      </c>
      <c r="W7" s="211">
        <v>2920</v>
      </c>
      <c r="X7" s="318">
        <f t="shared" ref="X7:X25" si="9">W7/V7*100</f>
        <v>50.871080139372829</v>
      </c>
      <c r="Y7" s="310">
        <v>2820</v>
      </c>
      <c r="Z7" s="298">
        <f t="shared" ref="Z7:Z25" si="10">Y7/V7*100</f>
        <v>49.128919860627178</v>
      </c>
      <c r="AA7" s="275">
        <v>357</v>
      </c>
      <c r="AB7" s="225">
        <v>185</v>
      </c>
      <c r="AC7" s="301">
        <f t="shared" si="0"/>
        <v>50</v>
      </c>
      <c r="AD7" s="292">
        <v>172</v>
      </c>
      <c r="AE7" s="319">
        <f t="shared" si="1"/>
        <v>50</v>
      </c>
      <c r="AF7" s="210">
        <v>1088</v>
      </c>
      <c r="AG7" s="224">
        <v>559</v>
      </c>
      <c r="AH7" s="266">
        <f t="shared" ref="AH7:AH25" si="11">AG7/AF7*100</f>
        <v>51.378676470588239</v>
      </c>
      <c r="AI7" s="283">
        <v>529</v>
      </c>
      <c r="AJ7" s="319">
        <f t="shared" ref="AJ7:AJ25" si="12">AI7/AF7*100</f>
        <v>48.621323529411761</v>
      </c>
      <c r="AK7" s="195">
        <v>2140</v>
      </c>
      <c r="AL7" s="317">
        <v>1125</v>
      </c>
      <c r="AM7" s="266">
        <f t="shared" ref="AM7:AM25" si="13">AL7/AK7*100</f>
        <v>52.570093457943926</v>
      </c>
      <c r="AN7" s="192">
        <v>1015</v>
      </c>
      <c r="AO7" s="797">
        <f t="shared" ref="AO7:AO25" si="14">AN7/AK7*100</f>
        <v>47.429906542056074</v>
      </c>
    </row>
    <row r="8" spans="1:41" ht="39.950000000000003" customHeight="1">
      <c r="A8" s="5621" t="s">
        <v>371</v>
      </c>
      <c r="B8" s="193">
        <v>33425</v>
      </c>
      <c r="C8" s="193">
        <v>17079</v>
      </c>
      <c r="D8" s="267">
        <f t="shared" si="2"/>
        <v>51.096484667165299</v>
      </c>
      <c r="E8" s="193">
        <v>16346</v>
      </c>
      <c r="F8" s="314">
        <f t="shared" si="3"/>
        <v>48.903515332834708</v>
      </c>
      <c r="G8" s="195">
        <v>45919</v>
      </c>
      <c r="H8" s="192">
        <v>23437</v>
      </c>
      <c r="I8" s="297">
        <f t="shared" si="4"/>
        <v>51.039874561728261</v>
      </c>
      <c r="J8" s="193">
        <v>22482</v>
      </c>
      <c r="K8" s="298">
        <f t="shared" si="5"/>
        <v>48.960125438271739</v>
      </c>
      <c r="L8" s="275">
        <v>563</v>
      </c>
      <c r="M8" s="275">
        <v>262</v>
      </c>
      <c r="N8" s="266">
        <f>M8/L8*100</f>
        <v>46.536412078152757</v>
      </c>
      <c r="O8" s="292">
        <v>301</v>
      </c>
      <c r="P8" s="265">
        <f t="shared" si="6"/>
        <v>53.463587921847243</v>
      </c>
      <c r="Q8" s="219">
        <v>2895</v>
      </c>
      <c r="R8" s="324">
        <v>1463</v>
      </c>
      <c r="S8" s="286">
        <f t="shared" si="7"/>
        <v>50.535405872193436</v>
      </c>
      <c r="T8" s="211">
        <v>1432</v>
      </c>
      <c r="U8" s="314">
        <f t="shared" si="8"/>
        <v>49.464594127806564</v>
      </c>
      <c r="V8" s="192">
        <v>6336</v>
      </c>
      <c r="W8" s="317">
        <v>3190</v>
      </c>
      <c r="X8" s="267">
        <f t="shared" si="9"/>
        <v>50.347222222222221</v>
      </c>
      <c r="Y8" s="211">
        <v>3146</v>
      </c>
      <c r="Z8" s="325">
        <f t="shared" si="10"/>
        <v>49.652777777777779</v>
      </c>
      <c r="AA8" s="227">
        <v>447</v>
      </c>
      <c r="AB8" s="322">
        <v>226</v>
      </c>
      <c r="AC8" s="266">
        <f t="shared" si="0"/>
        <v>51.504424778761063</v>
      </c>
      <c r="AD8" s="221">
        <v>221</v>
      </c>
      <c r="AE8" s="319">
        <f t="shared" si="1"/>
        <v>48.495575221238937</v>
      </c>
      <c r="AF8" s="192">
        <v>1206</v>
      </c>
      <c r="AG8" s="224">
        <v>616</v>
      </c>
      <c r="AH8" s="266">
        <f t="shared" si="11"/>
        <v>51.077943615257048</v>
      </c>
      <c r="AI8" s="283">
        <v>590</v>
      </c>
      <c r="AJ8" s="319">
        <f t="shared" si="12"/>
        <v>48.922056384742952</v>
      </c>
      <c r="AK8" s="195">
        <v>2296</v>
      </c>
      <c r="AL8" s="317">
        <v>1192</v>
      </c>
      <c r="AM8" s="266">
        <f t="shared" si="13"/>
        <v>51.916376306620208</v>
      </c>
      <c r="AN8" s="192">
        <v>1104</v>
      </c>
      <c r="AO8" s="783">
        <f t="shared" si="14"/>
        <v>48.083623693379792</v>
      </c>
    </row>
    <row r="9" spans="1:41" ht="39.950000000000003" customHeight="1">
      <c r="A9" s="5617" t="s">
        <v>372</v>
      </c>
      <c r="B9" s="193">
        <v>30540</v>
      </c>
      <c r="C9" s="193">
        <v>15584</v>
      </c>
      <c r="D9" s="267">
        <f t="shared" si="2"/>
        <v>51.028159790438764</v>
      </c>
      <c r="E9" s="193">
        <v>14956</v>
      </c>
      <c r="F9" s="314">
        <f t="shared" si="3"/>
        <v>48.971840209561229</v>
      </c>
      <c r="G9" s="315">
        <v>41413</v>
      </c>
      <c r="H9" s="210">
        <v>21094</v>
      </c>
      <c r="I9" s="267">
        <f t="shared" si="4"/>
        <v>50.935696520416293</v>
      </c>
      <c r="J9" s="193">
        <v>20319</v>
      </c>
      <c r="K9" s="314">
        <f t="shared" si="5"/>
        <v>49.064303479583707</v>
      </c>
      <c r="L9" s="274">
        <v>591</v>
      </c>
      <c r="M9" s="275">
        <v>315</v>
      </c>
      <c r="N9" s="266">
        <f>M9/L9*100</f>
        <v>53.299492385786806</v>
      </c>
      <c r="O9" s="221">
        <v>276</v>
      </c>
      <c r="P9" s="265">
        <f t="shared" si="6"/>
        <v>46.700507614213201</v>
      </c>
      <c r="Q9" s="195">
        <v>2653</v>
      </c>
      <c r="R9" s="317">
        <v>1381</v>
      </c>
      <c r="S9" s="267">
        <f t="shared" si="7"/>
        <v>52.054278175650204</v>
      </c>
      <c r="T9" s="192">
        <v>1272</v>
      </c>
      <c r="U9" s="314">
        <f t="shared" si="8"/>
        <v>47.945721824349789</v>
      </c>
      <c r="V9" s="217">
        <v>6059</v>
      </c>
      <c r="W9" s="211">
        <v>3194</v>
      </c>
      <c r="X9" s="297">
        <f t="shared" si="9"/>
        <v>52.714969466908734</v>
      </c>
      <c r="Y9" s="320">
        <v>2865</v>
      </c>
      <c r="Z9" s="314">
        <f t="shared" si="10"/>
        <v>47.285030533091273</v>
      </c>
      <c r="AA9" s="330">
        <v>544</v>
      </c>
      <c r="AB9" s="292">
        <v>272</v>
      </c>
      <c r="AC9" s="301">
        <f t="shared" si="0"/>
        <v>58.436944937833033</v>
      </c>
      <c r="AD9" s="221">
        <v>272</v>
      </c>
      <c r="AE9" s="319">
        <f t="shared" si="1"/>
        <v>41.563055062166967</v>
      </c>
      <c r="AF9" s="192">
        <v>1050</v>
      </c>
      <c r="AG9" s="224">
        <v>515</v>
      </c>
      <c r="AH9" s="266">
        <f t="shared" si="11"/>
        <v>49.047619047619044</v>
      </c>
      <c r="AI9" s="283">
        <v>535</v>
      </c>
      <c r="AJ9" s="319">
        <f t="shared" si="12"/>
        <v>50.952380952380949</v>
      </c>
      <c r="AK9" s="217">
        <v>1980</v>
      </c>
      <c r="AL9" s="211">
        <v>1049</v>
      </c>
      <c r="AM9" s="331">
        <f t="shared" si="13"/>
        <v>52.979797979797979</v>
      </c>
      <c r="AN9" s="221">
        <v>931</v>
      </c>
      <c r="AO9" s="783">
        <f t="shared" si="14"/>
        <v>47.020202020202021</v>
      </c>
    </row>
    <row r="10" spans="1:41" ht="39.950000000000003" customHeight="1">
      <c r="A10" s="5617" t="s">
        <v>373</v>
      </c>
      <c r="B10" s="193">
        <v>29410</v>
      </c>
      <c r="C10" s="193">
        <v>14518</v>
      </c>
      <c r="D10" s="267">
        <f t="shared" si="2"/>
        <v>49.364161849710982</v>
      </c>
      <c r="E10" s="193">
        <v>14892</v>
      </c>
      <c r="F10" s="314">
        <f t="shared" si="3"/>
        <v>50.635838150289011</v>
      </c>
      <c r="G10" s="195">
        <v>40827</v>
      </c>
      <c r="H10" s="192">
        <v>19467</v>
      </c>
      <c r="I10" s="267">
        <f t="shared" si="4"/>
        <v>47.681681240355644</v>
      </c>
      <c r="J10" s="193">
        <v>21360</v>
      </c>
      <c r="K10" s="314">
        <f t="shared" si="5"/>
        <v>52.318318759644356</v>
      </c>
      <c r="L10" s="274">
        <v>428</v>
      </c>
      <c r="M10" s="275">
        <v>202</v>
      </c>
      <c r="N10" s="266">
        <f t="shared" ref="N10:N20" si="15">M10/L9*100</f>
        <v>34.179357021996616</v>
      </c>
      <c r="O10" s="221">
        <v>226</v>
      </c>
      <c r="P10" s="265">
        <f t="shared" ref="P10:P19" si="16">O10/L9*100</f>
        <v>38.240270727580373</v>
      </c>
      <c r="Q10" s="195">
        <v>2046</v>
      </c>
      <c r="R10" s="317">
        <v>1006</v>
      </c>
      <c r="S10" s="267">
        <f t="shared" si="7"/>
        <v>49.169110459433043</v>
      </c>
      <c r="T10" s="192">
        <v>1040</v>
      </c>
      <c r="U10" s="314">
        <f t="shared" si="8"/>
        <v>50.830889540566957</v>
      </c>
      <c r="V10" s="192">
        <v>4735</v>
      </c>
      <c r="W10" s="192">
        <v>2390</v>
      </c>
      <c r="X10" s="267">
        <f t="shared" si="9"/>
        <v>50.475184794086594</v>
      </c>
      <c r="Y10" s="320">
        <v>2345</v>
      </c>
      <c r="Z10" s="314">
        <f t="shared" si="10"/>
        <v>49.524815205913406</v>
      </c>
      <c r="AA10" s="224">
        <v>565</v>
      </c>
      <c r="AB10" s="224">
        <v>291</v>
      </c>
      <c r="AC10" s="266">
        <f t="shared" si="0"/>
        <v>54.72103004291845</v>
      </c>
      <c r="AD10" s="221">
        <v>274</v>
      </c>
      <c r="AE10" s="319">
        <f t="shared" si="1"/>
        <v>45.278969957081543</v>
      </c>
      <c r="AF10" s="224">
        <v>842</v>
      </c>
      <c r="AG10" s="224">
        <v>427</v>
      </c>
      <c r="AH10" s="266">
        <f t="shared" si="11"/>
        <v>50.712589073634206</v>
      </c>
      <c r="AI10" s="283">
        <v>415</v>
      </c>
      <c r="AJ10" s="319">
        <f t="shared" si="12"/>
        <v>49.287410926365794</v>
      </c>
      <c r="AK10" s="192">
        <v>1670</v>
      </c>
      <c r="AL10" s="322">
        <v>824</v>
      </c>
      <c r="AM10" s="266">
        <f t="shared" si="13"/>
        <v>49.341317365269461</v>
      </c>
      <c r="AN10" s="221">
        <v>846</v>
      </c>
      <c r="AO10" s="783">
        <f t="shared" si="14"/>
        <v>50.658682634730532</v>
      </c>
    </row>
    <row r="11" spans="1:41" ht="39.950000000000003" customHeight="1">
      <c r="A11" s="5617" t="s">
        <v>374</v>
      </c>
      <c r="B11" s="193">
        <v>32322</v>
      </c>
      <c r="C11" s="193">
        <v>16390</v>
      </c>
      <c r="D11" s="267">
        <f t="shared" si="2"/>
        <v>50.708495761400904</v>
      </c>
      <c r="E11" s="193">
        <v>15932</v>
      </c>
      <c r="F11" s="314">
        <f t="shared" si="3"/>
        <v>49.291504238599096</v>
      </c>
      <c r="G11" s="315">
        <v>44224</v>
      </c>
      <c r="H11" s="210">
        <v>21801</v>
      </c>
      <c r="I11" s="267">
        <f t="shared" si="4"/>
        <v>49.296761939218527</v>
      </c>
      <c r="J11" s="193">
        <v>22423</v>
      </c>
      <c r="K11" s="314">
        <f t="shared" si="5"/>
        <v>50.703238060781473</v>
      </c>
      <c r="L11" s="274">
        <v>495</v>
      </c>
      <c r="M11" s="275">
        <v>307</v>
      </c>
      <c r="N11" s="266">
        <f t="shared" si="15"/>
        <v>71.728971962616825</v>
      </c>
      <c r="O11" s="221">
        <v>188</v>
      </c>
      <c r="P11" s="265">
        <f t="shared" si="16"/>
        <v>43.925233644859816</v>
      </c>
      <c r="Q11" s="195">
        <v>2203</v>
      </c>
      <c r="R11" s="317">
        <v>1212</v>
      </c>
      <c r="S11" s="267">
        <f t="shared" si="7"/>
        <v>55.015887426236951</v>
      </c>
      <c r="T11" s="292">
        <v>991</v>
      </c>
      <c r="U11" s="314">
        <f t="shared" si="8"/>
        <v>44.984112573763049</v>
      </c>
      <c r="V11" s="192">
        <v>4953</v>
      </c>
      <c r="W11" s="192">
        <v>2649</v>
      </c>
      <c r="X11" s="267">
        <f t="shared" si="9"/>
        <v>53.482737734706241</v>
      </c>
      <c r="Y11" s="214">
        <v>2304</v>
      </c>
      <c r="Z11" s="298">
        <f t="shared" si="10"/>
        <v>46.517262265293766</v>
      </c>
      <c r="AA11" s="224">
        <v>563</v>
      </c>
      <c r="AB11" s="322">
        <v>329</v>
      </c>
      <c r="AC11" s="266">
        <f t="shared" si="0"/>
        <v>52.912621359223301</v>
      </c>
      <c r="AD11" s="221">
        <v>234</v>
      </c>
      <c r="AE11" s="319">
        <f t="shared" si="1"/>
        <v>47.087378640776699</v>
      </c>
      <c r="AF11" s="330">
        <v>914</v>
      </c>
      <c r="AG11" s="292">
        <v>447</v>
      </c>
      <c r="AH11" s="266">
        <f t="shared" si="11"/>
        <v>48.905908096280086</v>
      </c>
      <c r="AI11" s="221">
        <v>467</v>
      </c>
      <c r="AJ11" s="336">
        <f t="shared" si="12"/>
        <v>51.094091903719907</v>
      </c>
      <c r="AK11" s="217">
        <v>1831</v>
      </c>
      <c r="AL11" s="211">
        <v>1003</v>
      </c>
      <c r="AM11" s="331">
        <f t="shared" si="13"/>
        <v>54.778809393773898</v>
      </c>
      <c r="AN11" s="292">
        <v>828</v>
      </c>
      <c r="AO11" s="783">
        <f t="shared" si="14"/>
        <v>45.221190606226109</v>
      </c>
    </row>
    <row r="12" spans="1:41" ht="39.950000000000003" customHeight="1">
      <c r="A12" s="5617" t="s">
        <v>375</v>
      </c>
      <c r="B12" s="193">
        <v>32310</v>
      </c>
      <c r="C12" s="193">
        <v>16345</v>
      </c>
      <c r="D12" s="267">
        <f t="shared" si="2"/>
        <v>50.588053234292786</v>
      </c>
      <c r="E12" s="211">
        <v>15965</v>
      </c>
      <c r="F12" s="314">
        <f t="shared" si="3"/>
        <v>49.411946765707206</v>
      </c>
      <c r="G12" s="315">
        <v>45283</v>
      </c>
      <c r="H12" s="210">
        <v>22839</v>
      </c>
      <c r="I12" s="267">
        <f t="shared" si="4"/>
        <v>50.436146015060835</v>
      </c>
      <c r="J12" s="193">
        <v>22444</v>
      </c>
      <c r="K12" s="314">
        <f t="shared" si="5"/>
        <v>49.563853984939158</v>
      </c>
      <c r="L12" s="274">
        <v>385</v>
      </c>
      <c r="M12" s="275">
        <v>213</v>
      </c>
      <c r="N12" s="266">
        <f t="shared" si="15"/>
        <v>43.030303030303031</v>
      </c>
      <c r="O12" s="292">
        <v>172</v>
      </c>
      <c r="P12" s="265">
        <f t="shared" si="16"/>
        <v>34.747474747474747</v>
      </c>
      <c r="Q12" s="195">
        <v>2165</v>
      </c>
      <c r="R12" s="317">
        <v>1117</v>
      </c>
      <c r="S12" s="267">
        <f t="shared" si="7"/>
        <v>51.593533487297925</v>
      </c>
      <c r="T12" s="338">
        <v>1048</v>
      </c>
      <c r="U12" s="314">
        <f t="shared" si="8"/>
        <v>48.406466512702082</v>
      </c>
      <c r="V12" s="192">
        <v>4748</v>
      </c>
      <c r="W12" s="192">
        <v>2487</v>
      </c>
      <c r="X12" s="267">
        <f t="shared" si="9"/>
        <v>52.379949452401007</v>
      </c>
      <c r="Y12" s="214">
        <v>2261</v>
      </c>
      <c r="Z12" s="314">
        <f t="shared" si="10"/>
        <v>47.620050547598993</v>
      </c>
      <c r="AA12" s="224">
        <v>466</v>
      </c>
      <c r="AB12" s="224">
        <v>255</v>
      </c>
      <c r="AC12" s="301">
        <f t="shared" si="0"/>
        <v>48.895027624309392</v>
      </c>
      <c r="AD12" s="292">
        <v>211</v>
      </c>
      <c r="AE12" s="319">
        <f t="shared" si="1"/>
        <v>51.104972375690608</v>
      </c>
      <c r="AF12" s="224">
        <v>920</v>
      </c>
      <c r="AG12" s="224">
        <v>471</v>
      </c>
      <c r="AH12" s="266">
        <f t="shared" si="11"/>
        <v>51.195652173913039</v>
      </c>
      <c r="AI12" s="283">
        <v>449</v>
      </c>
      <c r="AJ12" s="319">
        <f t="shared" si="12"/>
        <v>48.804347826086961</v>
      </c>
      <c r="AK12" s="192">
        <v>1869</v>
      </c>
      <c r="AL12" s="322">
        <v>962</v>
      </c>
      <c r="AM12" s="266">
        <f t="shared" si="13"/>
        <v>51.47137506688069</v>
      </c>
      <c r="AN12" s="224">
        <v>907</v>
      </c>
      <c r="AO12" s="783">
        <f t="shared" si="14"/>
        <v>48.52862493311931</v>
      </c>
    </row>
    <row r="13" spans="1:41" ht="39.950000000000003" customHeight="1">
      <c r="A13" s="5617" t="s">
        <v>376</v>
      </c>
      <c r="B13" s="193">
        <v>28208</v>
      </c>
      <c r="C13" s="193">
        <v>14154</v>
      </c>
      <c r="D13" s="267">
        <f t="shared" si="2"/>
        <v>50.177254679523543</v>
      </c>
      <c r="E13" s="193">
        <v>14054</v>
      </c>
      <c r="F13" s="314">
        <f t="shared" si="3"/>
        <v>49.822745320476457</v>
      </c>
      <c r="G13" s="315">
        <v>38887</v>
      </c>
      <c r="H13" s="210">
        <v>19852</v>
      </c>
      <c r="I13" s="267">
        <f t="shared" si="4"/>
        <v>51.050479594723171</v>
      </c>
      <c r="J13" s="211">
        <v>19035</v>
      </c>
      <c r="K13" s="314">
        <f t="shared" si="5"/>
        <v>48.949520405276829</v>
      </c>
      <c r="L13" s="274">
        <v>403</v>
      </c>
      <c r="M13" s="275">
        <v>183</v>
      </c>
      <c r="N13" s="266">
        <f t="shared" si="15"/>
        <v>47.532467532467528</v>
      </c>
      <c r="O13" s="283">
        <v>220</v>
      </c>
      <c r="P13" s="265">
        <f t="shared" si="16"/>
        <v>57.142857142857139</v>
      </c>
      <c r="Q13" s="315">
        <v>2031</v>
      </c>
      <c r="R13" s="225">
        <v>992</v>
      </c>
      <c r="S13" s="297">
        <f t="shared" si="7"/>
        <v>48.842934515017234</v>
      </c>
      <c r="T13" s="193">
        <v>1039</v>
      </c>
      <c r="U13" s="314">
        <f t="shared" si="8"/>
        <v>51.157065484982766</v>
      </c>
      <c r="V13" s="210">
        <v>4204</v>
      </c>
      <c r="W13" s="210">
        <v>2068</v>
      </c>
      <c r="X13" s="267">
        <f t="shared" si="9"/>
        <v>49.191246431969553</v>
      </c>
      <c r="Y13" s="193">
        <v>2136</v>
      </c>
      <c r="Z13" s="314">
        <f t="shared" si="10"/>
        <v>50.808753568030454</v>
      </c>
      <c r="AA13" s="330">
        <v>412</v>
      </c>
      <c r="AB13" s="292">
        <v>218</v>
      </c>
      <c r="AC13" s="266">
        <f t="shared" si="0"/>
        <v>47.718631178707227</v>
      </c>
      <c r="AD13" s="221">
        <v>194</v>
      </c>
      <c r="AE13" s="319">
        <f t="shared" si="1"/>
        <v>52.281368821292773</v>
      </c>
      <c r="AF13" s="224">
        <v>941</v>
      </c>
      <c r="AG13" s="224">
        <v>473</v>
      </c>
      <c r="AH13" s="266">
        <f t="shared" si="11"/>
        <v>50.265674814027626</v>
      </c>
      <c r="AI13" s="283">
        <v>468</v>
      </c>
      <c r="AJ13" s="307">
        <f t="shared" si="12"/>
        <v>49.734325185972374</v>
      </c>
      <c r="AK13" s="192">
        <v>1643</v>
      </c>
      <c r="AL13" s="322">
        <v>869</v>
      </c>
      <c r="AM13" s="266">
        <f t="shared" si="13"/>
        <v>52.891052951917231</v>
      </c>
      <c r="AN13" s="292">
        <v>774</v>
      </c>
      <c r="AO13" s="783">
        <f t="shared" si="14"/>
        <v>47.108947048082776</v>
      </c>
    </row>
    <row r="14" spans="1:41" ht="39.950000000000003" customHeight="1">
      <c r="A14" s="5617" t="s">
        <v>377</v>
      </c>
      <c r="B14" s="193">
        <v>23309</v>
      </c>
      <c r="C14" s="193">
        <v>11791</v>
      </c>
      <c r="D14" s="267">
        <f t="shared" si="2"/>
        <v>50.585610708310092</v>
      </c>
      <c r="E14" s="193">
        <v>11518</v>
      </c>
      <c r="F14" s="314">
        <f t="shared" si="3"/>
        <v>49.414389291689901</v>
      </c>
      <c r="G14" s="315">
        <v>32126</v>
      </c>
      <c r="H14" s="210">
        <v>16401</v>
      </c>
      <c r="I14" s="267">
        <f t="shared" si="4"/>
        <v>51.052107327398367</v>
      </c>
      <c r="J14" s="193">
        <v>15725</v>
      </c>
      <c r="K14" s="314">
        <f t="shared" si="5"/>
        <v>48.947892672601625</v>
      </c>
      <c r="L14" s="274">
        <v>401</v>
      </c>
      <c r="M14" s="275">
        <v>193</v>
      </c>
      <c r="N14" s="266">
        <f t="shared" si="15"/>
        <v>47.890818858560799</v>
      </c>
      <c r="O14" s="283">
        <v>208</v>
      </c>
      <c r="P14" s="280">
        <f t="shared" si="16"/>
        <v>51.612903225806448</v>
      </c>
      <c r="Q14" s="328">
        <v>1822</v>
      </c>
      <c r="R14" s="292">
        <v>949</v>
      </c>
      <c r="S14" s="318">
        <f t="shared" si="7"/>
        <v>52.085620197585072</v>
      </c>
      <c r="T14" s="292">
        <v>873</v>
      </c>
      <c r="U14" s="314">
        <f t="shared" si="8"/>
        <v>47.914379802414928</v>
      </c>
      <c r="V14" s="192">
        <v>3973</v>
      </c>
      <c r="W14" s="192">
        <v>2105</v>
      </c>
      <c r="X14" s="267">
        <f t="shared" si="9"/>
        <v>52.982632771205637</v>
      </c>
      <c r="Y14" s="193">
        <v>1868</v>
      </c>
      <c r="Z14" s="314">
        <f t="shared" si="10"/>
        <v>47.017367228794363</v>
      </c>
      <c r="AA14" s="224">
        <v>362</v>
      </c>
      <c r="AB14" s="224">
        <v>177</v>
      </c>
      <c r="AC14" s="266">
        <f t="shared" si="0"/>
        <v>54.396728016359916</v>
      </c>
      <c r="AD14" s="221">
        <v>185</v>
      </c>
      <c r="AE14" s="319">
        <f t="shared" si="1"/>
        <v>45.603271983640084</v>
      </c>
      <c r="AF14" s="224">
        <v>823</v>
      </c>
      <c r="AG14" s="224">
        <v>424</v>
      </c>
      <c r="AH14" s="266">
        <f t="shared" si="11"/>
        <v>51.518833535844465</v>
      </c>
      <c r="AI14" s="283">
        <v>399</v>
      </c>
      <c r="AJ14" s="319">
        <f t="shared" si="12"/>
        <v>48.481166464155528</v>
      </c>
      <c r="AK14" s="192">
        <v>1265</v>
      </c>
      <c r="AL14" s="224">
        <v>639</v>
      </c>
      <c r="AM14" s="266">
        <f t="shared" si="13"/>
        <v>50.51383399209486</v>
      </c>
      <c r="AN14" s="221">
        <v>626</v>
      </c>
      <c r="AO14" s="783">
        <f t="shared" si="14"/>
        <v>49.486166007905133</v>
      </c>
    </row>
    <row r="15" spans="1:41" ht="39.950000000000003" customHeight="1">
      <c r="A15" s="5617" t="s">
        <v>378</v>
      </c>
      <c r="B15" s="193">
        <v>23129</v>
      </c>
      <c r="C15" s="193">
        <v>11492</v>
      </c>
      <c r="D15" s="267">
        <f t="shared" si="2"/>
        <v>49.686540706472393</v>
      </c>
      <c r="E15" s="193">
        <v>11637</v>
      </c>
      <c r="F15" s="314">
        <f t="shared" si="3"/>
        <v>50.313459293527607</v>
      </c>
      <c r="G15" s="315">
        <v>30414</v>
      </c>
      <c r="H15" s="210">
        <v>15095</v>
      </c>
      <c r="I15" s="267">
        <f t="shared" si="4"/>
        <v>49.631748536858026</v>
      </c>
      <c r="J15" s="211">
        <v>15319</v>
      </c>
      <c r="K15" s="314">
        <f t="shared" si="5"/>
        <v>50.368251463141981</v>
      </c>
      <c r="L15" s="332">
        <v>526</v>
      </c>
      <c r="M15" s="292">
        <v>275</v>
      </c>
      <c r="N15" s="266">
        <f t="shared" si="15"/>
        <v>68.578553615960104</v>
      </c>
      <c r="O15" s="283">
        <v>251</v>
      </c>
      <c r="P15" s="265">
        <f t="shared" si="16"/>
        <v>62.593516209476306</v>
      </c>
      <c r="Q15" s="195">
        <v>1926</v>
      </c>
      <c r="R15" s="317">
        <v>1012</v>
      </c>
      <c r="S15" s="267">
        <f t="shared" si="7"/>
        <v>52.544132917964689</v>
      </c>
      <c r="T15" s="221">
        <v>914</v>
      </c>
      <c r="U15" s="314">
        <f t="shared" si="8"/>
        <v>47.455867082035311</v>
      </c>
      <c r="V15" s="192">
        <v>4104</v>
      </c>
      <c r="W15" s="192">
        <v>2088</v>
      </c>
      <c r="X15" s="267">
        <f t="shared" si="9"/>
        <v>50.877192982456144</v>
      </c>
      <c r="Y15" s="211">
        <v>2016</v>
      </c>
      <c r="Z15" s="314">
        <f t="shared" si="10"/>
        <v>49.122807017543856</v>
      </c>
      <c r="AA15" s="330">
        <v>526</v>
      </c>
      <c r="AB15" s="292">
        <v>251</v>
      </c>
      <c r="AC15" s="266">
        <f t="shared" si="0"/>
        <v>45.628997867803839</v>
      </c>
      <c r="AD15" s="221">
        <v>275</v>
      </c>
      <c r="AE15" s="319">
        <f t="shared" si="1"/>
        <v>54.371002132196168</v>
      </c>
      <c r="AF15" s="224">
        <v>758</v>
      </c>
      <c r="AG15" s="224">
        <v>380</v>
      </c>
      <c r="AH15" s="266">
        <f t="shared" si="11"/>
        <v>50.131926121372025</v>
      </c>
      <c r="AI15" s="283">
        <v>378</v>
      </c>
      <c r="AJ15" s="319">
        <f t="shared" si="12"/>
        <v>49.868073878627968</v>
      </c>
      <c r="AK15" s="192">
        <v>1252</v>
      </c>
      <c r="AL15" s="322">
        <v>622</v>
      </c>
      <c r="AM15" s="266">
        <f t="shared" si="13"/>
        <v>49.680511182108624</v>
      </c>
      <c r="AN15" s="276">
        <v>630</v>
      </c>
      <c r="AO15" s="783">
        <f t="shared" si="14"/>
        <v>50.319488817891376</v>
      </c>
    </row>
    <row r="16" spans="1:41" ht="39.950000000000003" customHeight="1">
      <c r="A16" s="5617" t="s">
        <v>379</v>
      </c>
      <c r="B16" s="193">
        <v>18479</v>
      </c>
      <c r="C16" s="193">
        <v>9157</v>
      </c>
      <c r="D16" s="267">
        <f t="shared" si="2"/>
        <v>49.55354726987391</v>
      </c>
      <c r="E16" s="214">
        <v>9322</v>
      </c>
      <c r="F16" s="314">
        <f t="shared" si="3"/>
        <v>50.44645273012609</v>
      </c>
      <c r="G16" s="315">
        <v>24102</v>
      </c>
      <c r="H16" s="210">
        <v>12460</v>
      </c>
      <c r="I16" s="267">
        <f t="shared" si="4"/>
        <v>51.696954609575975</v>
      </c>
      <c r="J16" s="338">
        <v>11642</v>
      </c>
      <c r="K16" s="314">
        <f t="shared" si="5"/>
        <v>48.303045390424032</v>
      </c>
      <c r="L16" s="227">
        <v>439</v>
      </c>
      <c r="M16" s="224">
        <v>214</v>
      </c>
      <c r="N16" s="266">
        <f t="shared" si="15"/>
        <v>40.684410646387832</v>
      </c>
      <c r="O16" s="283">
        <v>225</v>
      </c>
      <c r="P16" s="340">
        <f t="shared" si="16"/>
        <v>42.775665399239543</v>
      </c>
      <c r="Q16" s="328">
        <v>1663</v>
      </c>
      <c r="R16" s="292">
        <v>830</v>
      </c>
      <c r="S16" s="297">
        <f t="shared" si="7"/>
        <v>49.909801563439565</v>
      </c>
      <c r="T16" s="292">
        <v>833</v>
      </c>
      <c r="U16" s="314">
        <f t="shared" si="8"/>
        <v>50.090198436560428</v>
      </c>
      <c r="V16" s="210">
        <v>3241</v>
      </c>
      <c r="W16" s="210">
        <v>1680</v>
      </c>
      <c r="X16" s="267">
        <f t="shared" si="9"/>
        <v>51.835853131749467</v>
      </c>
      <c r="Y16" s="193">
        <v>1561</v>
      </c>
      <c r="Z16" s="314">
        <f t="shared" si="10"/>
        <v>48.16414686825054</v>
      </c>
      <c r="AA16" s="224">
        <v>489</v>
      </c>
      <c r="AB16" s="224">
        <v>266</v>
      </c>
      <c r="AC16" s="266">
        <f t="shared" si="0"/>
        <v>45.714285714285715</v>
      </c>
      <c r="AD16" s="221">
        <v>223</v>
      </c>
      <c r="AE16" s="319">
        <f t="shared" si="1"/>
        <v>54.285714285714285</v>
      </c>
      <c r="AF16" s="224">
        <v>607</v>
      </c>
      <c r="AG16" s="224">
        <v>306</v>
      </c>
      <c r="AH16" s="266">
        <f t="shared" si="11"/>
        <v>50.411861614497532</v>
      </c>
      <c r="AI16" s="283">
        <v>301</v>
      </c>
      <c r="AJ16" s="319">
        <f t="shared" si="12"/>
        <v>49.588138385502475</v>
      </c>
      <c r="AK16" s="192">
        <v>1097</v>
      </c>
      <c r="AL16" s="221">
        <v>516</v>
      </c>
      <c r="AM16" s="301">
        <f t="shared" si="13"/>
        <v>47.037374658158612</v>
      </c>
      <c r="AN16" s="276">
        <v>581</v>
      </c>
      <c r="AO16" s="783">
        <f t="shared" si="14"/>
        <v>52.962625341841388</v>
      </c>
    </row>
    <row r="17" spans="1:41" ht="39.950000000000003" customHeight="1">
      <c r="A17" s="5617" t="s">
        <v>380</v>
      </c>
      <c r="B17" s="193">
        <v>16640</v>
      </c>
      <c r="C17" s="193">
        <v>8359</v>
      </c>
      <c r="D17" s="267">
        <f t="shared" si="2"/>
        <v>50.234375</v>
      </c>
      <c r="E17" s="338">
        <v>8281</v>
      </c>
      <c r="F17" s="314">
        <f t="shared" si="3"/>
        <v>49.765625</v>
      </c>
      <c r="G17" s="315">
        <v>20009</v>
      </c>
      <c r="H17" s="210">
        <v>10554</v>
      </c>
      <c r="I17" s="267">
        <f t="shared" si="4"/>
        <v>52.746264181118498</v>
      </c>
      <c r="J17" s="193">
        <v>9455</v>
      </c>
      <c r="K17" s="314">
        <f t="shared" si="5"/>
        <v>47.253735818881502</v>
      </c>
      <c r="L17" s="274">
        <v>490</v>
      </c>
      <c r="M17" s="275">
        <v>233</v>
      </c>
      <c r="N17" s="266">
        <f t="shared" si="15"/>
        <v>53.075170842824605</v>
      </c>
      <c r="O17" s="283">
        <v>257</v>
      </c>
      <c r="P17" s="265">
        <f t="shared" si="16"/>
        <v>58.542141230068331</v>
      </c>
      <c r="Q17" s="219">
        <v>1629</v>
      </c>
      <c r="R17" s="224">
        <v>854</v>
      </c>
      <c r="S17" s="267">
        <f t="shared" si="7"/>
        <v>52.424800491098836</v>
      </c>
      <c r="T17" s="283">
        <v>775</v>
      </c>
      <c r="U17" s="314">
        <f t="shared" si="8"/>
        <v>47.575199508901164</v>
      </c>
      <c r="V17" s="217">
        <v>2897</v>
      </c>
      <c r="W17" s="211">
        <v>1416</v>
      </c>
      <c r="X17" s="267">
        <f t="shared" si="9"/>
        <v>48.878149810148429</v>
      </c>
      <c r="Y17" s="193">
        <v>1481</v>
      </c>
      <c r="Z17" s="314">
        <f t="shared" si="10"/>
        <v>51.121850189851571</v>
      </c>
      <c r="AA17" s="224">
        <v>469</v>
      </c>
      <c r="AB17" s="224">
        <v>214</v>
      </c>
      <c r="AC17" s="266">
        <f t="shared" si="0"/>
        <v>47.005988023952092</v>
      </c>
      <c r="AD17" s="292">
        <v>255</v>
      </c>
      <c r="AE17" s="319">
        <f t="shared" si="1"/>
        <v>52.994011976047908</v>
      </c>
      <c r="AF17" s="330">
        <v>627</v>
      </c>
      <c r="AG17" s="292">
        <v>336</v>
      </c>
      <c r="AH17" s="266">
        <f t="shared" si="11"/>
        <v>53.588516746411486</v>
      </c>
      <c r="AI17" s="283">
        <v>291</v>
      </c>
      <c r="AJ17" s="319">
        <f t="shared" si="12"/>
        <v>46.411483253588514</v>
      </c>
      <c r="AK17" s="210">
        <v>1062</v>
      </c>
      <c r="AL17" s="275">
        <v>541</v>
      </c>
      <c r="AM17" s="266">
        <f t="shared" si="13"/>
        <v>50.941619585687384</v>
      </c>
      <c r="AN17" s="292">
        <v>521</v>
      </c>
      <c r="AO17" s="783">
        <f t="shared" si="14"/>
        <v>49.058380414312616</v>
      </c>
    </row>
    <row r="18" spans="1:41" ht="39.950000000000003" customHeight="1">
      <c r="A18" s="5617" t="s">
        <v>381</v>
      </c>
      <c r="B18" s="193">
        <v>12492</v>
      </c>
      <c r="C18" s="193">
        <v>5957</v>
      </c>
      <c r="D18" s="267">
        <f t="shared" si="2"/>
        <v>47.686519372398337</v>
      </c>
      <c r="E18" s="193">
        <v>6535</v>
      </c>
      <c r="F18" s="314">
        <f t="shared" si="3"/>
        <v>52.313480627601663</v>
      </c>
      <c r="G18" s="315">
        <v>13548</v>
      </c>
      <c r="H18" s="210">
        <v>6676</v>
      </c>
      <c r="I18" s="267">
        <f t="shared" si="4"/>
        <v>49.27664599940951</v>
      </c>
      <c r="J18" s="193">
        <v>6872</v>
      </c>
      <c r="K18" s="314">
        <f t="shared" si="5"/>
        <v>50.72335400059049</v>
      </c>
      <c r="L18" s="227">
        <v>370</v>
      </c>
      <c r="M18" s="275">
        <v>167</v>
      </c>
      <c r="N18" s="266">
        <f t="shared" si="15"/>
        <v>34.08163265306122</v>
      </c>
      <c r="O18" s="283">
        <v>203</v>
      </c>
      <c r="P18" s="265">
        <f t="shared" si="16"/>
        <v>41.428571428571431</v>
      </c>
      <c r="Q18" s="219">
        <v>1365</v>
      </c>
      <c r="R18" s="224">
        <v>597</v>
      </c>
      <c r="S18" s="267">
        <f t="shared" si="7"/>
        <v>43.736263736263737</v>
      </c>
      <c r="T18" s="283">
        <v>768</v>
      </c>
      <c r="U18" s="314">
        <f t="shared" si="8"/>
        <v>56.263736263736263</v>
      </c>
      <c r="V18" s="192">
        <v>2493</v>
      </c>
      <c r="W18" s="192">
        <v>1220</v>
      </c>
      <c r="X18" s="267">
        <f t="shared" si="9"/>
        <v>48.937023666265546</v>
      </c>
      <c r="Y18" s="211">
        <v>1273</v>
      </c>
      <c r="Z18" s="314">
        <f t="shared" si="10"/>
        <v>51.062976333734454</v>
      </c>
      <c r="AA18" s="330">
        <v>455</v>
      </c>
      <c r="AB18" s="292">
        <v>208</v>
      </c>
      <c r="AC18" s="266">
        <f t="shared" si="0"/>
        <v>38.297872340425535</v>
      </c>
      <c r="AD18" s="283">
        <v>247</v>
      </c>
      <c r="AE18" s="319">
        <f t="shared" si="1"/>
        <v>61.702127659574465</v>
      </c>
      <c r="AF18" s="224">
        <v>500</v>
      </c>
      <c r="AG18" s="224">
        <v>227</v>
      </c>
      <c r="AH18" s="266">
        <f t="shared" si="11"/>
        <v>45.4</v>
      </c>
      <c r="AI18" s="283">
        <v>273</v>
      </c>
      <c r="AJ18" s="319">
        <f t="shared" si="12"/>
        <v>54.6</v>
      </c>
      <c r="AK18" s="224">
        <v>904</v>
      </c>
      <c r="AL18" s="292">
        <v>402</v>
      </c>
      <c r="AM18" s="266">
        <f t="shared" si="13"/>
        <v>44.469026548672566</v>
      </c>
      <c r="AN18" s="221">
        <v>502</v>
      </c>
      <c r="AO18" s="783">
        <f t="shared" si="14"/>
        <v>55.530973451327434</v>
      </c>
    </row>
    <row r="19" spans="1:41" ht="39.950000000000003" customHeight="1">
      <c r="A19" s="5617" t="s">
        <v>382</v>
      </c>
      <c r="B19" s="193">
        <v>9073</v>
      </c>
      <c r="C19" s="193">
        <v>4168</v>
      </c>
      <c r="D19" s="267">
        <f t="shared" si="2"/>
        <v>45.938498842720158</v>
      </c>
      <c r="E19" s="193">
        <v>4905</v>
      </c>
      <c r="F19" s="314">
        <f t="shared" si="3"/>
        <v>54.061501157279842</v>
      </c>
      <c r="G19" s="315">
        <v>9270</v>
      </c>
      <c r="H19" s="210">
        <v>4353</v>
      </c>
      <c r="I19" s="267">
        <f t="shared" si="4"/>
        <v>46.957928802588995</v>
      </c>
      <c r="J19" s="193">
        <v>4917</v>
      </c>
      <c r="K19" s="314">
        <f t="shared" si="5"/>
        <v>53.042071197410998</v>
      </c>
      <c r="L19" s="274">
        <v>348</v>
      </c>
      <c r="M19" s="275">
        <v>161</v>
      </c>
      <c r="N19" s="266">
        <f t="shared" si="15"/>
        <v>43.513513513513516</v>
      </c>
      <c r="O19" s="221">
        <v>187</v>
      </c>
      <c r="P19" s="265">
        <f t="shared" si="16"/>
        <v>50.540540540540533</v>
      </c>
      <c r="Q19" s="219">
        <v>1191</v>
      </c>
      <c r="R19" s="224">
        <v>472</v>
      </c>
      <c r="S19" s="267">
        <f t="shared" si="7"/>
        <v>39.63056255247691</v>
      </c>
      <c r="T19" s="283">
        <v>719</v>
      </c>
      <c r="U19" s="314">
        <f t="shared" si="8"/>
        <v>60.36943744752309</v>
      </c>
      <c r="V19" s="192">
        <v>1947</v>
      </c>
      <c r="W19" s="224">
        <v>848</v>
      </c>
      <c r="X19" s="267">
        <f t="shared" si="9"/>
        <v>43.554185927067287</v>
      </c>
      <c r="Y19" s="193">
        <v>1099</v>
      </c>
      <c r="Z19" s="314">
        <f t="shared" si="10"/>
        <v>56.44581407293272</v>
      </c>
      <c r="AA19" s="224">
        <v>334</v>
      </c>
      <c r="AB19" s="224">
        <v>157</v>
      </c>
      <c r="AC19" s="266">
        <f t="shared" si="0"/>
        <v>46.443514644351467</v>
      </c>
      <c r="AD19" s="221">
        <v>177</v>
      </c>
      <c r="AE19" s="319">
        <f>171/311*100</f>
        <v>54.983922829581985</v>
      </c>
      <c r="AF19" s="224">
        <v>388</v>
      </c>
      <c r="AG19" s="224">
        <v>166</v>
      </c>
      <c r="AH19" s="266">
        <f t="shared" si="11"/>
        <v>42.783505154639172</v>
      </c>
      <c r="AI19" s="283">
        <v>222</v>
      </c>
      <c r="AJ19" s="319">
        <f t="shared" si="12"/>
        <v>57.21649484536082</v>
      </c>
      <c r="AK19" s="330">
        <v>790</v>
      </c>
      <c r="AL19" s="221">
        <v>374</v>
      </c>
      <c r="AM19" s="266">
        <f t="shared" si="13"/>
        <v>47.341772151898738</v>
      </c>
      <c r="AN19" s="221">
        <v>416</v>
      </c>
      <c r="AO19" s="783">
        <f t="shared" si="14"/>
        <v>52.658227848101269</v>
      </c>
    </row>
    <row r="20" spans="1:41" ht="39.950000000000003" customHeight="1">
      <c r="A20" s="5617" t="s">
        <v>383</v>
      </c>
      <c r="B20" s="193">
        <v>6414</v>
      </c>
      <c r="C20" s="193">
        <v>2778</v>
      </c>
      <c r="D20" s="267">
        <f t="shared" si="2"/>
        <v>43.311506080449021</v>
      </c>
      <c r="E20" s="193">
        <v>3636</v>
      </c>
      <c r="F20" s="314">
        <f t="shared" si="3"/>
        <v>56.688493919550986</v>
      </c>
      <c r="G20" s="315">
        <v>6255</v>
      </c>
      <c r="H20" s="210">
        <v>2796</v>
      </c>
      <c r="I20" s="267">
        <f t="shared" si="4"/>
        <v>44.700239808153476</v>
      </c>
      <c r="J20" s="211">
        <v>3459</v>
      </c>
      <c r="K20" s="314">
        <f t="shared" si="5"/>
        <v>55.299760191846524</v>
      </c>
      <c r="L20" s="274">
        <v>283</v>
      </c>
      <c r="M20" s="275">
        <v>111</v>
      </c>
      <c r="N20" s="266">
        <f t="shared" si="15"/>
        <v>31.896551724137932</v>
      </c>
      <c r="O20" s="292">
        <v>172</v>
      </c>
      <c r="P20" s="265">
        <f t="shared" si="6"/>
        <v>60.777385159010599</v>
      </c>
      <c r="Q20" s="227">
        <v>972</v>
      </c>
      <c r="R20" s="224">
        <v>413</v>
      </c>
      <c r="S20" s="267">
        <f t="shared" si="7"/>
        <v>42.489711934156375</v>
      </c>
      <c r="T20" s="283">
        <v>559</v>
      </c>
      <c r="U20" s="314">
        <f t="shared" si="8"/>
        <v>57.510288065843618</v>
      </c>
      <c r="V20" s="210">
        <v>1641</v>
      </c>
      <c r="W20" s="275">
        <v>700</v>
      </c>
      <c r="X20" s="267">
        <f t="shared" si="9"/>
        <v>42.656916514320535</v>
      </c>
      <c r="Y20" s="292">
        <v>941</v>
      </c>
      <c r="Z20" s="314">
        <f t="shared" si="10"/>
        <v>57.343083485679472</v>
      </c>
      <c r="AA20" s="330">
        <v>282</v>
      </c>
      <c r="AB20" s="292">
        <v>108</v>
      </c>
      <c r="AC20" s="266">
        <f t="shared" si="0"/>
        <v>39.310344827586206</v>
      </c>
      <c r="AD20" s="292">
        <v>174</v>
      </c>
      <c r="AE20" s="319">
        <f>151/236*100</f>
        <v>63.983050847457626</v>
      </c>
      <c r="AF20" s="224">
        <v>308</v>
      </c>
      <c r="AG20" s="224">
        <v>142</v>
      </c>
      <c r="AH20" s="266">
        <f t="shared" si="11"/>
        <v>46.103896103896105</v>
      </c>
      <c r="AI20" s="283">
        <v>166</v>
      </c>
      <c r="AJ20" s="319">
        <f t="shared" si="12"/>
        <v>53.896103896103895</v>
      </c>
      <c r="AK20" s="227">
        <v>695</v>
      </c>
      <c r="AL20" s="221">
        <v>322</v>
      </c>
      <c r="AM20" s="266">
        <f t="shared" si="13"/>
        <v>46.330935251798557</v>
      </c>
      <c r="AN20" s="276">
        <v>373</v>
      </c>
      <c r="AO20" s="783">
        <f t="shared" si="14"/>
        <v>53.669064748201436</v>
      </c>
    </row>
    <row r="21" spans="1:41" ht="39.950000000000003" customHeight="1">
      <c r="A21" s="5617" t="s">
        <v>384</v>
      </c>
      <c r="B21" s="193">
        <v>5060</v>
      </c>
      <c r="C21" s="193">
        <v>2219</v>
      </c>
      <c r="D21" s="267">
        <f t="shared" si="2"/>
        <v>43.853754940711468</v>
      </c>
      <c r="E21" s="193">
        <v>2841</v>
      </c>
      <c r="F21" s="314">
        <f t="shared" si="3"/>
        <v>56.146245059288532</v>
      </c>
      <c r="G21" s="195">
        <v>4610</v>
      </c>
      <c r="H21" s="214">
        <v>1990</v>
      </c>
      <c r="I21" s="267">
        <f t="shared" si="4"/>
        <v>43.167028199566161</v>
      </c>
      <c r="J21" s="193">
        <v>2620</v>
      </c>
      <c r="K21" s="314">
        <f t="shared" si="5"/>
        <v>56.832971800433839</v>
      </c>
      <c r="L21" s="274">
        <v>250</v>
      </c>
      <c r="M21" s="275">
        <v>129</v>
      </c>
      <c r="N21" s="266">
        <f>M21/L21*100</f>
        <v>51.6</v>
      </c>
      <c r="O21" s="283">
        <v>121</v>
      </c>
      <c r="P21" s="265">
        <f t="shared" si="6"/>
        <v>48.4</v>
      </c>
      <c r="Q21" s="332">
        <v>727</v>
      </c>
      <c r="R21" s="224">
        <v>342</v>
      </c>
      <c r="S21" s="267">
        <f t="shared" si="7"/>
        <v>47.042640990371389</v>
      </c>
      <c r="T21" s="283">
        <v>385</v>
      </c>
      <c r="U21" s="314">
        <f t="shared" si="8"/>
        <v>52.957359009628611</v>
      </c>
      <c r="V21" s="210">
        <v>1273</v>
      </c>
      <c r="W21" s="275">
        <v>569</v>
      </c>
      <c r="X21" s="267">
        <f t="shared" si="9"/>
        <v>44.697564807541241</v>
      </c>
      <c r="Y21" s="221">
        <v>704</v>
      </c>
      <c r="Z21" s="314">
        <f t="shared" si="10"/>
        <v>55.302435192458752</v>
      </c>
      <c r="AA21" s="224">
        <v>239</v>
      </c>
      <c r="AB21" s="224">
        <v>111</v>
      </c>
      <c r="AC21" s="266">
        <f t="shared" si="0"/>
        <v>28.07017543859649</v>
      </c>
      <c r="AD21" s="221">
        <v>128</v>
      </c>
      <c r="AE21" s="319">
        <f>143/275*100</f>
        <v>52</v>
      </c>
      <c r="AF21" s="275">
        <v>239</v>
      </c>
      <c r="AG21" s="275">
        <v>102</v>
      </c>
      <c r="AH21" s="266">
        <f t="shared" si="11"/>
        <v>42.677824267782427</v>
      </c>
      <c r="AI21" s="221">
        <v>137</v>
      </c>
      <c r="AJ21" s="319">
        <f t="shared" si="12"/>
        <v>57.322175732217573</v>
      </c>
      <c r="AK21" s="330">
        <v>547</v>
      </c>
      <c r="AL21" s="221">
        <v>240</v>
      </c>
      <c r="AM21" s="266">
        <f t="shared" si="13"/>
        <v>43.875685557586834</v>
      </c>
      <c r="AN21" s="292">
        <v>307</v>
      </c>
      <c r="AO21" s="783">
        <f t="shared" si="14"/>
        <v>56.124314442413159</v>
      </c>
    </row>
    <row r="22" spans="1:41" ht="39.950000000000003" customHeight="1">
      <c r="A22" s="5617" t="s">
        <v>385</v>
      </c>
      <c r="B22" s="193">
        <v>2949</v>
      </c>
      <c r="C22" s="193">
        <v>1112</v>
      </c>
      <c r="D22" s="267">
        <f t="shared" si="2"/>
        <v>37.707697524584603</v>
      </c>
      <c r="E22" s="193">
        <v>1837</v>
      </c>
      <c r="F22" s="314">
        <f t="shared" si="3"/>
        <v>62.292302475415397</v>
      </c>
      <c r="G22" s="315">
        <v>2594</v>
      </c>
      <c r="H22" s="275">
        <v>977</v>
      </c>
      <c r="I22" s="267">
        <f t="shared" si="4"/>
        <v>37.663839629915188</v>
      </c>
      <c r="J22" s="193">
        <v>1617</v>
      </c>
      <c r="K22" s="314">
        <f t="shared" si="5"/>
        <v>62.336160370084812</v>
      </c>
      <c r="L22" s="332">
        <v>123</v>
      </c>
      <c r="M22" s="292">
        <v>65</v>
      </c>
      <c r="N22" s="266">
        <f>M22/L22*100</f>
        <v>52.845528455284551</v>
      </c>
      <c r="O22" s="283">
        <v>58</v>
      </c>
      <c r="P22" s="265">
        <f t="shared" si="6"/>
        <v>47.154471544715449</v>
      </c>
      <c r="Q22" s="227">
        <v>414</v>
      </c>
      <c r="R22" s="224">
        <v>164</v>
      </c>
      <c r="S22" s="267">
        <f t="shared" si="7"/>
        <v>39.613526570048307</v>
      </c>
      <c r="T22" s="283">
        <v>250</v>
      </c>
      <c r="U22" s="314">
        <f t="shared" si="8"/>
        <v>60.386473429951693</v>
      </c>
      <c r="V22" s="275">
        <v>739</v>
      </c>
      <c r="W22" s="275">
        <v>273</v>
      </c>
      <c r="X22" s="267">
        <f t="shared" si="9"/>
        <v>36.941813261163738</v>
      </c>
      <c r="Y22" s="221">
        <v>466</v>
      </c>
      <c r="Z22" s="314">
        <f t="shared" si="10"/>
        <v>63.058186738836262</v>
      </c>
      <c r="AA22" s="330">
        <v>145</v>
      </c>
      <c r="AB22" s="292">
        <v>57</v>
      </c>
      <c r="AC22" s="266">
        <f t="shared" si="0"/>
        <v>21.052631578947366</v>
      </c>
      <c r="AD22" s="221">
        <v>88</v>
      </c>
      <c r="AE22" s="319">
        <f>87/130*100</f>
        <v>66.92307692307692</v>
      </c>
      <c r="AF22" s="224">
        <v>157</v>
      </c>
      <c r="AG22" s="224">
        <v>53</v>
      </c>
      <c r="AH22" s="266">
        <f t="shared" si="11"/>
        <v>33.757961783439491</v>
      </c>
      <c r="AI22" s="221">
        <v>104</v>
      </c>
      <c r="AJ22" s="319">
        <f t="shared" si="12"/>
        <v>66.242038216560502</v>
      </c>
      <c r="AK22" s="284">
        <v>307</v>
      </c>
      <c r="AL22" s="221">
        <v>131</v>
      </c>
      <c r="AM22" s="266">
        <f t="shared" si="13"/>
        <v>42.671009771986974</v>
      </c>
      <c r="AN22" s="221">
        <v>176</v>
      </c>
      <c r="AO22" s="783">
        <f t="shared" si="14"/>
        <v>57.328990228013033</v>
      </c>
    </row>
    <row r="23" spans="1:41" ht="39.950000000000003" customHeight="1">
      <c r="A23" s="5617" t="s">
        <v>386</v>
      </c>
      <c r="B23" s="193">
        <v>1110</v>
      </c>
      <c r="C23" s="221">
        <v>358</v>
      </c>
      <c r="D23" s="267">
        <f t="shared" si="2"/>
        <v>32.252252252252248</v>
      </c>
      <c r="E23" s="221">
        <v>752</v>
      </c>
      <c r="F23" s="314">
        <f t="shared" si="3"/>
        <v>67.747747747747738</v>
      </c>
      <c r="G23" s="315">
        <v>1031</v>
      </c>
      <c r="H23" s="275">
        <v>304</v>
      </c>
      <c r="I23" s="267">
        <f t="shared" si="4"/>
        <v>29.485935984481088</v>
      </c>
      <c r="J23" s="276">
        <v>727</v>
      </c>
      <c r="K23" s="298">
        <f t="shared" si="5"/>
        <v>70.514064015518912</v>
      </c>
      <c r="L23" s="227">
        <v>44</v>
      </c>
      <c r="M23" s="224">
        <v>14</v>
      </c>
      <c r="N23" s="266">
        <f>M23/L23*100</f>
        <v>31.818181818181817</v>
      </c>
      <c r="O23" s="283">
        <v>30</v>
      </c>
      <c r="P23" s="265">
        <f t="shared" si="6"/>
        <v>68.181818181818173</v>
      </c>
      <c r="Q23" s="227">
        <v>176</v>
      </c>
      <c r="R23" s="224">
        <v>50</v>
      </c>
      <c r="S23" s="267">
        <f t="shared" si="7"/>
        <v>28.40909090909091</v>
      </c>
      <c r="T23" s="283">
        <v>126</v>
      </c>
      <c r="U23" s="314">
        <f t="shared" si="8"/>
        <v>71.590909090909093</v>
      </c>
      <c r="V23" s="227">
        <v>301</v>
      </c>
      <c r="W23" s="224">
        <v>78</v>
      </c>
      <c r="X23" s="267">
        <f t="shared" si="9"/>
        <v>25.91362126245847</v>
      </c>
      <c r="Y23" s="221">
        <v>223</v>
      </c>
      <c r="Z23" s="314">
        <f t="shared" si="10"/>
        <v>74.086378737541523</v>
      </c>
      <c r="AA23" s="224">
        <v>57</v>
      </c>
      <c r="AB23" s="224">
        <v>16</v>
      </c>
      <c r="AC23" s="266">
        <f t="shared" si="0"/>
        <v>49.789444132509821</v>
      </c>
      <c r="AD23" s="221">
        <v>41</v>
      </c>
      <c r="AE23" s="319">
        <f>30/50*100</f>
        <v>60</v>
      </c>
      <c r="AF23" s="224">
        <v>60</v>
      </c>
      <c r="AG23" s="224">
        <v>16</v>
      </c>
      <c r="AH23" s="266">
        <f t="shared" si="11"/>
        <v>26.666666666666668</v>
      </c>
      <c r="AI23" s="221">
        <v>44</v>
      </c>
      <c r="AJ23" s="319">
        <f t="shared" si="12"/>
        <v>73.333333333333329</v>
      </c>
      <c r="AK23" s="284">
        <v>127</v>
      </c>
      <c r="AL23" s="221">
        <v>39</v>
      </c>
      <c r="AM23" s="266">
        <f t="shared" si="13"/>
        <v>30.708661417322837</v>
      </c>
      <c r="AN23" s="221">
        <v>88</v>
      </c>
      <c r="AO23" s="783">
        <f t="shared" si="14"/>
        <v>69.29133858267717</v>
      </c>
    </row>
    <row r="24" spans="1:41" ht="39.950000000000003" customHeight="1" thickBot="1">
      <c r="A24" s="5618" t="s">
        <v>387</v>
      </c>
      <c r="B24" s="283">
        <v>314</v>
      </c>
      <c r="C24" s="283">
        <v>75</v>
      </c>
      <c r="D24" s="341">
        <f t="shared" si="2"/>
        <v>23.885350318471339</v>
      </c>
      <c r="E24" s="342">
        <v>239</v>
      </c>
      <c r="F24" s="343">
        <f t="shared" si="3"/>
        <v>76.114649681528661</v>
      </c>
      <c r="G24" s="344">
        <v>280</v>
      </c>
      <c r="H24" s="342">
        <v>60</v>
      </c>
      <c r="I24" s="341">
        <f t="shared" si="4"/>
        <v>21.428571428571427</v>
      </c>
      <c r="J24" s="342">
        <v>220</v>
      </c>
      <c r="K24" s="343">
        <f t="shared" si="5"/>
        <v>78.571428571428569</v>
      </c>
      <c r="L24" s="344">
        <v>10</v>
      </c>
      <c r="M24" s="342">
        <v>2</v>
      </c>
      <c r="N24" s="345">
        <f>M24/L24*100</f>
        <v>20</v>
      </c>
      <c r="O24" s="346">
        <v>8</v>
      </c>
      <c r="P24" s="347">
        <f t="shared" si="6"/>
        <v>80</v>
      </c>
      <c r="Q24" s="348">
        <v>37</v>
      </c>
      <c r="R24" s="349">
        <v>11</v>
      </c>
      <c r="S24" s="341">
        <f t="shared" si="7"/>
        <v>29.72972972972973</v>
      </c>
      <c r="T24" s="346">
        <v>26</v>
      </c>
      <c r="U24" s="343">
        <f t="shared" si="8"/>
        <v>70.270270270270274</v>
      </c>
      <c r="V24" s="350">
        <v>60</v>
      </c>
      <c r="W24" s="342">
        <v>10</v>
      </c>
      <c r="X24" s="341">
        <f t="shared" si="9"/>
        <v>16.666666666666664</v>
      </c>
      <c r="Y24" s="342">
        <v>50</v>
      </c>
      <c r="Z24" s="343">
        <f t="shared" si="10"/>
        <v>83.333333333333343</v>
      </c>
      <c r="AA24" s="350">
        <v>19</v>
      </c>
      <c r="AB24" s="342">
        <v>4</v>
      </c>
      <c r="AC24" s="345">
        <f>3/17*100</f>
        <v>17.647058823529413</v>
      </c>
      <c r="AD24" s="351">
        <v>15</v>
      </c>
      <c r="AE24" s="352">
        <f>14/17.65*100</f>
        <v>79.320113314447596</v>
      </c>
      <c r="AF24" s="350">
        <v>18</v>
      </c>
      <c r="AG24" s="342">
        <v>2</v>
      </c>
      <c r="AH24" s="345">
        <f t="shared" si="11"/>
        <v>11.111111111111111</v>
      </c>
      <c r="AI24" s="342">
        <v>16</v>
      </c>
      <c r="AJ24" s="336">
        <f t="shared" si="12"/>
        <v>88.888888888888886</v>
      </c>
      <c r="AK24" s="284">
        <v>43</v>
      </c>
      <c r="AL24" s="346">
        <v>12</v>
      </c>
      <c r="AM24" s="345">
        <f t="shared" si="13"/>
        <v>27.906976744186046</v>
      </c>
      <c r="AN24" s="346">
        <v>31</v>
      </c>
      <c r="AO24" s="791">
        <f t="shared" si="14"/>
        <v>72.093023255813947</v>
      </c>
    </row>
    <row r="25" spans="1:41" s="244" customFormat="1" ht="39.950000000000003" customHeight="1" thickBot="1">
      <c r="A25" s="5638" t="s">
        <v>78</v>
      </c>
      <c r="B25" s="5653">
        <v>369272</v>
      </c>
      <c r="C25" s="5661">
        <v>184389</v>
      </c>
      <c r="D25" s="5662">
        <f t="shared" si="2"/>
        <v>49.933111635867327</v>
      </c>
      <c r="E25" s="5663">
        <v>184883</v>
      </c>
      <c r="F25" s="5642">
        <f t="shared" si="3"/>
        <v>50.066888364132666</v>
      </c>
      <c r="G25" s="5639">
        <v>492013</v>
      </c>
      <c r="H25" s="5663">
        <v>247069</v>
      </c>
      <c r="I25" s="5641">
        <f t="shared" si="4"/>
        <v>50.215949578568043</v>
      </c>
      <c r="J25" s="5663">
        <v>244944</v>
      </c>
      <c r="K25" s="5642">
        <f t="shared" si="5"/>
        <v>49.784050421431949</v>
      </c>
      <c r="L25" s="5639">
        <v>6952</v>
      </c>
      <c r="M25" s="5663">
        <v>3462</v>
      </c>
      <c r="N25" s="5647">
        <f>M25/L25*100</f>
        <v>49.798619102416566</v>
      </c>
      <c r="O25" s="5663">
        <v>3490</v>
      </c>
      <c r="P25" s="5664">
        <f t="shared" si="6"/>
        <v>50.201380897583427</v>
      </c>
      <c r="Q25" s="5665">
        <v>30971</v>
      </c>
      <c r="R25" s="5663">
        <v>15408</v>
      </c>
      <c r="S25" s="5641">
        <f t="shared" si="7"/>
        <v>49.749765910044879</v>
      </c>
      <c r="T25" s="5663">
        <v>15563</v>
      </c>
      <c r="U25" s="5666">
        <f t="shared" si="8"/>
        <v>50.250234089955114</v>
      </c>
      <c r="V25" s="5665">
        <v>64908</v>
      </c>
      <c r="W25" s="5663">
        <v>32683</v>
      </c>
      <c r="X25" s="5641">
        <f t="shared" si="9"/>
        <v>50.352807049978431</v>
      </c>
      <c r="Y25" s="5663">
        <v>32225</v>
      </c>
      <c r="Z25" s="5642">
        <f t="shared" si="10"/>
        <v>49.647192950021569</v>
      </c>
      <c r="AA25" s="5665">
        <v>7124</v>
      </c>
      <c r="AB25" s="5663">
        <v>3547</v>
      </c>
      <c r="AC25" s="5647">
        <f>0.494674887892377*100</f>
        <v>49.467488789237699</v>
      </c>
      <c r="AD25" s="5663">
        <v>3577</v>
      </c>
      <c r="AE25" s="5664">
        <f>3606/7136*100</f>
        <v>50.53251121076233</v>
      </c>
      <c r="AF25" s="5665">
        <v>12480</v>
      </c>
      <c r="AG25" s="5663">
        <v>6211</v>
      </c>
      <c r="AH25" s="5647">
        <f t="shared" si="11"/>
        <v>49.767628205128204</v>
      </c>
      <c r="AI25" s="5663">
        <v>6269</v>
      </c>
      <c r="AJ25" s="5667">
        <f t="shared" si="12"/>
        <v>50.232371794871803</v>
      </c>
      <c r="AK25" s="5668">
        <v>23771</v>
      </c>
      <c r="AL25" s="5663">
        <v>12035</v>
      </c>
      <c r="AM25" s="5647">
        <f t="shared" si="13"/>
        <v>50.628917588658453</v>
      </c>
      <c r="AN25" s="5663">
        <v>11736</v>
      </c>
      <c r="AO25" s="5652">
        <f t="shared" si="14"/>
        <v>49.371082411341547</v>
      </c>
    </row>
    <row r="26" spans="1:41" ht="15.75" customHeight="1" thickTop="1">
      <c r="A26" s="6293"/>
      <c r="B26" s="6293"/>
    </row>
    <row r="27" spans="1:41" ht="15.75" customHeight="1">
      <c r="A27" s="6248" t="s">
        <v>400</v>
      </c>
      <c r="B27" s="6248"/>
      <c r="C27" s="6248"/>
      <c r="D27" s="6248"/>
      <c r="E27" s="6248"/>
      <c r="F27" s="6248"/>
      <c r="G27" s="6248"/>
      <c r="H27" s="6248"/>
      <c r="I27" s="6248"/>
      <c r="J27" s="6248"/>
      <c r="K27" s="6248"/>
      <c r="L27" s="6248"/>
      <c r="M27" s="6248"/>
      <c r="N27" s="6248"/>
      <c r="O27" s="6248"/>
      <c r="P27" s="6248"/>
      <c r="Q27" s="6248"/>
      <c r="R27" s="6248"/>
    </row>
    <row r="28" spans="1:41" ht="15.75" customHeight="1">
      <c r="A28" s="6248" t="s">
        <v>388</v>
      </c>
      <c r="B28" s="6248"/>
      <c r="C28" s="6248"/>
      <c r="D28" s="6248"/>
      <c r="E28" s="6248"/>
      <c r="F28" s="6248"/>
      <c r="G28" s="6248"/>
      <c r="H28" s="175"/>
      <c r="I28" s="175"/>
      <c r="J28" s="175"/>
      <c r="K28" s="175"/>
      <c r="L28" s="175"/>
      <c r="M28" s="175"/>
      <c r="N28" s="175"/>
      <c r="O28" s="175"/>
      <c r="P28" s="175"/>
      <c r="Q28" s="175"/>
      <c r="R28" s="175"/>
    </row>
    <row r="29" spans="1:41" ht="15.75" customHeight="1">
      <c r="A29" s="6248" t="s">
        <v>398</v>
      </c>
      <c r="B29" s="6248"/>
      <c r="C29" s="6248"/>
      <c r="D29" s="6248"/>
      <c r="E29" s="6248"/>
      <c r="F29" s="6248"/>
      <c r="G29" s="6248"/>
      <c r="H29" s="6248"/>
      <c r="I29" s="6248"/>
      <c r="J29" s="6248"/>
      <c r="K29" s="6248"/>
      <c r="L29" s="6248"/>
      <c r="M29" s="6248"/>
      <c r="N29" s="6248"/>
      <c r="O29" s="6248"/>
      <c r="P29" s="6248"/>
      <c r="Q29" s="6248"/>
      <c r="R29" s="6248"/>
    </row>
    <row r="30" spans="1:41" ht="17.25" customHeight="1"/>
  </sheetData>
  <mergeCells count="16">
    <mergeCell ref="A28:G28"/>
    <mergeCell ref="AN1:AO1"/>
    <mergeCell ref="A29:R29"/>
    <mergeCell ref="A26:B26"/>
    <mergeCell ref="A27:R27"/>
    <mergeCell ref="A2:AO2"/>
    <mergeCell ref="A3:AO3"/>
    <mergeCell ref="A4:A5"/>
    <mergeCell ref="B4:F4"/>
    <mergeCell ref="G4:K4"/>
    <mergeCell ref="L4:P4"/>
    <mergeCell ref="Q4:U4"/>
    <mergeCell ref="V4:Z4"/>
    <mergeCell ref="AA4:AE4"/>
    <mergeCell ref="AF4:AJ4"/>
    <mergeCell ref="AK4:AO4"/>
  </mergeCells>
  <hyperlinks>
    <hyperlink ref="A1" r:id="rId1"/>
  </hyperlinks>
  <pageMargins left="0.59055118110236227" right="0.19685039370078741" top="0.98425196850393704" bottom="0.98425196850393704" header="0.51181102362204722" footer="0.51181102362204722"/>
  <pageSetup paperSize="9" scale="43" fitToWidth="0" orientation="landscape" r:id="rId2"/>
  <headerFooter alignWithMargins="0">
    <oddFooter>&amp;R16</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07">
    <pageSetUpPr fitToPage="1"/>
  </sheetPr>
  <dimension ref="A1:L17"/>
  <sheetViews>
    <sheetView view="pageBreakPreview" zoomScale="60" zoomScaleNormal="100" workbookViewId="0">
      <selection activeCell="H15" sqref="H15"/>
    </sheetView>
  </sheetViews>
  <sheetFormatPr defaultRowHeight="12.75"/>
  <cols>
    <col min="1" max="1" width="21.140625" style="152" customWidth="1"/>
    <col min="2" max="2" width="19.42578125" style="152" customWidth="1"/>
    <col min="3" max="4" width="20.42578125" style="152" customWidth="1"/>
    <col min="5" max="6" width="21.28515625" style="152" customWidth="1"/>
    <col min="7" max="13" width="9.140625" style="152"/>
    <col min="14" max="14" width="24.85546875" style="152" customWidth="1"/>
    <col min="15" max="256" width="9.140625" style="152"/>
    <col min="257" max="257" width="21.140625" style="152" customWidth="1"/>
    <col min="258" max="258" width="19.42578125" style="152" customWidth="1"/>
    <col min="259" max="260" width="20.42578125" style="152" customWidth="1"/>
    <col min="261" max="262" width="21.28515625" style="152" customWidth="1"/>
    <col min="263" max="269" width="9.140625" style="152"/>
    <col min="270" max="270" width="24.85546875" style="152" customWidth="1"/>
    <col min="271" max="512" width="9.140625" style="152"/>
    <col min="513" max="513" width="21.140625" style="152" customWidth="1"/>
    <col min="514" max="514" width="19.42578125" style="152" customWidth="1"/>
    <col min="515" max="516" width="20.42578125" style="152" customWidth="1"/>
    <col min="517" max="518" width="21.28515625" style="152" customWidth="1"/>
    <col min="519" max="525" width="9.140625" style="152"/>
    <col min="526" max="526" width="24.85546875" style="152" customWidth="1"/>
    <col min="527" max="768" width="9.140625" style="152"/>
    <col min="769" max="769" width="21.140625" style="152" customWidth="1"/>
    <col min="770" max="770" width="19.42578125" style="152" customWidth="1"/>
    <col min="771" max="772" width="20.42578125" style="152" customWidth="1"/>
    <col min="773" max="774" width="21.28515625" style="152" customWidth="1"/>
    <col min="775" max="781" width="9.140625" style="152"/>
    <col min="782" max="782" width="24.85546875" style="152" customWidth="1"/>
    <col min="783" max="1024" width="9.140625" style="152"/>
    <col min="1025" max="1025" width="21.140625" style="152" customWidth="1"/>
    <col min="1026" max="1026" width="19.42578125" style="152" customWidth="1"/>
    <col min="1027" max="1028" width="20.42578125" style="152" customWidth="1"/>
    <col min="1029" max="1030" width="21.28515625" style="152" customWidth="1"/>
    <col min="1031" max="1037" width="9.140625" style="152"/>
    <col min="1038" max="1038" width="24.85546875" style="152" customWidth="1"/>
    <col min="1039" max="1280" width="9.140625" style="152"/>
    <col min="1281" max="1281" width="21.140625" style="152" customWidth="1"/>
    <col min="1282" max="1282" width="19.42578125" style="152" customWidth="1"/>
    <col min="1283" max="1284" width="20.42578125" style="152" customWidth="1"/>
    <col min="1285" max="1286" width="21.28515625" style="152" customWidth="1"/>
    <col min="1287" max="1293" width="9.140625" style="152"/>
    <col min="1294" max="1294" width="24.85546875" style="152" customWidth="1"/>
    <col min="1295" max="1536" width="9.140625" style="152"/>
    <col min="1537" max="1537" width="21.140625" style="152" customWidth="1"/>
    <col min="1538" max="1538" width="19.42578125" style="152" customWidth="1"/>
    <col min="1539" max="1540" width="20.42578125" style="152" customWidth="1"/>
    <col min="1541" max="1542" width="21.28515625" style="152" customWidth="1"/>
    <col min="1543" max="1549" width="9.140625" style="152"/>
    <col min="1550" max="1550" width="24.85546875" style="152" customWidth="1"/>
    <col min="1551" max="1792" width="9.140625" style="152"/>
    <col min="1793" max="1793" width="21.140625" style="152" customWidth="1"/>
    <col min="1794" max="1794" width="19.42578125" style="152" customWidth="1"/>
    <col min="1795" max="1796" width="20.42578125" style="152" customWidth="1"/>
    <col min="1797" max="1798" width="21.28515625" style="152" customWidth="1"/>
    <col min="1799" max="1805" width="9.140625" style="152"/>
    <col min="1806" max="1806" width="24.85546875" style="152" customWidth="1"/>
    <col min="1807" max="2048" width="9.140625" style="152"/>
    <col min="2049" max="2049" width="21.140625" style="152" customWidth="1"/>
    <col min="2050" max="2050" width="19.42578125" style="152" customWidth="1"/>
    <col min="2051" max="2052" width="20.42578125" style="152" customWidth="1"/>
    <col min="2053" max="2054" width="21.28515625" style="152" customWidth="1"/>
    <col min="2055" max="2061" width="9.140625" style="152"/>
    <col min="2062" max="2062" width="24.85546875" style="152" customWidth="1"/>
    <col min="2063" max="2304" width="9.140625" style="152"/>
    <col min="2305" max="2305" width="21.140625" style="152" customWidth="1"/>
    <col min="2306" max="2306" width="19.42578125" style="152" customWidth="1"/>
    <col min="2307" max="2308" width="20.42578125" style="152" customWidth="1"/>
    <col min="2309" max="2310" width="21.28515625" style="152" customWidth="1"/>
    <col min="2311" max="2317" width="9.140625" style="152"/>
    <col min="2318" max="2318" width="24.85546875" style="152" customWidth="1"/>
    <col min="2319" max="2560" width="9.140625" style="152"/>
    <col min="2561" max="2561" width="21.140625" style="152" customWidth="1"/>
    <col min="2562" max="2562" width="19.42578125" style="152" customWidth="1"/>
    <col min="2563" max="2564" width="20.42578125" style="152" customWidth="1"/>
    <col min="2565" max="2566" width="21.28515625" style="152" customWidth="1"/>
    <col min="2567" max="2573" width="9.140625" style="152"/>
    <col min="2574" max="2574" width="24.85546875" style="152" customWidth="1"/>
    <col min="2575" max="2816" width="9.140625" style="152"/>
    <col min="2817" max="2817" width="21.140625" style="152" customWidth="1"/>
    <col min="2818" max="2818" width="19.42578125" style="152" customWidth="1"/>
    <col min="2819" max="2820" width="20.42578125" style="152" customWidth="1"/>
    <col min="2821" max="2822" width="21.28515625" style="152" customWidth="1"/>
    <col min="2823" max="2829" width="9.140625" style="152"/>
    <col min="2830" max="2830" width="24.85546875" style="152" customWidth="1"/>
    <col min="2831" max="3072" width="9.140625" style="152"/>
    <col min="3073" max="3073" width="21.140625" style="152" customWidth="1"/>
    <col min="3074" max="3074" width="19.42578125" style="152" customWidth="1"/>
    <col min="3075" max="3076" width="20.42578125" style="152" customWidth="1"/>
    <col min="3077" max="3078" width="21.28515625" style="152" customWidth="1"/>
    <col min="3079" max="3085" width="9.140625" style="152"/>
    <col min="3086" max="3086" width="24.85546875" style="152" customWidth="1"/>
    <col min="3087" max="3328" width="9.140625" style="152"/>
    <col min="3329" max="3329" width="21.140625" style="152" customWidth="1"/>
    <col min="3330" max="3330" width="19.42578125" style="152" customWidth="1"/>
    <col min="3331" max="3332" width="20.42578125" style="152" customWidth="1"/>
    <col min="3333" max="3334" width="21.28515625" style="152" customWidth="1"/>
    <col min="3335" max="3341" width="9.140625" style="152"/>
    <col min="3342" max="3342" width="24.85546875" style="152" customWidth="1"/>
    <col min="3343" max="3584" width="9.140625" style="152"/>
    <col min="3585" max="3585" width="21.140625" style="152" customWidth="1"/>
    <col min="3586" max="3586" width="19.42578125" style="152" customWidth="1"/>
    <col min="3587" max="3588" width="20.42578125" style="152" customWidth="1"/>
    <col min="3589" max="3590" width="21.28515625" style="152" customWidth="1"/>
    <col min="3591" max="3597" width="9.140625" style="152"/>
    <col min="3598" max="3598" width="24.85546875" style="152" customWidth="1"/>
    <col min="3599" max="3840" width="9.140625" style="152"/>
    <col min="3841" max="3841" width="21.140625" style="152" customWidth="1"/>
    <col min="3842" max="3842" width="19.42578125" style="152" customWidth="1"/>
    <col min="3843" max="3844" width="20.42578125" style="152" customWidth="1"/>
    <col min="3845" max="3846" width="21.28515625" style="152" customWidth="1"/>
    <col min="3847" max="3853" width="9.140625" style="152"/>
    <col min="3854" max="3854" width="24.85546875" style="152" customWidth="1"/>
    <col min="3855" max="4096" width="9.140625" style="152"/>
    <col min="4097" max="4097" width="21.140625" style="152" customWidth="1"/>
    <col min="4098" max="4098" width="19.42578125" style="152" customWidth="1"/>
    <col min="4099" max="4100" width="20.42578125" style="152" customWidth="1"/>
    <col min="4101" max="4102" width="21.28515625" style="152" customWidth="1"/>
    <col min="4103" max="4109" width="9.140625" style="152"/>
    <col min="4110" max="4110" width="24.85546875" style="152" customWidth="1"/>
    <col min="4111" max="4352" width="9.140625" style="152"/>
    <col min="4353" max="4353" width="21.140625" style="152" customWidth="1"/>
    <col min="4354" max="4354" width="19.42578125" style="152" customWidth="1"/>
    <col min="4355" max="4356" width="20.42578125" style="152" customWidth="1"/>
    <col min="4357" max="4358" width="21.28515625" style="152" customWidth="1"/>
    <col min="4359" max="4365" width="9.140625" style="152"/>
    <col min="4366" max="4366" width="24.85546875" style="152" customWidth="1"/>
    <col min="4367" max="4608" width="9.140625" style="152"/>
    <col min="4609" max="4609" width="21.140625" style="152" customWidth="1"/>
    <col min="4610" max="4610" width="19.42578125" style="152" customWidth="1"/>
    <col min="4611" max="4612" width="20.42578125" style="152" customWidth="1"/>
    <col min="4613" max="4614" width="21.28515625" style="152" customWidth="1"/>
    <col min="4615" max="4621" width="9.140625" style="152"/>
    <col min="4622" max="4622" width="24.85546875" style="152" customWidth="1"/>
    <col min="4623" max="4864" width="9.140625" style="152"/>
    <col min="4865" max="4865" width="21.140625" style="152" customWidth="1"/>
    <col min="4866" max="4866" width="19.42578125" style="152" customWidth="1"/>
    <col min="4867" max="4868" width="20.42578125" style="152" customWidth="1"/>
    <col min="4869" max="4870" width="21.28515625" style="152" customWidth="1"/>
    <col min="4871" max="4877" width="9.140625" style="152"/>
    <col min="4878" max="4878" width="24.85546875" style="152" customWidth="1"/>
    <col min="4879" max="5120" width="9.140625" style="152"/>
    <col min="5121" max="5121" width="21.140625" style="152" customWidth="1"/>
    <col min="5122" max="5122" width="19.42578125" style="152" customWidth="1"/>
    <col min="5123" max="5124" width="20.42578125" style="152" customWidth="1"/>
    <col min="5125" max="5126" width="21.28515625" style="152" customWidth="1"/>
    <col min="5127" max="5133" width="9.140625" style="152"/>
    <col min="5134" max="5134" width="24.85546875" style="152" customWidth="1"/>
    <col min="5135" max="5376" width="9.140625" style="152"/>
    <col min="5377" max="5377" width="21.140625" style="152" customWidth="1"/>
    <col min="5378" max="5378" width="19.42578125" style="152" customWidth="1"/>
    <col min="5379" max="5380" width="20.42578125" style="152" customWidth="1"/>
    <col min="5381" max="5382" width="21.28515625" style="152" customWidth="1"/>
    <col min="5383" max="5389" width="9.140625" style="152"/>
    <col min="5390" max="5390" width="24.85546875" style="152" customWidth="1"/>
    <col min="5391" max="5632" width="9.140625" style="152"/>
    <col min="5633" max="5633" width="21.140625" style="152" customWidth="1"/>
    <col min="5634" max="5634" width="19.42578125" style="152" customWidth="1"/>
    <col min="5635" max="5636" width="20.42578125" style="152" customWidth="1"/>
    <col min="5637" max="5638" width="21.28515625" style="152" customWidth="1"/>
    <col min="5639" max="5645" width="9.140625" style="152"/>
    <col min="5646" max="5646" width="24.85546875" style="152" customWidth="1"/>
    <col min="5647" max="5888" width="9.140625" style="152"/>
    <col min="5889" max="5889" width="21.140625" style="152" customWidth="1"/>
    <col min="5890" max="5890" width="19.42578125" style="152" customWidth="1"/>
    <col min="5891" max="5892" width="20.42578125" style="152" customWidth="1"/>
    <col min="5893" max="5894" width="21.28515625" style="152" customWidth="1"/>
    <col min="5895" max="5901" width="9.140625" style="152"/>
    <col min="5902" max="5902" width="24.85546875" style="152" customWidth="1"/>
    <col min="5903" max="6144" width="9.140625" style="152"/>
    <col min="6145" max="6145" width="21.140625" style="152" customWidth="1"/>
    <col min="6146" max="6146" width="19.42578125" style="152" customWidth="1"/>
    <col min="6147" max="6148" width="20.42578125" style="152" customWidth="1"/>
    <col min="6149" max="6150" width="21.28515625" style="152" customWidth="1"/>
    <col min="6151" max="6157" width="9.140625" style="152"/>
    <col min="6158" max="6158" width="24.85546875" style="152" customWidth="1"/>
    <col min="6159" max="6400" width="9.140625" style="152"/>
    <col min="6401" max="6401" width="21.140625" style="152" customWidth="1"/>
    <col min="6402" max="6402" width="19.42578125" style="152" customWidth="1"/>
    <col min="6403" max="6404" width="20.42578125" style="152" customWidth="1"/>
    <col min="6405" max="6406" width="21.28515625" style="152" customWidth="1"/>
    <col min="6407" max="6413" width="9.140625" style="152"/>
    <col min="6414" max="6414" width="24.85546875" style="152" customWidth="1"/>
    <col min="6415" max="6656" width="9.140625" style="152"/>
    <col min="6657" max="6657" width="21.140625" style="152" customWidth="1"/>
    <col min="6658" max="6658" width="19.42578125" style="152" customWidth="1"/>
    <col min="6659" max="6660" width="20.42578125" style="152" customWidth="1"/>
    <col min="6661" max="6662" width="21.28515625" style="152" customWidth="1"/>
    <col min="6663" max="6669" width="9.140625" style="152"/>
    <col min="6670" max="6670" width="24.85546875" style="152" customWidth="1"/>
    <col min="6671" max="6912" width="9.140625" style="152"/>
    <col min="6913" max="6913" width="21.140625" style="152" customWidth="1"/>
    <col min="6914" max="6914" width="19.42578125" style="152" customWidth="1"/>
    <col min="6915" max="6916" width="20.42578125" style="152" customWidth="1"/>
    <col min="6917" max="6918" width="21.28515625" style="152" customWidth="1"/>
    <col min="6919" max="6925" width="9.140625" style="152"/>
    <col min="6926" max="6926" width="24.85546875" style="152" customWidth="1"/>
    <col min="6927" max="7168" width="9.140625" style="152"/>
    <col min="7169" max="7169" width="21.140625" style="152" customWidth="1"/>
    <col min="7170" max="7170" width="19.42578125" style="152" customWidth="1"/>
    <col min="7171" max="7172" width="20.42578125" style="152" customWidth="1"/>
    <col min="7173" max="7174" width="21.28515625" style="152" customWidth="1"/>
    <col min="7175" max="7181" width="9.140625" style="152"/>
    <col min="7182" max="7182" width="24.85546875" style="152" customWidth="1"/>
    <col min="7183" max="7424" width="9.140625" style="152"/>
    <col min="7425" max="7425" width="21.140625" style="152" customWidth="1"/>
    <col min="7426" max="7426" width="19.42578125" style="152" customWidth="1"/>
    <col min="7427" max="7428" width="20.42578125" style="152" customWidth="1"/>
    <col min="7429" max="7430" width="21.28515625" style="152" customWidth="1"/>
    <col min="7431" max="7437" width="9.140625" style="152"/>
    <col min="7438" max="7438" width="24.85546875" style="152" customWidth="1"/>
    <col min="7439" max="7680" width="9.140625" style="152"/>
    <col min="7681" max="7681" width="21.140625" style="152" customWidth="1"/>
    <col min="7682" max="7682" width="19.42578125" style="152" customWidth="1"/>
    <col min="7683" max="7684" width="20.42578125" style="152" customWidth="1"/>
    <col min="7685" max="7686" width="21.28515625" style="152" customWidth="1"/>
    <col min="7687" max="7693" width="9.140625" style="152"/>
    <col min="7694" max="7694" width="24.85546875" style="152" customWidth="1"/>
    <col min="7695" max="7936" width="9.140625" style="152"/>
    <col min="7937" max="7937" width="21.140625" style="152" customWidth="1"/>
    <col min="7938" max="7938" width="19.42578125" style="152" customWidth="1"/>
    <col min="7939" max="7940" width="20.42578125" style="152" customWidth="1"/>
    <col min="7941" max="7942" width="21.28515625" style="152" customWidth="1"/>
    <col min="7943" max="7949" width="9.140625" style="152"/>
    <col min="7950" max="7950" width="24.85546875" style="152" customWidth="1"/>
    <col min="7951" max="8192" width="9.140625" style="152"/>
    <col min="8193" max="8193" width="21.140625" style="152" customWidth="1"/>
    <col min="8194" max="8194" width="19.42578125" style="152" customWidth="1"/>
    <col min="8195" max="8196" width="20.42578125" style="152" customWidth="1"/>
    <col min="8197" max="8198" width="21.28515625" style="152" customWidth="1"/>
    <col min="8199" max="8205" width="9.140625" style="152"/>
    <col min="8206" max="8206" width="24.85546875" style="152" customWidth="1"/>
    <col min="8207" max="8448" width="9.140625" style="152"/>
    <col min="8449" max="8449" width="21.140625" style="152" customWidth="1"/>
    <col min="8450" max="8450" width="19.42578125" style="152" customWidth="1"/>
    <col min="8451" max="8452" width="20.42578125" style="152" customWidth="1"/>
    <col min="8453" max="8454" width="21.28515625" style="152" customWidth="1"/>
    <col min="8455" max="8461" width="9.140625" style="152"/>
    <col min="8462" max="8462" width="24.85546875" style="152" customWidth="1"/>
    <col min="8463" max="8704" width="9.140625" style="152"/>
    <col min="8705" max="8705" width="21.140625" style="152" customWidth="1"/>
    <col min="8706" max="8706" width="19.42578125" style="152" customWidth="1"/>
    <col min="8707" max="8708" width="20.42578125" style="152" customWidth="1"/>
    <col min="8709" max="8710" width="21.28515625" style="152" customWidth="1"/>
    <col min="8711" max="8717" width="9.140625" style="152"/>
    <col min="8718" max="8718" width="24.85546875" style="152" customWidth="1"/>
    <col min="8719" max="8960" width="9.140625" style="152"/>
    <col min="8961" max="8961" width="21.140625" style="152" customWidth="1"/>
    <col min="8962" max="8962" width="19.42578125" style="152" customWidth="1"/>
    <col min="8963" max="8964" width="20.42578125" style="152" customWidth="1"/>
    <col min="8965" max="8966" width="21.28515625" style="152" customWidth="1"/>
    <col min="8967" max="8973" width="9.140625" style="152"/>
    <col min="8974" max="8974" width="24.85546875" style="152" customWidth="1"/>
    <col min="8975" max="9216" width="9.140625" style="152"/>
    <col min="9217" max="9217" width="21.140625" style="152" customWidth="1"/>
    <col min="9218" max="9218" width="19.42578125" style="152" customWidth="1"/>
    <col min="9219" max="9220" width="20.42578125" style="152" customWidth="1"/>
    <col min="9221" max="9222" width="21.28515625" style="152" customWidth="1"/>
    <col min="9223" max="9229" width="9.140625" style="152"/>
    <col min="9230" max="9230" width="24.85546875" style="152" customWidth="1"/>
    <col min="9231" max="9472" width="9.140625" style="152"/>
    <col min="9473" max="9473" width="21.140625" style="152" customWidth="1"/>
    <col min="9474" max="9474" width="19.42578125" style="152" customWidth="1"/>
    <col min="9475" max="9476" width="20.42578125" style="152" customWidth="1"/>
    <col min="9477" max="9478" width="21.28515625" style="152" customWidth="1"/>
    <col min="9479" max="9485" width="9.140625" style="152"/>
    <col min="9486" max="9486" width="24.85546875" style="152" customWidth="1"/>
    <col min="9487" max="9728" width="9.140625" style="152"/>
    <col min="9729" max="9729" width="21.140625" style="152" customWidth="1"/>
    <col min="9730" max="9730" width="19.42578125" style="152" customWidth="1"/>
    <col min="9731" max="9732" width="20.42578125" style="152" customWidth="1"/>
    <col min="9733" max="9734" width="21.28515625" style="152" customWidth="1"/>
    <col min="9735" max="9741" width="9.140625" style="152"/>
    <col min="9742" max="9742" width="24.85546875" style="152" customWidth="1"/>
    <col min="9743" max="9984" width="9.140625" style="152"/>
    <col min="9985" max="9985" width="21.140625" style="152" customWidth="1"/>
    <col min="9986" max="9986" width="19.42578125" style="152" customWidth="1"/>
    <col min="9987" max="9988" width="20.42578125" style="152" customWidth="1"/>
    <col min="9989" max="9990" width="21.28515625" style="152" customWidth="1"/>
    <col min="9991" max="9997" width="9.140625" style="152"/>
    <col min="9998" max="9998" width="24.85546875" style="152" customWidth="1"/>
    <col min="9999" max="10240" width="9.140625" style="152"/>
    <col min="10241" max="10241" width="21.140625" style="152" customWidth="1"/>
    <col min="10242" max="10242" width="19.42578125" style="152" customWidth="1"/>
    <col min="10243" max="10244" width="20.42578125" style="152" customWidth="1"/>
    <col min="10245" max="10246" width="21.28515625" style="152" customWidth="1"/>
    <col min="10247" max="10253" width="9.140625" style="152"/>
    <col min="10254" max="10254" width="24.85546875" style="152" customWidth="1"/>
    <col min="10255" max="10496" width="9.140625" style="152"/>
    <col min="10497" max="10497" width="21.140625" style="152" customWidth="1"/>
    <col min="10498" max="10498" width="19.42578125" style="152" customWidth="1"/>
    <col min="10499" max="10500" width="20.42578125" style="152" customWidth="1"/>
    <col min="10501" max="10502" width="21.28515625" style="152" customWidth="1"/>
    <col min="10503" max="10509" width="9.140625" style="152"/>
    <col min="10510" max="10510" width="24.85546875" style="152" customWidth="1"/>
    <col min="10511" max="10752" width="9.140625" style="152"/>
    <col min="10753" max="10753" width="21.140625" style="152" customWidth="1"/>
    <col min="10754" max="10754" width="19.42578125" style="152" customWidth="1"/>
    <col min="10755" max="10756" width="20.42578125" style="152" customWidth="1"/>
    <col min="10757" max="10758" width="21.28515625" style="152" customWidth="1"/>
    <col min="10759" max="10765" width="9.140625" style="152"/>
    <col min="10766" max="10766" width="24.85546875" style="152" customWidth="1"/>
    <col min="10767" max="11008" width="9.140625" style="152"/>
    <col min="11009" max="11009" width="21.140625" style="152" customWidth="1"/>
    <col min="11010" max="11010" width="19.42578125" style="152" customWidth="1"/>
    <col min="11011" max="11012" width="20.42578125" style="152" customWidth="1"/>
    <col min="11013" max="11014" width="21.28515625" style="152" customWidth="1"/>
    <col min="11015" max="11021" width="9.140625" style="152"/>
    <col min="11022" max="11022" width="24.85546875" style="152" customWidth="1"/>
    <col min="11023" max="11264" width="9.140625" style="152"/>
    <col min="11265" max="11265" width="21.140625" style="152" customWidth="1"/>
    <col min="11266" max="11266" width="19.42578125" style="152" customWidth="1"/>
    <col min="11267" max="11268" width="20.42578125" style="152" customWidth="1"/>
    <col min="11269" max="11270" width="21.28515625" style="152" customWidth="1"/>
    <col min="11271" max="11277" width="9.140625" style="152"/>
    <col min="11278" max="11278" width="24.85546875" style="152" customWidth="1"/>
    <col min="11279" max="11520" width="9.140625" style="152"/>
    <col min="11521" max="11521" width="21.140625" style="152" customWidth="1"/>
    <col min="11522" max="11522" width="19.42578125" style="152" customWidth="1"/>
    <col min="11523" max="11524" width="20.42578125" style="152" customWidth="1"/>
    <col min="11525" max="11526" width="21.28515625" style="152" customWidth="1"/>
    <col min="11527" max="11533" width="9.140625" style="152"/>
    <col min="11534" max="11534" width="24.85546875" style="152" customWidth="1"/>
    <col min="11535" max="11776" width="9.140625" style="152"/>
    <col min="11777" max="11777" width="21.140625" style="152" customWidth="1"/>
    <col min="11778" max="11778" width="19.42578125" style="152" customWidth="1"/>
    <col min="11779" max="11780" width="20.42578125" style="152" customWidth="1"/>
    <col min="11781" max="11782" width="21.28515625" style="152" customWidth="1"/>
    <col min="11783" max="11789" width="9.140625" style="152"/>
    <col min="11790" max="11790" width="24.85546875" style="152" customWidth="1"/>
    <col min="11791" max="12032" width="9.140625" style="152"/>
    <col min="12033" max="12033" width="21.140625" style="152" customWidth="1"/>
    <col min="12034" max="12034" width="19.42578125" style="152" customWidth="1"/>
    <col min="12035" max="12036" width="20.42578125" style="152" customWidth="1"/>
    <col min="12037" max="12038" width="21.28515625" style="152" customWidth="1"/>
    <col min="12039" max="12045" width="9.140625" style="152"/>
    <col min="12046" max="12046" width="24.85546875" style="152" customWidth="1"/>
    <col min="12047" max="12288" width="9.140625" style="152"/>
    <col min="12289" max="12289" width="21.140625" style="152" customWidth="1"/>
    <col min="12290" max="12290" width="19.42578125" style="152" customWidth="1"/>
    <col min="12291" max="12292" width="20.42578125" style="152" customWidth="1"/>
    <col min="12293" max="12294" width="21.28515625" style="152" customWidth="1"/>
    <col min="12295" max="12301" width="9.140625" style="152"/>
    <col min="12302" max="12302" width="24.85546875" style="152" customWidth="1"/>
    <col min="12303" max="12544" width="9.140625" style="152"/>
    <col min="12545" max="12545" width="21.140625" style="152" customWidth="1"/>
    <col min="12546" max="12546" width="19.42578125" style="152" customWidth="1"/>
    <col min="12547" max="12548" width="20.42578125" style="152" customWidth="1"/>
    <col min="12549" max="12550" width="21.28515625" style="152" customWidth="1"/>
    <col min="12551" max="12557" width="9.140625" style="152"/>
    <col min="12558" max="12558" width="24.85546875" style="152" customWidth="1"/>
    <col min="12559" max="12800" width="9.140625" style="152"/>
    <col min="12801" max="12801" width="21.140625" style="152" customWidth="1"/>
    <col min="12802" max="12802" width="19.42578125" style="152" customWidth="1"/>
    <col min="12803" max="12804" width="20.42578125" style="152" customWidth="1"/>
    <col min="12805" max="12806" width="21.28515625" style="152" customWidth="1"/>
    <col min="12807" max="12813" width="9.140625" style="152"/>
    <col min="12814" max="12814" width="24.85546875" style="152" customWidth="1"/>
    <col min="12815" max="13056" width="9.140625" style="152"/>
    <col min="13057" max="13057" width="21.140625" style="152" customWidth="1"/>
    <col min="13058" max="13058" width="19.42578125" style="152" customWidth="1"/>
    <col min="13059" max="13060" width="20.42578125" style="152" customWidth="1"/>
    <col min="13061" max="13062" width="21.28515625" style="152" customWidth="1"/>
    <col min="13063" max="13069" width="9.140625" style="152"/>
    <col min="13070" max="13070" width="24.85546875" style="152" customWidth="1"/>
    <col min="13071" max="13312" width="9.140625" style="152"/>
    <col min="13313" max="13313" width="21.140625" style="152" customWidth="1"/>
    <col min="13314" max="13314" width="19.42578125" style="152" customWidth="1"/>
    <col min="13315" max="13316" width="20.42578125" style="152" customWidth="1"/>
    <col min="13317" max="13318" width="21.28515625" style="152" customWidth="1"/>
    <col min="13319" max="13325" width="9.140625" style="152"/>
    <col min="13326" max="13326" width="24.85546875" style="152" customWidth="1"/>
    <col min="13327" max="13568" width="9.140625" style="152"/>
    <col min="13569" max="13569" width="21.140625" style="152" customWidth="1"/>
    <col min="13570" max="13570" width="19.42578125" style="152" customWidth="1"/>
    <col min="13571" max="13572" width="20.42578125" style="152" customWidth="1"/>
    <col min="13573" max="13574" width="21.28515625" style="152" customWidth="1"/>
    <col min="13575" max="13581" width="9.140625" style="152"/>
    <col min="13582" max="13582" width="24.85546875" style="152" customWidth="1"/>
    <col min="13583" max="13824" width="9.140625" style="152"/>
    <col min="13825" max="13825" width="21.140625" style="152" customWidth="1"/>
    <col min="13826" max="13826" width="19.42578125" style="152" customWidth="1"/>
    <col min="13827" max="13828" width="20.42578125" style="152" customWidth="1"/>
    <col min="13829" max="13830" width="21.28515625" style="152" customWidth="1"/>
    <col min="13831" max="13837" width="9.140625" style="152"/>
    <col min="13838" max="13838" width="24.85546875" style="152" customWidth="1"/>
    <col min="13839" max="14080" width="9.140625" style="152"/>
    <col min="14081" max="14081" width="21.140625" style="152" customWidth="1"/>
    <col min="14082" max="14082" width="19.42578125" style="152" customWidth="1"/>
    <col min="14083" max="14084" width="20.42578125" style="152" customWidth="1"/>
    <col min="14085" max="14086" width="21.28515625" style="152" customWidth="1"/>
    <col min="14087" max="14093" width="9.140625" style="152"/>
    <col min="14094" max="14094" width="24.85546875" style="152" customWidth="1"/>
    <col min="14095" max="14336" width="9.140625" style="152"/>
    <col min="14337" max="14337" width="21.140625" style="152" customWidth="1"/>
    <col min="14338" max="14338" width="19.42578125" style="152" customWidth="1"/>
    <col min="14339" max="14340" width="20.42578125" style="152" customWidth="1"/>
    <col min="14341" max="14342" width="21.28515625" style="152" customWidth="1"/>
    <col min="14343" max="14349" width="9.140625" style="152"/>
    <col min="14350" max="14350" width="24.85546875" style="152" customWidth="1"/>
    <col min="14351" max="14592" width="9.140625" style="152"/>
    <col min="14593" max="14593" width="21.140625" style="152" customWidth="1"/>
    <col min="14594" max="14594" width="19.42578125" style="152" customWidth="1"/>
    <col min="14595" max="14596" width="20.42578125" style="152" customWidth="1"/>
    <col min="14597" max="14598" width="21.28515625" style="152" customWidth="1"/>
    <col min="14599" max="14605" width="9.140625" style="152"/>
    <col min="14606" max="14606" width="24.85546875" style="152" customWidth="1"/>
    <col min="14607" max="14848" width="9.140625" style="152"/>
    <col min="14849" max="14849" width="21.140625" style="152" customWidth="1"/>
    <col min="14850" max="14850" width="19.42578125" style="152" customWidth="1"/>
    <col min="14851" max="14852" width="20.42578125" style="152" customWidth="1"/>
    <col min="14853" max="14854" width="21.28515625" style="152" customWidth="1"/>
    <col min="14855" max="14861" width="9.140625" style="152"/>
    <col min="14862" max="14862" width="24.85546875" style="152" customWidth="1"/>
    <col min="14863" max="15104" width="9.140625" style="152"/>
    <col min="15105" max="15105" width="21.140625" style="152" customWidth="1"/>
    <col min="15106" max="15106" width="19.42578125" style="152" customWidth="1"/>
    <col min="15107" max="15108" width="20.42578125" style="152" customWidth="1"/>
    <col min="15109" max="15110" width="21.28515625" style="152" customWidth="1"/>
    <col min="15111" max="15117" width="9.140625" style="152"/>
    <col min="15118" max="15118" width="24.85546875" style="152" customWidth="1"/>
    <col min="15119" max="15360" width="9.140625" style="152"/>
    <col min="15361" max="15361" width="21.140625" style="152" customWidth="1"/>
    <col min="15362" max="15362" width="19.42578125" style="152" customWidth="1"/>
    <col min="15363" max="15364" width="20.42578125" style="152" customWidth="1"/>
    <col min="15365" max="15366" width="21.28515625" style="152" customWidth="1"/>
    <col min="15367" max="15373" width="9.140625" style="152"/>
    <col min="15374" max="15374" width="24.85546875" style="152" customWidth="1"/>
    <col min="15375" max="15616" width="9.140625" style="152"/>
    <col min="15617" max="15617" width="21.140625" style="152" customWidth="1"/>
    <col min="15618" max="15618" width="19.42578125" style="152" customWidth="1"/>
    <col min="15619" max="15620" width="20.42578125" style="152" customWidth="1"/>
    <col min="15621" max="15622" width="21.28515625" style="152" customWidth="1"/>
    <col min="15623" max="15629" width="9.140625" style="152"/>
    <col min="15630" max="15630" width="24.85546875" style="152" customWidth="1"/>
    <col min="15631" max="15872" width="9.140625" style="152"/>
    <col min="15873" max="15873" width="21.140625" style="152" customWidth="1"/>
    <col min="15874" max="15874" width="19.42578125" style="152" customWidth="1"/>
    <col min="15875" max="15876" width="20.42578125" style="152" customWidth="1"/>
    <col min="15877" max="15878" width="21.28515625" style="152" customWidth="1"/>
    <col min="15879" max="15885" width="9.140625" style="152"/>
    <col min="15886" max="15886" width="24.85546875" style="152" customWidth="1"/>
    <col min="15887" max="16128" width="9.140625" style="152"/>
    <col min="16129" max="16129" width="21.140625" style="152" customWidth="1"/>
    <col min="16130" max="16130" width="19.42578125" style="152" customWidth="1"/>
    <col min="16131" max="16132" width="20.42578125" style="152" customWidth="1"/>
    <col min="16133" max="16134" width="21.28515625" style="152" customWidth="1"/>
    <col min="16135" max="16141" width="9.140625" style="152"/>
    <col min="16142" max="16142" width="24.85546875" style="152" customWidth="1"/>
    <col min="16143" max="16384" width="9.140625" style="152"/>
  </cols>
  <sheetData>
    <row r="1" spans="1:12" ht="13.5" thickBot="1">
      <c r="A1" s="1" t="s">
        <v>0</v>
      </c>
      <c r="F1" s="474" t="s">
        <v>1</v>
      </c>
    </row>
    <row r="2" spans="1:12" ht="26.25" customHeight="1" thickTop="1">
      <c r="A2" s="6250" t="s">
        <v>5262</v>
      </c>
      <c r="B2" s="6251"/>
      <c r="C2" s="6251"/>
      <c r="D2" s="6251"/>
      <c r="E2" s="6251"/>
      <c r="F2" s="6252"/>
    </row>
    <row r="3" spans="1:12" ht="23.25" customHeight="1">
      <c r="A3" s="6452" t="s">
        <v>3351</v>
      </c>
      <c r="B3" s="6453"/>
      <c r="C3" s="6453"/>
      <c r="D3" s="6453"/>
      <c r="E3" s="6453"/>
      <c r="F3" s="6454"/>
    </row>
    <row r="4" spans="1:12" ht="24.75" customHeight="1" thickBot="1">
      <c r="A4" s="6285"/>
      <c r="B4" s="6286"/>
      <c r="C4" s="6286"/>
      <c r="D4" s="6286"/>
      <c r="E4" s="6286"/>
      <c r="F4" s="6287"/>
    </row>
    <row r="5" spans="1:12" ht="34.5" customHeight="1" thickBot="1">
      <c r="A5" s="7572" t="s">
        <v>12</v>
      </c>
      <c r="B5" s="7601" t="s">
        <v>3352</v>
      </c>
      <c r="C5" s="6347"/>
      <c r="D5" s="7601" t="s">
        <v>3353</v>
      </c>
      <c r="E5" s="6347"/>
      <c r="F5" s="3750" t="s">
        <v>3354</v>
      </c>
    </row>
    <row r="6" spans="1:12" ht="37.5" customHeight="1" thickBot="1">
      <c r="A6" s="7572"/>
      <c r="B6" s="3751" t="s">
        <v>3355</v>
      </c>
      <c r="C6" s="3752" t="s">
        <v>1052</v>
      </c>
      <c r="D6" s="3751" t="s">
        <v>3355</v>
      </c>
      <c r="E6" s="3752" t="s">
        <v>1052</v>
      </c>
      <c r="F6" s="3753" t="s">
        <v>3355</v>
      </c>
    </row>
    <row r="7" spans="1:12" ht="20.100000000000001" customHeight="1">
      <c r="A7" s="3754">
        <v>2011</v>
      </c>
      <c r="B7" s="3755">
        <v>211978</v>
      </c>
      <c r="C7" s="3756">
        <v>12.1</v>
      </c>
      <c r="D7" s="3755">
        <v>1538235</v>
      </c>
      <c r="E7" s="3756">
        <v>87.9</v>
      </c>
      <c r="F7" s="3757">
        <v>1750213</v>
      </c>
    </row>
    <row r="8" spans="1:12" ht="20.100000000000001" customHeight="1">
      <c r="A8" s="3758">
        <v>2012</v>
      </c>
      <c r="B8" s="3617">
        <v>211978</v>
      </c>
      <c r="C8" s="3759">
        <v>12.1</v>
      </c>
      <c r="D8" s="3617">
        <v>1538235</v>
      </c>
      <c r="E8" s="3759">
        <v>87.9</v>
      </c>
      <c r="F8" s="3664">
        <v>1750213</v>
      </c>
    </row>
    <row r="9" spans="1:12" ht="20.100000000000001" customHeight="1" thickBot="1">
      <c r="A9" s="3760">
        <v>2013</v>
      </c>
      <c r="B9" s="3727">
        <v>107937</v>
      </c>
      <c r="C9" s="3761">
        <v>6.2</v>
      </c>
      <c r="D9" s="3727">
        <v>1634593</v>
      </c>
      <c r="E9" s="3761">
        <v>93.9</v>
      </c>
      <c r="F9" s="3670">
        <v>1742530</v>
      </c>
    </row>
    <row r="10" spans="1:12" ht="20.100000000000001" customHeight="1" thickBot="1">
      <c r="A10" s="3762" t="s">
        <v>2</v>
      </c>
      <c r="B10" s="3763">
        <v>531893</v>
      </c>
      <c r="C10" s="3764">
        <v>10.1</v>
      </c>
      <c r="D10" s="3763">
        <v>4711063</v>
      </c>
      <c r="E10" s="3764">
        <v>89.9</v>
      </c>
      <c r="F10" s="3765">
        <v>5242956</v>
      </c>
    </row>
    <row r="11" spans="1:12" ht="13.5" thickTop="1"/>
    <row r="12" spans="1:12" ht="15" customHeight="1">
      <c r="A12" s="1112" t="s">
        <v>3356</v>
      </c>
      <c r="B12" s="1112"/>
      <c r="C12" s="1112"/>
      <c r="D12" s="1112"/>
      <c r="E12" s="1112"/>
      <c r="F12" s="1112"/>
      <c r="G12" s="1112"/>
      <c r="H12" s="1112"/>
      <c r="I12" s="1112"/>
      <c r="J12" s="1112"/>
      <c r="K12" s="1112"/>
      <c r="L12" s="1112"/>
    </row>
    <row r="13" spans="1:12" ht="15.75" customHeight="1">
      <c r="A13" s="358" t="s">
        <v>3357</v>
      </c>
      <c r="B13" s="450"/>
      <c r="C13" s="450"/>
      <c r="D13" s="450"/>
      <c r="E13" s="450"/>
      <c r="F13" s="450"/>
      <c r="G13" s="450"/>
      <c r="H13" s="450"/>
      <c r="I13" s="450"/>
      <c r="J13" s="450"/>
      <c r="K13" s="450"/>
      <c r="L13" s="450"/>
    </row>
    <row r="14" spans="1:12" ht="17.25" customHeight="1">
      <c r="A14" s="3309" t="s">
        <v>3172</v>
      </c>
      <c r="B14" s="3310"/>
      <c r="C14" s="3310"/>
      <c r="D14" s="3310"/>
      <c r="E14" s="3310"/>
      <c r="F14" s="3310"/>
      <c r="G14" s="3310"/>
      <c r="H14" s="3310"/>
      <c r="I14" s="3310"/>
      <c r="J14" s="3310"/>
      <c r="K14" s="3310"/>
      <c r="L14" s="3310"/>
    </row>
    <row r="17" spans="2:2">
      <c r="B17" s="3326" t="s">
        <v>3</v>
      </c>
    </row>
  </sheetData>
  <mergeCells count="5">
    <mergeCell ref="A2:F2"/>
    <mergeCell ref="A3:F4"/>
    <mergeCell ref="A5:A6"/>
    <mergeCell ref="B5:C5"/>
    <mergeCell ref="D5:E5"/>
  </mergeCells>
  <hyperlinks>
    <hyperlink ref="A1" r:id="rId1"/>
  </hyperlinks>
  <pageMargins left="0.74803149606299213" right="0.74803149606299213" top="0.98425196850393704" bottom="0.98425196850393704" header="0.51181102362204722" footer="0.51181102362204722"/>
  <pageSetup scale="99" fitToHeight="0" orientation="landscape" r:id="rId2"/>
  <headerFooter alignWithMargins="0">
    <oddFooter>&amp;R214</oddFooter>
  </headerFooter>
  <drawing r:id="rId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08">
    <pageSetUpPr fitToPage="1"/>
  </sheetPr>
  <dimension ref="A1:L30"/>
  <sheetViews>
    <sheetView view="pageBreakPreview" zoomScale="60" zoomScaleNormal="100" workbookViewId="0">
      <selection activeCell="H15" sqref="H15"/>
    </sheetView>
  </sheetViews>
  <sheetFormatPr defaultRowHeight="12.75"/>
  <cols>
    <col min="1" max="1" width="34.85546875" style="152" customWidth="1"/>
    <col min="2" max="4" width="27.7109375" style="152" customWidth="1"/>
    <col min="5" max="256" width="9.140625" style="152"/>
    <col min="257" max="257" width="29.7109375" style="152" customWidth="1"/>
    <col min="258" max="260" width="21.7109375" style="152" customWidth="1"/>
    <col min="261" max="512" width="9.140625" style="152"/>
    <col min="513" max="513" width="29.7109375" style="152" customWidth="1"/>
    <col min="514" max="516" width="21.7109375" style="152" customWidth="1"/>
    <col min="517" max="768" width="9.140625" style="152"/>
    <col min="769" max="769" width="29.7109375" style="152" customWidth="1"/>
    <col min="770" max="772" width="21.7109375" style="152" customWidth="1"/>
    <col min="773" max="1024" width="9.140625" style="152"/>
    <col min="1025" max="1025" width="29.7109375" style="152" customWidth="1"/>
    <col min="1026" max="1028" width="21.7109375" style="152" customWidth="1"/>
    <col min="1029" max="1280" width="9.140625" style="152"/>
    <col min="1281" max="1281" width="29.7109375" style="152" customWidth="1"/>
    <col min="1282" max="1284" width="21.7109375" style="152" customWidth="1"/>
    <col min="1285" max="1536" width="9.140625" style="152"/>
    <col min="1537" max="1537" width="29.7109375" style="152" customWidth="1"/>
    <col min="1538" max="1540" width="21.7109375" style="152" customWidth="1"/>
    <col min="1541" max="1792" width="9.140625" style="152"/>
    <col min="1793" max="1793" width="29.7109375" style="152" customWidth="1"/>
    <col min="1794" max="1796" width="21.7109375" style="152" customWidth="1"/>
    <col min="1797" max="2048" width="9.140625" style="152"/>
    <col min="2049" max="2049" width="29.7109375" style="152" customWidth="1"/>
    <col min="2050" max="2052" width="21.7109375" style="152" customWidth="1"/>
    <col min="2053" max="2304" width="9.140625" style="152"/>
    <col min="2305" max="2305" width="29.7109375" style="152" customWidth="1"/>
    <col min="2306" max="2308" width="21.7109375" style="152" customWidth="1"/>
    <col min="2309" max="2560" width="9.140625" style="152"/>
    <col min="2561" max="2561" width="29.7109375" style="152" customWidth="1"/>
    <col min="2562" max="2564" width="21.7109375" style="152" customWidth="1"/>
    <col min="2565" max="2816" width="9.140625" style="152"/>
    <col min="2817" max="2817" width="29.7109375" style="152" customWidth="1"/>
    <col min="2818" max="2820" width="21.7109375" style="152" customWidth="1"/>
    <col min="2821" max="3072" width="9.140625" style="152"/>
    <col min="3073" max="3073" width="29.7109375" style="152" customWidth="1"/>
    <col min="3074" max="3076" width="21.7109375" style="152" customWidth="1"/>
    <col min="3077" max="3328" width="9.140625" style="152"/>
    <col min="3329" max="3329" width="29.7109375" style="152" customWidth="1"/>
    <col min="3330" max="3332" width="21.7109375" style="152" customWidth="1"/>
    <col min="3333" max="3584" width="9.140625" style="152"/>
    <col min="3585" max="3585" width="29.7109375" style="152" customWidth="1"/>
    <col min="3586" max="3588" width="21.7109375" style="152" customWidth="1"/>
    <col min="3589" max="3840" width="9.140625" style="152"/>
    <col min="3841" max="3841" width="29.7109375" style="152" customWidth="1"/>
    <col min="3842" max="3844" width="21.7109375" style="152" customWidth="1"/>
    <col min="3845" max="4096" width="9.140625" style="152"/>
    <col min="4097" max="4097" width="29.7109375" style="152" customWidth="1"/>
    <col min="4098" max="4100" width="21.7109375" style="152" customWidth="1"/>
    <col min="4101" max="4352" width="9.140625" style="152"/>
    <col min="4353" max="4353" width="29.7109375" style="152" customWidth="1"/>
    <col min="4354" max="4356" width="21.7109375" style="152" customWidth="1"/>
    <col min="4357" max="4608" width="9.140625" style="152"/>
    <col min="4609" max="4609" width="29.7109375" style="152" customWidth="1"/>
    <col min="4610" max="4612" width="21.7109375" style="152" customWidth="1"/>
    <col min="4613" max="4864" width="9.140625" style="152"/>
    <col min="4865" max="4865" width="29.7109375" style="152" customWidth="1"/>
    <col min="4866" max="4868" width="21.7109375" style="152" customWidth="1"/>
    <col min="4869" max="5120" width="9.140625" style="152"/>
    <col min="5121" max="5121" width="29.7109375" style="152" customWidth="1"/>
    <col min="5122" max="5124" width="21.7109375" style="152" customWidth="1"/>
    <col min="5125" max="5376" width="9.140625" style="152"/>
    <col min="5377" max="5377" width="29.7109375" style="152" customWidth="1"/>
    <col min="5378" max="5380" width="21.7109375" style="152" customWidth="1"/>
    <col min="5381" max="5632" width="9.140625" style="152"/>
    <col min="5633" max="5633" width="29.7109375" style="152" customWidth="1"/>
    <col min="5634" max="5636" width="21.7109375" style="152" customWidth="1"/>
    <col min="5637" max="5888" width="9.140625" style="152"/>
    <col min="5889" max="5889" width="29.7109375" style="152" customWidth="1"/>
    <col min="5890" max="5892" width="21.7109375" style="152" customWidth="1"/>
    <col min="5893" max="6144" width="9.140625" style="152"/>
    <col min="6145" max="6145" width="29.7109375" style="152" customWidth="1"/>
    <col min="6146" max="6148" width="21.7109375" style="152" customWidth="1"/>
    <col min="6149" max="6400" width="9.140625" style="152"/>
    <col min="6401" max="6401" width="29.7109375" style="152" customWidth="1"/>
    <col min="6402" max="6404" width="21.7109375" style="152" customWidth="1"/>
    <col min="6405" max="6656" width="9.140625" style="152"/>
    <col min="6657" max="6657" width="29.7109375" style="152" customWidth="1"/>
    <col min="6658" max="6660" width="21.7109375" style="152" customWidth="1"/>
    <col min="6661" max="6912" width="9.140625" style="152"/>
    <col min="6913" max="6913" width="29.7109375" style="152" customWidth="1"/>
    <col min="6914" max="6916" width="21.7109375" style="152" customWidth="1"/>
    <col min="6917" max="7168" width="9.140625" style="152"/>
    <col min="7169" max="7169" width="29.7109375" style="152" customWidth="1"/>
    <col min="7170" max="7172" width="21.7109375" style="152" customWidth="1"/>
    <col min="7173" max="7424" width="9.140625" style="152"/>
    <col min="7425" max="7425" width="29.7109375" style="152" customWidth="1"/>
    <col min="7426" max="7428" width="21.7109375" style="152" customWidth="1"/>
    <col min="7429" max="7680" width="9.140625" style="152"/>
    <col min="7681" max="7681" width="29.7109375" style="152" customWidth="1"/>
    <col min="7682" max="7684" width="21.7109375" style="152" customWidth="1"/>
    <col min="7685" max="7936" width="9.140625" style="152"/>
    <col min="7937" max="7937" width="29.7109375" style="152" customWidth="1"/>
    <col min="7938" max="7940" width="21.7109375" style="152" customWidth="1"/>
    <col min="7941" max="8192" width="9.140625" style="152"/>
    <col min="8193" max="8193" width="29.7109375" style="152" customWidth="1"/>
    <col min="8194" max="8196" width="21.7109375" style="152" customWidth="1"/>
    <col min="8197" max="8448" width="9.140625" style="152"/>
    <col min="8449" max="8449" width="29.7109375" style="152" customWidth="1"/>
    <col min="8450" max="8452" width="21.7109375" style="152" customWidth="1"/>
    <col min="8453" max="8704" width="9.140625" style="152"/>
    <col min="8705" max="8705" width="29.7109375" style="152" customWidth="1"/>
    <col min="8706" max="8708" width="21.7109375" style="152" customWidth="1"/>
    <col min="8709" max="8960" width="9.140625" style="152"/>
    <col min="8961" max="8961" width="29.7109375" style="152" customWidth="1"/>
    <col min="8962" max="8964" width="21.7109375" style="152" customWidth="1"/>
    <col min="8965" max="9216" width="9.140625" style="152"/>
    <col min="9217" max="9217" width="29.7109375" style="152" customWidth="1"/>
    <col min="9218" max="9220" width="21.7109375" style="152" customWidth="1"/>
    <col min="9221" max="9472" width="9.140625" style="152"/>
    <col min="9473" max="9473" width="29.7109375" style="152" customWidth="1"/>
    <col min="9474" max="9476" width="21.7109375" style="152" customWidth="1"/>
    <col min="9477" max="9728" width="9.140625" style="152"/>
    <col min="9729" max="9729" width="29.7109375" style="152" customWidth="1"/>
    <col min="9730" max="9732" width="21.7109375" style="152" customWidth="1"/>
    <col min="9733" max="9984" width="9.140625" style="152"/>
    <col min="9985" max="9985" width="29.7109375" style="152" customWidth="1"/>
    <col min="9986" max="9988" width="21.7109375" style="152" customWidth="1"/>
    <col min="9989" max="10240" width="9.140625" style="152"/>
    <col min="10241" max="10241" width="29.7109375" style="152" customWidth="1"/>
    <col min="10242" max="10244" width="21.7109375" style="152" customWidth="1"/>
    <col min="10245" max="10496" width="9.140625" style="152"/>
    <col min="10497" max="10497" width="29.7109375" style="152" customWidth="1"/>
    <col min="10498" max="10500" width="21.7109375" style="152" customWidth="1"/>
    <col min="10501" max="10752" width="9.140625" style="152"/>
    <col min="10753" max="10753" width="29.7109375" style="152" customWidth="1"/>
    <col min="10754" max="10756" width="21.7109375" style="152" customWidth="1"/>
    <col min="10757" max="11008" width="9.140625" style="152"/>
    <col min="11009" max="11009" width="29.7109375" style="152" customWidth="1"/>
    <col min="11010" max="11012" width="21.7109375" style="152" customWidth="1"/>
    <col min="11013" max="11264" width="9.140625" style="152"/>
    <col min="11265" max="11265" width="29.7109375" style="152" customWidth="1"/>
    <col min="11266" max="11268" width="21.7109375" style="152" customWidth="1"/>
    <col min="11269" max="11520" width="9.140625" style="152"/>
    <col min="11521" max="11521" width="29.7109375" style="152" customWidth="1"/>
    <col min="11522" max="11524" width="21.7109375" style="152" customWidth="1"/>
    <col min="11525" max="11776" width="9.140625" style="152"/>
    <col min="11777" max="11777" width="29.7109375" style="152" customWidth="1"/>
    <col min="11778" max="11780" width="21.7109375" style="152" customWidth="1"/>
    <col min="11781" max="12032" width="9.140625" style="152"/>
    <col min="12033" max="12033" width="29.7109375" style="152" customWidth="1"/>
    <col min="12034" max="12036" width="21.7109375" style="152" customWidth="1"/>
    <col min="12037" max="12288" width="9.140625" style="152"/>
    <col min="12289" max="12289" width="29.7109375" style="152" customWidth="1"/>
    <col min="12290" max="12292" width="21.7109375" style="152" customWidth="1"/>
    <col min="12293" max="12544" width="9.140625" style="152"/>
    <col min="12545" max="12545" width="29.7109375" style="152" customWidth="1"/>
    <col min="12546" max="12548" width="21.7109375" style="152" customWidth="1"/>
    <col min="12549" max="12800" width="9.140625" style="152"/>
    <col min="12801" max="12801" width="29.7109375" style="152" customWidth="1"/>
    <col min="12802" max="12804" width="21.7109375" style="152" customWidth="1"/>
    <col min="12805" max="13056" width="9.140625" style="152"/>
    <col min="13057" max="13057" width="29.7109375" style="152" customWidth="1"/>
    <col min="13058" max="13060" width="21.7109375" style="152" customWidth="1"/>
    <col min="13061" max="13312" width="9.140625" style="152"/>
    <col min="13313" max="13313" width="29.7109375" style="152" customWidth="1"/>
    <col min="13314" max="13316" width="21.7109375" style="152" customWidth="1"/>
    <col min="13317" max="13568" width="9.140625" style="152"/>
    <col min="13569" max="13569" width="29.7109375" style="152" customWidth="1"/>
    <col min="13570" max="13572" width="21.7109375" style="152" customWidth="1"/>
    <col min="13573" max="13824" width="9.140625" style="152"/>
    <col min="13825" max="13825" width="29.7109375" style="152" customWidth="1"/>
    <col min="13826" max="13828" width="21.7109375" style="152" customWidth="1"/>
    <col min="13829" max="14080" width="9.140625" style="152"/>
    <col min="14081" max="14081" width="29.7109375" style="152" customWidth="1"/>
    <col min="14082" max="14084" width="21.7109375" style="152" customWidth="1"/>
    <col min="14085" max="14336" width="9.140625" style="152"/>
    <col min="14337" max="14337" width="29.7109375" style="152" customWidth="1"/>
    <col min="14338" max="14340" width="21.7109375" style="152" customWidth="1"/>
    <col min="14341" max="14592" width="9.140625" style="152"/>
    <col min="14593" max="14593" width="29.7109375" style="152" customWidth="1"/>
    <col min="14594" max="14596" width="21.7109375" style="152" customWidth="1"/>
    <col min="14597" max="14848" width="9.140625" style="152"/>
    <col min="14849" max="14849" width="29.7109375" style="152" customWidth="1"/>
    <col min="14850" max="14852" width="21.7109375" style="152" customWidth="1"/>
    <col min="14853" max="15104" width="9.140625" style="152"/>
    <col min="15105" max="15105" width="29.7109375" style="152" customWidth="1"/>
    <col min="15106" max="15108" width="21.7109375" style="152" customWidth="1"/>
    <col min="15109" max="15360" width="9.140625" style="152"/>
    <col min="15361" max="15361" width="29.7109375" style="152" customWidth="1"/>
    <col min="15362" max="15364" width="21.7109375" style="152" customWidth="1"/>
    <col min="15365" max="15616" width="9.140625" style="152"/>
    <col min="15617" max="15617" width="29.7109375" style="152" customWidth="1"/>
    <col min="15618" max="15620" width="21.7109375" style="152" customWidth="1"/>
    <col min="15621" max="15872" width="9.140625" style="152"/>
    <col min="15873" max="15873" width="29.7109375" style="152" customWidth="1"/>
    <col min="15874" max="15876" width="21.7109375" style="152" customWidth="1"/>
    <col min="15877" max="16128" width="9.140625" style="152"/>
    <col min="16129" max="16129" width="29.7109375" style="152" customWidth="1"/>
    <col min="16130" max="16132" width="21.7109375" style="152" customWidth="1"/>
    <col min="16133" max="16384" width="9.140625" style="152"/>
  </cols>
  <sheetData>
    <row r="1" spans="1:8" ht="13.5" thickBot="1">
      <c r="A1" s="1" t="s">
        <v>0</v>
      </c>
      <c r="D1" s="474" t="s">
        <v>1</v>
      </c>
    </row>
    <row r="2" spans="1:8" ht="22.5" customHeight="1" thickTop="1" thickBot="1">
      <c r="A2" s="6378" t="s">
        <v>5265</v>
      </c>
      <c r="B2" s="6380"/>
      <c r="C2" s="6381"/>
      <c r="D2" s="6382"/>
    </row>
    <row r="3" spans="1:8" ht="23.25" customHeight="1">
      <c r="A3" s="6383" t="s">
        <v>3358</v>
      </c>
      <c r="B3" s="6384"/>
      <c r="C3" s="6384"/>
      <c r="D3" s="6385"/>
    </row>
    <row r="4" spans="1:8" ht="29.25" customHeight="1" thickBot="1">
      <c r="A4" s="6297"/>
      <c r="B4" s="6386"/>
      <c r="C4" s="6386"/>
      <c r="D4" s="6387"/>
    </row>
    <row r="5" spans="1:8" ht="31.5" customHeight="1" thickBot="1">
      <c r="A5" s="7552" t="s">
        <v>3359</v>
      </c>
      <c r="B5" s="7602" t="s">
        <v>12</v>
      </c>
      <c r="C5" s="6473"/>
      <c r="D5" s="7603"/>
    </row>
    <row r="6" spans="1:8" ht="36.75" customHeight="1" thickBot="1">
      <c r="A6" s="7550"/>
      <c r="B6" s="3766">
        <v>2009</v>
      </c>
      <c r="C6" s="3766">
        <v>2010</v>
      </c>
      <c r="D6" s="3767">
        <v>2011</v>
      </c>
    </row>
    <row r="7" spans="1:8" ht="21.95" customHeight="1">
      <c r="A7" s="3768" t="s">
        <v>3360</v>
      </c>
      <c r="B7" s="3769">
        <v>435</v>
      </c>
      <c r="C7" s="3770">
        <v>495</v>
      </c>
      <c r="D7" s="3771">
        <v>530</v>
      </c>
    </row>
    <row r="8" spans="1:8" ht="21.95" customHeight="1">
      <c r="A8" s="3772" t="s">
        <v>3361</v>
      </c>
      <c r="B8" s="3773">
        <v>68</v>
      </c>
      <c r="C8" s="3774">
        <v>89</v>
      </c>
      <c r="D8" s="3775">
        <v>100</v>
      </c>
    </row>
    <row r="9" spans="1:8" ht="21.95" customHeight="1">
      <c r="A9" s="3772" t="s">
        <v>3362</v>
      </c>
      <c r="B9" s="3776">
        <v>79</v>
      </c>
      <c r="C9" s="3777">
        <v>102</v>
      </c>
      <c r="D9" s="3778">
        <v>122</v>
      </c>
    </row>
    <row r="10" spans="1:8" ht="21.95" customHeight="1">
      <c r="A10" s="3779" t="s">
        <v>612</v>
      </c>
      <c r="B10" s="3780">
        <v>29</v>
      </c>
      <c r="C10" s="3781">
        <v>31</v>
      </c>
      <c r="D10" s="3782">
        <v>33</v>
      </c>
    </row>
    <row r="11" spans="1:8" ht="21.95" customHeight="1">
      <c r="A11" s="3783" t="s">
        <v>3363</v>
      </c>
      <c r="B11" s="3780">
        <v>71</v>
      </c>
      <c r="C11" s="3781">
        <v>74</v>
      </c>
      <c r="D11" s="3782">
        <v>70</v>
      </c>
      <c r="G11" s="3784"/>
    </row>
    <row r="12" spans="1:8" ht="21.95" customHeight="1">
      <c r="A12" s="3779" t="s">
        <v>3364</v>
      </c>
      <c r="B12" s="3780">
        <v>10</v>
      </c>
      <c r="C12" s="3781">
        <v>13</v>
      </c>
      <c r="D12" s="3782">
        <v>13</v>
      </c>
    </row>
    <row r="13" spans="1:8" ht="21.95" customHeight="1">
      <c r="A13" s="3779" t="s">
        <v>3365</v>
      </c>
      <c r="B13" s="3780">
        <v>16</v>
      </c>
      <c r="C13" s="3781">
        <v>18</v>
      </c>
      <c r="D13" s="3782">
        <v>19</v>
      </c>
    </row>
    <row r="14" spans="1:8" ht="21.95" customHeight="1" thickBot="1">
      <c r="A14" s="3785" t="s">
        <v>2</v>
      </c>
      <c r="B14" s="757">
        <v>708</v>
      </c>
      <c r="C14" s="758">
        <v>822</v>
      </c>
      <c r="D14" s="3786">
        <v>887</v>
      </c>
      <c r="H14" s="153"/>
    </row>
    <row r="15" spans="1:8" ht="20.100000000000001" customHeight="1" thickTop="1">
      <c r="A15" s="7604"/>
      <c r="B15" s="7604"/>
      <c r="C15" s="7604"/>
      <c r="D15" s="7604"/>
      <c r="H15" s="153"/>
    </row>
    <row r="16" spans="1:8" ht="15.95" customHeight="1">
      <c r="A16" s="6248" t="s">
        <v>3366</v>
      </c>
      <c r="B16" s="6249"/>
      <c r="C16" s="6249"/>
      <c r="D16" s="6249"/>
    </row>
    <row r="17" spans="1:12" ht="15.95" customHeight="1">
      <c r="A17" s="358" t="s">
        <v>3338</v>
      </c>
      <c r="B17" s="358"/>
      <c r="C17" s="358"/>
      <c r="D17" s="358"/>
      <c r="E17" s="358"/>
      <c r="F17" s="358"/>
      <c r="G17" s="358"/>
    </row>
    <row r="18" spans="1:12" ht="15.95" customHeight="1">
      <c r="A18" s="6248" t="s">
        <v>3367</v>
      </c>
      <c r="B18" s="6248"/>
      <c r="C18" s="6248"/>
      <c r="D18" s="450"/>
      <c r="E18" s="450"/>
      <c r="F18" s="450"/>
      <c r="G18" s="450"/>
      <c r="H18" s="450"/>
      <c r="I18" s="450"/>
      <c r="J18" s="450"/>
      <c r="K18" s="450"/>
      <c r="L18" s="450"/>
    </row>
    <row r="19" spans="1:12" ht="15.95" customHeight="1">
      <c r="A19" s="358" t="s">
        <v>2877</v>
      </c>
      <c r="B19" s="450"/>
      <c r="C19" s="450"/>
      <c r="D19" s="450"/>
    </row>
    <row r="20" spans="1:12">
      <c r="A20" s="6249" t="s">
        <v>3368</v>
      </c>
      <c r="B20" s="6249"/>
      <c r="C20" s="6249"/>
    </row>
    <row r="23" spans="1:12">
      <c r="B23" s="3326" t="s">
        <v>3</v>
      </c>
      <c r="C23" s="2591"/>
    </row>
    <row r="24" spans="1:12" ht="15">
      <c r="C24" s="3743"/>
    </row>
    <row r="27" spans="1:12">
      <c r="B27" s="3787"/>
      <c r="C27" s="3787"/>
      <c r="D27" s="3787"/>
      <c r="E27" s="3787"/>
      <c r="F27" s="3787"/>
      <c r="G27" s="3787"/>
      <c r="H27" s="3787"/>
      <c r="I27" s="3787"/>
      <c r="J27" s="153"/>
    </row>
    <row r="28" spans="1:12">
      <c r="B28" s="3788"/>
      <c r="C28" s="3788"/>
      <c r="D28" s="3787"/>
      <c r="E28" s="3787"/>
      <c r="F28" s="3787"/>
      <c r="G28" s="3787"/>
      <c r="H28" s="3787"/>
      <c r="I28" s="3787"/>
      <c r="J28" s="3787"/>
    </row>
    <row r="29" spans="1:12" ht="15.75">
      <c r="D29" s="3789"/>
      <c r="E29" s="3789"/>
      <c r="F29" s="3789"/>
      <c r="G29" s="3789"/>
      <c r="H29" s="3789"/>
      <c r="I29" s="3789"/>
      <c r="J29" s="3789"/>
    </row>
    <row r="30" spans="1:12">
      <c r="E30" s="153"/>
      <c r="F30" s="153"/>
      <c r="J30" s="153"/>
    </row>
  </sheetData>
  <mergeCells count="8">
    <mergeCell ref="A20:C20"/>
    <mergeCell ref="A2:D2"/>
    <mergeCell ref="A3:D4"/>
    <mergeCell ref="A5:A6"/>
    <mergeCell ref="B5:D5"/>
    <mergeCell ref="A15:D15"/>
    <mergeCell ref="A16:D16"/>
    <mergeCell ref="A18:C18"/>
  </mergeCells>
  <hyperlinks>
    <hyperlink ref="A1" r:id="rId1"/>
  </hyperlinks>
  <pageMargins left="0.9055118110236221" right="0.70866141732283472" top="0.94488188976377963" bottom="0.74803149606299213" header="0.31496062992125984" footer="0.31496062992125984"/>
  <pageSetup paperSize="9" fitToWidth="0" orientation="landscape" r:id="rId2"/>
  <headerFooter alignWithMargins="0">
    <oddFooter>&amp;R215</oddFooter>
  </headerFooter>
  <drawing r:id="rId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09">
    <pageSetUpPr fitToPage="1"/>
  </sheetPr>
  <dimension ref="A1:L25"/>
  <sheetViews>
    <sheetView view="pageBreakPreview" zoomScale="60" zoomScaleNormal="100" workbookViewId="0">
      <selection activeCell="H15" sqref="H15"/>
    </sheetView>
  </sheetViews>
  <sheetFormatPr defaultRowHeight="12.75"/>
  <cols>
    <col min="1" max="1" width="25.7109375" style="152" customWidth="1"/>
    <col min="2" max="6" width="22.7109375" style="152" customWidth="1"/>
    <col min="7" max="256" width="9.140625" style="152"/>
    <col min="257" max="257" width="29.7109375" style="152" customWidth="1"/>
    <col min="258" max="262" width="21.7109375" style="152" customWidth="1"/>
    <col min="263" max="512" width="9.140625" style="152"/>
    <col min="513" max="513" width="29.7109375" style="152" customWidth="1"/>
    <col min="514" max="518" width="21.7109375" style="152" customWidth="1"/>
    <col min="519" max="768" width="9.140625" style="152"/>
    <col min="769" max="769" width="29.7109375" style="152" customWidth="1"/>
    <col min="770" max="774" width="21.7109375" style="152" customWidth="1"/>
    <col min="775" max="1024" width="9.140625" style="152"/>
    <col min="1025" max="1025" width="29.7109375" style="152" customWidth="1"/>
    <col min="1026" max="1030" width="21.7109375" style="152" customWidth="1"/>
    <col min="1031" max="1280" width="9.140625" style="152"/>
    <col min="1281" max="1281" width="29.7109375" style="152" customWidth="1"/>
    <col min="1282" max="1286" width="21.7109375" style="152" customWidth="1"/>
    <col min="1287" max="1536" width="9.140625" style="152"/>
    <col min="1537" max="1537" width="29.7109375" style="152" customWidth="1"/>
    <col min="1538" max="1542" width="21.7109375" style="152" customWidth="1"/>
    <col min="1543" max="1792" width="9.140625" style="152"/>
    <col min="1793" max="1793" width="29.7109375" style="152" customWidth="1"/>
    <col min="1794" max="1798" width="21.7109375" style="152" customWidth="1"/>
    <col min="1799" max="2048" width="9.140625" style="152"/>
    <col min="2049" max="2049" width="29.7109375" style="152" customWidth="1"/>
    <col min="2050" max="2054" width="21.7109375" style="152" customWidth="1"/>
    <col min="2055" max="2304" width="9.140625" style="152"/>
    <col min="2305" max="2305" width="29.7109375" style="152" customWidth="1"/>
    <col min="2306" max="2310" width="21.7109375" style="152" customWidth="1"/>
    <col min="2311" max="2560" width="9.140625" style="152"/>
    <col min="2561" max="2561" width="29.7109375" style="152" customWidth="1"/>
    <col min="2562" max="2566" width="21.7109375" style="152" customWidth="1"/>
    <col min="2567" max="2816" width="9.140625" style="152"/>
    <col min="2817" max="2817" width="29.7109375" style="152" customWidth="1"/>
    <col min="2818" max="2822" width="21.7109375" style="152" customWidth="1"/>
    <col min="2823" max="3072" width="9.140625" style="152"/>
    <col min="3073" max="3073" width="29.7109375" style="152" customWidth="1"/>
    <col min="3074" max="3078" width="21.7109375" style="152" customWidth="1"/>
    <col min="3079" max="3328" width="9.140625" style="152"/>
    <col min="3329" max="3329" width="29.7109375" style="152" customWidth="1"/>
    <col min="3330" max="3334" width="21.7109375" style="152" customWidth="1"/>
    <col min="3335" max="3584" width="9.140625" style="152"/>
    <col min="3585" max="3585" width="29.7109375" style="152" customWidth="1"/>
    <col min="3586" max="3590" width="21.7109375" style="152" customWidth="1"/>
    <col min="3591" max="3840" width="9.140625" style="152"/>
    <col min="3841" max="3841" width="29.7109375" style="152" customWidth="1"/>
    <col min="3842" max="3846" width="21.7109375" style="152" customWidth="1"/>
    <col min="3847" max="4096" width="9.140625" style="152"/>
    <col min="4097" max="4097" width="29.7109375" style="152" customWidth="1"/>
    <col min="4098" max="4102" width="21.7109375" style="152" customWidth="1"/>
    <col min="4103" max="4352" width="9.140625" style="152"/>
    <col min="4353" max="4353" width="29.7109375" style="152" customWidth="1"/>
    <col min="4354" max="4358" width="21.7109375" style="152" customWidth="1"/>
    <col min="4359" max="4608" width="9.140625" style="152"/>
    <col min="4609" max="4609" width="29.7109375" style="152" customWidth="1"/>
    <col min="4610" max="4614" width="21.7109375" style="152" customWidth="1"/>
    <col min="4615" max="4864" width="9.140625" style="152"/>
    <col min="4865" max="4865" width="29.7109375" style="152" customWidth="1"/>
    <col min="4866" max="4870" width="21.7109375" style="152" customWidth="1"/>
    <col min="4871" max="5120" width="9.140625" style="152"/>
    <col min="5121" max="5121" width="29.7109375" style="152" customWidth="1"/>
    <col min="5122" max="5126" width="21.7109375" style="152" customWidth="1"/>
    <col min="5127" max="5376" width="9.140625" style="152"/>
    <col min="5377" max="5377" width="29.7109375" style="152" customWidth="1"/>
    <col min="5378" max="5382" width="21.7109375" style="152" customWidth="1"/>
    <col min="5383" max="5632" width="9.140625" style="152"/>
    <col min="5633" max="5633" width="29.7109375" style="152" customWidth="1"/>
    <col min="5634" max="5638" width="21.7109375" style="152" customWidth="1"/>
    <col min="5639" max="5888" width="9.140625" style="152"/>
    <col min="5889" max="5889" width="29.7109375" style="152" customWidth="1"/>
    <col min="5890" max="5894" width="21.7109375" style="152" customWidth="1"/>
    <col min="5895" max="6144" width="9.140625" style="152"/>
    <col min="6145" max="6145" width="29.7109375" style="152" customWidth="1"/>
    <col min="6146" max="6150" width="21.7109375" style="152" customWidth="1"/>
    <col min="6151" max="6400" width="9.140625" style="152"/>
    <col min="6401" max="6401" width="29.7109375" style="152" customWidth="1"/>
    <col min="6402" max="6406" width="21.7109375" style="152" customWidth="1"/>
    <col min="6407" max="6656" width="9.140625" style="152"/>
    <col min="6657" max="6657" width="29.7109375" style="152" customWidth="1"/>
    <col min="6658" max="6662" width="21.7109375" style="152" customWidth="1"/>
    <col min="6663" max="6912" width="9.140625" style="152"/>
    <col min="6913" max="6913" width="29.7109375" style="152" customWidth="1"/>
    <col min="6914" max="6918" width="21.7109375" style="152" customWidth="1"/>
    <col min="6919" max="7168" width="9.140625" style="152"/>
    <col min="7169" max="7169" width="29.7109375" style="152" customWidth="1"/>
    <col min="7170" max="7174" width="21.7109375" style="152" customWidth="1"/>
    <col min="7175" max="7424" width="9.140625" style="152"/>
    <col min="7425" max="7425" width="29.7109375" style="152" customWidth="1"/>
    <col min="7426" max="7430" width="21.7109375" style="152" customWidth="1"/>
    <col min="7431" max="7680" width="9.140625" style="152"/>
    <col min="7681" max="7681" width="29.7109375" style="152" customWidth="1"/>
    <col min="7682" max="7686" width="21.7109375" style="152" customWidth="1"/>
    <col min="7687" max="7936" width="9.140625" style="152"/>
    <col min="7937" max="7937" width="29.7109375" style="152" customWidth="1"/>
    <col min="7938" max="7942" width="21.7109375" style="152" customWidth="1"/>
    <col min="7943" max="8192" width="9.140625" style="152"/>
    <col min="8193" max="8193" width="29.7109375" style="152" customWidth="1"/>
    <col min="8194" max="8198" width="21.7109375" style="152" customWidth="1"/>
    <col min="8199" max="8448" width="9.140625" style="152"/>
    <col min="8449" max="8449" width="29.7109375" style="152" customWidth="1"/>
    <col min="8450" max="8454" width="21.7109375" style="152" customWidth="1"/>
    <col min="8455" max="8704" width="9.140625" style="152"/>
    <col min="8705" max="8705" width="29.7109375" style="152" customWidth="1"/>
    <col min="8706" max="8710" width="21.7109375" style="152" customWidth="1"/>
    <col min="8711" max="8960" width="9.140625" style="152"/>
    <col min="8961" max="8961" width="29.7109375" style="152" customWidth="1"/>
    <col min="8962" max="8966" width="21.7109375" style="152" customWidth="1"/>
    <col min="8967" max="9216" width="9.140625" style="152"/>
    <col min="9217" max="9217" width="29.7109375" style="152" customWidth="1"/>
    <col min="9218" max="9222" width="21.7109375" style="152" customWidth="1"/>
    <col min="9223" max="9472" width="9.140625" style="152"/>
    <col min="9473" max="9473" width="29.7109375" style="152" customWidth="1"/>
    <col min="9474" max="9478" width="21.7109375" style="152" customWidth="1"/>
    <col min="9479" max="9728" width="9.140625" style="152"/>
    <col min="9729" max="9729" width="29.7109375" style="152" customWidth="1"/>
    <col min="9730" max="9734" width="21.7109375" style="152" customWidth="1"/>
    <col min="9735" max="9984" width="9.140625" style="152"/>
    <col min="9985" max="9985" width="29.7109375" style="152" customWidth="1"/>
    <col min="9986" max="9990" width="21.7109375" style="152" customWidth="1"/>
    <col min="9991" max="10240" width="9.140625" style="152"/>
    <col min="10241" max="10241" width="29.7109375" style="152" customWidth="1"/>
    <col min="10242" max="10246" width="21.7109375" style="152" customWidth="1"/>
    <col min="10247" max="10496" width="9.140625" style="152"/>
    <col min="10497" max="10497" width="29.7109375" style="152" customWidth="1"/>
    <col min="10498" max="10502" width="21.7109375" style="152" customWidth="1"/>
    <col min="10503" max="10752" width="9.140625" style="152"/>
    <col min="10753" max="10753" width="29.7109375" style="152" customWidth="1"/>
    <col min="10754" max="10758" width="21.7109375" style="152" customWidth="1"/>
    <col min="10759" max="11008" width="9.140625" style="152"/>
    <col min="11009" max="11009" width="29.7109375" style="152" customWidth="1"/>
    <col min="11010" max="11014" width="21.7109375" style="152" customWidth="1"/>
    <col min="11015" max="11264" width="9.140625" style="152"/>
    <col min="11265" max="11265" width="29.7109375" style="152" customWidth="1"/>
    <col min="11266" max="11270" width="21.7109375" style="152" customWidth="1"/>
    <col min="11271" max="11520" width="9.140625" style="152"/>
    <col min="11521" max="11521" width="29.7109375" style="152" customWidth="1"/>
    <col min="11522" max="11526" width="21.7109375" style="152" customWidth="1"/>
    <col min="11527" max="11776" width="9.140625" style="152"/>
    <col min="11777" max="11777" width="29.7109375" style="152" customWidth="1"/>
    <col min="11778" max="11782" width="21.7109375" style="152" customWidth="1"/>
    <col min="11783" max="12032" width="9.140625" style="152"/>
    <col min="12033" max="12033" width="29.7109375" style="152" customWidth="1"/>
    <col min="12034" max="12038" width="21.7109375" style="152" customWidth="1"/>
    <col min="12039" max="12288" width="9.140625" style="152"/>
    <col min="12289" max="12289" width="29.7109375" style="152" customWidth="1"/>
    <col min="12290" max="12294" width="21.7109375" style="152" customWidth="1"/>
    <col min="12295" max="12544" width="9.140625" style="152"/>
    <col min="12545" max="12545" width="29.7109375" style="152" customWidth="1"/>
    <col min="12546" max="12550" width="21.7109375" style="152" customWidth="1"/>
    <col min="12551" max="12800" width="9.140625" style="152"/>
    <col min="12801" max="12801" width="29.7109375" style="152" customWidth="1"/>
    <col min="12802" max="12806" width="21.7109375" style="152" customWidth="1"/>
    <col min="12807" max="13056" width="9.140625" style="152"/>
    <col min="13057" max="13057" width="29.7109375" style="152" customWidth="1"/>
    <col min="13058" max="13062" width="21.7109375" style="152" customWidth="1"/>
    <col min="13063" max="13312" width="9.140625" style="152"/>
    <col min="13313" max="13313" width="29.7109375" style="152" customWidth="1"/>
    <col min="13314" max="13318" width="21.7109375" style="152" customWidth="1"/>
    <col min="13319" max="13568" width="9.140625" style="152"/>
    <col min="13569" max="13569" width="29.7109375" style="152" customWidth="1"/>
    <col min="13570" max="13574" width="21.7109375" style="152" customWidth="1"/>
    <col min="13575" max="13824" width="9.140625" style="152"/>
    <col min="13825" max="13825" width="29.7109375" style="152" customWidth="1"/>
    <col min="13826" max="13830" width="21.7109375" style="152" customWidth="1"/>
    <col min="13831" max="14080" width="9.140625" style="152"/>
    <col min="14081" max="14081" width="29.7109375" style="152" customWidth="1"/>
    <col min="14082" max="14086" width="21.7109375" style="152" customWidth="1"/>
    <col min="14087" max="14336" width="9.140625" style="152"/>
    <col min="14337" max="14337" width="29.7109375" style="152" customWidth="1"/>
    <col min="14338" max="14342" width="21.7109375" style="152" customWidth="1"/>
    <col min="14343" max="14592" width="9.140625" style="152"/>
    <col min="14593" max="14593" width="29.7109375" style="152" customWidth="1"/>
    <col min="14594" max="14598" width="21.7109375" style="152" customWidth="1"/>
    <col min="14599" max="14848" width="9.140625" style="152"/>
    <col min="14849" max="14849" width="29.7109375" style="152" customWidth="1"/>
    <col min="14850" max="14854" width="21.7109375" style="152" customWidth="1"/>
    <col min="14855" max="15104" width="9.140625" style="152"/>
    <col min="15105" max="15105" width="29.7109375" style="152" customWidth="1"/>
    <col min="15106" max="15110" width="21.7109375" style="152" customWidth="1"/>
    <col min="15111" max="15360" width="9.140625" style="152"/>
    <col min="15361" max="15361" width="29.7109375" style="152" customWidth="1"/>
    <col min="15362" max="15366" width="21.7109375" style="152" customWidth="1"/>
    <col min="15367" max="15616" width="9.140625" style="152"/>
    <col min="15617" max="15617" width="29.7109375" style="152" customWidth="1"/>
    <col min="15618" max="15622" width="21.7109375" style="152" customWidth="1"/>
    <col min="15623" max="15872" width="9.140625" style="152"/>
    <col min="15873" max="15873" width="29.7109375" style="152" customWidth="1"/>
    <col min="15874" max="15878" width="21.7109375" style="152" customWidth="1"/>
    <col min="15879" max="16128" width="9.140625" style="152"/>
    <col min="16129" max="16129" width="29.7109375" style="152" customWidth="1"/>
    <col min="16130" max="16134" width="21.7109375" style="152" customWidth="1"/>
    <col min="16135" max="16384" width="9.140625" style="152"/>
  </cols>
  <sheetData>
    <row r="1" spans="1:10" ht="13.5" thickBot="1">
      <c r="A1" s="1" t="s">
        <v>0</v>
      </c>
      <c r="F1" s="474" t="s">
        <v>1</v>
      </c>
    </row>
    <row r="2" spans="1:10" ht="19.5" customHeight="1" thickTop="1" thickBot="1">
      <c r="A2" s="6378" t="s">
        <v>3420</v>
      </c>
      <c r="B2" s="6380"/>
      <c r="C2" s="6381"/>
      <c r="D2" s="6381"/>
      <c r="E2" s="6381"/>
      <c r="F2" s="6382"/>
    </row>
    <row r="3" spans="1:10" ht="19.5" customHeight="1">
      <c r="A3" s="6383" t="s">
        <v>3369</v>
      </c>
      <c r="B3" s="6384"/>
      <c r="C3" s="6384"/>
      <c r="D3" s="6384"/>
      <c r="E3" s="6384"/>
      <c r="F3" s="6385"/>
    </row>
    <row r="4" spans="1:10" ht="19.5" customHeight="1" thickBot="1">
      <c r="A4" s="6297"/>
      <c r="B4" s="6386"/>
      <c r="C4" s="6386"/>
      <c r="D4" s="6386"/>
      <c r="E4" s="6386"/>
      <c r="F4" s="6387"/>
    </row>
    <row r="5" spans="1:10" ht="19.5" customHeight="1">
      <c r="A5" s="7552" t="s">
        <v>12</v>
      </c>
      <c r="B5" s="7605" t="s">
        <v>3370</v>
      </c>
      <c r="C5" s="6390" t="s">
        <v>3371</v>
      </c>
      <c r="D5" s="6476" t="s">
        <v>3372</v>
      </c>
      <c r="E5" s="6476" t="s">
        <v>3373</v>
      </c>
      <c r="F5" s="6391" t="s">
        <v>3374</v>
      </c>
    </row>
    <row r="6" spans="1:10" ht="19.5" customHeight="1" thickBot="1">
      <c r="A6" s="7550"/>
      <c r="B6" s="7606"/>
      <c r="C6" s="7607"/>
      <c r="D6" s="6477"/>
      <c r="E6" s="6477"/>
      <c r="F6" s="6478"/>
    </row>
    <row r="7" spans="1:10" ht="26.1" customHeight="1">
      <c r="A7" s="3768" t="s">
        <v>3375</v>
      </c>
      <c r="B7" s="3769" t="s">
        <v>9</v>
      </c>
      <c r="C7" s="3769" t="s">
        <v>9</v>
      </c>
      <c r="D7" s="3769">
        <v>545</v>
      </c>
      <c r="E7" s="3769" t="s">
        <v>9</v>
      </c>
      <c r="F7" s="3790" t="s">
        <v>9</v>
      </c>
    </row>
    <row r="8" spans="1:10" ht="26.1" customHeight="1">
      <c r="A8" s="3772">
        <v>2006</v>
      </c>
      <c r="B8" s="3773">
        <v>14</v>
      </c>
      <c r="C8" s="3774">
        <v>188</v>
      </c>
      <c r="D8" s="3774">
        <v>211</v>
      </c>
      <c r="E8" s="3774">
        <v>640</v>
      </c>
      <c r="F8" s="3791">
        <v>759</v>
      </c>
    </row>
    <row r="9" spans="1:10" ht="26.1" customHeight="1">
      <c r="A9" s="3772">
        <v>2007</v>
      </c>
      <c r="B9" s="3776">
        <v>14</v>
      </c>
      <c r="C9" s="3777">
        <v>456</v>
      </c>
      <c r="D9" s="3777">
        <v>319</v>
      </c>
      <c r="E9" s="3777">
        <v>848</v>
      </c>
      <c r="F9" s="3792">
        <v>707</v>
      </c>
    </row>
    <row r="10" spans="1:10" ht="26.1" customHeight="1">
      <c r="A10" s="3779">
        <v>2008</v>
      </c>
      <c r="B10" s="3780">
        <v>9</v>
      </c>
      <c r="C10" s="3781">
        <v>330</v>
      </c>
      <c r="D10" s="3781">
        <v>306</v>
      </c>
      <c r="E10" s="3781">
        <v>941</v>
      </c>
      <c r="F10" s="3793">
        <v>983</v>
      </c>
    </row>
    <row r="11" spans="1:10" ht="26.1" customHeight="1">
      <c r="A11" s="3783">
        <v>2009</v>
      </c>
      <c r="B11" s="3780">
        <v>12</v>
      </c>
      <c r="C11" s="3781">
        <v>400</v>
      </c>
      <c r="D11" s="3781">
        <v>274</v>
      </c>
      <c r="E11" s="3781">
        <v>1151</v>
      </c>
      <c r="F11" s="3793">
        <v>635</v>
      </c>
      <c r="I11" s="3784"/>
      <c r="J11" s="3794"/>
    </row>
    <row r="12" spans="1:10" ht="26.1" customHeight="1">
      <c r="A12" s="3779">
        <v>2010</v>
      </c>
      <c r="B12" s="3780">
        <v>12</v>
      </c>
      <c r="C12" s="3781">
        <v>400</v>
      </c>
      <c r="D12" s="3781">
        <v>316</v>
      </c>
      <c r="E12" s="3781">
        <v>1376</v>
      </c>
      <c r="F12" s="3793">
        <v>794</v>
      </c>
      <c r="J12" s="153"/>
    </row>
    <row r="13" spans="1:10" ht="26.1" customHeight="1">
      <c r="A13" s="3779">
        <v>2011</v>
      </c>
      <c r="B13" s="3780">
        <v>13</v>
      </c>
      <c r="C13" s="3781">
        <v>425</v>
      </c>
      <c r="D13" s="3781">
        <v>420</v>
      </c>
      <c r="E13" s="3781">
        <v>4</v>
      </c>
      <c r="F13" s="3793">
        <v>255</v>
      </c>
    </row>
    <row r="14" spans="1:10" ht="26.1" customHeight="1" thickBot="1">
      <c r="A14" s="3785" t="s">
        <v>2</v>
      </c>
      <c r="B14" s="757">
        <v>74</v>
      </c>
      <c r="C14" s="758">
        <v>2199</v>
      </c>
      <c r="D14" s="758">
        <v>2391</v>
      </c>
      <c r="E14" s="758">
        <v>4960</v>
      </c>
      <c r="F14" s="759">
        <v>4133</v>
      </c>
      <c r="J14" s="153"/>
    </row>
    <row r="15" spans="1:10" ht="15.95" customHeight="1" thickTop="1">
      <c r="A15" s="7604"/>
      <c r="B15" s="7604"/>
      <c r="C15" s="7604"/>
      <c r="D15" s="7604"/>
      <c r="E15" s="7604"/>
      <c r="F15" s="7604"/>
      <c r="J15" s="153"/>
    </row>
    <row r="16" spans="1:10" ht="15.95" customHeight="1">
      <c r="A16" s="6248" t="s">
        <v>3366</v>
      </c>
      <c r="B16" s="6249"/>
      <c r="C16" s="6249"/>
      <c r="D16" s="6249"/>
    </row>
    <row r="17" spans="1:12" ht="15.95" customHeight="1">
      <c r="A17" s="358" t="s">
        <v>3338</v>
      </c>
      <c r="B17" s="358"/>
      <c r="C17" s="358"/>
      <c r="D17" s="358"/>
      <c r="E17" s="358"/>
      <c r="F17" s="358"/>
      <c r="G17" s="358"/>
    </row>
    <row r="18" spans="1:12" ht="15.95" customHeight="1">
      <c r="A18" s="358" t="s">
        <v>3376</v>
      </c>
      <c r="B18" s="450"/>
      <c r="C18" s="450"/>
      <c r="D18" s="450"/>
      <c r="E18" s="450"/>
      <c r="F18" s="450"/>
      <c r="G18" s="450"/>
      <c r="H18" s="450"/>
      <c r="I18" s="450"/>
      <c r="J18" s="450"/>
      <c r="K18" s="450"/>
      <c r="L18" s="450"/>
    </row>
    <row r="19" spans="1:12" ht="15.95" customHeight="1">
      <c r="A19" s="6248" t="s">
        <v>2877</v>
      </c>
      <c r="B19" s="6249"/>
      <c r="C19" s="6249"/>
      <c r="D19" s="6249"/>
    </row>
    <row r="20" spans="1:12">
      <c r="A20" s="152" t="s">
        <v>3368</v>
      </c>
    </row>
    <row r="24" spans="1:12">
      <c r="B24" s="3326" t="s">
        <v>3</v>
      </c>
      <c r="C24" s="2591"/>
      <c r="D24" s="2591"/>
      <c r="E24" s="2591"/>
    </row>
    <row r="25" spans="1:12" ht="15">
      <c r="C25" s="3743"/>
      <c r="D25" s="3743"/>
      <c r="E25" s="3743"/>
    </row>
  </sheetData>
  <mergeCells count="11">
    <mergeCell ref="A15:F15"/>
    <mergeCell ref="A16:D16"/>
    <mergeCell ref="A19:D19"/>
    <mergeCell ref="A2:F2"/>
    <mergeCell ref="A3:F4"/>
    <mergeCell ref="A5:A6"/>
    <mergeCell ref="B5:B6"/>
    <mergeCell ref="C5:C6"/>
    <mergeCell ref="D5:D6"/>
    <mergeCell ref="E5:E6"/>
    <mergeCell ref="F5:F6"/>
  </mergeCells>
  <hyperlinks>
    <hyperlink ref="A1" r:id="rId1"/>
  </hyperlinks>
  <pageMargins left="0.74803149606299213" right="0.74803149606299213" top="0.98425196850393704" bottom="0.98425196850393704" header="0.51181102362204722" footer="0.51181102362204722"/>
  <pageSetup paperSize="9" scale="95" fitToHeight="0" orientation="landscape" r:id="rId2"/>
  <headerFooter alignWithMargins="0">
    <oddFooter>&amp;R216</oddFooter>
  </headerFooter>
  <drawing r:id="rId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10">
    <pageSetUpPr fitToPage="1"/>
  </sheetPr>
  <dimension ref="A1:K29"/>
  <sheetViews>
    <sheetView view="pageBreakPreview" zoomScale="60" zoomScaleNormal="100" workbookViewId="0">
      <selection activeCell="H15" sqref="H15"/>
    </sheetView>
  </sheetViews>
  <sheetFormatPr defaultRowHeight="12.75"/>
  <cols>
    <col min="1" max="1" width="25.42578125" style="152" customWidth="1"/>
    <col min="2" max="10" width="11.7109375" style="152" customWidth="1"/>
    <col min="11" max="251" width="9.140625" style="152"/>
    <col min="252" max="252" width="33.85546875" style="152" customWidth="1"/>
    <col min="253" max="253" width="17.140625" style="152" customWidth="1"/>
    <col min="254" max="254" width="13" style="152" customWidth="1"/>
    <col min="255" max="255" width="14" style="152" customWidth="1"/>
    <col min="256" max="256" width="13.5703125" style="152" customWidth="1"/>
    <col min="257" max="257" width="12.140625" style="152" customWidth="1"/>
    <col min="258" max="258" width="12.28515625" style="152" customWidth="1"/>
    <col min="259" max="259" width="14.85546875" style="152" customWidth="1"/>
    <col min="260" max="261" width="12.7109375" style="152" customWidth="1"/>
    <col min="262" max="507" width="9.140625" style="152"/>
    <col min="508" max="508" width="33.85546875" style="152" customWidth="1"/>
    <col min="509" max="509" width="17.140625" style="152" customWidth="1"/>
    <col min="510" max="510" width="13" style="152" customWidth="1"/>
    <col min="511" max="511" width="14" style="152" customWidth="1"/>
    <col min="512" max="512" width="13.5703125" style="152" customWidth="1"/>
    <col min="513" max="513" width="12.140625" style="152" customWidth="1"/>
    <col min="514" max="514" width="12.28515625" style="152" customWidth="1"/>
    <col min="515" max="515" width="14.85546875" style="152" customWidth="1"/>
    <col min="516" max="517" width="12.7109375" style="152" customWidth="1"/>
    <col min="518" max="763" width="9.140625" style="152"/>
    <col min="764" max="764" width="33.85546875" style="152" customWidth="1"/>
    <col min="765" max="765" width="17.140625" style="152" customWidth="1"/>
    <col min="766" max="766" width="13" style="152" customWidth="1"/>
    <col min="767" max="767" width="14" style="152" customWidth="1"/>
    <col min="768" max="768" width="13.5703125" style="152" customWidth="1"/>
    <col min="769" max="769" width="12.140625" style="152" customWidth="1"/>
    <col min="770" max="770" width="12.28515625" style="152" customWidth="1"/>
    <col min="771" max="771" width="14.85546875" style="152" customWidth="1"/>
    <col min="772" max="773" width="12.7109375" style="152" customWidth="1"/>
    <col min="774" max="1019" width="9.140625" style="152"/>
    <col min="1020" max="1020" width="33.85546875" style="152" customWidth="1"/>
    <col min="1021" max="1021" width="17.140625" style="152" customWidth="1"/>
    <col min="1022" max="1022" width="13" style="152" customWidth="1"/>
    <col min="1023" max="1023" width="14" style="152" customWidth="1"/>
    <col min="1024" max="1024" width="13.5703125" style="152" customWidth="1"/>
    <col min="1025" max="1025" width="12.140625" style="152" customWidth="1"/>
    <col min="1026" max="1026" width="12.28515625" style="152" customWidth="1"/>
    <col min="1027" max="1027" width="14.85546875" style="152" customWidth="1"/>
    <col min="1028" max="1029" width="12.7109375" style="152" customWidth="1"/>
    <col min="1030" max="1275" width="9.140625" style="152"/>
    <col min="1276" max="1276" width="33.85546875" style="152" customWidth="1"/>
    <col min="1277" max="1277" width="17.140625" style="152" customWidth="1"/>
    <col min="1278" max="1278" width="13" style="152" customWidth="1"/>
    <col min="1279" max="1279" width="14" style="152" customWidth="1"/>
    <col min="1280" max="1280" width="13.5703125" style="152" customWidth="1"/>
    <col min="1281" max="1281" width="12.140625" style="152" customWidth="1"/>
    <col min="1282" max="1282" width="12.28515625" style="152" customWidth="1"/>
    <col min="1283" max="1283" width="14.85546875" style="152" customWidth="1"/>
    <col min="1284" max="1285" width="12.7109375" style="152" customWidth="1"/>
    <col min="1286" max="1531" width="9.140625" style="152"/>
    <col min="1532" max="1532" width="33.85546875" style="152" customWidth="1"/>
    <col min="1533" max="1533" width="17.140625" style="152" customWidth="1"/>
    <col min="1534" max="1534" width="13" style="152" customWidth="1"/>
    <col min="1535" max="1535" width="14" style="152" customWidth="1"/>
    <col min="1536" max="1536" width="13.5703125" style="152" customWidth="1"/>
    <col min="1537" max="1537" width="12.140625" style="152" customWidth="1"/>
    <col min="1538" max="1538" width="12.28515625" style="152" customWidth="1"/>
    <col min="1539" max="1539" width="14.85546875" style="152" customWidth="1"/>
    <col min="1540" max="1541" width="12.7109375" style="152" customWidth="1"/>
    <col min="1542" max="1787" width="9.140625" style="152"/>
    <col min="1788" max="1788" width="33.85546875" style="152" customWidth="1"/>
    <col min="1789" max="1789" width="17.140625" style="152" customWidth="1"/>
    <col min="1790" max="1790" width="13" style="152" customWidth="1"/>
    <col min="1791" max="1791" width="14" style="152" customWidth="1"/>
    <col min="1792" max="1792" width="13.5703125" style="152" customWidth="1"/>
    <col min="1793" max="1793" width="12.140625" style="152" customWidth="1"/>
    <col min="1794" max="1794" width="12.28515625" style="152" customWidth="1"/>
    <col min="1795" max="1795" width="14.85546875" style="152" customWidth="1"/>
    <col min="1796" max="1797" width="12.7109375" style="152" customWidth="1"/>
    <col min="1798" max="2043" width="9.140625" style="152"/>
    <col min="2044" max="2044" width="33.85546875" style="152" customWidth="1"/>
    <col min="2045" max="2045" width="17.140625" style="152" customWidth="1"/>
    <col min="2046" max="2046" width="13" style="152" customWidth="1"/>
    <col min="2047" max="2047" width="14" style="152" customWidth="1"/>
    <col min="2048" max="2048" width="13.5703125" style="152" customWidth="1"/>
    <col min="2049" max="2049" width="12.140625" style="152" customWidth="1"/>
    <col min="2050" max="2050" width="12.28515625" style="152" customWidth="1"/>
    <col min="2051" max="2051" width="14.85546875" style="152" customWidth="1"/>
    <col min="2052" max="2053" width="12.7109375" style="152" customWidth="1"/>
    <col min="2054" max="2299" width="9.140625" style="152"/>
    <col min="2300" max="2300" width="33.85546875" style="152" customWidth="1"/>
    <col min="2301" max="2301" width="17.140625" style="152" customWidth="1"/>
    <col min="2302" max="2302" width="13" style="152" customWidth="1"/>
    <col min="2303" max="2303" width="14" style="152" customWidth="1"/>
    <col min="2304" max="2304" width="13.5703125" style="152" customWidth="1"/>
    <col min="2305" max="2305" width="12.140625" style="152" customWidth="1"/>
    <col min="2306" max="2306" width="12.28515625" style="152" customWidth="1"/>
    <col min="2307" max="2307" width="14.85546875" style="152" customWidth="1"/>
    <col min="2308" max="2309" width="12.7109375" style="152" customWidth="1"/>
    <col min="2310" max="2555" width="9.140625" style="152"/>
    <col min="2556" max="2556" width="33.85546875" style="152" customWidth="1"/>
    <col min="2557" max="2557" width="17.140625" style="152" customWidth="1"/>
    <col min="2558" max="2558" width="13" style="152" customWidth="1"/>
    <col min="2559" max="2559" width="14" style="152" customWidth="1"/>
    <col min="2560" max="2560" width="13.5703125" style="152" customWidth="1"/>
    <col min="2561" max="2561" width="12.140625" style="152" customWidth="1"/>
    <col min="2562" max="2562" width="12.28515625" style="152" customWidth="1"/>
    <col min="2563" max="2563" width="14.85546875" style="152" customWidth="1"/>
    <col min="2564" max="2565" width="12.7109375" style="152" customWidth="1"/>
    <col min="2566" max="2811" width="9.140625" style="152"/>
    <col min="2812" max="2812" width="33.85546875" style="152" customWidth="1"/>
    <col min="2813" max="2813" width="17.140625" style="152" customWidth="1"/>
    <col min="2814" max="2814" width="13" style="152" customWidth="1"/>
    <col min="2815" max="2815" width="14" style="152" customWidth="1"/>
    <col min="2816" max="2816" width="13.5703125" style="152" customWidth="1"/>
    <col min="2817" max="2817" width="12.140625" style="152" customWidth="1"/>
    <col min="2818" max="2818" width="12.28515625" style="152" customWidth="1"/>
    <col min="2819" max="2819" width="14.85546875" style="152" customWidth="1"/>
    <col min="2820" max="2821" width="12.7109375" style="152" customWidth="1"/>
    <col min="2822" max="3067" width="9.140625" style="152"/>
    <col min="3068" max="3068" width="33.85546875" style="152" customWidth="1"/>
    <col min="3069" max="3069" width="17.140625" style="152" customWidth="1"/>
    <col min="3070" max="3070" width="13" style="152" customWidth="1"/>
    <col min="3071" max="3071" width="14" style="152" customWidth="1"/>
    <col min="3072" max="3072" width="13.5703125" style="152" customWidth="1"/>
    <col min="3073" max="3073" width="12.140625" style="152" customWidth="1"/>
    <col min="3074" max="3074" width="12.28515625" style="152" customWidth="1"/>
    <col min="3075" max="3075" width="14.85546875" style="152" customWidth="1"/>
    <col min="3076" max="3077" width="12.7109375" style="152" customWidth="1"/>
    <col min="3078" max="3323" width="9.140625" style="152"/>
    <col min="3324" max="3324" width="33.85546875" style="152" customWidth="1"/>
    <col min="3325" max="3325" width="17.140625" style="152" customWidth="1"/>
    <col min="3326" max="3326" width="13" style="152" customWidth="1"/>
    <col min="3327" max="3327" width="14" style="152" customWidth="1"/>
    <col min="3328" max="3328" width="13.5703125" style="152" customWidth="1"/>
    <col min="3329" max="3329" width="12.140625" style="152" customWidth="1"/>
    <col min="3330" max="3330" width="12.28515625" style="152" customWidth="1"/>
    <col min="3331" max="3331" width="14.85546875" style="152" customWidth="1"/>
    <col min="3332" max="3333" width="12.7109375" style="152" customWidth="1"/>
    <col min="3334" max="3579" width="9.140625" style="152"/>
    <col min="3580" max="3580" width="33.85546875" style="152" customWidth="1"/>
    <col min="3581" max="3581" width="17.140625" style="152" customWidth="1"/>
    <col min="3582" max="3582" width="13" style="152" customWidth="1"/>
    <col min="3583" max="3583" width="14" style="152" customWidth="1"/>
    <col min="3584" max="3584" width="13.5703125" style="152" customWidth="1"/>
    <col min="3585" max="3585" width="12.140625" style="152" customWidth="1"/>
    <col min="3586" max="3586" width="12.28515625" style="152" customWidth="1"/>
    <col min="3587" max="3587" width="14.85546875" style="152" customWidth="1"/>
    <col min="3588" max="3589" width="12.7109375" style="152" customWidth="1"/>
    <col min="3590" max="3835" width="9.140625" style="152"/>
    <col min="3836" max="3836" width="33.85546875" style="152" customWidth="1"/>
    <col min="3837" max="3837" width="17.140625" style="152" customWidth="1"/>
    <col min="3838" max="3838" width="13" style="152" customWidth="1"/>
    <col min="3839" max="3839" width="14" style="152" customWidth="1"/>
    <col min="3840" max="3840" width="13.5703125" style="152" customWidth="1"/>
    <col min="3841" max="3841" width="12.140625" style="152" customWidth="1"/>
    <col min="3842" max="3842" width="12.28515625" style="152" customWidth="1"/>
    <col min="3843" max="3843" width="14.85546875" style="152" customWidth="1"/>
    <col min="3844" max="3845" width="12.7109375" style="152" customWidth="1"/>
    <col min="3846" max="4091" width="9.140625" style="152"/>
    <col min="4092" max="4092" width="33.85546875" style="152" customWidth="1"/>
    <col min="4093" max="4093" width="17.140625" style="152" customWidth="1"/>
    <col min="4094" max="4094" width="13" style="152" customWidth="1"/>
    <col min="4095" max="4095" width="14" style="152" customWidth="1"/>
    <col min="4096" max="4096" width="13.5703125" style="152" customWidth="1"/>
    <col min="4097" max="4097" width="12.140625" style="152" customWidth="1"/>
    <col min="4098" max="4098" width="12.28515625" style="152" customWidth="1"/>
    <col min="4099" max="4099" width="14.85546875" style="152" customWidth="1"/>
    <col min="4100" max="4101" width="12.7109375" style="152" customWidth="1"/>
    <col min="4102" max="4347" width="9.140625" style="152"/>
    <col min="4348" max="4348" width="33.85546875" style="152" customWidth="1"/>
    <col min="4349" max="4349" width="17.140625" style="152" customWidth="1"/>
    <col min="4350" max="4350" width="13" style="152" customWidth="1"/>
    <col min="4351" max="4351" width="14" style="152" customWidth="1"/>
    <col min="4352" max="4352" width="13.5703125" style="152" customWidth="1"/>
    <col min="4353" max="4353" width="12.140625" style="152" customWidth="1"/>
    <col min="4354" max="4354" width="12.28515625" style="152" customWidth="1"/>
    <col min="4355" max="4355" width="14.85546875" style="152" customWidth="1"/>
    <col min="4356" max="4357" width="12.7109375" style="152" customWidth="1"/>
    <col min="4358" max="4603" width="9.140625" style="152"/>
    <col min="4604" max="4604" width="33.85546875" style="152" customWidth="1"/>
    <col min="4605" max="4605" width="17.140625" style="152" customWidth="1"/>
    <col min="4606" max="4606" width="13" style="152" customWidth="1"/>
    <col min="4607" max="4607" width="14" style="152" customWidth="1"/>
    <col min="4608" max="4608" width="13.5703125" style="152" customWidth="1"/>
    <col min="4609" max="4609" width="12.140625" style="152" customWidth="1"/>
    <col min="4610" max="4610" width="12.28515625" style="152" customWidth="1"/>
    <col min="4611" max="4611" width="14.85546875" style="152" customWidth="1"/>
    <col min="4612" max="4613" width="12.7109375" style="152" customWidth="1"/>
    <col min="4614" max="4859" width="9.140625" style="152"/>
    <col min="4860" max="4860" width="33.85546875" style="152" customWidth="1"/>
    <col min="4861" max="4861" width="17.140625" style="152" customWidth="1"/>
    <col min="4862" max="4862" width="13" style="152" customWidth="1"/>
    <col min="4863" max="4863" width="14" style="152" customWidth="1"/>
    <col min="4864" max="4864" width="13.5703125" style="152" customWidth="1"/>
    <col min="4865" max="4865" width="12.140625" style="152" customWidth="1"/>
    <col min="4866" max="4866" width="12.28515625" style="152" customWidth="1"/>
    <col min="4867" max="4867" width="14.85546875" style="152" customWidth="1"/>
    <col min="4868" max="4869" width="12.7109375" style="152" customWidth="1"/>
    <col min="4870" max="5115" width="9.140625" style="152"/>
    <col min="5116" max="5116" width="33.85546875" style="152" customWidth="1"/>
    <col min="5117" max="5117" width="17.140625" style="152" customWidth="1"/>
    <col min="5118" max="5118" width="13" style="152" customWidth="1"/>
    <col min="5119" max="5119" width="14" style="152" customWidth="1"/>
    <col min="5120" max="5120" width="13.5703125" style="152" customWidth="1"/>
    <col min="5121" max="5121" width="12.140625" style="152" customWidth="1"/>
    <col min="5122" max="5122" width="12.28515625" style="152" customWidth="1"/>
    <col min="5123" max="5123" width="14.85546875" style="152" customWidth="1"/>
    <col min="5124" max="5125" width="12.7109375" style="152" customWidth="1"/>
    <col min="5126" max="5371" width="9.140625" style="152"/>
    <col min="5372" max="5372" width="33.85546875" style="152" customWidth="1"/>
    <col min="5373" max="5373" width="17.140625" style="152" customWidth="1"/>
    <col min="5374" max="5374" width="13" style="152" customWidth="1"/>
    <col min="5375" max="5375" width="14" style="152" customWidth="1"/>
    <col min="5376" max="5376" width="13.5703125" style="152" customWidth="1"/>
    <col min="5377" max="5377" width="12.140625" style="152" customWidth="1"/>
    <col min="5378" max="5378" width="12.28515625" style="152" customWidth="1"/>
    <col min="5379" max="5379" width="14.85546875" style="152" customWidth="1"/>
    <col min="5380" max="5381" width="12.7109375" style="152" customWidth="1"/>
    <col min="5382" max="5627" width="9.140625" style="152"/>
    <col min="5628" max="5628" width="33.85546875" style="152" customWidth="1"/>
    <col min="5629" max="5629" width="17.140625" style="152" customWidth="1"/>
    <col min="5630" max="5630" width="13" style="152" customWidth="1"/>
    <col min="5631" max="5631" width="14" style="152" customWidth="1"/>
    <col min="5632" max="5632" width="13.5703125" style="152" customWidth="1"/>
    <col min="5633" max="5633" width="12.140625" style="152" customWidth="1"/>
    <col min="5634" max="5634" width="12.28515625" style="152" customWidth="1"/>
    <col min="5635" max="5635" width="14.85546875" style="152" customWidth="1"/>
    <col min="5636" max="5637" width="12.7109375" style="152" customWidth="1"/>
    <col min="5638" max="5883" width="9.140625" style="152"/>
    <col min="5884" max="5884" width="33.85546875" style="152" customWidth="1"/>
    <col min="5885" max="5885" width="17.140625" style="152" customWidth="1"/>
    <col min="5886" max="5886" width="13" style="152" customWidth="1"/>
    <col min="5887" max="5887" width="14" style="152" customWidth="1"/>
    <col min="5888" max="5888" width="13.5703125" style="152" customWidth="1"/>
    <col min="5889" max="5889" width="12.140625" style="152" customWidth="1"/>
    <col min="5890" max="5890" width="12.28515625" style="152" customWidth="1"/>
    <col min="5891" max="5891" width="14.85546875" style="152" customWidth="1"/>
    <col min="5892" max="5893" width="12.7109375" style="152" customWidth="1"/>
    <col min="5894" max="6139" width="9.140625" style="152"/>
    <col min="6140" max="6140" width="33.85546875" style="152" customWidth="1"/>
    <col min="6141" max="6141" width="17.140625" style="152" customWidth="1"/>
    <col min="6142" max="6142" width="13" style="152" customWidth="1"/>
    <col min="6143" max="6143" width="14" style="152" customWidth="1"/>
    <col min="6144" max="6144" width="13.5703125" style="152" customWidth="1"/>
    <col min="6145" max="6145" width="12.140625" style="152" customWidth="1"/>
    <col min="6146" max="6146" width="12.28515625" style="152" customWidth="1"/>
    <col min="6147" max="6147" width="14.85546875" style="152" customWidth="1"/>
    <col min="6148" max="6149" width="12.7109375" style="152" customWidth="1"/>
    <col min="6150" max="6395" width="9.140625" style="152"/>
    <col min="6396" max="6396" width="33.85546875" style="152" customWidth="1"/>
    <col min="6397" max="6397" width="17.140625" style="152" customWidth="1"/>
    <col min="6398" max="6398" width="13" style="152" customWidth="1"/>
    <col min="6399" max="6399" width="14" style="152" customWidth="1"/>
    <col min="6400" max="6400" width="13.5703125" style="152" customWidth="1"/>
    <col min="6401" max="6401" width="12.140625" style="152" customWidth="1"/>
    <col min="6402" max="6402" width="12.28515625" style="152" customWidth="1"/>
    <col min="6403" max="6403" width="14.85546875" style="152" customWidth="1"/>
    <col min="6404" max="6405" width="12.7109375" style="152" customWidth="1"/>
    <col min="6406" max="6651" width="9.140625" style="152"/>
    <col min="6652" max="6652" width="33.85546875" style="152" customWidth="1"/>
    <col min="6653" max="6653" width="17.140625" style="152" customWidth="1"/>
    <col min="6654" max="6654" width="13" style="152" customWidth="1"/>
    <col min="6655" max="6655" width="14" style="152" customWidth="1"/>
    <col min="6656" max="6656" width="13.5703125" style="152" customWidth="1"/>
    <col min="6657" max="6657" width="12.140625" style="152" customWidth="1"/>
    <col min="6658" max="6658" width="12.28515625" style="152" customWidth="1"/>
    <col min="6659" max="6659" width="14.85546875" style="152" customWidth="1"/>
    <col min="6660" max="6661" width="12.7109375" style="152" customWidth="1"/>
    <col min="6662" max="6907" width="9.140625" style="152"/>
    <col min="6908" max="6908" width="33.85546875" style="152" customWidth="1"/>
    <col min="6909" max="6909" width="17.140625" style="152" customWidth="1"/>
    <col min="6910" max="6910" width="13" style="152" customWidth="1"/>
    <col min="6911" max="6911" width="14" style="152" customWidth="1"/>
    <col min="6912" max="6912" width="13.5703125" style="152" customWidth="1"/>
    <col min="6913" max="6913" width="12.140625" style="152" customWidth="1"/>
    <col min="6914" max="6914" width="12.28515625" style="152" customWidth="1"/>
    <col min="6915" max="6915" width="14.85546875" style="152" customWidth="1"/>
    <col min="6916" max="6917" width="12.7109375" style="152" customWidth="1"/>
    <col min="6918" max="7163" width="9.140625" style="152"/>
    <col min="7164" max="7164" width="33.85546875" style="152" customWidth="1"/>
    <col min="7165" max="7165" width="17.140625" style="152" customWidth="1"/>
    <col min="7166" max="7166" width="13" style="152" customWidth="1"/>
    <col min="7167" max="7167" width="14" style="152" customWidth="1"/>
    <col min="7168" max="7168" width="13.5703125" style="152" customWidth="1"/>
    <col min="7169" max="7169" width="12.140625" style="152" customWidth="1"/>
    <col min="7170" max="7170" width="12.28515625" style="152" customWidth="1"/>
    <col min="7171" max="7171" width="14.85546875" style="152" customWidth="1"/>
    <col min="7172" max="7173" width="12.7109375" style="152" customWidth="1"/>
    <col min="7174" max="7419" width="9.140625" style="152"/>
    <col min="7420" max="7420" width="33.85546875" style="152" customWidth="1"/>
    <col min="7421" max="7421" width="17.140625" style="152" customWidth="1"/>
    <col min="7422" max="7422" width="13" style="152" customWidth="1"/>
    <col min="7423" max="7423" width="14" style="152" customWidth="1"/>
    <col min="7424" max="7424" width="13.5703125" style="152" customWidth="1"/>
    <col min="7425" max="7425" width="12.140625" style="152" customWidth="1"/>
    <col min="7426" max="7426" width="12.28515625" style="152" customWidth="1"/>
    <col min="7427" max="7427" width="14.85546875" style="152" customWidth="1"/>
    <col min="7428" max="7429" width="12.7109375" style="152" customWidth="1"/>
    <col min="7430" max="7675" width="9.140625" style="152"/>
    <col min="7676" max="7676" width="33.85546875" style="152" customWidth="1"/>
    <col min="7677" max="7677" width="17.140625" style="152" customWidth="1"/>
    <col min="7678" max="7678" width="13" style="152" customWidth="1"/>
    <col min="7679" max="7679" width="14" style="152" customWidth="1"/>
    <col min="7680" max="7680" width="13.5703125" style="152" customWidth="1"/>
    <col min="7681" max="7681" width="12.140625" style="152" customWidth="1"/>
    <col min="7682" max="7682" width="12.28515625" style="152" customWidth="1"/>
    <col min="7683" max="7683" width="14.85546875" style="152" customWidth="1"/>
    <col min="7684" max="7685" width="12.7109375" style="152" customWidth="1"/>
    <col min="7686" max="7931" width="9.140625" style="152"/>
    <col min="7932" max="7932" width="33.85546875" style="152" customWidth="1"/>
    <col min="7933" max="7933" width="17.140625" style="152" customWidth="1"/>
    <col min="7934" max="7934" width="13" style="152" customWidth="1"/>
    <col min="7935" max="7935" width="14" style="152" customWidth="1"/>
    <col min="7936" max="7936" width="13.5703125" style="152" customWidth="1"/>
    <col min="7937" max="7937" width="12.140625" style="152" customWidth="1"/>
    <col min="7938" max="7938" width="12.28515625" style="152" customWidth="1"/>
    <col min="7939" max="7939" width="14.85546875" style="152" customWidth="1"/>
    <col min="7940" max="7941" width="12.7109375" style="152" customWidth="1"/>
    <col min="7942" max="8187" width="9.140625" style="152"/>
    <col min="8188" max="8188" width="33.85546875" style="152" customWidth="1"/>
    <col min="8189" max="8189" width="17.140625" style="152" customWidth="1"/>
    <col min="8190" max="8190" width="13" style="152" customWidth="1"/>
    <col min="8191" max="8191" width="14" style="152" customWidth="1"/>
    <col min="8192" max="8192" width="13.5703125" style="152" customWidth="1"/>
    <col min="8193" max="8193" width="12.140625" style="152" customWidth="1"/>
    <col min="8194" max="8194" width="12.28515625" style="152" customWidth="1"/>
    <col min="8195" max="8195" width="14.85546875" style="152" customWidth="1"/>
    <col min="8196" max="8197" width="12.7109375" style="152" customWidth="1"/>
    <col min="8198" max="8443" width="9.140625" style="152"/>
    <col min="8444" max="8444" width="33.85546875" style="152" customWidth="1"/>
    <col min="8445" max="8445" width="17.140625" style="152" customWidth="1"/>
    <col min="8446" max="8446" width="13" style="152" customWidth="1"/>
    <col min="8447" max="8447" width="14" style="152" customWidth="1"/>
    <col min="8448" max="8448" width="13.5703125" style="152" customWidth="1"/>
    <col min="8449" max="8449" width="12.140625" style="152" customWidth="1"/>
    <col min="8450" max="8450" width="12.28515625" style="152" customWidth="1"/>
    <col min="8451" max="8451" width="14.85546875" style="152" customWidth="1"/>
    <col min="8452" max="8453" width="12.7109375" style="152" customWidth="1"/>
    <col min="8454" max="8699" width="9.140625" style="152"/>
    <col min="8700" max="8700" width="33.85546875" style="152" customWidth="1"/>
    <col min="8701" max="8701" width="17.140625" style="152" customWidth="1"/>
    <col min="8702" max="8702" width="13" style="152" customWidth="1"/>
    <col min="8703" max="8703" width="14" style="152" customWidth="1"/>
    <col min="8704" max="8704" width="13.5703125" style="152" customWidth="1"/>
    <col min="8705" max="8705" width="12.140625" style="152" customWidth="1"/>
    <col min="8706" max="8706" width="12.28515625" style="152" customWidth="1"/>
    <col min="8707" max="8707" width="14.85546875" style="152" customWidth="1"/>
    <col min="8708" max="8709" width="12.7109375" style="152" customWidth="1"/>
    <col min="8710" max="8955" width="9.140625" style="152"/>
    <col min="8956" max="8956" width="33.85546875" style="152" customWidth="1"/>
    <col min="8957" max="8957" width="17.140625" style="152" customWidth="1"/>
    <col min="8958" max="8958" width="13" style="152" customWidth="1"/>
    <col min="8959" max="8959" width="14" style="152" customWidth="1"/>
    <col min="8960" max="8960" width="13.5703125" style="152" customWidth="1"/>
    <col min="8961" max="8961" width="12.140625" style="152" customWidth="1"/>
    <col min="8962" max="8962" width="12.28515625" style="152" customWidth="1"/>
    <col min="8963" max="8963" width="14.85546875" style="152" customWidth="1"/>
    <col min="8964" max="8965" width="12.7109375" style="152" customWidth="1"/>
    <col min="8966" max="9211" width="9.140625" style="152"/>
    <col min="9212" max="9212" width="33.85546875" style="152" customWidth="1"/>
    <col min="9213" max="9213" width="17.140625" style="152" customWidth="1"/>
    <col min="9214" max="9214" width="13" style="152" customWidth="1"/>
    <col min="9215" max="9215" width="14" style="152" customWidth="1"/>
    <col min="9216" max="9216" width="13.5703125" style="152" customWidth="1"/>
    <col min="9217" max="9217" width="12.140625" style="152" customWidth="1"/>
    <col min="9218" max="9218" width="12.28515625" style="152" customWidth="1"/>
    <col min="9219" max="9219" width="14.85546875" style="152" customWidth="1"/>
    <col min="9220" max="9221" width="12.7109375" style="152" customWidth="1"/>
    <col min="9222" max="9467" width="9.140625" style="152"/>
    <col min="9468" max="9468" width="33.85546875" style="152" customWidth="1"/>
    <col min="9469" max="9469" width="17.140625" style="152" customWidth="1"/>
    <col min="9470" max="9470" width="13" style="152" customWidth="1"/>
    <col min="9471" max="9471" width="14" style="152" customWidth="1"/>
    <col min="9472" max="9472" width="13.5703125" style="152" customWidth="1"/>
    <col min="9473" max="9473" width="12.140625" style="152" customWidth="1"/>
    <col min="9474" max="9474" width="12.28515625" style="152" customWidth="1"/>
    <col min="9475" max="9475" width="14.85546875" style="152" customWidth="1"/>
    <col min="9476" max="9477" width="12.7109375" style="152" customWidth="1"/>
    <col min="9478" max="9723" width="9.140625" style="152"/>
    <col min="9724" max="9724" width="33.85546875" style="152" customWidth="1"/>
    <col min="9725" max="9725" width="17.140625" style="152" customWidth="1"/>
    <col min="9726" max="9726" width="13" style="152" customWidth="1"/>
    <col min="9727" max="9727" width="14" style="152" customWidth="1"/>
    <col min="9728" max="9728" width="13.5703125" style="152" customWidth="1"/>
    <col min="9729" max="9729" width="12.140625" style="152" customWidth="1"/>
    <col min="9730" max="9730" width="12.28515625" style="152" customWidth="1"/>
    <col min="9731" max="9731" width="14.85546875" style="152" customWidth="1"/>
    <col min="9732" max="9733" width="12.7109375" style="152" customWidth="1"/>
    <col min="9734" max="9979" width="9.140625" style="152"/>
    <col min="9980" max="9980" width="33.85546875" style="152" customWidth="1"/>
    <col min="9981" max="9981" width="17.140625" style="152" customWidth="1"/>
    <col min="9982" max="9982" width="13" style="152" customWidth="1"/>
    <col min="9983" max="9983" width="14" style="152" customWidth="1"/>
    <col min="9984" max="9984" width="13.5703125" style="152" customWidth="1"/>
    <col min="9985" max="9985" width="12.140625" style="152" customWidth="1"/>
    <col min="9986" max="9986" width="12.28515625" style="152" customWidth="1"/>
    <col min="9987" max="9987" width="14.85546875" style="152" customWidth="1"/>
    <col min="9988" max="9989" width="12.7109375" style="152" customWidth="1"/>
    <col min="9990" max="10235" width="9.140625" style="152"/>
    <col min="10236" max="10236" width="33.85546875" style="152" customWidth="1"/>
    <col min="10237" max="10237" width="17.140625" style="152" customWidth="1"/>
    <col min="10238" max="10238" width="13" style="152" customWidth="1"/>
    <col min="10239" max="10239" width="14" style="152" customWidth="1"/>
    <col min="10240" max="10240" width="13.5703125" style="152" customWidth="1"/>
    <col min="10241" max="10241" width="12.140625" style="152" customWidth="1"/>
    <col min="10242" max="10242" width="12.28515625" style="152" customWidth="1"/>
    <col min="10243" max="10243" width="14.85546875" style="152" customWidth="1"/>
    <col min="10244" max="10245" width="12.7109375" style="152" customWidth="1"/>
    <col min="10246" max="10491" width="9.140625" style="152"/>
    <col min="10492" max="10492" width="33.85546875" style="152" customWidth="1"/>
    <col min="10493" max="10493" width="17.140625" style="152" customWidth="1"/>
    <col min="10494" max="10494" width="13" style="152" customWidth="1"/>
    <col min="10495" max="10495" width="14" style="152" customWidth="1"/>
    <col min="10496" max="10496" width="13.5703125" style="152" customWidth="1"/>
    <col min="10497" max="10497" width="12.140625" style="152" customWidth="1"/>
    <col min="10498" max="10498" width="12.28515625" style="152" customWidth="1"/>
    <col min="10499" max="10499" width="14.85546875" style="152" customWidth="1"/>
    <col min="10500" max="10501" width="12.7109375" style="152" customWidth="1"/>
    <col min="10502" max="10747" width="9.140625" style="152"/>
    <col min="10748" max="10748" width="33.85546875" style="152" customWidth="1"/>
    <col min="10749" max="10749" width="17.140625" style="152" customWidth="1"/>
    <col min="10750" max="10750" width="13" style="152" customWidth="1"/>
    <col min="10751" max="10751" width="14" style="152" customWidth="1"/>
    <col min="10752" max="10752" width="13.5703125" style="152" customWidth="1"/>
    <col min="10753" max="10753" width="12.140625" style="152" customWidth="1"/>
    <col min="10754" max="10754" width="12.28515625" style="152" customWidth="1"/>
    <col min="10755" max="10755" width="14.85546875" style="152" customWidth="1"/>
    <col min="10756" max="10757" width="12.7109375" style="152" customWidth="1"/>
    <col min="10758" max="11003" width="9.140625" style="152"/>
    <col min="11004" max="11004" width="33.85546875" style="152" customWidth="1"/>
    <col min="11005" max="11005" width="17.140625" style="152" customWidth="1"/>
    <col min="11006" max="11006" width="13" style="152" customWidth="1"/>
    <col min="11007" max="11007" width="14" style="152" customWidth="1"/>
    <col min="11008" max="11008" width="13.5703125" style="152" customWidth="1"/>
    <col min="11009" max="11009" width="12.140625" style="152" customWidth="1"/>
    <col min="11010" max="11010" width="12.28515625" style="152" customWidth="1"/>
    <col min="11011" max="11011" width="14.85546875" style="152" customWidth="1"/>
    <col min="11012" max="11013" width="12.7109375" style="152" customWidth="1"/>
    <col min="11014" max="11259" width="9.140625" style="152"/>
    <col min="11260" max="11260" width="33.85546875" style="152" customWidth="1"/>
    <col min="11261" max="11261" width="17.140625" style="152" customWidth="1"/>
    <col min="11262" max="11262" width="13" style="152" customWidth="1"/>
    <col min="11263" max="11263" width="14" style="152" customWidth="1"/>
    <col min="11264" max="11264" width="13.5703125" style="152" customWidth="1"/>
    <col min="11265" max="11265" width="12.140625" style="152" customWidth="1"/>
    <col min="11266" max="11266" width="12.28515625" style="152" customWidth="1"/>
    <col min="11267" max="11267" width="14.85546875" style="152" customWidth="1"/>
    <col min="11268" max="11269" width="12.7109375" style="152" customWidth="1"/>
    <col min="11270" max="11515" width="9.140625" style="152"/>
    <col min="11516" max="11516" width="33.85546875" style="152" customWidth="1"/>
    <col min="11517" max="11517" width="17.140625" style="152" customWidth="1"/>
    <col min="11518" max="11518" width="13" style="152" customWidth="1"/>
    <col min="11519" max="11519" width="14" style="152" customWidth="1"/>
    <col min="11520" max="11520" width="13.5703125" style="152" customWidth="1"/>
    <col min="11521" max="11521" width="12.140625" style="152" customWidth="1"/>
    <col min="11522" max="11522" width="12.28515625" style="152" customWidth="1"/>
    <col min="11523" max="11523" width="14.85546875" style="152" customWidth="1"/>
    <col min="11524" max="11525" width="12.7109375" style="152" customWidth="1"/>
    <col min="11526" max="11771" width="9.140625" style="152"/>
    <col min="11772" max="11772" width="33.85546875" style="152" customWidth="1"/>
    <col min="11773" max="11773" width="17.140625" style="152" customWidth="1"/>
    <col min="11774" max="11774" width="13" style="152" customWidth="1"/>
    <col min="11775" max="11775" width="14" style="152" customWidth="1"/>
    <col min="11776" max="11776" width="13.5703125" style="152" customWidth="1"/>
    <col min="11777" max="11777" width="12.140625" style="152" customWidth="1"/>
    <col min="11778" max="11778" width="12.28515625" style="152" customWidth="1"/>
    <col min="11779" max="11779" width="14.85546875" style="152" customWidth="1"/>
    <col min="11780" max="11781" width="12.7109375" style="152" customWidth="1"/>
    <col min="11782" max="12027" width="9.140625" style="152"/>
    <col min="12028" max="12028" width="33.85546875" style="152" customWidth="1"/>
    <col min="12029" max="12029" width="17.140625" style="152" customWidth="1"/>
    <col min="12030" max="12030" width="13" style="152" customWidth="1"/>
    <col min="12031" max="12031" width="14" style="152" customWidth="1"/>
    <col min="12032" max="12032" width="13.5703125" style="152" customWidth="1"/>
    <col min="12033" max="12033" width="12.140625" style="152" customWidth="1"/>
    <col min="12034" max="12034" width="12.28515625" style="152" customWidth="1"/>
    <col min="12035" max="12035" width="14.85546875" style="152" customWidth="1"/>
    <col min="12036" max="12037" width="12.7109375" style="152" customWidth="1"/>
    <col min="12038" max="12283" width="9.140625" style="152"/>
    <col min="12284" max="12284" width="33.85546875" style="152" customWidth="1"/>
    <col min="12285" max="12285" width="17.140625" style="152" customWidth="1"/>
    <col min="12286" max="12286" width="13" style="152" customWidth="1"/>
    <col min="12287" max="12287" width="14" style="152" customWidth="1"/>
    <col min="12288" max="12288" width="13.5703125" style="152" customWidth="1"/>
    <col min="12289" max="12289" width="12.140625" style="152" customWidth="1"/>
    <col min="12290" max="12290" width="12.28515625" style="152" customWidth="1"/>
    <col min="12291" max="12291" width="14.85546875" style="152" customWidth="1"/>
    <col min="12292" max="12293" width="12.7109375" style="152" customWidth="1"/>
    <col min="12294" max="12539" width="9.140625" style="152"/>
    <col min="12540" max="12540" width="33.85546875" style="152" customWidth="1"/>
    <col min="12541" max="12541" width="17.140625" style="152" customWidth="1"/>
    <col min="12542" max="12542" width="13" style="152" customWidth="1"/>
    <col min="12543" max="12543" width="14" style="152" customWidth="1"/>
    <col min="12544" max="12544" width="13.5703125" style="152" customWidth="1"/>
    <col min="12545" max="12545" width="12.140625" style="152" customWidth="1"/>
    <col min="12546" max="12546" width="12.28515625" style="152" customWidth="1"/>
    <col min="12547" max="12547" width="14.85546875" style="152" customWidth="1"/>
    <col min="12548" max="12549" width="12.7109375" style="152" customWidth="1"/>
    <col min="12550" max="12795" width="9.140625" style="152"/>
    <col min="12796" max="12796" width="33.85546875" style="152" customWidth="1"/>
    <col min="12797" max="12797" width="17.140625" style="152" customWidth="1"/>
    <col min="12798" max="12798" width="13" style="152" customWidth="1"/>
    <col min="12799" max="12799" width="14" style="152" customWidth="1"/>
    <col min="12800" max="12800" width="13.5703125" style="152" customWidth="1"/>
    <col min="12801" max="12801" width="12.140625" style="152" customWidth="1"/>
    <col min="12802" max="12802" width="12.28515625" style="152" customWidth="1"/>
    <col min="12803" max="12803" width="14.85546875" style="152" customWidth="1"/>
    <col min="12804" max="12805" width="12.7109375" style="152" customWidth="1"/>
    <col min="12806" max="13051" width="9.140625" style="152"/>
    <col min="13052" max="13052" width="33.85546875" style="152" customWidth="1"/>
    <col min="13053" max="13053" width="17.140625" style="152" customWidth="1"/>
    <col min="13054" max="13054" width="13" style="152" customWidth="1"/>
    <col min="13055" max="13055" width="14" style="152" customWidth="1"/>
    <col min="13056" max="13056" width="13.5703125" style="152" customWidth="1"/>
    <col min="13057" max="13057" width="12.140625" style="152" customWidth="1"/>
    <col min="13058" max="13058" width="12.28515625" style="152" customWidth="1"/>
    <col min="13059" max="13059" width="14.85546875" style="152" customWidth="1"/>
    <col min="13060" max="13061" width="12.7109375" style="152" customWidth="1"/>
    <col min="13062" max="13307" width="9.140625" style="152"/>
    <col min="13308" max="13308" width="33.85546875" style="152" customWidth="1"/>
    <col min="13309" max="13309" width="17.140625" style="152" customWidth="1"/>
    <col min="13310" max="13310" width="13" style="152" customWidth="1"/>
    <col min="13311" max="13311" width="14" style="152" customWidth="1"/>
    <col min="13312" max="13312" width="13.5703125" style="152" customWidth="1"/>
    <col min="13313" max="13313" width="12.140625" style="152" customWidth="1"/>
    <col min="13314" max="13314" width="12.28515625" style="152" customWidth="1"/>
    <col min="13315" max="13315" width="14.85546875" style="152" customWidth="1"/>
    <col min="13316" max="13317" width="12.7109375" style="152" customWidth="1"/>
    <col min="13318" max="13563" width="9.140625" style="152"/>
    <col min="13564" max="13564" width="33.85546875" style="152" customWidth="1"/>
    <col min="13565" max="13565" width="17.140625" style="152" customWidth="1"/>
    <col min="13566" max="13566" width="13" style="152" customWidth="1"/>
    <col min="13567" max="13567" width="14" style="152" customWidth="1"/>
    <col min="13568" max="13568" width="13.5703125" style="152" customWidth="1"/>
    <col min="13569" max="13569" width="12.140625" style="152" customWidth="1"/>
    <col min="13570" max="13570" width="12.28515625" style="152" customWidth="1"/>
    <col min="13571" max="13571" width="14.85546875" style="152" customWidth="1"/>
    <col min="13572" max="13573" width="12.7109375" style="152" customWidth="1"/>
    <col min="13574" max="13819" width="9.140625" style="152"/>
    <col min="13820" max="13820" width="33.85546875" style="152" customWidth="1"/>
    <col min="13821" max="13821" width="17.140625" style="152" customWidth="1"/>
    <col min="13822" max="13822" width="13" style="152" customWidth="1"/>
    <col min="13823" max="13823" width="14" style="152" customWidth="1"/>
    <col min="13824" max="13824" width="13.5703125" style="152" customWidth="1"/>
    <col min="13825" max="13825" width="12.140625" style="152" customWidth="1"/>
    <col min="13826" max="13826" width="12.28515625" style="152" customWidth="1"/>
    <col min="13827" max="13827" width="14.85546875" style="152" customWidth="1"/>
    <col min="13828" max="13829" width="12.7109375" style="152" customWidth="1"/>
    <col min="13830" max="14075" width="9.140625" style="152"/>
    <col min="14076" max="14076" width="33.85546875" style="152" customWidth="1"/>
    <col min="14077" max="14077" width="17.140625" style="152" customWidth="1"/>
    <col min="14078" max="14078" width="13" style="152" customWidth="1"/>
    <col min="14079" max="14079" width="14" style="152" customWidth="1"/>
    <col min="14080" max="14080" width="13.5703125" style="152" customWidth="1"/>
    <col min="14081" max="14081" width="12.140625" style="152" customWidth="1"/>
    <col min="14082" max="14082" width="12.28515625" style="152" customWidth="1"/>
    <col min="14083" max="14083" width="14.85546875" style="152" customWidth="1"/>
    <col min="14084" max="14085" width="12.7109375" style="152" customWidth="1"/>
    <col min="14086" max="14331" width="9.140625" style="152"/>
    <col min="14332" max="14332" width="33.85546875" style="152" customWidth="1"/>
    <col min="14333" max="14333" width="17.140625" style="152" customWidth="1"/>
    <col min="14334" max="14334" width="13" style="152" customWidth="1"/>
    <col min="14335" max="14335" width="14" style="152" customWidth="1"/>
    <col min="14336" max="14336" width="13.5703125" style="152" customWidth="1"/>
    <col min="14337" max="14337" width="12.140625" style="152" customWidth="1"/>
    <col min="14338" max="14338" width="12.28515625" style="152" customWidth="1"/>
    <col min="14339" max="14339" width="14.85546875" style="152" customWidth="1"/>
    <col min="14340" max="14341" width="12.7109375" style="152" customWidth="1"/>
    <col min="14342" max="14587" width="9.140625" style="152"/>
    <col min="14588" max="14588" width="33.85546875" style="152" customWidth="1"/>
    <col min="14589" max="14589" width="17.140625" style="152" customWidth="1"/>
    <col min="14590" max="14590" width="13" style="152" customWidth="1"/>
    <col min="14591" max="14591" width="14" style="152" customWidth="1"/>
    <col min="14592" max="14592" width="13.5703125" style="152" customWidth="1"/>
    <col min="14593" max="14593" width="12.140625" style="152" customWidth="1"/>
    <col min="14594" max="14594" width="12.28515625" style="152" customWidth="1"/>
    <col min="14595" max="14595" width="14.85546875" style="152" customWidth="1"/>
    <col min="14596" max="14597" width="12.7109375" style="152" customWidth="1"/>
    <col min="14598" max="14843" width="9.140625" style="152"/>
    <col min="14844" max="14844" width="33.85546875" style="152" customWidth="1"/>
    <col min="14845" max="14845" width="17.140625" style="152" customWidth="1"/>
    <col min="14846" max="14846" width="13" style="152" customWidth="1"/>
    <col min="14847" max="14847" width="14" style="152" customWidth="1"/>
    <col min="14848" max="14848" width="13.5703125" style="152" customWidth="1"/>
    <col min="14849" max="14849" width="12.140625" style="152" customWidth="1"/>
    <col min="14850" max="14850" width="12.28515625" style="152" customWidth="1"/>
    <col min="14851" max="14851" width="14.85546875" style="152" customWidth="1"/>
    <col min="14852" max="14853" width="12.7109375" style="152" customWidth="1"/>
    <col min="14854" max="15099" width="9.140625" style="152"/>
    <col min="15100" max="15100" width="33.85546875" style="152" customWidth="1"/>
    <col min="15101" max="15101" width="17.140625" style="152" customWidth="1"/>
    <col min="15102" max="15102" width="13" style="152" customWidth="1"/>
    <col min="15103" max="15103" width="14" style="152" customWidth="1"/>
    <col min="15104" max="15104" width="13.5703125" style="152" customWidth="1"/>
    <col min="15105" max="15105" width="12.140625" style="152" customWidth="1"/>
    <col min="15106" max="15106" width="12.28515625" style="152" customWidth="1"/>
    <col min="15107" max="15107" width="14.85546875" style="152" customWidth="1"/>
    <col min="15108" max="15109" width="12.7109375" style="152" customWidth="1"/>
    <col min="15110" max="15355" width="9.140625" style="152"/>
    <col min="15356" max="15356" width="33.85546875" style="152" customWidth="1"/>
    <col min="15357" max="15357" width="17.140625" style="152" customWidth="1"/>
    <col min="15358" max="15358" width="13" style="152" customWidth="1"/>
    <col min="15359" max="15359" width="14" style="152" customWidth="1"/>
    <col min="15360" max="15360" width="13.5703125" style="152" customWidth="1"/>
    <col min="15361" max="15361" width="12.140625" style="152" customWidth="1"/>
    <col min="15362" max="15362" width="12.28515625" style="152" customWidth="1"/>
    <col min="15363" max="15363" width="14.85546875" style="152" customWidth="1"/>
    <col min="15364" max="15365" width="12.7109375" style="152" customWidth="1"/>
    <col min="15366" max="15611" width="9.140625" style="152"/>
    <col min="15612" max="15612" width="33.85546875" style="152" customWidth="1"/>
    <col min="15613" max="15613" width="17.140625" style="152" customWidth="1"/>
    <col min="15614" max="15614" width="13" style="152" customWidth="1"/>
    <col min="15615" max="15615" width="14" style="152" customWidth="1"/>
    <col min="15616" max="15616" width="13.5703125" style="152" customWidth="1"/>
    <col min="15617" max="15617" width="12.140625" style="152" customWidth="1"/>
    <col min="15618" max="15618" width="12.28515625" style="152" customWidth="1"/>
    <col min="15619" max="15619" width="14.85546875" style="152" customWidth="1"/>
    <col min="15620" max="15621" width="12.7109375" style="152" customWidth="1"/>
    <col min="15622" max="15867" width="9.140625" style="152"/>
    <col min="15868" max="15868" width="33.85546875" style="152" customWidth="1"/>
    <col min="15869" max="15869" width="17.140625" style="152" customWidth="1"/>
    <col min="15870" max="15870" width="13" style="152" customWidth="1"/>
    <col min="15871" max="15871" width="14" style="152" customWidth="1"/>
    <col min="15872" max="15872" width="13.5703125" style="152" customWidth="1"/>
    <col min="15873" max="15873" width="12.140625" style="152" customWidth="1"/>
    <col min="15874" max="15874" width="12.28515625" style="152" customWidth="1"/>
    <col min="15875" max="15875" width="14.85546875" style="152" customWidth="1"/>
    <col min="15876" max="15877" width="12.7109375" style="152" customWidth="1"/>
    <col min="15878" max="16123" width="9.140625" style="152"/>
    <col min="16124" max="16124" width="33.85546875" style="152" customWidth="1"/>
    <col min="16125" max="16125" width="17.140625" style="152" customWidth="1"/>
    <col min="16126" max="16126" width="13" style="152" customWidth="1"/>
    <col min="16127" max="16127" width="14" style="152" customWidth="1"/>
    <col min="16128" max="16128" width="13.5703125" style="152" customWidth="1"/>
    <col min="16129" max="16129" width="12.140625" style="152" customWidth="1"/>
    <col min="16130" max="16130" width="12.28515625" style="152" customWidth="1"/>
    <col min="16131" max="16131" width="14.85546875" style="152" customWidth="1"/>
    <col min="16132" max="16133" width="12.7109375" style="152" customWidth="1"/>
    <col min="16134" max="16384" width="9.140625" style="152"/>
  </cols>
  <sheetData>
    <row r="1" spans="1:10" ht="13.5" thickBot="1">
      <c r="A1" s="1" t="s">
        <v>0</v>
      </c>
      <c r="J1" s="474" t="s">
        <v>1</v>
      </c>
    </row>
    <row r="2" spans="1:10" ht="26.25" customHeight="1" thickTop="1" thickBot="1">
      <c r="A2" s="6378" t="s">
        <v>3421</v>
      </c>
      <c r="B2" s="6380"/>
      <c r="C2" s="6381"/>
      <c r="D2" s="6381"/>
      <c r="E2" s="6381"/>
      <c r="F2" s="6381"/>
      <c r="G2" s="6381"/>
      <c r="H2" s="6381"/>
      <c r="I2" s="6381"/>
      <c r="J2" s="6382"/>
    </row>
    <row r="3" spans="1:10" ht="21.75" customHeight="1">
      <c r="A3" s="6383" t="s">
        <v>3377</v>
      </c>
      <c r="B3" s="6384"/>
      <c r="C3" s="6384"/>
      <c r="D3" s="6384"/>
      <c r="E3" s="6384"/>
      <c r="F3" s="6384"/>
      <c r="G3" s="6384"/>
      <c r="H3" s="6384"/>
      <c r="I3" s="6384"/>
      <c r="J3" s="6385"/>
    </row>
    <row r="4" spans="1:10" ht="25.5" customHeight="1" thickBot="1">
      <c r="A4" s="6297"/>
      <c r="B4" s="6458"/>
      <c r="C4" s="6458"/>
      <c r="D4" s="6458"/>
      <c r="E4" s="6458"/>
      <c r="F4" s="6458"/>
      <c r="G4" s="6458"/>
      <c r="H4" s="6458"/>
      <c r="I4" s="6458"/>
      <c r="J4" s="6462"/>
    </row>
    <row r="5" spans="1:10" ht="24" customHeight="1">
      <c r="A5" s="7608" t="s">
        <v>3378</v>
      </c>
      <c r="B5" s="6595">
        <v>2002</v>
      </c>
      <c r="C5" s="6596">
        <v>2003</v>
      </c>
      <c r="D5" s="6596">
        <v>2004</v>
      </c>
      <c r="E5" s="6596">
        <v>2005</v>
      </c>
      <c r="F5" s="6596">
        <v>2006</v>
      </c>
      <c r="G5" s="6596">
        <v>2007</v>
      </c>
      <c r="H5" s="6596">
        <v>2008</v>
      </c>
      <c r="I5" s="7611">
        <v>2009</v>
      </c>
      <c r="J5" s="7613">
        <v>2010</v>
      </c>
    </row>
    <row r="6" spans="1:10" ht="30.75" customHeight="1" thickBot="1">
      <c r="A6" s="7609"/>
      <c r="B6" s="7610"/>
      <c r="C6" s="6618"/>
      <c r="D6" s="6618"/>
      <c r="E6" s="6618"/>
      <c r="F6" s="6618"/>
      <c r="G6" s="6618"/>
      <c r="H6" s="6618"/>
      <c r="I6" s="7612"/>
      <c r="J6" s="7614"/>
    </row>
    <row r="7" spans="1:10" ht="36" customHeight="1">
      <c r="A7" s="3734" t="s">
        <v>3379</v>
      </c>
      <c r="B7" s="3568">
        <v>428</v>
      </c>
      <c r="C7" s="3456">
        <v>773</v>
      </c>
      <c r="D7" s="3456">
        <v>0</v>
      </c>
      <c r="E7" s="3456">
        <v>300</v>
      </c>
      <c r="F7" s="3456">
        <v>100</v>
      </c>
      <c r="G7" s="3456">
        <v>200</v>
      </c>
      <c r="H7" s="3456">
        <v>450</v>
      </c>
      <c r="I7" s="3746">
        <v>700</v>
      </c>
      <c r="J7" s="3747">
        <v>1641</v>
      </c>
    </row>
    <row r="8" spans="1:10" ht="36" customHeight="1">
      <c r="A8" s="3736" t="s">
        <v>3380</v>
      </c>
      <c r="B8" s="3417">
        <v>0</v>
      </c>
      <c r="C8" s="2611">
        <v>815</v>
      </c>
      <c r="D8" s="2611">
        <v>1850</v>
      </c>
      <c r="E8" s="2611" t="s">
        <v>9</v>
      </c>
      <c r="F8" s="2611">
        <v>1760</v>
      </c>
      <c r="G8" s="2611">
        <v>1100</v>
      </c>
      <c r="H8" s="2611">
        <v>1855</v>
      </c>
      <c r="I8" s="3382">
        <v>1060</v>
      </c>
      <c r="J8" s="3563">
        <v>1820</v>
      </c>
    </row>
    <row r="9" spans="1:10" ht="36" customHeight="1">
      <c r="A9" s="3736" t="s">
        <v>3381</v>
      </c>
      <c r="B9" s="3417">
        <v>0</v>
      </c>
      <c r="C9" s="2611">
        <v>0</v>
      </c>
      <c r="D9" s="2611">
        <v>0</v>
      </c>
      <c r="E9" s="2611">
        <v>620</v>
      </c>
      <c r="F9" s="2611">
        <v>400</v>
      </c>
      <c r="G9" s="2611">
        <v>250</v>
      </c>
      <c r="H9" s="2611">
        <v>0</v>
      </c>
      <c r="I9" s="3382">
        <v>0</v>
      </c>
      <c r="J9" s="3563">
        <v>0</v>
      </c>
    </row>
    <row r="10" spans="1:10" ht="36" customHeight="1">
      <c r="A10" s="3736" t="s">
        <v>3382</v>
      </c>
      <c r="B10" s="3417">
        <v>0</v>
      </c>
      <c r="C10" s="2611">
        <v>0</v>
      </c>
      <c r="D10" s="2611">
        <v>250</v>
      </c>
      <c r="E10" s="2611">
        <v>620</v>
      </c>
      <c r="F10" s="2611">
        <v>500</v>
      </c>
      <c r="G10" s="2611">
        <v>300</v>
      </c>
      <c r="H10" s="2611">
        <v>200</v>
      </c>
      <c r="I10" s="3382">
        <v>500</v>
      </c>
      <c r="J10" s="3563">
        <v>417</v>
      </c>
    </row>
    <row r="11" spans="1:10" ht="36" customHeight="1" thickBot="1">
      <c r="A11" s="3997" t="s">
        <v>2</v>
      </c>
      <c r="B11" s="3998">
        <v>428</v>
      </c>
      <c r="C11" s="3999">
        <v>1588</v>
      </c>
      <c r="D11" s="3999">
        <v>2100</v>
      </c>
      <c r="E11" s="3999">
        <v>1540</v>
      </c>
      <c r="F11" s="3999">
        <v>2760</v>
      </c>
      <c r="G11" s="3999">
        <v>1850</v>
      </c>
      <c r="H11" s="3999">
        <v>2505</v>
      </c>
      <c r="I11" s="4000">
        <v>2260</v>
      </c>
      <c r="J11" s="4001">
        <v>3878</v>
      </c>
    </row>
    <row r="12" spans="1:10" ht="15.95" customHeight="1" thickTop="1">
      <c r="A12" s="6392"/>
      <c r="B12" s="6392"/>
      <c r="C12" s="6392"/>
      <c r="D12" s="6392"/>
      <c r="E12" s="6392"/>
      <c r="F12" s="6392"/>
      <c r="G12" s="6392"/>
      <c r="H12" s="6392"/>
      <c r="I12" s="6392"/>
      <c r="J12" s="6392"/>
    </row>
    <row r="13" spans="1:10" ht="15.95" customHeight="1">
      <c r="A13" s="6248" t="s">
        <v>3366</v>
      </c>
      <c r="B13" s="6249"/>
      <c r="C13" s="6249"/>
      <c r="D13" s="6249"/>
    </row>
    <row r="14" spans="1:10" ht="15.95" customHeight="1">
      <c r="A14" s="6248" t="s">
        <v>3338</v>
      </c>
      <c r="B14" s="6248"/>
      <c r="C14" s="6248"/>
      <c r="D14" s="6248"/>
      <c r="E14" s="6248"/>
      <c r="F14" s="6248"/>
      <c r="G14" s="6248"/>
    </row>
    <row r="15" spans="1:10" ht="15.95" customHeight="1">
      <c r="A15" s="6248" t="s">
        <v>3342</v>
      </c>
      <c r="B15" s="6248"/>
      <c r="C15" s="6248"/>
      <c r="D15" s="6248"/>
      <c r="E15" s="6248"/>
      <c r="F15" s="6248"/>
      <c r="G15" s="450"/>
      <c r="H15" s="450"/>
      <c r="I15" s="450"/>
      <c r="J15" s="450"/>
    </row>
    <row r="16" spans="1:10" ht="15.95" customHeight="1">
      <c r="A16" s="6248" t="s">
        <v>2877</v>
      </c>
      <c r="B16" s="6249"/>
      <c r="C16" s="6249"/>
      <c r="D16" s="6249"/>
    </row>
    <row r="17" spans="1:11" ht="18" customHeight="1">
      <c r="A17" s="6532" t="s">
        <v>3383</v>
      </c>
      <c r="B17" s="6532"/>
      <c r="C17" s="6532"/>
      <c r="D17" s="804"/>
      <c r="E17" s="804"/>
      <c r="F17" s="804"/>
      <c r="G17" s="804"/>
      <c r="H17" s="804"/>
      <c r="I17" s="804"/>
      <c r="J17" s="804"/>
    </row>
    <row r="18" spans="1:11" ht="12" customHeight="1">
      <c r="A18" s="3324"/>
      <c r="B18" s="3324"/>
      <c r="C18" s="3324"/>
      <c r="D18" s="3324"/>
      <c r="E18" s="3324"/>
      <c r="F18" s="3324"/>
      <c r="G18" s="3324"/>
      <c r="H18" s="3324"/>
      <c r="I18" s="3324"/>
      <c r="J18" s="3324"/>
    </row>
    <row r="19" spans="1:11" ht="12" customHeight="1">
      <c r="A19" s="3324"/>
      <c r="B19" s="3324"/>
      <c r="C19" s="3324"/>
      <c r="D19" s="3324"/>
      <c r="E19" s="3324"/>
      <c r="F19" s="3324"/>
      <c r="G19" s="3324"/>
      <c r="H19" s="3324"/>
      <c r="I19" s="3324"/>
      <c r="J19" s="3324"/>
    </row>
    <row r="22" spans="1:11">
      <c r="B22" s="3326" t="s">
        <v>3</v>
      </c>
      <c r="C22" s="2591"/>
      <c r="D22" s="2591"/>
      <c r="E22" s="2591"/>
      <c r="F22" s="2591"/>
      <c r="G22" s="2591"/>
      <c r="H22" s="2591"/>
      <c r="I22" s="2591"/>
    </row>
    <row r="23" spans="1:11" ht="15">
      <c r="C23" s="3743"/>
      <c r="D23" s="3743"/>
      <c r="E23" s="3743"/>
      <c r="F23" s="3743"/>
      <c r="G23" s="3743"/>
      <c r="H23" s="3743"/>
      <c r="I23" s="3743"/>
    </row>
    <row r="26" spans="1:11">
      <c r="B26" s="3787"/>
      <c r="C26" s="3787"/>
      <c r="D26" s="3787"/>
      <c r="E26" s="3787"/>
      <c r="F26" s="3787"/>
      <c r="G26" s="3787"/>
      <c r="H26" s="3787"/>
      <c r="I26" s="3787"/>
      <c r="J26" s="3787"/>
      <c r="K26" s="153"/>
    </row>
    <row r="27" spans="1:11">
      <c r="B27" s="3788"/>
      <c r="C27" s="3788"/>
      <c r="D27" s="3788"/>
      <c r="E27" s="3788"/>
      <c r="F27" s="3788"/>
      <c r="G27" s="3788"/>
      <c r="H27" s="3788"/>
      <c r="I27" s="3788"/>
      <c r="J27" s="3787"/>
      <c r="K27" s="3787"/>
    </row>
    <row r="28" spans="1:11" ht="15.75">
      <c r="K28" s="3789"/>
    </row>
    <row r="29" spans="1:11">
      <c r="K29" s="153"/>
    </row>
  </sheetData>
  <mergeCells count="18">
    <mergeCell ref="A12:J12"/>
    <mergeCell ref="A13:D13"/>
    <mergeCell ref="A14:G14"/>
    <mergeCell ref="A17:C17"/>
    <mergeCell ref="A16:D16"/>
    <mergeCell ref="A15:F15"/>
    <mergeCell ref="A2:J2"/>
    <mergeCell ref="A3:J4"/>
    <mergeCell ref="A5:A6"/>
    <mergeCell ref="B5:B6"/>
    <mergeCell ref="C5:C6"/>
    <mergeCell ref="D5:D6"/>
    <mergeCell ref="E5:E6"/>
    <mergeCell ref="F5:F6"/>
    <mergeCell ref="G5:G6"/>
    <mergeCell ref="H5:H6"/>
    <mergeCell ref="I5:I6"/>
    <mergeCell ref="J5:J6"/>
  </mergeCells>
  <hyperlinks>
    <hyperlink ref="A1" r:id="rId1"/>
  </hyperlinks>
  <pageMargins left="0.70866141732283472" right="0.70866141732283472" top="0.74803149606299213" bottom="0.74803149606299213" header="0.31496062992125984" footer="0.31496062992125984"/>
  <pageSetup paperSize="9" fitToWidth="0" orientation="landscape" r:id="rId2"/>
  <headerFooter>
    <oddFooter>&amp;R217</oddFooter>
  </headerFooter>
  <drawing r:id="rId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11">
    <pageSetUpPr fitToPage="1"/>
  </sheetPr>
  <dimension ref="A1:M36"/>
  <sheetViews>
    <sheetView view="pageBreakPreview" zoomScale="60" zoomScaleNormal="100" workbookViewId="0">
      <selection activeCell="H15" sqref="H15"/>
    </sheetView>
  </sheetViews>
  <sheetFormatPr defaultRowHeight="12.75"/>
  <cols>
    <col min="1" max="1" width="32.5703125" style="152" customWidth="1"/>
    <col min="2" max="2" width="21.42578125" style="152" customWidth="1"/>
    <col min="3" max="3" width="19.42578125" style="152" customWidth="1"/>
    <col min="4" max="4" width="14.7109375" style="152" bestFit="1" customWidth="1"/>
    <col min="5" max="5" width="19.140625" style="152" bestFit="1" customWidth="1"/>
    <col min="6" max="6" width="14.7109375" style="152" bestFit="1" customWidth="1"/>
    <col min="7" max="7" width="19.140625" style="152" bestFit="1" customWidth="1"/>
    <col min="8" max="256" width="9.140625" style="152"/>
    <col min="257" max="257" width="33.85546875" style="152" customWidth="1"/>
    <col min="258" max="258" width="21.42578125" style="152" customWidth="1"/>
    <col min="259" max="259" width="19.42578125" style="152" customWidth="1"/>
    <col min="260" max="260" width="14.7109375" style="152" bestFit="1" customWidth="1"/>
    <col min="261" max="261" width="19.140625" style="152" bestFit="1" customWidth="1"/>
    <col min="262" max="262" width="14.7109375" style="152" bestFit="1" customWidth="1"/>
    <col min="263" max="263" width="19.140625" style="152" bestFit="1" customWidth="1"/>
    <col min="264" max="512" width="9.140625" style="152"/>
    <col min="513" max="513" width="33.85546875" style="152" customWidth="1"/>
    <col min="514" max="514" width="21.42578125" style="152" customWidth="1"/>
    <col min="515" max="515" width="19.42578125" style="152" customWidth="1"/>
    <col min="516" max="516" width="14.7109375" style="152" bestFit="1" customWidth="1"/>
    <col min="517" max="517" width="19.140625" style="152" bestFit="1" customWidth="1"/>
    <col min="518" max="518" width="14.7109375" style="152" bestFit="1" customWidth="1"/>
    <col min="519" max="519" width="19.140625" style="152" bestFit="1" customWidth="1"/>
    <col min="520" max="768" width="9.140625" style="152"/>
    <col min="769" max="769" width="33.85546875" style="152" customWidth="1"/>
    <col min="770" max="770" width="21.42578125" style="152" customWidth="1"/>
    <col min="771" max="771" width="19.42578125" style="152" customWidth="1"/>
    <col min="772" max="772" width="14.7109375" style="152" bestFit="1" customWidth="1"/>
    <col min="773" max="773" width="19.140625" style="152" bestFit="1" customWidth="1"/>
    <col min="774" max="774" width="14.7109375" style="152" bestFit="1" customWidth="1"/>
    <col min="775" max="775" width="19.140625" style="152" bestFit="1" customWidth="1"/>
    <col min="776" max="1024" width="9.140625" style="152"/>
    <col min="1025" max="1025" width="33.85546875" style="152" customWidth="1"/>
    <col min="1026" max="1026" width="21.42578125" style="152" customWidth="1"/>
    <col min="1027" max="1027" width="19.42578125" style="152" customWidth="1"/>
    <col min="1028" max="1028" width="14.7109375" style="152" bestFit="1" customWidth="1"/>
    <col min="1029" max="1029" width="19.140625" style="152" bestFit="1" customWidth="1"/>
    <col min="1030" max="1030" width="14.7109375" style="152" bestFit="1" customWidth="1"/>
    <col min="1031" max="1031" width="19.140625" style="152" bestFit="1" customWidth="1"/>
    <col min="1032" max="1280" width="9.140625" style="152"/>
    <col min="1281" max="1281" width="33.85546875" style="152" customWidth="1"/>
    <col min="1282" max="1282" width="21.42578125" style="152" customWidth="1"/>
    <col min="1283" max="1283" width="19.42578125" style="152" customWidth="1"/>
    <col min="1284" max="1284" width="14.7109375" style="152" bestFit="1" customWidth="1"/>
    <col min="1285" max="1285" width="19.140625" style="152" bestFit="1" customWidth="1"/>
    <col min="1286" max="1286" width="14.7109375" style="152" bestFit="1" customWidth="1"/>
    <col min="1287" max="1287" width="19.140625" style="152" bestFit="1" customWidth="1"/>
    <col min="1288" max="1536" width="9.140625" style="152"/>
    <col min="1537" max="1537" width="33.85546875" style="152" customWidth="1"/>
    <col min="1538" max="1538" width="21.42578125" style="152" customWidth="1"/>
    <col min="1539" max="1539" width="19.42578125" style="152" customWidth="1"/>
    <col min="1540" max="1540" width="14.7109375" style="152" bestFit="1" customWidth="1"/>
    <col min="1541" max="1541" width="19.140625" style="152" bestFit="1" customWidth="1"/>
    <col min="1542" max="1542" width="14.7109375" style="152" bestFit="1" customWidth="1"/>
    <col min="1543" max="1543" width="19.140625" style="152" bestFit="1" customWidth="1"/>
    <col min="1544" max="1792" width="9.140625" style="152"/>
    <col min="1793" max="1793" width="33.85546875" style="152" customWidth="1"/>
    <col min="1794" max="1794" width="21.42578125" style="152" customWidth="1"/>
    <col min="1795" max="1795" width="19.42578125" style="152" customWidth="1"/>
    <col min="1796" max="1796" width="14.7109375" style="152" bestFit="1" customWidth="1"/>
    <col min="1797" max="1797" width="19.140625" style="152" bestFit="1" customWidth="1"/>
    <col min="1798" max="1798" width="14.7109375" style="152" bestFit="1" customWidth="1"/>
    <col min="1799" max="1799" width="19.140625" style="152" bestFit="1" customWidth="1"/>
    <col min="1800" max="2048" width="9.140625" style="152"/>
    <col min="2049" max="2049" width="33.85546875" style="152" customWidth="1"/>
    <col min="2050" max="2050" width="21.42578125" style="152" customWidth="1"/>
    <col min="2051" max="2051" width="19.42578125" style="152" customWidth="1"/>
    <col min="2052" max="2052" width="14.7109375" style="152" bestFit="1" customWidth="1"/>
    <col min="2053" max="2053" width="19.140625" style="152" bestFit="1" customWidth="1"/>
    <col min="2054" max="2054" width="14.7109375" style="152" bestFit="1" customWidth="1"/>
    <col min="2055" max="2055" width="19.140625" style="152" bestFit="1" customWidth="1"/>
    <col min="2056" max="2304" width="9.140625" style="152"/>
    <col min="2305" max="2305" width="33.85546875" style="152" customWidth="1"/>
    <col min="2306" max="2306" width="21.42578125" style="152" customWidth="1"/>
    <col min="2307" max="2307" width="19.42578125" style="152" customWidth="1"/>
    <col min="2308" max="2308" width="14.7109375" style="152" bestFit="1" customWidth="1"/>
    <col min="2309" max="2309" width="19.140625" style="152" bestFit="1" customWidth="1"/>
    <col min="2310" max="2310" width="14.7109375" style="152" bestFit="1" customWidth="1"/>
    <col min="2311" max="2311" width="19.140625" style="152" bestFit="1" customWidth="1"/>
    <col min="2312" max="2560" width="9.140625" style="152"/>
    <col min="2561" max="2561" width="33.85546875" style="152" customWidth="1"/>
    <col min="2562" max="2562" width="21.42578125" style="152" customWidth="1"/>
    <col min="2563" max="2563" width="19.42578125" style="152" customWidth="1"/>
    <col min="2564" max="2564" width="14.7109375" style="152" bestFit="1" customWidth="1"/>
    <col min="2565" max="2565" width="19.140625" style="152" bestFit="1" customWidth="1"/>
    <col min="2566" max="2566" width="14.7109375" style="152" bestFit="1" customWidth="1"/>
    <col min="2567" max="2567" width="19.140625" style="152" bestFit="1" customWidth="1"/>
    <col min="2568" max="2816" width="9.140625" style="152"/>
    <col min="2817" max="2817" width="33.85546875" style="152" customWidth="1"/>
    <col min="2818" max="2818" width="21.42578125" style="152" customWidth="1"/>
    <col min="2819" max="2819" width="19.42578125" style="152" customWidth="1"/>
    <col min="2820" max="2820" width="14.7109375" style="152" bestFit="1" customWidth="1"/>
    <col min="2821" max="2821" width="19.140625" style="152" bestFit="1" customWidth="1"/>
    <col min="2822" max="2822" width="14.7109375" style="152" bestFit="1" customWidth="1"/>
    <col min="2823" max="2823" width="19.140625" style="152" bestFit="1" customWidth="1"/>
    <col min="2824" max="3072" width="9.140625" style="152"/>
    <col min="3073" max="3073" width="33.85546875" style="152" customWidth="1"/>
    <col min="3074" max="3074" width="21.42578125" style="152" customWidth="1"/>
    <col min="3075" max="3075" width="19.42578125" style="152" customWidth="1"/>
    <col min="3076" max="3076" width="14.7109375" style="152" bestFit="1" customWidth="1"/>
    <col min="3077" max="3077" width="19.140625" style="152" bestFit="1" customWidth="1"/>
    <col min="3078" max="3078" width="14.7109375" style="152" bestFit="1" customWidth="1"/>
    <col min="3079" max="3079" width="19.140625" style="152" bestFit="1" customWidth="1"/>
    <col min="3080" max="3328" width="9.140625" style="152"/>
    <col min="3329" max="3329" width="33.85546875" style="152" customWidth="1"/>
    <col min="3330" max="3330" width="21.42578125" style="152" customWidth="1"/>
    <col min="3331" max="3331" width="19.42578125" style="152" customWidth="1"/>
    <col min="3332" max="3332" width="14.7109375" style="152" bestFit="1" customWidth="1"/>
    <col min="3333" max="3333" width="19.140625" style="152" bestFit="1" customWidth="1"/>
    <col min="3334" max="3334" width="14.7109375" style="152" bestFit="1" customWidth="1"/>
    <col min="3335" max="3335" width="19.140625" style="152" bestFit="1" customWidth="1"/>
    <col min="3336" max="3584" width="9.140625" style="152"/>
    <col min="3585" max="3585" width="33.85546875" style="152" customWidth="1"/>
    <col min="3586" max="3586" width="21.42578125" style="152" customWidth="1"/>
    <col min="3587" max="3587" width="19.42578125" style="152" customWidth="1"/>
    <col min="3588" max="3588" width="14.7109375" style="152" bestFit="1" customWidth="1"/>
    <col min="3589" max="3589" width="19.140625" style="152" bestFit="1" customWidth="1"/>
    <col min="3590" max="3590" width="14.7109375" style="152" bestFit="1" customWidth="1"/>
    <col min="3591" max="3591" width="19.140625" style="152" bestFit="1" customWidth="1"/>
    <col min="3592" max="3840" width="9.140625" style="152"/>
    <col min="3841" max="3841" width="33.85546875" style="152" customWidth="1"/>
    <col min="3842" max="3842" width="21.42578125" style="152" customWidth="1"/>
    <col min="3843" max="3843" width="19.42578125" style="152" customWidth="1"/>
    <col min="3844" max="3844" width="14.7109375" style="152" bestFit="1" customWidth="1"/>
    <col min="3845" max="3845" width="19.140625" style="152" bestFit="1" customWidth="1"/>
    <col min="3846" max="3846" width="14.7109375" style="152" bestFit="1" customWidth="1"/>
    <col min="3847" max="3847" width="19.140625" style="152" bestFit="1" customWidth="1"/>
    <col min="3848" max="4096" width="9.140625" style="152"/>
    <col min="4097" max="4097" width="33.85546875" style="152" customWidth="1"/>
    <col min="4098" max="4098" width="21.42578125" style="152" customWidth="1"/>
    <col min="4099" max="4099" width="19.42578125" style="152" customWidth="1"/>
    <col min="4100" max="4100" width="14.7109375" style="152" bestFit="1" customWidth="1"/>
    <col min="4101" max="4101" width="19.140625" style="152" bestFit="1" customWidth="1"/>
    <col min="4102" max="4102" width="14.7109375" style="152" bestFit="1" customWidth="1"/>
    <col min="4103" max="4103" width="19.140625" style="152" bestFit="1" customWidth="1"/>
    <col min="4104" max="4352" width="9.140625" style="152"/>
    <col min="4353" max="4353" width="33.85546875" style="152" customWidth="1"/>
    <col min="4354" max="4354" width="21.42578125" style="152" customWidth="1"/>
    <col min="4355" max="4355" width="19.42578125" style="152" customWidth="1"/>
    <col min="4356" max="4356" width="14.7109375" style="152" bestFit="1" customWidth="1"/>
    <col min="4357" max="4357" width="19.140625" style="152" bestFit="1" customWidth="1"/>
    <col min="4358" max="4358" width="14.7109375" style="152" bestFit="1" customWidth="1"/>
    <col min="4359" max="4359" width="19.140625" style="152" bestFit="1" customWidth="1"/>
    <col min="4360" max="4608" width="9.140625" style="152"/>
    <col min="4609" max="4609" width="33.85546875" style="152" customWidth="1"/>
    <col min="4610" max="4610" width="21.42578125" style="152" customWidth="1"/>
    <col min="4611" max="4611" width="19.42578125" style="152" customWidth="1"/>
    <col min="4612" max="4612" width="14.7109375" style="152" bestFit="1" customWidth="1"/>
    <col min="4613" max="4613" width="19.140625" style="152" bestFit="1" customWidth="1"/>
    <col min="4614" max="4614" width="14.7109375" style="152" bestFit="1" customWidth="1"/>
    <col min="4615" max="4615" width="19.140625" style="152" bestFit="1" customWidth="1"/>
    <col min="4616" max="4864" width="9.140625" style="152"/>
    <col min="4865" max="4865" width="33.85546875" style="152" customWidth="1"/>
    <col min="4866" max="4866" width="21.42578125" style="152" customWidth="1"/>
    <col min="4867" max="4867" width="19.42578125" style="152" customWidth="1"/>
    <col min="4868" max="4868" width="14.7109375" style="152" bestFit="1" customWidth="1"/>
    <col min="4869" max="4869" width="19.140625" style="152" bestFit="1" customWidth="1"/>
    <col min="4870" max="4870" width="14.7109375" style="152" bestFit="1" customWidth="1"/>
    <col min="4871" max="4871" width="19.140625" style="152" bestFit="1" customWidth="1"/>
    <col min="4872" max="5120" width="9.140625" style="152"/>
    <col min="5121" max="5121" width="33.85546875" style="152" customWidth="1"/>
    <col min="5122" max="5122" width="21.42578125" style="152" customWidth="1"/>
    <col min="5123" max="5123" width="19.42578125" style="152" customWidth="1"/>
    <col min="5124" max="5124" width="14.7109375" style="152" bestFit="1" customWidth="1"/>
    <col min="5125" max="5125" width="19.140625" style="152" bestFit="1" customWidth="1"/>
    <col min="5126" max="5126" width="14.7109375" style="152" bestFit="1" customWidth="1"/>
    <col min="5127" max="5127" width="19.140625" style="152" bestFit="1" customWidth="1"/>
    <col min="5128" max="5376" width="9.140625" style="152"/>
    <col min="5377" max="5377" width="33.85546875" style="152" customWidth="1"/>
    <col min="5378" max="5378" width="21.42578125" style="152" customWidth="1"/>
    <col min="5379" max="5379" width="19.42578125" style="152" customWidth="1"/>
    <col min="5380" max="5380" width="14.7109375" style="152" bestFit="1" customWidth="1"/>
    <col min="5381" max="5381" width="19.140625" style="152" bestFit="1" customWidth="1"/>
    <col min="5382" max="5382" width="14.7109375" style="152" bestFit="1" customWidth="1"/>
    <col min="5383" max="5383" width="19.140625" style="152" bestFit="1" customWidth="1"/>
    <col min="5384" max="5632" width="9.140625" style="152"/>
    <col min="5633" max="5633" width="33.85546875" style="152" customWidth="1"/>
    <col min="5634" max="5634" width="21.42578125" style="152" customWidth="1"/>
    <col min="5635" max="5635" width="19.42578125" style="152" customWidth="1"/>
    <col min="5636" max="5636" width="14.7109375" style="152" bestFit="1" customWidth="1"/>
    <col min="5637" max="5637" width="19.140625" style="152" bestFit="1" customWidth="1"/>
    <col min="5638" max="5638" width="14.7109375" style="152" bestFit="1" customWidth="1"/>
    <col min="5639" max="5639" width="19.140625" style="152" bestFit="1" customWidth="1"/>
    <col min="5640" max="5888" width="9.140625" style="152"/>
    <col min="5889" max="5889" width="33.85546875" style="152" customWidth="1"/>
    <col min="5890" max="5890" width="21.42578125" style="152" customWidth="1"/>
    <col min="5891" max="5891" width="19.42578125" style="152" customWidth="1"/>
    <col min="5892" max="5892" width="14.7109375" style="152" bestFit="1" customWidth="1"/>
    <col min="5893" max="5893" width="19.140625" style="152" bestFit="1" customWidth="1"/>
    <col min="5894" max="5894" width="14.7109375" style="152" bestFit="1" customWidth="1"/>
    <col min="5895" max="5895" width="19.140625" style="152" bestFit="1" customWidth="1"/>
    <col min="5896" max="6144" width="9.140625" style="152"/>
    <col min="6145" max="6145" width="33.85546875" style="152" customWidth="1"/>
    <col min="6146" max="6146" width="21.42578125" style="152" customWidth="1"/>
    <col min="6147" max="6147" width="19.42578125" style="152" customWidth="1"/>
    <col min="6148" max="6148" width="14.7109375" style="152" bestFit="1" customWidth="1"/>
    <col min="6149" max="6149" width="19.140625" style="152" bestFit="1" customWidth="1"/>
    <col min="6150" max="6150" width="14.7109375" style="152" bestFit="1" customWidth="1"/>
    <col min="6151" max="6151" width="19.140625" style="152" bestFit="1" customWidth="1"/>
    <col min="6152" max="6400" width="9.140625" style="152"/>
    <col min="6401" max="6401" width="33.85546875" style="152" customWidth="1"/>
    <col min="6402" max="6402" width="21.42578125" style="152" customWidth="1"/>
    <col min="6403" max="6403" width="19.42578125" style="152" customWidth="1"/>
    <col min="6404" max="6404" width="14.7109375" style="152" bestFit="1" customWidth="1"/>
    <col min="6405" max="6405" width="19.140625" style="152" bestFit="1" customWidth="1"/>
    <col min="6406" max="6406" width="14.7109375" style="152" bestFit="1" customWidth="1"/>
    <col min="6407" max="6407" width="19.140625" style="152" bestFit="1" customWidth="1"/>
    <col min="6408" max="6656" width="9.140625" style="152"/>
    <col min="6657" max="6657" width="33.85546875" style="152" customWidth="1"/>
    <col min="6658" max="6658" width="21.42578125" style="152" customWidth="1"/>
    <col min="6659" max="6659" width="19.42578125" style="152" customWidth="1"/>
    <col min="6660" max="6660" width="14.7109375" style="152" bestFit="1" customWidth="1"/>
    <col min="6661" max="6661" width="19.140625" style="152" bestFit="1" customWidth="1"/>
    <col min="6662" max="6662" width="14.7109375" style="152" bestFit="1" customWidth="1"/>
    <col min="6663" max="6663" width="19.140625" style="152" bestFit="1" customWidth="1"/>
    <col min="6664" max="6912" width="9.140625" style="152"/>
    <col min="6913" max="6913" width="33.85546875" style="152" customWidth="1"/>
    <col min="6914" max="6914" width="21.42578125" style="152" customWidth="1"/>
    <col min="6915" max="6915" width="19.42578125" style="152" customWidth="1"/>
    <col min="6916" max="6916" width="14.7109375" style="152" bestFit="1" customWidth="1"/>
    <col min="6917" max="6917" width="19.140625" style="152" bestFit="1" customWidth="1"/>
    <col min="6918" max="6918" width="14.7109375" style="152" bestFit="1" customWidth="1"/>
    <col min="6919" max="6919" width="19.140625" style="152" bestFit="1" customWidth="1"/>
    <col min="6920" max="7168" width="9.140625" style="152"/>
    <col min="7169" max="7169" width="33.85546875" style="152" customWidth="1"/>
    <col min="7170" max="7170" width="21.42578125" style="152" customWidth="1"/>
    <col min="7171" max="7171" width="19.42578125" style="152" customWidth="1"/>
    <col min="7172" max="7172" width="14.7109375" style="152" bestFit="1" customWidth="1"/>
    <col min="7173" max="7173" width="19.140625" style="152" bestFit="1" customWidth="1"/>
    <col min="7174" max="7174" width="14.7109375" style="152" bestFit="1" customWidth="1"/>
    <col min="7175" max="7175" width="19.140625" style="152" bestFit="1" customWidth="1"/>
    <col min="7176" max="7424" width="9.140625" style="152"/>
    <col min="7425" max="7425" width="33.85546875" style="152" customWidth="1"/>
    <col min="7426" max="7426" width="21.42578125" style="152" customWidth="1"/>
    <col min="7427" max="7427" width="19.42578125" style="152" customWidth="1"/>
    <col min="7428" max="7428" width="14.7109375" style="152" bestFit="1" customWidth="1"/>
    <col min="7429" max="7429" width="19.140625" style="152" bestFit="1" customWidth="1"/>
    <col min="7430" max="7430" width="14.7109375" style="152" bestFit="1" customWidth="1"/>
    <col min="7431" max="7431" width="19.140625" style="152" bestFit="1" customWidth="1"/>
    <col min="7432" max="7680" width="9.140625" style="152"/>
    <col min="7681" max="7681" width="33.85546875" style="152" customWidth="1"/>
    <col min="7682" max="7682" width="21.42578125" style="152" customWidth="1"/>
    <col min="7683" max="7683" width="19.42578125" style="152" customWidth="1"/>
    <col min="7684" max="7684" width="14.7109375" style="152" bestFit="1" customWidth="1"/>
    <col min="7685" max="7685" width="19.140625" style="152" bestFit="1" customWidth="1"/>
    <col min="7686" max="7686" width="14.7109375" style="152" bestFit="1" customWidth="1"/>
    <col min="7687" max="7687" width="19.140625" style="152" bestFit="1" customWidth="1"/>
    <col min="7688" max="7936" width="9.140625" style="152"/>
    <col min="7937" max="7937" width="33.85546875" style="152" customWidth="1"/>
    <col min="7938" max="7938" width="21.42578125" style="152" customWidth="1"/>
    <col min="7939" max="7939" width="19.42578125" style="152" customWidth="1"/>
    <col min="7940" max="7940" width="14.7109375" style="152" bestFit="1" customWidth="1"/>
    <col min="7941" max="7941" width="19.140625" style="152" bestFit="1" customWidth="1"/>
    <col min="7942" max="7942" width="14.7109375" style="152" bestFit="1" customWidth="1"/>
    <col min="7943" max="7943" width="19.140625" style="152" bestFit="1" customWidth="1"/>
    <col min="7944" max="8192" width="9.140625" style="152"/>
    <col min="8193" max="8193" width="33.85546875" style="152" customWidth="1"/>
    <col min="8194" max="8194" width="21.42578125" style="152" customWidth="1"/>
    <col min="8195" max="8195" width="19.42578125" style="152" customWidth="1"/>
    <col min="8196" max="8196" width="14.7109375" style="152" bestFit="1" customWidth="1"/>
    <col min="8197" max="8197" width="19.140625" style="152" bestFit="1" customWidth="1"/>
    <col min="8198" max="8198" width="14.7109375" style="152" bestFit="1" customWidth="1"/>
    <col min="8199" max="8199" width="19.140625" style="152" bestFit="1" customWidth="1"/>
    <col min="8200" max="8448" width="9.140625" style="152"/>
    <col min="8449" max="8449" width="33.85546875" style="152" customWidth="1"/>
    <col min="8450" max="8450" width="21.42578125" style="152" customWidth="1"/>
    <col min="8451" max="8451" width="19.42578125" style="152" customWidth="1"/>
    <col min="8452" max="8452" width="14.7109375" style="152" bestFit="1" customWidth="1"/>
    <col min="8453" max="8453" width="19.140625" style="152" bestFit="1" customWidth="1"/>
    <col min="8454" max="8454" width="14.7109375" style="152" bestFit="1" customWidth="1"/>
    <col min="8455" max="8455" width="19.140625" style="152" bestFit="1" customWidth="1"/>
    <col min="8456" max="8704" width="9.140625" style="152"/>
    <col min="8705" max="8705" width="33.85546875" style="152" customWidth="1"/>
    <col min="8706" max="8706" width="21.42578125" style="152" customWidth="1"/>
    <col min="8707" max="8707" width="19.42578125" style="152" customWidth="1"/>
    <col min="8708" max="8708" width="14.7109375" style="152" bestFit="1" customWidth="1"/>
    <col min="8709" max="8709" width="19.140625" style="152" bestFit="1" customWidth="1"/>
    <col min="8710" max="8710" width="14.7109375" style="152" bestFit="1" customWidth="1"/>
    <col min="8711" max="8711" width="19.140625" style="152" bestFit="1" customWidth="1"/>
    <col min="8712" max="8960" width="9.140625" style="152"/>
    <col min="8961" max="8961" width="33.85546875" style="152" customWidth="1"/>
    <col min="8962" max="8962" width="21.42578125" style="152" customWidth="1"/>
    <col min="8963" max="8963" width="19.42578125" style="152" customWidth="1"/>
    <col min="8964" max="8964" width="14.7109375" style="152" bestFit="1" customWidth="1"/>
    <col min="8965" max="8965" width="19.140625" style="152" bestFit="1" customWidth="1"/>
    <col min="8966" max="8966" width="14.7109375" style="152" bestFit="1" customWidth="1"/>
    <col min="8967" max="8967" width="19.140625" style="152" bestFit="1" customWidth="1"/>
    <col min="8968" max="9216" width="9.140625" style="152"/>
    <col min="9217" max="9217" width="33.85546875" style="152" customWidth="1"/>
    <col min="9218" max="9218" width="21.42578125" style="152" customWidth="1"/>
    <col min="9219" max="9219" width="19.42578125" style="152" customWidth="1"/>
    <col min="9220" max="9220" width="14.7109375" style="152" bestFit="1" customWidth="1"/>
    <col min="9221" max="9221" width="19.140625" style="152" bestFit="1" customWidth="1"/>
    <col min="9222" max="9222" width="14.7109375" style="152" bestFit="1" customWidth="1"/>
    <col min="9223" max="9223" width="19.140625" style="152" bestFit="1" customWidth="1"/>
    <col min="9224" max="9472" width="9.140625" style="152"/>
    <col min="9473" max="9473" width="33.85546875" style="152" customWidth="1"/>
    <col min="9474" max="9474" width="21.42578125" style="152" customWidth="1"/>
    <col min="9475" max="9475" width="19.42578125" style="152" customWidth="1"/>
    <col min="9476" max="9476" width="14.7109375" style="152" bestFit="1" customWidth="1"/>
    <col min="9477" max="9477" width="19.140625" style="152" bestFit="1" customWidth="1"/>
    <col min="9478" max="9478" width="14.7109375" style="152" bestFit="1" customWidth="1"/>
    <col min="9479" max="9479" width="19.140625" style="152" bestFit="1" customWidth="1"/>
    <col min="9480" max="9728" width="9.140625" style="152"/>
    <col min="9729" max="9729" width="33.85546875" style="152" customWidth="1"/>
    <col min="9730" max="9730" width="21.42578125" style="152" customWidth="1"/>
    <col min="9731" max="9731" width="19.42578125" style="152" customWidth="1"/>
    <col min="9732" max="9732" width="14.7109375" style="152" bestFit="1" customWidth="1"/>
    <col min="9733" max="9733" width="19.140625" style="152" bestFit="1" customWidth="1"/>
    <col min="9734" max="9734" width="14.7109375" style="152" bestFit="1" customWidth="1"/>
    <col min="9735" max="9735" width="19.140625" style="152" bestFit="1" customWidth="1"/>
    <col min="9736" max="9984" width="9.140625" style="152"/>
    <col min="9985" max="9985" width="33.85546875" style="152" customWidth="1"/>
    <col min="9986" max="9986" width="21.42578125" style="152" customWidth="1"/>
    <col min="9987" max="9987" width="19.42578125" style="152" customWidth="1"/>
    <col min="9988" max="9988" width="14.7109375" style="152" bestFit="1" customWidth="1"/>
    <col min="9989" max="9989" width="19.140625" style="152" bestFit="1" customWidth="1"/>
    <col min="9990" max="9990" width="14.7109375" style="152" bestFit="1" customWidth="1"/>
    <col min="9991" max="9991" width="19.140625" style="152" bestFit="1" customWidth="1"/>
    <col min="9992" max="10240" width="9.140625" style="152"/>
    <col min="10241" max="10241" width="33.85546875" style="152" customWidth="1"/>
    <col min="10242" max="10242" width="21.42578125" style="152" customWidth="1"/>
    <col min="10243" max="10243" width="19.42578125" style="152" customWidth="1"/>
    <col min="10244" max="10244" width="14.7109375" style="152" bestFit="1" customWidth="1"/>
    <col min="10245" max="10245" width="19.140625" style="152" bestFit="1" customWidth="1"/>
    <col min="10246" max="10246" width="14.7109375" style="152" bestFit="1" customWidth="1"/>
    <col min="10247" max="10247" width="19.140625" style="152" bestFit="1" customWidth="1"/>
    <col min="10248" max="10496" width="9.140625" style="152"/>
    <col min="10497" max="10497" width="33.85546875" style="152" customWidth="1"/>
    <col min="10498" max="10498" width="21.42578125" style="152" customWidth="1"/>
    <col min="10499" max="10499" width="19.42578125" style="152" customWidth="1"/>
    <col min="10500" max="10500" width="14.7109375" style="152" bestFit="1" customWidth="1"/>
    <col min="10501" max="10501" width="19.140625" style="152" bestFit="1" customWidth="1"/>
    <col min="10502" max="10502" width="14.7109375" style="152" bestFit="1" customWidth="1"/>
    <col min="10503" max="10503" width="19.140625" style="152" bestFit="1" customWidth="1"/>
    <col min="10504" max="10752" width="9.140625" style="152"/>
    <col min="10753" max="10753" width="33.85546875" style="152" customWidth="1"/>
    <col min="10754" max="10754" width="21.42578125" style="152" customWidth="1"/>
    <col min="10755" max="10755" width="19.42578125" style="152" customWidth="1"/>
    <col min="10756" max="10756" width="14.7109375" style="152" bestFit="1" customWidth="1"/>
    <col min="10757" max="10757" width="19.140625" style="152" bestFit="1" customWidth="1"/>
    <col min="10758" max="10758" width="14.7109375" style="152" bestFit="1" customWidth="1"/>
    <col min="10759" max="10759" width="19.140625" style="152" bestFit="1" customWidth="1"/>
    <col min="10760" max="11008" width="9.140625" style="152"/>
    <col min="11009" max="11009" width="33.85546875" style="152" customWidth="1"/>
    <col min="11010" max="11010" width="21.42578125" style="152" customWidth="1"/>
    <col min="11011" max="11011" width="19.42578125" style="152" customWidth="1"/>
    <col min="11012" max="11012" width="14.7109375" style="152" bestFit="1" customWidth="1"/>
    <col min="11013" max="11013" width="19.140625" style="152" bestFit="1" customWidth="1"/>
    <col min="11014" max="11014" width="14.7109375" style="152" bestFit="1" customWidth="1"/>
    <col min="11015" max="11015" width="19.140625" style="152" bestFit="1" customWidth="1"/>
    <col min="11016" max="11264" width="9.140625" style="152"/>
    <col min="11265" max="11265" width="33.85546875" style="152" customWidth="1"/>
    <col min="11266" max="11266" width="21.42578125" style="152" customWidth="1"/>
    <col min="11267" max="11267" width="19.42578125" style="152" customWidth="1"/>
    <col min="11268" max="11268" width="14.7109375" style="152" bestFit="1" customWidth="1"/>
    <col min="11269" max="11269" width="19.140625" style="152" bestFit="1" customWidth="1"/>
    <col min="11270" max="11270" width="14.7109375" style="152" bestFit="1" customWidth="1"/>
    <col min="11271" max="11271" width="19.140625" style="152" bestFit="1" customWidth="1"/>
    <col min="11272" max="11520" width="9.140625" style="152"/>
    <col min="11521" max="11521" width="33.85546875" style="152" customWidth="1"/>
    <col min="11522" max="11522" width="21.42578125" style="152" customWidth="1"/>
    <col min="11523" max="11523" width="19.42578125" style="152" customWidth="1"/>
    <col min="11524" max="11524" width="14.7109375" style="152" bestFit="1" customWidth="1"/>
    <col min="11525" max="11525" width="19.140625" style="152" bestFit="1" customWidth="1"/>
    <col min="11526" max="11526" width="14.7109375" style="152" bestFit="1" customWidth="1"/>
    <col min="11527" max="11527" width="19.140625" style="152" bestFit="1" customWidth="1"/>
    <col min="11528" max="11776" width="9.140625" style="152"/>
    <col min="11777" max="11777" width="33.85546875" style="152" customWidth="1"/>
    <col min="11778" max="11778" width="21.42578125" style="152" customWidth="1"/>
    <col min="11779" max="11779" width="19.42578125" style="152" customWidth="1"/>
    <col min="11780" max="11780" width="14.7109375" style="152" bestFit="1" customWidth="1"/>
    <col min="11781" max="11781" width="19.140625" style="152" bestFit="1" customWidth="1"/>
    <col min="11782" max="11782" width="14.7109375" style="152" bestFit="1" customWidth="1"/>
    <col min="11783" max="11783" width="19.140625" style="152" bestFit="1" customWidth="1"/>
    <col min="11784" max="12032" width="9.140625" style="152"/>
    <col min="12033" max="12033" width="33.85546875" style="152" customWidth="1"/>
    <col min="12034" max="12034" width="21.42578125" style="152" customWidth="1"/>
    <col min="12035" max="12035" width="19.42578125" style="152" customWidth="1"/>
    <col min="12036" max="12036" width="14.7109375" style="152" bestFit="1" customWidth="1"/>
    <col min="12037" max="12037" width="19.140625" style="152" bestFit="1" customWidth="1"/>
    <col min="12038" max="12038" width="14.7109375" style="152" bestFit="1" customWidth="1"/>
    <col min="12039" max="12039" width="19.140625" style="152" bestFit="1" customWidth="1"/>
    <col min="12040" max="12288" width="9.140625" style="152"/>
    <col min="12289" max="12289" width="33.85546875" style="152" customWidth="1"/>
    <col min="12290" max="12290" width="21.42578125" style="152" customWidth="1"/>
    <col min="12291" max="12291" width="19.42578125" style="152" customWidth="1"/>
    <col min="12292" max="12292" width="14.7109375" style="152" bestFit="1" customWidth="1"/>
    <col min="12293" max="12293" width="19.140625" style="152" bestFit="1" customWidth="1"/>
    <col min="12294" max="12294" width="14.7109375" style="152" bestFit="1" customWidth="1"/>
    <col min="12295" max="12295" width="19.140625" style="152" bestFit="1" customWidth="1"/>
    <col min="12296" max="12544" width="9.140625" style="152"/>
    <col min="12545" max="12545" width="33.85546875" style="152" customWidth="1"/>
    <col min="12546" max="12546" width="21.42578125" style="152" customWidth="1"/>
    <col min="12547" max="12547" width="19.42578125" style="152" customWidth="1"/>
    <col min="12548" max="12548" width="14.7109375" style="152" bestFit="1" customWidth="1"/>
    <col min="12549" max="12549" width="19.140625" style="152" bestFit="1" customWidth="1"/>
    <col min="12550" max="12550" width="14.7109375" style="152" bestFit="1" customWidth="1"/>
    <col min="12551" max="12551" width="19.140625" style="152" bestFit="1" customWidth="1"/>
    <col min="12552" max="12800" width="9.140625" style="152"/>
    <col min="12801" max="12801" width="33.85546875" style="152" customWidth="1"/>
    <col min="12802" max="12802" width="21.42578125" style="152" customWidth="1"/>
    <col min="12803" max="12803" width="19.42578125" style="152" customWidth="1"/>
    <col min="12804" max="12804" width="14.7109375" style="152" bestFit="1" customWidth="1"/>
    <col min="12805" max="12805" width="19.140625" style="152" bestFit="1" customWidth="1"/>
    <col min="12806" max="12806" width="14.7109375" style="152" bestFit="1" customWidth="1"/>
    <col min="12807" max="12807" width="19.140625" style="152" bestFit="1" customWidth="1"/>
    <col min="12808" max="13056" width="9.140625" style="152"/>
    <col min="13057" max="13057" width="33.85546875" style="152" customWidth="1"/>
    <col min="13058" max="13058" width="21.42578125" style="152" customWidth="1"/>
    <col min="13059" max="13059" width="19.42578125" style="152" customWidth="1"/>
    <col min="13060" max="13060" width="14.7109375" style="152" bestFit="1" customWidth="1"/>
    <col min="13061" max="13061" width="19.140625" style="152" bestFit="1" customWidth="1"/>
    <col min="13062" max="13062" width="14.7109375" style="152" bestFit="1" customWidth="1"/>
    <col min="13063" max="13063" width="19.140625" style="152" bestFit="1" customWidth="1"/>
    <col min="13064" max="13312" width="9.140625" style="152"/>
    <col min="13313" max="13313" width="33.85546875" style="152" customWidth="1"/>
    <col min="13314" max="13314" width="21.42578125" style="152" customWidth="1"/>
    <col min="13315" max="13315" width="19.42578125" style="152" customWidth="1"/>
    <col min="13316" max="13316" width="14.7109375" style="152" bestFit="1" customWidth="1"/>
    <col min="13317" max="13317" width="19.140625" style="152" bestFit="1" customWidth="1"/>
    <col min="13318" max="13318" width="14.7109375" style="152" bestFit="1" customWidth="1"/>
    <col min="13319" max="13319" width="19.140625" style="152" bestFit="1" customWidth="1"/>
    <col min="13320" max="13568" width="9.140625" style="152"/>
    <col min="13569" max="13569" width="33.85546875" style="152" customWidth="1"/>
    <col min="13570" max="13570" width="21.42578125" style="152" customWidth="1"/>
    <col min="13571" max="13571" width="19.42578125" style="152" customWidth="1"/>
    <col min="13572" max="13572" width="14.7109375" style="152" bestFit="1" customWidth="1"/>
    <col min="13573" max="13573" width="19.140625" style="152" bestFit="1" customWidth="1"/>
    <col min="13574" max="13574" width="14.7109375" style="152" bestFit="1" customWidth="1"/>
    <col min="13575" max="13575" width="19.140625" style="152" bestFit="1" customWidth="1"/>
    <col min="13576" max="13824" width="9.140625" style="152"/>
    <col min="13825" max="13825" width="33.85546875" style="152" customWidth="1"/>
    <col min="13826" max="13826" width="21.42578125" style="152" customWidth="1"/>
    <col min="13827" max="13827" width="19.42578125" style="152" customWidth="1"/>
    <col min="13828" max="13828" width="14.7109375" style="152" bestFit="1" customWidth="1"/>
    <col min="13829" max="13829" width="19.140625" style="152" bestFit="1" customWidth="1"/>
    <col min="13830" max="13830" width="14.7109375" style="152" bestFit="1" customWidth="1"/>
    <col min="13831" max="13831" width="19.140625" style="152" bestFit="1" customWidth="1"/>
    <col min="13832" max="14080" width="9.140625" style="152"/>
    <col min="14081" max="14081" width="33.85546875" style="152" customWidth="1"/>
    <col min="14082" max="14082" width="21.42578125" style="152" customWidth="1"/>
    <col min="14083" max="14083" width="19.42578125" style="152" customWidth="1"/>
    <col min="14084" max="14084" width="14.7109375" style="152" bestFit="1" customWidth="1"/>
    <col min="14085" max="14085" width="19.140625" style="152" bestFit="1" customWidth="1"/>
    <col min="14086" max="14086" width="14.7109375" style="152" bestFit="1" customWidth="1"/>
    <col min="14087" max="14087" width="19.140625" style="152" bestFit="1" customWidth="1"/>
    <col min="14088" max="14336" width="9.140625" style="152"/>
    <col min="14337" max="14337" width="33.85546875" style="152" customWidth="1"/>
    <col min="14338" max="14338" width="21.42578125" style="152" customWidth="1"/>
    <col min="14339" max="14339" width="19.42578125" style="152" customWidth="1"/>
    <col min="14340" max="14340" width="14.7109375" style="152" bestFit="1" customWidth="1"/>
    <col min="14341" max="14341" width="19.140625" style="152" bestFit="1" customWidth="1"/>
    <col min="14342" max="14342" width="14.7109375" style="152" bestFit="1" customWidth="1"/>
    <col min="14343" max="14343" width="19.140625" style="152" bestFit="1" customWidth="1"/>
    <col min="14344" max="14592" width="9.140625" style="152"/>
    <col min="14593" max="14593" width="33.85546875" style="152" customWidth="1"/>
    <col min="14594" max="14594" width="21.42578125" style="152" customWidth="1"/>
    <col min="14595" max="14595" width="19.42578125" style="152" customWidth="1"/>
    <col min="14596" max="14596" width="14.7109375" style="152" bestFit="1" customWidth="1"/>
    <col min="14597" max="14597" width="19.140625" style="152" bestFit="1" customWidth="1"/>
    <col min="14598" max="14598" width="14.7109375" style="152" bestFit="1" customWidth="1"/>
    <col min="14599" max="14599" width="19.140625" style="152" bestFit="1" customWidth="1"/>
    <col min="14600" max="14848" width="9.140625" style="152"/>
    <col min="14849" max="14849" width="33.85546875" style="152" customWidth="1"/>
    <col min="14850" max="14850" width="21.42578125" style="152" customWidth="1"/>
    <col min="14851" max="14851" width="19.42578125" style="152" customWidth="1"/>
    <col min="14852" max="14852" width="14.7109375" style="152" bestFit="1" customWidth="1"/>
    <col min="14853" max="14853" width="19.140625" style="152" bestFit="1" customWidth="1"/>
    <col min="14854" max="14854" width="14.7109375" style="152" bestFit="1" customWidth="1"/>
    <col min="14855" max="14855" width="19.140625" style="152" bestFit="1" customWidth="1"/>
    <col min="14856" max="15104" width="9.140625" style="152"/>
    <col min="15105" max="15105" width="33.85546875" style="152" customWidth="1"/>
    <col min="15106" max="15106" width="21.42578125" style="152" customWidth="1"/>
    <col min="15107" max="15107" width="19.42578125" style="152" customWidth="1"/>
    <col min="15108" max="15108" width="14.7109375" style="152" bestFit="1" customWidth="1"/>
    <col min="15109" max="15109" width="19.140625" style="152" bestFit="1" customWidth="1"/>
    <col min="15110" max="15110" width="14.7109375" style="152" bestFit="1" customWidth="1"/>
    <col min="15111" max="15111" width="19.140625" style="152" bestFit="1" customWidth="1"/>
    <col min="15112" max="15360" width="9.140625" style="152"/>
    <col min="15361" max="15361" width="33.85546875" style="152" customWidth="1"/>
    <col min="15362" max="15362" width="21.42578125" style="152" customWidth="1"/>
    <col min="15363" max="15363" width="19.42578125" style="152" customWidth="1"/>
    <col min="15364" max="15364" width="14.7109375" style="152" bestFit="1" customWidth="1"/>
    <col min="15365" max="15365" width="19.140625" style="152" bestFit="1" customWidth="1"/>
    <col min="15366" max="15366" width="14.7109375" style="152" bestFit="1" customWidth="1"/>
    <col min="15367" max="15367" width="19.140625" style="152" bestFit="1" customWidth="1"/>
    <col min="15368" max="15616" width="9.140625" style="152"/>
    <col min="15617" max="15617" width="33.85546875" style="152" customWidth="1"/>
    <col min="15618" max="15618" width="21.42578125" style="152" customWidth="1"/>
    <col min="15619" max="15619" width="19.42578125" style="152" customWidth="1"/>
    <col min="15620" max="15620" width="14.7109375" style="152" bestFit="1" customWidth="1"/>
    <col min="15621" max="15621" width="19.140625" style="152" bestFit="1" customWidth="1"/>
    <col min="15622" max="15622" width="14.7109375" style="152" bestFit="1" customWidth="1"/>
    <col min="15623" max="15623" width="19.140625" style="152" bestFit="1" customWidth="1"/>
    <col min="15624" max="15872" width="9.140625" style="152"/>
    <col min="15873" max="15873" width="33.85546875" style="152" customWidth="1"/>
    <col min="15874" max="15874" width="21.42578125" style="152" customWidth="1"/>
    <col min="15875" max="15875" width="19.42578125" style="152" customWidth="1"/>
    <col min="15876" max="15876" width="14.7109375" style="152" bestFit="1" customWidth="1"/>
    <col min="15877" max="15877" width="19.140625" style="152" bestFit="1" customWidth="1"/>
    <col min="15878" max="15878" width="14.7109375" style="152" bestFit="1" customWidth="1"/>
    <col min="15879" max="15879" width="19.140625" style="152" bestFit="1" customWidth="1"/>
    <col min="15880" max="16128" width="9.140625" style="152"/>
    <col min="16129" max="16129" width="33.85546875" style="152" customWidth="1"/>
    <col min="16130" max="16130" width="21.42578125" style="152" customWidth="1"/>
    <col min="16131" max="16131" width="19.42578125" style="152" customWidth="1"/>
    <col min="16132" max="16132" width="14.7109375" style="152" bestFit="1" customWidth="1"/>
    <col min="16133" max="16133" width="19.140625" style="152" bestFit="1" customWidth="1"/>
    <col min="16134" max="16134" width="14.7109375" style="152" bestFit="1" customWidth="1"/>
    <col min="16135" max="16135" width="19.140625" style="152" bestFit="1" customWidth="1"/>
    <col min="16136" max="16384" width="9.140625" style="152"/>
  </cols>
  <sheetData>
    <row r="1" spans="1:7" ht="13.5" thickBot="1">
      <c r="A1" s="1" t="s">
        <v>0</v>
      </c>
      <c r="G1" s="474" t="s">
        <v>1</v>
      </c>
    </row>
    <row r="2" spans="1:7" ht="19.5" customHeight="1" thickTop="1">
      <c r="A2" s="6250" t="s">
        <v>5266</v>
      </c>
      <c r="B2" s="6251"/>
      <c r="C2" s="6251"/>
      <c r="D2" s="6251"/>
      <c r="E2" s="6251"/>
      <c r="F2" s="6251"/>
      <c r="G2" s="6252"/>
    </row>
    <row r="3" spans="1:7" ht="19.5" customHeight="1">
      <c r="A3" s="6452" t="s">
        <v>3384</v>
      </c>
      <c r="B3" s="6453"/>
      <c r="C3" s="6453"/>
      <c r="D3" s="6453"/>
      <c r="E3" s="6453"/>
      <c r="F3" s="6453"/>
      <c r="G3" s="6454"/>
    </row>
    <row r="4" spans="1:7" ht="19.5" customHeight="1" thickBot="1">
      <c r="A4" s="6285"/>
      <c r="B4" s="6286"/>
      <c r="C4" s="6286"/>
      <c r="D4" s="6286"/>
      <c r="E4" s="6286"/>
      <c r="F4" s="6286"/>
      <c r="G4" s="6287"/>
    </row>
    <row r="5" spans="1:7" ht="33" customHeight="1" thickBot="1">
      <c r="A5" s="7615" t="s">
        <v>3378</v>
      </c>
      <c r="B5" s="7617" t="s">
        <v>12</v>
      </c>
      <c r="C5" s="7618"/>
      <c r="D5" s="7618"/>
      <c r="E5" s="7618"/>
      <c r="F5" s="7618"/>
      <c r="G5" s="7619"/>
    </row>
    <row r="6" spans="1:7" ht="29.25" customHeight="1" thickBot="1">
      <c r="A6" s="7586"/>
      <c r="B6" s="7620">
        <v>2011</v>
      </c>
      <c r="C6" s="7621"/>
      <c r="D6" s="7622">
        <v>2012</v>
      </c>
      <c r="E6" s="7621"/>
      <c r="F6" s="7622">
        <v>2013</v>
      </c>
      <c r="G6" s="7623"/>
    </row>
    <row r="7" spans="1:7" ht="29.25" customHeight="1" thickBot="1">
      <c r="A7" s="7616"/>
      <c r="B7" s="3797" t="s">
        <v>3385</v>
      </c>
      <c r="C7" s="3798" t="s">
        <v>3386</v>
      </c>
      <c r="D7" s="3797" t="s">
        <v>3385</v>
      </c>
      <c r="E7" s="3798" t="s">
        <v>3386</v>
      </c>
      <c r="F7" s="3797" t="s">
        <v>3385</v>
      </c>
      <c r="G7" s="2662" t="s">
        <v>3386</v>
      </c>
    </row>
    <row r="8" spans="1:7" s="450" customFormat="1" ht="24" customHeight="1">
      <c r="A8" s="3662" t="s">
        <v>3387</v>
      </c>
      <c r="B8" s="3803">
        <v>35</v>
      </c>
      <c r="C8" s="3457">
        <v>35</v>
      </c>
      <c r="D8" s="3457">
        <v>35</v>
      </c>
      <c r="E8" s="3457">
        <v>35</v>
      </c>
      <c r="F8" s="3457">
        <v>36</v>
      </c>
      <c r="G8" s="4002">
        <v>36</v>
      </c>
    </row>
    <row r="9" spans="1:7" s="450" customFormat="1" ht="24" customHeight="1">
      <c r="A9" s="3663" t="s">
        <v>3388</v>
      </c>
      <c r="B9" s="3467">
        <v>70</v>
      </c>
      <c r="C9" s="3453">
        <v>42</v>
      </c>
      <c r="D9" s="3453">
        <v>70</v>
      </c>
      <c r="E9" s="3453">
        <v>52</v>
      </c>
      <c r="F9" s="3453">
        <v>77</v>
      </c>
      <c r="G9" s="3944">
        <v>30</v>
      </c>
    </row>
    <row r="10" spans="1:7" s="450" customFormat="1" ht="24" customHeight="1">
      <c r="A10" s="3663" t="s">
        <v>3389</v>
      </c>
      <c r="B10" s="3467">
        <v>50</v>
      </c>
      <c r="C10" s="3453">
        <v>100</v>
      </c>
      <c r="D10" s="3453">
        <v>50</v>
      </c>
      <c r="E10" s="3453">
        <v>254</v>
      </c>
      <c r="F10" s="3453">
        <v>1150</v>
      </c>
      <c r="G10" s="3944">
        <v>529</v>
      </c>
    </row>
    <row r="11" spans="1:7" s="450" customFormat="1" ht="24" customHeight="1">
      <c r="A11" s="3663" t="s">
        <v>3390</v>
      </c>
      <c r="B11" s="3467">
        <v>3500</v>
      </c>
      <c r="C11" s="3453" t="s">
        <v>9</v>
      </c>
      <c r="D11" s="3453">
        <v>3500</v>
      </c>
      <c r="E11" s="3453">
        <v>3880</v>
      </c>
      <c r="F11" s="3453">
        <v>2500</v>
      </c>
      <c r="G11" s="3944">
        <v>2500</v>
      </c>
    </row>
    <row r="12" spans="1:7" s="450" customFormat="1" ht="24" customHeight="1">
      <c r="A12" s="3663" t="s">
        <v>3391</v>
      </c>
      <c r="B12" s="4003" t="s">
        <v>9</v>
      </c>
      <c r="C12" s="3453" t="s">
        <v>9</v>
      </c>
      <c r="D12" s="1659" t="s">
        <v>9</v>
      </c>
      <c r="E12" s="1659" t="s">
        <v>9</v>
      </c>
      <c r="F12" s="3453">
        <v>5400</v>
      </c>
      <c r="G12" s="3944">
        <v>5400</v>
      </c>
    </row>
    <row r="13" spans="1:7" s="450" customFormat="1" ht="24" customHeight="1">
      <c r="A13" s="3663" t="s">
        <v>3392</v>
      </c>
      <c r="B13" s="3467">
        <v>300</v>
      </c>
      <c r="C13" s="3453" t="s">
        <v>9</v>
      </c>
      <c r="D13" s="3453">
        <v>300</v>
      </c>
      <c r="E13" s="3453">
        <v>1115</v>
      </c>
      <c r="F13" s="3453">
        <v>1000</v>
      </c>
      <c r="G13" s="3944">
        <v>1000</v>
      </c>
    </row>
    <row r="14" spans="1:7" s="450" customFormat="1" ht="24" customHeight="1">
      <c r="A14" s="3663" t="s">
        <v>3393</v>
      </c>
      <c r="B14" s="3467">
        <v>400</v>
      </c>
      <c r="C14" s="3453" t="s">
        <v>9</v>
      </c>
      <c r="D14" s="3453">
        <v>400</v>
      </c>
      <c r="E14" s="3453">
        <v>158</v>
      </c>
      <c r="F14" s="3453">
        <v>9900</v>
      </c>
      <c r="G14" s="3944">
        <v>9900</v>
      </c>
    </row>
    <row r="15" spans="1:7" s="450" customFormat="1" ht="24" customHeight="1">
      <c r="A15" s="3663" t="s">
        <v>3382</v>
      </c>
      <c r="B15" s="3467">
        <v>3300</v>
      </c>
      <c r="C15" s="3453">
        <v>7100</v>
      </c>
      <c r="D15" s="3453">
        <v>3300</v>
      </c>
      <c r="E15" s="3453">
        <v>3141</v>
      </c>
      <c r="F15" s="3453">
        <v>400</v>
      </c>
      <c r="G15" s="3944">
        <v>150</v>
      </c>
    </row>
    <row r="16" spans="1:7" s="450" customFormat="1" ht="24" customHeight="1">
      <c r="A16" s="3663" t="s">
        <v>3381</v>
      </c>
      <c r="B16" s="3467">
        <v>12340</v>
      </c>
      <c r="C16" s="3453" t="s">
        <v>9</v>
      </c>
      <c r="D16" s="3453">
        <v>14680</v>
      </c>
      <c r="E16" s="3453">
        <v>14680</v>
      </c>
      <c r="F16" s="3453">
        <v>3900</v>
      </c>
      <c r="G16" s="3944">
        <v>2752</v>
      </c>
    </row>
    <row r="17" spans="1:11" s="450" customFormat="1" ht="24" customHeight="1">
      <c r="A17" s="3663" t="s">
        <v>3394</v>
      </c>
      <c r="B17" s="3467">
        <v>4200</v>
      </c>
      <c r="C17" s="3453">
        <v>7</v>
      </c>
      <c r="D17" s="3453">
        <v>4200</v>
      </c>
      <c r="E17" s="3453">
        <v>4562</v>
      </c>
      <c r="F17" s="3453">
        <v>4200</v>
      </c>
      <c r="G17" s="3944">
        <v>1106</v>
      </c>
    </row>
    <row r="18" spans="1:11" s="450" customFormat="1" ht="24" customHeight="1">
      <c r="A18" s="3779" t="s">
        <v>2</v>
      </c>
      <c r="B18" s="3467">
        <v>24195</v>
      </c>
      <c r="C18" s="3453">
        <v>7277</v>
      </c>
      <c r="D18" s="3453">
        <v>26535</v>
      </c>
      <c r="E18" s="3453">
        <v>27877</v>
      </c>
      <c r="F18" s="3453">
        <v>23163</v>
      </c>
      <c r="G18" s="3944">
        <v>16897</v>
      </c>
    </row>
    <row r="19" spans="1:11" s="450" customFormat="1" ht="24" customHeight="1">
      <c r="A19" s="3663" t="s">
        <v>3395</v>
      </c>
      <c r="B19" s="3467">
        <v>9</v>
      </c>
      <c r="C19" s="3453" t="s">
        <v>9</v>
      </c>
      <c r="D19" s="3453">
        <v>9</v>
      </c>
      <c r="E19" s="3453">
        <v>5</v>
      </c>
      <c r="F19" s="3453">
        <v>7</v>
      </c>
      <c r="G19" s="3944">
        <v>5</v>
      </c>
    </row>
    <row r="20" spans="1:11" s="450" customFormat="1" ht="24" customHeight="1" thickBot="1">
      <c r="A20" s="4004" t="s">
        <v>3396</v>
      </c>
      <c r="B20" s="4005">
        <v>1400</v>
      </c>
      <c r="C20" s="4006" t="s">
        <v>9</v>
      </c>
      <c r="D20" s="4006">
        <v>1400</v>
      </c>
      <c r="E20" s="4006">
        <v>1250</v>
      </c>
      <c r="F20" s="4006">
        <v>1500</v>
      </c>
      <c r="G20" s="4007">
        <v>1500</v>
      </c>
      <c r="J20" s="4008"/>
    </row>
    <row r="21" spans="1:11" ht="15.75" customHeight="1" thickTop="1">
      <c r="A21" s="6392"/>
      <c r="B21" s="6392"/>
      <c r="C21" s="6392"/>
      <c r="D21" s="6392"/>
      <c r="E21" s="6392"/>
      <c r="F21" s="6392"/>
      <c r="G21" s="6392"/>
      <c r="K21" s="153"/>
    </row>
    <row r="22" spans="1:11" ht="14.1" customHeight="1">
      <c r="A22" s="6248" t="s">
        <v>3356</v>
      </c>
      <c r="B22" s="6249"/>
      <c r="C22" s="6249"/>
      <c r="D22" s="6249"/>
      <c r="E22" s="3309"/>
      <c r="F22" s="3309"/>
      <c r="G22" s="3309"/>
      <c r="J22" s="3309"/>
    </row>
    <row r="23" spans="1:11" ht="14.1" customHeight="1">
      <c r="A23" s="6248" t="s">
        <v>3397</v>
      </c>
      <c r="B23" s="6248"/>
      <c r="C23" s="6248"/>
      <c r="D23" s="6248"/>
      <c r="E23" s="450"/>
      <c r="F23" s="450"/>
      <c r="G23" s="450"/>
      <c r="H23" s="450"/>
      <c r="I23" s="450"/>
    </row>
    <row r="24" spans="1:11" ht="14.1" customHeight="1">
      <c r="A24" s="6248" t="s">
        <v>2877</v>
      </c>
      <c r="B24" s="6249"/>
      <c r="C24" s="6249"/>
      <c r="D24" s="6249"/>
    </row>
    <row r="25" spans="1:11" ht="12" customHeight="1">
      <c r="A25" s="3324"/>
      <c r="B25" s="3324"/>
      <c r="C25" s="3324"/>
      <c r="D25" s="3324"/>
      <c r="E25" s="3324"/>
      <c r="F25" s="3324"/>
      <c r="G25" s="3324"/>
    </row>
    <row r="26" spans="1:11" ht="12" customHeight="1">
      <c r="A26" s="3324"/>
      <c r="B26" s="3324"/>
      <c r="C26" s="3324"/>
      <c r="D26" s="3324"/>
      <c r="E26" s="3324"/>
      <c r="F26" s="3324"/>
      <c r="G26" s="3324"/>
    </row>
    <row r="29" spans="1:11">
      <c r="B29" s="3326" t="s">
        <v>3</v>
      </c>
      <c r="C29" s="2591"/>
      <c r="D29" s="2591"/>
      <c r="E29" s="2591"/>
      <c r="F29" s="2591"/>
      <c r="G29" s="2591"/>
    </row>
    <row r="30" spans="1:11" ht="15">
      <c r="C30" s="3743"/>
      <c r="D30" s="3743"/>
      <c r="E30" s="3743"/>
      <c r="F30" s="3743"/>
      <c r="G30" s="3743"/>
    </row>
    <row r="33" spans="2:13">
      <c r="B33" s="3787"/>
      <c r="C33" s="3787"/>
      <c r="D33" s="3787"/>
      <c r="E33" s="3787"/>
      <c r="F33" s="3787"/>
      <c r="G33" s="3787"/>
      <c r="H33" s="3787"/>
      <c r="I33" s="3787"/>
      <c r="J33" s="3787"/>
      <c r="K33" s="3787"/>
      <c r="L33" s="3787"/>
      <c r="M33" s="153"/>
    </row>
    <row r="34" spans="2:13">
      <c r="B34" s="3788"/>
      <c r="C34" s="3788"/>
      <c r="D34" s="3788"/>
      <c r="E34" s="3788"/>
      <c r="F34" s="3788"/>
      <c r="G34" s="3788"/>
      <c r="H34" s="3787"/>
      <c r="I34" s="3787"/>
      <c r="J34" s="3787"/>
      <c r="K34" s="3787"/>
      <c r="L34" s="3787"/>
      <c r="M34" s="3787"/>
    </row>
    <row r="35" spans="2:13" ht="15.75">
      <c r="J35" s="3789"/>
      <c r="K35" s="3789"/>
      <c r="L35" s="3789"/>
      <c r="M35" s="3789"/>
    </row>
    <row r="36" spans="2:13">
      <c r="M36" s="153"/>
    </row>
  </sheetData>
  <mergeCells count="11">
    <mergeCell ref="A21:G21"/>
    <mergeCell ref="A22:D22"/>
    <mergeCell ref="A24:D24"/>
    <mergeCell ref="A2:G2"/>
    <mergeCell ref="A3:G4"/>
    <mergeCell ref="A5:A7"/>
    <mergeCell ref="B5:G5"/>
    <mergeCell ref="B6:C6"/>
    <mergeCell ref="D6:E6"/>
    <mergeCell ref="F6:G6"/>
    <mergeCell ref="A23:D23"/>
  </mergeCells>
  <hyperlinks>
    <hyperlink ref="A1" r:id="rId1"/>
  </hyperlinks>
  <pageMargins left="0.70866141732283472" right="0.70866141732283472" top="0.74803149606299213" bottom="0.74803149606299213" header="0.31496062992125984" footer="0.31496062992125984"/>
  <pageSetup paperSize="9" scale="94" fitToHeight="0" orientation="landscape" r:id="rId2"/>
  <headerFooter>
    <oddFooter>&amp;R218</oddFooter>
  </headerFooter>
  <drawing r:id="rId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6"/>
  <sheetViews>
    <sheetView view="pageBreakPreview" zoomScale="60" zoomScaleNormal="85" workbookViewId="0">
      <selection activeCell="B15" sqref="B15:J15"/>
    </sheetView>
  </sheetViews>
  <sheetFormatPr defaultRowHeight="12.75"/>
  <cols>
    <col min="1" max="1" width="17.7109375" style="32" customWidth="1"/>
    <col min="2" max="10" width="22.7109375" style="32" customWidth="1"/>
    <col min="11" max="16384" width="9.140625" style="32"/>
  </cols>
  <sheetData>
    <row r="1" spans="1:10" ht="60.75" customHeight="1" thickTop="1" thickBot="1">
      <c r="A1" s="7510" t="s">
        <v>5109</v>
      </c>
      <c r="B1" s="7511"/>
      <c r="C1" s="7511"/>
      <c r="D1" s="7511"/>
      <c r="E1" s="7511"/>
      <c r="F1" s="7511"/>
      <c r="G1" s="7511"/>
      <c r="H1" s="7511"/>
      <c r="I1" s="7511"/>
      <c r="J1" s="7512"/>
    </row>
    <row r="2" spans="1:10" s="5768" customFormat="1" ht="27" customHeight="1" thickBot="1">
      <c r="A2" s="7624" t="s">
        <v>5110</v>
      </c>
      <c r="B2" s="7508"/>
      <c r="C2" s="7508"/>
      <c r="D2" s="7508"/>
      <c r="E2" s="7508"/>
      <c r="F2" s="7508"/>
      <c r="G2" s="7508"/>
      <c r="H2" s="7508"/>
      <c r="I2" s="7508"/>
      <c r="J2" s="7509"/>
    </row>
    <row r="3" spans="1:10" s="5787" customFormat="1" ht="25.5" customHeight="1" thickBot="1">
      <c r="A3" s="7625" t="s">
        <v>5111</v>
      </c>
      <c r="B3" s="7626"/>
      <c r="C3" s="7626"/>
      <c r="D3" s="7626"/>
      <c r="E3" s="7626"/>
      <c r="F3" s="7626"/>
      <c r="G3" s="7626"/>
      <c r="H3" s="7626"/>
      <c r="I3" s="7626"/>
      <c r="J3" s="7627"/>
    </row>
    <row r="4" spans="1:10" s="5768" customFormat="1" ht="25.5" customHeight="1" thickBot="1">
      <c r="A4" s="7507" t="s">
        <v>5112</v>
      </c>
      <c r="B4" s="7513"/>
      <c r="C4" s="7513"/>
      <c r="D4" s="7513"/>
      <c r="E4" s="7513"/>
      <c r="F4" s="7513"/>
      <c r="G4" s="7513"/>
      <c r="H4" s="7513"/>
      <c r="I4" s="7513"/>
      <c r="J4" s="7514"/>
    </row>
    <row r="5" spans="1:10" s="5768" customFormat="1" ht="20.100000000000001" customHeight="1">
      <c r="A5" s="5770" t="s">
        <v>5169</v>
      </c>
      <c r="B5" s="7498" t="s">
        <v>3425</v>
      </c>
      <c r="C5" s="6208"/>
      <c r="D5" s="6208"/>
      <c r="E5" s="6208"/>
      <c r="F5" s="6208"/>
      <c r="G5" s="6208"/>
      <c r="H5" s="6208"/>
      <c r="I5" s="6208"/>
      <c r="J5" s="6209"/>
    </row>
    <row r="6" spans="1:10" s="5768" customFormat="1" ht="20.100000000000001" customHeight="1">
      <c r="A6" s="5773" t="s">
        <v>5170</v>
      </c>
      <c r="B6" s="7502" t="s">
        <v>3441</v>
      </c>
      <c r="C6" s="6202"/>
      <c r="D6" s="6202"/>
      <c r="E6" s="6202"/>
      <c r="F6" s="6202"/>
      <c r="G6" s="6202"/>
      <c r="H6" s="6202"/>
      <c r="I6" s="6202"/>
      <c r="J6" s="6203"/>
    </row>
    <row r="7" spans="1:10" s="5768" customFormat="1" ht="20.100000000000001" customHeight="1">
      <c r="A7" s="5773" t="s">
        <v>5171</v>
      </c>
      <c r="B7" s="7502" t="s">
        <v>3451</v>
      </c>
      <c r="C7" s="6202"/>
      <c r="D7" s="6202"/>
      <c r="E7" s="6202"/>
      <c r="F7" s="6202"/>
      <c r="G7" s="6202"/>
      <c r="H7" s="6202"/>
      <c r="I7" s="6202"/>
      <c r="J7" s="6203"/>
    </row>
    <row r="8" spans="1:10" s="5768" customFormat="1" ht="20.100000000000001" customHeight="1">
      <c r="A8" s="5773" t="s">
        <v>5172</v>
      </c>
      <c r="B8" s="7502" t="s">
        <v>5118</v>
      </c>
      <c r="C8" s="6202"/>
      <c r="D8" s="6202"/>
      <c r="E8" s="6202"/>
      <c r="F8" s="6202"/>
      <c r="G8" s="6202"/>
      <c r="H8" s="6202"/>
      <c r="I8" s="6202"/>
      <c r="J8" s="6203"/>
    </row>
    <row r="9" spans="1:10" s="5768" customFormat="1" ht="20.100000000000001" customHeight="1" thickBot="1">
      <c r="A9" s="5771" t="s">
        <v>5173</v>
      </c>
      <c r="B9" s="7503" t="s">
        <v>5119</v>
      </c>
      <c r="C9" s="6211"/>
      <c r="D9" s="6211"/>
      <c r="E9" s="6211"/>
      <c r="F9" s="6211"/>
      <c r="G9" s="6211"/>
      <c r="H9" s="6211"/>
      <c r="I9" s="6211"/>
      <c r="J9" s="6212"/>
    </row>
    <row r="10" spans="1:10" ht="25.5" customHeight="1" thickBot="1">
      <c r="A10" s="7631" t="s">
        <v>5113</v>
      </c>
      <c r="B10" s="7632"/>
      <c r="C10" s="7632"/>
      <c r="D10" s="7632"/>
      <c r="E10" s="7632"/>
      <c r="F10" s="7632"/>
      <c r="G10" s="7632"/>
      <c r="H10" s="7632"/>
      <c r="I10" s="7632"/>
      <c r="J10" s="7633"/>
    </row>
    <row r="11" spans="1:10" s="5768" customFormat="1" ht="20.100000000000001" customHeight="1">
      <c r="A11" s="5783" t="s">
        <v>5174</v>
      </c>
      <c r="B11" s="7498" t="s">
        <v>3480</v>
      </c>
      <c r="C11" s="6208"/>
      <c r="D11" s="6208"/>
      <c r="E11" s="6208"/>
      <c r="F11" s="6208"/>
      <c r="G11" s="6208"/>
      <c r="H11" s="6208"/>
      <c r="I11" s="6208"/>
      <c r="J11" s="6209"/>
    </row>
    <row r="12" spans="1:10" s="5768" customFormat="1" ht="20.100000000000001" customHeight="1" thickBot="1">
      <c r="A12" s="5788" t="s">
        <v>5175</v>
      </c>
      <c r="B12" s="7503" t="s">
        <v>3490</v>
      </c>
      <c r="C12" s="6211"/>
      <c r="D12" s="6211"/>
      <c r="E12" s="6211"/>
      <c r="F12" s="6211"/>
      <c r="G12" s="6211"/>
      <c r="H12" s="6211"/>
      <c r="I12" s="6211"/>
      <c r="J12" s="6212"/>
    </row>
    <row r="13" spans="1:10" s="5787" customFormat="1" ht="25.5" customHeight="1" thickBot="1">
      <c r="A13" s="7628" t="s">
        <v>5114</v>
      </c>
      <c r="B13" s="7629"/>
      <c r="C13" s="7629"/>
      <c r="D13" s="7629"/>
      <c r="E13" s="7629"/>
      <c r="F13" s="7629"/>
      <c r="G13" s="7629"/>
      <c r="H13" s="7629"/>
      <c r="I13" s="7629"/>
      <c r="J13" s="7630"/>
    </row>
    <row r="14" spans="1:10" s="5768" customFormat="1" ht="20.100000000000001" customHeight="1">
      <c r="A14" s="5783" t="s">
        <v>5176</v>
      </c>
      <c r="B14" s="7498" t="s">
        <v>3499</v>
      </c>
      <c r="C14" s="6208"/>
      <c r="D14" s="6208"/>
      <c r="E14" s="6208"/>
      <c r="F14" s="6208"/>
      <c r="G14" s="6208"/>
      <c r="H14" s="6208"/>
      <c r="I14" s="6208"/>
      <c r="J14" s="6209"/>
    </row>
    <row r="15" spans="1:10" s="5768" customFormat="1" ht="20.100000000000001" customHeight="1">
      <c r="A15" s="5784" t="s">
        <v>5177</v>
      </c>
      <c r="B15" s="7502" t="s">
        <v>3513</v>
      </c>
      <c r="C15" s="6202"/>
      <c r="D15" s="6202"/>
      <c r="E15" s="6202"/>
      <c r="F15" s="6202"/>
      <c r="G15" s="6202"/>
      <c r="H15" s="6202"/>
      <c r="I15" s="6202"/>
      <c r="J15" s="6203"/>
    </row>
    <row r="16" spans="1:10" s="5768" customFormat="1" ht="20.100000000000001" customHeight="1">
      <c r="A16" s="5784" t="s">
        <v>5178</v>
      </c>
      <c r="B16" s="7502" t="s">
        <v>3530</v>
      </c>
      <c r="C16" s="6202"/>
      <c r="D16" s="6202"/>
      <c r="E16" s="6202"/>
      <c r="F16" s="6202"/>
      <c r="G16" s="6202"/>
      <c r="H16" s="6202"/>
      <c r="I16" s="6202"/>
      <c r="J16" s="6203"/>
    </row>
    <row r="17" spans="1:10" s="5768" customFormat="1" ht="20.100000000000001" customHeight="1">
      <c r="A17" s="5784" t="s">
        <v>5179</v>
      </c>
      <c r="B17" s="7502" t="s">
        <v>3535</v>
      </c>
      <c r="C17" s="6202"/>
      <c r="D17" s="6202"/>
      <c r="E17" s="6202"/>
      <c r="F17" s="6202"/>
      <c r="G17" s="6202"/>
      <c r="H17" s="6202"/>
      <c r="I17" s="6202"/>
      <c r="J17" s="6203"/>
    </row>
    <row r="18" spans="1:10" s="5768" customFormat="1" ht="20.100000000000001" customHeight="1" thickBot="1">
      <c r="A18" s="5788" t="s">
        <v>5180</v>
      </c>
      <c r="B18" s="7503" t="s">
        <v>5120</v>
      </c>
      <c r="C18" s="6211"/>
      <c r="D18" s="6211"/>
      <c r="E18" s="6211"/>
      <c r="F18" s="6211"/>
      <c r="G18" s="6211"/>
      <c r="H18" s="6211"/>
      <c r="I18" s="6211"/>
      <c r="J18" s="6212"/>
    </row>
    <row r="19" spans="1:10" s="5787" customFormat="1" ht="25.5" customHeight="1" thickBot="1">
      <c r="A19" s="7628" t="s">
        <v>5115</v>
      </c>
      <c r="B19" s="7629"/>
      <c r="C19" s="7629"/>
      <c r="D19" s="7629"/>
      <c r="E19" s="7629"/>
      <c r="F19" s="7629"/>
      <c r="G19" s="7629"/>
      <c r="H19" s="7629"/>
      <c r="I19" s="7629"/>
      <c r="J19" s="7630"/>
    </row>
    <row r="20" spans="1:10" s="5768" customFormat="1" ht="20.100000000000001" customHeight="1">
      <c r="A20" s="5770" t="s">
        <v>5181</v>
      </c>
      <c r="B20" s="7498" t="s">
        <v>5121</v>
      </c>
      <c r="C20" s="6208"/>
      <c r="D20" s="6208"/>
      <c r="E20" s="6208"/>
      <c r="F20" s="6208"/>
      <c r="G20" s="6208"/>
      <c r="H20" s="6208"/>
      <c r="I20" s="6208"/>
      <c r="J20" s="6209"/>
    </row>
    <row r="21" spans="1:10" s="5768" customFormat="1" ht="20.100000000000001" customHeight="1" thickBot="1">
      <c r="A21" s="5771" t="s">
        <v>5182</v>
      </c>
      <c r="B21" s="7503" t="s">
        <v>5122</v>
      </c>
      <c r="C21" s="6211"/>
      <c r="D21" s="6211"/>
      <c r="E21" s="6211"/>
      <c r="F21" s="6211"/>
      <c r="G21" s="6211"/>
      <c r="H21" s="6211"/>
      <c r="I21" s="6211"/>
      <c r="J21" s="6212"/>
    </row>
    <row r="22" spans="1:10" s="5768" customFormat="1" ht="27" customHeight="1" thickBot="1">
      <c r="A22" s="7507" t="s">
        <v>5116</v>
      </c>
      <c r="B22" s="7513"/>
      <c r="C22" s="7513"/>
      <c r="D22" s="7513"/>
      <c r="E22" s="7513"/>
      <c r="F22" s="7513"/>
      <c r="G22" s="7513"/>
      <c r="H22" s="7513"/>
      <c r="I22" s="7513"/>
      <c r="J22" s="7514"/>
    </row>
    <row r="23" spans="1:10" s="5768" customFormat="1" ht="20.100000000000001" customHeight="1">
      <c r="A23" s="5783" t="s">
        <v>5183</v>
      </c>
      <c r="B23" s="7157" t="s">
        <v>3629</v>
      </c>
      <c r="C23" s="7158"/>
      <c r="D23" s="7158"/>
      <c r="E23" s="7158"/>
      <c r="F23" s="7158"/>
      <c r="G23" s="7158"/>
      <c r="H23" s="7158"/>
      <c r="I23" s="7158"/>
      <c r="J23" s="7634"/>
    </row>
    <row r="24" spans="1:10" s="5768" customFormat="1" ht="20.100000000000001" customHeight="1">
      <c r="A24" s="5784" t="s">
        <v>5184</v>
      </c>
      <c r="B24" s="7502" t="s">
        <v>5185</v>
      </c>
      <c r="C24" s="6202"/>
      <c r="D24" s="6202"/>
      <c r="E24" s="6202"/>
      <c r="F24" s="6202"/>
      <c r="G24" s="6202"/>
      <c r="H24" s="6202"/>
      <c r="I24" s="6202"/>
      <c r="J24" s="6203"/>
    </row>
    <row r="25" spans="1:10" s="5768" customFormat="1" ht="20.100000000000001" customHeight="1">
      <c r="A25" s="5784" t="s">
        <v>5187</v>
      </c>
      <c r="B25" s="7502" t="s">
        <v>5186</v>
      </c>
      <c r="C25" s="6202"/>
      <c r="D25" s="6202"/>
      <c r="E25" s="6202"/>
      <c r="F25" s="6202"/>
      <c r="G25" s="6202"/>
      <c r="H25" s="6202"/>
      <c r="I25" s="6202"/>
      <c r="J25" s="6203"/>
    </row>
    <row r="26" spans="1:10" s="5768" customFormat="1" ht="20.100000000000001" customHeight="1">
      <c r="A26" s="5784" t="s">
        <v>5188</v>
      </c>
      <c r="B26" s="7160" t="s">
        <v>5123</v>
      </c>
      <c r="C26" s="7161"/>
      <c r="D26" s="7161"/>
      <c r="E26" s="7161"/>
      <c r="F26" s="7161"/>
      <c r="G26" s="7161"/>
      <c r="H26" s="7161"/>
      <c r="I26" s="7161"/>
      <c r="J26" s="7635"/>
    </row>
    <row r="27" spans="1:10" s="5768" customFormat="1" ht="20.100000000000001" customHeight="1">
      <c r="A27" s="5784" t="s">
        <v>5189</v>
      </c>
      <c r="B27" s="7160" t="s">
        <v>5124</v>
      </c>
      <c r="C27" s="7161"/>
      <c r="D27" s="7161"/>
      <c r="E27" s="7161"/>
      <c r="F27" s="7161"/>
      <c r="G27" s="7161"/>
      <c r="H27" s="7161"/>
      <c r="I27" s="7161"/>
      <c r="J27" s="7635"/>
    </row>
    <row r="28" spans="1:10" s="5768" customFormat="1" ht="20.100000000000001" customHeight="1">
      <c r="A28" s="5784" t="s">
        <v>5190</v>
      </c>
      <c r="B28" s="7160" t="s">
        <v>5125</v>
      </c>
      <c r="C28" s="7161"/>
      <c r="D28" s="7161"/>
      <c r="E28" s="7161"/>
      <c r="F28" s="7161"/>
      <c r="G28" s="7161"/>
      <c r="H28" s="7161"/>
      <c r="I28" s="7161"/>
      <c r="J28" s="7635"/>
    </row>
    <row r="29" spans="1:10" s="5768" customFormat="1" ht="20.100000000000001" customHeight="1">
      <c r="A29" s="5784" t="s">
        <v>5191</v>
      </c>
      <c r="B29" s="7160" t="s">
        <v>5126</v>
      </c>
      <c r="C29" s="7161"/>
      <c r="D29" s="7161"/>
      <c r="E29" s="7161"/>
      <c r="F29" s="7161"/>
      <c r="G29" s="7161"/>
      <c r="H29" s="7161"/>
      <c r="I29" s="7161"/>
      <c r="J29" s="7635"/>
    </row>
    <row r="30" spans="1:10" s="5768" customFormat="1" ht="20.100000000000001" customHeight="1" thickBot="1">
      <c r="A30" s="5788" t="s">
        <v>5192</v>
      </c>
      <c r="B30" s="7636" t="s">
        <v>5127</v>
      </c>
      <c r="C30" s="7637"/>
      <c r="D30" s="7637"/>
      <c r="E30" s="7637"/>
      <c r="F30" s="7637"/>
      <c r="G30" s="7637"/>
      <c r="H30" s="7637"/>
      <c r="I30" s="7637"/>
      <c r="J30" s="7638"/>
    </row>
    <row r="31" spans="1:10" s="5768" customFormat="1" ht="27.75" customHeight="1" thickBot="1">
      <c r="A31" s="7507" t="s">
        <v>5117</v>
      </c>
      <c r="B31" s="7513"/>
      <c r="C31" s="7513"/>
      <c r="D31" s="7513"/>
      <c r="E31" s="7513"/>
      <c r="F31" s="7513"/>
      <c r="G31" s="7513"/>
      <c r="H31" s="7513"/>
      <c r="I31" s="7513"/>
      <c r="J31" s="7514"/>
    </row>
    <row r="32" spans="1:10" s="5768" customFormat="1" ht="20.100000000000001" customHeight="1">
      <c r="A32" s="5770" t="s">
        <v>5193</v>
      </c>
      <c r="B32" s="7498" t="s">
        <v>4042</v>
      </c>
      <c r="C32" s="6208"/>
      <c r="D32" s="6208"/>
      <c r="E32" s="6208"/>
      <c r="F32" s="6208"/>
      <c r="G32" s="6208"/>
      <c r="H32" s="6208"/>
      <c r="I32" s="6208"/>
      <c r="J32" s="6209"/>
    </row>
    <row r="33" spans="1:10" s="5768" customFormat="1" ht="20.100000000000001" customHeight="1">
      <c r="A33" s="5773" t="s">
        <v>5194</v>
      </c>
      <c r="B33" s="7502" t="s">
        <v>4063</v>
      </c>
      <c r="C33" s="6202"/>
      <c r="D33" s="6202"/>
      <c r="E33" s="6202"/>
      <c r="F33" s="6202"/>
      <c r="G33" s="6202"/>
      <c r="H33" s="6202"/>
      <c r="I33" s="6202"/>
      <c r="J33" s="6203"/>
    </row>
    <row r="34" spans="1:10" s="5768" customFormat="1" ht="20.100000000000001" customHeight="1">
      <c r="A34" s="5773" t="s">
        <v>5195</v>
      </c>
      <c r="B34" s="7502" t="s">
        <v>5128</v>
      </c>
      <c r="C34" s="6202"/>
      <c r="D34" s="6202"/>
      <c r="E34" s="6202"/>
      <c r="F34" s="6202"/>
      <c r="G34" s="6202"/>
      <c r="H34" s="6202"/>
      <c r="I34" s="6202"/>
      <c r="J34" s="6203"/>
    </row>
    <row r="35" spans="1:10" s="5768" customFormat="1" ht="20.100000000000001" customHeight="1" thickBot="1">
      <c r="A35" s="5772" t="s">
        <v>5196</v>
      </c>
      <c r="B35" s="7518" t="s">
        <v>3463</v>
      </c>
      <c r="C35" s="6205"/>
      <c r="D35" s="6205"/>
      <c r="E35" s="6205"/>
      <c r="F35" s="6205"/>
      <c r="G35" s="6205"/>
      <c r="H35" s="6205"/>
      <c r="I35" s="6205"/>
      <c r="J35" s="6206"/>
    </row>
    <row r="36" spans="1:10" ht="18.95" customHeight="1" thickTop="1"/>
  </sheetData>
  <mergeCells count="35">
    <mergeCell ref="B33:J33"/>
    <mergeCell ref="B34:J34"/>
    <mergeCell ref="B35:J35"/>
    <mergeCell ref="B32:J32"/>
    <mergeCell ref="B21:J21"/>
    <mergeCell ref="A22:J22"/>
    <mergeCell ref="B23:J23"/>
    <mergeCell ref="B24:J24"/>
    <mergeCell ref="B25:J25"/>
    <mergeCell ref="B26:J26"/>
    <mergeCell ref="B27:J27"/>
    <mergeCell ref="B28:J28"/>
    <mergeCell ref="B29:J29"/>
    <mergeCell ref="B30:J30"/>
    <mergeCell ref="A31:J31"/>
    <mergeCell ref="B17:J17"/>
    <mergeCell ref="B18:J18"/>
    <mergeCell ref="A19:J19"/>
    <mergeCell ref="B20:J20"/>
    <mergeCell ref="B9:J9"/>
    <mergeCell ref="A10:J10"/>
    <mergeCell ref="B11:J11"/>
    <mergeCell ref="B12:J12"/>
    <mergeCell ref="A13:J13"/>
    <mergeCell ref="B14:J14"/>
    <mergeCell ref="B8:J8"/>
    <mergeCell ref="A1:J1"/>
    <mergeCell ref="A2:J2"/>
    <mergeCell ref="B15:J15"/>
    <mergeCell ref="B16:J16"/>
    <mergeCell ref="A3:J3"/>
    <mergeCell ref="A4:J4"/>
    <mergeCell ref="B5:J5"/>
    <mergeCell ref="B6:J6"/>
    <mergeCell ref="B7:J7"/>
  </mergeCells>
  <hyperlinks>
    <hyperlink ref="B5:J5" location="'TABLO 1'!A1" display="YILLAR İTİBARİYLE KAYSERİ ORGANİZE SANAYİ BÖLGESİ ARAZİ KULLANIM TABLOSU (2009-2012)"/>
    <hyperlink ref="B7:J7" location="'TABLO 3'!A1" display="YILLAR İTİBARİYLE KOSB' DE FABRİKALARIN SEKTÖREL DAĞILIMI (2009-2012)"/>
    <hyperlink ref="B8:J8" location="'TABLO 4'!A1" display="YILLAR İTİBARİYLE KOSB' DE ELEKTRİK TÜKETİMİ (KWA) (2009-2012)"/>
    <hyperlink ref="B6:J6" location="'TABLO 2'!A1" display="YILLAR İTİBARİYLE KAYSERİ ORGANİZE SANAYİ BÖLGESİ FİZİBİLİTE DURUMU (2009-2012)"/>
    <hyperlink ref="B9:J9" location="'TABLO 5'!A1" display="YILLAR İTİBARİYLE ELEKTRİK DAĞITIM MÜESSELERİNE VE KAYSERİ VE CİV. ELEKTRİK T. A. Ş.'NE AYLARA GÖRE VERİLEN ENERJİ (2010-2013)"/>
    <hyperlink ref="B11:J11" location="'TABLO 1'!A1" display="MEVCUT ALAN,PARSEL SAYISI İLE İLGİLİ GENEL BİLGİLER"/>
    <hyperlink ref="B12:J12" location="'TABLO 2'!A1" display="YILLAR İTİBARİYLE MİMSİN OSB'DEKİ SANAYİ PARSELİ DAĞILIMI (2009-2013)"/>
    <hyperlink ref="B14:J14" location="'TABLO 1'!A1" display="YILLAR İTİBARİYLE ÜRETİM ALANLARINA GÖRE TESİS SAYILARI (2009-2013)"/>
    <hyperlink ref="B15:J15" location="'TABLO 2'!A1" display="YILLAR İTİBARİYLE KÜÇÜK SANAYİ SİTELERİNDEKİ İŞYERİ VE ÇALIŞAN DURUMU (2009-2013)"/>
    <hyperlink ref="B16:J16" location="'TABLO 3'!A1" display="YILLAR İTİBARİYLE ŞİRKETLERİN TÜRLERİNE GÖRE DAĞILIMI (2009-2013)"/>
    <hyperlink ref="B18:J18" location="'TABLO 4.2'!A1" display=" 2013 YILINA AİT KOOPERATİF VE ORTAK SAYILARI (2013)"/>
    <hyperlink ref="B17:J17" location="'TABLO 4'!A1" display="YILLAR İTİBARİYLE KOOPERATİFLERDE MEVCUT DURUMU (2009-2011)"/>
    <hyperlink ref="B20:J20" location="'TABLO 1'!A1" display="YILLAR İTİBARİYLE İSO İLK 500 FİRMA İÇİNDE YER ALAN KAYSERİ FİRMALARI VE ÜRETİMDEN SATIŞLAR (2008-2013)"/>
    <hyperlink ref="B21:J21" location="'TABLO 2'!A1" display="YILLAR İTİBARİYLE  İSO İKİNCİ 500 FİRMA İÇİNDE YER ALAN KAYSERİ FİRMALARI VE ÜRETİMDEN SATIŞLARI (2008-2013)"/>
    <hyperlink ref="B23:J23" location="'TABLO 1'!A1" display="YILLAR İTİBARİYLE KAYSERİ İLİ AYLIK İHRACAT RAKAMLARI VE ARTIŞ AZALIŞ ORANLARI (2004-2013)"/>
    <hyperlink ref="B24:J24" location="'TABLO 2.1'!A1" display="YILLAR İTİBARİYLE KAYSERİ İLİ İHRACAT DEĞERLERİNİN SEKTÖREL BAZDA AYLIK DAĞILIMI (2004-2011)"/>
    <hyperlink ref="B25:J25" location="'TABLO 3.1'!A1" display="KAYSERİ İLİ 2004 YILI ÜLKELER BAZINDA AYLIK İHRACAT RAKAMLARI (2004)"/>
    <hyperlink ref="B26:J26" location="'TABLO 4'!A1" display="YILLAR İTİBARİYLE KAYSERİ GÜMRÜK MÜDÜRLÜĞÜ'NE AİT AYLIK DIŞ TİCARET İSTATİSTİKLERİ (2002-2013)"/>
    <hyperlink ref="B27:J27" location="'TABLO 5'!A1" display="YILAR İTİBARİYLE KAYSERİ SERBET BÖLGESİ' NE AİT AYLIK İSTATİSTİKLER (2010-2013)"/>
    <hyperlink ref="B28:J28" location="'TABLO 6'!A1" display="KAYSERİ GÜMRÜK MÜDÜRLÜĞÜ'NE AİT BELGE İSTATİSTİKLERİ (2010-2013)"/>
    <hyperlink ref="B29:J29" location="'TABLO 7'!A1" display="KAYSERİ GÜMRÜK MÜDÜRLÜĞÜ'NE AİT GİREN ÇIKAN TIR İSTATİSTİKLERİ (2010-2013)"/>
    <hyperlink ref="B30:J30" location="'TABLO 8'!A1" display="YILAR İTİBARİYLE KAYSERİ SERBEST BÖLGESİ'NE AİT İSTATİSTİKLER (1999-2013)"/>
    <hyperlink ref="B32:J32" location="'TABLO 1.1'!A1" display="YILLAR İTİBARİYLE ABONE CİNSİNE GÖRE ENERJİ TÜKETİMİ (2002-2012)"/>
    <hyperlink ref="B35:J35" location="'TABLO 3'!A1" display="YILLAR İTİBARİYLE ELEKTRİK DAĞITIM MÜESSELERİNE VE KAYSERİ VE CİV. ELEKTRİK T. A. Ş.'NE AYLARA GÖRE VERİLEN ENERJİ (2009-2013)"/>
    <hyperlink ref="B33:J33" location="'TABLO 1.2'!A1" display=" ABONE CİNSİNE GÖRE ENERJİ TÜKETİMİ (2013)"/>
    <hyperlink ref="B34:J34" location="'TABLO 2'!A1" display="ABONE CİNSİNE GÖRE ABONE SAYILARI (2013)"/>
    <hyperlink ref="B24:J24" location="'TABLO 2.1'!A1" display="YILLAR İTİBARİYLE KAYSERİ İLİ İHRACAT DEĞERLERİNİN SEKTÖREL BAZDA AYLIK DAĞILIMI (2004-2013)"/>
    <hyperlink ref="B25:J25" location="'TABLO 3.1'!A1" display="KAYSERİ İLİ 2004 YILI ÜLKELER BAZINDA AYLIK İHRACAT RAKAMLARI (2004-2013)"/>
  </hyperlinks>
  <pageMargins left="0.70866141732283472" right="0.70866141732283472" top="0.74803149606299213" bottom="0.74803149606299213" header="0.31496062992125984" footer="0.31496062992125984"/>
  <pageSetup paperSize="9" scale="60" fitToHeight="0" orientation="landscape" r:id="rId1"/>
  <headerFooter alignWithMargins="0">
    <oddFooter>&amp;R219</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12">
    <pageSetUpPr fitToPage="1"/>
  </sheetPr>
  <dimension ref="A1:I22"/>
  <sheetViews>
    <sheetView view="pageBreakPreview" zoomScale="60" zoomScaleNormal="100" workbookViewId="0">
      <selection activeCell="H15" sqref="H15"/>
    </sheetView>
  </sheetViews>
  <sheetFormatPr defaultRowHeight="12.75"/>
  <cols>
    <col min="1" max="1" width="41.42578125" style="152" customWidth="1"/>
    <col min="2" max="9" width="10.7109375" style="152" customWidth="1"/>
    <col min="10" max="256" width="9.140625" style="152"/>
    <col min="257" max="257" width="41.42578125" style="152" customWidth="1"/>
    <col min="258" max="258" width="16.42578125" style="152" customWidth="1"/>
    <col min="259" max="259" width="15.7109375" style="152" customWidth="1"/>
    <col min="260" max="263" width="12.7109375" style="152" bestFit="1" customWidth="1"/>
    <col min="264" max="264" width="14.5703125" style="152" customWidth="1"/>
    <col min="265" max="265" width="15.5703125" style="152" customWidth="1"/>
    <col min="266" max="512" width="9.140625" style="152"/>
    <col min="513" max="513" width="41.42578125" style="152" customWidth="1"/>
    <col min="514" max="514" width="16.42578125" style="152" customWidth="1"/>
    <col min="515" max="515" width="15.7109375" style="152" customWidth="1"/>
    <col min="516" max="519" width="12.7109375" style="152" bestFit="1" customWidth="1"/>
    <col min="520" max="520" width="14.5703125" style="152" customWidth="1"/>
    <col min="521" max="521" width="15.5703125" style="152" customWidth="1"/>
    <col min="522" max="768" width="9.140625" style="152"/>
    <col min="769" max="769" width="41.42578125" style="152" customWidth="1"/>
    <col min="770" max="770" width="16.42578125" style="152" customWidth="1"/>
    <col min="771" max="771" width="15.7109375" style="152" customWidth="1"/>
    <col min="772" max="775" width="12.7109375" style="152" bestFit="1" customWidth="1"/>
    <col min="776" max="776" width="14.5703125" style="152" customWidth="1"/>
    <col min="777" max="777" width="15.5703125" style="152" customWidth="1"/>
    <col min="778" max="1024" width="9.140625" style="152"/>
    <col min="1025" max="1025" width="41.42578125" style="152" customWidth="1"/>
    <col min="1026" max="1026" width="16.42578125" style="152" customWidth="1"/>
    <col min="1027" max="1027" width="15.7109375" style="152" customWidth="1"/>
    <col min="1028" max="1031" width="12.7109375" style="152" bestFit="1" customWidth="1"/>
    <col min="1032" max="1032" width="14.5703125" style="152" customWidth="1"/>
    <col min="1033" max="1033" width="15.5703125" style="152" customWidth="1"/>
    <col min="1034" max="1280" width="9.140625" style="152"/>
    <col min="1281" max="1281" width="41.42578125" style="152" customWidth="1"/>
    <col min="1282" max="1282" width="16.42578125" style="152" customWidth="1"/>
    <col min="1283" max="1283" width="15.7109375" style="152" customWidth="1"/>
    <col min="1284" max="1287" width="12.7109375" style="152" bestFit="1" customWidth="1"/>
    <col min="1288" max="1288" width="14.5703125" style="152" customWidth="1"/>
    <col min="1289" max="1289" width="15.5703125" style="152" customWidth="1"/>
    <col min="1290" max="1536" width="9.140625" style="152"/>
    <col min="1537" max="1537" width="41.42578125" style="152" customWidth="1"/>
    <col min="1538" max="1538" width="16.42578125" style="152" customWidth="1"/>
    <col min="1539" max="1539" width="15.7109375" style="152" customWidth="1"/>
    <col min="1540" max="1543" width="12.7109375" style="152" bestFit="1" customWidth="1"/>
    <col min="1544" max="1544" width="14.5703125" style="152" customWidth="1"/>
    <col min="1545" max="1545" width="15.5703125" style="152" customWidth="1"/>
    <col min="1546" max="1792" width="9.140625" style="152"/>
    <col min="1793" max="1793" width="41.42578125" style="152" customWidth="1"/>
    <col min="1794" max="1794" width="16.42578125" style="152" customWidth="1"/>
    <col min="1795" max="1795" width="15.7109375" style="152" customWidth="1"/>
    <col min="1796" max="1799" width="12.7109375" style="152" bestFit="1" customWidth="1"/>
    <col min="1800" max="1800" width="14.5703125" style="152" customWidth="1"/>
    <col min="1801" max="1801" width="15.5703125" style="152" customWidth="1"/>
    <col min="1802" max="2048" width="9.140625" style="152"/>
    <col min="2049" max="2049" width="41.42578125" style="152" customWidth="1"/>
    <col min="2050" max="2050" width="16.42578125" style="152" customWidth="1"/>
    <col min="2051" max="2051" width="15.7109375" style="152" customWidth="1"/>
    <col min="2052" max="2055" width="12.7109375" style="152" bestFit="1" customWidth="1"/>
    <col min="2056" max="2056" width="14.5703125" style="152" customWidth="1"/>
    <col min="2057" max="2057" width="15.5703125" style="152" customWidth="1"/>
    <col min="2058" max="2304" width="9.140625" style="152"/>
    <col min="2305" max="2305" width="41.42578125" style="152" customWidth="1"/>
    <col min="2306" max="2306" width="16.42578125" style="152" customWidth="1"/>
    <col min="2307" max="2307" width="15.7109375" style="152" customWidth="1"/>
    <col min="2308" max="2311" width="12.7109375" style="152" bestFit="1" customWidth="1"/>
    <col min="2312" max="2312" width="14.5703125" style="152" customWidth="1"/>
    <col min="2313" max="2313" width="15.5703125" style="152" customWidth="1"/>
    <col min="2314" max="2560" width="9.140625" style="152"/>
    <col min="2561" max="2561" width="41.42578125" style="152" customWidth="1"/>
    <col min="2562" max="2562" width="16.42578125" style="152" customWidth="1"/>
    <col min="2563" max="2563" width="15.7109375" style="152" customWidth="1"/>
    <col min="2564" max="2567" width="12.7109375" style="152" bestFit="1" customWidth="1"/>
    <col min="2568" max="2568" width="14.5703125" style="152" customWidth="1"/>
    <col min="2569" max="2569" width="15.5703125" style="152" customWidth="1"/>
    <col min="2570" max="2816" width="9.140625" style="152"/>
    <col min="2817" max="2817" width="41.42578125" style="152" customWidth="1"/>
    <col min="2818" max="2818" width="16.42578125" style="152" customWidth="1"/>
    <col min="2819" max="2819" width="15.7109375" style="152" customWidth="1"/>
    <col min="2820" max="2823" width="12.7109375" style="152" bestFit="1" customWidth="1"/>
    <col min="2824" max="2824" width="14.5703125" style="152" customWidth="1"/>
    <col min="2825" max="2825" width="15.5703125" style="152" customWidth="1"/>
    <col min="2826" max="3072" width="9.140625" style="152"/>
    <col min="3073" max="3073" width="41.42578125" style="152" customWidth="1"/>
    <col min="3074" max="3074" width="16.42578125" style="152" customWidth="1"/>
    <col min="3075" max="3075" width="15.7109375" style="152" customWidth="1"/>
    <col min="3076" max="3079" width="12.7109375" style="152" bestFit="1" customWidth="1"/>
    <col min="3080" max="3080" width="14.5703125" style="152" customWidth="1"/>
    <col min="3081" max="3081" width="15.5703125" style="152" customWidth="1"/>
    <col min="3082" max="3328" width="9.140625" style="152"/>
    <col min="3329" max="3329" width="41.42578125" style="152" customWidth="1"/>
    <col min="3330" max="3330" width="16.42578125" style="152" customWidth="1"/>
    <col min="3331" max="3331" width="15.7109375" style="152" customWidth="1"/>
    <col min="3332" max="3335" width="12.7109375" style="152" bestFit="1" customWidth="1"/>
    <col min="3336" max="3336" width="14.5703125" style="152" customWidth="1"/>
    <col min="3337" max="3337" width="15.5703125" style="152" customWidth="1"/>
    <col min="3338" max="3584" width="9.140625" style="152"/>
    <col min="3585" max="3585" width="41.42578125" style="152" customWidth="1"/>
    <col min="3586" max="3586" width="16.42578125" style="152" customWidth="1"/>
    <col min="3587" max="3587" width="15.7109375" style="152" customWidth="1"/>
    <col min="3588" max="3591" width="12.7109375" style="152" bestFit="1" customWidth="1"/>
    <col min="3592" max="3592" width="14.5703125" style="152" customWidth="1"/>
    <col min="3593" max="3593" width="15.5703125" style="152" customWidth="1"/>
    <col min="3594" max="3840" width="9.140625" style="152"/>
    <col min="3841" max="3841" width="41.42578125" style="152" customWidth="1"/>
    <col min="3842" max="3842" width="16.42578125" style="152" customWidth="1"/>
    <col min="3843" max="3843" width="15.7109375" style="152" customWidth="1"/>
    <col min="3844" max="3847" width="12.7109375" style="152" bestFit="1" customWidth="1"/>
    <col min="3848" max="3848" width="14.5703125" style="152" customWidth="1"/>
    <col min="3849" max="3849" width="15.5703125" style="152" customWidth="1"/>
    <col min="3850" max="4096" width="9.140625" style="152"/>
    <col min="4097" max="4097" width="41.42578125" style="152" customWidth="1"/>
    <col min="4098" max="4098" width="16.42578125" style="152" customWidth="1"/>
    <col min="4099" max="4099" width="15.7109375" style="152" customWidth="1"/>
    <col min="4100" max="4103" width="12.7109375" style="152" bestFit="1" customWidth="1"/>
    <col min="4104" max="4104" width="14.5703125" style="152" customWidth="1"/>
    <col min="4105" max="4105" width="15.5703125" style="152" customWidth="1"/>
    <col min="4106" max="4352" width="9.140625" style="152"/>
    <col min="4353" max="4353" width="41.42578125" style="152" customWidth="1"/>
    <col min="4354" max="4354" width="16.42578125" style="152" customWidth="1"/>
    <col min="4355" max="4355" width="15.7109375" style="152" customWidth="1"/>
    <col min="4356" max="4359" width="12.7109375" style="152" bestFit="1" customWidth="1"/>
    <col min="4360" max="4360" width="14.5703125" style="152" customWidth="1"/>
    <col min="4361" max="4361" width="15.5703125" style="152" customWidth="1"/>
    <col min="4362" max="4608" width="9.140625" style="152"/>
    <col min="4609" max="4609" width="41.42578125" style="152" customWidth="1"/>
    <col min="4610" max="4610" width="16.42578125" style="152" customWidth="1"/>
    <col min="4611" max="4611" width="15.7109375" style="152" customWidth="1"/>
    <col min="4612" max="4615" width="12.7109375" style="152" bestFit="1" customWidth="1"/>
    <col min="4616" max="4616" width="14.5703125" style="152" customWidth="1"/>
    <col min="4617" max="4617" width="15.5703125" style="152" customWidth="1"/>
    <col min="4618" max="4864" width="9.140625" style="152"/>
    <col min="4865" max="4865" width="41.42578125" style="152" customWidth="1"/>
    <col min="4866" max="4866" width="16.42578125" style="152" customWidth="1"/>
    <col min="4867" max="4867" width="15.7109375" style="152" customWidth="1"/>
    <col min="4868" max="4871" width="12.7109375" style="152" bestFit="1" customWidth="1"/>
    <col min="4872" max="4872" width="14.5703125" style="152" customWidth="1"/>
    <col min="4873" max="4873" width="15.5703125" style="152" customWidth="1"/>
    <col min="4874" max="5120" width="9.140625" style="152"/>
    <col min="5121" max="5121" width="41.42578125" style="152" customWidth="1"/>
    <col min="5122" max="5122" width="16.42578125" style="152" customWidth="1"/>
    <col min="5123" max="5123" width="15.7109375" style="152" customWidth="1"/>
    <col min="5124" max="5127" width="12.7109375" style="152" bestFit="1" customWidth="1"/>
    <col min="5128" max="5128" width="14.5703125" style="152" customWidth="1"/>
    <col min="5129" max="5129" width="15.5703125" style="152" customWidth="1"/>
    <col min="5130" max="5376" width="9.140625" style="152"/>
    <col min="5377" max="5377" width="41.42578125" style="152" customWidth="1"/>
    <col min="5378" max="5378" width="16.42578125" style="152" customWidth="1"/>
    <col min="5379" max="5379" width="15.7109375" style="152" customWidth="1"/>
    <col min="5380" max="5383" width="12.7109375" style="152" bestFit="1" customWidth="1"/>
    <col min="5384" max="5384" width="14.5703125" style="152" customWidth="1"/>
    <col min="5385" max="5385" width="15.5703125" style="152" customWidth="1"/>
    <col min="5386" max="5632" width="9.140625" style="152"/>
    <col min="5633" max="5633" width="41.42578125" style="152" customWidth="1"/>
    <col min="5634" max="5634" width="16.42578125" style="152" customWidth="1"/>
    <col min="5635" max="5635" width="15.7109375" style="152" customWidth="1"/>
    <col min="5636" max="5639" width="12.7109375" style="152" bestFit="1" customWidth="1"/>
    <col min="5640" max="5640" width="14.5703125" style="152" customWidth="1"/>
    <col min="5641" max="5641" width="15.5703125" style="152" customWidth="1"/>
    <col min="5642" max="5888" width="9.140625" style="152"/>
    <col min="5889" max="5889" width="41.42578125" style="152" customWidth="1"/>
    <col min="5890" max="5890" width="16.42578125" style="152" customWidth="1"/>
    <col min="5891" max="5891" width="15.7109375" style="152" customWidth="1"/>
    <col min="5892" max="5895" width="12.7109375" style="152" bestFit="1" customWidth="1"/>
    <col min="5896" max="5896" width="14.5703125" style="152" customWidth="1"/>
    <col min="5897" max="5897" width="15.5703125" style="152" customWidth="1"/>
    <col min="5898" max="6144" width="9.140625" style="152"/>
    <col min="6145" max="6145" width="41.42578125" style="152" customWidth="1"/>
    <col min="6146" max="6146" width="16.42578125" style="152" customWidth="1"/>
    <col min="6147" max="6147" width="15.7109375" style="152" customWidth="1"/>
    <col min="6148" max="6151" width="12.7109375" style="152" bestFit="1" customWidth="1"/>
    <col min="6152" max="6152" width="14.5703125" style="152" customWidth="1"/>
    <col min="6153" max="6153" width="15.5703125" style="152" customWidth="1"/>
    <col min="6154" max="6400" width="9.140625" style="152"/>
    <col min="6401" max="6401" width="41.42578125" style="152" customWidth="1"/>
    <col min="6402" max="6402" width="16.42578125" style="152" customWidth="1"/>
    <col min="6403" max="6403" width="15.7109375" style="152" customWidth="1"/>
    <col min="6404" max="6407" width="12.7109375" style="152" bestFit="1" customWidth="1"/>
    <col min="6408" max="6408" width="14.5703125" style="152" customWidth="1"/>
    <col min="6409" max="6409" width="15.5703125" style="152" customWidth="1"/>
    <col min="6410" max="6656" width="9.140625" style="152"/>
    <col min="6657" max="6657" width="41.42578125" style="152" customWidth="1"/>
    <col min="6658" max="6658" width="16.42578125" style="152" customWidth="1"/>
    <col min="6659" max="6659" width="15.7109375" style="152" customWidth="1"/>
    <col min="6660" max="6663" width="12.7109375" style="152" bestFit="1" customWidth="1"/>
    <col min="6664" max="6664" width="14.5703125" style="152" customWidth="1"/>
    <col min="6665" max="6665" width="15.5703125" style="152" customWidth="1"/>
    <col min="6666" max="6912" width="9.140625" style="152"/>
    <col min="6913" max="6913" width="41.42578125" style="152" customWidth="1"/>
    <col min="6914" max="6914" width="16.42578125" style="152" customWidth="1"/>
    <col min="6915" max="6915" width="15.7109375" style="152" customWidth="1"/>
    <col min="6916" max="6919" width="12.7109375" style="152" bestFit="1" customWidth="1"/>
    <col min="6920" max="6920" width="14.5703125" style="152" customWidth="1"/>
    <col min="6921" max="6921" width="15.5703125" style="152" customWidth="1"/>
    <col min="6922" max="7168" width="9.140625" style="152"/>
    <col min="7169" max="7169" width="41.42578125" style="152" customWidth="1"/>
    <col min="7170" max="7170" width="16.42578125" style="152" customWidth="1"/>
    <col min="7171" max="7171" width="15.7109375" style="152" customWidth="1"/>
    <col min="7172" max="7175" width="12.7109375" style="152" bestFit="1" customWidth="1"/>
    <col min="7176" max="7176" width="14.5703125" style="152" customWidth="1"/>
    <col min="7177" max="7177" width="15.5703125" style="152" customWidth="1"/>
    <col min="7178" max="7424" width="9.140625" style="152"/>
    <col min="7425" max="7425" width="41.42578125" style="152" customWidth="1"/>
    <col min="7426" max="7426" width="16.42578125" style="152" customWidth="1"/>
    <col min="7427" max="7427" width="15.7109375" style="152" customWidth="1"/>
    <col min="7428" max="7431" width="12.7109375" style="152" bestFit="1" customWidth="1"/>
    <col min="7432" max="7432" width="14.5703125" style="152" customWidth="1"/>
    <col min="7433" max="7433" width="15.5703125" style="152" customWidth="1"/>
    <col min="7434" max="7680" width="9.140625" style="152"/>
    <col min="7681" max="7681" width="41.42578125" style="152" customWidth="1"/>
    <col min="7682" max="7682" width="16.42578125" style="152" customWidth="1"/>
    <col min="7683" max="7683" width="15.7109375" style="152" customWidth="1"/>
    <col min="7684" max="7687" width="12.7109375" style="152" bestFit="1" customWidth="1"/>
    <col min="7688" max="7688" width="14.5703125" style="152" customWidth="1"/>
    <col min="7689" max="7689" width="15.5703125" style="152" customWidth="1"/>
    <col min="7690" max="7936" width="9.140625" style="152"/>
    <col min="7937" max="7937" width="41.42578125" style="152" customWidth="1"/>
    <col min="7938" max="7938" width="16.42578125" style="152" customWidth="1"/>
    <col min="7939" max="7939" width="15.7109375" style="152" customWidth="1"/>
    <col min="7940" max="7943" width="12.7109375" style="152" bestFit="1" customWidth="1"/>
    <col min="7944" max="7944" width="14.5703125" style="152" customWidth="1"/>
    <col min="7945" max="7945" width="15.5703125" style="152" customWidth="1"/>
    <col min="7946" max="8192" width="9.140625" style="152"/>
    <col min="8193" max="8193" width="41.42578125" style="152" customWidth="1"/>
    <col min="8194" max="8194" width="16.42578125" style="152" customWidth="1"/>
    <col min="8195" max="8195" width="15.7109375" style="152" customWidth="1"/>
    <col min="8196" max="8199" width="12.7109375" style="152" bestFit="1" customWidth="1"/>
    <col min="8200" max="8200" width="14.5703125" style="152" customWidth="1"/>
    <col min="8201" max="8201" width="15.5703125" style="152" customWidth="1"/>
    <col min="8202" max="8448" width="9.140625" style="152"/>
    <col min="8449" max="8449" width="41.42578125" style="152" customWidth="1"/>
    <col min="8450" max="8450" width="16.42578125" style="152" customWidth="1"/>
    <col min="8451" max="8451" width="15.7109375" style="152" customWidth="1"/>
    <col min="8452" max="8455" width="12.7109375" style="152" bestFit="1" customWidth="1"/>
    <col min="8456" max="8456" width="14.5703125" style="152" customWidth="1"/>
    <col min="8457" max="8457" width="15.5703125" style="152" customWidth="1"/>
    <col min="8458" max="8704" width="9.140625" style="152"/>
    <col min="8705" max="8705" width="41.42578125" style="152" customWidth="1"/>
    <col min="8706" max="8706" width="16.42578125" style="152" customWidth="1"/>
    <col min="8707" max="8707" width="15.7109375" style="152" customWidth="1"/>
    <col min="8708" max="8711" width="12.7109375" style="152" bestFit="1" customWidth="1"/>
    <col min="8712" max="8712" width="14.5703125" style="152" customWidth="1"/>
    <col min="8713" max="8713" width="15.5703125" style="152" customWidth="1"/>
    <col min="8714" max="8960" width="9.140625" style="152"/>
    <col min="8961" max="8961" width="41.42578125" style="152" customWidth="1"/>
    <col min="8962" max="8962" width="16.42578125" style="152" customWidth="1"/>
    <col min="8963" max="8963" width="15.7109375" style="152" customWidth="1"/>
    <col min="8964" max="8967" width="12.7109375" style="152" bestFit="1" customWidth="1"/>
    <col min="8968" max="8968" width="14.5703125" style="152" customWidth="1"/>
    <col min="8969" max="8969" width="15.5703125" style="152" customWidth="1"/>
    <col min="8970" max="9216" width="9.140625" style="152"/>
    <col min="9217" max="9217" width="41.42578125" style="152" customWidth="1"/>
    <col min="9218" max="9218" width="16.42578125" style="152" customWidth="1"/>
    <col min="9219" max="9219" width="15.7109375" style="152" customWidth="1"/>
    <col min="9220" max="9223" width="12.7109375" style="152" bestFit="1" customWidth="1"/>
    <col min="9224" max="9224" width="14.5703125" style="152" customWidth="1"/>
    <col min="9225" max="9225" width="15.5703125" style="152" customWidth="1"/>
    <col min="9226" max="9472" width="9.140625" style="152"/>
    <col min="9473" max="9473" width="41.42578125" style="152" customWidth="1"/>
    <col min="9474" max="9474" width="16.42578125" style="152" customWidth="1"/>
    <col min="9475" max="9475" width="15.7109375" style="152" customWidth="1"/>
    <col min="9476" max="9479" width="12.7109375" style="152" bestFit="1" customWidth="1"/>
    <col min="9480" max="9480" width="14.5703125" style="152" customWidth="1"/>
    <col min="9481" max="9481" width="15.5703125" style="152" customWidth="1"/>
    <col min="9482" max="9728" width="9.140625" style="152"/>
    <col min="9729" max="9729" width="41.42578125" style="152" customWidth="1"/>
    <col min="9730" max="9730" width="16.42578125" style="152" customWidth="1"/>
    <col min="9731" max="9731" width="15.7109375" style="152" customWidth="1"/>
    <col min="9732" max="9735" width="12.7109375" style="152" bestFit="1" customWidth="1"/>
    <col min="9736" max="9736" width="14.5703125" style="152" customWidth="1"/>
    <col min="9737" max="9737" width="15.5703125" style="152" customWidth="1"/>
    <col min="9738" max="9984" width="9.140625" style="152"/>
    <col min="9985" max="9985" width="41.42578125" style="152" customWidth="1"/>
    <col min="9986" max="9986" width="16.42578125" style="152" customWidth="1"/>
    <col min="9987" max="9987" width="15.7109375" style="152" customWidth="1"/>
    <col min="9988" max="9991" width="12.7109375" style="152" bestFit="1" customWidth="1"/>
    <col min="9992" max="9992" width="14.5703125" style="152" customWidth="1"/>
    <col min="9993" max="9993" width="15.5703125" style="152" customWidth="1"/>
    <col min="9994" max="10240" width="9.140625" style="152"/>
    <col min="10241" max="10241" width="41.42578125" style="152" customWidth="1"/>
    <col min="10242" max="10242" width="16.42578125" style="152" customWidth="1"/>
    <col min="10243" max="10243" width="15.7109375" style="152" customWidth="1"/>
    <col min="10244" max="10247" width="12.7109375" style="152" bestFit="1" customWidth="1"/>
    <col min="10248" max="10248" width="14.5703125" style="152" customWidth="1"/>
    <col min="10249" max="10249" width="15.5703125" style="152" customWidth="1"/>
    <col min="10250" max="10496" width="9.140625" style="152"/>
    <col min="10497" max="10497" width="41.42578125" style="152" customWidth="1"/>
    <col min="10498" max="10498" width="16.42578125" style="152" customWidth="1"/>
    <col min="10499" max="10499" width="15.7109375" style="152" customWidth="1"/>
    <col min="10500" max="10503" width="12.7109375" style="152" bestFit="1" customWidth="1"/>
    <col min="10504" max="10504" width="14.5703125" style="152" customWidth="1"/>
    <col min="10505" max="10505" width="15.5703125" style="152" customWidth="1"/>
    <col min="10506" max="10752" width="9.140625" style="152"/>
    <col min="10753" max="10753" width="41.42578125" style="152" customWidth="1"/>
    <col min="10754" max="10754" width="16.42578125" style="152" customWidth="1"/>
    <col min="10755" max="10755" width="15.7109375" style="152" customWidth="1"/>
    <col min="10756" max="10759" width="12.7109375" style="152" bestFit="1" customWidth="1"/>
    <col min="10760" max="10760" width="14.5703125" style="152" customWidth="1"/>
    <col min="10761" max="10761" width="15.5703125" style="152" customWidth="1"/>
    <col min="10762" max="11008" width="9.140625" style="152"/>
    <col min="11009" max="11009" width="41.42578125" style="152" customWidth="1"/>
    <col min="11010" max="11010" width="16.42578125" style="152" customWidth="1"/>
    <col min="11011" max="11011" width="15.7109375" style="152" customWidth="1"/>
    <col min="11012" max="11015" width="12.7109375" style="152" bestFit="1" customWidth="1"/>
    <col min="11016" max="11016" width="14.5703125" style="152" customWidth="1"/>
    <col min="11017" max="11017" width="15.5703125" style="152" customWidth="1"/>
    <col min="11018" max="11264" width="9.140625" style="152"/>
    <col min="11265" max="11265" width="41.42578125" style="152" customWidth="1"/>
    <col min="11266" max="11266" width="16.42578125" style="152" customWidth="1"/>
    <col min="11267" max="11267" width="15.7109375" style="152" customWidth="1"/>
    <col min="11268" max="11271" width="12.7109375" style="152" bestFit="1" customWidth="1"/>
    <col min="11272" max="11272" width="14.5703125" style="152" customWidth="1"/>
    <col min="11273" max="11273" width="15.5703125" style="152" customWidth="1"/>
    <col min="11274" max="11520" width="9.140625" style="152"/>
    <col min="11521" max="11521" width="41.42578125" style="152" customWidth="1"/>
    <col min="11522" max="11522" width="16.42578125" style="152" customWidth="1"/>
    <col min="11523" max="11523" width="15.7109375" style="152" customWidth="1"/>
    <col min="11524" max="11527" width="12.7109375" style="152" bestFit="1" customWidth="1"/>
    <col min="11528" max="11528" width="14.5703125" style="152" customWidth="1"/>
    <col min="11529" max="11529" width="15.5703125" style="152" customWidth="1"/>
    <col min="11530" max="11776" width="9.140625" style="152"/>
    <col min="11777" max="11777" width="41.42578125" style="152" customWidth="1"/>
    <col min="11778" max="11778" width="16.42578125" style="152" customWidth="1"/>
    <col min="11779" max="11779" width="15.7109375" style="152" customWidth="1"/>
    <col min="11780" max="11783" width="12.7109375" style="152" bestFit="1" customWidth="1"/>
    <col min="11784" max="11784" width="14.5703125" style="152" customWidth="1"/>
    <col min="11785" max="11785" width="15.5703125" style="152" customWidth="1"/>
    <col min="11786" max="12032" width="9.140625" style="152"/>
    <col min="12033" max="12033" width="41.42578125" style="152" customWidth="1"/>
    <col min="12034" max="12034" width="16.42578125" style="152" customWidth="1"/>
    <col min="12035" max="12035" width="15.7109375" style="152" customWidth="1"/>
    <col min="12036" max="12039" width="12.7109375" style="152" bestFit="1" customWidth="1"/>
    <col min="12040" max="12040" width="14.5703125" style="152" customWidth="1"/>
    <col min="12041" max="12041" width="15.5703125" style="152" customWidth="1"/>
    <col min="12042" max="12288" width="9.140625" style="152"/>
    <col min="12289" max="12289" width="41.42578125" style="152" customWidth="1"/>
    <col min="12290" max="12290" width="16.42578125" style="152" customWidth="1"/>
    <col min="12291" max="12291" width="15.7109375" style="152" customWidth="1"/>
    <col min="12292" max="12295" width="12.7109375" style="152" bestFit="1" customWidth="1"/>
    <col min="12296" max="12296" width="14.5703125" style="152" customWidth="1"/>
    <col min="12297" max="12297" width="15.5703125" style="152" customWidth="1"/>
    <col min="12298" max="12544" width="9.140625" style="152"/>
    <col min="12545" max="12545" width="41.42578125" style="152" customWidth="1"/>
    <col min="12546" max="12546" width="16.42578125" style="152" customWidth="1"/>
    <col min="12547" max="12547" width="15.7109375" style="152" customWidth="1"/>
    <col min="12548" max="12551" width="12.7109375" style="152" bestFit="1" customWidth="1"/>
    <col min="12552" max="12552" width="14.5703125" style="152" customWidth="1"/>
    <col min="12553" max="12553" width="15.5703125" style="152" customWidth="1"/>
    <col min="12554" max="12800" width="9.140625" style="152"/>
    <col min="12801" max="12801" width="41.42578125" style="152" customWidth="1"/>
    <col min="12802" max="12802" width="16.42578125" style="152" customWidth="1"/>
    <col min="12803" max="12803" width="15.7109375" style="152" customWidth="1"/>
    <col min="12804" max="12807" width="12.7109375" style="152" bestFit="1" customWidth="1"/>
    <col min="12808" max="12808" width="14.5703125" style="152" customWidth="1"/>
    <col min="12809" max="12809" width="15.5703125" style="152" customWidth="1"/>
    <col min="12810" max="13056" width="9.140625" style="152"/>
    <col min="13057" max="13057" width="41.42578125" style="152" customWidth="1"/>
    <col min="13058" max="13058" width="16.42578125" style="152" customWidth="1"/>
    <col min="13059" max="13059" width="15.7109375" style="152" customWidth="1"/>
    <col min="13060" max="13063" width="12.7109375" style="152" bestFit="1" customWidth="1"/>
    <col min="13064" max="13064" width="14.5703125" style="152" customWidth="1"/>
    <col min="13065" max="13065" width="15.5703125" style="152" customWidth="1"/>
    <col min="13066" max="13312" width="9.140625" style="152"/>
    <col min="13313" max="13313" width="41.42578125" style="152" customWidth="1"/>
    <col min="13314" max="13314" width="16.42578125" style="152" customWidth="1"/>
    <col min="13315" max="13315" width="15.7109375" style="152" customWidth="1"/>
    <col min="13316" max="13319" width="12.7109375" style="152" bestFit="1" customWidth="1"/>
    <col min="13320" max="13320" width="14.5703125" style="152" customWidth="1"/>
    <col min="13321" max="13321" width="15.5703125" style="152" customWidth="1"/>
    <col min="13322" max="13568" width="9.140625" style="152"/>
    <col min="13569" max="13569" width="41.42578125" style="152" customWidth="1"/>
    <col min="13570" max="13570" width="16.42578125" style="152" customWidth="1"/>
    <col min="13571" max="13571" width="15.7109375" style="152" customWidth="1"/>
    <col min="13572" max="13575" width="12.7109375" style="152" bestFit="1" customWidth="1"/>
    <col min="13576" max="13576" width="14.5703125" style="152" customWidth="1"/>
    <col min="13577" max="13577" width="15.5703125" style="152" customWidth="1"/>
    <col min="13578" max="13824" width="9.140625" style="152"/>
    <col min="13825" max="13825" width="41.42578125" style="152" customWidth="1"/>
    <col min="13826" max="13826" width="16.42578125" style="152" customWidth="1"/>
    <col min="13827" max="13827" width="15.7109375" style="152" customWidth="1"/>
    <col min="13828" max="13831" width="12.7109375" style="152" bestFit="1" customWidth="1"/>
    <col min="13832" max="13832" width="14.5703125" style="152" customWidth="1"/>
    <col min="13833" max="13833" width="15.5703125" style="152" customWidth="1"/>
    <col min="13834" max="14080" width="9.140625" style="152"/>
    <col min="14081" max="14081" width="41.42578125" style="152" customWidth="1"/>
    <col min="14082" max="14082" width="16.42578125" style="152" customWidth="1"/>
    <col min="14083" max="14083" width="15.7109375" style="152" customWidth="1"/>
    <col min="14084" max="14087" width="12.7109375" style="152" bestFit="1" customWidth="1"/>
    <col min="14088" max="14088" width="14.5703125" style="152" customWidth="1"/>
    <col min="14089" max="14089" width="15.5703125" style="152" customWidth="1"/>
    <col min="14090" max="14336" width="9.140625" style="152"/>
    <col min="14337" max="14337" width="41.42578125" style="152" customWidth="1"/>
    <col min="14338" max="14338" width="16.42578125" style="152" customWidth="1"/>
    <col min="14339" max="14339" width="15.7109375" style="152" customWidth="1"/>
    <col min="14340" max="14343" width="12.7109375" style="152" bestFit="1" customWidth="1"/>
    <col min="14344" max="14344" width="14.5703125" style="152" customWidth="1"/>
    <col min="14345" max="14345" width="15.5703125" style="152" customWidth="1"/>
    <col min="14346" max="14592" width="9.140625" style="152"/>
    <col min="14593" max="14593" width="41.42578125" style="152" customWidth="1"/>
    <col min="14594" max="14594" width="16.42578125" style="152" customWidth="1"/>
    <col min="14595" max="14595" width="15.7109375" style="152" customWidth="1"/>
    <col min="14596" max="14599" width="12.7109375" style="152" bestFit="1" customWidth="1"/>
    <col min="14600" max="14600" width="14.5703125" style="152" customWidth="1"/>
    <col min="14601" max="14601" width="15.5703125" style="152" customWidth="1"/>
    <col min="14602" max="14848" width="9.140625" style="152"/>
    <col min="14849" max="14849" width="41.42578125" style="152" customWidth="1"/>
    <col min="14850" max="14850" width="16.42578125" style="152" customWidth="1"/>
    <col min="14851" max="14851" width="15.7109375" style="152" customWidth="1"/>
    <col min="14852" max="14855" width="12.7109375" style="152" bestFit="1" customWidth="1"/>
    <col min="14856" max="14856" width="14.5703125" style="152" customWidth="1"/>
    <col min="14857" max="14857" width="15.5703125" style="152" customWidth="1"/>
    <col min="14858" max="15104" width="9.140625" style="152"/>
    <col min="15105" max="15105" width="41.42578125" style="152" customWidth="1"/>
    <col min="15106" max="15106" width="16.42578125" style="152" customWidth="1"/>
    <col min="15107" max="15107" width="15.7109375" style="152" customWidth="1"/>
    <col min="15108" max="15111" width="12.7109375" style="152" bestFit="1" customWidth="1"/>
    <col min="15112" max="15112" width="14.5703125" style="152" customWidth="1"/>
    <col min="15113" max="15113" width="15.5703125" style="152" customWidth="1"/>
    <col min="15114" max="15360" width="9.140625" style="152"/>
    <col min="15361" max="15361" width="41.42578125" style="152" customWidth="1"/>
    <col min="15362" max="15362" width="16.42578125" style="152" customWidth="1"/>
    <col min="15363" max="15363" width="15.7109375" style="152" customWidth="1"/>
    <col min="15364" max="15367" width="12.7109375" style="152" bestFit="1" customWidth="1"/>
    <col min="15368" max="15368" width="14.5703125" style="152" customWidth="1"/>
    <col min="15369" max="15369" width="15.5703125" style="152" customWidth="1"/>
    <col min="15370" max="15616" width="9.140625" style="152"/>
    <col min="15617" max="15617" width="41.42578125" style="152" customWidth="1"/>
    <col min="15618" max="15618" width="16.42578125" style="152" customWidth="1"/>
    <col min="15619" max="15619" width="15.7109375" style="152" customWidth="1"/>
    <col min="15620" max="15623" width="12.7109375" style="152" bestFit="1" customWidth="1"/>
    <col min="15624" max="15624" width="14.5703125" style="152" customWidth="1"/>
    <col min="15625" max="15625" width="15.5703125" style="152" customWidth="1"/>
    <col min="15626" max="15872" width="9.140625" style="152"/>
    <col min="15873" max="15873" width="41.42578125" style="152" customWidth="1"/>
    <col min="15874" max="15874" width="16.42578125" style="152" customWidth="1"/>
    <col min="15875" max="15875" width="15.7109375" style="152" customWidth="1"/>
    <col min="15876" max="15879" width="12.7109375" style="152" bestFit="1" customWidth="1"/>
    <col min="15880" max="15880" width="14.5703125" style="152" customWidth="1"/>
    <col min="15881" max="15881" width="15.5703125" style="152" customWidth="1"/>
    <col min="15882" max="16128" width="9.140625" style="152"/>
    <col min="16129" max="16129" width="41.42578125" style="152" customWidth="1"/>
    <col min="16130" max="16130" width="16.42578125" style="152" customWidth="1"/>
    <col min="16131" max="16131" width="15.7109375" style="152" customWidth="1"/>
    <col min="16132" max="16135" width="12.7109375" style="152" bestFit="1" customWidth="1"/>
    <col min="16136" max="16136" width="14.5703125" style="152" customWidth="1"/>
    <col min="16137" max="16137" width="15.5703125" style="152" customWidth="1"/>
    <col min="16138" max="16384" width="9.140625" style="152"/>
  </cols>
  <sheetData>
    <row r="1" spans="1:9" ht="13.5" thickBot="1">
      <c r="A1" s="1" t="s">
        <v>0</v>
      </c>
      <c r="I1" s="474" t="s">
        <v>1</v>
      </c>
    </row>
    <row r="2" spans="1:9" ht="24" customHeight="1" thickTop="1">
      <c r="A2" s="6250" t="s">
        <v>3474</v>
      </c>
      <c r="B2" s="6251"/>
      <c r="C2" s="6251"/>
      <c r="D2" s="6251"/>
      <c r="E2" s="6251"/>
      <c r="F2" s="6251"/>
      <c r="G2" s="6251"/>
      <c r="H2" s="6251"/>
      <c r="I2" s="6252"/>
    </row>
    <row r="3" spans="1:9" ht="27.75" customHeight="1" thickBot="1">
      <c r="A3" s="6421" t="s">
        <v>3425</v>
      </c>
      <c r="B3" s="6422"/>
      <c r="C3" s="6422"/>
      <c r="D3" s="6422"/>
      <c r="E3" s="6422"/>
      <c r="F3" s="6422"/>
      <c r="G3" s="6422"/>
      <c r="H3" s="6422"/>
      <c r="I3" s="7478"/>
    </row>
    <row r="4" spans="1:9" ht="30" customHeight="1">
      <c r="A4" s="6730" t="s">
        <v>3426</v>
      </c>
      <c r="B4" s="7639">
        <v>2009</v>
      </c>
      <c r="C4" s="7640"/>
      <c r="D4" s="7639">
        <v>2010</v>
      </c>
      <c r="E4" s="7640"/>
      <c r="F4" s="7639">
        <v>2011</v>
      </c>
      <c r="G4" s="7641"/>
      <c r="H4" s="7642">
        <v>2012</v>
      </c>
      <c r="I4" s="7643"/>
    </row>
    <row r="5" spans="1:9" ht="58.5" customHeight="1" thickBot="1">
      <c r="A5" s="6730"/>
      <c r="B5" s="4009" t="s">
        <v>3427</v>
      </c>
      <c r="C5" s="4010" t="s">
        <v>3428</v>
      </c>
      <c r="D5" s="4009" t="s">
        <v>3427</v>
      </c>
      <c r="E5" s="4010" t="s">
        <v>3428</v>
      </c>
      <c r="F5" s="4009" t="s">
        <v>3427</v>
      </c>
      <c r="G5" s="3873" t="s">
        <v>3428</v>
      </c>
      <c r="H5" s="4009" t="s">
        <v>3427</v>
      </c>
      <c r="I5" s="3871" t="s">
        <v>3428</v>
      </c>
    </row>
    <row r="6" spans="1:9" ht="30" customHeight="1">
      <c r="A6" s="4011" t="s">
        <v>3429</v>
      </c>
      <c r="B6" s="3416">
        <v>1566.96</v>
      </c>
      <c r="C6" s="3735">
        <v>71.239999999999995</v>
      </c>
      <c r="D6" s="4017">
        <v>1566.96</v>
      </c>
      <c r="E6" s="4076">
        <v>71.239999999999995</v>
      </c>
      <c r="F6" s="3416">
        <v>1566.96</v>
      </c>
      <c r="G6" s="4077">
        <v>71.239999999999995</v>
      </c>
      <c r="H6" s="3416">
        <v>1566.96</v>
      </c>
      <c r="I6" s="2609">
        <v>71.239999999999995</v>
      </c>
    </row>
    <row r="7" spans="1:9" ht="30" customHeight="1">
      <c r="A7" s="4012" t="s">
        <v>3430</v>
      </c>
      <c r="B7" s="3417">
        <v>10.08</v>
      </c>
      <c r="C7" s="3564">
        <v>0.46</v>
      </c>
      <c r="D7" s="4020">
        <v>10.08</v>
      </c>
      <c r="E7" s="4078">
        <v>0.46</v>
      </c>
      <c r="F7" s="3417">
        <v>10.08</v>
      </c>
      <c r="G7" s="3567">
        <v>0.46</v>
      </c>
      <c r="H7" s="3417">
        <v>10.08</v>
      </c>
      <c r="I7" s="2612">
        <v>0.46</v>
      </c>
    </row>
    <row r="8" spans="1:9" ht="30" customHeight="1">
      <c r="A8" s="4012" t="s">
        <v>3431</v>
      </c>
      <c r="B8" s="3417">
        <v>41.6</v>
      </c>
      <c r="C8" s="3564">
        <v>1.89</v>
      </c>
      <c r="D8" s="4020">
        <v>41.6</v>
      </c>
      <c r="E8" s="4078">
        <v>1.89</v>
      </c>
      <c r="F8" s="3417">
        <v>41.6</v>
      </c>
      <c r="G8" s="3567">
        <v>1.89</v>
      </c>
      <c r="H8" s="3417">
        <v>41.6</v>
      </c>
      <c r="I8" s="2612">
        <v>1.89</v>
      </c>
    </row>
    <row r="9" spans="1:9" ht="30" customHeight="1">
      <c r="A9" s="4012" t="s">
        <v>3432</v>
      </c>
      <c r="B9" s="3417">
        <v>202.42</v>
      </c>
      <c r="C9" s="3564">
        <v>9.1999999999999993</v>
      </c>
      <c r="D9" s="4020">
        <v>202.42</v>
      </c>
      <c r="E9" s="4078">
        <v>9.1999999999999993</v>
      </c>
      <c r="F9" s="3417">
        <v>202.42</v>
      </c>
      <c r="G9" s="3567">
        <v>9.1999999999999993</v>
      </c>
      <c r="H9" s="3417">
        <v>202.42</v>
      </c>
      <c r="I9" s="2612">
        <v>9.1999999999999993</v>
      </c>
    </row>
    <row r="10" spans="1:9" ht="30" customHeight="1">
      <c r="A10" s="4012" t="s">
        <v>3433</v>
      </c>
      <c r="B10" s="3417">
        <v>37.15</v>
      </c>
      <c r="C10" s="3564">
        <v>1.69</v>
      </c>
      <c r="D10" s="4020">
        <v>37.15</v>
      </c>
      <c r="E10" s="4078">
        <v>1.69</v>
      </c>
      <c r="F10" s="3417">
        <v>37.15</v>
      </c>
      <c r="G10" s="3567">
        <v>1.69</v>
      </c>
      <c r="H10" s="3417">
        <v>37.15</v>
      </c>
      <c r="I10" s="2612">
        <v>1.69</v>
      </c>
    </row>
    <row r="11" spans="1:9" ht="30" customHeight="1">
      <c r="A11" s="4012" t="s">
        <v>3434</v>
      </c>
      <c r="B11" s="3417">
        <v>29.38</v>
      </c>
      <c r="C11" s="3564">
        <v>1.34</v>
      </c>
      <c r="D11" s="4020">
        <v>29.38</v>
      </c>
      <c r="E11" s="4078">
        <v>1.34</v>
      </c>
      <c r="F11" s="3417">
        <v>29.38</v>
      </c>
      <c r="G11" s="3567">
        <v>1.34</v>
      </c>
      <c r="H11" s="3417">
        <v>29.38</v>
      </c>
      <c r="I11" s="2612">
        <v>1.34</v>
      </c>
    </row>
    <row r="12" spans="1:9" ht="30" customHeight="1">
      <c r="A12" s="4013" t="s">
        <v>3435</v>
      </c>
      <c r="B12" s="3417">
        <v>25.91</v>
      </c>
      <c r="C12" s="3564">
        <v>1.18</v>
      </c>
      <c r="D12" s="4020">
        <v>25.91</v>
      </c>
      <c r="E12" s="4078">
        <v>1.18</v>
      </c>
      <c r="F12" s="3417">
        <v>25.91</v>
      </c>
      <c r="G12" s="3567">
        <v>1.18</v>
      </c>
      <c r="H12" s="3417">
        <v>25.91</v>
      </c>
      <c r="I12" s="2612">
        <v>1.18</v>
      </c>
    </row>
    <row r="13" spans="1:9" ht="30" customHeight="1">
      <c r="A13" s="4013" t="s">
        <v>3436</v>
      </c>
      <c r="B13" s="3417">
        <v>44.85</v>
      </c>
      <c r="C13" s="3564">
        <v>2.04</v>
      </c>
      <c r="D13" s="4020">
        <v>44.85</v>
      </c>
      <c r="E13" s="4078">
        <v>2.04</v>
      </c>
      <c r="F13" s="3417">
        <v>44.85</v>
      </c>
      <c r="G13" s="3567">
        <v>2.04</v>
      </c>
      <c r="H13" s="3417">
        <v>44.85</v>
      </c>
      <c r="I13" s="2612">
        <v>2.04</v>
      </c>
    </row>
    <row r="14" spans="1:9" ht="30" customHeight="1">
      <c r="A14" s="4013" t="s">
        <v>3437</v>
      </c>
      <c r="B14" s="3417">
        <v>241.23</v>
      </c>
      <c r="C14" s="3564">
        <v>10.97</v>
      </c>
      <c r="D14" s="4020">
        <v>241.23</v>
      </c>
      <c r="E14" s="4078">
        <v>10.97</v>
      </c>
      <c r="F14" s="3417">
        <v>241.23</v>
      </c>
      <c r="G14" s="3567">
        <v>10.97</v>
      </c>
      <c r="H14" s="3417">
        <v>241.23</v>
      </c>
      <c r="I14" s="2612">
        <v>10.97</v>
      </c>
    </row>
    <row r="15" spans="1:9" ht="30" customHeight="1" thickBot="1">
      <c r="A15" s="4014" t="s">
        <v>2</v>
      </c>
      <c r="B15" s="4079">
        <v>2199.58</v>
      </c>
      <c r="C15" s="4080">
        <v>100</v>
      </c>
      <c r="D15" s="4081">
        <v>2199.58</v>
      </c>
      <c r="E15" s="4082">
        <v>100</v>
      </c>
      <c r="F15" s="4079">
        <v>2199.58</v>
      </c>
      <c r="G15" s="4083">
        <v>100</v>
      </c>
      <c r="H15" s="4079">
        <v>2199.58</v>
      </c>
      <c r="I15" s="4084">
        <v>100</v>
      </c>
    </row>
    <row r="16" spans="1:9" ht="30" customHeight="1" thickTop="1">
      <c r="A16" s="6248" t="s">
        <v>3438</v>
      </c>
      <c r="B16" s="6249"/>
      <c r="C16" s="6249"/>
      <c r="D16" s="6249"/>
      <c r="E16" s="6249"/>
      <c r="F16" s="6249"/>
    </row>
    <row r="17" spans="1:6">
      <c r="A17" s="1386" t="s">
        <v>3439</v>
      </c>
    </row>
    <row r="18" spans="1:6" ht="15.75" customHeight="1">
      <c r="A18" s="6248" t="s">
        <v>3449</v>
      </c>
      <c r="B18" s="6249"/>
      <c r="C18" s="6249"/>
      <c r="D18" s="6249"/>
      <c r="E18" s="6249"/>
      <c r="F18" s="6249"/>
    </row>
    <row r="19" spans="1:6">
      <c r="A19" s="152" t="s">
        <v>3440</v>
      </c>
    </row>
    <row r="22" spans="1:6">
      <c r="B22" s="3877" t="s">
        <v>3</v>
      </c>
    </row>
  </sheetData>
  <mergeCells count="9">
    <mergeCell ref="A16:F16"/>
    <mergeCell ref="A18:F18"/>
    <mergeCell ref="A2:I2"/>
    <mergeCell ref="A3:I3"/>
    <mergeCell ref="A4:A5"/>
    <mergeCell ref="B4:C4"/>
    <mergeCell ref="D4:E4"/>
    <mergeCell ref="F4:G4"/>
    <mergeCell ref="H4:I4"/>
  </mergeCells>
  <hyperlinks>
    <hyperlink ref="A1" r:id="rId1"/>
  </hyperlinks>
  <pageMargins left="0.9055118110236221" right="0.74803149606299213" top="0.55118110236220474" bottom="0.47244094488188981" header="0.19685039370078741" footer="0.35433070866141736"/>
  <pageSetup paperSize="9" fitToWidth="0" orientation="landscape" r:id="rId2"/>
  <headerFooter alignWithMargins="0">
    <oddFooter>&amp;R220</oddFooter>
  </headerFooter>
  <drawing r:id="rId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13">
    <pageSetUpPr fitToPage="1"/>
  </sheetPr>
  <dimension ref="A1:Q18"/>
  <sheetViews>
    <sheetView view="pageBreakPreview" zoomScale="60" zoomScaleNormal="100" workbookViewId="0">
      <selection activeCell="H15" sqref="H15"/>
    </sheetView>
  </sheetViews>
  <sheetFormatPr defaultRowHeight="12.75"/>
  <cols>
    <col min="1" max="1" width="15.42578125" style="152" customWidth="1"/>
    <col min="2" max="2" width="8.140625" style="152" customWidth="1"/>
    <col min="3" max="3" width="9.140625" style="152" customWidth="1"/>
    <col min="4" max="4" width="9" style="152" customWidth="1"/>
    <col min="5" max="5" width="8.7109375" style="152" customWidth="1"/>
    <col min="6" max="6" width="8" style="152" customWidth="1"/>
    <col min="7" max="7" width="9.140625" style="152" customWidth="1"/>
    <col min="8" max="8" width="9" style="152" customWidth="1"/>
    <col min="9" max="9" width="8.7109375" style="152" customWidth="1"/>
    <col min="10" max="10" width="8.140625" style="152" customWidth="1"/>
    <col min="11" max="11" width="9" style="152" customWidth="1"/>
    <col min="12" max="12" width="9.28515625" style="152" customWidth="1"/>
    <col min="13" max="13" width="8.7109375" style="152" customWidth="1"/>
    <col min="14" max="14" width="7.140625" style="152" customWidth="1"/>
    <col min="15" max="16" width="9" style="152" customWidth="1"/>
    <col min="17" max="17" width="8.7109375" style="152" customWidth="1"/>
    <col min="18" max="256" width="9.140625" style="152"/>
    <col min="257" max="257" width="20" style="152" customWidth="1"/>
    <col min="258" max="258" width="12.5703125" style="152" customWidth="1"/>
    <col min="259" max="259" width="10.5703125" style="152" customWidth="1"/>
    <col min="260" max="260" width="12.28515625" style="152" customWidth="1"/>
    <col min="261" max="261" width="10.7109375" style="152" customWidth="1"/>
    <col min="262" max="262" width="12" style="152" customWidth="1"/>
    <col min="263" max="264" width="11.5703125" style="152" customWidth="1"/>
    <col min="265" max="265" width="11.7109375" style="152" customWidth="1"/>
    <col min="266" max="266" width="9.85546875" style="152" customWidth="1"/>
    <col min="267" max="268" width="10.42578125" style="152" customWidth="1"/>
    <col min="269" max="269" width="10.140625" style="152" customWidth="1"/>
    <col min="270" max="512" width="9.140625" style="152"/>
    <col min="513" max="513" width="20" style="152" customWidth="1"/>
    <col min="514" max="514" width="12.5703125" style="152" customWidth="1"/>
    <col min="515" max="515" width="10.5703125" style="152" customWidth="1"/>
    <col min="516" max="516" width="12.28515625" style="152" customWidth="1"/>
    <col min="517" max="517" width="10.7109375" style="152" customWidth="1"/>
    <col min="518" max="518" width="12" style="152" customWidth="1"/>
    <col min="519" max="520" width="11.5703125" style="152" customWidth="1"/>
    <col min="521" max="521" width="11.7109375" style="152" customWidth="1"/>
    <col min="522" max="522" width="9.85546875" style="152" customWidth="1"/>
    <col min="523" max="524" width="10.42578125" style="152" customWidth="1"/>
    <col min="525" max="525" width="10.140625" style="152" customWidth="1"/>
    <col min="526" max="768" width="9.140625" style="152"/>
    <col min="769" max="769" width="20" style="152" customWidth="1"/>
    <col min="770" max="770" width="12.5703125" style="152" customWidth="1"/>
    <col min="771" max="771" width="10.5703125" style="152" customWidth="1"/>
    <col min="772" max="772" width="12.28515625" style="152" customWidth="1"/>
    <col min="773" max="773" width="10.7109375" style="152" customWidth="1"/>
    <col min="774" max="774" width="12" style="152" customWidth="1"/>
    <col min="775" max="776" width="11.5703125" style="152" customWidth="1"/>
    <col min="777" max="777" width="11.7109375" style="152" customWidth="1"/>
    <col min="778" max="778" width="9.85546875" style="152" customWidth="1"/>
    <col min="779" max="780" width="10.42578125" style="152" customWidth="1"/>
    <col min="781" max="781" width="10.140625" style="152" customWidth="1"/>
    <col min="782" max="1024" width="9.140625" style="152"/>
    <col min="1025" max="1025" width="20" style="152" customWidth="1"/>
    <col min="1026" max="1026" width="12.5703125" style="152" customWidth="1"/>
    <col min="1027" max="1027" width="10.5703125" style="152" customWidth="1"/>
    <col min="1028" max="1028" width="12.28515625" style="152" customWidth="1"/>
    <col min="1029" max="1029" width="10.7109375" style="152" customWidth="1"/>
    <col min="1030" max="1030" width="12" style="152" customWidth="1"/>
    <col min="1031" max="1032" width="11.5703125" style="152" customWidth="1"/>
    <col min="1033" max="1033" width="11.7109375" style="152" customWidth="1"/>
    <col min="1034" max="1034" width="9.85546875" style="152" customWidth="1"/>
    <col min="1035" max="1036" width="10.42578125" style="152" customWidth="1"/>
    <col min="1037" max="1037" width="10.140625" style="152" customWidth="1"/>
    <col min="1038" max="1280" width="9.140625" style="152"/>
    <col min="1281" max="1281" width="20" style="152" customWidth="1"/>
    <col min="1282" max="1282" width="12.5703125" style="152" customWidth="1"/>
    <col min="1283" max="1283" width="10.5703125" style="152" customWidth="1"/>
    <col min="1284" max="1284" width="12.28515625" style="152" customWidth="1"/>
    <col min="1285" max="1285" width="10.7109375" style="152" customWidth="1"/>
    <col min="1286" max="1286" width="12" style="152" customWidth="1"/>
    <col min="1287" max="1288" width="11.5703125" style="152" customWidth="1"/>
    <col min="1289" max="1289" width="11.7109375" style="152" customWidth="1"/>
    <col min="1290" max="1290" width="9.85546875" style="152" customWidth="1"/>
    <col min="1291" max="1292" width="10.42578125" style="152" customWidth="1"/>
    <col min="1293" max="1293" width="10.140625" style="152" customWidth="1"/>
    <col min="1294" max="1536" width="9.140625" style="152"/>
    <col min="1537" max="1537" width="20" style="152" customWidth="1"/>
    <col min="1538" max="1538" width="12.5703125" style="152" customWidth="1"/>
    <col min="1539" max="1539" width="10.5703125" style="152" customWidth="1"/>
    <col min="1540" max="1540" width="12.28515625" style="152" customWidth="1"/>
    <col min="1541" max="1541" width="10.7109375" style="152" customWidth="1"/>
    <col min="1542" max="1542" width="12" style="152" customWidth="1"/>
    <col min="1543" max="1544" width="11.5703125" style="152" customWidth="1"/>
    <col min="1545" max="1545" width="11.7109375" style="152" customWidth="1"/>
    <col min="1546" max="1546" width="9.85546875" style="152" customWidth="1"/>
    <col min="1547" max="1548" width="10.42578125" style="152" customWidth="1"/>
    <col min="1549" max="1549" width="10.140625" style="152" customWidth="1"/>
    <col min="1550" max="1792" width="9.140625" style="152"/>
    <col min="1793" max="1793" width="20" style="152" customWidth="1"/>
    <col min="1794" max="1794" width="12.5703125" style="152" customWidth="1"/>
    <col min="1795" max="1795" width="10.5703125" style="152" customWidth="1"/>
    <col min="1796" max="1796" width="12.28515625" style="152" customWidth="1"/>
    <col min="1797" max="1797" width="10.7109375" style="152" customWidth="1"/>
    <col min="1798" max="1798" width="12" style="152" customWidth="1"/>
    <col min="1799" max="1800" width="11.5703125" style="152" customWidth="1"/>
    <col min="1801" max="1801" width="11.7109375" style="152" customWidth="1"/>
    <col min="1802" max="1802" width="9.85546875" style="152" customWidth="1"/>
    <col min="1803" max="1804" width="10.42578125" style="152" customWidth="1"/>
    <col min="1805" max="1805" width="10.140625" style="152" customWidth="1"/>
    <col min="1806" max="2048" width="9.140625" style="152"/>
    <col min="2049" max="2049" width="20" style="152" customWidth="1"/>
    <col min="2050" max="2050" width="12.5703125" style="152" customWidth="1"/>
    <col min="2051" max="2051" width="10.5703125" style="152" customWidth="1"/>
    <col min="2052" max="2052" width="12.28515625" style="152" customWidth="1"/>
    <col min="2053" max="2053" width="10.7109375" style="152" customWidth="1"/>
    <col min="2054" max="2054" width="12" style="152" customWidth="1"/>
    <col min="2055" max="2056" width="11.5703125" style="152" customWidth="1"/>
    <col min="2057" max="2057" width="11.7109375" style="152" customWidth="1"/>
    <col min="2058" max="2058" width="9.85546875" style="152" customWidth="1"/>
    <col min="2059" max="2060" width="10.42578125" style="152" customWidth="1"/>
    <col min="2061" max="2061" width="10.140625" style="152" customWidth="1"/>
    <col min="2062" max="2304" width="9.140625" style="152"/>
    <col min="2305" max="2305" width="20" style="152" customWidth="1"/>
    <col min="2306" max="2306" width="12.5703125" style="152" customWidth="1"/>
    <col min="2307" max="2307" width="10.5703125" style="152" customWidth="1"/>
    <col min="2308" max="2308" width="12.28515625" style="152" customWidth="1"/>
    <col min="2309" max="2309" width="10.7109375" style="152" customWidth="1"/>
    <col min="2310" max="2310" width="12" style="152" customWidth="1"/>
    <col min="2311" max="2312" width="11.5703125" style="152" customWidth="1"/>
    <col min="2313" max="2313" width="11.7109375" style="152" customWidth="1"/>
    <col min="2314" max="2314" width="9.85546875" style="152" customWidth="1"/>
    <col min="2315" max="2316" width="10.42578125" style="152" customWidth="1"/>
    <col min="2317" max="2317" width="10.140625" style="152" customWidth="1"/>
    <col min="2318" max="2560" width="9.140625" style="152"/>
    <col min="2561" max="2561" width="20" style="152" customWidth="1"/>
    <col min="2562" max="2562" width="12.5703125" style="152" customWidth="1"/>
    <col min="2563" max="2563" width="10.5703125" style="152" customWidth="1"/>
    <col min="2564" max="2564" width="12.28515625" style="152" customWidth="1"/>
    <col min="2565" max="2565" width="10.7109375" style="152" customWidth="1"/>
    <col min="2566" max="2566" width="12" style="152" customWidth="1"/>
    <col min="2567" max="2568" width="11.5703125" style="152" customWidth="1"/>
    <col min="2569" max="2569" width="11.7109375" style="152" customWidth="1"/>
    <col min="2570" max="2570" width="9.85546875" style="152" customWidth="1"/>
    <col min="2571" max="2572" width="10.42578125" style="152" customWidth="1"/>
    <col min="2573" max="2573" width="10.140625" style="152" customWidth="1"/>
    <col min="2574" max="2816" width="9.140625" style="152"/>
    <col min="2817" max="2817" width="20" style="152" customWidth="1"/>
    <col min="2818" max="2818" width="12.5703125" style="152" customWidth="1"/>
    <col min="2819" max="2819" width="10.5703125" style="152" customWidth="1"/>
    <col min="2820" max="2820" width="12.28515625" style="152" customWidth="1"/>
    <col min="2821" max="2821" width="10.7109375" style="152" customWidth="1"/>
    <col min="2822" max="2822" width="12" style="152" customWidth="1"/>
    <col min="2823" max="2824" width="11.5703125" style="152" customWidth="1"/>
    <col min="2825" max="2825" width="11.7109375" style="152" customWidth="1"/>
    <col min="2826" max="2826" width="9.85546875" style="152" customWidth="1"/>
    <col min="2827" max="2828" width="10.42578125" style="152" customWidth="1"/>
    <col min="2829" max="2829" width="10.140625" style="152" customWidth="1"/>
    <col min="2830" max="3072" width="9.140625" style="152"/>
    <col min="3073" max="3073" width="20" style="152" customWidth="1"/>
    <col min="3074" max="3074" width="12.5703125" style="152" customWidth="1"/>
    <col min="3075" max="3075" width="10.5703125" style="152" customWidth="1"/>
    <col min="3076" max="3076" width="12.28515625" style="152" customWidth="1"/>
    <col min="3077" max="3077" width="10.7109375" style="152" customWidth="1"/>
    <col min="3078" max="3078" width="12" style="152" customWidth="1"/>
    <col min="3079" max="3080" width="11.5703125" style="152" customWidth="1"/>
    <col min="3081" max="3081" width="11.7109375" style="152" customWidth="1"/>
    <col min="3082" max="3082" width="9.85546875" style="152" customWidth="1"/>
    <col min="3083" max="3084" width="10.42578125" style="152" customWidth="1"/>
    <col min="3085" max="3085" width="10.140625" style="152" customWidth="1"/>
    <col min="3086" max="3328" width="9.140625" style="152"/>
    <col min="3329" max="3329" width="20" style="152" customWidth="1"/>
    <col min="3330" max="3330" width="12.5703125" style="152" customWidth="1"/>
    <col min="3331" max="3331" width="10.5703125" style="152" customWidth="1"/>
    <col min="3332" max="3332" width="12.28515625" style="152" customWidth="1"/>
    <col min="3333" max="3333" width="10.7109375" style="152" customWidth="1"/>
    <col min="3334" max="3334" width="12" style="152" customWidth="1"/>
    <col min="3335" max="3336" width="11.5703125" style="152" customWidth="1"/>
    <col min="3337" max="3337" width="11.7109375" style="152" customWidth="1"/>
    <col min="3338" max="3338" width="9.85546875" style="152" customWidth="1"/>
    <col min="3339" max="3340" width="10.42578125" style="152" customWidth="1"/>
    <col min="3341" max="3341" width="10.140625" style="152" customWidth="1"/>
    <col min="3342" max="3584" width="9.140625" style="152"/>
    <col min="3585" max="3585" width="20" style="152" customWidth="1"/>
    <col min="3586" max="3586" width="12.5703125" style="152" customWidth="1"/>
    <col min="3587" max="3587" width="10.5703125" style="152" customWidth="1"/>
    <col min="3588" max="3588" width="12.28515625" style="152" customWidth="1"/>
    <col min="3589" max="3589" width="10.7109375" style="152" customWidth="1"/>
    <col min="3590" max="3590" width="12" style="152" customWidth="1"/>
    <col min="3591" max="3592" width="11.5703125" style="152" customWidth="1"/>
    <col min="3593" max="3593" width="11.7109375" style="152" customWidth="1"/>
    <col min="3594" max="3594" width="9.85546875" style="152" customWidth="1"/>
    <col min="3595" max="3596" width="10.42578125" style="152" customWidth="1"/>
    <col min="3597" max="3597" width="10.140625" style="152" customWidth="1"/>
    <col min="3598" max="3840" width="9.140625" style="152"/>
    <col min="3841" max="3841" width="20" style="152" customWidth="1"/>
    <col min="3842" max="3842" width="12.5703125" style="152" customWidth="1"/>
    <col min="3843" max="3843" width="10.5703125" style="152" customWidth="1"/>
    <col min="3844" max="3844" width="12.28515625" style="152" customWidth="1"/>
    <col min="3845" max="3845" width="10.7109375" style="152" customWidth="1"/>
    <col min="3846" max="3846" width="12" style="152" customWidth="1"/>
    <col min="3847" max="3848" width="11.5703125" style="152" customWidth="1"/>
    <col min="3849" max="3849" width="11.7109375" style="152" customWidth="1"/>
    <col min="3850" max="3850" width="9.85546875" style="152" customWidth="1"/>
    <col min="3851" max="3852" width="10.42578125" style="152" customWidth="1"/>
    <col min="3853" max="3853" width="10.140625" style="152" customWidth="1"/>
    <col min="3854" max="4096" width="9.140625" style="152"/>
    <col min="4097" max="4097" width="20" style="152" customWidth="1"/>
    <col min="4098" max="4098" width="12.5703125" style="152" customWidth="1"/>
    <col min="4099" max="4099" width="10.5703125" style="152" customWidth="1"/>
    <col min="4100" max="4100" width="12.28515625" style="152" customWidth="1"/>
    <col min="4101" max="4101" width="10.7109375" style="152" customWidth="1"/>
    <col min="4102" max="4102" width="12" style="152" customWidth="1"/>
    <col min="4103" max="4104" width="11.5703125" style="152" customWidth="1"/>
    <col min="4105" max="4105" width="11.7109375" style="152" customWidth="1"/>
    <col min="4106" max="4106" width="9.85546875" style="152" customWidth="1"/>
    <col min="4107" max="4108" width="10.42578125" style="152" customWidth="1"/>
    <col min="4109" max="4109" width="10.140625" style="152" customWidth="1"/>
    <col min="4110" max="4352" width="9.140625" style="152"/>
    <col min="4353" max="4353" width="20" style="152" customWidth="1"/>
    <col min="4354" max="4354" width="12.5703125" style="152" customWidth="1"/>
    <col min="4355" max="4355" width="10.5703125" style="152" customWidth="1"/>
    <col min="4356" max="4356" width="12.28515625" style="152" customWidth="1"/>
    <col min="4357" max="4357" width="10.7109375" style="152" customWidth="1"/>
    <col min="4358" max="4358" width="12" style="152" customWidth="1"/>
    <col min="4359" max="4360" width="11.5703125" style="152" customWidth="1"/>
    <col min="4361" max="4361" width="11.7109375" style="152" customWidth="1"/>
    <col min="4362" max="4362" width="9.85546875" style="152" customWidth="1"/>
    <col min="4363" max="4364" width="10.42578125" style="152" customWidth="1"/>
    <col min="4365" max="4365" width="10.140625" style="152" customWidth="1"/>
    <col min="4366" max="4608" width="9.140625" style="152"/>
    <col min="4609" max="4609" width="20" style="152" customWidth="1"/>
    <col min="4610" max="4610" width="12.5703125" style="152" customWidth="1"/>
    <col min="4611" max="4611" width="10.5703125" style="152" customWidth="1"/>
    <col min="4612" max="4612" width="12.28515625" style="152" customWidth="1"/>
    <col min="4613" max="4613" width="10.7109375" style="152" customWidth="1"/>
    <col min="4614" max="4614" width="12" style="152" customWidth="1"/>
    <col min="4615" max="4616" width="11.5703125" style="152" customWidth="1"/>
    <col min="4617" max="4617" width="11.7109375" style="152" customWidth="1"/>
    <col min="4618" max="4618" width="9.85546875" style="152" customWidth="1"/>
    <col min="4619" max="4620" width="10.42578125" style="152" customWidth="1"/>
    <col min="4621" max="4621" width="10.140625" style="152" customWidth="1"/>
    <col min="4622" max="4864" width="9.140625" style="152"/>
    <col min="4865" max="4865" width="20" style="152" customWidth="1"/>
    <col min="4866" max="4866" width="12.5703125" style="152" customWidth="1"/>
    <col min="4867" max="4867" width="10.5703125" style="152" customWidth="1"/>
    <col min="4868" max="4868" width="12.28515625" style="152" customWidth="1"/>
    <col min="4869" max="4869" width="10.7109375" style="152" customWidth="1"/>
    <col min="4870" max="4870" width="12" style="152" customWidth="1"/>
    <col min="4871" max="4872" width="11.5703125" style="152" customWidth="1"/>
    <col min="4873" max="4873" width="11.7109375" style="152" customWidth="1"/>
    <col min="4874" max="4874" width="9.85546875" style="152" customWidth="1"/>
    <col min="4875" max="4876" width="10.42578125" style="152" customWidth="1"/>
    <col min="4877" max="4877" width="10.140625" style="152" customWidth="1"/>
    <col min="4878" max="5120" width="9.140625" style="152"/>
    <col min="5121" max="5121" width="20" style="152" customWidth="1"/>
    <col min="5122" max="5122" width="12.5703125" style="152" customWidth="1"/>
    <col min="5123" max="5123" width="10.5703125" style="152" customWidth="1"/>
    <col min="5124" max="5124" width="12.28515625" style="152" customWidth="1"/>
    <col min="5125" max="5125" width="10.7109375" style="152" customWidth="1"/>
    <col min="5126" max="5126" width="12" style="152" customWidth="1"/>
    <col min="5127" max="5128" width="11.5703125" style="152" customWidth="1"/>
    <col min="5129" max="5129" width="11.7109375" style="152" customWidth="1"/>
    <col min="5130" max="5130" width="9.85546875" style="152" customWidth="1"/>
    <col min="5131" max="5132" width="10.42578125" style="152" customWidth="1"/>
    <col min="5133" max="5133" width="10.140625" style="152" customWidth="1"/>
    <col min="5134" max="5376" width="9.140625" style="152"/>
    <col min="5377" max="5377" width="20" style="152" customWidth="1"/>
    <col min="5378" max="5378" width="12.5703125" style="152" customWidth="1"/>
    <col min="5379" max="5379" width="10.5703125" style="152" customWidth="1"/>
    <col min="5380" max="5380" width="12.28515625" style="152" customWidth="1"/>
    <col min="5381" max="5381" width="10.7109375" style="152" customWidth="1"/>
    <col min="5382" max="5382" width="12" style="152" customWidth="1"/>
    <col min="5383" max="5384" width="11.5703125" style="152" customWidth="1"/>
    <col min="5385" max="5385" width="11.7109375" style="152" customWidth="1"/>
    <col min="5386" max="5386" width="9.85546875" style="152" customWidth="1"/>
    <col min="5387" max="5388" width="10.42578125" style="152" customWidth="1"/>
    <col min="5389" max="5389" width="10.140625" style="152" customWidth="1"/>
    <col min="5390" max="5632" width="9.140625" style="152"/>
    <col min="5633" max="5633" width="20" style="152" customWidth="1"/>
    <col min="5634" max="5634" width="12.5703125" style="152" customWidth="1"/>
    <col min="5635" max="5635" width="10.5703125" style="152" customWidth="1"/>
    <col min="5636" max="5636" width="12.28515625" style="152" customWidth="1"/>
    <col min="5637" max="5637" width="10.7109375" style="152" customWidth="1"/>
    <col min="5638" max="5638" width="12" style="152" customWidth="1"/>
    <col min="5639" max="5640" width="11.5703125" style="152" customWidth="1"/>
    <col min="5641" max="5641" width="11.7109375" style="152" customWidth="1"/>
    <col min="5642" max="5642" width="9.85546875" style="152" customWidth="1"/>
    <col min="5643" max="5644" width="10.42578125" style="152" customWidth="1"/>
    <col min="5645" max="5645" width="10.140625" style="152" customWidth="1"/>
    <col min="5646" max="5888" width="9.140625" style="152"/>
    <col min="5889" max="5889" width="20" style="152" customWidth="1"/>
    <col min="5890" max="5890" width="12.5703125" style="152" customWidth="1"/>
    <col min="5891" max="5891" width="10.5703125" style="152" customWidth="1"/>
    <col min="5892" max="5892" width="12.28515625" style="152" customWidth="1"/>
    <col min="5893" max="5893" width="10.7109375" style="152" customWidth="1"/>
    <col min="5894" max="5894" width="12" style="152" customWidth="1"/>
    <col min="5895" max="5896" width="11.5703125" style="152" customWidth="1"/>
    <col min="5897" max="5897" width="11.7109375" style="152" customWidth="1"/>
    <col min="5898" max="5898" width="9.85546875" style="152" customWidth="1"/>
    <col min="5899" max="5900" width="10.42578125" style="152" customWidth="1"/>
    <col min="5901" max="5901" width="10.140625" style="152" customWidth="1"/>
    <col min="5902" max="6144" width="9.140625" style="152"/>
    <col min="6145" max="6145" width="20" style="152" customWidth="1"/>
    <col min="6146" max="6146" width="12.5703125" style="152" customWidth="1"/>
    <col min="6147" max="6147" width="10.5703125" style="152" customWidth="1"/>
    <col min="6148" max="6148" width="12.28515625" style="152" customWidth="1"/>
    <col min="6149" max="6149" width="10.7109375" style="152" customWidth="1"/>
    <col min="6150" max="6150" width="12" style="152" customWidth="1"/>
    <col min="6151" max="6152" width="11.5703125" style="152" customWidth="1"/>
    <col min="6153" max="6153" width="11.7109375" style="152" customWidth="1"/>
    <col min="6154" max="6154" width="9.85546875" style="152" customWidth="1"/>
    <col min="6155" max="6156" width="10.42578125" style="152" customWidth="1"/>
    <col min="6157" max="6157" width="10.140625" style="152" customWidth="1"/>
    <col min="6158" max="6400" width="9.140625" style="152"/>
    <col min="6401" max="6401" width="20" style="152" customWidth="1"/>
    <col min="6402" max="6402" width="12.5703125" style="152" customWidth="1"/>
    <col min="6403" max="6403" width="10.5703125" style="152" customWidth="1"/>
    <col min="6404" max="6404" width="12.28515625" style="152" customWidth="1"/>
    <col min="6405" max="6405" width="10.7109375" style="152" customWidth="1"/>
    <col min="6406" max="6406" width="12" style="152" customWidth="1"/>
    <col min="6407" max="6408" width="11.5703125" style="152" customWidth="1"/>
    <col min="6409" max="6409" width="11.7109375" style="152" customWidth="1"/>
    <col min="6410" max="6410" width="9.85546875" style="152" customWidth="1"/>
    <col min="6411" max="6412" width="10.42578125" style="152" customWidth="1"/>
    <col min="6413" max="6413" width="10.140625" style="152" customWidth="1"/>
    <col min="6414" max="6656" width="9.140625" style="152"/>
    <col min="6657" max="6657" width="20" style="152" customWidth="1"/>
    <col min="6658" max="6658" width="12.5703125" style="152" customWidth="1"/>
    <col min="6659" max="6659" width="10.5703125" style="152" customWidth="1"/>
    <col min="6660" max="6660" width="12.28515625" style="152" customWidth="1"/>
    <col min="6661" max="6661" width="10.7109375" style="152" customWidth="1"/>
    <col min="6662" max="6662" width="12" style="152" customWidth="1"/>
    <col min="6663" max="6664" width="11.5703125" style="152" customWidth="1"/>
    <col min="6665" max="6665" width="11.7109375" style="152" customWidth="1"/>
    <col min="6666" max="6666" width="9.85546875" style="152" customWidth="1"/>
    <col min="6667" max="6668" width="10.42578125" style="152" customWidth="1"/>
    <col min="6669" max="6669" width="10.140625" style="152" customWidth="1"/>
    <col min="6670" max="6912" width="9.140625" style="152"/>
    <col min="6913" max="6913" width="20" style="152" customWidth="1"/>
    <col min="6914" max="6914" width="12.5703125" style="152" customWidth="1"/>
    <col min="6915" max="6915" width="10.5703125" style="152" customWidth="1"/>
    <col min="6916" max="6916" width="12.28515625" style="152" customWidth="1"/>
    <col min="6917" max="6917" width="10.7109375" style="152" customWidth="1"/>
    <col min="6918" max="6918" width="12" style="152" customWidth="1"/>
    <col min="6919" max="6920" width="11.5703125" style="152" customWidth="1"/>
    <col min="6921" max="6921" width="11.7109375" style="152" customWidth="1"/>
    <col min="6922" max="6922" width="9.85546875" style="152" customWidth="1"/>
    <col min="6923" max="6924" width="10.42578125" style="152" customWidth="1"/>
    <col min="6925" max="6925" width="10.140625" style="152" customWidth="1"/>
    <col min="6926" max="7168" width="9.140625" style="152"/>
    <col min="7169" max="7169" width="20" style="152" customWidth="1"/>
    <col min="7170" max="7170" width="12.5703125" style="152" customWidth="1"/>
    <col min="7171" max="7171" width="10.5703125" style="152" customWidth="1"/>
    <col min="7172" max="7172" width="12.28515625" style="152" customWidth="1"/>
    <col min="7173" max="7173" width="10.7109375" style="152" customWidth="1"/>
    <col min="7174" max="7174" width="12" style="152" customWidth="1"/>
    <col min="7175" max="7176" width="11.5703125" style="152" customWidth="1"/>
    <col min="7177" max="7177" width="11.7109375" style="152" customWidth="1"/>
    <col min="7178" max="7178" width="9.85546875" style="152" customWidth="1"/>
    <col min="7179" max="7180" width="10.42578125" style="152" customWidth="1"/>
    <col min="7181" max="7181" width="10.140625" style="152" customWidth="1"/>
    <col min="7182" max="7424" width="9.140625" style="152"/>
    <col min="7425" max="7425" width="20" style="152" customWidth="1"/>
    <col min="7426" max="7426" width="12.5703125" style="152" customWidth="1"/>
    <col min="7427" max="7427" width="10.5703125" style="152" customWidth="1"/>
    <col min="7428" max="7428" width="12.28515625" style="152" customWidth="1"/>
    <col min="7429" max="7429" width="10.7109375" style="152" customWidth="1"/>
    <col min="7430" max="7430" width="12" style="152" customWidth="1"/>
    <col min="7431" max="7432" width="11.5703125" style="152" customWidth="1"/>
    <col min="7433" max="7433" width="11.7109375" style="152" customWidth="1"/>
    <col min="7434" max="7434" width="9.85546875" style="152" customWidth="1"/>
    <col min="7435" max="7436" width="10.42578125" style="152" customWidth="1"/>
    <col min="7437" max="7437" width="10.140625" style="152" customWidth="1"/>
    <col min="7438" max="7680" width="9.140625" style="152"/>
    <col min="7681" max="7681" width="20" style="152" customWidth="1"/>
    <col min="7682" max="7682" width="12.5703125" style="152" customWidth="1"/>
    <col min="7683" max="7683" width="10.5703125" style="152" customWidth="1"/>
    <col min="7684" max="7684" width="12.28515625" style="152" customWidth="1"/>
    <col min="7685" max="7685" width="10.7109375" style="152" customWidth="1"/>
    <col min="7686" max="7686" width="12" style="152" customWidth="1"/>
    <col min="7687" max="7688" width="11.5703125" style="152" customWidth="1"/>
    <col min="7689" max="7689" width="11.7109375" style="152" customWidth="1"/>
    <col min="7690" max="7690" width="9.85546875" style="152" customWidth="1"/>
    <col min="7691" max="7692" width="10.42578125" style="152" customWidth="1"/>
    <col min="7693" max="7693" width="10.140625" style="152" customWidth="1"/>
    <col min="7694" max="7936" width="9.140625" style="152"/>
    <col min="7937" max="7937" width="20" style="152" customWidth="1"/>
    <col min="7938" max="7938" width="12.5703125" style="152" customWidth="1"/>
    <col min="7939" max="7939" width="10.5703125" style="152" customWidth="1"/>
    <col min="7940" max="7940" width="12.28515625" style="152" customWidth="1"/>
    <col min="7941" max="7941" width="10.7109375" style="152" customWidth="1"/>
    <col min="7942" max="7942" width="12" style="152" customWidth="1"/>
    <col min="7943" max="7944" width="11.5703125" style="152" customWidth="1"/>
    <col min="7945" max="7945" width="11.7109375" style="152" customWidth="1"/>
    <col min="7946" max="7946" width="9.85546875" style="152" customWidth="1"/>
    <col min="7947" max="7948" width="10.42578125" style="152" customWidth="1"/>
    <col min="7949" max="7949" width="10.140625" style="152" customWidth="1"/>
    <col min="7950" max="8192" width="9.140625" style="152"/>
    <col min="8193" max="8193" width="20" style="152" customWidth="1"/>
    <col min="8194" max="8194" width="12.5703125" style="152" customWidth="1"/>
    <col min="8195" max="8195" width="10.5703125" style="152" customWidth="1"/>
    <col min="8196" max="8196" width="12.28515625" style="152" customWidth="1"/>
    <col min="8197" max="8197" width="10.7109375" style="152" customWidth="1"/>
    <col min="8198" max="8198" width="12" style="152" customWidth="1"/>
    <col min="8199" max="8200" width="11.5703125" style="152" customWidth="1"/>
    <col min="8201" max="8201" width="11.7109375" style="152" customWidth="1"/>
    <col min="8202" max="8202" width="9.85546875" style="152" customWidth="1"/>
    <col min="8203" max="8204" width="10.42578125" style="152" customWidth="1"/>
    <col min="8205" max="8205" width="10.140625" style="152" customWidth="1"/>
    <col min="8206" max="8448" width="9.140625" style="152"/>
    <col min="8449" max="8449" width="20" style="152" customWidth="1"/>
    <col min="8450" max="8450" width="12.5703125" style="152" customWidth="1"/>
    <col min="8451" max="8451" width="10.5703125" style="152" customWidth="1"/>
    <col min="8452" max="8452" width="12.28515625" style="152" customWidth="1"/>
    <col min="8453" max="8453" width="10.7109375" style="152" customWidth="1"/>
    <col min="8454" max="8454" width="12" style="152" customWidth="1"/>
    <col min="8455" max="8456" width="11.5703125" style="152" customWidth="1"/>
    <col min="8457" max="8457" width="11.7109375" style="152" customWidth="1"/>
    <col min="8458" max="8458" width="9.85546875" style="152" customWidth="1"/>
    <col min="8459" max="8460" width="10.42578125" style="152" customWidth="1"/>
    <col min="8461" max="8461" width="10.140625" style="152" customWidth="1"/>
    <col min="8462" max="8704" width="9.140625" style="152"/>
    <col min="8705" max="8705" width="20" style="152" customWidth="1"/>
    <col min="8706" max="8706" width="12.5703125" style="152" customWidth="1"/>
    <col min="8707" max="8707" width="10.5703125" style="152" customWidth="1"/>
    <col min="8708" max="8708" width="12.28515625" style="152" customWidth="1"/>
    <col min="8709" max="8709" width="10.7109375" style="152" customWidth="1"/>
    <col min="8710" max="8710" width="12" style="152" customWidth="1"/>
    <col min="8711" max="8712" width="11.5703125" style="152" customWidth="1"/>
    <col min="8713" max="8713" width="11.7109375" style="152" customWidth="1"/>
    <col min="8714" max="8714" width="9.85546875" style="152" customWidth="1"/>
    <col min="8715" max="8716" width="10.42578125" style="152" customWidth="1"/>
    <col min="8717" max="8717" width="10.140625" style="152" customWidth="1"/>
    <col min="8718" max="8960" width="9.140625" style="152"/>
    <col min="8961" max="8961" width="20" style="152" customWidth="1"/>
    <col min="8962" max="8962" width="12.5703125" style="152" customWidth="1"/>
    <col min="8963" max="8963" width="10.5703125" style="152" customWidth="1"/>
    <col min="8964" max="8964" width="12.28515625" style="152" customWidth="1"/>
    <col min="8965" max="8965" width="10.7109375" style="152" customWidth="1"/>
    <col min="8966" max="8966" width="12" style="152" customWidth="1"/>
    <col min="8967" max="8968" width="11.5703125" style="152" customWidth="1"/>
    <col min="8969" max="8969" width="11.7109375" style="152" customWidth="1"/>
    <col min="8970" max="8970" width="9.85546875" style="152" customWidth="1"/>
    <col min="8971" max="8972" width="10.42578125" style="152" customWidth="1"/>
    <col min="8973" max="8973" width="10.140625" style="152" customWidth="1"/>
    <col min="8974" max="9216" width="9.140625" style="152"/>
    <col min="9217" max="9217" width="20" style="152" customWidth="1"/>
    <col min="9218" max="9218" width="12.5703125" style="152" customWidth="1"/>
    <col min="9219" max="9219" width="10.5703125" style="152" customWidth="1"/>
    <col min="9220" max="9220" width="12.28515625" style="152" customWidth="1"/>
    <col min="9221" max="9221" width="10.7109375" style="152" customWidth="1"/>
    <col min="9222" max="9222" width="12" style="152" customWidth="1"/>
    <col min="9223" max="9224" width="11.5703125" style="152" customWidth="1"/>
    <col min="9225" max="9225" width="11.7109375" style="152" customWidth="1"/>
    <col min="9226" max="9226" width="9.85546875" style="152" customWidth="1"/>
    <col min="9227" max="9228" width="10.42578125" style="152" customWidth="1"/>
    <col min="9229" max="9229" width="10.140625" style="152" customWidth="1"/>
    <col min="9230" max="9472" width="9.140625" style="152"/>
    <col min="9473" max="9473" width="20" style="152" customWidth="1"/>
    <col min="9474" max="9474" width="12.5703125" style="152" customWidth="1"/>
    <col min="9475" max="9475" width="10.5703125" style="152" customWidth="1"/>
    <col min="9476" max="9476" width="12.28515625" style="152" customWidth="1"/>
    <col min="9477" max="9477" width="10.7109375" style="152" customWidth="1"/>
    <col min="9478" max="9478" width="12" style="152" customWidth="1"/>
    <col min="9479" max="9480" width="11.5703125" style="152" customWidth="1"/>
    <col min="9481" max="9481" width="11.7109375" style="152" customWidth="1"/>
    <col min="9482" max="9482" width="9.85546875" style="152" customWidth="1"/>
    <col min="9483" max="9484" width="10.42578125" style="152" customWidth="1"/>
    <col min="9485" max="9485" width="10.140625" style="152" customWidth="1"/>
    <col min="9486" max="9728" width="9.140625" style="152"/>
    <col min="9729" max="9729" width="20" style="152" customWidth="1"/>
    <col min="9730" max="9730" width="12.5703125" style="152" customWidth="1"/>
    <col min="9731" max="9731" width="10.5703125" style="152" customWidth="1"/>
    <col min="9732" max="9732" width="12.28515625" style="152" customWidth="1"/>
    <col min="9733" max="9733" width="10.7109375" style="152" customWidth="1"/>
    <col min="9734" max="9734" width="12" style="152" customWidth="1"/>
    <col min="9735" max="9736" width="11.5703125" style="152" customWidth="1"/>
    <col min="9737" max="9737" width="11.7109375" style="152" customWidth="1"/>
    <col min="9738" max="9738" width="9.85546875" style="152" customWidth="1"/>
    <col min="9739" max="9740" width="10.42578125" style="152" customWidth="1"/>
    <col min="9741" max="9741" width="10.140625" style="152" customWidth="1"/>
    <col min="9742" max="9984" width="9.140625" style="152"/>
    <col min="9985" max="9985" width="20" style="152" customWidth="1"/>
    <col min="9986" max="9986" width="12.5703125" style="152" customWidth="1"/>
    <col min="9987" max="9987" width="10.5703125" style="152" customWidth="1"/>
    <col min="9988" max="9988" width="12.28515625" style="152" customWidth="1"/>
    <col min="9989" max="9989" width="10.7109375" style="152" customWidth="1"/>
    <col min="9990" max="9990" width="12" style="152" customWidth="1"/>
    <col min="9991" max="9992" width="11.5703125" style="152" customWidth="1"/>
    <col min="9993" max="9993" width="11.7109375" style="152" customWidth="1"/>
    <col min="9994" max="9994" width="9.85546875" style="152" customWidth="1"/>
    <col min="9995" max="9996" width="10.42578125" style="152" customWidth="1"/>
    <col min="9997" max="9997" width="10.140625" style="152" customWidth="1"/>
    <col min="9998" max="10240" width="9.140625" style="152"/>
    <col min="10241" max="10241" width="20" style="152" customWidth="1"/>
    <col min="10242" max="10242" width="12.5703125" style="152" customWidth="1"/>
    <col min="10243" max="10243" width="10.5703125" style="152" customWidth="1"/>
    <col min="10244" max="10244" width="12.28515625" style="152" customWidth="1"/>
    <col min="10245" max="10245" width="10.7109375" style="152" customWidth="1"/>
    <col min="10246" max="10246" width="12" style="152" customWidth="1"/>
    <col min="10247" max="10248" width="11.5703125" style="152" customWidth="1"/>
    <col min="10249" max="10249" width="11.7109375" style="152" customWidth="1"/>
    <col min="10250" max="10250" width="9.85546875" style="152" customWidth="1"/>
    <col min="10251" max="10252" width="10.42578125" style="152" customWidth="1"/>
    <col min="10253" max="10253" width="10.140625" style="152" customWidth="1"/>
    <col min="10254" max="10496" width="9.140625" style="152"/>
    <col min="10497" max="10497" width="20" style="152" customWidth="1"/>
    <col min="10498" max="10498" width="12.5703125" style="152" customWidth="1"/>
    <col min="10499" max="10499" width="10.5703125" style="152" customWidth="1"/>
    <col min="10500" max="10500" width="12.28515625" style="152" customWidth="1"/>
    <col min="10501" max="10501" width="10.7109375" style="152" customWidth="1"/>
    <col min="10502" max="10502" width="12" style="152" customWidth="1"/>
    <col min="10503" max="10504" width="11.5703125" style="152" customWidth="1"/>
    <col min="10505" max="10505" width="11.7109375" style="152" customWidth="1"/>
    <col min="10506" max="10506" width="9.85546875" style="152" customWidth="1"/>
    <col min="10507" max="10508" width="10.42578125" style="152" customWidth="1"/>
    <col min="10509" max="10509" width="10.140625" style="152" customWidth="1"/>
    <col min="10510" max="10752" width="9.140625" style="152"/>
    <col min="10753" max="10753" width="20" style="152" customWidth="1"/>
    <col min="10754" max="10754" width="12.5703125" style="152" customWidth="1"/>
    <col min="10755" max="10755" width="10.5703125" style="152" customWidth="1"/>
    <col min="10756" max="10756" width="12.28515625" style="152" customWidth="1"/>
    <col min="10757" max="10757" width="10.7109375" style="152" customWidth="1"/>
    <col min="10758" max="10758" width="12" style="152" customWidth="1"/>
    <col min="10759" max="10760" width="11.5703125" style="152" customWidth="1"/>
    <col min="10761" max="10761" width="11.7109375" style="152" customWidth="1"/>
    <col min="10762" max="10762" width="9.85546875" style="152" customWidth="1"/>
    <col min="10763" max="10764" width="10.42578125" style="152" customWidth="1"/>
    <col min="10765" max="10765" width="10.140625" style="152" customWidth="1"/>
    <col min="10766" max="11008" width="9.140625" style="152"/>
    <col min="11009" max="11009" width="20" style="152" customWidth="1"/>
    <col min="11010" max="11010" width="12.5703125" style="152" customWidth="1"/>
    <col min="11011" max="11011" width="10.5703125" style="152" customWidth="1"/>
    <col min="11012" max="11012" width="12.28515625" style="152" customWidth="1"/>
    <col min="11013" max="11013" width="10.7109375" style="152" customWidth="1"/>
    <col min="11014" max="11014" width="12" style="152" customWidth="1"/>
    <col min="11015" max="11016" width="11.5703125" style="152" customWidth="1"/>
    <col min="11017" max="11017" width="11.7109375" style="152" customWidth="1"/>
    <col min="11018" max="11018" width="9.85546875" style="152" customWidth="1"/>
    <col min="11019" max="11020" width="10.42578125" style="152" customWidth="1"/>
    <col min="11021" max="11021" width="10.140625" style="152" customWidth="1"/>
    <col min="11022" max="11264" width="9.140625" style="152"/>
    <col min="11265" max="11265" width="20" style="152" customWidth="1"/>
    <col min="11266" max="11266" width="12.5703125" style="152" customWidth="1"/>
    <col min="11267" max="11267" width="10.5703125" style="152" customWidth="1"/>
    <col min="11268" max="11268" width="12.28515625" style="152" customWidth="1"/>
    <col min="11269" max="11269" width="10.7109375" style="152" customWidth="1"/>
    <col min="11270" max="11270" width="12" style="152" customWidth="1"/>
    <col min="11271" max="11272" width="11.5703125" style="152" customWidth="1"/>
    <col min="11273" max="11273" width="11.7109375" style="152" customWidth="1"/>
    <col min="11274" max="11274" width="9.85546875" style="152" customWidth="1"/>
    <col min="11275" max="11276" width="10.42578125" style="152" customWidth="1"/>
    <col min="11277" max="11277" width="10.140625" style="152" customWidth="1"/>
    <col min="11278" max="11520" width="9.140625" style="152"/>
    <col min="11521" max="11521" width="20" style="152" customWidth="1"/>
    <col min="11522" max="11522" width="12.5703125" style="152" customWidth="1"/>
    <col min="11523" max="11523" width="10.5703125" style="152" customWidth="1"/>
    <col min="11524" max="11524" width="12.28515625" style="152" customWidth="1"/>
    <col min="11525" max="11525" width="10.7109375" style="152" customWidth="1"/>
    <col min="11526" max="11526" width="12" style="152" customWidth="1"/>
    <col min="11527" max="11528" width="11.5703125" style="152" customWidth="1"/>
    <col min="11529" max="11529" width="11.7109375" style="152" customWidth="1"/>
    <col min="11530" max="11530" width="9.85546875" style="152" customWidth="1"/>
    <col min="11531" max="11532" width="10.42578125" style="152" customWidth="1"/>
    <col min="11533" max="11533" width="10.140625" style="152" customWidth="1"/>
    <col min="11534" max="11776" width="9.140625" style="152"/>
    <col min="11777" max="11777" width="20" style="152" customWidth="1"/>
    <col min="11778" max="11778" width="12.5703125" style="152" customWidth="1"/>
    <col min="11779" max="11779" width="10.5703125" style="152" customWidth="1"/>
    <col min="11780" max="11780" width="12.28515625" style="152" customWidth="1"/>
    <col min="11781" max="11781" width="10.7109375" style="152" customWidth="1"/>
    <col min="11782" max="11782" width="12" style="152" customWidth="1"/>
    <col min="11783" max="11784" width="11.5703125" style="152" customWidth="1"/>
    <col min="11785" max="11785" width="11.7109375" style="152" customWidth="1"/>
    <col min="11786" max="11786" width="9.85546875" style="152" customWidth="1"/>
    <col min="11787" max="11788" width="10.42578125" style="152" customWidth="1"/>
    <col min="11789" max="11789" width="10.140625" style="152" customWidth="1"/>
    <col min="11790" max="12032" width="9.140625" style="152"/>
    <col min="12033" max="12033" width="20" style="152" customWidth="1"/>
    <col min="12034" max="12034" width="12.5703125" style="152" customWidth="1"/>
    <col min="12035" max="12035" width="10.5703125" style="152" customWidth="1"/>
    <col min="12036" max="12036" width="12.28515625" style="152" customWidth="1"/>
    <col min="12037" max="12037" width="10.7109375" style="152" customWidth="1"/>
    <col min="12038" max="12038" width="12" style="152" customWidth="1"/>
    <col min="12039" max="12040" width="11.5703125" style="152" customWidth="1"/>
    <col min="12041" max="12041" width="11.7109375" style="152" customWidth="1"/>
    <col min="12042" max="12042" width="9.85546875" style="152" customWidth="1"/>
    <col min="12043" max="12044" width="10.42578125" style="152" customWidth="1"/>
    <col min="12045" max="12045" width="10.140625" style="152" customWidth="1"/>
    <col min="12046" max="12288" width="9.140625" style="152"/>
    <col min="12289" max="12289" width="20" style="152" customWidth="1"/>
    <col min="12290" max="12290" width="12.5703125" style="152" customWidth="1"/>
    <col min="12291" max="12291" width="10.5703125" style="152" customWidth="1"/>
    <col min="12292" max="12292" width="12.28515625" style="152" customWidth="1"/>
    <col min="12293" max="12293" width="10.7109375" style="152" customWidth="1"/>
    <col min="12294" max="12294" width="12" style="152" customWidth="1"/>
    <col min="12295" max="12296" width="11.5703125" style="152" customWidth="1"/>
    <col min="12297" max="12297" width="11.7109375" style="152" customWidth="1"/>
    <col min="12298" max="12298" width="9.85546875" style="152" customWidth="1"/>
    <col min="12299" max="12300" width="10.42578125" style="152" customWidth="1"/>
    <col min="12301" max="12301" width="10.140625" style="152" customWidth="1"/>
    <col min="12302" max="12544" width="9.140625" style="152"/>
    <col min="12545" max="12545" width="20" style="152" customWidth="1"/>
    <col min="12546" max="12546" width="12.5703125" style="152" customWidth="1"/>
    <col min="12547" max="12547" width="10.5703125" style="152" customWidth="1"/>
    <col min="12548" max="12548" width="12.28515625" style="152" customWidth="1"/>
    <col min="12549" max="12549" width="10.7109375" style="152" customWidth="1"/>
    <col min="12550" max="12550" width="12" style="152" customWidth="1"/>
    <col min="12551" max="12552" width="11.5703125" style="152" customWidth="1"/>
    <col min="12553" max="12553" width="11.7109375" style="152" customWidth="1"/>
    <col min="12554" max="12554" width="9.85546875" style="152" customWidth="1"/>
    <col min="12555" max="12556" width="10.42578125" style="152" customWidth="1"/>
    <col min="12557" max="12557" width="10.140625" style="152" customWidth="1"/>
    <col min="12558" max="12800" width="9.140625" style="152"/>
    <col min="12801" max="12801" width="20" style="152" customWidth="1"/>
    <col min="12802" max="12802" width="12.5703125" style="152" customWidth="1"/>
    <col min="12803" max="12803" width="10.5703125" style="152" customWidth="1"/>
    <col min="12804" max="12804" width="12.28515625" style="152" customWidth="1"/>
    <col min="12805" max="12805" width="10.7109375" style="152" customWidth="1"/>
    <col min="12806" max="12806" width="12" style="152" customWidth="1"/>
    <col min="12807" max="12808" width="11.5703125" style="152" customWidth="1"/>
    <col min="12809" max="12809" width="11.7109375" style="152" customWidth="1"/>
    <col min="12810" max="12810" width="9.85546875" style="152" customWidth="1"/>
    <col min="12811" max="12812" width="10.42578125" style="152" customWidth="1"/>
    <col min="12813" max="12813" width="10.140625" style="152" customWidth="1"/>
    <col min="12814" max="13056" width="9.140625" style="152"/>
    <col min="13057" max="13057" width="20" style="152" customWidth="1"/>
    <col min="13058" max="13058" width="12.5703125" style="152" customWidth="1"/>
    <col min="13059" max="13059" width="10.5703125" style="152" customWidth="1"/>
    <col min="13060" max="13060" width="12.28515625" style="152" customWidth="1"/>
    <col min="13061" max="13061" width="10.7109375" style="152" customWidth="1"/>
    <col min="13062" max="13062" width="12" style="152" customWidth="1"/>
    <col min="13063" max="13064" width="11.5703125" style="152" customWidth="1"/>
    <col min="13065" max="13065" width="11.7109375" style="152" customWidth="1"/>
    <col min="13066" max="13066" width="9.85546875" style="152" customWidth="1"/>
    <col min="13067" max="13068" width="10.42578125" style="152" customWidth="1"/>
    <col min="13069" max="13069" width="10.140625" style="152" customWidth="1"/>
    <col min="13070" max="13312" width="9.140625" style="152"/>
    <col min="13313" max="13313" width="20" style="152" customWidth="1"/>
    <col min="13314" max="13314" width="12.5703125" style="152" customWidth="1"/>
    <col min="13315" max="13315" width="10.5703125" style="152" customWidth="1"/>
    <col min="13316" max="13316" width="12.28515625" style="152" customWidth="1"/>
    <col min="13317" max="13317" width="10.7109375" style="152" customWidth="1"/>
    <col min="13318" max="13318" width="12" style="152" customWidth="1"/>
    <col min="13319" max="13320" width="11.5703125" style="152" customWidth="1"/>
    <col min="13321" max="13321" width="11.7109375" style="152" customWidth="1"/>
    <col min="13322" max="13322" width="9.85546875" style="152" customWidth="1"/>
    <col min="13323" max="13324" width="10.42578125" style="152" customWidth="1"/>
    <col min="13325" max="13325" width="10.140625" style="152" customWidth="1"/>
    <col min="13326" max="13568" width="9.140625" style="152"/>
    <col min="13569" max="13569" width="20" style="152" customWidth="1"/>
    <col min="13570" max="13570" width="12.5703125" style="152" customWidth="1"/>
    <col min="13571" max="13571" width="10.5703125" style="152" customWidth="1"/>
    <col min="13572" max="13572" width="12.28515625" style="152" customWidth="1"/>
    <col min="13573" max="13573" width="10.7109375" style="152" customWidth="1"/>
    <col min="13574" max="13574" width="12" style="152" customWidth="1"/>
    <col min="13575" max="13576" width="11.5703125" style="152" customWidth="1"/>
    <col min="13577" max="13577" width="11.7109375" style="152" customWidth="1"/>
    <col min="13578" max="13578" width="9.85546875" style="152" customWidth="1"/>
    <col min="13579" max="13580" width="10.42578125" style="152" customWidth="1"/>
    <col min="13581" max="13581" width="10.140625" style="152" customWidth="1"/>
    <col min="13582" max="13824" width="9.140625" style="152"/>
    <col min="13825" max="13825" width="20" style="152" customWidth="1"/>
    <col min="13826" max="13826" width="12.5703125" style="152" customWidth="1"/>
    <col min="13827" max="13827" width="10.5703125" style="152" customWidth="1"/>
    <col min="13828" max="13828" width="12.28515625" style="152" customWidth="1"/>
    <col min="13829" max="13829" width="10.7109375" style="152" customWidth="1"/>
    <col min="13830" max="13830" width="12" style="152" customWidth="1"/>
    <col min="13831" max="13832" width="11.5703125" style="152" customWidth="1"/>
    <col min="13833" max="13833" width="11.7109375" style="152" customWidth="1"/>
    <col min="13834" max="13834" width="9.85546875" style="152" customWidth="1"/>
    <col min="13835" max="13836" width="10.42578125" style="152" customWidth="1"/>
    <col min="13837" max="13837" width="10.140625" style="152" customWidth="1"/>
    <col min="13838" max="14080" width="9.140625" style="152"/>
    <col min="14081" max="14081" width="20" style="152" customWidth="1"/>
    <col min="14082" max="14082" width="12.5703125" style="152" customWidth="1"/>
    <col min="14083" max="14083" width="10.5703125" style="152" customWidth="1"/>
    <col min="14084" max="14084" width="12.28515625" style="152" customWidth="1"/>
    <col min="14085" max="14085" width="10.7109375" style="152" customWidth="1"/>
    <col min="14086" max="14086" width="12" style="152" customWidth="1"/>
    <col min="14087" max="14088" width="11.5703125" style="152" customWidth="1"/>
    <col min="14089" max="14089" width="11.7109375" style="152" customWidth="1"/>
    <col min="14090" max="14090" width="9.85546875" style="152" customWidth="1"/>
    <col min="14091" max="14092" width="10.42578125" style="152" customWidth="1"/>
    <col min="14093" max="14093" width="10.140625" style="152" customWidth="1"/>
    <col min="14094" max="14336" width="9.140625" style="152"/>
    <col min="14337" max="14337" width="20" style="152" customWidth="1"/>
    <col min="14338" max="14338" width="12.5703125" style="152" customWidth="1"/>
    <col min="14339" max="14339" width="10.5703125" style="152" customWidth="1"/>
    <col min="14340" max="14340" width="12.28515625" style="152" customWidth="1"/>
    <col min="14341" max="14341" width="10.7109375" style="152" customWidth="1"/>
    <col min="14342" max="14342" width="12" style="152" customWidth="1"/>
    <col min="14343" max="14344" width="11.5703125" style="152" customWidth="1"/>
    <col min="14345" max="14345" width="11.7109375" style="152" customWidth="1"/>
    <col min="14346" max="14346" width="9.85546875" style="152" customWidth="1"/>
    <col min="14347" max="14348" width="10.42578125" style="152" customWidth="1"/>
    <col min="14349" max="14349" width="10.140625" style="152" customWidth="1"/>
    <col min="14350" max="14592" width="9.140625" style="152"/>
    <col min="14593" max="14593" width="20" style="152" customWidth="1"/>
    <col min="14594" max="14594" width="12.5703125" style="152" customWidth="1"/>
    <col min="14595" max="14595" width="10.5703125" style="152" customWidth="1"/>
    <col min="14596" max="14596" width="12.28515625" style="152" customWidth="1"/>
    <col min="14597" max="14597" width="10.7109375" style="152" customWidth="1"/>
    <col min="14598" max="14598" width="12" style="152" customWidth="1"/>
    <col min="14599" max="14600" width="11.5703125" style="152" customWidth="1"/>
    <col min="14601" max="14601" width="11.7109375" style="152" customWidth="1"/>
    <col min="14602" max="14602" width="9.85546875" style="152" customWidth="1"/>
    <col min="14603" max="14604" width="10.42578125" style="152" customWidth="1"/>
    <col min="14605" max="14605" width="10.140625" style="152" customWidth="1"/>
    <col min="14606" max="14848" width="9.140625" style="152"/>
    <col min="14849" max="14849" width="20" style="152" customWidth="1"/>
    <col min="14850" max="14850" width="12.5703125" style="152" customWidth="1"/>
    <col min="14851" max="14851" width="10.5703125" style="152" customWidth="1"/>
    <col min="14852" max="14852" width="12.28515625" style="152" customWidth="1"/>
    <col min="14853" max="14853" width="10.7109375" style="152" customWidth="1"/>
    <col min="14854" max="14854" width="12" style="152" customWidth="1"/>
    <col min="14855" max="14856" width="11.5703125" style="152" customWidth="1"/>
    <col min="14857" max="14857" width="11.7109375" style="152" customWidth="1"/>
    <col min="14858" max="14858" width="9.85546875" style="152" customWidth="1"/>
    <col min="14859" max="14860" width="10.42578125" style="152" customWidth="1"/>
    <col min="14861" max="14861" width="10.140625" style="152" customWidth="1"/>
    <col min="14862" max="15104" width="9.140625" style="152"/>
    <col min="15105" max="15105" width="20" style="152" customWidth="1"/>
    <col min="15106" max="15106" width="12.5703125" style="152" customWidth="1"/>
    <col min="15107" max="15107" width="10.5703125" style="152" customWidth="1"/>
    <col min="15108" max="15108" width="12.28515625" style="152" customWidth="1"/>
    <col min="15109" max="15109" width="10.7109375" style="152" customWidth="1"/>
    <col min="15110" max="15110" width="12" style="152" customWidth="1"/>
    <col min="15111" max="15112" width="11.5703125" style="152" customWidth="1"/>
    <col min="15113" max="15113" width="11.7109375" style="152" customWidth="1"/>
    <col min="15114" max="15114" width="9.85546875" style="152" customWidth="1"/>
    <col min="15115" max="15116" width="10.42578125" style="152" customWidth="1"/>
    <col min="15117" max="15117" width="10.140625" style="152" customWidth="1"/>
    <col min="15118" max="15360" width="9.140625" style="152"/>
    <col min="15361" max="15361" width="20" style="152" customWidth="1"/>
    <col min="15362" max="15362" width="12.5703125" style="152" customWidth="1"/>
    <col min="15363" max="15363" width="10.5703125" style="152" customWidth="1"/>
    <col min="15364" max="15364" width="12.28515625" style="152" customWidth="1"/>
    <col min="15365" max="15365" width="10.7109375" style="152" customWidth="1"/>
    <col min="15366" max="15366" width="12" style="152" customWidth="1"/>
    <col min="15367" max="15368" width="11.5703125" style="152" customWidth="1"/>
    <col min="15369" max="15369" width="11.7109375" style="152" customWidth="1"/>
    <col min="15370" max="15370" width="9.85546875" style="152" customWidth="1"/>
    <col min="15371" max="15372" width="10.42578125" style="152" customWidth="1"/>
    <col min="15373" max="15373" width="10.140625" style="152" customWidth="1"/>
    <col min="15374" max="15616" width="9.140625" style="152"/>
    <col min="15617" max="15617" width="20" style="152" customWidth="1"/>
    <col min="15618" max="15618" width="12.5703125" style="152" customWidth="1"/>
    <col min="15619" max="15619" width="10.5703125" style="152" customWidth="1"/>
    <col min="15620" max="15620" width="12.28515625" style="152" customWidth="1"/>
    <col min="15621" max="15621" width="10.7109375" style="152" customWidth="1"/>
    <col min="15622" max="15622" width="12" style="152" customWidth="1"/>
    <col min="15623" max="15624" width="11.5703125" style="152" customWidth="1"/>
    <col min="15625" max="15625" width="11.7109375" style="152" customWidth="1"/>
    <col min="15626" max="15626" width="9.85546875" style="152" customWidth="1"/>
    <col min="15627" max="15628" width="10.42578125" style="152" customWidth="1"/>
    <col min="15629" max="15629" width="10.140625" style="152" customWidth="1"/>
    <col min="15630" max="15872" width="9.140625" style="152"/>
    <col min="15873" max="15873" width="20" style="152" customWidth="1"/>
    <col min="15874" max="15874" width="12.5703125" style="152" customWidth="1"/>
    <col min="15875" max="15875" width="10.5703125" style="152" customWidth="1"/>
    <col min="15876" max="15876" width="12.28515625" style="152" customWidth="1"/>
    <col min="15877" max="15877" width="10.7109375" style="152" customWidth="1"/>
    <col min="15878" max="15878" width="12" style="152" customWidth="1"/>
    <col min="15879" max="15880" width="11.5703125" style="152" customWidth="1"/>
    <col min="15881" max="15881" width="11.7109375" style="152" customWidth="1"/>
    <col min="15882" max="15882" width="9.85546875" style="152" customWidth="1"/>
    <col min="15883" max="15884" width="10.42578125" style="152" customWidth="1"/>
    <col min="15885" max="15885" width="10.140625" style="152" customWidth="1"/>
    <col min="15886" max="16128" width="9.140625" style="152"/>
    <col min="16129" max="16129" width="20" style="152" customWidth="1"/>
    <col min="16130" max="16130" width="12.5703125" style="152" customWidth="1"/>
    <col min="16131" max="16131" width="10.5703125" style="152" customWidth="1"/>
    <col min="16132" max="16132" width="12.28515625" style="152" customWidth="1"/>
    <col min="16133" max="16133" width="10.7109375" style="152" customWidth="1"/>
    <col min="16134" max="16134" width="12" style="152" customWidth="1"/>
    <col min="16135" max="16136" width="11.5703125" style="152" customWidth="1"/>
    <col min="16137" max="16137" width="11.7109375" style="152" customWidth="1"/>
    <col min="16138" max="16138" width="9.85546875" style="152" customWidth="1"/>
    <col min="16139" max="16140" width="10.42578125" style="152" customWidth="1"/>
    <col min="16141" max="16141" width="10.140625" style="152" customWidth="1"/>
    <col min="16142" max="16384" width="9.140625" style="152"/>
  </cols>
  <sheetData>
    <row r="1" spans="1:17" ht="13.5" thickBot="1">
      <c r="A1" s="1" t="s">
        <v>0</v>
      </c>
      <c r="Q1" s="474" t="s">
        <v>1</v>
      </c>
    </row>
    <row r="2" spans="1:17" ht="25.5" customHeight="1" thickTop="1">
      <c r="A2" s="6250" t="s">
        <v>3475</v>
      </c>
      <c r="B2" s="6251"/>
      <c r="C2" s="6251"/>
      <c r="D2" s="6251"/>
      <c r="E2" s="6251"/>
      <c r="F2" s="6251"/>
      <c r="G2" s="6251"/>
      <c r="H2" s="6251"/>
      <c r="I2" s="6251"/>
      <c r="J2" s="6251"/>
      <c r="K2" s="6251"/>
      <c r="L2" s="6251"/>
      <c r="M2" s="6251"/>
      <c r="N2" s="6251"/>
      <c r="O2" s="6251"/>
      <c r="P2" s="6251"/>
      <c r="Q2" s="6252"/>
    </row>
    <row r="3" spans="1:17" ht="30.75" customHeight="1" thickBot="1">
      <c r="A3" s="6421" t="s">
        <v>3441</v>
      </c>
      <c r="B3" s="6422"/>
      <c r="C3" s="6422"/>
      <c r="D3" s="6422"/>
      <c r="E3" s="6422"/>
      <c r="F3" s="6422"/>
      <c r="G3" s="6422"/>
      <c r="H3" s="6422"/>
      <c r="I3" s="6422"/>
      <c r="J3" s="6422"/>
      <c r="K3" s="6422"/>
      <c r="L3" s="6422"/>
      <c r="M3" s="6422"/>
      <c r="N3" s="6422"/>
      <c r="O3" s="6422"/>
      <c r="P3" s="6422"/>
      <c r="Q3" s="7478"/>
    </row>
    <row r="4" spans="1:17" ht="36" customHeight="1" thickBot="1">
      <c r="A4" s="4015"/>
      <c r="B4" s="7644">
        <v>2009</v>
      </c>
      <c r="C4" s="7645"/>
      <c r="D4" s="7645"/>
      <c r="E4" s="7646"/>
      <c r="F4" s="7644">
        <v>2010</v>
      </c>
      <c r="G4" s="7645"/>
      <c r="H4" s="7645"/>
      <c r="I4" s="7646"/>
      <c r="J4" s="7644">
        <v>2011</v>
      </c>
      <c r="K4" s="7645"/>
      <c r="L4" s="7645"/>
      <c r="M4" s="7645"/>
      <c r="N4" s="7647">
        <v>2012</v>
      </c>
      <c r="O4" s="7648"/>
      <c r="P4" s="7648"/>
      <c r="Q4" s="7649"/>
    </row>
    <row r="5" spans="1:17" ht="87.75" customHeight="1" thickBot="1">
      <c r="A5" s="3870" t="s">
        <v>3442</v>
      </c>
      <c r="B5" s="3874" t="s">
        <v>3443</v>
      </c>
      <c r="C5" s="3875" t="s">
        <v>3444</v>
      </c>
      <c r="D5" s="3875" t="s">
        <v>3445</v>
      </c>
      <c r="E5" s="2231" t="s">
        <v>2</v>
      </c>
      <c r="F5" s="3874" t="s">
        <v>3443</v>
      </c>
      <c r="G5" s="3875" t="s">
        <v>3444</v>
      </c>
      <c r="H5" s="3875" t="s">
        <v>3445</v>
      </c>
      <c r="I5" s="2231" t="s">
        <v>2</v>
      </c>
      <c r="J5" s="3874" t="s">
        <v>3443</v>
      </c>
      <c r="K5" s="3875" t="s">
        <v>3444</v>
      </c>
      <c r="L5" s="3875" t="s">
        <v>3445</v>
      </c>
      <c r="M5" s="3876" t="s">
        <v>2</v>
      </c>
      <c r="N5" s="3874" t="s">
        <v>3443</v>
      </c>
      <c r="O5" s="3875" t="s">
        <v>3444</v>
      </c>
      <c r="P5" s="3875" t="s">
        <v>3445</v>
      </c>
      <c r="Q5" s="1729" t="s">
        <v>2</v>
      </c>
    </row>
    <row r="6" spans="1:17" ht="39.950000000000003" customHeight="1">
      <c r="A6" s="4016" t="s">
        <v>3446</v>
      </c>
      <c r="B6" s="3416">
        <v>396</v>
      </c>
      <c r="C6" s="2608">
        <v>86</v>
      </c>
      <c r="D6" s="2608">
        <v>243</v>
      </c>
      <c r="E6" s="4085">
        <v>725</v>
      </c>
      <c r="F6" s="4017">
        <v>396</v>
      </c>
      <c r="G6" s="2571">
        <v>86</v>
      </c>
      <c r="H6" s="2571">
        <v>252</v>
      </c>
      <c r="I6" s="4018">
        <f>SUM(F6:H6)</f>
        <v>734</v>
      </c>
      <c r="J6" s="3416">
        <v>396</v>
      </c>
      <c r="K6" s="2608">
        <v>86</v>
      </c>
      <c r="L6" s="2608">
        <v>252</v>
      </c>
      <c r="M6" s="4086">
        <v>763</v>
      </c>
      <c r="N6" s="3416">
        <v>396</v>
      </c>
      <c r="O6" s="2608">
        <v>86</v>
      </c>
      <c r="P6" s="2608">
        <v>252</v>
      </c>
      <c r="Q6" s="4087">
        <v>763</v>
      </c>
    </row>
    <row r="7" spans="1:17" ht="39.950000000000003" customHeight="1">
      <c r="A7" s="4019" t="s">
        <v>3447</v>
      </c>
      <c r="B7" s="3417">
        <v>9</v>
      </c>
      <c r="C7" s="2611">
        <v>9</v>
      </c>
      <c r="D7" s="2611">
        <v>25</v>
      </c>
      <c r="E7" s="4088">
        <v>43</v>
      </c>
      <c r="F7" s="4020">
        <v>9</v>
      </c>
      <c r="G7" s="2574">
        <v>9</v>
      </c>
      <c r="H7" s="2574">
        <v>27</v>
      </c>
      <c r="I7" s="4021">
        <f>SUM(F7:H7)</f>
        <v>45</v>
      </c>
      <c r="J7" s="3417">
        <v>9</v>
      </c>
      <c r="K7" s="2611">
        <v>9</v>
      </c>
      <c r="L7" s="2611">
        <v>27</v>
      </c>
      <c r="M7" s="1147">
        <v>88</v>
      </c>
      <c r="N7" s="3417">
        <v>9</v>
      </c>
      <c r="O7" s="2611">
        <v>9</v>
      </c>
      <c r="P7" s="2611">
        <v>27</v>
      </c>
      <c r="Q7" s="1148">
        <v>88</v>
      </c>
    </row>
    <row r="8" spans="1:17" ht="39.950000000000003" customHeight="1">
      <c r="A8" s="4096" t="s">
        <v>3479</v>
      </c>
      <c r="B8" s="3417">
        <v>7</v>
      </c>
      <c r="C8" s="2611">
        <v>9</v>
      </c>
      <c r="D8" s="2611">
        <v>36</v>
      </c>
      <c r="E8" s="4088">
        <v>52</v>
      </c>
      <c r="F8" s="4020">
        <v>7</v>
      </c>
      <c r="G8" s="2574">
        <v>9</v>
      </c>
      <c r="H8" s="2574">
        <v>36</v>
      </c>
      <c r="I8" s="4021">
        <f>SUM(F8:H8)</f>
        <v>52</v>
      </c>
      <c r="J8" s="3417">
        <v>7</v>
      </c>
      <c r="K8" s="2611">
        <v>9</v>
      </c>
      <c r="L8" s="2611">
        <v>36</v>
      </c>
      <c r="M8" s="1147">
        <v>45</v>
      </c>
      <c r="N8" s="3417">
        <v>7</v>
      </c>
      <c r="O8" s="2611">
        <v>9</v>
      </c>
      <c r="P8" s="2611">
        <v>36</v>
      </c>
      <c r="Q8" s="1148">
        <v>45</v>
      </c>
    </row>
    <row r="9" spans="1:17" ht="39.950000000000003" customHeight="1">
      <c r="A9" s="4019" t="s">
        <v>3448</v>
      </c>
      <c r="B9" s="3417">
        <v>45</v>
      </c>
      <c r="C9" s="2611">
        <v>200</v>
      </c>
      <c r="D9" s="2611">
        <v>173</v>
      </c>
      <c r="E9" s="4088">
        <v>418</v>
      </c>
      <c r="F9" s="4020">
        <v>45</v>
      </c>
      <c r="G9" s="2574">
        <v>200</v>
      </c>
      <c r="H9" s="2574">
        <v>173</v>
      </c>
      <c r="I9" s="4021">
        <f>SUM(F9:H9)</f>
        <v>418</v>
      </c>
      <c r="J9" s="3417">
        <v>45</v>
      </c>
      <c r="K9" s="2611">
        <v>200</v>
      </c>
      <c r="L9" s="2611">
        <v>173</v>
      </c>
      <c r="M9" s="1147">
        <v>346</v>
      </c>
      <c r="N9" s="3417">
        <v>45</v>
      </c>
      <c r="O9" s="2611">
        <v>200</v>
      </c>
      <c r="P9" s="2611">
        <v>173</v>
      </c>
      <c r="Q9" s="1148">
        <v>346</v>
      </c>
    </row>
    <row r="10" spans="1:17" ht="39.950000000000003" customHeight="1" thickBot="1">
      <c r="A10" s="4022" t="s">
        <v>2</v>
      </c>
      <c r="B10" s="4089">
        <v>457</v>
      </c>
      <c r="C10" s="3947">
        <v>304</v>
      </c>
      <c r="D10" s="3947">
        <v>477</v>
      </c>
      <c r="E10" s="4090">
        <v>1238</v>
      </c>
      <c r="F10" s="4091">
        <v>457</v>
      </c>
      <c r="G10" s="4092">
        <v>304</v>
      </c>
      <c r="H10" s="4092">
        <v>488</v>
      </c>
      <c r="I10" s="4093">
        <f>SUM(F10:H10)</f>
        <v>1249</v>
      </c>
      <c r="J10" s="4089">
        <v>457</v>
      </c>
      <c r="K10" s="3947">
        <v>304</v>
      </c>
      <c r="L10" s="3947">
        <v>488</v>
      </c>
      <c r="M10" s="4094">
        <v>1249</v>
      </c>
      <c r="N10" s="4089">
        <v>457</v>
      </c>
      <c r="O10" s="3947">
        <v>304</v>
      </c>
      <c r="P10" s="3947">
        <v>488</v>
      </c>
      <c r="Q10" s="4095">
        <v>1249</v>
      </c>
    </row>
    <row r="11" spans="1:17" ht="17.25" customHeight="1" thickTop="1">
      <c r="A11" s="1112"/>
      <c r="B11" s="1481"/>
      <c r="C11" s="1481"/>
      <c r="D11" s="1481"/>
      <c r="E11" s="1481"/>
      <c r="F11" s="1481"/>
      <c r="G11" s="1481"/>
      <c r="H11" s="1481"/>
      <c r="I11" s="1481"/>
    </row>
    <row r="12" spans="1:17" ht="20.100000000000001" customHeight="1">
      <c r="A12" s="6248" t="s">
        <v>3438</v>
      </c>
      <c r="B12" s="6249"/>
      <c r="C12" s="6249"/>
      <c r="D12" s="6249"/>
      <c r="E12" s="6249"/>
      <c r="F12" s="6249"/>
    </row>
    <row r="13" spans="1:17" ht="20.100000000000001" customHeight="1">
      <c r="A13" s="6248" t="s">
        <v>3439</v>
      </c>
      <c r="B13" s="6248"/>
      <c r="C13" s="6248"/>
      <c r="D13" s="6248"/>
      <c r="E13" s="3869"/>
      <c r="F13" s="3869"/>
    </row>
    <row r="14" spans="1:17" ht="20.100000000000001" customHeight="1">
      <c r="A14" s="6248" t="s">
        <v>3449</v>
      </c>
      <c r="B14" s="6249"/>
      <c r="C14" s="6249"/>
      <c r="D14" s="6249"/>
      <c r="E14" s="6249"/>
      <c r="F14" s="6249"/>
    </row>
    <row r="15" spans="1:17" ht="20.100000000000001" customHeight="1">
      <c r="A15" s="6248" t="s">
        <v>3450</v>
      </c>
      <c r="B15" s="6249"/>
      <c r="C15" s="6249"/>
      <c r="D15" s="6249"/>
      <c r="E15" s="6249"/>
      <c r="F15" s="6249"/>
    </row>
    <row r="16" spans="1:17" ht="16.5" customHeight="1"/>
    <row r="18" spans="3:3" ht="17.25" customHeight="1">
      <c r="C18" s="3877" t="s">
        <v>3</v>
      </c>
    </row>
  </sheetData>
  <mergeCells count="10">
    <mergeCell ref="A12:F12"/>
    <mergeCell ref="A13:D13"/>
    <mergeCell ref="A14:F14"/>
    <mergeCell ref="A15:F15"/>
    <mergeCell ref="A2:Q2"/>
    <mergeCell ref="A3:Q3"/>
    <mergeCell ref="B4:E4"/>
    <mergeCell ref="F4:I4"/>
    <mergeCell ref="J4:M4"/>
    <mergeCell ref="N4:Q4"/>
  </mergeCells>
  <hyperlinks>
    <hyperlink ref="A1" r:id="rId1"/>
  </hyperlinks>
  <pageMargins left="0.70866141732283472" right="0.70866141732283472" top="0.74803149606299213" bottom="0.74803149606299213" header="0.31496062992125984" footer="0.31496062992125984"/>
  <pageSetup paperSize="9" scale="86" fitToHeight="0" orientation="landscape" r:id="rId2"/>
  <headerFooter alignWithMargins="0">
    <oddFooter>&amp;R221</oddFooter>
  </headerFooter>
  <drawing r:id="rId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14">
    <pageSetUpPr fitToPage="1"/>
  </sheetPr>
  <dimension ref="A1:F22"/>
  <sheetViews>
    <sheetView view="pageBreakPreview" zoomScale="60" zoomScaleNormal="100" workbookViewId="0">
      <selection activeCell="H15" sqref="H15"/>
    </sheetView>
  </sheetViews>
  <sheetFormatPr defaultRowHeight="12.75"/>
  <cols>
    <col min="1" max="1" width="25.42578125" style="152" customWidth="1"/>
    <col min="2" max="5" width="25.7109375" style="152" customWidth="1"/>
    <col min="6" max="6" width="9.140625" style="152"/>
    <col min="7" max="7" width="19.28515625" style="152" customWidth="1"/>
    <col min="8" max="256" width="9.140625" style="152"/>
    <col min="257" max="257" width="25.42578125" style="152" customWidth="1"/>
    <col min="258" max="258" width="22.7109375" style="152" customWidth="1"/>
    <col min="259" max="259" width="22.85546875" style="152" customWidth="1"/>
    <col min="260" max="260" width="23.5703125" style="152" customWidth="1"/>
    <col min="261" max="261" width="21.85546875" style="152" customWidth="1"/>
    <col min="262" max="262" width="9.140625" style="152"/>
    <col min="263" max="263" width="19.28515625" style="152" customWidth="1"/>
    <col min="264" max="512" width="9.140625" style="152"/>
    <col min="513" max="513" width="25.42578125" style="152" customWidth="1"/>
    <col min="514" max="514" width="22.7109375" style="152" customWidth="1"/>
    <col min="515" max="515" width="22.85546875" style="152" customWidth="1"/>
    <col min="516" max="516" width="23.5703125" style="152" customWidth="1"/>
    <col min="517" max="517" width="21.85546875" style="152" customWidth="1"/>
    <col min="518" max="518" width="9.140625" style="152"/>
    <col min="519" max="519" width="19.28515625" style="152" customWidth="1"/>
    <col min="520" max="768" width="9.140625" style="152"/>
    <col min="769" max="769" width="25.42578125" style="152" customWidth="1"/>
    <col min="770" max="770" width="22.7109375" style="152" customWidth="1"/>
    <col min="771" max="771" width="22.85546875" style="152" customWidth="1"/>
    <col min="772" max="772" width="23.5703125" style="152" customWidth="1"/>
    <col min="773" max="773" width="21.85546875" style="152" customWidth="1"/>
    <col min="774" max="774" width="9.140625" style="152"/>
    <col min="775" max="775" width="19.28515625" style="152" customWidth="1"/>
    <col min="776" max="1024" width="9.140625" style="152"/>
    <col min="1025" max="1025" width="25.42578125" style="152" customWidth="1"/>
    <col min="1026" max="1026" width="22.7109375" style="152" customWidth="1"/>
    <col min="1027" max="1027" width="22.85546875" style="152" customWidth="1"/>
    <col min="1028" max="1028" width="23.5703125" style="152" customWidth="1"/>
    <col min="1029" max="1029" width="21.85546875" style="152" customWidth="1"/>
    <col min="1030" max="1030" width="9.140625" style="152"/>
    <col min="1031" max="1031" width="19.28515625" style="152" customWidth="1"/>
    <col min="1032" max="1280" width="9.140625" style="152"/>
    <col min="1281" max="1281" width="25.42578125" style="152" customWidth="1"/>
    <col min="1282" max="1282" width="22.7109375" style="152" customWidth="1"/>
    <col min="1283" max="1283" width="22.85546875" style="152" customWidth="1"/>
    <col min="1284" max="1284" width="23.5703125" style="152" customWidth="1"/>
    <col min="1285" max="1285" width="21.85546875" style="152" customWidth="1"/>
    <col min="1286" max="1286" width="9.140625" style="152"/>
    <col min="1287" max="1287" width="19.28515625" style="152" customWidth="1"/>
    <col min="1288" max="1536" width="9.140625" style="152"/>
    <col min="1537" max="1537" width="25.42578125" style="152" customWidth="1"/>
    <col min="1538" max="1538" width="22.7109375" style="152" customWidth="1"/>
    <col min="1539" max="1539" width="22.85546875" style="152" customWidth="1"/>
    <col min="1540" max="1540" width="23.5703125" style="152" customWidth="1"/>
    <col min="1541" max="1541" width="21.85546875" style="152" customWidth="1"/>
    <col min="1542" max="1542" width="9.140625" style="152"/>
    <col min="1543" max="1543" width="19.28515625" style="152" customWidth="1"/>
    <col min="1544" max="1792" width="9.140625" style="152"/>
    <col min="1793" max="1793" width="25.42578125" style="152" customWidth="1"/>
    <col min="1794" max="1794" width="22.7109375" style="152" customWidth="1"/>
    <col min="1795" max="1795" width="22.85546875" style="152" customWidth="1"/>
    <col min="1796" max="1796" width="23.5703125" style="152" customWidth="1"/>
    <col min="1797" max="1797" width="21.85546875" style="152" customWidth="1"/>
    <col min="1798" max="1798" width="9.140625" style="152"/>
    <col min="1799" max="1799" width="19.28515625" style="152" customWidth="1"/>
    <col min="1800" max="2048" width="9.140625" style="152"/>
    <col min="2049" max="2049" width="25.42578125" style="152" customWidth="1"/>
    <col min="2050" max="2050" width="22.7109375" style="152" customWidth="1"/>
    <col min="2051" max="2051" width="22.85546875" style="152" customWidth="1"/>
    <col min="2052" max="2052" width="23.5703125" style="152" customWidth="1"/>
    <col min="2053" max="2053" width="21.85546875" style="152" customWidth="1"/>
    <col min="2054" max="2054" width="9.140625" style="152"/>
    <col min="2055" max="2055" width="19.28515625" style="152" customWidth="1"/>
    <col min="2056" max="2304" width="9.140625" style="152"/>
    <col min="2305" max="2305" width="25.42578125" style="152" customWidth="1"/>
    <col min="2306" max="2306" width="22.7109375" style="152" customWidth="1"/>
    <col min="2307" max="2307" width="22.85546875" style="152" customWidth="1"/>
    <col min="2308" max="2308" width="23.5703125" style="152" customWidth="1"/>
    <col min="2309" max="2309" width="21.85546875" style="152" customWidth="1"/>
    <col min="2310" max="2310" width="9.140625" style="152"/>
    <col min="2311" max="2311" width="19.28515625" style="152" customWidth="1"/>
    <col min="2312" max="2560" width="9.140625" style="152"/>
    <col min="2561" max="2561" width="25.42578125" style="152" customWidth="1"/>
    <col min="2562" max="2562" width="22.7109375" style="152" customWidth="1"/>
    <col min="2563" max="2563" width="22.85546875" style="152" customWidth="1"/>
    <col min="2564" max="2564" width="23.5703125" style="152" customWidth="1"/>
    <col min="2565" max="2565" width="21.85546875" style="152" customWidth="1"/>
    <col min="2566" max="2566" width="9.140625" style="152"/>
    <col min="2567" max="2567" width="19.28515625" style="152" customWidth="1"/>
    <col min="2568" max="2816" width="9.140625" style="152"/>
    <col min="2817" max="2817" width="25.42578125" style="152" customWidth="1"/>
    <col min="2818" max="2818" width="22.7109375" style="152" customWidth="1"/>
    <col min="2819" max="2819" width="22.85546875" style="152" customWidth="1"/>
    <col min="2820" max="2820" width="23.5703125" style="152" customWidth="1"/>
    <col min="2821" max="2821" width="21.85546875" style="152" customWidth="1"/>
    <col min="2822" max="2822" width="9.140625" style="152"/>
    <col min="2823" max="2823" width="19.28515625" style="152" customWidth="1"/>
    <col min="2824" max="3072" width="9.140625" style="152"/>
    <col min="3073" max="3073" width="25.42578125" style="152" customWidth="1"/>
    <col min="3074" max="3074" width="22.7109375" style="152" customWidth="1"/>
    <col min="3075" max="3075" width="22.85546875" style="152" customWidth="1"/>
    <col min="3076" max="3076" width="23.5703125" style="152" customWidth="1"/>
    <col min="3077" max="3077" width="21.85546875" style="152" customWidth="1"/>
    <col min="3078" max="3078" width="9.140625" style="152"/>
    <col min="3079" max="3079" width="19.28515625" style="152" customWidth="1"/>
    <col min="3080" max="3328" width="9.140625" style="152"/>
    <col min="3329" max="3329" width="25.42578125" style="152" customWidth="1"/>
    <col min="3330" max="3330" width="22.7109375" style="152" customWidth="1"/>
    <col min="3331" max="3331" width="22.85546875" style="152" customWidth="1"/>
    <col min="3332" max="3332" width="23.5703125" style="152" customWidth="1"/>
    <col min="3333" max="3333" width="21.85546875" style="152" customWidth="1"/>
    <col min="3334" max="3334" width="9.140625" style="152"/>
    <col min="3335" max="3335" width="19.28515625" style="152" customWidth="1"/>
    <col min="3336" max="3584" width="9.140625" style="152"/>
    <col min="3585" max="3585" width="25.42578125" style="152" customWidth="1"/>
    <col min="3586" max="3586" width="22.7109375" style="152" customWidth="1"/>
    <col min="3587" max="3587" width="22.85546875" style="152" customWidth="1"/>
    <col min="3588" max="3588" width="23.5703125" style="152" customWidth="1"/>
    <col min="3589" max="3589" width="21.85546875" style="152" customWidth="1"/>
    <col min="3590" max="3590" width="9.140625" style="152"/>
    <col min="3591" max="3591" width="19.28515625" style="152" customWidth="1"/>
    <col min="3592" max="3840" width="9.140625" style="152"/>
    <col min="3841" max="3841" width="25.42578125" style="152" customWidth="1"/>
    <col min="3842" max="3842" width="22.7109375" style="152" customWidth="1"/>
    <col min="3843" max="3843" width="22.85546875" style="152" customWidth="1"/>
    <col min="3844" max="3844" width="23.5703125" style="152" customWidth="1"/>
    <col min="3845" max="3845" width="21.85546875" style="152" customWidth="1"/>
    <col min="3846" max="3846" width="9.140625" style="152"/>
    <col min="3847" max="3847" width="19.28515625" style="152" customWidth="1"/>
    <col min="3848" max="4096" width="9.140625" style="152"/>
    <col min="4097" max="4097" width="25.42578125" style="152" customWidth="1"/>
    <col min="4098" max="4098" width="22.7109375" style="152" customWidth="1"/>
    <col min="4099" max="4099" width="22.85546875" style="152" customWidth="1"/>
    <col min="4100" max="4100" width="23.5703125" style="152" customWidth="1"/>
    <col min="4101" max="4101" width="21.85546875" style="152" customWidth="1"/>
    <col min="4102" max="4102" width="9.140625" style="152"/>
    <col min="4103" max="4103" width="19.28515625" style="152" customWidth="1"/>
    <col min="4104" max="4352" width="9.140625" style="152"/>
    <col min="4353" max="4353" width="25.42578125" style="152" customWidth="1"/>
    <col min="4354" max="4354" width="22.7109375" style="152" customWidth="1"/>
    <col min="4355" max="4355" width="22.85546875" style="152" customWidth="1"/>
    <col min="4356" max="4356" width="23.5703125" style="152" customWidth="1"/>
    <col min="4357" max="4357" width="21.85546875" style="152" customWidth="1"/>
    <col min="4358" max="4358" width="9.140625" style="152"/>
    <col min="4359" max="4359" width="19.28515625" style="152" customWidth="1"/>
    <col min="4360" max="4608" width="9.140625" style="152"/>
    <col min="4609" max="4609" width="25.42578125" style="152" customWidth="1"/>
    <col min="4610" max="4610" width="22.7109375" style="152" customWidth="1"/>
    <col min="4611" max="4611" width="22.85546875" style="152" customWidth="1"/>
    <col min="4612" max="4612" width="23.5703125" style="152" customWidth="1"/>
    <col min="4613" max="4613" width="21.85546875" style="152" customWidth="1"/>
    <col min="4614" max="4614" width="9.140625" style="152"/>
    <col min="4615" max="4615" width="19.28515625" style="152" customWidth="1"/>
    <col min="4616" max="4864" width="9.140625" style="152"/>
    <col min="4865" max="4865" width="25.42578125" style="152" customWidth="1"/>
    <col min="4866" max="4866" width="22.7109375" style="152" customWidth="1"/>
    <col min="4867" max="4867" width="22.85546875" style="152" customWidth="1"/>
    <col min="4868" max="4868" width="23.5703125" style="152" customWidth="1"/>
    <col min="4869" max="4869" width="21.85546875" style="152" customWidth="1"/>
    <col min="4870" max="4870" width="9.140625" style="152"/>
    <col min="4871" max="4871" width="19.28515625" style="152" customWidth="1"/>
    <col min="4872" max="5120" width="9.140625" style="152"/>
    <col min="5121" max="5121" width="25.42578125" style="152" customWidth="1"/>
    <col min="5122" max="5122" width="22.7109375" style="152" customWidth="1"/>
    <col min="5123" max="5123" width="22.85546875" style="152" customWidth="1"/>
    <col min="5124" max="5124" width="23.5703125" style="152" customWidth="1"/>
    <col min="5125" max="5125" width="21.85546875" style="152" customWidth="1"/>
    <col min="5126" max="5126" width="9.140625" style="152"/>
    <col min="5127" max="5127" width="19.28515625" style="152" customWidth="1"/>
    <col min="5128" max="5376" width="9.140625" style="152"/>
    <col min="5377" max="5377" width="25.42578125" style="152" customWidth="1"/>
    <col min="5378" max="5378" width="22.7109375" style="152" customWidth="1"/>
    <col min="5379" max="5379" width="22.85546875" style="152" customWidth="1"/>
    <col min="5380" max="5380" width="23.5703125" style="152" customWidth="1"/>
    <col min="5381" max="5381" width="21.85546875" style="152" customWidth="1"/>
    <col min="5382" max="5382" width="9.140625" style="152"/>
    <col min="5383" max="5383" width="19.28515625" style="152" customWidth="1"/>
    <col min="5384" max="5632" width="9.140625" style="152"/>
    <col min="5633" max="5633" width="25.42578125" style="152" customWidth="1"/>
    <col min="5634" max="5634" width="22.7109375" style="152" customWidth="1"/>
    <col min="5635" max="5635" width="22.85546875" style="152" customWidth="1"/>
    <col min="5636" max="5636" width="23.5703125" style="152" customWidth="1"/>
    <col min="5637" max="5637" width="21.85546875" style="152" customWidth="1"/>
    <col min="5638" max="5638" width="9.140625" style="152"/>
    <col min="5639" max="5639" width="19.28515625" style="152" customWidth="1"/>
    <col min="5640" max="5888" width="9.140625" style="152"/>
    <col min="5889" max="5889" width="25.42578125" style="152" customWidth="1"/>
    <col min="5890" max="5890" width="22.7109375" style="152" customWidth="1"/>
    <col min="5891" max="5891" width="22.85546875" style="152" customWidth="1"/>
    <col min="5892" max="5892" width="23.5703125" style="152" customWidth="1"/>
    <col min="5893" max="5893" width="21.85546875" style="152" customWidth="1"/>
    <col min="5894" max="5894" width="9.140625" style="152"/>
    <col min="5895" max="5895" width="19.28515625" style="152" customWidth="1"/>
    <col min="5896" max="6144" width="9.140625" style="152"/>
    <col min="6145" max="6145" width="25.42578125" style="152" customWidth="1"/>
    <col min="6146" max="6146" width="22.7109375" style="152" customWidth="1"/>
    <col min="6147" max="6147" width="22.85546875" style="152" customWidth="1"/>
    <col min="6148" max="6148" width="23.5703125" style="152" customWidth="1"/>
    <col min="6149" max="6149" width="21.85546875" style="152" customWidth="1"/>
    <col min="6150" max="6150" width="9.140625" style="152"/>
    <col min="6151" max="6151" width="19.28515625" style="152" customWidth="1"/>
    <col min="6152" max="6400" width="9.140625" style="152"/>
    <col min="6401" max="6401" width="25.42578125" style="152" customWidth="1"/>
    <col min="6402" max="6402" width="22.7109375" style="152" customWidth="1"/>
    <col min="6403" max="6403" width="22.85546875" style="152" customWidth="1"/>
    <col min="6404" max="6404" width="23.5703125" style="152" customWidth="1"/>
    <col min="6405" max="6405" width="21.85546875" style="152" customWidth="1"/>
    <col min="6406" max="6406" width="9.140625" style="152"/>
    <col min="6407" max="6407" width="19.28515625" style="152" customWidth="1"/>
    <col min="6408" max="6656" width="9.140625" style="152"/>
    <col min="6657" max="6657" width="25.42578125" style="152" customWidth="1"/>
    <col min="6658" max="6658" width="22.7109375" style="152" customWidth="1"/>
    <col min="6659" max="6659" width="22.85546875" style="152" customWidth="1"/>
    <col min="6660" max="6660" width="23.5703125" style="152" customWidth="1"/>
    <col min="6661" max="6661" width="21.85546875" style="152" customWidth="1"/>
    <col min="6662" max="6662" width="9.140625" style="152"/>
    <col min="6663" max="6663" width="19.28515625" style="152" customWidth="1"/>
    <col min="6664" max="6912" width="9.140625" style="152"/>
    <col min="6913" max="6913" width="25.42578125" style="152" customWidth="1"/>
    <col min="6914" max="6914" width="22.7109375" style="152" customWidth="1"/>
    <col min="6915" max="6915" width="22.85546875" style="152" customWidth="1"/>
    <col min="6916" max="6916" width="23.5703125" style="152" customWidth="1"/>
    <col min="6917" max="6917" width="21.85546875" style="152" customWidth="1"/>
    <col min="6918" max="6918" width="9.140625" style="152"/>
    <col min="6919" max="6919" width="19.28515625" style="152" customWidth="1"/>
    <col min="6920" max="7168" width="9.140625" style="152"/>
    <col min="7169" max="7169" width="25.42578125" style="152" customWidth="1"/>
    <col min="7170" max="7170" width="22.7109375" style="152" customWidth="1"/>
    <col min="7171" max="7171" width="22.85546875" style="152" customWidth="1"/>
    <col min="7172" max="7172" width="23.5703125" style="152" customWidth="1"/>
    <col min="7173" max="7173" width="21.85546875" style="152" customWidth="1"/>
    <col min="7174" max="7174" width="9.140625" style="152"/>
    <col min="7175" max="7175" width="19.28515625" style="152" customWidth="1"/>
    <col min="7176" max="7424" width="9.140625" style="152"/>
    <col min="7425" max="7425" width="25.42578125" style="152" customWidth="1"/>
    <col min="7426" max="7426" width="22.7109375" style="152" customWidth="1"/>
    <col min="7427" max="7427" width="22.85546875" style="152" customWidth="1"/>
    <col min="7428" max="7428" width="23.5703125" style="152" customWidth="1"/>
    <col min="7429" max="7429" width="21.85546875" style="152" customWidth="1"/>
    <col min="7430" max="7430" width="9.140625" style="152"/>
    <col min="7431" max="7431" width="19.28515625" style="152" customWidth="1"/>
    <col min="7432" max="7680" width="9.140625" style="152"/>
    <col min="7681" max="7681" width="25.42578125" style="152" customWidth="1"/>
    <col min="7682" max="7682" width="22.7109375" style="152" customWidth="1"/>
    <col min="7683" max="7683" width="22.85546875" style="152" customWidth="1"/>
    <col min="7684" max="7684" width="23.5703125" style="152" customWidth="1"/>
    <col min="7685" max="7685" width="21.85546875" style="152" customWidth="1"/>
    <col min="7686" max="7686" width="9.140625" style="152"/>
    <col min="7687" max="7687" width="19.28515625" style="152" customWidth="1"/>
    <col min="7688" max="7936" width="9.140625" style="152"/>
    <col min="7937" max="7937" width="25.42578125" style="152" customWidth="1"/>
    <col min="7938" max="7938" width="22.7109375" style="152" customWidth="1"/>
    <col min="7939" max="7939" width="22.85546875" style="152" customWidth="1"/>
    <col min="7940" max="7940" width="23.5703125" style="152" customWidth="1"/>
    <col min="7941" max="7941" width="21.85546875" style="152" customWidth="1"/>
    <col min="7942" max="7942" width="9.140625" style="152"/>
    <col min="7943" max="7943" width="19.28515625" style="152" customWidth="1"/>
    <col min="7944" max="8192" width="9.140625" style="152"/>
    <col min="8193" max="8193" width="25.42578125" style="152" customWidth="1"/>
    <col min="8194" max="8194" width="22.7109375" style="152" customWidth="1"/>
    <col min="8195" max="8195" width="22.85546875" style="152" customWidth="1"/>
    <col min="8196" max="8196" width="23.5703125" style="152" customWidth="1"/>
    <col min="8197" max="8197" width="21.85546875" style="152" customWidth="1"/>
    <col min="8198" max="8198" width="9.140625" style="152"/>
    <col min="8199" max="8199" width="19.28515625" style="152" customWidth="1"/>
    <col min="8200" max="8448" width="9.140625" style="152"/>
    <col min="8449" max="8449" width="25.42578125" style="152" customWidth="1"/>
    <col min="8450" max="8450" width="22.7109375" style="152" customWidth="1"/>
    <col min="8451" max="8451" width="22.85546875" style="152" customWidth="1"/>
    <col min="8452" max="8452" width="23.5703125" style="152" customWidth="1"/>
    <col min="8453" max="8453" width="21.85546875" style="152" customWidth="1"/>
    <col min="8454" max="8454" width="9.140625" style="152"/>
    <col min="8455" max="8455" width="19.28515625" style="152" customWidth="1"/>
    <col min="8456" max="8704" width="9.140625" style="152"/>
    <col min="8705" max="8705" width="25.42578125" style="152" customWidth="1"/>
    <col min="8706" max="8706" width="22.7109375" style="152" customWidth="1"/>
    <col min="8707" max="8707" width="22.85546875" style="152" customWidth="1"/>
    <col min="8708" max="8708" width="23.5703125" style="152" customWidth="1"/>
    <col min="8709" max="8709" width="21.85546875" style="152" customWidth="1"/>
    <col min="8710" max="8710" width="9.140625" style="152"/>
    <col min="8711" max="8711" width="19.28515625" style="152" customWidth="1"/>
    <col min="8712" max="8960" width="9.140625" style="152"/>
    <col min="8961" max="8961" width="25.42578125" style="152" customWidth="1"/>
    <col min="8962" max="8962" width="22.7109375" style="152" customWidth="1"/>
    <col min="8963" max="8963" width="22.85546875" style="152" customWidth="1"/>
    <col min="8964" max="8964" width="23.5703125" style="152" customWidth="1"/>
    <col min="8965" max="8965" width="21.85546875" style="152" customWidth="1"/>
    <col min="8966" max="8966" width="9.140625" style="152"/>
    <col min="8967" max="8967" width="19.28515625" style="152" customWidth="1"/>
    <col min="8968" max="9216" width="9.140625" style="152"/>
    <col min="9217" max="9217" width="25.42578125" style="152" customWidth="1"/>
    <col min="9218" max="9218" width="22.7109375" style="152" customWidth="1"/>
    <col min="9219" max="9219" width="22.85546875" style="152" customWidth="1"/>
    <col min="9220" max="9220" width="23.5703125" style="152" customWidth="1"/>
    <col min="9221" max="9221" width="21.85546875" style="152" customWidth="1"/>
    <col min="9222" max="9222" width="9.140625" style="152"/>
    <col min="9223" max="9223" width="19.28515625" style="152" customWidth="1"/>
    <col min="9224" max="9472" width="9.140625" style="152"/>
    <col min="9473" max="9473" width="25.42578125" style="152" customWidth="1"/>
    <col min="9474" max="9474" width="22.7109375" style="152" customWidth="1"/>
    <col min="9475" max="9475" width="22.85546875" style="152" customWidth="1"/>
    <col min="9476" max="9476" width="23.5703125" style="152" customWidth="1"/>
    <col min="9477" max="9477" width="21.85546875" style="152" customWidth="1"/>
    <col min="9478" max="9478" width="9.140625" style="152"/>
    <col min="9479" max="9479" width="19.28515625" style="152" customWidth="1"/>
    <col min="9480" max="9728" width="9.140625" style="152"/>
    <col min="9729" max="9729" width="25.42578125" style="152" customWidth="1"/>
    <col min="9730" max="9730" width="22.7109375" style="152" customWidth="1"/>
    <col min="9731" max="9731" width="22.85546875" style="152" customWidth="1"/>
    <col min="9732" max="9732" width="23.5703125" style="152" customWidth="1"/>
    <col min="9733" max="9733" width="21.85546875" style="152" customWidth="1"/>
    <col min="9734" max="9734" width="9.140625" style="152"/>
    <col min="9735" max="9735" width="19.28515625" style="152" customWidth="1"/>
    <col min="9736" max="9984" width="9.140625" style="152"/>
    <col min="9985" max="9985" width="25.42578125" style="152" customWidth="1"/>
    <col min="9986" max="9986" width="22.7109375" style="152" customWidth="1"/>
    <col min="9987" max="9987" width="22.85546875" style="152" customWidth="1"/>
    <col min="9988" max="9988" width="23.5703125" style="152" customWidth="1"/>
    <col min="9989" max="9989" width="21.85546875" style="152" customWidth="1"/>
    <col min="9990" max="9990" width="9.140625" style="152"/>
    <col min="9991" max="9991" width="19.28515625" style="152" customWidth="1"/>
    <col min="9992" max="10240" width="9.140625" style="152"/>
    <col min="10241" max="10241" width="25.42578125" style="152" customWidth="1"/>
    <col min="10242" max="10242" width="22.7109375" style="152" customWidth="1"/>
    <col min="10243" max="10243" width="22.85546875" style="152" customWidth="1"/>
    <col min="10244" max="10244" width="23.5703125" style="152" customWidth="1"/>
    <col min="10245" max="10245" width="21.85546875" style="152" customWidth="1"/>
    <col min="10246" max="10246" width="9.140625" style="152"/>
    <col min="10247" max="10247" width="19.28515625" style="152" customWidth="1"/>
    <col min="10248" max="10496" width="9.140625" style="152"/>
    <col min="10497" max="10497" width="25.42578125" style="152" customWidth="1"/>
    <col min="10498" max="10498" width="22.7109375" style="152" customWidth="1"/>
    <col min="10499" max="10499" width="22.85546875" style="152" customWidth="1"/>
    <col min="10500" max="10500" width="23.5703125" style="152" customWidth="1"/>
    <col min="10501" max="10501" width="21.85546875" style="152" customWidth="1"/>
    <col min="10502" max="10502" width="9.140625" style="152"/>
    <col min="10503" max="10503" width="19.28515625" style="152" customWidth="1"/>
    <col min="10504" max="10752" width="9.140625" style="152"/>
    <col min="10753" max="10753" width="25.42578125" style="152" customWidth="1"/>
    <col min="10754" max="10754" width="22.7109375" style="152" customWidth="1"/>
    <col min="10755" max="10755" width="22.85546875" style="152" customWidth="1"/>
    <col min="10756" max="10756" width="23.5703125" style="152" customWidth="1"/>
    <col min="10757" max="10757" width="21.85546875" style="152" customWidth="1"/>
    <col min="10758" max="10758" width="9.140625" style="152"/>
    <col min="10759" max="10759" width="19.28515625" style="152" customWidth="1"/>
    <col min="10760" max="11008" width="9.140625" style="152"/>
    <col min="11009" max="11009" width="25.42578125" style="152" customWidth="1"/>
    <col min="11010" max="11010" width="22.7109375" style="152" customWidth="1"/>
    <col min="11011" max="11011" width="22.85546875" style="152" customWidth="1"/>
    <col min="11012" max="11012" width="23.5703125" style="152" customWidth="1"/>
    <col min="11013" max="11013" width="21.85546875" style="152" customWidth="1"/>
    <col min="11014" max="11014" width="9.140625" style="152"/>
    <col min="11015" max="11015" width="19.28515625" style="152" customWidth="1"/>
    <col min="11016" max="11264" width="9.140625" style="152"/>
    <col min="11265" max="11265" width="25.42578125" style="152" customWidth="1"/>
    <col min="11266" max="11266" width="22.7109375" style="152" customWidth="1"/>
    <col min="11267" max="11267" width="22.85546875" style="152" customWidth="1"/>
    <col min="11268" max="11268" width="23.5703125" style="152" customWidth="1"/>
    <col min="11269" max="11269" width="21.85546875" style="152" customWidth="1"/>
    <col min="11270" max="11270" width="9.140625" style="152"/>
    <col min="11271" max="11271" width="19.28515625" style="152" customWidth="1"/>
    <col min="11272" max="11520" width="9.140625" style="152"/>
    <col min="11521" max="11521" width="25.42578125" style="152" customWidth="1"/>
    <col min="11522" max="11522" width="22.7109375" style="152" customWidth="1"/>
    <col min="11523" max="11523" width="22.85546875" style="152" customWidth="1"/>
    <col min="11524" max="11524" width="23.5703125" style="152" customWidth="1"/>
    <col min="11525" max="11525" width="21.85546875" style="152" customWidth="1"/>
    <col min="11526" max="11526" width="9.140625" style="152"/>
    <col min="11527" max="11527" width="19.28515625" style="152" customWidth="1"/>
    <col min="11528" max="11776" width="9.140625" style="152"/>
    <col min="11777" max="11777" width="25.42578125" style="152" customWidth="1"/>
    <col min="11778" max="11778" width="22.7109375" style="152" customWidth="1"/>
    <col min="11779" max="11779" width="22.85546875" style="152" customWidth="1"/>
    <col min="11780" max="11780" width="23.5703125" style="152" customWidth="1"/>
    <col min="11781" max="11781" width="21.85546875" style="152" customWidth="1"/>
    <col min="11782" max="11782" width="9.140625" style="152"/>
    <col min="11783" max="11783" width="19.28515625" style="152" customWidth="1"/>
    <col min="11784" max="12032" width="9.140625" style="152"/>
    <col min="12033" max="12033" width="25.42578125" style="152" customWidth="1"/>
    <col min="12034" max="12034" width="22.7109375" style="152" customWidth="1"/>
    <col min="12035" max="12035" width="22.85546875" style="152" customWidth="1"/>
    <col min="12036" max="12036" width="23.5703125" style="152" customWidth="1"/>
    <col min="12037" max="12037" width="21.85546875" style="152" customWidth="1"/>
    <col min="12038" max="12038" width="9.140625" style="152"/>
    <col min="12039" max="12039" width="19.28515625" style="152" customWidth="1"/>
    <col min="12040" max="12288" width="9.140625" style="152"/>
    <col min="12289" max="12289" width="25.42578125" style="152" customWidth="1"/>
    <col min="12290" max="12290" width="22.7109375" style="152" customWidth="1"/>
    <col min="12291" max="12291" width="22.85546875" style="152" customWidth="1"/>
    <col min="12292" max="12292" width="23.5703125" style="152" customWidth="1"/>
    <col min="12293" max="12293" width="21.85546875" style="152" customWidth="1"/>
    <col min="12294" max="12294" width="9.140625" style="152"/>
    <col min="12295" max="12295" width="19.28515625" style="152" customWidth="1"/>
    <col min="12296" max="12544" width="9.140625" style="152"/>
    <col min="12545" max="12545" width="25.42578125" style="152" customWidth="1"/>
    <col min="12546" max="12546" width="22.7109375" style="152" customWidth="1"/>
    <col min="12547" max="12547" width="22.85546875" style="152" customWidth="1"/>
    <col min="12548" max="12548" width="23.5703125" style="152" customWidth="1"/>
    <col min="12549" max="12549" width="21.85546875" style="152" customWidth="1"/>
    <col min="12550" max="12550" width="9.140625" style="152"/>
    <col min="12551" max="12551" width="19.28515625" style="152" customWidth="1"/>
    <col min="12552" max="12800" width="9.140625" style="152"/>
    <col min="12801" max="12801" width="25.42578125" style="152" customWidth="1"/>
    <col min="12802" max="12802" width="22.7109375" style="152" customWidth="1"/>
    <col min="12803" max="12803" width="22.85546875" style="152" customWidth="1"/>
    <col min="12804" max="12804" width="23.5703125" style="152" customWidth="1"/>
    <col min="12805" max="12805" width="21.85546875" style="152" customWidth="1"/>
    <col min="12806" max="12806" width="9.140625" style="152"/>
    <col min="12807" max="12807" width="19.28515625" style="152" customWidth="1"/>
    <col min="12808" max="13056" width="9.140625" style="152"/>
    <col min="13057" max="13057" width="25.42578125" style="152" customWidth="1"/>
    <col min="13058" max="13058" width="22.7109375" style="152" customWidth="1"/>
    <col min="13059" max="13059" width="22.85546875" style="152" customWidth="1"/>
    <col min="13060" max="13060" width="23.5703125" style="152" customWidth="1"/>
    <col min="13061" max="13061" width="21.85546875" style="152" customWidth="1"/>
    <col min="13062" max="13062" width="9.140625" style="152"/>
    <col min="13063" max="13063" width="19.28515625" style="152" customWidth="1"/>
    <col min="13064" max="13312" width="9.140625" style="152"/>
    <col min="13313" max="13313" width="25.42578125" style="152" customWidth="1"/>
    <col min="13314" max="13314" width="22.7109375" style="152" customWidth="1"/>
    <col min="13315" max="13315" width="22.85546875" style="152" customWidth="1"/>
    <col min="13316" max="13316" width="23.5703125" style="152" customWidth="1"/>
    <col min="13317" max="13317" width="21.85546875" style="152" customWidth="1"/>
    <col min="13318" max="13318" width="9.140625" style="152"/>
    <col min="13319" max="13319" width="19.28515625" style="152" customWidth="1"/>
    <col min="13320" max="13568" width="9.140625" style="152"/>
    <col min="13569" max="13569" width="25.42578125" style="152" customWidth="1"/>
    <col min="13570" max="13570" width="22.7109375" style="152" customWidth="1"/>
    <col min="13571" max="13571" width="22.85546875" style="152" customWidth="1"/>
    <col min="13572" max="13572" width="23.5703125" style="152" customWidth="1"/>
    <col min="13573" max="13573" width="21.85546875" style="152" customWidth="1"/>
    <col min="13574" max="13574" width="9.140625" style="152"/>
    <col min="13575" max="13575" width="19.28515625" style="152" customWidth="1"/>
    <col min="13576" max="13824" width="9.140625" style="152"/>
    <col min="13825" max="13825" width="25.42578125" style="152" customWidth="1"/>
    <col min="13826" max="13826" width="22.7109375" style="152" customWidth="1"/>
    <col min="13827" max="13827" width="22.85546875" style="152" customWidth="1"/>
    <col min="13828" max="13828" width="23.5703125" style="152" customWidth="1"/>
    <col min="13829" max="13829" width="21.85546875" style="152" customWidth="1"/>
    <col min="13830" max="13830" width="9.140625" style="152"/>
    <col min="13831" max="13831" width="19.28515625" style="152" customWidth="1"/>
    <col min="13832" max="14080" width="9.140625" style="152"/>
    <col min="14081" max="14081" width="25.42578125" style="152" customWidth="1"/>
    <col min="14082" max="14082" width="22.7109375" style="152" customWidth="1"/>
    <col min="14083" max="14083" width="22.85546875" style="152" customWidth="1"/>
    <col min="14084" max="14084" width="23.5703125" style="152" customWidth="1"/>
    <col min="14085" max="14085" width="21.85546875" style="152" customWidth="1"/>
    <col min="14086" max="14086" width="9.140625" style="152"/>
    <col min="14087" max="14087" width="19.28515625" style="152" customWidth="1"/>
    <col min="14088" max="14336" width="9.140625" style="152"/>
    <col min="14337" max="14337" width="25.42578125" style="152" customWidth="1"/>
    <col min="14338" max="14338" width="22.7109375" style="152" customWidth="1"/>
    <col min="14339" max="14339" width="22.85546875" style="152" customWidth="1"/>
    <col min="14340" max="14340" width="23.5703125" style="152" customWidth="1"/>
    <col min="14341" max="14341" width="21.85546875" style="152" customWidth="1"/>
    <col min="14342" max="14342" width="9.140625" style="152"/>
    <col min="14343" max="14343" width="19.28515625" style="152" customWidth="1"/>
    <col min="14344" max="14592" width="9.140625" style="152"/>
    <col min="14593" max="14593" width="25.42578125" style="152" customWidth="1"/>
    <col min="14594" max="14594" width="22.7109375" style="152" customWidth="1"/>
    <col min="14595" max="14595" width="22.85546875" style="152" customWidth="1"/>
    <col min="14596" max="14596" width="23.5703125" style="152" customWidth="1"/>
    <col min="14597" max="14597" width="21.85546875" style="152" customWidth="1"/>
    <col min="14598" max="14598" width="9.140625" style="152"/>
    <col min="14599" max="14599" width="19.28515625" style="152" customWidth="1"/>
    <col min="14600" max="14848" width="9.140625" style="152"/>
    <col min="14849" max="14849" width="25.42578125" style="152" customWidth="1"/>
    <col min="14850" max="14850" width="22.7109375" style="152" customWidth="1"/>
    <col min="14851" max="14851" width="22.85546875" style="152" customWidth="1"/>
    <col min="14852" max="14852" width="23.5703125" style="152" customWidth="1"/>
    <col min="14853" max="14853" width="21.85546875" style="152" customWidth="1"/>
    <col min="14854" max="14854" width="9.140625" style="152"/>
    <col min="14855" max="14855" width="19.28515625" style="152" customWidth="1"/>
    <col min="14856" max="15104" width="9.140625" style="152"/>
    <col min="15105" max="15105" width="25.42578125" style="152" customWidth="1"/>
    <col min="15106" max="15106" width="22.7109375" style="152" customWidth="1"/>
    <col min="15107" max="15107" width="22.85546875" style="152" customWidth="1"/>
    <col min="15108" max="15108" width="23.5703125" style="152" customWidth="1"/>
    <col min="15109" max="15109" width="21.85546875" style="152" customWidth="1"/>
    <col min="15110" max="15110" width="9.140625" style="152"/>
    <col min="15111" max="15111" width="19.28515625" style="152" customWidth="1"/>
    <col min="15112" max="15360" width="9.140625" style="152"/>
    <col min="15361" max="15361" width="25.42578125" style="152" customWidth="1"/>
    <col min="15362" max="15362" width="22.7109375" style="152" customWidth="1"/>
    <col min="15363" max="15363" width="22.85546875" style="152" customWidth="1"/>
    <col min="15364" max="15364" width="23.5703125" style="152" customWidth="1"/>
    <col min="15365" max="15365" width="21.85546875" style="152" customWidth="1"/>
    <col min="15366" max="15366" width="9.140625" style="152"/>
    <col min="15367" max="15367" width="19.28515625" style="152" customWidth="1"/>
    <col min="15368" max="15616" width="9.140625" style="152"/>
    <col min="15617" max="15617" width="25.42578125" style="152" customWidth="1"/>
    <col min="15618" max="15618" width="22.7109375" style="152" customWidth="1"/>
    <col min="15619" max="15619" width="22.85546875" style="152" customWidth="1"/>
    <col min="15620" max="15620" width="23.5703125" style="152" customWidth="1"/>
    <col min="15621" max="15621" width="21.85546875" style="152" customWidth="1"/>
    <col min="15622" max="15622" width="9.140625" style="152"/>
    <col min="15623" max="15623" width="19.28515625" style="152" customWidth="1"/>
    <col min="15624" max="15872" width="9.140625" style="152"/>
    <col min="15873" max="15873" width="25.42578125" style="152" customWidth="1"/>
    <col min="15874" max="15874" width="22.7109375" style="152" customWidth="1"/>
    <col min="15875" max="15875" width="22.85546875" style="152" customWidth="1"/>
    <col min="15876" max="15876" width="23.5703125" style="152" customWidth="1"/>
    <col min="15877" max="15877" width="21.85546875" style="152" customWidth="1"/>
    <col min="15878" max="15878" width="9.140625" style="152"/>
    <col min="15879" max="15879" width="19.28515625" style="152" customWidth="1"/>
    <col min="15880" max="16128" width="9.140625" style="152"/>
    <col min="16129" max="16129" width="25.42578125" style="152" customWidth="1"/>
    <col min="16130" max="16130" width="22.7109375" style="152" customWidth="1"/>
    <col min="16131" max="16131" width="22.85546875" style="152" customWidth="1"/>
    <col min="16132" max="16132" width="23.5703125" style="152" customWidth="1"/>
    <col min="16133" max="16133" width="21.85546875" style="152" customWidth="1"/>
    <col min="16134" max="16134" width="9.140625" style="152"/>
    <col min="16135" max="16135" width="19.28515625" style="152" customWidth="1"/>
    <col min="16136" max="16384" width="9.140625" style="152"/>
  </cols>
  <sheetData>
    <row r="1" spans="1:6" ht="13.5" thickBot="1">
      <c r="A1" s="1" t="s">
        <v>0</v>
      </c>
      <c r="E1" s="474" t="s">
        <v>1</v>
      </c>
    </row>
    <row r="2" spans="1:6" ht="24" customHeight="1" thickTop="1">
      <c r="A2" s="6250" t="s">
        <v>3476</v>
      </c>
      <c r="B2" s="6251"/>
      <c r="C2" s="6251"/>
      <c r="D2" s="6251"/>
      <c r="E2" s="6252"/>
    </row>
    <row r="3" spans="1:6" ht="33" customHeight="1" thickBot="1">
      <c r="A3" s="6421" t="s">
        <v>3451</v>
      </c>
      <c r="B3" s="6422"/>
      <c r="C3" s="6422"/>
      <c r="D3" s="6422"/>
      <c r="E3" s="7478"/>
    </row>
    <row r="4" spans="1:6" ht="30" customHeight="1" thickBot="1">
      <c r="A4" s="6654" t="s">
        <v>3452</v>
      </c>
      <c r="B4" s="4023">
        <v>2009</v>
      </c>
      <c r="C4" s="4023">
        <v>2010</v>
      </c>
      <c r="D4" s="3884">
        <v>2011</v>
      </c>
      <c r="E4" s="4024">
        <v>2012</v>
      </c>
    </row>
    <row r="5" spans="1:6" ht="37.5" customHeight="1" thickBot="1">
      <c r="A5" s="6654"/>
      <c r="B5" s="3673" t="s">
        <v>3453</v>
      </c>
      <c r="C5" s="3673" t="s">
        <v>3453</v>
      </c>
      <c r="D5" s="3881" t="s">
        <v>3453</v>
      </c>
      <c r="E5" s="4025" t="s">
        <v>3453</v>
      </c>
    </row>
    <row r="6" spans="1:6" ht="24.95" customHeight="1">
      <c r="A6" s="4016" t="s">
        <v>3454</v>
      </c>
      <c r="B6" s="4026">
        <v>246</v>
      </c>
      <c r="C6" s="4027">
        <v>258</v>
      </c>
      <c r="D6" s="4028">
        <v>269</v>
      </c>
      <c r="E6" s="4029">
        <v>269</v>
      </c>
    </row>
    <row r="7" spans="1:6" ht="24.95" customHeight="1">
      <c r="A7" s="4019" t="s">
        <v>3455</v>
      </c>
      <c r="B7" s="4030">
        <v>84</v>
      </c>
      <c r="C7" s="4031">
        <v>86</v>
      </c>
      <c r="D7" s="4032">
        <v>86</v>
      </c>
      <c r="E7" s="4033">
        <v>86</v>
      </c>
    </row>
    <row r="8" spans="1:6" ht="24.95" customHeight="1">
      <c r="A8" s="4019" t="s">
        <v>3456</v>
      </c>
      <c r="B8" s="4030">
        <v>29</v>
      </c>
      <c r="C8" s="4031">
        <v>38</v>
      </c>
      <c r="D8" s="4032">
        <v>38</v>
      </c>
      <c r="E8" s="4033">
        <v>38</v>
      </c>
    </row>
    <row r="9" spans="1:6" ht="24.95" customHeight="1">
      <c r="A9" s="4019" t="s">
        <v>3457</v>
      </c>
      <c r="B9" s="4030">
        <v>29</v>
      </c>
      <c r="C9" s="4031">
        <v>34</v>
      </c>
      <c r="D9" s="4032">
        <v>34</v>
      </c>
      <c r="E9" s="4033">
        <v>34</v>
      </c>
    </row>
    <row r="10" spans="1:6" ht="24.95" customHeight="1">
      <c r="A10" s="4019" t="s">
        <v>3458</v>
      </c>
      <c r="B10" s="4030">
        <v>63</v>
      </c>
      <c r="C10" s="4031">
        <v>73</v>
      </c>
      <c r="D10" s="4032">
        <v>73</v>
      </c>
      <c r="E10" s="4033">
        <v>73</v>
      </c>
    </row>
    <row r="11" spans="1:6" ht="24.95" customHeight="1">
      <c r="A11" s="4019" t="s">
        <v>3459</v>
      </c>
      <c r="B11" s="4030">
        <v>15</v>
      </c>
      <c r="C11" s="4031">
        <v>23</v>
      </c>
      <c r="D11" s="4032">
        <v>23</v>
      </c>
      <c r="E11" s="4033">
        <v>23</v>
      </c>
    </row>
    <row r="12" spans="1:6" ht="24.95" customHeight="1">
      <c r="A12" s="4019" t="s">
        <v>3460</v>
      </c>
      <c r="B12" s="4030">
        <v>124</v>
      </c>
      <c r="C12" s="4031">
        <v>135</v>
      </c>
      <c r="D12" s="4032">
        <v>137</v>
      </c>
      <c r="E12" s="4033">
        <v>137</v>
      </c>
    </row>
    <row r="13" spans="1:6" ht="24.95" customHeight="1">
      <c r="A13" s="4019" t="s">
        <v>874</v>
      </c>
      <c r="B13" s="4030">
        <v>135</v>
      </c>
      <c r="C13" s="4031">
        <v>169</v>
      </c>
      <c r="D13" s="4032">
        <v>175</v>
      </c>
      <c r="E13" s="4033">
        <v>175</v>
      </c>
    </row>
    <row r="14" spans="1:6" ht="24.95" customHeight="1" thickBot="1">
      <c r="A14" s="4034" t="s">
        <v>2</v>
      </c>
      <c r="B14" s="4035">
        <v>725</v>
      </c>
      <c r="C14" s="4036">
        <v>816</v>
      </c>
      <c r="D14" s="4037">
        <v>835</v>
      </c>
      <c r="E14" s="4038">
        <v>835</v>
      </c>
    </row>
    <row r="15" spans="1:6" ht="16.5" customHeight="1" thickTop="1">
      <c r="A15" s="1112"/>
      <c r="B15" s="1481"/>
      <c r="C15" s="1481"/>
    </row>
    <row r="16" spans="1:6" ht="15.95" customHeight="1">
      <c r="A16" s="358" t="s">
        <v>3438</v>
      </c>
      <c r="B16" s="450"/>
      <c r="C16" s="450"/>
      <c r="D16" s="450"/>
      <c r="E16" s="450"/>
      <c r="F16" s="450"/>
    </row>
    <row r="17" spans="1:6" ht="15.95" customHeight="1">
      <c r="A17" s="6248" t="s">
        <v>3439</v>
      </c>
      <c r="B17" s="6248"/>
    </row>
    <row r="18" spans="1:6" ht="15.95" customHeight="1">
      <c r="A18" s="6248" t="s">
        <v>3449</v>
      </c>
      <c r="B18" s="6248"/>
      <c r="C18" s="6248"/>
      <c r="D18" s="450"/>
      <c r="E18" s="450"/>
      <c r="F18" s="450"/>
    </row>
    <row r="19" spans="1:6" ht="15.95" customHeight="1">
      <c r="A19" s="152" t="s">
        <v>3440</v>
      </c>
    </row>
    <row r="22" spans="1:6">
      <c r="B22" s="3877" t="s">
        <v>3</v>
      </c>
    </row>
  </sheetData>
  <mergeCells count="5">
    <mergeCell ref="A2:E2"/>
    <mergeCell ref="A3:E3"/>
    <mergeCell ref="A4:A5"/>
    <mergeCell ref="A17:B17"/>
    <mergeCell ref="A18:C18"/>
  </mergeCells>
  <hyperlinks>
    <hyperlink ref="A1" r:id="rId1"/>
  </hyperlinks>
  <pageMargins left="0.6692913385826772" right="0.11811023622047245" top="0.98425196850393704" bottom="0.78740157480314965" header="0.51181102362204722" footer="0.51181102362204722"/>
  <pageSetup paperSize="9" fitToHeight="0" orientation="landscape" horizontalDpi="300" verticalDpi="300" r:id="rId2"/>
  <headerFooter alignWithMargins="0">
    <oddFooter>&amp;R222</oddFooter>
  </headerFooter>
  <drawing r:id="rId3"/>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15">
    <pageSetUpPr fitToPage="1"/>
  </sheetPr>
  <dimension ref="A1:F26"/>
  <sheetViews>
    <sheetView view="pageBreakPreview" zoomScale="60" zoomScaleNormal="100" workbookViewId="0">
      <selection activeCell="H15" sqref="H15"/>
    </sheetView>
  </sheetViews>
  <sheetFormatPr defaultRowHeight="12.75"/>
  <cols>
    <col min="1" max="1" width="21.42578125" style="152" customWidth="1"/>
    <col min="2" max="5" width="28.7109375" style="152" customWidth="1"/>
    <col min="6" max="256" width="9.140625" style="152"/>
    <col min="257" max="257" width="17" style="152" customWidth="1"/>
    <col min="258" max="258" width="19.5703125" style="152" customWidth="1"/>
    <col min="259" max="259" width="22.28515625" style="152" customWidth="1"/>
    <col min="260" max="260" width="19.85546875" style="152" customWidth="1"/>
    <col min="261" max="261" width="16.7109375" style="152" customWidth="1"/>
    <col min="262" max="512" width="9.140625" style="152"/>
    <col min="513" max="513" width="17" style="152" customWidth="1"/>
    <col min="514" max="514" width="19.5703125" style="152" customWidth="1"/>
    <col min="515" max="515" width="22.28515625" style="152" customWidth="1"/>
    <col min="516" max="516" width="19.85546875" style="152" customWidth="1"/>
    <col min="517" max="517" width="16.7109375" style="152" customWidth="1"/>
    <col min="518" max="768" width="9.140625" style="152"/>
    <col min="769" max="769" width="17" style="152" customWidth="1"/>
    <col min="770" max="770" width="19.5703125" style="152" customWidth="1"/>
    <col min="771" max="771" width="22.28515625" style="152" customWidth="1"/>
    <col min="772" max="772" width="19.85546875" style="152" customWidth="1"/>
    <col min="773" max="773" width="16.7109375" style="152" customWidth="1"/>
    <col min="774" max="1024" width="9.140625" style="152"/>
    <col min="1025" max="1025" width="17" style="152" customWidth="1"/>
    <col min="1026" max="1026" width="19.5703125" style="152" customWidth="1"/>
    <col min="1027" max="1027" width="22.28515625" style="152" customWidth="1"/>
    <col min="1028" max="1028" width="19.85546875" style="152" customWidth="1"/>
    <col min="1029" max="1029" width="16.7109375" style="152" customWidth="1"/>
    <col min="1030" max="1280" width="9.140625" style="152"/>
    <col min="1281" max="1281" width="17" style="152" customWidth="1"/>
    <col min="1282" max="1282" width="19.5703125" style="152" customWidth="1"/>
    <col min="1283" max="1283" width="22.28515625" style="152" customWidth="1"/>
    <col min="1284" max="1284" width="19.85546875" style="152" customWidth="1"/>
    <col min="1285" max="1285" width="16.7109375" style="152" customWidth="1"/>
    <col min="1286" max="1536" width="9.140625" style="152"/>
    <col min="1537" max="1537" width="17" style="152" customWidth="1"/>
    <col min="1538" max="1538" width="19.5703125" style="152" customWidth="1"/>
    <col min="1539" max="1539" width="22.28515625" style="152" customWidth="1"/>
    <col min="1540" max="1540" width="19.85546875" style="152" customWidth="1"/>
    <col min="1541" max="1541" width="16.7109375" style="152" customWidth="1"/>
    <col min="1542" max="1792" width="9.140625" style="152"/>
    <col min="1793" max="1793" width="17" style="152" customWidth="1"/>
    <col min="1794" max="1794" width="19.5703125" style="152" customWidth="1"/>
    <col min="1795" max="1795" width="22.28515625" style="152" customWidth="1"/>
    <col min="1796" max="1796" width="19.85546875" style="152" customWidth="1"/>
    <col min="1797" max="1797" width="16.7109375" style="152" customWidth="1"/>
    <col min="1798" max="2048" width="9.140625" style="152"/>
    <col min="2049" max="2049" width="17" style="152" customWidth="1"/>
    <col min="2050" max="2050" width="19.5703125" style="152" customWidth="1"/>
    <col min="2051" max="2051" width="22.28515625" style="152" customWidth="1"/>
    <col min="2052" max="2052" width="19.85546875" style="152" customWidth="1"/>
    <col min="2053" max="2053" width="16.7109375" style="152" customWidth="1"/>
    <col min="2054" max="2304" width="9.140625" style="152"/>
    <col min="2305" max="2305" width="17" style="152" customWidth="1"/>
    <col min="2306" max="2306" width="19.5703125" style="152" customWidth="1"/>
    <col min="2307" max="2307" width="22.28515625" style="152" customWidth="1"/>
    <col min="2308" max="2308" width="19.85546875" style="152" customWidth="1"/>
    <col min="2309" max="2309" width="16.7109375" style="152" customWidth="1"/>
    <col min="2310" max="2560" width="9.140625" style="152"/>
    <col min="2561" max="2561" width="17" style="152" customWidth="1"/>
    <col min="2562" max="2562" width="19.5703125" style="152" customWidth="1"/>
    <col min="2563" max="2563" width="22.28515625" style="152" customWidth="1"/>
    <col min="2564" max="2564" width="19.85546875" style="152" customWidth="1"/>
    <col min="2565" max="2565" width="16.7109375" style="152" customWidth="1"/>
    <col min="2566" max="2816" width="9.140625" style="152"/>
    <col min="2817" max="2817" width="17" style="152" customWidth="1"/>
    <col min="2818" max="2818" width="19.5703125" style="152" customWidth="1"/>
    <col min="2819" max="2819" width="22.28515625" style="152" customWidth="1"/>
    <col min="2820" max="2820" width="19.85546875" style="152" customWidth="1"/>
    <col min="2821" max="2821" width="16.7109375" style="152" customWidth="1"/>
    <col min="2822" max="3072" width="9.140625" style="152"/>
    <col min="3073" max="3073" width="17" style="152" customWidth="1"/>
    <col min="3074" max="3074" width="19.5703125" style="152" customWidth="1"/>
    <col min="3075" max="3075" width="22.28515625" style="152" customWidth="1"/>
    <col min="3076" max="3076" width="19.85546875" style="152" customWidth="1"/>
    <col min="3077" max="3077" width="16.7109375" style="152" customWidth="1"/>
    <col min="3078" max="3328" width="9.140625" style="152"/>
    <col min="3329" max="3329" width="17" style="152" customWidth="1"/>
    <col min="3330" max="3330" width="19.5703125" style="152" customWidth="1"/>
    <col min="3331" max="3331" width="22.28515625" style="152" customWidth="1"/>
    <col min="3332" max="3332" width="19.85546875" style="152" customWidth="1"/>
    <col min="3333" max="3333" width="16.7109375" style="152" customWidth="1"/>
    <col min="3334" max="3584" width="9.140625" style="152"/>
    <col min="3585" max="3585" width="17" style="152" customWidth="1"/>
    <col min="3586" max="3586" width="19.5703125" style="152" customWidth="1"/>
    <col min="3587" max="3587" width="22.28515625" style="152" customWidth="1"/>
    <col min="3588" max="3588" width="19.85546875" style="152" customWidth="1"/>
    <col min="3589" max="3589" width="16.7109375" style="152" customWidth="1"/>
    <col min="3590" max="3840" width="9.140625" style="152"/>
    <col min="3841" max="3841" width="17" style="152" customWidth="1"/>
    <col min="3842" max="3842" width="19.5703125" style="152" customWidth="1"/>
    <col min="3843" max="3843" width="22.28515625" style="152" customWidth="1"/>
    <col min="3844" max="3844" width="19.85546875" style="152" customWidth="1"/>
    <col min="3845" max="3845" width="16.7109375" style="152" customWidth="1"/>
    <col min="3846" max="4096" width="9.140625" style="152"/>
    <col min="4097" max="4097" width="17" style="152" customWidth="1"/>
    <col min="4098" max="4098" width="19.5703125" style="152" customWidth="1"/>
    <col min="4099" max="4099" width="22.28515625" style="152" customWidth="1"/>
    <col min="4100" max="4100" width="19.85546875" style="152" customWidth="1"/>
    <col min="4101" max="4101" width="16.7109375" style="152" customWidth="1"/>
    <col min="4102" max="4352" width="9.140625" style="152"/>
    <col min="4353" max="4353" width="17" style="152" customWidth="1"/>
    <col min="4354" max="4354" width="19.5703125" style="152" customWidth="1"/>
    <col min="4355" max="4355" width="22.28515625" style="152" customWidth="1"/>
    <col min="4356" max="4356" width="19.85546875" style="152" customWidth="1"/>
    <col min="4357" max="4357" width="16.7109375" style="152" customWidth="1"/>
    <col min="4358" max="4608" width="9.140625" style="152"/>
    <col min="4609" max="4609" width="17" style="152" customWidth="1"/>
    <col min="4610" max="4610" width="19.5703125" style="152" customWidth="1"/>
    <col min="4611" max="4611" width="22.28515625" style="152" customWidth="1"/>
    <col min="4612" max="4612" width="19.85546875" style="152" customWidth="1"/>
    <col min="4613" max="4613" width="16.7109375" style="152" customWidth="1"/>
    <col min="4614" max="4864" width="9.140625" style="152"/>
    <col min="4865" max="4865" width="17" style="152" customWidth="1"/>
    <col min="4866" max="4866" width="19.5703125" style="152" customWidth="1"/>
    <col min="4867" max="4867" width="22.28515625" style="152" customWidth="1"/>
    <col min="4868" max="4868" width="19.85546875" style="152" customWidth="1"/>
    <col min="4869" max="4869" width="16.7109375" style="152" customWidth="1"/>
    <col min="4870" max="5120" width="9.140625" style="152"/>
    <col min="5121" max="5121" width="17" style="152" customWidth="1"/>
    <col min="5122" max="5122" width="19.5703125" style="152" customWidth="1"/>
    <col min="5123" max="5123" width="22.28515625" style="152" customWidth="1"/>
    <col min="5124" max="5124" width="19.85546875" style="152" customWidth="1"/>
    <col min="5125" max="5125" width="16.7109375" style="152" customWidth="1"/>
    <col min="5126" max="5376" width="9.140625" style="152"/>
    <col min="5377" max="5377" width="17" style="152" customWidth="1"/>
    <col min="5378" max="5378" width="19.5703125" style="152" customWidth="1"/>
    <col min="5379" max="5379" width="22.28515625" style="152" customWidth="1"/>
    <col min="5380" max="5380" width="19.85546875" style="152" customWidth="1"/>
    <col min="5381" max="5381" width="16.7109375" style="152" customWidth="1"/>
    <col min="5382" max="5632" width="9.140625" style="152"/>
    <col min="5633" max="5633" width="17" style="152" customWidth="1"/>
    <col min="5634" max="5634" width="19.5703125" style="152" customWidth="1"/>
    <col min="5635" max="5635" width="22.28515625" style="152" customWidth="1"/>
    <col min="5636" max="5636" width="19.85546875" style="152" customWidth="1"/>
    <col min="5637" max="5637" width="16.7109375" style="152" customWidth="1"/>
    <col min="5638" max="5888" width="9.140625" style="152"/>
    <col min="5889" max="5889" width="17" style="152" customWidth="1"/>
    <col min="5890" max="5890" width="19.5703125" style="152" customWidth="1"/>
    <col min="5891" max="5891" width="22.28515625" style="152" customWidth="1"/>
    <col min="5892" max="5892" width="19.85546875" style="152" customWidth="1"/>
    <col min="5893" max="5893" width="16.7109375" style="152" customWidth="1"/>
    <col min="5894" max="6144" width="9.140625" style="152"/>
    <col min="6145" max="6145" width="17" style="152" customWidth="1"/>
    <col min="6146" max="6146" width="19.5703125" style="152" customWidth="1"/>
    <col min="6147" max="6147" width="22.28515625" style="152" customWidth="1"/>
    <col min="6148" max="6148" width="19.85546875" style="152" customWidth="1"/>
    <col min="6149" max="6149" width="16.7109375" style="152" customWidth="1"/>
    <col min="6150" max="6400" width="9.140625" style="152"/>
    <col min="6401" max="6401" width="17" style="152" customWidth="1"/>
    <col min="6402" max="6402" width="19.5703125" style="152" customWidth="1"/>
    <col min="6403" max="6403" width="22.28515625" style="152" customWidth="1"/>
    <col min="6404" max="6404" width="19.85546875" style="152" customWidth="1"/>
    <col min="6405" max="6405" width="16.7109375" style="152" customWidth="1"/>
    <col min="6406" max="6656" width="9.140625" style="152"/>
    <col min="6657" max="6657" width="17" style="152" customWidth="1"/>
    <col min="6658" max="6658" width="19.5703125" style="152" customWidth="1"/>
    <col min="6659" max="6659" width="22.28515625" style="152" customWidth="1"/>
    <col min="6660" max="6660" width="19.85546875" style="152" customWidth="1"/>
    <col min="6661" max="6661" width="16.7109375" style="152" customWidth="1"/>
    <col min="6662" max="6912" width="9.140625" style="152"/>
    <col min="6913" max="6913" width="17" style="152" customWidth="1"/>
    <col min="6914" max="6914" width="19.5703125" style="152" customWidth="1"/>
    <col min="6915" max="6915" width="22.28515625" style="152" customWidth="1"/>
    <col min="6916" max="6916" width="19.85546875" style="152" customWidth="1"/>
    <col min="6917" max="6917" width="16.7109375" style="152" customWidth="1"/>
    <col min="6918" max="7168" width="9.140625" style="152"/>
    <col min="7169" max="7169" width="17" style="152" customWidth="1"/>
    <col min="7170" max="7170" width="19.5703125" style="152" customWidth="1"/>
    <col min="7171" max="7171" width="22.28515625" style="152" customWidth="1"/>
    <col min="7172" max="7172" width="19.85546875" style="152" customWidth="1"/>
    <col min="7173" max="7173" width="16.7109375" style="152" customWidth="1"/>
    <col min="7174" max="7424" width="9.140625" style="152"/>
    <col min="7425" max="7425" width="17" style="152" customWidth="1"/>
    <col min="7426" max="7426" width="19.5703125" style="152" customWidth="1"/>
    <col min="7427" max="7427" width="22.28515625" style="152" customWidth="1"/>
    <col min="7428" max="7428" width="19.85546875" style="152" customWidth="1"/>
    <col min="7429" max="7429" width="16.7109375" style="152" customWidth="1"/>
    <col min="7430" max="7680" width="9.140625" style="152"/>
    <col min="7681" max="7681" width="17" style="152" customWidth="1"/>
    <col min="7682" max="7682" width="19.5703125" style="152" customWidth="1"/>
    <col min="7683" max="7683" width="22.28515625" style="152" customWidth="1"/>
    <col min="7684" max="7684" width="19.85546875" style="152" customWidth="1"/>
    <col min="7685" max="7685" width="16.7109375" style="152" customWidth="1"/>
    <col min="7686" max="7936" width="9.140625" style="152"/>
    <col min="7937" max="7937" width="17" style="152" customWidth="1"/>
    <col min="7938" max="7938" width="19.5703125" style="152" customWidth="1"/>
    <col min="7939" max="7939" width="22.28515625" style="152" customWidth="1"/>
    <col min="7940" max="7940" width="19.85546875" style="152" customWidth="1"/>
    <col min="7941" max="7941" width="16.7109375" style="152" customWidth="1"/>
    <col min="7942" max="8192" width="9.140625" style="152"/>
    <col min="8193" max="8193" width="17" style="152" customWidth="1"/>
    <col min="8194" max="8194" width="19.5703125" style="152" customWidth="1"/>
    <col min="8195" max="8195" width="22.28515625" style="152" customWidth="1"/>
    <col min="8196" max="8196" width="19.85546875" style="152" customWidth="1"/>
    <col min="8197" max="8197" width="16.7109375" style="152" customWidth="1"/>
    <col min="8198" max="8448" width="9.140625" style="152"/>
    <col min="8449" max="8449" width="17" style="152" customWidth="1"/>
    <col min="8450" max="8450" width="19.5703125" style="152" customWidth="1"/>
    <col min="8451" max="8451" width="22.28515625" style="152" customWidth="1"/>
    <col min="8452" max="8452" width="19.85546875" style="152" customWidth="1"/>
    <col min="8453" max="8453" width="16.7109375" style="152" customWidth="1"/>
    <col min="8454" max="8704" width="9.140625" style="152"/>
    <col min="8705" max="8705" width="17" style="152" customWidth="1"/>
    <col min="8706" max="8706" width="19.5703125" style="152" customWidth="1"/>
    <col min="8707" max="8707" width="22.28515625" style="152" customWidth="1"/>
    <col min="8708" max="8708" width="19.85546875" style="152" customWidth="1"/>
    <col min="8709" max="8709" width="16.7109375" style="152" customWidth="1"/>
    <col min="8710" max="8960" width="9.140625" style="152"/>
    <col min="8961" max="8961" width="17" style="152" customWidth="1"/>
    <col min="8962" max="8962" width="19.5703125" style="152" customWidth="1"/>
    <col min="8963" max="8963" width="22.28515625" style="152" customWidth="1"/>
    <col min="8964" max="8964" width="19.85546875" style="152" customWidth="1"/>
    <col min="8965" max="8965" width="16.7109375" style="152" customWidth="1"/>
    <col min="8966" max="9216" width="9.140625" style="152"/>
    <col min="9217" max="9217" width="17" style="152" customWidth="1"/>
    <col min="9218" max="9218" width="19.5703125" style="152" customWidth="1"/>
    <col min="9219" max="9219" width="22.28515625" style="152" customWidth="1"/>
    <col min="9220" max="9220" width="19.85546875" style="152" customWidth="1"/>
    <col min="9221" max="9221" width="16.7109375" style="152" customWidth="1"/>
    <col min="9222" max="9472" width="9.140625" style="152"/>
    <col min="9473" max="9473" width="17" style="152" customWidth="1"/>
    <col min="9474" max="9474" width="19.5703125" style="152" customWidth="1"/>
    <col min="9475" max="9475" width="22.28515625" style="152" customWidth="1"/>
    <col min="9476" max="9476" width="19.85546875" style="152" customWidth="1"/>
    <col min="9477" max="9477" width="16.7109375" style="152" customWidth="1"/>
    <col min="9478" max="9728" width="9.140625" style="152"/>
    <col min="9729" max="9729" width="17" style="152" customWidth="1"/>
    <col min="9730" max="9730" width="19.5703125" style="152" customWidth="1"/>
    <col min="9731" max="9731" width="22.28515625" style="152" customWidth="1"/>
    <col min="9732" max="9732" width="19.85546875" style="152" customWidth="1"/>
    <col min="9733" max="9733" width="16.7109375" style="152" customWidth="1"/>
    <col min="9734" max="9984" width="9.140625" style="152"/>
    <col min="9985" max="9985" width="17" style="152" customWidth="1"/>
    <col min="9986" max="9986" width="19.5703125" style="152" customWidth="1"/>
    <col min="9987" max="9987" width="22.28515625" style="152" customWidth="1"/>
    <col min="9988" max="9988" width="19.85546875" style="152" customWidth="1"/>
    <col min="9989" max="9989" width="16.7109375" style="152" customWidth="1"/>
    <col min="9990" max="10240" width="9.140625" style="152"/>
    <col min="10241" max="10241" width="17" style="152" customWidth="1"/>
    <col min="10242" max="10242" width="19.5703125" style="152" customWidth="1"/>
    <col min="10243" max="10243" width="22.28515625" style="152" customWidth="1"/>
    <col min="10244" max="10244" width="19.85546875" style="152" customWidth="1"/>
    <col min="10245" max="10245" width="16.7109375" style="152" customWidth="1"/>
    <col min="10246" max="10496" width="9.140625" style="152"/>
    <col min="10497" max="10497" width="17" style="152" customWidth="1"/>
    <col min="10498" max="10498" width="19.5703125" style="152" customWidth="1"/>
    <col min="10499" max="10499" width="22.28515625" style="152" customWidth="1"/>
    <col min="10500" max="10500" width="19.85546875" style="152" customWidth="1"/>
    <col min="10501" max="10501" width="16.7109375" style="152" customWidth="1"/>
    <col min="10502" max="10752" width="9.140625" style="152"/>
    <col min="10753" max="10753" width="17" style="152" customWidth="1"/>
    <col min="10754" max="10754" width="19.5703125" style="152" customWidth="1"/>
    <col min="10755" max="10755" width="22.28515625" style="152" customWidth="1"/>
    <col min="10756" max="10756" width="19.85546875" style="152" customWidth="1"/>
    <col min="10757" max="10757" width="16.7109375" style="152" customWidth="1"/>
    <col min="10758" max="11008" width="9.140625" style="152"/>
    <col min="11009" max="11009" width="17" style="152" customWidth="1"/>
    <col min="11010" max="11010" width="19.5703125" style="152" customWidth="1"/>
    <col min="11011" max="11011" width="22.28515625" style="152" customWidth="1"/>
    <col min="11012" max="11012" width="19.85546875" style="152" customWidth="1"/>
    <col min="11013" max="11013" width="16.7109375" style="152" customWidth="1"/>
    <col min="11014" max="11264" width="9.140625" style="152"/>
    <col min="11265" max="11265" width="17" style="152" customWidth="1"/>
    <col min="11266" max="11266" width="19.5703125" style="152" customWidth="1"/>
    <col min="11267" max="11267" width="22.28515625" style="152" customWidth="1"/>
    <col min="11268" max="11268" width="19.85546875" style="152" customWidth="1"/>
    <col min="11269" max="11269" width="16.7109375" style="152" customWidth="1"/>
    <col min="11270" max="11520" width="9.140625" style="152"/>
    <col min="11521" max="11521" width="17" style="152" customWidth="1"/>
    <col min="11522" max="11522" width="19.5703125" style="152" customWidth="1"/>
    <col min="11523" max="11523" width="22.28515625" style="152" customWidth="1"/>
    <col min="11524" max="11524" width="19.85546875" style="152" customWidth="1"/>
    <col min="11525" max="11525" width="16.7109375" style="152" customWidth="1"/>
    <col min="11526" max="11776" width="9.140625" style="152"/>
    <col min="11777" max="11777" width="17" style="152" customWidth="1"/>
    <col min="11778" max="11778" width="19.5703125" style="152" customWidth="1"/>
    <col min="11779" max="11779" width="22.28515625" style="152" customWidth="1"/>
    <col min="11780" max="11780" width="19.85546875" style="152" customWidth="1"/>
    <col min="11781" max="11781" width="16.7109375" style="152" customWidth="1"/>
    <col min="11782" max="12032" width="9.140625" style="152"/>
    <col min="12033" max="12033" width="17" style="152" customWidth="1"/>
    <col min="12034" max="12034" width="19.5703125" style="152" customWidth="1"/>
    <col min="12035" max="12035" width="22.28515625" style="152" customWidth="1"/>
    <col min="12036" max="12036" width="19.85546875" style="152" customWidth="1"/>
    <col min="12037" max="12037" width="16.7109375" style="152" customWidth="1"/>
    <col min="12038" max="12288" width="9.140625" style="152"/>
    <col min="12289" max="12289" width="17" style="152" customWidth="1"/>
    <col min="12290" max="12290" width="19.5703125" style="152" customWidth="1"/>
    <col min="12291" max="12291" width="22.28515625" style="152" customWidth="1"/>
    <col min="12292" max="12292" width="19.85546875" style="152" customWidth="1"/>
    <col min="12293" max="12293" width="16.7109375" style="152" customWidth="1"/>
    <col min="12294" max="12544" width="9.140625" style="152"/>
    <col min="12545" max="12545" width="17" style="152" customWidth="1"/>
    <col min="12546" max="12546" width="19.5703125" style="152" customWidth="1"/>
    <col min="12547" max="12547" width="22.28515625" style="152" customWidth="1"/>
    <col min="12548" max="12548" width="19.85546875" style="152" customWidth="1"/>
    <col min="12549" max="12549" width="16.7109375" style="152" customWidth="1"/>
    <col min="12550" max="12800" width="9.140625" style="152"/>
    <col min="12801" max="12801" width="17" style="152" customWidth="1"/>
    <col min="12802" max="12802" width="19.5703125" style="152" customWidth="1"/>
    <col min="12803" max="12803" width="22.28515625" style="152" customWidth="1"/>
    <col min="12804" max="12804" width="19.85546875" style="152" customWidth="1"/>
    <col min="12805" max="12805" width="16.7109375" style="152" customWidth="1"/>
    <col min="12806" max="13056" width="9.140625" style="152"/>
    <col min="13057" max="13057" width="17" style="152" customWidth="1"/>
    <col min="13058" max="13058" width="19.5703125" style="152" customWidth="1"/>
    <col min="13059" max="13059" width="22.28515625" style="152" customWidth="1"/>
    <col min="13060" max="13060" width="19.85546875" style="152" customWidth="1"/>
    <col min="13061" max="13061" width="16.7109375" style="152" customWidth="1"/>
    <col min="13062" max="13312" width="9.140625" style="152"/>
    <col min="13313" max="13313" width="17" style="152" customWidth="1"/>
    <col min="13314" max="13314" width="19.5703125" style="152" customWidth="1"/>
    <col min="13315" max="13315" width="22.28515625" style="152" customWidth="1"/>
    <col min="13316" max="13316" width="19.85546875" style="152" customWidth="1"/>
    <col min="13317" max="13317" width="16.7109375" style="152" customWidth="1"/>
    <col min="13318" max="13568" width="9.140625" style="152"/>
    <col min="13569" max="13569" width="17" style="152" customWidth="1"/>
    <col min="13570" max="13570" width="19.5703125" style="152" customWidth="1"/>
    <col min="13571" max="13571" width="22.28515625" style="152" customWidth="1"/>
    <col min="13572" max="13572" width="19.85546875" style="152" customWidth="1"/>
    <col min="13573" max="13573" width="16.7109375" style="152" customWidth="1"/>
    <col min="13574" max="13824" width="9.140625" style="152"/>
    <col min="13825" max="13825" width="17" style="152" customWidth="1"/>
    <col min="13826" max="13826" width="19.5703125" style="152" customWidth="1"/>
    <col min="13827" max="13827" width="22.28515625" style="152" customWidth="1"/>
    <col min="13828" max="13828" width="19.85546875" style="152" customWidth="1"/>
    <col min="13829" max="13829" width="16.7109375" style="152" customWidth="1"/>
    <col min="13830" max="14080" width="9.140625" style="152"/>
    <col min="14081" max="14081" width="17" style="152" customWidth="1"/>
    <col min="14082" max="14082" width="19.5703125" style="152" customWidth="1"/>
    <col min="14083" max="14083" width="22.28515625" style="152" customWidth="1"/>
    <col min="14084" max="14084" width="19.85546875" style="152" customWidth="1"/>
    <col min="14085" max="14085" width="16.7109375" style="152" customWidth="1"/>
    <col min="14086" max="14336" width="9.140625" style="152"/>
    <col min="14337" max="14337" width="17" style="152" customWidth="1"/>
    <col min="14338" max="14338" width="19.5703125" style="152" customWidth="1"/>
    <col min="14339" max="14339" width="22.28515625" style="152" customWidth="1"/>
    <col min="14340" max="14340" width="19.85546875" style="152" customWidth="1"/>
    <col min="14341" max="14341" width="16.7109375" style="152" customWidth="1"/>
    <col min="14342" max="14592" width="9.140625" style="152"/>
    <col min="14593" max="14593" width="17" style="152" customWidth="1"/>
    <col min="14594" max="14594" width="19.5703125" style="152" customWidth="1"/>
    <col min="14595" max="14595" width="22.28515625" style="152" customWidth="1"/>
    <col min="14596" max="14596" width="19.85546875" style="152" customWidth="1"/>
    <col min="14597" max="14597" width="16.7109375" style="152" customWidth="1"/>
    <col min="14598" max="14848" width="9.140625" style="152"/>
    <col min="14849" max="14849" width="17" style="152" customWidth="1"/>
    <col min="14850" max="14850" width="19.5703125" style="152" customWidth="1"/>
    <col min="14851" max="14851" width="22.28515625" style="152" customWidth="1"/>
    <col min="14852" max="14852" width="19.85546875" style="152" customWidth="1"/>
    <col min="14853" max="14853" width="16.7109375" style="152" customWidth="1"/>
    <col min="14854" max="15104" width="9.140625" style="152"/>
    <col min="15105" max="15105" width="17" style="152" customWidth="1"/>
    <col min="15106" max="15106" width="19.5703125" style="152" customWidth="1"/>
    <col min="15107" max="15107" width="22.28515625" style="152" customWidth="1"/>
    <col min="15108" max="15108" width="19.85546875" style="152" customWidth="1"/>
    <col min="15109" max="15109" width="16.7109375" style="152" customWidth="1"/>
    <col min="15110" max="15360" width="9.140625" style="152"/>
    <col min="15361" max="15361" width="17" style="152" customWidth="1"/>
    <col min="15362" max="15362" width="19.5703125" style="152" customWidth="1"/>
    <col min="15363" max="15363" width="22.28515625" style="152" customWidth="1"/>
    <col min="15364" max="15364" width="19.85546875" style="152" customWidth="1"/>
    <col min="15365" max="15365" width="16.7109375" style="152" customWidth="1"/>
    <col min="15366" max="15616" width="9.140625" style="152"/>
    <col min="15617" max="15617" width="17" style="152" customWidth="1"/>
    <col min="15618" max="15618" width="19.5703125" style="152" customWidth="1"/>
    <col min="15619" max="15619" width="22.28515625" style="152" customWidth="1"/>
    <col min="15620" max="15620" width="19.85546875" style="152" customWidth="1"/>
    <col min="15621" max="15621" width="16.7109375" style="152" customWidth="1"/>
    <col min="15622" max="15872" width="9.140625" style="152"/>
    <col min="15873" max="15873" width="17" style="152" customWidth="1"/>
    <col min="15874" max="15874" width="19.5703125" style="152" customWidth="1"/>
    <col min="15875" max="15875" width="22.28515625" style="152" customWidth="1"/>
    <col min="15876" max="15876" width="19.85546875" style="152" customWidth="1"/>
    <col min="15877" max="15877" width="16.7109375" style="152" customWidth="1"/>
    <col min="15878" max="16128" width="9.140625" style="152"/>
    <col min="16129" max="16129" width="17" style="152" customWidth="1"/>
    <col min="16130" max="16130" width="19.5703125" style="152" customWidth="1"/>
    <col min="16131" max="16131" width="22.28515625" style="152" customWidth="1"/>
    <col min="16132" max="16132" width="19.85546875" style="152" customWidth="1"/>
    <col min="16133" max="16133" width="16.7109375" style="152" customWidth="1"/>
    <col min="16134" max="16384" width="9.140625" style="152"/>
  </cols>
  <sheetData>
    <row r="1" spans="1:5" ht="16.5" customHeight="1" thickBot="1">
      <c r="A1" s="1" t="s">
        <v>0</v>
      </c>
      <c r="B1" s="1"/>
      <c r="E1" s="474" t="s">
        <v>1</v>
      </c>
    </row>
    <row r="2" spans="1:5" ht="30" customHeight="1" thickTop="1">
      <c r="A2" s="6250" t="s">
        <v>3477</v>
      </c>
      <c r="B2" s="6251"/>
      <c r="C2" s="6251"/>
      <c r="D2" s="6251"/>
      <c r="E2" s="6252"/>
    </row>
    <row r="3" spans="1:5" ht="35.25" customHeight="1" thickBot="1">
      <c r="A3" s="6285" t="s">
        <v>3461</v>
      </c>
      <c r="B3" s="6286"/>
      <c r="C3" s="6286"/>
      <c r="D3" s="6286"/>
      <c r="E3" s="6287"/>
    </row>
    <row r="4" spans="1:5" ht="40.5" customHeight="1" thickBot="1">
      <c r="A4" s="4039" t="s">
        <v>2132</v>
      </c>
      <c r="B4" s="4040">
        <v>2009</v>
      </c>
      <c r="C4" s="4040">
        <v>2010</v>
      </c>
      <c r="D4" s="3880">
        <v>2011</v>
      </c>
      <c r="E4" s="4025">
        <v>2012</v>
      </c>
    </row>
    <row r="5" spans="1:5" ht="21.95" customHeight="1">
      <c r="A5" s="4041" t="s">
        <v>2538</v>
      </c>
      <c r="B5" s="4042">
        <v>50109938</v>
      </c>
      <c r="C5" s="4042">
        <v>63846690</v>
      </c>
      <c r="D5" s="4042">
        <v>68850025.390000001</v>
      </c>
      <c r="E5" s="4043">
        <v>72564408</v>
      </c>
    </row>
    <row r="6" spans="1:5" ht="21.95" customHeight="1">
      <c r="A6" s="4044" t="s">
        <v>2539</v>
      </c>
      <c r="B6" s="4045">
        <v>44394044</v>
      </c>
      <c r="C6" s="4045">
        <v>59673321</v>
      </c>
      <c r="D6" s="4045">
        <v>65382513.32</v>
      </c>
      <c r="E6" s="4046">
        <v>70482224</v>
      </c>
    </row>
    <row r="7" spans="1:5" ht="21.95" customHeight="1">
      <c r="A7" s="4044" t="s">
        <v>2540</v>
      </c>
      <c r="B7" s="4045">
        <v>47630909</v>
      </c>
      <c r="C7" s="4045">
        <v>68101302</v>
      </c>
      <c r="D7" s="4045">
        <v>72590869.200000003</v>
      </c>
      <c r="E7" s="4046">
        <v>73973314</v>
      </c>
    </row>
    <row r="8" spans="1:5" ht="21.95" customHeight="1">
      <c r="A8" s="4044" t="s">
        <v>2541</v>
      </c>
      <c r="B8" s="4045">
        <v>50107585</v>
      </c>
      <c r="C8" s="4047">
        <v>66587060</v>
      </c>
      <c r="D8" s="4047">
        <v>66368497.219999999</v>
      </c>
      <c r="E8" s="4048">
        <v>69407800</v>
      </c>
    </row>
    <row r="9" spans="1:5" ht="21.95" customHeight="1">
      <c r="A9" s="4044" t="s">
        <v>2530</v>
      </c>
      <c r="B9" s="4045">
        <v>55418091</v>
      </c>
      <c r="C9" s="4045">
        <v>67327420</v>
      </c>
      <c r="D9" s="4045">
        <v>68388700.890000001</v>
      </c>
      <c r="E9" s="4046">
        <v>72328725</v>
      </c>
    </row>
    <row r="10" spans="1:5" ht="21.95" customHeight="1">
      <c r="A10" s="4044" t="s">
        <v>2531</v>
      </c>
      <c r="B10" s="4045">
        <v>58299901</v>
      </c>
      <c r="C10" s="4045">
        <v>68200840</v>
      </c>
      <c r="D10" s="4045">
        <v>68786070.569999993</v>
      </c>
      <c r="E10" s="4046">
        <v>71531122</v>
      </c>
    </row>
    <row r="11" spans="1:5" ht="21.95" customHeight="1">
      <c r="A11" s="4044" t="s">
        <v>2532</v>
      </c>
      <c r="B11" s="4045">
        <v>62331740</v>
      </c>
      <c r="C11" s="4045">
        <v>71138407</v>
      </c>
      <c r="D11" s="4045">
        <v>65823431.32</v>
      </c>
      <c r="E11" s="4046">
        <v>53501340</v>
      </c>
    </row>
    <row r="12" spans="1:5" ht="21.95" customHeight="1">
      <c r="A12" s="4044" t="s">
        <v>2533</v>
      </c>
      <c r="B12" s="4045">
        <v>59302369</v>
      </c>
      <c r="C12" s="4045">
        <v>67125920</v>
      </c>
      <c r="D12" s="4045">
        <v>58235500.079999998</v>
      </c>
      <c r="E12" s="4046">
        <v>64517072</v>
      </c>
    </row>
    <row r="13" spans="1:5" ht="21.95" customHeight="1">
      <c r="A13" s="4044" t="s">
        <v>2534</v>
      </c>
      <c r="B13" s="4045">
        <v>52267924</v>
      </c>
      <c r="C13" s="4045">
        <v>55767790</v>
      </c>
      <c r="D13" s="4045">
        <v>64789322.850000001</v>
      </c>
      <c r="E13" s="4046">
        <v>72441023</v>
      </c>
    </row>
    <row r="14" spans="1:5" ht="21.95" customHeight="1">
      <c r="A14" s="4044" t="s">
        <v>2535</v>
      </c>
      <c r="B14" s="4045">
        <v>64777626</v>
      </c>
      <c r="C14" s="4045">
        <v>71404682</v>
      </c>
      <c r="D14" s="4045">
        <v>74530337.599999994</v>
      </c>
      <c r="E14" s="4046">
        <v>67492473</v>
      </c>
    </row>
    <row r="15" spans="1:5" ht="21.95" customHeight="1">
      <c r="A15" s="4044" t="s">
        <v>2536</v>
      </c>
      <c r="B15" s="4045">
        <v>54812140</v>
      </c>
      <c r="C15" s="4045">
        <v>57177880</v>
      </c>
      <c r="D15" s="4045">
        <v>63382545.969999999</v>
      </c>
      <c r="E15" s="4046">
        <v>78264966</v>
      </c>
    </row>
    <row r="16" spans="1:5" ht="21.95" customHeight="1">
      <c r="A16" s="4044" t="s">
        <v>2537</v>
      </c>
      <c r="B16" s="4045">
        <v>66564440</v>
      </c>
      <c r="C16" s="3453">
        <v>71136641</v>
      </c>
      <c r="D16" s="3453">
        <v>73989753.640000001</v>
      </c>
      <c r="E16" s="3944">
        <v>75152139</v>
      </c>
    </row>
    <row r="17" spans="1:6" ht="21.95" customHeight="1">
      <c r="A17" s="4097" t="s">
        <v>2</v>
      </c>
      <c r="B17" s="4049">
        <v>666016707</v>
      </c>
      <c r="C17" s="4049">
        <v>787487953</v>
      </c>
      <c r="D17" s="4049">
        <v>811117568.04999995</v>
      </c>
      <c r="E17" s="4050">
        <v>861656194</v>
      </c>
    </row>
    <row r="18" spans="1:6" ht="21.95" customHeight="1" thickBot="1">
      <c r="A18" s="4098" t="s">
        <v>3462</v>
      </c>
      <c r="B18" s="1376">
        <f>B17/12</f>
        <v>55501392.25</v>
      </c>
      <c r="C18" s="1376">
        <f>C17/12</f>
        <v>65623996.083333336</v>
      </c>
      <c r="D18" s="1376">
        <v>67593131</v>
      </c>
      <c r="E18" s="4051">
        <v>71804682</v>
      </c>
    </row>
    <row r="19" spans="1:6" ht="16.5" customHeight="1" thickTop="1">
      <c r="A19" s="1112"/>
      <c r="B19" s="1481"/>
      <c r="C19" s="1481"/>
    </row>
    <row r="20" spans="1:6" ht="17.25" customHeight="1">
      <c r="A20" s="6248" t="s">
        <v>3438</v>
      </c>
      <c r="B20" s="6248"/>
      <c r="C20" s="450"/>
      <c r="D20" s="450"/>
      <c r="E20" s="450"/>
      <c r="F20" s="450"/>
    </row>
    <row r="21" spans="1:6" ht="17.25" customHeight="1">
      <c r="A21" s="6248" t="s">
        <v>3439</v>
      </c>
      <c r="B21" s="6248"/>
      <c r="C21" s="6248"/>
    </row>
    <row r="22" spans="1:6" ht="16.5" customHeight="1">
      <c r="A22" s="6248" t="s">
        <v>3449</v>
      </c>
      <c r="B22" s="6248"/>
      <c r="C22" s="6248"/>
      <c r="D22" s="6248"/>
      <c r="E22" s="450"/>
      <c r="F22" s="450"/>
    </row>
    <row r="23" spans="1:6">
      <c r="A23" s="6249" t="s">
        <v>3440</v>
      </c>
      <c r="B23" s="6249"/>
    </row>
    <row r="26" spans="1:6">
      <c r="C26" s="3877" t="s">
        <v>3</v>
      </c>
    </row>
  </sheetData>
  <mergeCells count="6">
    <mergeCell ref="A23:B23"/>
    <mergeCell ref="A2:E2"/>
    <mergeCell ref="A3:E3"/>
    <mergeCell ref="A20:B20"/>
    <mergeCell ref="A21:C21"/>
    <mergeCell ref="A22:D22"/>
  </mergeCells>
  <hyperlinks>
    <hyperlink ref="A1" r:id="rId1"/>
  </hyperlinks>
  <pageMargins left="0.7" right="0.7" top="0.75" bottom="0.75" header="0.3" footer="0.3"/>
  <pageSetup paperSize="9" scale="98" fitToHeight="0" orientation="landscape" horizontalDpi="300" verticalDpi="300" r:id="rId2"/>
  <headerFooter alignWithMargins="0">
    <oddFooter>&amp;R223</oddFooter>
  </headerFooter>
  <colBreaks count="1" manualBreakCount="1">
    <brk id="5" max="1048575" man="1"/>
  </colBreak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9">
    <pageSetUpPr fitToPage="1"/>
  </sheetPr>
  <dimension ref="A1:AQ34"/>
  <sheetViews>
    <sheetView view="pageBreakPreview" zoomScale="60" zoomScaleNormal="100" workbookViewId="0">
      <selection activeCell="H15" sqref="H15"/>
    </sheetView>
  </sheetViews>
  <sheetFormatPr defaultRowHeight="12.75"/>
  <cols>
    <col min="1" max="1" width="4" style="152" customWidth="1"/>
    <col min="2" max="2" width="6.5703125" style="242" customWidth="1"/>
    <col min="3" max="3" width="6.5703125" style="152" customWidth="1"/>
    <col min="4" max="43" width="7.85546875" style="152" customWidth="1"/>
    <col min="44" max="16384" width="9.140625" style="152"/>
  </cols>
  <sheetData>
    <row r="1" spans="1:43" ht="13.5" thickBot="1">
      <c r="A1" s="1" t="s">
        <v>0</v>
      </c>
      <c r="AQ1" s="244" t="s">
        <v>1</v>
      </c>
    </row>
    <row r="2" spans="1:43" ht="27" customHeight="1" thickTop="1">
      <c r="A2" s="6294" t="s">
        <v>711</v>
      </c>
      <c r="B2" s="6295"/>
      <c r="C2" s="6295"/>
      <c r="D2" s="6295"/>
      <c r="E2" s="6295"/>
      <c r="F2" s="6295"/>
      <c r="G2" s="6295"/>
      <c r="H2" s="6295"/>
      <c r="I2" s="6295"/>
      <c r="J2" s="6295"/>
      <c r="K2" s="6295"/>
      <c r="L2" s="6295"/>
      <c r="M2" s="6295"/>
      <c r="N2" s="6295"/>
      <c r="O2" s="6295"/>
      <c r="P2" s="6295"/>
      <c r="Q2" s="6295"/>
      <c r="R2" s="6295"/>
      <c r="S2" s="6295"/>
      <c r="T2" s="6295"/>
      <c r="U2" s="6295"/>
      <c r="V2" s="6295"/>
      <c r="W2" s="6295"/>
      <c r="X2" s="6295"/>
      <c r="Y2" s="6295"/>
      <c r="Z2" s="6295"/>
      <c r="AA2" s="6295"/>
      <c r="AB2" s="6295"/>
      <c r="AC2" s="6295"/>
      <c r="AD2" s="6295"/>
      <c r="AE2" s="6295"/>
      <c r="AF2" s="6295"/>
      <c r="AG2" s="6295"/>
      <c r="AH2" s="6295"/>
      <c r="AI2" s="6295"/>
      <c r="AJ2" s="6295"/>
      <c r="AK2" s="6295"/>
      <c r="AL2" s="6295"/>
      <c r="AM2" s="6295"/>
      <c r="AN2" s="6295"/>
      <c r="AO2" s="6295"/>
      <c r="AP2" s="6295"/>
      <c r="AQ2" s="6296"/>
    </row>
    <row r="3" spans="1:43" ht="37.5" customHeight="1" thickBot="1">
      <c r="A3" s="6297" t="s">
        <v>727</v>
      </c>
      <c r="B3" s="6298"/>
      <c r="C3" s="6298"/>
      <c r="D3" s="6298"/>
      <c r="E3" s="6298"/>
      <c r="F3" s="6298"/>
      <c r="G3" s="6298"/>
      <c r="H3" s="6298"/>
      <c r="I3" s="6298"/>
      <c r="J3" s="6298"/>
      <c r="K3" s="6298"/>
      <c r="L3" s="6298"/>
      <c r="M3" s="6298"/>
      <c r="N3" s="6298"/>
      <c r="O3" s="6298"/>
      <c r="P3" s="6298"/>
      <c r="Q3" s="6298"/>
      <c r="R3" s="6298"/>
      <c r="S3" s="6298"/>
      <c r="T3" s="6298"/>
      <c r="U3" s="6298"/>
      <c r="V3" s="6298"/>
      <c r="W3" s="6298"/>
      <c r="X3" s="6298"/>
      <c r="Y3" s="6298"/>
      <c r="Z3" s="6298"/>
      <c r="AA3" s="6298"/>
      <c r="AB3" s="6298"/>
      <c r="AC3" s="6298"/>
      <c r="AD3" s="6298"/>
      <c r="AE3" s="6298"/>
      <c r="AF3" s="6298"/>
      <c r="AG3" s="6298"/>
      <c r="AH3" s="6298"/>
      <c r="AI3" s="6298"/>
      <c r="AJ3" s="6298"/>
      <c r="AK3" s="6298"/>
      <c r="AL3" s="6298"/>
      <c r="AM3" s="6298"/>
      <c r="AN3" s="6298"/>
      <c r="AO3" s="6298"/>
      <c r="AP3" s="6298"/>
      <c r="AQ3" s="6299"/>
    </row>
    <row r="4" spans="1:43" s="245" customFormat="1" ht="37.5" customHeight="1" thickBot="1">
      <c r="A4" s="6306" t="s">
        <v>389</v>
      </c>
      <c r="B4" s="6307"/>
      <c r="C4" s="6308"/>
      <c r="D4" s="6302" t="s">
        <v>68</v>
      </c>
      <c r="E4" s="6302"/>
      <c r="F4" s="6302"/>
      <c r="G4" s="6302"/>
      <c r="H4" s="6302"/>
      <c r="I4" s="6303" t="s">
        <v>392</v>
      </c>
      <c r="J4" s="6302"/>
      <c r="K4" s="6302"/>
      <c r="L4" s="6302"/>
      <c r="M4" s="6304"/>
      <c r="N4" s="6302" t="s">
        <v>393</v>
      </c>
      <c r="O4" s="6302"/>
      <c r="P4" s="6302"/>
      <c r="Q4" s="6302"/>
      <c r="R4" s="6302"/>
      <c r="S4" s="6303" t="s">
        <v>394</v>
      </c>
      <c r="T4" s="6302"/>
      <c r="U4" s="6302"/>
      <c r="V4" s="6302"/>
      <c r="W4" s="6304"/>
      <c r="X4" s="6302" t="s">
        <v>71</v>
      </c>
      <c r="Y4" s="6302"/>
      <c r="Z4" s="6302"/>
      <c r="AA4" s="6302"/>
      <c r="AB4" s="6302"/>
      <c r="AC4" s="6303" t="s">
        <v>72</v>
      </c>
      <c r="AD4" s="6302"/>
      <c r="AE4" s="6302"/>
      <c r="AF4" s="6302"/>
      <c r="AG4" s="6304"/>
      <c r="AH4" s="6302" t="s">
        <v>395</v>
      </c>
      <c r="AI4" s="6302"/>
      <c r="AJ4" s="6302"/>
      <c r="AK4" s="6302"/>
      <c r="AL4" s="6302"/>
      <c r="AM4" s="6303" t="s">
        <v>74</v>
      </c>
      <c r="AN4" s="6302"/>
      <c r="AO4" s="6302"/>
      <c r="AP4" s="6302"/>
      <c r="AQ4" s="6305"/>
    </row>
    <row r="5" spans="1:43" s="245" customFormat="1" ht="73.5" customHeight="1" thickBot="1">
      <c r="A5" s="6309"/>
      <c r="B5" s="6310"/>
      <c r="C5" s="6311"/>
      <c r="D5" s="249" t="s">
        <v>78</v>
      </c>
      <c r="E5" s="252" t="s">
        <v>364</v>
      </c>
      <c r="F5" s="295" t="s">
        <v>396</v>
      </c>
      <c r="G5" s="252" t="s">
        <v>366</v>
      </c>
      <c r="H5" s="296" t="s">
        <v>397</v>
      </c>
      <c r="I5" s="249" t="s">
        <v>78</v>
      </c>
      <c r="J5" s="252" t="s">
        <v>364</v>
      </c>
      <c r="K5" s="295" t="s">
        <v>396</v>
      </c>
      <c r="L5" s="252" t="s">
        <v>366</v>
      </c>
      <c r="M5" s="296" t="s">
        <v>397</v>
      </c>
      <c r="N5" s="249" t="s">
        <v>78</v>
      </c>
      <c r="O5" s="252" t="s">
        <v>364</v>
      </c>
      <c r="P5" s="295" t="s">
        <v>396</v>
      </c>
      <c r="Q5" s="252" t="s">
        <v>366</v>
      </c>
      <c r="R5" s="296" t="s">
        <v>397</v>
      </c>
      <c r="S5" s="250" t="s">
        <v>78</v>
      </c>
      <c r="T5" s="246" t="s">
        <v>364</v>
      </c>
      <c r="U5" s="247" t="s">
        <v>396</v>
      </c>
      <c r="V5" s="246" t="s">
        <v>366</v>
      </c>
      <c r="W5" s="251" t="s">
        <v>397</v>
      </c>
      <c r="X5" s="249" t="s">
        <v>78</v>
      </c>
      <c r="Y5" s="252" t="s">
        <v>364</v>
      </c>
      <c r="Z5" s="295" t="s">
        <v>396</v>
      </c>
      <c r="AA5" s="252" t="s">
        <v>366</v>
      </c>
      <c r="AB5" s="296" t="s">
        <v>397</v>
      </c>
      <c r="AC5" s="250" t="s">
        <v>78</v>
      </c>
      <c r="AD5" s="246" t="s">
        <v>364</v>
      </c>
      <c r="AE5" s="247" t="s">
        <v>396</v>
      </c>
      <c r="AF5" s="246" t="s">
        <v>366</v>
      </c>
      <c r="AG5" s="251" t="s">
        <v>397</v>
      </c>
      <c r="AH5" s="246" t="s">
        <v>78</v>
      </c>
      <c r="AI5" s="246" t="s">
        <v>364</v>
      </c>
      <c r="AJ5" s="247" t="s">
        <v>396</v>
      </c>
      <c r="AK5" s="246" t="s">
        <v>366</v>
      </c>
      <c r="AL5" s="248" t="s">
        <v>397</v>
      </c>
      <c r="AM5" s="250" t="s">
        <v>78</v>
      </c>
      <c r="AN5" s="246" t="s">
        <v>364</v>
      </c>
      <c r="AO5" s="247" t="s">
        <v>396</v>
      </c>
      <c r="AP5" s="246" t="s">
        <v>366</v>
      </c>
      <c r="AQ5" s="781" t="s">
        <v>397</v>
      </c>
    </row>
    <row r="6" spans="1:43" ht="39.950000000000003" customHeight="1">
      <c r="A6" s="6312" t="s">
        <v>369</v>
      </c>
      <c r="B6" s="6313"/>
      <c r="C6" s="6314"/>
      <c r="D6" s="274">
        <v>197</v>
      </c>
      <c r="E6" s="275">
        <v>90</v>
      </c>
      <c r="F6" s="301">
        <f>E6/D6*100</f>
        <v>45.685279187817258</v>
      </c>
      <c r="G6" s="292">
        <v>107</v>
      </c>
      <c r="H6" s="307">
        <f>G6/D6*100</f>
        <v>54.314720812182735</v>
      </c>
      <c r="I6" s="315">
        <v>2303</v>
      </c>
      <c r="J6" s="210">
        <v>1155</v>
      </c>
      <c r="K6" s="297">
        <f>J6/I6*100</f>
        <v>50.151975683890583</v>
      </c>
      <c r="L6" s="214">
        <v>1148</v>
      </c>
      <c r="M6" s="298">
        <f>L6/I6*100</f>
        <v>49.848024316109424</v>
      </c>
      <c r="N6" s="315">
        <v>1156</v>
      </c>
      <c r="O6" s="292">
        <v>596</v>
      </c>
      <c r="P6" s="301">
        <f>O6/N6*100</f>
        <v>51.557093425605537</v>
      </c>
      <c r="Q6" s="292">
        <v>560</v>
      </c>
      <c r="R6" s="307">
        <f>Q6/N6*100</f>
        <v>48.442906574394463</v>
      </c>
      <c r="S6" s="308">
        <v>765</v>
      </c>
      <c r="T6" s="304">
        <v>375</v>
      </c>
      <c r="U6" s="262">
        <f>T6/S6*100</f>
        <v>49.019607843137251</v>
      </c>
      <c r="V6" s="304">
        <v>390</v>
      </c>
      <c r="W6" s="309">
        <f>V6/S6*100</f>
        <v>50.980392156862742</v>
      </c>
      <c r="X6" s="315">
        <v>9543</v>
      </c>
      <c r="Y6" s="316">
        <v>4913</v>
      </c>
      <c r="Z6" s="297">
        <f>Y6/X6*100</f>
        <v>51.482762234098288</v>
      </c>
      <c r="AA6" s="310">
        <v>4630</v>
      </c>
      <c r="AB6" s="311">
        <f>AA6/X6*100</f>
        <v>48.517237765901712</v>
      </c>
      <c r="AC6" s="198">
        <v>2310</v>
      </c>
      <c r="AD6" s="302">
        <v>1154</v>
      </c>
      <c r="AE6" s="258">
        <f>AD6/AC6*100</f>
        <v>49.956709956709958</v>
      </c>
      <c r="AF6" s="302">
        <v>1156</v>
      </c>
      <c r="AG6" s="303">
        <f>AF6/AC6*100</f>
        <v>50.043290043290042</v>
      </c>
      <c r="AH6" s="198">
        <v>3186</v>
      </c>
      <c r="AI6" s="299">
        <v>1663</v>
      </c>
      <c r="AJ6" s="258">
        <f>AI6/AH6*100</f>
        <v>52.197112366603889</v>
      </c>
      <c r="AK6" s="312">
        <v>1523</v>
      </c>
      <c r="AL6" s="313">
        <f>AK6/AH6*100</f>
        <v>47.802887633396111</v>
      </c>
      <c r="AM6" s="198">
        <v>1173</v>
      </c>
      <c r="AN6" s="256">
        <v>620</v>
      </c>
      <c r="AO6" s="255">
        <f>AN6/AM6*100</f>
        <v>52.855924978687128</v>
      </c>
      <c r="AP6" s="256">
        <v>553</v>
      </c>
      <c r="AQ6" s="785">
        <f>AP6/AM6*100</f>
        <v>47.144075021312872</v>
      </c>
    </row>
    <row r="7" spans="1:43" ht="39.950000000000003" customHeight="1">
      <c r="A7" s="6315" t="s">
        <v>370</v>
      </c>
      <c r="B7" s="6316"/>
      <c r="C7" s="6317"/>
      <c r="D7" s="274">
        <v>224</v>
      </c>
      <c r="E7" s="292">
        <v>110</v>
      </c>
      <c r="F7" s="266">
        <f t="shared" ref="F7:F25" si="0">E7/D7*100</f>
        <v>49.107142857142854</v>
      </c>
      <c r="G7" s="283">
        <v>114</v>
      </c>
      <c r="H7" s="319">
        <f t="shared" ref="H7:H25" si="1">G7/D7*100</f>
        <v>50.892857142857139</v>
      </c>
      <c r="I7" s="217">
        <v>2311</v>
      </c>
      <c r="J7" s="211">
        <v>1166</v>
      </c>
      <c r="K7" s="286">
        <f t="shared" ref="K7:K25" si="2">J7/I7*100</f>
        <v>50.45434876676763</v>
      </c>
      <c r="L7" s="320">
        <v>1145</v>
      </c>
      <c r="M7" s="314">
        <f t="shared" ref="M7:M25" si="3">L7/I7*100</f>
        <v>49.54565123323237</v>
      </c>
      <c r="N7" s="216">
        <v>1011</v>
      </c>
      <c r="O7" s="321">
        <v>540</v>
      </c>
      <c r="P7" s="285">
        <f t="shared" ref="P7:P25" si="4">O7/N7*100</f>
        <v>53.412462908011868</v>
      </c>
      <c r="Q7" s="221">
        <v>471</v>
      </c>
      <c r="R7" s="319">
        <f t="shared" ref="R7:R25" si="5">Q7/N7*100</f>
        <v>46.587537091988132</v>
      </c>
      <c r="S7" s="322">
        <v>727</v>
      </c>
      <c r="T7" s="322">
        <v>366</v>
      </c>
      <c r="U7" s="271">
        <f t="shared" ref="U7:U25" si="6">T7/S7*100</f>
        <v>50.34387895460798</v>
      </c>
      <c r="V7" s="322">
        <v>361</v>
      </c>
      <c r="W7" s="323">
        <f t="shared" ref="W7:W25" si="7">V7/S7*100</f>
        <v>49.65612104539202</v>
      </c>
      <c r="X7" s="195">
        <v>8848</v>
      </c>
      <c r="Y7" s="317">
        <v>4547</v>
      </c>
      <c r="Z7" s="267">
        <f t="shared" ref="Z7:Z25" si="8">Y7/X7*100</f>
        <v>51.390144665461122</v>
      </c>
      <c r="AA7" s="320">
        <v>4301</v>
      </c>
      <c r="AB7" s="268">
        <f t="shared" ref="AB7:AB25" si="9">AA7/X7*100</f>
        <v>48.609855334538878</v>
      </c>
      <c r="AC7" s="195">
        <v>2224</v>
      </c>
      <c r="AD7" s="317">
        <v>1186</v>
      </c>
      <c r="AE7" s="267">
        <f t="shared" ref="AE7:AE25" si="10">AD7/AC7*100</f>
        <v>53.327338129496404</v>
      </c>
      <c r="AF7" s="317">
        <v>1038</v>
      </c>
      <c r="AG7" s="314">
        <f t="shared" ref="AG7:AG25" si="11">AF7/AC7*100</f>
        <v>46.672661870503596</v>
      </c>
      <c r="AH7" s="195">
        <v>3146</v>
      </c>
      <c r="AI7" s="192">
        <v>1603</v>
      </c>
      <c r="AJ7" s="267">
        <f t="shared" ref="AJ7:AJ25" si="12">AI7/AH7*100</f>
        <v>50.953591862682771</v>
      </c>
      <c r="AK7" s="320">
        <v>1543</v>
      </c>
      <c r="AL7" s="268">
        <f t="shared" ref="AL7:AL25" si="13">AK7/AH7*100</f>
        <v>49.046408137317229</v>
      </c>
      <c r="AM7" s="195">
        <v>1239</v>
      </c>
      <c r="AN7" s="221">
        <v>658</v>
      </c>
      <c r="AO7" s="266">
        <f t="shared" ref="AO7:AO25" si="14">AN7/AM7*100</f>
        <v>53.10734463276836</v>
      </c>
      <c r="AP7" s="221">
        <v>581</v>
      </c>
      <c r="AQ7" s="786">
        <f t="shared" ref="AQ7:AQ25" si="15">AP7/AM7*100</f>
        <v>46.89265536723164</v>
      </c>
    </row>
    <row r="8" spans="1:43" ht="39.950000000000003" customHeight="1">
      <c r="A8" s="6315" t="s">
        <v>371</v>
      </c>
      <c r="B8" s="6316"/>
      <c r="C8" s="6317"/>
      <c r="D8" s="274">
        <v>298</v>
      </c>
      <c r="E8" s="321">
        <v>149</v>
      </c>
      <c r="F8" s="266">
        <f t="shared" si="0"/>
        <v>50</v>
      </c>
      <c r="G8" s="221">
        <v>149</v>
      </c>
      <c r="H8" s="319">
        <f t="shared" si="1"/>
        <v>50</v>
      </c>
      <c r="I8" s="192">
        <v>2359</v>
      </c>
      <c r="J8" s="317">
        <v>1209</v>
      </c>
      <c r="K8" s="267">
        <f t="shared" si="2"/>
        <v>51.250529885544729</v>
      </c>
      <c r="L8" s="211">
        <v>1150</v>
      </c>
      <c r="M8" s="325">
        <f t="shared" si="3"/>
        <v>48.749470114455278</v>
      </c>
      <c r="N8" s="192">
        <v>1176</v>
      </c>
      <c r="O8" s="322">
        <v>597</v>
      </c>
      <c r="P8" s="266">
        <f t="shared" si="4"/>
        <v>50.765306122448983</v>
      </c>
      <c r="Q8" s="221">
        <v>579</v>
      </c>
      <c r="R8" s="319">
        <f t="shared" si="5"/>
        <v>49.234693877551024</v>
      </c>
      <c r="S8" s="292">
        <v>884</v>
      </c>
      <c r="T8" s="292">
        <v>449</v>
      </c>
      <c r="U8" s="326">
        <f t="shared" si="6"/>
        <v>50.791855203619903</v>
      </c>
      <c r="V8" s="292">
        <v>435</v>
      </c>
      <c r="W8" s="327">
        <f t="shared" si="7"/>
        <v>49.20814479638009</v>
      </c>
      <c r="X8" s="328">
        <v>9080</v>
      </c>
      <c r="Y8" s="211">
        <v>4635</v>
      </c>
      <c r="Z8" s="318">
        <f t="shared" si="8"/>
        <v>51.046255506607928</v>
      </c>
      <c r="AA8" s="329">
        <v>4445</v>
      </c>
      <c r="AB8" s="311">
        <f t="shared" si="9"/>
        <v>48.953744493392072</v>
      </c>
      <c r="AC8" s="195">
        <v>2578</v>
      </c>
      <c r="AD8" s="317">
        <v>1336</v>
      </c>
      <c r="AE8" s="267">
        <f t="shared" si="10"/>
        <v>51.823118696664082</v>
      </c>
      <c r="AF8" s="317">
        <v>1242</v>
      </c>
      <c r="AG8" s="314">
        <f t="shared" si="11"/>
        <v>48.176881303335918</v>
      </c>
      <c r="AH8" s="195">
        <v>3879</v>
      </c>
      <c r="AI8" s="192">
        <v>2017</v>
      </c>
      <c r="AJ8" s="267">
        <f t="shared" si="12"/>
        <v>51.997937612786806</v>
      </c>
      <c r="AK8" s="320">
        <v>1862</v>
      </c>
      <c r="AL8" s="268">
        <f t="shared" si="13"/>
        <v>48.002062387213201</v>
      </c>
      <c r="AM8" s="195">
        <v>1429</v>
      </c>
      <c r="AN8" s="221">
        <v>736</v>
      </c>
      <c r="AO8" s="266">
        <f t="shared" si="14"/>
        <v>51.504548635409378</v>
      </c>
      <c r="AP8" s="221">
        <v>693</v>
      </c>
      <c r="AQ8" s="786">
        <f t="shared" si="15"/>
        <v>48.495451364590622</v>
      </c>
    </row>
    <row r="9" spans="1:43" ht="39.950000000000003" customHeight="1">
      <c r="A9" s="6318" t="s">
        <v>372</v>
      </c>
      <c r="B9" s="6319"/>
      <c r="C9" s="6320"/>
      <c r="D9" s="332">
        <v>281</v>
      </c>
      <c r="E9" s="224">
        <v>136</v>
      </c>
      <c r="F9" s="266">
        <f t="shared" si="0"/>
        <v>48.398576512455513</v>
      </c>
      <c r="G9" s="221">
        <v>145</v>
      </c>
      <c r="H9" s="319">
        <f t="shared" si="1"/>
        <v>51.601423487544487</v>
      </c>
      <c r="I9" s="217">
        <v>2189</v>
      </c>
      <c r="J9" s="211">
        <v>1176</v>
      </c>
      <c r="K9" s="318">
        <f t="shared" si="2"/>
        <v>53.723161260849707</v>
      </c>
      <c r="L9" s="320">
        <v>1013</v>
      </c>
      <c r="M9" s="314">
        <f t="shared" si="3"/>
        <v>46.276838739150293</v>
      </c>
      <c r="N9" s="192">
        <v>1229</v>
      </c>
      <c r="O9" s="224">
        <v>602</v>
      </c>
      <c r="P9" s="301">
        <f t="shared" si="4"/>
        <v>48.982912937347436</v>
      </c>
      <c r="Q9" s="292">
        <v>627</v>
      </c>
      <c r="R9" s="319">
        <f t="shared" si="5"/>
        <v>51.017087062652564</v>
      </c>
      <c r="S9" s="227">
        <v>932</v>
      </c>
      <c r="T9" s="226">
        <v>477</v>
      </c>
      <c r="U9" s="271">
        <f t="shared" si="6"/>
        <v>51.180257510729611</v>
      </c>
      <c r="V9" s="322">
        <v>455</v>
      </c>
      <c r="W9" s="323">
        <f t="shared" si="7"/>
        <v>48.819742489270382</v>
      </c>
      <c r="X9" s="195">
        <v>8212</v>
      </c>
      <c r="Y9" s="317">
        <v>4206</v>
      </c>
      <c r="Z9" s="267">
        <f t="shared" si="8"/>
        <v>51.217730150998541</v>
      </c>
      <c r="AA9" s="193">
        <v>4006</v>
      </c>
      <c r="AB9" s="268">
        <f t="shared" si="9"/>
        <v>48.782269849001466</v>
      </c>
      <c r="AC9" s="195">
        <v>2369</v>
      </c>
      <c r="AD9" s="317">
        <v>1190</v>
      </c>
      <c r="AE9" s="267">
        <f t="shared" si="10"/>
        <v>50.232165470662729</v>
      </c>
      <c r="AF9" s="317">
        <v>1179</v>
      </c>
      <c r="AG9" s="314">
        <f t="shared" si="11"/>
        <v>49.767834529337271</v>
      </c>
      <c r="AH9" s="195">
        <v>3813</v>
      </c>
      <c r="AI9" s="192">
        <v>1930</v>
      </c>
      <c r="AJ9" s="267">
        <f t="shared" si="12"/>
        <v>50.616312614739044</v>
      </c>
      <c r="AK9" s="320">
        <v>1883</v>
      </c>
      <c r="AL9" s="268">
        <f t="shared" si="13"/>
        <v>49.383687385260949</v>
      </c>
      <c r="AM9" s="195">
        <v>1361</v>
      </c>
      <c r="AN9" s="221">
        <v>678</v>
      </c>
      <c r="AO9" s="266">
        <f t="shared" si="14"/>
        <v>49.816311535635563</v>
      </c>
      <c r="AP9" s="221">
        <v>683</v>
      </c>
      <c r="AQ9" s="786">
        <f t="shared" si="15"/>
        <v>50.183688464364437</v>
      </c>
    </row>
    <row r="10" spans="1:43" ht="39.950000000000003" customHeight="1">
      <c r="A10" s="6318" t="s">
        <v>373</v>
      </c>
      <c r="B10" s="6319"/>
      <c r="C10" s="6320"/>
      <c r="D10" s="227">
        <v>282</v>
      </c>
      <c r="E10" s="224">
        <v>143</v>
      </c>
      <c r="F10" s="266">
        <f t="shared" si="0"/>
        <v>50.709219858156033</v>
      </c>
      <c r="G10" s="292">
        <v>139</v>
      </c>
      <c r="H10" s="319">
        <f t="shared" si="1"/>
        <v>49.290780141843967</v>
      </c>
      <c r="I10" s="192">
        <v>1985</v>
      </c>
      <c r="J10" s="317">
        <v>1042</v>
      </c>
      <c r="K10" s="267">
        <f t="shared" si="2"/>
        <v>52.493702770780857</v>
      </c>
      <c r="L10" s="224">
        <v>943</v>
      </c>
      <c r="M10" s="298">
        <f t="shared" si="3"/>
        <v>47.506297229219143</v>
      </c>
      <c r="N10" s="192">
        <v>1078</v>
      </c>
      <c r="O10" s="224">
        <v>501</v>
      </c>
      <c r="P10" s="266">
        <f t="shared" si="4"/>
        <v>46.474953617810762</v>
      </c>
      <c r="Q10" s="221">
        <v>577</v>
      </c>
      <c r="R10" s="319">
        <f t="shared" si="5"/>
        <v>53.525046382189231</v>
      </c>
      <c r="S10" s="333">
        <v>779</v>
      </c>
      <c r="T10" s="292">
        <v>384</v>
      </c>
      <c r="U10" s="334">
        <f t="shared" si="6"/>
        <v>49.29396662387677</v>
      </c>
      <c r="V10" s="292">
        <v>395</v>
      </c>
      <c r="W10" s="335">
        <f t="shared" si="7"/>
        <v>50.706033376123237</v>
      </c>
      <c r="X10" s="195">
        <v>11618</v>
      </c>
      <c r="Y10" s="317">
        <v>7391</v>
      </c>
      <c r="Z10" s="267">
        <f t="shared" si="8"/>
        <v>63.616801514890689</v>
      </c>
      <c r="AA10" s="193">
        <v>4227</v>
      </c>
      <c r="AB10" s="268">
        <f t="shared" si="9"/>
        <v>36.383198485109311</v>
      </c>
      <c r="AC10" s="195">
        <v>2064</v>
      </c>
      <c r="AD10" s="317">
        <v>1098</v>
      </c>
      <c r="AE10" s="267">
        <f t="shared" si="10"/>
        <v>53.197674418604649</v>
      </c>
      <c r="AF10" s="322">
        <v>966</v>
      </c>
      <c r="AG10" s="314">
        <f t="shared" si="11"/>
        <v>46.802325581395351</v>
      </c>
      <c r="AH10" s="195">
        <v>2992</v>
      </c>
      <c r="AI10" s="192">
        <v>1584</v>
      </c>
      <c r="AJ10" s="267">
        <f t="shared" si="12"/>
        <v>52.941176470588239</v>
      </c>
      <c r="AK10" s="320">
        <v>1408</v>
      </c>
      <c r="AL10" s="268">
        <f t="shared" si="13"/>
        <v>47.058823529411761</v>
      </c>
      <c r="AM10" s="195">
        <v>1062</v>
      </c>
      <c r="AN10" s="221">
        <v>557</v>
      </c>
      <c r="AO10" s="266">
        <f t="shared" si="14"/>
        <v>52.448210922787197</v>
      </c>
      <c r="AP10" s="221">
        <v>505</v>
      </c>
      <c r="AQ10" s="786">
        <f t="shared" si="15"/>
        <v>47.55178907721281</v>
      </c>
    </row>
    <row r="11" spans="1:43" ht="39.950000000000003" customHeight="1">
      <c r="A11" s="6318" t="s">
        <v>374</v>
      </c>
      <c r="B11" s="6319"/>
      <c r="C11" s="6320"/>
      <c r="D11" s="227">
        <v>259</v>
      </c>
      <c r="E11" s="292">
        <v>143</v>
      </c>
      <c r="F11" s="266">
        <f t="shared" si="0"/>
        <v>55.212355212355213</v>
      </c>
      <c r="G11" s="283">
        <v>116</v>
      </c>
      <c r="H11" s="319">
        <f t="shared" si="1"/>
        <v>44.787644787644787</v>
      </c>
      <c r="I11" s="192">
        <v>2178</v>
      </c>
      <c r="J11" s="317">
        <v>1176</v>
      </c>
      <c r="K11" s="267">
        <f t="shared" si="2"/>
        <v>53.994490358126725</v>
      </c>
      <c r="L11" s="216">
        <v>1002</v>
      </c>
      <c r="M11" s="314">
        <f t="shared" si="3"/>
        <v>46.005509641873275</v>
      </c>
      <c r="N11" s="192">
        <v>1182</v>
      </c>
      <c r="O11" s="224">
        <v>703</v>
      </c>
      <c r="P11" s="266">
        <f t="shared" si="4"/>
        <v>59.475465313028764</v>
      </c>
      <c r="Q11" s="292">
        <v>479</v>
      </c>
      <c r="R11" s="319">
        <f t="shared" si="5"/>
        <v>40.524534686971236</v>
      </c>
      <c r="S11" s="337">
        <v>807</v>
      </c>
      <c r="T11" s="224">
        <v>486</v>
      </c>
      <c r="U11" s="271">
        <f t="shared" si="6"/>
        <v>60.223048327137555</v>
      </c>
      <c r="V11" s="283">
        <v>321</v>
      </c>
      <c r="W11" s="323">
        <f t="shared" si="7"/>
        <v>39.776951672862452</v>
      </c>
      <c r="X11" s="195">
        <v>10355</v>
      </c>
      <c r="Y11" s="317">
        <v>5253</v>
      </c>
      <c r="Z11" s="267">
        <f t="shared" si="8"/>
        <v>50.729116368903917</v>
      </c>
      <c r="AA11" s="310">
        <v>5102</v>
      </c>
      <c r="AB11" s="268">
        <f t="shared" si="9"/>
        <v>49.27088363109609</v>
      </c>
      <c r="AC11" s="195">
        <v>2013</v>
      </c>
      <c r="AD11" s="317">
        <v>1171</v>
      </c>
      <c r="AE11" s="267">
        <f t="shared" si="10"/>
        <v>58.1718827620467</v>
      </c>
      <c r="AF11" s="322">
        <v>842</v>
      </c>
      <c r="AG11" s="314">
        <f t="shared" si="11"/>
        <v>41.828117237953307</v>
      </c>
      <c r="AH11" s="195">
        <v>2551</v>
      </c>
      <c r="AI11" s="192">
        <v>1388</v>
      </c>
      <c r="AJ11" s="267">
        <f t="shared" si="12"/>
        <v>54.410035280282244</v>
      </c>
      <c r="AK11" s="320">
        <v>1163</v>
      </c>
      <c r="AL11" s="268">
        <f t="shared" si="13"/>
        <v>45.589964719717756</v>
      </c>
      <c r="AM11" s="195">
        <v>1117</v>
      </c>
      <c r="AN11" s="221">
        <v>587</v>
      </c>
      <c r="AO11" s="266">
        <f t="shared" si="14"/>
        <v>52.551477170993735</v>
      </c>
      <c r="AP11" s="221">
        <v>530</v>
      </c>
      <c r="AQ11" s="786">
        <f t="shared" si="15"/>
        <v>47.448522829006265</v>
      </c>
    </row>
    <row r="12" spans="1:43" ht="39.950000000000003" customHeight="1">
      <c r="A12" s="6318" t="s">
        <v>375</v>
      </c>
      <c r="B12" s="6319"/>
      <c r="C12" s="6320"/>
      <c r="D12" s="227">
        <v>264</v>
      </c>
      <c r="E12" s="224">
        <v>124</v>
      </c>
      <c r="F12" s="266">
        <f t="shared" si="0"/>
        <v>46.969696969696969</v>
      </c>
      <c r="G12" s="283">
        <v>140</v>
      </c>
      <c r="H12" s="319">
        <f t="shared" si="1"/>
        <v>53.030303030303031</v>
      </c>
      <c r="I12" s="195">
        <v>2050</v>
      </c>
      <c r="J12" s="316">
        <v>1106</v>
      </c>
      <c r="K12" s="297">
        <f t="shared" si="2"/>
        <v>53.951219512195124</v>
      </c>
      <c r="L12" s="224">
        <v>944</v>
      </c>
      <c r="M12" s="314">
        <f t="shared" si="3"/>
        <v>46.048780487804883</v>
      </c>
      <c r="N12" s="192">
        <v>1077</v>
      </c>
      <c r="O12" s="224">
        <v>581</v>
      </c>
      <c r="P12" s="266">
        <f t="shared" si="4"/>
        <v>53.946146703806875</v>
      </c>
      <c r="Q12" s="283">
        <v>496</v>
      </c>
      <c r="R12" s="319">
        <f t="shared" si="5"/>
        <v>46.053853296193132</v>
      </c>
      <c r="S12" s="284">
        <v>776</v>
      </c>
      <c r="T12" s="292">
        <v>447</v>
      </c>
      <c r="U12" s="271">
        <f t="shared" si="6"/>
        <v>57.603092783505147</v>
      </c>
      <c r="V12" s="283">
        <v>329</v>
      </c>
      <c r="W12" s="323">
        <f t="shared" si="7"/>
        <v>42.396907216494846</v>
      </c>
      <c r="X12" s="195">
        <v>10321</v>
      </c>
      <c r="Y12" s="192">
        <v>5127</v>
      </c>
      <c r="Z12" s="297">
        <f t="shared" si="8"/>
        <v>49.675419048541805</v>
      </c>
      <c r="AA12" s="320">
        <v>5194</v>
      </c>
      <c r="AB12" s="268">
        <f t="shared" si="9"/>
        <v>50.324580951458188</v>
      </c>
      <c r="AC12" s="195">
        <v>1840</v>
      </c>
      <c r="AD12" s="317">
        <v>1004</v>
      </c>
      <c r="AE12" s="267">
        <f t="shared" si="10"/>
        <v>54.565217391304344</v>
      </c>
      <c r="AF12" s="322">
        <v>836</v>
      </c>
      <c r="AG12" s="314">
        <f t="shared" si="11"/>
        <v>45.434782608695649</v>
      </c>
      <c r="AH12" s="195">
        <v>2514</v>
      </c>
      <c r="AI12" s="192">
        <v>1310</v>
      </c>
      <c r="AJ12" s="267">
        <f t="shared" si="12"/>
        <v>52.108194112967389</v>
      </c>
      <c r="AK12" s="320">
        <v>1204</v>
      </c>
      <c r="AL12" s="268">
        <f t="shared" si="13"/>
        <v>47.891805887032618</v>
      </c>
      <c r="AM12" s="195">
        <v>1044</v>
      </c>
      <c r="AN12" s="221">
        <v>532</v>
      </c>
      <c r="AO12" s="266">
        <f t="shared" si="14"/>
        <v>50.957854406130267</v>
      </c>
      <c r="AP12" s="221">
        <v>512</v>
      </c>
      <c r="AQ12" s="786">
        <f t="shared" si="15"/>
        <v>49.042145593869726</v>
      </c>
    </row>
    <row r="13" spans="1:43" ht="39.950000000000003" customHeight="1">
      <c r="A13" s="6318" t="s">
        <v>376</v>
      </c>
      <c r="B13" s="6319"/>
      <c r="C13" s="6320"/>
      <c r="D13" s="227">
        <v>260</v>
      </c>
      <c r="E13" s="224">
        <v>135</v>
      </c>
      <c r="F13" s="266">
        <f t="shared" si="0"/>
        <v>51.923076923076927</v>
      </c>
      <c r="G13" s="283">
        <v>125</v>
      </c>
      <c r="H13" s="319">
        <f t="shared" si="1"/>
        <v>48.07692307692308</v>
      </c>
      <c r="I13" s="195">
        <v>1841</v>
      </c>
      <c r="J13" s="221">
        <v>960</v>
      </c>
      <c r="K13" s="297">
        <f t="shared" si="2"/>
        <v>52.14557305812059</v>
      </c>
      <c r="L13" s="292">
        <v>881</v>
      </c>
      <c r="M13" s="314">
        <f t="shared" si="3"/>
        <v>47.85442694187941</v>
      </c>
      <c r="N13" s="224">
        <v>922</v>
      </c>
      <c r="O13" s="224">
        <v>477</v>
      </c>
      <c r="P13" s="266">
        <f t="shared" si="4"/>
        <v>51.735357917570504</v>
      </c>
      <c r="Q13" s="283">
        <v>445</v>
      </c>
      <c r="R13" s="319">
        <f t="shared" si="5"/>
        <v>48.264642082429496</v>
      </c>
      <c r="S13" s="227">
        <v>661</v>
      </c>
      <c r="T13" s="321">
        <v>328</v>
      </c>
      <c r="U13" s="271">
        <f t="shared" si="6"/>
        <v>49.621785173978822</v>
      </c>
      <c r="V13" s="283">
        <v>333</v>
      </c>
      <c r="W13" s="323">
        <f t="shared" si="7"/>
        <v>50.378214826021186</v>
      </c>
      <c r="X13" s="195">
        <v>8683</v>
      </c>
      <c r="Y13" s="193">
        <v>4451</v>
      </c>
      <c r="Z13" s="267">
        <f t="shared" si="8"/>
        <v>51.261084878498217</v>
      </c>
      <c r="AA13" s="193">
        <v>4232</v>
      </c>
      <c r="AB13" s="311">
        <f t="shared" si="9"/>
        <v>48.738915121501783</v>
      </c>
      <c r="AC13" s="195">
        <v>1651</v>
      </c>
      <c r="AD13" s="322">
        <v>847</v>
      </c>
      <c r="AE13" s="267">
        <f t="shared" si="10"/>
        <v>51.302241066020592</v>
      </c>
      <c r="AF13" s="322">
        <v>804</v>
      </c>
      <c r="AG13" s="314">
        <f t="shared" si="11"/>
        <v>48.697758933979408</v>
      </c>
      <c r="AH13" s="195">
        <v>2368</v>
      </c>
      <c r="AI13" s="192">
        <v>1169</v>
      </c>
      <c r="AJ13" s="267">
        <f t="shared" si="12"/>
        <v>49.366554054054049</v>
      </c>
      <c r="AK13" s="320">
        <v>1199</v>
      </c>
      <c r="AL13" s="268">
        <f t="shared" si="13"/>
        <v>50.633445945945944</v>
      </c>
      <c r="AM13" s="227">
        <v>967</v>
      </c>
      <c r="AN13" s="221">
        <v>476</v>
      </c>
      <c r="AO13" s="266">
        <f t="shared" si="14"/>
        <v>49.224405377456051</v>
      </c>
      <c r="AP13" s="221">
        <v>491</v>
      </c>
      <c r="AQ13" s="786">
        <f t="shared" si="15"/>
        <v>50.775594622543949</v>
      </c>
    </row>
    <row r="14" spans="1:43" ht="39.950000000000003" customHeight="1">
      <c r="A14" s="6318" t="s">
        <v>377</v>
      </c>
      <c r="B14" s="6319"/>
      <c r="C14" s="6320"/>
      <c r="D14" s="227">
        <v>252</v>
      </c>
      <c r="E14" s="224">
        <v>116</v>
      </c>
      <c r="F14" s="266">
        <f t="shared" si="0"/>
        <v>46.031746031746032</v>
      </c>
      <c r="G14" s="283">
        <v>136</v>
      </c>
      <c r="H14" s="319">
        <f t="shared" si="1"/>
        <v>53.968253968253968</v>
      </c>
      <c r="I14" s="217">
        <v>1350</v>
      </c>
      <c r="J14" s="292">
        <v>698</v>
      </c>
      <c r="K14" s="267">
        <f t="shared" si="2"/>
        <v>51.703703703703709</v>
      </c>
      <c r="L14" s="221">
        <v>652</v>
      </c>
      <c r="M14" s="314">
        <f t="shared" si="3"/>
        <v>48.296296296296298</v>
      </c>
      <c r="N14" s="224">
        <v>850</v>
      </c>
      <c r="O14" s="224">
        <v>441</v>
      </c>
      <c r="P14" s="266">
        <f t="shared" si="4"/>
        <v>51.882352941176471</v>
      </c>
      <c r="Q14" s="283">
        <v>409</v>
      </c>
      <c r="R14" s="319">
        <f t="shared" si="5"/>
        <v>48.117647058823529</v>
      </c>
      <c r="S14" s="227">
        <v>541</v>
      </c>
      <c r="T14" s="224">
        <v>262</v>
      </c>
      <c r="U14" s="271">
        <f t="shared" si="6"/>
        <v>48.428835489833645</v>
      </c>
      <c r="V14" s="283">
        <v>279</v>
      </c>
      <c r="W14" s="323">
        <f t="shared" si="7"/>
        <v>51.571164510166355</v>
      </c>
      <c r="X14" s="315">
        <v>6881</v>
      </c>
      <c r="Y14" s="210">
        <v>3557</v>
      </c>
      <c r="Z14" s="267">
        <f t="shared" si="8"/>
        <v>51.693067868042434</v>
      </c>
      <c r="AA14" s="211">
        <v>3324</v>
      </c>
      <c r="AB14" s="268">
        <f t="shared" si="9"/>
        <v>48.306932131957566</v>
      </c>
      <c r="AC14" s="195">
        <v>1373</v>
      </c>
      <c r="AD14" s="322">
        <v>696</v>
      </c>
      <c r="AE14" s="267">
        <f t="shared" si="10"/>
        <v>50.691915513474143</v>
      </c>
      <c r="AF14" s="322">
        <v>677</v>
      </c>
      <c r="AG14" s="314">
        <f t="shared" si="11"/>
        <v>49.308084486525857</v>
      </c>
      <c r="AH14" s="195">
        <v>2116</v>
      </c>
      <c r="AI14" s="192">
        <v>1110</v>
      </c>
      <c r="AJ14" s="267">
        <f t="shared" si="12"/>
        <v>52.457466918714559</v>
      </c>
      <c r="AK14" s="211">
        <v>1006</v>
      </c>
      <c r="AL14" s="339">
        <f t="shared" si="13"/>
        <v>47.542533081285441</v>
      </c>
      <c r="AM14" s="195">
        <v>1024</v>
      </c>
      <c r="AN14" s="221">
        <v>497</v>
      </c>
      <c r="AO14" s="266">
        <f t="shared" si="14"/>
        <v>48.53515625</v>
      </c>
      <c r="AP14" s="221">
        <v>527</v>
      </c>
      <c r="AQ14" s="786">
        <f t="shared" si="15"/>
        <v>51.46484375</v>
      </c>
    </row>
    <row r="15" spans="1:43" ht="39.950000000000003" customHeight="1">
      <c r="A15" s="6318" t="s">
        <v>378</v>
      </c>
      <c r="B15" s="6319"/>
      <c r="C15" s="6320"/>
      <c r="D15" s="274">
        <v>278</v>
      </c>
      <c r="E15" s="224">
        <v>142</v>
      </c>
      <c r="F15" s="266">
        <f t="shared" si="0"/>
        <v>51.079136690647488</v>
      </c>
      <c r="G15" s="283">
        <v>136</v>
      </c>
      <c r="H15" s="319">
        <f t="shared" si="1"/>
        <v>48.920863309352519</v>
      </c>
      <c r="I15" s="195">
        <v>1705</v>
      </c>
      <c r="J15" s="283">
        <v>890</v>
      </c>
      <c r="K15" s="267">
        <f t="shared" si="2"/>
        <v>52.199413489736067</v>
      </c>
      <c r="L15" s="221">
        <v>815</v>
      </c>
      <c r="M15" s="314">
        <f t="shared" si="3"/>
        <v>47.800586510263933</v>
      </c>
      <c r="N15" s="192">
        <v>1120</v>
      </c>
      <c r="O15" s="224">
        <v>523</v>
      </c>
      <c r="P15" s="266">
        <f t="shared" si="4"/>
        <v>46.696428571428569</v>
      </c>
      <c r="Q15" s="221">
        <v>597</v>
      </c>
      <c r="R15" s="319">
        <f t="shared" si="5"/>
        <v>53.303571428571431</v>
      </c>
      <c r="S15" s="227">
        <v>607</v>
      </c>
      <c r="T15" s="292">
        <v>299</v>
      </c>
      <c r="U15" s="271">
        <f t="shared" si="6"/>
        <v>49.258649093904452</v>
      </c>
      <c r="V15" s="283">
        <v>308</v>
      </c>
      <c r="W15" s="272">
        <f t="shared" si="7"/>
        <v>50.741350906095548</v>
      </c>
      <c r="X15" s="193">
        <v>6298</v>
      </c>
      <c r="Y15" s="192">
        <v>3132</v>
      </c>
      <c r="Z15" s="267">
        <f t="shared" si="8"/>
        <v>49.730073039060017</v>
      </c>
      <c r="AA15" s="193">
        <v>3166</v>
      </c>
      <c r="AB15" s="268">
        <f t="shared" si="9"/>
        <v>50.269926960939983</v>
      </c>
      <c r="AC15" s="195">
        <v>1605</v>
      </c>
      <c r="AD15" s="322">
        <v>864</v>
      </c>
      <c r="AE15" s="267">
        <f t="shared" si="10"/>
        <v>53.831775700934578</v>
      </c>
      <c r="AF15" s="322">
        <v>741</v>
      </c>
      <c r="AG15" s="314">
        <f t="shared" si="11"/>
        <v>46.168224299065422</v>
      </c>
      <c r="AH15" s="195">
        <v>2376</v>
      </c>
      <c r="AI15" s="192">
        <v>1202</v>
      </c>
      <c r="AJ15" s="267">
        <f t="shared" si="12"/>
        <v>50.589225589225585</v>
      </c>
      <c r="AK15" s="320">
        <v>1174</v>
      </c>
      <c r="AL15" s="268">
        <f t="shared" si="13"/>
        <v>49.410774410774408</v>
      </c>
      <c r="AM15" s="195">
        <v>1185</v>
      </c>
      <c r="AN15" s="221">
        <v>618</v>
      </c>
      <c r="AO15" s="266">
        <f t="shared" si="14"/>
        <v>52.151898734177216</v>
      </c>
      <c r="AP15" s="221">
        <v>567</v>
      </c>
      <c r="AQ15" s="786">
        <f t="shared" si="15"/>
        <v>47.848101265822784</v>
      </c>
    </row>
    <row r="16" spans="1:43" ht="39.950000000000003" customHeight="1">
      <c r="A16" s="6318" t="s">
        <v>379</v>
      </c>
      <c r="B16" s="6319"/>
      <c r="C16" s="6320"/>
      <c r="D16" s="332">
        <v>299</v>
      </c>
      <c r="E16" s="224">
        <v>143</v>
      </c>
      <c r="F16" s="266">
        <f t="shared" si="0"/>
        <v>47.826086956521742</v>
      </c>
      <c r="G16" s="221">
        <v>156</v>
      </c>
      <c r="H16" s="319">
        <f t="shared" si="1"/>
        <v>52.173913043478258</v>
      </c>
      <c r="I16" s="217">
        <v>1294</v>
      </c>
      <c r="J16" s="221">
        <v>613</v>
      </c>
      <c r="K16" s="267">
        <f t="shared" si="2"/>
        <v>47.372488408037093</v>
      </c>
      <c r="L16" s="221">
        <v>681</v>
      </c>
      <c r="M16" s="314">
        <f t="shared" si="3"/>
        <v>52.627511591962907</v>
      </c>
      <c r="N16" s="224">
        <v>945</v>
      </c>
      <c r="O16" s="224">
        <v>480</v>
      </c>
      <c r="P16" s="266">
        <f t="shared" si="4"/>
        <v>50.793650793650791</v>
      </c>
      <c r="Q16" s="221">
        <v>465</v>
      </c>
      <c r="R16" s="319">
        <f t="shared" si="5"/>
        <v>49.206349206349202</v>
      </c>
      <c r="S16" s="227">
        <v>556</v>
      </c>
      <c r="T16" s="321">
        <v>270</v>
      </c>
      <c r="U16" s="271">
        <f t="shared" si="6"/>
        <v>48.561151079136685</v>
      </c>
      <c r="V16" s="283">
        <v>286</v>
      </c>
      <c r="W16" s="323">
        <f t="shared" si="7"/>
        <v>51.438848920863315</v>
      </c>
      <c r="X16" s="195">
        <v>5046</v>
      </c>
      <c r="Y16" s="192">
        <v>2551</v>
      </c>
      <c r="Z16" s="267">
        <f t="shared" si="8"/>
        <v>50.554894966309952</v>
      </c>
      <c r="AA16" s="193">
        <v>2495</v>
      </c>
      <c r="AB16" s="268">
        <f t="shared" si="9"/>
        <v>49.445105033690048</v>
      </c>
      <c r="AC16" s="195">
        <v>1328</v>
      </c>
      <c r="AD16" s="322">
        <v>684</v>
      </c>
      <c r="AE16" s="267">
        <f t="shared" si="10"/>
        <v>51.506024096385538</v>
      </c>
      <c r="AF16" s="322">
        <v>644</v>
      </c>
      <c r="AG16" s="314">
        <f t="shared" si="11"/>
        <v>48.493975903614455</v>
      </c>
      <c r="AH16" s="195">
        <v>1987</v>
      </c>
      <c r="AI16" s="224">
        <v>986</v>
      </c>
      <c r="AJ16" s="267">
        <f t="shared" si="12"/>
        <v>49.622546552591842</v>
      </c>
      <c r="AK16" s="320">
        <v>1001</v>
      </c>
      <c r="AL16" s="268">
        <f t="shared" si="13"/>
        <v>50.377453447408151</v>
      </c>
      <c r="AM16" s="227">
        <v>982</v>
      </c>
      <c r="AN16" s="221">
        <v>482</v>
      </c>
      <c r="AO16" s="266">
        <f t="shared" si="14"/>
        <v>49.083503054989819</v>
      </c>
      <c r="AP16" s="221">
        <v>500</v>
      </c>
      <c r="AQ16" s="786">
        <f t="shared" si="15"/>
        <v>50.916496945010181</v>
      </c>
    </row>
    <row r="17" spans="1:43" ht="39.950000000000003" customHeight="1">
      <c r="A17" s="6318" t="s">
        <v>380</v>
      </c>
      <c r="B17" s="6319"/>
      <c r="C17" s="6320"/>
      <c r="D17" s="227">
        <v>277</v>
      </c>
      <c r="E17" s="292">
        <v>144</v>
      </c>
      <c r="F17" s="266">
        <f t="shared" si="0"/>
        <v>51.985559566786996</v>
      </c>
      <c r="G17" s="292">
        <v>133</v>
      </c>
      <c r="H17" s="319">
        <f t="shared" si="1"/>
        <v>48.014440433212997</v>
      </c>
      <c r="I17" s="195">
        <v>1381</v>
      </c>
      <c r="J17" s="292">
        <v>654</v>
      </c>
      <c r="K17" s="267">
        <f t="shared" si="2"/>
        <v>47.356987690079656</v>
      </c>
      <c r="L17" s="221">
        <v>727</v>
      </c>
      <c r="M17" s="314">
        <f t="shared" si="3"/>
        <v>52.643012309920344</v>
      </c>
      <c r="N17" s="224">
        <v>950</v>
      </c>
      <c r="O17" s="224">
        <v>479</v>
      </c>
      <c r="P17" s="266">
        <f t="shared" si="4"/>
        <v>50.421052631578945</v>
      </c>
      <c r="Q17" s="292">
        <v>471</v>
      </c>
      <c r="R17" s="319">
        <f t="shared" si="5"/>
        <v>49.578947368421048</v>
      </c>
      <c r="S17" s="227">
        <v>606</v>
      </c>
      <c r="T17" s="321">
        <v>294</v>
      </c>
      <c r="U17" s="271">
        <f t="shared" si="6"/>
        <v>48.514851485148512</v>
      </c>
      <c r="V17" s="221">
        <v>312</v>
      </c>
      <c r="W17" s="323">
        <f t="shared" si="7"/>
        <v>51.485148514851488</v>
      </c>
      <c r="X17" s="328">
        <v>4352</v>
      </c>
      <c r="Y17" s="211">
        <v>2234</v>
      </c>
      <c r="Z17" s="267">
        <f t="shared" si="8"/>
        <v>51.33272058823529</v>
      </c>
      <c r="AA17" s="193">
        <v>2118</v>
      </c>
      <c r="AB17" s="268">
        <f t="shared" si="9"/>
        <v>48.66727941176471</v>
      </c>
      <c r="AC17" s="195">
        <v>1243</v>
      </c>
      <c r="AD17" s="322">
        <v>595</v>
      </c>
      <c r="AE17" s="267">
        <f t="shared" si="10"/>
        <v>47.86806114239743</v>
      </c>
      <c r="AF17" s="322">
        <v>648</v>
      </c>
      <c r="AG17" s="314">
        <f t="shared" si="11"/>
        <v>52.131938857602577</v>
      </c>
      <c r="AH17" s="195">
        <v>1775</v>
      </c>
      <c r="AI17" s="224">
        <v>852</v>
      </c>
      <c r="AJ17" s="267">
        <f t="shared" si="12"/>
        <v>48</v>
      </c>
      <c r="AK17" s="226">
        <v>923</v>
      </c>
      <c r="AL17" s="268">
        <f t="shared" si="13"/>
        <v>52</v>
      </c>
      <c r="AM17" s="227">
        <v>957</v>
      </c>
      <c r="AN17" s="221">
        <v>480</v>
      </c>
      <c r="AO17" s="266">
        <f t="shared" si="14"/>
        <v>50.156739811912217</v>
      </c>
      <c r="AP17" s="221">
        <v>477</v>
      </c>
      <c r="AQ17" s="786">
        <f t="shared" si="15"/>
        <v>49.843260188087775</v>
      </c>
    </row>
    <row r="18" spans="1:43" ht="39.950000000000003" customHeight="1">
      <c r="A18" s="6318" t="s">
        <v>381</v>
      </c>
      <c r="B18" s="6319"/>
      <c r="C18" s="6320"/>
      <c r="D18" s="227">
        <v>232</v>
      </c>
      <c r="E18" s="224">
        <v>111</v>
      </c>
      <c r="F18" s="266">
        <f t="shared" si="0"/>
        <v>47.844827586206897</v>
      </c>
      <c r="G18" s="283">
        <v>121</v>
      </c>
      <c r="H18" s="319">
        <f t="shared" si="1"/>
        <v>52.155172413793103</v>
      </c>
      <c r="I18" s="195">
        <v>1280</v>
      </c>
      <c r="J18" s="283">
        <v>582</v>
      </c>
      <c r="K18" s="267">
        <f t="shared" si="2"/>
        <v>45.46875</v>
      </c>
      <c r="L18" s="221">
        <v>698</v>
      </c>
      <c r="M18" s="314">
        <f t="shared" si="3"/>
        <v>54.53125</v>
      </c>
      <c r="N18" s="224">
        <v>916</v>
      </c>
      <c r="O18" s="224">
        <v>433</v>
      </c>
      <c r="P18" s="266">
        <f t="shared" si="4"/>
        <v>47.270742358078607</v>
      </c>
      <c r="Q18" s="221">
        <v>483</v>
      </c>
      <c r="R18" s="319">
        <f t="shared" si="5"/>
        <v>52.7292576419214</v>
      </c>
      <c r="S18" s="227">
        <v>630</v>
      </c>
      <c r="T18" s="221">
        <v>268</v>
      </c>
      <c r="U18" s="271">
        <f t="shared" si="6"/>
        <v>42.539682539682538</v>
      </c>
      <c r="V18" s="292">
        <v>362</v>
      </c>
      <c r="W18" s="272">
        <f t="shared" si="7"/>
        <v>57.460317460317455</v>
      </c>
      <c r="X18" s="193">
        <v>3150</v>
      </c>
      <c r="Y18" s="192">
        <v>1537</v>
      </c>
      <c r="Z18" s="267">
        <f t="shared" si="8"/>
        <v>48.793650793650798</v>
      </c>
      <c r="AA18" s="214">
        <v>1613</v>
      </c>
      <c r="AB18" s="268">
        <f t="shared" si="9"/>
        <v>51.206349206349209</v>
      </c>
      <c r="AC18" s="195">
        <v>1116</v>
      </c>
      <c r="AD18" s="322">
        <v>497</v>
      </c>
      <c r="AE18" s="267">
        <f t="shared" si="10"/>
        <v>44.534050179211469</v>
      </c>
      <c r="AF18" s="322">
        <v>619</v>
      </c>
      <c r="AG18" s="314">
        <f t="shared" si="11"/>
        <v>55.465949820788531</v>
      </c>
      <c r="AH18" s="195">
        <v>1517</v>
      </c>
      <c r="AI18" s="224">
        <v>703</v>
      </c>
      <c r="AJ18" s="267">
        <f t="shared" si="12"/>
        <v>46.341463414634148</v>
      </c>
      <c r="AK18" s="292">
        <v>814</v>
      </c>
      <c r="AL18" s="268">
        <f t="shared" si="13"/>
        <v>53.658536585365859</v>
      </c>
      <c r="AM18" s="227">
        <v>812</v>
      </c>
      <c r="AN18" s="221">
        <v>377</v>
      </c>
      <c r="AO18" s="266">
        <f t="shared" si="14"/>
        <v>46.428571428571431</v>
      </c>
      <c r="AP18" s="221">
        <v>435</v>
      </c>
      <c r="AQ18" s="786">
        <f t="shared" si="15"/>
        <v>53.571428571428569</v>
      </c>
    </row>
    <row r="19" spans="1:43" ht="39.950000000000003" customHeight="1">
      <c r="A19" s="6318" t="s">
        <v>382</v>
      </c>
      <c r="B19" s="6319"/>
      <c r="C19" s="6320"/>
      <c r="D19" s="332">
        <v>243</v>
      </c>
      <c r="E19" s="292">
        <v>107</v>
      </c>
      <c r="F19" s="266">
        <f t="shared" si="0"/>
        <v>44.032921810699591</v>
      </c>
      <c r="G19" s="221">
        <v>136</v>
      </c>
      <c r="H19" s="319">
        <f t="shared" si="1"/>
        <v>55.967078189300409</v>
      </c>
      <c r="I19" s="195">
        <v>1196</v>
      </c>
      <c r="J19" s="283">
        <v>562</v>
      </c>
      <c r="K19" s="267">
        <f t="shared" si="2"/>
        <v>46.989966555183948</v>
      </c>
      <c r="L19" s="221">
        <v>634</v>
      </c>
      <c r="M19" s="314">
        <f t="shared" si="3"/>
        <v>53.010033444816052</v>
      </c>
      <c r="N19" s="224">
        <v>784</v>
      </c>
      <c r="O19" s="224">
        <v>366</v>
      </c>
      <c r="P19" s="266">
        <f t="shared" si="4"/>
        <v>46.683673469387756</v>
      </c>
      <c r="Q19" s="292">
        <v>418</v>
      </c>
      <c r="R19" s="319">
        <f t="shared" si="5"/>
        <v>53.316326530612244</v>
      </c>
      <c r="S19" s="227">
        <v>579</v>
      </c>
      <c r="T19" s="221">
        <v>277</v>
      </c>
      <c r="U19" s="271">
        <f t="shared" si="6"/>
        <v>47.841105354058719</v>
      </c>
      <c r="V19" s="283">
        <v>302</v>
      </c>
      <c r="W19" s="323">
        <f t="shared" si="7"/>
        <v>52.158894645941281</v>
      </c>
      <c r="X19" s="195">
        <v>2007</v>
      </c>
      <c r="Y19" s="224">
        <v>963</v>
      </c>
      <c r="Z19" s="267">
        <f t="shared" si="8"/>
        <v>47.982062780269061</v>
      </c>
      <c r="AA19" s="214">
        <v>1044</v>
      </c>
      <c r="AB19" s="268">
        <f t="shared" si="9"/>
        <v>52.017937219730939</v>
      </c>
      <c r="AC19" s="227">
        <v>932</v>
      </c>
      <c r="AD19" s="322">
        <v>398</v>
      </c>
      <c r="AE19" s="267">
        <f t="shared" si="10"/>
        <v>42.70386266094421</v>
      </c>
      <c r="AF19" s="322">
        <v>534</v>
      </c>
      <c r="AG19" s="314">
        <f t="shared" si="11"/>
        <v>57.296137339055797</v>
      </c>
      <c r="AH19" s="195">
        <v>1230</v>
      </c>
      <c r="AI19" s="224">
        <v>584</v>
      </c>
      <c r="AJ19" s="267">
        <f t="shared" si="12"/>
        <v>47.479674796747965</v>
      </c>
      <c r="AK19" s="221">
        <v>646</v>
      </c>
      <c r="AL19" s="311">
        <f t="shared" si="13"/>
        <v>52.520325203252028</v>
      </c>
      <c r="AM19" s="227">
        <v>784</v>
      </c>
      <c r="AN19" s="221">
        <v>342</v>
      </c>
      <c r="AO19" s="266">
        <f t="shared" si="14"/>
        <v>43.622448979591837</v>
      </c>
      <c r="AP19" s="221">
        <v>442</v>
      </c>
      <c r="AQ19" s="786">
        <f t="shared" si="15"/>
        <v>56.37755102040817</v>
      </c>
    </row>
    <row r="20" spans="1:43" ht="39.950000000000003" customHeight="1">
      <c r="A20" s="6318" t="s">
        <v>383</v>
      </c>
      <c r="B20" s="6319"/>
      <c r="C20" s="6320"/>
      <c r="D20" s="227">
        <v>204</v>
      </c>
      <c r="E20" s="321">
        <v>82</v>
      </c>
      <c r="F20" s="266">
        <f t="shared" si="0"/>
        <v>40.196078431372548</v>
      </c>
      <c r="G20" s="292">
        <v>122</v>
      </c>
      <c r="H20" s="319">
        <f t="shared" si="1"/>
        <v>59.803921568627452</v>
      </c>
      <c r="I20" s="227">
        <v>809</v>
      </c>
      <c r="J20" s="221">
        <v>346</v>
      </c>
      <c r="K20" s="267">
        <f t="shared" si="2"/>
        <v>42.768850432632881</v>
      </c>
      <c r="L20" s="292">
        <v>463</v>
      </c>
      <c r="M20" s="314">
        <f t="shared" si="3"/>
        <v>57.231149567367126</v>
      </c>
      <c r="N20" s="330">
        <v>591</v>
      </c>
      <c r="O20" s="292">
        <v>242</v>
      </c>
      <c r="P20" s="266">
        <f t="shared" si="4"/>
        <v>40.947546531302876</v>
      </c>
      <c r="Q20" s="283">
        <v>349</v>
      </c>
      <c r="R20" s="319">
        <f t="shared" si="5"/>
        <v>59.052453468697117</v>
      </c>
      <c r="S20" s="227">
        <v>495</v>
      </c>
      <c r="T20" s="275">
        <v>206</v>
      </c>
      <c r="U20" s="271">
        <f t="shared" si="6"/>
        <v>41.616161616161619</v>
      </c>
      <c r="V20" s="283">
        <v>289</v>
      </c>
      <c r="W20" s="323">
        <f t="shared" si="7"/>
        <v>58.383838383838381</v>
      </c>
      <c r="X20" s="195">
        <v>1398</v>
      </c>
      <c r="Y20" s="224">
        <v>617</v>
      </c>
      <c r="Z20" s="267">
        <f t="shared" si="8"/>
        <v>44.134477825464948</v>
      </c>
      <c r="AA20" s="292">
        <v>781</v>
      </c>
      <c r="AB20" s="268">
        <f t="shared" si="9"/>
        <v>55.865522174535052</v>
      </c>
      <c r="AC20" s="227">
        <v>742</v>
      </c>
      <c r="AD20" s="322">
        <v>303</v>
      </c>
      <c r="AE20" s="267">
        <f t="shared" si="10"/>
        <v>40.835579514824801</v>
      </c>
      <c r="AF20" s="322">
        <v>439</v>
      </c>
      <c r="AG20" s="314">
        <f t="shared" si="11"/>
        <v>59.164420485175206</v>
      </c>
      <c r="AH20" s="227">
        <v>973</v>
      </c>
      <c r="AI20" s="224">
        <v>406</v>
      </c>
      <c r="AJ20" s="267">
        <f t="shared" si="12"/>
        <v>41.726618705035975</v>
      </c>
      <c r="AK20" s="226">
        <v>567</v>
      </c>
      <c r="AL20" s="268">
        <f t="shared" si="13"/>
        <v>58.273381294964032</v>
      </c>
      <c r="AM20" s="227">
        <v>662</v>
      </c>
      <c r="AN20" s="221">
        <v>286</v>
      </c>
      <c r="AO20" s="266">
        <f t="shared" si="14"/>
        <v>43.202416918429002</v>
      </c>
      <c r="AP20" s="221">
        <v>376</v>
      </c>
      <c r="AQ20" s="786">
        <f t="shared" si="15"/>
        <v>56.797583081570998</v>
      </c>
    </row>
    <row r="21" spans="1:43" ht="39.950000000000003" customHeight="1">
      <c r="A21" s="6318" t="s">
        <v>384</v>
      </c>
      <c r="B21" s="6319"/>
      <c r="C21" s="6320"/>
      <c r="D21" s="227">
        <v>203</v>
      </c>
      <c r="E21" s="321">
        <v>92</v>
      </c>
      <c r="F21" s="266">
        <f t="shared" si="0"/>
        <v>45.320197044334975</v>
      </c>
      <c r="G21" s="283">
        <v>111</v>
      </c>
      <c r="H21" s="319">
        <f t="shared" si="1"/>
        <v>54.679802955665025</v>
      </c>
      <c r="I21" s="227">
        <v>859</v>
      </c>
      <c r="J21" s="292">
        <v>435</v>
      </c>
      <c r="K21" s="267">
        <f t="shared" si="2"/>
        <v>50.640279394644935</v>
      </c>
      <c r="L21" s="221">
        <v>424</v>
      </c>
      <c r="M21" s="314">
        <f t="shared" si="3"/>
        <v>49.359720605355065</v>
      </c>
      <c r="N21" s="224">
        <v>454</v>
      </c>
      <c r="O21" s="224">
        <v>227</v>
      </c>
      <c r="P21" s="266">
        <f t="shared" si="4"/>
        <v>50</v>
      </c>
      <c r="Q21" s="283">
        <v>227</v>
      </c>
      <c r="R21" s="319">
        <f t="shared" si="5"/>
        <v>50</v>
      </c>
      <c r="S21" s="227">
        <v>507</v>
      </c>
      <c r="T21" s="321">
        <v>270</v>
      </c>
      <c r="U21" s="271">
        <f t="shared" si="6"/>
        <v>53.254437869822489</v>
      </c>
      <c r="V21" s="221">
        <v>237</v>
      </c>
      <c r="W21" s="323">
        <f t="shared" si="7"/>
        <v>46.745562130177518</v>
      </c>
      <c r="X21" s="332">
        <v>951</v>
      </c>
      <c r="Y21" s="292">
        <v>423</v>
      </c>
      <c r="Z21" s="267">
        <f t="shared" si="8"/>
        <v>44.479495268138805</v>
      </c>
      <c r="AA21" s="221">
        <v>528</v>
      </c>
      <c r="AB21" s="268">
        <f t="shared" si="9"/>
        <v>55.520504731861195</v>
      </c>
      <c r="AC21" s="227">
        <v>675</v>
      </c>
      <c r="AD21" s="322">
        <v>318</v>
      </c>
      <c r="AE21" s="267">
        <f t="shared" si="10"/>
        <v>47.111111111111107</v>
      </c>
      <c r="AF21" s="322">
        <v>357</v>
      </c>
      <c r="AG21" s="314">
        <f t="shared" si="11"/>
        <v>52.888888888888886</v>
      </c>
      <c r="AH21" s="227">
        <v>733</v>
      </c>
      <c r="AI21" s="224">
        <v>325</v>
      </c>
      <c r="AJ21" s="267">
        <f t="shared" si="12"/>
        <v>44.33833560709413</v>
      </c>
      <c r="AK21" s="226">
        <v>408</v>
      </c>
      <c r="AL21" s="268">
        <f t="shared" si="13"/>
        <v>55.661664392905863</v>
      </c>
      <c r="AM21" s="227">
        <v>499</v>
      </c>
      <c r="AN21" s="221">
        <v>239</v>
      </c>
      <c r="AO21" s="266">
        <f t="shared" si="14"/>
        <v>47.895791583166329</v>
      </c>
      <c r="AP21" s="221">
        <v>260</v>
      </c>
      <c r="AQ21" s="786">
        <f t="shared" si="15"/>
        <v>52.104208416833664</v>
      </c>
    </row>
    <row r="22" spans="1:43" ht="39.950000000000003" customHeight="1">
      <c r="A22" s="6318" t="s">
        <v>385</v>
      </c>
      <c r="B22" s="6319"/>
      <c r="C22" s="6320"/>
      <c r="D22" s="227">
        <v>127</v>
      </c>
      <c r="E22" s="321">
        <v>50</v>
      </c>
      <c r="F22" s="266">
        <f t="shared" si="0"/>
        <v>39.370078740157481</v>
      </c>
      <c r="G22" s="221">
        <v>77</v>
      </c>
      <c r="H22" s="319">
        <f t="shared" si="1"/>
        <v>60.629921259842526</v>
      </c>
      <c r="I22" s="227">
        <v>466</v>
      </c>
      <c r="J22" s="283">
        <v>199</v>
      </c>
      <c r="K22" s="267">
        <f t="shared" si="2"/>
        <v>42.70386266094421</v>
      </c>
      <c r="L22" s="221">
        <v>267</v>
      </c>
      <c r="M22" s="314">
        <f t="shared" si="3"/>
        <v>57.296137339055797</v>
      </c>
      <c r="N22" s="224">
        <v>305</v>
      </c>
      <c r="O22" s="224">
        <v>116</v>
      </c>
      <c r="P22" s="266">
        <f t="shared" si="4"/>
        <v>38.032786885245898</v>
      </c>
      <c r="Q22" s="283">
        <v>189</v>
      </c>
      <c r="R22" s="319">
        <f t="shared" si="5"/>
        <v>61.967213114754095</v>
      </c>
      <c r="S22" s="227">
        <v>259</v>
      </c>
      <c r="T22" s="221">
        <v>120</v>
      </c>
      <c r="U22" s="271">
        <f t="shared" si="6"/>
        <v>46.332046332046332</v>
      </c>
      <c r="V22" s="221">
        <v>139</v>
      </c>
      <c r="W22" s="272">
        <f t="shared" si="7"/>
        <v>53.667953667953668</v>
      </c>
      <c r="X22" s="221">
        <v>550</v>
      </c>
      <c r="Y22" s="224">
        <v>203</v>
      </c>
      <c r="Z22" s="267">
        <f t="shared" si="8"/>
        <v>36.909090909090907</v>
      </c>
      <c r="AA22" s="276">
        <v>347</v>
      </c>
      <c r="AB22" s="268">
        <f t="shared" si="9"/>
        <v>63.090909090909086</v>
      </c>
      <c r="AC22" s="274">
        <v>336</v>
      </c>
      <c r="AD22" s="225">
        <v>119</v>
      </c>
      <c r="AE22" s="297">
        <f t="shared" si="10"/>
        <v>35.416666666666671</v>
      </c>
      <c r="AF22" s="225">
        <v>217</v>
      </c>
      <c r="AG22" s="298">
        <f t="shared" si="11"/>
        <v>64.583333333333343</v>
      </c>
      <c r="AH22" s="274">
        <v>510</v>
      </c>
      <c r="AI22" s="275">
        <v>199</v>
      </c>
      <c r="AJ22" s="267">
        <f t="shared" si="12"/>
        <v>39.019607843137258</v>
      </c>
      <c r="AK22" s="226">
        <v>311</v>
      </c>
      <c r="AL22" s="268">
        <f t="shared" si="13"/>
        <v>60.980392156862749</v>
      </c>
      <c r="AM22" s="227">
        <v>295</v>
      </c>
      <c r="AN22" s="221">
        <v>102</v>
      </c>
      <c r="AO22" s="266">
        <f t="shared" si="14"/>
        <v>34.576271186440678</v>
      </c>
      <c r="AP22" s="221">
        <v>193</v>
      </c>
      <c r="AQ22" s="786">
        <f t="shared" si="15"/>
        <v>65.423728813559322</v>
      </c>
    </row>
    <row r="23" spans="1:43" ht="39.950000000000003" customHeight="1">
      <c r="A23" s="6318" t="s">
        <v>386</v>
      </c>
      <c r="B23" s="6319"/>
      <c r="C23" s="6320"/>
      <c r="D23" s="227">
        <v>58</v>
      </c>
      <c r="E23" s="224">
        <v>19</v>
      </c>
      <c r="F23" s="266">
        <f t="shared" si="0"/>
        <v>32.758620689655174</v>
      </c>
      <c r="G23" s="292">
        <v>39</v>
      </c>
      <c r="H23" s="319">
        <f t="shared" si="1"/>
        <v>67.241379310344826</v>
      </c>
      <c r="I23" s="274">
        <v>161</v>
      </c>
      <c r="J23" s="221">
        <v>60</v>
      </c>
      <c r="K23" s="267">
        <f t="shared" si="2"/>
        <v>37.267080745341616</v>
      </c>
      <c r="L23" s="221">
        <v>101</v>
      </c>
      <c r="M23" s="314">
        <f t="shared" si="3"/>
        <v>62.732919254658384</v>
      </c>
      <c r="N23" s="224">
        <v>110</v>
      </c>
      <c r="O23" s="224">
        <v>33</v>
      </c>
      <c r="P23" s="266">
        <f t="shared" si="4"/>
        <v>30</v>
      </c>
      <c r="Q23" s="283">
        <v>77</v>
      </c>
      <c r="R23" s="319">
        <f t="shared" si="5"/>
        <v>70</v>
      </c>
      <c r="S23" s="227">
        <v>92</v>
      </c>
      <c r="T23" s="276">
        <v>26</v>
      </c>
      <c r="U23" s="271">
        <f t="shared" si="6"/>
        <v>28.260869565217391</v>
      </c>
      <c r="V23" s="221">
        <v>66</v>
      </c>
      <c r="W23" s="272">
        <f t="shared" si="7"/>
        <v>71.739130434782609</v>
      </c>
      <c r="X23" s="283">
        <v>211</v>
      </c>
      <c r="Y23" s="321">
        <v>60</v>
      </c>
      <c r="Z23" s="267">
        <f t="shared" si="8"/>
        <v>28.436018957345972</v>
      </c>
      <c r="AA23" s="221">
        <v>151</v>
      </c>
      <c r="AB23" s="268">
        <f t="shared" si="9"/>
        <v>71.563981042654021</v>
      </c>
      <c r="AC23" s="227">
        <v>115</v>
      </c>
      <c r="AD23" s="322">
        <v>40</v>
      </c>
      <c r="AE23" s="267">
        <f t="shared" si="10"/>
        <v>34.782608695652172</v>
      </c>
      <c r="AF23" s="322">
        <v>75</v>
      </c>
      <c r="AG23" s="314">
        <f t="shared" si="11"/>
        <v>65.217391304347828</v>
      </c>
      <c r="AH23" s="227">
        <v>171</v>
      </c>
      <c r="AI23" s="224">
        <v>64</v>
      </c>
      <c r="AJ23" s="267">
        <f t="shared" si="12"/>
        <v>37.42690058479532</v>
      </c>
      <c r="AK23" s="226">
        <v>107</v>
      </c>
      <c r="AL23" s="268">
        <f t="shared" si="13"/>
        <v>62.57309941520468</v>
      </c>
      <c r="AM23" s="227">
        <v>129</v>
      </c>
      <c r="AN23" s="221">
        <v>40</v>
      </c>
      <c r="AO23" s="266">
        <f t="shared" si="14"/>
        <v>31.007751937984494</v>
      </c>
      <c r="AP23" s="221">
        <v>89</v>
      </c>
      <c r="AQ23" s="786">
        <f t="shared" si="15"/>
        <v>68.992248062015506</v>
      </c>
    </row>
    <row r="24" spans="1:43" ht="39.950000000000003" customHeight="1" thickBot="1">
      <c r="A24" s="6321" t="s">
        <v>387</v>
      </c>
      <c r="B24" s="6322"/>
      <c r="C24" s="6323"/>
      <c r="D24" s="348">
        <v>16</v>
      </c>
      <c r="E24" s="349">
        <v>2</v>
      </c>
      <c r="F24" s="345">
        <f t="shared" si="0"/>
        <v>12.5</v>
      </c>
      <c r="G24" s="346">
        <v>14</v>
      </c>
      <c r="H24" s="352">
        <f t="shared" si="1"/>
        <v>87.5</v>
      </c>
      <c r="I24" s="350">
        <v>26</v>
      </c>
      <c r="J24" s="342">
        <v>8</v>
      </c>
      <c r="K24" s="341">
        <f t="shared" si="2"/>
        <v>30.76923076923077</v>
      </c>
      <c r="L24" s="346">
        <v>18</v>
      </c>
      <c r="M24" s="343">
        <f t="shared" si="3"/>
        <v>69.230769230769226</v>
      </c>
      <c r="N24" s="344">
        <v>36</v>
      </c>
      <c r="O24" s="350">
        <v>6</v>
      </c>
      <c r="P24" s="345">
        <f t="shared" si="4"/>
        <v>16.666666666666664</v>
      </c>
      <c r="Q24" s="346">
        <v>30</v>
      </c>
      <c r="R24" s="352">
        <f t="shared" si="5"/>
        <v>83.333333333333343</v>
      </c>
      <c r="S24" s="348">
        <v>28</v>
      </c>
      <c r="T24" s="342">
        <v>4</v>
      </c>
      <c r="U24" s="353">
        <f t="shared" si="6"/>
        <v>14.285714285714285</v>
      </c>
      <c r="V24" s="342">
        <v>24</v>
      </c>
      <c r="W24" s="354">
        <f t="shared" si="7"/>
        <v>85.714285714285708</v>
      </c>
      <c r="X24" s="346">
        <v>57</v>
      </c>
      <c r="Y24" s="349">
        <v>15</v>
      </c>
      <c r="Z24" s="286">
        <f t="shared" si="8"/>
        <v>26.315789473684209</v>
      </c>
      <c r="AA24" s="351">
        <v>42</v>
      </c>
      <c r="AB24" s="355">
        <f t="shared" si="9"/>
        <v>73.68421052631578</v>
      </c>
      <c r="AC24" s="348">
        <v>25</v>
      </c>
      <c r="AD24" s="356">
        <v>4</v>
      </c>
      <c r="AE24" s="341">
        <f t="shared" si="10"/>
        <v>16</v>
      </c>
      <c r="AF24" s="356">
        <v>21</v>
      </c>
      <c r="AG24" s="343">
        <f t="shared" si="11"/>
        <v>84</v>
      </c>
      <c r="AH24" s="348">
        <v>45</v>
      </c>
      <c r="AI24" s="349">
        <v>6</v>
      </c>
      <c r="AJ24" s="341">
        <f t="shared" si="12"/>
        <v>13.333333333333334</v>
      </c>
      <c r="AK24" s="351">
        <v>39</v>
      </c>
      <c r="AL24" s="357">
        <f t="shared" si="13"/>
        <v>86.666666666666671</v>
      </c>
      <c r="AM24" s="348">
        <v>35</v>
      </c>
      <c r="AN24" s="346">
        <v>8</v>
      </c>
      <c r="AO24" s="345">
        <f t="shared" si="14"/>
        <v>22.857142857142858</v>
      </c>
      <c r="AP24" s="346">
        <v>27</v>
      </c>
      <c r="AQ24" s="798">
        <f t="shared" si="15"/>
        <v>77.142857142857153</v>
      </c>
    </row>
    <row r="25" spans="1:43" s="244" customFormat="1" ht="39.950000000000003" customHeight="1" thickBot="1">
      <c r="A25" s="6324" t="s">
        <v>78</v>
      </c>
      <c r="B25" s="6325"/>
      <c r="C25" s="6325"/>
      <c r="D25" s="5639">
        <v>4254</v>
      </c>
      <c r="E25" s="5663">
        <v>2038</v>
      </c>
      <c r="F25" s="5647">
        <f t="shared" si="0"/>
        <v>47.907851433944522</v>
      </c>
      <c r="G25" s="5646">
        <v>2571</v>
      </c>
      <c r="H25" s="5664">
        <f t="shared" si="1"/>
        <v>60.437235543018332</v>
      </c>
      <c r="I25" s="5663">
        <v>27743</v>
      </c>
      <c r="J25" s="5663">
        <v>14037</v>
      </c>
      <c r="K25" s="5641">
        <f t="shared" si="2"/>
        <v>50.596546876689615</v>
      </c>
      <c r="L25" s="5663">
        <v>13706</v>
      </c>
      <c r="M25" s="5642">
        <f t="shared" si="3"/>
        <v>49.403453123310385</v>
      </c>
      <c r="N25" s="5663">
        <v>15892</v>
      </c>
      <c r="O25" s="5663">
        <v>7943</v>
      </c>
      <c r="P25" s="5647">
        <f t="shared" si="4"/>
        <v>49.981122577397429</v>
      </c>
      <c r="Q25" s="5663">
        <v>7949</v>
      </c>
      <c r="R25" s="5664">
        <f t="shared" si="5"/>
        <v>50.018877422602571</v>
      </c>
      <c r="S25" s="5663">
        <v>11231</v>
      </c>
      <c r="T25" s="5663">
        <v>5608</v>
      </c>
      <c r="U25" s="5647">
        <f t="shared" si="6"/>
        <v>49.933220550262661</v>
      </c>
      <c r="V25" s="5663">
        <v>5623</v>
      </c>
      <c r="W25" s="5664">
        <f t="shared" si="7"/>
        <v>50.066779449737332</v>
      </c>
      <c r="X25" s="5663">
        <v>107561</v>
      </c>
      <c r="Y25" s="5663">
        <v>55815</v>
      </c>
      <c r="Z25" s="5657">
        <f t="shared" si="8"/>
        <v>51.891484831862854</v>
      </c>
      <c r="AA25" s="5663">
        <v>51746</v>
      </c>
      <c r="AB25" s="5642">
        <f t="shared" si="9"/>
        <v>48.108515168137153</v>
      </c>
      <c r="AC25" s="5663">
        <v>26539</v>
      </c>
      <c r="AD25" s="5663">
        <v>13504</v>
      </c>
      <c r="AE25" s="5641">
        <f t="shared" si="10"/>
        <v>50.883605260183131</v>
      </c>
      <c r="AF25" s="5663">
        <v>13035</v>
      </c>
      <c r="AG25" s="5642">
        <f t="shared" si="11"/>
        <v>49.116394739816869</v>
      </c>
      <c r="AH25" s="5639">
        <v>37882</v>
      </c>
      <c r="AI25" s="5663">
        <v>19101</v>
      </c>
      <c r="AJ25" s="5641">
        <f t="shared" si="12"/>
        <v>50.422364183517246</v>
      </c>
      <c r="AK25" s="5663">
        <v>18781</v>
      </c>
      <c r="AL25" s="5642">
        <f t="shared" si="13"/>
        <v>49.577635816482761</v>
      </c>
      <c r="AM25" s="5663">
        <v>16756</v>
      </c>
      <c r="AN25" s="5663">
        <v>8315</v>
      </c>
      <c r="AO25" s="5647">
        <f t="shared" si="14"/>
        <v>49.624015278109333</v>
      </c>
      <c r="AP25" s="5663">
        <v>8441</v>
      </c>
      <c r="AQ25" s="5669">
        <f t="shared" si="15"/>
        <v>50.375984721890667</v>
      </c>
    </row>
    <row r="26" spans="1:43" ht="15.75" customHeight="1" thickTop="1">
      <c r="A26" s="6293"/>
      <c r="B26" s="6293"/>
      <c r="C26" s="6293"/>
    </row>
    <row r="27" spans="1:43" ht="15.75" customHeight="1">
      <c r="A27" s="6248" t="s">
        <v>400</v>
      </c>
      <c r="B27" s="6248"/>
      <c r="C27" s="6248"/>
      <c r="D27" s="6248"/>
    </row>
    <row r="28" spans="1:43" ht="15.75" customHeight="1">
      <c r="A28" s="6248" t="s">
        <v>388</v>
      </c>
      <c r="B28" s="6248"/>
      <c r="C28" s="6248"/>
      <c r="D28" s="6248"/>
      <c r="E28" s="6248"/>
      <c r="F28" s="6248"/>
      <c r="G28" s="6248"/>
      <c r="H28" s="6248"/>
    </row>
    <row r="29" spans="1:43" ht="15.75" customHeight="1">
      <c r="A29" s="6248" t="s">
        <v>398</v>
      </c>
      <c r="B29" s="6248"/>
      <c r="C29" s="6248"/>
    </row>
    <row r="30" spans="1:43" ht="15.75" customHeight="1"/>
    <row r="31" spans="1:43" ht="15.75" customHeight="1"/>
    <row r="32" spans="1:43" ht="18" customHeight="1">
      <c r="D32" s="293"/>
      <c r="E32" s="293"/>
      <c r="F32" s="294"/>
    </row>
    <row r="33" spans="2:6" ht="20.25" customHeight="1">
      <c r="B33" s="152"/>
      <c r="D33" s="293"/>
      <c r="E33" s="293"/>
      <c r="F33" s="294"/>
    </row>
    <row r="34" spans="2:6" ht="17.25" customHeight="1"/>
  </sheetData>
  <mergeCells count="35">
    <mergeCell ref="A10:C10"/>
    <mergeCell ref="A2:AQ2"/>
    <mergeCell ref="A3:AQ3"/>
    <mergeCell ref="A4:C5"/>
    <mergeCell ref="D4:H4"/>
    <mergeCell ref="I4:M4"/>
    <mergeCell ref="N4:R4"/>
    <mergeCell ref="S4:W4"/>
    <mergeCell ref="X4:AB4"/>
    <mergeCell ref="AC4:AG4"/>
    <mergeCell ref="AH4:AL4"/>
    <mergeCell ref="AM4:AQ4"/>
    <mergeCell ref="A6:C6"/>
    <mergeCell ref="A7:C7"/>
    <mergeCell ref="A8:C8"/>
    <mergeCell ref="A9:C9"/>
    <mergeCell ref="A22:C22"/>
    <mergeCell ref="A11:C11"/>
    <mergeCell ref="A12:C12"/>
    <mergeCell ref="A13:C13"/>
    <mergeCell ref="A14:C14"/>
    <mergeCell ref="A15:C15"/>
    <mergeCell ref="A16:C16"/>
    <mergeCell ref="A17:C17"/>
    <mergeCell ref="A18:C18"/>
    <mergeCell ref="A19:C19"/>
    <mergeCell ref="A20:C20"/>
    <mergeCell ref="A21:C21"/>
    <mergeCell ref="A29:C29"/>
    <mergeCell ref="A23:C23"/>
    <mergeCell ref="A24:C24"/>
    <mergeCell ref="A25:C25"/>
    <mergeCell ref="A26:C26"/>
    <mergeCell ref="A27:D27"/>
    <mergeCell ref="A28:H28"/>
  </mergeCells>
  <hyperlinks>
    <hyperlink ref="A1" r:id="rId1"/>
  </hyperlinks>
  <pageMargins left="0.39370078740157483" right="0.19685039370078741" top="0.98425196850393704" bottom="0.98425196850393704" header="0.51181102362204722" footer="0.51181102362204722"/>
  <pageSetup paperSize="9" scale="43" orientation="landscape" r:id="rId2"/>
  <headerFooter alignWithMargins="0">
    <oddFooter>&amp;R17</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16">
    <pageSetUpPr fitToPage="1"/>
  </sheetPr>
  <dimension ref="A1:P42"/>
  <sheetViews>
    <sheetView view="pageBreakPreview" zoomScale="60" zoomScaleNormal="100" workbookViewId="0">
      <selection activeCell="H15" sqref="H15"/>
    </sheetView>
  </sheetViews>
  <sheetFormatPr defaultRowHeight="12.75"/>
  <cols>
    <col min="1" max="1" width="13" style="152" customWidth="1"/>
    <col min="2" max="2" width="13.42578125" style="152" customWidth="1"/>
    <col min="3" max="3" width="15.140625" style="152" customWidth="1"/>
    <col min="4" max="16" width="12.7109375" style="152" customWidth="1"/>
    <col min="17" max="17" width="9.140625" style="152"/>
    <col min="18" max="18" width="11.7109375" style="152" customWidth="1"/>
    <col min="19" max="256" width="9.140625" style="152"/>
    <col min="257" max="258" width="14.7109375" style="152" customWidth="1"/>
    <col min="259" max="259" width="13" style="152" customWidth="1"/>
    <col min="260" max="260" width="16.140625" style="152" customWidth="1"/>
    <col min="261" max="261" width="14.42578125" style="152" customWidth="1"/>
    <col min="262" max="262" width="15.28515625" style="152" customWidth="1"/>
    <col min="263" max="271" width="15" style="152" customWidth="1"/>
    <col min="272" max="272" width="14.5703125" style="152" customWidth="1"/>
    <col min="273" max="273" width="9.140625" style="152"/>
    <col min="274" max="274" width="11.7109375" style="152" customWidth="1"/>
    <col min="275" max="512" width="9.140625" style="152"/>
    <col min="513" max="514" width="14.7109375" style="152" customWidth="1"/>
    <col min="515" max="515" width="13" style="152" customWidth="1"/>
    <col min="516" max="516" width="16.140625" style="152" customWidth="1"/>
    <col min="517" max="517" width="14.42578125" style="152" customWidth="1"/>
    <col min="518" max="518" width="15.28515625" style="152" customWidth="1"/>
    <col min="519" max="527" width="15" style="152" customWidth="1"/>
    <col min="528" max="528" width="14.5703125" style="152" customWidth="1"/>
    <col min="529" max="529" width="9.140625" style="152"/>
    <col min="530" max="530" width="11.7109375" style="152" customWidth="1"/>
    <col min="531" max="768" width="9.140625" style="152"/>
    <col min="769" max="770" width="14.7109375" style="152" customWidth="1"/>
    <col min="771" max="771" width="13" style="152" customWidth="1"/>
    <col min="772" max="772" width="16.140625" style="152" customWidth="1"/>
    <col min="773" max="773" width="14.42578125" style="152" customWidth="1"/>
    <col min="774" max="774" width="15.28515625" style="152" customWidth="1"/>
    <col min="775" max="783" width="15" style="152" customWidth="1"/>
    <col min="784" max="784" width="14.5703125" style="152" customWidth="1"/>
    <col min="785" max="785" width="9.140625" style="152"/>
    <col min="786" max="786" width="11.7109375" style="152" customWidth="1"/>
    <col min="787" max="1024" width="9.140625" style="152"/>
    <col min="1025" max="1026" width="14.7109375" style="152" customWidth="1"/>
    <col min="1027" max="1027" width="13" style="152" customWidth="1"/>
    <col min="1028" max="1028" width="16.140625" style="152" customWidth="1"/>
    <col min="1029" max="1029" width="14.42578125" style="152" customWidth="1"/>
    <col min="1030" max="1030" width="15.28515625" style="152" customWidth="1"/>
    <col min="1031" max="1039" width="15" style="152" customWidth="1"/>
    <col min="1040" max="1040" width="14.5703125" style="152" customWidth="1"/>
    <col min="1041" max="1041" width="9.140625" style="152"/>
    <col min="1042" max="1042" width="11.7109375" style="152" customWidth="1"/>
    <col min="1043" max="1280" width="9.140625" style="152"/>
    <col min="1281" max="1282" width="14.7109375" style="152" customWidth="1"/>
    <col min="1283" max="1283" width="13" style="152" customWidth="1"/>
    <col min="1284" max="1284" width="16.140625" style="152" customWidth="1"/>
    <col min="1285" max="1285" width="14.42578125" style="152" customWidth="1"/>
    <col min="1286" max="1286" width="15.28515625" style="152" customWidth="1"/>
    <col min="1287" max="1295" width="15" style="152" customWidth="1"/>
    <col min="1296" max="1296" width="14.5703125" style="152" customWidth="1"/>
    <col min="1297" max="1297" width="9.140625" style="152"/>
    <col min="1298" max="1298" width="11.7109375" style="152" customWidth="1"/>
    <col min="1299" max="1536" width="9.140625" style="152"/>
    <col min="1537" max="1538" width="14.7109375" style="152" customWidth="1"/>
    <col min="1539" max="1539" width="13" style="152" customWidth="1"/>
    <col min="1540" max="1540" width="16.140625" style="152" customWidth="1"/>
    <col min="1541" max="1541" width="14.42578125" style="152" customWidth="1"/>
    <col min="1542" max="1542" width="15.28515625" style="152" customWidth="1"/>
    <col min="1543" max="1551" width="15" style="152" customWidth="1"/>
    <col min="1552" max="1552" width="14.5703125" style="152" customWidth="1"/>
    <col min="1553" max="1553" width="9.140625" style="152"/>
    <col min="1554" max="1554" width="11.7109375" style="152" customWidth="1"/>
    <col min="1555" max="1792" width="9.140625" style="152"/>
    <col min="1793" max="1794" width="14.7109375" style="152" customWidth="1"/>
    <col min="1795" max="1795" width="13" style="152" customWidth="1"/>
    <col min="1796" max="1796" width="16.140625" style="152" customWidth="1"/>
    <col min="1797" max="1797" width="14.42578125" style="152" customWidth="1"/>
    <col min="1798" max="1798" width="15.28515625" style="152" customWidth="1"/>
    <col min="1799" max="1807" width="15" style="152" customWidth="1"/>
    <col min="1808" max="1808" width="14.5703125" style="152" customWidth="1"/>
    <col min="1809" max="1809" width="9.140625" style="152"/>
    <col min="1810" max="1810" width="11.7109375" style="152" customWidth="1"/>
    <col min="1811" max="2048" width="9.140625" style="152"/>
    <col min="2049" max="2050" width="14.7109375" style="152" customWidth="1"/>
    <col min="2051" max="2051" width="13" style="152" customWidth="1"/>
    <col min="2052" max="2052" width="16.140625" style="152" customWidth="1"/>
    <col min="2053" max="2053" width="14.42578125" style="152" customWidth="1"/>
    <col min="2054" max="2054" width="15.28515625" style="152" customWidth="1"/>
    <col min="2055" max="2063" width="15" style="152" customWidth="1"/>
    <col min="2064" max="2064" width="14.5703125" style="152" customWidth="1"/>
    <col min="2065" max="2065" width="9.140625" style="152"/>
    <col min="2066" max="2066" width="11.7109375" style="152" customWidth="1"/>
    <col min="2067" max="2304" width="9.140625" style="152"/>
    <col min="2305" max="2306" width="14.7109375" style="152" customWidth="1"/>
    <col min="2307" max="2307" width="13" style="152" customWidth="1"/>
    <col min="2308" max="2308" width="16.140625" style="152" customWidth="1"/>
    <col min="2309" max="2309" width="14.42578125" style="152" customWidth="1"/>
    <col min="2310" max="2310" width="15.28515625" style="152" customWidth="1"/>
    <col min="2311" max="2319" width="15" style="152" customWidth="1"/>
    <col min="2320" max="2320" width="14.5703125" style="152" customWidth="1"/>
    <col min="2321" max="2321" width="9.140625" style="152"/>
    <col min="2322" max="2322" width="11.7109375" style="152" customWidth="1"/>
    <col min="2323" max="2560" width="9.140625" style="152"/>
    <col min="2561" max="2562" width="14.7109375" style="152" customWidth="1"/>
    <col min="2563" max="2563" width="13" style="152" customWidth="1"/>
    <col min="2564" max="2564" width="16.140625" style="152" customWidth="1"/>
    <col min="2565" max="2565" width="14.42578125" style="152" customWidth="1"/>
    <col min="2566" max="2566" width="15.28515625" style="152" customWidth="1"/>
    <col min="2567" max="2575" width="15" style="152" customWidth="1"/>
    <col min="2576" max="2576" width="14.5703125" style="152" customWidth="1"/>
    <col min="2577" max="2577" width="9.140625" style="152"/>
    <col min="2578" max="2578" width="11.7109375" style="152" customWidth="1"/>
    <col min="2579" max="2816" width="9.140625" style="152"/>
    <col min="2817" max="2818" width="14.7109375" style="152" customWidth="1"/>
    <col min="2819" max="2819" width="13" style="152" customWidth="1"/>
    <col min="2820" max="2820" width="16.140625" style="152" customWidth="1"/>
    <col min="2821" max="2821" width="14.42578125" style="152" customWidth="1"/>
    <col min="2822" max="2822" width="15.28515625" style="152" customWidth="1"/>
    <col min="2823" max="2831" width="15" style="152" customWidth="1"/>
    <col min="2832" max="2832" width="14.5703125" style="152" customWidth="1"/>
    <col min="2833" max="2833" width="9.140625" style="152"/>
    <col min="2834" max="2834" width="11.7109375" style="152" customWidth="1"/>
    <col min="2835" max="3072" width="9.140625" style="152"/>
    <col min="3073" max="3074" width="14.7109375" style="152" customWidth="1"/>
    <col min="3075" max="3075" width="13" style="152" customWidth="1"/>
    <col min="3076" max="3076" width="16.140625" style="152" customWidth="1"/>
    <col min="3077" max="3077" width="14.42578125" style="152" customWidth="1"/>
    <col min="3078" max="3078" width="15.28515625" style="152" customWidth="1"/>
    <col min="3079" max="3087" width="15" style="152" customWidth="1"/>
    <col min="3088" max="3088" width="14.5703125" style="152" customWidth="1"/>
    <col min="3089" max="3089" width="9.140625" style="152"/>
    <col min="3090" max="3090" width="11.7109375" style="152" customWidth="1"/>
    <col min="3091" max="3328" width="9.140625" style="152"/>
    <col min="3329" max="3330" width="14.7109375" style="152" customWidth="1"/>
    <col min="3331" max="3331" width="13" style="152" customWidth="1"/>
    <col min="3332" max="3332" width="16.140625" style="152" customWidth="1"/>
    <col min="3333" max="3333" width="14.42578125" style="152" customWidth="1"/>
    <col min="3334" max="3334" width="15.28515625" style="152" customWidth="1"/>
    <col min="3335" max="3343" width="15" style="152" customWidth="1"/>
    <col min="3344" max="3344" width="14.5703125" style="152" customWidth="1"/>
    <col min="3345" max="3345" width="9.140625" style="152"/>
    <col min="3346" max="3346" width="11.7109375" style="152" customWidth="1"/>
    <col min="3347" max="3584" width="9.140625" style="152"/>
    <col min="3585" max="3586" width="14.7109375" style="152" customWidth="1"/>
    <col min="3587" max="3587" width="13" style="152" customWidth="1"/>
    <col min="3588" max="3588" width="16.140625" style="152" customWidth="1"/>
    <col min="3589" max="3589" width="14.42578125" style="152" customWidth="1"/>
    <col min="3590" max="3590" width="15.28515625" style="152" customWidth="1"/>
    <col min="3591" max="3599" width="15" style="152" customWidth="1"/>
    <col min="3600" max="3600" width="14.5703125" style="152" customWidth="1"/>
    <col min="3601" max="3601" width="9.140625" style="152"/>
    <col min="3602" max="3602" width="11.7109375" style="152" customWidth="1"/>
    <col min="3603" max="3840" width="9.140625" style="152"/>
    <col min="3841" max="3842" width="14.7109375" style="152" customWidth="1"/>
    <col min="3843" max="3843" width="13" style="152" customWidth="1"/>
    <col min="3844" max="3844" width="16.140625" style="152" customWidth="1"/>
    <col min="3845" max="3845" width="14.42578125" style="152" customWidth="1"/>
    <col min="3846" max="3846" width="15.28515625" style="152" customWidth="1"/>
    <col min="3847" max="3855" width="15" style="152" customWidth="1"/>
    <col min="3856" max="3856" width="14.5703125" style="152" customWidth="1"/>
    <col min="3857" max="3857" width="9.140625" style="152"/>
    <col min="3858" max="3858" width="11.7109375" style="152" customWidth="1"/>
    <col min="3859" max="4096" width="9.140625" style="152"/>
    <col min="4097" max="4098" width="14.7109375" style="152" customWidth="1"/>
    <col min="4099" max="4099" width="13" style="152" customWidth="1"/>
    <col min="4100" max="4100" width="16.140625" style="152" customWidth="1"/>
    <col min="4101" max="4101" width="14.42578125" style="152" customWidth="1"/>
    <col min="4102" max="4102" width="15.28515625" style="152" customWidth="1"/>
    <col min="4103" max="4111" width="15" style="152" customWidth="1"/>
    <col min="4112" max="4112" width="14.5703125" style="152" customWidth="1"/>
    <col min="4113" max="4113" width="9.140625" style="152"/>
    <col min="4114" max="4114" width="11.7109375" style="152" customWidth="1"/>
    <col min="4115" max="4352" width="9.140625" style="152"/>
    <col min="4353" max="4354" width="14.7109375" style="152" customWidth="1"/>
    <col min="4355" max="4355" width="13" style="152" customWidth="1"/>
    <col min="4356" max="4356" width="16.140625" style="152" customWidth="1"/>
    <col min="4357" max="4357" width="14.42578125" style="152" customWidth="1"/>
    <col min="4358" max="4358" width="15.28515625" style="152" customWidth="1"/>
    <col min="4359" max="4367" width="15" style="152" customWidth="1"/>
    <col min="4368" max="4368" width="14.5703125" style="152" customWidth="1"/>
    <col min="4369" max="4369" width="9.140625" style="152"/>
    <col min="4370" max="4370" width="11.7109375" style="152" customWidth="1"/>
    <col min="4371" max="4608" width="9.140625" style="152"/>
    <col min="4609" max="4610" width="14.7109375" style="152" customWidth="1"/>
    <col min="4611" max="4611" width="13" style="152" customWidth="1"/>
    <col min="4612" max="4612" width="16.140625" style="152" customWidth="1"/>
    <col min="4613" max="4613" width="14.42578125" style="152" customWidth="1"/>
    <col min="4614" max="4614" width="15.28515625" style="152" customWidth="1"/>
    <col min="4615" max="4623" width="15" style="152" customWidth="1"/>
    <col min="4624" max="4624" width="14.5703125" style="152" customWidth="1"/>
    <col min="4625" max="4625" width="9.140625" style="152"/>
    <col min="4626" max="4626" width="11.7109375" style="152" customWidth="1"/>
    <col min="4627" max="4864" width="9.140625" style="152"/>
    <col min="4865" max="4866" width="14.7109375" style="152" customWidth="1"/>
    <col min="4867" max="4867" width="13" style="152" customWidth="1"/>
    <col min="4868" max="4868" width="16.140625" style="152" customWidth="1"/>
    <col min="4869" max="4869" width="14.42578125" style="152" customWidth="1"/>
    <col min="4870" max="4870" width="15.28515625" style="152" customWidth="1"/>
    <col min="4871" max="4879" width="15" style="152" customWidth="1"/>
    <col min="4880" max="4880" width="14.5703125" style="152" customWidth="1"/>
    <col min="4881" max="4881" width="9.140625" style="152"/>
    <col min="4882" max="4882" width="11.7109375" style="152" customWidth="1"/>
    <col min="4883" max="5120" width="9.140625" style="152"/>
    <col min="5121" max="5122" width="14.7109375" style="152" customWidth="1"/>
    <col min="5123" max="5123" width="13" style="152" customWidth="1"/>
    <col min="5124" max="5124" width="16.140625" style="152" customWidth="1"/>
    <col min="5125" max="5125" width="14.42578125" style="152" customWidth="1"/>
    <col min="5126" max="5126" width="15.28515625" style="152" customWidth="1"/>
    <col min="5127" max="5135" width="15" style="152" customWidth="1"/>
    <col min="5136" max="5136" width="14.5703125" style="152" customWidth="1"/>
    <col min="5137" max="5137" width="9.140625" style="152"/>
    <col min="5138" max="5138" width="11.7109375" style="152" customWidth="1"/>
    <col min="5139" max="5376" width="9.140625" style="152"/>
    <col min="5377" max="5378" width="14.7109375" style="152" customWidth="1"/>
    <col min="5379" max="5379" width="13" style="152" customWidth="1"/>
    <col min="5380" max="5380" width="16.140625" style="152" customWidth="1"/>
    <col min="5381" max="5381" width="14.42578125" style="152" customWidth="1"/>
    <col min="5382" max="5382" width="15.28515625" style="152" customWidth="1"/>
    <col min="5383" max="5391" width="15" style="152" customWidth="1"/>
    <col min="5392" max="5392" width="14.5703125" style="152" customWidth="1"/>
    <col min="5393" max="5393" width="9.140625" style="152"/>
    <col min="5394" max="5394" width="11.7109375" style="152" customWidth="1"/>
    <col min="5395" max="5632" width="9.140625" style="152"/>
    <col min="5633" max="5634" width="14.7109375" style="152" customWidth="1"/>
    <col min="5635" max="5635" width="13" style="152" customWidth="1"/>
    <col min="5636" max="5636" width="16.140625" style="152" customWidth="1"/>
    <col min="5637" max="5637" width="14.42578125" style="152" customWidth="1"/>
    <col min="5638" max="5638" width="15.28515625" style="152" customWidth="1"/>
    <col min="5639" max="5647" width="15" style="152" customWidth="1"/>
    <col min="5648" max="5648" width="14.5703125" style="152" customWidth="1"/>
    <col min="5649" max="5649" width="9.140625" style="152"/>
    <col min="5650" max="5650" width="11.7109375" style="152" customWidth="1"/>
    <col min="5651" max="5888" width="9.140625" style="152"/>
    <col min="5889" max="5890" width="14.7109375" style="152" customWidth="1"/>
    <col min="5891" max="5891" width="13" style="152" customWidth="1"/>
    <col min="5892" max="5892" width="16.140625" style="152" customWidth="1"/>
    <col min="5893" max="5893" width="14.42578125" style="152" customWidth="1"/>
    <col min="5894" max="5894" width="15.28515625" style="152" customWidth="1"/>
    <col min="5895" max="5903" width="15" style="152" customWidth="1"/>
    <col min="5904" max="5904" width="14.5703125" style="152" customWidth="1"/>
    <col min="5905" max="5905" width="9.140625" style="152"/>
    <col min="5906" max="5906" width="11.7109375" style="152" customWidth="1"/>
    <col min="5907" max="6144" width="9.140625" style="152"/>
    <col min="6145" max="6146" width="14.7109375" style="152" customWidth="1"/>
    <col min="6147" max="6147" width="13" style="152" customWidth="1"/>
    <col min="6148" max="6148" width="16.140625" style="152" customWidth="1"/>
    <col min="6149" max="6149" width="14.42578125" style="152" customWidth="1"/>
    <col min="6150" max="6150" width="15.28515625" style="152" customWidth="1"/>
    <col min="6151" max="6159" width="15" style="152" customWidth="1"/>
    <col min="6160" max="6160" width="14.5703125" style="152" customWidth="1"/>
    <col min="6161" max="6161" width="9.140625" style="152"/>
    <col min="6162" max="6162" width="11.7109375" style="152" customWidth="1"/>
    <col min="6163" max="6400" width="9.140625" style="152"/>
    <col min="6401" max="6402" width="14.7109375" style="152" customWidth="1"/>
    <col min="6403" max="6403" width="13" style="152" customWidth="1"/>
    <col min="6404" max="6404" width="16.140625" style="152" customWidth="1"/>
    <col min="6405" max="6405" width="14.42578125" style="152" customWidth="1"/>
    <col min="6406" max="6406" width="15.28515625" style="152" customWidth="1"/>
    <col min="6407" max="6415" width="15" style="152" customWidth="1"/>
    <col min="6416" max="6416" width="14.5703125" style="152" customWidth="1"/>
    <col min="6417" max="6417" width="9.140625" style="152"/>
    <col min="6418" max="6418" width="11.7109375" style="152" customWidth="1"/>
    <col min="6419" max="6656" width="9.140625" style="152"/>
    <col min="6657" max="6658" width="14.7109375" style="152" customWidth="1"/>
    <col min="6659" max="6659" width="13" style="152" customWidth="1"/>
    <col min="6660" max="6660" width="16.140625" style="152" customWidth="1"/>
    <col min="6661" max="6661" width="14.42578125" style="152" customWidth="1"/>
    <col min="6662" max="6662" width="15.28515625" style="152" customWidth="1"/>
    <col min="6663" max="6671" width="15" style="152" customWidth="1"/>
    <col min="6672" max="6672" width="14.5703125" style="152" customWidth="1"/>
    <col min="6673" max="6673" width="9.140625" style="152"/>
    <col min="6674" max="6674" width="11.7109375" style="152" customWidth="1"/>
    <col min="6675" max="6912" width="9.140625" style="152"/>
    <col min="6913" max="6914" width="14.7109375" style="152" customWidth="1"/>
    <col min="6915" max="6915" width="13" style="152" customWidth="1"/>
    <col min="6916" max="6916" width="16.140625" style="152" customWidth="1"/>
    <col min="6917" max="6917" width="14.42578125" style="152" customWidth="1"/>
    <col min="6918" max="6918" width="15.28515625" style="152" customWidth="1"/>
    <col min="6919" max="6927" width="15" style="152" customWidth="1"/>
    <col min="6928" max="6928" width="14.5703125" style="152" customWidth="1"/>
    <col min="6929" max="6929" width="9.140625" style="152"/>
    <col min="6930" max="6930" width="11.7109375" style="152" customWidth="1"/>
    <col min="6931" max="7168" width="9.140625" style="152"/>
    <col min="7169" max="7170" width="14.7109375" style="152" customWidth="1"/>
    <col min="7171" max="7171" width="13" style="152" customWidth="1"/>
    <col min="7172" max="7172" width="16.140625" style="152" customWidth="1"/>
    <col min="7173" max="7173" width="14.42578125" style="152" customWidth="1"/>
    <col min="7174" max="7174" width="15.28515625" style="152" customWidth="1"/>
    <col min="7175" max="7183" width="15" style="152" customWidth="1"/>
    <col min="7184" max="7184" width="14.5703125" style="152" customWidth="1"/>
    <col min="7185" max="7185" width="9.140625" style="152"/>
    <col min="7186" max="7186" width="11.7109375" style="152" customWidth="1"/>
    <col min="7187" max="7424" width="9.140625" style="152"/>
    <col min="7425" max="7426" width="14.7109375" style="152" customWidth="1"/>
    <col min="7427" max="7427" width="13" style="152" customWidth="1"/>
    <col min="7428" max="7428" width="16.140625" style="152" customWidth="1"/>
    <col min="7429" max="7429" width="14.42578125" style="152" customWidth="1"/>
    <col min="7430" max="7430" width="15.28515625" style="152" customWidth="1"/>
    <col min="7431" max="7439" width="15" style="152" customWidth="1"/>
    <col min="7440" max="7440" width="14.5703125" style="152" customWidth="1"/>
    <col min="7441" max="7441" width="9.140625" style="152"/>
    <col min="7442" max="7442" width="11.7109375" style="152" customWidth="1"/>
    <col min="7443" max="7680" width="9.140625" style="152"/>
    <col min="7681" max="7682" width="14.7109375" style="152" customWidth="1"/>
    <col min="7683" max="7683" width="13" style="152" customWidth="1"/>
    <col min="7684" max="7684" width="16.140625" style="152" customWidth="1"/>
    <col min="7685" max="7685" width="14.42578125" style="152" customWidth="1"/>
    <col min="7686" max="7686" width="15.28515625" style="152" customWidth="1"/>
    <col min="7687" max="7695" width="15" style="152" customWidth="1"/>
    <col min="7696" max="7696" width="14.5703125" style="152" customWidth="1"/>
    <col min="7697" max="7697" width="9.140625" style="152"/>
    <col min="7698" max="7698" width="11.7109375" style="152" customWidth="1"/>
    <col min="7699" max="7936" width="9.140625" style="152"/>
    <col min="7937" max="7938" width="14.7109375" style="152" customWidth="1"/>
    <col min="7939" max="7939" width="13" style="152" customWidth="1"/>
    <col min="7940" max="7940" width="16.140625" style="152" customWidth="1"/>
    <col min="7941" max="7941" width="14.42578125" style="152" customWidth="1"/>
    <col min="7942" max="7942" width="15.28515625" style="152" customWidth="1"/>
    <col min="7943" max="7951" width="15" style="152" customWidth="1"/>
    <col min="7952" max="7952" width="14.5703125" style="152" customWidth="1"/>
    <col min="7953" max="7953" width="9.140625" style="152"/>
    <col min="7954" max="7954" width="11.7109375" style="152" customWidth="1"/>
    <col min="7955" max="8192" width="9.140625" style="152"/>
    <col min="8193" max="8194" width="14.7109375" style="152" customWidth="1"/>
    <col min="8195" max="8195" width="13" style="152" customWidth="1"/>
    <col min="8196" max="8196" width="16.140625" style="152" customWidth="1"/>
    <col min="8197" max="8197" width="14.42578125" style="152" customWidth="1"/>
    <col min="8198" max="8198" width="15.28515625" style="152" customWidth="1"/>
    <col min="8199" max="8207" width="15" style="152" customWidth="1"/>
    <col min="8208" max="8208" width="14.5703125" style="152" customWidth="1"/>
    <col min="8209" max="8209" width="9.140625" style="152"/>
    <col min="8210" max="8210" width="11.7109375" style="152" customWidth="1"/>
    <col min="8211" max="8448" width="9.140625" style="152"/>
    <col min="8449" max="8450" width="14.7109375" style="152" customWidth="1"/>
    <col min="8451" max="8451" width="13" style="152" customWidth="1"/>
    <col min="8452" max="8452" width="16.140625" style="152" customWidth="1"/>
    <col min="8453" max="8453" width="14.42578125" style="152" customWidth="1"/>
    <col min="8454" max="8454" width="15.28515625" style="152" customWidth="1"/>
    <col min="8455" max="8463" width="15" style="152" customWidth="1"/>
    <col min="8464" max="8464" width="14.5703125" style="152" customWidth="1"/>
    <col min="8465" max="8465" width="9.140625" style="152"/>
    <col min="8466" max="8466" width="11.7109375" style="152" customWidth="1"/>
    <col min="8467" max="8704" width="9.140625" style="152"/>
    <col min="8705" max="8706" width="14.7109375" style="152" customWidth="1"/>
    <col min="8707" max="8707" width="13" style="152" customWidth="1"/>
    <col min="8708" max="8708" width="16.140625" style="152" customWidth="1"/>
    <col min="8709" max="8709" width="14.42578125" style="152" customWidth="1"/>
    <col min="8710" max="8710" width="15.28515625" style="152" customWidth="1"/>
    <col min="8711" max="8719" width="15" style="152" customWidth="1"/>
    <col min="8720" max="8720" width="14.5703125" style="152" customWidth="1"/>
    <col min="8721" max="8721" width="9.140625" style="152"/>
    <col min="8722" max="8722" width="11.7109375" style="152" customWidth="1"/>
    <col min="8723" max="8960" width="9.140625" style="152"/>
    <col min="8961" max="8962" width="14.7109375" style="152" customWidth="1"/>
    <col min="8963" max="8963" width="13" style="152" customWidth="1"/>
    <col min="8964" max="8964" width="16.140625" style="152" customWidth="1"/>
    <col min="8965" max="8965" width="14.42578125" style="152" customWidth="1"/>
    <col min="8966" max="8966" width="15.28515625" style="152" customWidth="1"/>
    <col min="8967" max="8975" width="15" style="152" customWidth="1"/>
    <col min="8976" max="8976" width="14.5703125" style="152" customWidth="1"/>
    <col min="8977" max="8977" width="9.140625" style="152"/>
    <col min="8978" max="8978" width="11.7109375" style="152" customWidth="1"/>
    <col min="8979" max="9216" width="9.140625" style="152"/>
    <col min="9217" max="9218" width="14.7109375" style="152" customWidth="1"/>
    <col min="9219" max="9219" width="13" style="152" customWidth="1"/>
    <col min="9220" max="9220" width="16.140625" style="152" customWidth="1"/>
    <col min="9221" max="9221" width="14.42578125" style="152" customWidth="1"/>
    <col min="9222" max="9222" width="15.28515625" style="152" customWidth="1"/>
    <col min="9223" max="9231" width="15" style="152" customWidth="1"/>
    <col min="9232" max="9232" width="14.5703125" style="152" customWidth="1"/>
    <col min="9233" max="9233" width="9.140625" style="152"/>
    <col min="9234" max="9234" width="11.7109375" style="152" customWidth="1"/>
    <col min="9235" max="9472" width="9.140625" style="152"/>
    <col min="9473" max="9474" width="14.7109375" style="152" customWidth="1"/>
    <col min="9475" max="9475" width="13" style="152" customWidth="1"/>
    <col min="9476" max="9476" width="16.140625" style="152" customWidth="1"/>
    <col min="9477" max="9477" width="14.42578125" style="152" customWidth="1"/>
    <col min="9478" max="9478" width="15.28515625" style="152" customWidth="1"/>
    <col min="9479" max="9487" width="15" style="152" customWidth="1"/>
    <col min="9488" max="9488" width="14.5703125" style="152" customWidth="1"/>
    <col min="9489" max="9489" width="9.140625" style="152"/>
    <col min="9490" max="9490" width="11.7109375" style="152" customWidth="1"/>
    <col min="9491" max="9728" width="9.140625" style="152"/>
    <col min="9729" max="9730" width="14.7109375" style="152" customWidth="1"/>
    <col min="9731" max="9731" width="13" style="152" customWidth="1"/>
    <col min="9732" max="9732" width="16.140625" style="152" customWidth="1"/>
    <col min="9733" max="9733" width="14.42578125" style="152" customWidth="1"/>
    <col min="9734" max="9734" width="15.28515625" style="152" customWidth="1"/>
    <col min="9735" max="9743" width="15" style="152" customWidth="1"/>
    <col min="9744" max="9744" width="14.5703125" style="152" customWidth="1"/>
    <col min="9745" max="9745" width="9.140625" style="152"/>
    <col min="9746" max="9746" width="11.7109375" style="152" customWidth="1"/>
    <col min="9747" max="9984" width="9.140625" style="152"/>
    <col min="9985" max="9986" width="14.7109375" style="152" customWidth="1"/>
    <col min="9987" max="9987" width="13" style="152" customWidth="1"/>
    <col min="9988" max="9988" width="16.140625" style="152" customWidth="1"/>
    <col min="9989" max="9989" width="14.42578125" style="152" customWidth="1"/>
    <col min="9990" max="9990" width="15.28515625" style="152" customWidth="1"/>
    <col min="9991" max="9999" width="15" style="152" customWidth="1"/>
    <col min="10000" max="10000" width="14.5703125" style="152" customWidth="1"/>
    <col min="10001" max="10001" width="9.140625" style="152"/>
    <col min="10002" max="10002" width="11.7109375" style="152" customWidth="1"/>
    <col min="10003" max="10240" width="9.140625" style="152"/>
    <col min="10241" max="10242" width="14.7109375" style="152" customWidth="1"/>
    <col min="10243" max="10243" width="13" style="152" customWidth="1"/>
    <col min="10244" max="10244" width="16.140625" style="152" customWidth="1"/>
    <col min="10245" max="10245" width="14.42578125" style="152" customWidth="1"/>
    <col min="10246" max="10246" width="15.28515625" style="152" customWidth="1"/>
    <col min="10247" max="10255" width="15" style="152" customWidth="1"/>
    <col min="10256" max="10256" width="14.5703125" style="152" customWidth="1"/>
    <col min="10257" max="10257" width="9.140625" style="152"/>
    <col min="10258" max="10258" width="11.7109375" style="152" customWidth="1"/>
    <col min="10259" max="10496" width="9.140625" style="152"/>
    <col min="10497" max="10498" width="14.7109375" style="152" customWidth="1"/>
    <col min="10499" max="10499" width="13" style="152" customWidth="1"/>
    <col min="10500" max="10500" width="16.140625" style="152" customWidth="1"/>
    <col min="10501" max="10501" width="14.42578125" style="152" customWidth="1"/>
    <col min="10502" max="10502" width="15.28515625" style="152" customWidth="1"/>
    <col min="10503" max="10511" width="15" style="152" customWidth="1"/>
    <col min="10512" max="10512" width="14.5703125" style="152" customWidth="1"/>
    <col min="10513" max="10513" width="9.140625" style="152"/>
    <col min="10514" max="10514" width="11.7109375" style="152" customWidth="1"/>
    <col min="10515" max="10752" width="9.140625" style="152"/>
    <col min="10753" max="10754" width="14.7109375" style="152" customWidth="1"/>
    <col min="10755" max="10755" width="13" style="152" customWidth="1"/>
    <col min="10756" max="10756" width="16.140625" style="152" customWidth="1"/>
    <col min="10757" max="10757" width="14.42578125" style="152" customWidth="1"/>
    <col min="10758" max="10758" width="15.28515625" style="152" customWidth="1"/>
    <col min="10759" max="10767" width="15" style="152" customWidth="1"/>
    <col min="10768" max="10768" width="14.5703125" style="152" customWidth="1"/>
    <col min="10769" max="10769" width="9.140625" style="152"/>
    <col min="10770" max="10770" width="11.7109375" style="152" customWidth="1"/>
    <col min="10771" max="11008" width="9.140625" style="152"/>
    <col min="11009" max="11010" width="14.7109375" style="152" customWidth="1"/>
    <col min="11011" max="11011" width="13" style="152" customWidth="1"/>
    <col min="11012" max="11012" width="16.140625" style="152" customWidth="1"/>
    <col min="11013" max="11013" width="14.42578125" style="152" customWidth="1"/>
    <col min="11014" max="11014" width="15.28515625" style="152" customWidth="1"/>
    <col min="11015" max="11023" width="15" style="152" customWidth="1"/>
    <col min="11024" max="11024" width="14.5703125" style="152" customWidth="1"/>
    <col min="11025" max="11025" width="9.140625" style="152"/>
    <col min="11026" max="11026" width="11.7109375" style="152" customWidth="1"/>
    <col min="11027" max="11264" width="9.140625" style="152"/>
    <col min="11265" max="11266" width="14.7109375" style="152" customWidth="1"/>
    <col min="11267" max="11267" width="13" style="152" customWidth="1"/>
    <col min="11268" max="11268" width="16.140625" style="152" customWidth="1"/>
    <col min="11269" max="11269" width="14.42578125" style="152" customWidth="1"/>
    <col min="11270" max="11270" width="15.28515625" style="152" customWidth="1"/>
    <col min="11271" max="11279" width="15" style="152" customWidth="1"/>
    <col min="11280" max="11280" width="14.5703125" style="152" customWidth="1"/>
    <col min="11281" max="11281" width="9.140625" style="152"/>
    <col min="11282" max="11282" width="11.7109375" style="152" customWidth="1"/>
    <col min="11283" max="11520" width="9.140625" style="152"/>
    <col min="11521" max="11522" width="14.7109375" style="152" customWidth="1"/>
    <col min="11523" max="11523" width="13" style="152" customWidth="1"/>
    <col min="11524" max="11524" width="16.140625" style="152" customWidth="1"/>
    <col min="11525" max="11525" width="14.42578125" style="152" customWidth="1"/>
    <col min="11526" max="11526" width="15.28515625" style="152" customWidth="1"/>
    <col min="11527" max="11535" width="15" style="152" customWidth="1"/>
    <col min="11536" max="11536" width="14.5703125" style="152" customWidth="1"/>
    <col min="11537" max="11537" width="9.140625" style="152"/>
    <col min="11538" max="11538" width="11.7109375" style="152" customWidth="1"/>
    <col min="11539" max="11776" width="9.140625" style="152"/>
    <col min="11777" max="11778" width="14.7109375" style="152" customWidth="1"/>
    <col min="11779" max="11779" width="13" style="152" customWidth="1"/>
    <col min="11780" max="11780" width="16.140625" style="152" customWidth="1"/>
    <col min="11781" max="11781" width="14.42578125" style="152" customWidth="1"/>
    <col min="11782" max="11782" width="15.28515625" style="152" customWidth="1"/>
    <col min="11783" max="11791" width="15" style="152" customWidth="1"/>
    <col min="11792" max="11792" width="14.5703125" style="152" customWidth="1"/>
    <col min="11793" max="11793" width="9.140625" style="152"/>
    <col min="11794" max="11794" width="11.7109375" style="152" customWidth="1"/>
    <col min="11795" max="12032" width="9.140625" style="152"/>
    <col min="12033" max="12034" width="14.7109375" style="152" customWidth="1"/>
    <col min="12035" max="12035" width="13" style="152" customWidth="1"/>
    <col min="12036" max="12036" width="16.140625" style="152" customWidth="1"/>
    <col min="12037" max="12037" width="14.42578125" style="152" customWidth="1"/>
    <col min="12038" max="12038" width="15.28515625" style="152" customWidth="1"/>
    <col min="12039" max="12047" width="15" style="152" customWidth="1"/>
    <col min="12048" max="12048" width="14.5703125" style="152" customWidth="1"/>
    <col min="12049" max="12049" width="9.140625" style="152"/>
    <col min="12050" max="12050" width="11.7109375" style="152" customWidth="1"/>
    <col min="12051" max="12288" width="9.140625" style="152"/>
    <col min="12289" max="12290" width="14.7109375" style="152" customWidth="1"/>
    <col min="12291" max="12291" width="13" style="152" customWidth="1"/>
    <col min="12292" max="12292" width="16.140625" style="152" customWidth="1"/>
    <col min="12293" max="12293" width="14.42578125" style="152" customWidth="1"/>
    <col min="12294" max="12294" width="15.28515625" style="152" customWidth="1"/>
    <col min="12295" max="12303" width="15" style="152" customWidth="1"/>
    <col min="12304" max="12304" width="14.5703125" style="152" customWidth="1"/>
    <col min="12305" max="12305" width="9.140625" style="152"/>
    <col min="12306" max="12306" width="11.7109375" style="152" customWidth="1"/>
    <col min="12307" max="12544" width="9.140625" style="152"/>
    <col min="12545" max="12546" width="14.7109375" style="152" customWidth="1"/>
    <col min="12547" max="12547" width="13" style="152" customWidth="1"/>
    <col min="12548" max="12548" width="16.140625" style="152" customWidth="1"/>
    <col min="12549" max="12549" width="14.42578125" style="152" customWidth="1"/>
    <col min="12550" max="12550" width="15.28515625" style="152" customWidth="1"/>
    <col min="12551" max="12559" width="15" style="152" customWidth="1"/>
    <col min="12560" max="12560" width="14.5703125" style="152" customWidth="1"/>
    <col min="12561" max="12561" width="9.140625" style="152"/>
    <col min="12562" max="12562" width="11.7109375" style="152" customWidth="1"/>
    <col min="12563" max="12800" width="9.140625" style="152"/>
    <col min="12801" max="12802" width="14.7109375" style="152" customWidth="1"/>
    <col min="12803" max="12803" width="13" style="152" customWidth="1"/>
    <col min="12804" max="12804" width="16.140625" style="152" customWidth="1"/>
    <col min="12805" max="12805" width="14.42578125" style="152" customWidth="1"/>
    <col min="12806" max="12806" width="15.28515625" style="152" customWidth="1"/>
    <col min="12807" max="12815" width="15" style="152" customWidth="1"/>
    <col min="12816" max="12816" width="14.5703125" style="152" customWidth="1"/>
    <col min="12817" max="12817" width="9.140625" style="152"/>
    <col min="12818" max="12818" width="11.7109375" style="152" customWidth="1"/>
    <col min="12819" max="13056" width="9.140625" style="152"/>
    <col min="13057" max="13058" width="14.7109375" style="152" customWidth="1"/>
    <col min="13059" max="13059" width="13" style="152" customWidth="1"/>
    <col min="13060" max="13060" width="16.140625" style="152" customWidth="1"/>
    <col min="13061" max="13061" width="14.42578125" style="152" customWidth="1"/>
    <col min="13062" max="13062" width="15.28515625" style="152" customWidth="1"/>
    <col min="13063" max="13071" width="15" style="152" customWidth="1"/>
    <col min="13072" max="13072" width="14.5703125" style="152" customWidth="1"/>
    <col min="13073" max="13073" width="9.140625" style="152"/>
    <col min="13074" max="13074" width="11.7109375" style="152" customWidth="1"/>
    <col min="13075" max="13312" width="9.140625" style="152"/>
    <col min="13313" max="13314" width="14.7109375" style="152" customWidth="1"/>
    <col min="13315" max="13315" width="13" style="152" customWidth="1"/>
    <col min="13316" max="13316" width="16.140625" style="152" customWidth="1"/>
    <col min="13317" max="13317" width="14.42578125" style="152" customWidth="1"/>
    <col min="13318" max="13318" width="15.28515625" style="152" customWidth="1"/>
    <col min="13319" max="13327" width="15" style="152" customWidth="1"/>
    <col min="13328" max="13328" width="14.5703125" style="152" customWidth="1"/>
    <col min="13329" max="13329" width="9.140625" style="152"/>
    <col min="13330" max="13330" width="11.7109375" style="152" customWidth="1"/>
    <col min="13331" max="13568" width="9.140625" style="152"/>
    <col min="13569" max="13570" width="14.7109375" style="152" customWidth="1"/>
    <col min="13571" max="13571" width="13" style="152" customWidth="1"/>
    <col min="13572" max="13572" width="16.140625" style="152" customWidth="1"/>
    <col min="13573" max="13573" width="14.42578125" style="152" customWidth="1"/>
    <col min="13574" max="13574" width="15.28515625" style="152" customWidth="1"/>
    <col min="13575" max="13583" width="15" style="152" customWidth="1"/>
    <col min="13584" max="13584" width="14.5703125" style="152" customWidth="1"/>
    <col min="13585" max="13585" width="9.140625" style="152"/>
    <col min="13586" max="13586" width="11.7109375" style="152" customWidth="1"/>
    <col min="13587" max="13824" width="9.140625" style="152"/>
    <col min="13825" max="13826" width="14.7109375" style="152" customWidth="1"/>
    <col min="13827" max="13827" width="13" style="152" customWidth="1"/>
    <col min="13828" max="13828" width="16.140625" style="152" customWidth="1"/>
    <col min="13829" max="13829" width="14.42578125" style="152" customWidth="1"/>
    <col min="13830" max="13830" width="15.28515625" style="152" customWidth="1"/>
    <col min="13831" max="13839" width="15" style="152" customWidth="1"/>
    <col min="13840" max="13840" width="14.5703125" style="152" customWidth="1"/>
    <col min="13841" max="13841" width="9.140625" style="152"/>
    <col min="13842" max="13842" width="11.7109375" style="152" customWidth="1"/>
    <col min="13843" max="14080" width="9.140625" style="152"/>
    <col min="14081" max="14082" width="14.7109375" style="152" customWidth="1"/>
    <col min="14083" max="14083" width="13" style="152" customWidth="1"/>
    <col min="14084" max="14084" width="16.140625" style="152" customWidth="1"/>
    <col min="14085" max="14085" width="14.42578125" style="152" customWidth="1"/>
    <col min="14086" max="14086" width="15.28515625" style="152" customWidth="1"/>
    <col min="14087" max="14095" width="15" style="152" customWidth="1"/>
    <col min="14096" max="14096" width="14.5703125" style="152" customWidth="1"/>
    <col min="14097" max="14097" width="9.140625" style="152"/>
    <col min="14098" max="14098" width="11.7109375" style="152" customWidth="1"/>
    <col min="14099" max="14336" width="9.140625" style="152"/>
    <col min="14337" max="14338" width="14.7109375" style="152" customWidth="1"/>
    <col min="14339" max="14339" width="13" style="152" customWidth="1"/>
    <col min="14340" max="14340" width="16.140625" style="152" customWidth="1"/>
    <col min="14341" max="14341" width="14.42578125" style="152" customWidth="1"/>
    <col min="14342" max="14342" width="15.28515625" style="152" customWidth="1"/>
    <col min="14343" max="14351" width="15" style="152" customWidth="1"/>
    <col min="14352" max="14352" width="14.5703125" style="152" customWidth="1"/>
    <col min="14353" max="14353" width="9.140625" style="152"/>
    <col min="14354" max="14354" width="11.7109375" style="152" customWidth="1"/>
    <col min="14355" max="14592" width="9.140625" style="152"/>
    <col min="14593" max="14594" width="14.7109375" style="152" customWidth="1"/>
    <col min="14595" max="14595" width="13" style="152" customWidth="1"/>
    <col min="14596" max="14596" width="16.140625" style="152" customWidth="1"/>
    <col min="14597" max="14597" width="14.42578125" style="152" customWidth="1"/>
    <col min="14598" max="14598" width="15.28515625" style="152" customWidth="1"/>
    <col min="14599" max="14607" width="15" style="152" customWidth="1"/>
    <col min="14608" max="14608" width="14.5703125" style="152" customWidth="1"/>
    <col min="14609" max="14609" width="9.140625" style="152"/>
    <col min="14610" max="14610" width="11.7109375" style="152" customWidth="1"/>
    <col min="14611" max="14848" width="9.140625" style="152"/>
    <col min="14849" max="14850" width="14.7109375" style="152" customWidth="1"/>
    <col min="14851" max="14851" width="13" style="152" customWidth="1"/>
    <col min="14852" max="14852" width="16.140625" style="152" customWidth="1"/>
    <col min="14853" max="14853" width="14.42578125" style="152" customWidth="1"/>
    <col min="14854" max="14854" width="15.28515625" style="152" customWidth="1"/>
    <col min="14855" max="14863" width="15" style="152" customWidth="1"/>
    <col min="14864" max="14864" width="14.5703125" style="152" customWidth="1"/>
    <col min="14865" max="14865" width="9.140625" style="152"/>
    <col min="14866" max="14866" width="11.7109375" style="152" customWidth="1"/>
    <col min="14867" max="15104" width="9.140625" style="152"/>
    <col min="15105" max="15106" width="14.7109375" style="152" customWidth="1"/>
    <col min="15107" max="15107" width="13" style="152" customWidth="1"/>
    <col min="15108" max="15108" width="16.140625" style="152" customWidth="1"/>
    <col min="15109" max="15109" width="14.42578125" style="152" customWidth="1"/>
    <col min="15110" max="15110" width="15.28515625" style="152" customWidth="1"/>
    <col min="15111" max="15119" width="15" style="152" customWidth="1"/>
    <col min="15120" max="15120" width="14.5703125" style="152" customWidth="1"/>
    <col min="15121" max="15121" width="9.140625" style="152"/>
    <col min="15122" max="15122" width="11.7109375" style="152" customWidth="1"/>
    <col min="15123" max="15360" width="9.140625" style="152"/>
    <col min="15361" max="15362" width="14.7109375" style="152" customWidth="1"/>
    <col min="15363" max="15363" width="13" style="152" customWidth="1"/>
    <col min="15364" max="15364" width="16.140625" style="152" customWidth="1"/>
    <col min="15365" max="15365" width="14.42578125" style="152" customWidth="1"/>
    <col min="15366" max="15366" width="15.28515625" style="152" customWidth="1"/>
    <col min="15367" max="15375" width="15" style="152" customWidth="1"/>
    <col min="15376" max="15376" width="14.5703125" style="152" customWidth="1"/>
    <col min="15377" max="15377" width="9.140625" style="152"/>
    <col min="15378" max="15378" width="11.7109375" style="152" customWidth="1"/>
    <col min="15379" max="15616" width="9.140625" style="152"/>
    <col min="15617" max="15618" width="14.7109375" style="152" customWidth="1"/>
    <col min="15619" max="15619" width="13" style="152" customWidth="1"/>
    <col min="15620" max="15620" width="16.140625" style="152" customWidth="1"/>
    <col min="15621" max="15621" width="14.42578125" style="152" customWidth="1"/>
    <col min="15622" max="15622" width="15.28515625" style="152" customWidth="1"/>
    <col min="15623" max="15631" width="15" style="152" customWidth="1"/>
    <col min="15632" max="15632" width="14.5703125" style="152" customWidth="1"/>
    <col min="15633" max="15633" width="9.140625" style="152"/>
    <col min="15634" max="15634" width="11.7109375" style="152" customWidth="1"/>
    <col min="15635" max="15872" width="9.140625" style="152"/>
    <col min="15873" max="15874" width="14.7109375" style="152" customWidth="1"/>
    <col min="15875" max="15875" width="13" style="152" customWidth="1"/>
    <col min="15876" max="15876" width="16.140625" style="152" customWidth="1"/>
    <col min="15877" max="15877" width="14.42578125" style="152" customWidth="1"/>
    <col min="15878" max="15878" width="15.28515625" style="152" customWidth="1"/>
    <col min="15879" max="15887" width="15" style="152" customWidth="1"/>
    <col min="15888" max="15888" width="14.5703125" style="152" customWidth="1"/>
    <col min="15889" max="15889" width="9.140625" style="152"/>
    <col min="15890" max="15890" width="11.7109375" style="152" customWidth="1"/>
    <col min="15891" max="16128" width="9.140625" style="152"/>
    <col min="16129" max="16130" width="14.7109375" style="152" customWidth="1"/>
    <col min="16131" max="16131" width="13" style="152" customWidth="1"/>
    <col min="16132" max="16132" width="16.140625" style="152" customWidth="1"/>
    <col min="16133" max="16133" width="14.42578125" style="152" customWidth="1"/>
    <col min="16134" max="16134" width="15.28515625" style="152" customWidth="1"/>
    <col min="16135" max="16143" width="15" style="152" customWidth="1"/>
    <col min="16144" max="16144" width="14.5703125" style="152" customWidth="1"/>
    <col min="16145" max="16145" width="9.140625" style="152"/>
    <col min="16146" max="16146" width="11.7109375" style="152" customWidth="1"/>
    <col min="16147" max="16384" width="9.140625" style="152"/>
  </cols>
  <sheetData>
    <row r="1" spans="1:16" ht="13.5" thickBot="1">
      <c r="A1" s="1" t="s">
        <v>0</v>
      </c>
      <c r="B1" s="1"/>
      <c r="P1" s="474" t="s">
        <v>1</v>
      </c>
    </row>
    <row r="2" spans="1:16" ht="21" customHeight="1" thickTop="1">
      <c r="A2" s="6250" t="s">
        <v>3478</v>
      </c>
      <c r="B2" s="7661"/>
      <c r="C2" s="6251"/>
      <c r="D2" s="6251"/>
      <c r="E2" s="6251"/>
      <c r="F2" s="6251"/>
      <c r="G2" s="6251"/>
      <c r="H2" s="6251"/>
      <c r="I2" s="6251"/>
      <c r="J2" s="6251"/>
      <c r="K2" s="6251"/>
      <c r="L2" s="6251"/>
      <c r="M2" s="6251"/>
      <c r="N2" s="6251"/>
      <c r="O2" s="6516"/>
      <c r="P2" s="6252"/>
    </row>
    <row r="3" spans="1:16" ht="23.25" customHeight="1">
      <c r="A3" s="6739" t="s">
        <v>3463</v>
      </c>
      <c r="B3" s="7662"/>
      <c r="C3" s="6740"/>
      <c r="D3" s="6740"/>
      <c r="E3" s="6740"/>
      <c r="F3" s="6740"/>
      <c r="G3" s="6740"/>
      <c r="H3" s="6740"/>
      <c r="I3" s="6740"/>
      <c r="J3" s="6740"/>
      <c r="K3" s="6740"/>
      <c r="L3" s="6740"/>
      <c r="M3" s="6740"/>
      <c r="N3" s="6740"/>
      <c r="O3" s="6753"/>
      <c r="P3" s="6741"/>
    </row>
    <row r="4" spans="1:16" ht="20.25" customHeight="1">
      <c r="A4" s="6739"/>
      <c r="B4" s="7662"/>
      <c r="C4" s="6740"/>
      <c r="D4" s="6740"/>
      <c r="E4" s="6740"/>
      <c r="F4" s="6740"/>
      <c r="G4" s="6740"/>
      <c r="H4" s="6740"/>
      <c r="I4" s="6740"/>
      <c r="J4" s="6740"/>
      <c r="K4" s="6740"/>
      <c r="L4" s="6740"/>
      <c r="M4" s="6740"/>
      <c r="N4" s="6740"/>
      <c r="O4" s="6753"/>
      <c r="P4" s="6741"/>
    </row>
    <row r="5" spans="1:16" ht="36.75" customHeight="1" thickBot="1">
      <c r="A5" s="4052" t="s">
        <v>2089</v>
      </c>
      <c r="B5" s="4053" t="s">
        <v>3464</v>
      </c>
      <c r="C5" s="4054"/>
      <c r="D5" s="4054" t="s">
        <v>2538</v>
      </c>
      <c r="E5" s="4054" t="s">
        <v>2539</v>
      </c>
      <c r="F5" s="4054" t="s">
        <v>2540</v>
      </c>
      <c r="G5" s="4054" t="s">
        <v>2541</v>
      </c>
      <c r="H5" s="4054" t="s">
        <v>2530</v>
      </c>
      <c r="I5" s="4054" t="s">
        <v>2531</v>
      </c>
      <c r="J5" s="4054" t="s">
        <v>2532</v>
      </c>
      <c r="K5" s="4054" t="s">
        <v>2533</v>
      </c>
      <c r="L5" s="4054" t="s">
        <v>2534</v>
      </c>
      <c r="M5" s="4054" t="s">
        <v>2535</v>
      </c>
      <c r="N5" s="4054" t="s">
        <v>2536</v>
      </c>
      <c r="O5" s="4054" t="s">
        <v>2537</v>
      </c>
      <c r="P5" s="4055" t="s">
        <v>2</v>
      </c>
    </row>
    <row r="6" spans="1:16" ht="28.5" customHeight="1">
      <c r="A6" s="7650">
        <v>2010</v>
      </c>
      <c r="B6" s="7653" t="s">
        <v>3465</v>
      </c>
      <c r="C6" s="4056" t="s">
        <v>3466</v>
      </c>
      <c r="D6" s="4057">
        <v>538370</v>
      </c>
      <c r="E6" s="4057">
        <v>484730</v>
      </c>
      <c r="F6" s="4057">
        <v>654050</v>
      </c>
      <c r="G6" s="4057">
        <v>628740</v>
      </c>
      <c r="H6" s="4057">
        <v>645500</v>
      </c>
      <c r="I6" s="4057">
        <v>660450</v>
      </c>
      <c r="J6" s="4058">
        <v>666530</v>
      </c>
      <c r="K6" s="4058">
        <v>657680</v>
      </c>
      <c r="L6" s="4058">
        <v>577850</v>
      </c>
      <c r="M6" s="4058">
        <v>688780</v>
      </c>
      <c r="N6" s="4058">
        <v>626870</v>
      </c>
      <c r="O6" s="4058">
        <v>705150</v>
      </c>
      <c r="P6" s="4059">
        <v>7534700</v>
      </c>
    </row>
    <row r="7" spans="1:16" ht="24.95" customHeight="1">
      <c r="A7" s="7651"/>
      <c r="B7" s="7654"/>
      <c r="C7" s="4060" t="s">
        <v>3467</v>
      </c>
      <c r="D7" s="4061">
        <v>0</v>
      </c>
      <c r="E7" s="4061">
        <v>0</v>
      </c>
      <c r="F7" s="4061">
        <v>0</v>
      </c>
      <c r="G7" s="4061">
        <v>0</v>
      </c>
      <c r="H7" s="4061">
        <v>0</v>
      </c>
      <c r="I7" s="4061">
        <v>0</v>
      </c>
      <c r="J7" s="4062">
        <v>0</v>
      </c>
      <c r="K7" s="4062">
        <v>0</v>
      </c>
      <c r="L7" s="4062">
        <v>0</v>
      </c>
      <c r="M7" s="4062">
        <v>0</v>
      </c>
      <c r="N7" s="4062">
        <v>0</v>
      </c>
      <c r="O7" s="4062">
        <v>0</v>
      </c>
      <c r="P7" s="4063">
        <v>0</v>
      </c>
    </row>
    <row r="8" spans="1:16" ht="24.95" customHeight="1" thickBot="1">
      <c r="A8" s="7651"/>
      <c r="B8" s="7655"/>
      <c r="C8" s="4064" t="s">
        <v>3468</v>
      </c>
      <c r="D8" s="4065">
        <v>946040</v>
      </c>
      <c r="E8" s="4065">
        <v>860960</v>
      </c>
      <c r="F8" s="4065">
        <v>960920</v>
      </c>
      <c r="G8" s="4065">
        <v>933170</v>
      </c>
      <c r="H8" s="4065">
        <v>950760</v>
      </c>
      <c r="I8" s="4065">
        <v>917050</v>
      </c>
      <c r="J8" s="4066">
        <v>956510</v>
      </c>
      <c r="K8" s="4066">
        <v>922170</v>
      </c>
      <c r="L8" s="4066">
        <v>953030</v>
      </c>
      <c r="M8" s="4066">
        <v>1029660</v>
      </c>
      <c r="N8" s="4066">
        <v>1036360</v>
      </c>
      <c r="O8" s="4066">
        <v>1039700</v>
      </c>
      <c r="P8" s="4067">
        <v>11576330</v>
      </c>
    </row>
    <row r="9" spans="1:16" ht="24.95" customHeight="1">
      <c r="A9" s="7651"/>
      <c r="B9" s="7656" t="s">
        <v>3469</v>
      </c>
      <c r="C9" s="4056" t="s">
        <v>3466</v>
      </c>
      <c r="D9" s="4057">
        <v>0</v>
      </c>
      <c r="E9" s="4057">
        <v>0</v>
      </c>
      <c r="F9" s="4057">
        <v>0</v>
      </c>
      <c r="G9" s="4057">
        <v>66587080</v>
      </c>
      <c r="H9" s="4057">
        <v>67327430</v>
      </c>
      <c r="I9" s="4057">
        <v>68200790</v>
      </c>
      <c r="J9" s="4058">
        <v>71124690</v>
      </c>
      <c r="K9" s="4058">
        <v>67125920</v>
      </c>
      <c r="L9" s="4058">
        <v>55767810</v>
      </c>
      <c r="M9" s="4058">
        <v>71385648</v>
      </c>
      <c r="N9" s="4058">
        <v>57177850</v>
      </c>
      <c r="O9" s="4058">
        <v>71143703</v>
      </c>
      <c r="P9" s="4059">
        <v>595840921</v>
      </c>
    </row>
    <row r="10" spans="1:16" ht="24.95" customHeight="1">
      <c r="A10" s="7651"/>
      <c r="B10" s="7654"/>
      <c r="C10" s="4060" t="s">
        <v>3467</v>
      </c>
      <c r="D10" s="4061">
        <v>0</v>
      </c>
      <c r="E10" s="4061">
        <v>0</v>
      </c>
      <c r="F10" s="4061">
        <v>0</v>
      </c>
      <c r="G10" s="4061">
        <v>2738070</v>
      </c>
      <c r="H10" s="4061">
        <v>2112620</v>
      </c>
      <c r="I10" s="4061">
        <v>2400360</v>
      </c>
      <c r="J10" s="4062">
        <v>2889350</v>
      </c>
      <c r="K10" s="4062">
        <v>2634700</v>
      </c>
      <c r="L10" s="4062">
        <v>2352990</v>
      </c>
      <c r="M10" s="4062">
        <v>2587740</v>
      </c>
      <c r="N10" s="4062">
        <v>1540410</v>
      </c>
      <c r="O10" s="4062">
        <v>2127220</v>
      </c>
      <c r="P10" s="4063">
        <v>21383460</v>
      </c>
    </row>
    <row r="11" spans="1:16" ht="24.95" customHeight="1" thickBot="1">
      <c r="A11" s="7660"/>
      <c r="B11" s="7655"/>
      <c r="C11" s="4064" t="s">
        <v>3468</v>
      </c>
      <c r="D11" s="4065">
        <v>0</v>
      </c>
      <c r="E11" s="4065">
        <v>0</v>
      </c>
      <c r="F11" s="4065">
        <v>0</v>
      </c>
      <c r="G11" s="4065">
        <v>1479930</v>
      </c>
      <c r="H11" s="4065">
        <v>1403410</v>
      </c>
      <c r="I11" s="4065">
        <v>1037100</v>
      </c>
      <c r="J11" s="4066">
        <v>847260</v>
      </c>
      <c r="K11" s="4066">
        <v>510380</v>
      </c>
      <c r="L11" s="4066">
        <v>1067330</v>
      </c>
      <c r="M11" s="4066">
        <v>803140</v>
      </c>
      <c r="N11" s="4066">
        <v>1788600</v>
      </c>
      <c r="O11" s="4066">
        <v>1029390</v>
      </c>
      <c r="P11" s="4067">
        <v>9966540</v>
      </c>
    </row>
    <row r="12" spans="1:16" ht="24.95" customHeight="1">
      <c r="A12" s="7650">
        <v>2011</v>
      </c>
      <c r="B12" s="7653" t="s">
        <v>3465</v>
      </c>
      <c r="C12" s="4056" t="s">
        <v>3466</v>
      </c>
      <c r="D12" s="4057">
        <v>715960</v>
      </c>
      <c r="E12" s="4057">
        <v>624350</v>
      </c>
      <c r="F12" s="4057">
        <v>710840</v>
      </c>
      <c r="G12" s="4057">
        <v>733840</v>
      </c>
      <c r="H12" s="4057">
        <v>775510</v>
      </c>
      <c r="I12" s="4057">
        <v>748300</v>
      </c>
      <c r="J12" s="4058">
        <v>781270</v>
      </c>
      <c r="K12" s="4058">
        <v>1002030</v>
      </c>
      <c r="L12" s="4058">
        <v>11888890</v>
      </c>
      <c r="M12" s="4058">
        <v>1213290</v>
      </c>
      <c r="N12" s="4058">
        <v>1141050</v>
      </c>
      <c r="O12" s="4058">
        <v>1254410</v>
      </c>
      <c r="P12" s="4059">
        <v>10889740</v>
      </c>
    </row>
    <row r="13" spans="1:16" ht="24.95" customHeight="1">
      <c r="A13" s="7651"/>
      <c r="B13" s="7654"/>
      <c r="C13" s="4060" t="s">
        <v>3467</v>
      </c>
      <c r="D13" s="4061">
        <v>0</v>
      </c>
      <c r="E13" s="4061">
        <v>10</v>
      </c>
      <c r="F13" s="4061">
        <v>0</v>
      </c>
      <c r="G13" s="4061">
        <v>0</v>
      </c>
      <c r="H13" s="4061">
        <v>0</v>
      </c>
      <c r="I13" s="4061">
        <v>0</v>
      </c>
      <c r="J13" s="4062">
        <v>0</v>
      </c>
      <c r="K13" s="4062">
        <v>0</v>
      </c>
      <c r="L13" s="4062">
        <v>0</v>
      </c>
      <c r="M13" s="4062">
        <v>0</v>
      </c>
      <c r="N13" s="4062">
        <v>0</v>
      </c>
      <c r="O13" s="4062">
        <v>0</v>
      </c>
      <c r="P13" s="4063">
        <v>10</v>
      </c>
    </row>
    <row r="14" spans="1:16" ht="24.95" customHeight="1" thickBot="1">
      <c r="A14" s="7651"/>
      <c r="B14" s="7655"/>
      <c r="C14" s="4064" t="s">
        <v>3468</v>
      </c>
      <c r="D14" s="4065">
        <v>1043160</v>
      </c>
      <c r="E14" s="4065">
        <v>954690</v>
      </c>
      <c r="F14" s="4065">
        <v>1042810</v>
      </c>
      <c r="G14" s="4065">
        <v>1006720</v>
      </c>
      <c r="H14" s="4065">
        <v>1038350</v>
      </c>
      <c r="I14" s="4065">
        <v>981090</v>
      </c>
      <c r="J14" s="4066">
        <v>1058060</v>
      </c>
      <c r="K14" s="4066">
        <v>1025650</v>
      </c>
      <c r="L14" s="4066">
        <v>948430</v>
      </c>
      <c r="M14" s="4066">
        <v>998280</v>
      </c>
      <c r="N14" s="4066">
        <v>979500</v>
      </c>
      <c r="O14" s="4066">
        <v>1068310</v>
      </c>
      <c r="P14" s="4067">
        <v>12145050</v>
      </c>
    </row>
    <row r="15" spans="1:16" ht="24.95" customHeight="1">
      <c r="A15" s="7651"/>
      <c r="B15" s="7656" t="s">
        <v>3469</v>
      </c>
      <c r="C15" s="4056" t="s">
        <v>3466</v>
      </c>
      <c r="D15" s="4057">
        <v>68859610</v>
      </c>
      <c r="E15" s="4057">
        <v>65389540</v>
      </c>
      <c r="F15" s="4057">
        <v>72597330</v>
      </c>
      <c r="G15" s="4057">
        <v>66373080</v>
      </c>
      <c r="H15" s="4057">
        <v>66087090</v>
      </c>
      <c r="I15" s="4057">
        <v>66140850</v>
      </c>
      <c r="J15" s="4058">
        <v>66185960</v>
      </c>
      <c r="K15" s="4058">
        <v>58914100</v>
      </c>
      <c r="L15" s="4058">
        <v>64934690</v>
      </c>
      <c r="M15" s="4058">
        <v>75159670</v>
      </c>
      <c r="N15" s="4058">
        <v>64079020</v>
      </c>
      <c r="O15" s="4058">
        <v>74719490</v>
      </c>
      <c r="P15" s="4059">
        <v>809440430</v>
      </c>
    </row>
    <row r="16" spans="1:16" ht="24.95" customHeight="1">
      <c r="A16" s="7651"/>
      <c r="B16" s="7654"/>
      <c r="C16" s="4060" t="s">
        <v>3467</v>
      </c>
      <c r="D16" s="4061">
        <v>1924880</v>
      </c>
      <c r="E16" s="4061">
        <v>1617810</v>
      </c>
      <c r="F16" s="4061">
        <v>1650200</v>
      </c>
      <c r="G16" s="4061">
        <v>1633150</v>
      </c>
      <c r="H16" s="4061">
        <v>1738350</v>
      </c>
      <c r="I16" s="4061">
        <v>2019280</v>
      </c>
      <c r="J16" s="4062">
        <v>1810050</v>
      </c>
      <c r="K16" s="4062">
        <v>1285700</v>
      </c>
      <c r="L16" s="4062">
        <v>1943520</v>
      </c>
      <c r="M16" s="4062">
        <v>2546420</v>
      </c>
      <c r="N16" s="4062">
        <v>2130100</v>
      </c>
      <c r="O16" s="4062">
        <v>2383670</v>
      </c>
      <c r="P16" s="4063">
        <v>22683130</v>
      </c>
    </row>
    <row r="17" spans="1:16" ht="24.95" customHeight="1" thickBot="1">
      <c r="A17" s="7660"/>
      <c r="B17" s="7655"/>
      <c r="C17" s="4064" t="s">
        <v>3468</v>
      </c>
      <c r="D17" s="4065">
        <v>1219020</v>
      </c>
      <c r="E17" s="4065">
        <v>642170</v>
      </c>
      <c r="F17" s="4065">
        <v>852210</v>
      </c>
      <c r="G17" s="4065">
        <v>876190</v>
      </c>
      <c r="H17" s="4065">
        <v>1386433</v>
      </c>
      <c r="I17" s="4065">
        <v>1539297</v>
      </c>
      <c r="J17" s="4066">
        <v>1485580</v>
      </c>
      <c r="K17" s="4066">
        <v>1700940</v>
      </c>
      <c r="L17" s="4066">
        <v>1076650</v>
      </c>
      <c r="M17" s="4066">
        <v>526030</v>
      </c>
      <c r="N17" s="4066">
        <v>1446840</v>
      </c>
      <c r="O17" s="4066">
        <v>1125070</v>
      </c>
      <c r="P17" s="4067">
        <v>13876430</v>
      </c>
    </row>
    <row r="18" spans="1:16" ht="24.95" customHeight="1">
      <c r="A18" s="7650">
        <v>2012</v>
      </c>
      <c r="B18" s="7653" t="s">
        <v>3465</v>
      </c>
      <c r="C18" s="4056" t="s">
        <v>3466</v>
      </c>
      <c r="D18" s="4057">
        <v>1212500</v>
      </c>
      <c r="E18" s="4057">
        <v>1130389.9999999995</v>
      </c>
      <c r="F18" s="4057">
        <v>1285590.0000000002</v>
      </c>
      <c r="G18" s="4057">
        <v>1185790.0000000009</v>
      </c>
      <c r="H18" s="4057">
        <v>1324919.9999999981</v>
      </c>
      <c r="I18" s="4057">
        <v>1444440.0000000023</v>
      </c>
      <c r="J18" s="4058">
        <v>1664500</v>
      </c>
      <c r="K18" s="4058">
        <v>1365109.999999997</v>
      </c>
      <c r="L18" s="4058">
        <v>1623580.0000000019</v>
      </c>
      <c r="M18" s="4058">
        <v>1534889.9999999995</v>
      </c>
      <c r="N18" s="4058">
        <v>1712009.9999999984</v>
      </c>
      <c r="O18" s="4058">
        <v>1727230.0000000033</v>
      </c>
      <c r="P18" s="4059">
        <v>17210950</v>
      </c>
    </row>
    <row r="19" spans="1:16" ht="24.95" customHeight="1">
      <c r="A19" s="7651"/>
      <c r="B19" s="7654"/>
      <c r="C19" s="4060" t="s">
        <v>3467</v>
      </c>
      <c r="D19" s="4061">
        <v>0</v>
      </c>
      <c r="E19" s="4061">
        <v>0</v>
      </c>
      <c r="F19" s="4061">
        <v>0</v>
      </c>
      <c r="G19" s="4061">
        <v>0</v>
      </c>
      <c r="H19" s="4061">
        <v>0</v>
      </c>
      <c r="I19" s="4061">
        <v>0</v>
      </c>
      <c r="J19" s="4062">
        <v>0</v>
      </c>
      <c r="K19" s="4062">
        <v>0</v>
      </c>
      <c r="L19" s="4062">
        <v>0</v>
      </c>
      <c r="M19" s="4062">
        <v>0</v>
      </c>
      <c r="N19" s="4062">
        <v>0</v>
      </c>
      <c r="O19" s="4062">
        <v>0</v>
      </c>
      <c r="P19" s="4063">
        <v>0</v>
      </c>
    </row>
    <row r="20" spans="1:16" ht="24.95" customHeight="1" thickBot="1">
      <c r="A20" s="7651"/>
      <c r="B20" s="7655"/>
      <c r="C20" s="4064" t="s">
        <v>3468</v>
      </c>
      <c r="D20" s="4065">
        <v>1077860.0000000005</v>
      </c>
      <c r="E20" s="4065">
        <v>993049.9999999993</v>
      </c>
      <c r="F20" s="4065">
        <v>1075459.9999999991</v>
      </c>
      <c r="G20" s="4065">
        <v>1012210.0000000028</v>
      </c>
      <c r="H20" s="4065">
        <v>1060469.9999999974</v>
      </c>
      <c r="I20" s="4065">
        <v>944180.00000000023</v>
      </c>
      <c r="J20" s="4066">
        <v>771170.00000000186</v>
      </c>
      <c r="K20" s="4066">
        <v>758829.99999999814</v>
      </c>
      <c r="L20" s="4066">
        <v>728139.99999999942</v>
      </c>
      <c r="M20" s="4066">
        <v>773639.99999999942</v>
      </c>
      <c r="N20" s="4066">
        <v>754200.0000000007</v>
      </c>
      <c r="O20" s="4066">
        <v>1041790.0000000009</v>
      </c>
      <c r="P20" s="4067">
        <v>10991000</v>
      </c>
    </row>
    <row r="21" spans="1:16" ht="24.95" customHeight="1">
      <c r="A21" s="7651"/>
      <c r="B21" s="7656" t="s">
        <v>3469</v>
      </c>
      <c r="C21" s="4056" t="s">
        <v>3466</v>
      </c>
      <c r="D21" s="4057">
        <v>72564419.999999955</v>
      </c>
      <c r="E21" s="4057">
        <v>70482210</v>
      </c>
      <c r="F21" s="4057">
        <v>73973300.000000045</v>
      </c>
      <c r="G21" s="4057">
        <v>69407819.999999925</v>
      </c>
      <c r="H21" s="4057">
        <v>72328699.99999997</v>
      </c>
      <c r="I21" s="4057">
        <v>71530630.000000104</v>
      </c>
      <c r="J21" s="4058">
        <v>73316519.999999911</v>
      </c>
      <c r="K21" s="4058">
        <v>64060440</v>
      </c>
      <c r="L21" s="4058">
        <v>71894110.00000006</v>
      </c>
      <c r="M21" s="4058">
        <v>66895450.00000006</v>
      </c>
      <c r="N21" s="4058">
        <v>77702829.99999994</v>
      </c>
      <c r="O21" s="4058">
        <v>74540900.000000089</v>
      </c>
      <c r="P21" s="4059">
        <v>858697330.00000012</v>
      </c>
    </row>
    <row r="22" spans="1:16" ht="24.95" customHeight="1">
      <c r="A22" s="7651"/>
      <c r="B22" s="7654"/>
      <c r="C22" s="4060" t="s">
        <v>3467</v>
      </c>
      <c r="D22" s="4061">
        <v>2437100</v>
      </c>
      <c r="E22" s="4061">
        <v>2535080.0000000009</v>
      </c>
      <c r="F22" s="4061">
        <v>2519909.9999999991</v>
      </c>
      <c r="G22" s="4061">
        <v>2445120.0000000028</v>
      </c>
      <c r="H22" s="4061">
        <v>2780390</v>
      </c>
      <c r="I22" s="4061">
        <v>2575659.9999999972</v>
      </c>
      <c r="J22" s="4062">
        <v>2898230</v>
      </c>
      <c r="K22" s="4062">
        <v>2322199.9999999991</v>
      </c>
      <c r="L22" s="4062">
        <v>2365330</v>
      </c>
      <c r="M22" s="4062">
        <v>2223200.0000000028</v>
      </c>
      <c r="N22" s="4062">
        <v>2453279.9999999967</v>
      </c>
      <c r="O22" s="4062">
        <v>2127870.0000000028</v>
      </c>
      <c r="P22" s="4063">
        <v>29683370.000000004</v>
      </c>
    </row>
    <row r="23" spans="1:16" ht="24.95" customHeight="1" thickBot="1">
      <c r="A23" s="7652"/>
      <c r="B23" s="7657"/>
      <c r="C23" s="4068" t="s">
        <v>3468</v>
      </c>
      <c r="D23" s="4069">
        <v>1768320.0000000021</v>
      </c>
      <c r="E23" s="4069">
        <v>1678819.9999999991</v>
      </c>
      <c r="F23" s="4069">
        <v>1602480.0000000005</v>
      </c>
      <c r="G23" s="4069">
        <v>1226449.9999999991</v>
      </c>
      <c r="H23" s="4069">
        <v>1039230.000000001</v>
      </c>
      <c r="I23" s="4069">
        <v>997110.00000000081</v>
      </c>
      <c r="J23" s="4070">
        <v>1067769.9999999988</v>
      </c>
      <c r="K23" s="4070">
        <v>1330980.0000000005</v>
      </c>
      <c r="L23" s="4070">
        <v>784429.99999999965</v>
      </c>
      <c r="M23" s="4070">
        <v>1784869.9999999986</v>
      </c>
      <c r="N23" s="4070">
        <v>779710.00000000035</v>
      </c>
      <c r="O23" s="4070">
        <v>999429.9999999986</v>
      </c>
      <c r="P23" s="4071">
        <v>15059599.999999998</v>
      </c>
    </row>
    <row r="24" spans="1:16" ht="24.95" customHeight="1">
      <c r="A24" s="7650">
        <v>2013</v>
      </c>
      <c r="B24" s="7653" t="s">
        <v>3465</v>
      </c>
      <c r="C24" s="4056" t="s">
        <v>3466</v>
      </c>
      <c r="D24" s="4057">
        <v>1748819.9999999998</v>
      </c>
      <c r="E24" s="4057">
        <v>1518540.0000000009</v>
      </c>
      <c r="F24" s="4057">
        <v>1868309.9999999977</v>
      </c>
      <c r="G24" s="4057">
        <v>1876620.0000000026</v>
      </c>
      <c r="H24" s="4057">
        <v>2127829.9999999944</v>
      </c>
      <c r="I24" s="4057">
        <v>2089520.0000000042</v>
      </c>
      <c r="J24" s="4058">
        <v>2064799.9999999956</v>
      </c>
      <c r="K24" s="4058">
        <v>1898760.0000000021</v>
      </c>
      <c r="L24" s="4058">
        <v>2188970.0000000009</v>
      </c>
      <c r="M24" s="4058">
        <v>2008279.9999999988</v>
      </c>
      <c r="N24" s="4058">
        <v>2390720.0000000009</v>
      </c>
      <c r="O24" s="4058">
        <v>2305269.9999999967</v>
      </c>
      <c r="P24" s="4059">
        <v>24086439.999999996</v>
      </c>
    </row>
    <row r="25" spans="1:16" ht="24.95" customHeight="1">
      <c r="A25" s="7651"/>
      <c r="B25" s="7654"/>
      <c r="C25" s="4060" t="s">
        <v>3467</v>
      </c>
      <c r="D25" s="4061">
        <v>0</v>
      </c>
      <c r="E25" s="4061">
        <v>0</v>
      </c>
      <c r="F25" s="4061">
        <v>0</v>
      </c>
      <c r="G25" s="4061">
        <v>0</v>
      </c>
      <c r="H25" s="4061">
        <v>0</v>
      </c>
      <c r="I25" s="4061">
        <v>0</v>
      </c>
      <c r="J25" s="4062">
        <v>0</v>
      </c>
      <c r="K25" s="4062">
        <v>0</v>
      </c>
      <c r="L25" s="4062">
        <v>0</v>
      </c>
      <c r="M25" s="4062">
        <v>0</v>
      </c>
      <c r="N25" s="4062">
        <v>0</v>
      </c>
      <c r="O25" s="4062">
        <v>0</v>
      </c>
      <c r="P25" s="4063">
        <v>0</v>
      </c>
    </row>
    <row r="26" spans="1:16" ht="24.95" customHeight="1" thickBot="1">
      <c r="A26" s="7651"/>
      <c r="B26" s="7655"/>
      <c r="C26" s="4064" t="s">
        <v>3468</v>
      </c>
      <c r="D26" s="4069">
        <v>1061549.9999999993</v>
      </c>
      <c r="E26" s="4069">
        <v>994389.99999999942</v>
      </c>
      <c r="F26" s="4069">
        <v>1088209.9999999991</v>
      </c>
      <c r="G26" s="4069">
        <v>1090139.9999999995</v>
      </c>
      <c r="H26" s="4069">
        <v>1048840.0000000037</v>
      </c>
      <c r="I26" s="4069">
        <v>1040080.0000000017</v>
      </c>
      <c r="J26" s="4070">
        <v>1068839.9999999965</v>
      </c>
      <c r="K26" s="4070">
        <v>1121690.0000000023</v>
      </c>
      <c r="L26" s="4070">
        <v>1033599.9999999986</v>
      </c>
      <c r="M26" s="4070">
        <v>1110470.0000000012</v>
      </c>
      <c r="N26" s="4070">
        <v>1077639.9999999995</v>
      </c>
      <c r="O26" s="4070">
        <v>1100819.9999999998</v>
      </c>
      <c r="P26" s="4071">
        <v>12836270.000000002</v>
      </c>
    </row>
    <row r="27" spans="1:16" ht="24.95" customHeight="1">
      <c r="A27" s="7651"/>
      <c r="B27" s="7656" t="s">
        <v>3469</v>
      </c>
      <c r="C27" s="4056" t="s">
        <v>3466</v>
      </c>
      <c r="D27" s="4057">
        <v>75808259.999999911</v>
      </c>
      <c r="E27" s="4057">
        <v>70389879.999999985</v>
      </c>
      <c r="F27" s="4057">
        <v>79012840.000000075</v>
      </c>
      <c r="G27" s="4057">
        <v>76634909.99999997</v>
      </c>
      <c r="H27" s="4057">
        <v>79644899.99999994</v>
      </c>
      <c r="I27" s="4057">
        <v>76087660.000000089</v>
      </c>
      <c r="J27" s="4058">
        <v>80188419.999999985</v>
      </c>
      <c r="K27" s="4058">
        <v>69370430</v>
      </c>
      <c r="L27" s="4058">
        <v>80465259.999999911</v>
      </c>
      <c r="M27" s="4058">
        <v>73556990.000000104</v>
      </c>
      <c r="N27" s="4058">
        <v>85232120.00000003</v>
      </c>
      <c r="O27" s="4058">
        <v>84593120.00000006</v>
      </c>
      <c r="P27" s="4059">
        <v>930984790</v>
      </c>
    </row>
    <row r="28" spans="1:16" ht="24.95" customHeight="1">
      <c r="A28" s="7651"/>
      <c r="B28" s="7654"/>
      <c r="C28" s="4060" t="s">
        <v>3467</v>
      </c>
      <c r="D28" s="4061">
        <v>2133849.9999999972</v>
      </c>
      <c r="E28" s="4061">
        <v>2045440.0000000056</v>
      </c>
      <c r="F28" s="4061">
        <v>2377279.9999999972</v>
      </c>
      <c r="G28" s="4061">
        <v>2400940.0000000042</v>
      </c>
      <c r="H28" s="4061">
        <v>2749429.9999999925</v>
      </c>
      <c r="I28" s="4061">
        <v>2583220.0000000019</v>
      </c>
      <c r="J28" s="4062">
        <v>2407290.0000000037</v>
      </c>
      <c r="K28" s="4062">
        <v>1819449.9999999974</v>
      </c>
      <c r="L28" s="4062">
        <v>2070249.9999999937</v>
      </c>
      <c r="M28" s="4062">
        <v>2037070.000000007</v>
      </c>
      <c r="N28" s="4062">
        <v>2860040.0000000019</v>
      </c>
      <c r="O28" s="4062">
        <v>2147240.0000000009</v>
      </c>
      <c r="P28" s="4063">
        <v>27631500</v>
      </c>
    </row>
    <row r="29" spans="1:16" ht="24.95" customHeight="1" thickBot="1">
      <c r="A29" s="7658"/>
      <c r="B29" s="7659"/>
      <c r="C29" s="4072" t="s">
        <v>3468</v>
      </c>
      <c r="D29" s="4073">
        <v>923960.00000000431</v>
      </c>
      <c r="E29" s="4073">
        <v>789189.99999999767</v>
      </c>
      <c r="F29" s="4073">
        <v>721000.00000000058</v>
      </c>
      <c r="G29" s="4073">
        <v>871419.99999999872</v>
      </c>
      <c r="H29" s="4073">
        <v>821080.0000000007</v>
      </c>
      <c r="I29" s="4073">
        <v>1007569.9999999988</v>
      </c>
      <c r="J29" s="4074">
        <v>476130.00000000221</v>
      </c>
      <c r="K29" s="4074">
        <v>1217099.9999999979</v>
      </c>
      <c r="L29" s="4074">
        <v>559010.00000000047</v>
      </c>
      <c r="M29" s="4074">
        <v>1295729.9999999979</v>
      </c>
      <c r="N29" s="4074">
        <v>410460.00000000349</v>
      </c>
      <c r="O29" s="4074">
        <v>795670.00000000035</v>
      </c>
      <c r="P29" s="4075">
        <v>9888320.0000000037</v>
      </c>
    </row>
    <row r="30" spans="1:16" ht="13.5" thickTop="1"/>
    <row r="31" spans="1:16" ht="14.25" customHeight="1">
      <c r="A31" s="6247" t="s">
        <v>3470</v>
      </c>
      <c r="B31" s="6247"/>
      <c r="C31" s="6247"/>
      <c r="D31" s="6247"/>
      <c r="E31" s="6247"/>
      <c r="F31" s="6247"/>
      <c r="G31" s="6247"/>
      <c r="H31" s="6247"/>
      <c r="I31" s="6247"/>
      <c r="J31" s="6247"/>
      <c r="K31" s="6247"/>
      <c r="L31" s="6247"/>
    </row>
    <row r="32" spans="1:16">
      <c r="A32" s="6248" t="s">
        <v>3471</v>
      </c>
      <c r="B32" s="6248"/>
      <c r="C32" s="6248"/>
    </row>
    <row r="33" spans="1:16" ht="14.25" customHeight="1">
      <c r="A33" s="6488" t="s">
        <v>3472</v>
      </c>
      <c r="B33" s="6488"/>
      <c r="C33" s="6488"/>
      <c r="D33" s="6488"/>
      <c r="E33" s="6488"/>
      <c r="F33" s="6488"/>
      <c r="G33" s="6488"/>
      <c r="H33" s="6488"/>
      <c r="I33" s="6488"/>
      <c r="J33" s="6488"/>
      <c r="K33" s="6488"/>
      <c r="L33" s="6488"/>
      <c r="M33" s="3869"/>
      <c r="N33" s="3869"/>
      <c r="O33" s="3869"/>
      <c r="P33" s="3869"/>
    </row>
    <row r="34" spans="1:16" ht="12.75" customHeight="1">
      <c r="A34" s="6488" t="s">
        <v>3473</v>
      </c>
      <c r="B34" s="6488"/>
      <c r="C34" s="6488"/>
      <c r="D34" s="6488"/>
      <c r="E34" s="6488"/>
      <c r="F34" s="6488"/>
      <c r="G34" s="6488"/>
      <c r="H34" s="6488"/>
      <c r="I34" s="6488"/>
      <c r="J34" s="3869"/>
      <c r="K34" s="3869"/>
      <c r="L34" s="3869"/>
      <c r="M34" s="1094"/>
      <c r="N34" s="1094"/>
      <c r="O34" s="1094"/>
      <c r="P34" s="1094"/>
    </row>
    <row r="35" spans="1:16" ht="12.75" customHeight="1">
      <c r="A35" s="1094"/>
      <c r="B35" s="1094"/>
      <c r="C35" s="1094"/>
      <c r="D35" s="1094"/>
      <c r="E35" s="1094"/>
      <c r="F35" s="1094"/>
      <c r="G35" s="1094"/>
      <c r="H35" s="1094"/>
      <c r="I35" s="1094"/>
      <c r="J35" s="1094"/>
      <c r="K35" s="1094"/>
      <c r="L35" s="1094"/>
      <c r="M35" s="1094"/>
      <c r="N35" s="1094"/>
      <c r="O35" s="1094"/>
      <c r="P35" s="1094"/>
    </row>
    <row r="37" spans="1:16" ht="16.5" customHeight="1">
      <c r="E37" s="3877" t="s">
        <v>3</v>
      </c>
    </row>
    <row r="38" spans="1:16" ht="12.75" hidden="1" customHeight="1"/>
    <row r="39" spans="1:16" ht="12.75" hidden="1" customHeight="1"/>
    <row r="40" spans="1:16" hidden="1"/>
    <row r="41" spans="1:16" hidden="1"/>
    <row r="42" spans="1:16" ht="13.5" customHeight="1"/>
  </sheetData>
  <mergeCells count="18">
    <mergeCell ref="A12:A17"/>
    <mergeCell ref="B12:B14"/>
    <mergeCell ref="B15:B17"/>
    <mergeCell ref="A2:P2"/>
    <mergeCell ref="A3:P4"/>
    <mergeCell ref="A6:A11"/>
    <mergeCell ref="B6:B8"/>
    <mergeCell ref="B9:B11"/>
    <mergeCell ref="A31:L31"/>
    <mergeCell ref="A32:C32"/>
    <mergeCell ref="A33:L33"/>
    <mergeCell ref="A34:I34"/>
    <mergeCell ref="A18:A23"/>
    <mergeCell ref="B18:B20"/>
    <mergeCell ref="B21:B23"/>
    <mergeCell ref="A24:A29"/>
    <mergeCell ref="B24:B26"/>
    <mergeCell ref="B27:B29"/>
  </mergeCells>
  <hyperlinks>
    <hyperlink ref="A1" r:id="rId1"/>
  </hyperlinks>
  <pageMargins left="0.7" right="0.7" top="0.75" bottom="0.75" header="0.3" footer="0.3"/>
  <pageSetup paperSize="9" scale="63" fitToWidth="0" orientation="landscape" r:id="rId2"/>
  <headerFooter>
    <oddFooter>&amp;R224</oddFooter>
  </headerFooter>
  <drawing r:id="rId3"/>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17">
    <pageSetUpPr fitToPage="1"/>
  </sheetPr>
  <dimension ref="A1:C14"/>
  <sheetViews>
    <sheetView view="pageBreakPreview" zoomScale="60" zoomScaleNormal="100" workbookViewId="0">
      <selection activeCell="H15" sqref="H15"/>
    </sheetView>
  </sheetViews>
  <sheetFormatPr defaultRowHeight="12.75"/>
  <cols>
    <col min="1" max="3" width="38.7109375" style="152" customWidth="1"/>
    <col min="4" max="256" width="9.140625" style="152"/>
    <col min="257" max="257" width="32.85546875" style="152" customWidth="1"/>
    <col min="258" max="258" width="29" style="152" customWidth="1"/>
    <col min="259" max="259" width="28.85546875" style="152" customWidth="1"/>
    <col min="260" max="512" width="9.140625" style="152"/>
    <col min="513" max="513" width="32.85546875" style="152" customWidth="1"/>
    <col min="514" max="514" width="29" style="152" customWidth="1"/>
    <col min="515" max="515" width="28.85546875" style="152" customWidth="1"/>
    <col min="516" max="768" width="9.140625" style="152"/>
    <col min="769" max="769" width="32.85546875" style="152" customWidth="1"/>
    <col min="770" max="770" width="29" style="152" customWidth="1"/>
    <col min="771" max="771" width="28.85546875" style="152" customWidth="1"/>
    <col min="772" max="1024" width="9.140625" style="152"/>
    <col min="1025" max="1025" width="32.85546875" style="152" customWidth="1"/>
    <col min="1026" max="1026" width="29" style="152" customWidth="1"/>
    <col min="1027" max="1027" width="28.85546875" style="152" customWidth="1"/>
    <col min="1028" max="1280" width="9.140625" style="152"/>
    <col min="1281" max="1281" width="32.85546875" style="152" customWidth="1"/>
    <col min="1282" max="1282" width="29" style="152" customWidth="1"/>
    <col min="1283" max="1283" width="28.85546875" style="152" customWidth="1"/>
    <col min="1284" max="1536" width="9.140625" style="152"/>
    <col min="1537" max="1537" width="32.85546875" style="152" customWidth="1"/>
    <col min="1538" max="1538" width="29" style="152" customWidth="1"/>
    <col min="1539" max="1539" width="28.85546875" style="152" customWidth="1"/>
    <col min="1540" max="1792" width="9.140625" style="152"/>
    <col min="1793" max="1793" width="32.85546875" style="152" customWidth="1"/>
    <col min="1794" max="1794" width="29" style="152" customWidth="1"/>
    <col min="1795" max="1795" width="28.85546875" style="152" customWidth="1"/>
    <col min="1796" max="2048" width="9.140625" style="152"/>
    <col min="2049" max="2049" width="32.85546875" style="152" customWidth="1"/>
    <col min="2050" max="2050" width="29" style="152" customWidth="1"/>
    <col min="2051" max="2051" width="28.85546875" style="152" customWidth="1"/>
    <col min="2052" max="2304" width="9.140625" style="152"/>
    <col min="2305" max="2305" width="32.85546875" style="152" customWidth="1"/>
    <col min="2306" max="2306" width="29" style="152" customWidth="1"/>
    <col min="2307" max="2307" width="28.85546875" style="152" customWidth="1"/>
    <col min="2308" max="2560" width="9.140625" style="152"/>
    <col min="2561" max="2561" width="32.85546875" style="152" customWidth="1"/>
    <col min="2562" max="2562" width="29" style="152" customWidth="1"/>
    <col min="2563" max="2563" width="28.85546875" style="152" customWidth="1"/>
    <col min="2564" max="2816" width="9.140625" style="152"/>
    <col min="2817" max="2817" width="32.85546875" style="152" customWidth="1"/>
    <col min="2818" max="2818" width="29" style="152" customWidth="1"/>
    <col min="2819" max="2819" width="28.85546875" style="152" customWidth="1"/>
    <col min="2820" max="3072" width="9.140625" style="152"/>
    <col min="3073" max="3073" width="32.85546875" style="152" customWidth="1"/>
    <col min="3074" max="3074" width="29" style="152" customWidth="1"/>
    <col min="3075" max="3075" width="28.85546875" style="152" customWidth="1"/>
    <col min="3076" max="3328" width="9.140625" style="152"/>
    <col min="3329" max="3329" width="32.85546875" style="152" customWidth="1"/>
    <col min="3330" max="3330" width="29" style="152" customWidth="1"/>
    <col min="3331" max="3331" width="28.85546875" style="152" customWidth="1"/>
    <col min="3332" max="3584" width="9.140625" style="152"/>
    <col min="3585" max="3585" width="32.85546875" style="152" customWidth="1"/>
    <col min="3586" max="3586" width="29" style="152" customWidth="1"/>
    <col min="3587" max="3587" width="28.85546875" style="152" customWidth="1"/>
    <col min="3588" max="3840" width="9.140625" style="152"/>
    <col min="3841" max="3841" width="32.85546875" style="152" customWidth="1"/>
    <col min="3842" max="3842" width="29" style="152" customWidth="1"/>
    <col min="3843" max="3843" width="28.85546875" style="152" customWidth="1"/>
    <col min="3844" max="4096" width="9.140625" style="152"/>
    <col min="4097" max="4097" width="32.85546875" style="152" customWidth="1"/>
    <col min="4098" max="4098" width="29" style="152" customWidth="1"/>
    <col min="4099" max="4099" width="28.85546875" style="152" customWidth="1"/>
    <col min="4100" max="4352" width="9.140625" style="152"/>
    <col min="4353" max="4353" width="32.85546875" style="152" customWidth="1"/>
    <col min="4354" max="4354" width="29" style="152" customWidth="1"/>
    <col min="4355" max="4355" width="28.85546875" style="152" customWidth="1"/>
    <col min="4356" max="4608" width="9.140625" style="152"/>
    <col min="4609" max="4609" width="32.85546875" style="152" customWidth="1"/>
    <col min="4610" max="4610" width="29" style="152" customWidth="1"/>
    <col min="4611" max="4611" width="28.85546875" style="152" customWidth="1"/>
    <col min="4612" max="4864" width="9.140625" style="152"/>
    <col min="4865" max="4865" width="32.85546875" style="152" customWidth="1"/>
    <col min="4866" max="4866" width="29" style="152" customWidth="1"/>
    <col min="4867" max="4867" width="28.85546875" style="152" customWidth="1"/>
    <col min="4868" max="5120" width="9.140625" style="152"/>
    <col min="5121" max="5121" width="32.85546875" style="152" customWidth="1"/>
    <col min="5122" max="5122" width="29" style="152" customWidth="1"/>
    <col min="5123" max="5123" width="28.85546875" style="152" customWidth="1"/>
    <col min="5124" max="5376" width="9.140625" style="152"/>
    <col min="5377" max="5377" width="32.85546875" style="152" customWidth="1"/>
    <col min="5378" max="5378" width="29" style="152" customWidth="1"/>
    <col min="5379" max="5379" width="28.85546875" style="152" customWidth="1"/>
    <col min="5380" max="5632" width="9.140625" style="152"/>
    <col min="5633" max="5633" width="32.85546875" style="152" customWidth="1"/>
    <col min="5634" max="5634" width="29" style="152" customWidth="1"/>
    <col min="5635" max="5635" width="28.85546875" style="152" customWidth="1"/>
    <col min="5636" max="5888" width="9.140625" style="152"/>
    <col min="5889" max="5889" width="32.85546875" style="152" customWidth="1"/>
    <col min="5890" max="5890" width="29" style="152" customWidth="1"/>
    <col min="5891" max="5891" width="28.85546875" style="152" customWidth="1"/>
    <col min="5892" max="6144" width="9.140625" style="152"/>
    <col min="6145" max="6145" width="32.85546875" style="152" customWidth="1"/>
    <col min="6146" max="6146" width="29" style="152" customWidth="1"/>
    <col min="6147" max="6147" width="28.85546875" style="152" customWidth="1"/>
    <col min="6148" max="6400" width="9.140625" style="152"/>
    <col min="6401" max="6401" width="32.85546875" style="152" customWidth="1"/>
    <col min="6402" max="6402" width="29" style="152" customWidth="1"/>
    <col min="6403" max="6403" width="28.85546875" style="152" customWidth="1"/>
    <col min="6404" max="6656" width="9.140625" style="152"/>
    <col min="6657" max="6657" width="32.85546875" style="152" customWidth="1"/>
    <col min="6658" max="6658" width="29" style="152" customWidth="1"/>
    <col min="6659" max="6659" width="28.85546875" style="152" customWidth="1"/>
    <col min="6660" max="6912" width="9.140625" style="152"/>
    <col min="6913" max="6913" width="32.85546875" style="152" customWidth="1"/>
    <col min="6914" max="6914" width="29" style="152" customWidth="1"/>
    <col min="6915" max="6915" width="28.85546875" style="152" customWidth="1"/>
    <col min="6916" max="7168" width="9.140625" style="152"/>
    <col min="7169" max="7169" width="32.85546875" style="152" customWidth="1"/>
    <col min="7170" max="7170" width="29" style="152" customWidth="1"/>
    <col min="7171" max="7171" width="28.85546875" style="152" customWidth="1"/>
    <col min="7172" max="7424" width="9.140625" style="152"/>
    <col min="7425" max="7425" width="32.85546875" style="152" customWidth="1"/>
    <col min="7426" max="7426" width="29" style="152" customWidth="1"/>
    <col min="7427" max="7427" width="28.85546875" style="152" customWidth="1"/>
    <col min="7428" max="7680" width="9.140625" style="152"/>
    <col min="7681" max="7681" width="32.85546875" style="152" customWidth="1"/>
    <col min="7682" max="7682" width="29" style="152" customWidth="1"/>
    <col min="7683" max="7683" width="28.85546875" style="152" customWidth="1"/>
    <col min="7684" max="7936" width="9.140625" style="152"/>
    <col min="7937" max="7937" width="32.85546875" style="152" customWidth="1"/>
    <col min="7938" max="7938" width="29" style="152" customWidth="1"/>
    <col min="7939" max="7939" width="28.85546875" style="152" customWidth="1"/>
    <col min="7940" max="8192" width="9.140625" style="152"/>
    <col min="8193" max="8193" width="32.85546875" style="152" customWidth="1"/>
    <col min="8194" max="8194" width="29" style="152" customWidth="1"/>
    <col min="8195" max="8195" width="28.85546875" style="152" customWidth="1"/>
    <col min="8196" max="8448" width="9.140625" style="152"/>
    <col min="8449" max="8449" width="32.85546875" style="152" customWidth="1"/>
    <col min="8450" max="8450" width="29" style="152" customWidth="1"/>
    <col min="8451" max="8451" width="28.85546875" style="152" customWidth="1"/>
    <col min="8452" max="8704" width="9.140625" style="152"/>
    <col min="8705" max="8705" width="32.85546875" style="152" customWidth="1"/>
    <col min="8706" max="8706" width="29" style="152" customWidth="1"/>
    <col min="8707" max="8707" width="28.85546875" style="152" customWidth="1"/>
    <col min="8708" max="8960" width="9.140625" style="152"/>
    <col min="8961" max="8961" width="32.85546875" style="152" customWidth="1"/>
    <col min="8962" max="8962" width="29" style="152" customWidth="1"/>
    <col min="8963" max="8963" width="28.85546875" style="152" customWidth="1"/>
    <col min="8964" max="9216" width="9.140625" style="152"/>
    <col min="9217" max="9217" width="32.85546875" style="152" customWidth="1"/>
    <col min="9218" max="9218" width="29" style="152" customWidth="1"/>
    <col min="9219" max="9219" width="28.85546875" style="152" customWidth="1"/>
    <col min="9220" max="9472" width="9.140625" style="152"/>
    <col min="9473" max="9473" width="32.85546875" style="152" customWidth="1"/>
    <col min="9474" max="9474" width="29" style="152" customWidth="1"/>
    <col min="9475" max="9475" width="28.85546875" style="152" customWidth="1"/>
    <col min="9476" max="9728" width="9.140625" style="152"/>
    <col min="9729" max="9729" width="32.85546875" style="152" customWidth="1"/>
    <col min="9730" max="9730" width="29" style="152" customWidth="1"/>
    <col min="9731" max="9731" width="28.85546875" style="152" customWidth="1"/>
    <col min="9732" max="9984" width="9.140625" style="152"/>
    <col min="9985" max="9985" width="32.85546875" style="152" customWidth="1"/>
    <col min="9986" max="9986" width="29" style="152" customWidth="1"/>
    <col min="9987" max="9987" width="28.85546875" style="152" customWidth="1"/>
    <col min="9988" max="10240" width="9.140625" style="152"/>
    <col min="10241" max="10241" width="32.85546875" style="152" customWidth="1"/>
    <col min="10242" max="10242" width="29" style="152" customWidth="1"/>
    <col min="10243" max="10243" width="28.85546875" style="152" customWidth="1"/>
    <col min="10244" max="10496" width="9.140625" style="152"/>
    <col min="10497" max="10497" width="32.85546875" style="152" customWidth="1"/>
    <col min="10498" max="10498" width="29" style="152" customWidth="1"/>
    <col min="10499" max="10499" width="28.85546875" style="152" customWidth="1"/>
    <col min="10500" max="10752" width="9.140625" style="152"/>
    <col min="10753" max="10753" width="32.85546875" style="152" customWidth="1"/>
    <col min="10754" max="10754" width="29" style="152" customWidth="1"/>
    <col min="10755" max="10755" width="28.85546875" style="152" customWidth="1"/>
    <col min="10756" max="11008" width="9.140625" style="152"/>
    <col min="11009" max="11009" width="32.85546875" style="152" customWidth="1"/>
    <col min="11010" max="11010" width="29" style="152" customWidth="1"/>
    <col min="11011" max="11011" width="28.85546875" style="152" customWidth="1"/>
    <col min="11012" max="11264" width="9.140625" style="152"/>
    <col min="11265" max="11265" width="32.85546875" style="152" customWidth="1"/>
    <col min="11266" max="11266" width="29" style="152" customWidth="1"/>
    <col min="11267" max="11267" width="28.85546875" style="152" customWidth="1"/>
    <col min="11268" max="11520" width="9.140625" style="152"/>
    <col min="11521" max="11521" width="32.85546875" style="152" customWidth="1"/>
    <col min="11522" max="11522" width="29" style="152" customWidth="1"/>
    <col min="11523" max="11523" width="28.85546875" style="152" customWidth="1"/>
    <col min="11524" max="11776" width="9.140625" style="152"/>
    <col min="11777" max="11777" width="32.85546875" style="152" customWidth="1"/>
    <col min="11778" max="11778" width="29" style="152" customWidth="1"/>
    <col min="11779" max="11779" width="28.85546875" style="152" customWidth="1"/>
    <col min="11780" max="12032" width="9.140625" style="152"/>
    <col min="12033" max="12033" width="32.85546875" style="152" customWidth="1"/>
    <col min="12034" max="12034" width="29" style="152" customWidth="1"/>
    <col min="12035" max="12035" width="28.85546875" style="152" customWidth="1"/>
    <col min="12036" max="12288" width="9.140625" style="152"/>
    <col min="12289" max="12289" width="32.85546875" style="152" customWidth="1"/>
    <col min="12290" max="12290" width="29" style="152" customWidth="1"/>
    <col min="12291" max="12291" width="28.85546875" style="152" customWidth="1"/>
    <col min="12292" max="12544" width="9.140625" style="152"/>
    <col min="12545" max="12545" width="32.85546875" style="152" customWidth="1"/>
    <col min="12546" max="12546" width="29" style="152" customWidth="1"/>
    <col min="12547" max="12547" width="28.85546875" style="152" customWidth="1"/>
    <col min="12548" max="12800" width="9.140625" style="152"/>
    <col min="12801" max="12801" width="32.85546875" style="152" customWidth="1"/>
    <col min="12802" max="12802" width="29" style="152" customWidth="1"/>
    <col min="12803" max="12803" width="28.85546875" style="152" customWidth="1"/>
    <col min="12804" max="13056" width="9.140625" style="152"/>
    <col min="13057" max="13057" width="32.85546875" style="152" customWidth="1"/>
    <col min="13058" max="13058" width="29" style="152" customWidth="1"/>
    <col min="13059" max="13059" width="28.85546875" style="152" customWidth="1"/>
    <col min="13060" max="13312" width="9.140625" style="152"/>
    <col min="13313" max="13313" width="32.85546875" style="152" customWidth="1"/>
    <col min="13314" max="13314" width="29" style="152" customWidth="1"/>
    <col min="13315" max="13315" width="28.85546875" style="152" customWidth="1"/>
    <col min="13316" max="13568" width="9.140625" style="152"/>
    <col min="13569" max="13569" width="32.85546875" style="152" customWidth="1"/>
    <col min="13570" max="13570" width="29" style="152" customWidth="1"/>
    <col min="13571" max="13571" width="28.85546875" style="152" customWidth="1"/>
    <col min="13572" max="13824" width="9.140625" style="152"/>
    <col min="13825" max="13825" width="32.85546875" style="152" customWidth="1"/>
    <col min="13826" max="13826" width="29" style="152" customWidth="1"/>
    <col min="13827" max="13827" width="28.85546875" style="152" customWidth="1"/>
    <col min="13828" max="14080" width="9.140625" style="152"/>
    <col min="14081" max="14081" width="32.85546875" style="152" customWidth="1"/>
    <col min="14082" max="14082" width="29" style="152" customWidth="1"/>
    <col min="14083" max="14083" width="28.85546875" style="152" customWidth="1"/>
    <col min="14084" max="14336" width="9.140625" style="152"/>
    <col min="14337" max="14337" width="32.85546875" style="152" customWidth="1"/>
    <col min="14338" max="14338" width="29" style="152" customWidth="1"/>
    <col min="14339" max="14339" width="28.85546875" style="152" customWidth="1"/>
    <col min="14340" max="14592" width="9.140625" style="152"/>
    <col min="14593" max="14593" width="32.85546875" style="152" customWidth="1"/>
    <col min="14594" max="14594" width="29" style="152" customWidth="1"/>
    <col min="14595" max="14595" width="28.85546875" style="152" customWidth="1"/>
    <col min="14596" max="14848" width="9.140625" style="152"/>
    <col min="14849" max="14849" width="32.85546875" style="152" customWidth="1"/>
    <col min="14850" max="14850" width="29" style="152" customWidth="1"/>
    <col min="14851" max="14851" width="28.85546875" style="152" customWidth="1"/>
    <col min="14852" max="15104" width="9.140625" style="152"/>
    <col min="15105" max="15105" width="32.85546875" style="152" customWidth="1"/>
    <col min="15106" max="15106" width="29" style="152" customWidth="1"/>
    <col min="15107" max="15107" width="28.85546875" style="152" customWidth="1"/>
    <col min="15108" max="15360" width="9.140625" style="152"/>
    <col min="15361" max="15361" width="32.85546875" style="152" customWidth="1"/>
    <col min="15362" max="15362" width="29" style="152" customWidth="1"/>
    <col min="15363" max="15363" width="28.85546875" style="152" customWidth="1"/>
    <col min="15364" max="15616" width="9.140625" style="152"/>
    <col min="15617" max="15617" width="32.85546875" style="152" customWidth="1"/>
    <col min="15618" max="15618" width="29" style="152" customWidth="1"/>
    <col min="15619" max="15619" width="28.85546875" style="152" customWidth="1"/>
    <col min="15620" max="15872" width="9.140625" style="152"/>
    <col min="15873" max="15873" width="32.85546875" style="152" customWidth="1"/>
    <col min="15874" max="15874" width="29" style="152" customWidth="1"/>
    <col min="15875" max="15875" width="28.85546875" style="152" customWidth="1"/>
    <col min="15876" max="16128" width="9.140625" style="152"/>
    <col min="16129" max="16129" width="32.85546875" style="152" customWidth="1"/>
    <col min="16130" max="16130" width="29" style="152" customWidth="1"/>
    <col min="16131" max="16131" width="28.85546875" style="152" customWidth="1"/>
    <col min="16132" max="16384" width="9.140625" style="152"/>
  </cols>
  <sheetData>
    <row r="1" spans="1:3" ht="13.5" thickBot="1">
      <c r="A1" s="151" t="s">
        <v>0</v>
      </c>
      <c r="B1" s="151"/>
      <c r="C1" s="154" t="s">
        <v>1</v>
      </c>
    </row>
    <row r="2" spans="1:3" ht="25.5" customHeight="1" thickTop="1">
      <c r="A2" s="7663" t="s">
        <v>3497</v>
      </c>
      <c r="B2" s="7664"/>
      <c r="C2" s="7665"/>
    </row>
    <row r="3" spans="1:3" ht="46.5" customHeight="1" thickBot="1">
      <c r="A3" s="7666" t="s">
        <v>3480</v>
      </c>
      <c r="B3" s="7667"/>
      <c r="C3" s="7668"/>
    </row>
    <row r="4" spans="1:3" ht="48" customHeight="1" thickBot="1">
      <c r="A4" s="3878" t="s">
        <v>3464</v>
      </c>
      <c r="B4" s="2568" t="s">
        <v>3481</v>
      </c>
      <c r="C4" s="2569" t="s">
        <v>3482</v>
      </c>
    </row>
    <row r="5" spans="1:3" ht="38.1" customHeight="1">
      <c r="A5" s="4099" t="s">
        <v>3483</v>
      </c>
      <c r="B5" s="1101" t="s">
        <v>3484</v>
      </c>
      <c r="C5" s="4100">
        <v>157</v>
      </c>
    </row>
    <row r="6" spans="1:3" ht="38.1" customHeight="1" thickBot="1">
      <c r="A6" s="4101" t="s">
        <v>3485</v>
      </c>
      <c r="B6" s="4102" t="s">
        <v>3486</v>
      </c>
      <c r="C6" s="4103">
        <v>379</v>
      </c>
    </row>
    <row r="7" spans="1:3" ht="17.25" customHeight="1" thickTop="1">
      <c r="A7" s="3872"/>
      <c r="B7" s="4104"/>
      <c r="C7" s="4104"/>
    </row>
    <row r="8" spans="1:3" ht="18" customHeight="1">
      <c r="A8" s="6249" t="s">
        <v>3487</v>
      </c>
      <c r="B8" s="6249"/>
      <c r="C8" s="6249"/>
    </row>
    <row r="9" spans="1:3" ht="18" customHeight="1">
      <c r="A9" s="6249" t="s">
        <v>3488</v>
      </c>
      <c r="B9" s="6249"/>
      <c r="C9" s="6249"/>
    </row>
    <row r="10" spans="1:3" ht="18" customHeight="1">
      <c r="A10" s="152" t="s">
        <v>3489</v>
      </c>
    </row>
    <row r="14" spans="1:3">
      <c r="C14" s="3877" t="s">
        <v>3</v>
      </c>
    </row>
  </sheetData>
  <mergeCells count="4">
    <mergeCell ref="A2:C2"/>
    <mergeCell ref="A3:C3"/>
    <mergeCell ref="A8:C8"/>
    <mergeCell ref="A9:C9"/>
  </mergeCells>
  <hyperlinks>
    <hyperlink ref="A1" r:id="rId1"/>
  </hyperlinks>
  <pageMargins left="0.74803149606299213" right="0.74803149606299213" top="0.98425196850393704" bottom="0.98425196850393704" header="0.51181102362204722" footer="0.51181102362204722"/>
  <pageSetup paperSize="9" orientation="landscape" r:id="rId2"/>
  <headerFooter alignWithMargins="0">
    <oddFooter>&amp;R225</oddFooter>
  </headerFooter>
  <drawing r:id="rId3"/>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18">
    <pageSetUpPr fitToPage="1"/>
  </sheetPr>
  <dimension ref="A1:F14"/>
  <sheetViews>
    <sheetView view="pageBreakPreview" zoomScale="60" zoomScaleNormal="100" workbookViewId="0">
      <selection activeCell="H15" sqref="H15"/>
    </sheetView>
  </sheetViews>
  <sheetFormatPr defaultRowHeight="12.75"/>
  <cols>
    <col min="1" max="1" width="32.85546875" style="152" customWidth="1"/>
    <col min="2" max="2" width="22" style="152" customWidth="1"/>
    <col min="3" max="3" width="19.140625" style="152" customWidth="1"/>
    <col min="4" max="4" width="18.5703125" style="152" customWidth="1"/>
    <col min="5" max="5" width="20" style="152" customWidth="1"/>
    <col min="6" max="6" width="19.28515625" style="152" customWidth="1"/>
    <col min="7" max="256" width="9.140625" style="152"/>
    <col min="257" max="257" width="32.85546875" style="152" customWidth="1"/>
    <col min="258" max="258" width="22" style="152" customWidth="1"/>
    <col min="259" max="259" width="19.140625" style="152" customWidth="1"/>
    <col min="260" max="260" width="18.5703125" style="152" customWidth="1"/>
    <col min="261" max="261" width="20" style="152" customWidth="1"/>
    <col min="262" max="262" width="19.28515625" style="152" customWidth="1"/>
    <col min="263" max="512" width="9.140625" style="152"/>
    <col min="513" max="513" width="32.85546875" style="152" customWidth="1"/>
    <col min="514" max="514" width="22" style="152" customWidth="1"/>
    <col min="515" max="515" width="19.140625" style="152" customWidth="1"/>
    <col min="516" max="516" width="18.5703125" style="152" customWidth="1"/>
    <col min="517" max="517" width="20" style="152" customWidth="1"/>
    <col min="518" max="518" width="19.28515625" style="152" customWidth="1"/>
    <col min="519" max="768" width="9.140625" style="152"/>
    <col min="769" max="769" width="32.85546875" style="152" customWidth="1"/>
    <col min="770" max="770" width="22" style="152" customWidth="1"/>
    <col min="771" max="771" width="19.140625" style="152" customWidth="1"/>
    <col min="772" max="772" width="18.5703125" style="152" customWidth="1"/>
    <col min="773" max="773" width="20" style="152" customWidth="1"/>
    <col min="774" max="774" width="19.28515625" style="152" customWidth="1"/>
    <col min="775" max="1024" width="9.140625" style="152"/>
    <col min="1025" max="1025" width="32.85546875" style="152" customWidth="1"/>
    <col min="1026" max="1026" width="22" style="152" customWidth="1"/>
    <col min="1027" max="1027" width="19.140625" style="152" customWidth="1"/>
    <col min="1028" max="1028" width="18.5703125" style="152" customWidth="1"/>
    <col min="1029" max="1029" width="20" style="152" customWidth="1"/>
    <col min="1030" max="1030" width="19.28515625" style="152" customWidth="1"/>
    <col min="1031" max="1280" width="9.140625" style="152"/>
    <col min="1281" max="1281" width="32.85546875" style="152" customWidth="1"/>
    <col min="1282" max="1282" width="22" style="152" customWidth="1"/>
    <col min="1283" max="1283" width="19.140625" style="152" customWidth="1"/>
    <col min="1284" max="1284" width="18.5703125" style="152" customWidth="1"/>
    <col min="1285" max="1285" width="20" style="152" customWidth="1"/>
    <col min="1286" max="1286" width="19.28515625" style="152" customWidth="1"/>
    <col min="1287" max="1536" width="9.140625" style="152"/>
    <col min="1537" max="1537" width="32.85546875" style="152" customWidth="1"/>
    <col min="1538" max="1538" width="22" style="152" customWidth="1"/>
    <col min="1539" max="1539" width="19.140625" style="152" customWidth="1"/>
    <col min="1540" max="1540" width="18.5703125" style="152" customWidth="1"/>
    <col min="1541" max="1541" width="20" style="152" customWidth="1"/>
    <col min="1542" max="1542" width="19.28515625" style="152" customWidth="1"/>
    <col min="1543" max="1792" width="9.140625" style="152"/>
    <col min="1793" max="1793" width="32.85546875" style="152" customWidth="1"/>
    <col min="1794" max="1794" width="22" style="152" customWidth="1"/>
    <col min="1795" max="1795" width="19.140625" style="152" customWidth="1"/>
    <col min="1796" max="1796" width="18.5703125" style="152" customWidth="1"/>
    <col min="1797" max="1797" width="20" style="152" customWidth="1"/>
    <col min="1798" max="1798" width="19.28515625" style="152" customWidth="1"/>
    <col min="1799" max="2048" width="9.140625" style="152"/>
    <col min="2049" max="2049" width="32.85546875" style="152" customWidth="1"/>
    <col min="2050" max="2050" width="22" style="152" customWidth="1"/>
    <col min="2051" max="2051" width="19.140625" style="152" customWidth="1"/>
    <col min="2052" max="2052" width="18.5703125" style="152" customWidth="1"/>
    <col min="2053" max="2053" width="20" style="152" customWidth="1"/>
    <col min="2054" max="2054" width="19.28515625" style="152" customWidth="1"/>
    <col min="2055" max="2304" width="9.140625" style="152"/>
    <col min="2305" max="2305" width="32.85546875" style="152" customWidth="1"/>
    <col min="2306" max="2306" width="22" style="152" customWidth="1"/>
    <col min="2307" max="2307" width="19.140625" style="152" customWidth="1"/>
    <col min="2308" max="2308" width="18.5703125" style="152" customWidth="1"/>
    <col min="2309" max="2309" width="20" style="152" customWidth="1"/>
    <col min="2310" max="2310" width="19.28515625" style="152" customWidth="1"/>
    <col min="2311" max="2560" width="9.140625" style="152"/>
    <col min="2561" max="2561" width="32.85546875" style="152" customWidth="1"/>
    <col min="2562" max="2562" width="22" style="152" customWidth="1"/>
    <col min="2563" max="2563" width="19.140625" style="152" customWidth="1"/>
    <col min="2564" max="2564" width="18.5703125" style="152" customWidth="1"/>
    <col min="2565" max="2565" width="20" style="152" customWidth="1"/>
    <col min="2566" max="2566" width="19.28515625" style="152" customWidth="1"/>
    <col min="2567" max="2816" width="9.140625" style="152"/>
    <col min="2817" max="2817" width="32.85546875" style="152" customWidth="1"/>
    <col min="2818" max="2818" width="22" style="152" customWidth="1"/>
    <col min="2819" max="2819" width="19.140625" style="152" customWidth="1"/>
    <col min="2820" max="2820" width="18.5703125" style="152" customWidth="1"/>
    <col min="2821" max="2821" width="20" style="152" customWidth="1"/>
    <col min="2822" max="2822" width="19.28515625" style="152" customWidth="1"/>
    <col min="2823" max="3072" width="9.140625" style="152"/>
    <col min="3073" max="3073" width="32.85546875" style="152" customWidth="1"/>
    <col min="3074" max="3074" width="22" style="152" customWidth="1"/>
    <col min="3075" max="3075" width="19.140625" style="152" customWidth="1"/>
    <col min="3076" max="3076" width="18.5703125" style="152" customWidth="1"/>
    <col min="3077" max="3077" width="20" style="152" customWidth="1"/>
    <col min="3078" max="3078" width="19.28515625" style="152" customWidth="1"/>
    <col min="3079" max="3328" width="9.140625" style="152"/>
    <col min="3329" max="3329" width="32.85546875" style="152" customWidth="1"/>
    <col min="3330" max="3330" width="22" style="152" customWidth="1"/>
    <col min="3331" max="3331" width="19.140625" style="152" customWidth="1"/>
    <col min="3332" max="3332" width="18.5703125" style="152" customWidth="1"/>
    <col min="3333" max="3333" width="20" style="152" customWidth="1"/>
    <col min="3334" max="3334" width="19.28515625" style="152" customWidth="1"/>
    <col min="3335" max="3584" width="9.140625" style="152"/>
    <col min="3585" max="3585" width="32.85546875" style="152" customWidth="1"/>
    <col min="3586" max="3586" width="22" style="152" customWidth="1"/>
    <col min="3587" max="3587" width="19.140625" style="152" customWidth="1"/>
    <col min="3588" max="3588" width="18.5703125" style="152" customWidth="1"/>
    <col min="3589" max="3589" width="20" style="152" customWidth="1"/>
    <col min="3590" max="3590" width="19.28515625" style="152" customWidth="1"/>
    <col min="3591" max="3840" width="9.140625" style="152"/>
    <col min="3841" max="3841" width="32.85546875" style="152" customWidth="1"/>
    <col min="3842" max="3842" width="22" style="152" customWidth="1"/>
    <col min="3843" max="3843" width="19.140625" style="152" customWidth="1"/>
    <col min="3844" max="3844" width="18.5703125" style="152" customWidth="1"/>
    <col min="3845" max="3845" width="20" style="152" customWidth="1"/>
    <col min="3846" max="3846" width="19.28515625" style="152" customWidth="1"/>
    <col min="3847" max="4096" width="9.140625" style="152"/>
    <col min="4097" max="4097" width="32.85546875" style="152" customWidth="1"/>
    <col min="4098" max="4098" width="22" style="152" customWidth="1"/>
    <col min="4099" max="4099" width="19.140625" style="152" customWidth="1"/>
    <col min="4100" max="4100" width="18.5703125" style="152" customWidth="1"/>
    <col min="4101" max="4101" width="20" style="152" customWidth="1"/>
    <col min="4102" max="4102" width="19.28515625" style="152" customWidth="1"/>
    <col min="4103" max="4352" width="9.140625" style="152"/>
    <col min="4353" max="4353" width="32.85546875" style="152" customWidth="1"/>
    <col min="4354" max="4354" width="22" style="152" customWidth="1"/>
    <col min="4355" max="4355" width="19.140625" style="152" customWidth="1"/>
    <col min="4356" max="4356" width="18.5703125" style="152" customWidth="1"/>
    <col min="4357" max="4357" width="20" style="152" customWidth="1"/>
    <col min="4358" max="4358" width="19.28515625" style="152" customWidth="1"/>
    <col min="4359" max="4608" width="9.140625" style="152"/>
    <col min="4609" max="4609" width="32.85546875" style="152" customWidth="1"/>
    <col min="4610" max="4610" width="22" style="152" customWidth="1"/>
    <col min="4611" max="4611" width="19.140625" style="152" customWidth="1"/>
    <col min="4612" max="4612" width="18.5703125" style="152" customWidth="1"/>
    <col min="4613" max="4613" width="20" style="152" customWidth="1"/>
    <col min="4614" max="4614" width="19.28515625" style="152" customWidth="1"/>
    <col min="4615" max="4864" width="9.140625" style="152"/>
    <col min="4865" max="4865" width="32.85546875" style="152" customWidth="1"/>
    <col min="4866" max="4866" width="22" style="152" customWidth="1"/>
    <col min="4867" max="4867" width="19.140625" style="152" customWidth="1"/>
    <col min="4868" max="4868" width="18.5703125" style="152" customWidth="1"/>
    <col min="4869" max="4869" width="20" style="152" customWidth="1"/>
    <col min="4870" max="4870" width="19.28515625" style="152" customWidth="1"/>
    <col min="4871" max="5120" width="9.140625" style="152"/>
    <col min="5121" max="5121" width="32.85546875" style="152" customWidth="1"/>
    <col min="5122" max="5122" width="22" style="152" customWidth="1"/>
    <col min="5123" max="5123" width="19.140625" style="152" customWidth="1"/>
    <col min="5124" max="5124" width="18.5703125" style="152" customWidth="1"/>
    <col min="5125" max="5125" width="20" style="152" customWidth="1"/>
    <col min="5126" max="5126" width="19.28515625" style="152" customWidth="1"/>
    <col min="5127" max="5376" width="9.140625" style="152"/>
    <col min="5377" max="5377" width="32.85546875" style="152" customWidth="1"/>
    <col min="5378" max="5378" width="22" style="152" customWidth="1"/>
    <col min="5379" max="5379" width="19.140625" style="152" customWidth="1"/>
    <col min="5380" max="5380" width="18.5703125" style="152" customWidth="1"/>
    <col min="5381" max="5381" width="20" style="152" customWidth="1"/>
    <col min="5382" max="5382" width="19.28515625" style="152" customWidth="1"/>
    <col min="5383" max="5632" width="9.140625" style="152"/>
    <col min="5633" max="5633" width="32.85546875" style="152" customWidth="1"/>
    <col min="5634" max="5634" width="22" style="152" customWidth="1"/>
    <col min="5635" max="5635" width="19.140625" style="152" customWidth="1"/>
    <col min="5636" max="5636" width="18.5703125" style="152" customWidth="1"/>
    <col min="5637" max="5637" width="20" style="152" customWidth="1"/>
    <col min="5638" max="5638" width="19.28515625" style="152" customWidth="1"/>
    <col min="5639" max="5888" width="9.140625" style="152"/>
    <col min="5889" max="5889" width="32.85546875" style="152" customWidth="1"/>
    <col min="5890" max="5890" width="22" style="152" customWidth="1"/>
    <col min="5891" max="5891" width="19.140625" style="152" customWidth="1"/>
    <col min="5892" max="5892" width="18.5703125" style="152" customWidth="1"/>
    <col min="5893" max="5893" width="20" style="152" customWidth="1"/>
    <col min="5894" max="5894" width="19.28515625" style="152" customWidth="1"/>
    <col min="5895" max="6144" width="9.140625" style="152"/>
    <col min="6145" max="6145" width="32.85546875" style="152" customWidth="1"/>
    <col min="6146" max="6146" width="22" style="152" customWidth="1"/>
    <col min="6147" max="6147" width="19.140625" style="152" customWidth="1"/>
    <col min="6148" max="6148" width="18.5703125" style="152" customWidth="1"/>
    <col min="6149" max="6149" width="20" style="152" customWidth="1"/>
    <col min="6150" max="6150" width="19.28515625" style="152" customWidth="1"/>
    <col min="6151" max="6400" width="9.140625" style="152"/>
    <col min="6401" max="6401" width="32.85546875" style="152" customWidth="1"/>
    <col min="6402" max="6402" width="22" style="152" customWidth="1"/>
    <col min="6403" max="6403" width="19.140625" style="152" customWidth="1"/>
    <col min="6404" max="6404" width="18.5703125" style="152" customWidth="1"/>
    <col min="6405" max="6405" width="20" style="152" customWidth="1"/>
    <col min="6406" max="6406" width="19.28515625" style="152" customWidth="1"/>
    <col min="6407" max="6656" width="9.140625" style="152"/>
    <col min="6657" max="6657" width="32.85546875" style="152" customWidth="1"/>
    <col min="6658" max="6658" width="22" style="152" customWidth="1"/>
    <col min="6659" max="6659" width="19.140625" style="152" customWidth="1"/>
    <col min="6660" max="6660" width="18.5703125" style="152" customWidth="1"/>
    <col min="6661" max="6661" width="20" style="152" customWidth="1"/>
    <col min="6662" max="6662" width="19.28515625" style="152" customWidth="1"/>
    <col min="6663" max="6912" width="9.140625" style="152"/>
    <col min="6913" max="6913" width="32.85546875" style="152" customWidth="1"/>
    <col min="6914" max="6914" width="22" style="152" customWidth="1"/>
    <col min="6915" max="6915" width="19.140625" style="152" customWidth="1"/>
    <col min="6916" max="6916" width="18.5703125" style="152" customWidth="1"/>
    <col min="6917" max="6917" width="20" style="152" customWidth="1"/>
    <col min="6918" max="6918" width="19.28515625" style="152" customWidth="1"/>
    <col min="6919" max="7168" width="9.140625" style="152"/>
    <col min="7169" max="7169" width="32.85546875" style="152" customWidth="1"/>
    <col min="7170" max="7170" width="22" style="152" customWidth="1"/>
    <col min="7171" max="7171" width="19.140625" style="152" customWidth="1"/>
    <col min="7172" max="7172" width="18.5703125" style="152" customWidth="1"/>
    <col min="7173" max="7173" width="20" style="152" customWidth="1"/>
    <col min="7174" max="7174" width="19.28515625" style="152" customWidth="1"/>
    <col min="7175" max="7424" width="9.140625" style="152"/>
    <col min="7425" max="7425" width="32.85546875" style="152" customWidth="1"/>
    <col min="7426" max="7426" width="22" style="152" customWidth="1"/>
    <col min="7427" max="7427" width="19.140625" style="152" customWidth="1"/>
    <col min="7428" max="7428" width="18.5703125" style="152" customWidth="1"/>
    <col min="7429" max="7429" width="20" style="152" customWidth="1"/>
    <col min="7430" max="7430" width="19.28515625" style="152" customWidth="1"/>
    <col min="7431" max="7680" width="9.140625" style="152"/>
    <col min="7681" max="7681" width="32.85546875" style="152" customWidth="1"/>
    <col min="7682" max="7682" width="22" style="152" customWidth="1"/>
    <col min="7683" max="7683" width="19.140625" style="152" customWidth="1"/>
    <col min="7684" max="7684" width="18.5703125" style="152" customWidth="1"/>
    <col min="7685" max="7685" width="20" style="152" customWidth="1"/>
    <col min="7686" max="7686" width="19.28515625" style="152" customWidth="1"/>
    <col min="7687" max="7936" width="9.140625" style="152"/>
    <col min="7937" max="7937" width="32.85546875" style="152" customWidth="1"/>
    <col min="7938" max="7938" width="22" style="152" customWidth="1"/>
    <col min="7939" max="7939" width="19.140625" style="152" customWidth="1"/>
    <col min="7940" max="7940" width="18.5703125" style="152" customWidth="1"/>
    <col min="7941" max="7941" width="20" style="152" customWidth="1"/>
    <col min="7942" max="7942" width="19.28515625" style="152" customWidth="1"/>
    <col min="7943" max="8192" width="9.140625" style="152"/>
    <col min="8193" max="8193" width="32.85546875" style="152" customWidth="1"/>
    <col min="8194" max="8194" width="22" style="152" customWidth="1"/>
    <col min="8195" max="8195" width="19.140625" style="152" customWidth="1"/>
    <col min="8196" max="8196" width="18.5703125" style="152" customWidth="1"/>
    <col min="8197" max="8197" width="20" style="152" customWidth="1"/>
    <col min="8198" max="8198" width="19.28515625" style="152" customWidth="1"/>
    <col min="8199" max="8448" width="9.140625" style="152"/>
    <col min="8449" max="8449" width="32.85546875" style="152" customWidth="1"/>
    <col min="8450" max="8450" width="22" style="152" customWidth="1"/>
    <col min="8451" max="8451" width="19.140625" style="152" customWidth="1"/>
    <col min="8452" max="8452" width="18.5703125" style="152" customWidth="1"/>
    <col min="8453" max="8453" width="20" style="152" customWidth="1"/>
    <col min="8454" max="8454" width="19.28515625" style="152" customWidth="1"/>
    <col min="8455" max="8704" width="9.140625" style="152"/>
    <col min="8705" max="8705" width="32.85546875" style="152" customWidth="1"/>
    <col min="8706" max="8706" width="22" style="152" customWidth="1"/>
    <col min="8707" max="8707" width="19.140625" style="152" customWidth="1"/>
    <col min="8708" max="8708" width="18.5703125" style="152" customWidth="1"/>
    <col min="8709" max="8709" width="20" style="152" customWidth="1"/>
    <col min="8710" max="8710" width="19.28515625" style="152" customWidth="1"/>
    <col min="8711" max="8960" width="9.140625" style="152"/>
    <col min="8961" max="8961" width="32.85546875" style="152" customWidth="1"/>
    <col min="8962" max="8962" width="22" style="152" customWidth="1"/>
    <col min="8963" max="8963" width="19.140625" style="152" customWidth="1"/>
    <col min="8964" max="8964" width="18.5703125" style="152" customWidth="1"/>
    <col min="8965" max="8965" width="20" style="152" customWidth="1"/>
    <col min="8966" max="8966" width="19.28515625" style="152" customWidth="1"/>
    <col min="8967" max="9216" width="9.140625" style="152"/>
    <col min="9217" max="9217" width="32.85546875" style="152" customWidth="1"/>
    <col min="9218" max="9218" width="22" style="152" customWidth="1"/>
    <col min="9219" max="9219" width="19.140625" style="152" customWidth="1"/>
    <col min="9220" max="9220" width="18.5703125" style="152" customWidth="1"/>
    <col min="9221" max="9221" width="20" style="152" customWidth="1"/>
    <col min="9222" max="9222" width="19.28515625" style="152" customWidth="1"/>
    <col min="9223" max="9472" width="9.140625" style="152"/>
    <col min="9473" max="9473" width="32.85546875" style="152" customWidth="1"/>
    <col min="9474" max="9474" width="22" style="152" customWidth="1"/>
    <col min="9475" max="9475" width="19.140625" style="152" customWidth="1"/>
    <col min="9476" max="9476" width="18.5703125" style="152" customWidth="1"/>
    <col min="9477" max="9477" width="20" style="152" customWidth="1"/>
    <col min="9478" max="9478" width="19.28515625" style="152" customWidth="1"/>
    <col min="9479" max="9728" width="9.140625" style="152"/>
    <col min="9729" max="9729" width="32.85546875" style="152" customWidth="1"/>
    <col min="9730" max="9730" width="22" style="152" customWidth="1"/>
    <col min="9731" max="9731" width="19.140625" style="152" customWidth="1"/>
    <col min="9732" max="9732" width="18.5703125" style="152" customWidth="1"/>
    <col min="9733" max="9733" width="20" style="152" customWidth="1"/>
    <col min="9734" max="9734" width="19.28515625" style="152" customWidth="1"/>
    <col min="9735" max="9984" width="9.140625" style="152"/>
    <col min="9985" max="9985" width="32.85546875" style="152" customWidth="1"/>
    <col min="9986" max="9986" width="22" style="152" customWidth="1"/>
    <col min="9987" max="9987" width="19.140625" style="152" customWidth="1"/>
    <col min="9988" max="9988" width="18.5703125" style="152" customWidth="1"/>
    <col min="9989" max="9989" width="20" style="152" customWidth="1"/>
    <col min="9990" max="9990" width="19.28515625" style="152" customWidth="1"/>
    <col min="9991" max="10240" width="9.140625" style="152"/>
    <col min="10241" max="10241" width="32.85546875" style="152" customWidth="1"/>
    <col min="10242" max="10242" width="22" style="152" customWidth="1"/>
    <col min="10243" max="10243" width="19.140625" style="152" customWidth="1"/>
    <col min="10244" max="10244" width="18.5703125" style="152" customWidth="1"/>
    <col min="10245" max="10245" width="20" style="152" customWidth="1"/>
    <col min="10246" max="10246" width="19.28515625" style="152" customWidth="1"/>
    <col min="10247" max="10496" width="9.140625" style="152"/>
    <col min="10497" max="10497" width="32.85546875" style="152" customWidth="1"/>
    <col min="10498" max="10498" width="22" style="152" customWidth="1"/>
    <col min="10499" max="10499" width="19.140625" style="152" customWidth="1"/>
    <col min="10500" max="10500" width="18.5703125" style="152" customWidth="1"/>
    <col min="10501" max="10501" width="20" style="152" customWidth="1"/>
    <col min="10502" max="10502" width="19.28515625" style="152" customWidth="1"/>
    <col min="10503" max="10752" width="9.140625" style="152"/>
    <col min="10753" max="10753" width="32.85546875" style="152" customWidth="1"/>
    <col min="10754" max="10754" width="22" style="152" customWidth="1"/>
    <col min="10755" max="10755" width="19.140625" style="152" customWidth="1"/>
    <col min="10756" max="10756" width="18.5703125" style="152" customWidth="1"/>
    <col min="10757" max="10757" width="20" style="152" customWidth="1"/>
    <col min="10758" max="10758" width="19.28515625" style="152" customWidth="1"/>
    <col min="10759" max="11008" width="9.140625" style="152"/>
    <col min="11009" max="11009" width="32.85546875" style="152" customWidth="1"/>
    <col min="11010" max="11010" width="22" style="152" customWidth="1"/>
    <col min="11011" max="11011" width="19.140625" style="152" customWidth="1"/>
    <col min="11012" max="11012" width="18.5703125" style="152" customWidth="1"/>
    <col min="11013" max="11013" width="20" style="152" customWidth="1"/>
    <col min="11014" max="11014" width="19.28515625" style="152" customWidth="1"/>
    <col min="11015" max="11264" width="9.140625" style="152"/>
    <col min="11265" max="11265" width="32.85546875" style="152" customWidth="1"/>
    <col min="11266" max="11266" width="22" style="152" customWidth="1"/>
    <col min="11267" max="11267" width="19.140625" style="152" customWidth="1"/>
    <col min="11268" max="11268" width="18.5703125" style="152" customWidth="1"/>
    <col min="11269" max="11269" width="20" style="152" customWidth="1"/>
    <col min="11270" max="11270" width="19.28515625" style="152" customWidth="1"/>
    <col min="11271" max="11520" width="9.140625" style="152"/>
    <col min="11521" max="11521" width="32.85546875" style="152" customWidth="1"/>
    <col min="11522" max="11522" width="22" style="152" customWidth="1"/>
    <col min="11523" max="11523" width="19.140625" style="152" customWidth="1"/>
    <col min="11524" max="11524" width="18.5703125" style="152" customWidth="1"/>
    <col min="11525" max="11525" width="20" style="152" customWidth="1"/>
    <col min="11526" max="11526" width="19.28515625" style="152" customWidth="1"/>
    <col min="11527" max="11776" width="9.140625" style="152"/>
    <col min="11777" max="11777" width="32.85546875" style="152" customWidth="1"/>
    <col min="11778" max="11778" width="22" style="152" customWidth="1"/>
    <col min="11779" max="11779" width="19.140625" style="152" customWidth="1"/>
    <col min="11780" max="11780" width="18.5703125" style="152" customWidth="1"/>
    <col min="11781" max="11781" width="20" style="152" customWidth="1"/>
    <col min="11782" max="11782" width="19.28515625" style="152" customWidth="1"/>
    <col min="11783" max="12032" width="9.140625" style="152"/>
    <col min="12033" max="12033" width="32.85546875" style="152" customWidth="1"/>
    <col min="12034" max="12034" width="22" style="152" customWidth="1"/>
    <col min="12035" max="12035" width="19.140625" style="152" customWidth="1"/>
    <col min="12036" max="12036" width="18.5703125" style="152" customWidth="1"/>
    <col min="12037" max="12037" width="20" style="152" customWidth="1"/>
    <col min="12038" max="12038" width="19.28515625" style="152" customWidth="1"/>
    <col min="12039" max="12288" width="9.140625" style="152"/>
    <col min="12289" max="12289" width="32.85546875" style="152" customWidth="1"/>
    <col min="12290" max="12290" width="22" style="152" customWidth="1"/>
    <col min="12291" max="12291" width="19.140625" style="152" customWidth="1"/>
    <col min="12292" max="12292" width="18.5703125" style="152" customWidth="1"/>
    <col min="12293" max="12293" width="20" style="152" customWidth="1"/>
    <col min="12294" max="12294" width="19.28515625" style="152" customWidth="1"/>
    <col min="12295" max="12544" width="9.140625" style="152"/>
    <col min="12545" max="12545" width="32.85546875" style="152" customWidth="1"/>
    <col min="12546" max="12546" width="22" style="152" customWidth="1"/>
    <col min="12547" max="12547" width="19.140625" style="152" customWidth="1"/>
    <col min="12548" max="12548" width="18.5703125" style="152" customWidth="1"/>
    <col min="12549" max="12549" width="20" style="152" customWidth="1"/>
    <col min="12550" max="12550" width="19.28515625" style="152" customWidth="1"/>
    <col min="12551" max="12800" width="9.140625" style="152"/>
    <col min="12801" max="12801" width="32.85546875" style="152" customWidth="1"/>
    <col min="12802" max="12802" width="22" style="152" customWidth="1"/>
    <col min="12803" max="12803" width="19.140625" style="152" customWidth="1"/>
    <col min="12804" max="12804" width="18.5703125" style="152" customWidth="1"/>
    <col min="12805" max="12805" width="20" style="152" customWidth="1"/>
    <col min="12806" max="12806" width="19.28515625" style="152" customWidth="1"/>
    <col min="12807" max="13056" width="9.140625" style="152"/>
    <col min="13057" max="13057" width="32.85546875" style="152" customWidth="1"/>
    <col min="13058" max="13058" width="22" style="152" customWidth="1"/>
    <col min="13059" max="13059" width="19.140625" style="152" customWidth="1"/>
    <col min="13060" max="13060" width="18.5703125" style="152" customWidth="1"/>
    <col min="13061" max="13061" width="20" style="152" customWidth="1"/>
    <col min="13062" max="13062" width="19.28515625" style="152" customWidth="1"/>
    <col min="13063" max="13312" width="9.140625" style="152"/>
    <col min="13313" max="13313" width="32.85546875" style="152" customWidth="1"/>
    <col min="13314" max="13314" width="22" style="152" customWidth="1"/>
    <col min="13315" max="13315" width="19.140625" style="152" customWidth="1"/>
    <col min="13316" max="13316" width="18.5703125" style="152" customWidth="1"/>
    <col min="13317" max="13317" width="20" style="152" customWidth="1"/>
    <col min="13318" max="13318" width="19.28515625" style="152" customWidth="1"/>
    <col min="13319" max="13568" width="9.140625" style="152"/>
    <col min="13569" max="13569" width="32.85546875" style="152" customWidth="1"/>
    <col min="13570" max="13570" width="22" style="152" customWidth="1"/>
    <col min="13571" max="13571" width="19.140625" style="152" customWidth="1"/>
    <col min="13572" max="13572" width="18.5703125" style="152" customWidth="1"/>
    <col min="13573" max="13573" width="20" style="152" customWidth="1"/>
    <col min="13574" max="13574" width="19.28515625" style="152" customWidth="1"/>
    <col min="13575" max="13824" width="9.140625" style="152"/>
    <col min="13825" max="13825" width="32.85546875" style="152" customWidth="1"/>
    <col min="13826" max="13826" width="22" style="152" customWidth="1"/>
    <col min="13827" max="13827" width="19.140625" style="152" customWidth="1"/>
    <col min="13828" max="13828" width="18.5703125" style="152" customWidth="1"/>
    <col min="13829" max="13829" width="20" style="152" customWidth="1"/>
    <col min="13830" max="13830" width="19.28515625" style="152" customWidth="1"/>
    <col min="13831" max="14080" width="9.140625" style="152"/>
    <col min="14081" max="14081" width="32.85546875" style="152" customWidth="1"/>
    <col min="14082" max="14082" width="22" style="152" customWidth="1"/>
    <col min="14083" max="14083" width="19.140625" style="152" customWidth="1"/>
    <col min="14084" max="14084" width="18.5703125" style="152" customWidth="1"/>
    <col min="14085" max="14085" width="20" style="152" customWidth="1"/>
    <col min="14086" max="14086" width="19.28515625" style="152" customWidth="1"/>
    <col min="14087" max="14336" width="9.140625" style="152"/>
    <col min="14337" max="14337" width="32.85546875" style="152" customWidth="1"/>
    <col min="14338" max="14338" width="22" style="152" customWidth="1"/>
    <col min="14339" max="14339" width="19.140625" style="152" customWidth="1"/>
    <col min="14340" max="14340" width="18.5703125" style="152" customWidth="1"/>
    <col min="14341" max="14341" width="20" style="152" customWidth="1"/>
    <col min="14342" max="14342" width="19.28515625" style="152" customWidth="1"/>
    <col min="14343" max="14592" width="9.140625" style="152"/>
    <col min="14593" max="14593" width="32.85546875" style="152" customWidth="1"/>
    <col min="14594" max="14594" width="22" style="152" customWidth="1"/>
    <col min="14595" max="14595" width="19.140625" style="152" customWidth="1"/>
    <col min="14596" max="14596" width="18.5703125" style="152" customWidth="1"/>
    <col min="14597" max="14597" width="20" style="152" customWidth="1"/>
    <col min="14598" max="14598" width="19.28515625" style="152" customWidth="1"/>
    <col min="14599" max="14848" width="9.140625" style="152"/>
    <col min="14849" max="14849" width="32.85546875" style="152" customWidth="1"/>
    <col min="14850" max="14850" width="22" style="152" customWidth="1"/>
    <col min="14851" max="14851" width="19.140625" style="152" customWidth="1"/>
    <col min="14852" max="14852" width="18.5703125" style="152" customWidth="1"/>
    <col min="14853" max="14853" width="20" style="152" customWidth="1"/>
    <col min="14854" max="14854" width="19.28515625" style="152" customWidth="1"/>
    <col min="14855" max="15104" width="9.140625" style="152"/>
    <col min="15105" max="15105" width="32.85546875" style="152" customWidth="1"/>
    <col min="15106" max="15106" width="22" style="152" customWidth="1"/>
    <col min="15107" max="15107" width="19.140625" style="152" customWidth="1"/>
    <col min="15108" max="15108" width="18.5703125" style="152" customWidth="1"/>
    <col min="15109" max="15109" width="20" style="152" customWidth="1"/>
    <col min="15110" max="15110" width="19.28515625" style="152" customWidth="1"/>
    <col min="15111" max="15360" width="9.140625" style="152"/>
    <col min="15361" max="15361" width="32.85546875" style="152" customWidth="1"/>
    <col min="15362" max="15362" width="22" style="152" customWidth="1"/>
    <col min="15363" max="15363" width="19.140625" style="152" customWidth="1"/>
    <col min="15364" max="15364" width="18.5703125" style="152" customWidth="1"/>
    <col min="15365" max="15365" width="20" style="152" customWidth="1"/>
    <col min="15366" max="15366" width="19.28515625" style="152" customWidth="1"/>
    <col min="15367" max="15616" width="9.140625" style="152"/>
    <col min="15617" max="15617" width="32.85546875" style="152" customWidth="1"/>
    <col min="15618" max="15618" width="22" style="152" customWidth="1"/>
    <col min="15619" max="15619" width="19.140625" style="152" customWidth="1"/>
    <col min="15620" max="15620" width="18.5703125" style="152" customWidth="1"/>
    <col min="15621" max="15621" width="20" style="152" customWidth="1"/>
    <col min="15622" max="15622" width="19.28515625" style="152" customWidth="1"/>
    <col min="15623" max="15872" width="9.140625" style="152"/>
    <col min="15873" max="15873" width="32.85546875" style="152" customWidth="1"/>
    <col min="15874" max="15874" width="22" style="152" customWidth="1"/>
    <col min="15875" max="15875" width="19.140625" style="152" customWidth="1"/>
    <col min="15876" max="15876" width="18.5703125" style="152" customWidth="1"/>
    <col min="15877" max="15877" width="20" style="152" customWidth="1"/>
    <col min="15878" max="15878" width="19.28515625" style="152" customWidth="1"/>
    <col min="15879" max="16128" width="9.140625" style="152"/>
    <col min="16129" max="16129" width="32.85546875" style="152" customWidth="1"/>
    <col min="16130" max="16130" width="22" style="152" customWidth="1"/>
    <col min="16131" max="16131" width="19.140625" style="152" customWidth="1"/>
    <col min="16132" max="16132" width="18.5703125" style="152" customWidth="1"/>
    <col min="16133" max="16133" width="20" style="152" customWidth="1"/>
    <col min="16134" max="16134" width="19.28515625" style="152" customWidth="1"/>
    <col min="16135" max="16384" width="9.140625" style="152"/>
  </cols>
  <sheetData>
    <row r="1" spans="1:6" ht="13.5" thickBot="1">
      <c r="A1" s="151" t="s">
        <v>0</v>
      </c>
      <c r="B1" s="151"/>
      <c r="C1" s="151"/>
      <c r="F1" s="154" t="s">
        <v>1</v>
      </c>
    </row>
    <row r="2" spans="1:6" ht="27.75" customHeight="1" thickTop="1">
      <c r="A2" s="7663" t="s">
        <v>3498</v>
      </c>
      <c r="B2" s="7664"/>
      <c r="C2" s="7664"/>
      <c r="D2" s="7664"/>
      <c r="E2" s="7664"/>
      <c r="F2" s="7665"/>
    </row>
    <row r="3" spans="1:6" ht="45.75" customHeight="1" thickBot="1">
      <c r="A3" s="7669" t="s">
        <v>3490</v>
      </c>
      <c r="B3" s="7670"/>
      <c r="C3" s="7670"/>
      <c r="D3" s="7670"/>
      <c r="E3" s="7670"/>
      <c r="F3" s="7671"/>
    </row>
    <row r="4" spans="1:6" ht="39" customHeight="1" thickBot="1">
      <c r="A4" s="3879" t="s">
        <v>3491</v>
      </c>
      <c r="B4" s="4105">
        <v>2009</v>
      </c>
      <c r="C4" s="4106">
        <v>2010</v>
      </c>
      <c r="D4" s="4106">
        <v>2011</v>
      </c>
      <c r="E4" s="4106">
        <v>2012</v>
      </c>
      <c r="F4" s="2569">
        <v>2013</v>
      </c>
    </row>
    <row r="5" spans="1:6" ht="35.1" customHeight="1">
      <c r="A5" s="4107" t="s">
        <v>3492</v>
      </c>
      <c r="B5" s="1101">
        <v>33</v>
      </c>
      <c r="C5" s="1101">
        <v>40</v>
      </c>
      <c r="D5" s="4108">
        <v>43</v>
      </c>
      <c r="E5" s="4108">
        <v>43</v>
      </c>
      <c r="F5" s="4100">
        <v>53</v>
      </c>
    </row>
    <row r="6" spans="1:6" ht="35.1" customHeight="1">
      <c r="A6" s="4109" t="s">
        <v>3493</v>
      </c>
      <c r="B6" s="3780">
        <v>26</v>
      </c>
      <c r="C6" s="3780">
        <v>29</v>
      </c>
      <c r="D6" s="3924">
        <v>60</v>
      </c>
      <c r="E6" s="3924">
        <v>60</v>
      </c>
      <c r="F6" s="3793">
        <v>127</v>
      </c>
    </row>
    <row r="7" spans="1:6" ht="35.1" customHeight="1" thickBot="1">
      <c r="A7" s="4110" t="s">
        <v>3494</v>
      </c>
      <c r="B7" s="4102">
        <v>43</v>
      </c>
      <c r="C7" s="4102">
        <v>185</v>
      </c>
      <c r="D7" s="4111">
        <v>152</v>
      </c>
      <c r="E7" s="4111">
        <v>152</v>
      </c>
      <c r="F7" s="4103">
        <v>158</v>
      </c>
    </row>
    <row r="8" spans="1:6" ht="15" customHeight="1" thickTop="1">
      <c r="A8" s="3872"/>
      <c r="B8" s="4104"/>
      <c r="C8" s="4104"/>
      <c r="D8" s="4104"/>
    </row>
    <row r="9" spans="1:6" ht="18" customHeight="1">
      <c r="A9" s="6249" t="s">
        <v>3487</v>
      </c>
      <c r="B9" s="6249"/>
      <c r="C9" s="6249"/>
      <c r="D9" s="6249"/>
    </row>
    <row r="10" spans="1:6" ht="18" customHeight="1">
      <c r="A10" s="3401" t="s">
        <v>3495</v>
      </c>
    </row>
    <row r="11" spans="1:6" ht="18" customHeight="1">
      <c r="A11" s="6249" t="s">
        <v>3496</v>
      </c>
      <c r="B11" s="6249"/>
      <c r="C11" s="6249"/>
      <c r="D11" s="6249"/>
      <c r="E11" s="6249"/>
    </row>
    <row r="12" spans="1:6" ht="18" customHeight="1">
      <c r="A12" s="6249" t="s">
        <v>3489</v>
      </c>
      <c r="B12" s="6249"/>
      <c r="C12" s="6249"/>
      <c r="D12" s="6249"/>
    </row>
    <row r="14" spans="1:6">
      <c r="B14" s="3877" t="s">
        <v>3</v>
      </c>
    </row>
  </sheetData>
  <mergeCells count="5">
    <mergeCell ref="A2:F2"/>
    <mergeCell ref="A3:F3"/>
    <mergeCell ref="A9:D9"/>
    <mergeCell ref="A11:E11"/>
    <mergeCell ref="A12:D12"/>
  </mergeCells>
  <hyperlinks>
    <hyperlink ref="A1" r:id="rId1"/>
  </hyperlinks>
  <pageMargins left="0.70866141732283472" right="0.70866141732283472" top="0.74803149606299213" bottom="0.74803149606299213" header="0.31496062992125984" footer="0.31496062992125984"/>
  <pageSetup paperSize="9" fitToWidth="0" orientation="landscape" r:id="rId2"/>
  <headerFooter>
    <oddFooter>&amp;R226</oddFooter>
  </headerFooter>
  <drawing r:id="rId3"/>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19">
    <pageSetUpPr fitToPage="1"/>
  </sheetPr>
  <dimension ref="A1:G26"/>
  <sheetViews>
    <sheetView view="pageBreakPreview" zoomScale="60" zoomScaleNormal="100" workbookViewId="0">
      <selection activeCell="H15" sqref="H15"/>
    </sheetView>
  </sheetViews>
  <sheetFormatPr defaultRowHeight="12.75"/>
  <cols>
    <col min="1" max="1" width="28.140625" style="152" customWidth="1"/>
    <col min="2" max="7" width="19.7109375" style="152" customWidth="1"/>
    <col min="8" max="256" width="9.140625" style="152"/>
    <col min="257" max="257" width="28.140625" style="152" customWidth="1"/>
    <col min="258" max="258" width="22.42578125" style="152" customWidth="1"/>
    <col min="259" max="259" width="21.140625" style="152" customWidth="1"/>
    <col min="260" max="260" width="19.5703125" style="152" customWidth="1"/>
    <col min="261" max="261" width="21.140625" style="152" customWidth="1"/>
    <col min="262" max="262" width="19.28515625" style="152" customWidth="1"/>
    <col min="263" max="263" width="16.140625" style="152" customWidth="1"/>
    <col min="264" max="512" width="9.140625" style="152"/>
    <col min="513" max="513" width="28.140625" style="152" customWidth="1"/>
    <col min="514" max="514" width="22.42578125" style="152" customWidth="1"/>
    <col min="515" max="515" width="21.140625" style="152" customWidth="1"/>
    <col min="516" max="516" width="19.5703125" style="152" customWidth="1"/>
    <col min="517" max="517" width="21.140625" style="152" customWidth="1"/>
    <col min="518" max="518" width="19.28515625" style="152" customWidth="1"/>
    <col min="519" max="519" width="16.140625" style="152" customWidth="1"/>
    <col min="520" max="768" width="9.140625" style="152"/>
    <col min="769" max="769" width="28.140625" style="152" customWidth="1"/>
    <col min="770" max="770" width="22.42578125" style="152" customWidth="1"/>
    <col min="771" max="771" width="21.140625" style="152" customWidth="1"/>
    <col min="772" max="772" width="19.5703125" style="152" customWidth="1"/>
    <col min="773" max="773" width="21.140625" style="152" customWidth="1"/>
    <col min="774" max="774" width="19.28515625" style="152" customWidth="1"/>
    <col min="775" max="775" width="16.140625" style="152" customWidth="1"/>
    <col min="776" max="1024" width="9.140625" style="152"/>
    <col min="1025" max="1025" width="28.140625" style="152" customWidth="1"/>
    <col min="1026" max="1026" width="22.42578125" style="152" customWidth="1"/>
    <col min="1027" max="1027" width="21.140625" style="152" customWidth="1"/>
    <col min="1028" max="1028" width="19.5703125" style="152" customWidth="1"/>
    <col min="1029" max="1029" width="21.140625" style="152" customWidth="1"/>
    <col min="1030" max="1030" width="19.28515625" style="152" customWidth="1"/>
    <col min="1031" max="1031" width="16.140625" style="152" customWidth="1"/>
    <col min="1032" max="1280" width="9.140625" style="152"/>
    <col min="1281" max="1281" width="28.140625" style="152" customWidth="1"/>
    <col min="1282" max="1282" width="22.42578125" style="152" customWidth="1"/>
    <col min="1283" max="1283" width="21.140625" style="152" customWidth="1"/>
    <col min="1284" max="1284" width="19.5703125" style="152" customWidth="1"/>
    <col min="1285" max="1285" width="21.140625" style="152" customWidth="1"/>
    <col min="1286" max="1286" width="19.28515625" style="152" customWidth="1"/>
    <col min="1287" max="1287" width="16.140625" style="152" customWidth="1"/>
    <col min="1288" max="1536" width="9.140625" style="152"/>
    <col min="1537" max="1537" width="28.140625" style="152" customWidth="1"/>
    <col min="1538" max="1538" width="22.42578125" style="152" customWidth="1"/>
    <col min="1539" max="1539" width="21.140625" style="152" customWidth="1"/>
    <col min="1540" max="1540" width="19.5703125" style="152" customWidth="1"/>
    <col min="1541" max="1541" width="21.140625" style="152" customWidth="1"/>
    <col min="1542" max="1542" width="19.28515625" style="152" customWidth="1"/>
    <col min="1543" max="1543" width="16.140625" style="152" customWidth="1"/>
    <col min="1544" max="1792" width="9.140625" style="152"/>
    <col min="1793" max="1793" width="28.140625" style="152" customWidth="1"/>
    <col min="1794" max="1794" width="22.42578125" style="152" customWidth="1"/>
    <col min="1795" max="1795" width="21.140625" style="152" customWidth="1"/>
    <col min="1796" max="1796" width="19.5703125" style="152" customWidth="1"/>
    <col min="1797" max="1797" width="21.140625" style="152" customWidth="1"/>
    <col min="1798" max="1798" width="19.28515625" style="152" customWidth="1"/>
    <col min="1799" max="1799" width="16.140625" style="152" customWidth="1"/>
    <col min="1800" max="2048" width="9.140625" style="152"/>
    <col min="2049" max="2049" width="28.140625" style="152" customWidth="1"/>
    <col min="2050" max="2050" width="22.42578125" style="152" customWidth="1"/>
    <col min="2051" max="2051" width="21.140625" style="152" customWidth="1"/>
    <col min="2052" max="2052" width="19.5703125" style="152" customWidth="1"/>
    <col min="2053" max="2053" width="21.140625" style="152" customWidth="1"/>
    <col min="2054" max="2054" width="19.28515625" style="152" customWidth="1"/>
    <col min="2055" max="2055" width="16.140625" style="152" customWidth="1"/>
    <col min="2056" max="2304" width="9.140625" style="152"/>
    <col min="2305" max="2305" width="28.140625" style="152" customWidth="1"/>
    <col min="2306" max="2306" width="22.42578125" style="152" customWidth="1"/>
    <col min="2307" max="2307" width="21.140625" style="152" customWidth="1"/>
    <col min="2308" max="2308" width="19.5703125" style="152" customWidth="1"/>
    <col min="2309" max="2309" width="21.140625" style="152" customWidth="1"/>
    <col min="2310" max="2310" width="19.28515625" style="152" customWidth="1"/>
    <col min="2311" max="2311" width="16.140625" style="152" customWidth="1"/>
    <col min="2312" max="2560" width="9.140625" style="152"/>
    <col min="2561" max="2561" width="28.140625" style="152" customWidth="1"/>
    <col min="2562" max="2562" width="22.42578125" style="152" customWidth="1"/>
    <col min="2563" max="2563" width="21.140625" style="152" customWidth="1"/>
    <col min="2564" max="2564" width="19.5703125" style="152" customWidth="1"/>
    <col min="2565" max="2565" width="21.140625" style="152" customWidth="1"/>
    <col min="2566" max="2566" width="19.28515625" style="152" customWidth="1"/>
    <col min="2567" max="2567" width="16.140625" style="152" customWidth="1"/>
    <col min="2568" max="2816" width="9.140625" style="152"/>
    <col min="2817" max="2817" width="28.140625" style="152" customWidth="1"/>
    <col min="2818" max="2818" width="22.42578125" style="152" customWidth="1"/>
    <col min="2819" max="2819" width="21.140625" style="152" customWidth="1"/>
    <col min="2820" max="2820" width="19.5703125" style="152" customWidth="1"/>
    <col min="2821" max="2821" width="21.140625" style="152" customWidth="1"/>
    <col min="2822" max="2822" width="19.28515625" style="152" customWidth="1"/>
    <col min="2823" max="2823" width="16.140625" style="152" customWidth="1"/>
    <col min="2824" max="3072" width="9.140625" style="152"/>
    <col min="3073" max="3073" width="28.140625" style="152" customWidth="1"/>
    <col min="3074" max="3074" width="22.42578125" style="152" customWidth="1"/>
    <col min="3075" max="3075" width="21.140625" style="152" customWidth="1"/>
    <col min="3076" max="3076" width="19.5703125" style="152" customWidth="1"/>
    <col min="3077" max="3077" width="21.140625" style="152" customWidth="1"/>
    <col min="3078" max="3078" width="19.28515625" style="152" customWidth="1"/>
    <col min="3079" max="3079" width="16.140625" style="152" customWidth="1"/>
    <col min="3080" max="3328" width="9.140625" style="152"/>
    <col min="3329" max="3329" width="28.140625" style="152" customWidth="1"/>
    <col min="3330" max="3330" width="22.42578125" style="152" customWidth="1"/>
    <col min="3331" max="3331" width="21.140625" style="152" customWidth="1"/>
    <col min="3332" max="3332" width="19.5703125" style="152" customWidth="1"/>
    <col min="3333" max="3333" width="21.140625" style="152" customWidth="1"/>
    <col min="3334" max="3334" width="19.28515625" style="152" customWidth="1"/>
    <col min="3335" max="3335" width="16.140625" style="152" customWidth="1"/>
    <col min="3336" max="3584" width="9.140625" style="152"/>
    <col min="3585" max="3585" width="28.140625" style="152" customWidth="1"/>
    <col min="3586" max="3586" width="22.42578125" style="152" customWidth="1"/>
    <col min="3587" max="3587" width="21.140625" style="152" customWidth="1"/>
    <col min="3588" max="3588" width="19.5703125" style="152" customWidth="1"/>
    <col min="3589" max="3589" width="21.140625" style="152" customWidth="1"/>
    <col min="3590" max="3590" width="19.28515625" style="152" customWidth="1"/>
    <col min="3591" max="3591" width="16.140625" style="152" customWidth="1"/>
    <col min="3592" max="3840" width="9.140625" style="152"/>
    <col min="3841" max="3841" width="28.140625" style="152" customWidth="1"/>
    <col min="3842" max="3842" width="22.42578125" style="152" customWidth="1"/>
    <col min="3843" max="3843" width="21.140625" style="152" customWidth="1"/>
    <col min="3844" max="3844" width="19.5703125" style="152" customWidth="1"/>
    <col min="3845" max="3845" width="21.140625" style="152" customWidth="1"/>
    <col min="3846" max="3846" width="19.28515625" style="152" customWidth="1"/>
    <col min="3847" max="3847" width="16.140625" style="152" customWidth="1"/>
    <col min="3848" max="4096" width="9.140625" style="152"/>
    <col min="4097" max="4097" width="28.140625" style="152" customWidth="1"/>
    <col min="4098" max="4098" width="22.42578125" style="152" customWidth="1"/>
    <col min="4099" max="4099" width="21.140625" style="152" customWidth="1"/>
    <col min="4100" max="4100" width="19.5703125" style="152" customWidth="1"/>
    <col min="4101" max="4101" width="21.140625" style="152" customWidth="1"/>
    <col min="4102" max="4102" width="19.28515625" style="152" customWidth="1"/>
    <col min="4103" max="4103" width="16.140625" style="152" customWidth="1"/>
    <col min="4104" max="4352" width="9.140625" style="152"/>
    <col min="4353" max="4353" width="28.140625" style="152" customWidth="1"/>
    <col min="4354" max="4354" width="22.42578125" style="152" customWidth="1"/>
    <col min="4355" max="4355" width="21.140625" style="152" customWidth="1"/>
    <col min="4356" max="4356" width="19.5703125" style="152" customWidth="1"/>
    <col min="4357" max="4357" width="21.140625" style="152" customWidth="1"/>
    <col min="4358" max="4358" width="19.28515625" style="152" customWidth="1"/>
    <col min="4359" max="4359" width="16.140625" style="152" customWidth="1"/>
    <col min="4360" max="4608" width="9.140625" style="152"/>
    <col min="4609" max="4609" width="28.140625" style="152" customWidth="1"/>
    <col min="4610" max="4610" width="22.42578125" style="152" customWidth="1"/>
    <col min="4611" max="4611" width="21.140625" style="152" customWidth="1"/>
    <col min="4612" max="4612" width="19.5703125" style="152" customWidth="1"/>
    <col min="4613" max="4613" width="21.140625" style="152" customWidth="1"/>
    <col min="4614" max="4614" width="19.28515625" style="152" customWidth="1"/>
    <col min="4615" max="4615" width="16.140625" style="152" customWidth="1"/>
    <col min="4616" max="4864" width="9.140625" style="152"/>
    <col min="4865" max="4865" width="28.140625" style="152" customWidth="1"/>
    <col min="4866" max="4866" width="22.42578125" style="152" customWidth="1"/>
    <col min="4867" max="4867" width="21.140625" style="152" customWidth="1"/>
    <col min="4868" max="4868" width="19.5703125" style="152" customWidth="1"/>
    <col min="4869" max="4869" width="21.140625" style="152" customWidth="1"/>
    <col min="4870" max="4870" width="19.28515625" style="152" customWidth="1"/>
    <col min="4871" max="4871" width="16.140625" style="152" customWidth="1"/>
    <col min="4872" max="5120" width="9.140625" style="152"/>
    <col min="5121" max="5121" width="28.140625" style="152" customWidth="1"/>
    <col min="5122" max="5122" width="22.42578125" style="152" customWidth="1"/>
    <col min="5123" max="5123" width="21.140625" style="152" customWidth="1"/>
    <col min="5124" max="5124" width="19.5703125" style="152" customWidth="1"/>
    <col min="5125" max="5125" width="21.140625" style="152" customWidth="1"/>
    <col min="5126" max="5126" width="19.28515625" style="152" customWidth="1"/>
    <col min="5127" max="5127" width="16.140625" style="152" customWidth="1"/>
    <col min="5128" max="5376" width="9.140625" style="152"/>
    <col min="5377" max="5377" width="28.140625" style="152" customWidth="1"/>
    <col min="5378" max="5378" width="22.42578125" style="152" customWidth="1"/>
    <col min="5379" max="5379" width="21.140625" style="152" customWidth="1"/>
    <col min="5380" max="5380" width="19.5703125" style="152" customWidth="1"/>
    <col min="5381" max="5381" width="21.140625" style="152" customWidth="1"/>
    <col min="5382" max="5382" width="19.28515625" style="152" customWidth="1"/>
    <col min="5383" max="5383" width="16.140625" style="152" customWidth="1"/>
    <col min="5384" max="5632" width="9.140625" style="152"/>
    <col min="5633" max="5633" width="28.140625" style="152" customWidth="1"/>
    <col min="5634" max="5634" width="22.42578125" style="152" customWidth="1"/>
    <col min="5635" max="5635" width="21.140625" style="152" customWidth="1"/>
    <col min="5636" max="5636" width="19.5703125" style="152" customWidth="1"/>
    <col min="5637" max="5637" width="21.140625" style="152" customWidth="1"/>
    <col min="5638" max="5638" width="19.28515625" style="152" customWidth="1"/>
    <col min="5639" max="5639" width="16.140625" style="152" customWidth="1"/>
    <col min="5640" max="5888" width="9.140625" style="152"/>
    <col min="5889" max="5889" width="28.140625" style="152" customWidth="1"/>
    <col min="5890" max="5890" width="22.42578125" style="152" customWidth="1"/>
    <col min="5891" max="5891" width="21.140625" style="152" customWidth="1"/>
    <col min="5892" max="5892" width="19.5703125" style="152" customWidth="1"/>
    <col min="5893" max="5893" width="21.140625" style="152" customWidth="1"/>
    <col min="5894" max="5894" width="19.28515625" style="152" customWidth="1"/>
    <col min="5895" max="5895" width="16.140625" style="152" customWidth="1"/>
    <col min="5896" max="6144" width="9.140625" style="152"/>
    <col min="6145" max="6145" width="28.140625" style="152" customWidth="1"/>
    <col min="6146" max="6146" width="22.42578125" style="152" customWidth="1"/>
    <col min="6147" max="6147" width="21.140625" style="152" customWidth="1"/>
    <col min="6148" max="6148" width="19.5703125" style="152" customWidth="1"/>
    <col min="6149" max="6149" width="21.140625" style="152" customWidth="1"/>
    <col min="6150" max="6150" width="19.28515625" style="152" customWidth="1"/>
    <col min="6151" max="6151" width="16.140625" style="152" customWidth="1"/>
    <col min="6152" max="6400" width="9.140625" style="152"/>
    <col min="6401" max="6401" width="28.140625" style="152" customWidth="1"/>
    <col min="6402" max="6402" width="22.42578125" style="152" customWidth="1"/>
    <col min="6403" max="6403" width="21.140625" style="152" customWidth="1"/>
    <col min="6404" max="6404" width="19.5703125" style="152" customWidth="1"/>
    <col min="6405" max="6405" width="21.140625" style="152" customWidth="1"/>
    <col min="6406" max="6406" width="19.28515625" style="152" customWidth="1"/>
    <col min="6407" max="6407" width="16.140625" style="152" customWidth="1"/>
    <col min="6408" max="6656" width="9.140625" style="152"/>
    <col min="6657" max="6657" width="28.140625" style="152" customWidth="1"/>
    <col min="6658" max="6658" width="22.42578125" style="152" customWidth="1"/>
    <col min="6659" max="6659" width="21.140625" style="152" customWidth="1"/>
    <col min="6660" max="6660" width="19.5703125" style="152" customWidth="1"/>
    <col min="6661" max="6661" width="21.140625" style="152" customWidth="1"/>
    <col min="6662" max="6662" width="19.28515625" style="152" customWidth="1"/>
    <col min="6663" max="6663" width="16.140625" style="152" customWidth="1"/>
    <col min="6664" max="6912" width="9.140625" style="152"/>
    <col min="6913" max="6913" width="28.140625" style="152" customWidth="1"/>
    <col min="6914" max="6914" width="22.42578125" style="152" customWidth="1"/>
    <col min="6915" max="6915" width="21.140625" style="152" customWidth="1"/>
    <col min="6916" max="6916" width="19.5703125" style="152" customWidth="1"/>
    <col min="6917" max="6917" width="21.140625" style="152" customWidth="1"/>
    <col min="6918" max="6918" width="19.28515625" style="152" customWidth="1"/>
    <col min="6919" max="6919" width="16.140625" style="152" customWidth="1"/>
    <col min="6920" max="7168" width="9.140625" style="152"/>
    <col min="7169" max="7169" width="28.140625" style="152" customWidth="1"/>
    <col min="7170" max="7170" width="22.42578125" style="152" customWidth="1"/>
    <col min="7171" max="7171" width="21.140625" style="152" customWidth="1"/>
    <col min="7172" max="7172" width="19.5703125" style="152" customWidth="1"/>
    <col min="7173" max="7173" width="21.140625" style="152" customWidth="1"/>
    <col min="7174" max="7174" width="19.28515625" style="152" customWidth="1"/>
    <col min="7175" max="7175" width="16.140625" style="152" customWidth="1"/>
    <col min="7176" max="7424" width="9.140625" style="152"/>
    <col min="7425" max="7425" width="28.140625" style="152" customWidth="1"/>
    <col min="7426" max="7426" width="22.42578125" style="152" customWidth="1"/>
    <col min="7427" max="7427" width="21.140625" style="152" customWidth="1"/>
    <col min="7428" max="7428" width="19.5703125" style="152" customWidth="1"/>
    <col min="7429" max="7429" width="21.140625" style="152" customWidth="1"/>
    <col min="7430" max="7430" width="19.28515625" style="152" customWidth="1"/>
    <col min="7431" max="7431" width="16.140625" style="152" customWidth="1"/>
    <col min="7432" max="7680" width="9.140625" style="152"/>
    <col min="7681" max="7681" width="28.140625" style="152" customWidth="1"/>
    <col min="7682" max="7682" width="22.42578125" style="152" customWidth="1"/>
    <col min="7683" max="7683" width="21.140625" style="152" customWidth="1"/>
    <col min="7684" max="7684" width="19.5703125" style="152" customWidth="1"/>
    <col min="7685" max="7685" width="21.140625" style="152" customWidth="1"/>
    <col min="7686" max="7686" width="19.28515625" style="152" customWidth="1"/>
    <col min="7687" max="7687" width="16.140625" style="152" customWidth="1"/>
    <col min="7688" max="7936" width="9.140625" style="152"/>
    <col min="7937" max="7937" width="28.140625" style="152" customWidth="1"/>
    <col min="7938" max="7938" width="22.42578125" style="152" customWidth="1"/>
    <col min="7939" max="7939" width="21.140625" style="152" customWidth="1"/>
    <col min="7940" max="7940" width="19.5703125" style="152" customWidth="1"/>
    <col min="7941" max="7941" width="21.140625" style="152" customWidth="1"/>
    <col min="7942" max="7942" width="19.28515625" style="152" customWidth="1"/>
    <col min="7943" max="7943" width="16.140625" style="152" customWidth="1"/>
    <col min="7944" max="8192" width="9.140625" style="152"/>
    <col min="8193" max="8193" width="28.140625" style="152" customWidth="1"/>
    <col min="8194" max="8194" width="22.42578125" style="152" customWidth="1"/>
    <col min="8195" max="8195" width="21.140625" style="152" customWidth="1"/>
    <col min="8196" max="8196" width="19.5703125" style="152" customWidth="1"/>
    <col min="8197" max="8197" width="21.140625" style="152" customWidth="1"/>
    <col min="8198" max="8198" width="19.28515625" style="152" customWidth="1"/>
    <col min="8199" max="8199" width="16.140625" style="152" customWidth="1"/>
    <col min="8200" max="8448" width="9.140625" style="152"/>
    <col min="8449" max="8449" width="28.140625" style="152" customWidth="1"/>
    <col min="8450" max="8450" width="22.42578125" style="152" customWidth="1"/>
    <col min="8451" max="8451" width="21.140625" style="152" customWidth="1"/>
    <col min="8452" max="8452" width="19.5703125" style="152" customWidth="1"/>
    <col min="8453" max="8453" width="21.140625" style="152" customWidth="1"/>
    <col min="8454" max="8454" width="19.28515625" style="152" customWidth="1"/>
    <col min="8455" max="8455" width="16.140625" style="152" customWidth="1"/>
    <col min="8456" max="8704" width="9.140625" style="152"/>
    <col min="8705" max="8705" width="28.140625" style="152" customWidth="1"/>
    <col min="8706" max="8706" width="22.42578125" style="152" customWidth="1"/>
    <col min="8707" max="8707" width="21.140625" style="152" customWidth="1"/>
    <col min="8708" max="8708" width="19.5703125" style="152" customWidth="1"/>
    <col min="8709" max="8709" width="21.140625" style="152" customWidth="1"/>
    <col min="8710" max="8710" width="19.28515625" style="152" customWidth="1"/>
    <col min="8711" max="8711" width="16.140625" style="152" customWidth="1"/>
    <col min="8712" max="8960" width="9.140625" style="152"/>
    <col min="8961" max="8961" width="28.140625" style="152" customWidth="1"/>
    <col min="8962" max="8962" width="22.42578125" style="152" customWidth="1"/>
    <col min="8963" max="8963" width="21.140625" style="152" customWidth="1"/>
    <col min="8964" max="8964" width="19.5703125" style="152" customWidth="1"/>
    <col min="8965" max="8965" width="21.140625" style="152" customWidth="1"/>
    <col min="8966" max="8966" width="19.28515625" style="152" customWidth="1"/>
    <col min="8967" max="8967" width="16.140625" style="152" customWidth="1"/>
    <col min="8968" max="9216" width="9.140625" style="152"/>
    <col min="9217" max="9217" width="28.140625" style="152" customWidth="1"/>
    <col min="9218" max="9218" width="22.42578125" style="152" customWidth="1"/>
    <col min="9219" max="9219" width="21.140625" style="152" customWidth="1"/>
    <col min="9220" max="9220" width="19.5703125" style="152" customWidth="1"/>
    <col min="9221" max="9221" width="21.140625" style="152" customWidth="1"/>
    <col min="9222" max="9222" width="19.28515625" style="152" customWidth="1"/>
    <col min="9223" max="9223" width="16.140625" style="152" customWidth="1"/>
    <col min="9224" max="9472" width="9.140625" style="152"/>
    <col min="9473" max="9473" width="28.140625" style="152" customWidth="1"/>
    <col min="9474" max="9474" width="22.42578125" style="152" customWidth="1"/>
    <col min="9475" max="9475" width="21.140625" style="152" customWidth="1"/>
    <col min="9476" max="9476" width="19.5703125" style="152" customWidth="1"/>
    <col min="9477" max="9477" width="21.140625" style="152" customWidth="1"/>
    <col min="9478" max="9478" width="19.28515625" style="152" customWidth="1"/>
    <col min="9479" max="9479" width="16.140625" style="152" customWidth="1"/>
    <col min="9480" max="9728" width="9.140625" style="152"/>
    <col min="9729" max="9729" width="28.140625" style="152" customWidth="1"/>
    <col min="9730" max="9730" width="22.42578125" style="152" customWidth="1"/>
    <col min="9731" max="9731" width="21.140625" style="152" customWidth="1"/>
    <col min="9732" max="9732" width="19.5703125" style="152" customWidth="1"/>
    <col min="9733" max="9733" width="21.140625" style="152" customWidth="1"/>
    <col min="9734" max="9734" width="19.28515625" style="152" customWidth="1"/>
    <col min="9735" max="9735" width="16.140625" style="152" customWidth="1"/>
    <col min="9736" max="9984" width="9.140625" style="152"/>
    <col min="9985" max="9985" width="28.140625" style="152" customWidth="1"/>
    <col min="9986" max="9986" width="22.42578125" style="152" customWidth="1"/>
    <col min="9987" max="9987" width="21.140625" style="152" customWidth="1"/>
    <col min="9988" max="9988" width="19.5703125" style="152" customWidth="1"/>
    <col min="9989" max="9989" width="21.140625" style="152" customWidth="1"/>
    <col min="9990" max="9990" width="19.28515625" style="152" customWidth="1"/>
    <col min="9991" max="9991" width="16.140625" style="152" customWidth="1"/>
    <col min="9992" max="10240" width="9.140625" style="152"/>
    <col min="10241" max="10241" width="28.140625" style="152" customWidth="1"/>
    <col min="10242" max="10242" width="22.42578125" style="152" customWidth="1"/>
    <col min="10243" max="10243" width="21.140625" style="152" customWidth="1"/>
    <col min="10244" max="10244" width="19.5703125" style="152" customWidth="1"/>
    <col min="10245" max="10245" width="21.140625" style="152" customWidth="1"/>
    <col min="10246" max="10246" width="19.28515625" style="152" customWidth="1"/>
    <col min="10247" max="10247" width="16.140625" style="152" customWidth="1"/>
    <col min="10248" max="10496" width="9.140625" style="152"/>
    <col min="10497" max="10497" width="28.140625" style="152" customWidth="1"/>
    <col min="10498" max="10498" width="22.42578125" style="152" customWidth="1"/>
    <col min="10499" max="10499" width="21.140625" style="152" customWidth="1"/>
    <col min="10500" max="10500" width="19.5703125" style="152" customWidth="1"/>
    <col min="10501" max="10501" width="21.140625" style="152" customWidth="1"/>
    <col min="10502" max="10502" width="19.28515625" style="152" customWidth="1"/>
    <col min="10503" max="10503" width="16.140625" style="152" customWidth="1"/>
    <col min="10504" max="10752" width="9.140625" style="152"/>
    <col min="10753" max="10753" width="28.140625" style="152" customWidth="1"/>
    <col min="10754" max="10754" width="22.42578125" style="152" customWidth="1"/>
    <col min="10755" max="10755" width="21.140625" style="152" customWidth="1"/>
    <col min="10756" max="10756" width="19.5703125" style="152" customWidth="1"/>
    <col min="10757" max="10757" width="21.140625" style="152" customWidth="1"/>
    <col min="10758" max="10758" width="19.28515625" style="152" customWidth="1"/>
    <col min="10759" max="10759" width="16.140625" style="152" customWidth="1"/>
    <col min="10760" max="11008" width="9.140625" style="152"/>
    <col min="11009" max="11009" width="28.140625" style="152" customWidth="1"/>
    <col min="11010" max="11010" width="22.42578125" style="152" customWidth="1"/>
    <col min="11011" max="11011" width="21.140625" style="152" customWidth="1"/>
    <col min="11012" max="11012" width="19.5703125" style="152" customWidth="1"/>
    <col min="11013" max="11013" width="21.140625" style="152" customWidth="1"/>
    <col min="11014" max="11014" width="19.28515625" style="152" customWidth="1"/>
    <col min="11015" max="11015" width="16.140625" style="152" customWidth="1"/>
    <col min="11016" max="11264" width="9.140625" style="152"/>
    <col min="11265" max="11265" width="28.140625" style="152" customWidth="1"/>
    <col min="11266" max="11266" width="22.42578125" style="152" customWidth="1"/>
    <col min="11267" max="11267" width="21.140625" style="152" customWidth="1"/>
    <col min="11268" max="11268" width="19.5703125" style="152" customWidth="1"/>
    <col min="11269" max="11269" width="21.140625" style="152" customWidth="1"/>
    <col min="11270" max="11270" width="19.28515625" style="152" customWidth="1"/>
    <col min="11271" max="11271" width="16.140625" style="152" customWidth="1"/>
    <col min="11272" max="11520" width="9.140625" style="152"/>
    <col min="11521" max="11521" width="28.140625" style="152" customWidth="1"/>
    <col min="11522" max="11522" width="22.42578125" style="152" customWidth="1"/>
    <col min="11523" max="11523" width="21.140625" style="152" customWidth="1"/>
    <col min="11524" max="11524" width="19.5703125" style="152" customWidth="1"/>
    <col min="11525" max="11525" width="21.140625" style="152" customWidth="1"/>
    <col min="11526" max="11526" width="19.28515625" style="152" customWidth="1"/>
    <col min="11527" max="11527" width="16.140625" style="152" customWidth="1"/>
    <col min="11528" max="11776" width="9.140625" style="152"/>
    <col min="11777" max="11777" width="28.140625" style="152" customWidth="1"/>
    <col min="11778" max="11778" width="22.42578125" style="152" customWidth="1"/>
    <col min="11779" max="11779" width="21.140625" style="152" customWidth="1"/>
    <col min="11780" max="11780" width="19.5703125" style="152" customWidth="1"/>
    <col min="11781" max="11781" width="21.140625" style="152" customWidth="1"/>
    <col min="11782" max="11782" width="19.28515625" style="152" customWidth="1"/>
    <col min="11783" max="11783" width="16.140625" style="152" customWidth="1"/>
    <col min="11784" max="12032" width="9.140625" style="152"/>
    <col min="12033" max="12033" width="28.140625" style="152" customWidth="1"/>
    <col min="12034" max="12034" width="22.42578125" style="152" customWidth="1"/>
    <col min="12035" max="12035" width="21.140625" style="152" customWidth="1"/>
    <col min="12036" max="12036" width="19.5703125" style="152" customWidth="1"/>
    <col min="12037" max="12037" width="21.140625" style="152" customWidth="1"/>
    <col min="12038" max="12038" width="19.28515625" style="152" customWidth="1"/>
    <col min="12039" max="12039" width="16.140625" style="152" customWidth="1"/>
    <col min="12040" max="12288" width="9.140625" style="152"/>
    <col min="12289" max="12289" width="28.140625" style="152" customWidth="1"/>
    <col min="12290" max="12290" width="22.42578125" style="152" customWidth="1"/>
    <col min="12291" max="12291" width="21.140625" style="152" customWidth="1"/>
    <col min="12292" max="12292" width="19.5703125" style="152" customWidth="1"/>
    <col min="12293" max="12293" width="21.140625" style="152" customWidth="1"/>
    <col min="12294" max="12294" width="19.28515625" style="152" customWidth="1"/>
    <col min="12295" max="12295" width="16.140625" style="152" customWidth="1"/>
    <col min="12296" max="12544" width="9.140625" style="152"/>
    <col min="12545" max="12545" width="28.140625" style="152" customWidth="1"/>
    <col min="12546" max="12546" width="22.42578125" style="152" customWidth="1"/>
    <col min="12547" max="12547" width="21.140625" style="152" customWidth="1"/>
    <col min="12548" max="12548" width="19.5703125" style="152" customWidth="1"/>
    <col min="12549" max="12549" width="21.140625" style="152" customWidth="1"/>
    <col min="12550" max="12550" width="19.28515625" style="152" customWidth="1"/>
    <col min="12551" max="12551" width="16.140625" style="152" customWidth="1"/>
    <col min="12552" max="12800" width="9.140625" style="152"/>
    <col min="12801" max="12801" width="28.140625" style="152" customWidth="1"/>
    <col min="12802" max="12802" width="22.42578125" style="152" customWidth="1"/>
    <col min="12803" max="12803" width="21.140625" style="152" customWidth="1"/>
    <col min="12804" max="12804" width="19.5703125" style="152" customWidth="1"/>
    <col min="12805" max="12805" width="21.140625" style="152" customWidth="1"/>
    <col min="12806" max="12806" width="19.28515625" style="152" customWidth="1"/>
    <col min="12807" max="12807" width="16.140625" style="152" customWidth="1"/>
    <col min="12808" max="13056" width="9.140625" style="152"/>
    <col min="13057" max="13057" width="28.140625" style="152" customWidth="1"/>
    <col min="13058" max="13058" width="22.42578125" style="152" customWidth="1"/>
    <col min="13059" max="13059" width="21.140625" style="152" customWidth="1"/>
    <col min="13060" max="13060" width="19.5703125" style="152" customWidth="1"/>
    <col min="13061" max="13061" width="21.140625" style="152" customWidth="1"/>
    <col min="13062" max="13062" width="19.28515625" style="152" customWidth="1"/>
    <col min="13063" max="13063" width="16.140625" style="152" customWidth="1"/>
    <col min="13064" max="13312" width="9.140625" style="152"/>
    <col min="13313" max="13313" width="28.140625" style="152" customWidth="1"/>
    <col min="13314" max="13314" width="22.42578125" style="152" customWidth="1"/>
    <col min="13315" max="13315" width="21.140625" style="152" customWidth="1"/>
    <col min="13316" max="13316" width="19.5703125" style="152" customWidth="1"/>
    <col min="13317" max="13317" width="21.140625" style="152" customWidth="1"/>
    <col min="13318" max="13318" width="19.28515625" style="152" customWidth="1"/>
    <col min="13319" max="13319" width="16.140625" style="152" customWidth="1"/>
    <col min="13320" max="13568" width="9.140625" style="152"/>
    <col min="13569" max="13569" width="28.140625" style="152" customWidth="1"/>
    <col min="13570" max="13570" width="22.42578125" style="152" customWidth="1"/>
    <col min="13571" max="13571" width="21.140625" style="152" customWidth="1"/>
    <col min="13572" max="13572" width="19.5703125" style="152" customWidth="1"/>
    <col min="13573" max="13573" width="21.140625" style="152" customWidth="1"/>
    <col min="13574" max="13574" width="19.28515625" style="152" customWidth="1"/>
    <col min="13575" max="13575" width="16.140625" style="152" customWidth="1"/>
    <col min="13576" max="13824" width="9.140625" style="152"/>
    <col min="13825" max="13825" width="28.140625" style="152" customWidth="1"/>
    <col min="13826" max="13826" width="22.42578125" style="152" customWidth="1"/>
    <col min="13827" max="13827" width="21.140625" style="152" customWidth="1"/>
    <col min="13828" max="13828" width="19.5703125" style="152" customWidth="1"/>
    <col min="13829" max="13829" width="21.140625" style="152" customWidth="1"/>
    <col min="13830" max="13830" width="19.28515625" style="152" customWidth="1"/>
    <col min="13831" max="13831" width="16.140625" style="152" customWidth="1"/>
    <col min="13832" max="14080" width="9.140625" style="152"/>
    <col min="14081" max="14081" width="28.140625" style="152" customWidth="1"/>
    <col min="14082" max="14082" width="22.42578125" style="152" customWidth="1"/>
    <col min="14083" max="14083" width="21.140625" style="152" customWidth="1"/>
    <col min="14084" max="14084" width="19.5703125" style="152" customWidth="1"/>
    <col min="14085" max="14085" width="21.140625" style="152" customWidth="1"/>
    <col min="14086" max="14086" width="19.28515625" style="152" customWidth="1"/>
    <col min="14087" max="14087" width="16.140625" style="152" customWidth="1"/>
    <col min="14088" max="14336" width="9.140625" style="152"/>
    <col min="14337" max="14337" width="28.140625" style="152" customWidth="1"/>
    <col min="14338" max="14338" width="22.42578125" style="152" customWidth="1"/>
    <col min="14339" max="14339" width="21.140625" style="152" customWidth="1"/>
    <col min="14340" max="14340" width="19.5703125" style="152" customWidth="1"/>
    <col min="14341" max="14341" width="21.140625" style="152" customWidth="1"/>
    <col min="14342" max="14342" width="19.28515625" style="152" customWidth="1"/>
    <col min="14343" max="14343" width="16.140625" style="152" customWidth="1"/>
    <col min="14344" max="14592" width="9.140625" style="152"/>
    <col min="14593" max="14593" width="28.140625" style="152" customWidth="1"/>
    <col min="14594" max="14594" width="22.42578125" style="152" customWidth="1"/>
    <col min="14595" max="14595" width="21.140625" style="152" customWidth="1"/>
    <col min="14596" max="14596" width="19.5703125" style="152" customWidth="1"/>
    <col min="14597" max="14597" width="21.140625" style="152" customWidth="1"/>
    <col min="14598" max="14598" width="19.28515625" style="152" customWidth="1"/>
    <col min="14599" max="14599" width="16.140625" style="152" customWidth="1"/>
    <col min="14600" max="14848" width="9.140625" style="152"/>
    <col min="14849" max="14849" width="28.140625" style="152" customWidth="1"/>
    <col min="14850" max="14850" width="22.42578125" style="152" customWidth="1"/>
    <col min="14851" max="14851" width="21.140625" style="152" customWidth="1"/>
    <col min="14852" max="14852" width="19.5703125" style="152" customWidth="1"/>
    <col min="14853" max="14853" width="21.140625" style="152" customWidth="1"/>
    <col min="14854" max="14854" width="19.28515625" style="152" customWidth="1"/>
    <col min="14855" max="14855" width="16.140625" style="152" customWidth="1"/>
    <col min="14856" max="15104" width="9.140625" style="152"/>
    <col min="15105" max="15105" width="28.140625" style="152" customWidth="1"/>
    <col min="15106" max="15106" width="22.42578125" style="152" customWidth="1"/>
    <col min="15107" max="15107" width="21.140625" style="152" customWidth="1"/>
    <col min="15108" max="15108" width="19.5703125" style="152" customWidth="1"/>
    <col min="15109" max="15109" width="21.140625" style="152" customWidth="1"/>
    <col min="15110" max="15110" width="19.28515625" style="152" customWidth="1"/>
    <col min="15111" max="15111" width="16.140625" style="152" customWidth="1"/>
    <col min="15112" max="15360" width="9.140625" style="152"/>
    <col min="15361" max="15361" width="28.140625" style="152" customWidth="1"/>
    <col min="15362" max="15362" width="22.42578125" style="152" customWidth="1"/>
    <col min="15363" max="15363" width="21.140625" style="152" customWidth="1"/>
    <col min="15364" max="15364" width="19.5703125" style="152" customWidth="1"/>
    <col min="15365" max="15365" width="21.140625" style="152" customWidth="1"/>
    <col min="15366" max="15366" width="19.28515625" style="152" customWidth="1"/>
    <col min="15367" max="15367" width="16.140625" style="152" customWidth="1"/>
    <col min="15368" max="15616" width="9.140625" style="152"/>
    <col min="15617" max="15617" width="28.140625" style="152" customWidth="1"/>
    <col min="15618" max="15618" width="22.42578125" style="152" customWidth="1"/>
    <col min="15619" max="15619" width="21.140625" style="152" customWidth="1"/>
    <col min="15620" max="15620" width="19.5703125" style="152" customWidth="1"/>
    <col min="15621" max="15621" width="21.140625" style="152" customWidth="1"/>
    <col min="15622" max="15622" width="19.28515625" style="152" customWidth="1"/>
    <col min="15623" max="15623" width="16.140625" style="152" customWidth="1"/>
    <col min="15624" max="15872" width="9.140625" style="152"/>
    <col min="15873" max="15873" width="28.140625" style="152" customWidth="1"/>
    <col min="15874" max="15874" width="22.42578125" style="152" customWidth="1"/>
    <col min="15875" max="15875" width="21.140625" style="152" customWidth="1"/>
    <col min="15876" max="15876" width="19.5703125" style="152" customWidth="1"/>
    <col min="15877" max="15877" width="21.140625" style="152" customWidth="1"/>
    <col min="15878" max="15878" width="19.28515625" style="152" customWidth="1"/>
    <col min="15879" max="15879" width="16.140625" style="152" customWidth="1"/>
    <col min="15880" max="16128" width="9.140625" style="152"/>
    <col min="16129" max="16129" width="28.140625" style="152" customWidth="1"/>
    <col min="16130" max="16130" width="22.42578125" style="152" customWidth="1"/>
    <col min="16131" max="16131" width="21.140625" style="152" customWidth="1"/>
    <col min="16132" max="16132" width="19.5703125" style="152" customWidth="1"/>
    <col min="16133" max="16133" width="21.140625" style="152" customWidth="1"/>
    <col min="16134" max="16134" width="19.28515625" style="152" customWidth="1"/>
    <col min="16135" max="16135" width="16.140625" style="152" customWidth="1"/>
    <col min="16136" max="16384" width="9.140625" style="152"/>
  </cols>
  <sheetData>
    <row r="1" spans="1:7" ht="13.5" thickBot="1">
      <c r="A1" s="151" t="s">
        <v>0</v>
      </c>
      <c r="G1" s="154" t="s">
        <v>1</v>
      </c>
    </row>
    <row r="2" spans="1:7" ht="24" customHeight="1" thickTop="1">
      <c r="A2" s="6250" t="s">
        <v>3553</v>
      </c>
      <c r="B2" s="6251"/>
      <c r="C2" s="6251"/>
      <c r="D2" s="6251"/>
      <c r="E2" s="6251"/>
      <c r="F2" s="6251"/>
      <c r="G2" s="6252"/>
    </row>
    <row r="3" spans="1:7" ht="35.25" customHeight="1" thickBot="1">
      <c r="A3" s="6253" t="s">
        <v>3499</v>
      </c>
      <c r="B3" s="7672"/>
      <c r="C3" s="7672"/>
      <c r="D3" s="7672"/>
      <c r="E3" s="7672"/>
      <c r="F3" s="7672"/>
      <c r="G3" s="7673"/>
    </row>
    <row r="4" spans="1:7" ht="47.25" customHeight="1" thickBot="1">
      <c r="A4" s="3879" t="s">
        <v>3500</v>
      </c>
      <c r="B4" s="3744">
        <v>2009</v>
      </c>
      <c r="C4" s="3882">
        <v>2010</v>
      </c>
      <c r="D4" s="3882">
        <v>2011</v>
      </c>
      <c r="E4" s="3882">
        <v>2012</v>
      </c>
      <c r="F4" s="3882">
        <v>2013</v>
      </c>
      <c r="G4" s="3883" t="s">
        <v>5145</v>
      </c>
    </row>
    <row r="5" spans="1:7" ht="24.95" customHeight="1">
      <c r="A5" s="3662" t="s">
        <v>3501</v>
      </c>
      <c r="B5" s="4112">
        <v>228</v>
      </c>
      <c r="C5" s="3746">
        <v>257</v>
      </c>
      <c r="D5" s="3746">
        <v>253</v>
      </c>
      <c r="E5" s="3746">
        <v>321</v>
      </c>
      <c r="F5" s="3746">
        <v>407</v>
      </c>
      <c r="G5" s="4113">
        <f>(F5-E5)/E5*100</f>
        <v>26.791277258566975</v>
      </c>
    </row>
    <row r="6" spans="1:7" ht="24.95" customHeight="1">
      <c r="A6" s="3663" t="s">
        <v>3460</v>
      </c>
      <c r="B6" s="3381">
        <v>134</v>
      </c>
      <c r="C6" s="3382">
        <v>250</v>
      </c>
      <c r="D6" s="3382">
        <v>166</v>
      </c>
      <c r="E6" s="3382">
        <v>166</v>
      </c>
      <c r="F6" s="3382">
        <v>288</v>
      </c>
      <c r="G6" s="4114">
        <f>(F6-E6)/E6*100</f>
        <v>73.493975903614455</v>
      </c>
    </row>
    <row r="7" spans="1:7" ht="24.95" customHeight="1">
      <c r="A7" s="3663" t="s">
        <v>3455</v>
      </c>
      <c r="B7" s="3381">
        <v>79</v>
      </c>
      <c r="C7" s="3382">
        <v>85</v>
      </c>
      <c r="D7" s="3382">
        <v>103</v>
      </c>
      <c r="E7" s="3382">
        <v>117</v>
      </c>
      <c r="F7" s="3382">
        <v>149</v>
      </c>
      <c r="G7" s="4114">
        <f t="shared" ref="G7:G17" si="0">(F7-E7)/E7*100</f>
        <v>27.350427350427353</v>
      </c>
    </row>
    <row r="8" spans="1:7" ht="24.95" customHeight="1">
      <c r="A8" s="3663" t="s">
        <v>3502</v>
      </c>
      <c r="B8" s="3381">
        <v>78</v>
      </c>
      <c r="C8" s="3382">
        <v>36</v>
      </c>
      <c r="D8" s="3382">
        <v>88</v>
      </c>
      <c r="E8" s="3382">
        <v>118</v>
      </c>
      <c r="F8" s="3382">
        <v>137</v>
      </c>
      <c r="G8" s="4114">
        <f t="shared" si="0"/>
        <v>16.101694915254235</v>
      </c>
    </row>
    <row r="9" spans="1:7" ht="24.95" customHeight="1">
      <c r="A9" s="3663" t="s">
        <v>3503</v>
      </c>
      <c r="B9" s="3381">
        <v>34</v>
      </c>
      <c r="C9" s="3382">
        <v>28</v>
      </c>
      <c r="D9" s="3382">
        <v>8</v>
      </c>
      <c r="E9" s="3382">
        <v>8</v>
      </c>
      <c r="F9" s="3382">
        <v>26</v>
      </c>
      <c r="G9" s="4114">
        <f t="shared" si="0"/>
        <v>225</v>
      </c>
    </row>
    <row r="10" spans="1:7" ht="24.95" customHeight="1">
      <c r="A10" s="3663" t="s">
        <v>3504</v>
      </c>
      <c r="B10" s="3381">
        <v>31</v>
      </c>
      <c r="C10" s="3382">
        <v>38</v>
      </c>
      <c r="D10" s="3382">
        <v>133</v>
      </c>
      <c r="E10" s="3382">
        <v>146</v>
      </c>
      <c r="F10" s="3382">
        <v>167</v>
      </c>
      <c r="G10" s="4114">
        <f t="shared" si="0"/>
        <v>14.383561643835616</v>
      </c>
    </row>
    <row r="11" spans="1:7" ht="24.95" customHeight="1">
      <c r="A11" s="3663" t="s">
        <v>3505</v>
      </c>
      <c r="B11" s="3381">
        <v>29</v>
      </c>
      <c r="C11" s="3382">
        <v>31</v>
      </c>
      <c r="D11" s="3382">
        <v>62</v>
      </c>
      <c r="E11" s="3382">
        <v>68</v>
      </c>
      <c r="F11" s="3382">
        <v>77</v>
      </c>
      <c r="G11" s="4114">
        <f t="shared" si="0"/>
        <v>13.23529411764706</v>
      </c>
    </row>
    <row r="12" spans="1:7" ht="24.95" customHeight="1">
      <c r="A12" s="3663" t="s">
        <v>3506</v>
      </c>
      <c r="B12" s="3381">
        <v>24</v>
      </c>
      <c r="C12" s="3382">
        <v>10</v>
      </c>
      <c r="D12" s="3382">
        <v>61</v>
      </c>
      <c r="E12" s="3382">
        <v>66</v>
      </c>
      <c r="F12" s="3382">
        <v>70</v>
      </c>
      <c r="G12" s="4114">
        <f t="shared" si="0"/>
        <v>6.0606060606060606</v>
      </c>
    </row>
    <row r="13" spans="1:7" ht="24.95" customHeight="1">
      <c r="A13" s="3663" t="s">
        <v>3507</v>
      </c>
      <c r="B13" s="3381">
        <v>24</v>
      </c>
      <c r="C13" s="3382">
        <v>66</v>
      </c>
      <c r="D13" s="3382">
        <v>63</v>
      </c>
      <c r="E13" s="3382">
        <v>86</v>
      </c>
      <c r="F13" s="3382">
        <v>102</v>
      </c>
      <c r="G13" s="4114">
        <f t="shared" si="0"/>
        <v>18.604651162790699</v>
      </c>
    </row>
    <row r="14" spans="1:7" ht="24.95" customHeight="1">
      <c r="A14" s="3663" t="s">
        <v>3508</v>
      </c>
      <c r="B14" s="3381">
        <v>20</v>
      </c>
      <c r="C14" s="3382">
        <v>15</v>
      </c>
      <c r="D14" s="3382">
        <v>21</v>
      </c>
      <c r="E14" s="3382">
        <v>28</v>
      </c>
      <c r="F14" s="3382">
        <v>31</v>
      </c>
      <c r="G14" s="4114">
        <f t="shared" si="0"/>
        <v>10.714285714285714</v>
      </c>
    </row>
    <row r="15" spans="1:7" ht="24.95" customHeight="1">
      <c r="A15" s="3663" t="s">
        <v>3509</v>
      </c>
      <c r="B15" s="3381" t="s">
        <v>9</v>
      </c>
      <c r="C15" s="3382" t="s">
        <v>9</v>
      </c>
      <c r="D15" s="3382" t="s">
        <v>9</v>
      </c>
      <c r="E15" s="3382">
        <v>90</v>
      </c>
      <c r="F15" s="3382">
        <v>97</v>
      </c>
      <c r="G15" s="4114">
        <f t="shared" si="0"/>
        <v>7.7777777777777777</v>
      </c>
    </row>
    <row r="16" spans="1:7" ht="24.95" customHeight="1">
      <c r="A16" s="3663" t="s">
        <v>874</v>
      </c>
      <c r="B16" s="3381">
        <v>65</v>
      </c>
      <c r="C16" s="3382">
        <v>55</v>
      </c>
      <c r="D16" s="3382">
        <v>308</v>
      </c>
      <c r="E16" s="3382">
        <v>268</v>
      </c>
      <c r="F16" s="3382">
        <v>149</v>
      </c>
      <c r="G16" s="4114">
        <f t="shared" si="0"/>
        <v>-44.402985074626869</v>
      </c>
    </row>
    <row r="17" spans="1:7" ht="20.100000000000001" customHeight="1" thickBot="1">
      <c r="A17" s="3785" t="s">
        <v>2</v>
      </c>
      <c r="B17" s="668">
        <v>746</v>
      </c>
      <c r="C17" s="669">
        <v>871</v>
      </c>
      <c r="D17" s="669">
        <v>1266</v>
      </c>
      <c r="E17" s="669">
        <v>1482</v>
      </c>
      <c r="F17" s="669">
        <v>1700</v>
      </c>
      <c r="G17" s="4115">
        <f t="shared" si="0"/>
        <v>14.709851551956815</v>
      </c>
    </row>
    <row r="18" spans="1:7" ht="18" customHeight="1" thickTop="1"/>
    <row r="19" spans="1:7" ht="16.5" customHeight="1">
      <c r="A19" s="6248" t="s">
        <v>3510</v>
      </c>
      <c r="B19" s="6249"/>
    </row>
    <row r="20" spans="1:7" ht="16.5" customHeight="1">
      <c r="A20" s="6248" t="s">
        <v>3471</v>
      </c>
      <c r="B20" s="6248"/>
      <c r="C20" s="6248"/>
    </row>
    <row r="21" spans="1:7" ht="15" customHeight="1">
      <c r="A21" s="6248" t="s">
        <v>3511</v>
      </c>
      <c r="B21" s="6248"/>
      <c r="C21" s="6248"/>
      <c r="D21" s="6248"/>
      <c r="E21" s="6248"/>
    </row>
    <row r="22" spans="1:7">
      <c r="A22" s="6248" t="s">
        <v>3450</v>
      </c>
      <c r="B22" s="6248"/>
      <c r="C22" s="6248"/>
    </row>
    <row r="23" spans="1:7" ht="18.75" customHeight="1">
      <c r="A23" s="6249" t="s">
        <v>3512</v>
      </c>
      <c r="B23" s="6249"/>
      <c r="C23" s="6249"/>
      <c r="D23" s="6249"/>
      <c r="E23" s="6249"/>
      <c r="F23" s="6249"/>
    </row>
    <row r="26" spans="1:7">
      <c r="B26" s="3877" t="s">
        <v>3</v>
      </c>
    </row>
  </sheetData>
  <mergeCells count="7">
    <mergeCell ref="A23:F23"/>
    <mergeCell ref="A2:G2"/>
    <mergeCell ref="A3:G3"/>
    <mergeCell ref="A19:B19"/>
    <mergeCell ref="A20:C20"/>
    <mergeCell ref="A21:E21"/>
    <mergeCell ref="A22:C22"/>
  </mergeCells>
  <hyperlinks>
    <hyperlink ref="A1" r:id="rId1"/>
  </hyperlinks>
  <pageMargins left="0.74803149606299213" right="0.74803149606299213" top="0.98425196850393704" bottom="0.98425196850393704" header="0.51181102362204722" footer="0.51181102362204722"/>
  <pageSetup paperSize="9" scale="90" fitToWidth="0" orientation="landscape" r:id="rId2"/>
  <headerFooter alignWithMargins="0">
    <oddFooter>&amp;R227</oddFooter>
  </headerFooter>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20">
    <pageSetUpPr fitToPage="1"/>
  </sheetPr>
  <dimension ref="A1:M25"/>
  <sheetViews>
    <sheetView view="pageBreakPreview" zoomScale="60" zoomScaleNormal="100" workbookViewId="0">
      <selection activeCell="A21" sqref="A21:H21"/>
    </sheetView>
  </sheetViews>
  <sheetFormatPr defaultRowHeight="12.75"/>
  <cols>
    <col min="1" max="1" width="25.85546875" style="152" customWidth="1"/>
    <col min="2" max="2" width="13.5703125" style="152" customWidth="1"/>
    <col min="3" max="13" width="10.7109375" style="152" customWidth="1"/>
    <col min="14" max="256" width="9.140625" style="152"/>
    <col min="257" max="257" width="26.7109375" style="152" customWidth="1"/>
    <col min="258" max="258" width="17.28515625" style="152" customWidth="1"/>
    <col min="259" max="259" width="14.85546875" style="152" customWidth="1"/>
    <col min="260" max="260" width="15.5703125" style="152" customWidth="1"/>
    <col min="261" max="261" width="15.42578125" style="152" customWidth="1"/>
    <col min="262" max="262" width="14.42578125" style="152" customWidth="1"/>
    <col min="263" max="263" width="14.140625" style="152" customWidth="1"/>
    <col min="264" max="264" width="13.42578125" style="152" customWidth="1"/>
    <col min="265" max="265" width="12.5703125" style="152" customWidth="1"/>
    <col min="266" max="266" width="13.7109375" style="152" customWidth="1"/>
    <col min="267" max="267" width="13.140625" style="152" customWidth="1"/>
    <col min="268" max="268" width="11.42578125" style="152" customWidth="1"/>
    <col min="269" max="269" width="11.5703125" style="152" customWidth="1"/>
    <col min="270" max="512" width="9.140625" style="152"/>
    <col min="513" max="513" width="26.7109375" style="152" customWidth="1"/>
    <col min="514" max="514" width="17.28515625" style="152" customWidth="1"/>
    <col min="515" max="515" width="14.85546875" style="152" customWidth="1"/>
    <col min="516" max="516" width="15.5703125" style="152" customWidth="1"/>
    <col min="517" max="517" width="15.42578125" style="152" customWidth="1"/>
    <col min="518" max="518" width="14.42578125" style="152" customWidth="1"/>
    <col min="519" max="519" width="14.140625" style="152" customWidth="1"/>
    <col min="520" max="520" width="13.42578125" style="152" customWidth="1"/>
    <col min="521" max="521" width="12.5703125" style="152" customWidth="1"/>
    <col min="522" max="522" width="13.7109375" style="152" customWidth="1"/>
    <col min="523" max="523" width="13.140625" style="152" customWidth="1"/>
    <col min="524" max="524" width="11.42578125" style="152" customWidth="1"/>
    <col min="525" max="525" width="11.5703125" style="152" customWidth="1"/>
    <col min="526" max="768" width="9.140625" style="152"/>
    <col min="769" max="769" width="26.7109375" style="152" customWidth="1"/>
    <col min="770" max="770" width="17.28515625" style="152" customWidth="1"/>
    <col min="771" max="771" width="14.85546875" style="152" customWidth="1"/>
    <col min="772" max="772" width="15.5703125" style="152" customWidth="1"/>
    <col min="773" max="773" width="15.42578125" style="152" customWidth="1"/>
    <col min="774" max="774" width="14.42578125" style="152" customWidth="1"/>
    <col min="775" max="775" width="14.140625" style="152" customWidth="1"/>
    <col min="776" max="776" width="13.42578125" style="152" customWidth="1"/>
    <col min="777" max="777" width="12.5703125" style="152" customWidth="1"/>
    <col min="778" max="778" width="13.7109375" style="152" customWidth="1"/>
    <col min="779" max="779" width="13.140625" style="152" customWidth="1"/>
    <col min="780" max="780" width="11.42578125" style="152" customWidth="1"/>
    <col min="781" max="781" width="11.5703125" style="152" customWidth="1"/>
    <col min="782" max="1024" width="9.140625" style="152"/>
    <col min="1025" max="1025" width="26.7109375" style="152" customWidth="1"/>
    <col min="1026" max="1026" width="17.28515625" style="152" customWidth="1"/>
    <col min="1027" max="1027" width="14.85546875" style="152" customWidth="1"/>
    <col min="1028" max="1028" width="15.5703125" style="152" customWidth="1"/>
    <col min="1029" max="1029" width="15.42578125" style="152" customWidth="1"/>
    <col min="1030" max="1030" width="14.42578125" style="152" customWidth="1"/>
    <col min="1031" max="1031" width="14.140625" style="152" customWidth="1"/>
    <col min="1032" max="1032" width="13.42578125" style="152" customWidth="1"/>
    <col min="1033" max="1033" width="12.5703125" style="152" customWidth="1"/>
    <col min="1034" max="1034" width="13.7109375" style="152" customWidth="1"/>
    <col min="1035" max="1035" width="13.140625" style="152" customWidth="1"/>
    <col min="1036" max="1036" width="11.42578125" style="152" customWidth="1"/>
    <col min="1037" max="1037" width="11.5703125" style="152" customWidth="1"/>
    <col min="1038" max="1280" width="9.140625" style="152"/>
    <col min="1281" max="1281" width="26.7109375" style="152" customWidth="1"/>
    <col min="1282" max="1282" width="17.28515625" style="152" customWidth="1"/>
    <col min="1283" max="1283" width="14.85546875" style="152" customWidth="1"/>
    <col min="1284" max="1284" width="15.5703125" style="152" customWidth="1"/>
    <col min="1285" max="1285" width="15.42578125" style="152" customWidth="1"/>
    <col min="1286" max="1286" width="14.42578125" style="152" customWidth="1"/>
    <col min="1287" max="1287" width="14.140625" style="152" customWidth="1"/>
    <col min="1288" max="1288" width="13.42578125" style="152" customWidth="1"/>
    <col min="1289" max="1289" width="12.5703125" style="152" customWidth="1"/>
    <col min="1290" max="1290" width="13.7109375" style="152" customWidth="1"/>
    <col min="1291" max="1291" width="13.140625" style="152" customWidth="1"/>
    <col min="1292" max="1292" width="11.42578125" style="152" customWidth="1"/>
    <col min="1293" max="1293" width="11.5703125" style="152" customWidth="1"/>
    <col min="1294" max="1536" width="9.140625" style="152"/>
    <col min="1537" max="1537" width="26.7109375" style="152" customWidth="1"/>
    <col min="1538" max="1538" width="17.28515625" style="152" customWidth="1"/>
    <col min="1539" max="1539" width="14.85546875" style="152" customWidth="1"/>
    <col min="1540" max="1540" width="15.5703125" style="152" customWidth="1"/>
    <col min="1541" max="1541" width="15.42578125" style="152" customWidth="1"/>
    <col min="1542" max="1542" width="14.42578125" style="152" customWidth="1"/>
    <col min="1543" max="1543" width="14.140625" style="152" customWidth="1"/>
    <col min="1544" max="1544" width="13.42578125" style="152" customWidth="1"/>
    <col min="1545" max="1545" width="12.5703125" style="152" customWidth="1"/>
    <col min="1546" max="1546" width="13.7109375" style="152" customWidth="1"/>
    <col min="1547" max="1547" width="13.140625" style="152" customWidth="1"/>
    <col min="1548" max="1548" width="11.42578125" style="152" customWidth="1"/>
    <col min="1549" max="1549" width="11.5703125" style="152" customWidth="1"/>
    <col min="1550" max="1792" width="9.140625" style="152"/>
    <col min="1793" max="1793" width="26.7109375" style="152" customWidth="1"/>
    <col min="1794" max="1794" width="17.28515625" style="152" customWidth="1"/>
    <col min="1795" max="1795" width="14.85546875" style="152" customWidth="1"/>
    <col min="1796" max="1796" width="15.5703125" style="152" customWidth="1"/>
    <col min="1797" max="1797" width="15.42578125" style="152" customWidth="1"/>
    <col min="1798" max="1798" width="14.42578125" style="152" customWidth="1"/>
    <col min="1799" max="1799" width="14.140625" style="152" customWidth="1"/>
    <col min="1800" max="1800" width="13.42578125" style="152" customWidth="1"/>
    <col min="1801" max="1801" width="12.5703125" style="152" customWidth="1"/>
    <col min="1802" max="1802" width="13.7109375" style="152" customWidth="1"/>
    <col min="1803" max="1803" width="13.140625" style="152" customWidth="1"/>
    <col min="1804" max="1804" width="11.42578125" style="152" customWidth="1"/>
    <col min="1805" max="1805" width="11.5703125" style="152" customWidth="1"/>
    <col min="1806" max="2048" width="9.140625" style="152"/>
    <col min="2049" max="2049" width="26.7109375" style="152" customWidth="1"/>
    <col min="2050" max="2050" width="17.28515625" style="152" customWidth="1"/>
    <col min="2051" max="2051" width="14.85546875" style="152" customWidth="1"/>
    <col min="2052" max="2052" width="15.5703125" style="152" customWidth="1"/>
    <col min="2053" max="2053" width="15.42578125" style="152" customWidth="1"/>
    <col min="2054" max="2054" width="14.42578125" style="152" customWidth="1"/>
    <col min="2055" max="2055" width="14.140625" style="152" customWidth="1"/>
    <col min="2056" max="2056" width="13.42578125" style="152" customWidth="1"/>
    <col min="2057" max="2057" width="12.5703125" style="152" customWidth="1"/>
    <col min="2058" max="2058" width="13.7109375" style="152" customWidth="1"/>
    <col min="2059" max="2059" width="13.140625" style="152" customWidth="1"/>
    <col min="2060" max="2060" width="11.42578125" style="152" customWidth="1"/>
    <col min="2061" max="2061" width="11.5703125" style="152" customWidth="1"/>
    <col min="2062" max="2304" width="9.140625" style="152"/>
    <col min="2305" max="2305" width="26.7109375" style="152" customWidth="1"/>
    <col min="2306" max="2306" width="17.28515625" style="152" customWidth="1"/>
    <col min="2307" max="2307" width="14.85546875" style="152" customWidth="1"/>
    <col min="2308" max="2308" width="15.5703125" style="152" customWidth="1"/>
    <col min="2309" max="2309" width="15.42578125" style="152" customWidth="1"/>
    <col min="2310" max="2310" width="14.42578125" style="152" customWidth="1"/>
    <col min="2311" max="2311" width="14.140625" style="152" customWidth="1"/>
    <col min="2312" max="2312" width="13.42578125" style="152" customWidth="1"/>
    <col min="2313" max="2313" width="12.5703125" style="152" customWidth="1"/>
    <col min="2314" max="2314" width="13.7109375" style="152" customWidth="1"/>
    <col min="2315" max="2315" width="13.140625" style="152" customWidth="1"/>
    <col min="2316" max="2316" width="11.42578125" style="152" customWidth="1"/>
    <col min="2317" max="2317" width="11.5703125" style="152" customWidth="1"/>
    <col min="2318" max="2560" width="9.140625" style="152"/>
    <col min="2561" max="2561" width="26.7109375" style="152" customWidth="1"/>
    <col min="2562" max="2562" width="17.28515625" style="152" customWidth="1"/>
    <col min="2563" max="2563" width="14.85546875" style="152" customWidth="1"/>
    <col min="2564" max="2564" width="15.5703125" style="152" customWidth="1"/>
    <col min="2565" max="2565" width="15.42578125" style="152" customWidth="1"/>
    <col min="2566" max="2566" width="14.42578125" style="152" customWidth="1"/>
    <col min="2567" max="2567" width="14.140625" style="152" customWidth="1"/>
    <col min="2568" max="2568" width="13.42578125" style="152" customWidth="1"/>
    <col min="2569" max="2569" width="12.5703125" style="152" customWidth="1"/>
    <col min="2570" max="2570" width="13.7109375" style="152" customWidth="1"/>
    <col min="2571" max="2571" width="13.140625" style="152" customWidth="1"/>
    <col min="2572" max="2572" width="11.42578125" style="152" customWidth="1"/>
    <col min="2573" max="2573" width="11.5703125" style="152" customWidth="1"/>
    <col min="2574" max="2816" width="9.140625" style="152"/>
    <col min="2817" max="2817" width="26.7109375" style="152" customWidth="1"/>
    <col min="2818" max="2818" width="17.28515625" style="152" customWidth="1"/>
    <col min="2819" max="2819" width="14.85546875" style="152" customWidth="1"/>
    <col min="2820" max="2820" width="15.5703125" style="152" customWidth="1"/>
    <col min="2821" max="2821" width="15.42578125" style="152" customWidth="1"/>
    <col min="2822" max="2822" width="14.42578125" style="152" customWidth="1"/>
    <col min="2823" max="2823" width="14.140625" style="152" customWidth="1"/>
    <col min="2824" max="2824" width="13.42578125" style="152" customWidth="1"/>
    <col min="2825" max="2825" width="12.5703125" style="152" customWidth="1"/>
    <col min="2826" max="2826" width="13.7109375" style="152" customWidth="1"/>
    <col min="2827" max="2827" width="13.140625" style="152" customWidth="1"/>
    <col min="2828" max="2828" width="11.42578125" style="152" customWidth="1"/>
    <col min="2829" max="2829" width="11.5703125" style="152" customWidth="1"/>
    <col min="2830" max="3072" width="9.140625" style="152"/>
    <col min="3073" max="3073" width="26.7109375" style="152" customWidth="1"/>
    <col min="3074" max="3074" width="17.28515625" style="152" customWidth="1"/>
    <col min="3075" max="3075" width="14.85546875" style="152" customWidth="1"/>
    <col min="3076" max="3076" width="15.5703125" style="152" customWidth="1"/>
    <col min="3077" max="3077" width="15.42578125" style="152" customWidth="1"/>
    <col min="3078" max="3078" width="14.42578125" style="152" customWidth="1"/>
    <col min="3079" max="3079" width="14.140625" style="152" customWidth="1"/>
    <col min="3080" max="3080" width="13.42578125" style="152" customWidth="1"/>
    <col min="3081" max="3081" width="12.5703125" style="152" customWidth="1"/>
    <col min="3082" max="3082" width="13.7109375" style="152" customWidth="1"/>
    <col min="3083" max="3083" width="13.140625" style="152" customWidth="1"/>
    <col min="3084" max="3084" width="11.42578125" style="152" customWidth="1"/>
    <col min="3085" max="3085" width="11.5703125" style="152" customWidth="1"/>
    <col min="3086" max="3328" width="9.140625" style="152"/>
    <col min="3329" max="3329" width="26.7109375" style="152" customWidth="1"/>
    <col min="3330" max="3330" width="17.28515625" style="152" customWidth="1"/>
    <col min="3331" max="3331" width="14.85546875" style="152" customWidth="1"/>
    <col min="3332" max="3332" width="15.5703125" style="152" customWidth="1"/>
    <col min="3333" max="3333" width="15.42578125" style="152" customWidth="1"/>
    <col min="3334" max="3334" width="14.42578125" style="152" customWidth="1"/>
    <col min="3335" max="3335" width="14.140625" style="152" customWidth="1"/>
    <col min="3336" max="3336" width="13.42578125" style="152" customWidth="1"/>
    <col min="3337" max="3337" width="12.5703125" style="152" customWidth="1"/>
    <col min="3338" max="3338" width="13.7109375" style="152" customWidth="1"/>
    <col min="3339" max="3339" width="13.140625" style="152" customWidth="1"/>
    <col min="3340" max="3340" width="11.42578125" style="152" customWidth="1"/>
    <col min="3341" max="3341" width="11.5703125" style="152" customWidth="1"/>
    <col min="3342" max="3584" width="9.140625" style="152"/>
    <col min="3585" max="3585" width="26.7109375" style="152" customWidth="1"/>
    <col min="3586" max="3586" width="17.28515625" style="152" customWidth="1"/>
    <col min="3587" max="3587" width="14.85546875" style="152" customWidth="1"/>
    <col min="3588" max="3588" width="15.5703125" style="152" customWidth="1"/>
    <col min="3589" max="3589" width="15.42578125" style="152" customWidth="1"/>
    <col min="3590" max="3590" width="14.42578125" style="152" customWidth="1"/>
    <col min="3591" max="3591" width="14.140625" style="152" customWidth="1"/>
    <col min="3592" max="3592" width="13.42578125" style="152" customWidth="1"/>
    <col min="3593" max="3593" width="12.5703125" style="152" customWidth="1"/>
    <col min="3594" max="3594" width="13.7109375" style="152" customWidth="1"/>
    <col min="3595" max="3595" width="13.140625" style="152" customWidth="1"/>
    <col min="3596" max="3596" width="11.42578125" style="152" customWidth="1"/>
    <col min="3597" max="3597" width="11.5703125" style="152" customWidth="1"/>
    <col min="3598" max="3840" width="9.140625" style="152"/>
    <col min="3841" max="3841" width="26.7109375" style="152" customWidth="1"/>
    <col min="3842" max="3842" width="17.28515625" style="152" customWidth="1"/>
    <col min="3843" max="3843" width="14.85546875" style="152" customWidth="1"/>
    <col min="3844" max="3844" width="15.5703125" style="152" customWidth="1"/>
    <col min="3845" max="3845" width="15.42578125" style="152" customWidth="1"/>
    <col min="3846" max="3846" width="14.42578125" style="152" customWidth="1"/>
    <col min="3847" max="3847" width="14.140625" style="152" customWidth="1"/>
    <col min="3848" max="3848" width="13.42578125" style="152" customWidth="1"/>
    <col min="3849" max="3849" width="12.5703125" style="152" customWidth="1"/>
    <col min="3850" max="3850" width="13.7109375" style="152" customWidth="1"/>
    <col min="3851" max="3851" width="13.140625" style="152" customWidth="1"/>
    <col min="3852" max="3852" width="11.42578125" style="152" customWidth="1"/>
    <col min="3853" max="3853" width="11.5703125" style="152" customWidth="1"/>
    <col min="3854" max="4096" width="9.140625" style="152"/>
    <col min="4097" max="4097" width="26.7109375" style="152" customWidth="1"/>
    <col min="4098" max="4098" width="17.28515625" style="152" customWidth="1"/>
    <col min="4099" max="4099" width="14.85546875" style="152" customWidth="1"/>
    <col min="4100" max="4100" width="15.5703125" style="152" customWidth="1"/>
    <col min="4101" max="4101" width="15.42578125" style="152" customWidth="1"/>
    <col min="4102" max="4102" width="14.42578125" style="152" customWidth="1"/>
    <col min="4103" max="4103" width="14.140625" style="152" customWidth="1"/>
    <col min="4104" max="4104" width="13.42578125" style="152" customWidth="1"/>
    <col min="4105" max="4105" width="12.5703125" style="152" customWidth="1"/>
    <col min="4106" max="4106" width="13.7109375" style="152" customWidth="1"/>
    <col min="4107" max="4107" width="13.140625" style="152" customWidth="1"/>
    <col min="4108" max="4108" width="11.42578125" style="152" customWidth="1"/>
    <col min="4109" max="4109" width="11.5703125" style="152" customWidth="1"/>
    <col min="4110" max="4352" width="9.140625" style="152"/>
    <col min="4353" max="4353" width="26.7109375" style="152" customWidth="1"/>
    <col min="4354" max="4354" width="17.28515625" style="152" customWidth="1"/>
    <col min="4355" max="4355" width="14.85546875" style="152" customWidth="1"/>
    <col min="4356" max="4356" width="15.5703125" style="152" customWidth="1"/>
    <col min="4357" max="4357" width="15.42578125" style="152" customWidth="1"/>
    <col min="4358" max="4358" width="14.42578125" style="152" customWidth="1"/>
    <col min="4359" max="4359" width="14.140625" style="152" customWidth="1"/>
    <col min="4360" max="4360" width="13.42578125" style="152" customWidth="1"/>
    <col min="4361" max="4361" width="12.5703125" style="152" customWidth="1"/>
    <col min="4362" max="4362" width="13.7109375" style="152" customWidth="1"/>
    <col min="4363" max="4363" width="13.140625" style="152" customWidth="1"/>
    <col min="4364" max="4364" width="11.42578125" style="152" customWidth="1"/>
    <col min="4365" max="4365" width="11.5703125" style="152" customWidth="1"/>
    <col min="4366" max="4608" width="9.140625" style="152"/>
    <col min="4609" max="4609" width="26.7109375" style="152" customWidth="1"/>
    <col min="4610" max="4610" width="17.28515625" style="152" customWidth="1"/>
    <col min="4611" max="4611" width="14.85546875" style="152" customWidth="1"/>
    <col min="4612" max="4612" width="15.5703125" style="152" customWidth="1"/>
    <col min="4613" max="4613" width="15.42578125" style="152" customWidth="1"/>
    <col min="4614" max="4614" width="14.42578125" style="152" customWidth="1"/>
    <col min="4615" max="4615" width="14.140625" style="152" customWidth="1"/>
    <col min="4616" max="4616" width="13.42578125" style="152" customWidth="1"/>
    <col min="4617" max="4617" width="12.5703125" style="152" customWidth="1"/>
    <col min="4618" max="4618" width="13.7109375" style="152" customWidth="1"/>
    <col min="4619" max="4619" width="13.140625" style="152" customWidth="1"/>
    <col min="4620" max="4620" width="11.42578125" style="152" customWidth="1"/>
    <col min="4621" max="4621" width="11.5703125" style="152" customWidth="1"/>
    <col min="4622" max="4864" width="9.140625" style="152"/>
    <col min="4865" max="4865" width="26.7109375" style="152" customWidth="1"/>
    <col min="4866" max="4866" width="17.28515625" style="152" customWidth="1"/>
    <col min="4867" max="4867" width="14.85546875" style="152" customWidth="1"/>
    <col min="4868" max="4868" width="15.5703125" style="152" customWidth="1"/>
    <col min="4869" max="4869" width="15.42578125" style="152" customWidth="1"/>
    <col min="4870" max="4870" width="14.42578125" style="152" customWidth="1"/>
    <col min="4871" max="4871" width="14.140625" style="152" customWidth="1"/>
    <col min="4872" max="4872" width="13.42578125" style="152" customWidth="1"/>
    <col min="4873" max="4873" width="12.5703125" style="152" customWidth="1"/>
    <col min="4874" max="4874" width="13.7109375" style="152" customWidth="1"/>
    <col min="4875" max="4875" width="13.140625" style="152" customWidth="1"/>
    <col min="4876" max="4876" width="11.42578125" style="152" customWidth="1"/>
    <col min="4877" max="4877" width="11.5703125" style="152" customWidth="1"/>
    <col min="4878" max="5120" width="9.140625" style="152"/>
    <col min="5121" max="5121" width="26.7109375" style="152" customWidth="1"/>
    <col min="5122" max="5122" width="17.28515625" style="152" customWidth="1"/>
    <col min="5123" max="5123" width="14.85546875" style="152" customWidth="1"/>
    <col min="5124" max="5124" width="15.5703125" style="152" customWidth="1"/>
    <col min="5125" max="5125" width="15.42578125" style="152" customWidth="1"/>
    <col min="5126" max="5126" width="14.42578125" style="152" customWidth="1"/>
    <col min="5127" max="5127" width="14.140625" style="152" customWidth="1"/>
    <col min="5128" max="5128" width="13.42578125" style="152" customWidth="1"/>
    <col min="5129" max="5129" width="12.5703125" style="152" customWidth="1"/>
    <col min="5130" max="5130" width="13.7109375" style="152" customWidth="1"/>
    <col min="5131" max="5131" width="13.140625" style="152" customWidth="1"/>
    <col min="5132" max="5132" width="11.42578125" style="152" customWidth="1"/>
    <col min="5133" max="5133" width="11.5703125" style="152" customWidth="1"/>
    <col min="5134" max="5376" width="9.140625" style="152"/>
    <col min="5377" max="5377" width="26.7109375" style="152" customWidth="1"/>
    <col min="5378" max="5378" width="17.28515625" style="152" customWidth="1"/>
    <col min="5379" max="5379" width="14.85546875" style="152" customWidth="1"/>
    <col min="5380" max="5380" width="15.5703125" style="152" customWidth="1"/>
    <col min="5381" max="5381" width="15.42578125" style="152" customWidth="1"/>
    <col min="5382" max="5382" width="14.42578125" style="152" customWidth="1"/>
    <col min="5383" max="5383" width="14.140625" style="152" customWidth="1"/>
    <col min="5384" max="5384" width="13.42578125" style="152" customWidth="1"/>
    <col min="5385" max="5385" width="12.5703125" style="152" customWidth="1"/>
    <col min="5386" max="5386" width="13.7109375" style="152" customWidth="1"/>
    <col min="5387" max="5387" width="13.140625" style="152" customWidth="1"/>
    <col min="5388" max="5388" width="11.42578125" style="152" customWidth="1"/>
    <col min="5389" max="5389" width="11.5703125" style="152" customWidth="1"/>
    <col min="5390" max="5632" width="9.140625" style="152"/>
    <col min="5633" max="5633" width="26.7109375" style="152" customWidth="1"/>
    <col min="5634" max="5634" width="17.28515625" style="152" customWidth="1"/>
    <col min="5635" max="5635" width="14.85546875" style="152" customWidth="1"/>
    <col min="5636" max="5636" width="15.5703125" style="152" customWidth="1"/>
    <col min="5637" max="5637" width="15.42578125" style="152" customWidth="1"/>
    <col min="5638" max="5638" width="14.42578125" style="152" customWidth="1"/>
    <col min="5639" max="5639" width="14.140625" style="152" customWidth="1"/>
    <col min="5640" max="5640" width="13.42578125" style="152" customWidth="1"/>
    <col min="5641" max="5641" width="12.5703125" style="152" customWidth="1"/>
    <col min="5642" max="5642" width="13.7109375" style="152" customWidth="1"/>
    <col min="5643" max="5643" width="13.140625" style="152" customWidth="1"/>
    <col min="5644" max="5644" width="11.42578125" style="152" customWidth="1"/>
    <col min="5645" max="5645" width="11.5703125" style="152" customWidth="1"/>
    <col min="5646" max="5888" width="9.140625" style="152"/>
    <col min="5889" max="5889" width="26.7109375" style="152" customWidth="1"/>
    <col min="5890" max="5890" width="17.28515625" style="152" customWidth="1"/>
    <col min="5891" max="5891" width="14.85546875" style="152" customWidth="1"/>
    <col min="5892" max="5892" width="15.5703125" style="152" customWidth="1"/>
    <col min="5893" max="5893" width="15.42578125" style="152" customWidth="1"/>
    <col min="5894" max="5894" width="14.42578125" style="152" customWidth="1"/>
    <col min="5895" max="5895" width="14.140625" style="152" customWidth="1"/>
    <col min="5896" max="5896" width="13.42578125" style="152" customWidth="1"/>
    <col min="5897" max="5897" width="12.5703125" style="152" customWidth="1"/>
    <col min="5898" max="5898" width="13.7109375" style="152" customWidth="1"/>
    <col min="5899" max="5899" width="13.140625" style="152" customWidth="1"/>
    <col min="5900" max="5900" width="11.42578125" style="152" customWidth="1"/>
    <col min="5901" max="5901" width="11.5703125" style="152" customWidth="1"/>
    <col min="5902" max="6144" width="9.140625" style="152"/>
    <col min="6145" max="6145" width="26.7109375" style="152" customWidth="1"/>
    <col min="6146" max="6146" width="17.28515625" style="152" customWidth="1"/>
    <col min="6147" max="6147" width="14.85546875" style="152" customWidth="1"/>
    <col min="6148" max="6148" width="15.5703125" style="152" customWidth="1"/>
    <col min="6149" max="6149" width="15.42578125" style="152" customWidth="1"/>
    <col min="6150" max="6150" width="14.42578125" style="152" customWidth="1"/>
    <col min="6151" max="6151" width="14.140625" style="152" customWidth="1"/>
    <col min="6152" max="6152" width="13.42578125" style="152" customWidth="1"/>
    <col min="6153" max="6153" width="12.5703125" style="152" customWidth="1"/>
    <col min="6154" max="6154" width="13.7109375" style="152" customWidth="1"/>
    <col min="6155" max="6155" width="13.140625" style="152" customWidth="1"/>
    <col min="6156" max="6156" width="11.42578125" style="152" customWidth="1"/>
    <col min="6157" max="6157" width="11.5703125" style="152" customWidth="1"/>
    <col min="6158" max="6400" width="9.140625" style="152"/>
    <col min="6401" max="6401" width="26.7109375" style="152" customWidth="1"/>
    <col min="6402" max="6402" width="17.28515625" style="152" customWidth="1"/>
    <col min="6403" max="6403" width="14.85546875" style="152" customWidth="1"/>
    <col min="6404" max="6404" width="15.5703125" style="152" customWidth="1"/>
    <col min="6405" max="6405" width="15.42578125" style="152" customWidth="1"/>
    <col min="6406" max="6406" width="14.42578125" style="152" customWidth="1"/>
    <col min="6407" max="6407" width="14.140625" style="152" customWidth="1"/>
    <col min="6408" max="6408" width="13.42578125" style="152" customWidth="1"/>
    <col min="6409" max="6409" width="12.5703125" style="152" customWidth="1"/>
    <col min="6410" max="6410" width="13.7109375" style="152" customWidth="1"/>
    <col min="6411" max="6411" width="13.140625" style="152" customWidth="1"/>
    <col min="6412" max="6412" width="11.42578125" style="152" customWidth="1"/>
    <col min="6413" max="6413" width="11.5703125" style="152" customWidth="1"/>
    <col min="6414" max="6656" width="9.140625" style="152"/>
    <col min="6657" max="6657" width="26.7109375" style="152" customWidth="1"/>
    <col min="6658" max="6658" width="17.28515625" style="152" customWidth="1"/>
    <col min="6659" max="6659" width="14.85546875" style="152" customWidth="1"/>
    <col min="6660" max="6660" width="15.5703125" style="152" customWidth="1"/>
    <col min="6661" max="6661" width="15.42578125" style="152" customWidth="1"/>
    <col min="6662" max="6662" width="14.42578125" style="152" customWidth="1"/>
    <col min="6663" max="6663" width="14.140625" style="152" customWidth="1"/>
    <col min="6664" max="6664" width="13.42578125" style="152" customWidth="1"/>
    <col min="6665" max="6665" width="12.5703125" style="152" customWidth="1"/>
    <col min="6666" max="6666" width="13.7109375" style="152" customWidth="1"/>
    <col min="6667" max="6667" width="13.140625" style="152" customWidth="1"/>
    <col min="6668" max="6668" width="11.42578125" style="152" customWidth="1"/>
    <col min="6669" max="6669" width="11.5703125" style="152" customWidth="1"/>
    <col min="6670" max="6912" width="9.140625" style="152"/>
    <col min="6913" max="6913" width="26.7109375" style="152" customWidth="1"/>
    <col min="6914" max="6914" width="17.28515625" style="152" customWidth="1"/>
    <col min="6915" max="6915" width="14.85546875" style="152" customWidth="1"/>
    <col min="6916" max="6916" width="15.5703125" style="152" customWidth="1"/>
    <col min="6917" max="6917" width="15.42578125" style="152" customWidth="1"/>
    <col min="6918" max="6918" width="14.42578125" style="152" customWidth="1"/>
    <col min="6919" max="6919" width="14.140625" style="152" customWidth="1"/>
    <col min="6920" max="6920" width="13.42578125" style="152" customWidth="1"/>
    <col min="6921" max="6921" width="12.5703125" style="152" customWidth="1"/>
    <col min="6922" max="6922" width="13.7109375" style="152" customWidth="1"/>
    <col min="6923" max="6923" width="13.140625" style="152" customWidth="1"/>
    <col min="6924" max="6924" width="11.42578125" style="152" customWidth="1"/>
    <col min="6925" max="6925" width="11.5703125" style="152" customWidth="1"/>
    <col min="6926" max="7168" width="9.140625" style="152"/>
    <col min="7169" max="7169" width="26.7109375" style="152" customWidth="1"/>
    <col min="7170" max="7170" width="17.28515625" style="152" customWidth="1"/>
    <col min="7171" max="7171" width="14.85546875" style="152" customWidth="1"/>
    <col min="7172" max="7172" width="15.5703125" style="152" customWidth="1"/>
    <col min="7173" max="7173" width="15.42578125" style="152" customWidth="1"/>
    <col min="7174" max="7174" width="14.42578125" style="152" customWidth="1"/>
    <col min="7175" max="7175" width="14.140625" style="152" customWidth="1"/>
    <col min="7176" max="7176" width="13.42578125" style="152" customWidth="1"/>
    <col min="7177" max="7177" width="12.5703125" style="152" customWidth="1"/>
    <col min="7178" max="7178" width="13.7109375" style="152" customWidth="1"/>
    <col min="7179" max="7179" width="13.140625" style="152" customWidth="1"/>
    <col min="7180" max="7180" width="11.42578125" style="152" customWidth="1"/>
    <col min="7181" max="7181" width="11.5703125" style="152" customWidth="1"/>
    <col min="7182" max="7424" width="9.140625" style="152"/>
    <col min="7425" max="7425" width="26.7109375" style="152" customWidth="1"/>
    <col min="7426" max="7426" width="17.28515625" style="152" customWidth="1"/>
    <col min="7427" max="7427" width="14.85546875" style="152" customWidth="1"/>
    <col min="7428" max="7428" width="15.5703125" style="152" customWidth="1"/>
    <col min="7429" max="7429" width="15.42578125" style="152" customWidth="1"/>
    <col min="7430" max="7430" width="14.42578125" style="152" customWidth="1"/>
    <col min="7431" max="7431" width="14.140625" style="152" customWidth="1"/>
    <col min="7432" max="7432" width="13.42578125" style="152" customWidth="1"/>
    <col min="7433" max="7433" width="12.5703125" style="152" customWidth="1"/>
    <col min="7434" max="7434" width="13.7109375" style="152" customWidth="1"/>
    <col min="7435" max="7435" width="13.140625" style="152" customWidth="1"/>
    <col min="7436" max="7436" width="11.42578125" style="152" customWidth="1"/>
    <col min="7437" max="7437" width="11.5703125" style="152" customWidth="1"/>
    <col min="7438" max="7680" width="9.140625" style="152"/>
    <col min="7681" max="7681" width="26.7109375" style="152" customWidth="1"/>
    <col min="7682" max="7682" width="17.28515625" style="152" customWidth="1"/>
    <col min="7683" max="7683" width="14.85546875" style="152" customWidth="1"/>
    <col min="7684" max="7684" width="15.5703125" style="152" customWidth="1"/>
    <col min="7685" max="7685" width="15.42578125" style="152" customWidth="1"/>
    <col min="7686" max="7686" width="14.42578125" style="152" customWidth="1"/>
    <col min="7687" max="7687" width="14.140625" style="152" customWidth="1"/>
    <col min="7688" max="7688" width="13.42578125" style="152" customWidth="1"/>
    <col min="7689" max="7689" width="12.5703125" style="152" customWidth="1"/>
    <col min="7690" max="7690" width="13.7109375" style="152" customWidth="1"/>
    <col min="7691" max="7691" width="13.140625" style="152" customWidth="1"/>
    <col min="7692" max="7692" width="11.42578125" style="152" customWidth="1"/>
    <col min="7693" max="7693" width="11.5703125" style="152" customWidth="1"/>
    <col min="7694" max="7936" width="9.140625" style="152"/>
    <col min="7937" max="7937" width="26.7109375" style="152" customWidth="1"/>
    <col min="7938" max="7938" width="17.28515625" style="152" customWidth="1"/>
    <col min="7939" max="7939" width="14.85546875" style="152" customWidth="1"/>
    <col min="7940" max="7940" width="15.5703125" style="152" customWidth="1"/>
    <col min="7941" max="7941" width="15.42578125" style="152" customWidth="1"/>
    <col min="7942" max="7942" width="14.42578125" style="152" customWidth="1"/>
    <col min="7943" max="7943" width="14.140625" style="152" customWidth="1"/>
    <col min="7944" max="7944" width="13.42578125" style="152" customWidth="1"/>
    <col min="7945" max="7945" width="12.5703125" style="152" customWidth="1"/>
    <col min="7946" max="7946" width="13.7109375" style="152" customWidth="1"/>
    <col min="7947" max="7947" width="13.140625" style="152" customWidth="1"/>
    <col min="7948" max="7948" width="11.42578125" style="152" customWidth="1"/>
    <col min="7949" max="7949" width="11.5703125" style="152" customWidth="1"/>
    <col min="7950" max="8192" width="9.140625" style="152"/>
    <col min="8193" max="8193" width="26.7109375" style="152" customWidth="1"/>
    <col min="8194" max="8194" width="17.28515625" style="152" customWidth="1"/>
    <col min="8195" max="8195" width="14.85546875" style="152" customWidth="1"/>
    <col min="8196" max="8196" width="15.5703125" style="152" customWidth="1"/>
    <col min="8197" max="8197" width="15.42578125" style="152" customWidth="1"/>
    <col min="8198" max="8198" width="14.42578125" style="152" customWidth="1"/>
    <col min="8199" max="8199" width="14.140625" style="152" customWidth="1"/>
    <col min="8200" max="8200" width="13.42578125" style="152" customWidth="1"/>
    <col min="8201" max="8201" width="12.5703125" style="152" customWidth="1"/>
    <col min="8202" max="8202" width="13.7109375" style="152" customWidth="1"/>
    <col min="8203" max="8203" width="13.140625" style="152" customWidth="1"/>
    <col min="8204" max="8204" width="11.42578125" style="152" customWidth="1"/>
    <col min="8205" max="8205" width="11.5703125" style="152" customWidth="1"/>
    <col min="8206" max="8448" width="9.140625" style="152"/>
    <col min="8449" max="8449" width="26.7109375" style="152" customWidth="1"/>
    <col min="8450" max="8450" width="17.28515625" style="152" customWidth="1"/>
    <col min="8451" max="8451" width="14.85546875" style="152" customWidth="1"/>
    <col min="8452" max="8452" width="15.5703125" style="152" customWidth="1"/>
    <col min="8453" max="8453" width="15.42578125" style="152" customWidth="1"/>
    <col min="8454" max="8454" width="14.42578125" style="152" customWidth="1"/>
    <col min="8455" max="8455" width="14.140625" style="152" customWidth="1"/>
    <col min="8456" max="8456" width="13.42578125" style="152" customWidth="1"/>
    <col min="8457" max="8457" width="12.5703125" style="152" customWidth="1"/>
    <col min="8458" max="8458" width="13.7109375" style="152" customWidth="1"/>
    <col min="8459" max="8459" width="13.140625" style="152" customWidth="1"/>
    <col min="8460" max="8460" width="11.42578125" style="152" customWidth="1"/>
    <col min="8461" max="8461" width="11.5703125" style="152" customWidth="1"/>
    <col min="8462" max="8704" width="9.140625" style="152"/>
    <col min="8705" max="8705" width="26.7109375" style="152" customWidth="1"/>
    <col min="8706" max="8706" width="17.28515625" style="152" customWidth="1"/>
    <col min="8707" max="8707" width="14.85546875" style="152" customWidth="1"/>
    <col min="8708" max="8708" width="15.5703125" style="152" customWidth="1"/>
    <col min="8709" max="8709" width="15.42578125" style="152" customWidth="1"/>
    <col min="8710" max="8710" width="14.42578125" style="152" customWidth="1"/>
    <col min="8711" max="8711" width="14.140625" style="152" customWidth="1"/>
    <col min="8712" max="8712" width="13.42578125" style="152" customWidth="1"/>
    <col min="8713" max="8713" width="12.5703125" style="152" customWidth="1"/>
    <col min="8714" max="8714" width="13.7109375" style="152" customWidth="1"/>
    <col min="8715" max="8715" width="13.140625" style="152" customWidth="1"/>
    <col min="8716" max="8716" width="11.42578125" style="152" customWidth="1"/>
    <col min="8717" max="8717" width="11.5703125" style="152" customWidth="1"/>
    <col min="8718" max="8960" width="9.140625" style="152"/>
    <col min="8961" max="8961" width="26.7109375" style="152" customWidth="1"/>
    <col min="8962" max="8962" width="17.28515625" style="152" customWidth="1"/>
    <col min="8963" max="8963" width="14.85546875" style="152" customWidth="1"/>
    <col min="8964" max="8964" width="15.5703125" style="152" customWidth="1"/>
    <col min="8965" max="8965" width="15.42578125" style="152" customWidth="1"/>
    <col min="8966" max="8966" width="14.42578125" style="152" customWidth="1"/>
    <col min="8967" max="8967" width="14.140625" style="152" customWidth="1"/>
    <col min="8968" max="8968" width="13.42578125" style="152" customWidth="1"/>
    <col min="8969" max="8969" width="12.5703125" style="152" customWidth="1"/>
    <col min="8970" max="8970" width="13.7109375" style="152" customWidth="1"/>
    <col min="8971" max="8971" width="13.140625" style="152" customWidth="1"/>
    <col min="8972" max="8972" width="11.42578125" style="152" customWidth="1"/>
    <col min="8973" max="8973" width="11.5703125" style="152" customWidth="1"/>
    <col min="8974" max="9216" width="9.140625" style="152"/>
    <col min="9217" max="9217" width="26.7109375" style="152" customWidth="1"/>
    <col min="9218" max="9218" width="17.28515625" style="152" customWidth="1"/>
    <col min="9219" max="9219" width="14.85546875" style="152" customWidth="1"/>
    <col min="9220" max="9220" width="15.5703125" style="152" customWidth="1"/>
    <col min="9221" max="9221" width="15.42578125" style="152" customWidth="1"/>
    <col min="9222" max="9222" width="14.42578125" style="152" customWidth="1"/>
    <col min="9223" max="9223" width="14.140625" style="152" customWidth="1"/>
    <col min="9224" max="9224" width="13.42578125" style="152" customWidth="1"/>
    <col min="9225" max="9225" width="12.5703125" style="152" customWidth="1"/>
    <col min="9226" max="9226" width="13.7109375" style="152" customWidth="1"/>
    <col min="9227" max="9227" width="13.140625" style="152" customWidth="1"/>
    <col min="9228" max="9228" width="11.42578125" style="152" customWidth="1"/>
    <col min="9229" max="9229" width="11.5703125" style="152" customWidth="1"/>
    <col min="9230" max="9472" width="9.140625" style="152"/>
    <col min="9473" max="9473" width="26.7109375" style="152" customWidth="1"/>
    <col min="9474" max="9474" width="17.28515625" style="152" customWidth="1"/>
    <col min="9475" max="9475" width="14.85546875" style="152" customWidth="1"/>
    <col min="9476" max="9476" width="15.5703125" style="152" customWidth="1"/>
    <col min="9477" max="9477" width="15.42578125" style="152" customWidth="1"/>
    <col min="9478" max="9478" width="14.42578125" style="152" customWidth="1"/>
    <col min="9479" max="9479" width="14.140625" style="152" customWidth="1"/>
    <col min="9480" max="9480" width="13.42578125" style="152" customWidth="1"/>
    <col min="9481" max="9481" width="12.5703125" style="152" customWidth="1"/>
    <col min="9482" max="9482" width="13.7109375" style="152" customWidth="1"/>
    <col min="9483" max="9483" width="13.140625" style="152" customWidth="1"/>
    <col min="9484" max="9484" width="11.42578125" style="152" customWidth="1"/>
    <col min="9485" max="9485" width="11.5703125" style="152" customWidth="1"/>
    <col min="9486" max="9728" width="9.140625" style="152"/>
    <col min="9729" max="9729" width="26.7109375" style="152" customWidth="1"/>
    <col min="9730" max="9730" width="17.28515625" style="152" customWidth="1"/>
    <col min="9731" max="9731" width="14.85546875" style="152" customWidth="1"/>
    <col min="9732" max="9732" width="15.5703125" style="152" customWidth="1"/>
    <col min="9733" max="9733" width="15.42578125" style="152" customWidth="1"/>
    <col min="9734" max="9734" width="14.42578125" style="152" customWidth="1"/>
    <col min="9735" max="9735" width="14.140625" style="152" customWidth="1"/>
    <col min="9736" max="9736" width="13.42578125" style="152" customWidth="1"/>
    <col min="9737" max="9737" width="12.5703125" style="152" customWidth="1"/>
    <col min="9738" max="9738" width="13.7109375" style="152" customWidth="1"/>
    <col min="9739" max="9739" width="13.140625" style="152" customWidth="1"/>
    <col min="9740" max="9740" width="11.42578125" style="152" customWidth="1"/>
    <col min="9741" max="9741" width="11.5703125" style="152" customWidth="1"/>
    <col min="9742" max="9984" width="9.140625" style="152"/>
    <col min="9985" max="9985" width="26.7109375" style="152" customWidth="1"/>
    <col min="9986" max="9986" width="17.28515625" style="152" customWidth="1"/>
    <col min="9987" max="9987" width="14.85546875" style="152" customWidth="1"/>
    <col min="9988" max="9988" width="15.5703125" style="152" customWidth="1"/>
    <col min="9989" max="9989" width="15.42578125" style="152" customWidth="1"/>
    <col min="9990" max="9990" width="14.42578125" style="152" customWidth="1"/>
    <col min="9991" max="9991" width="14.140625" style="152" customWidth="1"/>
    <col min="9992" max="9992" width="13.42578125" style="152" customWidth="1"/>
    <col min="9993" max="9993" width="12.5703125" style="152" customWidth="1"/>
    <col min="9994" max="9994" width="13.7109375" style="152" customWidth="1"/>
    <col min="9995" max="9995" width="13.140625" style="152" customWidth="1"/>
    <col min="9996" max="9996" width="11.42578125" style="152" customWidth="1"/>
    <col min="9997" max="9997" width="11.5703125" style="152" customWidth="1"/>
    <col min="9998" max="10240" width="9.140625" style="152"/>
    <col min="10241" max="10241" width="26.7109375" style="152" customWidth="1"/>
    <col min="10242" max="10242" width="17.28515625" style="152" customWidth="1"/>
    <col min="10243" max="10243" width="14.85546875" style="152" customWidth="1"/>
    <col min="10244" max="10244" width="15.5703125" style="152" customWidth="1"/>
    <col min="10245" max="10245" width="15.42578125" style="152" customWidth="1"/>
    <col min="10246" max="10246" width="14.42578125" style="152" customWidth="1"/>
    <col min="10247" max="10247" width="14.140625" style="152" customWidth="1"/>
    <col min="10248" max="10248" width="13.42578125" style="152" customWidth="1"/>
    <col min="10249" max="10249" width="12.5703125" style="152" customWidth="1"/>
    <col min="10250" max="10250" width="13.7109375" style="152" customWidth="1"/>
    <col min="10251" max="10251" width="13.140625" style="152" customWidth="1"/>
    <col min="10252" max="10252" width="11.42578125" style="152" customWidth="1"/>
    <col min="10253" max="10253" width="11.5703125" style="152" customWidth="1"/>
    <col min="10254" max="10496" width="9.140625" style="152"/>
    <col min="10497" max="10497" width="26.7109375" style="152" customWidth="1"/>
    <col min="10498" max="10498" width="17.28515625" style="152" customWidth="1"/>
    <col min="10499" max="10499" width="14.85546875" style="152" customWidth="1"/>
    <col min="10500" max="10500" width="15.5703125" style="152" customWidth="1"/>
    <col min="10501" max="10501" width="15.42578125" style="152" customWidth="1"/>
    <col min="10502" max="10502" width="14.42578125" style="152" customWidth="1"/>
    <col min="10503" max="10503" width="14.140625" style="152" customWidth="1"/>
    <col min="10504" max="10504" width="13.42578125" style="152" customWidth="1"/>
    <col min="10505" max="10505" width="12.5703125" style="152" customWidth="1"/>
    <col min="10506" max="10506" width="13.7109375" style="152" customWidth="1"/>
    <col min="10507" max="10507" width="13.140625" style="152" customWidth="1"/>
    <col min="10508" max="10508" width="11.42578125" style="152" customWidth="1"/>
    <col min="10509" max="10509" width="11.5703125" style="152" customWidth="1"/>
    <col min="10510" max="10752" width="9.140625" style="152"/>
    <col min="10753" max="10753" width="26.7109375" style="152" customWidth="1"/>
    <col min="10754" max="10754" width="17.28515625" style="152" customWidth="1"/>
    <col min="10755" max="10755" width="14.85546875" style="152" customWidth="1"/>
    <col min="10756" max="10756" width="15.5703125" style="152" customWidth="1"/>
    <col min="10757" max="10757" width="15.42578125" style="152" customWidth="1"/>
    <col min="10758" max="10758" width="14.42578125" style="152" customWidth="1"/>
    <col min="10759" max="10759" width="14.140625" style="152" customWidth="1"/>
    <col min="10760" max="10760" width="13.42578125" style="152" customWidth="1"/>
    <col min="10761" max="10761" width="12.5703125" style="152" customWidth="1"/>
    <col min="10762" max="10762" width="13.7109375" style="152" customWidth="1"/>
    <col min="10763" max="10763" width="13.140625" style="152" customWidth="1"/>
    <col min="10764" max="10764" width="11.42578125" style="152" customWidth="1"/>
    <col min="10765" max="10765" width="11.5703125" style="152" customWidth="1"/>
    <col min="10766" max="11008" width="9.140625" style="152"/>
    <col min="11009" max="11009" width="26.7109375" style="152" customWidth="1"/>
    <col min="11010" max="11010" width="17.28515625" style="152" customWidth="1"/>
    <col min="11011" max="11011" width="14.85546875" style="152" customWidth="1"/>
    <col min="11012" max="11012" width="15.5703125" style="152" customWidth="1"/>
    <col min="11013" max="11013" width="15.42578125" style="152" customWidth="1"/>
    <col min="11014" max="11014" width="14.42578125" style="152" customWidth="1"/>
    <col min="11015" max="11015" width="14.140625" style="152" customWidth="1"/>
    <col min="11016" max="11016" width="13.42578125" style="152" customWidth="1"/>
    <col min="11017" max="11017" width="12.5703125" style="152" customWidth="1"/>
    <col min="11018" max="11018" width="13.7109375" style="152" customWidth="1"/>
    <col min="11019" max="11019" width="13.140625" style="152" customWidth="1"/>
    <col min="11020" max="11020" width="11.42578125" style="152" customWidth="1"/>
    <col min="11021" max="11021" width="11.5703125" style="152" customWidth="1"/>
    <col min="11022" max="11264" width="9.140625" style="152"/>
    <col min="11265" max="11265" width="26.7109375" style="152" customWidth="1"/>
    <col min="11266" max="11266" width="17.28515625" style="152" customWidth="1"/>
    <col min="11267" max="11267" width="14.85546875" style="152" customWidth="1"/>
    <col min="11268" max="11268" width="15.5703125" style="152" customWidth="1"/>
    <col min="11269" max="11269" width="15.42578125" style="152" customWidth="1"/>
    <col min="11270" max="11270" width="14.42578125" style="152" customWidth="1"/>
    <col min="11271" max="11271" width="14.140625" style="152" customWidth="1"/>
    <col min="11272" max="11272" width="13.42578125" style="152" customWidth="1"/>
    <col min="11273" max="11273" width="12.5703125" style="152" customWidth="1"/>
    <col min="11274" max="11274" width="13.7109375" style="152" customWidth="1"/>
    <col min="11275" max="11275" width="13.140625" style="152" customWidth="1"/>
    <col min="11276" max="11276" width="11.42578125" style="152" customWidth="1"/>
    <col min="11277" max="11277" width="11.5703125" style="152" customWidth="1"/>
    <col min="11278" max="11520" width="9.140625" style="152"/>
    <col min="11521" max="11521" width="26.7109375" style="152" customWidth="1"/>
    <col min="11522" max="11522" width="17.28515625" style="152" customWidth="1"/>
    <col min="11523" max="11523" width="14.85546875" style="152" customWidth="1"/>
    <col min="11524" max="11524" width="15.5703125" style="152" customWidth="1"/>
    <col min="11525" max="11525" width="15.42578125" style="152" customWidth="1"/>
    <col min="11526" max="11526" width="14.42578125" style="152" customWidth="1"/>
    <col min="11527" max="11527" width="14.140625" style="152" customWidth="1"/>
    <col min="11528" max="11528" width="13.42578125" style="152" customWidth="1"/>
    <col min="11529" max="11529" width="12.5703125" style="152" customWidth="1"/>
    <col min="11530" max="11530" width="13.7109375" style="152" customWidth="1"/>
    <col min="11531" max="11531" width="13.140625" style="152" customWidth="1"/>
    <col min="11532" max="11532" width="11.42578125" style="152" customWidth="1"/>
    <col min="11533" max="11533" width="11.5703125" style="152" customWidth="1"/>
    <col min="11534" max="11776" width="9.140625" style="152"/>
    <col min="11777" max="11777" width="26.7109375" style="152" customWidth="1"/>
    <col min="11778" max="11778" width="17.28515625" style="152" customWidth="1"/>
    <col min="11779" max="11779" width="14.85546875" style="152" customWidth="1"/>
    <col min="11780" max="11780" width="15.5703125" style="152" customWidth="1"/>
    <col min="11781" max="11781" width="15.42578125" style="152" customWidth="1"/>
    <col min="11782" max="11782" width="14.42578125" style="152" customWidth="1"/>
    <col min="11783" max="11783" width="14.140625" style="152" customWidth="1"/>
    <col min="11784" max="11784" width="13.42578125" style="152" customWidth="1"/>
    <col min="11785" max="11785" width="12.5703125" style="152" customWidth="1"/>
    <col min="11786" max="11786" width="13.7109375" style="152" customWidth="1"/>
    <col min="11787" max="11787" width="13.140625" style="152" customWidth="1"/>
    <col min="11788" max="11788" width="11.42578125" style="152" customWidth="1"/>
    <col min="11789" max="11789" width="11.5703125" style="152" customWidth="1"/>
    <col min="11790" max="12032" width="9.140625" style="152"/>
    <col min="12033" max="12033" width="26.7109375" style="152" customWidth="1"/>
    <col min="12034" max="12034" width="17.28515625" style="152" customWidth="1"/>
    <col min="12035" max="12035" width="14.85546875" style="152" customWidth="1"/>
    <col min="12036" max="12036" width="15.5703125" style="152" customWidth="1"/>
    <col min="12037" max="12037" width="15.42578125" style="152" customWidth="1"/>
    <col min="12038" max="12038" width="14.42578125" style="152" customWidth="1"/>
    <col min="12039" max="12039" width="14.140625" style="152" customWidth="1"/>
    <col min="12040" max="12040" width="13.42578125" style="152" customWidth="1"/>
    <col min="12041" max="12041" width="12.5703125" style="152" customWidth="1"/>
    <col min="12042" max="12042" width="13.7109375" style="152" customWidth="1"/>
    <col min="12043" max="12043" width="13.140625" style="152" customWidth="1"/>
    <col min="12044" max="12044" width="11.42578125" style="152" customWidth="1"/>
    <col min="12045" max="12045" width="11.5703125" style="152" customWidth="1"/>
    <col min="12046" max="12288" width="9.140625" style="152"/>
    <col min="12289" max="12289" width="26.7109375" style="152" customWidth="1"/>
    <col min="12290" max="12290" width="17.28515625" style="152" customWidth="1"/>
    <col min="12291" max="12291" width="14.85546875" style="152" customWidth="1"/>
    <col min="12292" max="12292" width="15.5703125" style="152" customWidth="1"/>
    <col min="12293" max="12293" width="15.42578125" style="152" customWidth="1"/>
    <col min="12294" max="12294" width="14.42578125" style="152" customWidth="1"/>
    <col min="12295" max="12295" width="14.140625" style="152" customWidth="1"/>
    <col min="12296" max="12296" width="13.42578125" style="152" customWidth="1"/>
    <col min="12297" max="12297" width="12.5703125" style="152" customWidth="1"/>
    <col min="12298" max="12298" width="13.7109375" style="152" customWidth="1"/>
    <col min="12299" max="12299" width="13.140625" style="152" customWidth="1"/>
    <col min="12300" max="12300" width="11.42578125" style="152" customWidth="1"/>
    <col min="12301" max="12301" width="11.5703125" style="152" customWidth="1"/>
    <col min="12302" max="12544" width="9.140625" style="152"/>
    <col min="12545" max="12545" width="26.7109375" style="152" customWidth="1"/>
    <col min="12546" max="12546" width="17.28515625" style="152" customWidth="1"/>
    <col min="12547" max="12547" width="14.85546875" style="152" customWidth="1"/>
    <col min="12548" max="12548" width="15.5703125" style="152" customWidth="1"/>
    <col min="12549" max="12549" width="15.42578125" style="152" customWidth="1"/>
    <col min="12550" max="12550" width="14.42578125" style="152" customWidth="1"/>
    <col min="12551" max="12551" width="14.140625" style="152" customWidth="1"/>
    <col min="12552" max="12552" width="13.42578125" style="152" customWidth="1"/>
    <col min="12553" max="12553" width="12.5703125" style="152" customWidth="1"/>
    <col min="12554" max="12554" width="13.7109375" style="152" customWidth="1"/>
    <col min="12555" max="12555" width="13.140625" style="152" customWidth="1"/>
    <col min="12556" max="12556" width="11.42578125" style="152" customWidth="1"/>
    <col min="12557" max="12557" width="11.5703125" style="152" customWidth="1"/>
    <col min="12558" max="12800" width="9.140625" style="152"/>
    <col min="12801" max="12801" width="26.7109375" style="152" customWidth="1"/>
    <col min="12802" max="12802" width="17.28515625" style="152" customWidth="1"/>
    <col min="12803" max="12803" width="14.85546875" style="152" customWidth="1"/>
    <col min="12804" max="12804" width="15.5703125" style="152" customWidth="1"/>
    <col min="12805" max="12805" width="15.42578125" style="152" customWidth="1"/>
    <col min="12806" max="12806" width="14.42578125" style="152" customWidth="1"/>
    <col min="12807" max="12807" width="14.140625" style="152" customWidth="1"/>
    <col min="12808" max="12808" width="13.42578125" style="152" customWidth="1"/>
    <col min="12809" max="12809" width="12.5703125" style="152" customWidth="1"/>
    <col min="12810" max="12810" width="13.7109375" style="152" customWidth="1"/>
    <col min="12811" max="12811" width="13.140625" style="152" customWidth="1"/>
    <col min="12812" max="12812" width="11.42578125" style="152" customWidth="1"/>
    <col min="12813" max="12813" width="11.5703125" style="152" customWidth="1"/>
    <col min="12814" max="13056" width="9.140625" style="152"/>
    <col min="13057" max="13057" width="26.7109375" style="152" customWidth="1"/>
    <col min="13058" max="13058" width="17.28515625" style="152" customWidth="1"/>
    <col min="13059" max="13059" width="14.85546875" style="152" customWidth="1"/>
    <col min="13060" max="13060" width="15.5703125" style="152" customWidth="1"/>
    <col min="13061" max="13061" width="15.42578125" style="152" customWidth="1"/>
    <col min="13062" max="13062" width="14.42578125" style="152" customWidth="1"/>
    <col min="13063" max="13063" width="14.140625" style="152" customWidth="1"/>
    <col min="13064" max="13064" width="13.42578125" style="152" customWidth="1"/>
    <col min="13065" max="13065" width="12.5703125" style="152" customWidth="1"/>
    <col min="13066" max="13066" width="13.7109375" style="152" customWidth="1"/>
    <col min="13067" max="13067" width="13.140625" style="152" customWidth="1"/>
    <col min="13068" max="13068" width="11.42578125" style="152" customWidth="1"/>
    <col min="13069" max="13069" width="11.5703125" style="152" customWidth="1"/>
    <col min="13070" max="13312" width="9.140625" style="152"/>
    <col min="13313" max="13313" width="26.7109375" style="152" customWidth="1"/>
    <col min="13314" max="13314" width="17.28515625" style="152" customWidth="1"/>
    <col min="13315" max="13315" width="14.85546875" style="152" customWidth="1"/>
    <col min="13316" max="13316" width="15.5703125" style="152" customWidth="1"/>
    <col min="13317" max="13317" width="15.42578125" style="152" customWidth="1"/>
    <col min="13318" max="13318" width="14.42578125" style="152" customWidth="1"/>
    <col min="13319" max="13319" width="14.140625" style="152" customWidth="1"/>
    <col min="13320" max="13320" width="13.42578125" style="152" customWidth="1"/>
    <col min="13321" max="13321" width="12.5703125" style="152" customWidth="1"/>
    <col min="13322" max="13322" width="13.7109375" style="152" customWidth="1"/>
    <col min="13323" max="13323" width="13.140625" style="152" customWidth="1"/>
    <col min="13324" max="13324" width="11.42578125" style="152" customWidth="1"/>
    <col min="13325" max="13325" width="11.5703125" style="152" customWidth="1"/>
    <col min="13326" max="13568" width="9.140625" style="152"/>
    <col min="13569" max="13569" width="26.7109375" style="152" customWidth="1"/>
    <col min="13570" max="13570" width="17.28515625" style="152" customWidth="1"/>
    <col min="13571" max="13571" width="14.85546875" style="152" customWidth="1"/>
    <col min="13572" max="13572" width="15.5703125" style="152" customWidth="1"/>
    <col min="13573" max="13573" width="15.42578125" style="152" customWidth="1"/>
    <col min="13574" max="13574" width="14.42578125" style="152" customWidth="1"/>
    <col min="13575" max="13575" width="14.140625" style="152" customWidth="1"/>
    <col min="13576" max="13576" width="13.42578125" style="152" customWidth="1"/>
    <col min="13577" max="13577" width="12.5703125" style="152" customWidth="1"/>
    <col min="13578" max="13578" width="13.7109375" style="152" customWidth="1"/>
    <col min="13579" max="13579" width="13.140625" style="152" customWidth="1"/>
    <col min="13580" max="13580" width="11.42578125" style="152" customWidth="1"/>
    <col min="13581" max="13581" width="11.5703125" style="152" customWidth="1"/>
    <col min="13582" max="13824" width="9.140625" style="152"/>
    <col min="13825" max="13825" width="26.7109375" style="152" customWidth="1"/>
    <col min="13826" max="13826" width="17.28515625" style="152" customWidth="1"/>
    <col min="13827" max="13827" width="14.85546875" style="152" customWidth="1"/>
    <col min="13828" max="13828" width="15.5703125" style="152" customWidth="1"/>
    <col min="13829" max="13829" width="15.42578125" style="152" customWidth="1"/>
    <col min="13830" max="13830" width="14.42578125" style="152" customWidth="1"/>
    <col min="13831" max="13831" width="14.140625" style="152" customWidth="1"/>
    <col min="13832" max="13832" width="13.42578125" style="152" customWidth="1"/>
    <col min="13833" max="13833" width="12.5703125" style="152" customWidth="1"/>
    <col min="13834" max="13834" width="13.7109375" style="152" customWidth="1"/>
    <col min="13835" max="13835" width="13.140625" style="152" customWidth="1"/>
    <col min="13836" max="13836" width="11.42578125" style="152" customWidth="1"/>
    <col min="13837" max="13837" width="11.5703125" style="152" customWidth="1"/>
    <col min="13838" max="14080" width="9.140625" style="152"/>
    <col min="14081" max="14081" width="26.7109375" style="152" customWidth="1"/>
    <col min="14082" max="14082" width="17.28515625" style="152" customWidth="1"/>
    <col min="14083" max="14083" width="14.85546875" style="152" customWidth="1"/>
    <col min="14084" max="14084" width="15.5703125" style="152" customWidth="1"/>
    <col min="14085" max="14085" width="15.42578125" style="152" customWidth="1"/>
    <col min="14086" max="14086" width="14.42578125" style="152" customWidth="1"/>
    <col min="14087" max="14087" width="14.140625" style="152" customWidth="1"/>
    <col min="14088" max="14088" width="13.42578125" style="152" customWidth="1"/>
    <col min="14089" max="14089" width="12.5703125" style="152" customWidth="1"/>
    <col min="14090" max="14090" width="13.7109375" style="152" customWidth="1"/>
    <col min="14091" max="14091" width="13.140625" style="152" customWidth="1"/>
    <col min="14092" max="14092" width="11.42578125" style="152" customWidth="1"/>
    <col min="14093" max="14093" width="11.5703125" style="152" customWidth="1"/>
    <col min="14094" max="14336" width="9.140625" style="152"/>
    <col min="14337" max="14337" width="26.7109375" style="152" customWidth="1"/>
    <col min="14338" max="14338" width="17.28515625" style="152" customWidth="1"/>
    <col min="14339" max="14339" width="14.85546875" style="152" customWidth="1"/>
    <col min="14340" max="14340" width="15.5703125" style="152" customWidth="1"/>
    <col min="14341" max="14341" width="15.42578125" style="152" customWidth="1"/>
    <col min="14342" max="14342" width="14.42578125" style="152" customWidth="1"/>
    <col min="14343" max="14343" width="14.140625" style="152" customWidth="1"/>
    <col min="14344" max="14344" width="13.42578125" style="152" customWidth="1"/>
    <col min="14345" max="14345" width="12.5703125" style="152" customWidth="1"/>
    <col min="14346" max="14346" width="13.7109375" style="152" customWidth="1"/>
    <col min="14347" max="14347" width="13.140625" style="152" customWidth="1"/>
    <col min="14348" max="14348" width="11.42578125" style="152" customWidth="1"/>
    <col min="14349" max="14349" width="11.5703125" style="152" customWidth="1"/>
    <col min="14350" max="14592" width="9.140625" style="152"/>
    <col min="14593" max="14593" width="26.7109375" style="152" customWidth="1"/>
    <col min="14594" max="14594" width="17.28515625" style="152" customWidth="1"/>
    <col min="14595" max="14595" width="14.85546875" style="152" customWidth="1"/>
    <col min="14596" max="14596" width="15.5703125" style="152" customWidth="1"/>
    <col min="14597" max="14597" width="15.42578125" style="152" customWidth="1"/>
    <col min="14598" max="14598" width="14.42578125" style="152" customWidth="1"/>
    <col min="14599" max="14599" width="14.140625" style="152" customWidth="1"/>
    <col min="14600" max="14600" width="13.42578125" style="152" customWidth="1"/>
    <col min="14601" max="14601" width="12.5703125" style="152" customWidth="1"/>
    <col min="14602" max="14602" width="13.7109375" style="152" customWidth="1"/>
    <col min="14603" max="14603" width="13.140625" style="152" customWidth="1"/>
    <col min="14604" max="14604" width="11.42578125" style="152" customWidth="1"/>
    <col min="14605" max="14605" width="11.5703125" style="152" customWidth="1"/>
    <col min="14606" max="14848" width="9.140625" style="152"/>
    <col min="14849" max="14849" width="26.7109375" style="152" customWidth="1"/>
    <col min="14850" max="14850" width="17.28515625" style="152" customWidth="1"/>
    <col min="14851" max="14851" width="14.85546875" style="152" customWidth="1"/>
    <col min="14852" max="14852" width="15.5703125" style="152" customWidth="1"/>
    <col min="14853" max="14853" width="15.42578125" style="152" customWidth="1"/>
    <col min="14854" max="14854" width="14.42578125" style="152" customWidth="1"/>
    <col min="14855" max="14855" width="14.140625" style="152" customWidth="1"/>
    <col min="14856" max="14856" width="13.42578125" style="152" customWidth="1"/>
    <col min="14857" max="14857" width="12.5703125" style="152" customWidth="1"/>
    <col min="14858" max="14858" width="13.7109375" style="152" customWidth="1"/>
    <col min="14859" max="14859" width="13.140625" style="152" customWidth="1"/>
    <col min="14860" max="14860" width="11.42578125" style="152" customWidth="1"/>
    <col min="14861" max="14861" width="11.5703125" style="152" customWidth="1"/>
    <col min="14862" max="15104" width="9.140625" style="152"/>
    <col min="15105" max="15105" width="26.7109375" style="152" customWidth="1"/>
    <col min="15106" max="15106" width="17.28515625" style="152" customWidth="1"/>
    <col min="15107" max="15107" width="14.85546875" style="152" customWidth="1"/>
    <col min="15108" max="15108" width="15.5703125" style="152" customWidth="1"/>
    <col min="15109" max="15109" width="15.42578125" style="152" customWidth="1"/>
    <col min="15110" max="15110" width="14.42578125" style="152" customWidth="1"/>
    <col min="15111" max="15111" width="14.140625" style="152" customWidth="1"/>
    <col min="15112" max="15112" width="13.42578125" style="152" customWidth="1"/>
    <col min="15113" max="15113" width="12.5703125" style="152" customWidth="1"/>
    <col min="15114" max="15114" width="13.7109375" style="152" customWidth="1"/>
    <col min="15115" max="15115" width="13.140625" style="152" customWidth="1"/>
    <col min="15116" max="15116" width="11.42578125" style="152" customWidth="1"/>
    <col min="15117" max="15117" width="11.5703125" style="152" customWidth="1"/>
    <col min="15118" max="15360" width="9.140625" style="152"/>
    <col min="15361" max="15361" width="26.7109375" style="152" customWidth="1"/>
    <col min="15362" max="15362" width="17.28515625" style="152" customWidth="1"/>
    <col min="15363" max="15363" width="14.85546875" style="152" customWidth="1"/>
    <col min="15364" max="15364" width="15.5703125" style="152" customWidth="1"/>
    <col min="15365" max="15365" width="15.42578125" style="152" customWidth="1"/>
    <col min="15366" max="15366" width="14.42578125" style="152" customWidth="1"/>
    <col min="15367" max="15367" width="14.140625" style="152" customWidth="1"/>
    <col min="15368" max="15368" width="13.42578125" style="152" customWidth="1"/>
    <col min="15369" max="15369" width="12.5703125" style="152" customWidth="1"/>
    <col min="15370" max="15370" width="13.7109375" style="152" customWidth="1"/>
    <col min="15371" max="15371" width="13.140625" style="152" customWidth="1"/>
    <col min="15372" max="15372" width="11.42578125" style="152" customWidth="1"/>
    <col min="15373" max="15373" width="11.5703125" style="152" customWidth="1"/>
    <col min="15374" max="15616" width="9.140625" style="152"/>
    <col min="15617" max="15617" width="26.7109375" style="152" customWidth="1"/>
    <col min="15618" max="15618" width="17.28515625" style="152" customWidth="1"/>
    <col min="15619" max="15619" width="14.85546875" style="152" customWidth="1"/>
    <col min="15620" max="15620" width="15.5703125" style="152" customWidth="1"/>
    <col min="15621" max="15621" width="15.42578125" style="152" customWidth="1"/>
    <col min="15622" max="15622" width="14.42578125" style="152" customWidth="1"/>
    <col min="15623" max="15623" width="14.140625" style="152" customWidth="1"/>
    <col min="15624" max="15624" width="13.42578125" style="152" customWidth="1"/>
    <col min="15625" max="15625" width="12.5703125" style="152" customWidth="1"/>
    <col min="15626" max="15626" width="13.7109375" style="152" customWidth="1"/>
    <col min="15627" max="15627" width="13.140625" style="152" customWidth="1"/>
    <col min="15628" max="15628" width="11.42578125" style="152" customWidth="1"/>
    <col min="15629" max="15629" width="11.5703125" style="152" customWidth="1"/>
    <col min="15630" max="15872" width="9.140625" style="152"/>
    <col min="15873" max="15873" width="26.7109375" style="152" customWidth="1"/>
    <col min="15874" max="15874" width="17.28515625" style="152" customWidth="1"/>
    <col min="15875" max="15875" width="14.85546875" style="152" customWidth="1"/>
    <col min="15876" max="15876" width="15.5703125" style="152" customWidth="1"/>
    <col min="15877" max="15877" width="15.42578125" style="152" customWidth="1"/>
    <col min="15878" max="15878" width="14.42578125" style="152" customWidth="1"/>
    <col min="15879" max="15879" width="14.140625" style="152" customWidth="1"/>
    <col min="15880" max="15880" width="13.42578125" style="152" customWidth="1"/>
    <col min="15881" max="15881" width="12.5703125" style="152" customWidth="1"/>
    <col min="15882" max="15882" width="13.7109375" style="152" customWidth="1"/>
    <col min="15883" max="15883" width="13.140625" style="152" customWidth="1"/>
    <col min="15884" max="15884" width="11.42578125" style="152" customWidth="1"/>
    <col min="15885" max="15885" width="11.5703125" style="152" customWidth="1"/>
    <col min="15886" max="16128" width="9.140625" style="152"/>
    <col min="16129" max="16129" width="26.7109375" style="152" customWidth="1"/>
    <col min="16130" max="16130" width="17.28515625" style="152" customWidth="1"/>
    <col min="16131" max="16131" width="14.85546875" style="152" customWidth="1"/>
    <col min="16132" max="16132" width="15.5703125" style="152" customWidth="1"/>
    <col min="16133" max="16133" width="15.42578125" style="152" customWidth="1"/>
    <col min="16134" max="16134" width="14.42578125" style="152" customWidth="1"/>
    <col min="16135" max="16135" width="14.140625" style="152" customWidth="1"/>
    <col min="16136" max="16136" width="13.42578125" style="152" customWidth="1"/>
    <col min="16137" max="16137" width="12.5703125" style="152" customWidth="1"/>
    <col min="16138" max="16138" width="13.7109375" style="152" customWidth="1"/>
    <col min="16139" max="16139" width="13.140625" style="152" customWidth="1"/>
    <col min="16140" max="16140" width="11.42578125" style="152" customWidth="1"/>
    <col min="16141" max="16141" width="11.5703125" style="152" customWidth="1"/>
    <col min="16142" max="16384" width="9.140625" style="152"/>
  </cols>
  <sheetData>
    <row r="1" spans="1:13" s="153" customFormat="1" ht="17.25" customHeight="1" thickBot="1">
      <c r="A1" s="151" t="s">
        <v>0</v>
      </c>
      <c r="B1" s="154"/>
      <c r="M1" s="154" t="s">
        <v>1</v>
      </c>
    </row>
    <row r="2" spans="1:13" ht="27" customHeight="1" thickTop="1">
      <c r="A2" s="6250" t="s">
        <v>3554</v>
      </c>
      <c r="B2" s="6251"/>
      <c r="C2" s="6251"/>
      <c r="D2" s="6251"/>
      <c r="E2" s="6251"/>
      <c r="F2" s="6251"/>
      <c r="G2" s="6251"/>
      <c r="H2" s="6251"/>
      <c r="I2" s="6251"/>
      <c r="J2" s="6251"/>
      <c r="K2" s="6251"/>
      <c r="L2" s="6251"/>
      <c r="M2" s="6252"/>
    </row>
    <row r="3" spans="1:13" ht="43.5" customHeight="1" thickBot="1">
      <c r="A3" s="6253" t="s">
        <v>3513</v>
      </c>
      <c r="B3" s="6254"/>
      <c r="C3" s="6254"/>
      <c r="D3" s="6254"/>
      <c r="E3" s="6254"/>
      <c r="F3" s="6254"/>
      <c r="G3" s="6254"/>
      <c r="H3" s="6254"/>
      <c r="I3" s="6254"/>
      <c r="J3" s="6254"/>
      <c r="K3" s="6254"/>
      <c r="L3" s="6254"/>
      <c r="M3" s="6255"/>
    </row>
    <row r="4" spans="1:13" ht="36" customHeight="1" thickBot="1">
      <c r="A4" s="7674" t="s">
        <v>3514</v>
      </c>
      <c r="B4" s="7676" t="s">
        <v>3322</v>
      </c>
      <c r="C4" s="7676" t="s">
        <v>3515</v>
      </c>
      <c r="D4" s="7678">
        <v>2009</v>
      </c>
      <c r="E4" s="7679"/>
      <c r="F4" s="7678">
        <v>2010</v>
      </c>
      <c r="G4" s="7679"/>
      <c r="H4" s="7678">
        <v>2011</v>
      </c>
      <c r="I4" s="7679"/>
      <c r="J4" s="7678">
        <v>2012</v>
      </c>
      <c r="K4" s="7680"/>
      <c r="L4" s="7681">
        <v>2013</v>
      </c>
      <c r="M4" s="7682"/>
    </row>
    <row r="5" spans="1:13" ht="42.75" customHeight="1" thickBot="1">
      <c r="A5" s="7675"/>
      <c r="B5" s="7677"/>
      <c r="C5" s="7677"/>
      <c r="D5" s="4116" t="s">
        <v>3516</v>
      </c>
      <c r="E5" s="4117" t="s">
        <v>3517</v>
      </c>
      <c r="F5" s="4116" t="s">
        <v>3516</v>
      </c>
      <c r="G5" s="4117" t="s">
        <v>3517</v>
      </c>
      <c r="H5" s="4116" t="s">
        <v>3516</v>
      </c>
      <c r="I5" s="4117" t="s">
        <v>3517</v>
      </c>
      <c r="J5" s="4116" t="s">
        <v>3516</v>
      </c>
      <c r="K5" s="4118" t="s">
        <v>3517</v>
      </c>
      <c r="L5" s="4116" t="s">
        <v>3516</v>
      </c>
      <c r="M5" s="3885" t="s">
        <v>3517</v>
      </c>
    </row>
    <row r="6" spans="1:13" ht="30" customHeight="1">
      <c r="A6" s="4119" t="s">
        <v>3518</v>
      </c>
      <c r="B6" s="3776" t="s">
        <v>3519</v>
      </c>
      <c r="C6" s="3776">
        <v>1957</v>
      </c>
      <c r="D6" s="3555">
        <v>2178</v>
      </c>
      <c r="E6" s="4120">
        <v>8403</v>
      </c>
      <c r="F6" s="3555">
        <v>2178</v>
      </c>
      <c r="G6" s="4120">
        <v>6534</v>
      </c>
      <c r="H6" s="3555">
        <v>2178</v>
      </c>
      <c r="I6" s="4120">
        <v>6643</v>
      </c>
      <c r="J6" s="3555">
        <v>2178</v>
      </c>
      <c r="K6" s="3556">
        <v>6810</v>
      </c>
      <c r="L6" s="3555">
        <v>2178</v>
      </c>
      <c r="M6" s="4121">
        <v>6810</v>
      </c>
    </row>
    <row r="7" spans="1:13" ht="30" customHeight="1">
      <c r="A7" s="3663" t="s">
        <v>3520</v>
      </c>
      <c r="B7" s="3780" t="s">
        <v>60</v>
      </c>
      <c r="C7" s="3780">
        <v>1972</v>
      </c>
      <c r="D7" s="3533">
        <v>3033</v>
      </c>
      <c r="E7" s="3591">
        <v>17054</v>
      </c>
      <c r="F7" s="3533">
        <v>3033</v>
      </c>
      <c r="G7" s="3591">
        <v>17128</v>
      </c>
      <c r="H7" s="3533">
        <v>3033</v>
      </c>
      <c r="I7" s="3591">
        <v>17363</v>
      </c>
      <c r="J7" s="3533">
        <v>3033</v>
      </c>
      <c r="K7" s="3532">
        <v>18304</v>
      </c>
      <c r="L7" s="3533">
        <v>3033</v>
      </c>
      <c r="M7" s="3561">
        <v>18304</v>
      </c>
    </row>
    <row r="8" spans="1:13" ht="30" customHeight="1">
      <c r="A8" s="3663" t="s">
        <v>3521</v>
      </c>
      <c r="B8" s="3780" t="s">
        <v>61</v>
      </c>
      <c r="C8" s="3780">
        <v>1979</v>
      </c>
      <c r="D8" s="3381">
        <v>55</v>
      </c>
      <c r="E8" s="4122">
        <v>126</v>
      </c>
      <c r="F8" s="3381">
        <v>55</v>
      </c>
      <c r="G8" s="4122">
        <v>126</v>
      </c>
      <c r="H8" s="3381">
        <v>55</v>
      </c>
      <c r="I8" s="4122">
        <v>134</v>
      </c>
      <c r="J8" s="3381">
        <v>55</v>
      </c>
      <c r="K8" s="3383">
        <v>139</v>
      </c>
      <c r="L8" s="3381">
        <v>55</v>
      </c>
      <c r="M8" s="3563">
        <v>139</v>
      </c>
    </row>
    <row r="9" spans="1:13" ht="30" customHeight="1">
      <c r="A9" s="3663" t="s">
        <v>3522</v>
      </c>
      <c r="B9" s="3780" t="s">
        <v>60</v>
      </c>
      <c r="C9" s="3780">
        <v>1985</v>
      </c>
      <c r="D9" s="3381">
        <v>280</v>
      </c>
      <c r="E9" s="4122">
        <v>534</v>
      </c>
      <c r="F9" s="3381">
        <v>280</v>
      </c>
      <c r="G9" s="4122">
        <v>536</v>
      </c>
      <c r="H9" s="3381">
        <v>280</v>
      </c>
      <c r="I9" s="4122">
        <v>572</v>
      </c>
      <c r="J9" s="3381">
        <v>280</v>
      </c>
      <c r="K9" s="3383">
        <v>588</v>
      </c>
      <c r="L9" s="3381">
        <v>280</v>
      </c>
      <c r="M9" s="3563">
        <v>588</v>
      </c>
    </row>
    <row r="10" spans="1:13" ht="30" customHeight="1">
      <c r="A10" s="3663" t="s">
        <v>3523</v>
      </c>
      <c r="B10" s="3780" t="s">
        <v>61</v>
      </c>
      <c r="C10" s="3780">
        <v>1985</v>
      </c>
      <c r="D10" s="3381">
        <v>220</v>
      </c>
      <c r="E10" s="4122">
        <v>402</v>
      </c>
      <c r="F10" s="3381">
        <v>220</v>
      </c>
      <c r="G10" s="4122">
        <v>395</v>
      </c>
      <c r="H10" s="3381">
        <v>220</v>
      </c>
      <c r="I10" s="4122">
        <v>402</v>
      </c>
      <c r="J10" s="3381">
        <v>220</v>
      </c>
      <c r="K10" s="3383">
        <v>409</v>
      </c>
      <c r="L10" s="3381">
        <v>220</v>
      </c>
      <c r="M10" s="3563">
        <v>409</v>
      </c>
    </row>
    <row r="11" spans="1:13" ht="30" customHeight="1">
      <c r="A11" s="3663" t="s">
        <v>3524</v>
      </c>
      <c r="B11" s="3780" t="s">
        <v>61</v>
      </c>
      <c r="C11" s="3780">
        <v>1995</v>
      </c>
      <c r="D11" s="3381">
        <v>850</v>
      </c>
      <c r="E11" s="3591">
        <v>9214</v>
      </c>
      <c r="F11" s="3381">
        <v>765</v>
      </c>
      <c r="G11" s="3591">
        <v>3827</v>
      </c>
      <c r="H11" s="3381">
        <v>765</v>
      </c>
      <c r="I11" s="3591">
        <v>3919</v>
      </c>
      <c r="J11" s="3381">
        <v>765</v>
      </c>
      <c r="K11" s="3532">
        <v>4032</v>
      </c>
      <c r="L11" s="3381">
        <v>840</v>
      </c>
      <c r="M11" s="3561">
        <v>3306</v>
      </c>
    </row>
    <row r="12" spans="1:13" ht="30" customHeight="1">
      <c r="A12" s="3663" t="s">
        <v>3525</v>
      </c>
      <c r="B12" s="3780" t="s">
        <v>60</v>
      </c>
      <c r="C12" s="3780">
        <v>1992</v>
      </c>
      <c r="D12" s="3381">
        <v>220</v>
      </c>
      <c r="E12" s="4122">
        <v>368</v>
      </c>
      <c r="F12" s="3381">
        <v>220</v>
      </c>
      <c r="G12" s="4122">
        <v>365</v>
      </c>
      <c r="H12" s="3381">
        <v>220</v>
      </c>
      <c r="I12" s="4122">
        <v>401</v>
      </c>
      <c r="J12" s="3381">
        <v>220</v>
      </c>
      <c r="K12" s="3383">
        <v>403</v>
      </c>
      <c r="L12" s="3381">
        <v>220</v>
      </c>
      <c r="M12" s="3563">
        <v>403</v>
      </c>
    </row>
    <row r="13" spans="1:13" ht="30" customHeight="1">
      <c r="A13" s="3663" t="s">
        <v>3526</v>
      </c>
      <c r="B13" s="3780" t="s">
        <v>69</v>
      </c>
      <c r="C13" s="3780">
        <v>1999</v>
      </c>
      <c r="D13" s="3381">
        <v>104</v>
      </c>
      <c r="E13" s="4122">
        <v>109</v>
      </c>
      <c r="F13" s="3381">
        <v>104</v>
      </c>
      <c r="G13" s="4122">
        <v>109</v>
      </c>
      <c r="H13" s="3381">
        <v>104</v>
      </c>
      <c r="I13" s="4122">
        <v>112</v>
      </c>
      <c r="J13" s="3381">
        <v>104</v>
      </c>
      <c r="K13" s="3383">
        <v>116</v>
      </c>
      <c r="L13" s="3381">
        <v>104</v>
      </c>
      <c r="M13" s="3563">
        <v>116</v>
      </c>
    </row>
    <row r="14" spans="1:13" ht="30" customHeight="1">
      <c r="A14" s="3663" t="s">
        <v>3527</v>
      </c>
      <c r="B14" s="3780" t="s">
        <v>64</v>
      </c>
      <c r="C14" s="3780">
        <v>1973</v>
      </c>
      <c r="D14" s="3381">
        <v>120</v>
      </c>
      <c r="E14" s="4122">
        <v>257</v>
      </c>
      <c r="F14" s="3381">
        <v>207</v>
      </c>
      <c r="G14" s="4122">
        <v>332</v>
      </c>
      <c r="H14" s="3381">
        <v>207</v>
      </c>
      <c r="I14" s="4122">
        <v>339</v>
      </c>
      <c r="J14" s="3381">
        <v>207</v>
      </c>
      <c r="K14" s="3383">
        <v>343</v>
      </c>
      <c r="L14" s="3381">
        <v>248</v>
      </c>
      <c r="M14" s="3563">
        <v>496</v>
      </c>
    </row>
    <row r="15" spans="1:13" ht="30" customHeight="1">
      <c r="A15" s="3663" t="s">
        <v>3557</v>
      </c>
      <c r="B15" s="3780" t="s">
        <v>72</v>
      </c>
      <c r="C15" s="3780">
        <v>2007</v>
      </c>
      <c r="D15" s="3381">
        <v>55</v>
      </c>
      <c r="E15" s="4122">
        <v>63</v>
      </c>
      <c r="F15" s="3381">
        <v>55</v>
      </c>
      <c r="G15" s="4122">
        <v>63</v>
      </c>
      <c r="H15" s="3381">
        <v>55</v>
      </c>
      <c r="I15" s="4122">
        <v>64</v>
      </c>
      <c r="J15" s="3381">
        <v>55</v>
      </c>
      <c r="K15" s="3383">
        <v>65</v>
      </c>
      <c r="L15" s="3381">
        <v>55</v>
      </c>
      <c r="M15" s="3563">
        <v>110</v>
      </c>
    </row>
    <row r="16" spans="1:13" ht="30" customHeight="1">
      <c r="A16" s="3663" t="s">
        <v>3528</v>
      </c>
      <c r="B16" s="3780" t="s">
        <v>61</v>
      </c>
      <c r="C16" s="3780">
        <v>2003</v>
      </c>
      <c r="D16" s="3381">
        <v>326</v>
      </c>
      <c r="E16" s="4122">
        <v>372</v>
      </c>
      <c r="F16" s="3381">
        <v>48</v>
      </c>
      <c r="G16" s="4122">
        <v>96</v>
      </c>
      <c r="H16" s="3381">
        <v>48</v>
      </c>
      <c r="I16" s="4122">
        <v>98</v>
      </c>
      <c r="J16" s="3381">
        <v>48</v>
      </c>
      <c r="K16" s="3383">
        <v>98</v>
      </c>
      <c r="L16" s="3381">
        <v>326</v>
      </c>
      <c r="M16" s="3563">
        <v>1500</v>
      </c>
    </row>
    <row r="17" spans="1:13" ht="30" customHeight="1" thickBot="1">
      <c r="A17" s="3785" t="s">
        <v>2</v>
      </c>
      <c r="B17" s="4123"/>
      <c r="C17" s="4123"/>
      <c r="D17" s="668">
        <v>7741</v>
      </c>
      <c r="E17" s="670">
        <v>36902</v>
      </c>
      <c r="F17" s="668">
        <v>7165</v>
      </c>
      <c r="G17" s="670">
        <v>29511</v>
      </c>
      <c r="H17" s="668">
        <v>7165</v>
      </c>
      <c r="I17" s="670">
        <v>30047</v>
      </c>
      <c r="J17" s="668">
        <v>7165</v>
      </c>
      <c r="K17" s="1565">
        <v>31307</v>
      </c>
      <c r="L17" s="668">
        <v>7559</v>
      </c>
      <c r="M17" s="671">
        <v>32181</v>
      </c>
    </row>
    <row r="18" spans="1:13" ht="16.5" customHeight="1" thickTop="1">
      <c r="A18" s="1112"/>
      <c r="B18" s="1481"/>
      <c r="C18" s="1481"/>
    </row>
    <row r="19" spans="1:13" ht="18" customHeight="1">
      <c r="A19" s="6248" t="s">
        <v>3510</v>
      </c>
      <c r="B19" s="6249"/>
    </row>
    <row r="20" spans="1:13" ht="18" customHeight="1">
      <c r="A20" s="6248" t="s">
        <v>3471</v>
      </c>
      <c r="B20" s="6248"/>
      <c r="C20" s="6248"/>
    </row>
    <row r="21" spans="1:13" ht="18" customHeight="1">
      <c r="A21" s="6492" t="s">
        <v>3529</v>
      </c>
      <c r="B21" s="6492"/>
      <c r="C21" s="6492"/>
      <c r="D21" s="6492"/>
      <c r="E21" s="6492"/>
      <c r="F21" s="6492"/>
      <c r="G21" s="6492"/>
      <c r="H21" s="6492"/>
    </row>
    <row r="22" spans="1:13" ht="18" customHeight="1">
      <c r="A22" s="6248" t="s">
        <v>3450</v>
      </c>
      <c r="B22" s="6248"/>
      <c r="C22" s="6248"/>
    </row>
    <row r="25" spans="1:13">
      <c r="B25" s="3877" t="s">
        <v>3</v>
      </c>
    </row>
  </sheetData>
  <mergeCells count="14">
    <mergeCell ref="A19:B19"/>
    <mergeCell ref="A20:C20"/>
    <mergeCell ref="A22:C22"/>
    <mergeCell ref="A2:M2"/>
    <mergeCell ref="A3:M3"/>
    <mergeCell ref="A4:A5"/>
    <mergeCell ref="B4:B5"/>
    <mergeCell ref="C4:C5"/>
    <mergeCell ref="D4:E4"/>
    <mergeCell ref="F4:G4"/>
    <mergeCell ref="H4:I4"/>
    <mergeCell ref="J4:K4"/>
    <mergeCell ref="L4:M4"/>
    <mergeCell ref="A21:H21"/>
  </mergeCells>
  <hyperlinks>
    <hyperlink ref="A1" r:id="rId1"/>
  </hyperlinks>
  <pageMargins left="0.70866141732283472" right="0.70866141732283472" top="0.74803149606299213" bottom="0.74803149606299213" header="0.31496062992125984" footer="0.31496062992125984"/>
  <pageSetup paperSize="9" scale="81" fitToWidth="0" orientation="landscape" r:id="rId2"/>
  <headerFooter>
    <oddFooter>&amp;R228</oddFoot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21">
    <pageSetUpPr fitToPage="1"/>
  </sheetPr>
  <dimension ref="A1:F17"/>
  <sheetViews>
    <sheetView view="pageBreakPreview" zoomScale="60" zoomScaleNormal="100" workbookViewId="0">
      <selection activeCell="H15" sqref="H15"/>
    </sheetView>
  </sheetViews>
  <sheetFormatPr defaultRowHeight="12.75"/>
  <cols>
    <col min="1" max="1" width="45.28515625" style="152" customWidth="1"/>
    <col min="2" max="2" width="19.7109375" style="152" customWidth="1"/>
    <col min="3" max="3" width="18" style="152" customWidth="1"/>
    <col min="4" max="4" width="17.42578125" style="152" customWidth="1"/>
    <col min="5" max="5" width="17.140625" style="152" customWidth="1"/>
    <col min="6" max="6" width="19.28515625" style="152" customWidth="1"/>
    <col min="7" max="256" width="9.140625" style="152"/>
    <col min="257" max="257" width="45.28515625" style="152" customWidth="1"/>
    <col min="258" max="258" width="19.7109375" style="152" customWidth="1"/>
    <col min="259" max="259" width="18" style="152" customWidth="1"/>
    <col min="260" max="260" width="17.42578125" style="152" customWidth="1"/>
    <col min="261" max="261" width="17.140625" style="152" customWidth="1"/>
    <col min="262" max="262" width="19.28515625" style="152" customWidth="1"/>
    <col min="263" max="512" width="9.140625" style="152"/>
    <col min="513" max="513" width="45.28515625" style="152" customWidth="1"/>
    <col min="514" max="514" width="19.7109375" style="152" customWidth="1"/>
    <col min="515" max="515" width="18" style="152" customWidth="1"/>
    <col min="516" max="516" width="17.42578125" style="152" customWidth="1"/>
    <col min="517" max="517" width="17.140625" style="152" customWidth="1"/>
    <col min="518" max="518" width="19.28515625" style="152" customWidth="1"/>
    <col min="519" max="768" width="9.140625" style="152"/>
    <col min="769" max="769" width="45.28515625" style="152" customWidth="1"/>
    <col min="770" max="770" width="19.7109375" style="152" customWidth="1"/>
    <col min="771" max="771" width="18" style="152" customWidth="1"/>
    <col min="772" max="772" width="17.42578125" style="152" customWidth="1"/>
    <col min="773" max="773" width="17.140625" style="152" customWidth="1"/>
    <col min="774" max="774" width="19.28515625" style="152" customWidth="1"/>
    <col min="775" max="1024" width="9.140625" style="152"/>
    <col min="1025" max="1025" width="45.28515625" style="152" customWidth="1"/>
    <col min="1026" max="1026" width="19.7109375" style="152" customWidth="1"/>
    <col min="1027" max="1027" width="18" style="152" customWidth="1"/>
    <col min="1028" max="1028" width="17.42578125" style="152" customWidth="1"/>
    <col min="1029" max="1029" width="17.140625" style="152" customWidth="1"/>
    <col min="1030" max="1030" width="19.28515625" style="152" customWidth="1"/>
    <col min="1031" max="1280" width="9.140625" style="152"/>
    <col min="1281" max="1281" width="45.28515625" style="152" customWidth="1"/>
    <col min="1282" max="1282" width="19.7109375" style="152" customWidth="1"/>
    <col min="1283" max="1283" width="18" style="152" customWidth="1"/>
    <col min="1284" max="1284" width="17.42578125" style="152" customWidth="1"/>
    <col min="1285" max="1285" width="17.140625" style="152" customWidth="1"/>
    <col min="1286" max="1286" width="19.28515625" style="152" customWidth="1"/>
    <col min="1287" max="1536" width="9.140625" style="152"/>
    <col min="1537" max="1537" width="45.28515625" style="152" customWidth="1"/>
    <col min="1538" max="1538" width="19.7109375" style="152" customWidth="1"/>
    <col min="1539" max="1539" width="18" style="152" customWidth="1"/>
    <col min="1540" max="1540" width="17.42578125" style="152" customWidth="1"/>
    <col min="1541" max="1541" width="17.140625" style="152" customWidth="1"/>
    <col min="1542" max="1542" width="19.28515625" style="152" customWidth="1"/>
    <col min="1543" max="1792" width="9.140625" style="152"/>
    <col min="1793" max="1793" width="45.28515625" style="152" customWidth="1"/>
    <col min="1794" max="1794" width="19.7109375" style="152" customWidth="1"/>
    <col min="1795" max="1795" width="18" style="152" customWidth="1"/>
    <col min="1796" max="1796" width="17.42578125" style="152" customWidth="1"/>
    <col min="1797" max="1797" width="17.140625" style="152" customWidth="1"/>
    <col min="1798" max="1798" width="19.28515625" style="152" customWidth="1"/>
    <col min="1799" max="2048" width="9.140625" style="152"/>
    <col min="2049" max="2049" width="45.28515625" style="152" customWidth="1"/>
    <col min="2050" max="2050" width="19.7109375" style="152" customWidth="1"/>
    <col min="2051" max="2051" width="18" style="152" customWidth="1"/>
    <col min="2052" max="2052" width="17.42578125" style="152" customWidth="1"/>
    <col min="2053" max="2053" width="17.140625" style="152" customWidth="1"/>
    <col min="2054" max="2054" width="19.28515625" style="152" customWidth="1"/>
    <col min="2055" max="2304" width="9.140625" style="152"/>
    <col min="2305" max="2305" width="45.28515625" style="152" customWidth="1"/>
    <col min="2306" max="2306" width="19.7109375" style="152" customWidth="1"/>
    <col min="2307" max="2307" width="18" style="152" customWidth="1"/>
    <col min="2308" max="2308" width="17.42578125" style="152" customWidth="1"/>
    <col min="2309" max="2309" width="17.140625" style="152" customWidth="1"/>
    <col min="2310" max="2310" width="19.28515625" style="152" customWidth="1"/>
    <col min="2311" max="2560" width="9.140625" style="152"/>
    <col min="2561" max="2561" width="45.28515625" style="152" customWidth="1"/>
    <col min="2562" max="2562" width="19.7109375" style="152" customWidth="1"/>
    <col min="2563" max="2563" width="18" style="152" customWidth="1"/>
    <col min="2564" max="2564" width="17.42578125" style="152" customWidth="1"/>
    <col min="2565" max="2565" width="17.140625" style="152" customWidth="1"/>
    <col min="2566" max="2566" width="19.28515625" style="152" customWidth="1"/>
    <col min="2567" max="2816" width="9.140625" style="152"/>
    <col min="2817" max="2817" width="45.28515625" style="152" customWidth="1"/>
    <col min="2818" max="2818" width="19.7109375" style="152" customWidth="1"/>
    <col min="2819" max="2819" width="18" style="152" customWidth="1"/>
    <col min="2820" max="2820" width="17.42578125" style="152" customWidth="1"/>
    <col min="2821" max="2821" width="17.140625" style="152" customWidth="1"/>
    <col min="2822" max="2822" width="19.28515625" style="152" customWidth="1"/>
    <col min="2823" max="3072" width="9.140625" style="152"/>
    <col min="3073" max="3073" width="45.28515625" style="152" customWidth="1"/>
    <col min="3074" max="3074" width="19.7109375" style="152" customWidth="1"/>
    <col min="3075" max="3075" width="18" style="152" customWidth="1"/>
    <col min="3076" max="3076" width="17.42578125" style="152" customWidth="1"/>
    <col min="3077" max="3077" width="17.140625" style="152" customWidth="1"/>
    <col min="3078" max="3078" width="19.28515625" style="152" customWidth="1"/>
    <col min="3079" max="3328" width="9.140625" style="152"/>
    <col min="3329" max="3329" width="45.28515625" style="152" customWidth="1"/>
    <col min="3330" max="3330" width="19.7109375" style="152" customWidth="1"/>
    <col min="3331" max="3331" width="18" style="152" customWidth="1"/>
    <col min="3332" max="3332" width="17.42578125" style="152" customWidth="1"/>
    <col min="3333" max="3333" width="17.140625" style="152" customWidth="1"/>
    <col min="3334" max="3334" width="19.28515625" style="152" customWidth="1"/>
    <col min="3335" max="3584" width="9.140625" style="152"/>
    <col min="3585" max="3585" width="45.28515625" style="152" customWidth="1"/>
    <col min="3586" max="3586" width="19.7109375" style="152" customWidth="1"/>
    <col min="3587" max="3587" width="18" style="152" customWidth="1"/>
    <col min="3588" max="3588" width="17.42578125" style="152" customWidth="1"/>
    <col min="3589" max="3589" width="17.140625" style="152" customWidth="1"/>
    <col min="3590" max="3590" width="19.28515625" style="152" customWidth="1"/>
    <col min="3591" max="3840" width="9.140625" style="152"/>
    <col min="3841" max="3841" width="45.28515625" style="152" customWidth="1"/>
    <col min="3842" max="3842" width="19.7109375" style="152" customWidth="1"/>
    <col min="3843" max="3843" width="18" style="152" customWidth="1"/>
    <col min="3844" max="3844" width="17.42578125" style="152" customWidth="1"/>
    <col min="3845" max="3845" width="17.140625" style="152" customWidth="1"/>
    <col min="3846" max="3846" width="19.28515625" style="152" customWidth="1"/>
    <col min="3847" max="4096" width="9.140625" style="152"/>
    <col min="4097" max="4097" width="45.28515625" style="152" customWidth="1"/>
    <col min="4098" max="4098" width="19.7109375" style="152" customWidth="1"/>
    <col min="4099" max="4099" width="18" style="152" customWidth="1"/>
    <col min="4100" max="4100" width="17.42578125" style="152" customWidth="1"/>
    <col min="4101" max="4101" width="17.140625" style="152" customWidth="1"/>
    <col min="4102" max="4102" width="19.28515625" style="152" customWidth="1"/>
    <col min="4103" max="4352" width="9.140625" style="152"/>
    <col min="4353" max="4353" width="45.28515625" style="152" customWidth="1"/>
    <col min="4354" max="4354" width="19.7109375" style="152" customWidth="1"/>
    <col min="4355" max="4355" width="18" style="152" customWidth="1"/>
    <col min="4356" max="4356" width="17.42578125" style="152" customWidth="1"/>
    <col min="4357" max="4357" width="17.140625" style="152" customWidth="1"/>
    <col min="4358" max="4358" width="19.28515625" style="152" customWidth="1"/>
    <col min="4359" max="4608" width="9.140625" style="152"/>
    <col min="4609" max="4609" width="45.28515625" style="152" customWidth="1"/>
    <col min="4610" max="4610" width="19.7109375" style="152" customWidth="1"/>
    <col min="4611" max="4611" width="18" style="152" customWidth="1"/>
    <col min="4612" max="4612" width="17.42578125" style="152" customWidth="1"/>
    <col min="4613" max="4613" width="17.140625" style="152" customWidth="1"/>
    <col min="4614" max="4614" width="19.28515625" style="152" customWidth="1"/>
    <col min="4615" max="4864" width="9.140625" style="152"/>
    <col min="4865" max="4865" width="45.28515625" style="152" customWidth="1"/>
    <col min="4866" max="4866" width="19.7109375" style="152" customWidth="1"/>
    <col min="4867" max="4867" width="18" style="152" customWidth="1"/>
    <col min="4868" max="4868" width="17.42578125" style="152" customWidth="1"/>
    <col min="4869" max="4869" width="17.140625" style="152" customWidth="1"/>
    <col min="4870" max="4870" width="19.28515625" style="152" customWidth="1"/>
    <col min="4871" max="5120" width="9.140625" style="152"/>
    <col min="5121" max="5121" width="45.28515625" style="152" customWidth="1"/>
    <col min="5122" max="5122" width="19.7109375" style="152" customWidth="1"/>
    <col min="5123" max="5123" width="18" style="152" customWidth="1"/>
    <col min="5124" max="5124" width="17.42578125" style="152" customWidth="1"/>
    <col min="5125" max="5125" width="17.140625" style="152" customWidth="1"/>
    <col min="5126" max="5126" width="19.28515625" style="152" customWidth="1"/>
    <col min="5127" max="5376" width="9.140625" style="152"/>
    <col min="5377" max="5377" width="45.28515625" style="152" customWidth="1"/>
    <col min="5378" max="5378" width="19.7109375" style="152" customWidth="1"/>
    <col min="5379" max="5379" width="18" style="152" customWidth="1"/>
    <col min="5380" max="5380" width="17.42578125" style="152" customWidth="1"/>
    <col min="5381" max="5381" width="17.140625" style="152" customWidth="1"/>
    <col min="5382" max="5382" width="19.28515625" style="152" customWidth="1"/>
    <col min="5383" max="5632" width="9.140625" style="152"/>
    <col min="5633" max="5633" width="45.28515625" style="152" customWidth="1"/>
    <col min="5634" max="5634" width="19.7109375" style="152" customWidth="1"/>
    <col min="5635" max="5635" width="18" style="152" customWidth="1"/>
    <col min="5636" max="5636" width="17.42578125" style="152" customWidth="1"/>
    <col min="5637" max="5637" width="17.140625" style="152" customWidth="1"/>
    <col min="5638" max="5638" width="19.28515625" style="152" customWidth="1"/>
    <col min="5639" max="5888" width="9.140625" style="152"/>
    <col min="5889" max="5889" width="45.28515625" style="152" customWidth="1"/>
    <col min="5890" max="5890" width="19.7109375" style="152" customWidth="1"/>
    <col min="5891" max="5891" width="18" style="152" customWidth="1"/>
    <col min="5892" max="5892" width="17.42578125" style="152" customWidth="1"/>
    <col min="5893" max="5893" width="17.140625" style="152" customWidth="1"/>
    <col min="5894" max="5894" width="19.28515625" style="152" customWidth="1"/>
    <col min="5895" max="6144" width="9.140625" style="152"/>
    <col min="6145" max="6145" width="45.28515625" style="152" customWidth="1"/>
    <col min="6146" max="6146" width="19.7109375" style="152" customWidth="1"/>
    <col min="6147" max="6147" width="18" style="152" customWidth="1"/>
    <col min="6148" max="6148" width="17.42578125" style="152" customWidth="1"/>
    <col min="6149" max="6149" width="17.140625" style="152" customWidth="1"/>
    <col min="6150" max="6150" width="19.28515625" style="152" customWidth="1"/>
    <col min="6151" max="6400" width="9.140625" style="152"/>
    <col min="6401" max="6401" width="45.28515625" style="152" customWidth="1"/>
    <col min="6402" max="6402" width="19.7109375" style="152" customWidth="1"/>
    <col min="6403" max="6403" width="18" style="152" customWidth="1"/>
    <col min="6404" max="6404" width="17.42578125" style="152" customWidth="1"/>
    <col min="6405" max="6405" width="17.140625" style="152" customWidth="1"/>
    <col min="6406" max="6406" width="19.28515625" style="152" customWidth="1"/>
    <col min="6407" max="6656" width="9.140625" style="152"/>
    <col min="6657" max="6657" width="45.28515625" style="152" customWidth="1"/>
    <col min="6658" max="6658" width="19.7109375" style="152" customWidth="1"/>
    <col min="6659" max="6659" width="18" style="152" customWidth="1"/>
    <col min="6660" max="6660" width="17.42578125" style="152" customWidth="1"/>
    <col min="6661" max="6661" width="17.140625" style="152" customWidth="1"/>
    <col min="6662" max="6662" width="19.28515625" style="152" customWidth="1"/>
    <col min="6663" max="6912" width="9.140625" style="152"/>
    <col min="6913" max="6913" width="45.28515625" style="152" customWidth="1"/>
    <col min="6914" max="6914" width="19.7109375" style="152" customWidth="1"/>
    <col min="6915" max="6915" width="18" style="152" customWidth="1"/>
    <col min="6916" max="6916" width="17.42578125" style="152" customWidth="1"/>
    <col min="6917" max="6917" width="17.140625" style="152" customWidth="1"/>
    <col min="6918" max="6918" width="19.28515625" style="152" customWidth="1"/>
    <col min="6919" max="7168" width="9.140625" style="152"/>
    <col min="7169" max="7169" width="45.28515625" style="152" customWidth="1"/>
    <col min="7170" max="7170" width="19.7109375" style="152" customWidth="1"/>
    <col min="7171" max="7171" width="18" style="152" customWidth="1"/>
    <col min="7172" max="7172" width="17.42578125" style="152" customWidth="1"/>
    <col min="7173" max="7173" width="17.140625" style="152" customWidth="1"/>
    <col min="7174" max="7174" width="19.28515625" style="152" customWidth="1"/>
    <col min="7175" max="7424" width="9.140625" style="152"/>
    <col min="7425" max="7425" width="45.28515625" style="152" customWidth="1"/>
    <col min="7426" max="7426" width="19.7109375" style="152" customWidth="1"/>
    <col min="7427" max="7427" width="18" style="152" customWidth="1"/>
    <col min="7428" max="7428" width="17.42578125" style="152" customWidth="1"/>
    <col min="7429" max="7429" width="17.140625" style="152" customWidth="1"/>
    <col min="7430" max="7430" width="19.28515625" style="152" customWidth="1"/>
    <col min="7431" max="7680" width="9.140625" style="152"/>
    <col min="7681" max="7681" width="45.28515625" style="152" customWidth="1"/>
    <col min="7682" max="7682" width="19.7109375" style="152" customWidth="1"/>
    <col min="7683" max="7683" width="18" style="152" customWidth="1"/>
    <col min="7684" max="7684" width="17.42578125" style="152" customWidth="1"/>
    <col min="7685" max="7685" width="17.140625" style="152" customWidth="1"/>
    <col min="7686" max="7686" width="19.28515625" style="152" customWidth="1"/>
    <col min="7687" max="7936" width="9.140625" style="152"/>
    <col min="7937" max="7937" width="45.28515625" style="152" customWidth="1"/>
    <col min="7938" max="7938" width="19.7109375" style="152" customWidth="1"/>
    <col min="7939" max="7939" width="18" style="152" customWidth="1"/>
    <col min="7940" max="7940" width="17.42578125" style="152" customWidth="1"/>
    <col min="7941" max="7941" width="17.140625" style="152" customWidth="1"/>
    <col min="7942" max="7942" width="19.28515625" style="152" customWidth="1"/>
    <col min="7943" max="8192" width="9.140625" style="152"/>
    <col min="8193" max="8193" width="45.28515625" style="152" customWidth="1"/>
    <col min="8194" max="8194" width="19.7109375" style="152" customWidth="1"/>
    <col min="8195" max="8195" width="18" style="152" customWidth="1"/>
    <col min="8196" max="8196" width="17.42578125" style="152" customWidth="1"/>
    <col min="8197" max="8197" width="17.140625" style="152" customWidth="1"/>
    <col min="8198" max="8198" width="19.28515625" style="152" customWidth="1"/>
    <col min="8199" max="8448" width="9.140625" style="152"/>
    <col min="8449" max="8449" width="45.28515625" style="152" customWidth="1"/>
    <col min="8450" max="8450" width="19.7109375" style="152" customWidth="1"/>
    <col min="8451" max="8451" width="18" style="152" customWidth="1"/>
    <col min="8452" max="8452" width="17.42578125" style="152" customWidth="1"/>
    <col min="8453" max="8453" width="17.140625" style="152" customWidth="1"/>
    <col min="8454" max="8454" width="19.28515625" style="152" customWidth="1"/>
    <col min="8455" max="8704" width="9.140625" style="152"/>
    <col min="8705" max="8705" width="45.28515625" style="152" customWidth="1"/>
    <col min="8706" max="8706" width="19.7109375" style="152" customWidth="1"/>
    <col min="8707" max="8707" width="18" style="152" customWidth="1"/>
    <col min="8708" max="8708" width="17.42578125" style="152" customWidth="1"/>
    <col min="8709" max="8709" width="17.140625" style="152" customWidth="1"/>
    <col min="8710" max="8710" width="19.28515625" style="152" customWidth="1"/>
    <col min="8711" max="8960" width="9.140625" style="152"/>
    <col min="8961" max="8961" width="45.28515625" style="152" customWidth="1"/>
    <col min="8962" max="8962" width="19.7109375" style="152" customWidth="1"/>
    <col min="8963" max="8963" width="18" style="152" customWidth="1"/>
    <col min="8964" max="8964" width="17.42578125" style="152" customWidth="1"/>
    <col min="8965" max="8965" width="17.140625" style="152" customWidth="1"/>
    <col min="8966" max="8966" width="19.28515625" style="152" customWidth="1"/>
    <col min="8967" max="9216" width="9.140625" style="152"/>
    <col min="9217" max="9217" width="45.28515625" style="152" customWidth="1"/>
    <col min="9218" max="9218" width="19.7109375" style="152" customWidth="1"/>
    <col min="9219" max="9219" width="18" style="152" customWidth="1"/>
    <col min="9220" max="9220" width="17.42578125" style="152" customWidth="1"/>
    <col min="9221" max="9221" width="17.140625" style="152" customWidth="1"/>
    <col min="9222" max="9222" width="19.28515625" style="152" customWidth="1"/>
    <col min="9223" max="9472" width="9.140625" style="152"/>
    <col min="9473" max="9473" width="45.28515625" style="152" customWidth="1"/>
    <col min="9474" max="9474" width="19.7109375" style="152" customWidth="1"/>
    <col min="9475" max="9475" width="18" style="152" customWidth="1"/>
    <col min="9476" max="9476" width="17.42578125" style="152" customWidth="1"/>
    <col min="9477" max="9477" width="17.140625" style="152" customWidth="1"/>
    <col min="9478" max="9478" width="19.28515625" style="152" customWidth="1"/>
    <col min="9479" max="9728" width="9.140625" style="152"/>
    <col min="9729" max="9729" width="45.28515625" style="152" customWidth="1"/>
    <col min="9730" max="9730" width="19.7109375" style="152" customWidth="1"/>
    <col min="9731" max="9731" width="18" style="152" customWidth="1"/>
    <col min="9732" max="9732" width="17.42578125" style="152" customWidth="1"/>
    <col min="9733" max="9733" width="17.140625" style="152" customWidth="1"/>
    <col min="9734" max="9734" width="19.28515625" style="152" customWidth="1"/>
    <col min="9735" max="9984" width="9.140625" style="152"/>
    <col min="9985" max="9985" width="45.28515625" style="152" customWidth="1"/>
    <col min="9986" max="9986" width="19.7109375" style="152" customWidth="1"/>
    <col min="9987" max="9987" width="18" style="152" customWidth="1"/>
    <col min="9988" max="9988" width="17.42578125" style="152" customWidth="1"/>
    <col min="9989" max="9989" width="17.140625" style="152" customWidth="1"/>
    <col min="9990" max="9990" width="19.28515625" style="152" customWidth="1"/>
    <col min="9991" max="10240" width="9.140625" style="152"/>
    <col min="10241" max="10241" width="45.28515625" style="152" customWidth="1"/>
    <col min="10242" max="10242" width="19.7109375" style="152" customWidth="1"/>
    <col min="10243" max="10243" width="18" style="152" customWidth="1"/>
    <col min="10244" max="10244" width="17.42578125" style="152" customWidth="1"/>
    <col min="10245" max="10245" width="17.140625" style="152" customWidth="1"/>
    <col min="10246" max="10246" width="19.28515625" style="152" customWidth="1"/>
    <col min="10247" max="10496" width="9.140625" style="152"/>
    <col min="10497" max="10497" width="45.28515625" style="152" customWidth="1"/>
    <col min="10498" max="10498" width="19.7109375" style="152" customWidth="1"/>
    <col min="10499" max="10499" width="18" style="152" customWidth="1"/>
    <col min="10500" max="10500" width="17.42578125" style="152" customWidth="1"/>
    <col min="10501" max="10501" width="17.140625" style="152" customWidth="1"/>
    <col min="10502" max="10502" width="19.28515625" style="152" customWidth="1"/>
    <col min="10503" max="10752" width="9.140625" style="152"/>
    <col min="10753" max="10753" width="45.28515625" style="152" customWidth="1"/>
    <col min="10754" max="10754" width="19.7109375" style="152" customWidth="1"/>
    <col min="10755" max="10755" width="18" style="152" customWidth="1"/>
    <col min="10756" max="10756" width="17.42578125" style="152" customWidth="1"/>
    <col min="10757" max="10757" width="17.140625" style="152" customWidth="1"/>
    <col min="10758" max="10758" width="19.28515625" style="152" customWidth="1"/>
    <col min="10759" max="11008" width="9.140625" style="152"/>
    <col min="11009" max="11009" width="45.28515625" style="152" customWidth="1"/>
    <col min="11010" max="11010" width="19.7109375" style="152" customWidth="1"/>
    <col min="11011" max="11011" width="18" style="152" customWidth="1"/>
    <col min="11012" max="11012" width="17.42578125" style="152" customWidth="1"/>
    <col min="11013" max="11013" width="17.140625" style="152" customWidth="1"/>
    <col min="11014" max="11014" width="19.28515625" style="152" customWidth="1"/>
    <col min="11015" max="11264" width="9.140625" style="152"/>
    <col min="11265" max="11265" width="45.28515625" style="152" customWidth="1"/>
    <col min="11266" max="11266" width="19.7109375" style="152" customWidth="1"/>
    <col min="11267" max="11267" width="18" style="152" customWidth="1"/>
    <col min="11268" max="11268" width="17.42578125" style="152" customWidth="1"/>
    <col min="11269" max="11269" width="17.140625" style="152" customWidth="1"/>
    <col min="11270" max="11270" width="19.28515625" style="152" customWidth="1"/>
    <col min="11271" max="11520" width="9.140625" style="152"/>
    <col min="11521" max="11521" width="45.28515625" style="152" customWidth="1"/>
    <col min="11522" max="11522" width="19.7109375" style="152" customWidth="1"/>
    <col min="11523" max="11523" width="18" style="152" customWidth="1"/>
    <col min="11524" max="11524" width="17.42578125" style="152" customWidth="1"/>
    <col min="11525" max="11525" width="17.140625" style="152" customWidth="1"/>
    <col min="11526" max="11526" width="19.28515625" style="152" customWidth="1"/>
    <col min="11527" max="11776" width="9.140625" style="152"/>
    <col min="11777" max="11777" width="45.28515625" style="152" customWidth="1"/>
    <col min="11778" max="11778" width="19.7109375" style="152" customWidth="1"/>
    <col min="11779" max="11779" width="18" style="152" customWidth="1"/>
    <col min="11780" max="11780" width="17.42578125" style="152" customWidth="1"/>
    <col min="11781" max="11781" width="17.140625" style="152" customWidth="1"/>
    <col min="11782" max="11782" width="19.28515625" style="152" customWidth="1"/>
    <col min="11783" max="12032" width="9.140625" style="152"/>
    <col min="12033" max="12033" width="45.28515625" style="152" customWidth="1"/>
    <col min="12034" max="12034" width="19.7109375" style="152" customWidth="1"/>
    <col min="12035" max="12035" width="18" style="152" customWidth="1"/>
    <col min="12036" max="12036" width="17.42578125" style="152" customWidth="1"/>
    <col min="12037" max="12037" width="17.140625" style="152" customWidth="1"/>
    <col min="12038" max="12038" width="19.28515625" style="152" customWidth="1"/>
    <col min="12039" max="12288" width="9.140625" style="152"/>
    <col min="12289" max="12289" width="45.28515625" style="152" customWidth="1"/>
    <col min="12290" max="12290" width="19.7109375" style="152" customWidth="1"/>
    <col min="12291" max="12291" width="18" style="152" customWidth="1"/>
    <col min="12292" max="12292" width="17.42578125" style="152" customWidth="1"/>
    <col min="12293" max="12293" width="17.140625" style="152" customWidth="1"/>
    <col min="12294" max="12294" width="19.28515625" style="152" customWidth="1"/>
    <col min="12295" max="12544" width="9.140625" style="152"/>
    <col min="12545" max="12545" width="45.28515625" style="152" customWidth="1"/>
    <col min="12546" max="12546" width="19.7109375" style="152" customWidth="1"/>
    <col min="12547" max="12547" width="18" style="152" customWidth="1"/>
    <col min="12548" max="12548" width="17.42578125" style="152" customWidth="1"/>
    <col min="12549" max="12549" width="17.140625" style="152" customWidth="1"/>
    <col min="12550" max="12550" width="19.28515625" style="152" customWidth="1"/>
    <col min="12551" max="12800" width="9.140625" style="152"/>
    <col min="12801" max="12801" width="45.28515625" style="152" customWidth="1"/>
    <col min="12802" max="12802" width="19.7109375" style="152" customWidth="1"/>
    <col min="12803" max="12803" width="18" style="152" customWidth="1"/>
    <col min="12804" max="12804" width="17.42578125" style="152" customWidth="1"/>
    <col min="12805" max="12805" width="17.140625" style="152" customWidth="1"/>
    <col min="12806" max="12806" width="19.28515625" style="152" customWidth="1"/>
    <col min="12807" max="13056" width="9.140625" style="152"/>
    <col min="13057" max="13057" width="45.28515625" style="152" customWidth="1"/>
    <col min="13058" max="13058" width="19.7109375" style="152" customWidth="1"/>
    <col min="13059" max="13059" width="18" style="152" customWidth="1"/>
    <col min="13060" max="13060" width="17.42578125" style="152" customWidth="1"/>
    <col min="13061" max="13061" width="17.140625" style="152" customWidth="1"/>
    <col min="13062" max="13062" width="19.28515625" style="152" customWidth="1"/>
    <col min="13063" max="13312" width="9.140625" style="152"/>
    <col min="13313" max="13313" width="45.28515625" style="152" customWidth="1"/>
    <col min="13314" max="13314" width="19.7109375" style="152" customWidth="1"/>
    <col min="13315" max="13315" width="18" style="152" customWidth="1"/>
    <col min="13316" max="13316" width="17.42578125" style="152" customWidth="1"/>
    <col min="13317" max="13317" width="17.140625" style="152" customWidth="1"/>
    <col min="13318" max="13318" width="19.28515625" style="152" customWidth="1"/>
    <col min="13319" max="13568" width="9.140625" style="152"/>
    <col min="13569" max="13569" width="45.28515625" style="152" customWidth="1"/>
    <col min="13570" max="13570" width="19.7109375" style="152" customWidth="1"/>
    <col min="13571" max="13571" width="18" style="152" customWidth="1"/>
    <col min="13572" max="13572" width="17.42578125" style="152" customWidth="1"/>
    <col min="13573" max="13573" width="17.140625" style="152" customWidth="1"/>
    <col min="13574" max="13574" width="19.28515625" style="152" customWidth="1"/>
    <col min="13575" max="13824" width="9.140625" style="152"/>
    <col min="13825" max="13825" width="45.28515625" style="152" customWidth="1"/>
    <col min="13826" max="13826" width="19.7109375" style="152" customWidth="1"/>
    <col min="13827" max="13827" width="18" style="152" customWidth="1"/>
    <col min="13828" max="13828" width="17.42578125" style="152" customWidth="1"/>
    <col min="13829" max="13829" width="17.140625" style="152" customWidth="1"/>
    <col min="13830" max="13830" width="19.28515625" style="152" customWidth="1"/>
    <col min="13831" max="14080" width="9.140625" style="152"/>
    <col min="14081" max="14081" width="45.28515625" style="152" customWidth="1"/>
    <col min="14082" max="14082" width="19.7109375" style="152" customWidth="1"/>
    <col min="14083" max="14083" width="18" style="152" customWidth="1"/>
    <col min="14084" max="14084" width="17.42578125" style="152" customWidth="1"/>
    <col min="14085" max="14085" width="17.140625" style="152" customWidth="1"/>
    <col min="14086" max="14086" width="19.28515625" style="152" customWidth="1"/>
    <col min="14087" max="14336" width="9.140625" style="152"/>
    <col min="14337" max="14337" width="45.28515625" style="152" customWidth="1"/>
    <col min="14338" max="14338" width="19.7109375" style="152" customWidth="1"/>
    <col min="14339" max="14339" width="18" style="152" customWidth="1"/>
    <col min="14340" max="14340" width="17.42578125" style="152" customWidth="1"/>
    <col min="14341" max="14341" width="17.140625" style="152" customWidth="1"/>
    <col min="14342" max="14342" width="19.28515625" style="152" customWidth="1"/>
    <col min="14343" max="14592" width="9.140625" style="152"/>
    <col min="14593" max="14593" width="45.28515625" style="152" customWidth="1"/>
    <col min="14594" max="14594" width="19.7109375" style="152" customWidth="1"/>
    <col min="14595" max="14595" width="18" style="152" customWidth="1"/>
    <col min="14596" max="14596" width="17.42578125" style="152" customWidth="1"/>
    <col min="14597" max="14597" width="17.140625" style="152" customWidth="1"/>
    <col min="14598" max="14598" width="19.28515625" style="152" customWidth="1"/>
    <col min="14599" max="14848" width="9.140625" style="152"/>
    <col min="14849" max="14849" width="45.28515625" style="152" customWidth="1"/>
    <col min="14850" max="14850" width="19.7109375" style="152" customWidth="1"/>
    <col min="14851" max="14851" width="18" style="152" customWidth="1"/>
    <col min="14852" max="14852" width="17.42578125" style="152" customWidth="1"/>
    <col min="14853" max="14853" width="17.140625" style="152" customWidth="1"/>
    <col min="14854" max="14854" width="19.28515625" style="152" customWidth="1"/>
    <col min="14855" max="15104" width="9.140625" style="152"/>
    <col min="15105" max="15105" width="45.28515625" style="152" customWidth="1"/>
    <col min="15106" max="15106" width="19.7109375" style="152" customWidth="1"/>
    <col min="15107" max="15107" width="18" style="152" customWidth="1"/>
    <col min="15108" max="15108" width="17.42578125" style="152" customWidth="1"/>
    <col min="15109" max="15109" width="17.140625" style="152" customWidth="1"/>
    <col min="15110" max="15110" width="19.28515625" style="152" customWidth="1"/>
    <col min="15111" max="15360" width="9.140625" style="152"/>
    <col min="15361" max="15361" width="45.28515625" style="152" customWidth="1"/>
    <col min="15362" max="15362" width="19.7109375" style="152" customWidth="1"/>
    <col min="15363" max="15363" width="18" style="152" customWidth="1"/>
    <col min="15364" max="15364" width="17.42578125" style="152" customWidth="1"/>
    <col min="15365" max="15365" width="17.140625" style="152" customWidth="1"/>
    <col min="15366" max="15366" width="19.28515625" style="152" customWidth="1"/>
    <col min="15367" max="15616" width="9.140625" style="152"/>
    <col min="15617" max="15617" width="45.28515625" style="152" customWidth="1"/>
    <col min="15618" max="15618" width="19.7109375" style="152" customWidth="1"/>
    <col min="15619" max="15619" width="18" style="152" customWidth="1"/>
    <col min="15620" max="15620" width="17.42578125" style="152" customWidth="1"/>
    <col min="15621" max="15621" width="17.140625" style="152" customWidth="1"/>
    <col min="15622" max="15622" width="19.28515625" style="152" customWidth="1"/>
    <col min="15623" max="15872" width="9.140625" style="152"/>
    <col min="15873" max="15873" width="45.28515625" style="152" customWidth="1"/>
    <col min="15874" max="15874" width="19.7109375" style="152" customWidth="1"/>
    <col min="15875" max="15875" width="18" style="152" customWidth="1"/>
    <col min="15876" max="15876" width="17.42578125" style="152" customWidth="1"/>
    <col min="15877" max="15877" width="17.140625" style="152" customWidth="1"/>
    <col min="15878" max="15878" width="19.28515625" style="152" customWidth="1"/>
    <col min="15879" max="16128" width="9.140625" style="152"/>
    <col min="16129" max="16129" width="45.28515625" style="152" customWidth="1"/>
    <col min="16130" max="16130" width="19.7109375" style="152" customWidth="1"/>
    <col min="16131" max="16131" width="18" style="152" customWidth="1"/>
    <col min="16132" max="16132" width="17.42578125" style="152" customWidth="1"/>
    <col min="16133" max="16133" width="17.140625" style="152" customWidth="1"/>
    <col min="16134" max="16134" width="19.28515625" style="152" customWidth="1"/>
    <col min="16135" max="16384" width="9.140625" style="152"/>
  </cols>
  <sheetData>
    <row r="1" spans="1:6" ht="13.5" thickBot="1">
      <c r="A1" s="151" t="s">
        <v>0</v>
      </c>
      <c r="F1" s="154" t="s">
        <v>1</v>
      </c>
    </row>
    <row r="2" spans="1:6" ht="24.75" customHeight="1" thickTop="1">
      <c r="A2" s="6250" t="s">
        <v>3555</v>
      </c>
      <c r="B2" s="6251"/>
      <c r="C2" s="6251"/>
      <c r="D2" s="6251"/>
      <c r="E2" s="6251"/>
      <c r="F2" s="6252"/>
    </row>
    <row r="3" spans="1:6" ht="47.25" customHeight="1" thickBot="1">
      <c r="A3" s="6253" t="s">
        <v>3530</v>
      </c>
      <c r="B3" s="6254"/>
      <c r="C3" s="6254"/>
      <c r="D3" s="6254"/>
      <c r="E3" s="6254"/>
      <c r="F3" s="6255"/>
    </row>
    <row r="4" spans="1:6" ht="43.5" customHeight="1" thickBot="1">
      <c r="A4" s="3879" t="s">
        <v>3531</v>
      </c>
      <c r="B4" s="4105">
        <v>2009</v>
      </c>
      <c r="C4" s="4105">
        <v>2010</v>
      </c>
      <c r="D4" s="4106">
        <v>2011</v>
      </c>
      <c r="E4" s="4124">
        <v>2012</v>
      </c>
      <c r="F4" s="4125">
        <v>2013</v>
      </c>
    </row>
    <row r="5" spans="1:6" ht="35.1" customHeight="1">
      <c r="A5" s="4126" t="s">
        <v>3532</v>
      </c>
      <c r="B5" s="3928">
        <v>1767</v>
      </c>
      <c r="C5" s="3928">
        <v>1463</v>
      </c>
      <c r="D5" s="3928">
        <v>1455</v>
      </c>
      <c r="E5" s="3917">
        <v>1616</v>
      </c>
      <c r="F5" s="4127">
        <v>1519</v>
      </c>
    </row>
    <row r="6" spans="1:6" ht="35.1" customHeight="1">
      <c r="A6" s="4128" t="s">
        <v>3533</v>
      </c>
      <c r="B6" s="3929">
        <v>8378</v>
      </c>
      <c r="C6" s="3929">
        <v>8046</v>
      </c>
      <c r="D6" s="3929">
        <v>8062</v>
      </c>
      <c r="E6" s="3920">
        <v>8467</v>
      </c>
      <c r="F6" s="3925">
        <v>5896</v>
      </c>
    </row>
    <row r="7" spans="1:6" ht="35.1" customHeight="1">
      <c r="A7" s="4128" t="s">
        <v>874</v>
      </c>
      <c r="B7" s="3780">
        <v>1388</v>
      </c>
      <c r="C7" s="3780">
        <v>25</v>
      </c>
      <c r="D7" s="3780">
        <v>148</v>
      </c>
      <c r="E7" s="3924">
        <v>19</v>
      </c>
      <c r="F7" s="3793" t="s">
        <v>9</v>
      </c>
    </row>
    <row r="8" spans="1:6" ht="35.1" customHeight="1" thickBot="1">
      <c r="A8" s="4129" t="s">
        <v>2</v>
      </c>
      <c r="B8" s="1564">
        <v>11533</v>
      </c>
      <c r="C8" s="1564">
        <v>9534</v>
      </c>
      <c r="D8" s="1564">
        <v>9665</v>
      </c>
      <c r="E8" s="1566">
        <v>10102</v>
      </c>
      <c r="F8" s="4130">
        <v>7415</v>
      </c>
    </row>
    <row r="9" spans="1:6" ht="16.5" customHeight="1" thickTop="1">
      <c r="A9" s="1112"/>
      <c r="B9" s="1481"/>
    </row>
    <row r="10" spans="1:6" ht="20.100000000000001" customHeight="1">
      <c r="A10" s="6248" t="s">
        <v>3510</v>
      </c>
      <c r="B10" s="6249"/>
    </row>
    <row r="11" spans="1:6" ht="20.100000000000001" customHeight="1">
      <c r="A11" s="6248" t="s">
        <v>3471</v>
      </c>
      <c r="B11" s="6248"/>
      <c r="C11" s="6248"/>
    </row>
    <row r="12" spans="1:6" ht="20.100000000000001" customHeight="1">
      <c r="A12" s="6248" t="s">
        <v>3534</v>
      </c>
      <c r="B12" s="6248"/>
      <c r="C12" s="6248"/>
    </row>
    <row r="13" spans="1:6" ht="20.100000000000001" customHeight="1">
      <c r="A13" s="6248" t="s">
        <v>3450</v>
      </c>
      <c r="B13" s="6248"/>
      <c r="C13" s="6248"/>
    </row>
    <row r="17" spans="2:2">
      <c r="B17" s="3877" t="s">
        <v>3</v>
      </c>
    </row>
  </sheetData>
  <mergeCells count="6">
    <mergeCell ref="A13:C13"/>
    <mergeCell ref="A2:F2"/>
    <mergeCell ref="A3:F3"/>
    <mergeCell ref="A10:B10"/>
    <mergeCell ref="A11:C11"/>
    <mergeCell ref="A12:C12"/>
  </mergeCells>
  <hyperlinks>
    <hyperlink ref="A1" r:id="rId1"/>
  </hyperlinks>
  <pageMargins left="0.70866141732283472" right="0.70866141732283472" top="0.74803149606299213" bottom="0.74803149606299213" header="0.31496062992125984" footer="0.31496062992125984"/>
  <pageSetup paperSize="9" scale="97" fitToHeight="0" orientation="landscape" r:id="rId2"/>
  <headerFooter>
    <oddFooter>&amp;R229</oddFooter>
  </headerFooter>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22">
    <pageSetUpPr fitToPage="1"/>
  </sheetPr>
  <dimension ref="A1:G18"/>
  <sheetViews>
    <sheetView view="pageBreakPreview" zoomScale="60" zoomScaleNormal="100" workbookViewId="0">
      <selection activeCell="H15" sqref="H15"/>
    </sheetView>
  </sheetViews>
  <sheetFormatPr defaultRowHeight="12.75"/>
  <cols>
    <col min="1" max="1" width="34.140625" style="152" customWidth="1"/>
    <col min="2" max="2" width="21.7109375" style="152" customWidth="1"/>
    <col min="3" max="3" width="19.85546875" style="152" customWidth="1"/>
    <col min="4" max="4" width="19.7109375" style="152" customWidth="1"/>
    <col min="5" max="5" width="17.140625" style="152" customWidth="1"/>
    <col min="6" max="6" width="17" style="152" customWidth="1"/>
    <col min="7" max="7" width="19.85546875" style="152" customWidth="1"/>
    <col min="8" max="256" width="9.140625" style="152"/>
    <col min="257" max="257" width="34.140625" style="152" customWidth="1"/>
    <col min="258" max="258" width="21.7109375" style="152" customWidth="1"/>
    <col min="259" max="259" width="19.85546875" style="152" customWidth="1"/>
    <col min="260" max="260" width="19.7109375" style="152" customWidth="1"/>
    <col min="261" max="261" width="17.140625" style="152" customWidth="1"/>
    <col min="262" max="262" width="17" style="152" customWidth="1"/>
    <col min="263" max="263" width="19.85546875" style="152" customWidth="1"/>
    <col min="264" max="512" width="9.140625" style="152"/>
    <col min="513" max="513" width="34.140625" style="152" customWidth="1"/>
    <col min="514" max="514" width="21.7109375" style="152" customWidth="1"/>
    <col min="515" max="515" width="19.85546875" style="152" customWidth="1"/>
    <col min="516" max="516" width="19.7109375" style="152" customWidth="1"/>
    <col min="517" max="517" width="17.140625" style="152" customWidth="1"/>
    <col min="518" max="518" width="17" style="152" customWidth="1"/>
    <col min="519" max="519" width="19.85546875" style="152" customWidth="1"/>
    <col min="520" max="768" width="9.140625" style="152"/>
    <col min="769" max="769" width="34.140625" style="152" customWidth="1"/>
    <col min="770" max="770" width="21.7109375" style="152" customWidth="1"/>
    <col min="771" max="771" width="19.85546875" style="152" customWidth="1"/>
    <col min="772" max="772" width="19.7109375" style="152" customWidth="1"/>
    <col min="773" max="773" width="17.140625" style="152" customWidth="1"/>
    <col min="774" max="774" width="17" style="152" customWidth="1"/>
    <col min="775" max="775" width="19.85546875" style="152" customWidth="1"/>
    <col min="776" max="1024" width="9.140625" style="152"/>
    <col min="1025" max="1025" width="34.140625" style="152" customWidth="1"/>
    <col min="1026" max="1026" width="21.7109375" style="152" customWidth="1"/>
    <col min="1027" max="1027" width="19.85546875" style="152" customWidth="1"/>
    <col min="1028" max="1028" width="19.7109375" style="152" customWidth="1"/>
    <col min="1029" max="1029" width="17.140625" style="152" customWidth="1"/>
    <col min="1030" max="1030" width="17" style="152" customWidth="1"/>
    <col min="1031" max="1031" width="19.85546875" style="152" customWidth="1"/>
    <col min="1032" max="1280" width="9.140625" style="152"/>
    <col min="1281" max="1281" width="34.140625" style="152" customWidth="1"/>
    <col min="1282" max="1282" width="21.7109375" style="152" customWidth="1"/>
    <col min="1283" max="1283" width="19.85546875" style="152" customWidth="1"/>
    <col min="1284" max="1284" width="19.7109375" style="152" customWidth="1"/>
    <col min="1285" max="1285" width="17.140625" style="152" customWidth="1"/>
    <col min="1286" max="1286" width="17" style="152" customWidth="1"/>
    <col min="1287" max="1287" width="19.85546875" style="152" customWidth="1"/>
    <col min="1288" max="1536" width="9.140625" style="152"/>
    <col min="1537" max="1537" width="34.140625" style="152" customWidth="1"/>
    <col min="1538" max="1538" width="21.7109375" style="152" customWidth="1"/>
    <col min="1539" max="1539" width="19.85546875" style="152" customWidth="1"/>
    <col min="1540" max="1540" width="19.7109375" style="152" customWidth="1"/>
    <col min="1541" max="1541" width="17.140625" style="152" customWidth="1"/>
    <col min="1542" max="1542" width="17" style="152" customWidth="1"/>
    <col min="1543" max="1543" width="19.85546875" style="152" customWidth="1"/>
    <col min="1544" max="1792" width="9.140625" style="152"/>
    <col min="1793" max="1793" width="34.140625" style="152" customWidth="1"/>
    <col min="1794" max="1794" width="21.7109375" style="152" customWidth="1"/>
    <col min="1795" max="1795" width="19.85546875" style="152" customWidth="1"/>
    <col min="1796" max="1796" width="19.7109375" style="152" customWidth="1"/>
    <col min="1797" max="1797" width="17.140625" style="152" customWidth="1"/>
    <col min="1798" max="1798" width="17" style="152" customWidth="1"/>
    <col min="1799" max="1799" width="19.85546875" style="152" customWidth="1"/>
    <col min="1800" max="2048" width="9.140625" style="152"/>
    <col min="2049" max="2049" width="34.140625" style="152" customWidth="1"/>
    <col min="2050" max="2050" width="21.7109375" style="152" customWidth="1"/>
    <col min="2051" max="2051" width="19.85546875" style="152" customWidth="1"/>
    <col min="2052" max="2052" width="19.7109375" style="152" customWidth="1"/>
    <col min="2053" max="2053" width="17.140625" style="152" customWidth="1"/>
    <col min="2054" max="2054" width="17" style="152" customWidth="1"/>
    <col min="2055" max="2055" width="19.85546875" style="152" customWidth="1"/>
    <col min="2056" max="2304" width="9.140625" style="152"/>
    <col min="2305" max="2305" width="34.140625" style="152" customWidth="1"/>
    <col min="2306" max="2306" width="21.7109375" style="152" customWidth="1"/>
    <col min="2307" max="2307" width="19.85546875" style="152" customWidth="1"/>
    <col min="2308" max="2308" width="19.7109375" style="152" customWidth="1"/>
    <col min="2309" max="2309" width="17.140625" style="152" customWidth="1"/>
    <col min="2310" max="2310" width="17" style="152" customWidth="1"/>
    <col min="2311" max="2311" width="19.85546875" style="152" customWidth="1"/>
    <col min="2312" max="2560" width="9.140625" style="152"/>
    <col min="2561" max="2561" width="34.140625" style="152" customWidth="1"/>
    <col min="2562" max="2562" width="21.7109375" style="152" customWidth="1"/>
    <col min="2563" max="2563" width="19.85546875" style="152" customWidth="1"/>
    <col min="2564" max="2564" width="19.7109375" style="152" customWidth="1"/>
    <col min="2565" max="2565" width="17.140625" style="152" customWidth="1"/>
    <col min="2566" max="2566" width="17" style="152" customWidth="1"/>
    <col min="2567" max="2567" width="19.85546875" style="152" customWidth="1"/>
    <col min="2568" max="2816" width="9.140625" style="152"/>
    <col min="2817" max="2817" width="34.140625" style="152" customWidth="1"/>
    <col min="2818" max="2818" width="21.7109375" style="152" customWidth="1"/>
    <col min="2819" max="2819" width="19.85546875" style="152" customWidth="1"/>
    <col min="2820" max="2820" width="19.7109375" style="152" customWidth="1"/>
    <col min="2821" max="2821" width="17.140625" style="152" customWidth="1"/>
    <col min="2822" max="2822" width="17" style="152" customWidth="1"/>
    <col min="2823" max="2823" width="19.85546875" style="152" customWidth="1"/>
    <col min="2824" max="3072" width="9.140625" style="152"/>
    <col min="3073" max="3073" width="34.140625" style="152" customWidth="1"/>
    <col min="3074" max="3074" width="21.7109375" style="152" customWidth="1"/>
    <col min="3075" max="3075" width="19.85546875" style="152" customWidth="1"/>
    <col min="3076" max="3076" width="19.7109375" style="152" customWidth="1"/>
    <col min="3077" max="3077" width="17.140625" style="152" customWidth="1"/>
    <col min="3078" max="3078" width="17" style="152" customWidth="1"/>
    <col min="3079" max="3079" width="19.85546875" style="152" customWidth="1"/>
    <col min="3080" max="3328" width="9.140625" style="152"/>
    <col min="3329" max="3329" width="34.140625" style="152" customWidth="1"/>
    <col min="3330" max="3330" width="21.7109375" style="152" customWidth="1"/>
    <col min="3331" max="3331" width="19.85546875" style="152" customWidth="1"/>
    <col min="3332" max="3332" width="19.7109375" style="152" customWidth="1"/>
    <col min="3333" max="3333" width="17.140625" style="152" customWidth="1"/>
    <col min="3334" max="3334" width="17" style="152" customWidth="1"/>
    <col min="3335" max="3335" width="19.85546875" style="152" customWidth="1"/>
    <col min="3336" max="3584" width="9.140625" style="152"/>
    <col min="3585" max="3585" width="34.140625" style="152" customWidth="1"/>
    <col min="3586" max="3586" width="21.7109375" style="152" customWidth="1"/>
    <col min="3587" max="3587" width="19.85546875" style="152" customWidth="1"/>
    <col min="3588" max="3588" width="19.7109375" style="152" customWidth="1"/>
    <col min="3589" max="3589" width="17.140625" style="152" customWidth="1"/>
    <col min="3590" max="3590" width="17" style="152" customWidth="1"/>
    <col min="3591" max="3591" width="19.85546875" style="152" customWidth="1"/>
    <col min="3592" max="3840" width="9.140625" style="152"/>
    <col min="3841" max="3841" width="34.140625" style="152" customWidth="1"/>
    <col min="3842" max="3842" width="21.7109375" style="152" customWidth="1"/>
    <col min="3843" max="3843" width="19.85546875" style="152" customWidth="1"/>
    <col min="3844" max="3844" width="19.7109375" style="152" customWidth="1"/>
    <col min="3845" max="3845" width="17.140625" style="152" customWidth="1"/>
    <col min="3846" max="3846" width="17" style="152" customWidth="1"/>
    <col min="3847" max="3847" width="19.85546875" style="152" customWidth="1"/>
    <col min="3848" max="4096" width="9.140625" style="152"/>
    <col min="4097" max="4097" width="34.140625" style="152" customWidth="1"/>
    <col min="4098" max="4098" width="21.7109375" style="152" customWidth="1"/>
    <col min="4099" max="4099" width="19.85546875" style="152" customWidth="1"/>
    <col min="4100" max="4100" width="19.7109375" style="152" customWidth="1"/>
    <col min="4101" max="4101" width="17.140625" style="152" customWidth="1"/>
    <col min="4102" max="4102" width="17" style="152" customWidth="1"/>
    <col min="4103" max="4103" width="19.85546875" style="152" customWidth="1"/>
    <col min="4104" max="4352" width="9.140625" style="152"/>
    <col min="4353" max="4353" width="34.140625" style="152" customWidth="1"/>
    <col min="4354" max="4354" width="21.7109375" style="152" customWidth="1"/>
    <col min="4355" max="4355" width="19.85546875" style="152" customWidth="1"/>
    <col min="4356" max="4356" width="19.7109375" style="152" customWidth="1"/>
    <col min="4357" max="4357" width="17.140625" style="152" customWidth="1"/>
    <col min="4358" max="4358" width="17" style="152" customWidth="1"/>
    <col min="4359" max="4359" width="19.85546875" style="152" customWidth="1"/>
    <col min="4360" max="4608" width="9.140625" style="152"/>
    <col min="4609" max="4609" width="34.140625" style="152" customWidth="1"/>
    <col min="4610" max="4610" width="21.7109375" style="152" customWidth="1"/>
    <col min="4611" max="4611" width="19.85546875" style="152" customWidth="1"/>
    <col min="4612" max="4612" width="19.7109375" style="152" customWidth="1"/>
    <col min="4613" max="4613" width="17.140625" style="152" customWidth="1"/>
    <col min="4614" max="4614" width="17" style="152" customWidth="1"/>
    <col min="4615" max="4615" width="19.85546875" style="152" customWidth="1"/>
    <col min="4616" max="4864" width="9.140625" style="152"/>
    <col min="4865" max="4865" width="34.140625" style="152" customWidth="1"/>
    <col min="4866" max="4866" width="21.7109375" style="152" customWidth="1"/>
    <col min="4867" max="4867" width="19.85546875" style="152" customWidth="1"/>
    <col min="4868" max="4868" width="19.7109375" style="152" customWidth="1"/>
    <col min="4869" max="4869" width="17.140625" style="152" customWidth="1"/>
    <col min="4870" max="4870" width="17" style="152" customWidth="1"/>
    <col min="4871" max="4871" width="19.85546875" style="152" customWidth="1"/>
    <col min="4872" max="5120" width="9.140625" style="152"/>
    <col min="5121" max="5121" width="34.140625" style="152" customWidth="1"/>
    <col min="5122" max="5122" width="21.7109375" style="152" customWidth="1"/>
    <col min="5123" max="5123" width="19.85546875" style="152" customWidth="1"/>
    <col min="5124" max="5124" width="19.7109375" style="152" customWidth="1"/>
    <col min="5125" max="5125" width="17.140625" style="152" customWidth="1"/>
    <col min="5126" max="5126" width="17" style="152" customWidth="1"/>
    <col min="5127" max="5127" width="19.85546875" style="152" customWidth="1"/>
    <col min="5128" max="5376" width="9.140625" style="152"/>
    <col min="5377" max="5377" width="34.140625" style="152" customWidth="1"/>
    <col min="5378" max="5378" width="21.7109375" style="152" customWidth="1"/>
    <col min="5379" max="5379" width="19.85546875" style="152" customWidth="1"/>
    <col min="5380" max="5380" width="19.7109375" style="152" customWidth="1"/>
    <col min="5381" max="5381" width="17.140625" style="152" customWidth="1"/>
    <col min="5382" max="5382" width="17" style="152" customWidth="1"/>
    <col min="5383" max="5383" width="19.85546875" style="152" customWidth="1"/>
    <col min="5384" max="5632" width="9.140625" style="152"/>
    <col min="5633" max="5633" width="34.140625" style="152" customWidth="1"/>
    <col min="5634" max="5634" width="21.7109375" style="152" customWidth="1"/>
    <col min="5635" max="5635" width="19.85546875" style="152" customWidth="1"/>
    <col min="5636" max="5636" width="19.7109375" style="152" customWidth="1"/>
    <col min="5637" max="5637" width="17.140625" style="152" customWidth="1"/>
    <col min="5638" max="5638" width="17" style="152" customWidth="1"/>
    <col min="5639" max="5639" width="19.85546875" style="152" customWidth="1"/>
    <col min="5640" max="5888" width="9.140625" style="152"/>
    <col min="5889" max="5889" width="34.140625" style="152" customWidth="1"/>
    <col min="5890" max="5890" width="21.7109375" style="152" customWidth="1"/>
    <col min="5891" max="5891" width="19.85546875" style="152" customWidth="1"/>
    <col min="5892" max="5892" width="19.7109375" style="152" customWidth="1"/>
    <col min="5893" max="5893" width="17.140625" style="152" customWidth="1"/>
    <col min="5894" max="5894" width="17" style="152" customWidth="1"/>
    <col min="5895" max="5895" width="19.85546875" style="152" customWidth="1"/>
    <col min="5896" max="6144" width="9.140625" style="152"/>
    <col min="6145" max="6145" width="34.140625" style="152" customWidth="1"/>
    <col min="6146" max="6146" width="21.7109375" style="152" customWidth="1"/>
    <col min="6147" max="6147" width="19.85546875" style="152" customWidth="1"/>
    <col min="6148" max="6148" width="19.7109375" style="152" customWidth="1"/>
    <col min="6149" max="6149" width="17.140625" style="152" customWidth="1"/>
    <col min="6150" max="6150" width="17" style="152" customWidth="1"/>
    <col min="6151" max="6151" width="19.85546875" style="152" customWidth="1"/>
    <col min="6152" max="6400" width="9.140625" style="152"/>
    <col min="6401" max="6401" width="34.140625" style="152" customWidth="1"/>
    <col min="6402" max="6402" width="21.7109375" style="152" customWidth="1"/>
    <col min="6403" max="6403" width="19.85546875" style="152" customWidth="1"/>
    <col min="6404" max="6404" width="19.7109375" style="152" customWidth="1"/>
    <col min="6405" max="6405" width="17.140625" style="152" customWidth="1"/>
    <col min="6406" max="6406" width="17" style="152" customWidth="1"/>
    <col min="6407" max="6407" width="19.85546875" style="152" customWidth="1"/>
    <col min="6408" max="6656" width="9.140625" style="152"/>
    <col min="6657" max="6657" width="34.140625" style="152" customWidth="1"/>
    <col min="6658" max="6658" width="21.7109375" style="152" customWidth="1"/>
    <col min="6659" max="6659" width="19.85546875" style="152" customWidth="1"/>
    <col min="6660" max="6660" width="19.7109375" style="152" customWidth="1"/>
    <col min="6661" max="6661" width="17.140625" style="152" customWidth="1"/>
    <col min="6662" max="6662" width="17" style="152" customWidth="1"/>
    <col min="6663" max="6663" width="19.85546875" style="152" customWidth="1"/>
    <col min="6664" max="6912" width="9.140625" style="152"/>
    <col min="6913" max="6913" width="34.140625" style="152" customWidth="1"/>
    <col min="6914" max="6914" width="21.7109375" style="152" customWidth="1"/>
    <col min="6915" max="6915" width="19.85546875" style="152" customWidth="1"/>
    <col min="6916" max="6916" width="19.7109375" style="152" customWidth="1"/>
    <col min="6917" max="6917" width="17.140625" style="152" customWidth="1"/>
    <col min="6918" max="6918" width="17" style="152" customWidth="1"/>
    <col min="6919" max="6919" width="19.85546875" style="152" customWidth="1"/>
    <col min="6920" max="7168" width="9.140625" style="152"/>
    <col min="7169" max="7169" width="34.140625" style="152" customWidth="1"/>
    <col min="7170" max="7170" width="21.7109375" style="152" customWidth="1"/>
    <col min="7171" max="7171" width="19.85546875" style="152" customWidth="1"/>
    <col min="7172" max="7172" width="19.7109375" style="152" customWidth="1"/>
    <col min="7173" max="7173" width="17.140625" style="152" customWidth="1"/>
    <col min="7174" max="7174" width="17" style="152" customWidth="1"/>
    <col min="7175" max="7175" width="19.85546875" style="152" customWidth="1"/>
    <col min="7176" max="7424" width="9.140625" style="152"/>
    <col min="7425" max="7425" width="34.140625" style="152" customWidth="1"/>
    <col min="7426" max="7426" width="21.7109375" style="152" customWidth="1"/>
    <col min="7427" max="7427" width="19.85546875" style="152" customWidth="1"/>
    <col min="7428" max="7428" width="19.7109375" style="152" customWidth="1"/>
    <col min="7429" max="7429" width="17.140625" style="152" customWidth="1"/>
    <col min="7430" max="7430" width="17" style="152" customWidth="1"/>
    <col min="7431" max="7431" width="19.85546875" style="152" customWidth="1"/>
    <col min="7432" max="7680" width="9.140625" style="152"/>
    <col min="7681" max="7681" width="34.140625" style="152" customWidth="1"/>
    <col min="7682" max="7682" width="21.7109375" style="152" customWidth="1"/>
    <col min="7683" max="7683" width="19.85546875" style="152" customWidth="1"/>
    <col min="7684" max="7684" width="19.7109375" style="152" customWidth="1"/>
    <col min="7685" max="7685" width="17.140625" style="152" customWidth="1"/>
    <col min="7686" max="7686" width="17" style="152" customWidth="1"/>
    <col min="7687" max="7687" width="19.85546875" style="152" customWidth="1"/>
    <col min="7688" max="7936" width="9.140625" style="152"/>
    <col min="7937" max="7937" width="34.140625" style="152" customWidth="1"/>
    <col min="7938" max="7938" width="21.7109375" style="152" customWidth="1"/>
    <col min="7939" max="7939" width="19.85546875" style="152" customWidth="1"/>
    <col min="7940" max="7940" width="19.7109375" style="152" customWidth="1"/>
    <col min="7941" max="7941" width="17.140625" style="152" customWidth="1"/>
    <col min="7942" max="7942" width="17" style="152" customWidth="1"/>
    <col min="7943" max="7943" width="19.85546875" style="152" customWidth="1"/>
    <col min="7944" max="8192" width="9.140625" style="152"/>
    <col min="8193" max="8193" width="34.140625" style="152" customWidth="1"/>
    <col min="8194" max="8194" width="21.7109375" style="152" customWidth="1"/>
    <col min="8195" max="8195" width="19.85546875" style="152" customWidth="1"/>
    <col min="8196" max="8196" width="19.7109375" style="152" customWidth="1"/>
    <col min="8197" max="8197" width="17.140625" style="152" customWidth="1"/>
    <col min="8198" max="8198" width="17" style="152" customWidth="1"/>
    <col min="8199" max="8199" width="19.85546875" style="152" customWidth="1"/>
    <col min="8200" max="8448" width="9.140625" style="152"/>
    <col min="8449" max="8449" width="34.140625" style="152" customWidth="1"/>
    <col min="8450" max="8450" width="21.7109375" style="152" customWidth="1"/>
    <col min="8451" max="8451" width="19.85546875" style="152" customWidth="1"/>
    <col min="8452" max="8452" width="19.7109375" style="152" customWidth="1"/>
    <col min="8453" max="8453" width="17.140625" style="152" customWidth="1"/>
    <col min="8454" max="8454" width="17" style="152" customWidth="1"/>
    <col min="8455" max="8455" width="19.85546875" style="152" customWidth="1"/>
    <col min="8456" max="8704" width="9.140625" style="152"/>
    <col min="8705" max="8705" width="34.140625" style="152" customWidth="1"/>
    <col min="8706" max="8706" width="21.7109375" style="152" customWidth="1"/>
    <col min="8707" max="8707" width="19.85546875" style="152" customWidth="1"/>
    <col min="8708" max="8708" width="19.7109375" style="152" customWidth="1"/>
    <col min="8709" max="8709" width="17.140625" style="152" customWidth="1"/>
    <col min="8710" max="8710" width="17" style="152" customWidth="1"/>
    <col min="8711" max="8711" width="19.85546875" style="152" customWidth="1"/>
    <col min="8712" max="8960" width="9.140625" style="152"/>
    <col min="8961" max="8961" width="34.140625" style="152" customWidth="1"/>
    <col min="8962" max="8962" width="21.7109375" style="152" customWidth="1"/>
    <col min="8963" max="8963" width="19.85546875" style="152" customWidth="1"/>
    <col min="8964" max="8964" width="19.7109375" style="152" customWidth="1"/>
    <col min="8965" max="8965" width="17.140625" style="152" customWidth="1"/>
    <col min="8966" max="8966" width="17" style="152" customWidth="1"/>
    <col min="8967" max="8967" width="19.85546875" style="152" customWidth="1"/>
    <col min="8968" max="9216" width="9.140625" style="152"/>
    <col min="9217" max="9217" width="34.140625" style="152" customWidth="1"/>
    <col min="9218" max="9218" width="21.7109375" style="152" customWidth="1"/>
    <col min="9219" max="9219" width="19.85546875" style="152" customWidth="1"/>
    <col min="9220" max="9220" width="19.7109375" style="152" customWidth="1"/>
    <col min="9221" max="9221" width="17.140625" style="152" customWidth="1"/>
    <col min="9222" max="9222" width="17" style="152" customWidth="1"/>
    <col min="9223" max="9223" width="19.85546875" style="152" customWidth="1"/>
    <col min="9224" max="9472" width="9.140625" style="152"/>
    <col min="9473" max="9473" width="34.140625" style="152" customWidth="1"/>
    <col min="9474" max="9474" width="21.7109375" style="152" customWidth="1"/>
    <col min="9475" max="9475" width="19.85546875" style="152" customWidth="1"/>
    <col min="9476" max="9476" width="19.7109375" style="152" customWidth="1"/>
    <col min="9477" max="9477" width="17.140625" style="152" customWidth="1"/>
    <col min="9478" max="9478" width="17" style="152" customWidth="1"/>
    <col min="9479" max="9479" width="19.85546875" style="152" customWidth="1"/>
    <col min="9480" max="9728" width="9.140625" style="152"/>
    <col min="9729" max="9729" width="34.140625" style="152" customWidth="1"/>
    <col min="9730" max="9730" width="21.7109375" style="152" customWidth="1"/>
    <col min="9731" max="9731" width="19.85546875" style="152" customWidth="1"/>
    <col min="9732" max="9732" width="19.7109375" style="152" customWidth="1"/>
    <col min="9733" max="9733" width="17.140625" style="152" customWidth="1"/>
    <col min="9734" max="9734" width="17" style="152" customWidth="1"/>
    <col min="9735" max="9735" width="19.85546875" style="152" customWidth="1"/>
    <col min="9736" max="9984" width="9.140625" style="152"/>
    <col min="9985" max="9985" width="34.140625" style="152" customWidth="1"/>
    <col min="9986" max="9986" width="21.7109375" style="152" customWidth="1"/>
    <col min="9987" max="9987" width="19.85546875" style="152" customWidth="1"/>
    <col min="9988" max="9988" width="19.7109375" style="152" customWidth="1"/>
    <col min="9989" max="9989" width="17.140625" style="152" customWidth="1"/>
    <col min="9990" max="9990" width="17" style="152" customWidth="1"/>
    <col min="9991" max="9991" width="19.85546875" style="152" customWidth="1"/>
    <col min="9992" max="10240" width="9.140625" style="152"/>
    <col min="10241" max="10241" width="34.140625" style="152" customWidth="1"/>
    <col min="10242" max="10242" width="21.7109375" style="152" customWidth="1"/>
    <col min="10243" max="10243" width="19.85546875" style="152" customWidth="1"/>
    <col min="10244" max="10244" width="19.7109375" style="152" customWidth="1"/>
    <col min="10245" max="10245" width="17.140625" style="152" customWidth="1"/>
    <col min="10246" max="10246" width="17" style="152" customWidth="1"/>
    <col min="10247" max="10247" width="19.85546875" style="152" customWidth="1"/>
    <col min="10248" max="10496" width="9.140625" style="152"/>
    <col min="10497" max="10497" width="34.140625" style="152" customWidth="1"/>
    <col min="10498" max="10498" width="21.7109375" style="152" customWidth="1"/>
    <col min="10499" max="10499" width="19.85546875" style="152" customWidth="1"/>
    <col min="10500" max="10500" width="19.7109375" style="152" customWidth="1"/>
    <col min="10501" max="10501" width="17.140625" style="152" customWidth="1"/>
    <col min="10502" max="10502" width="17" style="152" customWidth="1"/>
    <col min="10503" max="10503" width="19.85546875" style="152" customWidth="1"/>
    <col min="10504" max="10752" width="9.140625" style="152"/>
    <col min="10753" max="10753" width="34.140625" style="152" customWidth="1"/>
    <col min="10754" max="10754" width="21.7109375" style="152" customWidth="1"/>
    <col min="10755" max="10755" width="19.85546875" style="152" customWidth="1"/>
    <col min="10756" max="10756" width="19.7109375" style="152" customWidth="1"/>
    <col min="10757" max="10757" width="17.140625" style="152" customWidth="1"/>
    <col min="10758" max="10758" width="17" style="152" customWidth="1"/>
    <col min="10759" max="10759" width="19.85546875" style="152" customWidth="1"/>
    <col min="10760" max="11008" width="9.140625" style="152"/>
    <col min="11009" max="11009" width="34.140625" style="152" customWidth="1"/>
    <col min="11010" max="11010" width="21.7109375" style="152" customWidth="1"/>
    <col min="11011" max="11011" width="19.85546875" style="152" customWidth="1"/>
    <col min="11012" max="11012" width="19.7109375" style="152" customWidth="1"/>
    <col min="11013" max="11013" width="17.140625" style="152" customWidth="1"/>
    <col min="11014" max="11014" width="17" style="152" customWidth="1"/>
    <col min="11015" max="11015" width="19.85546875" style="152" customWidth="1"/>
    <col min="11016" max="11264" width="9.140625" style="152"/>
    <col min="11265" max="11265" width="34.140625" style="152" customWidth="1"/>
    <col min="11266" max="11266" width="21.7109375" style="152" customWidth="1"/>
    <col min="11267" max="11267" width="19.85546875" style="152" customWidth="1"/>
    <col min="11268" max="11268" width="19.7109375" style="152" customWidth="1"/>
    <col min="11269" max="11269" width="17.140625" style="152" customWidth="1"/>
    <col min="11270" max="11270" width="17" style="152" customWidth="1"/>
    <col min="11271" max="11271" width="19.85546875" style="152" customWidth="1"/>
    <col min="11272" max="11520" width="9.140625" style="152"/>
    <col min="11521" max="11521" width="34.140625" style="152" customWidth="1"/>
    <col min="11522" max="11522" width="21.7109375" style="152" customWidth="1"/>
    <col min="11523" max="11523" width="19.85546875" style="152" customWidth="1"/>
    <col min="11524" max="11524" width="19.7109375" style="152" customWidth="1"/>
    <col min="11525" max="11525" width="17.140625" style="152" customWidth="1"/>
    <col min="11526" max="11526" width="17" style="152" customWidth="1"/>
    <col min="11527" max="11527" width="19.85546875" style="152" customWidth="1"/>
    <col min="11528" max="11776" width="9.140625" style="152"/>
    <col min="11777" max="11777" width="34.140625" style="152" customWidth="1"/>
    <col min="11778" max="11778" width="21.7109375" style="152" customWidth="1"/>
    <col min="11779" max="11779" width="19.85546875" style="152" customWidth="1"/>
    <col min="11780" max="11780" width="19.7109375" style="152" customWidth="1"/>
    <col min="11781" max="11781" width="17.140625" style="152" customWidth="1"/>
    <col min="11782" max="11782" width="17" style="152" customWidth="1"/>
    <col min="11783" max="11783" width="19.85546875" style="152" customWidth="1"/>
    <col min="11784" max="12032" width="9.140625" style="152"/>
    <col min="12033" max="12033" width="34.140625" style="152" customWidth="1"/>
    <col min="12034" max="12034" width="21.7109375" style="152" customWidth="1"/>
    <col min="12035" max="12035" width="19.85546875" style="152" customWidth="1"/>
    <col min="12036" max="12036" width="19.7109375" style="152" customWidth="1"/>
    <col min="12037" max="12037" width="17.140625" style="152" customWidth="1"/>
    <col min="12038" max="12038" width="17" style="152" customWidth="1"/>
    <col min="12039" max="12039" width="19.85546875" style="152" customWidth="1"/>
    <col min="12040" max="12288" width="9.140625" style="152"/>
    <col min="12289" max="12289" width="34.140625" style="152" customWidth="1"/>
    <col min="12290" max="12290" width="21.7109375" style="152" customWidth="1"/>
    <col min="12291" max="12291" width="19.85546875" style="152" customWidth="1"/>
    <col min="12292" max="12292" width="19.7109375" style="152" customWidth="1"/>
    <col min="12293" max="12293" width="17.140625" style="152" customWidth="1"/>
    <col min="12294" max="12294" width="17" style="152" customWidth="1"/>
    <col min="12295" max="12295" width="19.85546875" style="152" customWidth="1"/>
    <col min="12296" max="12544" width="9.140625" style="152"/>
    <col min="12545" max="12545" width="34.140625" style="152" customWidth="1"/>
    <col min="12546" max="12546" width="21.7109375" style="152" customWidth="1"/>
    <col min="12547" max="12547" width="19.85546875" style="152" customWidth="1"/>
    <col min="12548" max="12548" width="19.7109375" style="152" customWidth="1"/>
    <col min="12549" max="12549" width="17.140625" style="152" customWidth="1"/>
    <col min="12550" max="12550" width="17" style="152" customWidth="1"/>
    <col min="12551" max="12551" width="19.85546875" style="152" customWidth="1"/>
    <col min="12552" max="12800" width="9.140625" style="152"/>
    <col min="12801" max="12801" width="34.140625" style="152" customWidth="1"/>
    <col min="12802" max="12802" width="21.7109375" style="152" customWidth="1"/>
    <col min="12803" max="12803" width="19.85546875" style="152" customWidth="1"/>
    <col min="12804" max="12804" width="19.7109375" style="152" customWidth="1"/>
    <col min="12805" max="12805" width="17.140625" style="152" customWidth="1"/>
    <col min="12806" max="12806" width="17" style="152" customWidth="1"/>
    <col min="12807" max="12807" width="19.85546875" style="152" customWidth="1"/>
    <col min="12808" max="13056" width="9.140625" style="152"/>
    <col min="13057" max="13057" width="34.140625" style="152" customWidth="1"/>
    <col min="13058" max="13058" width="21.7109375" style="152" customWidth="1"/>
    <col min="13059" max="13059" width="19.85546875" style="152" customWidth="1"/>
    <col min="13060" max="13060" width="19.7109375" style="152" customWidth="1"/>
    <col min="13061" max="13061" width="17.140625" style="152" customWidth="1"/>
    <col min="13062" max="13062" width="17" style="152" customWidth="1"/>
    <col min="13063" max="13063" width="19.85546875" style="152" customWidth="1"/>
    <col min="13064" max="13312" width="9.140625" style="152"/>
    <col min="13313" max="13313" width="34.140625" style="152" customWidth="1"/>
    <col min="13314" max="13314" width="21.7109375" style="152" customWidth="1"/>
    <col min="13315" max="13315" width="19.85546875" style="152" customWidth="1"/>
    <col min="13316" max="13316" width="19.7109375" style="152" customWidth="1"/>
    <col min="13317" max="13317" width="17.140625" style="152" customWidth="1"/>
    <col min="13318" max="13318" width="17" style="152" customWidth="1"/>
    <col min="13319" max="13319" width="19.85546875" style="152" customWidth="1"/>
    <col min="13320" max="13568" width="9.140625" style="152"/>
    <col min="13569" max="13569" width="34.140625" style="152" customWidth="1"/>
    <col min="13570" max="13570" width="21.7109375" style="152" customWidth="1"/>
    <col min="13571" max="13571" width="19.85546875" style="152" customWidth="1"/>
    <col min="13572" max="13572" width="19.7109375" style="152" customWidth="1"/>
    <col min="13573" max="13573" width="17.140625" style="152" customWidth="1"/>
    <col min="13574" max="13574" width="17" style="152" customWidth="1"/>
    <col min="13575" max="13575" width="19.85546875" style="152" customWidth="1"/>
    <col min="13576" max="13824" width="9.140625" style="152"/>
    <col min="13825" max="13825" width="34.140625" style="152" customWidth="1"/>
    <col min="13826" max="13826" width="21.7109375" style="152" customWidth="1"/>
    <col min="13827" max="13827" width="19.85546875" style="152" customWidth="1"/>
    <col min="13828" max="13828" width="19.7109375" style="152" customWidth="1"/>
    <col min="13829" max="13829" width="17.140625" style="152" customWidth="1"/>
    <col min="13830" max="13830" width="17" style="152" customWidth="1"/>
    <col min="13831" max="13831" width="19.85546875" style="152" customWidth="1"/>
    <col min="13832" max="14080" width="9.140625" style="152"/>
    <col min="14081" max="14081" width="34.140625" style="152" customWidth="1"/>
    <col min="14082" max="14082" width="21.7109375" style="152" customWidth="1"/>
    <col min="14083" max="14083" width="19.85546875" style="152" customWidth="1"/>
    <col min="14084" max="14084" width="19.7109375" style="152" customWidth="1"/>
    <col min="14085" max="14085" width="17.140625" style="152" customWidth="1"/>
    <col min="14086" max="14086" width="17" style="152" customWidth="1"/>
    <col min="14087" max="14087" width="19.85546875" style="152" customWidth="1"/>
    <col min="14088" max="14336" width="9.140625" style="152"/>
    <col min="14337" max="14337" width="34.140625" style="152" customWidth="1"/>
    <col min="14338" max="14338" width="21.7109375" style="152" customWidth="1"/>
    <col min="14339" max="14339" width="19.85546875" style="152" customWidth="1"/>
    <col min="14340" max="14340" width="19.7109375" style="152" customWidth="1"/>
    <col min="14341" max="14341" width="17.140625" style="152" customWidth="1"/>
    <col min="14342" max="14342" width="17" style="152" customWidth="1"/>
    <col min="14343" max="14343" width="19.85546875" style="152" customWidth="1"/>
    <col min="14344" max="14592" width="9.140625" style="152"/>
    <col min="14593" max="14593" width="34.140625" style="152" customWidth="1"/>
    <col min="14594" max="14594" width="21.7109375" style="152" customWidth="1"/>
    <col min="14595" max="14595" width="19.85546875" style="152" customWidth="1"/>
    <col min="14596" max="14596" width="19.7109375" style="152" customWidth="1"/>
    <col min="14597" max="14597" width="17.140625" style="152" customWidth="1"/>
    <col min="14598" max="14598" width="17" style="152" customWidth="1"/>
    <col min="14599" max="14599" width="19.85546875" style="152" customWidth="1"/>
    <col min="14600" max="14848" width="9.140625" style="152"/>
    <col min="14849" max="14849" width="34.140625" style="152" customWidth="1"/>
    <col min="14850" max="14850" width="21.7109375" style="152" customWidth="1"/>
    <col min="14851" max="14851" width="19.85546875" style="152" customWidth="1"/>
    <col min="14852" max="14852" width="19.7109375" style="152" customWidth="1"/>
    <col min="14853" max="14853" width="17.140625" style="152" customWidth="1"/>
    <col min="14854" max="14854" width="17" style="152" customWidth="1"/>
    <col min="14855" max="14855" width="19.85546875" style="152" customWidth="1"/>
    <col min="14856" max="15104" width="9.140625" style="152"/>
    <col min="15105" max="15105" width="34.140625" style="152" customWidth="1"/>
    <col min="15106" max="15106" width="21.7109375" style="152" customWidth="1"/>
    <col min="15107" max="15107" width="19.85546875" style="152" customWidth="1"/>
    <col min="15108" max="15108" width="19.7109375" style="152" customWidth="1"/>
    <col min="15109" max="15109" width="17.140625" style="152" customWidth="1"/>
    <col min="15110" max="15110" width="17" style="152" customWidth="1"/>
    <col min="15111" max="15111" width="19.85546875" style="152" customWidth="1"/>
    <col min="15112" max="15360" width="9.140625" style="152"/>
    <col min="15361" max="15361" width="34.140625" style="152" customWidth="1"/>
    <col min="15362" max="15362" width="21.7109375" style="152" customWidth="1"/>
    <col min="15363" max="15363" width="19.85546875" style="152" customWidth="1"/>
    <col min="15364" max="15364" width="19.7109375" style="152" customWidth="1"/>
    <col min="15365" max="15365" width="17.140625" style="152" customWidth="1"/>
    <col min="15366" max="15366" width="17" style="152" customWidth="1"/>
    <col min="15367" max="15367" width="19.85546875" style="152" customWidth="1"/>
    <col min="15368" max="15616" width="9.140625" style="152"/>
    <col min="15617" max="15617" width="34.140625" style="152" customWidth="1"/>
    <col min="15618" max="15618" width="21.7109375" style="152" customWidth="1"/>
    <col min="15619" max="15619" width="19.85546875" style="152" customWidth="1"/>
    <col min="15620" max="15620" width="19.7109375" style="152" customWidth="1"/>
    <col min="15621" max="15621" width="17.140625" style="152" customWidth="1"/>
    <col min="15622" max="15622" width="17" style="152" customWidth="1"/>
    <col min="15623" max="15623" width="19.85546875" style="152" customWidth="1"/>
    <col min="15624" max="15872" width="9.140625" style="152"/>
    <col min="15873" max="15873" width="34.140625" style="152" customWidth="1"/>
    <col min="15874" max="15874" width="21.7109375" style="152" customWidth="1"/>
    <col min="15875" max="15875" width="19.85546875" style="152" customWidth="1"/>
    <col min="15876" max="15876" width="19.7109375" style="152" customWidth="1"/>
    <col min="15877" max="15877" width="17.140625" style="152" customWidth="1"/>
    <col min="15878" max="15878" width="17" style="152" customWidth="1"/>
    <col min="15879" max="15879" width="19.85546875" style="152" customWidth="1"/>
    <col min="15880" max="16128" width="9.140625" style="152"/>
    <col min="16129" max="16129" width="34.140625" style="152" customWidth="1"/>
    <col min="16130" max="16130" width="21.7109375" style="152" customWidth="1"/>
    <col min="16131" max="16131" width="19.85546875" style="152" customWidth="1"/>
    <col min="16132" max="16132" width="19.7109375" style="152" customWidth="1"/>
    <col min="16133" max="16133" width="17.140625" style="152" customWidth="1"/>
    <col min="16134" max="16134" width="17" style="152" customWidth="1"/>
    <col min="16135" max="16135" width="19.85546875" style="152" customWidth="1"/>
    <col min="16136" max="16384" width="9.140625" style="152"/>
  </cols>
  <sheetData>
    <row r="1" spans="1:7" ht="17.25" customHeight="1" thickBot="1">
      <c r="A1" s="151" t="s">
        <v>0</v>
      </c>
      <c r="B1" s="154"/>
      <c r="C1" s="153"/>
      <c r="D1" s="153"/>
      <c r="E1" s="153"/>
      <c r="F1" s="153"/>
      <c r="G1" s="154" t="s">
        <v>1</v>
      </c>
    </row>
    <row r="2" spans="1:7" ht="24" customHeight="1" thickTop="1">
      <c r="A2" s="6250" t="s">
        <v>3556</v>
      </c>
      <c r="B2" s="6251"/>
      <c r="C2" s="6251"/>
      <c r="D2" s="6251"/>
      <c r="E2" s="6251"/>
      <c r="F2" s="6251"/>
      <c r="G2" s="6252"/>
    </row>
    <row r="3" spans="1:7" ht="42" customHeight="1" thickBot="1">
      <c r="A3" s="7683" t="s">
        <v>3535</v>
      </c>
      <c r="B3" s="7672"/>
      <c r="C3" s="7672"/>
      <c r="D3" s="7672"/>
      <c r="E3" s="7672"/>
      <c r="F3" s="7672"/>
      <c r="G3" s="7673"/>
    </row>
    <row r="4" spans="1:7" ht="36" customHeight="1" thickBot="1">
      <c r="A4" s="7684" t="s">
        <v>3536</v>
      </c>
      <c r="B4" s="7685">
        <v>2009</v>
      </c>
      <c r="C4" s="7686"/>
      <c r="D4" s="7685">
        <v>2010</v>
      </c>
      <c r="E4" s="7686"/>
      <c r="F4" s="7685">
        <v>2011</v>
      </c>
      <c r="G4" s="7687"/>
    </row>
    <row r="5" spans="1:7" ht="47.25" customHeight="1" thickBot="1">
      <c r="A5" s="7675"/>
      <c r="B5" s="4131" t="s">
        <v>3537</v>
      </c>
      <c r="C5" s="4132" t="s">
        <v>3538</v>
      </c>
      <c r="D5" s="4131" t="s">
        <v>3537</v>
      </c>
      <c r="E5" s="4132" t="s">
        <v>3538</v>
      </c>
      <c r="F5" s="4131" t="s">
        <v>3537</v>
      </c>
      <c r="G5" s="4133" t="s">
        <v>3538</v>
      </c>
    </row>
    <row r="6" spans="1:7" ht="30" customHeight="1">
      <c r="A6" s="4134" t="s">
        <v>3539</v>
      </c>
      <c r="B6" s="3381">
        <v>702</v>
      </c>
      <c r="C6" s="3591">
        <v>77487</v>
      </c>
      <c r="D6" s="3381">
        <v>426</v>
      </c>
      <c r="E6" s="3591">
        <v>58901</v>
      </c>
      <c r="F6" s="3381">
        <v>44</v>
      </c>
      <c r="G6" s="3561">
        <v>10511</v>
      </c>
    </row>
    <row r="7" spans="1:7" ht="30" customHeight="1">
      <c r="A7" s="4128" t="s">
        <v>3540</v>
      </c>
      <c r="B7" s="3533">
        <v>1114</v>
      </c>
      <c r="C7" s="3591">
        <v>43111</v>
      </c>
      <c r="D7" s="3533">
        <v>1268</v>
      </c>
      <c r="E7" s="3591">
        <v>58236</v>
      </c>
      <c r="F7" s="3533">
        <v>9</v>
      </c>
      <c r="G7" s="3561">
        <v>269</v>
      </c>
    </row>
    <row r="8" spans="1:7" ht="30" customHeight="1">
      <c r="A8" s="4128" t="s">
        <v>3541</v>
      </c>
      <c r="B8" s="3381">
        <v>506</v>
      </c>
      <c r="C8" s="3591">
        <v>24158</v>
      </c>
      <c r="D8" s="3381">
        <v>691</v>
      </c>
      <c r="E8" s="3591">
        <v>35057</v>
      </c>
      <c r="F8" s="3381">
        <v>45</v>
      </c>
      <c r="G8" s="3561">
        <v>4796</v>
      </c>
    </row>
    <row r="9" spans="1:7" ht="31.5" customHeight="1" thickBot="1">
      <c r="A9" s="4135" t="s">
        <v>2</v>
      </c>
      <c r="B9" s="668">
        <v>2322</v>
      </c>
      <c r="C9" s="670">
        <v>144756</v>
      </c>
      <c r="D9" s="668">
        <v>2385</v>
      </c>
      <c r="E9" s="670">
        <v>152194</v>
      </c>
      <c r="F9" s="668">
        <v>98</v>
      </c>
      <c r="G9" s="671">
        <v>15576</v>
      </c>
    </row>
    <row r="10" spans="1:7" ht="13.5" thickTop="1"/>
    <row r="11" spans="1:7" ht="20.100000000000001" customHeight="1">
      <c r="A11" s="6248" t="s">
        <v>3510</v>
      </c>
      <c r="B11" s="6249"/>
    </row>
    <row r="12" spans="1:7" ht="20.100000000000001" customHeight="1">
      <c r="A12" s="6248" t="s">
        <v>3542</v>
      </c>
      <c r="B12" s="6248"/>
      <c r="C12" s="6248"/>
    </row>
    <row r="13" spans="1:7" ht="20.100000000000001" customHeight="1">
      <c r="A13" s="6248" t="s">
        <v>3543</v>
      </c>
      <c r="B13" s="6248"/>
      <c r="C13" s="6248"/>
    </row>
    <row r="14" spans="1:7" ht="20.100000000000001" customHeight="1">
      <c r="A14" s="6248" t="s">
        <v>3450</v>
      </c>
      <c r="B14" s="6248"/>
      <c r="C14" s="6248"/>
    </row>
    <row r="15" spans="1:7">
      <c r="A15" s="6249" t="s">
        <v>3544</v>
      </c>
      <c r="B15" s="6249"/>
      <c r="C15" s="6249"/>
      <c r="D15" s="6249"/>
      <c r="E15" s="6249"/>
    </row>
    <row r="18" spans="2:2">
      <c r="B18" s="3877" t="s">
        <v>3</v>
      </c>
    </row>
  </sheetData>
  <mergeCells count="11">
    <mergeCell ref="A2:G2"/>
    <mergeCell ref="A3:G3"/>
    <mergeCell ref="A4:A5"/>
    <mergeCell ref="B4:C4"/>
    <mergeCell ref="D4:E4"/>
    <mergeCell ref="F4:G4"/>
    <mergeCell ref="A11:B11"/>
    <mergeCell ref="A12:C12"/>
    <mergeCell ref="A13:C13"/>
    <mergeCell ref="A14:C14"/>
    <mergeCell ref="A15:E15"/>
  </mergeCells>
  <hyperlinks>
    <hyperlink ref="A1" r:id="rId1"/>
  </hyperlinks>
  <pageMargins left="0.70866141732283472" right="0.70866141732283472" top="0.74803149606299213" bottom="0.74803149606299213" header="0.31496062992125984" footer="0.31496062992125984"/>
  <pageSetup paperSize="9" scale="89" fitToHeight="0" orientation="landscape" r:id="rId2"/>
  <headerFooter>
    <oddFooter>&amp;R230</oddFooter>
  </headerFooter>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23"/>
  <dimension ref="A1:C20"/>
  <sheetViews>
    <sheetView view="pageBreakPreview" zoomScale="60" zoomScaleNormal="100" workbookViewId="0">
      <selection activeCell="H15" sqref="H15"/>
    </sheetView>
  </sheetViews>
  <sheetFormatPr defaultRowHeight="12.75"/>
  <cols>
    <col min="1" max="1" width="47" style="152" customWidth="1"/>
    <col min="2" max="2" width="25.140625" style="152" customWidth="1"/>
    <col min="3" max="3" width="26.28515625" style="152" customWidth="1"/>
    <col min="4" max="256" width="9.140625" style="152"/>
    <col min="257" max="257" width="44.140625" style="152" customWidth="1"/>
    <col min="258" max="258" width="21.7109375" style="152" customWidth="1"/>
    <col min="259" max="259" width="19.85546875" style="152" customWidth="1"/>
    <col min="260" max="512" width="9.140625" style="152"/>
    <col min="513" max="513" width="44.140625" style="152" customWidth="1"/>
    <col min="514" max="514" width="21.7109375" style="152" customWidth="1"/>
    <col min="515" max="515" width="19.85546875" style="152" customWidth="1"/>
    <col min="516" max="768" width="9.140625" style="152"/>
    <col min="769" max="769" width="44.140625" style="152" customWidth="1"/>
    <col min="770" max="770" width="21.7109375" style="152" customWidth="1"/>
    <col min="771" max="771" width="19.85546875" style="152" customWidth="1"/>
    <col min="772" max="1024" width="9.140625" style="152"/>
    <col min="1025" max="1025" width="44.140625" style="152" customWidth="1"/>
    <col min="1026" max="1026" width="21.7109375" style="152" customWidth="1"/>
    <col min="1027" max="1027" width="19.85546875" style="152" customWidth="1"/>
    <col min="1028" max="1280" width="9.140625" style="152"/>
    <col min="1281" max="1281" width="44.140625" style="152" customWidth="1"/>
    <col min="1282" max="1282" width="21.7109375" style="152" customWidth="1"/>
    <col min="1283" max="1283" width="19.85546875" style="152" customWidth="1"/>
    <col min="1284" max="1536" width="9.140625" style="152"/>
    <col min="1537" max="1537" width="44.140625" style="152" customWidth="1"/>
    <col min="1538" max="1538" width="21.7109375" style="152" customWidth="1"/>
    <col min="1539" max="1539" width="19.85546875" style="152" customWidth="1"/>
    <col min="1540" max="1792" width="9.140625" style="152"/>
    <col min="1793" max="1793" width="44.140625" style="152" customWidth="1"/>
    <col min="1794" max="1794" width="21.7109375" style="152" customWidth="1"/>
    <col min="1795" max="1795" width="19.85546875" style="152" customWidth="1"/>
    <col min="1796" max="2048" width="9.140625" style="152"/>
    <col min="2049" max="2049" width="44.140625" style="152" customWidth="1"/>
    <col min="2050" max="2050" width="21.7109375" style="152" customWidth="1"/>
    <col min="2051" max="2051" width="19.85546875" style="152" customWidth="1"/>
    <col min="2052" max="2304" width="9.140625" style="152"/>
    <col min="2305" max="2305" width="44.140625" style="152" customWidth="1"/>
    <col min="2306" max="2306" width="21.7109375" style="152" customWidth="1"/>
    <col min="2307" max="2307" width="19.85546875" style="152" customWidth="1"/>
    <col min="2308" max="2560" width="9.140625" style="152"/>
    <col min="2561" max="2561" width="44.140625" style="152" customWidth="1"/>
    <col min="2562" max="2562" width="21.7109375" style="152" customWidth="1"/>
    <col min="2563" max="2563" width="19.85546875" style="152" customWidth="1"/>
    <col min="2564" max="2816" width="9.140625" style="152"/>
    <col min="2817" max="2817" width="44.140625" style="152" customWidth="1"/>
    <col min="2818" max="2818" width="21.7109375" style="152" customWidth="1"/>
    <col min="2819" max="2819" width="19.85546875" style="152" customWidth="1"/>
    <col min="2820" max="3072" width="9.140625" style="152"/>
    <col min="3073" max="3073" width="44.140625" style="152" customWidth="1"/>
    <col min="3074" max="3074" width="21.7109375" style="152" customWidth="1"/>
    <col min="3075" max="3075" width="19.85546875" style="152" customWidth="1"/>
    <col min="3076" max="3328" width="9.140625" style="152"/>
    <col min="3329" max="3329" width="44.140625" style="152" customWidth="1"/>
    <col min="3330" max="3330" width="21.7109375" style="152" customWidth="1"/>
    <col min="3331" max="3331" width="19.85546875" style="152" customWidth="1"/>
    <col min="3332" max="3584" width="9.140625" style="152"/>
    <col min="3585" max="3585" width="44.140625" style="152" customWidth="1"/>
    <col min="3586" max="3586" width="21.7109375" style="152" customWidth="1"/>
    <col min="3587" max="3587" width="19.85546875" style="152" customWidth="1"/>
    <col min="3588" max="3840" width="9.140625" style="152"/>
    <col min="3841" max="3841" width="44.140625" style="152" customWidth="1"/>
    <col min="3842" max="3842" width="21.7109375" style="152" customWidth="1"/>
    <col min="3843" max="3843" width="19.85546875" style="152" customWidth="1"/>
    <col min="3844" max="4096" width="9.140625" style="152"/>
    <col min="4097" max="4097" width="44.140625" style="152" customWidth="1"/>
    <col min="4098" max="4098" width="21.7109375" style="152" customWidth="1"/>
    <col min="4099" max="4099" width="19.85546875" style="152" customWidth="1"/>
    <col min="4100" max="4352" width="9.140625" style="152"/>
    <col min="4353" max="4353" width="44.140625" style="152" customWidth="1"/>
    <col min="4354" max="4354" width="21.7109375" style="152" customWidth="1"/>
    <col min="4355" max="4355" width="19.85546875" style="152" customWidth="1"/>
    <col min="4356" max="4608" width="9.140625" style="152"/>
    <col min="4609" max="4609" width="44.140625" style="152" customWidth="1"/>
    <col min="4610" max="4610" width="21.7109375" style="152" customWidth="1"/>
    <col min="4611" max="4611" width="19.85546875" style="152" customWidth="1"/>
    <col min="4612" max="4864" width="9.140625" style="152"/>
    <col min="4865" max="4865" width="44.140625" style="152" customWidth="1"/>
    <col min="4866" max="4866" width="21.7109375" style="152" customWidth="1"/>
    <col min="4867" max="4867" width="19.85546875" style="152" customWidth="1"/>
    <col min="4868" max="5120" width="9.140625" style="152"/>
    <col min="5121" max="5121" width="44.140625" style="152" customWidth="1"/>
    <col min="5122" max="5122" width="21.7109375" style="152" customWidth="1"/>
    <col min="5123" max="5123" width="19.85546875" style="152" customWidth="1"/>
    <col min="5124" max="5376" width="9.140625" style="152"/>
    <col min="5377" max="5377" width="44.140625" style="152" customWidth="1"/>
    <col min="5378" max="5378" width="21.7109375" style="152" customWidth="1"/>
    <col min="5379" max="5379" width="19.85546875" style="152" customWidth="1"/>
    <col min="5380" max="5632" width="9.140625" style="152"/>
    <col min="5633" max="5633" width="44.140625" style="152" customWidth="1"/>
    <col min="5634" max="5634" width="21.7109375" style="152" customWidth="1"/>
    <col min="5635" max="5635" width="19.85546875" style="152" customWidth="1"/>
    <col min="5636" max="5888" width="9.140625" style="152"/>
    <col min="5889" max="5889" width="44.140625" style="152" customWidth="1"/>
    <col min="5890" max="5890" width="21.7109375" style="152" customWidth="1"/>
    <col min="5891" max="5891" width="19.85546875" style="152" customWidth="1"/>
    <col min="5892" max="6144" width="9.140625" style="152"/>
    <col min="6145" max="6145" width="44.140625" style="152" customWidth="1"/>
    <col min="6146" max="6146" width="21.7109375" style="152" customWidth="1"/>
    <col min="6147" max="6147" width="19.85546875" style="152" customWidth="1"/>
    <col min="6148" max="6400" width="9.140625" style="152"/>
    <col min="6401" max="6401" width="44.140625" style="152" customWidth="1"/>
    <col min="6402" max="6402" width="21.7109375" style="152" customWidth="1"/>
    <col min="6403" max="6403" width="19.85546875" style="152" customWidth="1"/>
    <col min="6404" max="6656" width="9.140625" style="152"/>
    <col min="6657" max="6657" width="44.140625" style="152" customWidth="1"/>
    <col min="6658" max="6658" width="21.7109375" style="152" customWidth="1"/>
    <col min="6659" max="6659" width="19.85546875" style="152" customWidth="1"/>
    <col min="6660" max="6912" width="9.140625" style="152"/>
    <col min="6913" max="6913" width="44.140625" style="152" customWidth="1"/>
    <col min="6914" max="6914" width="21.7109375" style="152" customWidth="1"/>
    <col min="6915" max="6915" width="19.85546875" style="152" customWidth="1"/>
    <col min="6916" max="7168" width="9.140625" style="152"/>
    <col min="7169" max="7169" width="44.140625" style="152" customWidth="1"/>
    <col min="7170" max="7170" width="21.7109375" style="152" customWidth="1"/>
    <col min="7171" max="7171" width="19.85546875" style="152" customWidth="1"/>
    <col min="7172" max="7424" width="9.140625" style="152"/>
    <col min="7425" max="7425" width="44.140625" style="152" customWidth="1"/>
    <col min="7426" max="7426" width="21.7109375" style="152" customWidth="1"/>
    <col min="7427" max="7427" width="19.85546875" style="152" customWidth="1"/>
    <col min="7428" max="7680" width="9.140625" style="152"/>
    <col min="7681" max="7681" width="44.140625" style="152" customWidth="1"/>
    <col min="7682" max="7682" width="21.7109375" style="152" customWidth="1"/>
    <col min="7683" max="7683" width="19.85546875" style="152" customWidth="1"/>
    <col min="7684" max="7936" width="9.140625" style="152"/>
    <col min="7937" max="7937" width="44.140625" style="152" customWidth="1"/>
    <col min="7938" max="7938" width="21.7109375" style="152" customWidth="1"/>
    <col min="7939" max="7939" width="19.85546875" style="152" customWidth="1"/>
    <col min="7940" max="8192" width="9.140625" style="152"/>
    <col min="8193" max="8193" width="44.140625" style="152" customWidth="1"/>
    <col min="8194" max="8194" width="21.7109375" style="152" customWidth="1"/>
    <col min="8195" max="8195" width="19.85546875" style="152" customWidth="1"/>
    <col min="8196" max="8448" width="9.140625" style="152"/>
    <col min="8449" max="8449" width="44.140625" style="152" customWidth="1"/>
    <col min="8450" max="8450" width="21.7109375" style="152" customWidth="1"/>
    <col min="8451" max="8451" width="19.85546875" style="152" customWidth="1"/>
    <col min="8452" max="8704" width="9.140625" style="152"/>
    <col min="8705" max="8705" width="44.140625" style="152" customWidth="1"/>
    <col min="8706" max="8706" width="21.7109375" style="152" customWidth="1"/>
    <col min="8707" max="8707" width="19.85546875" style="152" customWidth="1"/>
    <col min="8708" max="8960" width="9.140625" style="152"/>
    <col min="8961" max="8961" width="44.140625" style="152" customWidth="1"/>
    <col min="8962" max="8962" width="21.7109375" style="152" customWidth="1"/>
    <col min="8963" max="8963" width="19.85546875" style="152" customWidth="1"/>
    <col min="8964" max="9216" width="9.140625" style="152"/>
    <col min="9217" max="9217" width="44.140625" style="152" customWidth="1"/>
    <col min="9218" max="9218" width="21.7109375" style="152" customWidth="1"/>
    <col min="9219" max="9219" width="19.85546875" style="152" customWidth="1"/>
    <col min="9220" max="9472" width="9.140625" style="152"/>
    <col min="9473" max="9473" width="44.140625" style="152" customWidth="1"/>
    <col min="9474" max="9474" width="21.7109375" style="152" customWidth="1"/>
    <col min="9475" max="9475" width="19.85546875" style="152" customWidth="1"/>
    <col min="9476" max="9728" width="9.140625" style="152"/>
    <col min="9729" max="9729" width="44.140625" style="152" customWidth="1"/>
    <col min="9730" max="9730" width="21.7109375" style="152" customWidth="1"/>
    <col min="9731" max="9731" width="19.85546875" style="152" customWidth="1"/>
    <col min="9732" max="9984" width="9.140625" style="152"/>
    <col min="9985" max="9985" width="44.140625" style="152" customWidth="1"/>
    <col min="9986" max="9986" width="21.7109375" style="152" customWidth="1"/>
    <col min="9987" max="9987" width="19.85546875" style="152" customWidth="1"/>
    <col min="9988" max="10240" width="9.140625" style="152"/>
    <col min="10241" max="10241" width="44.140625" style="152" customWidth="1"/>
    <col min="10242" max="10242" width="21.7109375" style="152" customWidth="1"/>
    <col min="10243" max="10243" width="19.85546875" style="152" customWidth="1"/>
    <col min="10244" max="10496" width="9.140625" style="152"/>
    <col min="10497" max="10497" width="44.140625" style="152" customWidth="1"/>
    <col min="10498" max="10498" width="21.7109375" style="152" customWidth="1"/>
    <col min="10499" max="10499" width="19.85546875" style="152" customWidth="1"/>
    <col min="10500" max="10752" width="9.140625" style="152"/>
    <col min="10753" max="10753" width="44.140625" style="152" customWidth="1"/>
    <col min="10754" max="10754" width="21.7109375" style="152" customWidth="1"/>
    <col min="10755" max="10755" width="19.85546875" style="152" customWidth="1"/>
    <col min="10756" max="11008" width="9.140625" style="152"/>
    <col min="11009" max="11009" width="44.140625" style="152" customWidth="1"/>
    <col min="11010" max="11010" width="21.7109375" style="152" customWidth="1"/>
    <col min="11011" max="11011" width="19.85546875" style="152" customWidth="1"/>
    <col min="11012" max="11264" width="9.140625" style="152"/>
    <col min="11265" max="11265" width="44.140625" style="152" customWidth="1"/>
    <col min="11266" max="11266" width="21.7109375" style="152" customWidth="1"/>
    <col min="11267" max="11267" width="19.85546875" style="152" customWidth="1"/>
    <col min="11268" max="11520" width="9.140625" style="152"/>
    <col min="11521" max="11521" width="44.140625" style="152" customWidth="1"/>
    <col min="11522" max="11522" width="21.7109375" style="152" customWidth="1"/>
    <col min="11523" max="11523" width="19.85546875" style="152" customWidth="1"/>
    <col min="11524" max="11776" width="9.140625" style="152"/>
    <col min="11777" max="11777" width="44.140625" style="152" customWidth="1"/>
    <col min="11778" max="11778" width="21.7109375" style="152" customWidth="1"/>
    <col min="11779" max="11779" width="19.85546875" style="152" customWidth="1"/>
    <col min="11780" max="12032" width="9.140625" style="152"/>
    <col min="12033" max="12033" width="44.140625" style="152" customWidth="1"/>
    <col min="12034" max="12034" width="21.7109375" style="152" customWidth="1"/>
    <col min="12035" max="12035" width="19.85546875" style="152" customWidth="1"/>
    <col min="12036" max="12288" width="9.140625" style="152"/>
    <col min="12289" max="12289" width="44.140625" style="152" customWidth="1"/>
    <col min="12290" max="12290" width="21.7109375" style="152" customWidth="1"/>
    <col min="12291" max="12291" width="19.85546875" style="152" customWidth="1"/>
    <col min="12292" max="12544" width="9.140625" style="152"/>
    <col min="12545" max="12545" width="44.140625" style="152" customWidth="1"/>
    <col min="12546" max="12546" width="21.7109375" style="152" customWidth="1"/>
    <col min="12547" max="12547" width="19.85546875" style="152" customWidth="1"/>
    <col min="12548" max="12800" width="9.140625" style="152"/>
    <col min="12801" max="12801" width="44.140625" style="152" customWidth="1"/>
    <col min="12802" max="12802" width="21.7109375" style="152" customWidth="1"/>
    <col min="12803" max="12803" width="19.85546875" style="152" customWidth="1"/>
    <col min="12804" max="13056" width="9.140625" style="152"/>
    <col min="13057" max="13057" width="44.140625" style="152" customWidth="1"/>
    <col min="13058" max="13058" width="21.7109375" style="152" customWidth="1"/>
    <col min="13059" max="13059" width="19.85546875" style="152" customWidth="1"/>
    <col min="13060" max="13312" width="9.140625" style="152"/>
    <col min="13313" max="13313" width="44.140625" style="152" customWidth="1"/>
    <col min="13314" max="13314" width="21.7109375" style="152" customWidth="1"/>
    <col min="13315" max="13315" width="19.85546875" style="152" customWidth="1"/>
    <col min="13316" max="13568" width="9.140625" style="152"/>
    <col min="13569" max="13569" width="44.140625" style="152" customWidth="1"/>
    <col min="13570" max="13570" width="21.7109375" style="152" customWidth="1"/>
    <col min="13571" max="13571" width="19.85546875" style="152" customWidth="1"/>
    <col min="13572" max="13824" width="9.140625" style="152"/>
    <col min="13825" max="13825" width="44.140625" style="152" customWidth="1"/>
    <col min="13826" max="13826" width="21.7109375" style="152" customWidth="1"/>
    <col min="13827" max="13827" width="19.85546875" style="152" customWidth="1"/>
    <col min="13828" max="14080" width="9.140625" style="152"/>
    <col min="14081" max="14081" width="44.140625" style="152" customWidth="1"/>
    <col min="14082" max="14082" width="21.7109375" style="152" customWidth="1"/>
    <col min="14083" max="14083" width="19.85546875" style="152" customWidth="1"/>
    <col min="14084" max="14336" width="9.140625" style="152"/>
    <col min="14337" max="14337" width="44.140625" style="152" customWidth="1"/>
    <col min="14338" max="14338" width="21.7109375" style="152" customWidth="1"/>
    <col min="14339" max="14339" width="19.85546875" style="152" customWidth="1"/>
    <col min="14340" max="14592" width="9.140625" style="152"/>
    <col min="14593" max="14593" width="44.140625" style="152" customWidth="1"/>
    <col min="14594" max="14594" width="21.7109375" style="152" customWidth="1"/>
    <col min="14595" max="14595" width="19.85546875" style="152" customWidth="1"/>
    <col min="14596" max="14848" width="9.140625" style="152"/>
    <col min="14849" max="14849" width="44.140625" style="152" customWidth="1"/>
    <col min="14850" max="14850" width="21.7109375" style="152" customWidth="1"/>
    <col min="14851" max="14851" width="19.85546875" style="152" customWidth="1"/>
    <col min="14852" max="15104" width="9.140625" style="152"/>
    <col min="15105" max="15105" width="44.140625" style="152" customWidth="1"/>
    <col min="15106" max="15106" width="21.7109375" style="152" customWidth="1"/>
    <col min="15107" max="15107" width="19.85546875" style="152" customWidth="1"/>
    <col min="15108" max="15360" width="9.140625" style="152"/>
    <col min="15361" max="15361" width="44.140625" style="152" customWidth="1"/>
    <col min="15362" max="15362" width="21.7109375" style="152" customWidth="1"/>
    <col min="15363" max="15363" width="19.85546875" style="152" customWidth="1"/>
    <col min="15364" max="15616" width="9.140625" style="152"/>
    <col min="15617" max="15617" width="44.140625" style="152" customWidth="1"/>
    <col min="15618" max="15618" width="21.7109375" style="152" customWidth="1"/>
    <col min="15619" max="15619" width="19.85546875" style="152" customWidth="1"/>
    <col min="15620" max="15872" width="9.140625" style="152"/>
    <col min="15873" max="15873" width="44.140625" style="152" customWidth="1"/>
    <col min="15874" max="15874" width="21.7109375" style="152" customWidth="1"/>
    <col min="15875" max="15875" width="19.85546875" style="152" customWidth="1"/>
    <col min="15876" max="16128" width="9.140625" style="152"/>
    <col min="16129" max="16129" width="44.140625" style="152" customWidth="1"/>
    <col min="16130" max="16130" width="21.7109375" style="152" customWidth="1"/>
    <col min="16131" max="16131" width="19.85546875" style="152" customWidth="1"/>
    <col min="16132" max="16384" width="9.140625" style="152"/>
  </cols>
  <sheetData>
    <row r="1" spans="1:3" ht="17.25" customHeight="1" thickBot="1">
      <c r="A1" s="151" t="s">
        <v>0</v>
      </c>
      <c r="B1" s="154"/>
      <c r="C1" s="154" t="s">
        <v>1</v>
      </c>
    </row>
    <row r="2" spans="1:3" ht="24" customHeight="1" thickTop="1" thickBot="1">
      <c r="A2" s="6378" t="s">
        <v>3627</v>
      </c>
      <c r="B2" s="6380"/>
      <c r="C2" s="6382"/>
    </row>
    <row r="3" spans="1:3" ht="42" customHeight="1" thickBot="1">
      <c r="A3" s="7688" t="s">
        <v>3545</v>
      </c>
      <c r="B3" s="7689"/>
      <c r="C3" s="7690"/>
    </row>
    <row r="4" spans="1:3" ht="39.75" customHeight="1" thickBot="1">
      <c r="A4" s="6675" t="s">
        <v>3536</v>
      </c>
      <c r="B4" s="7691">
        <v>2013</v>
      </c>
      <c r="C4" s="7692"/>
    </row>
    <row r="5" spans="1:3" ht="48" customHeight="1" thickBot="1">
      <c r="A5" s="6675"/>
      <c r="B5" s="4136" t="s">
        <v>3558</v>
      </c>
      <c r="C5" s="4137" t="s">
        <v>3538</v>
      </c>
    </row>
    <row r="6" spans="1:3" ht="30" customHeight="1">
      <c r="A6" s="3662" t="s">
        <v>3546</v>
      </c>
      <c r="B6" s="4112">
        <v>12</v>
      </c>
      <c r="C6" s="4121">
        <v>6648</v>
      </c>
    </row>
    <row r="7" spans="1:3" ht="30" customHeight="1">
      <c r="A7" s="3663" t="s">
        <v>3547</v>
      </c>
      <c r="B7" s="3381">
        <v>1</v>
      </c>
      <c r="C7" s="3561">
        <v>10</v>
      </c>
    </row>
    <row r="8" spans="1:3" ht="30" customHeight="1">
      <c r="A8" s="3663" t="s">
        <v>3548</v>
      </c>
      <c r="B8" s="3381">
        <v>24</v>
      </c>
      <c r="C8" s="3561">
        <v>873</v>
      </c>
    </row>
    <row r="9" spans="1:3" ht="30" customHeight="1">
      <c r="A9" s="3663" t="s">
        <v>3549</v>
      </c>
      <c r="B9" s="3381">
        <v>2</v>
      </c>
      <c r="C9" s="3561">
        <v>66</v>
      </c>
    </row>
    <row r="10" spans="1:3" ht="30" customHeight="1">
      <c r="A10" s="3663" t="s">
        <v>3550</v>
      </c>
      <c r="B10" s="3381">
        <v>1</v>
      </c>
      <c r="C10" s="3561">
        <v>16</v>
      </c>
    </row>
    <row r="11" spans="1:3" ht="30" customHeight="1" thickBot="1">
      <c r="A11" s="4138" t="s">
        <v>2</v>
      </c>
      <c r="B11" s="4139">
        <v>40</v>
      </c>
      <c r="C11" s="4140">
        <v>7613</v>
      </c>
    </row>
    <row r="12" spans="1:3" ht="13.5" thickTop="1"/>
    <row r="13" spans="1:3" ht="20.100000000000001" customHeight="1">
      <c r="A13" s="6248" t="s">
        <v>3551</v>
      </c>
      <c r="B13" s="6248"/>
      <c r="C13" s="6248"/>
    </row>
    <row r="14" spans="1:3" ht="20.100000000000001" customHeight="1">
      <c r="A14" s="6248" t="s">
        <v>3552</v>
      </c>
      <c r="B14" s="6248"/>
      <c r="C14" s="6248"/>
    </row>
    <row r="15" spans="1:3" ht="20.100000000000001" customHeight="1">
      <c r="A15" s="6248" t="s">
        <v>3450</v>
      </c>
      <c r="B15" s="6248"/>
      <c r="C15" s="6248"/>
    </row>
    <row r="20" spans="3:3">
      <c r="C20" s="3877" t="s">
        <v>3</v>
      </c>
    </row>
  </sheetData>
  <mergeCells count="7">
    <mergeCell ref="A15:C15"/>
    <mergeCell ref="A2:C2"/>
    <mergeCell ref="A3:C3"/>
    <mergeCell ref="A4:A5"/>
    <mergeCell ref="B4:C4"/>
    <mergeCell ref="A13:C13"/>
    <mergeCell ref="A14:C14"/>
  </mergeCells>
  <hyperlinks>
    <hyperlink ref="A1" r:id="rId1"/>
  </hyperlinks>
  <pageMargins left="0.9055118110236221" right="0.70866141732283472" top="0.74803149606299213" bottom="0.74803149606299213" header="0.31496062992125984" footer="0.31496062992125984"/>
  <pageSetup paperSize="9" orientation="landscape" r:id="rId2"/>
  <headerFooter>
    <oddFooter>&amp;R231</oddFooter>
  </headerFooter>
  <drawing r:id="rId3"/>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24">
    <pageSetUpPr fitToPage="1"/>
  </sheetPr>
  <dimension ref="A1:M36"/>
  <sheetViews>
    <sheetView view="pageBreakPreview" zoomScale="60" zoomScaleNormal="100" workbookViewId="0">
      <selection activeCell="A35" sqref="A35"/>
    </sheetView>
  </sheetViews>
  <sheetFormatPr defaultRowHeight="12.75"/>
  <cols>
    <col min="1" max="1" width="31.42578125" style="152" customWidth="1"/>
    <col min="2" max="2" width="11.7109375" style="152" customWidth="1"/>
    <col min="3" max="3" width="16.140625" style="152" customWidth="1"/>
    <col min="4" max="4" width="11.7109375" style="152" customWidth="1"/>
    <col min="5" max="5" width="16.140625" style="152" customWidth="1"/>
    <col min="6" max="6" width="11.7109375" style="152" customWidth="1"/>
    <col min="7" max="7" width="16.140625" style="152" customWidth="1"/>
    <col min="8" max="8" width="11.7109375" style="152" customWidth="1"/>
    <col min="9" max="9" width="16.140625" style="152" customWidth="1"/>
    <col min="10" max="10" width="11.7109375" style="152" customWidth="1"/>
    <col min="11" max="11" width="16.140625" style="152" customWidth="1"/>
    <col min="12" max="12" width="11.7109375" style="152" customWidth="1"/>
    <col min="13" max="13" width="16.140625" style="152" customWidth="1"/>
    <col min="14" max="256" width="9.140625" style="152"/>
    <col min="257" max="257" width="31.42578125" style="152" customWidth="1"/>
    <col min="258" max="258" width="11.7109375" style="152" customWidth="1"/>
    <col min="259" max="259" width="16.140625" style="152" customWidth="1"/>
    <col min="260" max="260" width="11.7109375" style="152" customWidth="1"/>
    <col min="261" max="261" width="16.140625" style="152" customWidth="1"/>
    <col min="262" max="262" width="11.7109375" style="152" customWidth="1"/>
    <col min="263" max="263" width="16.140625" style="152" customWidth="1"/>
    <col min="264" max="264" width="11.7109375" style="152" customWidth="1"/>
    <col min="265" max="265" width="16.140625" style="152" customWidth="1"/>
    <col min="266" max="266" width="11.7109375" style="152" customWidth="1"/>
    <col min="267" max="267" width="16.140625" style="152" customWidth="1"/>
    <col min="268" max="268" width="11.7109375" style="152" customWidth="1"/>
    <col min="269" max="269" width="16.140625" style="152" customWidth="1"/>
    <col min="270" max="512" width="9.140625" style="152"/>
    <col min="513" max="513" width="31.42578125" style="152" customWidth="1"/>
    <col min="514" max="514" width="11.7109375" style="152" customWidth="1"/>
    <col min="515" max="515" width="16.140625" style="152" customWidth="1"/>
    <col min="516" max="516" width="11.7109375" style="152" customWidth="1"/>
    <col min="517" max="517" width="16.140625" style="152" customWidth="1"/>
    <col min="518" max="518" width="11.7109375" style="152" customWidth="1"/>
    <col min="519" max="519" width="16.140625" style="152" customWidth="1"/>
    <col min="520" max="520" width="11.7109375" style="152" customWidth="1"/>
    <col min="521" max="521" width="16.140625" style="152" customWidth="1"/>
    <col min="522" max="522" width="11.7109375" style="152" customWidth="1"/>
    <col min="523" max="523" width="16.140625" style="152" customWidth="1"/>
    <col min="524" max="524" width="11.7109375" style="152" customWidth="1"/>
    <col min="525" max="525" width="16.140625" style="152" customWidth="1"/>
    <col min="526" max="768" width="9.140625" style="152"/>
    <col min="769" max="769" width="31.42578125" style="152" customWidth="1"/>
    <col min="770" max="770" width="11.7109375" style="152" customWidth="1"/>
    <col min="771" max="771" width="16.140625" style="152" customWidth="1"/>
    <col min="772" max="772" width="11.7109375" style="152" customWidth="1"/>
    <col min="773" max="773" width="16.140625" style="152" customWidth="1"/>
    <col min="774" max="774" width="11.7109375" style="152" customWidth="1"/>
    <col min="775" max="775" width="16.140625" style="152" customWidth="1"/>
    <col min="776" max="776" width="11.7109375" style="152" customWidth="1"/>
    <col min="777" max="777" width="16.140625" style="152" customWidth="1"/>
    <col min="778" max="778" width="11.7109375" style="152" customWidth="1"/>
    <col min="779" max="779" width="16.140625" style="152" customWidth="1"/>
    <col min="780" max="780" width="11.7109375" style="152" customWidth="1"/>
    <col min="781" max="781" width="16.140625" style="152" customWidth="1"/>
    <col min="782" max="1024" width="9.140625" style="152"/>
    <col min="1025" max="1025" width="31.42578125" style="152" customWidth="1"/>
    <col min="1026" max="1026" width="11.7109375" style="152" customWidth="1"/>
    <col min="1027" max="1027" width="16.140625" style="152" customWidth="1"/>
    <col min="1028" max="1028" width="11.7109375" style="152" customWidth="1"/>
    <col min="1029" max="1029" width="16.140625" style="152" customWidth="1"/>
    <col min="1030" max="1030" width="11.7109375" style="152" customWidth="1"/>
    <col min="1031" max="1031" width="16.140625" style="152" customWidth="1"/>
    <col min="1032" max="1032" width="11.7109375" style="152" customWidth="1"/>
    <col min="1033" max="1033" width="16.140625" style="152" customWidth="1"/>
    <col min="1034" max="1034" width="11.7109375" style="152" customWidth="1"/>
    <col min="1035" max="1035" width="16.140625" style="152" customWidth="1"/>
    <col min="1036" max="1036" width="11.7109375" style="152" customWidth="1"/>
    <col min="1037" max="1037" width="16.140625" style="152" customWidth="1"/>
    <col min="1038" max="1280" width="9.140625" style="152"/>
    <col min="1281" max="1281" width="31.42578125" style="152" customWidth="1"/>
    <col min="1282" max="1282" width="11.7109375" style="152" customWidth="1"/>
    <col min="1283" max="1283" width="16.140625" style="152" customWidth="1"/>
    <col min="1284" max="1284" width="11.7109375" style="152" customWidth="1"/>
    <col min="1285" max="1285" width="16.140625" style="152" customWidth="1"/>
    <col min="1286" max="1286" width="11.7109375" style="152" customWidth="1"/>
    <col min="1287" max="1287" width="16.140625" style="152" customWidth="1"/>
    <col min="1288" max="1288" width="11.7109375" style="152" customWidth="1"/>
    <col min="1289" max="1289" width="16.140625" style="152" customWidth="1"/>
    <col min="1290" max="1290" width="11.7109375" style="152" customWidth="1"/>
    <col min="1291" max="1291" width="16.140625" style="152" customWidth="1"/>
    <col min="1292" max="1292" width="11.7109375" style="152" customWidth="1"/>
    <col min="1293" max="1293" width="16.140625" style="152" customWidth="1"/>
    <col min="1294" max="1536" width="9.140625" style="152"/>
    <col min="1537" max="1537" width="31.42578125" style="152" customWidth="1"/>
    <col min="1538" max="1538" width="11.7109375" style="152" customWidth="1"/>
    <col min="1539" max="1539" width="16.140625" style="152" customWidth="1"/>
    <col min="1540" max="1540" width="11.7109375" style="152" customWidth="1"/>
    <col min="1541" max="1541" width="16.140625" style="152" customWidth="1"/>
    <col min="1542" max="1542" width="11.7109375" style="152" customWidth="1"/>
    <col min="1543" max="1543" width="16.140625" style="152" customWidth="1"/>
    <col min="1544" max="1544" width="11.7109375" style="152" customWidth="1"/>
    <col min="1545" max="1545" width="16.140625" style="152" customWidth="1"/>
    <col min="1546" max="1546" width="11.7109375" style="152" customWidth="1"/>
    <col min="1547" max="1547" width="16.140625" style="152" customWidth="1"/>
    <col min="1548" max="1548" width="11.7109375" style="152" customWidth="1"/>
    <col min="1549" max="1549" width="16.140625" style="152" customWidth="1"/>
    <col min="1550" max="1792" width="9.140625" style="152"/>
    <col min="1793" max="1793" width="31.42578125" style="152" customWidth="1"/>
    <col min="1794" max="1794" width="11.7109375" style="152" customWidth="1"/>
    <col min="1795" max="1795" width="16.140625" style="152" customWidth="1"/>
    <col min="1796" max="1796" width="11.7109375" style="152" customWidth="1"/>
    <col min="1797" max="1797" width="16.140625" style="152" customWidth="1"/>
    <col min="1798" max="1798" width="11.7109375" style="152" customWidth="1"/>
    <col min="1799" max="1799" width="16.140625" style="152" customWidth="1"/>
    <col min="1800" max="1800" width="11.7109375" style="152" customWidth="1"/>
    <col min="1801" max="1801" width="16.140625" style="152" customWidth="1"/>
    <col min="1802" max="1802" width="11.7109375" style="152" customWidth="1"/>
    <col min="1803" max="1803" width="16.140625" style="152" customWidth="1"/>
    <col min="1804" max="1804" width="11.7109375" style="152" customWidth="1"/>
    <col min="1805" max="1805" width="16.140625" style="152" customWidth="1"/>
    <col min="1806" max="2048" width="9.140625" style="152"/>
    <col min="2049" max="2049" width="31.42578125" style="152" customWidth="1"/>
    <col min="2050" max="2050" width="11.7109375" style="152" customWidth="1"/>
    <col min="2051" max="2051" width="16.140625" style="152" customWidth="1"/>
    <col min="2052" max="2052" width="11.7109375" style="152" customWidth="1"/>
    <col min="2053" max="2053" width="16.140625" style="152" customWidth="1"/>
    <col min="2054" max="2054" width="11.7109375" style="152" customWidth="1"/>
    <col min="2055" max="2055" width="16.140625" style="152" customWidth="1"/>
    <col min="2056" max="2056" width="11.7109375" style="152" customWidth="1"/>
    <col min="2057" max="2057" width="16.140625" style="152" customWidth="1"/>
    <col min="2058" max="2058" width="11.7109375" style="152" customWidth="1"/>
    <col min="2059" max="2059" width="16.140625" style="152" customWidth="1"/>
    <col min="2060" max="2060" width="11.7109375" style="152" customWidth="1"/>
    <col min="2061" max="2061" width="16.140625" style="152" customWidth="1"/>
    <col min="2062" max="2304" width="9.140625" style="152"/>
    <col min="2305" max="2305" width="31.42578125" style="152" customWidth="1"/>
    <col min="2306" max="2306" width="11.7109375" style="152" customWidth="1"/>
    <col min="2307" max="2307" width="16.140625" style="152" customWidth="1"/>
    <col min="2308" max="2308" width="11.7109375" style="152" customWidth="1"/>
    <col min="2309" max="2309" width="16.140625" style="152" customWidth="1"/>
    <col min="2310" max="2310" width="11.7109375" style="152" customWidth="1"/>
    <col min="2311" max="2311" width="16.140625" style="152" customWidth="1"/>
    <col min="2312" max="2312" width="11.7109375" style="152" customWidth="1"/>
    <col min="2313" max="2313" width="16.140625" style="152" customWidth="1"/>
    <col min="2314" max="2314" width="11.7109375" style="152" customWidth="1"/>
    <col min="2315" max="2315" width="16.140625" style="152" customWidth="1"/>
    <col min="2316" max="2316" width="11.7109375" style="152" customWidth="1"/>
    <col min="2317" max="2317" width="16.140625" style="152" customWidth="1"/>
    <col min="2318" max="2560" width="9.140625" style="152"/>
    <col min="2561" max="2561" width="31.42578125" style="152" customWidth="1"/>
    <col min="2562" max="2562" width="11.7109375" style="152" customWidth="1"/>
    <col min="2563" max="2563" width="16.140625" style="152" customWidth="1"/>
    <col min="2564" max="2564" width="11.7109375" style="152" customWidth="1"/>
    <col min="2565" max="2565" width="16.140625" style="152" customWidth="1"/>
    <col min="2566" max="2566" width="11.7109375" style="152" customWidth="1"/>
    <col min="2567" max="2567" width="16.140625" style="152" customWidth="1"/>
    <col min="2568" max="2568" width="11.7109375" style="152" customWidth="1"/>
    <col min="2569" max="2569" width="16.140625" style="152" customWidth="1"/>
    <col min="2570" max="2570" width="11.7109375" style="152" customWidth="1"/>
    <col min="2571" max="2571" width="16.140625" style="152" customWidth="1"/>
    <col min="2572" max="2572" width="11.7109375" style="152" customWidth="1"/>
    <col min="2573" max="2573" width="16.140625" style="152" customWidth="1"/>
    <col min="2574" max="2816" width="9.140625" style="152"/>
    <col min="2817" max="2817" width="31.42578125" style="152" customWidth="1"/>
    <col min="2818" max="2818" width="11.7109375" style="152" customWidth="1"/>
    <col min="2819" max="2819" width="16.140625" style="152" customWidth="1"/>
    <col min="2820" max="2820" width="11.7109375" style="152" customWidth="1"/>
    <col min="2821" max="2821" width="16.140625" style="152" customWidth="1"/>
    <col min="2822" max="2822" width="11.7109375" style="152" customWidth="1"/>
    <col min="2823" max="2823" width="16.140625" style="152" customWidth="1"/>
    <col min="2824" max="2824" width="11.7109375" style="152" customWidth="1"/>
    <col min="2825" max="2825" width="16.140625" style="152" customWidth="1"/>
    <col min="2826" max="2826" width="11.7109375" style="152" customWidth="1"/>
    <col min="2827" max="2827" width="16.140625" style="152" customWidth="1"/>
    <col min="2828" max="2828" width="11.7109375" style="152" customWidth="1"/>
    <col min="2829" max="2829" width="16.140625" style="152" customWidth="1"/>
    <col min="2830" max="3072" width="9.140625" style="152"/>
    <col min="3073" max="3073" width="31.42578125" style="152" customWidth="1"/>
    <col min="3074" max="3074" width="11.7109375" style="152" customWidth="1"/>
    <col min="3075" max="3075" width="16.140625" style="152" customWidth="1"/>
    <col min="3076" max="3076" width="11.7109375" style="152" customWidth="1"/>
    <col min="3077" max="3077" width="16.140625" style="152" customWidth="1"/>
    <col min="3078" max="3078" width="11.7109375" style="152" customWidth="1"/>
    <col min="3079" max="3079" width="16.140625" style="152" customWidth="1"/>
    <col min="3080" max="3080" width="11.7109375" style="152" customWidth="1"/>
    <col min="3081" max="3081" width="16.140625" style="152" customWidth="1"/>
    <col min="3082" max="3082" width="11.7109375" style="152" customWidth="1"/>
    <col min="3083" max="3083" width="16.140625" style="152" customWidth="1"/>
    <col min="3084" max="3084" width="11.7109375" style="152" customWidth="1"/>
    <col min="3085" max="3085" width="16.140625" style="152" customWidth="1"/>
    <col min="3086" max="3328" width="9.140625" style="152"/>
    <col min="3329" max="3329" width="31.42578125" style="152" customWidth="1"/>
    <col min="3330" max="3330" width="11.7109375" style="152" customWidth="1"/>
    <col min="3331" max="3331" width="16.140625" style="152" customWidth="1"/>
    <col min="3332" max="3332" width="11.7109375" style="152" customWidth="1"/>
    <col min="3333" max="3333" width="16.140625" style="152" customWidth="1"/>
    <col min="3334" max="3334" width="11.7109375" style="152" customWidth="1"/>
    <col min="3335" max="3335" width="16.140625" style="152" customWidth="1"/>
    <col min="3336" max="3336" width="11.7109375" style="152" customWidth="1"/>
    <col min="3337" max="3337" width="16.140625" style="152" customWidth="1"/>
    <col min="3338" max="3338" width="11.7109375" style="152" customWidth="1"/>
    <col min="3339" max="3339" width="16.140625" style="152" customWidth="1"/>
    <col min="3340" max="3340" width="11.7109375" style="152" customWidth="1"/>
    <col min="3341" max="3341" width="16.140625" style="152" customWidth="1"/>
    <col min="3342" max="3584" width="9.140625" style="152"/>
    <col min="3585" max="3585" width="31.42578125" style="152" customWidth="1"/>
    <col min="3586" max="3586" width="11.7109375" style="152" customWidth="1"/>
    <col min="3587" max="3587" width="16.140625" style="152" customWidth="1"/>
    <col min="3588" max="3588" width="11.7109375" style="152" customWidth="1"/>
    <col min="3589" max="3589" width="16.140625" style="152" customWidth="1"/>
    <col min="3590" max="3590" width="11.7109375" style="152" customWidth="1"/>
    <col min="3591" max="3591" width="16.140625" style="152" customWidth="1"/>
    <col min="3592" max="3592" width="11.7109375" style="152" customWidth="1"/>
    <col min="3593" max="3593" width="16.140625" style="152" customWidth="1"/>
    <col min="3594" max="3594" width="11.7109375" style="152" customWidth="1"/>
    <col min="3595" max="3595" width="16.140625" style="152" customWidth="1"/>
    <col min="3596" max="3596" width="11.7109375" style="152" customWidth="1"/>
    <col min="3597" max="3597" width="16.140625" style="152" customWidth="1"/>
    <col min="3598" max="3840" width="9.140625" style="152"/>
    <col min="3841" max="3841" width="31.42578125" style="152" customWidth="1"/>
    <col min="3842" max="3842" width="11.7109375" style="152" customWidth="1"/>
    <col min="3843" max="3843" width="16.140625" style="152" customWidth="1"/>
    <col min="3844" max="3844" width="11.7109375" style="152" customWidth="1"/>
    <col min="3845" max="3845" width="16.140625" style="152" customWidth="1"/>
    <col min="3846" max="3846" width="11.7109375" style="152" customWidth="1"/>
    <col min="3847" max="3847" width="16.140625" style="152" customWidth="1"/>
    <col min="3848" max="3848" width="11.7109375" style="152" customWidth="1"/>
    <col min="3849" max="3849" width="16.140625" style="152" customWidth="1"/>
    <col min="3850" max="3850" width="11.7109375" style="152" customWidth="1"/>
    <col min="3851" max="3851" width="16.140625" style="152" customWidth="1"/>
    <col min="3852" max="3852" width="11.7109375" style="152" customWidth="1"/>
    <col min="3853" max="3853" width="16.140625" style="152" customWidth="1"/>
    <col min="3854" max="4096" width="9.140625" style="152"/>
    <col min="4097" max="4097" width="31.42578125" style="152" customWidth="1"/>
    <col min="4098" max="4098" width="11.7109375" style="152" customWidth="1"/>
    <col min="4099" max="4099" width="16.140625" style="152" customWidth="1"/>
    <col min="4100" max="4100" width="11.7109375" style="152" customWidth="1"/>
    <col min="4101" max="4101" width="16.140625" style="152" customWidth="1"/>
    <col min="4102" max="4102" width="11.7109375" style="152" customWidth="1"/>
    <col min="4103" max="4103" width="16.140625" style="152" customWidth="1"/>
    <col min="4104" max="4104" width="11.7109375" style="152" customWidth="1"/>
    <col min="4105" max="4105" width="16.140625" style="152" customWidth="1"/>
    <col min="4106" max="4106" width="11.7109375" style="152" customWidth="1"/>
    <col min="4107" max="4107" width="16.140625" style="152" customWidth="1"/>
    <col min="4108" max="4108" width="11.7109375" style="152" customWidth="1"/>
    <col min="4109" max="4109" width="16.140625" style="152" customWidth="1"/>
    <col min="4110" max="4352" width="9.140625" style="152"/>
    <col min="4353" max="4353" width="31.42578125" style="152" customWidth="1"/>
    <col min="4354" max="4354" width="11.7109375" style="152" customWidth="1"/>
    <col min="4355" max="4355" width="16.140625" style="152" customWidth="1"/>
    <col min="4356" max="4356" width="11.7109375" style="152" customWidth="1"/>
    <col min="4357" max="4357" width="16.140625" style="152" customWidth="1"/>
    <col min="4358" max="4358" width="11.7109375" style="152" customWidth="1"/>
    <col min="4359" max="4359" width="16.140625" style="152" customWidth="1"/>
    <col min="4360" max="4360" width="11.7109375" style="152" customWidth="1"/>
    <col min="4361" max="4361" width="16.140625" style="152" customWidth="1"/>
    <col min="4362" max="4362" width="11.7109375" style="152" customWidth="1"/>
    <col min="4363" max="4363" width="16.140625" style="152" customWidth="1"/>
    <col min="4364" max="4364" width="11.7109375" style="152" customWidth="1"/>
    <col min="4365" max="4365" width="16.140625" style="152" customWidth="1"/>
    <col min="4366" max="4608" width="9.140625" style="152"/>
    <col min="4609" max="4609" width="31.42578125" style="152" customWidth="1"/>
    <col min="4610" max="4610" width="11.7109375" style="152" customWidth="1"/>
    <col min="4611" max="4611" width="16.140625" style="152" customWidth="1"/>
    <col min="4612" max="4612" width="11.7109375" style="152" customWidth="1"/>
    <col min="4613" max="4613" width="16.140625" style="152" customWidth="1"/>
    <col min="4614" max="4614" width="11.7109375" style="152" customWidth="1"/>
    <col min="4615" max="4615" width="16.140625" style="152" customWidth="1"/>
    <col min="4616" max="4616" width="11.7109375" style="152" customWidth="1"/>
    <col min="4617" max="4617" width="16.140625" style="152" customWidth="1"/>
    <col min="4618" max="4618" width="11.7109375" style="152" customWidth="1"/>
    <col min="4619" max="4619" width="16.140625" style="152" customWidth="1"/>
    <col min="4620" max="4620" width="11.7109375" style="152" customWidth="1"/>
    <col min="4621" max="4621" width="16.140625" style="152" customWidth="1"/>
    <col min="4622" max="4864" width="9.140625" style="152"/>
    <col min="4865" max="4865" width="31.42578125" style="152" customWidth="1"/>
    <col min="4866" max="4866" width="11.7109375" style="152" customWidth="1"/>
    <col min="4867" max="4867" width="16.140625" style="152" customWidth="1"/>
    <col min="4868" max="4868" width="11.7109375" style="152" customWidth="1"/>
    <col min="4869" max="4869" width="16.140625" style="152" customWidth="1"/>
    <col min="4870" max="4870" width="11.7109375" style="152" customWidth="1"/>
    <col min="4871" max="4871" width="16.140625" style="152" customWidth="1"/>
    <col min="4872" max="4872" width="11.7109375" style="152" customWidth="1"/>
    <col min="4873" max="4873" width="16.140625" style="152" customWidth="1"/>
    <col min="4874" max="4874" width="11.7109375" style="152" customWidth="1"/>
    <col min="4875" max="4875" width="16.140625" style="152" customWidth="1"/>
    <col min="4876" max="4876" width="11.7109375" style="152" customWidth="1"/>
    <col min="4877" max="4877" width="16.140625" style="152" customWidth="1"/>
    <col min="4878" max="5120" width="9.140625" style="152"/>
    <col min="5121" max="5121" width="31.42578125" style="152" customWidth="1"/>
    <col min="5122" max="5122" width="11.7109375" style="152" customWidth="1"/>
    <col min="5123" max="5123" width="16.140625" style="152" customWidth="1"/>
    <col min="5124" max="5124" width="11.7109375" style="152" customWidth="1"/>
    <col min="5125" max="5125" width="16.140625" style="152" customWidth="1"/>
    <col min="5126" max="5126" width="11.7109375" style="152" customWidth="1"/>
    <col min="5127" max="5127" width="16.140625" style="152" customWidth="1"/>
    <col min="5128" max="5128" width="11.7109375" style="152" customWidth="1"/>
    <col min="5129" max="5129" width="16.140625" style="152" customWidth="1"/>
    <col min="5130" max="5130" width="11.7109375" style="152" customWidth="1"/>
    <col min="5131" max="5131" width="16.140625" style="152" customWidth="1"/>
    <col min="5132" max="5132" width="11.7109375" style="152" customWidth="1"/>
    <col min="5133" max="5133" width="16.140625" style="152" customWidth="1"/>
    <col min="5134" max="5376" width="9.140625" style="152"/>
    <col min="5377" max="5377" width="31.42578125" style="152" customWidth="1"/>
    <col min="5378" max="5378" width="11.7109375" style="152" customWidth="1"/>
    <col min="5379" max="5379" width="16.140625" style="152" customWidth="1"/>
    <col min="5380" max="5380" width="11.7109375" style="152" customWidth="1"/>
    <col min="5381" max="5381" width="16.140625" style="152" customWidth="1"/>
    <col min="5382" max="5382" width="11.7109375" style="152" customWidth="1"/>
    <col min="5383" max="5383" width="16.140625" style="152" customWidth="1"/>
    <col min="5384" max="5384" width="11.7109375" style="152" customWidth="1"/>
    <col min="5385" max="5385" width="16.140625" style="152" customWidth="1"/>
    <col min="5386" max="5386" width="11.7109375" style="152" customWidth="1"/>
    <col min="5387" max="5387" width="16.140625" style="152" customWidth="1"/>
    <col min="5388" max="5388" width="11.7109375" style="152" customWidth="1"/>
    <col min="5389" max="5389" width="16.140625" style="152" customWidth="1"/>
    <col min="5390" max="5632" width="9.140625" style="152"/>
    <col min="5633" max="5633" width="31.42578125" style="152" customWidth="1"/>
    <col min="5634" max="5634" width="11.7109375" style="152" customWidth="1"/>
    <col min="5635" max="5635" width="16.140625" style="152" customWidth="1"/>
    <col min="5636" max="5636" width="11.7109375" style="152" customWidth="1"/>
    <col min="5637" max="5637" width="16.140625" style="152" customWidth="1"/>
    <col min="5638" max="5638" width="11.7109375" style="152" customWidth="1"/>
    <col min="5639" max="5639" width="16.140625" style="152" customWidth="1"/>
    <col min="5640" max="5640" width="11.7109375" style="152" customWidth="1"/>
    <col min="5641" max="5641" width="16.140625" style="152" customWidth="1"/>
    <col min="5642" max="5642" width="11.7109375" style="152" customWidth="1"/>
    <col min="5643" max="5643" width="16.140625" style="152" customWidth="1"/>
    <col min="5644" max="5644" width="11.7109375" style="152" customWidth="1"/>
    <col min="5645" max="5645" width="16.140625" style="152" customWidth="1"/>
    <col min="5646" max="5888" width="9.140625" style="152"/>
    <col min="5889" max="5889" width="31.42578125" style="152" customWidth="1"/>
    <col min="5890" max="5890" width="11.7109375" style="152" customWidth="1"/>
    <col min="5891" max="5891" width="16.140625" style="152" customWidth="1"/>
    <col min="5892" max="5892" width="11.7109375" style="152" customWidth="1"/>
    <col min="5893" max="5893" width="16.140625" style="152" customWidth="1"/>
    <col min="5894" max="5894" width="11.7109375" style="152" customWidth="1"/>
    <col min="5895" max="5895" width="16.140625" style="152" customWidth="1"/>
    <col min="5896" max="5896" width="11.7109375" style="152" customWidth="1"/>
    <col min="5897" max="5897" width="16.140625" style="152" customWidth="1"/>
    <col min="5898" max="5898" width="11.7109375" style="152" customWidth="1"/>
    <col min="5899" max="5899" width="16.140625" style="152" customWidth="1"/>
    <col min="5900" max="5900" width="11.7109375" style="152" customWidth="1"/>
    <col min="5901" max="5901" width="16.140625" style="152" customWidth="1"/>
    <col min="5902" max="6144" width="9.140625" style="152"/>
    <col min="6145" max="6145" width="31.42578125" style="152" customWidth="1"/>
    <col min="6146" max="6146" width="11.7109375" style="152" customWidth="1"/>
    <col min="6147" max="6147" width="16.140625" style="152" customWidth="1"/>
    <col min="6148" max="6148" width="11.7109375" style="152" customWidth="1"/>
    <col min="6149" max="6149" width="16.140625" style="152" customWidth="1"/>
    <col min="6150" max="6150" width="11.7109375" style="152" customWidth="1"/>
    <col min="6151" max="6151" width="16.140625" style="152" customWidth="1"/>
    <col min="6152" max="6152" width="11.7109375" style="152" customWidth="1"/>
    <col min="6153" max="6153" width="16.140625" style="152" customWidth="1"/>
    <col min="6154" max="6154" width="11.7109375" style="152" customWidth="1"/>
    <col min="6155" max="6155" width="16.140625" style="152" customWidth="1"/>
    <col min="6156" max="6156" width="11.7109375" style="152" customWidth="1"/>
    <col min="6157" max="6157" width="16.140625" style="152" customWidth="1"/>
    <col min="6158" max="6400" width="9.140625" style="152"/>
    <col min="6401" max="6401" width="31.42578125" style="152" customWidth="1"/>
    <col min="6402" max="6402" width="11.7109375" style="152" customWidth="1"/>
    <col min="6403" max="6403" width="16.140625" style="152" customWidth="1"/>
    <col min="6404" max="6404" width="11.7109375" style="152" customWidth="1"/>
    <col min="6405" max="6405" width="16.140625" style="152" customWidth="1"/>
    <col min="6406" max="6406" width="11.7109375" style="152" customWidth="1"/>
    <col min="6407" max="6407" width="16.140625" style="152" customWidth="1"/>
    <col min="6408" max="6408" width="11.7109375" style="152" customWidth="1"/>
    <col min="6409" max="6409" width="16.140625" style="152" customWidth="1"/>
    <col min="6410" max="6410" width="11.7109375" style="152" customWidth="1"/>
    <col min="6411" max="6411" width="16.140625" style="152" customWidth="1"/>
    <col min="6412" max="6412" width="11.7109375" style="152" customWidth="1"/>
    <col min="6413" max="6413" width="16.140625" style="152" customWidth="1"/>
    <col min="6414" max="6656" width="9.140625" style="152"/>
    <col min="6657" max="6657" width="31.42578125" style="152" customWidth="1"/>
    <col min="6658" max="6658" width="11.7109375" style="152" customWidth="1"/>
    <col min="6659" max="6659" width="16.140625" style="152" customWidth="1"/>
    <col min="6660" max="6660" width="11.7109375" style="152" customWidth="1"/>
    <col min="6661" max="6661" width="16.140625" style="152" customWidth="1"/>
    <col min="6662" max="6662" width="11.7109375" style="152" customWidth="1"/>
    <col min="6663" max="6663" width="16.140625" style="152" customWidth="1"/>
    <col min="6664" max="6664" width="11.7109375" style="152" customWidth="1"/>
    <col min="6665" max="6665" width="16.140625" style="152" customWidth="1"/>
    <col min="6666" max="6666" width="11.7109375" style="152" customWidth="1"/>
    <col min="6667" max="6667" width="16.140625" style="152" customWidth="1"/>
    <col min="6668" max="6668" width="11.7109375" style="152" customWidth="1"/>
    <col min="6669" max="6669" width="16.140625" style="152" customWidth="1"/>
    <col min="6670" max="6912" width="9.140625" style="152"/>
    <col min="6913" max="6913" width="31.42578125" style="152" customWidth="1"/>
    <col min="6914" max="6914" width="11.7109375" style="152" customWidth="1"/>
    <col min="6915" max="6915" width="16.140625" style="152" customWidth="1"/>
    <col min="6916" max="6916" width="11.7109375" style="152" customWidth="1"/>
    <col min="6917" max="6917" width="16.140625" style="152" customWidth="1"/>
    <col min="6918" max="6918" width="11.7109375" style="152" customWidth="1"/>
    <col min="6919" max="6919" width="16.140625" style="152" customWidth="1"/>
    <col min="6920" max="6920" width="11.7109375" style="152" customWidth="1"/>
    <col min="6921" max="6921" width="16.140625" style="152" customWidth="1"/>
    <col min="6922" max="6922" width="11.7109375" style="152" customWidth="1"/>
    <col min="6923" max="6923" width="16.140625" style="152" customWidth="1"/>
    <col min="6924" max="6924" width="11.7109375" style="152" customWidth="1"/>
    <col min="6925" max="6925" width="16.140625" style="152" customWidth="1"/>
    <col min="6926" max="7168" width="9.140625" style="152"/>
    <col min="7169" max="7169" width="31.42578125" style="152" customWidth="1"/>
    <col min="7170" max="7170" width="11.7109375" style="152" customWidth="1"/>
    <col min="7171" max="7171" width="16.140625" style="152" customWidth="1"/>
    <col min="7172" max="7172" width="11.7109375" style="152" customWidth="1"/>
    <col min="7173" max="7173" width="16.140625" style="152" customWidth="1"/>
    <col min="7174" max="7174" width="11.7109375" style="152" customWidth="1"/>
    <col min="7175" max="7175" width="16.140625" style="152" customWidth="1"/>
    <col min="7176" max="7176" width="11.7109375" style="152" customWidth="1"/>
    <col min="7177" max="7177" width="16.140625" style="152" customWidth="1"/>
    <col min="7178" max="7178" width="11.7109375" style="152" customWidth="1"/>
    <col min="7179" max="7179" width="16.140625" style="152" customWidth="1"/>
    <col min="7180" max="7180" width="11.7109375" style="152" customWidth="1"/>
    <col min="7181" max="7181" width="16.140625" style="152" customWidth="1"/>
    <col min="7182" max="7424" width="9.140625" style="152"/>
    <col min="7425" max="7425" width="31.42578125" style="152" customWidth="1"/>
    <col min="7426" max="7426" width="11.7109375" style="152" customWidth="1"/>
    <col min="7427" max="7427" width="16.140625" style="152" customWidth="1"/>
    <col min="7428" max="7428" width="11.7109375" style="152" customWidth="1"/>
    <col min="7429" max="7429" width="16.140625" style="152" customWidth="1"/>
    <col min="7430" max="7430" width="11.7109375" style="152" customWidth="1"/>
    <col min="7431" max="7431" width="16.140625" style="152" customWidth="1"/>
    <col min="7432" max="7432" width="11.7109375" style="152" customWidth="1"/>
    <col min="7433" max="7433" width="16.140625" style="152" customWidth="1"/>
    <col min="7434" max="7434" width="11.7109375" style="152" customWidth="1"/>
    <col min="7435" max="7435" width="16.140625" style="152" customWidth="1"/>
    <col min="7436" max="7436" width="11.7109375" style="152" customWidth="1"/>
    <col min="7437" max="7437" width="16.140625" style="152" customWidth="1"/>
    <col min="7438" max="7680" width="9.140625" style="152"/>
    <col min="7681" max="7681" width="31.42578125" style="152" customWidth="1"/>
    <col min="7682" max="7682" width="11.7109375" style="152" customWidth="1"/>
    <col min="7683" max="7683" width="16.140625" style="152" customWidth="1"/>
    <col min="7684" max="7684" width="11.7109375" style="152" customWidth="1"/>
    <col min="7685" max="7685" width="16.140625" style="152" customWidth="1"/>
    <col min="7686" max="7686" width="11.7109375" style="152" customWidth="1"/>
    <col min="7687" max="7687" width="16.140625" style="152" customWidth="1"/>
    <col min="7688" max="7688" width="11.7109375" style="152" customWidth="1"/>
    <col min="7689" max="7689" width="16.140625" style="152" customWidth="1"/>
    <col min="7690" max="7690" width="11.7109375" style="152" customWidth="1"/>
    <col min="7691" max="7691" width="16.140625" style="152" customWidth="1"/>
    <col min="7692" max="7692" width="11.7109375" style="152" customWidth="1"/>
    <col min="7693" max="7693" width="16.140625" style="152" customWidth="1"/>
    <col min="7694" max="7936" width="9.140625" style="152"/>
    <col min="7937" max="7937" width="31.42578125" style="152" customWidth="1"/>
    <col min="7938" max="7938" width="11.7109375" style="152" customWidth="1"/>
    <col min="7939" max="7939" width="16.140625" style="152" customWidth="1"/>
    <col min="7940" max="7940" width="11.7109375" style="152" customWidth="1"/>
    <col min="7941" max="7941" width="16.140625" style="152" customWidth="1"/>
    <col min="7942" max="7942" width="11.7109375" style="152" customWidth="1"/>
    <col min="7943" max="7943" width="16.140625" style="152" customWidth="1"/>
    <col min="7944" max="7944" width="11.7109375" style="152" customWidth="1"/>
    <col min="7945" max="7945" width="16.140625" style="152" customWidth="1"/>
    <col min="7946" max="7946" width="11.7109375" style="152" customWidth="1"/>
    <col min="7947" max="7947" width="16.140625" style="152" customWidth="1"/>
    <col min="7948" max="7948" width="11.7109375" style="152" customWidth="1"/>
    <col min="7949" max="7949" width="16.140625" style="152" customWidth="1"/>
    <col min="7950" max="8192" width="9.140625" style="152"/>
    <col min="8193" max="8193" width="31.42578125" style="152" customWidth="1"/>
    <col min="8194" max="8194" width="11.7109375" style="152" customWidth="1"/>
    <col min="8195" max="8195" width="16.140625" style="152" customWidth="1"/>
    <col min="8196" max="8196" width="11.7109375" style="152" customWidth="1"/>
    <col min="8197" max="8197" width="16.140625" style="152" customWidth="1"/>
    <col min="8198" max="8198" width="11.7109375" style="152" customWidth="1"/>
    <col min="8199" max="8199" width="16.140625" style="152" customWidth="1"/>
    <col min="8200" max="8200" width="11.7109375" style="152" customWidth="1"/>
    <col min="8201" max="8201" width="16.140625" style="152" customWidth="1"/>
    <col min="8202" max="8202" width="11.7109375" style="152" customWidth="1"/>
    <col min="8203" max="8203" width="16.140625" style="152" customWidth="1"/>
    <col min="8204" max="8204" width="11.7109375" style="152" customWidth="1"/>
    <col min="8205" max="8205" width="16.140625" style="152" customWidth="1"/>
    <col min="8206" max="8448" width="9.140625" style="152"/>
    <col min="8449" max="8449" width="31.42578125" style="152" customWidth="1"/>
    <col min="8450" max="8450" width="11.7109375" style="152" customWidth="1"/>
    <col min="8451" max="8451" width="16.140625" style="152" customWidth="1"/>
    <col min="8452" max="8452" width="11.7109375" style="152" customWidth="1"/>
    <col min="8453" max="8453" width="16.140625" style="152" customWidth="1"/>
    <col min="8454" max="8454" width="11.7109375" style="152" customWidth="1"/>
    <col min="8455" max="8455" width="16.140625" style="152" customWidth="1"/>
    <col min="8456" max="8456" width="11.7109375" style="152" customWidth="1"/>
    <col min="8457" max="8457" width="16.140625" style="152" customWidth="1"/>
    <col min="8458" max="8458" width="11.7109375" style="152" customWidth="1"/>
    <col min="8459" max="8459" width="16.140625" style="152" customWidth="1"/>
    <col min="8460" max="8460" width="11.7109375" style="152" customWidth="1"/>
    <col min="8461" max="8461" width="16.140625" style="152" customWidth="1"/>
    <col min="8462" max="8704" width="9.140625" style="152"/>
    <col min="8705" max="8705" width="31.42578125" style="152" customWidth="1"/>
    <col min="8706" max="8706" width="11.7109375" style="152" customWidth="1"/>
    <col min="8707" max="8707" width="16.140625" style="152" customWidth="1"/>
    <col min="8708" max="8708" width="11.7109375" style="152" customWidth="1"/>
    <col min="8709" max="8709" width="16.140625" style="152" customWidth="1"/>
    <col min="8710" max="8710" width="11.7109375" style="152" customWidth="1"/>
    <col min="8711" max="8711" width="16.140625" style="152" customWidth="1"/>
    <col min="8712" max="8712" width="11.7109375" style="152" customWidth="1"/>
    <col min="8713" max="8713" width="16.140625" style="152" customWidth="1"/>
    <col min="8714" max="8714" width="11.7109375" style="152" customWidth="1"/>
    <col min="8715" max="8715" width="16.140625" style="152" customWidth="1"/>
    <col min="8716" max="8716" width="11.7109375" style="152" customWidth="1"/>
    <col min="8717" max="8717" width="16.140625" style="152" customWidth="1"/>
    <col min="8718" max="8960" width="9.140625" style="152"/>
    <col min="8961" max="8961" width="31.42578125" style="152" customWidth="1"/>
    <col min="8962" max="8962" width="11.7109375" style="152" customWidth="1"/>
    <col min="8963" max="8963" width="16.140625" style="152" customWidth="1"/>
    <col min="8964" max="8964" width="11.7109375" style="152" customWidth="1"/>
    <col min="8965" max="8965" width="16.140625" style="152" customWidth="1"/>
    <col min="8966" max="8966" width="11.7109375" style="152" customWidth="1"/>
    <col min="8967" max="8967" width="16.140625" style="152" customWidth="1"/>
    <col min="8968" max="8968" width="11.7109375" style="152" customWidth="1"/>
    <col min="8969" max="8969" width="16.140625" style="152" customWidth="1"/>
    <col min="8970" max="8970" width="11.7109375" style="152" customWidth="1"/>
    <col min="8971" max="8971" width="16.140625" style="152" customWidth="1"/>
    <col min="8972" max="8972" width="11.7109375" style="152" customWidth="1"/>
    <col min="8973" max="8973" width="16.140625" style="152" customWidth="1"/>
    <col min="8974" max="9216" width="9.140625" style="152"/>
    <col min="9217" max="9217" width="31.42578125" style="152" customWidth="1"/>
    <col min="9218" max="9218" width="11.7109375" style="152" customWidth="1"/>
    <col min="9219" max="9219" width="16.140625" style="152" customWidth="1"/>
    <col min="9220" max="9220" width="11.7109375" style="152" customWidth="1"/>
    <col min="9221" max="9221" width="16.140625" style="152" customWidth="1"/>
    <col min="9222" max="9222" width="11.7109375" style="152" customWidth="1"/>
    <col min="9223" max="9223" width="16.140625" style="152" customWidth="1"/>
    <col min="9224" max="9224" width="11.7109375" style="152" customWidth="1"/>
    <col min="9225" max="9225" width="16.140625" style="152" customWidth="1"/>
    <col min="9226" max="9226" width="11.7109375" style="152" customWidth="1"/>
    <col min="9227" max="9227" width="16.140625" style="152" customWidth="1"/>
    <col min="9228" max="9228" width="11.7109375" style="152" customWidth="1"/>
    <col min="9229" max="9229" width="16.140625" style="152" customWidth="1"/>
    <col min="9230" max="9472" width="9.140625" style="152"/>
    <col min="9473" max="9473" width="31.42578125" style="152" customWidth="1"/>
    <col min="9474" max="9474" width="11.7109375" style="152" customWidth="1"/>
    <col min="9475" max="9475" width="16.140625" style="152" customWidth="1"/>
    <col min="9476" max="9476" width="11.7109375" style="152" customWidth="1"/>
    <col min="9477" max="9477" width="16.140625" style="152" customWidth="1"/>
    <col min="9478" max="9478" width="11.7109375" style="152" customWidth="1"/>
    <col min="9479" max="9479" width="16.140625" style="152" customWidth="1"/>
    <col min="9480" max="9480" width="11.7109375" style="152" customWidth="1"/>
    <col min="9481" max="9481" width="16.140625" style="152" customWidth="1"/>
    <col min="9482" max="9482" width="11.7109375" style="152" customWidth="1"/>
    <col min="9483" max="9483" width="16.140625" style="152" customWidth="1"/>
    <col min="9484" max="9484" width="11.7109375" style="152" customWidth="1"/>
    <col min="9485" max="9485" width="16.140625" style="152" customWidth="1"/>
    <col min="9486" max="9728" width="9.140625" style="152"/>
    <col min="9729" max="9729" width="31.42578125" style="152" customWidth="1"/>
    <col min="9730" max="9730" width="11.7109375" style="152" customWidth="1"/>
    <col min="9731" max="9731" width="16.140625" style="152" customWidth="1"/>
    <col min="9732" max="9732" width="11.7109375" style="152" customWidth="1"/>
    <col min="9733" max="9733" width="16.140625" style="152" customWidth="1"/>
    <col min="9734" max="9734" width="11.7109375" style="152" customWidth="1"/>
    <col min="9735" max="9735" width="16.140625" style="152" customWidth="1"/>
    <col min="9736" max="9736" width="11.7109375" style="152" customWidth="1"/>
    <col min="9737" max="9737" width="16.140625" style="152" customWidth="1"/>
    <col min="9738" max="9738" width="11.7109375" style="152" customWidth="1"/>
    <col min="9739" max="9739" width="16.140625" style="152" customWidth="1"/>
    <col min="9740" max="9740" width="11.7109375" style="152" customWidth="1"/>
    <col min="9741" max="9741" width="16.140625" style="152" customWidth="1"/>
    <col min="9742" max="9984" width="9.140625" style="152"/>
    <col min="9985" max="9985" width="31.42578125" style="152" customWidth="1"/>
    <col min="9986" max="9986" width="11.7109375" style="152" customWidth="1"/>
    <col min="9987" max="9987" width="16.140625" style="152" customWidth="1"/>
    <col min="9988" max="9988" width="11.7109375" style="152" customWidth="1"/>
    <col min="9989" max="9989" width="16.140625" style="152" customWidth="1"/>
    <col min="9990" max="9990" width="11.7109375" style="152" customWidth="1"/>
    <col min="9991" max="9991" width="16.140625" style="152" customWidth="1"/>
    <col min="9992" max="9992" width="11.7109375" style="152" customWidth="1"/>
    <col min="9993" max="9993" width="16.140625" style="152" customWidth="1"/>
    <col min="9994" max="9994" width="11.7109375" style="152" customWidth="1"/>
    <col min="9995" max="9995" width="16.140625" style="152" customWidth="1"/>
    <col min="9996" max="9996" width="11.7109375" style="152" customWidth="1"/>
    <col min="9997" max="9997" width="16.140625" style="152" customWidth="1"/>
    <col min="9998" max="10240" width="9.140625" style="152"/>
    <col min="10241" max="10241" width="31.42578125" style="152" customWidth="1"/>
    <col min="10242" max="10242" width="11.7109375" style="152" customWidth="1"/>
    <col min="10243" max="10243" width="16.140625" style="152" customWidth="1"/>
    <col min="10244" max="10244" width="11.7109375" style="152" customWidth="1"/>
    <col min="10245" max="10245" width="16.140625" style="152" customWidth="1"/>
    <col min="10246" max="10246" width="11.7109375" style="152" customWidth="1"/>
    <col min="10247" max="10247" width="16.140625" style="152" customWidth="1"/>
    <col min="10248" max="10248" width="11.7109375" style="152" customWidth="1"/>
    <col min="10249" max="10249" width="16.140625" style="152" customWidth="1"/>
    <col min="10250" max="10250" width="11.7109375" style="152" customWidth="1"/>
    <col min="10251" max="10251" width="16.140625" style="152" customWidth="1"/>
    <col min="10252" max="10252" width="11.7109375" style="152" customWidth="1"/>
    <col min="10253" max="10253" width="16.140625" style="152" customWidth="1"/>
    <col min="10254" max="10496" width="9.140625" style="152"/>
    <col min="10497" max="10497" width="31.42578125" style="152" customWidth="1"/>
    <col min="10498" max="10498" width="11.7109375" style="152" customWidth="1"/>
    <col min="10499" max="10499" width="16.140625" style="152" customWidth="1"/>
    <col min="10500" max="10500" width="11.7109375" style="152" customWidth="1"/>
    <col min="10501" max="10501" width="16.140625" style="152" customWidth="1"/>
    <col min="10502" max="10502" width="11.7109375" style="152" customWidth="1"/>
    <col min="10503" max="10503" width="16.140625" style="152" customWidth="1"/>
    <col min="10504" max="10504" width="11.7109375" style="152" customWidth="1"/>
    <col min="10505" max="10505" width="16.140625" style="152" customWidth="1"/>
    <col min="10506" max="10506" width="11.7109375" style="152" customWidth="1"/>
    <col min="10507" max="10507" width="16.140625" style="152" customWidth="1"/>
    <col min="10508" max="10508" width="11.7109375" style="152" customWidth="1"/>
    <col min="10509" max="10509" width="16.140625" style="152" customWidth="1"/>
    <col min="10510" max="10752" width="9.140625" style="152"/>
    <col min="10753" max="10753" width="31.42578125" style="152" customWidth="1"/>
    <col min="10754" max="10754" width="11.7109375" style="152" customWidth="1"/>
    <col min="10755" max="10755" width="16.140625" style="152" customWidth="1"/>
    <col min="10756" max="10756" width="11.7109375" style="152" customWidth="1"/>
    <col min="10757" max="10757" width="16.140625" style="152" customWidth="1"/>
    <col min="10758" max="10758" width="11.7109375" style="152" customWidth="1"/>
    <col min="10759" max="10759" width="16.140625" style="152" customWidth="1"/>
    <col min="10760" max="10760" width="11.7109375" style="152" customWidth="1"/>
    <col min="10761" max="10761" width="16.140625" style="152" customWidth="1"/>
    <col min="10762" max="10762" width="11.7109375" style="152" customWidth="1"/>
    <col min="10763" max="10763" width="16.140625" style="152" customWidth="1"/>
    <col min="10764" max="10764" width="11.7109375" style="152" customWidth="1"/>
    <col min="10765" max="10765" width="16.140625" style="152" customWidth="1"/>
    <col min="10766" max="11008" width="9.140625" style="152"/>
    <col min="11009" max="11009" width="31.42578125" style="152" customWidth="1"/>
    <col min="11010" max="11010" width="11.7109375" style="152" customWidth="1"/>
    <col min="11011" max="11011" width="16.140625" style="152" customWidth="1"/>
    <col min="11012" max="11012" width="11.7109375" style="152" customWidth="1"/>
    <col min="11013" max="11013" width="16.140625" style="152" customWidth="1"/>
    <col min="11014" max="11014" width="11.7109375" style="152" customWidth="1"/>
    <col min="11015" max="11015" width="16.140625" style="152" customWidth="1"/>
    <col min="11016" max="11016" width="11.7109375" style="152" customWidth="1"/>
    <col min="11017" max="11017" width="16.140625" style="152" customWidth="1"/>
    <col min="11018" max="11018" width="11.7109375" style="152" customWidth="1"/>
    <col min="11019" max="11019" width="16.140625" style="152" customWidth="1"/>
    <col min="11020" max="11020" width="11.7109375" style="152" customWidth="1"/>
    <col min="11021" max="11021" width="16.140625" style="152" customWidth="1"/>
    <col min="11022" max="11264" width="9.140625" style="152"/>
    <col min="11265" max="11265" width="31.42578125" style="152" customWidth="1"/>
    <col min="11266" max="11266" width="11.7109375" style="152" customWidth="1"/>
    <col min="11267" max="11267" width="16.140625" style="152" customWidth="1"/>
    <col min="11268" max="11268" width="11.7109375" style="152" customWidth="1"/>
    <col min="11269" max="11269" width="16.140625" style="152" customWidth="1"/>
    <col min="11270" max="11270" width="11.7109375" style="152" customWidth="1"/>
    <col min="11271" max="11271" width="16.140625" style="152" customWidth="1"/>
    <col min="11272" max="11272" width="11.7109375" style="152" customWidth="1"/>
    <col min="11273" max="11273" width="16.140625" style="152" customWidth="1"/>
    <col min="11274" max="11274" width="11.7109375" style="152" customWidth="1"/>
    <col min="11275" max="11275" width="16.140625" style="152" customWidth="1"/>
    <col min="11276" max="11276" width="11.7109375" style="152" customWidth="1"/>
    <col min="11277" max="11277" width="16.140625" style="152" customWidth="1"/>
    <col min="11278" max="11520" width="9.140625" style="152"/>
    <col min="11521" max="11521" width="31.42578125" style="152" customWidth="1"/>
    <col min="11522" max="11522" width="11.7109375" style="152" customWidth="1"/>
    <col min="11523" max="11523" width="16.140625" style="152" customWidth="1"/>
    <col min="11524" max="11524" width="11.7109375" style="152" customWidth="1"/>
    <col min="11525" max="11525" width="16.140625" style="152" customWidth="1"/>
    <col min="11526" max="11526" width="11.7109375" style="152" customWidth="1"/>
    <col min="11527" max="11527" width="16.140625" style="152" customWidth="1"/>
    <col min="11528" max="11528" width="11.7109375" style="152" customWidth="1"/>
    <col min="11529" max="11529" width="16.140625" style="152" customWidth="1"/>
    <col min="11530" max="11530" width="11.7109375" style="152" customWidth="1"/>
    <col min="11531" max="11531" width="16.140625" style="152" customWidth="1"/>
    <col min="11532" max="11532" width="11.7109375" style="152" customWidth="1"/>
    <col min="11533" max="11533" width="16.140625" style="152" customWidth="1"/>
    <col min="11534" max="11776" width="9.140625" style="152"/>
    <col min="11777" max="11777" width="31.42578125" style="152" customWidth="1"/>
    <col min="11778" max="11778" width="11.7109375" style="152" customWidth="1"/>
    <col min="11779" max="11779" width="16.140625" style="152" customWidth="1"/>
    <col min="11780" max="11780" width="11.7109375" style="152" customWidth="1"/>
    <col min="11781" max="11781" width="16.140625" style="152" customWidth="1"/>
    <col min="11782" max="11782" width="11.7109375" style="152" customWidth="1"/>
    <col min="11783" max="11783" width="16.140625" style="152" customWidth="1"/>
    <col min="11784" max="11784" width="11.7109375" style="152" customWidth="1"/>
    <col min="11785" max="11785" width="16.140625" style="152" customWidth="1"/>
    <col min="11786" max="11786" width="11.7109375" style="152" customWidth="1"/>
    <col min="11787" max="11787" width="16.140625" style="152" customWidth="1"/>
    <col min="11788" max="11788" width="11.7109375" style="152" customWidth="1"/>
    <col min="11789" max="11789" width="16.140625" style="152" customWidth="1"/>
    <col min="11790" max="12032" width="9.140625" style="152"/>
    <col min="12033" max="12033" width="31.42578125" style="152" customWidth="1"/>
    <col min="12034" max="12034" width="11.7109375" style="152" customWidth="1"/>
    <col min="12035" max="12035" width="16.140625" style="152" customWidth="1"/>
    <col min="12036" max="12036" width="11.7109375" style="152" customWidth="1"/>
    <col min="12037" max="12037" width="16.140625" style="152" customWidth="1"/>
    <col min="12038" max="12038" width="11.7109375" style="152" customWidth="1"/>
    <col min="12039" max="12039" width="16.140625" style="152" customWidth="1"/>
    <col min="12040" max="12040" width="11.7109375" style="152" customWidth="1"/>
    <col min="12041" max="12041" width="16.140625" style="152" customWidth="1"/>
    <col min="12042" max="12042" width="11.7109375" style="152" customWidth="1"/>
    <col min="12043" max="12043" width="16.140625" style="152" customWidth="1"/>
    <col min="12044" max="12044" width="11.7109375" style="152" customWidth="1"/>
    <col min="12045" max="12045" width="16.140625" style="152" customWidth="1"/>
    <col min="12046" max="12288" width="9.140625" style="152"/>
    <col min="12289" max="12289" width="31.42578125" style="152" customWidth="1"/>
    <col min="12290" max="12290" width="11.7109375" style="152" customWidth="1"/>
    <col min="12291" max="12291" width="16.140625" style="152" customWidth="1"/>
    <col min="12292" max="12292" width="11.7109375" style="152" customWidth="1"/>
    <col min="12293" max="12293" width="16.140625" style="152" customWidth="1"/>
    <col min="12294" max="12294" width="11.7109375" style="152" customWidth="1"/>
    <col min="12295" max="12295" width="16.140625" style="152" customWidth="1"/>
    <col min="12296" max="12296" width="11.7109375" style="152" customWidth="1"/>
    <col min="12297" max="12297" width="16.140625" style="152" customWidth="1"/>
    <col min="12298" max="12298" width="11.7109375" style="152" customWidth="1"/>
    <col min="12299" max="12299" width="16.140625" style="152" customWidth="1"/>
    <col min="12300" max="12300" width="11.7109375" style="152" customWidth="1"/>
    <col min="12301" max="12301" width="16.140625" style="152" customWidth="1"/>
    <col min="12302" max="12544" width="9.140625" style="152"/>
    <col min="12545" max="12545" width="31.42578125" style="152" customWidth="1"/>
    <col min="12546" max="12546" width="11.7109375" style="152" customWidth="1"/>
    <col min="12547" max="12547" width="16.140625" style="152" customWidth="1"/>
    <col min="12548" max="12548" width="11.7109375" style="152" customWidth="1"/>
    <col min="12549" max="12549" width="16.140625" style="152" customWidth="1"/>
    <col min="12550" max="12550" width="11.7109375" style="152" customWidth="1"/>
    <col min="12551" max="12551" width="16.140625" style="152" customWidth="1"/>
    <col min="12552" max="12552" width="11.7109375" style="152" customWidth="1"/>
    <col min="12553" max="12553" width="16.140625" style="152" customWidth="1"/>
    <col min="12554" max="12554" width="11.7109375" style="152" customWidth="1"/>
    <col min="12555" max="12555" width="16.140625" style="152" customWidth="1"/>
    <col min="12556" max="12556" width="11.7109375" style="152" customWidth="1"/>
    <col min="12557" max="12557" width="16.140625" style="152" customWidth="1"/>
    <col min="12558" max="12800" width="9.140625" style="152"/>
    <col min="12801" max="12801" width="31.42578125" style="152" customWidth="1"/>
    <col min="12802" max="12802" width="11.7109375" style="152" customWidth="1"/>
    <col min="12803" max="12803" width="16.140625" style="152" customWidth="1"/>
    <col min="12804" max="12804" width="11.7109375" style="152" customWidth="1"/>
    <col min="12805" max="12805" width="16.140625" style="152" customWidth="1"/>
    <col min="12806" max="12806" width="11.7109375" style="152" customWidth="1"/>
    <col min="12807" max="12807" width="16.140625" style="152" customWidth="1"/>
    <col min="12808" max="12808" width="11.7109375" style="152" customWidth="1"/>
    <col min="12809" max="12809" width="16.140625" style="152" customWidth="1"/>
    <col min="12810" max="12810" width="11.7109375" style="152" customWidth="1"/>
    <col min="12811" max="12811" width="16.140625" style="152" customWidth="1"/>
    <col min="12812" max="12812" width="11.7109375" style="152" customWidth="1"/>
    <col min="12813" max="12813" width="16.140625" style="152" customWidth="1"/>
    <col min="12814" max="13056" width="9.140625" style="152"/>
    <col min="13057" max="13057" width="31.42578125" style="152" customWidth="1"/>
    <col min="13058" max="13058" width="11.7109375" style="152" customWidth="1"/>
    <col min="13059" max="13059" width="16.140625" style="152" customWidth="1"/>
    <col min="13060" max="13060" width="11.7109375" style="152" customWidth="1"/>
    <col min="13061" max="13061" width="16.140625" style="152" customWidth="1"/>
    <col min="13062" max="13062" width="11.7109375" style="152" customWidth="1"/>
    <col min="13063" max="13063" width="16.140625" style="152" customWidth="1"/>
    <col min="13064" max="13064" width="11.7109375" style="152" customWidth="1"/>
    <col min="13065" max="13065" width="16.140625" style="152" customWidth="1"/>
    <col min="13066" max="13066" width="11.7109375" style="152" customWidth="1"/>
    <col min="13067" max="13067" width="16.140625" style="152" customWidth="1"/>
    <col min="13068" max="13068" width="11.7109375" style="152" customWidth="1"/>
    <col min="13069" max="13069" width="16.140625" style="152" customWidth="1"/>
    <col min="13070" max="13312" width="9.140625" style="152"/>
    <col min="13313" max="13313" width="31.42578125" style="152" customWidth="1"/>
    <col min="13314" max="13314" width="11.7109375" style="152" customWidth="1"/>
    <col min="13315" max="13315" width="16.140625" style="152" customWidth="1"/>
    <col min="13316" max="13316" width="11.7109375" style="152" customWidth="1"/>
    <col min="13317" max="13317" width="16.140625" style="152" customWidth="1"/>
    <col min="13318" max="13318" width="11.7109375" style="152" customWidth="1"/>
    <col min="13319" max="13319" width="16.140625" style="152" customWidth="1"/>
    <col min="13320" max="13320" width="11.7109375" style="152" customWidth="1"/>
    <col min="13321" max="13321" width="16.140625" style="152" customWidth="1"/>
    <col min="13322" max="13322" width="11.7109375" style="152" customWidth="1"/>
    <col min="13323" max="13323" width="16.140625" style="152" customWidth="1"/>
    <col min="13324" max="13324" width="11.7109375" style="152" customWidth="1"/>
    <col min="13325" max="13325" width="16.140625" style="152" customWidth="1"/>
    <col min="13326" max="13568" width="9.140625" style="152"/>
    <col min="13569" max="13569" width="31.42578125" style="152" customWidth="1"/>
    <col min="13570" max="13570" width="11.7109375" style="152" customWidth="1"/>
    <col min="13571" max="13571" width="16.140625" style="152" customWidth="1"/>
    <col min="13572" max="13572" width="11.7109375" style="152" customWidth="1"/>
    <col min="13573" max="13573" width="16.140625" style="152" customWidth="1"/>
    <col min="13574" max="13574" width="11.7109375" style="152" customWidth="1"/>
    <col min="13575" max="13575" width="16.140625" style="152" customWidth="1"/>
    <col min="13576" max="13576" width="11.7109375" style="152" customWidth="1"/>
    <col min="13577" max="13577" width="16.140625" style="152" customWidth="1"/>
    <col min="13578" max="13578" width="11.7109375" style="152" customWidth="1"/>
    <col min="13579" max="13579" width="16.140625" style="152" customWidth="1"/>
    <col min="13580" max="13580" width="11.7109375" style="152" customWidth="1"/>
    <col min="13581" max="13581" width="16.140625" style="152" customWidth="1"/>
    <col min="13582" max="13824" width="9.140625" style="152"/>
    <col min="13825" max="13825" width="31.42578125" style="152" customWidth="1"/>
    <col min="13826" max="13826" width="11.7109375" style="152" customWidth="1"/>
    <col min="13827" max="13827" width="16.140625" style="152" customWidth="1"/>
    <col min="13828" max="13828" width="11.7109375" style="152" customWidth="1"/>
    <col min="13829" max="13829" width="16.140625" style="152" customWidth="1"/>
    <col min="13830" max="13830" width="11.7109375" style="152" customWidth="1"/>
    <col min="13831" max="13831" width="16.140625" style="152" customWidth="1"/>
    <col min="13832" max="13832" width="11.7109375" style="152" customWidth="1"/>
    <col min="13833" max="13833" width="16.140625" style="152" customWidth="1"/>
    <col min="13834" max="13834" width="11.7109375" style="152" customWidth="1"/>
    <col min="13835" max="13835" width="16.140625" style="152" customWidth="1"/>
    <col min="13836" max="13836" width="11.7109375" style="152" customWidth="1"/>
    <col min="13837" max="13837" width="16.140625" style="152" customWidth="1"/>
    <col min="13838" max="14080" width="9.140625" style="152"/>
    <col min="14081" max="14081" width="31.42578125" style="152" customWidth="1"/>
    <col min="14082" max="14082" width="11.7109375" style="152" customWidth="1"/>
    <col min="14083" max="14083" width="16.140625" style="152" customWidth="1"/>
    <col min="14084" max="14084" width="11.7109375" style="152" customWidth="1"/>
    <col min="14085" max="14085" width="16.140625" style="152" customWidth="1"/>
    <col min="14086" max="14086" width="11.7109375" style="152" customWidth="1"/>
    <col min="14087" max="14087" width="16.140625" style="152" customWidth="1"/>
    <col min="14088" max="14088" width="11.7109375" style="152" customWidth="1"/>
    <col min="14089" max="14089" width="16.140625" style="152" customWidth="1"/>
    <col min="14090" max="14090" width="11.7109375" style="152" customWidth="1"/>
    <col min="14091" max="14091" width="16.140625" style="152" customWidth="1"/>
    <col min="14092" max="14092" width="11.7109375" style="152" customWidth="1"/>
    <col min="14093" max="14093" width="16.140625" style="152" customWidth="1"/>
    <col min="14094" max="14336" width="9.140625" style="152"/>
    <col min="14337" max="14337" width="31.42578125" style="152" customWidth="1"/>
    <col min="14338" max="14338" width="11.7109375" style="152" customWidth="1"/>
    <col min="14339" max="14339" width="16.140625" style="152" customWidth="1"/>
    <col min="14340" max="14340" width="11.7109375" style="152" customWidth="1"/>
    <col min="14341" max="14341" width="16.140625" style="152" customWidth="1"/>
    <col min="14342" max="14342" width="11.7109375" style="152" customWidth="1"/>
    <col min="14343" max="14343" width="16.140625" style="152" customWidth="1"/>
    <col min="14344" max="14344" width="11.7109375" style="152" customWidth="1"/>
    <col min="14345" max="14345" width="16.140625" style="152" customWidth="1"/>
    <col min="14346" max="14346" width="11.7109375" style="152" customWidth="1"/>
    <col min="14347" max="14347" width="16.140625" style="152" customWidth="1"/>
    <col min="14348" max="14348" width="11.7109375" style="152" customWidth="1"/>
    <col min="14349" max="14349" width="16.140625" style="152" customWidth="1"/>
    <col min="14350" max="14592" width="9.140625" style="152"/>
    <col min="14593" max="14593" width="31.42578125" style="152" customWidth="1"/>
    <col min="14594" max="14594" width="11.7109375" style="152" customWidth="1"/>
    <col min="14595" max="14595" width="16.140625" style="152" customWidth="1"/>
    <col min="14596" max="14596" width="11.7109375" style="152" customWidth="1"/>
    <col min="14597" max="14597" width="16.140625" style="152" customWidth="1"/>
    <col min="14598" max="14598" width="11.7109375" style="152" customWidth="1"/>
    <col min="14599" max="14599" width="16.140625" style="152" customWidth="1"/>
    <col min="14600" max="14600" width="11.7109375" style="152" customWidth="1"/>
    <col min="14601" max="14601" width="16.140625" style="152" customWidth="1"/>
    <col min="14602" max="14602" width="11.7109375" style="152" customWidth="1"/>
    <col min="14603" max="14603" width="16.140625" style="152" customWidth="1"/>
    <col min="14604" max="14604" width="11.7109375" style="152" customWidth="1"/>
    <col min="14605" max="14605" width="16.140625" style="152" customWidth="1"/>
    <col min="14606" max="14848" width="9.140625" style="152"/>
    <col min="14849" max="14849" width="31.42578125" style="152" customWidth="1"/>
    <col min="14850" max="14850" width="11.7109375" style="152" customWidth="1"/>
    <col min="14851" max="14851" width="16.140625" style="152" customWidth="1"/>
    <col min="14852" max="14852" width="11.7109375" style="152" customWidth="1"/>
    <col min="14853" max="14853" width="16.140625" style="152" customWidth="1"/>
    <col min="14854" max="14854" width="11.7109375" style="152" customWidth="1"/>
    <col min="14855" max="14855" width="16.140625" style="152" customWidth="1"/>
    <col min="14856" max="14856" width="11.7109375" style="152" customWidth="1"/>
    <col min="14857" max="14857" width="16.140625" style="152" customWidth="1"/>
    <col min="14858" max="14858" width="11.7109375" style="152" customWidth="1"/>
    <col min="14859" max="14859" width="16.140625" style="152" customWidth="1"/>
    <col min="14860" max="14860" width="11.7109375" style="152" customWidth="1"/>
    <col min="14861" max="14861" width="16.140625" style="152" customWidth="1"/>
    <col min="14862" max="15104" width="9.140625" style="152"/>
    <col min="15105" max="15105" width="31.42578125" style="152" customWidth="1"/>
    <col min="15106" max="15106" width="11.7109375" style="152" customWidth="1"/>
    <col min="15107" max="15107" width="16.140625" style="152" customWidth="1"/>
    <col min="15108" max="15108" width="11.7109375" style="152" customWidth="1"/>
    <col min="15109" max="15109" width="16.140625" style="152" customWidth="1"/>
    <col min="15110" max="15110" width="11.7109375" style="152" customWidth="1"/>
    <col min="15111" max="15111" width="16.140625" style="152" customWidth="1"/>
    <col min="15112" max="15112" width="11.7109375" style="152" customWidth="1"/>
    <col min="15113" max="15113" width="16.140625" style="152" customWidth="1"/>
    <col min="15114" max="15114" width="11.7109375" style="152" customWidth="1"/>
    <col min="15115" max="15115" width="16.140625" style="152" customWidth="1"/>
    <col min="15116" max="15116" width="11.7109375" style="152" customWidth="1"/>
    <col min="15117" max="15117" width="16.140625" style="152" customWidth="1"/>
    <col min="15118" max="15360" width="9.140625" style="152"/>
    <col min="15361" max="15361" width="31.42578125" style="152" customWidth="1"/>
    <col min="15362" max="15362" width="11.7109375" style="152" customWidth="1"/>
    <col min="15363" max="15363" width="16.140625" style="152" customWidth="1"/>
    <col min="15364" max="15364" width="11.7109375" style="152" customWidth="1"/>
    <col min="15365" max="15365" width="16.140625" style="152" customWidth="1"/>
    <col min="15366" max="15366" width="11.7109375" style="152" customWidth="1"/>
    <col min="15367" max="15367" width="16.140625" style="152" customWidth="1"/>
    <col min="15368" max="15368" width="11.7109375" style="152" customWidth="1"/>
    <col min="15369" max="15369" width="16.140625" style="152" customWidth="1"/>
    <col min="15370" max="15370" width="11.7109375" style="152" customWidth="1"/>
    <col min="15371" max="15371" width="16.140625" style="152" customWidth="1"/>
    <col min="15372" max="15372" width="11.7109375" style="152" customWidth="1"/>
    <col min="15373" max="15373" width="16.140625" style="152" customWidth="1"/>
    <col min="15374" max="15616" width="9.140625" style="152"/>
    <col min="15617" max="15617" width="31.42578125" style="152" customWidth="1"/>
    <col min="15618" max="15618" width="11.7109375" style="152" customWidth="1"/>
    <col min="15619" max="15619" width="16.140625" style="152" customWidth="1"/>
    <col min="15620" max="15620" width="11.7109375" style="152" customWidth="1"/>
    <col min="15621" max="15621" width="16.140625" style="152" customWidth="1"/>
    <col min="15622" max="15622" width="11.7109375" style="152" customWidth="1"/>
    <col min="15623" max="15623" width="16.140625" style="152" customWidth="1"/>
    <col min="15624" max="15624" width="11.7109375" style="152" customWidth="1"/>
    <col min="15625" max="15625" width="16.140625" style="152" customWidth="1"/>
    <col min="15626" max="15626" width="11.7109375" style="152" customWidth="1"/>
    <col min="15627" max="15627" width="16.140625" style="152" customWidth="1"/>
    <col min="15628" max="15628" width="11.7109375" style="152" customWidth="1"/>
    <col min="15629" max="15629" width="16.140625" style="152" customWidth="1"/>
    <col min="15630" max="15872" width="9.140625" style="152"/>
    <col min="15873" max="15873" width="31.42578125" style="152" customWidth="1"/>
    <col min="15874" max="15874" width="11.7109375" style="152" customWidth="1"/>
    <col min="15875" max="15875" width="16.140625" style="152" customWidth="1"/>
    <col min="15876" max="15876" width="11.7109375" style="152" customWidth="1"/>
    <col min="15877" max="15877" width="16.140625" style="152" customWidth="1"/>
    <col min="15878" max="15878" width="11.7109375" style="152" customWidth="1"/>
    <col min="15879" max="15879" width="16.140625" style="152" customWidth="1"/>
    <col min="15880" max="15880" width="11.7109375" style="152" customWidth="1"/>
    <col min="15881" max="15881" width="16.140625" style="152" customWidth="1"/>
    <col min="15882" max="15882" width="11.7109375" style="152" customWidth="1"/>
    <col min="15883" max="15883" width="16.140625" style="152" customWidth="1"/>
    <col min="15884" max="15884" width="11.7109375" style="152" customWidth="1"/>
    <col min="15885" max="15885" width="16.140625" style="152" customWidth="1"/>
    <col min="15886" max="16128" width="9.140625" style="152"/>
    <col min="16129" max="16129" width="31.42578125" style="152" customWidth="1"/>
    <col min="16130" max="16130" width="11.7109375" style="152" customWidth="1"/>
    <col min="16131" max="16131" width="16.140625" style="152" customWidth="1"/>
    <col min="16132" max="16132" width="11.7109375" style="152" customWidth="1"/>
    <col min="16133" max="16133" width="16.140625" style="152" customWidth="1"/>
    <col min="16134" max="16134" width="11.7109375" style="152" customWidth="1"/>
    <col min="16135" max="16135" width="16.140625" style="152" customWidth="1"/>
    <col min="16136" max="16136" width="11.7109375" style="152" customWidth="1"/>
    <col min="16137" max="16137" width="16.140625" style="152" customWidth="1"/>
    <col min="16138" max="16138" width="11.7109375" style="152" customWidth="1"/>
    <col min="16139" max="16139" width="16.140625" style="152" customWidth="1"/>
    <col min="16140" max="16140" width="11.7109375" style="152" customWidth="1"/>
    <col min="16141" max="16141" width="16.140625" style="152" customWidth="1"/>
    <col min="16142" max="16384" width="9.140625" style="152"/>
  </cols>
  <sheetData>
    <row r="1" spans="1:13" ht="13.5" thickBot="1">
      <c r="A1" s="1" t="s">
        <v>0</v>
      </c>
      <c r="B1" s="1"/>
      <c r="C1" s="1"/>
      <c r="M1" s="474" t="s">
        <v>1</v>
      </c>
    </row>
    <row r="2" spans="1:13" ht="24" customHeight="1" thickTop="1">
      <c r="A2" s="6250" t="s">
        <v>3628</v>
      </c>
      <c r="B2" s="6251"/>
      <c r="C2" s="6251"/>
      <c r="D2" s="6251"/>
      <c r="E2" s="6251"/>
      <c r="F2" s="6251"/>
      <c r="G2" s="6251"/>
      <c r="H2" s="6251"/>
      <c r="I2" s="6251"/>
      <c r="J2" s="6251"/>
      <c r="K2" s="6251"/>
      <c r="L2" s="6251"/>
      <c r="M2" s="6252"/>
    </row>
    <row r="3" spans="1:13" ht="27.75" customHeight="1" thickBot="1">
      <c r="A3" s="6421" t="s">
        <v>3559</v>
      </c>
      <c r="B3" s="6422"/>
      <c r="C3" s="6422"/>
      <c r="D3" s="6422"/>
      <c r="E3" s="6422"/>
      <c r="F3" s="6422"/>
      <c r="G3" s="6422"/>
      <c r="H3" s="6422"/>
      <c r="I3" s="6422"/>
      <c r="J3" s="6422"/>
      <c r="K3" s="6422"/>
      <c r="L3" s="6422"/>
      <c r="M3" s="7478"/>
    </row>
    <row r="4" spans="1:13" ht="44.25" customHeight="1" thickBot="1">
      <c r="A4" s="5878" t="s">
        <v>3560</v>
      </c>
      <c r="B4" s="4152">
        <v>2008</v>
      </c>
      <c r="C4" s="4153" t="s">
        <v>3561</v>
      </c>
      <c r="D4" s="4153">
        <v>2009</v>
      </c>
      <c r="E4" s="4153" t="s">
        <v>3562</v>
      </c>
      <c r="F4" s="4153">
        <v>2010</v>
      </c>
      <c r="G4" s="4153" t="s">
        <v>3563</v>
      </c>
      <c r="H4" s="4153">
        <v>2011</v>
      </c>
      <c r="I4" s="4153" t="s">
        <v>3564</v>
      </c>
      <c r="J4" s="4153">
        <v>2012</v>
      </c>
      <c r="K4" s="4153" t="s">
        <v>3565</v>
      </c>
      <c r="L4" s="4153">
        <v>2013</v>
      </c>
      <c r="M4" s="4154" t="s">
        <v>3566</v>
      </c>
    </row>
    <row r="5" spans="1:13" ht="24" customHeight="1">
      <c r="A5" s="4155" t="s">
        <v>3567</v>
      </c>
      <c r="B5" s="3746">
        <v>63</v>
      </c>
      <c r="C5" s="4156">
        <v>676848273</v>
      </c>
      <c r="D5" s="3746">
        <v>83</v>
      </c>
      <c r="E5" s="4156">
        <v>526091747</v>
      </c>
      <c r="F5" s="3746">
        <v>69</v>
      </c>
      <c r="G5" s="4156">
        <v>710646967</v>
      </c>
      <c r="H5" s="3746">
        <v>59</v>
      </c>
      <c r="I5" s="4156">
        <v>1059730150</v>
      </c>
      <c r="J5" s="3746">
        <v>65</v>
      </c>
      <c r="K5" s="4156">
        <v>1087022538</v>
      </c>
      <c r="L5" s="3746">
        <v>65</v>
      </c>
      <c r="M5" s="4121" t="s">
        <v>3568</v>
      </c>
    </row>
    <row r="6" spans="1:13" ht="24" customHeight="1">
      <c r="A6" s="4157" t="s">
        <v>3569</v>
      </c>
      <c r="B6" s="3382">
        <v>123</v>
      </c>
      <c r="C6" s="3943">
        <v>412083115</v>
      </c>
      <c r="D6" s="3382">
        <v>78</v>
      </c>
      <c r="E6" s="3943">
        <v>555863519</v>
      </c>
      <c r="F6" s="3382">
        <v>82</v>
      </c>
      <c r="G6" s="3943">
        <v>600200224</v>
      </c>
      <c r="H6" s="3382">
        <v>79</v>
      </c>
      <c r="I6" s="3943">
        <v>796514955</v>
      </c>
      <c r="J6" s="3382">
        <v>84</v>
      </c>
      <c r="K6" s="3943">
        <v>832399613</v>
      </c>
      <c r="L6" s="3382">
        <v>98</v>
      </c>
      <c r="M6" s="3561">
        <v>800145907</v>
      </c>
    </row>
    <row r="7" spans="1:13" ht="24" customHeight="1">
      <c r="A7" s="4157" t="s">
        <v>3570</v>
      </c>
      <c r="B7" s="3382">
        <v>114</v>
      </c>
      <c r="C7" s="3943">
        <v>448943935</v>
      </c>
      <c r="D7" s="3382">
        <v>58</v>
      </c>
      <c r="E7" s="3943">
        <v>680751387</v>
      </c>
      <c r="F7" s="3382">
        <v>95</v>
      </c>
      <c r="G7" s="3943">
        <v>550884307</v>
      </c>
      <c r="H7" s="3382">
        <v>105</v>
      </c>
      <c r="I7" s="3943">
        <v>651238340</v>
      </c>
      <c r="J7" s="3382">
        <v>135</v>
      </c>
      <c r="K7" s="3943">
        <v>540102791</v>
      </c>
      <c r="L7" s="3382">
        <v>101</v>
      </c>
      <c r="M7" s="3561">
        <v>773201256</v>
      </c>
    </row>
    <row r="8" spans="1:13" ht="24" customHeight="1">
      <c r="A8" s="4157" t="s">
        <v>3571</v>
      </c>
      <c r="B8" s="3382">
        <v>154</v>
      </c>
      <c r="C8" s="3943">
        <v>328570702</v>
      </c>
      <c r="D8" s="3382">
        <v>118</v>
      </c>
      <c r="E8" s="3943">
        <v>425099559</v>
      </c>
      <c r="F8" s="3382">
        <v>134</v>
      </c>
      <c r="G8" s="3943">
        <v>414083375</v>
      </c>
      <c r="H8" s="3382">
        <v>153</v>
      </c>
      <c r="I8" s="3943">
        <v>466622002</v>
      </c>
      <c r="J8" s="3382">
        <v>141</v>
      </c>
      <c r="K8" s="3943">
        <v>523062313</v>
      </c>
      <c r="L8" s="3382">
        <v>140</v>
      </c>
      <c r="M8" s="3561">
        <v>571844119</v>
      </c>
    </row>
    <row r="9" spans="1:13" ht="24" customHeight="1">
      <c r="A9" s="4157" t="s">
        <v>3572</v>
      </c>
      <c r="B9" s="3382">
        <v>157</v>
      </c>
      <c r="C9" s="3943">
        <v>318971018</v>
      </c>
      <c r="D9" s="3382">
        <v>166</v>
      </c>
      <c r="E9" s="3943">
        <v>292023648</v>
      </c>
      <c r="F9" s="3382">
        <v>173</v>
      </c>
      <c r="G9" s="3943">
        <v>331349760</v>
      </c>
      <c r="H9" s="3382">
        <v>161</v>
      </c>
      <c r="I9" s="3943">
        <v>454825929</v>
      </c>
      <c r="J9" s="3382">
        <v>185</v>
      </c>
      <c r="K9" s="3943">
        <v>424501972</v>
      </c>
      <c r="L9" s="3382">
        <v>190</v>
      </c>
      <c r="M9" s="3561">
        <v>460313266</v>
      </c>
    </row>
    <row r="10" spans="1:13" ht="24" customHeight="1">
      <c r="A10" s="4157" t="s">
        <v>3573</v>
      </c>
      <c r="B10" s="3382">
        <v>224</v>
      </c>
      <c r="C10" s="3943">
        <v>241112500</v>
      </c>
      <c r="D10" s="3382">
        <v>173</v>
      </c>
      <c r="E10" s="3943">
        <v>283752416</v>
      </c>
      <c r="F10" s="3382">
        <v>196</v>
      </c>
      <c r="G10" s="3943">
        <v>300145513</v>
      </c>
      <c r="H10" s="3382">
        <v>244</v>
      </c>
      <c r="I10" s="3943">
        <v>314631313</v>
      </c>
      <c r="J10" s="3382">
        <v>280</v>
      </c>
      <c r="K10" s="3943">
        <v>289076738</v>
      </c>
      <c r="L10" s="3382">
        <v>305</v>
      </c>
      <c r="M10" s="3561" t="s">
        <v>3574</v>
      </c>
    </row>
    <row r="11" spans="1:13" ht="24" customHeight="1">
      <c r="A11" s="4157" t="s">
        <v>3575</v>
      </c>
      <c r="B11" s="3382">
        <v>278</v>
      </c>
      <c r="C11" s="3943">
        <v>195017377</v>
      </c>
      <c r="D11" s="3382">
        <v>236</v>
      </c>
      <c r="E11" s="3943">
        <v>207914238</v>
      </c>
      <c r="F11" s="3382" t="s">
        <v>9</v>
      </c>
      <c r="G11" s="3382" t="s">
        <v>9</v>
      </c>
      <c r="H11" s="3382" t="s">
        <v>9</v>
      </c>
      <c r="I11" s="3382" t="s">
        <v>9</v>
      </c>
      <c r="J11" s="3382" t="s">
        <v>9</v>
      </c>
      <c r="K11" s="3382" t="s">
        <v>9</v>
      </c>
      <c r="L11" s="3382" t="s">
        <v>9</v>
      </c>
      <c r="M11" s="3563" t="s">
        <v>9</v>
      </c>
    </row>
    <row r="12" spans="1:13" ht="24" customHeight="1">
      <c r="A12" s="4157" t="s">
        <v>3576</v>
      </c>
      <c r="B12" s="3382">
        <v>387</v>
      </c>
      <c r="C12" s="3943">
        <v>139171587</v>
      </c>
      <c r="D12" s="3382">
        <v>285</v>
      </c>
      <c r="E12" s="3943">
        <v>174274255</v>
      </c>
      <c r="F12" s="3382">
        <v>275</v>
      </c>
      <c r="G12" s="3943">
        <v>216706070</v>
      </c>
      <c r="H12" s="3382">
        <v>250</v>
      </c>
      <c r="I12" s="3943">
        <v>309188350</v>
      </c>
      <c r="J12" s="3382">
        <v>247</v>
      </c>
      <c r="K12" s="3943">
        <v>338517711</v>
      </c>
      <c r="L12" s="3382">
        <v>214</v>
      </c>
      <c r="M12" s="3561">
        <v>411030022</v>
      </c>
    </row>
    <row r="13" spans="1:13" ht="24" customHeight="1">
      <c r="A13" s="4157" t="s">
        <v>3577</v>
      </c>
      <c r="B13" s="3382">
        <v>359</v>
      </c>
      <c r="C13" s="3943">
        <v>149920021</v>
      </c>
      <c r="D13" s="3382">
        <v>306</v>
      </c>
      <c r="E13" s="3943">
        <v>165053339</v>
      </c>
      <c r="F13" s="3382">
        <v>288</v>
      </c>
      <c r="G13" s="3943">
        <v>205246641</v>
      </c>
      <c r="H13" s="3382">
        <v>274</v>
      </c>
      <c r="I13" s="3943">
        <v>284426531</v>
      </c>
      <c r="J13" s="3382">
        <v>273</v>
      </c>
      <c r="K13" s="3943">
        <v>297530852</v>
      </c>
      <c r="L13" s="3382">
        <v>288</v>
      </c>
      <c r="M13" s="3561">
        <v>315900744</v>
      </c>
    </row>
    <row r="14" spans="1:13" ht="24" customHeight="1">
      <c r="A14" s="4157" t="s">
        <v>3578</v>
      </c>
      <c r="B14" s="3382">
        <v>317</v>
      </c>
      <c r="C14" s="3943">
        <v>171412820</v>
      </c>
      <c r="D14" s="3382">
        <v>318</v>
      </c>
      <c r="E14" s="3943">
        <v>159697714</v>
      </c>
      <c r="F14" s="3382">
        <v>317</v>
      </c>
      <c r="G14" s="3943">
        <v>186081792</v>
      </c>
      <c r="H14" s="3382">
        <v>230</v>
      </c>
      <c r="I14" s="3943">
        <v>339527914</v>
      </c>
      <c r="J14" s="3382">
        <v>182</v>
      </c>
      <c r="K14" s="3943">
        <v>437942741</v>
      </c>
      <c r="L14" s="3382">
        <v>176</v>
      </c>
      <c r="M14" s="3561">
        <v>489247027</v>
      </c>
    </row>
    <row r="15" spans="1:13" ht="24" customHeight="1">
      <c r="A15" s="4157" t="s">
        <v>3579</v>
      </c>
      <c r="B15" s="3382">
        <v>362</v>
      </c>
      <c r="C15" s="3943">
        <v>148249233</v>
      </c>
      <c r="D15" s="3382">
        <v>349</v>
      </c>
      <c r="E15" s="3943">
        <v>142847937</v>
      </c>
      <c r="F15" s="3382">
        <v>413</v>
      </c>
      <c r="G15" s="3943">
        <v>147724482</v>
      </c>
      <c r="H15" s="3382">
        <v>442</v>
      </c>
      <c r="I15" s="3943">
        <v>177542553</v>
      </c>
      <c r="J15" s="3382">
        <v>370</v>
      </c>
      <c r="K15" s="3943">
        <v>224273788</v>
      </c>
      <c r="L15" s="3382">
        <v>373</v>
      </c>
      <c r="M15" s="3561">
        <v>251912852</v>
      </c>
    </row>
    <row r="16" spans="1:13" ht="24" customHeight="1">
      <c r="A16" s="4157" t="s">
        <v>3580</v>
      </c>
      <c r="B16" s="3382">
        <v>363</v>
      </c>
      <c r="C16" s="3943">
        <v>146785873</v>
      </c>
      <c r="D16" s="3382" t="s">
        <v>9</v>
      </c>
      <c r="E16" s="3382" t="s">
        <v>9</v>
      </c>
      <c r="F16" s="3382" t="s">
        <v>9</v>
      </c>
      <c r="G16" s="3382" t="s">
        <v>9</v>
      </c>
      <c r="H16" s="3382" t="s">
        <v>9</v>
      </c>
      <c r="I16" s="3382" t="s">
        <v>9</v>
      </c>
      <c r="J16" s="3382" t="s">
        <v>9</v>
      </c>
      <c r="K16" s="3382" t="s">
        <v>9</v>
      </c>
      <c r="L16" s="3382" t="s">
        <v>9</v>
      </c>
      <c r="M16" s="3563" t="s">
        <v>9</v>
      </c>
    </row>
    <row r="17" spans="1:13" ht="24" customHeight="1">
      <c r="A17" s="4157" t="s">
        <v>3581</v>
      </c>
      <c r="B17" s="3382">
        <v>466</v>
      </c>
      <c r="C17" s="3943">
        <v>113613889</v>
      </c>
      <c r="D17" s="3382" t="s">
        <v>9</v>
      </c>
      <c r="E17" s="3382" t="s">
        <v>9</v>
      </c>
      <c r="F17" s="3382" t="s">
        <v>9</v>
      </c>
      <c r="G17" s="3382" t="s">
        <v>9</v>
      </c>
      <c r="H17" s="3382">
        <v>423</v>
      </c>
      <c r="I17" s="3943">
        <v>186395736</v>
      </c>
      <c r="J17" s="3382">
        <v>459</v>
      </c>
      <c r="K17" s="3943">
        <v>185383213</v>
      </c>
      <c r="L17" s="3382">
        <v>441</v>
      </c>
      <c r="M17" s="3561">
        <v>213734665</v>
      </c>
    </row>
    <row r="18" spans="1:13" ht="24" customHeight="1">
      <c r="A18" s="4157" t="s">
        <v>3582</v>
      </c>
      <c r="B18" s="3382">
        <v>495</v>
      </c>
      <c r="C18" s="3943">
        <v>105450878</v>
      </c>
      <c r="D18" s="3382">
        <v>409</v>
      </c>
      <c r="E18" s="3943">
        <v>120141344</v>
      </c>
      <c r="F18" s="3382" t="s">
        <v>9</v>
      </c>
      <c r="G18" s="3382" t="s">
        <v>9</v>
      </c>
      <c r="H18" s="3382" t="s">
        <v>9</v>
      </c>
      <c r="I18" s="3382" t="s">
        <v>9</v>
      </c>
      <c r="J18" s="3382" t="s">
        <v>9</v>
      </c>
      <c r="K18" s="3382" t="s">
        <v>9</v>
      </c>
      <c r="L18" s="3382" t="s">
        <v>9</v>
      </c>
      <c r="M18" s="3563" t="s">
        <v>9</v>
      </c>
    </row>
    <row r="19" spans="1:13" ht="24" customHeight="1">
      <c r="A19" s="4157" t="s">
        <v>3583</v>
      </c>
      <c r="B19" s="3382" t="s">
        <v>9</v>
      </c>
      <c r="C19" s="3382" t="s">
        <v>9</v>
      </c>
      <c r="D19" s="3382" t="s">
        <v>9</v>
      </c>
      <c r="E19" s="3382" t="s">
        <v>9</v>
      </c>
      <c r="F19" s="3382">
        <v>445</v>
      </c>
      <c r="G19" s="3943">
        <v>140492233</v>
      </c>
      <c r="H19" s="3382" t="s">
        <v>9</v>
      </c>
      <c r="I19" s="3943" t="s">
        <v>9</v>
      </c>
      <c r="J19" s="3382" t="s">
        <v>9</v>
      </c>
      <c r="K19" s="3943" t="s">
        <v>9</v>
      </c>
      <c r="L19" s="3382" t="s">
        <v>9</v>
      </c>
      <c r="M19" s="3561" t="s">
        <v>9</v>
      </c>
    </row>
    <row r="20" spans="1:13" ht="24" customHeight="1">
      <c r="A20" s="4157" t="s">
        <v>3584</v>
      </c>
      <c r="B20" s="3382" t="s">
        <v>9</v>
      </c>
      <c r="C20" s="3382" t="s">
        <v>9</v>
      </c>
      <c r="D20" s="3382">
        <v>472</v>
      </c>
      <c r="E20" s="3943">
        <v>105728279</v>
      </c>
      <c r="F20" s="3382" t="s">
        <v>9</v>
      </c>
      <c r="G20" s="3382" t="s">
        <v>9</v>
      </c>
      <c r="H20" s="3382" t="s">
        <v>9</v>
      </c>
      <c r="I20" s="3382" t="s">
        <v>9</v>
      </c>
      <c r="J20" s="3382" t="s">
        <v>9</v>
      </c>
      <c r="K20" s="3382" t="s">
        <v>9</v>
      </c>
      <c r="L20" s="3382" t="s">
        <v>9</v>
      </c>
      <c r="M20" s="3563" t="s">
        <v>9</v>
      </c>
    </row>
    <row r="21" spans="1:13" ht="24" customHeight="1">
      <c r="A21" s="4157" t="s">
        <v>3585</v>
      </c>
      <c r="B21" s="3382" t="s">
        <v>9</v>
      </c>
      <c r="C21" s="3382" t="s">
        <v>9</v>
      </c>
      <c r="D21" s="3382">
        <v>480</v>
      </c>
      <c r="E21" s="3943">
        <v>104224957</v>
      </c>
      <c r="F21" s="3382" t="s">
        <v>9</v>
      </c>
      <c r="G21" s="3382" t="s">
        <v>9</v>
      </c>
      <c r="H21" s="3382" t="s">
        <v>9</v>
      </c>
      <c r="I21" s="3382" t="s">
        <v>9</v>
      </c>
      <c r="J21" s="3382">
        <v>468</v>
      </c>
      <c r="K21" s="3382">
        <v>180408809</v>
      </c>
      <c r="L21" s="3382">
        <v>476</v>
      </c>
      <c r="M21" s="3563">
        <v>197575330</v>
      </c>
    </row>
    <row r="22" spans="1:13" ht="24" customHeight="1">
      <c r="A22" s="4157" t="s">
        <v>3586</v>
      </c>
      <c r="B22" s="3382" t="s">
        <v>9</v>
      </c>
      <c r="C22" s="3382" t="s">
        <v>9</v>
      </c>
      <c r="D22" s="3382" t="s">
        <v>9</v>
      </c>
      <c r="E22" s="3382" t="s">
        <v>9</v>
      </c>
      <c r="F22" s="3382">
        <v>460</v>
      </c>
      <c r="G22" s="3943">
        <v>136026163</v>
      </c>
      <c r="H22" s="3382">
        <v>480</v>
      </c>
      <c r="I22" s="3943">
        <v>166195663</v>
      </c>
      <c r="J22" s="3382">
        <v>477</v>
      </c>
      <c r="K22" s="3943">
        <v>177838670</v>
      </c>
      <c r="L22" s="3382">
        <v>457</v>
      </c>
      <c r="M22" s="3561">
        <v>206837725</v>
      </c>
    </row>
    <row r="23" spans="1:13" ht="24" customHeight="1">
      <c r="A23" s="4157" t="s">
        <v>3587</v>
      </c>
      <c r="B23" s="3382" t="s">
        <v>9</v>
      </c>
      <c r="C23" s="3382" t="s">
        <v>9</v>
      </c>
      <c r="D23" s="3382" t="s">
        <v>9</v>
      </c>
      <c r="E23" s="3382" t="s">
        <v>9</v>
      </c>
      <c r="F23" s="3382" t="s">
        <v>9</v>
      </c>
      <c r="G23" s="3382" t="s">
        <v>9</v>
      </c>
      <c r="H23" s="3382">
        <v>412</v>
      </c>
      <c r="I23" s="3943">
        <v>189172098</v>
      </c>
      <c r="J23" s="3382" t="s">
        <v>9</v>
      </c>
      <c r="K23" s="3943" t="s">
        <v>9</v>
      </c>
      <c r="L23" s="3382" t="s">
        <v>9</v>
      </c>
      <c r="M23" s="3561" t="s">
        <v>9</v>
      </c>
    </row>
    <row r="24" spans="1:13" ht="24" customHeight="1">
      <c r="A24" s="2594" t="s">
        <v>3588</v>
      </c>
      <c r="B24" s="3382" t="s">
        <v>9</v>
      </c>
      <c r="C24" s="3382" t="s">
        <v>9</v>
      </c>
      <c r="D24" s="3382" t="s">
        <v>9</v>
      </c>
      <c r="E24" s="3382" t="s">
        <v>9</v>
      </c>
      <c r="F24" s="3382" t="s">
        <v>9</v>
      </c>
      <c r="G24" s="3382" t="s">
        <v>9</v>
      </c>
      <c r="H24" s="3382" t="s">
        <v>9</v>
      </c>
      <c r="I24" s="3943" t="s">
        <v>9</v>
      </c>
      <c r="J24" s="3382" t="s">
        <v>9</v>
      </c>
      <c r="K24" s="3943" t="s">
        <v>9</v>
      </c>
      <c r="L24" s="3382">
        <v>468</v>
      </c>
      <c r="M24" s="3561">
        <v>201498901</v>
      </c>
    </row>
    <row r="25" spans="1:13" ht="24" customHeight="1">
      <c r="A25" s="4157" t="s">
        <v>3589</v>
      </c>
      <c r="B25" s="3382" t="s">
        <v>9</v>
      </c>
      <c r="C25" s="3382" t="s">
        <v>9</v>
      </c>
      <c r="D25" s="3382" t="s">
        <v>9</v>
      </c>
      <c r="E25" s="3382" t="s">
        <v>9</v>
      </c>
      <c r="F25" s="3382" t="s">
        <v>9</v>
      </c>
      <c r="G25" s="3382" t="s">
        <v>9</v>
      </c>
      <c r="H25" s="3382" t="s">
        <v>9</v>
      </c>
      <c r="I25" s="3382" t="s">
        <v>9</v>
      </c>
      <c r="J25" s="3382" t="s">
        <v>9</v>
      </c>
      <c r="K25" s="3382" t="s">
        <v>9</v>
      </c>
      <c r="L25" s="3382" t="s">
        <v>9</v>
      </c>
      <c r="M25" s="3563" t="s">
        <v>9</v>
      </c>
    </row>
    <row r="26" spans="1:13" ht="24" customHeight="1" thickBot="1">
      <c r="A26" s="5893" t="s">
        <v>3590</v>
      </c>
      <c r="B26" s="7693">
        <v>14</v>
      </c>
      <c r="C26" s="7693"/>
      <c r="D26" s="7693">
        <v>14</v>
      </c>
      <c r="E26" s="7693"/>
      <c r="F26" s="7693">
        <v>12</v>
      </c>
      <c r="G26" s="7693"/>
      <c r="H26" s="7693">
        <v>14</v>
      </c>
      <c r="I26" s="7693"/>
      <c r="J26" s="7693">
        <v>13</v>
      </c>
      <c r="K26" s="7693"/>
      <c r="L26" s="7693">
        <v>14</v>
      </c>
      <c r="M26" s="7694"/>
    </row>
    <row r="27" spans="1:13" ht="13.5" thickTop="1"/>
    <row r="28" spans="1:13">
      <c r="A28" s="450" t="s">
        <v>3591</v>
      </c>
    </row>
    <row r="29" spans="1:13" ht="16.5" customHeight="1">
      <c r="A29" s="6248" t="s">
        <v>3592</v>
      </c>
      <c r="B29" s="6248"/>
      <c r="C29" s="6248"/>
      <c r="D29" s="450"/>
      <c r="E29" s="450"/>
      <c r="F29" s="450"/>
      <c r="G29" s="450"/>
      <c r="H29" s="450"/>
      <c r="I29" s="450"/>
    </row>
    <row r="30" spans="1:13" ht="28.5" customHeight="1">
      <c r="A30" s="6488" t="s">
        <v>3593</v>
      </c>
      <c r="B30" s="6488"/>
      <c r="C30" s="6488"/>
      <c r="D30" s="6488"/>
      <c r="E30" s="6488"/>
      <c r="F30" s="450"/>
      <c r="G30" s="450"/>
      <c r="H30" s="450"/>
      <c r="I30" s="450"/>
    </row>
    <row r="31" spans="1:13" ht="15.75" customHeight="1">
      <c r="A31" s="6248" t="s">
        <v>3594</v>
      </c>
      <c r="B31" s="6248"/>
      <c r="C31" s="6248"/>
      <c r="D31" s="6248"/>
      <c r="E31" s="6248"/>
      <c r="F31" s="6248"/>
      <c r="G31" s="450"/>
      <c r="H31" s="450"/>
      <c r="I31" s="450"/>
    </row>
    <row r="32" spans="1:13" ht="15.75" customHeight="1">
      <c r="A32" s="6488" t="s">
        <v>3595</v>
      </c>
      <c r="B32" s="6488"/>
      <c r="C32" s="6488"/>
      <c r="D32" s="6488"/>
      <c r="E32" s="6488"/>
      <c r="F32" s="450"/>
      <c r="G32" s="450"/>
      <c r="H32" s="450"/>
      <c r="I32" s="450"/>
    </row>
    <row r="33" spans="1:9" ht="15.75" customHeight="1">
      <c r="A33" s="293"/>
      <c r="B33" s="3949"/>
      <c r="C33" s="3949"/>
      <c r="D33" s="3949"/>
      <c r="E33" s="3949"/>
      <c r="F33" s="450"/>
      <c r="G33" s="450"/>
      <c r="H33" s="450"/>
      <c r="I33" s="450"/>
    </row>
    <row r="34" spans="1:9">
      <c r="A34" s="293"/>
    </row>
    <row r="35" spans="1:9">
      <c r="A35" s="293"/>
      <c r="F35" s="3950" t="s">
        <v>3</v>
      </c>
    </row>
    <row r="36" spans="1:9">
      <c r="A36" s="293"/>
    </row>
  </sheetData>
  <mergeCells count="12">
    <mergeCell ref="A29:C29"/>
    <mergeCell ref="A30:E30"/>
    <mergeCell ref="A31:F31"/>
    <mergeCell ref="A32:E32"/>
    <mergeCell ref="A2:M2"/>
    <mergeCell ref="A3:M3"/>
    <mergeCell ref="B26:C26"/>
    <mergeCell ref="D26:E26"/>
    <mergeCell ref="F26:G26"/>
    <mergeCell ref="H26:I26"/>
    <mergeCell ref="J26:K26"/>
    <mergeCell ref="L26:M26"/>
  </mergeCells>
  <hyperlinks>
    <hyperlink ref="A1" r:id="rId1"/>
  </hyperlinks>
  <pageMargins left="0.9055118110236221" right="0.70866141732283472" top="0.74803149606299213" bottom="0.74803149606299213" header="0.31496062992125984" footer="0.31496062992125984"/>
  <pageSetup paperSize="9" scale="66" fitToHeight="0" orientation="landscape" r:id="rId2"/>
  <headerFooter alignWithMargins="0">
    <oddFooter>&amp;R232</oddFooter>
  </headerFooter>
  <drawing r:id="rId3"/>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25">
    <pageSetUpPr fitToPage="1"/>
  </sheetPr>
  <dimension ref="A1:L43"/>
  <sheetViews>
    <sheetView view="pageBreakPreview" zoomScale="60" zoomScaleNormal="100" workbookViewId="0">
      <selection activeCell="A3" sqref="A3:L3"/>
    </sheetView>
  </sheetViews>
  <sheetFormatPr defaultRowHeight="12.75"/>
  <cols>
    <col min="1" max="1" width="47.85546875" style="152" customWidth="1"/>
    <col min="2" max="3" width="16.7109375" style="152" customWidth="1"/>
    <col min="4" max="4" width="19.7109375" style="152" customWidth="1"/>
    <col min="5" max="5" width="16.7109375" style="152" customWidth="1"/>
    <col min="6" max="6" width="19.7109375" style="152" customWidth="1"/>
    <col min="7" max="7" width="16.7109375" style="152" customWidth="1"/>
    <col min="8" max="8" width="19.7109375" style="152" customWidth="1"/>
    <col min="9" max="9" width="16.7109375" style="152" customWidth="1"/>
    <col min="10" max="10" width="19.7109375" style="152" customWidth="1"/>
    <col min="11" max="11" width="16.7109375" style="152" customWidth="1"/>
    <col min="12" max="12" width="19.7109375" style="152" customWidth="1"/>
    <col min="13" max="256" width="9.140625" style="152"/>
    <col min="257" max="257" width="47.85546875" style="152" customWidth="1"/>
    <col min="258" max="268" width="15.7109375" style="152" customWidth="1"/>
    <col min="269" max="512" width="9.140625" style="152"/>
    <col min="513" max="513" width="47.85546875" style="152" customWidth="1"/>
    <col min="514" max="524" width="15.7109375" style="152" customWidth="1"/>
    <col min="525" max="768" width="9.140625" style="152"/>
    <col min="769" max="769" width="47.85546875" style="152" customWidth="1"/>
    <col min="770" max="780" width="15.7109375" style="152" customWidth="1"/>
    <col min="781" max="1024" width="9.140625" style="152"/>
    <col min="1025" max="1025" width="47.85546875" style="152" customWidth="1"/>
    <col min="1026" max="1036" width="15.7109375" style="152" customWidth="1"/>
    <col min="1037" max="1280" width="9.140625" style="152"/>
    <col min="1281" max="1281" width="47.85546875" style="152" customWidth="1"/>
    <col min="1282" max="1292" width="15.7109375" style="152" customWidth="1"/>
    <col min="1293" max="1536" width="9.140625" style="152"/>
    <col min="1537" max="1537" width="47.85546875" style="152" customWidth="1"/>
    <col min="1538" max="1548" width="15.7109375" style="152" customWidth="1"/>
    <col min="1549" max="1792" width="9.140625" style="152"/>
    <col min="1793" max="1793" width="47.85546875" style="152" customWidth="1"/>
    <col min="1794" max="1804" width="15.7109375" style="152" customWidth="1"/>
    <col min="1805" max="2048" width="9.140625" style="152"/>
    <col min="2049" max="2049" width="47.85546875" style="152" customWidth="1"/>
    <col min="2050" max="2060" width="15.7109375" style="152" customWidth="1"/>
    <col min="2061" max="2304" width="9.140625" style="152"/>
    <col min="2305" max="2305" width="47.85546875" style="152" customWidth="1"/>
    <col min="2306" max="2316" width="15.7109375" style="152" customWidth="1"/>
    <col min="2317" max="2560" width="9.140625" style="152"/>
    <col min="2561" max="2561" width="47.85546875" style="152" customWidth="1"/>
    <col min="2562" max="2572" width="15.7109375" style="152" customWidth="1"/>
    <col min="2573" max="2816" width="9.140625" style="152"/>
    <col min="2817" max="2817" width="47.85546875" style="152" customWidth="1"/>
    <col min="2818" max="2828" width="15.7109375" style="152" customWidth="1"/>
    <col min="2829" max="3072" width="9.140625" style="152"/>
    <col min="3073" max="3073" width="47.85546875" style="152" customWidth="1"/>
    <col min="3074" max="3084" width="15.7109375" style="152" customWidth="1"/>
    <col min="3085" max="3328" width="9.140625" style="152"/>
    <col min="3329" max="3329" width="47.85546875" style="152" customWidth="1"/>
    <col min="3330" max="3340" width="15.7109375" style="152" customWidth="1"/>
    <col min="3341" max="3584" width="9.140625" style="152"/>
    <col min="3585" max="3585" width="47.85546875" style="152" customWidth="1"/>
    <col min="3586" max="3596" width="15.7109375" style="152" customWidth="1"/>
    <col min="3597" max="3840" width="9.140625" style="152"/>
    <col min="3841" max="3841" width="47.85546875" style="152" customWidth="1"/>
    <col min="3842" max="3852" width="15.7109375" style="152" customWidth="1"/>
    <col min="3853" max="4096" width="9.140625" style="152"/>
    <col min="4097" max="4097" width="47.85546875" style="152" customWidth="1"/>
    <col min="4098" max="4108" width="15.7109375" style="152" customWidth="1"/>
    <col min="4109" max="4352" width="9.140625" style="152"/>
    <col min="4353" max="4353" width="47.85546875" style="152" customWidth="1"/>
    <col min="4354" max="4364" width="15.7109375" style="152" customWidth="1"/>
    <col min="4365" max="4608" width="9.140625" style="152"/>
    <col min="4609" max="4609" width="47.85546875" style="152" customWidth="1"/>
    <col min="4610" max="4620" width="15.7109375" style="152" customWidth="1"/>
    <col min="4621" max="4864" width="9.140625" style="152"/>
    <col min="4865" max="4865" width="47.85546875" style="152" customWidth="1"/>
    <col min="4866" max="4876" width="15.7109375" style="152" customWidth="1"/>
    <col min="4877" max="5120" width="9.140625" style="152"/>
    <col min="5121" max="5121" width="47.85546875" style="152" customWidth="1"/>
    <col min="5122" max="5132" width="15.7109375" style="152" customWidth="1"/>
    <col min="5133" max="5376" width="9.140625" style="152"/>
    <col min="5377" max="5377" width="47.85546875" style="152" customWidth="1"/>
    <col min="5378" max="5388" width="15.7109375" style="152" customWidth="1"/>
    <col min="5389" max="5632" width="9.140625" style="152"/>
    <col min="5633" max="5633" width="47.85546875" style="152" customWidth="1"/>
    <col min="5634" max="5644" width="15.7109375" style="152" customWidth="1"/>
    <col min="5645" max="5888" width="9.140625" style="152"/>
    <col min="5889" max="5889" width="47.85546875" style="152" customWidth="1"/>
    <col min="5890" max="5900" width="15.7109375" style="152" customWidth="1"/>
    <col min="5901" max="6144" width="9.140625" style="152"/>
    <col min="6145" max="6145" width="47.85546875" style="152" customWidth="1"/>
    <col min="6146" max="6156" width="15.7109375" style="152" customWidth="1"/>
    <col min="6157" max="6400" width="9.140625" style="152"/>
    <col min="6401" max="6401" width="47.85546875" style="152" customWidth="1"/>
    <col min="6402" max="6412" width="15.7109375" style="152" customWidth="1"/>
    <col min="6413" max="6656" width="9.140625" style="152"/>
    <col min="6657" max="6657" width="47.85546875" style="152" customWidth="1"/>
    <col min="6658" max="6668" width="15.7109375" style="152" customWidth="1"/>
    <col min="6669" max="6912" width="9.140625" style="152"/>
    <col min="6913" max="6913" width="47.85546875" style="152" customWidth="1"/>
    <col min="6914" max="6924" width="15.7109375" style="152" customWidth="1"/>
    <col min="6925" max="7168" width="9.140625" style="152"/>
    <col min="7169" max="7169" width="47.85546875" style="152" customWidth="1"/>
    <col min="7170" max="7180" width="15.7109375" style="152" customWidth="1"/>
    <col min="7181" max="7424" width="9.140625" style="152"/>
    <col min="7425" max="7425" width="47.85546875" style="152" customWidth="1"/>
    <col min="7426" max="7436" width="15.7109375" style="152" customWidth="1"/>
    <col min="7437" max="7680" width="9.140625" style="152"/>
    <col min="7681" max="7681" width="47.85546875" style="152" customWidth="1"/>
    <col min="7682" max="7692" width="15.7109375" style="152" customWidth="1"/>
    <col min="7693" max="7936" width="9.140625" style="152"/>
    <col min="7937" max="7937" width="47.85546875" style="152" customWidth="1"/>
    <col min="7938" max="7948" width="15.7109375" style="152" customWidth="1"/>
    <col min="7949" max="8192" width="9.140625" style="152"/>
    <col min="8193" max="8193" width="47.85546875" style="152" customWidth="1"/>
    <col min="8194" max="8204" width="15.7109375" style="152" customWidth="1"/>
    <col min="8205" max="8448" width="9.140625" style="152"/>
    <col min="8449" max="8449" width="47.85546875" style="152" customWidth="1"/>
    <col min="8450" max="8460" width="15.7109375" style="152" customWidth="1"/>
    <col min="8461" max="8704" width="9.140625" style="152"/>
    <col min="8705" max="8705" width="47.85546875" style="152" customWidth="1"/>
    <col min="8706" max="8716" width="15.7109375" style="152" customWidth="1"/>
    <col min="8717" max="8960" width="9.140625" style="152"/>
    <col min="8961" max="8961" width="47.85546875" style="152" customWidth="1"/>
    <col min="8962" max="8972" width="15.7109375" style="152" customWidth="1"/>
    <col min="8973" max="9216" width="9.140625" style="152"/>
    <col min="9217" max="9217" width="47.85546875" style="152" customWidth="1"/>
    <col min="9218" max="9228" width="15.7109375" style="152" customWidth="1"/>
    <col min="9229" max="9472" width="9.140625" style="152"/>
    <col min="9473" max="9473" width="47.85546875" style="152" customWidth="1"/>
    <col min="9474" max="9484" width="15.7109375" style="152" customWidth="1"/>
    <col min="9485" max="9728" width="9.140625" style="152"/>
    <col min="9729" max="9729" width="47.85546875" style="152" customWidth="1"/>
    <col min="9730" max="9740" width="15.7109375" style="152" customWidth="1"/>
    <col min="9741" max="9984" width="9.140625" style="152"/>
    <col min="9985" max="9985" width="47.85546875" style="152" customWidth="1"/>
    <col min="9986" max="9996" width="15.7109375" style="152" customWidth="1"/>
    <col min="9997" max="10240" width="9.140625" style="152"/>
    <col min="10241" max="10241" width="47.85546875" style="152" customWidth="1"/>
    <col min="10242" max="10252" width="15.7109375" style="152" customWidth="1"/>
    <col min="10253" max="10496" width="9.140625" style="152"/>
    <col min="10497" max="10497" width="47.85546875" style="152" customWidth="1"/>
    <col min="10498" max="10508" width="15.7109375" style="152" customWidth="1"/>
    <col min="10509" max="10752" width="9.140625" style="152"/>
    <col min="10753" max="10753" width="47.85546875" style="152" customWidth="1"/>
    <col min="10754" max="10764" width="15.7109375" style="152" customWidth="1"/>
    <col min="10765" max="11008" width="9.140625" style="152"/>
    <col min="11009" max="11009" width="47.85546875" style="152" customWidth="1"/>
    <col min="11010" max="11020" width="15.7109375" style="152" customWidth="1"/>
    <col min="11021" max="11264" width="9.140625" style="152"/>
    <col min="11265" max="11265" width="47.85546875" style="152" customWidth="1"/>
    <col min="11266" max="11276" width="15.7109375" style="152" customWidth="1"/>
    <col min="11277" max="11520" width="9.140625" style="152"/>
    <col min="11521" max="11521" width="47.85546875" style="152" customWidth="1"/>
    <col min="11522" max="11532" width="15.7109375" style="152" customWidth="1"/>
    <col min="11533" max="11776" width="9.140625" style="152"/>
    <col min="11777" max="11777" width="47.85546875" style="152" customWidth="1"/>
    <col min="11778" max="11788" width="15.7109375" style="152" customWidth="1"/>
    <col min="11789" max="12032" width="9.140625" style="152"/>
    <col min="12033" max="12033" width="47.85546875" style="152" customWidth="1"/>
    <col min="12034" max="12044" width="15.7109375" style="152" customWidth="1"/>
    <col min="12045" max="12288" width="9.140625" style="152"/>
    <col min="12289" max="12289" width="47.85546875" style="152" customWidth="1"/>
    <col min="12290" max="12300" width="15.7109375" style="152" customWidth="1"/>
    <col min="12301" max="12544" width="9.140625" style="152"/>
    <col min="12545" max="12545" width="47.85546875" style="152" customWidth="1"/>
    <col min="12546" max="12556" width="15.7109375" style="152" customWidth="1"/>
    <col min="12557" max="12800" width="9.140625" style="152"/>
    <col min="12801" max="12801" width="47.85546875" style="152" customWidth="1"/>
    <col min="12802" max="12812" width="15.7109375" style="152" customWidth="1"/>
    <col min="12813" max="13056" width="9.140625" style="152"/>
    <col min="13057" max="13057" width="47.85546875" style="152" customWidth="1"/>
    <col min="13058" max="13068" width="15.7109375" style="152" customWidth="1"/>
    <col min="13069" max="13312" width="9.140625" style="152"/>
    <col min="13313" max="13313" width="47.85546875" style="152" customWidth="1"/>
    <col min="13314" max="13324" width="15.7109375" style="152" customWidth="1"/>
    <col min="13325" max="13568" width="9.140625" style="152"/>
    <col min="13569" max="13569" width="47.85546875" style="152" customWidth="1"/>
    <col min="13570" max="13580" width="15.7109375" style="152" customWidth="1"/>
    <col min="13581" max="13824" width="9.140625" style="152"/>
    <col min="13825" max="13825" width="47.85546875" style="152" customWidth="1"/>
    <col min="13826" max="13836" width="15.7109375" style="152" customWidth="1"/>
    <col min="13837" max="14080" width="9.140625" style="152"/>
    <col min="14081" max="14081" width="47.85546875" style="152" customWidth="1"/>
    <col min="14082" max="14092" width="15.7109375" style="152" customWidth="1"/>
    <col min="14093" max="14336" width="9.140625" style="152"/>
    <col min="14337" max="14337" width="47.85546875" style="152" customWidth="1"/>
    <col min="14338" max="14348" width="15.7109375" style="152" customWidth="1"/>
    <col min="14349" max="14592" width="9.140625" style="152"/>
    <col min="14593" max="14593" width="47.85546875" style="152" customWidth="1"/>
    <col min="14594" max="14604" width="15.7109375" style="152" customWidth="1"/>
    <col min="14605" max="14848" width="9.140625" style="152"/>
    <col min="14849" max="14849" width="47.85546875" style="152" customWidth="1"/>
    <col min="14850" max="14860" width="15.7109375" style="152" customWidth="1"/>
    <col min="14861" max="15104" width="9.140625" style="152"/>
    <col min="15105" max="15105" width="47.85546875" style="152" customWidth="1"/>
    <col min="15106" max="15116" width="15.7109375" style="152" customWidth="1"/>
    <col min="15117" max="15360" width="9.140625" style="152"/>
    <col min="15361" max="15361" width="47.85546875" style="152" customWidth="1"/>
    <col min="15362" max="15372" width="15.7109375" style="152" customWidth="1"/>
    <col min="15373" max="15616" width="9.140625" style="152"/>
    <col min="15617" max="15617" width="47.85546875" style="152" customWidth="1"/>
    <col min="15618" max="15628" width="15.7109375" style="152" customWidth="1"/>
    <col min="15629" max="15872" width="9.140625" style="152"/>
    <col min="15873" max="15873" width="47.85546875" style="152" customWidth="1"/>
    <col min="15874" max="15884" width="15.7109375" style="152" customWidth="1"/>
    <col min="15885" max="16128" width="9.140625" style="152"/>
    <col min="16129" max="16129" width="47.85546875" style="152" customWidth="1"/>
    <col min="16130" max="16140" width="15.7109375" style="152" customWidth="1"/>
    <col min="16141" max="16384" width="9.140625" style="152"/>
  </cols>
  <sheetData>
    <row r="1" spans="1:12" ht="13.5" thickBot="1">
      <c r="A1" s="1" t="s">
        <v>0</v>
      </c>
      <c r="B1" s="1"/>
      <c r="L1" s="474" t="s">
        <v>1</v>
      </c>
    </row>
    <row r="2" spans="1:12" ht="24" customHeight="1" thickTop="1">
      <c r="A2" s="6250" t="s">
        <v>4008</v>
      </c>
      <c r="B2" s="6251"/>
      <c r="C2" s="6251"/>
      <c r="D2" s="6251"/>
      <c r="E2" s="6251"/>
      <c r="F2" s="6251"/>
      <c r="G2" s="6251"/>
      <c r="H2" s="6251"/>
      <c r="I2" s="6251"/>
      <c r="J2" s="6251"/>
      <c r="K2" s="6251"/>
      <c r="L2" s="6252"/>
    </row>
    <row r="3" spans="1:12" ht="27.75" customHeight="1" thickBot="1">
      <c r="A3" s="6421" t="s">
        <v>5400</v>
      </c>
      <c r="B3" s="6422"/>
      <c r="C3" s="6422"/>
      <c r="D3" s="6422"/>
      <c r="E3" s="6422"/>
      <c r="F3" s="6422"/>
      <c r="G3" s="6422"/>
      <c r="H3" s="6422"/>
      <c r="I3" s="6422"/>
      <c r="J3" s="6422"/>
      <c r="K3" s="6422"/>
      <c r="L3" s="7478"/>
    </row>
    <row r="4" spans="1:12" ht="55.5" customHeight="1" thickBot="1">
      <c r="A4" s="5878" t="s">
        <v>3560</v>
      </c>
      <c r="B4" s="4152">
        <v>2008</v>
      </c>
      <c r="C4" s="4153">
        <v>2009</v>
      </c>
      <c r="D4" s="4153" t="s">
        <v>3562</v>
      </c>
      <c r="E4" s="4153">
        <v>2010</v>
      </c>
      <c r="F4" s="4153" t="s">
        <v>3563</v>
      </c>
      <c r="G4" s="4153">
        <v>2011</v>
      </c>
      <c r="H4" s="4153" t="s">
        <v>3564</v>
      </c>
      <c r="I4" s="4153">
        <v>2012</v>
      </c>
      <c r="J4" s="4153" t="s">
        <v>3565</v>
      </c>
      <c r="K4" s="4153">
        <v>2013</v>
      </c>
      <c r="L4" s="4154" t="s">
        <v>3566</v>
      </c>
    </row>
    <row r="5" spans="1:12" ht="24.95" customHeight="1">
      <c r="A5" s="2592" t="s">
        <v>3596</v>
      </c>
      <c r="B5" s="3456" t="s">
        <v>9</v>
      </c>
      <c r="C5" s="3456">
        <v>6</v>
      </c>
      <c r="D5" s="3457">
        <v>97481473</v>
      </c>
      <c r="E5" s="3456">
        <v>1</v>
      </c>
      <c r="F5" s="3457">
        <v>123729722</v>
      </c>
      <c r="G5" s="3456" t="s">
        <v>9</v>
      </c>
      <c r="H5" s="3457" t="s">
        <v>9</v>
      </c>
      <c r="I5" s="3456" t="s">
        <v>9</v>
      </c>
      <c r="J5" s="3457" t="s">
        <v>9</v>
      </c>
      <c r="K5" s="3456" t="s">
        <v>9</v>
      </c>
      <c r="L5" s="4002" t="s">
        <v>9</v>
      </c>
    </row>
    <row r="6" spans="1:12" ht="24.95" customHeight="1">
      <c r="A6" s="2594" t="s">
        <v>3597</v>
      </c>
      <c r="B6" s="2611" t="s">
        <v>9</v>
      </c>
      <c r="C6" s="2611" t="s">
        <v>9</v>
      </c>
      <c r="D6" s="2611" t="s">
        <v>9</v>
      </c>
      <c r="E6" s="2611">
        <v>44</v>
      </c>
      <c r="F6" s="3453">
        <v>116015025</v>
      </c>
      <c r="G6" s="2611">
        <v>47</v>
      </c>
      <c r="H6" s="3453">
        <v>146470190</v>
      </c>
      <c r="I6" s="2611" t="s">
        <v>9</v>
      </c>
      <c r="J6" s="3453" t="s">
        <v>9</v>
      </c>
      <c r="K6" s="2611" t="s">
        <v>9</v>
      </c>
      <c r="L6" s="3944" t="s">
        <v>9</v>
      </c>
    </row>
    <row r="7" spans="1:12" ht="24.95" customHeight="1">
      <c r="A7" s="2594" t="s">
        <v>3598</v>
      </c>
      <c r="B7" s="2611" t="s">
        <v>9</v>
      </c>
      <c r="C7" s="2611">
        <v>76</v>
      </c>
      <c r="D7" s="3453">
        <v>86895510</v>
      </c>
      <c r="E7" s="2611">
        <v>48</v>
      </c>
      <c r="F7" s="3453">
        <v>115418867</v>
      </c>
      <c r="G7" s="2611" t="s">
        <v>9</v>
      </c>
      <c r="H7" s="3453" t="s">
        <v>9</v>
      </c>
      <c r="I7" s="2611">
        <v>396</v>
      </c>
      <c r="J7" s="3453">
        <v>90644731</v>
      </c>
      <c r="K7" s="2611">
        <v>453</v>
      </c>
      <c r="L7" s="3944">
        <v>89666507</v>
      </c>
    </row>
    <row r="8" spans="1:12" ht="24.95" customHeight="1">
      <c r="A8" s="2594" t="s">
        <v>3599</v>
      </c>
      <c r="B8" s="2611" t="s">
        <v>9</v>
      </c>
      <c r="C8" s="2611" t="s">
        <v>9</v>
      </c>
      <c r="D8" s="2611" t="s">
        <v>9</v>
      </c>
      <c r="E8" s="2611">
        <v>55</v>
      </c>
      <c r="F8" s="3453">
        <v>114140786</v>
      </c>
      <c r="G8" s="2611">
        <v>9</v>
      </c>
      <c r="H8" s="3453">
        <v>156572956</v>
      </c>
      <c r="I8" s="2611">
        <v>37</v>
      </c>
      <c r="J8" s="3453">
        <v>155692385</v>
      </c>
      <c r="K8" s="2611">
        <v>19</v>
      </c>
      <c r="L8" s="3944">
        <v>181912213</v>
      </c>
    </row>
    <row r="9" spans="1:12" ht="24.95" customHeight="1">
      <c r="A9" s="2594" t="s">
        <v>3600</v>
      </c>
      <c r="B9" s="2611" t="s">
        <v>9</v>
      </c>
      <c r="C9" s="2611" t="s">
        <v>9</v>
      </c>
      <c r="D9" s="2611" t="s">
        <v>9</v>
      </c>
      <c r="E9" s="2611">
        <v>56</v>
      </c>
      <c r="F9" s="3453">
        <v>114013990</v>
      </c>
      <c r="G9" s="2611">
        <v>123</v>
      </c>
      <c r="H9" s="3453">
        <v>127352732</v>
      </c>
      <c r="I9" s="2611">
        <v>184</v>
      </c>
      <c r="J9" s="3453">
        <v>122935409</v>
      </c>
      <c r="K9" s="2611">
        <v>366</v>
      </c>
      <c r="L9" s="3944">
        <v>105285713</v>
      </c>
    </row>
    <row r="10" spans="1:12" ht="24.95" customHeight="1">
      <c r="A10" s="2594" t="s">
        <v>3601</v>
      </c>
      <c r="B10" s="2611">
        <v>116</v>
      </c>
      <c r="C10" s="2611">
        <v>183</v>
      </c>
      <c r="D10" s="3453">
        <v>72749915</v>
      </c>
      <c r="E10" s="2611">
        <v>71</v>
      </c>
      <c r="F10" s="3453">
        <v>110025110</v>
      </c>
      <c r="G10" s="2611" t="s">
        <v>9</v>
      </c>
      <c r="H10" s="3453" t="s">
        <v>9</v>
      </c>
      <c r="I10" s="2611">
        <v>48</v>
      </c>
      <c r="J10" s="3453">
        <v>151131620</v>
      </c>
      <c r="K10" s="2611">
        <v>344</v>
      </c>
      <c r="L10" s="3944">
        <v>107801247</v>
      </c>
    </row>
    <row r="11" spans="1:12" ht="24.95" customHeight="1">
      <c r="A11" s="2594" t="s">
        <v>3602</v>
      </c>
      <c r="B11" s="2611">
        <v>233</v>
      </c>
      <c r="C11" s="2611">
        <v>139</v>
      </c>
      <c r="D11" s="3453">
        <v>78606336</v>
      </c>
      <c r="E11" s="2611">
        <v>104</v>
      </c>
      <c r="F11" s="3453">
        <v>102299171</v>
      </c>
      <c r="G11" s="2611">
        <v>184</v>
      </c>
      <c r="H11" s="3453">
        <v>136001415</v>
      </c>
      <c r="I11" s="2611">
        <v>41</v>
      </c>
      <c r="J11" s="3453">
        <v>154815687</v>
      </c>
      <c r="K11" s="2611">
        <v>138</v>
      </c>
      <c r="L11" s="3944">
        <v>146727736</v>
      </c>
    </row>
    <row r="12" spans="1:12" ht="24.95" customHeight="1">
      <c r="A12" s="2594" t="s">
        <v>3603</v>
      </c>
      <c r="B12" s="2611" t="s">
        <v>9</v>
      </c>
      <c r="C12" s="2611">
        <v>212</v>
      </c>
      <c r="D12" s="3453">
        <v>69798006</v>
      </c>
      <c r="E12" s="2611">
        <v>211</v>
      </c>
      <c r="F12" s="3453">
        <v>84584204</v>
      </c>
      <c r="G12" s="2611">
        <v>426</v>
      </c>
      <c r="H12" s="3453">
        <v>81914467</v>
      </c>
      <c r="I12" s="2611">
        <v>77</v>
      </c>
      <c r="J12" s="3453">
        <v>144446592</v>
      </c>
      <c r="K12" s="2611" t="s">
        <v>9</v>
      </c>
      <c r="L12" s="3944" t="s">
        <v>9</v>
      </c>
    </row>
    <row r="13" spans="1:12" ht="24.95" customHeight="1">
      <c r="A13" s="2594" t="s">
        <v>3604</v>
      </c>
      <c r="B13" s="2611">
        <v>372</v>
      </c>
      <c r="C13" s="2611">
        <v>179</v>
      </c>
      <c r="D13" s="3453">
        <v>72982932</v>
      </c>
      <c r="E13" s="2611">
        <v>230</v>
      </c>
      <c r="F13" s="3453">
        <v>81760743</v>
      </c>
      <c r="G13" s="2611">
        <v>234</v>
      </c>
      <c r="H13" s="3453">
        <v>106390273</v>
      </c>
      <c r="I13" s="2611">
        <v>257</v>
      </c>
      <c r="J13" s="3453">
        <v>110535047</v>
      </c>
      <c r="K13" s="2611">
        <v>228</v>
      </c>
      <c r="L13" s="3944">
        <v>128885671</v>
      </c>
    </row>
    <row r="14" spans="1:12" ht="24.95" customHeight="1">
      <c r="A14" s="2594" t="s">
        <v>3605</v>
      </c>
      <c r="B14" s="2611" t="s">
        <v>9</v>
      </c>
      <c r="C14" s="2611" t="s">
        <v>9</v>
      </c>
      <c r="D14" s="2611" t="s">
        <v>9</v>
      </c>
      <c r="E14" s="2611">
        <v>268</v>
      </c>
      <c r="F14" s="3453">
        <v>78293023</v>
      </c>
      <c r="G14" s="2611">
        <v>367</v>
      </c>
      <c r="H14" s="3453">
        <v>87339410</v>
      </c>
      <c r="I14" s="2611">
        <v>435</v>
      </c>
      <c r="J14" s="3453">
        <v>84684801</v>
      </c>
      <c r="K14" s="2611">
        <v>353</v>
      </c>
      <c r="L14" s="3944">
        <v>106592429</v>
      </c>
    </row>
    <row r="15" spans="1:12" ht="24.95" customHeight="1">
      <c r="A15" s="2594" t="s">
        <v>3606</v>
      </c>
      <c r="B15" s="2611" t="s">
        <v>9</v>
      </c>
      <c r="C15" s="2611" t="s">
        <v>9</v>
      </c>
      <c r="D15" s="2611" t="s">
        <v>9</v>
      </c>
      <c r="E15" s="2611">
        <v>276</v>
      </c>
      <c r="F15" s="3453">
        <v>77665931</v>
      </c>
      <c r="G15" s="2611">
        <v>311</v>
      </c>
      <c r="H15" s="3453">
        <v>94799533</v>
      </c>
      <c r="I15" s="2611">
        <v>351</v>
      </c>
      <c r="J15" s="3453">
        <v>96104470</v>
      </c>
      <c r="K15" s="2611" t="s">
        <v>9</v>
      </c>
      <c r="L15" s="3944" t="s">
        <v>9</v>
      </c>
    </row>
    <row r="16" spans="1:12" ht="24.95" customHeight="1">
      <c r="A16" s="2594" t="s">
        <v>3607</v>
      </c>
      <c r="B16" s="2611">
        <v>173</v>
      </c>
      <c r="C16" s="2611">
        <v>450</v>
      </c>
      <c r="D16" s="3453">
        <v>48175210</v>
      </c>
      <c r="E16" s="2611">
        <v>281</v>
      </c>
      <c r="F16" s="3453">
        <v>77108800</v>
      </c>
      <c r="G16" s="2611" t="s">
        <v>9</v>
      </c>
      <c r="H16" s="3453" t="s">
        <v>9</v>
      </c>
      <c r="I16" s="2611" t="s">
        <v>9</v>
      </c>
      <c r="J16" s="3453" t="s">
        <v>9</v>
      </c>
      <c r="K16" s="2611" t="s">
        <v>9</v>
      </c>
      <c r="L16" s="3944" t="s">
        <v>9</v>
      </c>
    </row>
    <row r="17" spans="1:12" ht="24.95" customHeight="1">
      <c r="A17" s="2594" t="s">
        <v>3608</v>
      </c>
      <c r="B17" s="2611">
        <v>417</v>
      </c>
      <c r="C17" s="2611">
        <v>314</v>
      </c>
      <c r="D17" s="3453">
        <v>58875614</v>
      </c>
      <c r="E17" s="2611">
        <v>325</v>
      </c>
      <c r="F17" s="3453">
        <v>71437363</v>
      </c>
      <c r="G17" s="2611">
        <v>291</v>
      </c>
      <c r="H17" s="3453">
        <v>97363329</v>
      </c>
      <c r="I17" s="2611">
        <v>413</v>
      </c>
      <c r="J17" s="3453">
        <v>88003030</v>
      </c>
      <c r="K17" s="2611">
        <v>346</v>
      </c>
      <c r="L17" s="3944">
        <v>107728719</v>
      </c>
    </row>
    <row r="18" spans="1:12" ht="24.95" customHeight="1">
      <c r="A18" s="2594" t="s">
        <v>3609</v>
      </c>
      <c r="B18" s="2611" t="s">
        <v>9</v>
      </c>
      <c r="C18" s="2611" t="s">
        <v>9</v>
      </c>
      <c r="D18" s="2611" t="s">
        <v>9</v>
      </c>
      <c r="E18" s="2611">
        <v>327</v>
      </c>
      <c r="F18" s="3453">
        <v>71060132</v>
      </c>
      <c r="G18" s="2611">
        <v>300</v>
      </c>
      <c r="H18" s="3453">
        <v>96186597</v>
      </c>
      <c r="I18" s="2611">
        <v>424</v>
      </c>
      <c r="J18" s="3453">
        <v>86543576</v>
      </c>
      <c r="K18" s="2611">
        <v>412</v>
      </c>
      <c r="L18" s="3944">
        <v>97499126</v>
      </c>
    </row>
    <row r="19" spans="1:12" ht="24.95" customHeight="1">
      <c r="A19" s="2594" t="s">
        <v>3610</v>
      </c>
      <c r="B19" s="2611">
        <v>272</v>
      </c>
      <c r="C19" s="2611">
        <v>375</v>
      </c>
      <c r="D19" s="3453">
        <v>52949573</v>
      </c>
      <c r="E19" s="2611">
        <v>336</v>
      </c>
      <c r="F19" s="3453">
        <v>70177324</v>
      </c>
      <c r="G19" s="2611">
        <v>159</v>
      </c>
      <c r="H19" s="3453">
        <v>119775601</v>
      </c>
      <c r="I19" s="2611">
        <v>51</v>
      </c>
      <c r="J19" s="3453">
        <v>150616566</v>
      </c>
      <c r="K19" s="2611">
        <v>155</v>
      </c>
      <c r="L19" s="3944">
        <v>142911271</v>
      </c>
    </row>
    <row r="20" spans="1:12" ht="24.95" customHeight="1">
      <c r="A20" s="2594" t="s">
        <v>3611</v>
      </c>
      <c r="B20" s="2611">
        <v>325</v>
      </c>
      <c r="C20" s="2611">
        <v>364</v>
      </c>
      <c r="D20" s="3453">
        <v>53914303</v>
      </c>
      <c r="E20" s="2611">
        <v>368</v>
      </c>
      <c r="F20" s="3453">
        <v>66635235</v>
      </c>
      <c r="G20" s="2611">
        <v>253</v>
      </c>
      <c r="H20" s="3453">
        <v>103953752</v>
      </c>
      <c r="I20" s="2611">
        <v>264</v>
      </c>
      <c r="J20" s="3453">
        <v>109489040</v>
      </c>
      <c r="K20" s="2611">
        <v>273</v>
      </c>
      <c r="L20" s="3944">
        <v>119419299</v>
      </c>
    </row>
    <row r="21" spans="1:12" ht="24.95" customHeight="1">
      <c r="A21" s="2594" t="s">
        <v>3612</v>
      </c>
      <c r="B21" s="2611" t="s">
        <v>9</v>
      </c>
      <c r="C21" s="2611">
        <v>490</v>
      </c>
      <c r="D21" s="3453">
        <v>44160089</v>
      </c>
      <c r="E21" s="2611">
        <v>418</v>
      </c>
      <c r="F21" s="3453">
        <v>61137984</v>
      </c>
      <c r="G21" s="2611">
        <v>452</v>
      </c>
      <c r="H21" s="3453">
        <v>78062550</v>
      </c>
      <c r="I21" s="2611">
        <v>471</v>
      </c>
      <c r="J21" s="3453">
        <v>78029873</v>
      </c>
      <c r="K21" s="2611">
        <v>475</v>
      </c>
      <c r="L21" s="3944">
        <v>87402856</v>
      </c>
    </row>
    <row r="22" spans="1:12" ht="24.95" customHeight="1">
      <c r="A22" s="2594" t="s">
        <v>3613</v>
      </c>
      <c r="B22" s="2611">
        <v>346</v>
      </c>
      <c r="C22" s="2611">
        <v>315</v>
      </c>
      <c r="D22" s="3453">
        <v>58687781</v>
      </c>
      <c r="E22" s="2611">
        <v>477</v>
      </c>
      <c r="F22" s="3453">
        <v>56316240</v>
      </c>
      <c r="G22" s="2611">
        <v>443</v>
      </c>
      <c r="H22" s="3453">
        <v>78791578</v>
      </c>
      <c r="I22" s="2611">
        <v>480</v>
      </c>
      <c r="J22" s="3453">
        <v>76871869</v>
      </c>
      <c r="K22" s="2611">
        <v>408</v>
      </c>
      <c r="L22" s="3944">
        <v>97624608</v>
      </c>
    </row>
    <row r="23" spans="1:12" ht="24.95" customHeight="1">
      <c r="A23" s="2594" t="s">
        <v>3614</v>
      </c>
      <c r="B23" s="2611" t="s">
        <v>9</v>
      </c>
      <c r="C23" s="2611" t="s">
        <v>9</v>
      </c>
      <c r="D23" s="2611" t="s">
        <v>9</v>
      </c>
      <c r="E23" s="2611">
        <v>479</v>
      </c>
      <c r="F23" s="3453">
        <v>56143639</v>
      </c>
      <c r="G23" s="2611">
        <v>315</v>
      </c>
      <c r="H23" s="3453">
        <v>94481231</v>
      </c>
      <c r="I23" s="2611">
        <v>468</v>
      </c>
      <c r="J23" s="3453">
        <v>79384061</v>
      </c>
      <c r="K23" s="2611" t="s">
        <v>9</v>
      </c>
      <c r="L23" s="3944" t="s">
        <v>9</v>
      </c>
    </row>
    <row r="24" spans="1:12" ht="24.95" customHeight="1">
      <c r="A24" s="2594" t="s">
        <v>3615</v>
      </c>
      <c r="B24" s="2611">
        <v>410</v>
      </c>
      <c r="C24" s="2611">
        <v>298</v>
      </c>
      <c r="D24" s="3453">
        <v>60463769</v>
      </c>
      <c r="E24" s="2611">
        <v>497</v>
      </c>
      <c r="F24" s="3453">
        <v>53931989</v>
      </c>
      <c r="G24" s="2611" t="s">
        <v>9</v>
      </c>
      <c r="H24" s="3453" t="s">
        <v>9</v>
      </c>
      <c r="I24" s="2611" t="s">
        <v>9</v>
      </c>
      <c r="J24" s="3453" t="s">
        <v>9</v>
      </c>
      <c r="K24" s="2611" t="s">
        <v>9</v>
      </c>
      <c r="L24" s="3944" t="s">
        <v>9</v>
      </c>
    </row>
    <row r="25" spans="1:12" ht="24.95" customHeight="1">
      <c r="A25" s="2594" t="s">
        <v>3616</v>
      </c>
      <c r="B25" s="2611" t="s">
        <v>9</v>
      </c>
      <c r="C25" s="2611" t="s">
        <v>9</v>
      </c>
      <c r="D25" s="2611" t="s">
        <v>9</v>
      </c>
      <c r="E25" s="2611">
        <v>498</v>
      </c>
      <c r="F25" s="3453">
        <v>53926502</v>
      </c>
      <c r="G25" s="2611" t="s">
        <v>9</v>
      </c>
      <c r="H25" s="3453" t="s">
        <v>9</v>
      </c>
      <c r="I25" s="2611" t="s">
        <v>9</v>
      </c>
      <c r="J25" s="3453" t="s">
        <v>9</v>
      </c>
      <c r="K25" s="2611" t="s">
        <v>9</v>
      </c>
      <c r="L25" s="3944" t="s">
        <v>9</v>
      </c>
    </row>
    <row r="26" spans="1:12" ht="24.95" customHeight="1">
      <c r="A26" s="2594" t="s">
        <v>3617</v>
      </c>
      <c r="B26" s="2611">
        <v>166</v>
      </c>
      <c r="C26" s="2611">
        <v>277</v>
      </c>
      <c r="D26" s="3453">
        <v>62472338</v>
      </c>
      <c r="E26" s="2611">
        <v>500</v>
      </c>
      <c r="F26" s="3453">
        <v>53918931</v>
      </c>
      <c r="G26" s="2611">
        <v>491</v>
      </c>
      <c r="H26" s="3453">
        <v>72689474</v>
      </c>
      <c r="I26" s="2611">
        <v>474</v>
      </c>
      <c r="J26" s="3453">
        <v>77866394</v>
      </c>
      <c r="K26" s="2611" t="s">
        <v>9</v>
      </c>
      <c r="L26" s="3944" t="s">
        <v>9</v>
      </c>
    </row>
    <row r="27" spans="1:12" ht="24.95" customHeight="1">
      <c r="A27" s="2594" t="s">
        <v>3618</v>
      </c>
      <c r="B27" s="2611">
        <v>340</v>
      </c>
      <c r="C27" s="2611">
        <v>128</v>
      </c>
      <c r="D27" s="3453">
        <v>80045547</v>
      </c>
      <c r="E27" s="2611" t="s">
        <v>9</v>
      </c>
      <c r="F27" s="3453" t="s">
        <v>9</v>
      </c>
      <c r="G27" s="2611" t="s">
        <v>9</v>
      </c>
      <c r="H27" s="3453" t="s">
        <v>9</v>
      </c>
      <c r="I27" s="2611">
        <v>40</v>
      </c>
      <c r="J27" s="3453">
        <v>154913887</v>
      </c>
      <c r="K27" s="2611">
        <v>22</v>
      </c>
      <c r="L27" s="3944">
        <v>180473912</v>
      </c>
    </row>
    <row r="28" spans="1:12" ht="24.95" customHeight="1">
      <c r="A28" s="2594" t="s">
        <v>3619</v>
      </c>
      <c r="B28" s="2611">
        <v>212</v>
      </c>
      <c r="C28" s="2611">
        <v>80</v>
      </c>
      <c r="D28" s="3453">
        <v>86288853</v>
      </c>
      <c r="E28" s="2611" t="s">
        <v>9</v>
      </c>
      <c r="F28" s="3453" t="s">
        <v>9</v>
      </c>
      <c r="G28" s="2611" t="s">
        <v>9</v>
      </c>
      <c r="H28" s="3453" t="s">
        <v>9</v>
      </c>
      <c r="I28" s="2611" t="s">
        <v>9</v>
      </c>
      <c r="J28" s="3453" t="s">
        <v>9</v>
      </c>
      <c r="K28" s="2611" t="s">
        <v>9</v>
      </c>
      <c r="L28" s="3944" t="s">
        <v>9</v>
      </c>
    </row>
    <row r="29" spans="1:12" ht="24.95" customHeight="1">
      <c r="A29" s="2594" t="s">
        <v>3620</v>
      </c>
      <c r="B29" s="2611" t="s">
        <v>9</v>
      </c>
      <c r="C29" s="2611" t="s">
        <v>9</v>
      </c>
      <c r="D29" s="3453" t="s">
        <v>9</v>
      </c>
      <c r="E29" s="2611" t="s">
        <v>9</v>
      </c>
      <c r="F29" s="3453" t="s">
        <v>9</v>
      </c>
      <c r="G29" s="2611">
        <v>479</v>
      </c>
      <c r="H29" s="3453">
        <v>74283823</v>
      </c>
      <c r="I29" s="2611">
        <v>459</v>
      </c>
      <c r="J29" s="3453">
        <v>81329327</v>
      </c>
      <c r="K29" s="2611">
        <v>295</v>
      </c>
      <c r="L29" s="3944">
        <v>115229683</v>
      </c>
    </row>
    <row r="30" spans="1:12" ht="24.95" customHeight="1">
      <c r="A30" s="2594" t="s">
        <v>3621</v>
      </c>
      <c r="B30" s="2611" t="s">
        <v>9</v>
      </c>
      <c r="C30" s="2611" t="s">
        <v>9</v>
      </c>
      <c r="D30" s="3453" t="s">
        <v>9</v>
      </c>
      <c r="E30" s="2611" t="s">
        <v>9</v>
      </c>
      <c r="F30" s="3453" t="s">
        <v>9</v>
      </c>
      <c r="G30" s="2611" t="s">
        <v>9</v>
      </c>
      <c r="H30" s="3453" t="s">
        <v>9</v>
      </c>
      <c r="I30" s="2611">
        <v>149</v>
      </c>
      <c r="J30" s="3453">
        <v>128632206</v>
      </c>
      <c r="K30" s="2611">
        <v>121</v>
      </c>
      <c r="L30" s="3944">
        <v>150302084</v>
      </c>
    </row>
    <row r="31" spans="1:12" ht="24.95" customHeight="1">
      <c r="A31" s="2603" t="s">
        <v>3622</v>
      </c>
      <c r="B31" s="2611" t="s">
        <v>9</v>
      </c>
      <c r="C31" s="2611" t="s">
        <v>9</v>
      </c>
      <c r="D31" s="3453" t="s">
        <v>9</v>
      </c>
      <c r="E31" s="2611" t="s">
        <v>9</v>
      </c>
      <c r="F31" s="3453" t="s">
        <v>9</v>
      </c>
      <c r="G31" s="2611" t="s">
        <v>9</v>
      </c>
      <c r="H31" s="3453" t="s">
        <v>9</v>
      </c>
      <c r="I31" s="2611">
        <v>317</v>
      </c>
      <c r="J31" s="3453">
        <v>101722803</v>
      </c>
      <c r="K31" s="2611">
        <v>333</v>
      </c>
      <c r="L31" s="3944">
        <v>110212033</v>
      </c>
    </row>
    <row r="32" spans="1:12" ht="24.95" customHeight="1">
      <c r="A32" s="4158" t="s">
        <v>3589</v>
      </c>
      <c r="B32" s="3738" t="s">
        <v>9</v>
      </c>
      <c r="C32" s="3738" t="s">
        <v>9</v>
      </c>
      <c r="D32" s="3815" t="s">
        <v>9</v>
      </c>
      <c r="E32" s="3738" t="s">
        <v>9</v>
      </c>
      <c r="F32" s="3815" t="s">
        <v>9</v>
      </c>
      <c r="G32" s="3738" t="s">
        <v>9</v>
      </c>
      <c r="H32" s="3815" t="s">
        <v>9</v>
      </c>
      <c r="I32" s="3738" t="s">
        <v>9</v>
      </c>
      <c r="J32" s="3815" t="s">
        <v>9</v>
      </c>
      <c r="K32" s="3738">
        <v>107</v>
      </c>
      <c r="L32" s="4159" t="s">
        <v>9</v>
      </c>
    </row>
    <row r="33" spans="1:12" ht="24.95" customHeight="1" thickBot="1">
      <c r="A33" s="5893" t="s">
        <v>3590</v>
      </c>
      <c r="B33" s="5887">
        <v>12</v>
      </c>
      <c r="C33" s="5887">
        <v>16</v>
      </c>
      <c r="D33" s="5887" t="s">
        <v>9</v>
      </c>
      <c r="E33" s="5887">
        <v>22</v>
      </c>
      <c r="F33" s="1441" t="s">
        <v>9</v>
      </c>
      <c r="G33" s="5887">
        <v>17</v>
      </c>
      <c r="H33" s="1441" t="s">
        <v>9</v>
      </c>
      <c r="I33" s="5887">
        <v>21</v>
      </c>
      <c r="J33" s="1441" t="s">
        <v>9</v>
      </c>
      <c r="K33" s="5887">
        <v>18</v>
      </c>
      <c r="L33" s="1253" t="s">
        <v>9</v>
      </c>
    </row>
    <row r="34" spans="1:12" ht="13.5" customHeight="1" thickTop="1">
      <c r="A34" s="1481"/>
      <c r="B34" s="1481"/>
      <c r="C34" s="1481"/>
      <c r="D34" s="1481"/>
      <c r="E34" s="1481"/>
      <c r="F34" s="1481"/>
      <c r="G34" s="1481"/>
      <c r="H34" s="1481"/>
    </row>
    <row r="35" spans="1:12" ht="20.25" customHeight="1">
      <c r="A35" s="450" t="s">
        <v>3591</v>
      </c>
      <c r="B35" s="450"/>
      <c r="C35" s="450"/>
      <c r="D35" s="450"/>
      <c r="E35" s="450"/>
      <c r="F35" s="450"/>
      <c r="G35" s="450"/>
      <c r="H35" s="450"/>
      <c r="I35" s="450"/>
    </row>
    <row r="36" spans="1:12" ht="15" customHeight="1">
      <c r="A36" s="6248" t="s">
        <v>3623</v>
      </c>
      <c r="B36" s="6248"/>
      <c r="C36" s="6248"/>
      <c r="D36" s="450"/>
      <c r="E36" s="450"/>
      <c r="F36" s="450"/>
      <c r="G36" s="450"/>
      <c r="H36" s="450"/>
      <c r="I36" s="450"/>
    </row>
    <row r="37" spans="1:12" ht="15" customHeight="1">
      <c r="A37" s="6488" t="s">
        <v>3624</v>
      </c>
      <c r="B37" s="6488"/>
      <c r="C37" s="6488"/>
      <c r="D37" s="6488"/>
      <c r="E37" s="6488"/>
      <c r="F37" s="450"/>
      <c r="G37" s="450"/>
      <c r="H37" s="450"/>
      <c r="I37" s="450"/>
    </row>
    <row r="38" spans="1:12" ht="15.75" customHeight="1">
      <c r="A38" s="6248" t="s">
        <v>3625</v>
      </c>
      <c r="B38" s="6248"/>
      <c r="C38" s="6248"/>
      <c r="D38" s="6248"/>
      <c r="E38" s="3949"/>
      <c r="F38" s="450"/>
      <c r="G38" s="450"/>
      <c r="H38" s="450"/>
      <c r="I38" s="450"/>
    </row>
    <row r="39" spans="1:12" ht="17.25" customHeight="1">
      <c r="A39" s="6249" t="s">
        <v>3626</v>
      </c>
      <c r="B39" s="6249"/>
      <c r="F39" s="450"/>
      <c r="G39" s="450"/>
      <c r="H39" s="450"/>
      <c r="I39" s="450"/>
    </row>
    <row r="40" spans="1:12" ht="15.75" customHeight="1">
      <c r="A40" s="293"/>
      <c r="B40" s="293"/>
      <c r="C40" s="293"/>
      <c r="D40" s="293"/>
      <c r="E40" s="293"/>
      <c r="F40" s="450"/>
      <c r="G40" s="450"/>
      <c r="H40" s="450"/>
      <c r="I40" s="450"/>
    </row>
    <row r="43" spans="1:12">
      <c r="E43" s="3950" t="s">
        <v>3</v>
      </c>
    </row>
  </sheetData>
  <mergeCells count="6">
    <mergeCell ref="A39:B39"/>
    <mergeCell ref="A2:L2"/>
    <mergeCell ref="A3:L3"/>
    <mergeCell ref="A36:C36"/>
    <mergeCell ref="A37:E37"/>
    <mergeCell ref="A38:D38"/>
  </mergeCells>
  <hyperlinks>
    <hyperlink ref="A1" r:id="rId1"/>
  </hyperlinks>
  <pageMargins left="0.9055118110236221" right="0.70866141732283472" top="0.74803149606299213" bottom="0.74803149606299213" header="0.31496062992125984" footer="0.31496062992125984"/>
  <pageSetup paperSize="9" scale="53" fitToHeight="0" orientation="landscape" r:id="rId2"/>
  <headerFooter alignWithMargins="0">
    <oddFooter>&amp;R233</odd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0">
    <pageSetUpPr fitToPage="1"/>
  </sheetPr>
  <dimension ref="A1:AO30"/>
  <sheetViews>
    <sheetView view="pageBreakPreview" zoomScale="60" zoomScaleNormal="100" workbookViewId="0">
      <selection activeCell="A28" sqref="A28:H28"/>
    </sheetView>
  </sheetViews>
  <sheetFormatPr defaultRowHeight="12.75"/>
  <cols>
    <col min="1" max="1" width="8.28515625" style="152" customWidth="1"/>
    <col min="2" max="4" width="7.85546875" style="152" customWidth="1"/>
    <col min="5" max="5" width="7.7109375" style="152" customWidth="1"/>
    <col min="6" max="8" width="7.85546875" style="152" customWidth="1"/>
    <col min="9" max="9" width="7.85546875" style="243" customWidth="1"/>
    <col min="10" max="10" width="7.7109375" style="152" customWidth="1"/>
    <col min="11" max="11" width="7.85546875" style="243" customWidth="1"/>
    <col min="12" max="12" width="7.85546875" style="152" customWidth="1"/>
    <col min="13" max="13" width="7.28515625" style="152" customWidth="1"/>
    <col min="14" max="14" width="7.85546875" style="243" customWidth="1"/>
    <col min="15" max="15" width="7.42578125" style="152" customWidth="1"/>
    <col min="16" max="16" width="7.85546875" style="243" customWidth="1"/>
    <col min="17" max="20" width="7.85546875" style="152" customWidth="1"/>
    <col min="21" max="21" width="8.28515625" style="152" customWidth="1"/>
    <col min="22" max="22" width="7.85546875" style="152" customWidth="1"/>
    <col min="23" max="23" width="7.5703125" style="152" customWidth="1"/>
    <col min="24" max="24" width="7.85546875" style="152" customWidth="1"/>
    <col min="25" max="25" width="7.7109375" style="152" customWidth="1"/>
    <col min="26" max="27" width="7.85546875" style="152" customWidth="1"/>
    <col min="28" max="28" width="7.42578125" style="152" customWidth="1"/>
    <col min="29" max="29" width="8.28515625" style="152" customWidth="1"/>
    <col min="30" max="30" width="7.28515625" style="152" customWidth="1"/>
    <col min="31" max="32" width="7.85546875" style="152" customWidth="1"/>
    <col min="33" max="33" width="7.28515625" style="152" customWidth="1"/>
    <col min="34" max="34" width="7.85546875" style="152" customWidth="1"/>
    <col min="35" max="35" width="7.42578125" style="152" customWidth="1"/>
    <col min="36" max="37" width="7.85546875" style="152" customWidth="1"/>
    <col min="38" max="38" width="7.42578125" style="152" customWidth="1"/>
    <col min="39" max="39" width="7.85546875" style="152" customWidth="1"/>
    <col min="40" max="40" width="7.140625" style="152" customWidth="1"/>
    <col min="41" max="41" width="7.85546875" style="152" customWidth="1"/>
    <col min="42" max="16384" width="9.140625" style="152"/>
  </cols>
  <sheetData>
    <row r="1" spans="1:41" ht="13.5" thickBot="1">
      <c r="A1" s="1" t="s">
        <v>0</v>
      </c>
      <c r="AN1" s="6292" t="s">
        <v>1</v>
      </c>
      <c r="AO1" s="6292"/>
    </row>
    <row r="2" spans="1:41" ht="30" customHeight="1" thickTop="1">
      <c r="A2" s="6294" t="s">
        <v>711</v>
      </c>
      <c r="B2" s="6295"/>
      <c r="C2" s="6295"/>
      <c r="D2" s="6295"/>
      <c r="E2" s="6295"/>
      <c r="F2" s="6295"/>
      <c r="G2" s="6295"/>
      <c r="H2" s="6295"/>
      <c r="I2" s="6295"/>
      <c r="J2" s="6295"/>
      <c r="K2" s="6295"/>
      <c r="L2" s="6295"/>
      <c r="M2" s="6295"/>
      <c r="N2" s="6295"/>
      <c r="O2" s="6295"/>
      <c r="P2" s="6295"/>
      <c r="Q2" s="6295"/>
      <c r="R2" s="6295"/>
      <c r="S2" s="6295"/>
      <c r="T2" s="6295"/>
      <c r="U2" s="6295"/>
      <c r="V2" s="6295"/>
      <c r="W2" s="6295"/>
      <c r="X2" s="6295"/>
      <c r="Y2" s="6295"/>
      <c r="Z2" s="6295"/>
      <c r="AA2" s="6295"/>
      <c r="AB2" s="6295"/>
      <c r="AC2" s="6295"/>
      <c r="AD2" s="6295"/>
      <c r="AE2" s="6295"/>
      <c r="AF2" s="6295"/>
      <c r="AG2" s="6295"/>
      <c r="AH2" s="6295"/>
      <c r="AI2" s="6295"/>
      <c r="AJ2" s="6295"/>
      <c r="AK2" s="6295"/>
      <c r="AL2" s="6295"/>
      <c r="AM2" s="6295"/>
      <c r="AN2" s="6295"/>
      <c r="AO2" s="6296"/>
    </row>
    <row r="3" spans="1:41" ht="31.5" customHeight="1" thickBot="1">
      <c r="A3" s="6297" t="s">
        <v>729</v>
      </c>
      <c r="B3" s="6298"/>
      <c r="C3" s="6298"/>
      <c r="D3" s="6298"/>
      <c r="E3" s="6298"/>
      <c r="F3" s="6298"/>
      <c r="G3" s="6298"/>
      <c r="H3" s="6298"/>
      <c r="I3" s="6298"/>
      <c r="J3" s="6298"/>
      <c r="K3" s="6298"/>
      <c r="L3" s="6298"/>
      <c r="M3" s="6298"/>
      <c r="N3" s="6298"/>
      <c r="O3" s="6298"/>
      <c r="P3" s="6298"/>
      <c r="Q3" s="6298"/>
      <c r="R3" s="6298"/>
      <c r="S3" s="6298"/>
      <c r="T3" s="6298"/>
      <c r="U3" s="6298"/>
      <c r="V3" s="6298"/>
      <c r="W3" s="6298"/>
      <c r="X3" s="6298"/>
      <c r="Y3" s="6298"/>
      <c r="Z3" s="6298"/>
      <c r="AA3" s="6298"/>
      <c r="AB3" s="6298"/>
      <c r="AC3" s="6298"/>
      <c r="AD3" s="6298"/>
      <c r="AE3" s="6298"/>
      <c r="AF3" s="6298"/>
      <c r="AG3" s="6298"/>
      <c r="AH3" s="6298"/>
      <c r="AI3" s="6298"/>
      <c r="AJ3" s="6298"/>
      <c r="AK3" s="6298"/>
      <c r="AL3" s="6298"/>
      <c r="AM3" s="6298"/>
      <c r="AN3" s="6298"/>
      <c r="AO3" s="6299"/>
    </row>
    <row r="4" spans="1:41" s="245" customFormat="1" ht="35.25" customHeight="1" thickBot="1">
      <c r="A4" s="6306" t="s">
        <v>389</v>
      </c>
      <c r="B4" s="6302" t="s">
        <v>60</v>
      </c>
      <c r="C4" s="6302"/>
      <c r="D4" s="6302"/>
      <c r="E4" s="6302"/>
      <c r="F4" s="6302"/>
      <c r="G4" s="6303" t="s">
        <v>61</v>
      </c>
      <c r="H4" s="6302"/>
      <c r="I4" s="6302"/>
      <c r="J4" s="6302"/>
      <c r="K4" s="6304"/>
      <c r="L4" s="6302" t="s">
        <v>390</v>
      </c>
      <c r="M4" s="6302"/>
      <c r="N4" s="6302"/>
      <c r="O4" s="6302"/>
      <c r="P4" s="6302"/>
      <c r="Q4" s="6303" t="s">
        <v>63</v>
      </c>
      <c r="R4" s="6302"/>
      <c r="S4" s="6302"/>
      <c r="T4" s="6302"/>
      <c r="U4" s="6304"/>
      <c r="V4" s="6302" t="s">
        <v>64</v>
      </c>
      <c r="W4" s="6302"/>
      <c r="X4" s="6302"/>
      <c r="Y4" s="6302"/>
      <c r="Z4" s="6302"/>
      <c r="AA4" s="6303" t="s">
        <v>65</v>
      </c>
      <c r="AB4" s="6302"/>
      <c r="AC4" s="6302"/>
      <c r="AD4" s="6302"/>
      <c r="AE4" s="6304"/>
      <c r="AF4" s="6302" t="s">
        <v>391</v>
      </c>
      <c r="AG4" s="6302"/>
      <c r="AH4" s="6302"/>
      <c r="AI4" s="6302"/>
      <c r="AJ4" s="6302"/>
      <c r="AK4" s="6303" t="s">
        <v>67</v>
      </c>
      <c r="AL4" s="6302"/>
      <c r="AM4" s="6302"/>
      <c r="AN4" s="6302"/>
      <c r="AO4" s="6305"/>
    </row>
    <row r="5" spans="1:41" s="245" customFormat="1" ht="69.75" customHeight="1" thickBot="1">
      <c r="A5" s="6309"/>
      <c r="B5" s="249" t="s">
        <v>78</v>
      </c>
      <c r="C5" s="252" t="s">
        <v>364</v>
      </c>
      <c r="D5" s="295" t="s">
        <v>396</v>
      </c>
      <c r="E5" s="252" t="s">
        <v>366</v>
      </c>
      <c r="F5" s="296" t="s">
        <v>397</v>
      </c>
      <c r="G5" s="249" t="s">
        <v>78</v>
      </c>
      <c r="H5" s="252" t="s">
        <v>364</v>
      </c>
      <c r="I5" s="295" t="s">
        <v>396</v>
      </c>
      <c r="J5" s="252" t="s">
        <v>366</v>
      </c>
      <c r="K5" s="296" t="s">
        <v>397</v>
      </c>
      <c r="L5" s="249" t="s">
        <v>78</v>
      </c>
      <c r="M5" s="252" t="s">
        <v>364</v>
      </c>
      <c r="N5" s="295" t="s">
        <v>396</v>
      </c>
      <c r="O5" s="252" t="s">
        <v>366</v>
      </c>
      <c r="P5" s="296" t="s">
        <v>397</v>
      </c>
      <c r="Q5" s="250" t="s">
        <v>78</v>
      </c>
      <c r="R5" s="246" t="s">
        <v>364</v>
      </c>
      <c r="S5" s="247" t="s">
        <v>396</v>
      </c>
      <c r="T5" s="246" t="s">
        <v>366</v>
      </c>
      <c r="U5" s="251" t="s">
        <v>397</v>
      </c>
      <c r="V5" s="246" t="s">
        <v>78</v>
      </c>
      <c r="W5" s="246" t="s">
        <v>364</v>
      </c>
      <c r="X5" s="247" t="s">
        <v>396</v>
      </c>
      <c r="Y5" s="246" t="s">
        <v>366</v>
      </c>
      <c r="Z5" s="248" t="s">
        <v>397</v>
      </c>
      <c r="AA5" s="250" t="s">
        <v>78</v>
      </c>
      <c r="AB5" s="246" t="s">
        <v>364</v>
      </c>
      <c r="AC5" s="247" t="s">
        <v>396</v>
      </c>
      <c r="AD5" s="246" t="s">
        <v>366</v>
      </c>
      <c r="AE5" s="251" t="s">
        <v>397</v>
      </c>
      <c r="AF5" s="249" t="s">
        <v>78</v>
      </c>
      <c r="AG5" s="252" t="s">
        <v>364</v>
      </c>
      <c r="AH5" s="295" t="s">
        <v>396</v>
      </c>
      <c r="AI5" s="252" t="s">
        <v>366</v>
      </c>
      <c r="AJ5" s="296" t="s">
        <v>397</v>
      </c>
      <c r="AK5" s="250" t="s">
        <v>78</v>
      </c>
      <c r="AL5" s="246" t="s">
        <v>364</v>
      </c>
      <c r="AM5" s="247" t="s">
        <v>396</v>
      </c>
      <c r="AN5" s="246" t="s">
        <v>366</v>
      </c>
      <c r="AO5" s="781" t="s">
        <v>397</v>
      </c>
    </row>
    <row r="6" spans="1:41" ht="39.950000000000003" customHeight="1">
      <c r="A6" s="5620" t="s">
        <v>369</v>
      </c>
      <c r="B6" s="214">
        <v>31856</v>
      </c>
      <c r="C6" s="214">
        <v>16467</v>
      </c>
      <c r="D6" s="297">
        <f>C6/B6*100</f>
        <v>51.691988950276247</v>
      </c>
      <c r="E6" s="214">
        <v>15389</v>
      </c>
      <c r="F6" s="298">
        <f>E6/B6*100</f>
        <v>48.30801104972376</v>
      </c>
      <c r="G6" s="315">
        <v>46945</v>
      </c>
      <c r="H6" s="210">
        <v>24181</v>
      </c>
      <c r="I6" s="297">
        <f>H6/G6*100</f>
        <v>51.509212908722979</v>
      </c>
      <c r="J6" s="214">
        <v>22764</v>
      </c>
      <c r="K6" s="298">
        <f>J6/G6*100</f>
        <v>48.490787091277028</v>
      </c>
      <c r="L6" s="275">
        <v>354</v>
      </c>
      <c r="M6" s="275">
        <v>175</v>
      </c>
      <c r="N6" s="301">
        <f>M6/L6*100</f>
        <v>49.435028248587571</v>
      </c>
      <c r="O6" s="292">
        <v>179</v>
      </c>
      <c r="P6" s="340">
        <f>O6/L6*100</f>
        <v>50.564971751412422</v>
      </c>
      <c r="Q6" s="198">
        <v>2375</v>
      </c>
      <c r="R6" s="302">
        <v>1181</v>
      </c>
      <c r="S6" s="258">
        <f>R6/Q6*100</f>
        <v>49.726315789473688</v>
      </c>
      <c r="T6" s="299">
        <v>1194</v>
      </c>
      <c r="U6" s="303">
        <f>T6/Q6*100</f>
        <v>50.273684210526312</v>
      </c>
      <c r="V6" s="198">
        <v>5184</v>
      </c>
      <c r="W6" s="302">
        <v>2684</v>
      </c>
      <c r="X6" s="258">
        <f>W6/V6*100</f>
        <v>51.774691358024697</v>
      </c>
      <c r="Y6" s="302">
        <v>2500</v>
      </c>
      <c r="Z6" s="303">
        <f t="shared" ref="Z6:Z25" si="0">Y6/V6*100</f>
        <v>48.225308641975303</v>
      </c>
      <c r="AA6" s="257">
        <v>353</v>
      </c>
      <c r="AB6" s="304">
        <v>177</v>
      </c>
      <c r="AC6" s="255">
        <f>AB6/AA6*100</f>
        <v>50.141643059490079</v>
      </c>
      <c r="AD6" s="305">
        <v>176</v>
      </c>
      <c r="AE6" s="306">
        <f>AD6/AA6*100</f>
        <v>49.858356940509914</v>
      </c>
      <c r="AF6" s="315">
        <v>965</v>
      </c>
      <c r="AG6" s="275">
        <v>516</v>
      </c>
      <c r="AH6" s="301">
        <f>AG6/AF6*100</f>
        <v>53.471502590673566</v>
      </c>
      <c r="AI6" s="292">
        <v>449</v>
      </c>
      <c r="AJ6" s="307">
        <f>AI6/AF6*100</f>
        <v>46.528497409326427</v>
      </c>
      <c r="AK6" s="198">
        <v>2249</v>
      </c>
      <c r="AL6" s="302">
        <v>1154</v>
      </c>
      <c r="AM6" s="255">
        <f>AL6/AK6*100</f>
        <v>51.311694086260559</v>
      </c>
      <c r="AN6" s="302">
        <v>1095</v>
      </c>
      <c r="AO6" s="782">
        <f>AN6/AK6*100</f>
        <v>48.688305913739441</v>
      </c>
    </row>
    <row r="7" spans="1:41" ht="39.950000000000003" customHeight="1">
      <c r="A7" s="5621" t="s">
        <v>370</v>
      </c>
      <c r="B7" s="193">
        <v>32523</v>
      </c>
      <c r="C7" s="193">
        <v>16574</v>
      </c>
      <c r="D7" s="267">
        <f t="shared" ref="D7:D25" si="1">C7/B7*100</f>
        <v>50.960858469390892</v>
      </c>
      <c r="E7" s="193">
        <v>15949</v>
      </c>
      <c r="F7" s="314">
        <f t="shared" ref="F7:F25" si="2">E7/B7*100</f>
        <v>49.039141530609108</v>
      </c>
      <c r="G7" s="315">
        <v>46998</v>
      </c>
      <c r="H7" s="210">
        <v>24042</v>
      </c>
      <c r="I7" s="267">
        <f t="shared" ref="I7:I25" si="3">H7/G7*100</f>
        <v>51.15536831354526</v>
      </c>
      <c r="J7" s="316">
        <v>22956</v>
      </c>
      <c r="K7" s="314">
        <f t="shared" ref="K7:K25" si="4">J7/G7*100</f>
        <v>48.84463168645474</v>
      </c>
      <c r="L7" s="275">
        <v>374</v>
      </c>
      <c r="M7" s="275">
        <v>208</v>
      </c>
      <c r="N7" s="266">
        <f t="shared" ref="N7:N25" si="5">M7/L7*100</f>
        <v>55.614973262032088</v>
      </c>
      <c r="O7" s="221">
        <v>166</v>
      </c>
      <c r="P7" s="265">
        <f t="shared" ref="P7:P25" si="6">O7/L7*100</f>
        <v>44.385026737967912</v>
      </c>
      <c r="Q7" s="195">
        <v>2336</v>
      </c>
      <c r="R7" s="317">
        <v>1175</v>
      </c>
      <c r="S7" s="267">
        <f t="shared" ref="S7:S25" si="7">R7/Q7*100</f>
        <v>50.299657534246577</v>
      </c>
      <c r="T7" s="192">
        <v>1161</v>
      </c>
      <c r="U7" s="314">
        <f t="shared" ref="U7:U25" si="8">T7/Q7*100</f>
        <v>49.700342465753423</v>
      </c>
      <c r="V7" s="217">
        <v>5774</v>
      </c>
      <c r="W7" s="211">
        <v>2953</v>
      </c>
      <c r="X7" s="318">
        <f t="shared" ref="X7:X25" si="9">W7/V7*100</f>
        <v>51.143055074471768</v>
      </c>
      <c r="Y7" s="310">
        <v>2821</v>
      </c>
      <c r="Z7" s="298">
        <f t="shared" si="0"/>
        <v>48.856944925528225</v>
      </c>
      <c r="AA7" s="275">
        <v>318</v>
      </c>
      <c r="AB7" s="225">
        <v>163</v>
      </c>
      <c r="AC7" s="301">
        <f t="shared" ref="AC7:AC25" si="10">AB7/AA7*100</f>
        <v>51.257861635220124</v>
      </c>
      <c r="AD7" s="292">
        <v>155</v>
      </c>
      <c r="AE7" s="319">
        <f t="shared" ref="AE7:AE25" si="11">AD7/AA7*100</f>
        <v>48.742138364779876</v>
      </c>
      <c r="AF7" s="210">
        <v>1082</v>
      </c>
      <c r="AG7" s="224">
        <v>550</v>
      </c>
      <c r="AH7" s="266">
        <f t="shared" ref="AH7:AH25" si="12">AG7/AF7*100</f>
        <v>50.831792975970423</v>
      </c>
      <c r="AI7" s="283">
        <v>532</v>
      </c>
      <c r="AJ7" s="319">
        <f t="shared" ref="AJ7:AJ25" si="13">AI7/AF7*100</f>
        <v>49.168207024029577</v>
      </c>
      <c r="AK7" s="195">
        <v>2197</v>
      </c>
      <c r="AL7" s="317">
        <v>1138</v>
      </c>
      <c r="AM7" s="266">
        <f t="shared" ref="AM7:AM25" si="14">AL7/AK7*100</f>
        <v>51.797906235776061</v>
      </c>
      <c r="AN7" s="192">
        <v>1059</v>
      </c>
      <c r="AO7" s="797">
        <f t="shared" ref="AO7:AO25" si="15">AN7/AK7*100</f>
        <v>48.202093764223939</v>
      </c>
    </row>
    <row r="8" spans="1:41" ht="39.950000000000003" customHeight="1">
      <c r="A8" s="5621" t="s">
        <v>371</v>
      </c>
      <c r="B8" s="193">
        <v>33069</v>
      </c>
      <c r="C8" s="193">
        <v>16915</v>
      </c>
      <c r="D8" s="267">
        <f t="shared" si="1"/>
        <v>51.150624451903596</v>
      </c>
      <c r="E8" s="193">
        <v>16154</v>
      </c>
      <c r="F8" s="314">
        <f t="shared" si="2"/>
        <v>48.849375548096404</v>
      </c>
      <c r="G8" s="195">
        <v>46152</v>
      </c>
      <c r="H8" s="192">
        <v>23568</v>
      </c>
      <c r="I8" s="297">
        <f t="shared" si="3"/>
        <v>51.066042641705664</v>
      </c>
      <c r="J8" s="193">
        <v>22584</v>
      </c>
      <c r="K8" s="298">
        <f t="shared" si="4"/>
        <v>48.933957358294336</v>
      </c>
      <c r="L8" s="275">
        <v>497</v>
      </c>
      <c r="M8" s="275">
        <v>233</v>
      </c>
      <c r="N8" s="266">
        <f t="shared" si="5"/>
        <v>46.881287726358153</v>
      </c>
      <c r="O8" s="292">
        <v>264</v>
      </c>
      <c r="P8" s="265">
        <f t="shared" si="6"/>
        <v>53.118712273641854</v>
      </c>
      <c r="Q8" s="219">
        <v>2684</v>
      </c>
      <c r="R8" s="324">
        <v>1330</v>
      </c>
      <c r="S8" s="286">
        <f t="shared" si="7"/>
        <v>49.552906110283161</v>
      </c>
      <c r="T8" s="211">
        <v>1354</v>
      </c>
      <c r="U8" s="314">
        <f t="shared" si="8"/>
        <v>50.447093889716839</v>
      </c>
      <c r="V8" s="192">
        <v>6114</v>
      </c>
      <c r="W8" s="317">
        <v>3090</v>
      </c>
      <c r="X8" s="267">
        <f t="shared" si="9"/>
        <v>50.539744847890091</v>
      </c>
      <c r="Y8" s="211">
        <v>3024</v>
      </c>
      <c r="Z8" s="325">
        <f t="shared" si="0"/>
        <v>49.460255152109909</v>
      </c>
      <c r="AA8" s="227">
        <v>392</v>
      </c>
      <c r="AB8" s="322">
        <v>212</v>
      </c>
      <c r="AC8" s="266">
        <f t="shared" si="10"/>
        <v>54.081632653061227</v>
      </c>
      <c r="AD8" s="221">
        <v>180</v>
      </c>
      <c r="AE8" s="319">
        <f t="shared" si="11"/>
        <v>45.91836734693878</v>
      </c>
      <c r="AF8" s="192">
        <v>1162</v>
      </c>
      <c r="AG8" s="224">
        <v>599</v>
      </c>
      <c r="AH8" s="266">
        <f t="shared" si="12"/>
        <v>51.549053356282272</v>
      </c>
      <c r="AI8" s="283">
        <v>563</v>
      </c>
      <c r="AJ8" s="319">
        <f t="shared" si="13"/>
        <v>48.450946643717728</v>
      </c>
      <c r="AK8" s="195">
        <v>2273</v>
      </c>
      <c r="AL8" s="317">
        <v>1204</v>
      </c>
      <c r="AM8" s="266">
        <f t="shared" si="14"/>
        <v>52.969643642762861</v>
      </c>
      <c r="AN8" s="192">
        <v>1069</v>
      </c>
      <c r="AO8" s="783">
        <f t="shared" si="15"/>
        <v>47.030356357237132</v>
      </c>
    </row>
    <row r="9" spans="1:41" ht="39.950000000000003" customHeight="1">
      <c r="A9" s="5617" t="s">
        <v>372</v>
      </c>
      <c r="B9" s="193">
        <v>31345</v>
      </c>
      <c r="C9" s="193">
        <v>16284</v>
      </c>
      <c r="D9" s="267">
        <f t="shared" si="1"/>
        <v>51.950869357154247</v>
      </c>
      <c r="E9" s="193">
        <v>15061</v>
      </c>
      <c r="F9" s="314">
        <f t="shared" si="2"/>
        <v>48.049130642845753</v>
      </c>
      <c r="G9" s="315">
        <v>44211</v>
      </c>
      <c r="H9" s="210">
        <v>22192</v>
      </c>
      <c r="I9" s="267">
        <f t="shared" si="3"/>
        <v>50.195652665626199</v>
      </c>
      <c r="J9" s="193">
        <v>22019</v>
      </c>
      <c r="K9" s="314">
        <f t="shared" si="4"/>
        <v>49.804347334373801</v>
      </c>
      <c r="L9" s="274">
        <v>547</v>
      </c>
      <c r="M9" s="275">
        <v>274</v>
      </c>
      <c r="N9" s="266">
        <f t="shared" si="5"/>
        <v>50.09140767824497</v>
      </c>
      <c r="O9" s="221">
        <v>273</v>
      </c>
      <c r="P9" s="265">
        <f t="shared" si="6"/>
        <v>49.90859232175503</v>
      </c>
      <c r="Q9" s="195">
        <v>2585</v>
      </c>
      <c r="R9" s="317">
        <v>1355</v>
      </c>
      <c r="S9" s="267">
        <f t="shared" si="7"/>
        <v>52.417794970986463</v>
      </c>
      <c r="T9" s="192">
        <v>1230</v>
      </c>
      <c r="U9" s="314">
        <f t="shared" si="8"/>
        <v>47.582205029013544</v>
      </c>
      <c r="V9" s="217">
        <v>6059</v>
      </c>
      <c r="W9" s="211">
        <v>3147</v>
      </c>
      <c r="X9" s="297">
        <f t="shared" si="9"/>
        <v>51.939263904934805</v>
      </c>
      <c r="Y9" s="320">
        <v>2912</v>
      </c>
      <c r="Z9" s="314">
        <f t="shared" si="0"/>
        <v>48.060736095065195</v>
      </c>
      <c r="AA9" s="330">
        <v>486</v>
      </c>
      <c r="AB9" s="292">
        <v>266</v>
      </c>
      <c r="AC9" s="301">
        <f t="shared" si="10"/>
        <v>54.732510288065839</v>
      </c>
      <c r="AD9" s="221">
        <v>220</v>
      </c>
      <c r="AE9" s="319">
        <f t="shared" si="11"/>
        <v>45.267489711934154</v>
      </c>
      <c r="AF9" s="192">
        <v>1086</v>
      </c>
      <c r="AG9" s="224">
        <v>539</v>
      </c>
      <c r="AH9" s="266">
        <f t="shared" si="12"/>
        <v>49.631675874769797</v>
      </c>
      <c r="AI9" s="283">
        <v>547</v>
      </c>
      <c r="AJ9" s="319">
        <f t="shared" si="13"/>
        <v>50.368324125230203</v>
      </c>
      <c r="AK9" s="217">
        <v>1937</v>
      </c>
      <c r="AL9" s="211">
        <v>982</v>
      </c>
      <c r="AM9" s="331">
        <f t="shared" si="14"/>
        <v>50.696954052658747</v>
      </c>
      <c r="AN9" s="221">
        <v>955</v>
      </c>
      <c r="AO9" s="783">
        <f t="shared" si="15"/>
        <v>49.303045947341253</v>
      </c>
    </row>
    <row r="10" spans="1:41" ht="39.950000000000003" customHeight="1">
      <c r="A10" s="5617" t="s">
        <v>373</v>
      </c>
      <c r="B10" s="193">
        <v>28729</v>
      </c>
      <c r="C10" s="193">
        <v>14375</v>
      </c>
      <c r="D10" s="267">
        <f t="shared" si="1"/>
        <v>50.036548435378883</v>
      </c>
      <c r="E10" s="193">
        <v>14354</v>
      </c>
      <c r="F10" s="314">
        <f t="shared" si="2"/>
        <v>49.963451564621117</v>
      </c>
      <c r="G10" s="195">
        <v>41466</v>
      </c>
      <c r="H10" s="192">
        <v>19756</v>
      </c>
      <c r="I10" s="267">
        <f t="shared" si="3"/>
        <v>47.643852795061015</v>
      </c>
      <c r="J10" s="193">
        <v>21710</v>
      </c>
      <c r="K10" s="314">
        <f t="shared" si="4"/>
        <v>52.356147204938985</v>
      </c>
      <c r="L10" s="274">
        <v>431</v>
      </c>
      <c r="M10" s="275">
        <v>223</v>
      </c>
      <c r="N10" s="266">
        <f t="shared" si="5"/>
        <v>51.740139211136892</v>
      </c>
      <c r="O10" s="221">
        <v>208</v>
      </c>
      <c r="P10" s="265">
        <f t="shared" si="6"/>
        <v>48.259860788863108</v>
      </c>
      <c r="Q10" s="195">
        <v>2086</v>
      </c>
      <c r="R10" s="317">
        <v>1083</v>
      </c>
      <c r="S10" s="267">
        <f t="shared" si="7"/>
        <v>51.917545541706609</v>
      </c>
      <c r="T10" s="192">
        <v>1003</v>
      </c>
      <c r="U10" s="314">
        <f t="shared" si="8"/>
        <v>48.082454458293384</v>
      </c>
      <c r="V10" s="192">
        <v>4494</v>
      </c>
      <c r="W10" s="192">
        <v>2297</v>
      </c>
      <c r="X10" s="267">
        <f t="shared" si="9"/>
        <v>51.112594570538491</v>
      </c>
      <c r="Y10" s="320">
        <v>2197</v>
      </c>
      <c r="Z10" s="314">
        <f t="shared" si="0"/>
        <v>48.887405429461509</v>
      </c>
      <c r="AA10" s="224">
        <v>480</v>
      </c>
      <c r="AB10" s="224">
        <v>242</v>
      </c>
      <c r="AC10" s="266">
        <f t="shared" si="10"/>
        <v>50.416666666666664</v>
      </c>
      <c r="AD10" s="221">
        <v>238</v>
      </c>
      <c r="AE10" s="319">
        <f t="shared" si="11"/>
        <v>49.583333333333336</v>
      </c>
      <c r="AF10" s="224">
        <v>819</v>
      </c>
      <c r="AG10" s="224">
        <v>424</v>
      </c>
      <c r="AH10" s="266">
        <f t="shared" si="12"/>
        <v>51.770451770451778</v>
      </c>
      <c r="AI10" s="283">
        <v>395</v>
      </c>
      <c r="AJ10" s="319">
        <f t="shared" si="13"/>
        <v>48.229548229548229</v>
      </c>
      <c r="AK10" s="192">
        <v>1668</v>
      </c>
      <c r="AL10" s="322">
        <v>840</v>
      </c>
      <c r="AM10" s="266">
        <f t="shared" si="14"/>
        <v>50.359712230215827</v>
      </c>
      <c r="AN10" s="221">
        <v>828</v>
      </c>
      <c r="AO10" s="783">
        <f t="shared" si="15"/>
        <v>49.640287769784173</v>
      </c>
    </row>
    <row r="11" spans="1:41" ht="39.950000000000003" customHeight="1">
      <c r="A11" s="5617" t="s">
        <v>374</v>
      </c>
      <c r="B11" s="193">
        <v>31549</v>
      </c>
      <c r="C11" s="193">
        <v>15987</v>
      </c>
      <c r="D11" s="267">
        <f t="shared" si="1"/>
        <v>50.673555421724934</v>
      </c>
      <c r="E11" s="193">
        <v>15562</v>
      </c>
      <c r="F11" s="314">
        <f t="shared" si="2"/>
        <v>49.326444578275066</v>
      </c>
      <c r="G11" s="315">
        <v>44286</v>
      </c>
      <c r="H11" s="210">
        <v>21786</v>
      </c>
      <c r="I11" s="267">
        <f t="shared" si="3"/>
        <v>49.193876168540847</v>
      </c>
      <c r="J11" s="193">
        <v>22500</v>
      </c>
      <c r="K11" s="314">
        <f t="shared" si="4"/>
        <v>50.806123831459146</v>
      </c>
      <c r="L11" s="274">
        <v>426</v>
      </c>
      <c r="M11" s="275">
        <v>256</v>
      </c>
      <c r="N11" s="266">
        <f t="shared" si="5"/>
        <v>60.093896713615024</v>
      </c>
      <c r="O11" s="221">
        <v>170</v>
      </c>
      <c r="P11" s="265">
        <f t="shared" si="6"/>
        <v>39.906103286384976</v>
      </c>
      <c r="Q11" s="195">
        <v>2003</v>
      </c>
      <c r="R11" s="317">
        <v>1097</v>
      </c>
      <c r="S11" s="267">
        <f t="shared" si="7"/>
        <v>54.767848227658511</v>
      </c>
      <c r="T11" s="292">
        <v>906</v>
      </c>
      <c r="U11" s="314">
        <f t="shared" si="8"/>
        <v>45.232151772341489</v>
      </c>
      <c r="V11" s="192">
        <v>4772</v>
      </c>
      <c r="W11" s="192">
        <v>2513</v>
      </c>
      <c r="X11" s="267">
        <f t="shared" si="9"/>
        <v>52.661357921207042</v>
      </c>
      <c r="Y11" s="214">
        <v>2259</v>
      </c>
      <c r="Z11" s="298">
        <f t="shared" si="0"/>
        <v>47.338642078792958</v>
      </c>
      <c r="AA11" s="224">
        <v>498</v>
      </c>
      <c r="AB11" s="322">
        <v>295</v>
      </c>
      <c r="AC11" s="266">
        <f t="shared" si="10"/>
        <v>59.23694779116466</v>
      </c>
      <c r="AD11" s="221">
        <v>203</v>
      </c>
      <c r="AE11" s="319">
        <f t="shared" si="11"/>
        <v>40.76305220883534</v>
      </c>
      <c r="AF11" s="330">
        <v>897</v>
      </c>
      <c r="AG11" s="292">
        <v>446</v>
      </c>
      <c r="AH11" s="266">
        <f t="shared" si="12"/>
        <v>49.721293199554069</v>
      </c>
      <c r="AI11" s="221">
        <v>451</v>
      </c>
      <c r="AJ11" s="336">
        <f t="shared" si="13"/>
        <v>50.278706800445924</v>
      </c>
      <c r="AK11" s="217">
        <v>1886</v>
      </c>
      <c r="AL11" s="211">
        <v>1045</v>
      </c>
      <c r="AM11" s="331">
        <f t="shared" si="14"/>
        <v>55.408271474019088</v>
      </c>
      <c r="AN11" s="292">
        <v>841</v>
      </c>
      <c r="AO11" s="783">
        <f t="shared" si="15"/>
        <v>44.591728525980912</v>
      </c>
    </row>
    <row r="12" spans="1:41" ht="39.950000000000003" customHeight="1">
      <c r="A12" s="5617" t="s">
        <v>375</v>
      </c>
      <c r="B12" s="193">
        <v>32625</v>
      </c>
      <c r="C12" s="193">
        <v>16397</v>
      </c>
      <c r="D12" s="267">
        <f t="shared" si="1"/>
        <v>50.259003831417623</v>
      </c>
      <c r="E12" s="211">
        <v>16228</v>
      </c>
      <c r="F12" s="314">
        <f t="shared" si="2"/>
        <v>49.740996168582377</v>
      </c>
      <c r="G12" s="315">
        <v>46942</v>
      </c>
      <c r="H12" s="210">
        <v>23709</v>
      </c>
      <c r="I12" s="267">
        <f t="shared" si="3"/>
        <v>50.507008648971073</v>
      </c>
      <c r="J12" s="193">
        <v>23233</v>
      </c>
      <c r="K12" s="314">
        <f t="shared" si="4"/>
        <v>49.492991351028934</v>
      </c>
      <c r="L12" s="274">
        <v>345</v>
      </c>
      <c r="M12" s="275">
        <v>198</v>
      </c>
      <c r="N12" s="266">
        <f t="shared" si="5"/>
        <v>57.391304347826086</v>
      </c>
      <c r="O12" s="292">
        <v>147</v>
      </c>
      <c r="P12" s="265">
        <f t="shared" si="6"/>
        <v>42.608695652173914</v>
      </c>
      <c r="Q12" s="195">
        <v>2044</v>
      </c>
      <c r="R12" s="317">
        <v>1076</v>
      </c>
      <c r="S12" s="267">
        <f t="shared" si="7"/>
        <v>52.641878669275933</v>
      </c>
      <c r="T12" s="338">
        <v>968</v>
      </c>
      <c r="U12" s="314">
        <f t="shared" si="8"/>
        <v>47.358121330724067</v>
      </c>
      <c r="V12" s="192">
        <v>4723</v>
      </c>
      <c r="W12" s="192">
        <v>2466</v>
      </c>
      <c r="X12" s="267">
        <f t="shared" si="9"/>
        <v>52.212576752064365</v>
      </c>
      <c r="Y12" s="214">
        <v>2257</v>
      </c>
      <c r="Z12" s="314">
        <f t="shared" si="0"/>
        <v>47.787423247935635</v>
      </c>
      <c r="AA12" s="224">
        <v>405</v>
      </c>
      <c r="AB12" s="224">
        <v>221</v>
      </c>
      <c r="AC12" s="301">
        <f t="shared" si="10"/>
        <v>54.567901234567906</v>
      </c>
      <c r="AD12" s="292">
        <v>184</v>
      </c>
      <c r="AE12" s="319">
        <f t="shared" si="11"/>
        <v>45.432098765432102</v>
      </c>
      <c r="AF12" s="224">
        <v>905</v>
      </c>
      <c r="AG12" s="224">
        <v>456</v>
      </c>
      <c r="AH12" s="266">
        <f t="shared" si="12"/>
        <v>50.386740331491708</v>
      </c>
      <c r="AI12" s="283">
        <v>449</v>
      </c>
      <c r="AJ12" s="319">
        <f t="shared" si="13"/>
        <v>49.613259668508285</v>
      </c>
      <c r="AK12" s="192">
        <v>1961</v>
      </c>
      <c r="AL12" s="322">
        <v>1029</v>
      </c>
      <c r="AM12" s="266">
        <f t="shared" si="14"/>
        <v>52.473227944926059</v>
      </c>
      <c r="AN12" s="224">
        <v>932</v>
      </c>
      <c r="AO12" s="783">
        <f t="shared" si="15"/>
        <v>47.526772055073941</v>
      </c>
    </row>
    <row r="13" spans="1:41" ht="39.950000000000003" customHeight="1">
      <c r="A13" s="5617" t="s">
        <v>376</v>
      </c>
      <c r="B13" s="193">
        <v>28758</v>
      </c>
      <c r="C13" s="193">
        <v>14555</v>
      </c>
      <c r="D13" s="267">
        <f t="shared" si="1"/>
        <v>50.612003616385003</v>
      </c>
      <c r="E13" s="193">
        <v>14203</v>
      </c>
      <c r="F13" s="314">
        <f t="shared" si="2"/>
        <v>49.387996383614997</v>
      </c>
      <c r="G13" s="315">
        <v>40475</v>
      </c>
      <c r="H13" s="210">
        <v>20742</v>
      </c>
      <c r="I13" s="267">
        <f t="shared" si="3"/>
        <v>51.24644842495367</v>
      </c>
      <c r="J13" s="211">
        <v>19733</v>
      </c>
      <c r="K13" s="314">
        <f t="shared" si="4"/>
        <v>48.753551575046323</v>
      </c>
      <c r="L13" s="274">
        <v>389</v>
      </c>
      <c r="M13" s="275">
        <v>181</v>
      </c>
      <c r="N13" s="266">
        <f t="shared" si="5"/>
        <v>46.529562982005139</v>
      </c>
      <c r="O13" s="283">
        <v>208</v>
      </c>
      <c r="P13" s="265">
        <f t="shared" si="6"/>
        <v>53.470437017994854</v>
      </c>
      <c r="Q13" s="315">
        <v>1961</v>
      </c>
      <c r="R13" s="225">
        <v>971</v>
      </c>
      <c r="S13" s="297">
        <f t="shared" si="7"/>
        <v>49.51555328913819</v>
      </c>
      <c r="T13" s="193">
        <v>990</v>
      </c>
      <c r="U13" s="314">
        <f t="shared" si="8"/>
        <v>50.48444671086181</v>
      </c>
      <c r="V13" s="210">
        <v>4182</v>
      </c>
      <c r="W13" s="210">
        <v>2096</v>
      </c>
      <c r="X13" s="267">
        <f t="shared" si="9"/>
        <v>50.119560019129608</v>
      </c>
      <c r="Y13" s="193">
        <v>2086</v>
      </c>
      <c r="Z13" s="314">
        <f t="shared" si="0"/>
        <v>49.880439980870392</v>
      </c>
      <c r="AA13" s="330">
        <v>388</v>
      </c>
      <c r="AB13" s="292">
        <v>214</v>
      </c>
      <c r="AC13" s="266">
        <f t="shared" si="10"/>
        <v>55.154639175257735</v>
      </c>
      <c r="AD13" s="221">
        <v>174</v>
      </c>
      <c r="AE13" s="319">
        <f t="shared" si="11"/>
        <v>44.845360824742272</v>
      </c>
      <c r="AF13" s="224">
        <v>924</v>
      </c>
      <c r="AG13" s="224">
        <v>463</v>
      </c>
      <c r="AH13" s="266">
        <f t="shared" si="12"/>
        <v>50.108225108225113</v>
      </c>
      <c r="AI13" s="283">
        <v>461</v>
      </c>
      <c r="AJ13" s="307">
        <f t="shared" si="13"/>
        <v>49.891774891774894</v>
      </c>
      <c r="AK13" s="192">
        <v>1656</v>
      </c>
      <c r="AL13" s="322">
        <v>894</v>
      </c>
      <c r="AM13" s="266">
        <f t="shared" si="14"/>
        <v>53.985507246376805</v>
      </c>
      <c r="AN13" s="292">
        <v>762</v>
      </c>
      <c r="AO13" s="783">
        <f t="shared" si="15"/>
        <v>46.014492753623188</v>
      </c>
    </row>
    <row r="14" spans="1:41" ht="39.950000000000003" customHeight="1">
      <c r="A14" s="5617" t="s">
        <v>377</v>
      </c>
      <c r="B14" s="193">
        <v>24742</v>
      </c>
      <c r="C14" s="193">
        <v>12441</v>
      </c>
      <c r="D14" s="267">
        <f t="shared" si="1"/>
        <v>50.282919731630429</v>
      </c>
      <c r="E14" s="193">
        <v>12301</v>
      </c>
      <c r="F14" s="314">
        <f t="shared" si="2"/>
        <v>49.717080268369571</v>
      </c>
      <c r="G14" s="315">
        <v>34922</v>
      </c>
      <c r="H14" s="210">
        <v>17578</v>
      </c>
      <c r="I14" s="267">
        <f t="shared" si="3"/>
        <v>50.335032357826016</v>
      </c>
      <c r="J14" s="193">
        <v>17344</v>
      </c>
      <c r="K14" s="314">
        <f t="shared" si="4"/>
        <v>49.664967642173991</v>
      </c>
      <c r="L14" s="274">
        <v>399</v>
      </c>
      <c r="M14" s="275">
        <v>183</v>
      </c>
      <c r="N14" s="266">
        <f t="shared" si="5"/>
        <v>45.864661654135332</v>
      </c>
      <c r="O14" s="283">
        <v>216</v>
      </c>
      <c r="P14" s="280">
        <f t="shared" si="6"/>
        <v>54.13533834586466</v>
      </c>
      <c r="Q14" s="328">
        <v>1837</v>
      </c>
      <c r="R14" s="292">
        <v>936</v>
      </c>
      <c r="S14" s="318">
        <f t="shared" si="7"/>
        <v>50.952640174197064</v>
      </c>
      <c r="T14" s="292">
        <v>901</v>
      </c>
      <c r="U14" s="314">
        <f t="shared" si="8"/>
        <v>49.047359825802936</v>
      </c>
      <c r="V14" s="192">
        <v>4108</v>
      </c>
      <c r="W14" s="192">
        <v>2149</v>
      </c>
      <c r="X14" s="267">
        <f t="shared" si="9"/>
        <v>52.312560856864657</v>
      </c>
      <c r="Y14" s="193">
        <v>1959</v>
      </c>
      <c r="Z14" s="314">
        <f t="shared" si="0"/>
        <v>47.687439143135343</v>
      </c>
      <c r="AA14" s="224">
        <v>335</v>
      </c>
      <c r="AB14" s="224">
        <v>169</v>
      </c>
      <c r="AC14" s="266">
        <f t="shared" si="10"/>
        <v>50.447761194029852</v>
      </c>
      <c r="AD14" s="221">
        <v>166</v>
      </c>
      <c r="AE14" s="319">
        <f t="shared" si="11"/>
        <v>49.552238805970148</v>
      </c>
      <c r="AF14" s="224">
        <v>850</v>
      </c>
      <c r="AG14" s="224">
        <v>453</v>
      </c>
      <c r="AH14" s="266">
        <f t="shared" si="12"/>
        <v>53.294117647058826</v>
      </c>
      <c r="AI14" s="283">
        <v>397</v>
      </c>
      <c r="AJ14" s="319">
        <f t="shared" si="13"/>
        <v>46.705882352941174</v>
      </c>
      <c r="AK14" s="192">
        <v>1397</v>
      </c>
      <c r="AL14" s="224">
        <v>711</v>
      </c>
      <c r="AM14" s="266">
        <f t="shared" si="14"/>
        <v>50.894774516821762</v>
      </c>
      <c r="AN14" s="221">
        <v>686</v>
      </c>
      <c r="AO14" s="783">
        <f t="shared" si="15"/>
        <v>49.105225483178238</v>
      </c>
    </row>
    <row r="15" spans="1:41" ht="39.950000000000003" customHeight="1">
      <c r="A15" s="5617" t="s">
        <v>378</v>
      </c>
      <c r="B15" s="193">
        <v>22712</v>
      </c>
      <c r="C15" s="193">
        <v>11303</v>
      </c>
      <c r="D15" s="267">
        <f t="shared" si="1"/>
        <v>49.766643184219795</v>
      </c>
      <c r="E15" s="193">
        <v>11409</v>
      </c>
      <c r="F15" s="314">
        <f t="shared" si="2"/>
        <v>50.233356815780205</v>
      </c>
      <c r="G15" s="315">
        <v>30383</v>
      </c>
      <c r="H15" s="210">
        <v>15221</v>
      </c>
      <c r="I15" s="267">
        <f t="shared" si="3"/>
        <v>50.097093769542177</v>
      </c>
      <c r="J15" s="211">
        <v>15162</v>
      </c>
      <c r="K15" s="314">
        <f t="shared" si="4"/>
        <v>49.902906230457823</v>
      </c>
      <c r="L15" s="332">
        <v>447</v>
      </c>
      <c r="M15" s="292">
        <v>230</v>
      </c>
      <c r="N15" s="266">
        <f t="shared" si="5"/>
        <v>51.454138702460853</v>
      </c>
      <c r="O15" s="283">
        <v>217</v>
      </c>
      <c r="P15" s="265">
        <f t="shared" si="6"/>
        <v>48.545861297539147</v>
      </c>
      <c r="Q15" s="195">
        <v>1840</v>
      </c>
      <c r="R15" s="317">
        <v>960</v>
      </c>
      <c r="S15" s="267">
        <f t="shared" si="7"/>
        <v>52.173913043478258</v>
      </c>
      <c r="T15" s="221">
        <v>880</v>
      </c>
      <c r="U15" s="314">
        <f t="shared" si="8"/>
        <v>47.826086956521742</v>
      </c>
      <c r="V15" s="192">
        <v>3949</v>
      </c>
      <c r="W15" s="192">
        <v>2015</v>
      </c>
      <c r="X15" s="267">
        <f t="shared" si="9"/>
        <v>51.025576095213978</v>
      </c>
      <c r="Y15" s="211">
        <v>1934</v>
      </c>
      <c r="Z15" s="314">
        <f t="shared" si="0"/>
        <v>48.974423904786022</v>
      </c>
      <c r="AA15" s="330">
        <v>455</v>
      </c>
      <c r="AB15" s="292">
        <v>215</v>
      </c>
      <c r="AC15" s="266">
        <f t="shared" si="10"/>
        <v>47.252747252747248</v>
      </c>
      <c r="AD15" s="221">
        <v>240</v>
      </c>
      <c r="AE15" s="319">
        <f t="shared" si="11"/>
        <v>52.747252747252752</v>
      </c>
      <c r="AF15" s="224">
        <v>728</v>
      </c>
      <c r="AG15" s="224">
        <v>360</v>
      </c>
      <c r="AH15" s="266">
        <f t="shared" si="12"/>
        <v>49.450549450549453</v>
      </c>
      <c r="AI15" s="283">
        <v>368</v>
      </c>
      <c r="AJ15" s="319">
        <f t="shared" si="13"/>
        <v>50.549450549450547</v>
      </c>
      <c r="AK15" s="192">
        <v>1222</v>
      </c>
      <c r="AL15" s="322">
        <v>616</v>
      </c>
      <c r="AM15" s="266">
        <f t="shared" si="14"/>
        <v>50.40916530278232</v>
      </c>
      <c r="AN15" s="276">
        <v>606</v>
      </c>
      <c r="AO15" s="783">
        <f t="shared" si="15"/>
        <v>49.59083469721768</v>
      </c>
    </row>
    <row r="16" spans="1:41" ht="39.950000000000003" customHeight="1">
      <c r="A16" s="5617" t="s">
        <v>379</v>
      </c>
      <c r="B16" s="193">
        <v>19366</v>
      </c>
      <c r="C16" s="193">
        <v>9552</v>
      </c>
      <c r="D16" s="267">
        <f t="shared" si="1"/>
        <v>49.323556748941442</v>
      </c>
      <c r="E16" s="214">
        <v>9814</v>
      </c>
      <c r="F16" s="314">
        <f t="shared" si="2"/>
        <v>50.676443251058558</v>
      </c>
      <c r="G16" s="315">
        <v>25878</v>
      </c>
      <c r="H16" s="210">
        <v>13255</v>
      </c>
      <c r="I16" s="267">
        <f t="shared" si="3"/>
        <v>51.221114460159214</v>
      </c>
      <c r="J16" s="338">
        <v>12623</v>
      </c>
      <c r="K16" s="314">
        <f t="shared" si="4"/>
        <v>48.778885539840793</v>
      </c>
      <c r="L16" s="227">
        <v>457</v>
      </c>
      <c r="M16" s="224">
        <v>234</v>
      </c>
      <c r="N16" s="266">
        <f t="shared" si="5"/>
        <v>51.203501094091905</v>
      </c>
      <c r="O16" s="283">
        <v>223</v>
      </c>
      <c r="P16" s="340">
        <f t="shared" si="6"/>
        <v>48.796498905908095</v>
      </c>
      <c r="Q16" s="328">
        <v>1669</v>
      </c>
      <c r="R16" s="292">
        <v>841</v>
      </c>
      <c r="S16" s="297">
        <f t="shared" si="7"/>
        <v>50.389454763331329</v>
      </c>
      <c r="T16" s="292">
        <v>828</v>
      </c>
      <c r="U16" s="314">
        <f t="shared" si="8"/>
        <v>49.610545236668663</v>
      </c>
      <c r="V16" s="210">
        <v>3346</v>
      </c>
      <c r="W16" s="210">
        <v>1751</v>
      </c>
      <c r="X16" s="267">
        <f t="shared" si="9"/>
        <v>52.331141661685599</v>
      </c>
      <c r="Y16" s="193">
        <v>1595</v>
      </c>
      <c r="Z16" s="314">
        <f t="shared" si="0"/>
        <v>47.668858338314408</v>
      </c>
      <c r="AA16" s="224">
        <v>491</v>
      </c>
      <c r="AB16" s="224">
        <v>263</v>
      </c>
      <c r="AC16" s="266">
        <f t="shared" si="10"/>
        <v>53.564154786150709</v>
      </c>
      <c r="AD16" s="221">
        <v>228</v>
      </c>
      <c r="AE16" s="319">
        <f t="shared" si="11"/>
        <v>46.435845213849284</v>
      </c>
      <c r="AF16" s="224">
        <v>632</v>
      </c>
      <c r="AG16" s="224">
        <v>307</v>
      </c>
      <c r="AH16" s="266">
        <f t="shared" si="12"/>
        <v>48.575949367088604</v>
      </c>
      <c r="AI16" s="283">
        <v>325</v>
      </c>
      <c r="AJ16" s="319">
        <f t="shared" si="13"/>
        <v>51.424050632911388</v>
      </c>
      <c r="AK16" s="192">
        <v>1173</v>
      </c>
      <c r="AL16" s="221">
        <v>562</v>
      </c>
      <c r="AM16" s="301">
        <f t="shared" si="14"/>
        <v>47.911338448422846</v>
      </c>
      <c r="AN16" s="276">
        <v>611</v>
      </c>
      <c r="AO16" s="783">
        <f t="shared" si="15"/>
        <v>52.088661551577154</v>
      </c>
    </row>
    <row r="17" spans="1:41" ht="39.950000000000003" customHeight="1">
      <c r="A17" s="5617" t="s">
        <v>380</v>
      </c>
      <c r="B17" s="193">
        <v>16614</v>
      </c>
      <c r="C17" s="193">
        <v>8296</v>
      </c>
      <c r="D17" s="267">
        <f t="shared" si="1"/>
        <v>49.933790778861201</v>
      </c>
      <c r="E17" s="338">
        <v>8318</v>
      </c>
      <c r="F17" s="314">
        <f t="shared" si="2"/>
        <v>50.066209221138806</v>
      </c>
      <c r="G17" s="315">
        <v>20638</v>
      </c>
      <c r="H17" s="210">
        <v>10770</v>
      </c>
      <c r="I17" s="267">
        <f t="shared" si="3"/>
        <v>52.185289272216295</v>
      </c>
      <c r="J17" s="193">
        <v>9868</v>
      </c>
      <c r="K17" s="314">
        <f t="shared" si="4"/>
        <v>47.814710727783698</v>
      </c>
      <c r="L17" s="274">
        <v>486</v>
      </c>
      <c r="M17" s="275">
        <v>231</v>
      </c>
      <c r="N17" s="266">
        <f t="shared" si="5"/>
        <v>47.530864197530867</v>
      </c>
      <c r="O17" s="283">
        <v>255</v>
      </c>
      <c r="P17" s="265">
        <f t="shared" si="6"/>
        <v>52.469135802469133</v>
      </c>
      <c r="Q17" s="219">
        <v>1616</v>
      </c>
      <c r="R17" s="224">
        <v>842</v>
      </c>
      <c r="S17" s="267">
        <f t="shared" si="7"/>
        <v>52.103960396039604</v>
      </c>
      <c r="T17" s="283">
        <v>774</v>
      </c>
      <c r="U17" s="314">
        <f t="shared" si="8"/>
        <v>47.896039603960396</v>
      </c>
      <c r="V17" s="217">
        <v>2978</v>
      </c>
      <c r="W17" s="211">
        <v>1452</v>
      </c>
      <c r="X17" s="267">
        <f t="shared" si="9"/>
        <v>48.75755540631296</v>
      </c>
      <c r="Y17" s="193">
        <v>1526</v>
      </c>
      <c r="Z17" s="314">
        <f t="shared" si="0"/>
        <v>51.24244459368704</v>
      </c>
      <c r="AA17" s="224">
        <v>418</v>
      </c>
      <c r="AB17" s="224">
        <v>196</v>
      </c>
      <c r="AC17" s="266">
        <f t="shared" si="10"/>
        <v>46.889952153110045</v>
      </c>
      <c r="AD17" s="292">
        <v>222</v>
      </c>
      <c r="AE17" s="319">
        <f t="shared" si="11"/>
        <v>53.110047846889955</v>
      </c>
      <c r="AF17" s="330">
        <v>635</v>
      </c>
      <c r="AG17" s="292">
        <v>345</v>
      </c>
      <c r="AH17" s="266">
        <f t="shared" si="12"/>
        <v>54.330708661417326</v>
      </c>
      <c r="AI17" s="283">
        <v>290</v>
      </c>
      <c r="AJ17" s="319">
        <f t="shared" si="13"/>
        <v>45.669291338582681</v>
      </c>
      <c r="AK17" s="210">
        <v>1048</v>
      </c>
      <c r="AL17" s="275">
        <v>529</v>
      </c>
      <c r="AM17" s="266">
        <f t="shared" si="14"/>
        <v>50.477099236641223</v>
      </c>
      <c r="AN17" s="292">
        <v>519</v>
      </c>
      <c r="AO17" s="783">
        <f t="shared" si="15"/>
        <v>49.522900763358777</v>
      </c>
    </row>
    <row r="18" spans="1:41" ht="39.950000000000003" customHeight="1">
      <c r="A18" s="5617" t="s">
        <v>381</v>
      </c>
      <c r="B18" s="193">
        <v>12682</v>
      </c>
      <c r="C18" s="193">
        <v>6119</v>
      </c>
      <c r="D18" s="267">
        <f t="shared" si="1"/>
        <v>48.249487462545339</v>
      </c>
      <c r="E18" s="193">
        <v>6563</v>
      </c>
      <c r="F18" s="314">
        <f t="shared" si="2"/>
        <v>51.750512537454661</v>
      </c>
      <c r="G18" s="315">
        <v>14428</v>
      </c>
      <c r="H18" s="210">
        <v>7294</v>
      </c>
      <c r="I18" s="267">
        <f t="shared" si="3"/>
        <v>50.554477405045738</v>
      </c>
      <c r="J18" s="193">
        <v>7134</v>
      </c>
      <c r="K18" s="314">
        <f t="shared" si="4"/>
        <v>49.445522594954255</v>
      </c>
      <c r="L18" s="227">
        <v>396</v>
      </c>
      <c r="M18" s="275">
        <v>191</v>
      </c>
      <c r="N18" s="266">
        <f t="shared" si="5"/>
        <v>48.232323232323232</v>
      </c>
      <c r="O18" s="283">
        <v>205</v>
      </c>
      <c r="P18" s="265">
        <f t="shared" si="6"/>
        <v>51.767676767676761</v>
      </c>
      <c r="Q18" s="219">
        <v>1338</v>
      </c>
      <c r="R18" s="224">
        <v>624</v>
      </c>
      <c r="S18" s="267">
        <f t="shared" si="7"/>
        <v>46.63677130044843</v>
      </c>
      <c r="T18" s="283">
        <v>714</v>
      </c>
      <c r="U18" s="314">
        <f t="shared" si="8"/>
        <v>53.36322869955157</v>
      </c>
      <c r="V18" s="192">
        <v>2537</v>
      </c>
      <c r="W18" s="192">
        <v>1225</v>
      </c>
      <c r="X18" s="267">
        <f t="shared" si="9"/>
        <v>48.285376428852977</v>
      </c>
      <c r="Y18" s="211">
        <v>1312</v>
      </c>
      <c r="Z18" s="314">
        <f t="shared" si="0"/>
        <v>51.714623571147023</v>
      </c>
      <c r="AA18" s="330">
        <v>422</v>
      </c>
      <c r="AB18" s="292">
        <v>197</v>
      </c>
      <c r="AC18" s="266">
        <f t="shared" si="10"/>
        <v>46.682464454976305</v>
      </c>
      <c r="AD18" s="283">
        <v>225</v>
      </c>
      <c r="AE18" s="319">
        <f t="shared" si="11"/>
        <v>53.317535545023695</v>
      </c>
      <c r="AF18" s="224">
        <v>495</v>
      </c>
      <c r="AG18" s="224">
        <v>227</v>
      </c>
      <c r="AH18" s="266">
        <f t="shared" si="12"/>
        <v>45.858585858585862</v>
      </c>
      <c r="AI18" s="283">
        <v>268</v>
      </c>
      <c r="AJ18" s="319">
        <f t="shared" si="13"/>
        <v>54.141414141414145</v>
      </c>
      <c r="AK18" s="224">
        <v>899</v>
      </c>
      <c r="AL18" s="292">
        <v>407</v>
      </c>
      <c r="AM18" s="266">
        <f t="shared" si="14"/>
        <v>45.272525027808676</v>
      </c>
      <c r="AN18" s="221">
        <v>492</v>
      </c>
      <c r="AO18" s="783">
        <f t="shared" si="15"/>
        <v>54.727474972191324</v>
      </c>
    </row>
    <row r="19" spans="1:41" ht="39.950000000000003" customHeight="1">
      <c r="A19" s="5617" t="s">
        <v>382</v>
      </c>
      <c r="B19" s="193">
        <v>9224</v>
      </c>
      <c r="C19" s="193">
        <v>4269</v>
      </c>
      <c r="D19" s="267">
        <f t="shared" si="1"/>
        <v>46.281439722463141</v>
      </c>
      <c r="E19" s="193">
        <v>4955</v>
      </c>
      <c r="F19" s="314">
        <f t="shared" si="2"/>
        <v>53.718560277536866</v>
      </c>
      <c r="G19" s="315">
        <v>9725</v>
      </c>
      <c r="H19" s="210">
        <v>4492</v>
      </c>
      <c r="I19" s="267">
        <f t="shared" si="3"/>
        <v>46.190231362467863</v>
      </c>
      <c r="J19" s="193">
        <v>5233</v>
      </c>
      <c r="K19" s="314">
        <f t="shared" si="4"/>
        <v>53.80976863753213</v>
      </c>
      <c r="L19" s="274">
        <v>329</v>
      </c>
      <c r="M19" s="275">
        <v>144</v>
      </c>
      <c r="N19" s="266">
        <f t="shared" si="5"/>
        <v>43.768996960486319</v>
      </c>
      <c r="O19" s="221">
        <v>185</v>
      </c>
      <c r="P19" s="265">
        <f t="shared" si="6"/>
        <v>56.231003039513681</v>
      </c>
      <c r="Q19" s="219">
        <v>1146</v>
      </c>
      <c r="R19" s="224">
        <v>436</v>
      </c>
      <c r="S19" s="267">
        <f t="shared" si="7"/>
        <v>38.045375218150085</v>
      </c>
      <c r="T19" s="283">
        <v>710</v>
      </c>
      <c r="U19" s="314">
        <f t="shared" si="8"/>
        <v>61.954624781849908</v>
      </c>
      <c r="V19" s="192">
        <v>1968</v>
      </c>
      <c r="W19" s="224">
        <v>870</v>
      </c>
      <c r="X19" s="267">
        <f t="shared" si="9"/>
        <v>44.207317073170735</v>
      </c>
      <c r="Y19" s="193">
        <v>1098</v>
      </c>
      <c r="Z19" s="314">
        <f t="shared" si="0"/>
        <v>55.792682926829272</v>
      </c>
      <c r="AA19" s="224">
        <v>331</v>
      </c>
      <c r="AB19" s="224">
        <v>148</v>
      </c>
      <c r="AC19" s="266">
        <f t="shared" si="10"/>
        <v>44.71299093655589</v>
      </c>
      <c r="AD19" s="221">
        <v>183</v>
      </c>
      <c r="AE19" s="319">
        <f t="shared" si="11"/>
        <v>55.287009063444103</v>
      </c>
      <c r="AF19" s="224">
        <v>395</v>
      </c>
      <c r="AG19" s="224">
        <v>174</v>
      </c>
      <c r="AH19" s="266">
        <f t="shared" si="12"/>
        <v>44.050632911392405</v>
      </c>
      <c r="AI19" s="283">
        <v>221</v>
      </c>
      <c r="AJ19" s="319">
        <f t="shared" si="13"/>
        <v>55.949367088607595</v>
      </c>
      <c r="AK19" s="330">
        <v>815</v>
      </c>
      <c r="AL19" s="221">
        <v>387</v>
      </c>
      <c r="AM19" s="266">
        <f t="shared" si="14"/>
        <v>47.484662576687114</v>
      </c>
      <c r="AN19" s="221">
        <v>428</v>
      </c>
      <c r="AO19" s="783">
        <f t="shared" si="15"/>
        <v>52.515337423312879</v>
      </c>
    </row>
    <row r="20" spans="1:41" ht="39.950000000000003" customHeight="1">
      <c r="A20" s="5617" t="s">
        <v>383</v>
      </c>
      <c r="B20" s="193">
        <v>6907</v>
      </c>
      <c r="C20" s="193">
        <v>3012</v>
      </c>
      <c r="D20" s="267">
        <f t="shared" si="1"/>
        <v>43.60793398002027</v>
      </c>
      <c r="E20" s="193">
        <v>3895</v>
      </c>
      <c r="F20" s="314">
        <f t="shared" si="2"/>
        <v>56.392066019979723</v>
      </c>
      <c r="G20" s="315">
        <v>6835</v>
      </c>
      <c r="H20" s="210">
        <v>3149</v>
      </c>
      <c r="I20" s="267">
        <f t="shared" si="3"/>
        <v>46.071689831748351</v>
      </c>
      <c r="J20" s="211">
        <v>3686</v>
      </c>
      <c r="K20" s="314">
        <f t="shared" si="4"/>
        <v>53.928310168251649</v>
      </c>
      <c r="L20" s="274">
        <v>313</v>
      </c>
      <c r="M20" s="275">
        <v>122</v>
      </c>
      <c r="N20" s="266">
        <f t="shared" si="5"/>
        <v>38.977635782747605</v>
      </c>
      <c r="O20" s="292">
        <v>191</v>
      </c>
      <c r="P20" s="265">
        <f t="shared" si="6"/>
        <v>61.022364217252402</v>
      </c>
      <c r="Q20" s="227">
        <v>1043</v>
      </c>
      <c r="R20" s="224">
        <v>447</v>
      </c>
      <c r="S20" s="267">
        <f t="shared" si="7"/>
        <v>42.857142857142854</v>
      </c>
      <c r="T20" s="283">
        <v>596</v>
      </c>
      <c r="U20" s="314">
        <f t="shared" si="8"/>
        <v>57.142857142857139</v>
      </c>
      <c r="V20" s="210">
        <v>1702</v>
      </c>
      <c r="W20" s="275">
        <v>748</v>
      </c>
      <c r="X20" s="267">
        <f t="shared" si="9"/>
        <v>43.948296122209172</v>
      </c>
      <c r="Y20" s="292">
        <v>954</v>
      </c>
      <c r="Z20" s="314">
        <f t="shared" si="0"/>
        <v>56.051703877790835</v>
      </c>
      <c r="AA20" s="330">
        <v>285</v>
      </c>
      <c r="AB20" s="292">
        <v>111</v>
      </c>
      <c r="AC20" s="266">
        <f t="shared" si="10"/>
        <v>38.94736842105263</v>
      </c>
      <c r="AD20" s="292">
        <v>174</v>
      </c>
      <c r="AE20" s="319">
        <f t="shared" si="11"/>
        <v>61.05263157894737</v>
      </c>
      <c r="AF20" s="224">
        <v>317</v>
      </c>
      <c r="AG20" s="224">
        <v>138</v>
      </c>
      <c r="AH20" s="266">
        <f t="shared" si="12"/>
        <v>43.533123028391167</v>
      </c>
      <c r="AI20" s="283">
        <v>179</v>
      </c>
      <c r="AJ20" s="319">
        <f t="shared" si="13"/>
        <v>56.466876971608841</v>
      </c>
      <c r="AK20" s="227">
        <v>670</v>
      </c>
      <c r="AL20" s="221">
        <v>292</v>
      </c>
      <c r="AM20" s="266">
        <f t="shared" si="14"/>
        <v>43.582089552238806</v>
      </c>
      <c r="AN20" s="276">
        <v>378</v>
      </c>
      <c r="AO20" s="783">
        <f t="shared" si="15"/>
        <v>56.417910447761201</v>
      </c>
    </row>
    <row r="21" spans="1:41" ht="39.950000000000003" customHeight="1">
      <c r="A21" s="5617" t="s">
        <v>384</v>
      </c>
      <c r="B21" s="193">
        <v>4900</v>
      </c>
      <c r="C21" s="193">
        <v>2093</v>
      </c>
      <c r="D21" s="267">
        <f t="shared" si="1"/>
        <v>42.714285714285715</v>
      </c>
      <c r="E21" s="193">
        <v>2807</v>
      </c>
      <c r="F21" s="314">
        <f t="shared" si="2"/>
        <v>57.285714285714285</v>
      </c>
      <c r="G21" s="195">
        <v>4566</v>
      </c>
      <c r="H21" s="214">
        <v>1929</v>
      </c>
      <c r="I21" s="267">
        <f t="shared" si="3"/>
        <v>42.247043363994749</v>
      </c>
      <c r="J21" s="193">
        <v>2637</v>
      </c>
      <c r="K21" s="314">
        <f t="shared" si="4"/>
        <v>57.752956636005258</v>
      </c>
      <c r="L21" s="274">
        <v>224</v>
      </c>
      <c r="M21" s="275">
        <v>112</v>
      </c>
      <c r="N21" s="266">
        <f t="shared" si="5"/>
        <v>50</v>
      </c>
      <c r="O21" s="283">
        <v>112</v>
      </c>
      <c r="P21" s="265">
        <f t="shared" si="6"/>
        <v>50</v>
      </c>
      <c r="Q21" s="332">
        <v>703</v>
      </c>
      <c r="R21" s="224">
        <v>317</v>
      </c>
      <c r="S21" s="267">
        <f t="shared" si="7"/>
        <v>45.092460881934564</v>
      </c>
      <c r="T21" s="283">
        <v>386</v>
      </c>
      <c r="U21" s="314">
        <f t="shared" si="8"/>
        <v>54.907539118065429</v>
      </c>
      <c r="V21" s="210">
        <v>1260</v>
      </c>
      <c r="W21" s="275">
        <v>548</v>
      </c>
      <c r="X21" s="267">
        <f t="shared" si="9"/>
        <v>43.492063492063494</v>
      </c>
      <c r="Y21" s="221">
        <v>712</v>
      </c>
      <c r="Z21" s="314">
        <f t="shared" si="0"/>
        <v>56.507936507936506</v>
      </c>
      <c r="AA21" s="224">
        <v>219</v>
      </c>
      <c r="AB21" s="224">
        <v>92</v>
      </c>
      <c r="AC21" s="266">
        <f t="shared" si="10"/>
        <v>42.009132420091319</v>
      </c>
      <c r="AD21" s="221">
        <v>127</v>
      </c>
      <c r="AE21" s="319">
        <f t="shared" si="11"/>
        <v>57.990867579908681</v>
      </c>
      <c r="AF21" s="275">
        <v>236</v>
      </c>
      <c r="AG21" s="275">
        <v>101</v>
      </c>
      <c r="AH21" s="266">
        <f t="shared" si="12"/>
        <v>42.79661016949153</v>
      </c>
      <c r="AI21" s="221">
        <v>135</v>
      </c>
      <c r="AJ21" s="319">
        <f t="shared" si="13"/>
        <v>57.203389830508478</v>
      </c>
      <c r="AK21" s="330">
        <v>559</v>
      </c>
      <c r="AL21" s="221">
        <v>258</v>
      </c>
      <c r="AM21" s="266">
        <f t="shared" si="14"/>
        <v>46.153846153846153</v>
      </c>
      <c r="AN21" s="292">
        <v>301</v>
      </c>
      <c r="AO21" s="783">
        <f t="shared" si="15"/>
        <v>53.846153846153847</v>
      </c>
    </row>
    <row r="22" spans="1:41" ht="39.950000000000003" customHeight="1">
      <c r="A22" s="5617" t="s">
        <v>385</v>
      </c>
      <c r="B22" s="193">
        <v>3335</v>
      </c>
      <c r="C22" s="193">
        <v>1281</v>
      </c>
      <c r="D22" s="267">
        <f t="shared" si="1"/>
        <v>38.410794602698651</v>
      </c>
      <c r="E22" s="193">
        <v>2054</v>
      </c>
      <c r="F22" s="314">
        <f t="shared" si="2"/>
        <v>61.589205397301349</v>
      </c>
      <c r="G22" s="315">
        <v>2993</v>
      </c>
      <c r="H22" s="275">
        <v>1190</v>
      </c>
      <c r="I22" s="267">
        <f t="shared" si="3"/>
        <v>39.759438690277314</v>
      </c>
      <c r="J22" s="193">
        <v>1803</v>
      </c>
      <c r="K22" s="314">
        <f t="shared" si="4"/>
        <v>60.240561309722686</v>
      </c>
      <c r="L22" s="332">
        <v>146</v>
      </c>
      <c r="M22" s="292">
        <v>75</v>
      </c>
      <c r="N22" s="266">
        <f t="shared" si="5"/>
        <v>51.369863013698634</v>
      </c>
      <c r="O22" s="283">
        <v>71</v>
      </c>
      <c r="P22" s="265">
        <f t="shared" si="6"/>
        <v>48.630136986301373</v>
      </c>
      <c r="Q22" s="227">
        <v>470</v>
      </c>
      <c r="R22" s="224">
        <v>198</v>
      </c>
      <c r="S22" s="267">
        <f t="shared" si="7"/>
        <v>42.127659574468083</v>
      </c>
      <c r="T22" s="283">
        <v>272</v>
      </c>
      <c r="U22" s="314">
        <f t="shared" si="8"/>
        <v>57.87234042553191</v>
      </c>
      <c r="V22" s="275">
        <v>817</v>
      </c>
      <c r="W22" s="275">
        <v>319</v>
      </c>
      <c r="X22" s="267">
        <f t="shared" si="9"/>
        <v>39.045287637698898</v>
      </c>
      <c r="Y22" s="221">
        <v>498</v>
      </c>
      <c r="Z22" s="314">
        <f t="shared" si="0"/>
        <v>60.954712362301102</v>
      </c>
      <c r="AA22" s="330">
        <v>156</v>
      </c>
      <c r="AB22" s="292">
        <v>71</v>
      </c>
      <c r="AC22" s="266">
        <f t="shared" si="10"/>
        <v>45.512820512820511</v>
      </c>
      <c r="AD22" s="221">
        <v>85</v>
      </c>
      <c r="AE22" s="319">
        <f t="shared" si="11"/>
        <v>54.487179487179482</v>
      </c>
      <c r="AF22" s="224">
        <v>167</v>
      </c>
      <c r="AG22" s="224">
        <v>55</v>
      </c>
      <c r="AH22" s="266">
        <f t="shared" si="12"/>
        <v>32.934131736526943</v>
      </c>
      <c r="AI22" s="221">
        <v>112</v>
      </c>
      <c r="AJ22" s="319">
        <f t="shared" si="13"/>
        <v>67.06586826347305</v>
      </c>
      <c r="AK22" s="284">
        <v>315</v>
      </c>
      <c r="AL22" s="221">
        <v>119</v>
      </c>
      <c r="AM22" s="266">
        <f t="shared" si="14"/>
        <v>37.777777777777779</v>
      </c>
      <c r="AN22" s="221">
        <v>196</v>
      </c>
      <c r="AO22" s="783">
        <f t="shared" si="15"/>
        <v>62.222222222222221</v>
      </c>
    </row>
    <row r="23" spans="1:41" ht="39.950000000000003" customHeight="1">
      <c r="A23" s="5617" t="s">
        <v>386</v>
      </c>
      <c r="B23" s="193">
        <v>1208</v>
      </c>
      <c r="C23" s="221">
        <v>398</v>
      </c>
      <c r="D23" s="267">
        <f t="shared" si="1"/>
        <v>32.94701986754967</v>
      </c>
      <c r="E23" s="221">
        <v>810</v>
      </c>
      <c r="F23" s="314">
        <f t="shared" si="2"/>
        <v>67.05298013245033</v>
      </c>
      <c r="G23" s="315">
        <v>1153</v>
      </c>
      <c r="H23" s="275">
        <v>360</v>
      </c>
      <c r="I23" s="267">
        <f t="shared" si="3"/>
        <v>31.222896790980055</v>
      </c>
      <c r="J23" s="276">
        <v>793</v>
      </c>
      <c r="K23" s="298">
        <f t="shared" si="4"/>
        <v>68.777103209019955</v>
      </c>
      <c r="L23" s="227">
        <v>47</v>
      </c>
      <c r="M23" s="224">
        <v>17</v>
      </c>
      <c r="N23" s="266">
        <f t="shared" si="5"/>
        <v>36.170212765957451</v>
      </c>
      <c r="O23" s="283">
        <v>30</v>
      </c>
      <c r="P23" s="265">
        <f t="shared" si="6"/>
        <v>63.829787234042556</v>
      </c>
      <c r="Q23" s="227">
        <v>176</v>
      </c>
      <c r="R23" s="224">
        <v>55</v>
      </c>
      <c r="S23" s="267">
        <f t="shared" si="7"/>
        <v>31.25</v>
      </c>
      <c r="T23" s="283">
        <v>121</v>
      </c>
      <c r="U23" s="314">
        <f t="shared" si="8"/>
        <v>68.75</v>
      </c>
      <c r="V23" s="227">
        <v>337</v>
      </c>
      <c r="W23" s="224">
        <v>92</v>
      </c>
      <c r="X23" s="267">
        <f t="shared" si="9"/>
        <v>27.299703264094955</v>
      </c>
      <c r="Y23" s="221">
        <v>245</v>
      </c>
      <c r="Z23" s="314">
        <f t="shared" si="0"/>
        <v>72.700296735905042</v>
      </c>
      <c r="AA23" s="224">
        <v>58</v>
      </c>
      <c r="AB23" s="224">
        <v>17</v>
      </c>
      <c r="AC23" s="266">
        <f t="shared" si="10"/>
        <v>29.310344827586203</v>
      </c>
      <c r="AD23" s="221">
        <v>41</v>
      </c>
      <c r="AE23" s="319">
        <f t="shared" si="11"/>
        <v>70.689655172413794</v>
      </c>
      <c r="AF23" s="224">
        <v>65</v>
      </c>
      <c r="AG23" s="224">
        <v>19</v>
      </c>
      <c r="AH23" s="266">
        <f t="shared" si="12"/>
        <v>29.230769230769234</v>
      </c>
      <c r="AI23" s="221">
        <v>46</v>
      </c>
      <c r="AJ23" s="319">
        <f t="shared" si="13"/>
        <v>70.769230769230774</v>
      </c>
      <c r="AK23" s="284">
        <v>159</v>
      </c>
      <c r="AL23" s="221">
        <v>54</v>
      </c>
      <c r="AM23" s="266">
        <f t="shared" si="14"/>
        <v>33.962264150943398</v>
      </c>
      <c r="AN23" s="221">
        <v>105</v>
      </c>
      <c r="AO23" s="783">
        <f t="shared" si="15"/>
        <v>66.037735849056602</v>
      </c>
    </row>
    <row r="24" spans="1:41" ht="39.950000000000003" customHeight="1" thickBot="1">
      <c r="A24" s="5618" t="s">
        <v>387</v>
      </c>
      <c r="B24" s="283">
        <v>363</v>
      </c>
      <c r="C24" s="283">
        <v>83</v>
      </c>
      <c r="D24" s="341">
        <f t="shared" si="1"/>
        <v>22.865013774104685</v>
      </c>
      <c r="E24" s="342">
        <v>280</v>
      </c>
      <c r="F24" s="343">
        <f t="shared" si="2"/>
        <v>77.134986225895318</v>
      </c>
      <c r="G24" s="344">
        <v>313</v>
      </c>
      <c r="H24" s="342">
        <v>61</v>
      </c>
      <c r="I24" s="341">
        <f t="shared" si="3"/>
        <v>19.488817891373802</v>
      </c>
      <c r="J24" s="342">
        <v>252</v>
      </c>
      <c r="K24" s="343">
        <f t="shared" si="4"/>
        <v>80.511182108626201</v>
      </c>
      <c r="L24" s="344">
        <v>14</v>
      </c>
      <c r="M24" s="342">
        <v>3</v>
      </c>
      <c r="N24" s="345">
        <f t="shared" si="5"/>
        <v>21.428571428571427</v>
      </c>
      <c r="O24" s="346">
        <v>11</v>
      </c>
      <c r="P24" s="347">
        <f t="shared" si="6"/>
        <v>78.571428571428569</v>
      </c>
      <c r="Q24" s="348">
        <v>43</v>
      </c>
      <c r="R24" s="349">
        <v>13</v>
      </c>
      <c r="S24" s="341">
        <f t="shared" si="7"/>
        <v>30.232558139534881</v>
      </c>
      <c r="T24" s="346">
        <v>30</v>
      </c>
      <c r="U24" s="343">
        <f t="shared" si="8"/>
        <v>69.767441860465112</v>
      </c>
      <c r="V24" s="350">
        <v>77</v>
      </c>
      <c r="W24" s="342">
        <v>11</v>
      </c>
      <c r="X24" s="341">
        <f t="shared" si="9"/>
        <v>14.285714285714285</v>
      </c>
      <c r="Y24" s="342">
        <v>66</v>
      </c>
      <c r="Z24" s="343">
        <f t="shared" si="0"/>
        <v>85.714285714285708</v>
      </c>
      <c r="AA24" s="350">
        <v>22</v>
      </c>
      <c r="AB24" s="342">
        <v>6</v>
      </c>
      <c r="AC24" s="345">
        <f t="shared" si="10"/>
        <v>27.27272727272727</v>
      </c>
      <c r="AD24" s="351">
        <v>16</v>
      </c>
      <c r="AE24" s="352">
        <f t="shared" si="11"/>
        <v>72.727272727272734</v>
      </c>
      <c r="AF24" s="350">
        <v>21</v>
      </c>
      <c r="AG24" s="342">
        <v>3</v>
      </c>
      <c r="AH24" s="345">
        <f t="shared" si="12"/>
        <v>14.285714285714285</v>
      </c>
      <c r="AI24" s="342">
        <v>18</v>
      </c>
      <c r="AJ24" s="336">
        <f t="shared" si="13"/>
        <v>85.714285714285708</v>
      </c>
      <c r="AK24" s="284">
        <v>43</v>
      </c>
      <c r="AL24" s="346">
        <v>13</v>
      </c>
      <c r="AM24" s="345">
        <f t="shared" si="14"/>
        <v>30.232558139534881</v>
      </c>
      <c r="AN24" s="346">
        <v>30</v>
      </c>
      <c r="AO24" s="791">
        <f t="shared" si="15"/>
        <v>69.767441860465112</v>
      </c>
    </row>
    <row r="25" spans="1:41" s="244" customFormat="1" ht="39.950000000000003" customHeight="1" thickBot="1">
      <c r="A25" s="5638" t="s">
        <v>78</v>
      </c>
      <c r="B25" s="5653">
        <v>372507</v>
      </c>
      <c r="C25" s="5661">
        <v>186401</v>
      </c>
      <c r="D25" s="5662">
        <f t="shared" si="1"/>
        <v>50.039596571339594</v>
      </c>
      <c r="E25" s="5663">
        <v>186106</v>
      </c>
      <c r="F25" s="5642">
        <f t="shared" si="2"/>
        <v>49.960403428660399</v>
      </c>
      <c r="G25" s="5639">
        <v>509309</v>
      </c>
      <c r="H25" s="5663">
        <v>255275</v>
      </c>
      <c r="I25" s="5641">
        <f t="shared" si="3"/>
        <v>50.121831736725639</v>
      </c>
      <c r="J25" s="5663">
        <v>254034</v>
      </c>
      <c r="K25" s="5642">
        <f t="shared" si="4"/>
        <v>49.878168263274361</v>
      </c>
      <c r="L25" s="5639">
        <v>6621</v>
      </c>
      <c r="M25" s="5663">
        <v>47178</v>
      </c>
      <c r="N25" s="5647">
        <f t="shared" si="5"/>
        <v>712.55097417308559</v>
      </c>
      <c r="O25" s="5663">
        <v>3331</v>
      </c>
      <c r="P25" s="5664">
        <f t="shared" si="6"/>
        <v>50.309620903186826</v>
      </c>
      <c r="Q25" s="5665">
        <v>29955</v>
      </c>
      <c r="R25" s="5663">
        <v>14937</v>
      </c>
      <c r="S25" s="5641">
        <f t="shared" si="7"/>
        <v>49.864797195793692</v>
      </c>
      <c r="T25" s="5663">
        <v>15018</v>
      </c>
      <c r="U25" s="5666">
        <f t="shared" si="8"/>
        <v>50.135202804206315</v>
      </c>
      <c r="V25" s="5665">
        <v>64381</v>
      </c>
      <c r="W25" s="5663">
        <v>32426</v>
      </c>
      <c r="X25" s="5641">
        <f t="shared" si="9"/>
        <v>50.365791149562753</v>
      </c>
      <c r="Y25" s="5663">
        <v>31955</v>
      </c>
      <c r="Z25" s="5642">
        <f t="shared" si="0"/>
        <v>49.63420885043724</v>
      </c>
      <c r="AA25" s="5665">
        <v>6512</v>
      </c>
      <c r="AB25" s="5663">
        <v>3275</v>
      </c>
      <c r="AC25" s="5647">
        <f t="shared" si="10"/>
        <v>50.291769041769044</v>
      </c>
      <c r="AD25" s="5663">
        <v>3237</v>
      </c>
      <c r="AE25" s="5664">
        <f t="shared" si="11"/>
        <v>49.708230958230956</v>
      </c>
      <c r="AF25" s="5665">
        <v>12381</v>
      </c>
      <c r="AG25" s="5663">
        <v>6175</v>
      </c>
      <c r="AH25" s="5647">
        <f t="shared" si="12"/>
        <v>49.874808173814714</v>
      </c>
      <c r="AI25" s="5663">
        <v>6206</v>
      </c>
      <c r="AJ25" s="5667">
        <f t="shared" si="13"/>
        <v>50.125191826185286</v>
      </c>
      <c r="AK25" s="5668">
        <v>24127</v>
      </c>
      <c r="AL25" s="5663">
        <v>12234</v>
      </c>
      <c r="AM25" s="5647">
        <f t="shared" si="14"/>
        <v>50.706677166659766</v>
      </c>
      <c r="AN25" s="5663">
        <v>11893</v>
      </c>
      <c r="AO25" s="5652">
        <f t="shared" si="15"/>
        <v>49.293322833340241</v>
      </c>
    </row>
    <row r="26" spans="1:41" ht="15.75" customHeight="1" thickTop="1">
      <c r="A26" s="6293"/>
      <c r="B26" s="6293"/>
    </row>
    <row r="27" spans="1:41" ht="15.75" customHeight="1">
      <c r="A27" s="6248" t="s">
        <v>400</v>
      </c>
      <c r="B27" s="6248"/>
      <c r="C27" s="6248"/>
      <c r="D27" s="6248"/>
      <c r="E27" s="6248"/>
      <c r="F27" s="6248"/>
      <c r="G27" s="6248"/>
      <c r="H27" s="6248"/>
      <c r="I27" s="6248"/>
      <c r="J27" s="6248"/>
      <c r="K27" s="6248"/>
      <c r="L27" s="6248"/>
      <c r="M27" s="6248"/>
      <c r="N27" s="6248"/>
      <c r="O27" s="6248"/>
      <c r="P27" s="6248"/>
      <c r="Q27" s="6248"/>
      <c r="R27" s="6248"/>
    </row>
    <row r="28" spans="1:41" ht="15.75" customHeight="1">
      <c r="A28" s="6248" t="s">
        <v>388</v>
      </c>
      <c r="B28" s="6248"/>
      <c r="C28" s="6248"/>
      <c r="D28" s="6248"/>
      <c r="E28" s="6248"/>
      <c r="F28" s="6248"/>
      <c r="G28" s="6248"/>
      <c r="H28" s="6248"/>
      <c r="I28" s="175"/>
      <c r="J28" s="175"/>
      <c r="K28" s="175"/>
      <c r="L28" s="175"/>
      <c r="M28" s="175"/>
      <c r="N28" s="175"/>
      <c r="O28" s="175"/>
      <c r="P28" s="175"/>
      <c r="Q28" s="175"/>
      <c r="R28" s="175"/>
    </row>
    <row r="29" spans="1:41" ht="15.75" customHeight="1">
      <c r="A29" s="6248" t="s">
        <v>398</v>
      </c>
      <c r="B29" s="6248"/>
      <c r="C29" s="6248"/>
      <c r="D29" s="6248"/>
      <c r="E29" s="6248"/>
      <c r="F29" s="6248"/>
      <c r="G29" s="6248"/>
      <c r="H29" s="6248"/>
      <c r="I29" s="6248"/>
      <c r="J29" s="6248"/>
      <c r="K29" s="6248"/>
      <c r="L29" s="6248"/>
      <c r="M29" s="6248"/>
      <c r="N29" s="6248"/>
      <c r="O29" s="6248"/>
      <c r="P29" s="6248"/>
      <c r="Q29" s="6248"/>
      <c r="R29" s="6248"/>
    </row>
    <row r="30" spans="1:41" ht="17.25" customHeight="1"/>
  </sheetData>
  <mergeCells count="16">
    <mergeCell ref="A28:H28"/>
    <mergeCell ref="AN1:AO1"/>
    <mergeCell ref="A29:R29"/>
    <mergeCell ref="A26:B26"/>
    <mergeCell ref="A27:R27"/>
    <mergeCell ref="A2:AO2"/>
    <mergeCell ref="A3:AO3"/>
    <mergeCell ref="A4:A5"/>
    <mergeCell ref="B4:F4"/>
    <mergeCell ref="G4:K4"/>
    <mergeCell ref="L4:P4"/>
    <mergeCell ref="Q4:U4"/>
    <mergeCell ref="V4:Z4"/>
    <mergeCell ref="AA4:AE4"/>
    <mergeCell ref="AF4:AJ4"/>
    <mergeCell ref="AK4:AO4"/>
  </mergeCells>
  <hyperlinks>
    <hyperlink ref="A1" r:id="rId1"/>
  </hyperlinks>
  <pageMargins left="0.39370078740157483" right="0.19685039370078741" top="0.98425196850393704" bottom="0.98425196850393704" header="0.51181102362204722" footer="0.51181102362204722"/>
  <pageSetup paperSize="9" scale="44" orientation="landscape" r:id="rId2"/>
  <headerFooter alignWithMargins="0">
    <oddFooter>&amp;R18</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26">
    <pageSetUpPr fitToPage="1"/>
  </sheetPr>
  <dimension ref="A1:AC27"/>
  <sheetViews>
    <sheetView view="pageBreakPreview" zoomScale="60" zoomScaleNormal="100" workbookViewId="0">
      <selection activeCell="A3" sqref="A3:AC3"/>
    </sheetView>
  </sheetViews>
  <sheetFormatPr defaultRowHeight="12.75"/>
  <cols>
    <col min="1" max="1" width="9.42578125" style="3117" customWidth="1"/>
    <col min="2" max="2" width="13.140625" style="3062" customWidth="1"/>
    <col min="3" max="3" width="7.7109375" style="4160" customWidth="1"/>
    <col min="4" max="4" width="13.5703125" style="3062" customWidth="1"/>
    <col min="5" max="5" width="7.28515625" style="4160" customWidth="1"/>
    <col min="6" max="6" width="6.5703125" style="4160" customWidth="1"/>
    <col min="7" max="7" width="13.7109375" style="3062" customWidth="1"/>
    <col min="8" max="8" width="7.7109375" style="4160" customWidth="1"/>
    <col min="9" max="9" width="6.7109375" style="4160" customWidth="1"/>
    <col min="10" max="10" width="14" style="3062" customWidth="1"/>
    <col min="11" max="11" width="7.42578125" style="4160" customWidth="1"/>
    <col min="12" max="12" width="6.5703125" style="4160" customWidth="1"/>
    <col min="13" max="13" width="14.85546875" style="3062" customWidth="1"/>
    <col min="14" max="14" width="7" style="4160" customWidth="1"/>
    <col min="15" max="15" width="6.5703125" style="4160" customWidth="1"/>
    <col min="16" max="16" width="13.7109375" style="3062" customWidth="1"/>
    <col min="17" max="17" width="7" style="3062" customWidth="1"/>
    <col min="18" max="18" width="7.85546875" style="3062" customWidth="1"/>
    <col min="19" max="19" width="13.140625" style="3062" customWidth="1"/>
    <col min="20" max="21" width="7.42578125" style="3062" customWidth="1"/>
    <col min="22" max="22" width="14.85546875" style="3062" customWidth="1"/>
    <col min="23" max="23" width="7.28515625" style="3062" customWidth="1"/>
    <col min="24" max="24" width="7.85546875" style="3062" customWidth="1"/>
    <col min="25" max="25" width="10.42578125" style="3062" customWidth="1"/>
    <col min="26" max="26" width="6.85546875" style="3062" customWidth="1"/>
    <col min="27" max="27" width="10.28515625" style="3062" customWidth="1"/>
    <col min="28" max="29" width="6.7109375" style="3062" customWidth="1"/>
    <col min="30" max="256" width="9.140625" style="3062"/>
    <col min="257" max="257" width="11.42578125" style="3062" customWidth="1"/>
    <col min="258" max="258" width="14.7109375" style="3062" customWidth="1"/>
    <col min="259" max="259" width="13" style="3062" customWidth="1"/>
    <col min="260" max="272" width="14.7109375" style="3062" customWidth="1"/>
    <col min="273" max="273" width="12" style="3062" customWidth="1"/>
    <col min="274" max="274" width="12.85546875" style="3062" customWidth="1"/>
    <col min="275" max="275" width="14.7109375" style="3062" customWidth="1"/>
    <col min="276" max="276" width="13.140625" style="3062" customWidth="1"/>
    <col min="277" max="277" width="12.140625" style="3062" customWidth="1"/>
    <col min="278" max="278" width="15.7109375" style="3062" customWidth="1"/>
    <col min="279" max="279" width="13.140625" style="3062" customWidth="1"/>
    <col min="280" max="280" width="12.140625" style="3062" customWidth="1"/>
    <col min="281" max="281" width="16.42578125" style="3062" customWidth="1"/>
    <col min="282" max="282" width="13.42578125" style="3062" customWidth="1"/>
    <col min="283" max="283" width="16.85546875" style="3062" customWidth="1"/>
    <col min="284" max="284" width="13.7109375" style="3062" customWidth="1"/>
    <col min="285" max="285" width="14.42578125" style="3062" customWidth="1"/>
    <col min="286" max="512" width="9.140625" style="3062"/>
    <col min="513" max="513" width="11.42578125" style="3062" customWidth="1"/>
    <col min="514" max="514" width="14.7109375" style="3062" customWidth="1"/>
    <col min="515" max="515" width="13" style="3062" customWidth="1"/>
    <col min="516" max="528" width="14.7109375" style="3062" customWidth="1"/>
    <col min="529" max="529" width="12" style="3062" customWidth="1"/>
    <col min="530" max="530" width="12.85546875" style="3062" customWidth="1"/>
    <col min="531" max="531" width="14.7109375" style="3062" customWidth="1"/>
    <col min="532" max="532" width="13.140625" style="3062" customWidth="1"/>
    <col min="533" max="533" width="12.140625" style="3062" customWidth="1"/>
    <col min="534" max="534" width="15.7109375" style="3062" customWidth="1"/>
    <col min="535" max="535" width="13.140625" style="3062" customWidth="1"/>
    <col min="536" max="536" width="12.140625" style="3062" customWidth="1"/>
    <col min="537" max="537" width="16.42578125" style="3062" customWidth="1"/>
    <col min="538" max="538" width="13.42578125" style="3062" customWidth="1"/>
    <col min="539" max="539" width="16.85546875" style="3062" customWidth="1"/>
    <col min="540" max="540" width="13.7109375" style="3062" customWidth="1"/>
    <col min="541" max="541" width="14.42578125" style="3062" customWidth="1"/>
    <col min="542" max="768" width="9.140625" style="3062"/>
    <col min="769" max="769" width="11.42578125" style="3062" customWidth="1"/>
    <col min="770" max="770" width="14.7109375" style="3062" customWidth="1"/>
    <col min="771" max="771" width="13" style="3062" customWidth="1"/>
    <col min="772" max="784" width="14.7109375" style="3062" customWidth="1"/>
    <col min="785" max="785" width="12" style="3062" customWidth="1"/>
    <col min="786" max="786" width="12.85546875" style="3062" customWidth="1"/>
    <col min="787" max="787" width="14.7109375" style="3062" customWidth="1"/>
    <col min="788" max="788" width="13.140625" style="3062" customWidth="1"/>
    <col min="789" max="789" width="12.140625" style="3062" customWidth="1"/>
    <col min="790" max="790" width="15.7109375" style="3062" customWidth="1"/>
    <col min="791" max="791" width="13.140625" style="3062" customWidth="1"/>
    <col min="792" max="792" width="12.140625" style="3062" customWidth="1"/>
    <col min="793" max="793" width="16.42578125" style="3062" customWidth="1"/>
    <col min="794" max="794" width="13.42578125" style="3062" customWidth="1"/>
    <col min="795" max="795" width="16.85546875" style="3062" customWidth="1"/>
    <col min="796" max="796" width="13.7109375" style="3062" customWidth="1"/>
    <col min="797" max="797" width="14.42578125" style="3062" customWidth="1"/>
    <col min="798" max="1024" width="9.140625" style="3062"/>
    <col min="1025" max="1025" width="11.42578125" style="3062" customWidth="1"/>
    <col min="1026" max="1026" width="14.7109375" style="3062" customWidth="1"/>
    <col min="1027" max="1027" width="13" style="3062" customWidth="1"/>
    <col min="1028" max="1040" width="14.7109375" style="3062" customWidth="1"/>
    <col min="1041" max="1041" width="12" style="3062" customWidth="1"/>
    <col min="1042" max="1042" width="12.85546875" style="3062" customWidth="1"/>
    <col min="1043" max="1043" width="14.7109375" style="3062" customWidth="1"/>
    <col min="1044" max="1044" width="13.140625" style="3062" customWidth="1"/>
    <col min="1045" max="1045" width="12.140625" style="3062" customWidth="1"/>
    <col min="1046" max="1046" width="15.7109375" style="3062" customWidth="1"/>
    <col min="1047" max="1047" width="13.140625" style="3062" customWidth="1"/>
    <col min="1048" max="1048" width="12.140625" style="3062" customWidth="1"/>
    <col min="1049" max="1049" width="16.42578125" style="3062" customWidth="1"/>
    <col min="1050" max="1050" width="13.42578125" style="3062" customWidth="1"/>
    <col min="1051" max="1051" width="16.85546875" style="3062" customWidth="1"/>
    <col min="1052" max="1052" width="13.7109375" style="3062" customWidth="1"/>
    <col min="1053" max="1053" width="14.42578125" style="3062" customWidth="1"/>
    <col min="1054" max="1280" width="9.140625" style="3062"/>
    <col min="1281" max="1281" width="11.42578125" style="3062" customWidth="1"/>
    <col min="1282" max="1282" width="14.7109375" style="3062" customWidth="1"/>
    <col min="1283" max="1283" width="13" style="3062" customWidth="1"/>
    <col min="1284" max="1296" width="14.7109375" style="3062" customWidth="1"/>
    <col min="1297" max="1297" width="12" style="3062" customWidth="1"/>
    <col min="1298" max="1298" width="12.85546875" style="3062" customWidth="1"/>
    <col min="1299" max="1299" width="14.7109375" style="3062" customWidth="1"/>
    <col min="1300" max="1300" width="13.140625" style="3062" customWidth="1"/>
    <col min="1301" max="1301" width="12.140625" style="3062" customWidth="1"/>
    <col min="1302" max="1302" width="15.7109375" style="3062" customWidth="1"/>
    <col min="1303" max="1303" width="13.140625" style="3062" customWidth="1"/>
    <col min="1304" max="1304" width="12.140625" style="3062" customWidth="1"/>
    <col min="1305" max="1305" width="16.42578125" style="3062" customWidth="1"/>
    <col min="1306" max="1306" width="13.42578125" style="3062" customWidth="1"/>
    <col min="1307" max="1307" width="16.85546875" style="3062" customWidth="1"/>
    <col min="1308" max="1308" width="13.7109375" style="3062" customWidth="1"/>
    <col min="1309" max="1309" width="14.42578125" style="3062" customWidth="1"/>
    <col min="1310" max="1536" width="9.140625" style="3062"/>
    <col min="1537" max="1537" width="11.42578125" style="3062" customWidth="1"/>
    <col min="1538" max="1538" width="14.7109375" style="3062" customWidth="1"/>
    <col min="1539" max="1539" width="13" style="3062" customWidth="1"/>
    <col min="1540" max="1552" width="14.7109375" style="3062" customWidth="1"/>
    <col min="1553" max="1553" width="12" style="3062" customWidth="1"/>
    <col min="1554" max="1554" width="12.85546875" style="3062" customWidth="1"/>
    <col min="1555" max="1555" width="14.7109375" style="3062" customWidth="1"/>
    <col min="1556" max="1556" width="13.140625" style="3062" customWidth="1"/>
    <col min="1557" max="1557" width="12.140625" style="3062" customWidth="1"/>
    <col min="1558" max="1558" width="15.7109375" style="3062" customWidth="1"/>
    <col min="1559" max="1559" width="13.140625" style="3062" customWidth="1"/>
    <col min="1560" max="1560" width="12.140625" style="3062" customWidth="1"/>
    <col min="1561" max="1561" width="16.42578125" style="3062" customWidth="1"/>
    <col min="1562" max="1562" width="13.42578125" style="3062" customWidth="1"/>
    <col min="1563" max="1563" width="16.85546875" style="3062" customWidth="1"/>
    <col min="1564" max="1564" width="13.7109375" style="3062" customWidth="1"/>
    <col min="1565" max="1565" width="14.42578125" style="3062" customWidth="1"/>
    <col min="1566" max="1792" width="9.140625" style="3062"/>
    <col min="1793" max="1793" width="11.42578125" style="3062" customWidth="1"/>
    <col min="1794" max="1794" width="14.7109375" style="3062" customWidth="1"/>
    <col min="1795" max="1795" width="13" style="3062" customWidth="1"/>
    <col min="1796" max="1808" width="14.7109375" style="3062" customWidth="1"/>
    <col min="1809" max="1809" width="12" style="3062" customWidth="1"/>
    <col min="1810" max="1810" width="12.85546875" style="3062" customWidth="1"/>
    <col min="1811" max="1811" width="14.7109375" style="3062" customWidth="1"/>
    <col min="1812" max="1812" width="13.140625" style="3062" customWidth="1"/>
    <col min="1813" max="1813" width="12.140625" style="3062" customWidth="1"/>
    <col min="1814" max="1814" width="15.7109375" style="3062" customWidth="1"/>
    <col min="1815" max="1815" width="13.140625" style="3062" customWidth="1"/>
    <col min="1816" max="1816" width="12.140625" style="3062" customWidth="1"/>
    <col min="1817" max="1817" width="16.42578125" style="3062" customWidth="1"/>
    <col min="1818" max="1818" width="13.42578125" style="3062" customWidth="1"/>
    <col min="1819" max="1819" width="16.85546875" style="3062" customWidth="1"/>
    <col min="1820" max="1820" width="13.7109375" style="3062" customWidth="1"/>
    <col min="1821" max="1821" width="14.42578125" style="3062" customWidth="1"/>
    <col min="1822" max="2048" width="9.140625" style="3062"/>
    <col min="2049" max="2049" width="11.42578125" style="3062" customWidth="1"/>
    <col min="2050" max="2050" width="14.7109375" style="3062" customWidth="1"/>
    <col min="2051" max="2051" width="13" style="3062" customWidth="1"/>
    <col min="2052" max="2064" width="14.7109375" style="3062" customWidth="1"/>
    <col min="2065" max="2065" width="12" style="3062" customWidth="1"/>
    <col min="2066" max="2066" width="12.85546875" style="3062" customWidth="1"/>
    <col min="2067" max="2067" width="14.7109375" style="3062" customWidth="1"/>
    <col min="2068" max="2068" width="13.140625" style="3062" customWidth="1"/>
    <col min="2069" max="2069" width="12.140625" style="3062" customWidth="1"/>
    <col min="2070" max="2070" width="15.7109375" style="3062" customWidth="1"/>
    <col min="2071" max="2071" width="13.140625" style="3062" customWidth="1"/>
    <col min="2072" max="2072" width="12.140625" style="3062" customWidth="1"/>
    <col min="2073" max="2073" width="16.42578125" style="3062" customWidth="1"/>
    <col min="2074" max="2074" width="13.42578125" style="3062" customWidth="1"/>
    <col min="2075" max="2075" width="16.85546875" style="3062" customWidth="1"/>
    <col min="2076" max="2076" width="13.7109375" style="3062" customWidth="1"/>
    <col min="2077" max="2077" width="14.42578125" style="3062" customWidth="1"/>
    <col min="2078" max="2304" width="9.140625" style="3062"/>
    <col min="2305" max="2305" width="11.42578125" style="3062" customWidth="1"/>
    <col min="2306" max="2306" width="14.7109375" style="3062" customWidth="1"/>
    <col min="2307" max="2307" width="13" style="3062" customWidth="1"/>
    <col min="2308" max="2320" width="14.7109375" style="3062" customWidth="1"/>
    <col min="2321" max="2321" width="12" style="3062" customWidth="1"/>
    <col min="2322" max="2322" width="12.85546875" style="3062" customWidth="1"/>
    <col min="2323" max="2323" width="14.7109375" style="3062" customWidth="1"/>
    <col min="2324" max="2324" width="13.140625" style="3062" customWidth="1"/>
    <col min="2325" max="2325" width="12.140625" style="3062" customWidth="1"/>
    <col min="2326" max="2326" width="15.7109375" style="3062" customWidth="1"/>
    <col min="2327" max="2327" width="13.140625" style="3062" customWidth="1"/>
    <col min="2328" max="2328" width="12.140625" style="3062" customWidth="1"/>
    <col min="2329" max="2329" width="16.42578125" style="3062" customWidth="1"/>
    <col min="2330" max="2330" width="13.42578125" style="3062" customWidth="1"/>
    <col min="2331" max="2331" width="16.85546875" style="3062" customWidth="1"/>
    <col min="2332" max="2332" width="13.7109375" style="3062" customWidth="1"/>
    <col min="2333" max="2333" width="14.42578125" style="3062" customWidth="1"/>
    <col min="2334" max="2560" width="9.140625" style="3062"/>
    <col min="2561" max="2561" width="11.42578125" style="3062" customWidth="1"/>
    <col min="2562" max="2562" width="14.7109375" style="3062" customWidth="1"/>
    <col min="2563" max="2563" width="13" style="3062" customWidth="1"/>
    <col min="2564" max="2576" width="14.7109375" style="3062" customWidth="1"/>
    <col min="2577" max="2577" width="12" style="3062" customWidth="1"/>
    <col min="2578" max="2578" width="12.85546875" style="3062" customWidth="1"/>
    <col min="2579" max="2579" width="14.7109375" style="3062" customWidth="1"/>
    <col min="2580" max="2580" width="13.140625" style="3062" customWidth="1"/>
    <col min="2581" max="2581" width="12.140625" style="3062" customWidth="1"/>
    <col min="2582" max="2582" width="15.7109375" style="3062" customWidth="1"/>
    <col min="2583" max="2583" width="13.140625" style="3062" customWidth="1"/>
    <col min="2584" max="2584" width="12.140625" style="3062" customWidth="1"/>
    <col min="2585" max="2585" width="16.42578125" style="3062" customWidth="1"/>
    <col min="2586" max="2586" width="13.42578125" style="3062" customWidth="1"/>
    <col min="2587" max="2587" width="16.85546875" style="3062" customWidth="1"/>
    <col min="2588" max="2588" width="13.7109375" style="3062" customWidth="1"/>
    <col min="2589" max="2589" width="14.42578125" style="3062" customWidth="1"/>
    <col min="2590" max="2816" width="9.140625" style="3062"/>
    <col min="2817" max="2817" width="11.42578125" style="3062" customWidth="1"/>
    <col min="2818" max="2818" width="14.7109375" style="3062" customWidth="1"/>
    <col min="2819" max="2819" width="13" style="3062" customWidth="1"/>
    <col min="2820" max="2832" width="14.7109375" style="3062" customWidth="1"/>
    <col min="2833" max="2833" width="12" style="3062" customWidth="1"/>
    <col min="2834" max="2834" width="12.85546875" style="3062" customWidth="1"/>
    <col min="2835" max="2835" width="14.7109375" style="3062" customWidth="1"/>
    <col min="2836" max="2836" width="13.140625" style="3062" customWidth="1"/>
    <col min="2837" max="2837" width="12.140625" style="3062" customWidth="1"/>
    <col min="2838" max="2838" width="15.7109375" style="3062" customWidth="1"/>
    <col min="2839" max="2839" width="13.140625" style="3062" customWidth="1"/>
    <col min="2840" max="2840" width="12.140625" style="3062" customWidth="1"/>
    <col min="2841" max="2841" width="16.42578125" style="3062" customWidth="1"/>
    <col min="2842" max="2842" width="13.42578125" style="3062" customWidth="1"/>
    <col min="2843" max="2843" width="16.85546875" style="3062" customWidth="1"/>
    <col min="2844" max="2844" width="13.7109375" style="3062" customWidth="1"/>
    <col min="2845" max="2845" width="14.42578125" style="3062" customWidth="1"/>
    <col min="2846" max="3072" width="9.140625" style="3062"/>
    <col min="3073" max="3073" width="11.42578125" style="3062" customWidth="1"/>
    <col min="3074" max="3074" width="14.7109375" style="3062" customWidth="1"/>
    <col min="3075" max="3075" width="13" style="3062" customWidth="1"/>
    <col min="3076" max="3088" width="14.7109375" style="3062" customWidth="1"/>
    <col min="3089" max="3089" width="12" style="3062" customWidth="1"/>
    <col min="3090" max="3090" width="12.85546875" style="3062" customWidth="1"/>
    <col min="3091" max="3091" width="14.7109375" style="3062" customWidth="1"/>
    <col min="3092" max="3092" width="13.140625" style="3062" customWidth="1"/>
    <col min="3093" max="3093" width="12.140625" style="3062" customWidth="1"/>
    <col min="3094" max="3094" width="15.7109375" style="3062" customWidth="1"/>
    <col min="3095" max="3095" width="13.140625" style="3062" customWidth="1"/>
    <col min="3096" max="3096" width="12.140625" style="3062" customWidth="1"/>
    <col min="3097" max="3097" width="16.42578125" style="3062" customWidth="1"/>
    <col min="3098" max="3098" width="13.42578125" style="3062" customWidth="1"/>
    <col min="3099" max="3099" width="16.85546875" style="3062" customWidth="1"/>
    <col min="3100" max="3100" width="13.7109375" style="3062" customWidth="1"/>
    <col min="3101" max="3101" width="14.42578125" style="3062" customWidth="1"/>
    <col min="3102" max="3328" width="9.140625" style="3062"/>
    <col min="3329" max="3329" width="11.42578125" style="3062" customWidth="1"/>
    <col min="3330" max="3330" width="14.7109375" style="3062" customWidth="1"/>
    <col min="3331" max="3331" width="13" style="3062" customWidth="1"/>
    <col min="3332" max="3344" width="14.7109375" style="3062" customWidth="1"/>
    <col min="3345" max="3345" width="12" style="3062" customWidth="1"/>
    <col min="3346" max="3346" width="12.85546875" style="3062" customWidth="1"/>
    <col min="3347" max="3347" width="14.7109375" style="3062" customWidth="1"/>
    <col min="3348" max="3348" width="13.140625" style="3062" customWidth="1"/>
    <col min="3349" max="3349" width="12.140625" style="3062" customWidth="1"/>
    <col min="3350" max="3350" width="15.7109375" style="3062" customWidth="1"/>
    <col min="3351" max="3351" width="13.140625" style="3062" customWidth="1"/>
    <col min="3352" max="3352" width="12.140625" style="3062" customWidth="1"/>
    <col min="3353" max="3353" width="16.42578125" style="3062" customWidth="1"/>
    <col min="3354" max="3354" width="13.42578125" style="3062" customWidth="1"/>
    <col min="3355" max="3355" width="16.85546875" style="3062" customWidth="1"/>
    <col min="3356" max="3356" width="13.7109375" style="3062" customWidth="1"/>
    <col min="3357" max="3357" width="14.42578125" style="3062" customWidth="1"/>
    <col min="3358" max="3584" width="9.140625" style="3062"/>
    <col min="3585" max="3585" width="11.42578125" style="3062" customWidth="1"/>
    <col min="3586" max="3586" width="14.7109375" style="3062" customWidth="1"/>
    <col min="3587" max="3587" width="13" style="3062" customWidth="1"/>
    <col min="3588" max="3600" width="14.7109375" style="3062" customWidth="1"/>
    <col min="3601" max="3601" width="12" style="3062" customWidth="1"/>
    <col min="3602" max="3602" width="12.85546875" style="3062" customWidth="1"/>
    <col min="3603" max="3603" width="14.7109375" style="3062" customWidth="1"/>
    <col min="3604" max="3604" width="13.140625" style="3062" customWidth="1"/>
    <col min="3605" max="3605" width="12.140625" style="3062" customWidth="1"/>
    <col min="3606" max="3606" width="15.7109375" style="3062" customWidth="1"/>
    <col min="3607" max="3607" width="13.140625" style="3062" customWidth="1"/>
    <col min="3608" max="3608" width="12.140625" style="3062" customWidth="1"/>
    <col min="3609" max="3609" width="16.42578125" style="3062" customWidth="1"/>
    <col min="3610" max="3610" width="13.42578125" style="3062" customWidth="1"/>
    <col min="3611" max="3611" width="16.85546875" style="3062" customWidth="1"/>
    <col min="3612" max="3612" width="13.7109375" style="3062" customWidth="1"/>
    <col min="3613" max="3613" width="14.42578125" style="3062" customWidth="1"/>
    <col min="3614" max="3840" width="9.140625" style="3062"/>
    <col min="3841" max="3841" width="11.42578125" style="3062" customWidth="1"/>
    <col min="3842" max="3842" width="14.7109375" style="3062" customWidth="1"/>
    <col min="3843" max="3843" width="13" style="3062" customWidth="1"/>
    <col min="3844" max="3856" width="14.7109375" style="3062" customWidth="1"/>
    <col min="3857" max="3857" width="12" style="3062" customWidth="1"/>
    <col min="3858" max="3858" width="12.85546875" style="3062" customWidth="1"/>
    <col min="3859" max="3859" width="14.7109375" style="3062" customWidth="1"/>
    <col min="3860" max="3860" width="13.140625" style="3062" customWidth="1"/>
    <col min="3861" max="3861" width="12.140625" style="3062" customWidth="1"/>
    <col min="3862" max="3862" width="15.7109375" style="3062" customWidth="1"/>
    <col min="3863" max="3863" width="13.140625" style="3062" customWidth="1"/>
    <col min="3864" max="3864" width="12.140625" style="3062" customWidth="1"/>
    <col min="3865" max="3865" width="16.42578125" style="3062" customWidth="1"/>
    <col min="3866" max="3866" width="13.42578125" style="3062" customWidth="1"/>
    <col min="3867" max="3867" width="16.85546875" style="3062" customWidth="1"/>
    <col min="3868" max="3868" width="13.7109375" style="3062" customWidth="1"/>
    <col min="3869" max="3869" width="14.42578125" style="3062" customWidth="1"/>
    <col min="3870" max="4096" width="9.140625" style="3062"/>
    <col min="4097" max="4097" width="11.42578125" style="3062" customWidth="1"/>
    <col min="4098" max="4098" width="14.7109375" style="3062" customWidth="1"/>
    <col min="4099" max="4099" width="13" style="3062" customWidth="1"/>
    <col min="4100" max="4112" width="14.7109375" style="3062" customWidth="1"/>
    <col min="4113" max="4113" width="12" style="3062" customWidth="1"/>
    <col min="4114" max="4114" width="12.85546875" style="3062" customWidth="1"/>
    <col min="4115" max="4115" width="14.7109375" style="3062" customWidth="1"/>
    <col min="4116" max="4116" width="13.140625" style="3062" customWidth="1"/>
    <col min="4117" max="4117" width="12.140625" style="3062" customWidth="1"/>
    <col min="4118" max="4118" width="15.7109375" style="3062" customWidth="1"/>
    <col min="4119" max="4119" width="13.140625" style="3062" customWidth="1"/>
    <col min="4120" max="4120" width="12.140625" style="3062" customWidth="1"/>
    <col min="4121" max="4121" width="16.42578125" style="3062" customWidth="1"/>
    <col min="4122" max="4122" width="13.42578125" style="3062" customWidth="1"/>
    <col min="4123" max="4123" width="16.85546875" style="3062" customWidth="1"/>
    <col min="4124" max="4124" width="13.7109375" style="3062" customWidth="1"/>
    <col min="4125" max="4125" width="14.42578125" style="3062" customWidth="1"/>
    <col min="4126" max="4352" width="9.140625" style="3062"/>
    <col min="4353" max="4353" width="11.42578125" style="3062" customWidth="1"/>
    <col min="4354" max="4354" width="14.7109375" style="3062" customWidth="1"/>
    <col min="4355" max="4355" width="13" style="3062" customWidth="1"/>
    <col min="4356" max="4368" width="14.7109375" style="3062" customWidth="1"/>
    <col min="4369" max="4369" width="12" style="3062" customWidth="1"/>
    <col min="4370" max="4370" width="12.85546875" style="3062" customWidth="1"/>
    <col min="4371" max="4371" width="14.7109375" style="3062" customWidth="1"/>
    <col min="4372" max="4372" width="13.140625" style="3062" customWidth="1"/>
    <col min="4373" max="4373" width="12.140625" style="3062" customWidth="1"/>
    <col min="4374" max="4374" width="15.7109375" style="3062" customWidth="1"/>
    <col min="4375" max="4375" width="13.140625" style="3062" customWidth="1"/>
    <col min="4376" max="4376" width="12.140625" style="3062" customWidth="1"/>
    <col min="4377" max="4377" width="16.42578125" style="3062" customWidth="1"/>
    <col min="4378" max="4378" width="13.42578125" style="3062" customWidth="1"/>
    <col min="4379" max="4379" width="16.85546875" style="3062" customWidth="1"/>
    <col min="4380" max="4380" width="13.7109375" style="3062" customWidth="1"/>
    <col min="4381" max="4381" width="14.42578125" style="3062" customWidth="1"/>
    <col min="4382" max="4608" width="9.140625" style="3062"/>
    <col min="4609" max="4609" width="11.42578125" style="3062" customWidth="1"/>
    <col min="4610" max="4610" width="14.7109375" style="3062" customWidth="1"/>
    <col min="4611" max="4611" width="13" style="3062" customWidth="1"/>
    <col min="4612" max="4624" width="14.7109375" style="3062" customWidth="1"/>
    <col min="4625" max="4625" width="12" style="3062" customWidth="1"/>
    <col min="4626" max="4626" width="12.85546875" style="3062" customWidth="1"/>
    <col min="4627" max="4627" width="14.7109375" style="3062" customWidth="1"/>
    <col min="4628" max="4628" width="13.140625" style="3062" customWidth="1"/>
    <col min="4629" max="4629" width="12.140625" style="3062" customWidth="1"/>
    <col min="4630" max="4630" width="15.7109375" style="3062" customWidth="1"/>
    <col min="4631" max="4631" width="13.140625" style="3062" customWidth="1"/>
    <col min="4632" max="4632" width="12.140625" style="3062" customWidth="1"/>
    <col min="4633" max="4633" width="16.42578125" style="3062" customWidth="1"/>
    <col min="4634" max="4634" width="13.42578125" style="3062" customWidth="1"/>
    <col min="4635" max="4635" width="16.85546875" style="3062" customWidth="1"/>
    <col min="4636" max="4636" width="13.7109375" style="3062" customWidth="1"/>
    <col min="4637" max="4637" width="14.42578125" style="3062" customWidth="1"/>
    <col min="4638" max="4864" width="9.140625" style="3062"/>
    <col min="4865" max="4865" width="11.42578125" style="3062" customWidth="1"/>
    <col min="4866" max="4866" width="14.7109375" style="3062" customWidth="1"/>
    <col min="4867" max="4867" width="13" style="3062" customWidth="1"/>
    <col min="4868" max="4880" width="14.7109375" style="3062" customWidth="1"/>
    <col min="4881" max="4881" width="12" style="3062" customWidth="1"/>
    <col min="4882" max="4882" width="12.85546875" style="3062" customWidth="1"/>
    <col min="4883" max="4883" width="14.7109375" style="3062" customWidth="1"/>
    <col min="4884" max="4884" width="13.140625" style="3062" customWidth="1"/>
    <col min="4885" max="4885" width="12.140625" style="3062" customWidth="1"/>
    <col min="4886" max="4886" width="15.7109375" style="3062" customWidth="1"/>
    <col min="4887" max="4887" width="13.140625" style="3062" customWidth="1"/>
    <col min="4888" max="4888" width="12.140625" style="3062" customWidth="1"/>
    <col min="4889" max="4889" width="16.42578125" style="3062" customWidth="1"/>
    <col min="4890" max="4890" width="13.42578125" style="3062" customWidth="1"/>
    <col min="4891" max="4891" width="16.85546875" style="3062" customWidth="1"/>
    <col min="4892" max="4892" width="13.7109375" style="3062" customWidth="1"/>
    <col min="4893" max="4893" width="14.42578125" style="3062" customWidth="1"/>
    <col min="4894" max="5120" width="9.140625" style="3062"/>
    <col min="5121" max="5121" width="11.42578125" style="3062" customWidth="1"/>
    <col min="5122" max="5122" width="14.7109375" style="3062" customWidth="1"/>
    <col min="5123" max="5123" width="13" style="3062" customWidth="1"/>
    <col min="5124" max="5136" width="14.7109375" style="3062" customWidth="1"/>
    <col min="5137" max="5137" width="12" style="3062" customWidth="1"/>
    <col min="5138" max="5138" width="12.85546875" style="3062" customWidth="1"/>
    <col min="5139" max="5139" width="14.7109375" style="3062" customWidth="1"/>
    <col min="5140" max="5140" width="13.140625" style="3062" customWidth="1"/>
    <col min="5141" max="5141" width="12.140625" style="3062" customWidth="1"/>
    <col min="5142" max="5142" width="15.7109375" style="3062" customWidth="1"/>
    <col min="5143" max="5143" width="13.140625" style="3062" customWidth="1"/>
    <col min="5144" max="5144" width="12.140625" style="3062" customWidth="1"/>
    <col min="5145" max="5145" width="16.42578125" style="3062" customWidth="1"/>
    <col min="5146" max="5146" width="13.42578125" style="3062" customWidth="1"/>
    <col min="5147" max="5147" width="16.85546875" style="3062" customWidth="1"/>
    <col min="5148" max="5148" width="13.7109375" style="3062" customWidth="1"/>
    <col min="5149" max="5149" width="14.42578125" style="3062" customWidth="1"/>
    <col min="5150" max="5376" width="9.140625" style="3062"/>
    <col min="5377" max="5377" width="11.42578125" style="3062" customWidth="1"/>
    <col min="5378" max="5378" width="14.7109375" style="3062" customWidth="1"/>
    <col min="5379" max="5379" width="13" style="3062" customWidth="1"/>
    <col min="5380" max="5392" width="14.7109375" style="3062" customWidth="1"/>
    <col min="5393" max="5393" width="12" style="3062" customWidth="1"/>
    <col min="5394" max="5394" width="12.85546875" style="3062" customWidth="1"/>
    <col min="5395" max="5395" width="14.7109375" style="3062" customWidth="1"/>
    <col min="5396" max="5396" width="13.140625" style="3062" customWidth="1"/>
    <col min="5397" max="5397" width="12.140625" style="3062" customWidth="1"/>
    <col min="5398" max="5398" width="15.7109375" style="3062" customWidth="1"/>
    <col min="5399" max="5399" width="13.140625" style="3062" customWidth="1"/>
    <col min="5400" max="5400" width="12.140625" style="3062" customWidth="1"/>
    <col min="5401" max="5401" width="16.42578125" style="3062" customWidth="1"/>
    <col min="5402" max="5402" width="13.42578125" style="3062" customWidth="1"/>
    <col min="5403" max="5403" width="16.85546875" style="3062" customWidth="1"/>
    <col min="5404" max="5404" width="13.7109375" style="3062" customWidth="1"/>
    <col min="5405" max="5405" width="14.42578125" style="3062" customWidth="1"/>
    <col min="5406" max="5632" width="9.140625" style="3062"/>
    <col min="5633" max="5633" width="11.42578125" style="3062" customWidth="1"/>
    <col min="5634" max="5634" width="14.7109375" style="3062" customWidth="1"/>
    <col min="5635" max="5635" width="13" style="3062" customWidth="1"/>
    <col min="5636" max="5648" width="14.7109375" style="3062" customWidth="1"/>
    <col min="5649" max="5649" width="12" style="3062" customWidth="1"/>
    <col min="5650" max="5650" width="12.85546875" style="3062" customWidth="1"/>
    <col min="5651" max="5651" width="14.7109375" style="3062" customWidth="1"/>
    <col min="5652" max="5652" width="13.140625" style="3062" customWidth="1"/>
    <col min="5653" max="5653" width="12.140625" style="3062" customWidth="1"/>
    <col min="5654" max="5654" width="15.7109375" style="3062" customWidth="1"/>
    <col min="5655" max="5655" width="13.140625" style="3062" customWidth="1"/>
    <col min="5656" max="5656" width="12.140625" style="3062" customWidth="1"/>
    <col min="5657" max="5657" width="16.42578125" style="3062" customWidth="1"/>
    <col min="5658" max="5658" width="13.42578125" style="3062" customWidth="1"/>
    <col min="5659" max="5659" width="16.85546875" style="3062" customWidth="1"/>
    <col min="5660" max="5660" width="13.7109375" style="3062" customWidth="1"/>
    <col min="5661" max="5661" width="14.42578125" style="3062" customWidth="1"/>
    <col min="5662" max="5888" width="9.140625" style="3062"/>
    <col min="5889" max="5889" width="11.42578125" style="3062" customWidth="1"/>
    <col min="5890" max="5890" width="14.7109375" style="3062" customWidth="1"/>
    <col min="5891" max="5891" width="13" style="3062" customWidth="1"/>
    <col min="5892" max="5904" width="14.7109375" style="3062" customWidth="1"/>
    <col min="5905" max="5905" width="12" style="3062" customWidth="1"/>
    <col min="5906" max="5906" width="12.85546875" style="3062" customWidth="1"/>
    <col min="5907" max="5907" width="14.7109375" style="3062" customWidth="1"/>
    <col min="5908" max="5908" width="13.140625" style="3062" customWidth="1"/>
    <col min="5909" max="5909" width="12.140625" style="3062" customWidth="1"/>
    <col min="5910" max="5910" width="15.7109375" style="3062" customWidth="1"/>
    <col min="5911" max="5911" width="13.140625" style="3062" customWidth="1"/>
    <col min="5912" max="5912" width="12.140625" style="3062" customWidth="1"/>
    <col min="5913" max="5913" width="16.42578125" style="3062" customWidth="1"/>
    <col min="5914" max="5914" width="13.42578125" style="3062" customWidth="1"/>
    <col min="5915" max="5915" width="16.85546875" style="3062" customWidth="1"/>
    <col min="5916" max="5916" width="13.7109375" style="3062" customWidth="1"/>
    <col min="5917" max="5917" width="14.42578125" style="3062" customWidth="1"/>
    <col min="5918" max="6144" width="9.140625" style="3062"/>
    <col min="6145" max="6145" width="11.42578125" style="3062" customWidth="1"/>
    <col min="6146" max="6146" width="14.7109375" style="3062" customWidth="1"/>
    <col min="6147" max="6147" width="13" style="3062" customWidth="1"/>
    <col min="6148" max="6160" width="14.7109375" style="3062" customWidth="1"/>
    <col min="6161" max="6161" width="12" style="3062" customWidth="1"/>
    <col min="6162" max="6162" width="12.85546875" style="3062" customWidth="1"/>
    <col min="6163" max="6163" width="14.7109375" style="3062" customWidth="1"/>
    <col min="6164" max="6164" width="13.140625" style="3062" customWidth="1"/>
    <col min="6165" max="6165" width="12.140625" style="3062" customWidth="1"/>
    <col min="6166" max="6166" width="15.7109375" style="3062" customWidth="1"/>
    <col min="6167" max="6167" width="13.140625" style="3062" customWidth="1"/>
    <col min="6168" max="6168" width="12.140625" style="3062" customWidth="1"/>
    <col min="6169" max="6169" width="16.42578125" style="3062" customWidth="1"/>
    <col min="6170" max="6170" width="13.42578125" style="3062" customWidth="1"/>
    <col min="6171" max="6171" width="16.85546875" style="3062" customWidth="1"/>
    <col min="6172" max="6172" width="13.7109375" style="3062" customWidth="1"/>
    <col min="6173" max="6173" width="14.42578125" style="3062" customWidth="1"/>
    <col min="6174" max="6400" width="9.140625" style="3062"/>
    <col min="6401" max="6401" width="11.42578125" style="3062" customWidth="1"/>
    <col min="6402" max="6402" width="14.7109375" style="3062" customWidth="1"/>
    <col min="6403" max="6403" width="13" style="3062" customWidth="1"/>
    <col min="6404" max="6416" width="14.7109375" style="3062" customWidth="1"/>
    <col min="6417" max="6417" width="12" style="3062" customWidth="1"/>
    <col min="6418" max="6418" width="12.85546875" style="3062" customWidth="1"/>
    <col min="6419" max="6419" width="14.7109375" style="3062" customWidth="1"/>
    <col min="6420" max="6420" width="13.140625" style="3062" customWidth="1"/>
    <col min="6421" max="6421" width="12.140625" style="3062" customWidth="1"/>
    <col min="6422" max="6422" width="15.7109375" style="3062" customWidth="1"/>
    <col min="6423" max="6423" width="13.140625" style="3062" customWidth="1"/>
    <col min="6424" max="6424" width="12.140625" style="3062" customWidth="1"/>
    <col min="6425" max="6425" width="16.42578125" style="3062" customWidth="1"/>
    <col min="6426" max="6426" width="13.42578125" style="3062" customWidth="1"/>
    <col min="6427" max="6427" width="16.85546875" style="3062" customWidth="1"/>
    <col min="6428" max="6428" width="13.7109375" style="3062" customWidth="1"/>
    <col min="6429" max="6429" width="14.42578125" style="3062" customWidth="1"/>
    <col min="6430" max="6656" width="9.140625" style="3062"/>
    <col min="6657" max="6657" width="11.42578125" style="3062" customWidth="1"/>
    <col min="6658" max="6658" width="14.7109375" style="3062" customWidth="1"/>
    <col min="6659" max="6659" width="13" style="3062" customWidth="1"/>
    <col min="6660" max="6672" width="14.7109375" style="3062" customWidth="1"/>
    <col min="6673" max="6673" width="12" style="3062" customWidth="1"/>
    <col min="6674" max="6674" width="12.85546875" style="3062" customWidth="1"/>
    <col min="6675" max="6675" width="14.7109375" style="3062" customWidth="1"/>
    <col min="6676" max="6676" width="13.140625" style="3062" customWidth="1"/>
    <col min="6677" max="6677" width="12.140625" style="3062" customWidth="1"/>
    <col min="6678" max="6678" width="15.7109375" style="3062" customWidth="1"/>
    <col min="6679" max="6679" width="13.140625" style="3062" customWidth="1"/>
    <col min="6680" max="6680" width="12.140625" style="3062" customWidth="1"/>
    <col min="6681" max="6681" width="16.42578125" style="3062" customWidth="1"/>
    <col min="6682" max="6682" width="13.42578125" style="3062" customWidth="1"/>
    <col min="6683" max="6683" width="16.85546875" style="3062" customWidth="1"/>
    <col min="6684" max="6684" width="13.7109375" style="3062" customWidth="1"/>
    <col min="6685" max="6685" width="14.42578125" style="3062" customWidth="1"/>
    <col min="6686" max="6912" width="9.140625" style="3062"/>
    <col min="6913" max="6913" width="11.42578125" style="3062" customWidth="1"/>
    <col min="6914" max="6914" width="14.7109375" style="3062" customWidth="1"/>
    <col min="6915" max="6915" width="13" style="3062" customWidth="1"/>
    <col min="6916" max="6928" width="14.7109375" style="3062" customWidth="1"/>
    <col min="6929" max="6929" width="12" style="3062" customWidth="1"/>
    <col min="6930" max="6930" width="12.85546875" style="3062" customWidth="1"/>
    <col min="6931" max="6931" width="14.7109375" style="3062" customWidth="1"/>
    <col min="6932" max="6932" width="13.140625" style="3062" customWidth="1"/>
    <col min="6933" max="6933" width="12.140625" style="3062" customWidth="1"/>
    <col min="6934" max="6934" width="15.7109375" style="3062" customWidth="1"/>
    <col min="6935" max="6935" width="13.140625" style="3062" customWidth="1"/>
    <col min="6936" max="6936" width="12.140625" style="3062" customWidth="1"/>
    <col min="6937" max="6937" width="16.42578125" style="3062" customWidth="1"/>
    <col min="6938" max="6938" width="13.42578125" style="3062" customWidth="1"/>
    <col min="6939" max="6939" width="16.85546875" style="3062" customWidth="1"/>
    <col min="6940" max="6940" width="13.7109375" style="3062" customWidth="1"/>
    <col min="6941" max="6941" width="14.42578125" style="3062" customWidth="1"/>
    <col min="6942" max="7168" width="9.140625" style="3062"/>
    <col min="7169" max="7169" width="11.42578125" style="3062" customWidth="1"/>
    <col min="7170" max="7170" width="14.7109375" style="3062" customWidth="1"/>
    <col min="7171" max="7171" width="13" style="3062" customWidth="1"/>
    <col min="7172" max="7184" width="14.7109375" style="3062" customWidth="1"/>
    <col min="7185" max="7185" width="12" style="3062" customWidth="1"/>
    <col min="7186" max="7186" width="12.85546875" style="3062" customWidth="1"/>
    <col min="7187" max="7187" width="14.7109375" style="3062" customWidth="1"/>
    <col min="7188" max="7188" width="13.140625" style="3062" customWidth="1"/>
    <col min="7189" max="7189" width="12.140625" style="3062" customWidth="1"/>
    <col min="7190" max="7190" width="15.7109375" style="3062" customWidth="1"/>
    <col min="7191" max="7191" width="13.140625" style="3062" customWidth="1"/>
    <col min="7192" max="7192" width="12.140625" style="3062" customWidth="1"/>
    <col min="7193" max="7193" width="16.42578125" style="3062" customWidth="1"/>
    <col min="7194" max="7194" width="13.42578125" style="3062" customWidth="1"/>
    <col min="7195" max="7195" width="16.85546875" style="3062" customWidth="1"/>
    <col min="7196" max="7196" width="13.7109375" style="3062" customWidth="1"/>
    <col min="7197" max="7197" width="14.42578125" style="3062" customWidth="1"/>
    <col min="7198" max="7424" width="9.140625" style="3062"/>
    <col min="7425" max="7425" width="11.42578125" style="3062" customWidth="1"/>
    <col min="7426" max="7426" width="14.7109375" style="3062" customWidth="1"/>
    <col min="7427" max="7427" width="13" style="3062" customWidth="1"/>
    <col min="7428" max="7440" width="14.7109375" style="3062" customWidth="1"/>
    <col min="7441" max="7441" width="12" style="3062" customWidth="1"/>
    <col min="7442" max="7442" width="12.85546875" style="3062" customWidth="1"/>
    <col min="7443" max="7443" width="14.7109375" style="3062" customWidth="1"/>
    <col min="7444" max="7444" width="13.140625" style="3062" customWidth="1"/>
    <col min="7445" max="7445" width="12.140625" style="3062" customWidth="1"/>
    <col min="7446" max="7446" width="15.7109375" style="3062" customWidth="1"/>
    <col min="7447" max="7447" width="13.140625" style="3062" customWidth="1"/>
    <col min="7448" max="7448" width="12.140625" style="3062" customWidth="1"/>
    <col min="7449" max="7449" width="16.42578125" style="3062" customWidth="1"/>
    <col min="7450" max="7450" width="13.42578125" style="3062" customWidth="1"/>
    <col min="7451" max="7451" width="16.85546875" style="3062" customWidth="1"/>
    <col min="7452" max="7452" width="13.7109375" style="3062" customWidth="1"/>
    <col min="7453" max="7453" width="14.42578125" style="3062" customWidth="1"/>
    <col min="7454" max="7680" width="9.140625" style="3062"/>
    <col min="7681" max="7681" width="11.42578125" style="3062" customWidth="1"/>
    <col min="7682" max="7682" width="14.7109375" style="3062" customWidth="1"/>
    <col min="7683" max="7683" width="13" style="3062" customWidth="1"/>
    <col min="7684" max="7696" width="14.7109375" style="3062" customWidth="1"/>
    <col min="7697" max="7697" width="12" style="3062" customWidth="1"/>
    <col min="7698" max="7698" width="12.85546875" style="3062" customWidth="1"/>
    <col min="7699" max="7699" width="14.7109375" style="3062" customWidth="1"/>
    <col min="7700" max="7700" width="13.140625" style="3062" customWidth="1"/>
    <col min="7701" max="7701" width="12.140625" style="3062" customWidth="1"/>
    <col min="7702" max="7702" width="15.7109375" style="3062" customWidth="1"/>
    <col min="7703" max="7703" width="13.140625" style="3062" customWidth="1"/>
    <col min="7704" max="7704" width="12.140625" style="3062" customWidth="1"/>
    <col min="7705" max="7705" width="16.42578125" style="3062" customWidth="1"/>
    <col min="7706" max="7706" width="13.42578125" style="3062" customWidth="1"/>
    <col min="7707" max="7707" width="16.85546875" style="3062" customWidth="1"/>
    <col min="7708" max="7708" width="13.7109375" style="3062" customWidth="1"/>
    <col min="7709" max="7709" width="14.42578125" style="3062" customWidth="1"/>
    <col min="7710" max="7936" width="9.140625" style="3062"/>
    <col min="7937" max="7937" width="11.42578125" style="3062" customWidth="1"/>
    <col min="7938" max="7938" width="14.7109375" style="3062" customWidth="1"/>
    <col min="7939" max="7939" width="13" style="3062" customWidth="1"/>
    <col min="7940" max="7952" width="14.7109375" style="3062" customWidth="1"/>
    <col min="7953" max="7953" width="12" style="3062" customWidth="1"/>
    <col min="7954" max="7954" width="12.85546875" style="3062" customWidth="1"/>
    <col min="7955" max="7955" width="14.7109375" style="3062" customWidth="1"/>
    <col min="7956" max="7956" width="13.140625" style="3062" customWidth="1"/>
    <col min="7957" max="7957" width="12.140625" style="3062" customWidth="1"/>
    <col min="7958" max="7958" width="15.7109375" style="3062" customWidth="1"/>
    <col min="7959" max="7959" width="13.140625" style="3062" customWidth="1"/>
    <col min="7960" max="7960" width="12.140625" style="3062" customWidth="1"/>
    <col min="7961" max="7961" width="16.42578125" style="3062" customWidth="1"/>
    <col min="7962" max="7962" width="13.42578125" style="3062" customWidth="1"/>
    <col min="7963" max="7963" width="16.85546875" style="3062" customWidth="1"/>
    <col min="7964" max="7964" width="13.7109375" style="3062" customWidth="1"/>
    <col min="7965" max="7965" width="14.42578125" style="3062" customWidth="1"/>
    <col min="7966" max="8192" width="9.140625" style="3062"/>
    <col min="8193" max="8193" width="11.42578125" style="3062" customWidth="1"/>
    <col min="8194" max="8194" width="14.7109375" style="3062" customWidth="1"/>
    <col min="8195" max="8195" width="13" style="3062" customWidth="1"/>
    <col min="8196" max="8208" width="14.7109375" style="3062" customWidth="1"/>
    <col min="8209" max="8209" width="12" style="3062" customWidth="1"/>
    <col min="8210" max="8210" width="12.85546875" style="3062" customWidth="1"/>
    <col min="8211" max="8211" width="14.7109375" style="3062" customWidth="1"/>
    <col min="8212" max="8212" width="13.140625" style="3062" customWidth="1"/>
    <col min="8213" max="8213" width="12.140625" style="3062" customWidth="1"/>
    <col min="8214" max="8214" width="15.7109375" style="3062" customWidth="1"/>
    <col min="8215" max="8215" width="13.140625" style="3062" customWidth="1"/>
    <col min="8216" max="8216" width="12.140625" style="3062" customWidth="1"/>
    <col min="8217" max="8217" width="16.42578125" style="3062" customWidth="1"/>
    <col min="8218" max="8218" width="13.42578125" style="3062" customWidth="1"/>
    <col min="8219" max="8219" width="16.85546875" style="3062" customWidth="1"/>
    <col min="8220" max="8220" width="13.7109375" style="3062" customWidth="1"/>
    <col min="8221" max="8221" width="14.42578125" style="3062" customWidth="1"/>
    <col min="8222" max="8448" width="9.140625" style="3062"/>
    <col min="8449" max="8449" width="11.42578125" style="3062" customWidth="1"/>
    <col min="8450" max="8450" width="14.7109375" style="3062" customWidth="1"/>
    <col min="8451" max="8451" width="13" style="3062" customWidth="1"/>
    <col min="8452" max="8464" width="14.7109375" style="3062" customWidth="1"/>
    <col min="8465" max="8465" width="12" style="3062" customWidth="1"/>
    <col min="8466" max="8466" width="12.85546875" style="3062" customWidth="1"/>
    <col min="8467" max="8467" width="14.7109375" style="3062" customWidth="1"/>
    <col min="8468" max="8468" width="13.140625" style="3062" customWidth="1"/>
    <col min="8469" max="8469" width="12.140625" style="3062" customWidth="1"/>
    <col min="8470" max="8470" width="15.7109375" style="3062" customWidth="1"/>
    <col min="8471" max="8471" width="13.140625" style="3062" customWidth="1"/>
    <col min="8472" max="8472" width="12.140625" style="3062" customWidth="1"/>
    <col min="8473" max="8473" width="16.42578125" style="3062" customWidth="1"/>
    <col min="8474" max="8474" width="13.42578125" style="3062" customWidth="1"/>
    <col min="8475" max="8475" width="16.85546875" style="3062" customWidth="1"/>
    <col min="8476" max="8476" width="13.7109375" style="3062" customWidth="1"/>
    <col min="8477" max="8477" width="14.42578125" style="3062" customWidth="1"/>
    <col min="8478" max="8704" width="9.140625" style="3062"/>
    <col min="8705" max="8705" width="11.42578125" style="3062" customWidth="1"/>
    <col min="8706" max="8706" width="14.7109375" style="3062" customWidth="1"/>
    <col min="8707" max="8707" width="13" style="3062" customWidth="1"/>
    <col min="8708" max="8720" width="14.7109375" style="3062" customWidth="1"/>
    <col min="8721" max="8721" width="12" style="3062" customWidth="1"/>
    <col min="8722" max="8722" width="12.85546875" style="3062" customWidth="1"/>
    <col min="8723" max="8723" width="14.7109375" style="3062" customWidth="1"/>
    <col min="8724" max="8724" width="13.140625" style="3062" customWidth="1"/>
    <col min="8725" max="8725" width="12.140625" style="3062" customWidth="1"/>
    <col min="8726" max="8726" width="15.7109375" style="3062" customWidth="1"/>
    <col min="8727" max="8727" width="13.140625" style="3062" customWidth="1"/>
    <col min="8728" max="8728" width="12.140625" style="3062" customWidth="1"/>
    <col min="8729" max="8729" width="16.42578125" style="3062" customWidth="1"/>
    <col min="8730" max="8730" width="13.42578125" style="3062" customWidth="1"/>
    <col min="8731" max="8731" width="16.85546875" style="3062" customWidth="1"/>
    <col min="8732" max="8732" width="13.7109375" style="3062" customWidth="1"/>
    <col min="8733" max="8733" width="14.42578125" style="3062" customWidth="1"/>
    <col min="8734" max="8960" width="9.140625" style="3062"/>
    <col min="8961" max="8961" width="11.42578125" style="3062" customWidth="1"/>
    <col min="8962" max="8962" width="14.7109375" style="3062" customWidth="1"/>
    <col min="8963" max="8963" width="13" style="3062" customWidth="1"/>
    <col min="8964" max="8976" width="14.7109375" style="3062" customWidth="1"/>
    <col min="8977" max="8977" width="12" style="3062" customWidth="1"/>
    <col min="8978" max="8978" width="12.85546875" style="3062" customWidth="1"/>
    <col min="8979" max="8979" width="14.7109375" style="3062" customWidth="1"/>
    <col min="8980" max="8980" width="13.140625" style="3062" customWidth="1"/>
    <col min="8981" max="8981" width="12.140625" style="3062" customWidth="1"/>
    <col min="8982" max="8982" width="15.7109375" style="3062" customWidth="1"/>
    <col min="8983" max="8983" width="13.140625" style="3062" customWidth="1"/>
    <col min="8984" max="8984" width="12.140625" style="3062" customWidth="1"/>
    <col min="8985" max="8985" width="16.42578125" style="3062" customWidth="1"/>
    <col min="8986" max="8986" width="13.42578125" style="3062" customWidth="1"/>
    <col min="8987" max="8987" width="16.85546875" style="3062" customWidth="1"/>
    <col min="8988" max="8988" width="13.7109375" style="3062" customWidth="1"/>
    <col min="8989" max="8989" width="14.42578125" style="3062" customWidth="1"/>
    <col min="8990" max="9216" width="9.140625" style="3062"/>
    <col min="9217" max="9217" width="11.42578125" style="3062" customWidth="1"/>
    <col min="9218" max="9218" width="14.7109375" style="3062" customWidth="1"/>
    <col min="9219" max="9219" width="13" style="3062" customWidth="1"/>
    <col min="9220" max="9232" width="14.7109375" style="3062" customWidth="1"/>
    <col min="9233" max="9233" width="12" style="3062" customWidth="1"/>
    <col min="9234" max="9234" width="12.85546875" style="3062" customWidth="1"/>
    <col min="9235" max="9235" width="14.7109375" style="3062" customWidth="1"/>
    <col min="9236" max="9236" width="13.140625" style="3062" customWidth="1"/>
    <col min="9237" max="9237" width="12.140625" style="3062" customWidth="1"/>
    <col min="9238" max="9238" width="15.7109375" style="3062" customWidth="1"/>
    <col min="9239" max="9239" width="13.140625" style="3062" customWidth="1"/>
    <col min="9240" max="9240" width="12.140625" style="3062" customWidth="1"/>
    <col min="9241" max="9241" width="16.42578125" style="3062" customWidth="1"/>
    <col min="9242" max="9242" width="13.42578125" style="3062" customWidth="1"/>
    <col min="9243" max="9243" width="16.85546875" style="3062" customWidth="1"/>
    <col min="9244" max="9244" width="13.7109375" style="3062" customWidth="1"/>
    <col min="9245" max="9245" width="14.42578125" style="3062" customWidth="1"/>
    <col min="9246" max="9472" width="9.140625" style="3062"/>
    <col min="9473" max="9473" width="11.42578125" style="3062" customWidth="1"/>
    <col min="9474" max="9474" width="14.7109375" style="3062" customWidth="1"/>
    <col min="9475" max="9475" width="13" style="3062" customWidth="1"/>
    <col min="9476" max="9488" width="14.7109375" style="3062" customWidth="1"/>
    <col min="9489" max="9489" width="12" style="3062" customWidth="1"/>
    <col min="9490" max="9490" width="12.85546875" style="3062" customWidth="1"/>
    <col min="9491" max="9491" width="14.7109375" style="3062" customWidth="1"/>
    <col min="9492" max="9492" width="13.140625" style="3062" customWidth="1"/>
    <col min="9493" max="9493" width="12.140625" style="3062" customWidth="1"/>
    <col min="9494" max="9494" width="15.7109375" style="3062" customWidth="1"/>
    <col min="9495" max="9495" width="13.140625" style="3062" customWidth="1"/>
    <col min="9496" max="9496" width="12.140625" style="3062" customWidth="1"/>
    <col min="9497" max="9497" width="16.42578125" style="3062" customWidth="1"/>
    <col min="9498" max="9498" width="13.42578125" style="3062" customWidth="1"/>
    <col min="9499" max="9499" width="16.85546875" style="3062" customWidth="1"/>
    <col min="9500" max="9500" width="13.7109375" style="3062" customWidth="1"/>
    <col min="9501" max="9501" width="14.42578125" style="3062" customWidth="1"/>
    <col min="9502" max="9728" width="9.140625" style="3062"/>
    <col min="9729" max="9729" width="11.42578125" style="3062" customWidth="1"/>
    <col min="9730" max="9730" width="14.7109375" style="3062" customWidth="1"/>
    <col min="9731" max="9731" width="13" style="3062" customWidth="1"/>
    <col min="9732" max="9744" width="14.7109375" style="3062" customWidth="1"/>
    <col min="9745" max="9745" width="12" style="3062" customWidth="1"/>
    <col min="9746" max="9746" width="12.85546875" style="3062" customWidth="1"/>
    <col min="9747" max="9747" width="14.7109375" style="3062" customWidth="1"/>
    <col min="9748" max="9748" width="13.140625" style="3062" customWidth="1"/>
    <col min="9749" max="9749" width="12.140625" style="3062" customWidth="1"/>
    <col min="9750" max="9750" width="15.7109375" style="3062" customWidth="1"/>
    <col min="9751" max="9751" width="13.140625" style="3062" customWidth="1"/>
    <col min="9752" max="9752" width="12.140625" style="3062" customWidth="1"/>
    <col min="9753" max="9753" width="16.42578125" style="3062" customWidth="1"/>
    <col min="9754" max="9754" width="13.42578125" style="3062" customWidth="1"/>
    <col min="9755" max="9755" width="16.85546875" style="3062" customWidth="1"/>
    <col min="9756" max="9756" width="13.7109375" style="3062" customWidth="1"/>
    <col min="9757" max="9757" width="14.42578125" style="3062" customWidth="1"/>
    <col min="9758" max="9984" width="9.140625" style="3062"/>
    <col min="9985" max="9985" width="11.42578125" style="3062" customWidth="1"/>
    <col min="9986" max="9986" width="14.7109375" style="3062" customWidth="1"/>
    <col min="9987" max="9987" width="13" style="3062" customWidth="1"/>
    <col min="9988" max="10000" width="14.7109375" style="3062" customWidth="1"/>
    <col min="10001" max="10001" width="12" style="3062" customWidth="1"/>
    <col min="10002" max="10002" width="12.85546875" style="3062" customWidth="1"/>
    <col min="10003" max="10003" width="14.7109375" style="3062" customWidth="1"/>
    <col min="10004" max="10004" width="13.140625" style="3062" customWidth="1"/>
    <col min="10005" max="10005" width="12.140625" style="3062" customWidth="1"/>
    <col min="10006" max="10006" width="15.7109375" style="3062" customWidth="1"/>
    <col min="10007" max="10007" width="13.140625" style="3062" customWidth="1"/>
    <col min="10008" max="10008" width="12.140625" style="3062" customWidth="1"/>
    <col min="10009" max="10009" width="16.42578125" style="3062" customWidth="1"/>
    <col min="10010" max="10010" width="13.42578125" style="3062" customWidth="1"/>
    <col min="10011" max="10011" width="16.85546875" style="3062" customWidth="1"/>
    <col min="10012" max="10012" width="13.7109375" style="3062" customWidth="1"/>
    <col min="10013" max="10013" width="14.42578125" style="3062" customWidth="1"/>
    <col min="10014" max="10240" width="9.140625" style="3062"/>
    <col min="10241" max="10241" width="11.42578125" style="3062" customWidth="1"/>
    <col min="10242" max="10242" width="14.7109375" style="3062" customWidth="1"/>
    <col min="10243" max="10243" width="13" style="3062" customWidth="1"/>
    <col min="10244" max="10256" width="14.7109375" style="3062" customWidth="1"/>
    <col min="10257" max="10257" width="12" style="3062" customWidth="1"/>
    <col min="10258" max="10258" width="12.85546875" style="3062" customWidth="1"/>
    <col min="10259" max="10259" width="14.7109375" style="3062" customWidth="1"/>
    <col min="10260" max="10260" width="13.140625" style="3062" customWidth="1"/>
    <col min="10261" max="10261" width="12.140625" style="3062" customWidth="1"/>
    <col min="10262" max="10262" width="15.7109375" style="3062" customWidth="1"/>
    <col min="10263" max="10263" width="13.140625" style="3062" customWidth="1"/>
    <col min="10264" max="10264" width="12.140625" style="3062" customWidth="1"/>
    <col min="10265" max="10265" width="16.42578125" style="3062" customWidth="1"/>
    <col min="10266" max="10266" width="13.42578125" style="3062" customWidth="1"/>
    <col min="10267" max="10267" width="16.85546875" style="3062" customWidth="1"/>
    <col min="10268" max="10268" width="13.7109375" style="3062" customWidth="1"/>
    <col min="10269" max="10269" width="14.42578125" style="3062" customWidth="1"/>
    <col min="10270" max="10496" width="9.140625" style="3062"/>
    <col min="10497" max="10497" width="11.42578125" style="3062" customWidth="1"/>
    <col min="10498" max="10498" width="14.7109375" style="3062" customWidth="1"/>
    <col min="10499" max="10499" width="13" style="3062" customWidth="1"/>
    <col min="10500" max="10512" width="14.7109375" style="3062" customWidth="1"/>
    <col min="10513" max="10513" width="12" style="3062" customWidth="1"/>
    <col min="10514" max="10514" width="12.85546875" style="3062" customWidth="1"/>
    <col min="10515" max="10515" width="14.7109375" style="3062" customWidth="1"/>
    <col min="10516" max="10516" width="13.140625" style="3062" customWidth="1"/>
    <col min="10517" max="10517" width="12.140625" style="3062" customWidth="1"/>
    <col min="10518" max="10518" width="15.7109375" style="3062" customWidth="1"/>
    <col min="10519" max="10519" width="13.140625" style="3062" customWidth="1"/>
    <col min="10520" max="10520" width="12.140625" style="3062" customWidth="1"/>
    <col min="10521" max="10521" width="16.42578125" style="3062" customWidth="1"/>
    <col min="10522" max="10522" width="13.42578125" style="3062" customWidth="1"/>
    <col min="10523" max="10523" width="16.85546875" style="3062" customWidth="1"/>
    <col min="10524" max="10524" width="13.7109375" style="3062" customWidth="1"/>
    <col min="10525" max="10525" width="14.42578125" style="3062" customWidth="1"/>
    <col min="10526" max="10752" width="9.140625" style="3062"/>
    <col min="10753" max="10753" width="11.42578125" style="3062" customWidth="1"/>
    <col min="10754" max="10754" width="14.7109375" style="3062" customWidth="1"/>
    <col min="10755" max="10755" width="13" style="3062" customWidth="1"/>
    <col min="10756" max="10768" width="14.7109375" style="3062" customWidth="1"/>
    <col min="10769" max="10769" width="12" style="3062" customWidth="1"/>
    <col min="10770" max="10770" width="12.85546875" style="3062" customWidth="1"/>
    <col min="10771" max="10771" width="14.7109375" style="3062" customWidth="1"/>
    <col min="10772" max="10772" width="13.140625" style="3062" customWidth="1"/>
    <col min="10773" max="10773" width="12.140625" style="3062" customWidth="1"/>
    <col min="10774" max="10774" width="15.7109375" style="3062" customWidth="1"/>
    <col min="10775" max="10775" width="13.140625" style="3062" customWidth="1"/>
    <col min="10776" max="10776" width="12.140625" style="3062" customWidth="1"/>
    <col min="10777" max="10777" width="16.42578125" style="3062" customWidth="1"/>
    <col min="10778" max="10778" width="13.42578125" style="3062" customWidth="1"/>
    <col min="10779" max="10779" width="16.85546875" style="3062" customWidth="1"/>
    <col min="10780" max="10780" width="13.7109375" style="3062" customWidth="1"/>
    <col min="10781" max="10781" width="14.42578125" style="3062" customWidth="1"/>
    <col min="10782" max="11008" width="9.140625" style="3062"/>
    <col min="11009" max="11009" width="11.42578125" style="3062" customWidth="1"/>
    <col min="11010" max="11010" width="14.7109375" style="3062" customWidth="1"/>
    <col min="11011" max="11011" width="13" style="3062" customWidth="1"/>
    <col min="11012" max="11024" width="14.7109375" style="3062" customWidth="1"/>
    <col min="11025" max="11025" width="12" style="3062" customWidth="1"/>
    <col min="11026" max="11026" width="12.85546875" style="3062" customWidth="1"/>
    <col min="11027" max="11027" width="14.7109375" style="3062" customWidth="1"/>
    <col min="11028" max="11028" width="13.140625" style="3062" customWidth="1"/>
    <col min="11029" max="11029" width="12.140625" style="3062" customWidth="1"/>
    <col min="11030" max="11030" width="15.7109375" style="3062" customWidth="1"/>
    <col min="11031" max="11031" width="13.140625" style="3062" customWidth="1"/>
    <col min="11032" max="11032" width="12.140625" style="3062" customWidth="1"/>
    <col min="11033" max="11033" width="16.42578125" style="3062" customWidth="1"/>
    <col min="11034" max="11034" width="13.42578125" style="3062" customWidth="1"/>
    <col min="11035" max="11035" width="16.85546875" style="3062" customWidth="1"/>
    <col min="11036" max="11036" width="13.7109375" style="3062" customWidth="1"/>
    <col min="11037" max="11037" width="14.42578125" style="3062" customWidth="1"/>
    <col min="11038" max="11264" width="9.140625" style="3062"/>
    <col min="11265" max="11265" width="11.42578125" style="3062" customWidth="1"/>
    <col min="11266" max="11266" width="14.7109375" style="3062" customWidth="1"/>
    <col min="11267" max="11267" width="13" style="3062" customWidth="1"/>
    <col min="11268" max="11280" width="14.7109375" style="3062" customWidth="1"/>
    <col min="11281" max="11281" width="12" style="3062" customWidth="1"/>
    <col min="11282" max="11282" width="12.85546875" style="3062" customWidth="1"/>
    <col min="11283" max="11283" width="14.7109375" style="3062" customWidth="1"/>
    <col min="11284" max="11284" width="13.140625" style="3062" customWidth="1"/>
    <col min="11285" max="11285" width="12.140625" style="3062" customWidth="1"/>
    <col min="11286" max="11286" width="15.7109375" style="3062" customWidth="1"/>
    <col min="11287" max="11287" width="13.140625" style="3062" customWidth="1"/>
    <col min="11288" max="11288" width="12.140625" style="3062" customWidth="1"/>
    <col min="11289" max="11289" width="16.42578125" style="3062" customWidth="1"/>
    <col min="11290" max="11290" width="13.42578125" style="3062" customWidth="1"/>
    <col min="11291" max="11291" width="16.85546875" style="3062" customWidth="1"/>
    <col min="11292" max="11292" width="13.7109375" style="3062" customWidth="1"/>
    <col min="11293" max="11293" width="14.42578125" style="3062" customWidth="1"/>
    <col min="11294" max="11520" width="9.140625" style="3062"/>
    <col min="11521" max="11521" width="11.42578125" style="3062" customWidth="1"/>
    <col min="11522" max="11522" width="14.7109375" style="3062" customWidth="1"/>
    <col min="11523" max="11523" width="13" style="3062" customWidth="1"/>
    <col min="11524" max="11536" width="14.7109375" style="3062" customWidth="1"/>
    <col min="11537" max="11537" width="12" style="3062" customWidth="1"/>
    <col min="11538" max="11538" width="12.85546875" style="3062" customWidth="1"/>
    <col min="11539" max="11539" width="14.7109375" style="3062" customWidth="1"/>
    <col min="11540" max="11540" width="13.140625" style="3062" customWidth="1"/>
    <col min="11541" max="11541" width="12.140625" style="3062" customWidth="1"/>
    <col min="11542" max="11542" width="15.7109375" style="3062" customWidth="1"/>
    <col min="11543" max="11543" width="13.140625" style="3062" customWidth="1"/>
    <col min="11544" max="11544" width="12.140625" style="3062" customWidth="1"/>
    <col min="11545" max="11545" width="16.42578125" style="3062" customWidth="1"/>
    <col min="11546" max="11546" width="13.42578125" style="3062" customWidth="1"/>
    <col min="11547" max="11547" width="16.85546875" style="3062" customWidth="1"/>
    <col min="11548" max="11548" width="13.7109375" style="3062" customWidth="1"/>
    <col min="11549" max="11549" width="14.42578125" style="3062" customWidth="1"/>
    <col min="11550" max="11776" width="9.140625" style="3062"/>
    <col min="11777" max="11777" width="11.42578125" style="3062" customWidth="1"/>
    <col min="11778" max="11778" width="14.7109375" style="3062" customWidth="1"/>
    <col min="11779" max="11779" width="13" style="3062" customWidth="1"/>
    <col min="11780" max="11792" width="14.7109375" style="3062" customWidth="1"/>
    <col min="11793" max="11793" width="12" style="3062" customWidth="1"/>
    <col min="11794" max="11794" width="12.85546875" style="3062" customWidth="1"/>
    <col min="11795" max="11795" width="14.7109375" style="3062" customWidth="1"/>
    <col min="11796" max="11796" width="13.140625" style="3062" customWidth="1"/>
    <col min="11797" max="11797" width="12.140625" style="3062" customWidth="1"/>
    <col min="11798" max="11798" width="15.7109375" style="3062" customWidth="1"/>
    <col min="11799" max="11799" width="13.140625" style="3062" customWidth="1"/>
    <col min="11800" max="11800" width="12.140625" style="3062" customWidth="1"/>
    <col min="11801" max="11801" width="16.42578125" style="3062" customWidth="1"/>
    <col min="11802" max="11802" width="13.42578125" style="3062" customWidth="1"/>
    <col min="11803" max="11803" width="16.85546875" style="3062" customWidth="1"/>
    <col min="11804" max="11804" width="13.7109375" style="3062" customWidth="1"/>
    <col min="11805" max="11805" width="14.42578125" style="3062" customWidth="1"/>
    <col min="11806" max="12032" width="9.140625" style="3062"/>
    <col min="12033" max="12033" width="11.42578125" style="3062" customWidth="1"/>
    <col min="12034" max="12034" width="14.7109375" style="3062" customWidth="1"/>
    <col min="12035" max="12035" width="13" style="3062" customWidth="1"/>
    <col min="12036" max="12048" width="14.7109375" style="3062" customWidth="1"/>
    <col min="12049" max="12049" width="12" style="3062" customWidth="1"/>
    <col min="12050" max="12050" width="12.85546875" style="3062" customWidth="1"/>
    <col min="12051" max="12051" width="14.7109375" style="3062" customWidth="1"/>
    <col min="12052" max="12052" width="13.140625" style="3062" customWidth="1"/>
    <col min="12053" max="12053" width="12.140625" style="3062" customWidth="1"/>
    <col min="12054" max="12054" width="15.7109375" style="3062" customWidth="1"/>
    <col min="12055" max="12055" width="13.140625" style="3062" customWidth="1"/>
    <col min="12056" max="12056" width="12.140625" style="3062" customWidth="1"/>
    <col min="12057" max="12057" width="16.42578125" style="3062" customWidth="1"/>
    <col min="12058" max="12058" width="13.42578125" style="3062" customWidth="1"/>
    <col min="12059" max="12059" width="16.85546875" style="3062" customWidth="1"/>
    <col min="12060" max="12060" width="13.7109375" style="3062" customWidth="1"/>
    <col min="12061" max="12061" width="14.42578125" style="3062" customWidth="1"/>
    <col min="12062" max="12288" width="9.140625" style="3062"/>
    <col min="12289" max="12289" width="11.42578125" style="3062" customWidth="1"/>
    <col min="12290" max="12290" width="14.7109375" style="3062" customWidth="1"/>
    <col min="12291" max="12291" width="13" style="3062" customWidth="1"/>
    <col min="12292" max="12304" width="14.7109375" style="3062" customWidth="1"/>
    <col min="12305" max="12305" width="12" style="3062" customWidth="1"/>
    <col min="12306" max="12306" width="12.85546875" style="3062" customWidth="1"/>
    <col min="12307" max="12307" width="14.7109375" style="3062" customWidth="1"/>
    <col min="12308" max="12308" width="13.140625" style="3062" customWidth="1"/>
    <col min="12309" max="12309" width="12.140625" style="3062" customWidth="1"/>
    <col min="12310" max="12310" width="15.7109375" style="3062" customWidth="1"/>
    <col min="12311" max="12311" width="13.140625" style="3062" customWidth="1"/>
    <col min="12312" max="12312" width="12.140625" style="3062" customWidth="1"/>
    <col min="12313" max="12313" width="16.42578125" style="3062" customWidth="1"/>
    <col min="12314" max="12314" width="13.42578125" style="3062" customWidth="1"/>
    <col min="12315" max="12315" width="16.85546875" style="3062" customWidth="1"/>
    <col min="12316" max="12316" width="13.7109375" style="3062" customWidth="1"/>
    <col min="12317" max="12317" width="14.42578125" style="3062" customWidth="1"/>
    <col min="12318" max="12544" width="9.140625" style="3062"/>
    <col min="12545" max="12545" width="11.42578125" style="3062" customWidth="1"/>
    <col min="12546" max="12546" width="14.7109375" style="3062" customWidth="1"/>
    <col min="12547" max="12547" width="13" style="3062" customWidth="1"/>
    <col min="12548" max="12560" width="14.7109375" style="3062" customWidth="1"/>
    <col min="12561" max="12561" width="12" style="3062" customWidth="1"/>
    <col min="12562" max="12562" width="12.85546875" style="3062" customWidth="1"/>
    <col min="12563" max="12563" width="14.7109375" style="3062" customWidth="1"/>
    <col min="12564" max="12564" width="13.140625" style="3062" customWidth="1"/>
    <col min="12565" max="12565" width="12.140625" style="3062" customWidth="1"/>
    <col min="12566" max="12566" width="15.7109375" style="3062" customWidth="1"/>
    <col min="12567" max="12567" width="13.140625" style="3062" customWidth="1"/>
    <col min="12568" max="12568" width="12.140625" style="3062" customWidth="1"/>
    <col min="12569" max="12569" width="16.42578125" style="3062" customWidth="1"/>
    <col min="12570" max="12570" width="13.42578125" style="3062" customWidth="1"/>
    <col min="12571" max="12571" width="16.85546875" style="3062" customWidth="1"/>
    <col min="12572" max="12572" width="13.7109375" style="3062" customWidth="1"/>
    <col min="12573" max="12573" width="14.42578125" style="3062" customWidth="1"/>
    <col min="12574" max="12800" width="9.140625" style="3062"/>
    <col min="12801" max="12801" width="11.42578125" style="3062" customWidth="1"/>
    <col min="12802" max="12802" width="14.7109375" style="3062" customWidth="1"/>
    <col min="12803" max="12803" width="13" style="3062" customWidth="1"/>
    <col min="12804" max="12816" width="14.7109375" style="3062" customWidth="1"/>
    <col min="12817" max="12817" width="12" style="3062" customWidth="1"/>
    <col min="12818" max="12818" width="12.85546875" style="3062" customWidth="1"/>
    <col min="12819" max="12819" width="14.7109375" style="3062" customWidth="1"/>
    <col min="12820" max="12820" width="13.140625" style="3062" customWidth="1"/>
    <col min="12821" max="12821" width="12.140625" style="3062" customWidth="1"/>
    <col min="12822" max="12822" width="15.7109375" style="3062" customWidth="1"/>
    <col min="12823" max="12823" width="13.140625" style="3062" customWidth="1"/>
    <col min="12824" max="12824" width="12.140625" style="3062" customWidth="1"/>
    <col min="12825" max="12825" width="16.42578125" style="3062" customWidth="1"/>
    <col min="12826" max="12826" width="13.42578125" style="3062" customWidth="1"/>
    <col min="12827" max="12827" width="16.85546875" style="3062" customWidth="1"/>
    <col min="12828" max="12828" width="13.7109375" style="3062" customWidth="1"/>
    <col min="12829" max="12829" width="14.42578125" style="3062" customWidth="1"/>
    <col min="12830" max="13056" width="9.140625" style="3062"/>
    <col min="13057" max="13057" width="11.42578125" style="3062" customWidth="1"/>
    <col min="13058" max="13058" width="14.7109375" style="3062" customWidth="1"/>
    <col min="13059" max="13059" width="13" style="3062" customWidth="1"/>
    <col min="13060" max="13072" width="14.7109375" style="3062" customWidth="1"/>
    <col min="13073" max="13073" width="12" style="3062" customWidth="1"/>
    <col min="13074" max="13074" width="12.85546875" style="3062" customWidth="1"/>
    <col min="13075" max="13075" width="14.7109375" style="3062" customWidth="1"/>
    <col min="13076" max="13076" width="13.140625" style="3062" customWidth="1"/>
    <col min="13077" max="13077" width="12.140625" style="3062" customWidth="1"/>
    <col min="13078" max="13078" width="15.7109375" style="3062" customWidth="1"/>
    <col min="13079" max="13079" width="13.140625" style="3062" customWidth="1"/>
    <col min="13080" max="13080" width="12.140625" style="3062" customWidth="1"/>
    <col min="13081" max="13081" width="16.42578125" style="3062" customWidth="1"/>
    <col min="13082" max="13082" width="13.42578125" style="3062" customWidth="1"/>
    <col min="13083" max="13083" width="16.85546875" style="3062" customWidth="1"/>
    <col min="13084" max="13084" width="13.7109375" style="3062" customWidth="1"/>
    <col min="13085" max="13085" width="14.42578125" style="3062" customWidth="1"/>
    <col min="13086" max="13312" width="9.140625" style="3062"/>
    <col min="13313" max="13313" width="11.42578125" style="3062" customWidth="1"/>
    <col min="13314" max="13314" width="14.7109375" style="3062" customWidth="1"/>
    <col min="13315" max="13315" width="13" style="3062" customWidth="1"/>
    <col min="13316" max="13328" width="14.7109375" style="3062" customWidth="1"/>
    <col min="13329" max="13329" width="12" style="3062" customWidth="1"/>
    <col min="13330" max="13330" width="12.85546875" style="3062" customWidth="1"/>
    <col min="13331" max="13331" width="14.7109375" style="3062" customWidth="1"/>
    <col min="13332" max="13332" width="13.140625" style="3062" customWidth="1"/>
    <col min="13333" max="13333" width="12.140625" style="3062" customWidth="1"/>
    <col min="13334" max="13334" width="15.7109375" style="3062" customWidth="1"/>
    <col min="13335" max="13335" width="13.140625" style="3062" customWidth="1"/>
    <col min="13336" max="13336" width="12.140625" style="3062" customWidth="1"/>
    <col min="13337" max="13337" width="16.42578125" style="3062" customWidth="1"/>
    <col min="13338" max="13338" width="13.42578125" style="3062" customWidth="1"/>
    <col min="13339" max="13339" width="16.85546875" style="3062" customWidth="1"/>
    <col min="13340" max="13340" width="13.7109375" style="3062" customWidth="1"/>
    <col min="13341" max="13341" width="14.42578125" style="3062" customWidth="1"/>
    <col min="13342" max="13568" width="9.140625" style="3062"/>
    <col min="13569" max="13569" width="11.42578125" style="3062" customWidth="1"/>
    <col min="13570" max="13570" width="14.7109375" style="3062" customWidth="1"/>
    <col min="13571" max="13571" width="13" style="3062" customWidth="1"/>
    <col min="13572" max="13584" width="14.7109375" style="3062" customWidth="1"/>
    <col min="13585" max="13585" width="12" style="3062" customWidth="1"/>
    <col min="13586" max="13586" width="12.85546875" style="3062" customWidth="1"/>
    <col min="13587" max="13587" width="14.7109375" style="3062" customWidth="1"/>
    <col min="13588" max="13588" width="13.140625" style="3062" customWidth="1"/>
    <col min="13589" max="13589" width="12.140625" style="3062" customWidth="1"/>
    <col min="13590" max="13590" width="15.7109375" style="3062" customWidth="1"/>
    <col min="13591" max="13591" width="13.140625" style="3062" customWidth="1"/>
    <col min="13592" max="13592" width="12.140625" style="3062" customWidth="1"/>
    <col min="13593" max="13593" width="16.42578125" style="3062" customWidth="1"/>
    <col min="13594" max="13594" width="13.42578125" style="3062" customWidth="1"/>
    <col min="13595" max="13595" width="16.85546875" style="3062" customWidth="1"/>
    <col min="13596" max="13596" width="13.7109375" style="3062" customWidth="1"/>
    <col min="13597" max="13597" width="14.42578125" style="3062" customWidth="1"/>
    <col min="13598" max="13824" width="9.140625" style="3062"/>
    <col min="13825" max="13825" width="11.42578125" style="3062" customWidth="1"/>
    <col min="13826" max="13826" width="14.7109375" style="3062" customWidth="1"/>
    <col min="13827" max="13827" width="13" style="3062" customWidth="1"/>
    <col min="13828" max="13840" width="14.7109375" style="3062" customWidth="1"/>
    <col min="13841" max="13841" width="12" style="3062" customWidth="1"/>
    <col min="13842" max="13842" width="12.85546875" style="3062" customWidth="1"/>
    <col min="13843" max="13843" width="14.7109375" style="3062" customWidth="1"/>
    <col min="13844" max="13844" width="13.140625" style="3062" customWidth="1"/>
    <col min="13845" max="13845" width="12.140625" style="3062" customWidth="1"/>
    <col min="13846" max="13846" width="15.7109375" style="3062" customWidth="1"/>
    <col min="13847" max="13847" width="13.140625" style="3062" customWidth="1"/>
    <col min="13848" max="13848" width="12.140625" style="3062" customWidth="1"/>
    <col min="13849" max="13849" width="16.42578125" style="3062" customWidth="1"/>
    <col min="13850" max="13850" width="13.42578125" style="3062" customWidth="1"/>
    <col min="13851" max="13851" width="16.85546875" style="3062" customWidth="1"/>
    <col min="13852" max="13852" width="13.7109375" style="3062" customWidth="1"/>
    <col min="13853" max="13853" width="14.42578125" style="3062" customWidth="1"/>
    <col min="13854" max="14080" width="9.140625" style="3062"/>
    <col min="14081" max="14081" width="11.42578125" style="3062" customWidth="1"/>
    <col min="14082" max="14082" width="14.7109375" style="3062" customWidth="1"/>
    <col min="14083" max="14083" width="13" style="3062" customWidth="1"/>
    <col min="14084" max="14096" width="14.7109375" style="3062" customWidth="1"/>
    <col min="14097" max="14097" width="12" style="3062" customWidth="1"/>
    <col min="14098" max="14098" width="12.85546875" style="3062" customWidth="1"/>
    <col min="14099" max="14099" width="14.7109375" style="3062" customWidth="1"/>
    <col min="14100" max="14100" width="13.140625" style="3062" customWidth="1"/>
    <col min="14101" max="14101" width="12.140625" style="3062" customWidth="1"/>
    <col min="14102" max="14102" width="15.7109375" style="3062" customWidth="1"/>
    <col min="14103" max="14103" width="13.140625" style="3062" customWidth="1"/>
    <col min="14104" max="14104" width="12.140625" style="3062" customWidth="1"/>
    <col min="14105" max="14105" width="16.42578125" style="3062" customWidth="1"/>
    <col min="14106" max="14106" width="13.42578125" style="3062" customWidth="1"/>
    <col min="14107" max="14107" width="16.85546875" style="3062" customWidth="1"/>
    <col min="14108" max="14108" width="13.7109375" style="3062" customWidth="1"/>
    <col min="14109" max="14109" width="14.42578125" style="3062" customWidth="1"/>
    <col min="14110" max="14336" width="9.140625" style="3062"/>
    <col min="14337" max="14337" width="11.42578125" style="3062" customWidth="1"/>
    <col min="14338" max="14338" width="14.7109375" style="3062" customWidth="1"/>
    <col min="14339" max="14339" width="13" style="3062" customWidth="1"/>
    <col min="14340" max="14352" width="14.7109375" style="3062" customWidth="1"/>
    <col min="14353" max="14353" width="12" style="3062" customWidth="1"/>
    <col min="14354" max="14354" width="12.85546875" style="3062" customWidth="1"/>
    <col min="14355" max="14355" width="14.7109375" style="3062" customWidth="1"/>
    <col min="14356" max="14356" width="13.140625" style="3062" customWidth="1"/>
    <col min="14357" max="14357" width="12.140625" style="3062" customWidth="1"/>
    <col min="14358" max="14358" width="15.7109375" style="3062" customWidth="1"/>
    <col min="14359" max="14359" width="13.140625" style="3062" customWidth="1"/>
    <col min="14360" max="14360" width="12.140625" style="3062" customWidth="1"/>
    <col min="14361" max="14361" width="16.42578125" style="3062" customWidth="1"/>
    <col min="14362" max="14362" width="13.42578125" style="3062" customWidth="1"/>
    <col min="14363" max="14363" width="16.85546875" style="3062" customWidth="1"/>
    <col min="14364" max="14364" width="13.7109375" style="3062" customWidth="1"/>
    <col min="14365" max="14365" width="14.42578125" style="3062" customWidth="1"/>
    <col min="14366" max="14592" width="9.140625" style="3062"/>
    <col min="14593" max="14593" width="11.42578125" style="3062" customWidth="1"/>
    <col min="14594" max="14594" width="14.7109375" style="3062" customWidth="1"/>
    <col min="14595" max="14595" width="13" style="3062" customWidth="1"/>
    <col min="14596" max="14608" width="14.7109375" style="3062" customWidth="1"/>
    <col min="14609" max="14609" width="12" style="3062" customWidth="1"/>
    <col min="14610" max="14610" width="12.85546875" style="3062" customWidth="1"/>
    <col min="14611" max="14611" width="14.7109375" style="3062" customWidth="1"/>
    <col min="14612" max="14612" width="13.140625" style="3062" customWidth="1"/>
    <col min="14613" max="14613" width="12.140625" style="3062" customWidth="1"/>
    <col min="14614" max="14614" width="15.7109375" style="3062" customWidth="1"/>
    <col min="14615" max="14615" width="13.140625" style="3062" customWidth="1"/>
    <col min="14616" max="14616" width="12.140625" style="3062" customWidth="1"/>
    <col min="14617" max="14617" width="16.42578125" style="3062" customWidth="1"/>
    <col min="14618" max="14618" width="13.42578125" style="3062" customWidth="1"/>
    <col min="14619" max="14619" width="16.85546875" style="3062" customWidth="1"/>
    <col min="14620" max="14620" width="13.7109375" style="3062" customWidth="1"/>
    <col min="14621" max="14621" width="14.42578125" style="3062" customWidth="1"/>
    <col min="14622" max="14848" width="9.140625" style="3062"/>
    <col min="14849" max="14849" width="11.42578125" style="3062" customWidth="1"/>
    <col min="14850" max="14850" width="14.7109375" style="3062" customWidth="1"/>
    <col min="14851" max="14851" width="13" style="3062" customWidth="1"/>
    <col min="14852" max="14864" width="14.7109375" style="3062" customWidth="1"/>
    <col min="14865" max="14865" width="12" style="3062" customWidth="1"/>
    <col min="14866" max="14866" width="12.85546875" style="3062" customWidth="1"/>
    <col min="14867" max="14867" width="14.7109375" style="3062" customWidth="1"/>
    <col min="14868" max="14868" width="13.140625" style="3062" customWidth="1"/>
    <col min="14869" max="14869" width="12.140625" style="3062" customWidth="1"/>
    <col min="14870" max="14870" width="15.7109375" style="3062" customWidth="1"/>
    <col min="14871" max="14871" width="13.140625" style="3062" customWidth="1"/>
    <col min="14872" max="14872" width="12.140625" style="3062" customWidth="1"/>
    <col min="14873" max="14873" width="16.42578125" style="3062" customWidth="1"/>
    <col min="14874" max="14874" width="13.42578125" style="3062" customWidth="1"/>
    <col min="14875" max="14875" width="16.85546875" style="3062" customWidth="1"/>
    <col min="14876" max="14876" width="13.7109375" style="3062" customWidth="1"/>
    <col min="14877" max="14877" width="14.42578125" style="3062" customWidth="1"/>
    <col min="14878" max="15104" width="9.140625" style="3062"/>
    <col min="15105" max="15105" width="11.42578125" style="3062" customWidth="1"/>
    <col min="15106" max="15106" width="14.7109375" style="3062" customWidth="1"/>
    <col min="15107" max="15107" width="13" style="3062" customWidth="1"/>
    <col min="15108" max="15120" width="14.7109375" style="3062" customWidth="1"/>
    <col min="15121" max="15121" width="12" style="3062" customWidth="1"/>
    <col min="15122" max="15122" width="12.85546875" style="3062" customWidth="1"/>
    <col min="15123" max="15123" width="14.7109375" style="3062" customWidth="1"/>
    <col min="15124" max="15124" width="13.140625" style="3062" customWidth="1"/>
    <col min="15125" max="15125" width="12.140625" style="3062" customWidth="1"/>
    <col min="15126" max="15126" width="15.7109375" style="3062" customWidth="1"/>
    <col min="15127" max="15127" width="13.140625" style="3062" customWidth="1"/>
    <col min="15128" max="15128" width="12.140625" style="3062" customWidth="1"/>
    <col min="15129" max="15129" width="16.42578125" style="3062" customWidth="1"/>
    <col min="15130" max="15130" width="13.42578125" style="3062" customWidth="1"/>
    <col min="15131" max="15131" width="16.85546875" style="3062" customWidth="1"/>
    <col min="15132" max="15132" width="13.7109375" style="3062" customWidth="1"/>
    <col min="15133" max="15133" width="14.42578125" style="3062" customWidth="1"/>
    <col min="15134" max="15360" width="9.140625" style="3062"/>
    <col min="15361" max="15361" width="11.42578125" style="3062" customWidth="1"/>
    <col min="15362" max="15362" width="14.7109375" style="3062" customWidth="1"/>
    <col min="15363" max="15363" width="13" style="3062" customWidth="1"/>
    <col min="15364" max="15376" width="14.7109375" style="3062" customWidth="1"/>
    <col min="15377" max="15377" width="12" style="3062" customWidth="1"/>
    <col min="15378" max="15378" width="12.85546875" style="3062" customWidth="1"/>
    <col min="15379" max="15379" width="14.7109375" style="3062" customWidth="1"/>
    <col min="15380" max="15380" width="13.140625" style="3062" customWidth="1"/>
    <col min="15381" max="15381" width="12.140625" style="3062" customWidth="1"/>
    <col min="15382" max="15382" width="15.7109375" style="3062" customWidth="1"/>
    <col min="15383" max="15383" width="13.140625" style="3062" customWidth="1"/>
    <col min="15384" max="15384" width="12.140625" style="3062" customWidth="1"/>
    <col min="15385" max="15385" width="16.42578125" style="3062" customWidth="1"/>
    <col min="15386" max="15386" width="13.42578125" style="3062" customWidth="1"/>
    <col min="15387" max="15387" width="16.85546875" style="3062" customWidth="1"/>
    <col min="15388" max="15388" width="13.7109375" style="3062" customWidth="1"/>
    <col min="15389" max="15389" width="14.42578125" style="3062" customWidth="1"/>
    <col min="15390" max="15616" width="9.140625" style="3062"/>
    <col min="15617" max="15617" width="11.42578125" style="3062" customWidth="1"/>
    <col min="15618" max="15618" width="14.7109375" style="3062" customWidth="1"/>
    <col min="15619" max="15619" width="13" style="3062" customWidth="1"/>
    <col min="15620" max="15632" width="14.7109375" style="3062" customWidth="1"/>
    <col min="15633" max="15633" width="12" style="3062" customWidth="1"/>
    <col min="15634" max="15634" width="12.85546875" style="3062" customWidth="1"/>
    <col min="15635" max="15635" width="14.7109375" style="3062" customWidth="1"/>
    <col min="15636" max="15636" width="13.140625" style="3062" customWidth="1"/>
    <col min="15637" max="15637" width="12.140625" style="3062" customWidth="1"/>
    <col min="15638" max="15638" width="15.7109375" style="3062" customWidth="1"/>
    <col min="15639" max="15639" width="13.140625" style="3062" customWidth="1"/>
    <col min="15640" max="15640" width="12.140625" style="3062" customWidth="1"/>
    <col min="15641" max="15641" width="16.42578125" style="3062" customWidth="1"/>
    <col min="15642" max="15642" width="13.42578125" style="3062" customWidth="1"/>
    <col min="15643" max="15643" width="16.85546875" style="3062" customWidth="1"/>
    <col min="15644" max="15644" width="13.7109375" style="3062" customWidth="1"/>
    <col min="15645" max="15645" width="14.42578125" style="3062" customWidth="1"/>
    <col min="15646" max="15872" width="9.140625" style="3062"/>
    <col min="15873" max="15873" width="11.42578125" style="3062" customWidth="1"/>
    <col min="15874" max="15874" width="14.7109375" style="3062" customWidth="1"/>
    <col min="15875" max="15875" width="13" style="3062" customWidth="1"/>
    <col min="15876" max="15888" width="14.7109375" style="3062" customWidth="1"/>
    <col min="15889" max="15889" width="12" style="3062" customWidth="1"/>
    <col min="15890" max="15890" width="12.85546875" style="3062" customWidth="1"/>
    <col min="15891" max="15891" width="14.7109375" style="3062" customWidth="1"/>
    <col min="15892" max="15892" width="13.140625" style="3062" customWidth="1"/>
    <col min="15893" max="15893" width="12.140625" style="3062" customWidth="1"/>
    <col min="15894" max="15894" width="15.7109375" style="3062" customWidth="1"/>
    <col min="15895" max="15895" width="13.140625" style="3062" customWidth="1"/>
    <col min="15896" max="15896" width="12.140625" style="3062" customWidth="1"/>
    <col min="15897" max="15897" width="16.42578125" style="3062" customWidth="1"/>
    <col min="15898" max="15898" width="13.42578125" style="3062" customWidth="1"/>
    <col min="15899" max="15899" width="16.85546875" style="3062" customWidth="1"/>
    <col min="15900" max="15900" width="13.7109375" style="3062" customWidth="1"/>
    <col min="15901" max="15901" width="14.42578125" style="3062" customWidth="1"/>
    <col min="15902" max="16128" width="9.140625" style="3062"/>
    <col min="16129" max="16129" width="11.42578125" style="3062" customWidth="1"/>
    <col min="16130" max="16130" width="14.7109375" style="3062" customWidth="1"/>
    <col min="16131" max="16131" width="13" style="3062" customWidth="1"/>
    <col min="16132" max="16144" width="14.7109375" style="3062" customWidth="1"/>
    <col min="16145" max="16145" width="12" style="3062" customWidth="1"/>
    <col min="16146" max="16146" width="12.85546875" style="3062" customWidth="1"/>
    <col min="16147" max="16147" width="14.7109375" style="3062" customWidth="1"/>
    <col min="16148" max="16148" width="13.140625" style="3062" customWidth="1"/>
    <col min="16149" max="16149" width="12.140625" style="3062" customWidth="1"/>
    <col min="16150" max="16150" width="15.7109375" style="3062" customWidth="1"/>
    <col min="16151" max="16151" width="13.140625" style="3062" customWidth="1"/>
    <col min="16152" max="16152" width="12.140625" style="3062" customWidth="1"/>
    <col min="16153" max="16153" width="16.42578125" style="3062" customWidth="1"/>
    <col min="16154" max="16154" width="13.42578125" style="3062" customWidth="1"/>
    <col min="16155" max="16155" width="16.85546875" style="3062" customWidth="1"/>
    <col min="16156" max="16156" width="13.7109375" style="3062" customWidth="1"/>
    <col min="16157" max="16157" width="14.42578125" style="3062" customWidth="1"/>
    <col min="16158" max="16384" width="9.140625" style="3062"/>
  </cols>
  <sheetData>
    <row r="1" spans="1:29" ht="14.25" customHeight="1" thickBot="1">
      <c r="A1" s="7696" t="s">
        <v>0</v>
      </c>
      <c r="B1" s="7696"/>
      <c r="C1" s="7696"/>
      <c r="AB1" s="7695" t="s">
        <v>1</v>
      </c>
      <c r="AC1" s="7695"/>
    </row>
    <row r="2" spans="1:29" ht="31.5" customHeight="1" thickTop="1">
      <c r="A2" s="7366" t="s">
        <v>4009</v>
      </c>
      <c r="B2" s="7367"/>
      <c r="C2" s="7367"/>
      <c r="D2" s="7367"/>
      <c r="E2" s="7367"/>
      <c r="F2" s="7367"/>
      <c r="G2" s="7367"/>
      <c r="H2" s="7367"/>
      <c r="I2" s="7367"/>
      <c r="J2" s="7367"/>
      <c r="K2" s="7367"/>
      <c r="L2" s="7367"/>
      <c r="M2" s="7367"/>
      <c r="N2" s="7367"/>
      <c r="O2" s="7367"/>
      <c r="P2" s="7367"/>
      <c r="Q2" s="7367"/>
      <c r="R2" s="7367"/>
      <c r="S2" s="7367"/>
      <c r="T2" s="7367"/>
      <c r="U2" s="7367"/>
      <c r="V2" s="7367"/>
      <c r="W2" s="7367"/>
      <c r="X2" s="7367"/>
      <c r="Y2" s="7367"/>
      <c r="Z2" s="7367"/>
      <c r="AA2" s="7367"/>
      <c r="AB2" s="7367"/>
      <c r="AC2" s="7368"/>
    </row>
    <row r="3" spans="1:29" ht="53.25" customHeight="1" thickBot="1">
      <c r="A3" s="7697" t="s">
        <v>3629</v>
      </c>
      <c r="B3" s="7698"/>
      <c r="C3" s="7698"/>
      <c r="D3" s="7698"/>
      <c r="E3" s="7698"/>
      <c r="F3" s="7698"/>
      <c r="G3" s="7698"/>
      <c r="H3" s="7698"/>
      <c r="I3" s="7698"/>
      <c r="J3" s="7698"/>
      <c r="K3" s="7698"/>
      <c r="L3" s="7698"/>
      <c r="M3" s="7698"/>
      <c r="N3" s="7698"/>
      <c r="O3" s="7698"/>
      <c r="P3" s="7698"/>
      <c r="Q3" s="7698"/>
      <c r="R3" s="7698"/>
      <c r="S3" s="7698"/>
      <c r="T3" s="7698"/>
      <c r="U3" s="7698"/>
      <c r="V3" s="7698"/>
      <c r="W3" s="7698"/>
      <c r="X3" s="7698"/>
      <c r="Y3" s="7698"/>
      <c r="Z3" s="7698"/>
      <c r="AA3" s="7698"/>
      <c r="AB3" s="7698"/>
      <c r="AC3" s="7699"/>
    </row>
    <row r="4" spans="1:29" ht="48" customHeight="1" thickBot="1">
      <c r="A4" s="7700" t="s">
        <v>3630</v>
      </c>
      <c r="B4" s="7464" t="s">
        <v>12</v>
      </c>
      <c r="C4" s="7448"/>
      <c r="D4" s="7448"/>
      <c r="E4" s="7448"/>
      <c r="F4" s="7448"/>
      <c r="G4" s="7448"/>
      <c r="H4" s="7448"/>
      <c r="I4" s="7448"/>
      <c r="J4" s="7448"/>
      <c r="K4" s="7448"/>
      <c r="L4" s="7448"/>
      <c r="M4" s="7448"/>
      <c r="N4" s="7448"/>
      <c r="O4" s="7448"/>
      <c r="P4" s="7448"/>
      <c r="Q4" s="7448"/>
      <c r="R4" s="7448"/>
      <c r="S4" s="7448"/>
      <c r="T4" s="7448"/>
      <c r="U4" s="7448"/>
      <c r="V4" s="7448"/>
      <c r="W4" s="7448"/>
      <c r="X4" s="7448"/>
      <c r="Y4" s="7448"/>
      <c r="Z4" s="7448"/>
      <c r="AA4" s="7448"/>
      <c r="AB4" s="7448"/>
      <c r="AC4" s="7449"/>
    </row>
    <row r="5" spans="1:29" ht="124.5" customHeight="1" thickBot="1">
      <c r="A5" s="7701"/>
      <c r="B5" s="4161">
        <v>2004</v>
      </c>
      <c r="C5" s="4162" t="s">
        <v>3631</v>
      </c>
      <c r="D5" s="4161">
        <v>2005</v>
      </c>
      <c r="E5" s="4163" t="s">
        <v>3631</v>
      </c>
      <c r="F5" s="4164" t="s">
        <v>3632</v>
      </c>
      <c r="G5" s="4161">
        <v>2006</v>
      </c>
      <c r="H5" s="4163" t="s">
        <v>3631</v>
      </c>
      <c r="I5" s="4164" t="s">
        <v>3633</v>
      </c>
      <c r="J5" s="4161">
        <v>2007</v>
      </c>
      <c r="K5" s="4163" t="s">
        <v>3631</v>
      </c>
      <c r="L5" s="4164" t="s">
        <v>3634</v>
      </c>
      <c r="M5" s="4161">
        <v>2008</v>
      </c>
      <c r="N5" s="4163" t="s">
        <v>3631</v>
      </c>
      <c r="O5" s="4165" t="s">
        <v>3635</v>
      </c>
      <c r="P5" s="4161">
        <v>2009</v>
      </c>
      <c r="Q5" s="4163" t="s">
        <v>3631</v>
      </c>
      <c r="R5" s="4165" t="s">
        <v>3636</v>
      </c>
      <c r="S5" s="4161">
        <v>2010</v>
      </c>
      <c r="T5" s="4163" t="s">
        <v>3631</v>
      </c>
      <c r="U5" s="4165" t="s">
        <v>3637</v>
      </c>
      <c r="V5" s="3952">
        <v>2011</v>
      </c>
      <c r="W5" s="4166" t="s">
        <v>3631</v>
      </c>
      <c r="X5" s="4167" t="s">
        <v>3638</v>
      </c>
      <c r="Y5" s="3952" t="s">
        <v>3639</v>
      </c>
      <c r="Z5" s="4168" t="s">
        <v>3631</v>
      </c>
      <c r="AA5" s="3952" t="s">
        <v>3640</v>
      </c>
      <c r="AB5" s="4166" t="s">
        <v>3631</v>
      </c>
      <c r="AC5" s="4169" t="s">
        <v>3641</v>
      </c>
    </row>
    <row r="6" spans="1:29" ht="35.1" customHeight="1">
      <c r="A6" s="4170" t="s">
        <v>14</v>
      </c>
      <c r="B6" s="4171">
        <v>36839944.427299999</v>
      </c>
      <c r="C6" s="4172">
        <v>100</v>
      </c>
      <c r="D6" s="4171">
        <v>43832854.82</v>
      </c>
      <c r="E6" s="4173">
        <v>100</v>
      </c>
      <c r="F6" s="4174">
        <f>D6/B6*100-100</f>
        <v>18.981870090764701</v>
      </c>
      <c r="G6" s="4171">
        <v>32938118.370000001</v>
      </c>
      <c r="H6" s="4173">
        <v>100</v>
      </c>
      <c r="I6" s="4174">
        <f>G6/D6*100-100</f>
        <v>-24.855183388668905</v>
      </c>
      <c r="J6" s="4171">
        <v>48640034.222000003</v>
      </c>
      <c r="K6" s="4173">
        <v>100</v>
      </c>
      <c r="L6" s="4174">
        <f>J6/G6*100-100</f>
        <v>47.670955807546335</v>
      </c>
      <c r="M6" s="4171">
        <v>70057769.319999993</v>
      </c>
      <c r="N6" s="4173">
        <v>100</v>
      </c>
      <c r="O6" s="4175">
        <f>M6/J6*100-100</f>
        <v>44.033141506945526</v>
      </c>
      <c r="P6" s="4171">
        <v>60067917.670000002</v>
      </c>
      <c r="Q6" s="4173">
        <v>100</v>
      </c>
      <c r="R6" s="4175">
        <f>P6/M6*100-100</f>
        <v>-14.259448662103068</v>
      </c>
      <c r="S6" s="4171">
        <v>70873609.090000004</v>
      </c>
      <c r="T6" s="4173">
        <v>100</v>
      </c>
      <c r="U6" s="4176">
        <f t="shared" ref="U6:U17" si="0">S6/P6*100-100</f>
        <v>17.989122711667989</v>
      </c>
      <c r="V6" s="4171">
        <v>110379357.83</v>
      </c>
      <c r="W6" s="4173">
        <v>100</v>
      </c>
      <c r="X6" s="4176">
        <f t="shared" ref="X6:X17" si="1">V6/S6*100-100</f>
        <v>55.741127405876824</v>
      </c>
      <c r="Y6" s="4177">
        <v>113921.72100000001</v>
      </c>
      <c r="Z6" s="4178">
        <v>100</v>
      </c>
      <c r="AA6" s="4177">
        <v>135443.22700000001</v>
      </c>
      <c r="AB6" s="4179">
        <v>100</v>
      </c>
      <c r="AC6" s="4180">
        <f>AA6/Y6*100-100</f>
        <v>18.891486023108797</v>
      </c>
    </row>
    <row r="7" spans="1:29" ht="35.1" customHeight="1">
      <c r="A7" s="4181" t="s">
        <v>15</v>
      </c>
      <c r="B7" s="4182">
        <v>35415601.396799996</v>
      </c>
      <c r="C7" s="4183">
        <f>B7/$B$6*100</f>
        <v>96.133699296667501</v>
      </c>
      <c r="D7" s="4182">
        <v>49387124.623000003</v>
      </c>
      <c r="E7" s="4184">
        <f>D7/$D$6*100</f>
        <v>112.67147628373434</v>
      </c>
      <c r="F7" s="4185">
        <f t="shared" ref="F7:F17" si="2">D7/B7*100-100</f>
        <v>39.450193347450579</v>
      </c>
      <c r="G7" s="4182">
        <v>44842383.596000001</v>
      </c>
      <c r="H7" s="4184">
        <f>G7/$G$6*100</f>
        <v>136.14130319248105</v>
      </c>
      <c r="I7" s="4185">
        <f t="shared" ref="I7:I17" si="3">G7/D7*100-100</f>
        <v>-9.2022790589502677</v>
      </c>
      <c r="J7" s="4182">
        <v>57446655.862000003</v>
      </c>
      <c r="K7" s="4184">
        <f>J7/$J$6*100</f>
        <v>118.10570609347299</v>
      </c>
      <c r="L7" s="4185">
        <f t="shared" ref="L7:L17" si="4">J7/G7*100-100</f>
        <v>28.107944438360136</v>
      </c>
      <c r="M7" s="4182">
        <v>79327741</v>
      </c>
      <c r="N7" s="4184">
        <f>M7/$M$6*100</f>
        <v>113.2318967189177</v>
      </c>
      <c r="O7" s="4186">
        <f t="shared" ref="O7:O17" si="5">M7/J7*100-100</f>
        <v>38.089397563129467</v>
      </c>
      <c r="P7" s="4182">
        <v>57028991.729999997</v>
      </c>
      <c r="Q7" s="4187">
        <f>P7/$P$6*100</f>
        <v>94.940850194449553</v>
      </c>
      <c r="R7" s="4186">
        <f t="shared" ref="R7:R16" si="6">P7/M7*100-100</f>
        <v>-28.109648641072496</v>
      </c>
      <c r="S7" s="4182">
        <v>66892320.619999997</v>
      </c>
      <c r="T7" s="4184">
        <f t="shared" ref="T7:T17" si="7">S7/$S$6*100</f>
        <v>94.382551529238057</v>
      </c>
      <c r="U7" s="4188">
        <f t="shared" si="0"/>
        <v>17.295288923741239</v>
      </c>
      <c r="V7" s="4182">
        <v>105158899.12</v>
      </c>
      <c r="W7" s="4184">
        <f t="shared" ref="W7:W17" si="8">V7/$V$6*100</f>
        <v>95.270439317068465</v>
      </c>
      <c r="X7" s="4188">
        <f t="shared" si="1"/>
        <v>57.20623555188601</v>
      </c>
      <c r="Y7" s="4182">
        <v>120228.265</v>
      </c>
      <c r="Z7" s="4183">
        <f t="shared" ref="Z7:AB17" si="9">Y7/$Y$6*100</f>
        <v>105.53585738052536</v>
      </c>
      <c r="AA7" s="4182">
        <v>137548.98499999999</v>
      </c>
      <c r="AB7" s="4184">
        <f t="shared" si="9"/>
        <v>120.73991139933709</v>
      </c>
      <c r="AC7" s="4189">
        <f>AA7/Y7*100-100</f>
        <v>14.406529113599035</v>
      </c>
    </row>
    <row r="8" spans="1:29" ht="35.1" customHeight="1">
      <c r="A8" s="4181" t="s">
        <v>16</v>
      </c>
      <c r="B8" s="4182">
        <v>46859766.803499997</v>
      </c>
      <c r="C8" s="4183">
        <f t="shared" ref="C8:C17" si="10">B8/$B$6*100</f>
        <v>127.19825594735393</v>
      </c>
      <c r="D8" s="4182">
        <v>56867073.571800001</v>
      </c>
      <c r="E8" s="4184">
        <f t="shared" ref="E8:E17" si="11">D8/$D$6*100</f>
        <v>129.73618488990766</v>
      </c>
      <c r="F8" s="4185">
        <f t="shared" si="2"/>
        <v>21.355861223689558</v>
      </c>
      <c r="G8" s="4182">
        <v>52758674.979999997</v>
      </c>
      <c r="H8" s="4184">
        <f t="shared" ref="H8:H17" si="12">G8/$G$6*100</f>
        <v>160.17513322209848</v>
      </c>
      <c r="I8" s="4185">
        <f t="shared" si="3"/>
        <v>-7.2245648206475153</v>
      </c>
      <c r="J8" s="4182">
        <v>69811195.989999995</v>
      </c>
      <c r="K8" s="4184">
        <f t="shared" ref="K8:K17" si="13">J8/$J$6*100</f>
        <v>143.52620656344897</v>
      </c>
      <c r="L8" s="4185">
        <f t="shared" si="4"/>
        <v>32.321738588894334</v>
      </c>
      <c r="M8" s="4182">
        <v>84676468.849999994</v>
      </c>
      <c r="N8" s="4184">
        <f t="shared" ref="N8:N17" si="14">M8/$M$6*100</f>
        <v>120.86663573775347</v>
      </c>
      <c r="O8" s="4186">
        <f t="shared" si="5"/>
        <v>21.293537016797927</v>
      </c>
      <c r="P8" s="4182">
        <v>67243720.689999998</v>
      </c>
      <c r="Q8" s="4187">
        <f t="shared" ref="Q8:Q17" si="15">P8/$P$6*100</f>
        <v>111.94614912310143</v>
      </c>
      <c r="R8" s="4186">
        <f t="shared" si="6"/>
        <v>-20.587476540715471</v>
      </c>
      <c r="S8" s="4182">
        <v>87362803.209900007</v>
      </c>
      <c r="T8" s="4184">
        <f t="shared" si="7"/>
        <v>123.26563347290657</v>
      </c>
      <c r="U8" s="4188">
        <f t="shared" si="0"/>
        <v>29.919645006930693</v>
      </c>
      <c r="V8" s="4182">
        <v>127976018.70999999</v>
      </c>
      <c r="W8" s="4184">
        <f t="shared" si="8"/>
        <v>115.94198519174334</v>
      </c>
      <c r="X8" s="4188">
        <f t="shared" si="1"/>
        <v>46.487994899295614</v>
      </c>
      <c r="Y8" s="4182">
        <v>135159.68799999999</v>
      </c>
      <c r="Z8" s="4183">
        <f t="shared" si="9"/>
        <v>118.64259670023769</v>
      </c>
      <c r="AA8" s="4182">
        <v>148895.55600000001</v>
      </c>
      <c r="AB8" s="4184">
        <f t="shared" si="9"/>
        <v>130.69988294857308</v>
      </c>
      <c r="AC8" s="4189">
        <f t="shared" ref="AC8:AC17" si="16">AA8/Y8*100-100</f>
        <v>10.16269584759624</v>
      </c>
    </row>
    <row r="9" spans="1:29" ht="35.1" customHeight="1">
      <c r="A9" s="4181" t="s">
        <v>17</v>
      </c>
      <c r="B9" s="4182">
        <v>41037613.751699999</v>
      </c>
      <c r="C9" s="4183">
        <f t="shared" si="10"/>
        <v>111.39434217302822</v>
      </c>
      <c r="D9" s="4182">
        <v>55464672.456500001</v>
      </c>
      <c r="E9" s="4184">
        <f t="shared" si="11"/>
        <v>126.53675578345549</v>
      </c>
      <c r="F9" s="4185">
        <f t="shared" si="2"/>
        <v>35.155695923480323</v>
      </c>
      <c r="G9" s="4182">
        <v>46915136.640000001</v>
      </c>
      <c r="H9" s="4184">
        <f t="shared" si="12"/>
        <v>142.43417341875318</v>
      </c>
      <c r="I9" s="4185">
        <f t="shared" si="3"/>
        <v>-15.4143807902323</v>
      </c>
      <c r="J9" s="4182">
        <v>59279695.710000001</v>
      </c>
      <c r="K9" s="4184">
        <f t="shared" si="13"/>
        <v>121.87428865579962</v>
      </c>
      <c r="L9" s="4185">
        <f t="shared" si="4"/>
        <v>26.355159454993341</v>
      </c>
      <c r="M9" s="4182">
        <v>74578546.019999996</v>
      </c>
      <c r="N9" s="4184">
        <f t="shared" si="14"/>
        <v>106.45292698280278</v>
      </c>
      <c r="O9" s="4186">
        <f t="shared" si="5"/>
        <v>25.807909650621227</v>
      </c>
      <c r="P9" s="4182">
        <v>63433688.549999997</v>
      </c>
      <c r="Q9" s="4187">
        <f t="shared" si="15"/>
        <v>105.60327544312558</v>
      </c>
      <c r="R9" s="4186">
        <f t="shared" si="6"/>
        <v>-14.943784861414755</v>
      </c>
      <c r="S9" s="4182">
        <v>80399171.089699998</v>
      </c>
      <c r="T9" s="4184">
        <f t="shared" si="7"/>
        <v>113.44021014592866</v>
      </c>
      <c r="U9" s="4188">
        <f t="shared" si="0"/>
        <v>26.745224702371502</v>
      </c>
      <c r="V9" s="4182">
        <v>136602332.05000001</v>
      </c>
      <c r="W9" s="4184">
        <f t="shared" si="8"/>
        <v>123.75713605834449</v>
      </c>
      <c r="X9" s="4188">
        <f t="shared" si="1"/>
        <v>69.905149765281891</v>
      </c>
      <c r="Y9" s="4182">
        <v>131226.723</v>
      </c>
      <c r="Z9" s="4183">
        <f t="shared" si="9"/>
        <v>115.1902568255618</v>
      </c>
      <c r="AA9" s="4182">
        <v>143895.04000000001</v>
      </c>
      <c r="AB9" s="4184">
        <f t="shared" si="9"/>
        <v>126.31045136686446</v>
      </c>
      <c r="AC9" s="4189">
        <f t="shared" si="16"/>
        <v>9.6537631287188361</v>
      </c>
    </row>
    <row r="10" spans="1:29" ht="35.1" customHeight="1">
      <c r="A10" s="4181" t="s">
        <v>18</v>
      </c>
      <c r="B10" s="4182">
        <v>40972546.046899997</v>
      </c>
      <c r="C10" s="4183">
        <f t="shared" si="10"/>
        <v>111.21771947228444</v>
      </c>
      <c r="D10" s="4182">
        <v>50166469.508000001</v>
      </c>
      <c r="E10" s="4184">
        <f t="shared" si="11"/>
        <v>114.4494688151366</v>
      </c>
      <c r="F10" s="4185">
        <f t="shared" si="2"/>
        <v>22.43922906469129</v>
      </c>
      <c r="G10" s="4182">
        <v>54438934.770000003</v>
      </c>
      <c r="H10" s="4184">
        <f t="shared" si="12"/>
        <v>165.27639544699349</v>
      </c>
      <c r="I10" s="4185">
        <f t="shared" si="3"/>
        <v>8.5165755212626095</v>
      </c>
      <c r="J10" s="4182">
        <v>63653747.920000002</v>
      </c>
      <c r="K10" s="4184">
        <f t="shared" si="13"/>
        <v>130.86698835258889</v>
      </c>
      <c r="L10" s="4185">
        <f t="shared" si="4"/>
        <v>16.926879978331357</v>
      </c>
      <c r="M10" s="4182">
        <v>82156332.129999995</v>
      </c>
      <c r="N10" s="4184">
        <f t="shared" si="14"/>
        <v>117.26940912825515</v>
      </c>
      <c r="O10" s="4186">
        <f t="shared" si="5"/>
        <v>29.067548753380606</v>
      </c>
      <c r="P10" s="4182">
        <v>60724305.740000002</v>
      </c>
      <c r="Q10" s="4187">
        <f t="shared" si="15"/>
        <v>101.09274317382875</v>
      </c>
      <c r="R10" s="4186">
        <f t="shared" si="6"/>
        <v>-26.086883182768005</v>
      </c>
      <c r="S10" s="4182">
        <v>73469351.819999993</v>
      </c>
      <c r="T10" s="4184">
        <f t="shared" si="7"/>
        <v>103.66249548079843</v>
      </c>
      <c r="U10" s="4188">
        <f t="shared" si="0"/>
        <v>20.988376770530365</v>
      </c>
      <c r="V10" s="4182">
        <v>123587326.25</v>
      </c>
      <c r="W10" s="4184">
        <f t="shared" si="8"/>
        <v>111.965976863484</v>
      </c>
      <c r="X10" s="4188">
        <f t="shared" si="1"/>
        <v>68.216165228718921</v>
      </c>
      <c r="Y10" s="4182">
        <v>135706.60399999999</v>
      </c>
      <c r="Z10" s="4183">
        <f t="shared" si="9"/>
        <v>119.12267722851553</v>
      </c>
      <c r="AA10" s="4182">
        <v>144194.541</v>
      </c>
      <c r="AB10" s="4184">
        <f t="shared" si="9"/>
        <v>126.57335206514304</v>
      </c>
      <c r="AC10" s="4189">
        <f t="shared" si="16"/>
        <v>6.2546233932727375</v>
      </c>
    </row>
    <row r="11" spans="1:29" ht="35.1" customHeight="1">
      <c r="A11" s="4181" t="s">
        <v>19</v>
      </c>
      <c r="B11" s="4182">
        <v>42096517.626900002</v>
      </c>
      <c r="C11" s="4183">
        <f t="shared" si="10"/>
        <v>114.2686784177249</v>
      </c>
      <c r="D11" s="4182">
        <v>52425140.280000001</v>
      </c>
      <c r="E11" s="4184">
        <f t="shared" si="11"/>
        <v>119.60238614455822</v>
      </c>
      <c r="F11" s="4185">
        <f t="shared" si="2"/>
        <v>24.535574996113056</v>
      </c>
      <c r="G11" s="4182">
        <v>51900924.729999997</v>
      </c>
      <c r="H11" s="4184">
        <f t="shared" si="12"/>
        <v>157.5710067800087</v>
      </c>
      <c r="I11" s="4185">
        <f t="shared" si="3"/>
        <v>-0.99993161143717657</v>
      </c>
      <c r="J11" s="4182">
        <v>72729591.790000007</v>
      </c>
      <c r="K11" s="4184">
        <f t="shared" si="13"/>
        <v>149.5261937071258</v>
      </c>
      <c r="L11" s="4185">
        <f t="shared" si="4"/>
        <v>40.131591428005009</v>
      </c>
      <c r="M11" s="4182">
        <v>77908799.074000001</v>
      </c>
      <c r="N11" s="4184">
        <f t="shared" si="14"/>
        <v>111.20650832906081</v>
      </c>
      <c r="O11" s="4186">
        <f t="shared" si="5"/>
        <v>7.1211829415384074</v>
      </c>
      <c r="P11" s="4182">
        <v>77066347.010000005</v>
      </c>
      <c r="Q11" s="4187">
        <f t="shared" si="15"/>
        <v>128.29868255694439</v>
      </c>
      <c r="R11" s="4186">
        <f t="shared" si="6"/>
        <v>-1.0813310871340889</v>
      </c>
      <c r="S11" s="4182">
        <v>90916161.659999996</v>
      </c>
      <c r="T11" s="4184">
        <f t="shared" si="7"/>
        <v>128.27928876113623</v>
      </c>
      <c r="U11" s="4188">
        <f t="shared" si="0"/>
        <v>17.971287322341695</v>
      </c>
      <c r="V11" s="4182">
        <v>126033702.41</v>
      </c>
      <c r="W11" s="4184">
        <f t="shared" si="8"/>
        <v>114.18231170008248</v>
      </c>
      <c r="X11" s="4188">
        <f t="shared" si="1"/>
        <v>38.626290539331592</v>
      </c>
      <c r="Y11" s="4182">
        <v>126007.792</v>
      </c>
      <c r="Z11" s="4183">
        <f t="shared" si="9"/>
        <v>110.60910148996082</v>
      </c>
      <c r="AA11" s="4182">
        <v>138731.82</v>
      </c>
      <c r="AB11" s="4184">
        <f t="shared" si="9"/>
        <v>121.77819890905617</v>
      </c>
      <c r="AC11" s="4189">
        <f t="shared" si="16"/>
        <v>10.09781045921352</v>
      </c>
    </row>
    <row r="12" spans="1:29" ht="35.1" customHeight="1">
      <c r="A12" s="4181" t="s">
        <v>20</v>
      </c>
      <c r="B12" s="4182">
        <v>45273073.836800002</v>
      </c>
      <c r="C12" s="4183">
        <f t="shared" si="10"/>
        <v>122.89126528445762</v>
      </c>
      <c r="D12" s="4182">
        <v>41253539.710000001</v>
      </c>
      <c r="E12" s="4184">
        <f t="shared" si="11"/>
        <v>94.11556668943426</v>
      </c>
      <c r="F12" s="4185">
        <f t="shared" si="2"/>
        <v>-8.8784210705232454</v>
      </c>
      <c r="G12" s="4182">
        <v>49231647.689999998</v>
      </c>
      <c r="H12" s="4184">
        <f t="shared" si="12"/>
        <v>149.46709200863194</v>
      </c>
      <c r="I12" s="4185">
        <f t="shared" si="3"/>
        <v>19.339208310568495</v>
      </c>
      <c r="J12" s="4182">
        <v>59986079.170000002</v>
      </c>
      <c r="K12" s="4184">
        <f t="shared" si="13"/>
        <v>123.32655626066182</v>
      </c>
      <c r="L12" s="4185">
        <f t="shared" si="4"/>
        <v>21.844549156099973</v>
      </c>
      <c r="M12" s="4182">
        <v>88400942.879999995</v>
      </c>
      <c r="N12" s="4184">
        <f t="shared" si="14"/>
        <v>126.18292551710381</v>
      </c>
      <c r="O12" s="4186">
        <f t="shared" si="5"/>
        <v>47.369096468986641</v>
      </c>
      <c r="P12" s="4182">
        <v>76918342.730000004</v>
      </c>
      <c r="Q12" s="4187">
        <f t="shared" si="15"/>
        <v>128.05228766639217</v>
      </c>
      <c r="R12" s="4186">
        <f t="shared" si="6"/>
        <v>-12.989228141590146</v>
      </c>
      <c r="S12" s="4182">
        <v>92137605</v>
      </c>
      <c r="T12" s="4184">
        <f t="shared" si="7"/>
        <v>130.00269942934267</v>
      </c>
      <c r="U12" s="4188">
        <f t="shared" si="0"/>
        <v>19.786258686595602</v>
      </c>
      <c r="V12" s="4182">
        <v>121433912.25</v>
      </c>
      <c r="W12" s="4184">
        <f t="shared" si="8"/>
        <v>110.01505592832457</v>
      </c>
      <c r="X12" s="4188">
        <f t="shared" si="1"/>
        <v>31.796254363242895</v>
      </c>
      <c r="Y12" s="4182">
        <v>126108.895</v>
      </c>
      <c r="Z12" s="4183">
        <f t="shared" si="9"/>
        <v>110.69784927143087</v>
      </c>
      <c r="AA12" s="4182">
        <v>144508.16200000001</v>
      </c>
      <c r="AB12" s="4184">
        <f t="shared" si="9"/>
        <v>126.8486472390985</v>
      </c>
      <c r="AC12" s="4189">
        <f t="shared" si="16"/>
        <v>14.589983521780908</v>
      </c>
    </row>
    <row r="13" spans="1:29" ht="35.1" customHeight="1">
      <c r="A13" s="4181" t="s">
        <v>21</v>
      </c>
      <c r="B13" s="4182">
        <v>41101148.909100004</v>
      </c>
      <c r="C13" s="4183">
        <f t="shared" si="10"/>
        <v>111.56680485826756</v>
      </c>
      <c r="D13" s="4182">
        <v>41330486.999799997</v>
      </c>
      <c r="E13" s="4184">
        <f t="shared" si="11"/>
        <v>94.291113753653505</v>
      </c>
      <c r="F13" s="4185">
        <f t="shared" si="2"/>
        <v>0.55798462278318084</v>
      </c>
      <c r="G13" s="4182">
        <v>57483957.43</v>
      </c>
      <c r="H13" s="4184">
        <f t="shared" si="12"/>
        <v>174.52107246768631</v>
      </c>
      <c r="I13" s="4185">
        <f t="shared" si="3"/>
        <v>39.083668262312443</v>
      </c>
      <c r="J13" s="4182">
        <v>73551084.048999995</v>
      </c>
      <c r="K13" s="4184">
        <f t="shared" si="13"/>
        <v>151.21511574869052</v>
      </c>
      <c r="L13" s="4185">
        <f t="shared" si="4"/>
        <v>27.950627161613625</v>
      </c>
      <c r="M13" s="4182">
        <v>83826471.909999996</v>
      </c>
      <c r="N13" s="4184">
        <f t="shared" si="14"/>
        <v>119.65335568580448</v>
      </c>
      <c r="O13" s="4186">
        <f t="shared" si="5"/>
        <v>13.970409809533876</v>
      </c>
      <c r="P13" s="4182">
        <v>75858580.629999995</v>
      </c>
      <c r="Q13" s="4187">
        <f t="shared" si="15"/>
        <v>126.28801458833723</v>
      </c>
      <c r="R13" s="4186">
        <f t="shared" si="6"/>
        <v>-9.5052208430705463</v>
      </c>
      <c r="S13" s="4182">
        <v>86538369.4199</v>
      </c>
      <c r="T13" s="4184">
        <f t="shared" si="7"/>
        <v>122.10238836575664</v>
      </c>
      <c r="U13" s="4188">
        <f t="shared" si="0"/>
        <v>14.078550773300975</v>
      </c>
      <c r="V13" s="4182">
        <v>116848313.59999999</v>
      </c>
      <c r="W13" s="4184">
        <f t="shared" si="8"/>
        <v>105.86065718914864</v>
      </c>
      <c r="X13" s="4188">
        <f t="shared" si="1"/>
        <v>35.024861669198572</v>
      </c>
      <c r="Y13" s="4182">
        <v>127136.442</v>
      </c>
      <c r="Z13" s="4183">
        <f t="shared" si="9"/>
        <v>111.5998256381678</v>
      </c>
      <c r="AA13" s="4182">
        <v>137983.77100000001</v>
      </c>
      <c r="AB13" s="4184">
        <f t="shared" si="9"/>
        <v>121.12156469265418</v>
      </c>
      <c r="AC13" s="4189">
        <f t="shared" si="16"/>
        <v>8.5320375726733175</v>
      </c>
    </row>
    <row r="14" spans="1:29" ht="35.1" customHeight="1">
      <c r="A14" s="4181" t="s">
        <v>22</v>
      </c>
      <c r="B14" s="4182">
        <v>51435484.717500001</v>
      </c>
      <c r="C14" s="4183">
        <f t="shared" si="10"/>
        <v>139.61879019389636</v>
      </c>
      <c r="D14" s="4182">
        <v>51044124.140000001</v>
      </c>
      <c r="E14" s="4184">
        <f t="shared" si="11"/>
        <v>116.45174458659638</v>
      </c>
      <c r="F14" s="4185">
        <f t="shared" si="2"/>
        <v>-0.76087661980727717</v>
      </c>
      <c r="G14" s="4182">
        <v>56102352.079999998</v>
      </c>
      <c r="H14" s="4184">
        <f t="shared" si="12"/>
        <v>170.3265239677381</v>
      </c>
      <c r="I14" s="4185">
        <f t="shared" si="3"/>
        <v>9.9095204888356392</v>
      </c>
      <c r="J14" s="4182">
        <v>78489309.549999997</v>
      </c>
      <c r="K14" s="4184">
        <f t="shared" si="13"/>
        <v>161.36771037570344</v>
      </c>
      <c r="L14" s="4185">
        <f t="shared" si="4"/>
        <v>39.903777007561075</v>
      </c>
      <c r="M14" s="4182">
        <v>95238576.969999999</v>
      </c>
      <c r="N14" s="4184">
        <f t="shared" si="14"/>
        <v>135.94291952828624</v>
      </c>
      <c r="O14" s="4186">
        <f t="shared" si="5"/>
        <v>21.339552502153467</v>
      </c>
      <c r="P14" s="4182">
        <v>69129533.599999994</v>
      </c>
      <c r="Q14" s="4187">
        <f t="shared" si="15"/>
        <v>115.08561688417855</v>
      </c>
      <c r="R14" s="4186">
        <f t="shared" si="6"/>
        <v>-27.41435687161129</v>
      </c>
      <c r="S14" s="4182">
        <v>79457852.530000001</v>
      </c>
      <c r="T14" s="4184">
        <f t="shared" si="7"/>
        <v>112.11204501960547</v>
      </c>
      <c r="U14" s="4188">
        <f t="shared" si="0"/>
        <v>14.940530323496944</v>
      </c>
      <c r="V14" s="4182">
        <v>125005344.98999999</v>
      </c>
      <c r="W14" s="4184">
        <f t="shared" si="8"/>
        <v>113.25065433205918</v>
      </c>
      <c r="X14" s="4188">
        <f t="shared" si="1"/>
        <v>57.322833439027477</v>
      </c>
      <c r="Y14" s="4182">
        <v>136606.01999999999</v>
      </c>
      <c r="Z14" s="4183">
        <f t="shared" si="9"/>
        <v>119.91218075085082</v>
      </c>
      <c r="AA14" s="4182">
        <v>152260.00899999999</v>
      </c>
      <c r="AB14" s="4184">
        <f t="shared" si="9"/>
        <v>133.65318541843305</v>
      </c>
      <c r="AC14" s="4189">
        <f t="shared" si="16"/>
        <v>11.459223392936863</v>
      </c>
    </row>
    <row r="15" spans="1:29" ht="35.1" customHeight="1">
      <c r="A15" s="4181" t="s">
        <v>23</v>
      </c>
      <c r="B15" s="4182">
        <v>48081363.2575</v>
      </c>
      <c r="C15" s="4183">
        <f t="shared" si="10"/>
        <v>130.51421223607932</v>
      </c>
      <c r="D15" s="4182">
        <v>46382757.880000003</v>
      </c>
      <c r="E15" s="4184">
        <f t="shared" si="11"/>
        <v>105.81733284421287</v>
      </c>
      <c r="F15" s="4185">
        <f t="shared" si="2"/>
        <v>-3.5327729132868058</v>
      </c>
      <c r="G15" s="4182">
        <v>48970575.210000001</v>
      </c>
      <c r="H15" s="4184">
        <f t="shared" si="12"/>
        <v>148.67447696891617</v>
      </c>
      <c r="I15" s="4185">
        <f t="shared" si="3"/>
        <v>5.5792657622798458</v>
      </c>
      <c r="J15" s="4182">
        <v>65202642.990000002</v>
      </c>
      <c r="K15" s="4184">
        <f t="shared" si="13"/>
        <v>134.05139209484497</v>
      </c>
      <c r="L15" s="4185">
        <f t="shared" si="4"/>
        <v>33.146573652427378</v>
      </c>
      <c r="M15" s="4182">
        <v>81221173.304000005</v>
      </c>
      <c r="N15" s="4184">
        <f t="shared" si="14"/>
        <v>115.93456955931525</v>
      </c>
      <c r="O15" s="4186">
        <f t="shared" si="5"/>
        <v>24.567302151320348</v>
      </c>
      <c r="P15" s="4182">
        <v>79948334.512999997</v>
      </c>
      <c r="Q15" s="4187">
        <f t="shared" si="15"/>
        <v>133.09656404641601</v>
      </c>
      <c r="R15" s="4186">
        <f t="shared" si="6"/>
        <v>-1.567126820781013</v>
      </c>
      <c r="S15" s="4182">
        <v>93629421.099999994</v>
      </c>
      <c r="T15" s="4184">
        <f t="shared" si="7"/>
        <v>132.10759590513183</v>
      </c>
      <c r="U15" s="4188">
        <f t="shared" si="0"/>
        <v>17.11240974604091</v>
      </c>
      <c r="V15" s="4182">
        <v>130751543.72</v>
      </c>
      <c r="W15" s="4184">
        <f t="shared" si="8"/>
        <v>118.45651785850764</v>
      </c>
      <c r="X15" s="4188">
        <f t="shared" si="1"/>
        <v>39.647924961911372</v>
      </c>
      <c r="Y15" s="4182">
        <v>142325.65400000001</v>
      </c>
      <c r="Z15" s="4183">
        <f t="shared" si="9"/>
        <v>124.93285104075981</v>
      </c>
      <c r="AA15" s="4182">
        <v>142938.04199999999</v>
      </c>
      <c r="AB15" s="4184">
        <f t="shared" si="9"/>
        <v>125.47040261092963</v>
      </c>
      <c r="AC15" s="4189">
        <f t="shared" si="16"/>
        <v>0.43027239488391444</v>
      </c>
    </row>
    <row r="16" spans="1:29" ht="35.1" customHeight="1">
      <c r="A16" s="4181" t="s">
        <v>24</v>
      </c>
      <c r="B16" s="4182">
        <v>47507384.186700001</v>
      </c>
      <c r="C16" s="4183">
        <f t="shared" si="10"/>
        <v>128.95617766321865</v>
      </c>
      <c r="D16" s="4182">
        <v>41939513.100000001</v>
      </c>
      <c r="E16" s="4184">
        <f t="shared" si="11"/>
        <v>95.680542077911596</v>
      </c>
      <c r="F16" s="4185">
        <f t="shared" si="2"/>
        <v>-11.720011913976862</v>
      </c>
      <c r="G16" s="4182">
        <v>63557416.296999998</v>
      </c>
      <c r="H16" s="4184">
        <f t="shared" si="12"/>
        <v>192.96007010190363</v>
      </c>
      <c r="I16" s="4185">
        <f t="shared" si="3"/>
        <v>51.545431978322142</v>
      </c>
      <c r="J16" s="4182">
        <v>76389523.870000005</v>
      </c>
      <c r="K16" s="4184">
        <f t="shared" si="13"/>
        <v>157.05071982751369</v>
      </c>
      <c r="L16" s="4185">
        <f t="shared" si="4"/>
        <v>20.189787943921971</v>
      </c>
      <c r="M16" s="4182">
        <v>83056779.159999996</v>
      </c>
      <c r="N16" s="4184">
        <f t="shared" si="14"/>
        <v>118.55470130746664</v>
      </c>
      <c r="O16" s="4186">
        <f t="shared" si="5"/>
        <v>8.7279707376450659</v>
      </c>
      <c r="P16" s="4182">
        <v>74481427.719999999</v>
      </c>
      <c r="Q16" s="4187">
        <f t="shared" si="15"/>
        <v>123.9953549400275</v>
      </c>
      <c r="R16" s="4186">
        <f t="shared" si="6"/>
        <v>-10.324685747180851</v>
      </c>
      <c r="S16" s="4182">
        <v>91360914.359999999</v>
      </c>
      <c r="T16" s="4184">
        <f t="shared" si="7"/>
        <v>128.90681811333167</v>
      </c>
      <c r="U16" s="4188">
        <f t="shared" si="0"/>
        <v>22.662678679382324</v>
      </c>
      <c r="V16" s="4182">
        <v>122465670.2</v>
      </c>
      <c r="W16" s="4184">
        <f t="shared" si="8"/>
        <v>110.94979406259515</v>
      </c>
      <c r="X16" s="4188">
        <f t="shared" si="1"/>
        <v>34.04602072767608</v>
      </c>
      <c r="Y16" s="4182">
        <v>162225.09099999999</v>
      </c>
      <c r="Z16" s="4183">
        <f t="shared" si="9"/>
        <v>142.4004918254351</v>
      </c>
      <c r="AA16" s="4182">
        <v>172031.19500000001</v>
      </c>
      <c r="AB16" s="4184">
        <f t="shared" si="9"/>
        <v>151.00824802321938</v>
      </c>
      <c r="AC16" s="4189">
        <f t="shared" si="16"/>
        <v>6.0447517332568736</v>
      </c>
    </row>
    <row r="17" spans="1:29" ht="35.1" customHeight="1" thickBot="1">
      <c r="A17" s="4190" t="s">
        <v>25</v>
      </c>
      <c r="B17" s="4191">
        <v>62734121.063000001</v>
      </c>
      <c r="C17" s="4192">
        <f t="shared" si="10"/>
        <v>170.28831622371095</v>
      </c>
      <c r="D17" s="4191">
        <v>50561736.928999998</v>
      </c>
      <c r="E17" s="4193">
        <f t="shared" si="11"/>
        <v>115.35122942968741</v>
      </c>
      <c r="F17" s="4194">
        <f t="shared" si="2"/>
        <v>-19.40313170527412</v>
      </c>
      <c r="G17" s="4191">
        <v>60283909.369999997</v>
      </c>
      <c r="H17" s="4193">
        <f t="shared" si="12"/>
        <v>183.02171573014479</v>
      </c>
      <c r="I17" s="4194">
        <f t="shared" si="3"/>
        <v>19.228319736428574</v>
      </c>
      <c r="J17" s="4191">
        <v>66182097.579999998</v>
      </c>
      <c r="K17" s="4193">
        <f t="shared" si="13"/>
        <v>136.06507198974313</v>
      </c>
      <c r="L17" s="4194">
        <f t="shared" si="4"/>
        <v>9.7840174461797602</v>
      </c>
      <c r="M17" s="4191">
        <v>72072817.129999995</v>
      </c>
      <c r="N17" s="4193">
        <f t="shared" si="14"/>
        <v>102.87626601525943</v>
      </c>
      <c r="O17" s="4195">
        <f t="shared" si="5"/>
        <v>8.9007749306817772</v>
      </c>
      <c r="P17" s="4191">
        <v>91060801.409999996</v>
      </c>
      <c r="Q17" s="4196">
        <f t="shared" si="15"/>
        <v>151.596401110936</v>
      </c>
      <c r="R17" s="4195">
        <f>P17/M17*100-100</f>
        <v>26.345555836607275</v>
      </c>
      <c r="S17" s="4191">
        <v>118014636.68979999</v>
      </c>
      <c r="T17" s="4193">
        <f t="shared" si="7"/>
        <v>166.5142190514627</v>
      </c>
      <c r="U17" s="4197">
        <f t="shared" si="0"/>
        <v>29.599822165457056</v>
      </c>
      <c r="V17" s="4191">
        <v>137390093.75</v>
      </c>
      <c r="W17" s="4193">
        <f t="shared" si="8"/>
        <v>124.47082176506264</v>
      </c>
      <c r="X17" s="4197">
        <f t="shared" si="1"/>
        <v>16.417842399606883</v>
      </c>
      <c r="Y17" s="4191">
        <v>155095.85999999999</v>
      </c>
      <c r="Z17" s="4192">
        <f t="shared" si="9"/>
        <v>136.14248331097454</v>
      </c>
      <c r="AA17" s="4191">
        <v>174992.114</v>
      </c>
      <c r="AB17" s="4193">
        <f t="shared" si="9"/>
        <v>153.6073300718482</v>
      </c>
      <c r="AC17" s="4198">
        <f t="shared" si="16"/>
        <v>12.828359183797701</v>
      </c>
    </row>
    <row r="18" spans="1:29" ht="24.95" customHeight="1" thickTop="1"/>
    <row r="19" spans="1:29" ht="24" customHeight="1">
      <c r="A19" s="7422" t="s">
        <v>3642</v>
      </c>
      <c r="B19" s="7422"/>
      <c r="C19" s="7422"/>
      <c r="D19" s="7422"/>
      <c r="E19" s="7422"/>
      <c r="F19" s="7422"/>
      <c r="G19" s="3282"/>
      <c r="H19" s="3282"/>
      <c r="I19" s="3282"/>
    </row>
    <row r="20" spans="1:29" ht="24" customHeight="1">
      <c r="A20" s="7422" t="s">
        <v>3643</v>
      </c>
      <c r="B20" s="7422"/>
      <c r="C20" s="7422"/>
      <c r="D20" s="7422"/>
      <c r="E20" s="7422"/>
      <c r="F20" s="7422"/>
      <c r="G20" s="3953"/>
      <c r="H20" s="3953"/>
      <c r="I20" s="3953"/>
    </row>
    <row r="21" spans="1:29" ht="24" customHeight="1">
      <c r="A21" s="7344" t="s">
        <v>3644</v>
      </c>
      <c r="B21" s="7344"/>
      <c r="C21" s="7344"/>
      <c r="D21" s="7344"/>
      <c r="E21" s="7344"/>
      <c r="F21" s="7344"/>
      <c r="G21" s="7344"/>
      <c r="H21" s="7344"/>
      <c r="I21" s="7344"/>
    </row>
    <row r="22" spans="1:29" ht="24" customHeight="1">
      <c r="A22" s="7344" t="s">
        <v>3645</v>
      </c>
      <c r="B22" s="7344"/>
      <c r="C22" s="7344"/>
      <c r="D22" s="7344"/>
      <c r="E22" s="7344"/>
      <c r="F22" s="7344"/>
      <c r="G22" s="7344"/>
      <c r="H22" s="7344"/>
      <c r="I22" s="7344"/>
    </row>
    <row r="23" spans="1:29" ht="33.75" customHeight="1">
      <c r="A23" s="7379" t="s">
        <v>4014</v>
      </c>
      <c r="B23" s="7379"/>
      <c r="C23" s="7379"/>
      <c r="D23" s="7379"/>
      <c r="E23" s="7379"/>
      <c r="F23" s="7379"/>
      <c r="G23" s="7379"/>
      <c r="H23" s="7379"/>
      <c r="I23" s="7379"/>
      <c r="J23" s="3113"/>
      <c r="K23" s="3113"/>
      <c r="L23" s="3113"/>
      <c r="M23" s="3113"/>
      <c r="N23" s="3113"/>
      <c r="O23" s="3113"/>
    </row>
    <row r="24" spans="1:29">
      <c r="A24" s="7345" t="s">
        <v>4013</v>
      </c>
      <c r="B24" s="7345"/>
      <c r="C24" s="7345"/>
      <c r="D24" s="7345"/>
      <c r="E24" s="7345"/>
      <c r="F24" s="4199"/>
    </row>
    <row r="25" spans="1:29">
      <c r="F25" s="4199"/>
    </row>
    <row r="27" spans="1:29" ht="21.75" customHeight="1">
      <c r="C27" s="7702" t="s">
        <v>3</v>
      </c>
      <c r="D27" s="7702"/>
      <c r="F27" s="4200"/>
    </row>
  </sheetData>
  <mergeCells count="13">
    <mergeCell ref="A20:F20"/>
    <mergeCell ref="A21:I21"/>
    <mergeCell ref="A22:I22"/>
    <mergeCell ref="A23:I23"/>
    <mergeCell ref="C27:D27"/>
    <mergeCell ref="A24:E24"/>
    <mergeCell ref="A19:F19"/>
    <mergeCell ref="AB1:AC1"/>
    <mergeCell ref="A1:C1"/>
    <mergeCell ref="A2:AC2"/>
    <mergeCell ref="A3:AC3"/>
    <mergeCell ref="A4:A5"/>
    <mergeCell ref="B4:AC4"/>
  </mergeCells>
  <hyperlinks>
    <hyperlink ref="A1" r:id="rId1"/>
  </hyperlinks>
  <pageMargins left="0.70866141732283472" right="0.70866141732283472" top="0.74803149606299213" bottom="0.74803149606299213" header="0.31496062992125984" footer="0.31496062992125984"/>
  <pageSetup paperSize="9" scale="49" fitToHeight="0" orientation="landscape" r:id="rId2"/>
  <headerFooter alignWithMargins="0">
    <oddFooter>&amp;R234</oddFooter>
  </headerFooter>
  <drawing r:id="rId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27">
    <pageSetUpPr fitToPage="1"/>
  </sheetPr>
  <dimension ref="A1:O140"/>
  <sheetViews>
    <sheetView view="pageBreakPreview" zoomScale="60" zoomScaleNormal="100" workbookViewId="0">
      <selection activeCell="A2" sqref="A2:O131"/>
    </sheetView>
  </sheetViews>
  <sheetFormatPr defaultRowHeight="12.75"/>
  <cols>
    <col min="1" max="1" width="17.140625" style="3062" customWidth="1"/>
    <col min="2" max="2" width="21.42578125" style="3062" customWidth="1"/>
    <col min="3" max="3" width="50.42578125" style="3062" customWidth="1"/>
    <col min="4" max="15" width="40.7109375" style="4199" customWidth="1"/>
    <col min="16" max="257" width="9.140625" style="3062"/>
    <col min="258" max="258" width="15.28515625" style="3062" customWidth="1"/>
    <col min="259" max="259" width="41" style="3062" customWidth="1"/>
    <col min="260" max="271" width="15.140625" style="3062" customWidth="1"/>
    <col min="272" max="513" width="9.140625" style="3062"/>
    <col min="514" max="514" width="15.28515625" style="3062" customWidth="1"/>
    <col min="515" max="515" width="41" style="3062" customWidth="1"/>
    <col min="516" max="527" width="15.140625" style="3062" customWidth="1"/>
    <col min="528" max="769" width="9.140625" style="3062"/>
    <col min="770" max="770" width="15.28515625" style="3062" customWidth="1"/>
    <col min="771" max="771" width="41" style="3062" customWidth="1"/>
    <col min="772" max="783" width="15.140625" style="3062" customWidth="1"/>
    <col min="784" max="1025" width="9.140625" style="3062"/>
    <col min="1026" max="1026" width="15.28515625" style="3062" customWidth="1"/>
    <col min="1027" max="1027" width="41" style="3062" customWidth="1"/>
    <col min="1028" max="1039" width="15.140625" style="3062" customWidth="1"/>
    <col min="1040" max="1281" width="9.140625" style="3062"/>
    <col min="1282" max="1282" width="15.28515625" style="3062" customWidth="1"/>
    <col min="1283" max="1283" width="41" style="3062" customWidth="1"/>
    <col min="1284" max="1295" width="15.140625" style="3062" customWidth="1"/>
    <col min="1296" max="1537" width="9.140625" style="3062"/>
    <col min="1538" max="1538" width="15.28515625" style="3062" customWidth="1"/>
    <col min="1539" max="1539" width="41" style="3062" customWidth="1"/>
    <col min="1540" max="1551" width="15.140625" style="3062" customWidth="1"/>
    <col min="1552" max="1793" width="9.140625" style="3062"/>
    <col min="1794" max="1794" width="15.28515625" style="3062" customWidth="1"/>
    <col min="1795" max="1795" width="41" style="3062" customWidth="1"/>
    <col min="1796" max="1807" width="15.140625" style="3062" customWidth="1"/>
    <col min="1808" max="2049" width="9.140625" style="3062"/>
    <col min="2050" max="2050" width="15.28515625" style="3062" customWidth="1"/>
    <col min="2051" max="2051" width="41" style="3062" customWidth="1"/>
    <col min="2052" max="2063" width="15.140625" style="3062" customWidth="1"/>
    <col min="2064" max="2305" width="9.140625" style="3062"/>
    <col min="2306" max="2306" width="15.28515625" style="3062" customWidth="1"/>
    <col min="2307" max="2307" width="41" style="3062" customWidth="1"/>
    <col min="2308" max="2319" width="15.140625" style="3062" customWidth="1"/>
    <col min="2320" max="2561" width="9.140625" style="3062"/>
    <col min="2562" max="2562" width="15.28515625" style="3062" customWidth="1"/>
    <col min="2563" max="2563" width="41" style="3062" customWidth="1"/>
    <col min="2564" max="2575" width="15.140625" style="3062" customWidth="1"/>
    <col min="2576" max="2817" width="9.140625" style="3062"/>
    <col min="2818" max="2818" width="15.28515625" style="3062" customWidth="1"/>
    <col min="2819" max="2819" width="41" style="3062" customWidth="1"/>
    <col min="2820" max="2831" width="15.140625" style="3062" customWidth="1"/>
    <col min="2832" max="3073" width="9.140625" style="3062"/>
    <col min="3074" max="3074" width="15.28515625" style="3062" customWidth="1"/>
    <col min="3075" max="3075" width="41" style="3062" customWidth="1"/>
    <col min="3076" max="3087" width="15.140625" style="3062" customWidth="1"/>
    <col min="3088" max="3329" width="9.140625" style="3062"/>
    <col min="3330" max="3330" width="15.28515625" style="3062" customWidth="1"/>
    <col min="3331" max="3331" width="41" style="3062" customWidth="1"/>
    <col min="3332" max="3343" width="15.140625" style="3062" customWidth="1"/>
    <col min="3344" max="3585" width="9.140625" style="3062"/>
    <col min="3586" max="3586" width="15.28515625" style="3062" customWidth="1"/>
    <col min="3587" max="3587" width="41" style="3062" customWidth="1"/>
    <col min="3588" max="3599" width="15.140625" style="3062" customWidth="1"/>
    <col min="3600" max="3841" width="9.140625" style="3062"/>
    <col min="3842" max="3842" width="15.28515625" style="3062" customWidth="1"/>
    <col min="3843" max="3843" width="41" style="3062" customWidth="1"/>
    <col min="3844" max="3855" width="15.140625" style="3062" customWidth="1"/>
    <col min="3856" max="4097" width="9.140625" style="3062"/>
    <col min="4098" max="4098" width="15.28515625" style="3062" customWidth="1"/>
    <col min="4099" max="4099" width="41" style="3062" customWidth="1"/>
    <col min="4100" max="4111" width="15.140625" style="3062" customWidth="1"/>
    <col min="4112" max="4353" width="9.140625" style="3062"/>
    <col min="4354" max="4354" width="15.28515625" style="3062" customWidth="1"/>
    <col min="4355" max="4355" width="41" style="3062" customWidth="1"/>
    <col min="4356" max="4367" width="15.140625" style="3062" customWidth="1"/>
    <col min="4368" max="4609" width="9.140625" style="3062"/>
    <col min="4610" max="4610" width="15.28515625" style="3062" customWidth="1"/>
    <col min="4611" max="4611" width="41" style="3062" customWidth="1"/>
    <col min="4612" max="4623" width="15.140625" style="3062" customWidth="1"/>
    <col min="4624" max="4865" width="9.140625" style="3062"/>
    <col min="4866" max="4866" width="15.28515625" style="3062" customWidth="1"/>
    <col min="4867" max="4867" width="41" style="3062" customWidth="1"/>
    <col min="4868" max="4879" width="15.140625" style="3062" customWidth="1"/>
    <col min="4880" max="5121" width="9.140625" style="3062"/>
    <col min="5122" max="5122" width="15.28515625" style="3062" customWidth="1"/>
    <col min="5123" max="5123" width="41" style="3062" customWidth="1"/>
    <col min="5124" max="5135" width="15.140625" style="3062" customWidth="1"/>
    <col min="5136" max="5377" width="9.140625" style="3062"/>
    <col min="5378" max="5378" width="15.28515625" style="3062" customWidth="1"/>
    <col min="5379" max="5379" width="41" style="3062" customWidth="1"/>
    <col min="5380" max="5391" width="15.140625" style="3062" customWidth="1"/>
    <col min="5392" max="5633" width="9.140625" style="3062"/>
    <col min="5634" max="5634" width="15.28515625" style="3062" customWidth="1"/>
    <col min="5635" max="5635" width="41" style="3062" customWidth="1"/>
    <col min="5636" max="5647" width="15.140625" style="3062" customWidth="1"/>
    <col min="5648" max="5889" width="9.140625" style="3062"/>
    <col min="5890" max="5890" width="15.28515625" style="3062" customWidth="1"/>
    <col min="5891" max="5891" width="41" style="3062" customWidth="1"/>
    <col min="5892" max="5903" width="15.140625" style="3062" customWidth="1"/>
    <col min="5904" max="6145" width="9.140625" style="3062"/>
    <col min="6146" max="6146" width="15.28515625" style="3062" customWidth="1"/>
    <col min="6147" max="6147" width="41" style="3062" customWidth="1"/>
    <col min="6148" max="6159" width="15.140625" style="3062" customWidth="1"/>
    <col min="6160" max="6401" width="9.140625" style="3062"/>
    <col min="6402" max="6402" width="15.28515625" style="3062" customWidth="1"/>
    <col min="6403" max="6403" width="41" style="3062" customWidth="1"/>
    <col min="6404" max="6415" width="15.140625" style="3062" customWidth="1"/>
    <col min="6416" max="6657" width="9.140625" style="3062"/>
    <col min="6658" max="6658" width="15.28515625" style="3062" customWidth="1"/>
    <col min="6659" max="6659" width="41" style="3062" customWidth="1"/>
    <col min="6660" max="6671" width="15.140625" style="3062" customWidth="1"/>
    <col min="6672" max="6913" width="9.140625" style="3062"/>
    <col min="6914" max="6914" width="15.28515625" style="3062" customWidth="1"/>
    <col min="6915" max="6915" width="41" style="3062" customWidth="1"/>
    <col min="6916" max="6927" width="15.140625" style="3062" customWidth="1"/>
    <col min="6928" max="7169" width="9.140625" style="3062"/>
    <col min="7170" max="7170" width="15.28515625" style="3062" customWidth="1"/>
    <col min="7171" max="7171" width="41" style="3062" customWidth="1"/>
    <col min="7172" max="7183" width="15.140625" style="3062" customWidth="1"/>
    <col min="7184" max="7425" width="9.140625" style="3062"/>
    <col min="7426" max="7426" width="15.28515625" style="3062" customWidth="1"/>
    <col min="7427" max="7427" width="41" style="3062" customWidth="1"/>
    <col min="7428" max="7439" width="15.140625" style="3062" customWidth="1"/>
    <col min="7440" max="7681" width="9.140625" style="3062"/>
    <col min="7682" max="7682" width="15.28515625" style="3062" customWidth="1"/>
    <col min="7683" max="7683" width="41" style="3062" customWidth="1"/>
    <col min="7684" max="7695" width="15.140625" style="3062" customWidth="1"/>
    <col min="7696" max="7937" width="9.140625" style="3062"/>
    <col min="7938" max="7938" width="15.28515625" style="3062" customWidth="1"/>
    <col min="7939" max="7939" width="41" style="3062" customWidth="1"/>
    <col min="7940" max="7951" width="15.140625" style="3062" customWidth="1"/>
    <col min="7952" max="8193" width="9.140625" style="3062"/>
    <col min="8194" max="8194" width="15.28515625" style="3062" customWidth="1"/>
    <col min="8195" max="8195" width="41" style="3062" customWidth="1"/>
    <col min="8196" max="8207" width="15.140625" style="3062" customWidth="1"/>
    <col min="8208" max="8449" width="9.140625" style="3062"/>
    <col min="8450" max="8450" width="15.28515625" style="3062" customWidth="1"/>
    <col min="8451" max="8451" width="41" style="3062" customWidth="1"/>
    <col min="8452" max="8463" width="15.140625" style="3062" customWidth="1"/>
    <col min="8464" max="8705" width="9.140625" style="3062"/>
    <col min="8706" max="8706" width="15.28515625" style="3062" customWidth="1"/>
    <col min="8707" max="8707" width="41" style="3062" customWidth="1"/>
    <col min="8708" max="8719" width="15.140625" style="3062" customWidth="1"/>
    <col min="8720" max="8961" width="9.140625" style="3062"/>
    <col min="8962" max="8962" width="15.28515625" style="3062" customWidth="1"/>
    <col min="8963" max="8963" width="41" style="3062" customWidth="1"/>
    <col min="8964" max="8975" width="15.140625" style="3062" customWidth="1"/>
    <col min="8976" max="9217" width="9.140625" style="3062"/>
    <col min="9218" max="9218" width="15.28515625" style="3062" customWidth="1"/>
    <col min="9219" max="9219" width="41" style="3062" customWidth="1"/>
    <col min="9220" max="9231" width="15.140625" style="3062" customWidth="1"/>
    <col min="9232" max="9473" width="9.140625" style="3062"/>
    <col min="9474" max="9474" width="15.28515625" style="3062" customWidth="1"/>
    <col min="9475" max="9475" width="41" style="3062" customWidth="1"/>
    <col min="9476" max="9487" width="15.140625" style="3062" customWidth="1"/>
    <col min="9488" max="9729" width="9.140625" style="3062"/>
    <col min="9730" max="9730" width="15.28515625" style="3062" customWidth="1"/>
    <col min="9731" max="9731" width="41" style="3062" customWidth="1"/>
    <col min="9732" max="9743" width="15.140625" style="3062" customWidth="1"/>
    <col min="9744" max="9985" width="9.140625" style="3062"/>
    <col min="9986" max="9986" width="15.28515625" style="3062" customWidth="1"/>
    <col min="9987" max="9987" width="41" style="3062" customWidth="1"/>
    <col min="9988" max="9999" width="15.140625" style="3062" customWidth="1"/>
    <col min="10000" max="10241" width="9.140625" style="3062"/>
    <col min="10242" max="10242" width="15.28515625" style="3062" customWidth="1"/>
    <col min="10243" max="10243" width="41" style="3062" customWidth="1"/>
    <col min="10244" max="10255" width="15.140625" style="3062" customWidth="1"/>
    <col min="10256" max="10497" width="9.140625" style="3062"/>
    <col min="10498" max="10498" width="15.28515625" style="3062" customWidth="1"/>
    <col min="10499" max="10499" width="41" style="3062" customWidth="1"/>
    <col min="10500" max="10511" width="15.140625" style="3062" customWidth="1"/>
    <col min="10512" max="10753" width="9.140625" style="3062"/>
    <col min="10754" max="10754" width="15.28515625" style="3062" customWidth="1"/>
    <col min="10755" max="10755" width="41" style="3062" customWidth="1"/>
    <col min="10756" max="10767" width="15.140625" style="3062" customWidth="1"/>
    <col min="10768" max="11009" width="9.140625" style="3062"/>
    <col min="11010" max="11010" width="15.28515625" style="3062" customWidth="1"/>
    <col min="11011" max="11011" width="41" style="3062" customWidth="1"/>
    <col min="11012" max="11023" width="15.140625" style="3062" customWidth="1"/>
    <col min="11024" max="11265" width="9.140625" style="3062"/>
    <col min="11266" max="11266" width="15.28515625" style="3062" customWidth="1"/>
    <col min="11267" max="11267" width="41" style="3062" customWidth="1"/>
    <col min="11268" max="11279" width="15.140625" style="3062" customWidth="1"/>
    <col min="11280" max="11521" width="9.140625" style="3062"/>
    <col min="11522" max="11522" width="15.28515625" style="3062" customWidth="1"/>
    <col min="11523" max="11523" width="41" style="3062" customWidth="1"/>
    <col min="11524" max="11535" width="15.140625" style="3062" customWidth="1"/>
    <col min="11536" max="11777" width="9.140625" style="3062"/>
    <col min="11778" max="11778" width="15.28515625" style="3062" customWidth="1"/>
    <col min="11779" max="11779" width="41" style="3062" customWidth="1"/>
    <col min="11780" max="11791" width="15.140625" style="3062" customWidth="1"/>
    <col min="11792" max="12033" width="9.140625" style="3062"/>
    <col min="12034" max="12034" width="15.28515625" style="3062" customWidth="1"/>
    <col min="12035" max="12035" width="41" style="3062" customWidth="1"/>
    <col min="12036" max="12047" width="15.140625" style="3062" customWidth="1"/>
    <col min="12048" max="12289" width="9.140625" style="3062"/>
    <col min="12290" max="12290" width="15.28515625" style="3062" customWidth="1"/>
    <col min="12291" max="12291" width="41" style="3062" customWidth="1"/>
    <col min="12292" max="12303" width="15.140625" style="3062" customWidth="1"/>
    <col min="12304" max="12545" width="9.140625" style="3062"/>
    <col min="12546" max="12546" width="15.28515625" style="3062" customWidth="1"/>
    <col min="12547" max="12547" width="41" style="3062" customWidth="1"/>
    <col min="12548" max="12559" width="15.140625" style="3062" customWidth="1"/>
    <col min="12560" max="12801" width="9.140625" style="3062"/>
    <col min="12802" max="12802" width="15.28515625" style="3062" customWidth="1"/>
    <col min="12803" max="12803" width="41" style="3062" customWidth="1"/>
    <col min="12804" max="12815" width="15.140625" style="3062" customWidth="1"/>
    <col min="12816" max="13057" width="9.140625" style="3062"/>
    <col min="13058" max="13058" width="15.28515625" style="3062" customWidth="1"/>
    <col min="13059" max="13059" width="41" style="3062" customWidth="1"/>
    <col min="13060" max="13071" width="15.140625" style="3062" customWidth="1"/>
    <col min="13072" max="13313" width="9.140625" style="3062"/>
    <col min="13314" max="13314" width="15.28515625" style="3062" customWidth="1"/>
    <col min="13315" max="13315" width="41" style="3062" customWidth="1"/>
    <col min="13316" max="13327" width="15.140625" style="3062" customWidth="1"/>
    <col min="13328" max="13569" width="9.140625" style="3062"/>
    <col min="13570" max="13570" width="15.28515625" style="3062" customWidth="1"/>
    <col min="13571" max="13571" width="41" style="3062" customWidth="1"/>
    <col min="13572" max="13583" width="15.140625" style="3062" customWidth="1"/>
    <col min="13584" max="13825" width="9.140625" style="3062"/>
    <col min="13826" max="13826" width="15.28515625" style="3062" customWidth="1"/>
    <col min="13827" max="13827" width="41" style="3062" customWidth="1"/>
    <col min="13828" max="13839" width="15.140625" style="3062" customWidth="1"/>
    <col min="13840" max="14081" width="9.140625" style="3062"/>
    <col min="14082" max="14082" width="15.28515625" style="3062" customWidth="1"/>
    <col min="14083" max="14083" width="41" style="3062" customWidth="1"/>
    <col min="14084" max="14095" width="15.140625" style="3062" customWidth="1"/>
    <col min="14096" max="14337" width="9.140625" style="3062"/>
    <col min="14338" max="14338" width="15.28515625" style="3062" customWidth="1"/>
    <col min="14339" max="14339" width="41" style="3062" customWidth="1"/>
    <col min="14340" max="14351" width="15.140625" style="3062" customWidth="1"/>
    <col min="14352" max="14593" width="9.140625" style="3062"/>
    <col min="14594" max="14594" width="15.28515625" style="3062" customWidth="1"/>
    <col min="14595" max="14595" width="41" style="3062" customWidth="1"/>
    <col min="14596" max="14607" width="15.140625" style="3062" customWidth="1"/>
    <col min="14608" max="14849" width="9.140625" style="3062"/>
    <col min="14850" max="14850" width="15.28515625" style="3062" customWidth="1"/>
    <col min="14851" max="14851" width="41" style="3062" customWidth="1"/>
    <col min="14852" max="14863" width="15.140625" style="3062" customWidth="1"/>
    <col min="14864" max="15105" width="9.140625" style="3062"/>
    <col min="15106" max="15106" width="15.28515625" style="3062" customWidth="1"/>
    <col min="15107" max="15107" width="41" style="3062" customWidth="1"/>
    <col min="15108" max="15119" width="15.140625" style="3062" customWidth="1"/>
    <col min="15120" max="15361" width="9.140625" style="3062"/>
    <col min="15362" max="15362" width="15.28515625" style="3062" customWidth="1"/>
    <col min="15363" max="15363" width="41" style="3062" customWidth="1"/>
    <col min="15364" max="15375" width="15.140625" style="3062" customWidth="1"/>
    <col min="15376" max="15617" width="9.140625" style="3062"/>
    <col min="15618" max="15618" width="15.28515625" style="3062" customWidth="1"/>
    <col min="15619" max="15619" width="41" style="3062" customWidth="1"/>
    <col min="15620" max="15631" width="15.140625" style="3062" customWidth="1"/>
    <col min="15632" max="15873" width="9.140625" style="3062"/>
    <col min="15874" max="15874" width="15.28515625" style="3062" customWidth="1"/>
    <col min="15875" max="15875" width="41" style="3062" customWidth="1"/>
    <col min="15876" max="15887" width="15.140625" style="3062" customWidth="1"/>
    <col min="15888" max="16129" width="9.140625" style="3062"/>
    <col min="16130" max="16130" width="15.28515625" style="3062" customWidth="1"/>
    <col min="16131" max="16131" width="41" style="3062" customWidth="1"/>
    <col min="16132" max="16143" width="15.140625" style="3062" customWidth="1"/>
    <col min="16144" max="16384" width="9.140625" style="3062"/>
  </cols>
  <sheetData>
    <row r="1" spans="1:15" ht="13.5" thickBot="1">
      <c r="A1" s="7703" t="s">
        <v>0</v>
      </c>
      <c r="B1" s="7703"/>
      <c r="C1" s="7703"/>
      <c r="D1" s="3062"/>
      <c r="E1" s="4160"/>
      <c r="F1" s="4160"/>
      <c r="G1" s="3062"/>
      <c r="H1" s="4160"/>
      <c r="I1" s="4160"/>
      <c r="J1" s="3062"/>
      <c r="K1" s="4160"/>
      <c r="L1" s="4160"/>
      <c r="M1" s="3062"/>
      <c r="N1" s="4160"/>
      <c r="O1" s="3333" t="s">
        <v>1</v>
      </c>
    </row>
    <row r="2" spans="1:15" ht="20.25" customHeight="1" thickTop="1" thickBot="1">
      <c r="A2" s="7323" t="s">
        <v>4010</v>
      </c>
      <c r="B2" s="7324"/>
      <c r="C2" s="7324"/>
      <c r="D2" s="7324"/>
      <c r="E2" s="7324"/>
      <c r="F2" s="7324"/>
      <c r="G2" s="7324"/>
      <c r="H2" s="7324"/>
      <c r="I2" s="7324"/>
      <c r="J2" s="7324"/>
      <c r="K2" s="7324"/>
      <c r="L2" s="7324"/>
      <c r="M2" s="7324"/>
      <c r="N2" s="7324"/>
      <c r="O2" s="7325"/>
    </row>
    <row r="3" spans="1:15" ht="28.5" customHeight="1" thickBot="1">
      <c r="A3" s="7442" t="s">
        <v>5185</v>
      </c>
      <c r="B3" s="7704"/>
      <c r="C3" s="7704"/>
      <c r="D3" s="7704"/>
      <c r="E3" s="7704"/>
      <c r="F3" s="7704"/>
      <c r="G3" s="7704"/>
      <c r="H3" s="7704"/>
      <c r="I3" s="7704"/>
      <c r="J3" s="7704"/>
      <c r="K3" s="7704"/>
      <c r="L3" s="7704"/>
      <c r="M3" s="7704"/>
      <c r="N3" s="7704"/>
      <c r="O3" s="7705"/>
    </row>
    <row r="4" spans="1:15" ht="17.25" customHeight="1" thickBot="1">
      <c r="A4" s="7706" t="s">
        <v>12</v>
      </c>
      <c r="B4" s="7708" t="s">
        <v>3646</v>
      </c>
      <c r="C4" s="7708" t="s">
        <v>3647</v>
      </c>
      <c r="D4" s="7464" t="s">
        <v>3630</v>
      </c>
      <c r="E4" s="7448"/>
      <c r="F4" s="7448"/>
      <c r="G4" s="7448"/>
      <c r="H4" s="7448"/>
      <c r="I4" s="7448"/>
      <c r="J4" s="7448"/>
      <c r="K4" s="7448"/>
      <c r="L4" s="7448"/>
      <c r="M4" s="7448"/>
      <c r="N4" s="7448"/>
      <c r="O4" s="7449"/>
    </row>
    <row r="5" spans="1:15" s="4202" customFormat="1" ht="22.5" customHeight="1" thickBot="1">
      <c r="A5" s="7707"/>
      <c r="B5" s="7709"/>
      <c r="C5" s="7709"/>
      <c r="D5" s="4201" t="s">
        <v>14</v>
      </c>
      <c r="E5" s="5888" t="s">
        <v>15</v>
      </c>
      <c r="F5" s="5888" t="s">
        <v>16</v>
      </c>
      <c r="G5" s="5888" t="s">
        <v>17</v>
      </c>
      <c r="H5" s="5888" t="s">
        <v>18</v>
      </c>
      <c r="I5" s="5888" t="s">
        <v>19</v>
      </c>
      <c r="J5" s="5888" t="s">
        <v>20</v>
      </c>
      <c r="K5" s="5888" t="s">
        <v>21</v>
      </c>
      <c r="L5" s="5888" t="s">
        <v>22</v>
      </c>
      <c r="M5" s="5888" t="s">
        <v>23</v>
      </c>
      <c r="N5" s="5888" t="s">
        <v>24</v>
      </c>
      <c r="O5" s="5889" t="s">
        <v>25</v>
      </c>
    </row>
    <row r="6" spans="1:15" ht="17.45" customHeight="1">
      <c r="A6" s="7428">
        <v>2004</v>
      </c>
      <c r="B6" s="7430" t="s">
        <v>3648</v>
      </c>
      <c r="C6" s="4203" t="s">
        <v>3649</v>
      </c>
      <c r="D6" s="4204">
        <v>552637.92000000004</v>
      </c>
      <c r="E6" s="4205">
        <v>562017.25</v>
      </c>
      <c r="F6" s="4205">
        <v>1011393.29</v>
      </c>
      <c r="G6" s="4205">
        <v>734426.58570000005</v>
      </c>
      <c r="H6" s="4205">
        <v>528180.27</v>
      </c>
      <c r="I6" s="4205">
        <v>807889.63</v>
      </c>
      <c r="J6" s="4205">
        <v>733666.73</v>
      </c>
      <c r="K6" s="4205">
        <v>407865.52</v>
      </c>
      <c r="L6" s="4205">
        <v>1095519.3899999999</v>
      </c>
      <c r="M6" s="4205">
        <v>1299229.58</v>
      </c>
      <c r="N6" s="4205">
        <v>1622156.3</v>
      </c>
      <c r="O6" s="4206">
        <v>1139349.05</v>
      </c>
    </row>
    <row r="7" spans="1:15" ht="17.45" customHeight="1">
      <c r="A7" s="7443"/>
      <c r="B7" s="7710"/>
      <c r="C7" s="4207" t="s">
        <v>3650</v>
      </c>
      <c r="D7" s="4208">
        <v>336993.92</v>
      </c>
      <c r="E7" s="4209">
        <v>359558.82</v>
      </c>
      <c r="F7" s="4209">
        <v>817009.62</v>
      </c>
      <c r="G7" s="4209">
        <v>500245.76569999999</v>
      </c>
      <c r="H7" s="4209">
        <v>417906.37</v>
      </c>
      <c r="I7" s="4209">
        <v>632407.71</v>
      </c>
      <c r="J7" s="4209">
        <v>624041.34</v>
      </c>
      <c r="K7" s="4209">
        <v>352484.71</v>
      </c>
      <c r="L7" s="4209">
        <v>794978.12</v>
      </c>
      <c r="M7" s="4209">
        <v>813634.7</v>
      </c>
      <c r="N7" s="4209">
        <v>492119.19</v>
      </c>
      <c r="O7" s="4210">
        <v>451466.37</v>
      </c>
    </row>
    <row r="8" spans="1:15" ht="17.45" customHeight="1">
      <c r="A8" s="7443"/>
      <c r="B8" s="7710"/>
      <c r="C8" s="4207" t="s">
        <v>3651</v>
      </c>
      <c r="D8" s="4208">
        <v>0</v>
      </c>
      <c r="E8" s="4209">
        <v>8596.5</v>
      </c>
      <c r="F8" s="4209">
        <v>0</v>
      </c>
      <c r="G8" s="4209">
        <v>0</v>
      </c>
      <c r="H8" s="4209">
        <v>0</v>
      </c>
      <c r="I8" s="4209">
        <v>0</v>
      </c>
      <c r="J8" s="4209">
        <v>0</v>
      </c>
      <c r="K8" s="4209">
        <v>0</v>
      </c>
      <c r="L8" s="4209">
        <v>1004.69</v>
      </c>
      <c r="M8" s="4209">
        <v>422.67</v>
      </c>
      <c r="N8" s="4209">
        <v>19218.23</v>
      </c>
      <c r="O8" s="4210">
        <v>15074.8</v>
      </c>
    </row>
    <row r="9" spans="1:15" ht="17.45" customHeight="1">
      <c r="A9" s="7443"/>
      <c r="B9" s="7710"/>
      <c r="C9" s="4207" t="s">
        <v>3652</v>
      </c>
      <c r="D9" s="4208">
        <v>215644</v>
      </c>
      <c r="E9" s="4209">
        <v>193861.93</v>
      </c>
      <c r="F9" s="4209">
        <v>194383.67</v>
      </c>
      <c r="G9" s="4209">
        <v>233697.91</v>
      </c>
      <c r="H9" s="4209">
        <v>110273.9</v>
      </c>
      <c r="I9" s="4209">
        <v>175481.92</v>
      </c>
      <c r="J9" s="4209">
        <v>109625.39</v>
      </c>
      <c r="K9" s="4209">
        <v>55380.81</v>
      </c>
      <c r="L9" s="4209">
        <v>299536.58</v>
      </c>
      <c r="M9" s="4209">
        <v>483832.08</v>
      </c>
      <c r="N9" s="4209">
        <v>1110818.8799999999</v>
      </c>
      <c r="O9" s="4210">
        <v>672807.88</v>
      </c>
    </row>
    <row r="10" spans="1:15" ht="17.45" customHeight="1">
      <c r="A10" s="7443"/>
      <c r="B10" s="7710"/>
      <c r="C10" s="4207" t="s">
        <v>3653</v>
      </c>
      <c r="D10" s="4208">
        <v>0</v>
      </c>
      <c r="E10" s="4209">
        <v>0</v>
      </c>
      <c r="F10" s="4209">
        <v>0</v>
      </c>
      <c r="G10" s="4209">
        <v>482.91</v>
      </c>
      <c r="H10" s="4209">
        <v>0</v>
      </c>
      <c r="I10" s="4209">
        <v>0</v>
      </c>
      <c r="J10" s="4209">
        <v>0</v>
      </c>
      <c r="K10" s="4209">
        <v>0</v>
      </c>
      <c r="L10" s="4209">
        <v>0</v>
      </c>
      <c r="M10" s="4209">
        <v>1340.13</v>
      </c>
      <c r="N10" s="4209">
        <v>0</v>
      </c>
      <c r="O10" s="4210">
        <v>0</v>
      </c>
    </row>
    <row r="11" spans="1:15" ht="17.45" customHeight="1">
      <c r="A11" s="7443"/>
      <c r="B11" s="7710"/>
      <c r="C11" s="4207" t="s">
        <v>3654</v>
      </c>
      <c r="D11" s="4208">
        <v>0</v>
      </c>
      <c r="E11" s="4209">
        <v>0</v>
      </c>
      <c r="F11" s="4209">
        <v>0</v>
      </c>
      <c r="G11" s="4209">
        <v>0</v>
      </c>
      <c r="H11" s="4209">
        <v>0</v>
      </c>
      <c r="I11" s="4209">
        <v>0</v>
      </c>
      <c r="J11" s="4209">
        <v>0</v>
      </c>
      <c r="K11" s="4209">
        <v>0</v>
      </c>
      <c r="L11" s="4209">
        <v>0</v>
      </c>
      <c r="M11" s="4209">
        <v>0</v>
      </c>
      <c r="N11" s="4209">
        <v>0</v>
      </c>
      <c r="O11" s="4210">
        <v>0</v>
      </c>
    </row>
    <row r="12" spans="1:15" ht="17.45" customHeight="1">
      <c r="A12" s="7443"/>
      <c r="B12" s="7710"/>
      <c r="C12" s="4207" t="s">
        <v>3655</v>
      </c>
      <c r="D12" s="4208">
        <v>0</v>
      </c>
      <c r="E12" s="4209">
        <v>0</v>
      </c>
      <c r="F12" s="4209">
        <v>0</v>
      </c>
      <c r="G12" s="4209">
        <v>0</v>
      </c>
      <c r="H12" s="4209">
        <v>0</v>
      </c>
      <c r="I12" s="4209">
        <v>0</v>
      </c>
      <c r="J12" s="4209">
        <v>0</v>
      </c>
      <c r="K12" s="4209">
        <v>0</v>
      </c>
      <c r="L12" s="4209">
        <v>0</v>
      </c>
      <c r="M12" s="4209">
        <v>0</v>
      </c>
      <c r="N12" s="4209">
        <v>0</v>
      </c>
      <c r="O12" s="4210">
        <v>0</v>
      </c>
    </row>
    <row r="13" spans="1:15" ht="17.45" customHeight="1">
      <c r="A13" s="7443"/>
      <c r="B13" s="7710"/>
      <c r="C13" s="4207" t="s">
        <v>3656</v>
      </c>
      <c r="D13" s="4208">
        <v>0</v>
      </c>
      <c r="E13" s="4209">
        <v>0</v>
      </c>
      <c r="F13" s="4209">
        <v>0</v>
      </c>
      <c r="G13" s="4209">
        <v>0</v>
      </c>
      <c r="H13" s="4209">
        <v>0</v>
      </c>
      <c r="I13" s="4209">
        <v>0</v>
      </c>
      <c r="J13" s="4209">
        <v>0</v>
      </c>
      <c r="K13" s="4209">
        <v>0</v>
      </c>
      <c r="L13" s="4209">
        <v>0</v>
      </c>
      <c r="M13" s="4209">
        <v>0</v>
      </c>
      <c r="N13" s="4209">
        <v>0</v>
      </c>
      <c r="O13" s="4210">
        <v>0</v>
      </c>
    </row>
    <row r="14" spans="1:15" ht="17.45" customHeight="1">
      <c r="A14" s="7443"/>
      <c r="B14" s="7710"/>
      <c r="C14" s="4207" t="s">
        <v>3657</v>
      </c>
      <c r="D14" s="4208">
        <v>0</v>
      </c>
      <c r="E14" s="4209">
        <v>0</v>
      </c>
      <c r="F14" s="4209">
        <v>0</v>
      </c>
      <c r="G14" s="4209">
        <v>0</v>
      </c>
      <c r="H14" s="4209">
        <v>0</v>
      </c>
      <c r="I14" s="4209">
        <v>0</v>
      </c>
      <c r="J14" s="4209">
        <v>0</v>
      </c>
      <c r="K14" s="4209">
        <v>0</v>
      </c>
      <c r="L14" s="4209">
        <v>0</v>
      </c>
      <c r="M14" s="4209">
        <v>0</v>
      </c>
      <c r="N14" s="4209">
        <v>0</v>
      </c>
      <c r="O14" s="4210">
        <v>0</v>
      </c>
    </row>
    <row r="15" spans="1:15" ht="17.45" customHeight="1">
      <c r="A15" s="7443"/>
      <c r="B15" s="7710"/>
      <c r="C15" s="4211" t="s">
        <v>3658</v>
      </c>
      <c r="D15" s="4208">
        <v>475789.6</v>
      </c>
      <c r="E15" s="4209">
        <v>378791.24</v>
      </c>
      <c r="F15" s="4209">
        <v>338814</v>
      </c>
      <c r="G15" s="4209">
        <v>179081</v>
      </c>
      <c r="H15" s="4209">
        <v>210705.47</v>
      </c>
      <c r="I15" s="4209">
        <v>98198</v>
      </c>
      <c r="J15" s="4209">
        <v>134709</v>
      </c>
      <c r="K15" s="4209">
        <v>99378</v>
      </c>
      <c r="L15" s="4209">
        <v>57704.03</v>
      </c>
      <c r="M15" s="4209">
        <v>48406.31</v>
      </c>
      <c r="N15" s="4209">
        <v>310585</v>
      </c>
      <c r="O15" s="4210">
        <v>402277.8</v>
      </c>
    </row>
    <row r="16" spans="1:15" ht="17.45" customHeight="1">
      <c r="A16" s="7443"/>
      <c r="B16" s="7710"/>
      <c r="C16" s="4207" t="s">
        <v>3659</v>
      </c>
      <c r="D16" s="4208">
        <v>475789.6</v>
      </c>
      <c r="E16" s="4209">
        <v>378791.24</v>
      </c>
      <c r="F16" s="4209">
        <v>338814</v>
      </c>
      <c r="G16" s="4209">
        <v>179081</v>
      </c>
      <c r="H16" s="4209">
        <v>210705.47</v>
      </c>
      <c r="I16" s="4209">
        <v>98198</v>
      </c>
      <c r="J16" s="4209">
        <v>134709</v>
      </c>
      <c r="K16" s="4209">
        <v>99378</v>
      </c>
      <c r="L16" s="4209">
        <v>57704.03</v>
      </c>
      <c r="M16" s="4209">
        <v>48406.31</v>
      </c>
      <c r="N16" s="4209">
        <v>310585</v>
      </c>
      <c r="O16" s="4210">
        <v>402277.8</v>
      </c>
    </row>
    <row r="17" spans="1:15" ht="17.45" customHeight="1">
      <c r="A17" s="7443"/>
      <c r="B17" s="7710"/>
      <c r="C17" s="4211" t="s">
        <v>3660</v>
      </c>
      <c r="D17" s="4208">
        <v>12464951.208799999</v>
      </c>
      <c r="E17" s="4209">
        <v>12313457.567399999</v>
      </c>
      <c r="F17" s="4209">
        <v>14004265.818399999</v>
      </c>
      <c r="G17" s="4209">
        <v>11262680.087200001</v>
      </c>
      <c r="H17" s="4209">
        <v>10291481.408299999</v>
      </c>
      <c r="I17" s="4209">
        <v>10904523.137800001</v>
      </c>
      <c r="J17" s="4209">
        <v>10993820.0185</v>
      </c>
      <c r="K17" s="4209">
        <v>12264912.228499999</v>
      </c>
      <c r="L17" s="4209">
        <v>14296856.088400001</v>
      </c>
      <c r="M17" s="4209">
        <v>14710093.598300001</v>
      </c>
      <c r="N17" s="4209">
        <v>14996474.475199999</v>
      </c>
      <c r="O17" s="4210">
        <v>20144415.2445</v>
      </c>
    </row>
    <row r="18" spans="1:15" ht="17.45" customHeight="1">
      <c r="A18" s="7443"/>
      <c r="B18" s="7710"/>
      <c r="C18" s="4207" t="s">
        <v>3661</v>
      </c>
      <c r="D18" s="4208">
        <v>12464951.208799999</v>
      </c>
      <c r="E18" s="4209">
        <v>12313457.567399999</v>
      </c>
      <c r="F18" s="4209">
        <v>14004265.818399999</v>
      </c>
      <c r="G18" s="4209">
        <v>11262680.087200001</v>
      </c>
      <c r="H18" s="4209">
        <v>10291481.408299999</v>
      </c>
      <c r="I18" s="4209">
        <v>10904523.137800001</v>
      </c>
      <c r="J18" s="4209">
        <v>10993820.0185</v>
      </c>
      <c r="K18" s="4209">
        <v>12264912.228499999</v>
      </c>
      <c r="L18" s="4209">
        <v>14296856.088400001</v>
      </c>
      <c r="M18" s="4209">
        <v>14710093.598300001</v>
      </c>
      <c r="N18" s="4209">
        <v>14996474.475199999</v>
      </c>
      <c r="O18" s="4210">
        <v>20144415.2445</v>
      </c>
    </row>
    <row r="19" spans="1:15" s="3117" customFormat="1" ht="17.45" customHeight="1" thickBot="1">
      <c r="A19" s="7443"/>
      <c r="B19" s="7431"/>
      <c r="C19" s="4212" t="s">
        <v>78</v>
      </c>
      <c r="D19" s="4213">
        <f>+D17+D15+D6</f>
        <v>13493378.728799999</v>
      </c>
      <c r="E19" s="4214">
        <f t="shared" ref="E19:O19" si="0">+E17+E15+E6</f>
        <v>13254266.057399999</v>
      </c>
      <c r="F19" s="4214">
        <f t="shared" si="0"/>
        <v>15354473.108399998</v>
      </c>
      <c r="G19" s="4214">
        <f t="shared" si="0"/>
        <v>12176187.672900001</v>
      </c>
      <c r="H19" s="4214">
        <f t="shared" si="0"/>
        <v>11030367.1483</v>
      </c>
      <c r="I19" s="4214">
        <f t="shared" si="0"/>
        <v>11810610.767800001</v>
      </c>
      <c r="J19" s="4214">
        <f t="shared" si="0"/>
        <v>11862195.748500001</v>
      </c>
      <c r="K19" s="4214">
        <f t="shared" si="0"/>
        <v>12772155.748499999</v>
      </c>
      <c r="L19" s="4214">
        <f t="shared" si="0"/>
        <v>15450079.508400001</v>
      </c>
      <c r="M19" s="4214">
        <f t="shared" si="0"/>
        <v>16057729.488300001</v>
      </c>
      <c r="N19" s="4214">
        <f t="shared" si="0"/>
        <v>16929215.775199998</v>
      </c>
      <c r="O19" s="4215">
        <f t="shared" si="0"/>
        <v>21686042.094500002</v>
      </c>
    </row>
    <row r="20" spans="1:15" ht="17.45" customHeight="1">
      <c r="A20" s="7443"/>
      <c r="B20" s="7711" t="s">
        <v>3662</v>
      </c>
      <c r="C20" s="4203" t="s">
        <v>3663</v>
      </c>
      <c r="D20" s="4216">
        <v>6846935.0295000002</v>
      </c>
      <c r="E20" s="4217">
        <v>7342217.1997999996</v>
      </c>
      <c r="F20" s="4217">
        <v>9050396.7094999999</v>
      </c>
      <c r="G20" s="4217">
        <v>7463898.7493000003</v>
      </c>
      <c r="H20" s="4217">
        <v>7714305.9891999997</v>
      </c>
      <c r="I20" s="4217">
        <v>9317363.0295000002</v>
      </c>
      <c r="J20" s="4217">
        <v>8157884.4091999996</v>
      </c>
      <c r="K20" s="4217">
        <v>8062648.1699000001</v>
      </c>
      <c r="L20" s="4217">
        <v>10342248.5198</v>
      </c>
      <c r="M20" s="4217">
        <v>10356100.9396</v>
      </c>
      <c r="N20" s="4217">
        <v>9961363.5692999996</v>
      </c>
      <c r="O20" s="4218">
        <v>12365910.079500001</v>
      </c>
    </row>
    <row r="21" spans="1:15" ht="17.45" customHeight="1">
      <c r="A21" s="7443"/>
      <c r="B21" s="7712"/>
      <c r="C21" s="4207" t="s">
        <v>3664</v>
      </c>
      <c r="D21" s="4208">
        <v>5067202.1797000002</v>
      </c>
      <c r="E21" s="4209">
        <v>5852626.3597999997</v>
      </c>
      <c r="F21" s="4209">
        <v>6841143.7395000001</v>
      </c>
      <c r="G21" s="4209">
        <v>5672287.1393999998</v>
      </c>
      <c r="H21" s="4209">
        <v>6354515.9593000002</v>
      </c>
      <c r="I21" s="4209">
        <v>7310515.1995000001</v>
      </c>
      <c r="J21" s="4209">
        <v>5837156.0993999997</v>
      </c>
      <c r="K21" s="4209">
        <v>6140871.5899</v>
      </c>
      <c r="L21" s="4209">
        <v>7986557.0399000002</v>
      </c>
      <c r="M21" s="4209">
        <v>7400087.5598999998</v>
      </c>
      <c r="N21" s="4209">
        <v>8547703.3594000004</v>
      </c>
      <c r="O21" s="4210">
        <v>9738573.1796000004</v>
      </c>
    </row>
    <row r="22" spans="1:15" ht="17.45" customHeight="1">
      <c r="A22" s="7443"/>
      <c r="B22" s="7712"/>
      <c r="C22" s="4207" t="s">
        <v>3665</v>
      </c>
      <c r="D22" s="4208">
        <v>1028935.23</v>
      </c>
      <c r="E22" s="4209">
        <v>547076.80000000005</v>
      </c>
      <c r="F22" s="4209">
        <v>710877.75</v>
      </c>
      <c r="G22" s="4209">
        <v>684816.43</v>
      </c>
      <c r="H22" s="4209">
        <v>334454.05</v>
      </c>
      <c r="I22" s="4209">
        <v>527490.74</v>
      </c>
      <c r="J22" s="4209">
        <v>999811.51</v>
      </c>
      <c r="K22" s="4209">
        <v>771862.06</v>
      </c>
      <c r="L22" s="4209">
        <v>770692.62</v>
      </c>
      <c r="M22" s="4209">
        <v>662559.73</v>
      </c>
      <c r="N22" s="4209">
        <v>332406.32</v>
      </c>
      <c r="O22" s="4210">
        <v>548522.48</v>
      </c>
    </row>
    <row r="23" spans="1:15" ht="17.45" customHeight="1">
      <c r="A23" s="7443"/>
      <c r="B23" s="7712"/>
      <c r="C23" s="4207" t="s">
        <v>3666</v>
      </c>
      <c r="D23" s="4208">
        <v>750797.61979999999</v>
      </c>
      <c r="E23" s="4209">
        <v>942514.04</v>
      </c>
      <c r="F23" s="4209">
        <v>1498375.22</v>
      </c>
      <c r="G23" s="4209">
        <v>1106795.1799000001</v>
      </c>
      <c r="H23" s="4209">
        <v>1025335.9799</v>
      </c>
      <c r="I23" s="4209">
        <v>1479357.09</v>
      </c>
      <c r="J23" s="4209">
        <v>1320916.7997999999</v>
      </c>
      <c r="K23" s="4209">
        <v>1149914.52</v>
      </c>
      <c r="L23" s="4209">
        <v>1584998.8599</v>
      </c>
      <c r="M23" s="4209">
        <v>2293453.6497</v>
      </c>
      <c r="N23" s="4209">
        <v>1081253.8899000001</v>
      </c>
      <c r="O23" s="4210">
        <v>2078814.4199000001</v>
      </c>
    </row>
    <row r="24" spans="1:15" ht="17.45" customHeight="1">
      <c r="A24" s="7443"/>
      <c r="B24" s="7712"/>
      <c r="C24" s="4211" t="s">
        <v>3667</v>
      </c>
      <c r="D24" s="4208">
        <v>472313.16</v>
      </c>
      <c r="E24" s="4209">
        <v>336692.20990000002</v>
      </c>
      <c r="F24" s="4209">
        <v>854743.99</v>
      </c>
      <c r="G24" s="4209">
        <v>882108.51</v>
      </c>
      <c r="H24" s="4209">
        <v>658260.13989999995</v>
      </c>
      <c r="I24" s="4209">
        <v>830115.27989999996</v>
      </c>
      <c r="J24" s="4209">
        <v>873884.33990000002</v>
      </c>
      <c r="K24" s="4209">
        <v>1074878.02</v>
      </c>
      <c r="L24" s="4209">
        <v>733081.49990000005</v>
      </c>
      <c r="M24" s="4209">
        <v>707317.54</v>
      </c>
      <c r="N24" s="4209">
        <v>888495.6</v>
      </c>
      <c r="O24" s="4210">
        <v>1274492.04</v>
      </c>
    </row>
    <row r="25" spans="1:15" ht="17.45" customHeight="1">
      <c r="A25" s="7443"/>
      <c r="B25" s="7712"/>
      <c r="C25" s="4207" t="s">
        <v>3668</v>
      </c>
      <c r="D25" s="4208">
        <v>472313.16</v>
      </c>
      <c r="E25" s="4209">
        <v>336692.20990000002</v>
      </c>
      <c r="F25" s="4209">
        <v>854743.99</v>
      </c>
      <c r="G25" s="4209">
        <v>882108.51</v>
      </c>
      <c r="H25" s="4209">
        <v>658260.13989999995</v>
      </c>
      <c r="I25" s="4209">
        <v>830115.27989999996</v>
      </c>
      <c r="J25" s="4209">
        <v>873884.33990000002</v>
      </c>
      <c r="K25" s="4209">
        <v>1074878.02</v>
      </c>
      <c r="L25" s="4209">
        <v>733081.49990000005</v>
      </c>
      <c r="M25" s="4209">
        <v>707317.54</v>
      </c>
      <c r="N25" s="4209">
        <v>888495.6</v>
      </c>
      <c r="O25" s="4210">
        <v>1274492.04</v>
      </c>
    </row>
    <row r="26" spans="1:15" ht="17.45" customHeight="1">
      <c r="A26" s="7443"/>
      <c r="B26" s="7712"/>
      <c r="C26" s="4211" t="s">
        <v>3669</v>
      </c>
      <c r="D26" s="4208">
        <v>15316883.608999999</v>
      </c>
      <c r="E26" s="4209">
        <v>14193095.249700001</v>
      </c>
      <c r="F26" s="4209">
        <v>20407240.305599999</v>
      </c>
      <c r="G26" s="4209">
        <v>17786031.209600002</v>
      </c>
      <c r="H26" s="4209">
        <v>20166009.039700001</v>
      </c>
      <c r="I26" s="4209">
        <v>19425275.229800001</v>
      </c>
      <c r="J26" s="4209">
        <v>23004391.219300002</v>
      </c>
      <c r="K26" s="4209">
        <v>18083903.150699999</v>
      </c>
      <c r="L26" s="4209">
        <v>23841342.209399998</v>
      </c>
      <c r="M26" s="4209">
        <v>19572560.259599999</v>
      </c>
      <c r="N26" s="4209">
        <v>18317907.6622</v>
      </c>
      <c r="O26" s="4210">
        <v>24008507.638999999</v>
      </c>
    </row>
    <row r="27" spans="1:15" ht="17.45" customHeight="1">
      <c r="A27" s="7443"/>
      <c r="B27" s="7712"/>
      <c r="C27" s="4207" t="s">
        <v>3670</v>
      </c>
      <c r="D27" s="4208">
        <v>2413104.0493999999</v>
      </c>
      <c r="E27" s="4209">
        <v>2204392.8298999998</v>
      </c>
      <c r="F27" s="4209">
        <v>2734243.8557000002</v>
      </c>
      <c r="G27" s="4209">
        <v>3854302.8698</v>
      </c>
      <c r="H27" s="4209">
        <v>3300861.6198</v>
      </c>
      <c r="I27" s="4209">
        <v>2952133.5397999999</v>
      </c>
      <c r="J27" s="4209">
        <v>3160595.9698000001</v>
      </c>
      <c r="K27" s="4209">
        <v>2828066.2196999998</v>
      </c>
      <c r="L27" s="4209">
        <v>3283268.3195000002</v>
      </c>
      <c r="M27" s="4209">
        <v>2186191.8498</v>
      </c>
      <c r="N27" s="4209">
        <v>2892379.1595000001</v>
      </c>
      <c r="O27" s="4210">
        <v>2776463.4698999999</v>
      </c>
    </row>
    <row r="28" spans="1:15" ht="17.45" customHeight="1">
      <c r="A28" s="7443"/>
      <c r="B28" s="7712"/>
      <c r="C28" s="4207" t="s">
        <v>3671</v>
      </c>
      <c r="D28" s="4208">
        <v>137426.60999999999</v>
      </c>
      <c r="E28" s="4209">
        <v>221031.01</v>
      </c>
      <c r="F28" s="4209">
        <v>226119.92</v>
      </c>
      <c r="G28" s="4209">
        <v>303074.51</v>
      </c>
      <c r="H28" s="4209">
        <v>421368.17</v>
      </c>
      <c r="I28" s="4209">
        <v>248884.05</v>
      </c>
      <c r="J28" s="4209">
        <v>296282.53000000003</v>
      </c>
      <c r="K28" s="4209">
        <v>533168.71</v>
      </c>
      <c r="L28" s="4209">
        <v>827816.95999999996</v>
      </c>
      <c r="M28" s="4209">
        <v>705670.76</v>
      </c>
      <c r="N28" s="4209">
        <v>677716.76</v>
      </c>
      <c r="O28" s="4210">
        <v>630559.6</v>
      </c>
    </row>
    <row r="29" spans="1:15" ht="17.45" customHeight="1">
      <c r="A29" s="7443"/>
      <c r="B29" s="7712"/>
      <c r="C29" s="4207" t="s">
        <v>3672</v>
      </c>
      <c r="D29" s="4208">
        <v>6552902.1498999996</v>
      </c>
      <c r="E29" s="4209">
        <v>4277938.4999000002</v>
      </c>
      <c r="F29" s="4209">
        <v>5590040.2699999996</v>
      </c>
      <c r="G29" s="4209">
        <v>4330040.4499000004</v>
      </c>
      <c r="H29" s="4209">
        <v>6411615.7698999997</v>
      </c>
      <c r="I29" s="4209">
        <v>7395544.8700000001</v>
      </c>
      <c r="J29" s="4209">
        <v>6627042.9099000003</v>
      </c>
      <c r="K29" s="4209">
        <v>6303895.3099999996</v>
      </c>
      <c r="L29" s="4209">
        <v>10102900.1799</v>
      </c>
      <c r="M29" s="4209">
        <v>7684190.2698999997</v>
      </c>
      <c r="N29" s="4209">
        <v>5972381.1827999996</v>
      </c>
      <c r="O29" s="4210">
        <v>9554446.1897</v>
      </c>
    </row>
    <row r="30" spans="1:15" ht="17.45" customHeight="1">
      <c r="A30" s="7443"/>
      <c r="B30" s="7712"/>
      <c r="C30" s="4207" t="s">
        <v>3673</v>
      </c>
      <c r="D30" s="4208">
        <v>1374454.4</v>
      </c>
      <c r="E30" s="4209">
        <v>1214472.6399999999</v>
      </c>
      <c r="F30" s="4209">
        <v>1034392.03</v>
      </c>
      <c r="G30" s="4209">
        <v>590944.31000000006</v>
      </c>
      <c r="H30" s="4209">
        <v>1126361.29</v>
      </c>
      <c r="I30" s="4209">
        <v>1784912.46</v>
      </c>
      <c r="J30" s="4209">
        <v>1367043.5899</v>
      </c>
      <c r="K30" s="4209">
        <v>547874.11</v>
      </c>
      <c r="L30" s="4209">
        <v>563937.38</v>
      </c>
      <c r="M30" s="4209">
        <v>669040.37</v>
      </c>
      <c r="N30" s="4209">
        <v>728769.06</v>
      </c>
      <c r="O30" s="4210">
        <v>755452.48</v>
      </c>
    </row>
    <row r="31" spans="1:15" ht="17.45" customHeight="1">
      <c r="A31" s="7443"/>
      <c r="B31" s="7712"/>
      <c r="C31" s="4207" t="s">
        <v>3674</v>
      </c>
      <c r="D31" s="4208">
        <v>4776526.4096999997</v>
      </c>
      <c r="E31" s="4209">
        <v>6260249.0198999997</v>
      </c>
      <c r="F31" s="4209">
        <v>10783317.76</v>
      </c>
      <c r="G31" s="4209">
        <v>8579757.3299000002</v>
      </c>
      <c r="H31" s="4209">
        <v>8809349.9399999995</v>
      </c>
      <c r="I31" s="4209">
        <v>6947750.5700000003</v>
      </c>
      <c r="J31" s="4209">
        <v>11458171.1099</v>
      </c>
      <c r="K31" s="4209">
        <v>7761027.591</v>
      </c>
      <c r="L31" s="4209">
        <v>8955809.4000000004</v>
      </c>
      <c r="M31" s="4209">
        <v>8175597.2999999998</v>
      </c>
      <c r="N31" s="4209">
        <v>7944909.0998999998</v>
      </c>
      <c r="O31" s="4210">
        <v>10172015.6095</v>
      </c>
    </row>
    <row r="32" spans="1:15" ht="17.45" customHeight="1">
      <c r="A32" s="7443"/>
      <c r="B32" s="7712"/>
      <c r="C32" s="4207" t="s">
        <v>3675</v>
      </c>
      <c r="D32" s="4208">
        <v>45114.44</v>
      </c>
      <c r="E32" s="4209">
        <v>14004.34</v>
      </c>
      <c r="F32" s="4209">
        <v>29993.7199</v>
      </c>
      <c r="G32" s="4209">
        <v>88519.22</v>
      </c>
      <c r="H32" s="4209">
        <v>91324.94</v>
      </c>
      <c r="I32" s="4209">
        <v>87880.39</v>
      </c>
      <c r="J32" s="4209">
        <v>84418.489799999996</v>
      </c>
      <c r="K32" s="4209">
        <v>107355.14</v>
      </c>
      <c r="L32" s="4209">
        <v>103252.95</v>
      </c>
      <c r="M32" s="4209">
        <v>148209.69990000001</v>
      </c>
      <c r="N32" s="4209">
        <v>99995.71</v>
      </c>
      <c r="O32" s="4210">
        <v>118773.5099</v>
      </c>
    </row>
    <row r="33" spans="1:15" ht="17.45" customHeight="1">
      <c r="A33" s="7443"/>
      <c r="B33" s="7712"/>
      <c r="C33" s="4207" t="s">
        <v>3676</v>
      </c>
      <c r="D33" s="4208">
        <v>17215.27</v>
      </c>
      <c r="E33" s="4209">
        <v>1006.91</v>
      </c>
      <c r="F33" s="4209">
        <v>9132.75</v>
      </c>
      <c r="G33" s="4209">
        <v>39392.519999999997</v>
      </c>
      <c r="H33" s="4209">
        <v>1796</v>
      </c>
      <c r="I33" s="4209">
        <v>6831.66</v>
      </c>
      <c r="J33" s="4209">
        <v>10836.62</v>
      </c>
      <c r="K33" s="4209">
        <v>2516.0700000000002</v>
      </c>
      <c r="L33" s="4209">
        <v>1266.77</v>
      </c>
      <c r="M33" s="4209">
        <v>2800.36</v>
      </c>
      <c r="N33" s="4209">
        <v>1756.69</v>
      </c>
      <c r="O33" s="4210">
        <v>616.04</v>
      </c>
    </row>
    <row r="34" spans="1:15" ht="17.45" customHeight="1">
      <c r="A34" s="7443"/>
      <c r="B34" s="7712"/>
      <c r="C34" s="4207" t="s">
        <v>3677</v>
      </c>
      <c r="D34" s="4208">
        <v>140.28</v>
      </c>
      <c r="E34" s="4209">
        <v>0</v>
      </c>
      <c r="F34" s="4209">
        <v>0</v>
      </c>
      <c r="G34" s="4209">
        <v>0</v>
      </c>
      <c r="H34" s="4209">
        <v>3331.31</v>
      </c>
      <c r="I34" s="4209">
        <v>1337.69</v>
      </c>
      <c r="J34" s="4209">
        <v>0</v>
      </c>
      <c r="K34" s="4209">
        <v>0</v>
      </c>
      <c r="L34" s="4209">
        <v>3090.25</v>
      </c>
      <c r="M34" s="4209">
        <v>859.65</v>
      </c>
      <c r="N34" s="4209">
        <v>0</v>
      </c>
      <c r="O34" s="4210">
        <v>180.74</v>
      </c>
    </row>
    <row r="35" spans="1:15" ht="17.45" customHeight="1" thickBot="1">
      <c r="A35" s="7443"/>
      <c r="B35" s="7713"/>
      <c r="C35" s="4219" t="s">
        <v>78</v>
      </c>
      <c r="D35" s="4220">
        <f>+D26+D24+D20</f>
        <v>22636131.798500001</v>
      </c>
      <c r="E35" s="4221">
        <f t="shared" ref="E35:O35" si="1">+E26+E24+E20</f>
        <v>21872004.659400001</v>
      </c>
      <c r="F35" s="4221">
        <f t="shared" si="1"/>
        <v>30312381.005099997</v>
      </c>
      <c r="G35" s="4221">
        <f t="shared" si="1"/>
        <v>26132038.468900003</v>
      </c>
      <c r="H35" s="4221">
        <f t="shared" si="1"/>
        <v>28538575.1688</v>
      </c>
      <c r="I35" s="4221">
        <f t="shared" si="1"/>
        <v>29572753.5392</v>
      </c>
      <c r="J35" s="4221">
        <f t="shared" si="1"/>
        <v>32036159.968400002</v>
      </c>
      <c r="K35" s="4221">
        <f t="shared" si="1"/>
        <v>27221429.340599999</v>
      </c>
      <c r="L35" s="4221">
        <f t="shared" si="1"/>
        <v>34916672.229099996</v>
      </c>
      <c r="M35" s="4221">
        <f t="shared" si="1"/>
        <v>30635978.739199996</v>
      </c>
      <c r="N35" s="4221">
        <f t="shared" si="1"/>
        <v>29167766.831500001</v>
      </c>
      <c r="O35" s="4222">
        <f t="shared" si="1"/>
        <v>37648909.758499995</v>
      </c>
    </row>
    <row r="36" spans="1:15" ht="17.45" customHeight="1" thickBot="1">
      <c r="A36" s="7701"/>
      <c r="B36" s="4223" t="s">
        <v>3678</v>
      </c>
      <c r="C36" s="4224" t="s">
        <v>3679</v>
      </c>
      <c r="D36" s="4225">
        <v>710433.9</v>
      </c>
      <c r="E36" s="4226">
        <v>289330.68</v>
      </c>
      <c r="F36" s="4226">
        <v>1192912.69</v>
      </c>
      <c r="G36" s="4226">
        <v>2729387.6099</v>
      </c>
      <c r="H36" s="4226">
        <v>1403603.7298000001</v>
      </c>
      <c r="I36" s="4226">
        <v>713153.3199</v>
      </c>
      <c r="J36" s="4226">
        <v>1374718.1199</v>
      </c>
      <c r="K36" s="4226">
        <v>1107563.82</v>
      </c>
      <c r="L36" s="4226">
        <v>1068732.98</v>
      </c>
      <c r="M36" s="4226">
        <v>1387655.03</v>
      </c>
      <c r="N36" s="4226">
        <v>1410401.58</v>
      </c>
      <c r="O36" s="4227">
        <v>3399169.21</v>
      </c>
    </row>
    <row r="37" spans="1:15" ht="17.45" customHeight="1">
      <c r="A37" s="7428">
        <v>2005</v>
      </c>
      <c r="B37" s="7430" t="s">
        <v>3648</v>
      </c>
      <c r="C37" s="4203" t="s">
        <v>3649</v>
      </c>
      <c r="D37" s="4216">
        <v>802771.56</v>
      </c>
      <c r="E37" s="4217">
        <v>709025.1</v>
      </c>
      <c r="F37" s="4217">
        <v>1237761.27</v>
      </c>
      <c r="G37" s="4217">
        <v>710450.44</v>
      </c>
      <c r="H37" s="4217">
        <v>1027842.15</v>
      </c>
      <c r="I37" s="4217">
        <v>751189.35</v>
      </c>
      <c r="J37" s="4217">
        <v>389239.02</v>
      </c>
      <c r="K37" s="4217">
        <v>636701.13</v>
      </c>
      <c r="L37" s="4217">
        <v>1174247.5900000001</v>
      </c>
      <c r="M37" s="4217">
        <v>897198.71</v>
      </c>
      <c r="N37" s="4217">
        <v>927896.93</v>
      </c>
      <c r="O37" s="4218">
        <v>1320204.44</v>
      </c>
    </row>
    <row r="38" spans="1:15" ht="17.45" customHeight="1">
      <c r="A38" s="7443"/>
      <c r="B38" s="7710"/>
      <c r="C38" s="4207" t="s">
        <v>3650</v>
      </c>
      <c r="D38" s="4208">
        <v>739262.32</v>
      </c>
      <c r="E38" s="4209">
        <v>455337.44</v>
      </c>
      <c r="F38" s="4209">
        <v>1063248.18</v>
      </c>
      <c r="G38" s="4209">
        <v>624676.94999999995</v>
      </c>
      <c r="H38" s="4209">
        <v>900283.24</v>
      </c>
      <c r="I38" s="4209">
        <v>548248.66</v>
      </c>
      <c r="J38" s="4209">
        <v>328551.71999999997</v>
      </c>
      <c r="K38" s="4209">
        <v>462331.69</v>
      </c>
      <c r="L38" s="4209">
        <v>903867.75</v>
      </c>
      <c r="M38" s="4209">
        <v>714205.68</v>
      </c>
      <c r="N38" s="4209">
        <v>547178.15</v>
      </c>
      <c r="O38" s="4210">
        <v>753917.72</v>
      </c>
    </row>
    <row r="39" spans="1:15" ht="17.45" customHeight="1">
      <c r="A39" s="7443"/>
      <c r="B39" s="7710"/>
      <c r="C39" s="4207" t="s">
        <v>3651</v>
      </c>
      <c r="D39" s="4208">
        <v>0</v>
      </c>
      <c r="E39" s="4209">
        <v>15258</v>
      </c>
      <c r="F39" s="4209">
        <v>0</v>
      </c>
      <c r="G39" s="4209">
        <v>17773.45</v>
      </c>
      <c r="H39" s="4209">
        <v>31900</v>
      </c>
      <c r="I39" s="4209">
        <v>7763.84</v>
      </c>
      <c r="J39" s="4209">
        <v>0</v>
      </c>
      <c r="K39" s="4209">
        <v>4002.95</v>
      </c>
      <c r="L39" s="4209">
        <v>5092.67</v>
      </c>
      <c r="M39" s="4209">
        <v>35489.699999999997</v>
      </c>
      <c r="N39" s="4209">
        <v>77966</v>
      </c>
      <c r="O39" s="4210">
        <v>244878.5</v>
      </c>
    </row>
    <row r="40" spans="1:15" ht="17.45" customHeight="1">
      <c r="A40" s="7443"/>
      <c r="B40" s="7710"/>
      <c r="C40" s="4207" t="s">
        <v>3652</v>
      </c>
      <c r="D40" s="4208">
        <v>63509.24</v>
      </c>
      <c r="E40" s="4209">
        <v>170541.51</v>
      </c>
      <c r="F40" s="4209">
        <v>174056.49</v>
      </c>
      <c r="G40" s="4209">
        <v>37156.15</v>
      </c>
      <c r="H40" s="4209">
        <v>94035.17</v>
      </c>
      <c r="I40" s="4209">
        <v>139985.73000000001</v>
      </c>
      <c r="J40" s="4209">
        <v>60657.34</v>
      </c>
      <c r="K40" s="4209">
        <v>133802.25</v>
      </c>
      <c r="L40" s="4209">
        <v>230076.98</v>
      </c>
      <c r="M40" s="4209">
        <v>145647.53</v>
      </c>
      <c r="N40" s="4209">
        <v>284661.34000000003</v>
      </c>
      <c r="O40" s="4210">
        <v>312496.21999999997</v>
      </c>
    </row>
    <row r="41" spans="1:15" ht="17.45" customHeight="1">
      <c r="A41" s="7443"/>
      <c r="B41" s="7710"/>
      <c r="C41" s="4207" t="s">
        <v>3653</v>
      </c>
      <c r="D41" s="4208">
        <v>0</v>
      </c>
      <c r="E41" s="4209">
        <v>24764.78</v>
      </c>
      <c r="F41" s="4209">
        <v>201</v>
      </c>
      <c r="G41" s="4209">
        <v>7748.42</v>
      </c>
      <c r="H41" s="4209">
        <v>1142.29</v>
      </c>
      <c r="I41" s="4209">
        <v>19823.669999999998</v>
      </c>
      <c r="J41" s="4209">
        <v>29.96</v>
      </c>
      <c r="K41" s="4209">
        <v>22176.04</v>
      </c>
      <c r="L41" s="4209">
        <v>14978.39</v>
      </c>
      <c r="M41" s="4209">
        <v>1855.8</v>
      </c>
      <c r="N41" s="4209">
        <v>16487.439999999999</v>
      </c>
      <c r="O41" s="4210">
        <v>6782</v>
      </c>
    </row>
    <row r="42" spans="1:15" ht="17.45" customHeight="1">
      <c r="A42" s="7443"/>
      <c r="B42" s="7710"/>
      <c r="C42" s="4207" t="s">
        <v>3654</v>
      </c>
      <c r="D42" s="4208">
        <v>0</v>
      </c>
      <c r="E42" s="4209">
        <v>1518</v>
      </c>
      <c r="F42" s="4209">
        <v>255.6</v>
      </c>
      <c r="G42" s="4209">
        <v>0</v>
      </c>
      <c r="H42" s="4209">
        <v>481.45</v>
      </c>
      <c r="I42" s="4209">
        <v>1038</v>
      </c>
      <c r="J42" s="4209">
        <v>0</v>
      </c>
      <c r="K42" s="4209">
        <v>0</v>
      </c>
      <c r="L42" s="4209">
        <v>839.99</v>
      </c>
      <c r="M42" s="4209">
        <v>0</v>
      </c>
      <c r="N42" s="4209">
        <v>1604</v>
      </c>
      <c r="O42" s="4210">
        <v>2130</v>
      </c>
    </row>
    <row r="43" spans="1:15" ht="17.45" customHeight="1">
      <c r="A43" s="7443"/>
      <c r="B43" s="7710"/>
      <c r="C43" s="4207" t="s">
        <v>3655</v>
      </c>
      <c r="D43" s="4208">
        <v>0</v>
      </c>
      <c r="E43" s="4209">
        <v>41605.370000000003</v>
      </c>
      <c r="F43" s="4209">
        <v>0</v>
      </c>
      <c r="G43" s="4209">
        <v>23095.47</v>
      </c>
      <c r="H43" s="4209">
        <v>0</v>
      </c>
      <c r="I43" s="4209">
        <v>34329.449999999997</v>
      </c>
      <c r="J43" s="4209">
        <v>0</v>
      </c>
      <c r="K43" s="4209">
        <v>14388.2</v>
      </c>
      <c r="L43" s="4209">
        <v>19391.810000000001</v>
      </c>
      <c r="M43" s="4209">
        <v>0</v>
      </c>
      <c r="N43" s="4209">
        <v>0</v>
      </c>
      <c r="O43" s="4210">
        <v>0</v>
      </c>
    </row>
    <row r="44" spans="1:15" ht="17.45" customHeight="1">
      <c r="A44" s="7443"/>
      <c r="B44" s="7710"/>
      <c r="C44" s="4207" t="s">
        <v>3656</v>
      </c>
      <c r="D44" s="4208">
        <v>0</v>
      </c>
      <c r="E44" s="4209">
        <v>0</v>
      </c>
      <c r="F44" s="4209">
        <v>0</v>
      </c>
      <c r="G44" s="4209">
        <v>0</v>
      </c>
      <c r="H44" s="4209">
        <v>0</v>
      </c>
      <c r="I44" s="4209">
        <v>0</v>
      </c>
      <c r="J44" s="4209">
        <v>0</v>
      </c>
      <c r="K44" s="4209">
        <v>0</v>
      </c>
      <c r="L44" s="4209">
        <v>0</v>
      </c>
      <c r="M44" s="4209">
        <v>0</v>
      </c>
      <c r="N44" s="4209">
        <v>0</v>
      </c>
      <c r="O44" s="4210">
        <v>0</v>
      </c>
    </row>
    <row r="45" spans="1:15" ht="17.45" customHeight="1">
      <c r="A45" s="7443"/>
      <c r="B45" s="7710"/>
      <c r="C45" s="4207" t="s">
        <v>3657</v>
      </c>
      <c r="D45" s="4208">
        <v>0</v>
      </c>
      <c r="E45" s="4209">
        <v>0</v>
      </c>
      <c r="F45" s="4209">
        <v>0</v>
      </c>
      <c r="G45" s="4209">
        <v>0</v>
      </c>
      <c r="H45" s="4209">
        <v>0</v>
      </c>
      <c r="I45" s="4209">
        <v>0</v>
      </c>
      <c r="J45" s="4209">
        <v>0</v>
      </c>
      <c r="K45" s="4209">
        <v>0</v>
      </c>
      <c r="L45" s="4209">
        <v>0</v>
      </c>
      <c r="M45" s="4209">
        <v>0</v>
      </c>
      <c r="N45" s="4209">
        <v>0</v>
      </c>
      <c r="O45" s="4210">
        <v>0</v>
      </c>
    </row>
    <row r="46" spans="1:15" ht="17.45" customHeight="1">
      <c r="A46" s="7443"/>
      <c r="B46" s="7710"/>
      <c r="C46" s="4211" t="s">
        <v>3658</v>
      </c>
      <c r="D46" s="4208">
        <v>225647</v>
      </c>
      <c r="E46" s="4209">
        <v>290634.34000000003</v>
      </c>
      <c r="F46" s="4209">
        <v>227268</v>
      </c>
      <c r="G46" s="4209">
        <v>300145</v>
      </c>
      <c r="H46" s="4209">
        <v>193920</v>
      </c>
      <c r="I46" s="4209">
        <v>125070</v>
      </c>
      <c r="J46" s="4209">
        <v>60603.06</v>
      </c>
      <c r="K46" s="4209">
        <v>178873.83</v>
      </c>
      <c r="L46" s="4209">
        <v>272789.58</v>
      </c>
      <c r="M46" s="4209">
        <v>152518.91</v>
      </c>
      <c r="N46" s="4209">
        <v>260719.61</v>
      </c>
      <c r="O46" s="4210">
        <v>273051.52000000002</v>
      </c>
    </row>
    <row r="47" spans="1:15" ht="17.45" customHeight="1">
      <c r="A47" s="7443"/>
      <c r="B47" s="7710"/>
      <c r="C47" s="4207" t="s">
        <v>3659</v>
      </c>
      <c r="D47" s="4208">
        <v>225647</v>
      </c>
      <c r="E47" s="4209">
        <v>290634.34000000003</v>
      </c>
      <c r="F47" s="4209">
        <v>227268</v>
      </c>
      <c r="G47" s="4209">
        <v>300145</v>
      </c>
      <c r="H47" s="4209">
        <v>193920</v>
      </c>
      <c r="I47" s="4209">
        <v>125070</v>
      </c>
      <c r="J47" s="4209">
        <v>60603.06</v>
      </c>
      <c r="K47" s="4209">
        <v>178873.83</v>
      </c>
      <c r="L47" s="4209">
        <v>272789.58</v>
      </c>
      <c r="M47" s="4209">
        <v>152518.91</v>
      </c>
      <c r="N47" s="4209">
        <v>260719.61</v>
      </c>
      <c r="O47" s="4210">
        <v>273051.52000000002</v>
      </c>
    </row>
    <row r="48" spans="1:15" ht="17.45" customHeight="1">
      <c r="A48" s="7443"/>
      <c r="B48" s="7710"/>
      <c r="C48" s="4211" t="s">
        <v>3660</v>
      </c>
      <c r="D48" s="4208">
        <v>7138038.1799999997</v>
      </c>
      <c r="E48" s="4209">
        <v>9743560.7929999996</v>
      </c>
      <c r="F48" s="4209">
        <v>8706755.0018000007</v>
      </c>
      <c r="G48" s="4209">
        <v>6909184.9100000001</v>
      </c>
      <c r="H48" s="4209">
        <v>6999931.5999999996</v>
      </c>
      <c r="I48" s="4209">
        <v>6994192.2800000003</v>
      </c>
      <c r="J48" s="4209">
        <v>6668137.4199999999</v>
      </c>
      <c r="K48" s="4209">
        <v>7289825.7800000003</v>
      </c>
      <c r="L48" s="4209">
        <v>9111782.7400000002</v>
      </c>
      <c r="M48" s="4209">
        <v>8983048.0500000007</v>
      </c>
      <c r="N48" s="4209">
        <v>8566973.8499999996</v>
      </c>
      <c r="O48" s="4210">
        <v>10634690.08</v>
      </c>
    </row>
    <row r="49" spans="1:15" ht="17.45" customHeight="1">
      <c r="A49" s="7443"/>
      <c r="B49" s="7710"/>
      <c r="C49" s="4207" t="s">
        <v>3661</v>
      </c>
      <c r="D49" s="4208">
        <v>7138038.1799999997</v>
      </c>
      <c r="E49" s="4209">
        <v>9743560.7929999996</v>
      </c>
      <c r="F49" s="4209">
        <v>8706755.0018000007</v>
      </c>
      <c r="G49" s="4209">
        <v>6909184.9100000001</v>
      </c>
      <c r="H49" s="4209">
        <v>6999931.5999999996</v>
      </c>
      <c r="I49" s="4209">
        <v>6994192.2800000003</v>
      </c>
      <c r="J49" s="4209">
        <v>6668137.4199999999</v>
      </c>
      <c r="K49" s="4209">
        <v>7289825.7800000003</v>
      </c>
      <c r="L49" s="4209">
        <v>9111782.7400000002</v>
      </c>
      <c r="M49" s="4209">
        <v>8983048.0500000007</v>
      </c>
      <c r="N49" s="4209">
        <v>8566973.8499999996</v>
      </c>
      <c r="O49" s="4210">
        <v>10634690.08</v>
      </c>
    </row>
    <row r="50" spans="1:15" ht="17.45" customHeight="1" thickBot="1">
      <c r="A50" s="7443"/>
      <c r="B50" s="7714"/>
      <c r="C50" s="4219" t="s">
        <v>78</v>
      </c>
      <c r="D50" s="4220">
        <f>+D48+D46+D37</f>
        <v>8166456.7400000002</v>
      </c>
      <c r="E50" s="4221">
        <f t="shared" ref="E50:O50" si="2">+E48+E46+E37</f>
        <v>10743220.232999999</v>
      </c>
      <c r="F50" s="4221">
        <f t="shared" si="2"/>
        <v>10171784.2718</v>
      </c>
      <c r="G50" s="4221">
        <f t="shared" si="2"/>
        <v>7919780.3499999996</v>
      </c>
      <c r="H50" s="4221">
        <f t="shared" si="2"/>
        <v>8221693.75</v>
      </c>
      <c r="I50" s="4221">
        <f t="shared" si="2"/>
        <v>7870451.6299999999</v>
      </c>
      <c r="J50" s="4221">
        <f t="shared" si="2"/>
        <v>7117979.5</v>
      </c>
      <c r="K50" s="4221">
        <f t="shared" si="2"/>
        <v>8105400.7400000002</v>
      </c>
      <c r="L50" s="4221">
        <f t="shared" si="2"/>
        <v>10558819.91</v>
      </c>
      <c r="M50" s="4221">
        <f t="shared" si="2"/>
        <v>10032765.670000002</v>
      </c>
      <c r="N50" s="4221">
        <f t="shared" si="2"/>
        <v>9755590.3899999987</v>
      </c>
      <c r="O50" s="4222">
        <f t="shared" si="2"/>
        <v>12227946.039999999</v>
      </c>
    </row>
    <row r="51" spans="1:15" ht="17.45" customHeight="1">
      <c r="A51" s="7443"/>
      <c r="B51" s="7711" t="s">
        <v>3662</v>
      </c>
      <c r="C51" s="4203" t="s">
        <v>3663</v>
      </c>
      <c r="D51" s="4216">
        <v>9176371.7899999991</v>
      </c>
      <c r="E51" s="4217">
        <v>9660041.9600000009</v>
      </c>
      <c r="F51" s="4217">
        <v>11185301.26</v>
      </c>
      <c r="G51" s="4217">
        <v>10756589.93</v>
      </c>
      <c r="H51" s="4217">
        <v>10014657.369999999</v>
      </c>
      <c r="I51" s="4217">
        <v>10485985.07</v>
      </c>
      <c r="J51" s="4217">
        <v>7756852.2999999998</v>
      </c>
      <c r="K51" s="4217">
        <v>9267372.9299999997</v>
      </c>
      <c r="L51" s="4217">
        <v>9853056.4499999993</v>
      </c>
      <c r="M51" s="4217">
        <v>9730807.7799999993</v>
      </c>
      <c r="N51" s="4217">
        <v>8324377.7999999998</v>
      </c>
      <c r="O51" s="4218">
        <v>9883049.1300000008</v>
      </c>
    </row>
    <row r="52" spans="1:15" ht="17.45" customHeight="1">
      <c r="A52" s="7443"/>
      <c r="B52" s="7712"/>
      <c r="C52" s="4207" t="s">
        <v>3664</v>
      </c>
      <c r="D52" s="4208">
        <v>7445209.7300000004</v>
      </c>
      <c r="E52" s="4209">
        <v>7244435.21</v>
      </c>
      <c r="F52" s="4209">
        <v>8847691.9299999997</v>
      </c>
      <c r="G52" s="4209">
        <v>8684443.7300000004</v>
      </c>
      <c r="H52" s="4209">
        <v>8374568.5599999996</v>
      </c>
      <c r="I52" s="4209">
        <v>8469846.9100000001</v>
      </c>
      <c r="J52" s="4209">
        <v>6180553.5300000003</v>
      </c>
      <c r="K52" s="4209">
        <v>7256847.6799999997</v>
      </c>
      <c r="L52" s="4209">
        <v>7790600.6799999997</v>
      </c>
      <c r="M52" s="4209">
        <v>7927637.3799999999</v>
      </c>
      <c r="N52" s="4209">
        <v>6727438.7000000002</v>
      </c>
      <c r="O52" s="4210">
        <v>7334482.7199999997</v>
      </c>
    </row>
    <row r="53" spans="1:15" ht="17.45" customHeight="1">
      <c r="A53" s="7443"/>
      <c r="B53" s="7712"/>
      <c r="C53" s="4207" t="s">
        <v>3665</v>
      </c>
      <c r="D53" s="4208">
        <v>601319.74</v>
      </c>
      <c r="E53" s="4209">
        <v>595647.75</v>
      </c>
      <c r="F53" s="4209">
        <v>775921.24</v>
      </c>
      <c r="G53" s="4209">
        <v>637376.23</v>
      </c>
      <c r="H53" s="4209">
        <v>715714.71</v>
      </c>
      <c r="I53" s="4209">
        <v>964325.82</v>
      </c>
      <c r="J53" s="4209">
        <v>911226.97</v>
      </c>
      <c r="K53" s="4209">
        <v>810844.88</v>
      </c>
      <c r="L53" s="4209">
        <v>832380.88</v>
      </c>
      <c r="M53" s="4209">
        <v>451434.83</v>
      </c>
      <c r="N53" s="4209">
        <v>412081.84</v>
      </c>
      <c r="O53" s="4210">
        <v>415333.77</v>
      </c>
    </row>
    <row r="54" spans="1:15" ht="17.45" customHeight="1">
      <c r="A54" s="7443"/>
      <c r="B54" s="7712"/>
      <c r="C54" s="4207" t="s">
        <v>3666</v>
      </c>
      <c r="D54" s="4208">
        <v>1129842.32</v>
      </c>
      <c r="E54" s="4209">
        <v>1819959</v>
      </c>
      <c r="F54" s="4209">
        <v>1561688.09</v>
      </c>
      <c r="G54" s="4209">
        <v>1434769.97</v>
      </c>
      <c r="H54" s="4209">
        <v>924374.1</v>
      </c>
      <c r="I54" s="4209">
        <v>1051812.3400000001</v>
      </c>
      <c r="J54" s="4209">
        <v>665071.80000000005</v>
      </c>
      <c r="K54" s="4209">
        <v>1199680.3700000001</v>
      </c>
      <c r="L54" s="4209">
        <v>1230074.8899999999</v>
      </c>
      <c r="M54" s="4209">
        <v>1351735.57</v>
      </c>
      <c r="N54" s="4209">
        <v>1184857.26</v>
      </c>
      <c r="O54" s="4210">
        <v>2133232.6400000001</v>
      </c>
    </row>
    <row r="55" spans="1:15" ht="17.45" customHeight="1">
      <c r="A55" s="7443"/>
      <c r="B55" s="7712"/>
      <c r="C55" s="4211" t="s">
        <v>3667</v>
      </c>
      <c r="D55" s="4208">
        <v>600150.96</v>
      </c>
      <c r="E55" s="4209">
        <v>671762.91</v>
      </c>
      <c r="F55" s="4209">
        <v>1227617.8500000001</v>
      </c>
      <c r="G55" s="4209">
        <v>1456454.89</v>
      </c>
      <c r="H55" s="4209">
        <v>937714.11</v>
      </c>
      <c r="I55" s="4209">
        <v>994935.17</v>
      </c>
      <c r="J55" s="4209">
        <v>928256.72</v>
      </c>
      <c r="K55" s="4209">
        <v>1048803.29</v>
      </c>
      <c r="L55" s="4209">
        <v>928838.56</v>
      </c>
      <c r="M55" s="4209">
        <v>947229.21</v>
      </c>
      <c r="N55" s="4209">
        <v>740927.07</v>
      </c>
      <c r="O55" s="4210">
        <v>714253.36</v>
      </c>
    </row>
    <row r="56" spans="1:15" ht="17.45" customHeight="1">
      <c r="A56" s="7443"/>
      <c r="B56" s="7712"/>
      <c r="C56" s="4207" t="s">
        <v>3668</v>
      </c>
      <c r="D56" s="4208">
        <v>600150.96</v>
      </c>
      <c r="E56" s="4209">
        <v>671762.91</v>
      </c>
      <c r="F56" s="4209">
        <v>1227617.8500000001</v>
      </c>
      <c r="G56" s="4209">
        <v>1456454.89</v>
      </c>
      <c r="H56" s="4209">
        <v>937714.11</v>
      </c>
      <c r="I56" s="4209">
        <v>994935.17</v>
      </c>
      <c r="J56" s="4209">
        <v>928256.72</v>
      </c>
      <c r="K56" s="4209">
        <v>1048803.29</v>
      </c>
      <c r="L56" s="4209">
        <v>928838.56</v>
      </c>
      <c r="M56" s="4209">
        <v>947229.21</v>
      </c>
      <c r="N56" s="4209">
        <v>740927.07</v>
      </c>
      <c r="O56" s="4210">
        <v>714253.36</v>
      </c>
    </row>
    <row r="57" spans="1:15" ht="17.45" customHeight="1">
      <c r="A57" s="7443"/>
      <c r="B57" s="7712"/>
      <c r="C57" s="4211" t="s">
        <v>3669</v>
      </c>
      <c r="D57" s="4208">
        <v>23332973.34</v>
      </c>
      <c r="E57" s="4209">
        <v>23327670.550000001</v>
      </c>
      <c r="F57" s="4209">
        <v>32222640.079999998</v>
      </c>
      <c r="G57" s="4209">
        <v>32172535.186500002</v>
      </c>
      <c r="H57" s="4209">
        <v>25883143.048</v>
      </c>
      <c r="I57" s="4209">
        <v>28610993.050000001</v>
      </c>
      <c r="J57" s="4209">
        <v>22493192.48</v>
      </c>
      <c r="K57" s="4209">
        <v>21388900.239799999</v>
      </c>
      <c r="L57" s="4209">
        <v>25292951.350000001</v>
      </c>
      <c r="M57" s="4209">
        <v>24206603.640000001</v>
      </c>
      <c r="N57" s="4209">
        <v>21839623.829999998</v>
      </c>
      <c r="O57" s="4210">
        <v>26155592.568999998</v>
      </c>
    </row>
    <row r="58" spans="1:15" ht="17.45" customHeight="1">
      <c r="A58" s="7443"/>
      <c r="B58" s="7712"/>
      <c r="C58" s="4207" t="s">
        <v>3670</v>
      </c>
      <c r="D58" s="4208">
        <v>2388280.41</v>
      </c>
      <c r="E58" s="4209">
        <v>2229850</v>
      </c>
      <c r="F58" s="4209">
        <v>2815543.15</v>
      </c>
      <c r="G58" s="4209">
        <v>2731463.3465</v>
      </c>
      <c r="H58" s="4209">
        <v>2600565.7179999999</v>
      </c>
      <c r="I58" s="4209">
        <v>2959246.39</v>
      </c>
      <c r="J58" s="4209">
        <v>1662918.54</v>
      </c>
      <c r="K58" s="4209">
        <v>2791802.1198</v>
      </c>
      <c r="L58" s="4209">
        <v>2925625.67</v>
      </c>
      <c r="M58" s="4209">
        <v>3693716.29</v>
      </c>
      <c r="N58" s="4209">
        <v>2923986.23</v>
      </c>
      <c r="O58" s="4210">
        <v>3747229.21</v>
      </c>
    </row>
    <row r="59" spans="1:15" ht="17.45" customHeight="1">
      <c r="A59" s="7443"/>
      <c r="B59" s="7712"/>
      <c r="C59" s="4207" t="s">
        <v>3671</v>
      </c>
      <c r="D59" s="4208">
        <v>346649.49</v>
      </c>
      <c r="E59" s="4209">
        <v>595017.92000000004</v>
      </c>
      <c r="F59" s="4209">
        <v>712430.8</v>
      </c>
      <c r="G59" s="4209">
        <v>727446.48</v>
      </c>
      <c r="H59" s="4209">
        <v>664481.37</v>
      </c>
      <c r="I59" s="4209">
        <v>537067.81000000006</v>
      </c>
      <c r="J59" s="4209">
        <v>331902.7</v>
      </c>
      <c r="K59" s="4209">
        <v>307222.31</v>
      </c>
      <c r="L59" s="4209">
        <v>249767.85</v>
      </c>
      <c r="M59" s="4209">
        <v>493021.49</v>
      </c>
      <c r="N59" s="4209">
        <v>676362.39</v>
      </c>
      <c r="O59" s="4210">
        <v>383367.14</v>
      </c>
    </row>
    <row r="60" spans="1:15" ht="17.45" customHeight="1">
      <c r="A60" s="7443"/>
      <c r="B60" s="7712"/>
      <c r="C60" s="4207" t="s">
        <v>3672</v>
      </c>
      <c r="D60" s="4208">
        <v>6867015.25</v>
      </c>
      <c r="E60" s="4209">
        <v>6992313.4199999999</v>
      </c>
      <c r="F60" s="4209">
        <v>10869257.710000001</v>
      </c>
      <c r="G60" s="4209">
        <v>10275530.939999999</v>
      </c>
      <c r="H60" s="4209">
        <v>7791952.6699999999</v>
      </c>
      <c r="I60" s="4209">
        <v>9738912.0500000007</v>
      </c>
      <c r="J60" s="4209">
        <v>6080588.7400000002</v>
      </c>
      <c r="K60" s="4209">
        <v>3621424.44</v>
      </c>
      <c r="L60" s="4209">
        <v>5998994.3899999997</v>
      </c>
      <c r="M60" s="4209">
        <v>4141834.78</v>
      </c>
      <c r="N60" s="4209">
        <v>3436104.39</v>
      </c>
      <c r="O60" s="4210">
        <v>5951465.1090000002</v>
      </c>
    </row>
    <row r="61" spans="1:15" ht="17.45" customHeight="1">
      <c r="A61" s="7443"/>
      <c r="B61" s="7712"/>
      <c r="C61" s="4207" t="s">
        <v>3673</v>
      </c>
      <c r="D61" s="4208">
        <v>1254149.1599999999</v>
      </c>
      <c r="E61" s="4209">
        <v>935827.14</v>
      </c>
      <c r="F61" s="4209">
        <v>941492.76</v>
      </c>
      <c r="G61" s="4209">
        <v>921833.07</v>
      </c>
      <c r="H61" s="4209">
        <v>2243192.79</v>
      </c>
      <c r="I61" s="4209">
        <v>1816214.58</v>
      </c>
      <c r="J61" s="4209">
        <v>1324905.8400000001</v>
      </c>
      <c r="K61" s="4209">
        <v>1318654.69</v>
      </c>
      <c r="L61" s="4209">
        <v>937526.79</v>
      </c>
      <c r="M61" s="4209">
        <v>1031780.91</v>
      </c>
      <c r="N61" s="4209">
        <v>1025861.65</v>
      </c>
      <c r="O61" s="4210">
        <v>793181.05</v>
      </c>
    </row>
    <row r="62" spans="1:15" ht="17.45" customHeight="1">
      <c r="A62" s="7443"/>
      <c r="B62" s="7712"/>
      <c r="C62" s="4207" t="s">
        <v>3674</v>
      </c>
      <c r="D62" s="4208">
        <v>12429819.17</v>
      </c>
      <c r="E62" s="4209">
        <v>12512270.08</v>
      </c>
      <c r="F62" s="4209">
        <v>16730437.029999999</v>
      </c>
      <c r="G62" s="4209">
        <v>17385510.440000001</v>
      </c>
      <c r="H62" s="4209">
        <v>12421023.33</v>
      </c>
      <c r="I62" s="4209">
        <v>13409652.83</v>
      </c>
      <c r="J62" s="4209">
        <v>12929876.9</v>
      </c>
      <c r="K62" s="4209">
        <v>13172554.85</v>
      </c>
      <c r="L62" s="4209">
        <v>15019110.960000001</v>
      </c>
      <c r="M62" s="4209">
        <v>14631185.75</v>
      </c>
      <c r="N62" s="4209">
        <v>13590012.050000001</v>
      </c>
      <c r="O62" s="4210">
        <v>15006280.710000001</v>
      </c>
    </row>
    <row r="63" spans="1:15" ht="17.45" customHeight="1">
      <c r="A63" s="7443"/>
      <c r="B63" s="7712"/>
      <c r="C63" s="4207" t="s">
        <v>3675</v>
      </c>
      <c r="D63" s="4208">
        <v>46578.8</v>
      </c>
      <c r="E63" s="4209">
        <v>60909.43</v>
      </c>
      <c r="F63" s="4209">
        <v>143179.79</v>
      </c>
      <c r="G63" s="4209">
        <v>125284.04</v>
      </c>
      <c r="H63" s="4209">
        <v>157552.07</v>
      </c>
      <c r="I63" s="4209">
        <v>148238.07</v>
      </c>
      <c r="J63" s="4209">
        <v>159018.1</v>
      </c>
      <c r="K63" s="4209">
        <v>175292.28</v>
      </c>
      <c r="L63" s="4209">
        <v>157980.39000000001</v>
      </c>
      <c r="M63" s="4209">
        <v>212918.39</v>
      </c>
      <c r="N63" s="4209">
        <v>155406.99</v>
      </c>
      <c r="O63" s="4210">
        <v>228635.42</v>
      </c>
    </row>
    <row r="64" spans="1:15" ht="17.45" customHeight="1">
      <c r="A64" s="7443"/>
      <c r="B64" s="7712"/>
      <c r="C64" s="4207" t="s">
        <v>3676</v>
      </c>
      <c r="D64" s="4208">
        <v>0</v>
      </c>
      <c r="E64" s="4209">
        <v>1482.56</v>
      </c>
      <c r="F64" s="4209">
        <v>10287.16</v>
      </c>
      <c r="G64" s="4209">
        <v>3958</v>
      </c>
      <c r="H64" s="4209">
        <v>156</v>
      </c>
      <c r="I64" s="4209">
        <v>1661.32</v>
      </c>
      <c r="J64" s="4209">
        <v>0</v>
      </c>
      <c r="K64" s="4209">
        <v>0</v>
      </c>
      <c r="L64" s="4209">
        <v>1335.08</v>
      </c>
      <c r="M64" s="4209">
        <v>0</v>
      </c>
      <c r="N64" s="4209">
        <v>30493.599999999999</v>
      </c>
      <c r="O64" s="4210">
        <v>34651</v>
      </c>
    </row>
    <row r="65" spans="1:15" ht="17.45" customHeight="1">
      <c r="A65" s="7443"/>
      <c r="B65" s="7712"/>
      <c r="C65" s="4207" t="s">
        <v>3677</v>
      </c>
      <c r="D65" s="4208">
        <v>481.06</v>
      </c>
      <c r="E65" s="4209">
        <v>0</v>
      </c>
      <c r="F65" s="4209">
        <v>11.68</v>
      </c>
      <c r="G65" s="4209">
        <v>1508.87</v>
      </c>
      <c r="H65" s="4209">
        <v>4219.1000000000004</v>
      </c>
      <c r="I65" s="4209">
        <v>0</v>
      </c>
      <c r="J65" s="4209">
        <v>3981.66</v>
      </c>
      <c r="K65" s="4209">
        <v>1949.55</v>
      </c>
      <c r="L65" s="4209">
        <v>2610.2199999999998</v>
      </c>
      <c r="M65" s="4209">
        <v>2146.0300000000002</v>
      </c>
      <c r="N65" s="4209">
        <v>1396.53</v>
      </c>
      <c r="O65" s="4210">
        <v>10782.93</v>
      </c>
    </row>
    <row r="66" spans="1:15" ht="17.45" customHeight="1" thickBot="1">
      <c r="A66" s="7443"/>
      <c r="B66" s="7715"/>
      <c r="C66" s="4212" t="s">
        <v>78</v>
      </c>
      <c r="D66" s="4213">
        <f>D57+D55+D51</f>
        <v>33109496.09</v>
      </c>
      <c r="E66" s="4214">
        <f t="shared" ref="E66:O66" si="3">E57+E55+E51</f>
        <v>33659475.420000002</v>
      </c>
      <c r="F66" s="4214">
        <f t="shared" si="3"/>
        <v>44635559.189999998</v>
      </c>
      <c r="G66" s="4214">
        <f t="shared" si="3"/>
        <v>44385580.006499998</v>
      </c>
      <c r="H66" s="4214">
        <f t="shared" si="3"/>
        <v>36835514.527999997</v>
      </c>
      <c r="I66" s="4214">
        <f t="shared" si="3"/>
        <v>40091913.290000007</v>
      </c>
      <c r="J66" s="4214">
        <f t="shared" si="3"/>
        <v>31178301.5</v>
      </c>
      <c r="K66" s="4214">
        <f t="shared" si="3"/>
        <v>31705076.459799998</v>
      </c>
      <c r="L66" s="4214">
        <f t="shared" si="3"/>
        <v>36074846.359999999</v>
      </c>
      <c r="M66" s="4214">
        <f t="shared" si="3"/>
        <v>34884640.630000003</v>
      </c>
      <c r="N66" s="4214">
        <f t="shared" si="3"/>
        <v>30904928.699999999</v>
      </c>
      <c r="O66" s="4215">
        <f t="shared" si="3"/>
        <v>36752895.059</v>
      </c>
    </row>
    <row r="67" spans="1:15" ht="17.45" customHeight="1" thickBot="1">
      <c r="A67" s="7701"/>
      <c r="B67" s="4223" t="s">
        <v>3678</v>
      </c>
      <c r="C67" s="4224" t="s">
        <v>3679</v>
      </c>
      <c r="D67" s="4225">
        <v>2556901.9900000002</v>
      </c>
      <c r="E67" s="4226">
        <v>4984428.97</v>
      </c>
      <c r="F67" s="4226">
        <v>2059730.11</v>
      </c>
      <c r="G67" s="4226">
        <v>3159312.1</v>
      </c>
      <c r="H67" s="4226">
        <v>5109261.2300000004</v>
      </c>
      <c r="I67" s="4226">
        <v>4462775.3600000003</v>
      </c>
      <c r="J67" s="4226">
        <v>2957258.71</v>
      </c>
      <c r="K67" s="4226">
        <v>1520009.8</v>
      </c>
      <c r="L67" s="4226">
        <v>4410457.87</v>
      </c>
      <c r="M67" s="4226">
        <v>1465351.58</v>
      </c>
      <c r="N67" s="4226">
        <v>1278994.01</v>
      </c>
      <c r="O67" s="4227">
        <v>1580895.83</v>
      </c>
    </row>
    <row r="68" spans="1:15" ht="17.45" customHeight="1">
      <c r="A68" s="7440">
        <v>2006</v>
      </c>
      <c r="B68" s="7430" t="s">
        <v>3648</v>
      </c>
      <c r="C68" s="4203" t="s">
        <v>3649</v>
      </c>
      <c r="D68" s="4216">
        <v>588132.80000000005</v>
      </c>
      <c r="E68" s="4217">
        <v>953565.67</v>
      </c>
      <c r="F68" s="4217">
        <v>703974.88</v>
      </c>
      <c r="G68" s="4217">
        <v>1154204.5900000001</v>
      </c>
      <c r="H68" s="4217">
        <v>1288681.27</v>
      </c>
      <c r="I68" s="4217">
        <v>1325343.43</v>
      </c>
      <c r="J68" s="4217">
        <v>679073.85</v>
      </c>
      <c r="K68" s="4217">
        <v>1258639.8</v>
      </c>
      <c r="L68" s="4217">
        <v>1698137.95</v>
      </c>
      <c r="M68" s="4217">
        <v>917821.43999999994</v>
      </c>
      <c r="N68" s="4217">
        <v>1499967.26</v>
      </c>
      <c r="O68" s="4218">
        <v>1969143.96</v>
      </c>
    </row>
    <row r="69" spans="1:15" ht="17.45" customHeight="1">
      <c r="A69" s="7441"/>
      <c r="B69" s="7710"/>
      <c r="C69" s="4207" t="s">
        <v>3650</v>
      </c>
      <c r="D69" s="4208">
        <v>438282.4</v>
      </c>
      <c r="E69" s="4209">
        <v>726124.31</v>
      </c>
      <c r="F69" s="4209">
        <v>460159.56</v>
      </c>
      <c r="G69" s="4209">
        <v>716054.7</v>
      </c>
      <c r="H69" s="4209">
        <v>930120.37</v>
      </c>
      <c r="I69" s="4209">
        <v>796760.23</v>
      </c>
      <c r="J69" s="4209">
        <v>309556.49</v>
      </c>
      <c r="K69" s="4209">
        <v>754038.18</v>
      </c>
      <c r="L69" s="4209">
        <v>1095186.48</v>
      </c>
      <c r="M69" s="4209">
        <v>598539.59</v>
      </c>
      <c r="N69" s="4209">
        <v>842525.45</v>
      </c>
      <c r="O69" s="4210">
        <v>846496.41</v>
      </c>
    </row>
    <row r="70" spans="1:15" ht="17.45" customHeight="1">
      <c r="A70" s="7441"/>
      <c r="B70" s="7710"/>
      <c r="C70" s="4207" t="s">
        <v>3651</v>
      </c>
      <c r="D70" s="4208">
        <v>29258.5</v>
      </c>
      <c r="E70" s="4209">
        <v>32660</v>
      </c>
      <c r="F70" s="4209">
        <v>43986.7</v>
      </c>
      <c r="G70" s="4209">
        <v>39116.550000000003</v>
      </c>
      <c r="H70" s="4209">
        <v>10796</v>
      </c>
      <c r="I70" s="4209">
        <v>19383</v>
      </c>
      <c r="J70" s="4209">
        <v>14080</v>
      </c>
      <c r="K70" s="4209">
        <v>0</v>
      </c>
      <c r="L70" s="4209">
        <v>4746.84</v>
      </c>
      <c r="M70" s="4209">
        <v>23068.47</v>
      </c>
      <c r="N70" s="4209">
        <v>245791</v>
      </c>
      <c r="O70" s="4210">
        <v>191007</v>
      </c>
    </row>
    <row r="71" spans="1:15" ht="17.45" customHeight="1">
      <c r="A71" s="7441"/>
      <c r="B71" s="7710"/>
      <c r="C71" s="4207" t="s">
        <v>3652</v>
      </c>
      <c r="D71" s="4208">
        <v>114878.49</v>
      </c>
      <c r="E71" s="4209">
        <v>185922.24</v>
      </c>
      <c r="F71" s="4209">
        <v>175917.6</v>
      </c>
      <c r="G71" s="4209">
        <v>397468.34</v>
      </c>
      <c r="H71" s="4209">
        <v>346694.37</v>
      </c>
      <c r="I71" s="4209">
        <v>483525.47</v>
      </c>
      <c r="J71" s="4209">
        <v>334396.61</v>
      </c>
      <c r="K71" s="4209">
        <v>499288.13</v>
      </c>
      <c r="L71" s="4209">
        <v>555467.68000000005</v>
      </c>
      <c r="M71" s="4209">
        <v>280743.95</v>
      </c>
      <c r="N71" s="4209">
        <v>389081.89</v>
      </c>
      <c r="O71" s="4210">
        <v>928661.55</v>
      </c>
    </row>
    <row r="72" spans="1:15" ht="17.45" customHeight="1">
      <c r="A72" s="7441"/>
      <c r="B72" s="7710"/>
      <c r="C72" s="4207" t="s">
        <v>3653</v>
      </c>
      <c r="D72" s="4208">
        <v>5713.41</v>
      </c>
      <c r="E72" s="4209">
        <v>8859.1200000000008</v>
      </c>
      <c r="F72" s="4209">
        <v>23911.02</v>
      </c>
      <c r="G72" s="4209">
        <v>1565</v>
      </c>
      <c r="H72" s="4209">
        <v>1070.53</v>
      </c>
      <c r="I72" s="4209">
        <v>25674.73</v>
      </c>
      <c r="J72" s="4209">
        <v>15169.91</v>
      </c>
      <c r="K72" s="4209">
        <v>936</v>
      </c>
      <c r="L72" s="4209">
        <v>12160.73</v>
      </c>
      <c r="M72" s="4209">
        <v>15469.43</v>
      </c>
      <c r="N72" s="4209">
        <v>14778.17</v>
      </c>
      <c r="O72" s="4210">
        <v>2737.07</v>
      </c>
    </row>
    <row r="73" spans="1:15" ht="17.45" customHeight="1">
      <c r="A73" s="7441"/>
      <c r="B73" s="7710"/>
      <c r="C73" s="4207" t="s">
        <v>3654</v>
      </c>
      <c r="D73" s="4208">
        <v>0</v>
      </c>
      <c r="E73" s="4209">
        <v>0</v>
      </c>
      <c r="F73" s="4209">
        <v>0</v>
      </c>
      <c r="G73" s="4209">
        <v>0</v>
      </c>
      <c r="H73" s="4209">
        <v>0</v>
      </c>
      <c r="I73" s="4209">
        <v>0</v>
      </c>
      <c r="J73" s="4209">
        <v>4576.7299999999996</v>
      </c>
      <c r="K73" s="4209">
        <v>1583</v>
      </c>
      <c r="L73" s="4209">
        <v>27662.32</v>
      </c>
      <c r="M73" s="4209">
        <v>0</v>
      </c>
      <c r="N73" s="4209">
        <v>0</v>
      </c>
      <c r="O73" s="4210">
        <v>241.93</v>
      </c>
    </row>
    <row r="74" spans="1:15" ht="17.45" customHeight="1">
      <c r="A74" s="7441"/>
      <c r="B74" s="7710"/>
      <c r="C74" s="4207" t="s">
        <v>3655</v>
      </c>
      <c r="D74" s="4208">
        <v>0</v>
      </c>
      <c r="E74" s="4209">
        <v>0</v>
      </c>
      <c r="F74" s="4209">
        <v>0</v>
      </c>
      <c r="G74" s="4209">
        <v>0</v>
      </c>
      <c r="H74" s="4209">
        <v>0</v>
      </c>
      <c r="I74" s="4209">
        <v>0</v>
      </c>
      <c r="J74" s="4209">
        <v>1294.1099999999999</v>
      </c>
      <c r="K74" s="4209">
        <v>0</v>
      </c>
      <c r="L74" s="4209">
        <v>2913.9</v>
      </c>
      <c r="M74" s="4209">
        <v>0</v>
      </c>
      <c r="N74" s="4209">
        <v>7790.75</v>
      </c>
      <c r="O74" s="4210">
        <v>0</v>
      </c>
    </row>
    <row r="75" spans="1:15" ht="17.45" customHeight="1">
      <c r="A75" s="7441"/>
      <c r="B75" s="7710"/>
      <c r="C75" s="4207" t="s">
        <v>3656</v>
      </c>
      <c r="D75" s="4208">
        <v>0</v>
      </c>
      <c r="E75" s="4209">
        <v>0</v>
      </c>
      <c r="F75" s="4209">
        <v>0</v>
      </c>
      <c r="G75" s="4209">
        <v>0</v>
      </c>
      <c r="H75" s="4209">
        <v>0</v>
      </c>
      <c r="I75" s="4209">
        <v>0</v>
      </c>
      <c r="J75" s="4209">
        <v>0</v>
      </c>
      <c r="K75" s="4209">
        <v>0</v>
      </c>
      <c r="L75" s="4209">
        <v>0</v>
      </c>
      <c r="M75" s="4209">
        <v>0</v>
      </c>
      <c r="N75" s="4209">
        <v>0</v>
      </c>
      <c r="O75" s="4210">
        <v>0</v>
      </c>
    </row>
    <row r="76" spans="1:15" ht="17.45" customHeight="1">
      <c r="A76" s="7441"/>
      <c r="B76" s="7710"/>
      <c r="C76" s="4207" t="s">
        <v>3657</v>
      </c>
      <c r="D76" s="4208">
        <v>0</v>
      </c>
      <c r="E76" s="4209">
        <v>0</v>
      </c>
      <c r="F76" s="4209">
        <v>0</v>
      </c>
      <c r="G76" s="4209">
        <v>0</v>
      </c>
      <c r="H76" s="4209">
        <v>0</v>
      </c>
      <c r="I76" s="4209">
        <v>0</v>
      </c>
      <c r="J76" s="4209">
        <v>0</v>
      </c>
      <c r="K76" s="4209">
        <v>2794.49</v>
      </c>
      <c r="L76" s="4209">
        <v>0</v>
      </c>
      <c r="M76" s="4209">
        <v>0</v>
      </c>
      <c r="N76" s="4209">
        <v>0</v>
      </c>
      <c r="O76" s="4210">
        <v>0</v>
      </c>
    </row>
    <row r="77" spans="1:15" ht="17.45" customHeight="1">
      <c r="A77" s="7441"/>
      <c r="B77" s="7710"/>
      <c r="C77" s="4211" t="s">
        <v>3658</v>
      </c>
      <c r="D77" s="4208">
        <v>98703.47</v>
      </c>
      <c r="E77" s="4209">
        <v>49654.92</v>
      </c>
      <c r="F77" s="4209">
        <v>52126.63</v>
      </c>
      <c r="G77" s="4209">
        <v>86438.15</v>
      </c>
      <c r="H77" s="4209">
        <v>126942.79</v>
      </c>
      <c r="I77" s="4209">
        <v>55093</v>
      </c>
      <c r="J77" s="4209">
        <v>105176.45</v>
      </c>
      <c r="K77" s="4209">
        <v>189275.2</v>
      </c>
      <c r="L77" s="4209">
        <v>205885.15</v>
      </c>
      <c r="M77" s="4209">
        <v>652859.16</v>
      </c>
      <c r="N77" s="4209">
        <v>927744.79</v>
      </c>
      <c r="O77" s="4210">
        <v>1657745.25</v>
      </c>
    </row>
    <row r="78" spans="1:15" ht="17.45" customHeight="1">
      <c r="A78" s="7441"/>
      <c r="B78" s="7710"/>
      <c r="C78" s="4207" t="s">
        <v>3659</v>
      </c>
      <c r="D78" s="4208">
        <v>98703.47</v>
      </c>
      <c r="E78" s="4209">
        <v>49654.92</v>
      </c>
      <c r="F78" s="4209">
        <v>52126.63</v>
      </c>
      <c r="G78" s="4209">
        <v>86438.15</v>
      </c>
      <c r="H78" s="4209">
        <v>126942.79</v>
      </c>
      <c r="I78" s="4209">
        <v>55093</v>
      </c>
      <c r="J78" s="4209">
        <v>105176.45</v>
      </c>
      <c r="K78" s="4209">
        <v>189275.2</v>
      </c>
      <c r="L78" s="4209">
        <v>205885.15</v>
      </c>
      <c r="M78" s="4209">
        <v>652859.16</v>
      </c>
      <c r="N78" s="4209">
        <v>927744.79</v>
      </c>
      <c r="O78" s="4210">
        <v>1657745.25</v>
      </c>
    </row>
    <row r="79" spans="1:15" ht="17.45" customHeight="1">
      <c r="A79" s="7441"/>
      <c r="B79" s="7710"/>
      <c r="C79" s="4211" t="s">
        <v>3660</v>
      </c>
      <c r="D79" s="4208">
        <v>6472331.6100000003</v>
      </c>
      <c r="E79" s="4209">
        <v>8565904.8200000003</v>
      </c>
      <c r="F79" s="4209">
        <v>9300718.7300000004</v>
      </c>
      <c r="G79" s="4209">
        <v>7697506.7000000002</v>
      </c>
      <c r="H79" s="4209">
        <v>8056351.4199999999</v>
      </c>
      <c r="I79" s="4209">
        <v>8030962.4400000004</v>
      </c>
      <c r="J79" s="4209">
        <v>7596012.1200000001</v>
      </c>
      <c r="K79" s="4209">
        <v>8506097.8200000003</v>
      </c>
      <c r="L79" s="4209">
        <v>10093130.359999999</v>
      </c>
      <c r="M79" s="4209">
        <v>8513442.5</v>
      </c>
      <c r="N79" s="4209">
        <v>11689322.35</v>
      </c>
      <c r="O79" s="4210">
        <v>12000410.92</v>
      </c>
    </row>
    <row r="80" spans="1:15" ht="17.45" customHeight="1">
      <c r="A80" s="7441"/>
      <c r="B80" s="7710"/>
      <c r="C80" s="4207" t="s">
        <v>3661</v>
      </c>
      <c r="D80" s="4208">
        <v>6472331.6100000003</v>
      </c>
      <c r="E80" s="4209">
        <v>8565904.8200000003</v>
      </c>
      <c r="F80" s="4209">
        <v>9300718.7300000004</v>
      </c>
      <c r="G80" s="4209">
        <v>7697506.7000000002</v>
      </c>
      <c r="H80" s="4209">
        <v>8056351.4199999999</v>
      </c>
      <c r="I80" s="4209">
        <v>8030962.4400000004</v>
      </c>
      <c r="J80" s="4209">
        <v>7596012.1200000001</v>
      </c>
      <c r="K80" s="4209">
        <v>8506097.8200000003</v>
      </c>
      <c r="L80" s="4209">
        <v>10093130.359999999</v>
      </c>
      <c r="M80" s="4209">
        <v>8513442.5</v>
      </c>
      <c r="N80" s="4209">
        <v>11689322.35</v>
      </c>
      <c r="O80" s="4210">
        <v>12000410.92</v>
      </c>
    </row>
    <row r="81" spans="1:15" ht="17.45" customHeight="1" thickBot="1">
      <c r="A81" s="7441"/>
      <c r="B81" s="7714"/>
      <c r="C81" s="4219" t="s">
        <v>78</v>
      </c>
      <c r="D81" s="4220">
        <f>+D79+D77+D68</f>
        <v>7159167.8799999999</v>
      </c>
      <c r="E81" s="4221">
        <f t="shared" ref="E81:O81" si="4">+E79+E77+E68</f>
        <v>9569125.4100000001</v>
      </c>
      <c r="F81" s="4221">
        <f t="shared" si="4"/>
        <v>10056820.240000002</v>
      </c>
      <c r="G81" s="4221">
        <f t="shared" si="4"/>
        <v>8938149.4400000013</v>
      </c>
      <c r="H81" s="4221">
        <f t="shared" si="4"/>
        <v>9471975.4800000004</v>
      </c>
      <c r="I81" s="4221">
        <f t="shared" si="4"/>
        <v>9411398.870000001</v>
      </c>
      <c r="J81" s="4221">
        <f t="shared" si="4"/>
        <v>8380262.4199999999</v>
      </c>
      <c r="K81" s="4221">
        <f t="shared" si="4"/>
        <v>9954012.8200000003</v>
      </c>
      <c r="L81" s="4221">
        <f t="shared" si="4"/>
        <v>11997153.459999999</v>
      </c>
      <c r="M81" s="4221">
        <f t="shared" si="4"/>
        <v>10084123.1</v>
      </c>
      <c r="N81" s="4221">
        <f t="shared" si="4"/>
        <v>14117034.4</v>
      </c>
      <c r="O81" s="4222">
        <f t="shared" si="4"/>
        <v>15627300.129999999</v>
      </c>
    </row>
    <row r="82" spans="1:15" ht="17.45" customHeight="1">
      <c r="A82" s="7441"/>
      <c r="B82" s="7711" t="s">
        <v>3662</v>
      </c>
      <c r="C82" s="4203" t="s">
        <v>3663</v>
      </c>
      <c r="D82" s="4216">
        <v>6945418.4000000004</v>
      </c>
      <c r="E82" s="4217">
        <v>9676411.75</v>
      </c>
      <c r="F82" s="4217">
        <v>10144158.050000001</v>
      </c>
      <c r="G82" s="4217">
        <v>8524944.3800000008</v>
      </c>
      <c r="H82" s="4217">
        <v>9918089.2400000002</v>
      </c>
      <c r="I82" s="4217">
        <v>11244223.85</v>
      </c>
      <c r="J82" s="4217">
        <v>10575286.18</v>
      </c>
      <c r="K82" s="4217">
        <v>13726437.119999999</v>
      </c>
      <c r="L82" s="4217">
        <v>13059627.6</v>
      </c>
      <c r="M82" s="4217">
        <v>11742895.970000001</v>
      </c>
      <c r="N82" s="4217">
        <v>12992494.797</v>
      </c>
      <c r="O82" s="4218">
        <v>12010246.77</v>
      </c>
    </row>
    <row r="83" spans="1:15" ht="17.45" customHeight="1">
      <c r="A83" s="7441"/>
      <c r="B83" s="7712"/>
      <c r="C83" s="4207" t="s">
        <v>3664</v>
      </c>
      <c r="D83" s="4208">
        <v>6291478.8700000001</v>
      </c>
      <c r="E83" s="4209">
        <v>8825885.7400000002</v>
      </c>
      <c r="F83" s="4209">
        <v>8873278.4199999999</v>
      </c>
      <c r="G83" s="4209">
        <v>7620950.9000000004</v>
      </c>
      <c r="H83" s="4209">
        <v>9024377.5500000007</v>
      </c>
      <c r="I83" s="4209">
        <v>10024146.08</v>
      </c>
      <c r="J83" s="4209">
        <v>9491307.7100000009</v>
      </c>
      <c r="K83" s="4209">
        <v>12363851.550000001</v>
      </c>
      <c r="L83" s="4209">
        <v>11777536.67</v>
      </c>
      <c r="M83" s="4209">
        <v>11114493.560000001</v>
      </c>
      <c r="N83" s="4209">
        <v>12001094.937000001</v>
      </c>
      <c r="O83" s="4210">
        <v>10957236.5</v>
      </c>
    </row>
    <row r="84" spans="1:15" ht="17.45" customHeight="1">
      <c r="A84" s="7441"/>
      <c r="B84" s="7712"/>
      <c r="C84" s="4207" t="s">
        <v>3665</v>
      </c>
      <c r="D84" s="4208">
        <v>468038.26</v>
      </c>
      <c r="E84" s="4209">
        <v>418941.31</v>
      </c>
      <c r="F84" s="4209">
        <v>264491.52000000002</v>
      </c>
      <c r="G84" s="4209">
        <v>337589.75</v>
      </c>
      <c r="H84" s="4209">
        <v>96428.44</v>
      </c>
      <c r="I84" s="4209">
        <v>189771.8</v>
      </c>
      <c r="J84" s="4209">
        <v>78965.259999999995</v>
      </c>
      <c r="K84" s="4209">
        <v>91122.93</v>
      </c>
      <c r="L84" s="4209">
        <v>78146.009999999995</v>
      </c>
      <c r="M84" s="4209">
        <v>124499</v>
      </c>
      <c r="N84" s="4209">
        <v>111657.65</v>
      </c>
      <c r="O84" s="4210">
        <v>26941.919999999998</v>
      </c>
    </row>
    <row r="85" spans="1:15" ht="17.45" customHeight="1">
      <c r="A85" s="7441"/>
      <c r="B85" s="7712"/>
      <c r="C85" s="4207" t="s">
        <v>3666</v>
      </c>
      <c r="D85" s="4208">
        <v>185901.27</v>
      </c>
      <c r="E85" s="4209">
        <v>431584.7</v>
      </c>
      <c r="F85" s="4209">
        <v>1006388.11</v>
      </c>
      <c r="G85" s="4209">
        <v>566403.73</v>
      </c>
      <c r="H85" s="4209">
        <v>797283.25</v>
      </c>
      <c r="I85" s="4209">
        <v>1030305.97</v>
      </c>
      <c r="J85" s="4209">
        <v>1005013.21</v>
      </c>
      <c r="K85" s="4209">
        <v>1271462.6399999999</v>
      </c>
      <c r="L85" s="4209">
        <v>1203944.92</v>
      </c>
      <c r="M85" s="4209">
        <v>503903.41</v>
      </c>
      <c r="N85" s="4209">
        <v>879742.21</v>
      </c>
      <c r="O85" s="4210">
        <v>1026068.35</v>
      </c>
    </row>
    <row r="86" spans="1:15" ht="17.45" customHeight="1">
      <c r="A86" s="7441"/>
      <c r="B86" s="7712"/>
      <c r="C86" s="4211" t="s">
        <v>3667</v>
      </c>
      <c r="D86" s="4208">
        <v>644087.81999999995</v>
      </c>
      <c r="E86" s="4209">
        <v>629340.39199999999</v>
      </c>
      <c r="F86" s="4209">
        <v>937386.99</v>
      </c>
      <c r="G86" s="4209">
        <v>2757225.85</v>
      </c>
      <c r="H86" s="4209">
        <v>1082656.42</v>
      </c>
      <c r="I86" s="4209">
        <v>1587059.74</v>
      </c>
      <c r="J86" s="4209">
        <v>1467919.73</v>
      </c>
      <c r="K86" s="4209">
        <v>1596665.43</v>
      </c>
      <c r="L86" s="4209">
        <v>1181506.3899999999</v>
      </c>
      <c r="M86" s="4209">
        <v>1040437.45</v>
      </c>
      <c r="N86" s="4209">
        <v>1799564.34</v>
      </c>
      <c r="O86" s="4210">
        <v>1620684.65</v>
      </c>
    </row>
    <row r="87" spans="1:15" ht="17.45" customHeight="1">
      <c r="A87" s="7441"/>
      <c r="B87" s="7712"/>
      <c r="C87" s="4207" t="s">
        <v>3668</v>
      </c>
      <c r="D87" s="4208">
        <v>644087.81999999995</v>
      </c>
      <c r="E87" s="4209">
        <v>629340.39199999999</v>
      </c>
      <c r="F87" s="4209">
        <v>937386.99</v>
      </c>
      <c r="G87" s="4209">
        <v>2757225.85</v>
      </c>
      <c r="H87" s="4209">
        <v>1082656.42</v>
      </c>
      <c r="I87" s="4209">
        <v>1587059.74</v>
      </c>
      <c r="J87" s="4209">
        <v>1467919.73</v>
      </c>
      <c r="K87" s="4209">
        <v>1596665.43</v>
      </c>
      <c r="L87" s="4209">
        <v>1181506.3899999999</v>
      </c>
      <c r="M87" s="4209">
        <v>1040437.45</v>
      </c>
      <c r="N87" s="4209">
        <v>1799564.34</v>
      </c>
      <c r="O87" s="4210">
        <v>1620684.65</v>
      </c>
    </row>
    <row r="88" spans="1:15" ht="17.45" customHeight="1">
      <c r="A88" s="7441"/>
      <c r="B88" s="7712"/>
      <c r="C88" s="4211" t="s">
        <v>3669</v>
      </c>
      <c r="D88" s="4208">
        <v>17255623.309999999</v>
      </c>
      <c r="E88" s="4209">
        <v>24288240.223999999</v>
      </c>
      <c r="F88" s="4209">
        <v>29515611.719999999</v>
      </c>
      <c r="G88" s="4209">
        <v>25037583.309999999</v>
      </c>
      <c r="H88" s="4209">
        <v>30725007.530000001</v>
      </c>
      <c r="I88" s="4209">
        <v>27490737.32</v>
      </c>
      <c r="J88" s="4209">
        <v>26180717.059999999</v>
      </c>
      <c r="K88" s="4209">
        <v>28341366.800000001</v>
      </c>
      <c r="L88" s="4209">
        <v>26204239.489999998</v>
      </c>
      <c r="M88" s="4209">
        <v>24538649.629999999</v>
      </c>
      <c r="N88" s="4209">
        <v>29499911.41</v>
      </c>
      <c r="O88" s="4210">
        <v>28928867.66</v>
      </c>
    </row>
    <row r="89" spans="1:15" ht="17.45" customHeight="1">
      <c r="A89" s="7441"/>
      <c r="B89" s="7712"/>
      <c r="C89" s="4207" t="s">
        <v>3670</v>
      </c>
      <c r="D89" s="4208">
        <v>2475581.69</v>
      </c>
      <c r="E89" s="4209">
        <v>3005119.79</v>
      </c>
      <c r="F89" s="4209">
        <v>3333399.95</v>
      </c>
      <c r="G89" s="4209">
        <v>2631212.7200000002</v>
      </c>
      <c r="H89" s="4209">
        <v>1983945.05</v>
      </c>
      <c r="I89" s="4209">
        <v>2967585.65</v>
      </c>
      <c r="J89" s="4209">
        <v>2086617.91</v>
      </c>
      <c r="K89" s="4209">
        <v>3817018.91</v>
      </c>
      <c r="L89" s="4209">
        <v>3082465.96</v>
      </c>
      <c r="M89" s="4209">
        <v>3174580.29</v>
      </c>
      <c r="N89" s="4209">
        <v>3662432.71</v>
      </c>
      <c r="O89" s="4210">
        <v>3011754.74</v>
      </c>
    </row>
    <row r="90" spans="1:15" ht="17.45" customHeight="1">
      <c r="A90" s="7441"/>
      <c r="B90" s="7712"/>
      <c r="C90" s="4207" t="s">
        <v>3671</v>
      </c>
      <c r="D90" s="4208">
        <v>97174.66</v>
      </c>
      <c r="E90" s="4209">
        <v>38891.67</v>
      </c>
      <c r="F90" s="4209">
        <v>94001.35</v>
      </c>
      <c r="G90" s="4209">
        <v>92908.479999999996</v>
      </c>
      <c r="H90" s="4209">
        <v>52792.79</v>
      </c>
      <c r="I90" s="4209">
        <v>68752.97</v>
      </c>
      <c r="J90" s="4209">
        <v>99172.65</v>
      </c>
      <c r="K90" s="4209">
        <v>259694.05</v>
      </c>
      <c r="L90" s="4209">
        <v>271725.8</v>
      </c>
      <c r="M90" s="4209">
        <v>166560.01</v>
      </c>
      <c r="N90" s="4209">
        <v>85034</v>
      </c>
      <c r="O90" s="4210">
        <v>369381.37</v>
      </c>
    </row>
    <row r="91" spans="1:15" ht="17.45" customHeight="1">
      <c r="A91" s="7441"/>
      <c r="B91" s="7712"/>
      <c r="C91" s="4207" t="s">
        <v>3672</v>
      </c>
      <c r="D91" s="4208">
        <v>4263591.8</v>
      </c>
      <c r="E91" s="4209">
        <v>6274361.8499999996</v>
      </c>
      <c r="F91" s="4209">
        <v>9741202.0299999993</v>
      </c>
      <c r="G91" s="4209">
        <v>5350496.2699999996</v>
      </c>
      <c r="H91" s="4209">
        <v>7239435.0499999998</v>
      </c>
      <c r="I91" s="4209">
        <v>7499621.9400000004</v>
      </c>
      <c r="J91" s="4209">
        <v>7077288.9199999999</v>
      </c>
      <c r="K91" s="4209">
        <v>6809738.9400000004</v>
      </c>
      <c r="L91" s="4209">
        <v>6765447.3700000001</v>
      </c>
      <c r="M91" s="4209">
        <v>6550712.5499999998</v>
      </c>
      <c r="N91" s="4209">
        <v>6489321.4299999997</v>
      </c>
      <c r="O91" s="4210">
        <v>8102577.3300000001</v>
      </c>
    </row>
    <row r="92" spans="1:15" ht="17.45" customHeight="1">
      <c r="A92" s="7441"/>
      <c r="B92" s="7712"/>
      <c r="C92" s="4207" t="s">
        <v>3673</v>
      </c>
      <c r="D92" s="4208">
        <v>1099637.08</v>
      </c>
      <c r="E92" s="4209">
        <v>1585230.73</v>
      </c>
      <c r="F92" s="4209">
        <v>1221912.3600000001</v>
      </c>
      <c r="G92" s="4209">
        <v>3342972.06</v>
      </c>
      <c r="H92" s="4209">
        <v>4044399.93</v>
      </c>
      <c r="I92" s="4209">
        <v>2188676.4700000002</v>
      </c>
      <c r="J92" s="4209">
        <v>1622439.01</v>
      </c>
      <c r="K92" s="4209">
        <v>2418680.13</v>
      </c>
      <c r="L92" s="4209">
        <v>1742989.45</v>
      </c>
      <c r="M92" s="4209">
        <v>1714290.26</v>
      </c>
      <c r="N92" s="4209">
        <v>1594283.92</v>
      </c>
      <c r="O92" s="4210">
        <v>1491016.22</v>
      </c>
    </row>
    <row r="93" spans="1:15" ht="17.45" customHeight="1">
      <c r="A93" s="7441"/>
      <c r="B93" s="7712"/>
      <c r="C93" s="4207" t="s">
        <v>3674</v>
      </c>
      <c r="D93" s="4208">
        <v>7362528.0800000001</v>
      </c>
      <c r="E93" s="4209">
        <v>8904776.9299999997</v>
      </c>
      <c r="F93" s="4209">
        <v>11415699.76</v>
      </c>
      <c r="G93" s="4209">
        <v>8802715.3399999999</v>
      </c>
      <c r="H93" s="4209">
        <v>9825269.0399999991</v>
      </c>
      <c r="I93" s="4209">
        <v>9156041.7599999998</v>
      </c>
      <c r="J93" s="4209">
        <v>10109735.359999999</v>
      </c>
      <c r="K93" s="4209">
        <v>8852150.1199999992</v>
      </c>
      <c r="L93" s="4209">
        <v>7985681.8700000001</v>
      </c>
      <c r="M93" s="4209">
        <v>8279435.8799999999</v>
      </c>
      <c r="N93" s="4209">
        <v>11888281.300000001</v>
      </c>
      <c r="O93" s="4210">
        <v>9800818.3599999994</v>
      </c>
    </row>
    <row r="94" spans="1:15" ht="17.45" customHeight="1">
      <c r="A94" s="7441"/>
      <c r="B94" s="7712"/>
      <c r="C94" s="4207" t="s">
        <v>3680</v>
      </c>
      <c r="D94" s="4208">
        <v>1849195.63</v>
      </c>
      <c r="E94" s="4209">
        <v>4367477.6239999998</v>
      </c>
      <c r="F94" s="4209">
        <v>3350435.89</v>
      </c>
      <c r="G94" s="4209">
        <v>4604651.4400000004</v>
      </c>
      <c r="H94" s="4209">
        <v>7344902.2300000004</v>
      </c>
      <c r="I94" s="4209">
        <v>5387919.2599999998</v>
      </c>
      <c r="J94" s="4209">
        <v>4919952.75</v>
      </c>
      <c r="K94" s="4209">
        <v>5887959.8499999996</v>
      </c>
      <c r="L94" s="4209">
        <v>6035495.1900000004</v>
      </c>
      <c r="M94" s="4209">
        <v>4443632.0599999996</v>
      </c>
      <c r="N94" s="4209">
        <v>5495329.9299999997</v>
      </c>
      <c r="O94" s="4210">
        <v>5812721.0999999996</v>
      </c>
    </row>
    <row r="95" spans="1:15" ht="17.45" customHeight="1">
      <c r="A95" s="7441"/>
      <c r="B95" s="7712"/>
      <c r="C95" s="4207" t="s">
        <v>3675</v>
      </c>
      <c r="D95" s="4208">
        <v>101640.29</v>
      </c>
      <c r="E95" s="4209">
        <v>103010.41</v>
      </c>
      <c r="F95" s="4209">
        <v>354026.71</v>
      </c>
      <c r="G95" s="4209">
        <v>200304.28</v>
      </c>
      <c r="H95" s="4209">
        <v>232676.24</v>
      </c>
      <c r="I95" s="4209">
        <v>217094.04</v>
      </c>
      <c r="J95" s="4209">
        <v>262446.32</v>
      </c>
      <c r="K95" s="4209">
        <v>293253.36</v>
      </c>
      <c r="L95" s="4209">
        <v>314940.65999999997</v>
      </c>
      <c r="M95" s="4209">
        <v>209338.58</v>
      </c>
      <c r="N95" s="4209">
        <v>284878.12</v>
      </c>
      <c r="O95" s="4210">
        <v>339006.55</v>
      </c>
    </row>
    <row r="96" spans="1:15" ht="17.45" customHeight="1">
      <c r="A96" s="7441"/>
      <c r="B96" s="7712"/>
      <c r="C96" s="4207" t="s">
        <v>3677</v>
      </c>
      <c r="D96" s="4208">
        <v>0</v>
      </c>
      <c r="E96" s="4209">
        <v>4759.9799999999996</v>
      </c>
      <c r="F96" s="4209">
        <v>2852.34</v>
      </c>
      <c r="G96" s="4209">
        <v>2.5</v>
      </c>
      <c r="H96" s="4209">
        <v>0</v>
      </c>
      <c r="I96" s="4209">
        <v>3432.37</v>
      </c>
      <c r="J96" s="4209">
        <v>0</v>
      </c>
      <c r="K96" s="4209">
        <v>2871.44</v>
      </c>
      <c r="L96" s="4209">
        <v>0</v>
      </c>
      <c r="M96" s="4209">
        <v>0</v>
      </c>
      <c r="N96" s="4209">
        <v>0</v>
      </c>
      <c r="O96" s="4210">
        <v>0</v>
      </c>
    </row>
    <row r="97" spans="1:15" ht="17.45" customHeight="1">
      <c r="A97" s="7441"/>
      <c r="B97" s="7712"/>
      <c r="C97" s="4207" t="s">
        <v>3676</v>
      </c>
      <c r="D97" s="4208">
        <v>6274.08</v>
      </c>
      <c r="E97" s="4209">
        <v>4611.24</v>
      </c>
      <c r="F97" s="4209">
        <v>2081.33</v>
      </c>
      <c r="G97" s="4209">
        <v>12320.22</v>
      </c>
      <c r="H97" s="4209">
        <v>1587.2</v>
      </c>
      <c r="I97" s="4209">
        <v>1612.86</v>
      </c>
      <c r="J97" s="4209">
        <v>3064.14</v>
      </c>
      <c r="K97" s="4209">
        <v>0</v>
      </c>
      <c r="L97" s="4209">
        <v>5493.19</v>
      </c>
      <c r="M97" s="4209">
        <v>100</v>
      </c>
      <c r="N97" s="4209">
        <v>350</v>
      </c>
      <c r="O97" s="4210">
        <v>1591.99</v>
      </c>
    </row>
    <row r="98" spans="1:15" ht="17.45" customHeight="1" thickBot="1">
      <c r="A98" s="7441"/>
      <c r="B98" s="7713"/>
      <c r="C98" s="4219" t="s">
        <v>78</v>
      </c>
      <c r="D98" s="4220">
        <f>+D88+D82+D86</f>
        <v>24845129.530000001</v>
      </c>
      <c r="E98" s="4221">
        <f t="shared" ref="E98:O98" si="5">+E88+E82+E86</f>
        <v>34593992.365999997</v>
      </c>
      <c r="F98" s="4221">
        <f t="shared" si="5"/>
        <v>40597156.759999998</v>
      </c>
      <c r="G98" s="4221">
        <f t="shared" si="5"/>
        <v>36319753.539999999</v>
      </c>
      <c r="H98" s="4221">
        <f t="shared" si="5"/>
        <v>41725753.190000005</v>
      </c>
      <c r="I98" s="4221">
        <f t="shared" si="5"/>
        <v>40322020.910000004</v>
      </c>
      <c r="J98" s="4221">
        <f t="shared" si="5"/>
        <v>38223922.969999991</v>
      </c>
      <c r="K98" s="4221">
        <f t="shared" si="5"/>
        <v>43664469.350000001</v>
      </c>
      <c r="L98" s="4221">
        <f t="shared" si="5"/>
        <v>40445373.479999997</v>
      </c>
      <c r="M98" s="4221">
        <f t="shared" si="5"/>
        <v>37321983.050000004</v>
      </c>
      <c r="N98" s="4221">
        <f t="shared" si="5"/>
        <v>44291970.547000006</v>
      </c>
      <c r="O98" s="4222">
        <f t="shared" si="5"/>
        <v>42559799.079999998</v>
      </c>
    </row>
    <row r="99" spans="1:15" ht="17.45" customHeight="1" thickBot="1">
      <c r="A99" s="7441"/>
      <c r="B99" s="4223" t="s">
        <v>3678</v>
      </c>
      <c r="C99" s="4224" t="s">
        <v>3679</v>
      </c>
      <c r="D99" s="4225">
        <v>933820.96</v>
      </c>
      <c r="E99" s="4226">
        <v>679265.82</v>
      </c>
      <c r="F99" s="4226">
        <v>2104697.98</v>
      </c>
      <c r="G99" s="4226">
        <v>1657233.66</v>
      </c>
      <c r="H99" s="4226">
        <v>3241206.1</v>
      </c>
      <c r="I99" s="4226">
        <v>2167504.9500000002</v>
      </c>
      <c r="J99" s="4226">
        <v>2627462.2999999998</v>
      </c>
      <c r="K99" s="4226">
        <v>3865475.26</v>
      </c>
      <c r="L99" s="4226">
        <v>3659825.14</v>
      </c>
      <c r="M99" s="4226">
        <v>1564469.06</v>
      </c>
      <c r="N99" s="4226">
        <v>5148411.3499999996</v>
      </c>
      <c r="O99" s="4227">
        <v>2096810.16</v>
      </c>
    </row>
    <row r="100" spans="1:15" ht="17.45" customHeight="1">
      <c r="A100" s="7440">
        <v>2007</v>
      </c>
      <c r="B100" s="7430" t="s">
        <v>3648</v>
      </c>
      <c r="C100" s="4203" t="s">
        <v>3649</v>
      </c>
      <c r="D100" s="4216">
        <v>1628975.29</v>
      </c>
      <c r="E100" s="4217">
        <v>2001916.74</v>
      </c>
      <c r="F100" s="4217">
        <v>1701313.83</v>
      </c>
      <c r="G100" s="4217">
        <v>1403772.61</v>
      </c>
      <c r="H100" s="4217">
        <v>1499497.87</v>
      </c>
      <c r="I100" s="4217">
        <v>1673024.91</v>
      </c>
      <c r="J100" s="4217">
        <v>1506325.3</v>
      </c>
      <c r="K100" s="4217">
        <v>1559040.76</v>
      </c>
      <c r="L100" s="4217">
        <v>1618658.26</v>
      </c>
      <c r="M100" s="4217">
        <v>1349259.98</v>
      </c>
      <c r="N100" s="4217">
        <v>2124489.15</v>
      </c>
      <c r="O100" s="4218">
        <v>1481689.96</v>
      </c>
    </row>
    <row r="101" spans="1:15" ht="17.45" customHeight="1">
      <c r="A101" s="7441"/>
      <c r="B101" s="7710"/>
      <c r="C101" s="4207" t="s">
        <v>3650</v>
      </c>
      <c r="D101" s="4208">
        <v>852249.83</v>
      </c>
      <c r="E101" s="4209">
        <v>1138062.1000000001</v>
      </c>
      <c r="F101" s="4209">
        <v>1265860.1399999999</v>
      </c>
      <c r="G101" s="4209">
        <v>978863.15</v>
      </c>
      <c r="H101" s="4209">
        <v>828044.02</v>
      </c>
      <c r="I101" s="4209">
        <v>1287138.05</v>
      </c>
      <c r="J101" s="4209">
        <v>1113252.8500000001</v>
      </c>
      <c r="K101" s="4209">
        <v>1013171.11</v>
      </c>
      <c r="L101" s="4209">
        <v>1436274.64</v>
      </c>
      <c r="M101" s="4209">
        <v>1144970.8700000001</v>
      </c>
      <c r="N101" s="4209">
        <v>1475834.22</v>
      </c>
      <c r="O101" s="4210">
        <v>977991.24</v>
      </c>
    </row>
    <row r="102" spans="1:15" ht="17.45" customHeight="1">
      <c r="A102" s="7441"/>
      <c r="B102" s="7710"/>
      <c r="C102" s="4207" t="s">
        <v>3651</v>
      </c>
      <c r="D102" s="4208">
        <v>6757</v>
      </c>
      <c r="E102" s="4209">
        <v>0</v>
      </c>
      <c r="F102" s="4209">
        <v>1368.64</v>
      </c>
      <c r="G102" s="4209">
        <v>0</v>
      </c>
      <c r="H102" s="4209">
        <v>0</v>
      </c>
      <c r="I102" s="4209">
        <v>10485.629999999999</v>
      </c>
      <c r="J102" s="4209">
        <v>0</v>
      </c>
      <c r="K102" s="4209">
        <v>0</v>
      </c>
      <c r="L102" s="4209">
        <v>0</v>
      </c>
      <c r="M102" s="4209">
        <v>0</v>
      </c>
      <c r="N102" s="4209">
        <v>11706.24</v>
      </c>
      <c r="O102" s="4210">
        <v>10312.09</v>
      </c>
    </row>
    <row r="103" spans="1:15" ht="17.45" customHeight="1">
      <c r="A103" s="7441"/>
      <c r="B103" s="7710"/>
      <c r="C103" s="4207" t="s">
        <v>3652</v>
      </c>
      <c r="D103" s="4208">
        <v>726321.99</v>
      </c>
      <c r="E103" s="4209">
        <v>842578.04</v>
      </c>
      <c r="F103" s="4209">
        <v>433911.44</v>
      </c>
      <c r="G103" s="4209">
        <v>389891.4</v>
      </c>
      <c r="H103" s="4209">
        <v>669838.02</v>
      </c>
      <c r="I103" s="4209">
        <v>349637.18</v>
      </c>
      <c r="J103" s="4209">
        <v>391621.08</v>
      </c>
      <c r="K103" s="4209">
        <v>497916.9</v>
      </c>
      <c r="L103" s="4209">
        <v>180485.56</v>
      </c>
      <c r="M103" s="4209">
        <v>173180.32</v>
      </c>
      <c r="N103" s="4209">
        <v>584197.30000000005</v>
      </c>
      <c r="O103" s="4210">
        <v>472322.61</v>
      </c>
    </row>
    <row r="104" spans="1:15" ht="17.45" customHeight="1">
      <c r="A104" s="7441"/>
      <c r="B104" s="7710"/>
      <c r="C104" s="4207" t="s">
        <v>3653</v>
      </c>
      <c r="D104" s="4208">
        <v>18723.18</v>
      </c>
      <c r="E104" s="4209">
        <v>11219.26</v>
      </c>
      <c r="F104" s="4209">
        <v>173.61</v>
      </c>
      <c r="G104" s="4209">
        <v>14262.41</v>
      </c>
      <c r="H104" s="4209">
        <v>1615.83</v>
      </c>
      <c r="I104" s="4209">
        <v>12616.75</v>
      </c>
      <c r="J104" s="4209">
        <v>1451.37</v>
      </c>
      <c r="K104" s="4209">
        <v>28011.96</v>
      </c>
      <c r="L104" s="4209">
        <v>1898.06</v>
      </c>
      <c r="M104" s="4209">
        <v>1566</v>
      </c>
      <c r="N104" s="4209">
        <v>14619.39</v>
      </c>
      <c r="O104" s="4210">
        <v>3500.28</v>
      </c>
    </row>
    <row r="105" spans="1:15" ht="17.45" customHeight="1">
      <c r="A105" s="7441"/>
      <c r="B105" s="7710"/>
      <c r="C105" s="4207" t="s">
        <v>3654</v>
      </c>
      <c r="D105" s="4208">
        <v>0</v>
      </c>
      <c r="E105" s="4209">
        <v>444</v>
      </c>
      <c r="F105" s="4209">
        <v>0</v>
      </c>
      <c r="G105" s="4209">
        <v>245.53</v>
      </c>
      <c r="H105" s="4209">
        <v>0</v>
      </c>
      <c r="I105" s="4209">
        <v>0</v>
      </c>
      <c r="J105" s="4209">
        <v>0</v>
      </c>
      <c r="K105" s="4209">
        <v>0</v>
      </c>
      <c r="L105" s="4209">
        <v>0</v>
      </c>
      <c r="M105" s="4209">
        <v>0</v>
      </c>
      <c r="N105" s="4209">
        <v>38132</v>
      </c>
      <c r="O105" s="4210">
        <v>0</v>
      </c>
    </row>
    <row r="106" spans="1:15" ht="17.45" customHeight="1">
      <c r="A106" s="7441"/>
      <c r="B106" s="7710"/>
      <c r="C106" s="4207" t="s">
        <v>3655</v>
      </c>
      <c r="D106" s="4208">
        <v>24923.29</v>
      </c>
      <c r="E106" s="4209">
        <v>9613.34</v>
      </c>
      <c r="F106" s="4209">
        <v>0</v>
      </c>
      <c r="G106" s="4209">
        <v>20510.12</v>
      </c>
      <c r="H106" s="4209">
        <v>0</v>
      </c>
      <c r="I106" s="4209">
        <v>13147.3</v>
      </c>
      <c r="J106" s="4209">
        <v>0</v>
      </c>
      <c r="K106" s="4209">
        <v>19940.79</v>
      </c>
      <c r="L106" s="4209">
        <v>0</v>
      </c>
      <c r="M106" s="4209">
        <v>29542.79</v>
      </c>
      <c r="N106" s="4209">
        <v>0</v>
      </c>
      <c r="O106" s="4210">
        <v>17563.740000000002</v>
      </c>
    </row>
    <row r="107" spans="1:15" ht="17.45" customHeight="1">
      <c r="A107" s="7441"/>
      <c r="B107" s="7710"/>
      <c r="C107" s="4207" t="s">
        <v>3656</v>
      </c>
      <c r="D107" s="4208">
        <v>0</v>
      </c>
      <c r="E107" s="4209">
        <v>0</v>
      </c>
      <c r="F107" s="4209">
        <v>0</v>
      </c>
      <c r="G107" s="4209">
        <v>0</v>
      </c>
      <c r="H107" s="4209">
        <v>0</v>
      </c>
      <c r="I107" s="4209">
        <v>0</v>
      </c>
      <c r="J107" s="4209">
        <v>0</v>
      </c>
      <c r="K107" s="4209">
        <v>0</v>
      </c>
      <c r="L107" s="4209">
        <v>0</v>
      </c>
      <c r="M107" s="4209">
        <v>0</v>
      </c>
      <c r="N107" s="4209">
        <v>0</v>
      </c>
      <c r="O107" s="4210">
        <v>0</v>
      </c>
    </row>
    <row r="108" spans="1:15" ht="17.45" customHeight="1">
      <c r="A108" s="7441"/>
      <c r="B108" s="7710"/>
      <c r="C108" s="4207" t="s">
        <v>3657</v>
      </c>
      <c r="D108" s="4208">
        <v>0</v>
      </c>
      <c r="E108" s="4209">
        <v>0</v>
      </c>
      <c r="F108" s="4209">
        <v>0</v>
      </c>
      <c r="G108" s="4209">
        <v>0</v>
      </c>
      <c r="H108" s="4209">
        <v>0</v>
      </c>
      <c r="I108" s="4209">
        <v>0</v>
      </c>
      <c r="J108" s="4209">
        <v>0</v>
      </c>
      <c r="K108" s="4209">
        <v>0</v>
      </c>
      <c r="L108" s="4209">
        <v>0</v>
      </c>
      <c r="M108" s="4209">
        <v>0</v>
      </c>
      <c r="N108" s="4209">
        <v>0</v>
      </c>
      <c r="O108" s="4210">
        <v>0</v>
      </c>
    </row>
    <row r="109" spans="1:15" ht="17.45" customHeight="1">
      <c r="A109" s="7441"/>
      <c r="B109" s="7710"/>
      <c r="C109" s="4211" t="s">
        <v>3658</v>
      </c>
      <c r="D109" s="4208">
        <v>1166620.96</v>
      </c>
      <c r="E109" s="4209">
        <v>563816.03</v>
      </c>
      <c r="F109" s="4209">
        <v>523575.02</v>
      </c>
      <c r="G109" s="4209">
        <v>419914.15</v>
      </c>
      <c r="H109" s="4209">
        <v>390374.85</v>
      </c>
      <c r="I109" s="4209">
        <v>577804.43999999994</v>
      </c>
      <c r="J109" s="4209">
        <v>300747.46000000002</v>
      </c>
      <c r="K109" s="4209">
        <v>578285.88</v>
      </c>
      <c r="L109" s="4209">
        <v>714678.23</v>
      </c>
      <c r="M109" s="4209">
        <v>757161.55</v>
      </c>
      <c r="N109" s="4209">
        <v>874055.72</v>
      </c>
      <c r="O109" s="4210">
        <v>1026459.43</v>
      </c>
    </row>
    <row r="110" spans="1:15" ht="17.45" customHeight="1">
      <c r="A110" s="7441"/>
      <c r="B110" s="7710"/>
      <c r="C110" s="4207" t="s">
        <v>3659</v>
      </c>
      <c r="D110" s="4208">
        <v>1166620.96</v>
      </c>
      <c r="E110" s="4209">
        <v>563816.03</v>
      </c>
      <c r="F110" s="4209">
        <v>523575.02</v>
      </c>
      <c r="G110" s="4209">
        <v>419914.15</v>
      </c>
      <c r="H110" s="4209">
        <v>390374.85</v>
      </c>
      <c r="I110" s="4209">
        <v>577804.43999999994</v>
      </c>
      <c r="J110" s="4209">
        <v>300747.46000000002</v>
      </c>
      <c r="K110" s="4209">
        <v>578285.88</v>
      </c>
      <c r="L110" s="4209">
        <v>714678.23</v>
      </c>
      <c r="M110" s="4209">
        <v>757161.55</v>
      </c>
      <c r="N110" s="4209">
        <v>874055.72</v>
      </c>
      <c r="O110" s="4210">
        <v>1026459.43</v>
      </c>
    </row>
    <row r="111" spans="1:15" ht="17.45" customHeight="1">
      <c r="A111" s="7441"/>
      <c r="B111" s="7710"/>
      <c r="C111" s="4211" t="s">
        <v>3660</v>
      </c>
      <c r="D111" s="4208">
        <v>9135202.6199999992</v>
      </c>
      <c r="E111" s="4209">
        <v>11324310.869999999</v>
      </c>
      <c r="F111" s="4209">
        <v>11762118.99</v>
      </c>
      <c r="G111" s="4209">
        <v>9672304.8499999996</v>
      </c>
      <c r="H111" s="4209">
        <v>10491213.25</v>
      </c>
      <c r="I111" s="4209">
        <v>9183590.5600000005</v>
      </c>
      <c r="J111" s="4209">
        <v>9586220.2100000009</v>
      </c>
      <c r="K111" s="4209">
        <v>11728164.59</v>
      </c>
      <c r="L111" s="4209">
        <v>13051589.689999999</v>
      </c>
      <c r="M111" s="4209">
        <v>12613907.140000001</v>
      </c>
      <c r="N111" s="4209">
        <v>17976184.34</v>
      </c>
      <c r="O111" s="4210">
        <v>15070176.24</v>
      </c>
    </row>
    <row r="112" spans="1:15" ht="17.45" customHeight="1">
      <c r="A112" s="7441"/>
      <c r="B112" s="7710"/>
      <c r="C112" s="4207" t="s">
        <v>3661</v>
      </c>
      <c r="D112" s="4208">
        <v>9135202.6199999992</v>
      </c>
      <c r="E112" s="4209">
        <v>11324310.869999999</v>
      </c>
      <c r="F112" s="4209">
        <v>11762118.99</v>
      </c>
      <c r="G112" s="4209">
        <v>9672304.8499999996</v>
      </c>
      <c r="H112" s="4209">
        <v>10491213.25</v>
      </c>
      <c r="I112" s="4209">
        <v>9183590.5600000005</v>
      </c>
      <c r="J112" s="4209">
        <v>9586220.2100000009</v>
      </c>
      <c r="K112" s="4209">
        <v>11728164.59</v>
      </c>
      <c r="L112" s="4209">
        <v>13051589.689999999</v>
      </c>
      <c r="M112" s="4209">
        <v>12613907.140000001</v>
      </c>
      <c r="N112" s="4209">
        <v>17976184.34</v>
      </c>
      <c r="O112" s="4210">
        <v>15070176.24</v>
      </c>
    </row>
    <row r="113" spans="1:15" ht="17.45" customHeight="1" thickBot="1">
      <c r="A113" s="7441"/>
      <c r="B113" s="7714"/>
      <c r="C113" s="4219" t="s">
        <v>78</v>
      </c>
      <c r="D113" s="4220">
        <f>+D111+D109+D100</f>
        <v>11930798.869999997</v>
      </c>
      <c r="E113" s="4221">
        <f t="shared" ref="E113:O113" si="6">+E111+E109+E100</f>
        <v>13890043.639999999</v>
      </c>
      <c r="F113" s="4221">
        <f t="shared" si="6"/>
        <v>13987007.84</v>
      </c>
      <c r="G113" s="4221">
        <f t="shared" si="6"/>
        <v>11495991.609999999</v>
      </c>
      <c r="H113" s="4221">
        <f t="shared" si="6"/>
        <v>12381085.969999999</v>
      </c>
      <c r="I113" s="4221">
        <f t="shared" si="6"/>
        <v>11434419.91</v>
      </c>
      <c r="J113" s="4221">
        <f t="shared" si="6"/>
        <v>11393292.970000003</v>
      </c>
      <c r="K113" s="4221">
        <f t="shared" si="6"/>
        <v>13865491.23</v>
      </c>
      <c r="L113" s="4221">
        <f t="shared" si="6"/>
        <v>15384926.18</v>
      </c>
      <c r="M113" s="4221">
        <f t="shared" si="6"/>
        <v>14720328.670000002</v>
      </c>
      <c r="N113" s="4221">
        <f t="shared" si="6"/>
        <v>20974729.209999997</v>
      </c>
      <c r="O113" s="4222">
        <f t="shared" si="6"/>
        <v>17578325.629999999</v>
      </c>
    </row>
    <row r="114" spans="1:15" ht="17.45" customHeight="1">
      <c r="A114" s="7441"/>
      <c r="B114" s="7711" t="s">
        <v>3662</v>
      </c>
      <c r="C114" s="4203" t="s">
        <v>3663</v>
      </c>
      <c r="D114" s="4216">
        <v>9478661.8499999996</v>
      </c>
      <c r="E114" s="4217">
        <v>9229829.102</v>
      </c>
      <c r="F114" s="4217">
        <v>11563341.630000001</v>
      </c>
      <c r="G114" s="4217">
        <v>12012761.310000001</v>
      </c>
      <c r="H114" s="4217">
        <v>12857171.119999999</v>
      </c>
      <c r="I114" s="4217">
        <v>10113490.789999999</v>
      </c>
      <c r="J114" s="4217">
        <v>9354314.6799999997</v>
      </c>
      <c r="K114" s="4217">
        <v>11387092.130000001</v>
      </c>
      <c r="L114" s="4217">
        <v>12577506.359999999</v>
      </c>
      <c r="M114" s="4217">
        <v>12139085.82</v>
      </c>
      <c r="N114" s="4217">
        <v>12237742.33</v>
      </c>
      <c r="O114" s="4218">
        <v>7942392.8799999999</v>
      </c>
    </row>
    <row r="115" spans="1:15" ht="17.45" customHeight="1">
      <c r="A115" s="7441"/>
      <c r="B115" s="7712"/>
      <c r="C115" s="4207" t="s">
        <v>3664</v>
      </c>
      <c r="D115" s="4208">
        <v>9151881.9100000001</v>
      </c>
      <c r="E115" s="4209">
        <v>8526115.2119999994</v>
      </c>
      <c r="F115" s="4209">
        <v>10772017.93</v>
      </c>
      <c r="G115" s="4209">
        <v>11386734.619999999</v>
      </c>
      <c r="H115" s="4209">
        <v>12029081.939999999</v>
      </c>
      <c r="I115" s="4209">
        <v>9577694.9499999993</v>
      </c>
      <c r="J115" s="4209">
        <v>8837386.3499999996</v>
      </c>
      <c r="K115" s="4209">
        <v>10406707.66</v>
      </c>
      <c r="L115" s="4209">
        <v>11425351.119999999</v>
      </c>
      <c r="M115" s="4209">
        <v>11161805.68</v>
      </c>
      <c r="N115" s="4209">
        <v>10866332.300000001</v>
      </c>
      <c r="O115" s="4210">
        <v>6607331.1799999997</v>
      </c>
    </row>
    <row r="116" spans="1:15" ht="17.45" customHeight="1">
      <c r="A116" s="7441"/>
      <c r="B116" s="7712"/>
      <c r="C116" s="4207" t="s">
        <v>3665</v>
      </c>
      <c r="D116" s="4208">
        <v>25863.34</v>
      </c>
      <c r="E116" s="4209">
        <v>16497.8</v>
      </c>
      <c r="F116" s="4209">
        <v>15419.55</v>
      </c>
      <c r="G116" s="4209">
        <v>5297.62</v>
      </c>
      <c r="H116" s="4209">
        <v>11576.06</v>
      </c>
      <c r="I116" s="4209">
        <v>6077.59</v>
      </c>
      <c r="J116" s="4209">
        <v>4657.57</v>
      </c>
      <c r="K116" s="4209">
        <v>10570.85</v>
      </c>
      <c r="L116" s="4209">
        <v>45424.14</v>
      </c>
      <c r="M116" s="4209">
        <v>20806.689999999999</v>
      </c>
      <c r="N116" s="4209">
        <v>3849.55</v>
      </c>
      <c r="O116" s="4210">
        <v>1534.98</v>
      </c>
    </row>
    <row r="117" spans="1:15" ht="17.45" customHeight="1">
      <c r="A117" s="7441"/>
      <c r="B117" s="7712"/>
      <c r="C117" s="4207" t="s">
        <v>3666</v>
      </c>
      <c r="D117" s="4208">
        <v>300916.59999999998</v>
      </c>
      <c r="E117" s="4209">
        <v>687216.09</v>
      </c>
      <c r="F117" s="4209">
        <v>775904.15</v>
      </c>
      <c r="G117" s="4209">
        <v>620729.06999999995</v>
      </c>
      <c r="H117" s="4209">
        <v>816513.12</v>
      </c>
      <c r="I117" s="4209">
        <v>529718.25</v>
      </c>
      <c r="J117" s="4209">
        <v>512270.76</v>
      </c>
      <c r="K117" s="4209">
        <v>969813.62</v>
      </c>
      <c r="L117" s="4209">
        <v>1106731.1000000001</v>
      </c>
      <c r="M117" s="4209">
        <v>956473.45</v>
      </c>
      <c r="N117" s="4209">
        <v>1367560.48</v>
      </c>
      <c r="O117" s="4210">
        <v>1333526.72</v>
      </c>
    </row>
    <row r="118" spans="1:15" ht="17.45" customHeight="1">
      <c r="A118" s="7441"/>
      <c r="B118" s="7712"/>
      <c r="C118" s="4211" t="s">
        <v>3667</v>
      </c>
      <c r="D118" s="4208">
        <v>1257091.8400000001</v>
      </c>
      <c r="E118" s="4209">
        <v>1417366.62</v>
      </c>
      <c r="F118" s="4209">
        <v>1777525.07</v>
      </c>
      <c r="G118" s="4209">
        <v>1441340.8</v>
      </c>
      <c r="H118" s="4209">
        <v>1174099.3</v>
      </c>
      <c r="I118" s="4209">
        <v>1405624.2</v>
      </c>
      <c r="J118" s="4209">
        <v>1505414.05</v>
      </c>
      <c r="K118" s="4209">
        <v>1632349.8</v>
      </c>
      <c r="L118" s="4209">
        <v>1332560.55</v>
      </c>
      <c r="M118" s="4209">
        <v>1530755.07</v>
      </c>
      <c r="N118" s="4209">
        <v>1583202.67</v>
      </c>
      <c r="O118" s="4210">
        <v>1463057.26</v>
      </c>
    </row>
    <row r="119" spans="1:15" ht="17.45" customHeight="1">
      <c r="A119" s="7441"/>
      <c r="B119" s="7712"/>
      <c r="C119" s="4207" t="s">
        <v>3668</v>
      </c>
      <c r="D119" s="4208">
        <v>1257091.8400000001</v>
      </c>
      <c r="E119" s="4209">
        <v>1417366.62</v>
      </c>
      <c r="F119" s="4209">
        <v>1777525.07</v>
      </c>
      <c r="G119" s="4209">
        <v>1441340.8</v>
      </c>
      <c r="H119" s="4209">
        <v>1174099.3</v>
      </c>
      <c r="I119" s="4209">
        <v>1405624.2</v>
      </c>
      <c r="J119" s="4209">
        <v>1505414.05</v>
      </c>
      <c r="K119" s="4209">
        <v>1632349.8</v>
      </c>
      <c r="L119" s="4209">
        <v>1332560.55</v>
      </c>
      <c r="M119" s="4209">
        <v>1530755.07</v>
      </c>
      <c r="N119" s="4209">
        <v>1583202.67</v>
      </c>
      <c r="O119" s="4210">
        <v>1463057.26</v>
      </c>
    </row>
    <row r="120" spans="1:15" ht="17.45" customHeight="1">
      <c r="A120" s="7441"/>
      <c r="B120" s="7712"/>
      <c r="C120" s="4211" t="s">
        <v>3669</v>
      </c>
      <c r="D120" s="4208">
        <v>23520117.261999998</v>
      </c>
      <c r="E120" s="4209">
        <v>31530275.829999998</v>
      </c>
      <c r="F120" s="4209">
        <v>36062846.200000003</v>
      </c>
      <c r="G120" s="4209">
        <v>30132931.07</v>
      </c>
      <c r="H120" s="4209">
        <v>29501789.399999999</v>
      </c>
      <c r="I120" s="4209">
        <v>39103272.159999996</v>
      </c>
      <c r="J120" s="4209">
        <v>30585065.57</v>
      </c>
      <c r="K120" s="4209">
        <v>41548676.509000003</v>
      </c>
      <c r="L120" s="4209">
        <v>32490963.050000001</v>
      </c>
      <c r="M120" s="4209">
        <v>33974071.100000001</v>
      </c>
      <c r="N120" s="4209">
        <v>38636715.350000001</v>
      </c>
      <c r="O120" s="4210">
        <v>34028832.619999997</v>
      </c>
    </row>
    <row r="121" spans="1:15" ht="17.45" customHeight="1">
      <c r="A121" s="7441"/>
      <c r="B121" s="7712"/>
      <c r="C121" s="4207" t="s">
        <v>3670</v>
      </c>
      <c r="D121" s="4208">
        <v>1848099.902</v>
      </c>
      <c r="E121" s="4209">
        <v>3169029.32</v>
      </c>
      <c r="F121" s="4209">
        <v>2340228.6</v>
      </c>
      <c r="G121" s="4209">
        <v>1939827.41</v>
      </c>
      <c r="H121" s="4209">
        <v>2663823.25</v>
      </c>
      <c r="I121" s="4209">
        <v>2777046.64</v>
      </c>
      <c r="J121" s="4209">
        <v>3333056.5</v>
      </c>
      <c r="K121" s="4209">
        <v>2434947.9900000002</v>
      </c>
      <c r="L121" s="4209">
        <v>2182840.39</v>
      </c>
      <c r="M121" s="4209">
        <v>2609754.9900000002</v>
      </c>
      <c r="N121" s="4209">
        <v>3609489.33</v>
      </c>
      <c r="O121" s="4210">
        <v>2402310.2599999998</v>
      </c>
    </row>
    <row r="122" spans="1:15" ht="17.45" customHeight="1">
      <c r="A122" s="7441"/>
      <c r="B122" s="7712"/>
      <c r="C122" s="4207" t="s">
        <v>3671</v>
      </c>
      <c r="D122" s="4208">
        <v>244635.62</v>
      </c>
      <c r="E122" s="4209">
        <v>651126.4</v>
      </c>
      <c r="F122" s="4209">
        <v>747245.63</v>
      </c>
      <c r="G122" s="4209">
        <v>408653.39</v>
      </c>
      <c r="H122" s="4209">
        <v>1447377.95</v>
      </c>
      <c r="I122" s="4209">
        <v>342273.06</v>
      </c>
      <c r="J122" s="4209">
        <v>596689.31000000006</v>
      </c>
      <c r="K122" s="4209">
        <v>492288.28</v>
      </c>
      <c r="L122" s="4209">
        <v>827958.9</v>
      </c>
      <c r="M122" s="4209">
        <v>381642.56</v>
      </c>
      <c r="N122" s="4209">
        <v>674409.31</v>
      </c>
      <c r="O122" s="4210">
        <v>634620.51</v>
      </c>
    </row>
    <row r="123" spans="1:15" ht="17.45" customHeight="1">
      <c r="A123" s="7441"/>
      <c r="B123" s="7712"/>
      <c r="C123" s="4207" t="s">
        <v>3672</v>
      </c>
      <c r="D123" s="4208">
        <v>6716350.1799999997</v>
      </c>
      <c r="E123" s="4209">
        <v>9149092.6500000004</v>
      </c>
      <c r="F123" s="4209">
        <v>10958371.35</v>
      </c>
      <c r="G123" s="4209">
        <v>9586265.3200000003</v>
      </c>
      <c r="H123" s="4209">
        <v>7356627.4299999997</v>
      </c>
      <c r="I123" s="4209">
        <v>16875994.989999998</v>
      </c>
      <c r="J123" s="4209">
        <v>8700626.6999999993</v>
      </c>
      <c r="K123" s="4209">
        <v>18935295.699999999</v>
      </c>
      <c r="L123" s="4209">
        <v>10106993.16</v>
      </c>
      <c r="M123" s="4209">
        <v>12411468.970000001</v>
      </c>
      <c r="N123" s="4209">
        <v>15501956.630000001</v>
      </c>
      <c r="O123" s="4210">
        <v>11176663.039999999</v>
      </c>
    </row>
    <row r="124" spans="1:15" ht="17.45" customHeight="1">
      <c r="A124" s="7441"/>
      <c r="B124" s="7712"/>
      <c r="C124" s="4207" t="s">
        <v>3673</v>
      </c>
      <c r="D124" s="4208">
        <v>1714107.49</v>
      </c>
      <c r="E124" s="4209">
        <v>2251028.56</v>
      </c>
      <c r="F124" s="4209">
        <v>2310466.9</v>
      </c>
      <c r="G124" s="4209">
        <v>2646336.29</v>
      </c>
      <c r="H124" s="4209">
        <v>3363573.23</v>
      </c>
      <c r="I124" s="4209">
        <v>1987235.99</v>
      </c>
      <c r="J124" s="4209">
        <v>2145678.81</v>
      </c>
      <c r="K124" s="4209">
        <v>1516796.45</v>
      </c>
      <c r="L124" s="4209">
        <v>1964588.73</v>
      </c>
      <c r="M124" s="4209">
        <v>2017728.36</v>
      </c>
      <c r="N124" s="4209">
        <v>1188038.78</v>
      </c>
      <c r="O124" s="4210">
        <v>2126461.46</v>
      </c>
    </row>
    <row r="125" spans="1:15" ht="17.45" customHeight="1">
      <c r="A125" s="7441"/>
      <c r="B125" s="7712"/>
      <c r="C125" s="4207" t="s">
        <v>3674</v>
      </c>
      <c r="D125" s="4208">
        <v>8238187.6100000003</v>
      </c>
      <c r="E125" s="4209">
        <v>10744056.6</v>
      </c>
      <c r="F125" s="4209">
        <v>11467231.619999999</v>
      </c>
      <c r="G125" s="4209">
        <v>10730397.439999999</v>
      </c>
      <c r="H125" s="4209">
        <v>10012024.699999999</v>
      </c>
      <c r="I125" s="4209">
        <v>11433355.6</v>
      </c>
      <c r="J125" s="4209">
        <v>8990738.1999999993</v>
      </c>
      <c r="K125" s="4209">
        <v>12419656.960000001</v>
      </c>
      <c r="L125" s="4209">
        <v>10974344.869999999</v>
      </c>
      <c r="M125" s="4209">
        <v>11352507.76</v>
      </c>
      <c r="N125" s="4209">
        <v>12097840.77</v>
      </c>
      <c r="O125" s="4210">
        <v>12050998.77</v>
      </c>
    </row>
    <row r="126" spans="1:15" ht="17.45" customHeight="1">
      <c r="A126" s="7441"/>
      <c r="B126" s="7712"/>
      <c r="C126" s="4207" t="s">
        <v>3680</v>
      </c>
      <c r="D126" s="4208">
        <v>4552955.13</v>
      </c>
      <c r="E126" s="4209">
        <v>5300852.83</v>
      </c>
      <c r="F126" s="4209">
        <v>8020591.1500000004</v>
      </c>
      <c r="G126" s="4209">
        <v>4618083.74</v>
      </c>
      <c r="H126" s="4209">
        <v>4337041.3600000003</v>
      </c>
      <c r="I126" s="4209">
        <v>5328259.95</v>
      </c>
      <c r="J126" s="4209">
        <v>6408338.1299999999</v>
      </c>
      <c r="K126" s="4209">
        <v>5252646.2589999996</v>
      </c>
      <c r="L126" s="4209">
        <v>5944031.2699999996</v>
      </c>
      <c r="M126" s="4209">
        <v>4633805.5999999996</v>
      </c>
      <c r="N126" s="4209">
        <v>5193399.63</v>
      </c>
      <c r="O126" s="4210">
        <v>5044323.62</v>
      </c>
    </row>
    <row r="127" spans="1:15" ht="17.45" customHeight="1">
      <c r="A127" s="7441"/>
      <c r="B127" s="7712"/>
      <c r="C127" s="4207" t="s">
        <v>3675</v>
      </c>
      <c r="D127" s="4208">
        <v>204450.11</v>
      </c>
      <c r="E127" s="4209">
        <v>264976.02</v>
      </c>
      <c r="F127" s="4209">
        <v>218264.38</v>
      </c>
      <c r="G127" s="4209">
        <v>192080.39</v>
      </c>
      <c r="H127" s="4209">
        <v>320214.61</v>
      </c>
      <c r="I127" s="4209">
        <v>358645.48</v>
      </c>
      <c r="J127" s="4209">
        <v>409881.66</v>
      </c>
      <c r="K127" s="4209">
        <v>496434.97</v>
      </c>
      <c r="L127" s="4209">
        <v>490160.9</v>
      </c>
      <c r="M127" s="4209">
        <v>566843.66</v>
      </c>
      <c r="N127" s="4209">
        <v>371545.37</v>
      </c>
      <c r="O127" s="4210">
        <v>593422.17000000004</v>
      </c>
    </row>
    <row r="128" spans="1:15" ht="17.45" customHeight="1">
      <c r="A128" s="7441"/>
      <c r="B128" s="7712"/>
      <c r="C128" s="4207" t="s">
        <v>3677</v>
      </c>
      <c r="D128" s="4208">
        <v>0</v>
      </c>
      <c r="E128" s="4209">
        <v>0</v>
      </c>
      <c r="F128" s="4209">
        <v>336</v>
      </c>
      <c r="G128" s="4209">
        <v>3716.3</v>
      </c>
      <c r="H128" s="4209">
        <v>88</v>
      </c>
      <c r="I128" s="4209">
        <v>81.900000000000006</v>
      </c>
      <c r="J128" s="4209">
        <v>15</v>
      </c>
      <c r="K128" s="4209">
        <v>60.44</v>
      </c>
      <c r="L128" s="4209">
        <v>0</v>
      </c>
      <c r="M128" s="4209">
        <v>0</v>
      </c>
      <c r="N128" s="4209">
        <v>6</v>
      </c>
      <c r="O128" s="4210">
        <v>0</v>
      </c>
    </row>
    <row r="129" spans="1:15" ht="17.45" customHeight="1">
      <c r="A129" s="7441"/>
      <c r="B129" s="7712"/>
      <c r="C129" s="4207" t="s">
        <v>3676</v>
      </c>
      <c r="D129" s="4208">
        <v>1331.22</v>
      </c>
      <c r="E129" s="4209">
        <v>113.45</v>
      </c>
      <c r="F129" s="4209">
        <v>110.57</v>
      </c>
      <c r="G129" s="4209">
        <v>7570.79</v>
      </c>
      <c r="H129" s="4209">
        <v>1018.87</v>
      </c>
      <c r="I129" s="4209">
        <v>378.55</v>
      </c>
      <c r="J129" s="4209">
        <v>41.26</v>
      </c>
      <c r="K129" s="4209">
        <v>549.46</v>
      </c>
      <c r="L129" s="4209">
        <v>44.83</v>
      </c>
      <c r="M129" s="4209">
        <v>319.2</v>
      </c>
      <c r="N129" s="4209">
        <v>29.53</v>
      </c>
      <c r="O129" s="4210">
        <v>32.79</v>
      </c>
    </row>
    <row r="130" spans="1:15" ht="17.45" customHeight="1" thickBot="1">
      <c r="A130" s="7441"/>
      <c r="B130" s="7713"/>
      <c r="C130" s="4219" t="s">
        <v>78</v>
      </c>
      <c r="D130" s="4220">
        <f>+D120+D118+D114</f>
        <v>34255870.952</v>
      </c>
      <c r="E130" s="4221">
        <f t="shared" ref="E130:O130" si="7">+E120+E118+E114</f>
        <v>42177471.552000001</v>
      </c>
      <c r="F130" s="4221">
        <f t="shared" si="7"/>
        <v>49403712.900000006</v>
      </c>
      <c r="G130" s="4221">
        <f t="shared" si="7"/>
        <v>43587033.18</v>
      </c>
      <c r="H130" s="4221">
        <f t="shared" si="7"/>
        <v>43533059.82</v>
      </c>
      <c r="I130" s="4221">
        <f t="shared" si="7"/>
        <v>50622387.149999999</v>
      </c>
      <c r="J130" s="4221">
        <f t="shared" si="7"/>
        <v>41444794.299999997</v>
      </c>
      <c r="K130" s="4221">
        <f t="shared" si="7"/>
        <v>54568118.439000003</v>
      </c>
      <c r="L130" s="4221">
        <f t="shared" si="7"/>
        <v>46401029.960000001</v>
      </c>
      <c r="M130" s="4221">
        <f t="shared" si="7"/>
        <v>47643911.990000002</v>
      </c>
      <c r="N130" s="4221">
        <f t="shared" si="7"/>
        <v>52457660.350000001</v>
      </c>
      <c r="O130" s="4222">
        <f t="shared" si="7"/>
        <v>43434282.759999998</v>
      </c>
    </row>
    <row r="131" spans="1:15" ht="17.45" customHeight="1" thickBot="1">
      <c r="A131" s="7716"/>
      <c r="B131" s="4245" t="s">
        <v>3678</v>
      </c>
      <c r="C131" s="4254" t="s">
        <v>3679</v>
      </c>
      <c r="D131" s="4255">
        <v>2406142.86</v>
      </c>
      <c r="E131" s="4247">
        <v>1379140.67</v>
      </c>
      <c r="F131" s="4247">
        <v>6446133.6799999997</v>
      </c>
      <c r="G131" s="4247">
        <v>4196670.92</v>
      </c>
      <c r="H131" s="4247">
        <v>7739602.1299999999</v>
      </c>
      <c r="I131" s="4247">
        <v>10672784.73</v>
      </c>
      <c r="J131" s="4247">
        <v>7147991.9000000004</v>
      </c>
      <c r="K131" s="4247">
        <v>5117474.38</v>
      </c>
      <c r="L131" s="4247">
        <v>16703353.41</v>
      </c>
      <c r="M131" s="4247">
        <v>3196047.9</v>
      </c>
      <c r="N131" s="4247">
        <v>3447803.04</v>
      </c>
      <c r="O131" s="4248">
        <v>6202201.1799999997</v>
      </c>
    </row>
    <row r="132" spans="1:15" ht="11.1" customHeight="1" thickTop="1">
      <c r="A132" s="4249"/>
      <c r="B132" s="4250"/>
      <c r="C132" s="4251"/>
      <c r="D132" s="4238"/>
      <c r="E132" s="4238"/>
      <c r="F132" s="4238"/>
      <c r="G132" s="4238"/>
      <c r="H132" s="4238"/>
      <c r="I132" s="4238"/>
      <c r="J132" s="4238"/>
      <c r="K132" s="4238"/>
      <c r="L132" s="4238"/>
      <c r="M132" s="4238"/>
      <c r="N132" s="4238"/>
      <c r="O132" s="4238"/>
    </row>
    <row r="133" spans="1:15" ht="11.1" customHeight="1">
      <c r="A133" s="7422" t="s">
        <v>3684</v>
      </c>
      <c r="B133" s="7422"/>
      <c r="C133" s="7422"/>
      <c r="D133" s="7422"/>
      <c r="E133" s="3282"/>
      <c r="F133" s="3282"/>
      <c r="G133" s="3282"/>
      <c r="H133" s="3282"/>
      <c r="I133" s="3282"/>
      <c r="J133" s="4252"/>
      <c r="K133" s="4160"/>
      <c r="L133" s="4160"/>
      <c r="M133" s="3062"/>
      <c r="N133" s="4160"/>
      <c r="O133" s="4160"/>
    </row>
    <row r="134" spans="1:15" ht="11.1" customHeight="1">
      <c r="A134" s="7422" t="s">
        <v>3685</v>
      </c>
      <c r="B134" s="7422"/>
      <c r="C134" s="7422"/>
      <c r="D134" s="7422"/>
      <c r="E134" s="3953"/>
      <c r="F134" s="3953"/>
      <c r="G134" s="3953"/>
      <c r="H134" s="3953"/>
      <c r="I134" s="3953"/>
      <c r="J134" s="4252"/>
      <c r="K134" s="4160"/>
      <c r="L134" s="4160"/>
      <c r="M134" s="3062"/>
      <c r="N134" s="4160"/>
      <c r="O134" s="4160"/>
    </row>
    <row r="135" spans="1:15" ht="11.1" customHeight="1">
      <c r="A135" s="7344" t="s">
        <v>3644</v>
      </c>
      <c r="B135" s="7344"/>
      <c r="C135" s="7344"/>
      <c r="D135" s="7344"/>
      <c r="E135" s="7344"/>
      <c r="F135" s="7344"/>
      <c r="G135" s="7344"/>
      <c r="H135" s="7344"/>
      <c r="I135" s="7344"/>
      <c r="J135" s="3062"/>
      <c r="K135" s="4160"/>
      <c r="L135" s="4160"/>
      <c r="M135" s="3062"/>
      <c r="N135" s="4160"/>
      <c r="O135" s="4160"/>
    </row>
    <row r="136" spans="1:15" ht="11.1" customHeight="1">
      <c r="A136" s="7344" t="s">
        <v>3645</v>
      </c>
      <c r="B136" s="7344"/>
      <c r="C136" s="7344"/>
      <c r="D136" s="7344"/>
      <c r="E136" s="7344"/>
      <c r="F136" s="7344"/>
      <c r="G136" s="7344"/>
      <c r="H136" s="7344"/>
      <c r="I136" s="7344"/>
      <c r="J136" s="3062"/>
      <c r="K136" s="4160"/>
      <c r="L136" s="4160"/>
      <c r="M136" s="3062"/>
      <c r="N136" s="4160"/>
      <c r="O136" s="4160"/>
    </row>
    <row r="138" spans="1:15">
      <c r="A138" s="3117"/>
      <c r="C138" s="4160"/>
      <c r="D138" s="3062"/>
      <c r="E138" s="4160"/>
      <c r="F138" s="4160"/>
      <c r="G138" s="3062"/>
      <c r="H138" s="4160"/>
      <c r="I138" s="4160"/>
      <c r="J138" s="3062"/>
      <c r="K138" s="4160"/>
      <c r="L138" s="4160"/>
      <c r="M138" s="3062"/>
      <c r="N138" s="4160"/>
      <c r="O138" s="4160"/>
    </row>
    <row r="139" spans="1:15" ht="21.75" customHeight="1">
      <c r="A139" s="3117"/>
      <c r="C139" s="7702" t="s">
        <v>3</v>
      </c>
      <c r="D139" s="7702"/>
      <c r="E139" s="4160"/>
      <c r="F139" s="4200" t="s">
        <v>38</v>
      </c>
      <c r="G139" s="3062"/>
      <c r="H139" s="4160"/>
      <c r="I139" s="4160"/>
      <c r="J139" s="3062"/>
      <c r="K139" s="4160"/>
      <c r="L139" s="4160"/>
      <c r="M139" s="3062"/>
      <c r="N139" s="4160"/>
      <c r="O139" s="4160"/>
    </row>
    <row r="140" spans="1:15">
      <c r="A140" s="3117"/>
      <c r="C140" s="4160"/>
      <c r="D140" s="3062"/>
      <c r="E140" s="4160"/>
      <c r="G140" s="3062"/>
      <c r="H140" s="4160"/>
      <c r="I140" s="4160"/>
      <c r="J140" s="3062"/>
      <c r="K140" s="4160"/>
      <c r="L140" s="4160"/>
      <c r="M140" s="3062"/>
      <c r="N140" s="4160"/>
      <c r="O140" s="4160"/>
    </row>
  </sheetData>
  <mergeCells count="24">
    <mergeCell ref="A133:D133"/>
    <mergeCell ref="A134:D134"/>
    <mergeCell ref="A135:I135"/>
    <mergeCell ref="A136:I136"/>
    <mergeCell ref="C139:D139"/>
    <mergeCell ref="A68:A99"/>
    <mergeCell ref="B68:B81"/>
    <mergeCell ref="B82:B98"/>
    <mergeCell ref="A100:A131"/>
    <mergeCell ref="B100:B113"/>
    <mergeCell ref="B114:B130"/>
    <mergeCell ref="A6:A36"/>
    <mergeCell ref="B6:B19"/>
    <mergeCell ref="B20:B35"/>
    <mergeCell ref="A37:A67"/>
    <mergeCell ref="B37:B50"/>
    <mergeCell ref="B51:B66"/>
    <mergeCell ref="A1:C1"/>
    <mergeCell ref="A2:O2"/>
    <mergeCell ref="A3:O3"/>
    <mergeCell ref="A4:A5"/>
    <mergeCell ref="B4:B5"/>
    <mergeCell ref="C4:C5"/>
    <mergeCell ref="D4:O4"/>
  </mergeCells>
  <hyperlinks>
    <hyperlink ref="A1" r:id="rId1"/>
  </hyperlinks>
  <pageMargins left="0.70866141732283472" right="0.51181102362204722" top="0.55118110236220474" bottom="0.35433070866141736" header="0.31496062992125984" footer="0.31496062992125984"/>
  <pageSetup paperSize="9" scale="23" fitToHeight="0" orientation="landscape" r:id="rId2"/>
  <headerFooter alignWithMargins="0">
    <oddFooter>&amp;R235</oddFooter>
  </headerFooter>
  <drawing r:id="rId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28">
    <pageSetUpPr fitToPage="1"/>
  </sheetPr>
  <dimension ref="A1:O111"/>
  <sheetViews>
    <sheetView view="pageBreakPreview" zoomScale="60" zoomScaleNormal="100" workbookViewId="0">
      <selection activeCell="B109" sqref="B109"/>
    </sheetView>
  </sheetViews>
  <sheetFormatPr defaultRowHeight="12.75"/>
  <cols>
    <col min="1" max="1" width="15.5703125" style="3062" customWidth="1"/>
    <col min="2" max="2" width="19.28515625" style="3062" customWidth="1"/>
    <col min="3" max="3" width="50.5703125" style="3062" customWidth="1"/>
    <col min="4" max="15" width="35.7109375" style="4199" customWidth="1"/>
    <col min="16" max="257" width="9.140625" style="3062"/>
    <col min="258" max="258" width="15.28515625" style="3062" customWidth="1"/>
    <col min="259" max="259" width="41" style="3062" customWidth="1"/>
    <col min="260" max="271" width="15.140625" style="3062" customWidth="1"/>
    <col min="272" max="513" width="9.140625" style="3062"/>
    <col min="514" max="514" width="15.28515625" style="3062" customWidth="1"/>
    <col min="515" max="515" width="41" style="3062" customWidth="1"/>
    <col min="516" max="527" width="15.140625" style="3062" customWidth="1"/>
    <col min="528" max="769" width="9.140625" style="3062"/>
    <col min="770" max="770" width="15.28515625" style="3062" customWidth="1"/>
    <col min="771" max="771" width="41" style="3062" customWidth="1"/>
    <col min="772" max="783" width="15.140625" style="3062" customWidth="1"/>
    <col min="784" max="1025" width="9.140625" style="3062"/>
    <col min="1026" max="1026" width="15.28515625" style="3062" customWidth="1"/>
    <col min="1027" max="1027" width="41" style="3062" customWidth="1"/>
    <col min="1028" max="1039" width="15.140625" style="3062" customWidth="1"/>
    <col min="1040" max="1281" width="9.140625" style="3062"/>
    <col min="1282" max="1282" width="15.28515625" style="3062" customWidth="1"/>
    <col min="1283" max="1283" width="41" style="3062" customWidth="1"/>
    <col min="1284" max="1295" width="15.140625" style="3062" customWidth="1"/>
    <col min="1296" max="1537" width="9.140625" style="3062"/>
    <col min="1538" max="1538" width="15.28515625" style="3062" customWidth="1"/>
    <col min="1539" max="1539" width="41" style="3062" customWidth="1"/>
    <col min="1540" max="1551" width="15.140625" style="3062" customWidth="1"/>
    <col min="1552" max="1793" width="9.140625" style="3062"/>
    <col min="1794" max="1794" width="15.28515625" style="3062" customWidth="1"/>
    <col min="1795" max="1795" width="41" style="3062" customWidth="1"/>
    <col min="1796" max="1807" width="15.140625" style="3062" customWidth="1"/>
    <col min="1808" max="2049" width="9.140625" style="3062"/>
    <col min="2050" max="2050" width="15.28515625" style="3062" customWidth="1"/>
    <col min="2051" max="2051" width="41" style="3062" customWidth="1"/>
    <col min="2052" max="2063" width="15.140625" style="3062" customWidth="1"/>
    <col min="2064" max="2305" width="9.140625" style="3062"/>
    <col min="2306" max="2306" width="15.28515625" style="3062" customWidth="1"/>
    <col min="2307" max="2307" width="41" style="3062" customWidth="1"/>
    <col min="2308" max="2319" width="15.140625" style="3062" customWidth="1"/>
    <col min="2320" max="2561" width="9.140625" style="3062"/>
    <col min="2562" max="2562" width="15.28515625" style="3062" customWidth="1"/>
    <col min="2563" max="2563" width="41" style="3062" customWidth="1"/>
    <col min="2564" max="2575" width="15.140625" style="3062" customWidth="1"/>
    <col min="2576" max="2817" width="9.140625" style="3062"/>
    <col min="2818" max="2818" width="15.28515625" style="3062" customWidth="1"/>
    <col min="2819" max="2819" width="41" style="3062" customWidth="1"/>
    <col min="2820" max="2831" width="15.140625" style="3062" customWidth="1"/>
    <col min="2832" max="3073" width="9.140625" style="3062"/>
    <col min="3074" max="3074" width="15.28515625" style="3062" customWidth="1"/>
    <col min="3075" max="3075" width="41" style="3062" customWidth="1"/>
    <col min="3076" max="3087" width="15.140625" style="3062" customWidth="1"/>
    <col min="3088" max="3329" width="9.140625" style="3062"/>
    <col min="3330" max="3330" width="15.28515625" style="3062" customWidth="1"/>
    <col min="3331" max="3331" width="41" style="3062" customWidth="1"/>
    <col min="3332" max="3343" width="15.140625" style="3062" customWidth="1"/>
    <col min="3344" max="3585" width="9.140625" style="3062"/>
    <col min="3586" max="3586" width="15.28515625" style="3062" customWidth="1"/>
    <col min="3587" max="3587" width="41" style="3062" customWidth="1"/>
    <col min="3588" max="3599" width="15.140625" style="3062" customWidth="1"/>
    <col min="3600" max="3841" width="9.140625" style="3062"/>
    <col min="3842" max="3842" width="15.28515625" style="3062" customWidth="1"/>
    <col min="3843" max="3843" width="41" style="3062" customWidth="1"/>
    <col min="3844" max="3855" width="15.140625" style="3062" customWidth="1"/>
    <col min="3856" max="4097" width="9.140625" style="3062"/>
    <col min="4098" max="4098" width="15.28515625" style="3062" customWidth="1"/>
    <col min="4099" max="4099" width="41" style="3062" customWidth="1"/>
    <col min="4100" max="4111" width="15.140625" style="3062" customWidth="1"/>
    <col min="4112" max="4353" width="9.140625" style="3062"/>
    <col min="4354" max="4354" width="15.28515625" style="3062" customWidth="1"/>
    <col min="4355" max="4355" width="41" style="3062" customWidth="1"/>
    <col min="4356" max="4367" width="15.140625" style="3062" customWidth="1"/>
    <col min="4368" max="4609" width="9.140625" style="3062"/>
    <col min="4610" max="4610" width="15.28515625" style="3062" customWidth="1"/>
    <col min="4611" max="4611" width="41" style="3062" customWidth="1"/>
    <col min="4612" max="4623" width="15.140625" style="3062" customWidth="1"/>
    <col min="4624" max="4865" width="9.140625" style="3062"/>
    <col min="4866" max="4866" width="15.28515625" style="3062" customWidth="1"/>
    <col min="4867" max="4867" width="41" style="3062" customWidth="1"/>
    <col min="4868" max="4879" width="15.140625" style="3062" customWidth="1"/>
    <col min="4880" max="5121" width="9.140625" style="3062"/>
    <col min="5122" max="5122" width="15.28515625" style="3062" customWidth="1"/>
    <col min="5123" max="5123" width="41" style="3062" customWidth="1"/>
    <col min="5124" max="5135" width="15.140625" style="3062" customWidth="1"/>
    <col min="5136" max="5377" width="9.140625" style="3062"/>
    <col min="5378" max="5378" width="15.28515625" style="3062" customWidth="1"/>
    <col min="5379" max="5379" width="41" style="3062" customWidth="1"/>
    <col min="5380" max="5391" width="15.140625" style="3062" customWidth="1"/>
    <col min="5392" max="5633" width="9.140625" style="3062"/>
    <col min="5634" max="5634" width="15.28515625" style="3062" customWidth="1"/>
    <col min="5635" max="5635" width="41" style="3062" customWidth="1"/>
    <col min="5636" max="5647" width="15.140625" style="3062" customWidth="1"/>
    <col min="5648" max="5889" width="9.140625" style="3062"/>
    <col min="5890" max="5890" width="15.28515625" style="3062" customWidth="1"/>
    <col min="5891" max="5891" width="41" style="3062" customWidth="1"/>
    <col min="5892" max="5903" width="15.140625" style="3062" customWidth="1"/>
    <col min="5904" max="6145" width="9.140625" style="3062"/>
    <col min="6146" max="6146" width="15.28515625" style="3062" customWidth="1"/>
    <col min="6147" max="6147" width="41" style="3062" customWidth="1"/>
    <col min="6148" max="6159" width="15.140625" style="3062" customWidth="1"/>
    <col min="6160" max="6401" width="9.140625" style="3062"/>
    <col min="6402" max="6402" width="15.28515625" style="3062" customWidth="1"/>
    <col min="6403" max="6403" width="41" style="3062" customWidth="1"/>
    <col min="6404" max="6415" width="15.140625" style="3062" customWidth="1"/>
    <col min="6416" max="6657" width="9.140625" style="3062"/>
    <col min="6658" max="6658" width="15.28515625" style="3062" customWidth="1"/>
    <col min="6659" max="6659" width="41" style="3062" customWidth="1"/>
    <col min="6660" max="6671" width="15.140625" style="3062" customWidth="1"/>
    <col min="6672" max="6913" width="9.140625" style="3062"/>
    <col min="6914" max="6914" width="15.28515625" style="3062" customWidth="1"/>
    <col min="6915" max="6915" width="41" style="3062" customWidth="1"/>
    <col min="6916" max="6927" width="15.140625" style="3062" customWidth="1"/>
    <col min="6928" max="7169" width="9.140625" style="3062"/>
    <col min="7170" max="7170" width="15.28515625" style="3062" customWidth="1"/>
    <col min="7171" max="7171" width="41" style="3062" customWidth="1"/>
    <col min="7172" max="7183" width="15.140625" style="3062" customWidth="1"/>
    <col min="7184" max="7425" width="9.140625" style="3062"/>
    <col min="7426" max="7426" width="15.28515625" style="3062" customWidth="1"/>
    <col min="7427" max="7427" width="41" style="3062" customWidth="1"/>
    <col min="7428" max="7439" width="15.140625" style="3062" customWidth="1"/>
    <col min="7440" max="7681" width="9.140625" style="3062"/>
    <col min="7682" max="7682" width="15.28515625" style="3062" customWidth="1"/>
    <col min="7683" max="7683" width="41" style="3062" customWidth="1"/>
    <col min="7684" max="7695" width="15.140625" style="3062" customWidth="1"/>
    <col min="7696" max="7937" width="9.140625" style="3062"/>
    <col min="7938" max="7938" width="15.28515625" style="3062" customWidth="1"/>
    <col min="7939" max="7939" width="41" style="3062" customWidth="1"/>
    <col min="7940" max="7951" width="15.140625" style="3062" customWidth="1"/>
    <col min="7952" max="8193" width="9.140625" style="3062"/>
    <col min="8194" max="8194" width="15.28515625" style="3062" customWidth="1"/>
    <col min="8195" max="8195" width="41" style="3062" customWidth="1"/>
    <col min="8196" max="8207" width="15.140625" style="3062" customWidth="1"/>
    <col min="8208" max="8449" width="9.140625" style="3062"/>
    <col min="8450" max="8450" width="15.28515625" style="3062" customWidth="1"/>
    <col min="8451" max="8451" width="41" style="3062" customWidth="1"/>
    <col min="8452" max="8463" width="15.140625" style="3062" customWidth="1"/>
    <col min="8464" max="8705" width="9.140625" style="3062"/>
    <col min="8706" max="8706" width="15.28515625" style="3062" customWidth="1"/>
    <col min="8707" max="8707" width="41" style="3062" customWidth="1"/>
    <col min="8708" max="8719" width="15.140625" style="3062" customWidth="1"/>
    <col min="8720" max="8961" width="9.140625" style="3062"/>
    <col min="8962" max="8962" width="15.28515625" style="3062" customWidth="1"/>
    <col min="8963" max="8963" width="41" style="3062" customWidth="1"/>
    <col min="8964" max="8975" width="15.140625" style="3062" customWidth="1"/>
    <col min="8976" max="9217" width="9.140625" style="3062"/>
    <col min="9218" max="9218" width="15.28515625" style="3062" customWidth="1"/>
    <col min="9219" max="9219" width="41" style="3062" customWidth="1"/>
    <col min="9220" max="9231" width="15.140625" style="3062" customWidth="1"/>
    <col min="9232" max="9473" width="9.140625" style="3062"/>
    <col min="9474" max="9474" width="15.28515625" style="3062" customWidth="1"/>
    <col min="9475" max="9475" width="41" style="3062" customWidth="1"/>
    <col min="9476" max="9487" width="15.140625" style="3062" customWidth="1"/>
    <col min="9488" max="9729" width="9.140625" style="3062"/>
    <col min="9730" max="9730" width="15.28515625" style="3062" customWidth="1"/>
    <col min="9731" max="9731" width="41" style="3062" customWidth="1"/>
    <col min="9732" max="9743" width="15.140625" style="3062" customWidth="1"/>
    <col min="9744" max="9985" width="9.140625" style="3062"/>
    <col min="9986" max="9986" width="15.28515625" style="3062" customWidth="1"/>
    <col min="9987" max="9987" width="41" style="3062" customWidth="1"/>
    <col min="9988" max="9999" width="15.140625" style="3062" customWidth="1"/>
    <col min="10000" max="10241" width="9.140625" style="3062"/>
    <col min="10242" max="10242" width="15.28515625" style="3062" customWidth="1"/>
    <col min="10243" max="10243" width="41" style="3062" customWidth="1"/>
    <col min="10244" max="10255" width="15.140625" style="3062" customWidth="1"/>
    <col min="10256" max="10497" width="9.140625" style="3062"/>
    <col min="10498" max="10498" width="15.28515625" style="3062" customWidth="1"/>
    <col min="10499" max="10499" width="41" style="3062" customWidth="1"/>
    <col min="10500" max="10511" width="15.140625" style="3062" customWidth="1"/>
    <col min="10512" max="10753" width="9.140625" style="3062"/>
    <col min="10754" max="10754" width="15.28515625" style="3062" customWidth="1"/>
    <col min="10755" max="10755" width="41" style="3062" customWidth="1"/>
    <col min="10756" max="10767" width="15.140625" style="3062" customWidth="1"/>
    <col min="10768" max="11009" width="9.140625" style="3062"/>
    <col min="11010" max="11010" width="15.28515625" style="3062" customWidth="1"/>
    <col min="11011" max="11011" width="41" style="3062" customWidth="1"/>
    <col min="11012" max="11023" width="15.140625" style="3062" customWidth="1"/>
    <col min="11024" max="11265" width="9.140625" style="3062"/>
    <col min="11266" max="11266" width="15.28515625" style="3062" customWidth="1"/>
    <col min="11267" max="11267" width="41" style="3062" customWidth="1"/>
    <col min="11268" max="11279" width="15.140625" style="3062" customWidth="1"/>
    <col min="11280" max="11521" width="9.140625" style="3062"/>
    <col min="11522" max="11522" width="15.28515625" style="3062" customWidth="1"/>
    <col min="11523" max="11523" width="41" style="3062" customWidth="1"/>
    <col min="11524" max="11535" width="15.140625" style="3062" customWidth="1"/>
    <col min="11536" max="11777" width="9.140625" style="3062"/>
    <col min="11778" max="11778" width="15.28515625" style="3062" customWidth="1"/>
    <col min="11779" max="11779" width="41" style="3062" customWidth="1"/>
    <col min="11780" max="11791" width="15.140625" style="3062" customWidth="1"/>
    <col min="11792" max="12033" width="9.140625" style="3062"/>
    <col min="12034" max="12034" width="15.28515625" style="3062" customWidth="1"/>
    <col min="12035" max="12035" width="41" style="3062" customWidth="1"/>
    <col min="12036" max="12047" width="15.140625" style="3062" customWidth="1"/>
    <col min="12048" max="12289" width="9.140625" style="3062"/>
    <col min="12290" max="12290" width="15.28515625" style="3062" customWidth="1"/>
    <col min="12291" max="12291" width="41" style="3062" customWidth="1"/>
    <col min="12292" max="12303" width="15.140625" style="3062" customWidth="1"/>
    <col min="12304" max="12545" width="9.140625" style="3062"/>
    <col min="12546" max="12546" width="15.28515625" style="3062" customWidth="1"/>
    <col min="12547" max="12547" width="41" style="3062" customWidth="1"/>
    <col min="12548" max="12559" width="15.140625" style="3062" customWidth="1"/>
    <col min="12560" max="12801" width="9.140625" style="3062"/>
    <col min="12802" max="12802" width="15.28515625" style="3062" customWidth="1"/>
    <col min="12803" max="12803" width="41" style="3062" customWidth="1"/>
    <col min="12804" max="12815" width="15.140625" style="3062" customWidth="1"/>
    <col min="12816" max="13057" width="9.140625" style="3062"/>
    <col min="13058" max="13058" width="15.28515625" style="3062" customWidth="1"/>
    <col min="13059" max="13059" width="41" style="3062" customWidth="1"/>
    <col min="13060" max="13071" width="15.140625" style="3062" customWidth="1"/>
    <col min="13072" max="13313" width="9.140625" style="3062"/>
    <col min="13314" max="13314" width="15.28515625" style="3062" customWidth="1"/>
    <col min="13315" max="13315" width="41" style="3062" customWidth="1"/>
    <col min="13316" max="13327" width="15.140625" style="3062" customWidth="1"/>
    <col min="13328" max="13569" width="9.140625" style="3062"/>
    <col min="13570" max="13570" width="15.28515625" style="3062" customWidth="1"/>
    <col min="13571" max="13571" width="41" style="3062" customWidth="1"/>
    <col min="13572" max="13583" width="15.140625" style="3062" customWidth="1"/>
    <col min="13584" max="13825" width="9.140625" style="3062"/>
    <col min="13826" max="13826" width="15.28515625" style="3062" customWidth="1"/>
    <col min="13827" max="13827" width="41" style="3062" customWidth="1"/>
    <col min="13828" max="13839" width="15.140625" style="3062" customWidth="1"/>
    <col min="13840" max="14081" width="9.140625" style="3062"/>
    <col min="14082" max="14082" width="15.28515625" style="3062" customWidth="1"/>
    <col min="14083" max="14083" width="41" style="3062" customWidth="1"/>
    <col min="14084" max="14095" width="15.140625" style="3062" customWidth="1"/>
    <col min="14096" max="14337" width="9.140625" style="3062"/>
    <col min="14338" max="14338" width="15.28515625" style="3062" customWidth="1"/>
    <col min="14339" max="14339" width="41" style="3062" customWidth="1"/>
    <col min="14340" max="14351" width="15.140625" style="3062" customWidth="1"/>
    <col min="14352" max="14593" width="9.140625" style="3062"/>
    <col min="14594" max="14594" width="15.28515625" style="3062" customWidth="1"/>
    <col min="14595" max="14595" width="41" style="3062" customWidth="1"/>
    <col min="14596" max="14607" width="15.140625" style="3062" customWidth="1"/>
    <col min="14608" max="14849" width="9.140625" style="3062"/>
    <col min="14850" max="14850" width="15.28515625" style="3062" customWidth="1"/>
    <col min="14851" max="14851" width="41" style="3062" customWidth="1"/>
    <col min="14852" max="14863" width="15.140625" style="3062" customWidth="1"/>
    <col min="14864" max="15105" width="9.140625" style="3062"/>
    <col min="15106" max="15106" width="15.28515625" style="3062" customWidth="1"/>
    <col min="15107" max="15107" width="41" style="3062" customWidth="1"/>
    <col min="15108" max="15119" width="15.140625" style="3062" customWidth="1"/>
    <col min="15120" max="15361" width="9.140625" style="3062"/>
    <col min="15362" max="15362" width="15.28515625" style="3062" customWidth="1"/>
    <col min="15363" max="15363" width="41" style="3062" customWidth="1"/>
    <col min="15364" max="15375" width="15.140625" style="3062" customWidth="1"/>
    <col min="15376" max="15617" width="9.140625" style="3062"/>
    <col min="15618" max="15618" width="15.28515625" style="3062" customWidth="1"/>
    <col min="15619" max="15619" width="41" style="3062" customWidth="1"/>
    <col min="15620" max="15631" width="15.140625" style="3062" customWidth="1"/>
    <col min="15632" max="15873" width="9.140625" style="3062"/>
    <col min="15874" max="15874" width="15.28515625" style="3062" customWidth="1"/>
    <col min="15875" max="15875" width="41" style="3062" customWidth="1"/>
    <col min="15876" max="15887" width="15.140625" style="3062" customWidth="1"/>
    <col min="15888" max="16129" width="9.140625" style="3062"/>
    <col min="16130" max="16130" width="15.28515625" style="3062" customWidth="1"/>
    <col min="16131" max="16131" width="41" style="3062" customWidth="1"/>
    <col min="16132" max="16143" width="15.140625" style="3062" customWidth="1"/>
    <col min="16144" max="16384" width="9.140625" style="3062"/>
  </cols>
  <sheetData>
    <row r="1" spans="1:15" ht="13.5" thickBot="1">
      <c r="A1" s="7703" t="s">
        <v>0</v>
      </c>
      <c r="B1" s="7703"/>
      <c r="C1" s="7703"/>
      <c r="D1" s="3062"/>
      <c r="E1" s="4160"/>
      <c r="F1" s="4160"/>
      <c r="G1" s="3062"/>
      <c r="H1" s="4160"/>
      <c r="I1" s="4160"/>
      <c r="J1" s="3062"/>
      <c r="K1" s="4160"/>
      <c r="L1" s="4160"/>
      <c r="M1" s="3062"/>
      <c r="N1" s="4160"/>
      <c r="O1" s="3333" t="s">
        <v>1</v>
      </c>
    </row>
    <row r="2" spans="1:15" ht="20.25" customHeight="1" thickTop="1" thickBot="1">
      <c r="A2" s="7323" t="s">
        <v>5401</v>
      </c>
      <c r="B2" s="7324"/>
      <c r="C2" s="7324"/>
      <c r="D2" s="7324"/>
      <c r="E2" s="7324"/>
      <c r="F2" s="7324"/>
      <c r="G2" s="7324"/>
      <c r="H2" s="7324"/>
      <c r="I2" s="7324"/>
      <c r="J2" s="7324"/>
      <c r="K2" s="7324"/>
      <c r="L2" s="7324"/>
      <c r="M2" s="7324"/>
      <c r="N2" s="7324"/>
      <c r="O2" s="7325"/>
    </row>
    <row r="3" spans="1:15" ht="38.25" customHeight="1" thickBot="1">
      <c r="A3" s="7442" t="s">
        <v>5185</v>
      </c>
      <c r="B3" s="7704"/>
      <c r="C3" s="7704"/>
      <c r="D3" s="7704"/>
      <c r="E3" s="7704"/>
      <c r="F3" s="7704"/>
      <c r="G3" s="7704"/>
      <c r="H3" s="7704"/>
      <c r="I3" s="7704"/>
      <c r="J3" s="7704"/>
      <c r="K3" s="7704"/>
      <c r="L3" s="7704"/>
      <c r="M3" s="7704"/>
      <c r="N3" s="7704"/>
      <c r="O3" s="7705"/>
    </row>
    <row r="4" spans="1:15" ht="24.75" customHeight="1" thickBot="1">
      <c r="A4" s="7706" t="s">
        <v>12</v>
      </c>
      <c r="B4" s="7708" t="s">
        <v>3646</v>
      </c>
      <c r="C4" s="7708" t="s">
        <v>3647</v>
      </c>
      <c r="D4" s="7464" t="s">
        <v>3630</v>
      </c>
      <c r="E4" s="7448"/>
      <c r="F4" s="7448"/>
      <c r="G4" s="7448"/>
      <c r="H4" s="7448"/>
      <c r="I4" s="7448"/>
      <c r="J4" s="7448"/>
      <c r="K4" s="7448"/>
      <c r="L4" s="7448"/>
      <c r="M4" s="7448"/>
      <c r="N4" s="7448"/>
      <c r="O4" s="7449"/>
    </row>
    <row r="5" spans="1:15" s="4202" customFormat="1" ht="26.25" customHeight="1" thickBot="1">
      <c r="A5" s="7707"/>
      <c r="B5" s="7709"/>
      <c r="C5" s="7709"/>
      <c r="D5" s="4201" t="s">
        <v>14</v>
      </c>
      <c r="E5" s="5888" t="s">
        <v>15</v>
      </c>
      <c r="F5" s="5888" t="s">
        <v>16</v>
      </c>
      <c r="G5" s="5888" t="s">
        <v>17</v>
      </c>
      <c r="H5" s="5888" t="s">
        <v>18</v>
      </c>
      <c r="I5" s="5888" t="s">
        <v>19</v>
      </c>
      <c r="J5" s="5888" t="s">
        <v>20</v>
      </c>
      <c r="K5" s="5888" t="s">
        <v>21</v>
      </c>
      <c r="L5" s="5888" t="s">
        <v>22</v>
      </c>
      <c r="M5" s="5888" t="s">
        <v>23</v>
      </c>
      <c r="N5" s="5888" t="s">
        <v>24</v>
      </c>
      <c r="O5" s="5889" t="s">
        <v>25</v>
      </c>
    </row>
    <row r="6" spans="1:15" ht="18.600000000000001" customHeight="1">
      <c r="A6" s="7440">
        <v>2008</v>
      </c>
      <c r="B6" s="7430" t="s">
        <v>3648</v>
      </c>
      <c r="C6" s="4203" t="s">
        <v>3649</v>
      </c>
      <c r="D6" s="4216">
        <v>1981877.36</v>
      </c>
      <c r="E6" s="4217">
        <v>2261630.67</v>
      </c>
      <c r="F6" s="4217">
        <v>1866528.2</v>
      </c>
      <c r="G6" s="4217">
        <v>2721813.78</v>
      </c>
      <c r="H6" s="4217">
        <v>2438260.58</v>
      </c>
      <c r="I6" s="4217">
        <v>2073716.8</v>
      </c>
      <c r="J6" s="4217">
        <v>1567194.49</v>
      </c>
      <c r="K6" s="4217">
        <v>1858913.11</v>
      </c>
      <c r="L6" s="4217">
        <v>1820789.49</v>
      </c>
      <c r="M6" s="4217">
        <v>1198767.42</v>
      </c>
      <c r="N6" s="4217">
        <v>1484311.72</v>
      </c>
      <c r="O6" s="4218">
        <v>1172704.08</v>
      </c>
    </row>
    <row r="7" spans="1:15" ht="18.600000000000001" customHeight="1">
      <c r="A7" s="7441"/>
      <c r="B7" s="7710"/>
      <c r="C7" s="4207" t="s">
        <v>3650</v>
      </c>
      <c r="D7" s="4208">
        <v>1639532.92</v>
      </c>
      <c r="E7" s="4209">
        <v>1833733.31</v>
      </c>
      <c r="F7" s="4209">
        <v>1292948.43</v>
      </c>
      <c r="G7" s="4209">
        <v>2098777.7799999998</v>
      </c>
      <c r="H7" s="4209">
        <v>1868608.04</v>
      </c>
      <c r="I7" s="4209">
        <v>1525585.04</v>
      </c>
      <c r="J7" s="4209">
        <v>1132582.3400000001</v>
      </c>
      <c r="K7" s="4209">
        <v>1384784.37</v>
      </c>
      <c r="L7" s="4209">
        <v>1480418.83</v>
      </c>
      <c r="M7" s="4209">
        <v>1030865.45</v>
      </c>
      <c r="N7" s="4209">
        <v>1102653.17</v>
      </c>
      <c r="O7" s="4210">
        <v>734626.61</v>
      </c>
    </row>
    <row r="8" spans="1:15" ht="18.600000000000001" customHeight="1">
      <c r="A8" s="7441"/>
      <c r="B8" s="7710"/>
      <c r="C8" s="4207" t="s">
        <v>3651</v>
      </c>
      <c r="D8" s="4208">
        <v>21421.88</v>
      </c>
      <c r="E8" s="4209">
        <v>3694.46</v>
      </c>
      <c r="F8" s="4209">
        <v>508.29</v>
      </c>
      <c r="G8" s="4209">
        <v>0</v>
      </c>
      <c r="H8" s="4209">
        <v>4707.97</v>
      </c>
      <c r="I8" s="4209">
        <v>0</v>
      </c>
      <c r="J8" s="4209">
        <v>0</v>
      </c>
      <c r="K8" s="4209">
        <v>0</v>
      </c>
      <c r="L8" s="4209">
        <v>0</v>
      </c>
      <c r="M8" s="4209">
        <v>0</v>
      </c>
      <c r="N8" s="4209">
        <v>0</v>
      </c>
      <c r="O8" s="4210">
        <v>0</v>
      </c>
    </row>
    <row r="9" spans="1:15" ht="18.600000000000001" customHeight="1">
      <c r="A9" s="7441"/>
      <c r="B9" s="7710"/>
      <c r="C9" s="4207" t="s">
        <v>3652</v>
      </c>
      <c r="D9" s="4208">
        <v>317563.36</v>
      </c>
      <c r="E9" s="4209">
        <v>420887.4</v>
      </c>
      <c r="F9" s="4209">
        <v>522480.22</v>
      </c>
      <c r="G9" s="4209">
        <v>615438.69999999995</v>
      </c>
      <c r="H9" s="4209">
        <v>523815.08</v>
      </c>
      <c r="I9" s="4209">
        <v>545516.42000000004</v>
      </c>
      <c r="J9" s="4209">
        <v>407612.4</v>
      </c>
      <c r="K9" s="4209">
        <v>436015.7</v>
      </c>
      <c r="L9" s="4209">
        <v>320497.21999999997</v>
      </c>
      <c r="M9" s="4209">
        <v>165959.74</v>
      </c>
      <c r="N9" s="4209">
        <v>357768.01</v>
      </c>
      <c r="O9" s="4210">
        <v>432861.7</v>
      </c>
    </row>
    <row r="10" spans="1:15" ht="18.600000000000001" customHeight="1">
      <c r="A10" s="7441"/>
      <c r="B10" s="7710"/>
      <c r="C10" s="4207" t="s">
        <v>3653</v>
      </c>
      <c r="D10" s="4208">
        <v>3359.2</v>
      </c>
      <c r="E10" s="4209">
        <v>3315.5</v>
      </c>
      <c r="F10" s="4209">
        <v>23884.91</v>
      </c>
      <c r="G10" s="4209">
        <v>7597.3</v>
      </c>
      <c r="H10" s="4209">
        <v>6314.52</v>
      </c>
      <c r="I10" s="4209">
        <v>2615.34</v>
      </c>
      <c r="J10" s="4209">
        <v>26999.75</v>
      </c>
      <c r="K10" s="4209">
        <v>16721.349999999999</v>
      </c>
      <c r="L10" s="4209">
        <v>9513.83</v>
      </c>
      <c r="M10" s="4209">
        <v>1942.23</v>
      </c>
      <c r="N10" s="4209">
        <v>9127.39</v>
      </c>
      <c r="O10" s="4210">
        <v>5215.7700000000004</v>
      </c>
    </row>
    <row r="11" spans="1:15" ht="18.600000000000001" customHeight="1">
      <c r="A11" s="7441"/>
      <c r="B11" s="7710"/>
      <c r="C11" s="4207" t="s">
        <v>3654</v>
      </c>
      <c r="D11" s="4208">
        <v>0</v>
      </c>
      <c r="E11" s="4209">
        <v>0</v>
      </c>
      <c r="F11" s="4209">
        <v>0</v>
      </c>
      <c r="G11" s="4209">
        <v>0</v>
      </c>
      <c r="H11" s="4209">
        <v>0</v>
      </c>
      <c r="I11" s="4209">
        <v>0</v>
      </c>
      <c r="J11" s="4209">
        <v>0</v>
      </c>
      <c r="K11" s="4209">
        <v>0</v>
      </c>
      <c r="L11" s="4209">
        <v>0</v>
      </c>
      <c r="M11" s="4209">
        <v>0</v>
      </c>
      <c r="N11" s="4209">
        <v>0</v>
      </c>
      <c r="O11" s="4210">
        <v>0</v>
      </c>
    </row>
    <row r="12" spans="1:15" ht="18.600000000000001" customHeight="1">
      <c r="A12" s="7441"/>
      <c r="B12" s="7710"/>
      <c r="C12" s="4207" t="s">
        <v>3655</v>
      </c>
      <c r="D12" s="4208">
        <v>0</v>
      </c>
      <c r="E12" s="4209">
        <v>0</v>
      </c>
      <c r="F12" s="4209">
        <v>26706.35</v>
      </c>
      <c r="G12" s="4209">
        <v>0</v>
      </c>
      <c r="H12" s="4209">
        <v>34814.97</v>
      </c>
      <c r="I12" s="4209">
        <v>0</v>
      </c>
      <c r="J12" s="4209">
        <v>0</v>
      </c>
      <c r="K12" s="4209">
        <v>21391.69</v>
      </c>
      <c r="L12" s="4209">
        <v>10359.61</v>
      </c>
      <c r="M12" s="4209">
        <v>0</v>
      </c>
      <c r="N12" s="4209">
        <v>14763.15</v>
      </c>
      <c r="O12" s="4210">
        <v>0</v>
      </c>
    </row>
    <row r="13" spans="1:15" ht="18.600000000000001" customHeight="1">
      <c r="A13" s="7441"/>
      <c r="B13" s="7710"/>
      <c r="C13" s="4207" t="s">
        <v>3656</v>
      </c>
      <c r="D13" s="4208">
        <v>0</v>
      </c>
      <c r="E13" s="4209">
        <v>0</v>
      </c>
      <c r="F13" s="4209">
        <v>0</v>
      </c>
      <c r="G13" s="4209">
        <v>0</v>
      </c>
      <c r="H13" s="4209">
        <v>0</v>
      </c>
      <c r="I13" s="4209">
        <v>0</v>
      </c>
      <c r="J13" s="4209">
        <v>0</v>
      </c>
      <c r="K13" s="4209">
        <v>0</v>
      </c>
      <c r="L13" s="4209">
        <v>0</v>
      </c>
      <c r="M13" s="4209">
        <v>0</v>
      </c>
      <c r="N13" s="4209">
        <v>0</v>
      </c>
      <c r="O13" s="4210">
        <v>0</v>
      </c>
    </row>
    <row r="14" spans="1:15" ht="18.600000000000001" customHeight="1">
      <c r="A14" s="7441"/>
      <c r="B14" s="7710"/>
      <c r="C14" s="4207" t="s">
        <v>3657</v>
      </c>
      <c r="D14" s="4208">
        <v>0</v>
      </c>
      <c r="E14" s="4209">
        <v>0</v>
      </c>
      <c r="F14" s="4209">
        <v>0</v>
      </c>
      <c r="G14" s="4209">
        <v>0</v>
      </c>
      <c r="H14" s="4209">
        <v>0</v>
      </c>
      <c r="I14" s="4209">
        <v>0</v>
      </c>
      <c r="J14" s="4209">
        <v>0</v>
      </c>
      <c r="K14" s="4209">
        <v>0</v>
      </c>
      <c r="L14" s="4209">
        <v>0</v>
      </c>
      <c r="M14" s="4209">
        <v>0</v>
      </c>
      <c r="N14" s="4209">
        <v>0</v>
      </c>
      <c r="O14" s="4210">
        <v>0</v>
      </c>
    </row>
    <row r="15" spans="1:15" ht="18.600000000000001" customHeight="1">
      <c r="A15" s="7441"/>
      <c r="B15" s="7710"/>
      <c r="C15" s="4211" t="s">
        <v>3658</v>
      </c>
      <c r="D15" s="4208">
        <v>600234.59</v>
      </c>
      <c r="E15" s="4209">
        <v>521701.12</v>
      </c>
      <c r="F15" s="4209">
        <v>450994.97</v>
      </c>
      <c r="G15" s="4209">
        <v>467169.76</v>
      </c>
      <c r="H15" s="4209">
        <v>862004.78</v>
      </c>
      <c r="I15" s="4209">
        <v>527454.09</v>
      </c>
      <c r="J15" s="4209">
        <v>648554.42000000004</v>
      </c>
      <c r="K15" s="4209">
        <v>472354.36</v>
      </c>
      <c r="L15" s="4209">
        <v>1259096.6599999999</v>
      </c>
      <c r="M15" s="4209">
        <v>1614185.05</v>
      </c>
      <c r="N15" s="4209">
        <v>2011852.74</v>
      </c>
      <c r="O15" s="4210">
        <v>2163067.7200000002</v>
      </c>
    </row>
    <row r="16" spans="1:15" ht="18.600000000000001" customHeight="1">
      <c r="A16" s="7441"/>
      <c r="B16" s="7710"/>
      <c r="C16" s="4207" t="s">
        <v>3659</v>
      </c>
      <c r="D16" s="4208">
        <v>600234.59</v>
      </c>
      <c r="E16" s="4209">
        <v>521701.12</v>
      </c>
      <c r="F16" s="4209">
        <v>450994.97</v>
      </c>
      <c r="G16" s="4209">
        <v>467169.76</v>
      </c>
      <c r="H16" s="4209">
        <v>862004.78</v>
      </c>
      <c r="I16" s="4209">
        <v>527454.09</v>
      </c>
      <c r="J16" s="4209">
        <v>648554.42000000004</v>
      </c>
      <c r="K16" s="4209">
        <v>472354.36</v>
      </c>
      <c r="L16" s="4209">
        <v>1259096.6599999999</v>
      </c>
      <c r="M16" s="4209">
        <v>1614185.05</v>
      </c>
      <c r="N16" s="4209">
        <v>2011852.74</v>
      </c>
      <c r="O16" s="4210">
        <v>2163067.7200000002</v>
      </c>
    </row>
    <row r="17" spans="1:15" ht="18.600000000000001" customHeight="1">
      <c r="A17" s="7441"/>
      <c r="B17" s="7710"/>
      <c r="C17" s="4211" t="s">
        <v>3660</v>
      </c>
      <c r="D17" s="4208">
        <v>14345879.35</v>
      </c>
      <c r="E17" s="4209">
        <v>15916561.609999999</v>
      </c>
      <c r="F17" s="4209">
        <v>15417390.85</v>
      </c>
      <c r="G17" s="4209">
        <v>13408194.199999999</v>
      </c>
      <c r="H17" s="4209">
        <v>16050372.380000001</v>
      </c>
      <c r="I17" s="4209">
        <v>16186629.26</v>
      </c>
      <c r="J17" s="4209">
        <v>15052899.359999999</v>
      </c>
      <c r="K17" s="4209">
        <v>15254952.49</v>
      </c>
      <c r="L17" s="4209">
        <v>17140444.02</v>
      </c>
      <c r="M17" s="4209">
        <v>16450196.789999999</v>
      </c>
      <c r="N17" s="4209">
        <v>18412950.780000001</v>
      </c>
      <c r="O17" s="4210">
        <v>16155800.789999999</v>
      </c>
    </row>
    <row r="18" spans="1:15" ht="18.600000000000001" customHeight="1">
      <c r="A18" s="7441"/>
      <c r="B18" s="7710"/>
      <c r="C18" s="4207" t="s">
        <v>3661</v>
      </c>
      <c r="D18" s="4208">
        <v>14345879.35</v>
      </c>
      <c r="E18" s="4209">
        <v>15916561.609999999</v>
      </c>
      <c r="F18" s="4209">
        <v>15417390.85</v>
      </c>
      <c r="G18" s="4209">
        <v>13408194.199999999</v>
      </c>
      <c r="H18" s="4209">
        <v>16050372.380000001</v>
      </c>
      <c r="I18" s="4209">
        <v>16186629.26</v>
      </c>
      <c r="J18" s="4209">
        <v>15052899.359999999</v>
      </c>
      <c r="K18" s="4209">
        <v>15254952.49</v>
      </c>
      <c r="L18" s="4209">
        <v>17140444.02</v>
      </c>
      <c r="M18" s="4209">
        <v>16450196.789999999</v>
      </c>
      <c r="N18" s="4209">
        <v>18412950.780000001</v>
      </c>
      <c r="O18" s="4210">
        <v>16155800.789999999</v>
      </c>
    </row>
    <row r="19" spans="1:15" ht="18.600000000000001" customHeight="1" thickBot="1">
      <c r="A19" s="7441"/>
      <c r="B19" s="7714"/>
      <c r="C19" s="4219" t="s">
        <v>78</v>
      </c>
      <c r="D19" s="4220">
        <f>+D18+D15+D6</f>
        <v>16927991.300000001</v>
      </c>
      <c r="E19" s="4221">
        <f t="shared" ref="E19:O19" si="0">+E18+E15+E6</f>
        <v>18699893.399999999</v>
      </c>
      <c r="F19" s="4221">
        <f t="shared" si="0"/>
        <v>17734914.02</v>
      </c>
      <c r="G19" s="4221">
        <f t="shared" si="0"/>
        <v>16597177.739999998</v>
      </c>
      <c r="H19" s="4221">
        <f t="shared" si="0"/>
        <v>19350637.740000002</v>
      </c>
      <c r="I19" s="4221">
        <f t="shared" si="0"/>
        <v>18787800.149999999</v>
      </c>
      <c r="J19" s="4221">
        <f t="shared" si="0"/>
        <v>17268648.27</v>
      </c>
      <c r="K19" s="4221">
        <f t="shared" si="0"/>
        <v>17586219.960000001</v>
      </c>
      <c r="L19" s="4221">
        <f t="shared" si="0"/>
        <v>20220330.169999998</v>
      </c>
      <c r="M19" s="4221">
        <f t="shared" si="0"/>
        <v>19263149.259999998</v>
      </c>
      <c r="N19" s="4221">
        <f t="shared" si="0"/>
        <v>21909115.239999998</v>
      </c>
      <c r="O19" s="4222">
        <f t="shared" si="0"/>
        <v>19491572.589999996</v>
      </c>
    </row>
    <row r="20" spans="1:15" ht="18.600000000000001" customHeight="1">
      <c r="A20" s="7441"/>
      <c r="B20" s="7711" t="s">
        <v>3662</v>
      </c>
      <c r="C20" s="4203" t="s">
        <v>3663</v>
      </c>
      <c r="D20" s="4216">
        <v>11583520.93</v>
      </c>
      <c r="E20" s="4217">
        <v>14777610.48</v>
      </c>
      <c r="F20" s="4217">
        <v>13118303.24</v>
      </c>
      <c r="G20" s="4217">
        <v>11682278.789999999</v>
      </c>
      <c r="H20" s="4217">
        <v>13080829.58</v>
      </c>
      <c r="I20" s="4217">
        <v>12146587.221000001</v>
      </c>
      <c r="J20" s="4217">
        <v>13505820.83</v>
      </c>
      <c r="K20" s="4217">
        <v>11007556.800000001</v>
      </c>
      <c r="L20" s="4217">
        <v>13219075.630000001</v>
      </c>
      <c r="M20" s="4217">
        <v>12492063.674000001</v>
      </c>
      <c r="N20" s="4217">
        <v>10864517.140000001</v>
      </c>
      <c r="O20" s="4218">
        <v>7369036.2800000003</v>
      </c>
    </row>
    <row r="21" spans="1:15" ht="18.600000000000001" customHeight="1">
      <c r="A21" s="7441"/>
      <c r="B21" s="7712"/>
      <c r="C21" s="4207" t="s">
        <v>3664</v>
      </c>
      <c r="D21" s="4208">
        <v>11098632.310000001</v>
      </c>
      <c r="E21" s="4209">
        <v>14224357.640000001</v>
      </c>
      <c r="F21" s="4209">
        <v>11442478.560000001</v>
      </c>
      <c r="G21" s="4209">
        <v>10512563.810000001</v>
      </c>
      <c r="H21" s="4209">
        <v>11960637.58</v>
      </c>
      <c r="I21" s="4209">
        <v>11437938.831</v>
      </c>
      <c r="J21" s="4209">
        <v>12385379.23</v>
      </c>
      <c r="K21" s="4209">
        <v>10086372.74</v>
      </c>
      <c r="L21" s="4209">
        <v>11559576.43</v>
      </c>
      <c r="M21" s="4209">
        <v>11149435.93</v>
      </c>
      <c r="N21" s="4209">
        <v>9035792.5899999999</v>
      </c>
      <c r="O21" s="4210">
        <v>6781349.7699999996</v>
      </c>
    </row>
    <row r="22" spans="1:15" ht="18.600000000000001" customHeight="1">
      <c r="A22" s="7441"/>
      <c r="B22" s="7712"/>
      <c r="C22" s="4207" t="s">
        <v>3665</v>
      </c>
      <c r="D22" s="4208">
        <v>3214.61</v>
      </c>
      <c r="E22" s="4209">
        <v>3449.07</v>
      </c>
      <c r="F22" s="4209">
        <v>3172.52</v>
      </c>
      <c r="G22" s="4209">
        <v>9211.82</v>
      </c>
      <c r="H22" s="4209">
        <v>9062.18</v>
      </c>
      <c r="I22" s="4209">
        <v>20766.8</v>
      </c>
      <c r="J22" s="4209">
        <v>3848.19</v>
      </c>
      <c r="K22" s="4209">
        <v>5080.1499999999996</v>
      </c>
      <c r="L22" s="4209">
        <v>1371.8</v>
      </c>
      <c r="M22" s="4209">
        <v>744.83</v>
      </c>
      <c r="N22" s="4209">
        <v>791.82</v>
      </c>
      <c r="O22" s="4210">
        <v>8727.7999999999993</v>
      </c>
    </row>
    <row r="23" spans="1:15" ht="18.600000000000001" customHeight="1">
      <c r="A23" s="7441"/>
      <c r="B23" s="7712"/>
      <c r="C23" s="4207" t="s">
        <v>3666</v>
      </c>
      <c r="D23" s="4208">
        <v>481674.01</v>
      </c>
      <c r="E23" s="4209">
        <v>549803.77</v>
      </c>
      <c r="F23" s="4209">
        <v>1672652.16</v>
      </c>
      <c r="G23" s="4209">
        <v>1160503.1599999999</v>
      </c>
      <c r="H23" s="4209">
        <v>1111129.82</v>
      </c>
      <c r="I23" s="4209">
        <v>687881.59</v>
      </c>
      <c r="J23" s="4209">
        <v>1116593.4099999999</v>
      </c>
      <c r="K23" s="4209">
        <v>916103.91</v>
      </c>
      <c r="L23" s="4209">
        <v>1658127.4</v>
      </c>
      <c r="M23" s="4209">
        <v>1341882.9140000001</v>
      </c>
      <c r="N23" s="4209">
        <v>1827932.73</v>
      </c>
      <c r="O23" s="4210">
        <v>578958.71</v>
      </c>
    </row>
    <row r="24" spans="1:15" ht="18.600000000000001" customHeight="1">
      <c r="A24" s="7441"/>
      <c r="B24" s="7712"/>
      <c r="C24" s="4211" t="s">
        <v>3667</v>
      </c>
      <c r="D24" s="4208">
        <v>1507034.85</v>
      </c>
      <c r="E24" s="4209">
        <v>907431.01</v>
      </c>
      <c r="F24" s="4209">
        <v>1401306.61</v>
      </c>
      <c r="G24" s="4209">
        <v>1412594.22</v>
      </c>
      <c r="H24" s="4209">
        <v>1429690.48</v>
      </c>
      <c r="I24" s="4209">
        <v>1565967.22</v>
      </c>
      <c r="J24" s="4209">
        <v>1945815.26</v>
      </c>
      <c r="K24" s="4209">
        <v>1650628.12</v>
      </c>
      <c r="L24" s="4209">
        <v>1547600.55</v>
      </c>
      <c r="M24" s="4209">
        <v>1661422.06</v>
      </c>
      <c r="N24" s="4209">
        <v>1358407.13</v>
      </c>
      <c r="O24" s="4210">
        <v>1387248.73</v>
      </c>
    </row>
    <row r="25" spans="1:15" ht="18.600000000000001" customHeight="1">
      <c r="A25" s="7441"/>
      <c r="B25" s="7712"/>
      <c r="C25" s="4207" t="s">
        <v>3668</v>
      </c>
      <c r="D25" s="4208">
        <v>1507034.85</v>
      </c>
      <c r="E25" s="4209">
        <v>907431.01</v>
      </c>
      <c r="F25" s="4209">
        <v>1401306.61</v>
      </c>
      <c r="G25" s="4209">
        <v>1412594.22</v>
      </c>
      <c r="H25" s="4209">
        <v>1429690.48</v>
      </c>
      <c r="I25" s="4209">
        <v>1565967.22</v>
      </c>
      <c r="J25" s="4209">
        <v>1945815.26</v>
      </c>
      <c r="K25" s="4209">
        <v>1650628.12</v>
      </c>
      <c r="L25" s="4209">
        <v>1547600.55</v>
      </c>
      <c r="M25" s="4209">
        <v>1661422.06</v>
      </c>
      <c r="N25" s="4209">
        <v>1358407.13</v>
      </c>
      <c r="O25" s="4210">
        <v>1387248.73</v>
      </c>
    </row>
    <row r="26" spans="1:15" ht="18.600000000000001" customHeight="1">
      <c r="A26" s="7441"/>
      <c r="B26" s="7712"/>
      <c r="C26" s="4211" t="s">
        <v>3669</v>
      </c>
      <c r="D26" s="4208">
        <v>34078697.18</v>
      </c>
      <c r="E26" s="4209">
        <v>39895704.880000003</v>
      </c>
      <c r="F26" s="4209">
        <v>42315536.700000003</v>
      </c>
      <c r="G26" s="4209">
        <v>42699492.219999999</v>
      </c>
      <c r="H26" s="4209">
        <v>43110548.979999997</v>
      </c>
      <c r="I26" s="4209">
        <v>38496917.572999999</v>
      </c>
      <c r="J26" s="4209">
        <v>48052126.240000002</v>
      </c>
      <c r="K26" s="4209">
        <v>48182428.539999999</v>
      </c>
      <c r="L26" s="4209">
        <v>49964936.549999997</v>
      </c>
      <c r="M26" s="4209">
        <v>45238897.060000002</v>
      </c>
      <c r="N26" s="4209">
        <v>42505544.329999998</v>
      </c>
      <c r="O26" s="4210">
        <v>40822289</v>
      </c>
    </row>
    <row r="27" spans="1:15" ht="18.600000000000001" customHeight="1">
      <c r="A27" s="7441"/>
      <c r="B27" s="7712"/>
      <c r="C27" s="4207" t="s">
        <v>3670</v>
      </c>
      <c r="D27" s="4208">
        <v>2132857.2200000002</v>
      </c>
      <c r="E27" s="4209">
        <v>2847899.33</v>
      </c>
      <c r="F27" s="4209">
        <v>4105252.66</v>
      </c>
      <c r="G27" s="4209">
        <v>1883766.81</v>
      </c>
      <c r="H27" s="4209">
        <v>2772917.67</v>
      </c>
      <c r="I27" s="4209">
        <v>2604264.83</v>
      </c>
      <c r="J27" s="4209">
        <v>2808502.58</v>
      </c>
      <c r="K27" s="4209">
        <v>1020148.35</v>
      </c>
      <c r="L27" s="4209">
        <v>1507671.51</v>
      </c>
      <c r="M27" s="4209">
        <v>1103943.6499999999</v>
      </c>
      <c r="N27" s="4209">
        <v>1341448.1499999999</v>
      </c>
      <c r="O27" s="4210">
        <v>1162971.24</v>
      </c>
    </row>
    <row r="28" spans="1:15" ht="18.600000000000001" customHeight="1">
      <c r="A28" s="7441"/>
      <c r="B28" s="7712"/>
      <c r="C28" s="4207" t="s">
        <v>3671</v>
      </c>
      <c r="D28" s="4208">
        <v>816962.87</v>
      </c>
      <c r="E28" s="4209">
        <v>507947.86</v>
      </c>
      <c r="F28" s="4209">
        <v>688840.39</v>
      </c>
      <c r="G28" s="4209">
        <v>1800787.67</v>
      </c>
      <c r="H28" s="4209">
        <v>947025.06</v>
      </c>
      <c r="I28" s="4209">
        <v>856894.15</v>
      </c>
      <c r="J28" s="4209">
        <v>1341895.01</v>
      </c>
      <c r="K28" s="4209">
        <v>1301069.3600000001</v>
      </c>
      <c r="L28" s="4209">
        <v>966464.1</v>
      </c>
      <c r="M28" s="4209">
        <v>788178.59</v>
      </c>
      <c r="N28" s="4209">
        <v>844007.74</v>
      </c>
      <c r="O28" s="4210">
        <v>2551197.94</v>
      </c>
    </row>
    <row r="29" spans="1:15" ht="18.600000000000001" customHeight="1">
      <c r="A29" s="7441"/>
      <c r="B29" s="7712"/>
      <c r="C29" s="4207" t="s">
        <v>3672</v>
      </c>
      <c r="D29" s="4208">
        <v>11181866.5</v>
      </c>
      <c r="E29" s="4209">
        <v>15339555.560000001</v>
      </c>
      <c r="F29" s="4209">
        <v>11965688.199999999</v>
      </c>
      <c r="G29" s="4209">
        <v>13767512.51</v>
      </c>
      <c r="H29" s="4209">
        <v>12887961.130000001</v>
      </c>
      <c r="I29" s="4209">
        <v>12796044.449999999</v>
      </c>
      <c r="J29" s="4209">
        <v>16256991.810000001</v>
      </c>
      <c r="K29" s="4209">
        <v>17737059.460000001</v>
      </c>
      <c r="L29" s="4209">
        <v>16783552.300000001</v>
      </c>
      <c r="M29" s="4209">
        <v>21193584.140000001</v>
      </c>
      <c r="N29" s="4209">
        <v>16249647</v>
      </c>
      <c r="O29" s="4210">
        <v>14786308.300000001</v>
      </c>
    </row>
    <row r="30" spans="1:15" ht="18.600000000000001" customHeight="1">
      <c r="A30" s="7441"/>
      <c r="B30" s="7712"/>
      <c r="C30" s="4207" t="s">
        <v>3673</v>
      </c>
      <c r="D30" s="4208">
        <v>2427469.96</v>
      </c>
      <c r="E30" s="4209">
        <v>2006535.32</v>
      </c>
      <c r="F30" s="4209">
        <v>2463982.77</v>
      </c>
      <c r="G30" s="4209">
        <v>3394905.58</v>
      </c>
      <c r="H30" s="4209">
        <v>2964457.1</v>
      </c>
      <c r="I30" s="4209">
        <v>3130683.28</v>
      </c>
      <c r="J30" s="4209">
        <v>2175380.19</v>
      </c>
      <c r="K30" s="4209">
        <v>1759336.72</v>
      </c>
      <c r="L30" s="4209">
        <v>3543654.05</v>
      </c>
      <c r="M30" s="4209">
        <v>980381.18</v>
      </c>
      <c r="N30" s="4209">
        <v>1102417.8400000001</v>
      </c>
      <c r="O30" s="4210">
        <v>3125091.1</v>
      </c>
    </row>
    <row r="31" spans="1:15" ht="18.600000000000001" customHeight="1">
      <c r="A31" s="7441"/>
      <c r="B31" s="7712"/>
      <c r="C31" s="4207" t="s">
        <v>3674</v>
      </c>
      <c r="D31" s="4208">
        <v>11008833.470000001</v>
      </c>
      <c r="E31" s="4209">
        <v>12813744.810000001</v>
      </c>
      <c r="F31" s="4209">
        <v>13170480.880000001</v>
      </c>
      <c r="G31" s="4209">
        <v>13929007.9</v>
      </c>
      <c r="H31" s="4209">
        <v>11473526.109999999</v>
      </c>
      <c r="I31" s="4209">
        <v>10358413.140000001</v>
      </c>
      <c r="J31" s="4209">
        <v>12779344.800000001</v>
      </c>
      <c r="K31" s="4209">
        <v>15580496.09</v>
      </c>
      <c r="L31" s="4209">
        <v>13620429.85</v>
      </c>
      <c r="M31" s="4209">
        <v>12087136.560000001</v>
      </c>
      <c r="N31" s="4209">
        <v>14114493.189999999</v>
      </c>
      <c r="O31" s="4210">
        <v>12025070.18</v>
      </c>
    </row>
    <row r="32" spans="1:15" ht="18.600000000000001" customHeight="1">
      <c r="A32" s="7441"/>
      <c r="B32" s="7712"/>
      <c r="C32" s="4207" t="s">
        <v>3680</v>
      </c>
      <c r="D32" s="4208">
        <v>6162242.4100000001</v>
      </c>
      <c r="E32" s="4209">
        <v>6013267.0599999996</v>
      </c>
      <c r="F32" s="4209">
        <v>9429468.8399999999</v>
      </c>
      <c r="G32" s="4209">
        <v>7407731.8300000001</v>
      </c>
      <c r="H32" s="4209">
        <v>11610683.140000001</v>
      </c>
      <c r="I32" s="4209">
        <v>8038957.1830000002</v>
      </c>
      <c r="J32" s="4209">
        <v>12065432.119999999</v>
      </c>
      <c r="K32" s="4209">
        <v>10144788.01</v>
      </c>
      <c r="L32" s="4209">
        <v>12831832.630000001</v>
      </c>
      <c r="M32" s="4209">
        <v>8358897.6900000004</v>
      </c>
      <c r="N32" s="4209">
        <v>8416880.1400000006</v>
      </c>
      <c r="O32" s="4210">
        <v>6639472.1299999999</v>
      </c>
    </row>
    <row r="33" spans="1:15" ht="18.600000000000001" customHeight="1">
      <c r="A33" s="7441"/>
      <c r="B33" s="7712"/>
      <c r="C33" s="4207" t="s">
        <v>3675</v>
      </c>
      <c r="D33" s="4208">
        <v>345621.15</v>
      </c>
      <c r="E33" s="4209">
        <v>366702.32</v>
      </c>
      <c r="F33" s="4209">
        <v>487969.13</v>
      </c>
      <c r="G33" s="4209">
        <v>515696.47</v>
      </c>
      <c r="H33" s="4209">
        <v>453941.34</v>
      </c>
      <c r="I33" s="4209">
        <v>710594.26</v>
      </c>
      <c r="J33" s="4209">
        <v>623889.43999999994</v>
      </c>
      <c r="K33" s="4209">
        <v>628627.47</v>
      </c>
      <c r="L33" s="4209">
        <v>672364.78</v>
      </c>
      <c r="M33" s="4209">
        <v>707892.85</v>
      </c>
      <c r="N33" s="4209">
        <v>431176.44</v>
      </c>
      <c r="O33" s="4210">
        <v>501043.61</v>
      </c>
    </row>
    <row r="34" spans="1:15" ht="18.600000000000001" customHeight="1">
      <c r="A34" s="7441"/>
      <c r="B34" s="7712"/>
      <c r="C34" s="4207" t="s">
        <v>3677</v>
      </c>
      <c r="D34" s="4208">
        <v>218.73</v>
      </c>
      <c r="E34" s="4209">
        <v>15</v>
      </c>
      <c r="F34" s="4209">
        <v>3814.19</v>
      </c>
      <c r="G34" s="4209">
        <v>23.73</v>
      </c>
      <c r="H34" s="4209">
        <v>0</v>
      </c>
      <c r="I34" s="4209">
        <v>1028.6400000000001</v>
      </c>
      <c r="J34" s="4209">
        <v>631.45000000000005</v>
      </c>
      <c r="K34" s="4209">
        <v>10831.89</v>
      </c>
      <c r="L34" s="4209">
        <v>38744.019999999997</v>
      </c>
      <c r="M34" s="4209">
        <v>18785.18</v>
      </c>
      <c r="N34" s="4209">
        <v>5435.84</v>
      </c>
      <c r="O34" s="4210">
        <v>31064.5</v>
      </c>
    </row>
    <row r="35" spans="1:15" ht="18.600000000000001" customHeight="1">
      <c r="A35" s="7441"/>
      <c r="B35" s="7712"/>
      <c r="C35" s="4207" t="s">
        <v>3676</v>
      </c>
      <c r="D35" s="4208">
        <v>2624.87</v>
      </c>
      <c r="E35" s="4209">
        <v>37.619999999999997</v>
      </c>
      <c r="F35" s="4209">
        <v>39.64</v>
      </c>
      <c r="G35" s="4209">
        <v>59.72</v>
      </c>
      <c r="H35" s="4209">
        <v>37.43</v>
      </c>
      <c r="I35" s="4209">
        <v>37.64</v>
      </c>
      <c r="J35" s="4209">
        <v>58.84</v>
      </c>
      <c r="K35" s="4209">
        <v>71.19</v>
      </c>
      <c r="L35" s="4209">
        <v>223.31</v>
      </c>
      <c r="M35" s="4209">
        <v>97.22</v>
      </c>
      <c r="N35" s="4209">
        <v>37.99</v>
      </c>
      <c r="O35" s="4210">
        <v>70</v>
      </c>
    </row>
    <row r="36" spans="1:15" ht="18.600000000000001" customHeight="1" thickBot="1">
      <c r="A36" s="7441"/>
      <c r="B36" s="7713"/>
      <c r="C36" s="4219" t="s">
        <v>78</v>
      </c>
      <c r="D36" s="4220">
        <f>+D26+D24+D20</f>
        <v>47169252.960000001</v>
      </c>
      <c r="E36" s="4221">
        <f t="shared" ref="E36:O36" si="1">+E26+E24+E20</f>
        <v>55580746.370000005</v>
      </c>
      <c r="F36" s="4221">
        <f t="shared" si="1"/>
        <v>56835146.550000004</v>
      </c>
      <c r="G36" s="4221">
        <f t="shared" si="1"/>
        <v>55794365.229999997</v>
      </c>
      <c r="H36" s="4221">
        <f t="shared" si="1"/>
        <v>57621069.039999992</v>
      </c>
      <c r="I36" s="4221">
        <f t="shared" si="1"/>
        <v>52209472.013999999</v>
      </c>
      <c r="J36" s="4221">
        <f t="shared" si="1"/>
        <v>63503762.329999998</v>
      </c>
      <c r="K36" s="4221">
        <f t="shared" si="1"/>
        <v>60840613.459999993</v>
      </c>
      <c r="L36" s="4221">
        <f t="shared" si="1"/>
        <v>64731612.729999997</v>
      </c>
      <c r="M36" s="4221">
        <f t="shared" si="1"/>
        <v>59392382.794000007</v>
      </c>
      <c r="N36" s="4221">
        <f t="shared" si="1"/>
        <v>54728468.600000001</v>
      </c>
      <c r="O36" s="4222">
        <f t="shared" si="1"/>
        <v>49578574.009999998</v>
      </c>
    </row>
    <row r="37" spans="1:15" ht="18.600000000000001" customHeight="1" thickBot="1">
      <c r="A37" s="7441"/>
      <c r="B37" s="4228" t="s">
        <v>3678</v>
      </c>
      <c r="C37" s="4229" t="s">
        <v>3679</v>
      </c>
      <c r="D37" s="4230">
        <v>5960525.0599999996</v>
      </c>
      <c r="E37" s="4231">
        <v>5047101.2300000004</v>
      </c>
      <c r="F37" s="4231">
        <v>10106408.279999999</v>
      </c>
      <c r="G37" s="4231">
        <v>2187003.0499999998</v>
      </c>
      <c r="H37" s="4231">
        <v>5184625.3499999996</v>
      </c>
      <c r="I37" s="4231">
        <v>6911526.9100000001</v>
      </c>
      <c r="J37" s="4231">
        <v>7628532.2800000003</v>
      </c>
      <c r="K37" s="4231">
        <v>5399638.4900000002</v>
      </c>
      <c r="L37" s="4231">
        <v>10286634.07</v>
      </c>
      <c r="M37" s="4231">
        <v>2565641.25</v>
      </c>
      <c r="N37" s="4226">
        <v>6419195.3200000003</v>
      </c>
      <c r="O37" s="4227">
        <v>3002670.53</v>
      </c>
    </row>
    <row r="38" spans="1:15" ht="18.600000000000001" customHeight="1">
      <c r="A38" s="7706">
        <v>2009</v>
      </c>
      <c r="B38" s="7430" t="s">
        <v>3648</v>
      </c>
      <c r="C38" s="4232" t="s">
        <v>3649</v>
      </c>
      <c r="D38" s="4177">
        <v>1574795.69</v>
      </c>
      <c r="E38" s="4217">
        <v>1801731.05</v>
      </c>
      <c r="F38" s="4217">
        <v>1971780.3</v>
      </c>
      <c r="G38" s="4217">
        <v>2335494.34</v>
      </c>
      <c r="H38" s="4217">
        <v>1780745.41</v>
      </c>
      <c r="I38" s="4217">
        <v>1873783.95</v>
      </c>
      <c r="J38" s="4217">
        <v>2159748.0699999998</v>
      </c>
      <c r="K38" s="4217">
        <v>2582039.04</v>
      </c>
      <c r="L38" s="4217">
        <v>1717919.01</v>
      </c>
      <c r="M38" s="4217">
        <v>1738455.84</v>
      </c>
      <c r="N38" s="4205">
        <v>1835125.17</v>
      </c>
      <c r="O38" s="4206">
        <v>1782681.33</v>
      </c>
    </row>
    <row r="39" spans="1:15" ht="18.600000000000001" customHeight="1">
      <c r="A39" s="7717"/>
      <c r="B39" s="7710"/>
      <c r="C39" s="4233" t="s">
        <v>3650</v>
      </c>
      <c r="D39" s="4182">
        <v>1235875.99</v>
      </c>
      <c r="E39" s="4209">
        <v>1470019.94</v>
      </c>
      <c r="F39" s="4209">
        <v>1547772.45</v>
      </c>
      <c r="G39" s="4209">
        <v>1968604.35</v>
      </c>
      <c r="H39" s="4209">
        <v>1527077.84</v>
      </c>
      <c r="I39" s="4209">
        <v>1376560.97</v>
      </c>
      <c r="J39" s="4209">
        <v>1793263.28</v>
      </c>
      <c r="K39" s="4209">
        <v>2269136.54</v>
      </c>
      <c r="L39" s="4209">
        <v>1329004.04</v>
      </c>
      <c r="M39" s="4209">
        <v>1445216.54</v>
      </c>
      <c r="N39" s="4209">
        <v>1442687.16</v>
      </c>
      <c r="O39" s="4210">
        <v>1403330.47</v>
      </c>
    </row>
    <row r="40" spans="1:15" ht="18.600000000000001" customHeight="1">
      <c r="A40" s="7717"/>
      <c r="B40" s="7710"/>
      <c r="C40" s="4233" t="s">
        <v>3651</v>
      </c>
      <c r="D40" s="4182">
        <v>0</v>
      </c>
      <c r="E40" s="4209">
        <v>0</v>
      </c>
      <c r="F40" s="4209">
        <v>0</v>
      </c>
      <c r="G40" s="4209">
        <v>0</v>
      </c>
      <c r="H40" s="4209">
        <v>0</v>
      </c>
      <c r="I40" s="4209">
        <v>0</v>
      </c>
      <c r="J40" s="4209">
        <v>0</v>
      </c>
      <c r="K40" s="4209">
        <v>0</v>
      </c>
      <c r="L40" s="4209">
        <v>0</v>
      </c>
      <c r="M40" s="4209">
        <v>0</v>
      </c>
      <c r="N40" s="4209">
        <v>539.30999999999995</v>
      </c>
      <c r="O40" s="4210">
        <v>0</v>
      </c>
    </row>
    <row r="41" spans="1:15" ht="18.600000000000001" customHeight="1">
      <c r="A41" s="7717"/>
      <c r="B41" s="7710"/>
      <c r="C41" s="4233" t="s">
        <v>3652</v>
      </c>
      <c r="D41" s="4182">
        <v>278981.69</v>
      </c>
      <c r="E41" s="4209">
        <v>247445.13</v>
      </c>
      <c r="F41" s="4209">
        <v>418762.13</v>
      </c>
      <c r="G41" s="4209">
        <v>279792.90999999997</v>
      </c>
      <c r="H41" s="4209">
        <v>220915.51</v>
      </c>
      <c r="I41" s="4209">
        <v>491481.98</v>
      </c>
      <c r="J41" s="4209">
        <v>318573.69</v>
      </c>
      <c r="K41" s="4209">
        <v>258006.85</v>
      </c>
      <c r="L41" s="4209">
        <v>319293.84999999998</v>
      </c>
      <c r="M41" s="4209">
        <v>220426.97</v>
      </c>
      <c r="N41" s="4209">
        <v>383493.39</v>
      </c>
      <c r="O41" s="4210">
        <v>336788.7</v>
      </c>
    </row>
    <row r="42" spans="1:15" ht="18.600000000000001" customHeight="1">
      <c r="A42" s="7717"/>
      <c r="B42" s="7710"/>
      <c r="C42" s="4233" t="s">
        <v>3653</v>
      </c>
      <c r="D42" s="4182">
        <v>46399.97</v>
      </c>
      <c r="E42" s="4209">
        <v>58816.68</v>
      </c>
      <c r="F42" s="4209">
        <v>5245.72</v>
      </c>
      <c r="G42" s="4209">
        <v>77434.600000000006</v>
      </c>
      <c r="H42" s="4209">
        <v>26203.82</v>
      </c>
      <c r="I42" s="4209">
        <v>5741</v>
      </c>
      <c r="J42" s="4209">
        <v>28242.91</v>
      </c>
      <c r="K42" s="4209">
        <v>15396.26</v>
      </c>
      <c r="L42" s="4209">
        <v>34913.449999999997</v>
      </c>
      <c r="M42" s="4209">
        <v>72812.33</v>
      </c>
      <c r="N42" s="4209">
        <v>8405.31</v>
      </c>
      <c r="O42" s="4210">
        <v>18330.189999999999</v>
      </c>
    </row>
    <row r="43" spans="1:15" ht="18.600000000000001" customHeight="1">
      <c r="A43" s="7717"/>
      <c r="B43" s="7710"/>
      <c r="C43" s="4233" t="s">
        <v>3654</v>
      </c>
      <c r="D43" s="4182">
        <v>0</v>
      </c>
      <c r="E43" s="4209">
        <v>0</v>
      </c>
      <c r="F43" s="4209">
        <v>0</v>
      </c>
      <c r="G43" s="4209">
        <v>0</v>
      </c>
      <c r="H43" s="4209">
        <v>0</v>
      </c>
      <c r="I43" s="4209">
        <v>0</v>
      </c>
      <c r="J43" s="4209">
        <v>0</v>
      </c>
      <c r="K43" s="4209">
        <v>0</v>
      </c>
      <c r="L43" s="4209">
        <v>0</v>
      </c>
      <c r="M43" s="4209">
        <v>0</v>
      </c>
      <c r="N43" s="4209">
        <v>0</v>
      </c>
      <c r="O43" s="4210">
        <v>0</v>
      </c>
    </row>
    <row r="44" spans="1:15" ht="18.600000000000001" customHeight="1">
      <c r="A44" s="7717"/>
      <c r="B44" s="7710"/>
      <c r="C44" s="4233" t="s">
        <v>3655</v>
      </c>
      <c r="D44" s="4182">
        <v>13538.04</v>
      </c>
      <c r="E44" s="4209">
        <v>25449.3</v>
      </c>
      <c r="F44" s="4209">
        <v>0</v>
      </c>
      <c r="G44" s="4209">
        <v>9662.48</v>
      </c>
      <c r="H44" s="4209">
        <v>6548.24</v>
      </c>
      <c r="I44" s="4209">
        <v>0</v>
      </c>
      <c r="J44" s="4209">
        <v>19668.189999999999</v>
      </c>
      <c r="K44" s="4209">
        <v>39499.39</v>
      </c>
      <c r="L44" s="4209">
        <v>34707.67</v>
      </c>
      <c r="M44" s="4209">
        <v>0</v>
      </c>
      <c r="N44" s="4209">
        <v>0</v>
      </c>
      <c r="O44" s="4210">
        <v>24231.97</v>
      </c>
    </row>
    <row r="45" spans="1:15" ht="18.600000000000001" customHeight="1">
      <c r="A45" s="7717"/>
      <c r="B45" s="7710"/>
      <c r="C45" s="4233" t="s">
        <v>3656</v>
      </c>
      <c r="D45" s="4182">
        <v>0</v>
      </c>
      <c r="E45" s="4209">
        <v>0</v>
      </c>
      <c r="F45" s="4209">
        <v>0</v>
      </c>
      <c r="G45" s="4209">
        <v>0</v>
      </c>
      <c r="H45" s="4209">
        <v>0</v>
      </c>
      <c r="I45" s="4209">
        <v>0</v>
      </c>
      <c r="J45" s="4209">
        <v>0</v>
      </c>
      <c r="K45" s="4209">
        <v>0</v>
      </c>
      <c r="L45" s="4209">
        <v>0</v>
      </c>
      <c r="M45" s="4209">
        <v>0</v>
      </c>
      <c r="N45" s="4209">
        <v>0</v>
      </c>
      <c r="O45" s="4210">
        <v>0</v>
      </c>
    </row>
    <row r="46" spans="1:15" ht="18.600000000000001" customHeight="1">
      <c r="A46" s="7717"/>
      <c r="B46" s="7710"/>
      <c r="C46" s="4233" t="s">
        <v>3657</v>
      </c>
      <c r="D46" s="4182">
        <v>0</v>
      </c>
      <c r="E46" s="4209">
        <v>0</v>
      </c>
      <c r="F46" s="4209">
        <v>0</v>
      </c>
      <c r="G46" s="4209">
        <v>0</v>
      </c>
      <c r="H46" s="4209">
        <v>0</v>
      </c>
      <c r="I46" s="4209">
        <v>0</v>
      </c>
      <c r="J46" s="4209">
        <v>0</v>
      </c>
      <c r="K46" s="4209">
        <v>0</v>
      </c>
      <c r="L46" s="4209">
        <v>0</v>
      </c>
      <c r="M46" s="4209">
        <v>0</v>
      </c>
      <c r="N46" s="4209">
        <v>0</v>
      </c>
      <c r="O46" s="4210">
        <v>0</v>
      </c>
    </row>
    <row r="47" spans="1:15" ht="18.600000000000001" customHeight="1">
      <c r="A47" s="7717"/>
      <c r="B47" s="7710"/>
      <c r="C47" s="4234" t="s">
        <v>3658</v>
      </c>
      <c r="D47" s="4182">
        <v>1184844.6100000001</v>
      </c>
      <c r="E47" s="4209">
        <v>692663.96</v>
      </c>
      <c r="F47" s="4209">
        <v>1446063.86</v>
      </c>
      <c r="G47" s="4209">
        <v>1093584.82</v>
      </c>
      <c r="H47" s="4209">
        <v>1301642.17</v>
      </c>
      <c r="I47" s="4209">
        <v>1005896.86</v>
      </c>
      <c r="J47" s="4209">
        <v>750214.2</v>
      </c>
      <c r="K47" s="4209">
        <v>440485.6</v>
      </c>
      <c r="L47" s="4209">
        <v>555936.01</v>
      </c>
      <c r="M47" s="4209">
        <v>739246.92</v>
      </c>
      <c r="N47" s="4209">
        <v>828445.4</v>
      </c>
      <c r="O47" s="4210">
        <v>1617540.12</v>
      </c>
    </row>
    <row r="48" spans="1:15" ht="18.600000000000001" customHeight="1">
      <c r="A48" s="7717"/>
      <c r="B48" s="7710"/>
      <c r="C48" s="4233" t="s">
        <v>3659</v>
      </c>
      <c r="D48" s="4182">
        <v>1184844.6100000001</v>
      </c>
      <c r="E48" s="4209">
        <v>692663.96</v>
      </c>
      <c r="F48" s="4209">
        <v>1446063.86</v>
      </c>
      <c r="G48" s="4209">
        <v>1093584.82</v>
      </c>
      <c r="H48" s="4209">
        <v>1301642.17</v>
      </c>
      <c r="I48" s="4209">
        <v>1005896.86</v>
      </c>
      <c r="J48" s="4209">
        <v>750214.2</v>
      </c>
      <c r="K48" s="4209">
        <v>440485.6</v>
      </c>
      <c r="L48" s="4209">
        <v>555936.01</v>
      </c>
      <c r="M48" s="4209">
        <v>739246.92</v>
      </c>
      <c r="N48" s="4209">
        <v>828445.4</v>
      </c>
      <c r="O48" s="4210">
        <v>1617540.12</v>
      </c>
    </row>
    <row r="49" spans="1:15" ht="18.600000000000001" customHeight="1">
      <c r="A49" s="7717"/>
      <c r="B49" s="7710"/>
      <c r="C49" s="4234" t="s">
        <v>3660</v>
      </c>
      <c r="D49" s="4182">
        <v>14377412.27</v>
      </c>
      <c r="E49" s="4209">
        <v>13573281.539999999</v>
      </c>
      <c r="F49" s="4209">
        <v>14169758.34</v>
      </c>
      <c r="G49" s="4209">
        <v>14546679.960000001</v>
      </c>
      <c r="H49" s="4209">
        <v>12395033.289999999</v>
      </c>
      <c r="I49" s="4209">
        <v>14075537.59</v>
      </c>
      <c r="J49" s="4209">
        <v>16518687.24</v>
      </c>
      <c r="K49" s="4209">
        <v>17818760.93</v>
      </c>
      <c r="L49" s="4209">
        <v>16516160.060000001</v>
      </c>
      <c r="M49" s="4209">
        <v>20646088.473000001</v>
      </c>
      <c r="N49" s="4209">
        <v>20501928.550000001</v>
      </c>
      <c r="O49" s="4210">
        <v>21400378.629999999</v>
      </c>
    </row>
    <row r="50" spans="1:15" ht="18.600000000000001" customHeight="1">
      <c r="A50" s="7717"/>
      <c r="B50" s="7710"/>
      <c r="C50" s="4233" t="s">
        <v>3661</v>
      </c>
      <c r="D50" s="4182">
        <v>14377412.27</v>
      </c>
      <c r="E50" s="4209">
        <v>13573281.539999999</v>
      </c>
      <c r="F50" s="4209">
        <v>14169758.34</v>
      </c>
      <c r="G50" s="4209">
        <v>14546679.960000001</v>
      </c>
      <c r="H50" s="4209">
        <v>12395033.289999999</v>
      </c>
      <c r="I50" s="4209">
        <v>14075537.59</v>
      </c>
      <c r="J50" s="4209">
        <v>16518687.24</v>
      </c>
      <c r="K50" s="4209">
        <v>17818760.93</v>
      </c>
      <c r="L50" s="4209">
        <v>16516160.060000001</v>
      </c>
      <c r="M50" s="4209">
        <v>20646088.473000001</v>
      </c>
      <c r="N50" s="4209">
        <v>20501928.550000001</v>
      </c>
      <c r="O50" s="4210">
        <v>21400378.629999999</v>
      </c>
    </row>
    <row r="51" spans="1:15" ht="18.600000000000001" customHeight="1" thickBot="1">
      <c r="A51" s="7717"/>
      <c r="B51" s="7714"/>
      <c r="C51" s="4235" t="s">
        <v>78</v>
      </c>
      <c r="D51" s="4236">
        <f>+D50+D47+D38</f>
        <v>17137052.57</v>
      </c>
      <c r="E51" s="4221">
        <f t="shared" ref="E51:K51" si="2">+E50+E47+E38</f>
        <v>16067676.550000001</v>
      </c>
      <c r="F51" s="4221">
        <f t="shared" si="2"/>
        <v>17587602.5</v>
      </c>
      <c r="G51" s="4221">
        <f t="shared" si="2"/>
        <v>17975759.120000001</v>
      </c>
      <c r="H51" s="4221">
        <f t="shared" si="2"/>
        <v>15477420.869999999</v>
      </c>
      <c r="I51" s="4221">
        <f t="shared" si="2"/>
        <v>16955218.399999999</v>
      </c>
      <c r="J51" s="4221">
        <f t="shared" si="2"/>
        <v>19428649.510000002</v>
      </c>
      <c r="K51" s="4221">
        <f t="shared" si="2"/>
        <v>20841285.57</v>
      </c>
      <c r="L51" s="4221">
        <f>+L50+L47+L38</f>
        <v>18790015.080000002</v>
      </c>
      <c r="M51" s="4221">
        <f>+M50+M47+M38</f>
        <v>23123791.233000003</v>
      </c>
      <c r="N51" s="4221">
        <f>+N50+N47+N38</f>
        <v>23165499.119999997</v>
      </c>
      <c r="O51" s="4222">
        <f>+O50+O47+O38</f>
        <v>24800600.079999998</v>
      </c>
    </row>
    <row r="52" spans="1:15" ht="18.600000000000001" customHeight="1">
      <c r="A52" s="7717"/>
      <c r="B52" s="7718" t="s">
        <v>3662</v>
      </c>
      <c r="C52" s="4237" t="s">
        <v>3663</v>
      </c>
      <c r="D52" s="4171">
        <v>8052137.3099999996</v>
      </c>
      <c r="E52" s="4205">
        <v>7213668.5800000001</v>
      </c>
      <c r="F52" s="4205">
        <v>8289229.8099999996</v>
      </c>
      <c r="G52" s="4205">
        <v>8186715.46</v>
      </c>
      <c r="H52" s="4205">
        <v>7720625.4400000004</v>
      </c>
      <c r="I52" s="4205">
        <v>7900789.0800000001</v>
      </c>
      <c r="J52" s="4205">
        <v>9748623.5500000007</v>
      </c>
      <c r="K52" s="4205">
        <v>11011126.960000001</v>
      </c>
      <c r="L52" s="4205">
        <v>10905083.52</v>
      </c>
      <c r="M52" s="4205">
        <v>13391770.970000001</v>
      </c>
      <c r="N52" s="4205">
        <v>11376771.880000001</v>
      </c>
      <c r="O52" s="4206">
        <v>11980640.279999999</v>
      </c>
    </row>
    <row r="53" spans="1:15" ht="18.600000000000001" customHeight="1">
      <c r="A53" s="7717"/>
      <c r="B53" s="7712"/>
      <c r="C53" s="4233" t="s">
        <v>3664</v>
      </c>
      <c r="D53" s="4182">
        <v>7774781.9100000001</v>
      </c>
      <c r="E53" s="4209">
        <v>6633968.0899999999</v>
      </c>
      <c r="F53" s="4209">
        <v>7703895.8099999996</v>
      </c>
      <c r="G53" s="4209">
        <v>7407900.9199999999</v>
      </c>
      <c r="H53" s="4209">
        <v>7069228.4800000004</v>
      </c>
      <c r="I53" s="4209">
        <v>7412143.2400000002</v>
      </c>
      <c r="J53" s="4209">
        <v>9073544.1400000006</v>
      </c>
      <c r="K53" s="4209">
        <v>10319192.619999999</v>
      </c>
      <c r="L53" s="4209">
        <v>9989480.3000000007</v>
      </c>
      <c r="M53" s="4209">
        <v>12515238.66</v>
      </c>
      <c r="N53" s="4209">
        <v>10302583.470000001</v>
      </c>
      <c r="O53" s="4210">
        <v>10972490.08</v>
      </c>
    </row>
    <row r="54" spans="1:15" ht="18.600000000000001" customHeight="1">
      <c r="A54" s="7717"/>
      <c r="B54" s="7712"/>
      <c r="C54" s="4233" t="s">
        <v>3665</v>
      </c>
      <c r="D54" s="4182">
        <v>17653.59</v>
      </c>
      <c r="E54" s="4209">
        <v>2542</v>
      </c>
      <c r="F54" s="4209">
        <v>17543.57</v>
      </c>
      <c r="G54" s="4209">
        <v>0</v>
      </c>
      <c r="H54" s="4209">
        <v>32727.22</v>
      </c>
      <c r="I54" s="4209">
        <v>469.14</v>
      </c>
      <c r="J54" s="4209">
        <v>4739.34</v>
      </c>
      <c r="K54" s="4209">
        <v>140.94</v>
      </c>
      <c r="L54" s="4209">
        <v>8648.4</v>
      </c>
      <c r="M54" s="4209">
        <v>2421.52</v>
      </c>
      <c r="N54" s="4209">
        <v>0</v>
      </c>
      <c r="O54" s="4210">
        <v>0</v>
      </c>
    </row>
    <row r="55" spans="1:15" ht="18.600000000000001" customHeight="1">
      <c r="A55" s="7717"/>
      <c r="B55" s="7712"/>
      <c r="C55" s="4233" t="s">
        <v>3666</v>
      </c>
      <c r="D55" s="4182">
        <v>259701.81</v>
      </c>
      <c r="E55" s="4209">
        <v>577158.49</v>
      </c>
      <c r="F55" s="4209">
        <v>567790.43000000005</v>
      </c>
      <c r="G55" s="4209">
        <v>778814.54</v>
      </c>
      <c r="H55" s="4209">
        <v>618669.74</v>
      </c>
      <c r="I55" s="4209">
        <v>488176.7</v>
      </c>
      <c r="J55" s="4209">
        <v>670340.06999999995</v>
      </c>
      <c r="K55" s="4209">
        <v>691793.4</v>
      </c>
      <c r="L55" s="4209">
        <v>906954.82</v>
      </c>
      <c r="M55" s="4209">
        <v>874110.79</v>
      </c>
      <c r="N55" s="4209">
        <v>1074188.4099999999</v>
      </c>
      <c r="O55" s="4210">
        <v>1008150.2</v>
      </c>
    </row>
    <row r="56" spans="1:15" ht="18.600000000000001" customHeight="1">
      <c r="A56" s="7717"/>
      <c r="B56" s="7712"/>
      <c r="C56" s="4234" t="s">
        <v>3667</v>
      </c>
      <c r="D56" s="4182">
        <v>930962.62</v>
      </c>
      <c r="E56" s="4209">
        <v>1382458.9</v>
      </c>
      <c r="F56" s="4209">
        <v>1105251.97</v>
      </c>
      <c r="G56" s="4209">
        <v>1271836.05</v>
      </c>
      <c r="H56" s="4209">
        <v>1282200.1499999999</v>
      </c>
      <c r="I56" s="4209">
        <v>1464908.47</v>
      </c>
      <c r="J56" s="4209">
        <v>1736645.64</v>
      </c>
      <c r="K56" s="4209">
        <v>2100471.67</v>
      </c>
      <c r="L56" s="4209">
        <v>1656598.08</v>
      </c>
      <c r="M56" s="4209">
        <v>2120820.29</v>
      </c>
      <c r="N56" s="4209">
        <v>2838929.36</v>
      </c>
      <c r="O56" s="4210">
        <v>4933459.6399999997</v>
      </c>
    </row>
    <row r="57" spans="1:15" ht="18.600000000000001" customHeight="1">
      <c r="A57" s="7717"/>
      <c r="B57" s="7712"/>
      <c r="C57" s="4233" t="s">
        <v>3668</v>
      </c>
      <c r="D57" s="4182">
        <v>930962.62</v>
      </c>
      <c r="E57" s="4209">
        <v>1382458.9</v>
      </c>
      <c r="F57" s="4209">
        <v>1105251.97</v>
      </c>
      <c r="G57" s="4209">
        <v>1271836.05</v>
      </c>
      <c r="H57" s="4209">
        <v>1282200.1499999999</v>
      </c>
      <c r="I57" s="4209">
        <v>1464908.47</v>
      </c>
      <c r="J57" s="4209">
        <v>1736645.64</v>
      </c>
      <c r="K57" s="4209">
        <v>2100471.67</v>
      </c>
      <c r="L57" s="4209">
        <v>1656598.08</v>
      </c>
      <c r="M57" s="4209">
        <v>2120820.29</v>
      </c>
      <c r="N57" s="4209">
        <v>2838929.36</v>
      </c>
      <c r="O57" s="4210">
        <v>4933459.6399999997</v>
      </c>
    </row>
    <row r="58" spans="1:15" ht="18.600000000000001" customHeight="1">
      <c r="A58" s="7717"/>
      <c r="B58" s="7712"/>
      <c r="C58" s="4234" t="s">
        <v>3669</v>
      </c>
      <c r="D58" s="4182">
        <v>32563466.100000001</v>
      </c>
      <c r="E58" s="4209">
        <v>31136510.699999999</v>
      </c>
      <c r="F58" s="4209">
        <v>38026247.899999999</v>
      </c>
      <c r="G58" s="4209">
        <v>33472423.760000002</v>
      </c>
      <c r="H58" s="4209">
        <v>33004744.370000001</v>
      </c>
      <c r="I58" s="4209">
        <v>46002342.710000001</v>
      </c>
      <c r="J58" s="4209">
        <v>40941247.840000004</v>
      </c>
      <c r="K58" s="4209">
        <v>37380908.729999997</v>
      </c>
      <c r="L58" s="4209">
        <v>32760373.420000002</v>
      </c>
      <c r="M58" s="4209">
        <v>36792267.299999997</v>
      </c>
      <c r="N58" s="4209">
        <v>33813737.560000002</v>
      </c>
      <c r="O58" s="4210">
        <v>43909975.899999999</v>
      </c>
    </row>
    <row r="59" spans="1:15" ht="18.600000000000001" customHeight="1">
      <c r="A59" s="7717"/>
      <c r="B59" s="7712"/>
      <c r="C59" s="4233" t="s">
        <v>3670</v>
      </c>
      <c r="D59" s="4182">
        <v>763084.13</v>
      </c>
      <c r="E59" s="4209">
        <v>988652.08</v>
      </c>
      <c r="F59" s="4209">
        <v>776811.43</v>
      </c>
      <c r="G59" s="4209">
        <v>713636.75</v>
      </c>
      <c r="H59" s="4209">
        <v>553659.25</v>
      </c>
      <c r="I59" s="4209">
        <v>885599.57</v>
      </c>
      <c r="J59" s="4209">
        <v>922904.9</v>
      </c>
      <c r="K59" s="4209">
        <v>1166555.6299999999</v>
      </c>
      <c r="L59" s="4209">
        <v>1024799.33</v>
      </c>
      <c r="M59" s="4209">
        <v>1341139.1499999999</v>
      </c>
      <c r="N59" s="4209">
        <v>1021485.69</v>
      </c>
      <c r="O59" s="4210">
        <v>1116888.3</v>
      </c>
    </row>
    <row r="60" spans="1:15" ht="18.600000000000001" customHeight="1">
      <c r="A60" s="7717"/>
      <c r="B60" s="7712"/>
      <c r="C60" s="4233" t="s">
        <v>3671</v>
      </c>
      <c r="D60" s="4182">
        <v>849749.01</v>
      </c>
      <c r="E60" s="4209">
        <v>729912.71</v>
      </c>
      <c r="F60" s="4209">
        <v>1474801.73</v>
      </c>
      <c r="G60" s="4209">
        <v>1240120.56</v>
      </c>
      <c r="H60" s="4209">
        <v>712933.28</v>
      </c>
      <c r="I60" s="4209">
        <v>987648.56</v>
      </c>
      <c r="J60" s="4209">
        <v>1641506.54</v>
      </c>
      <c r="K60" s="4209">
        <v>704834.17</v>
      </c>
      <c r="L60" s="4209">
        <v>871462.01</v>
      </c>
      <c r="M60" s="4209">
        <v>1511964.84</v>
      </c>
      <c r="N60" s="4209">
        <v>1123579.96</v>
      </c>
      <c r="O60" s="4210">
        <v>1256100.06</v>
      </c>
    </row>
    <row r="61" spans="1:15" ht="18.600000000000001" customHeight="1">
      <c r="A61" s="7717"/>
      <c r="B61" s="7712"/>
      <c r="C61" s="4233" t="s">
        <v>3672</v>
      </c>
      <c r="D61" s="4182">
        <v>10122842.539999999</v>
      </c>
      <c r="E61" s="4209">
        <v>10372471.550000001</v>
      </c>
      <c r="F61" s="4209">
        <v>14520785.92</v>
      </c>
      <c r="G61" s="4209">
        <v>9323275.8399999999</v>
      </c>
      <c r="H61" s="4209">
        <v>9863757.9199999999</v>
      </c>
      <c r="I61" s="4209">
        <v>15857455.26</v>
      </c>
      <c r="J61" s="4209">
        <v>12543008.130000001</v>
      </c>
      <c r="K61" s="4209">
        <v>9303089.5199999996</v>
      </c>
      <c r="L61" s="4209">
        <v>9042661.5299999993</v>
      </c>
      <c r="M61" s="4209">
        <v>7845364.3200000003</v>
      </c>
      <c r="N61" s="4209">
        <v>9314358.4000000004</v>
      </c>
      <c r="O61" s="4210">
        <v>12791603.02</v>
      </c>
    </row>
    <row r="62" spans="1:15" ht="18.600000000000001" customHeight="1">
      <c r="A62" s="7717"/>
      <c r="B62" s="7712"/>
      <c r="C62" s="4233" t="s">
        <v>3673</v>
      </c>
      <c r="D62" s="4182">
        <v>1915987.12</v>
      </c>
      <c r="E62" s="4209">
        <v>2058773.56</v>
      </c>
      <c r="F62" s="4209">
        <v>2249984.35</v>
      </c>
      <c r="G62" s="4209">
        <v>3870144.46</v>
      </c>
      <c r="H62" s="4209">
        <v>6433339.3300000001</v>
      </c>
      <c r="I62" s="4209">
        <v>8431729.2300000004</v>
      </c>
      <c r="J62" s="4209">
        <v>7891490.6600000001</v>
      </c>
      <c r="K62" s="4209">
        <v>7318037.1699999999</v>
      </c>
      <c r="L62" s="4209">
        <v>1929685.24</v>
      </c>
      <c r="M62" s="4209">
        <v>4291275.47</v>
      </c>
      <c r="N62" s="4209">
        <v>2224178.67</v>
      </c>
      <c r="O62" s="4210">
        <v>4012542.78</v>
      </c>
    </row>
    <row r="63" spans="1:15" ht="18.600000000000001" customHeight="1">
      <c r="A63" s="7717"/>
      <c r="B63" s="7712"/>
      <c r="C63" s="4233" t="s">
        <v>3674</v>
      </c>
      <c r="D63" s="4182">
        <v>10258138.1</v>
      </c>
      <c r="E63" s="4209">
        <v>10976927.74</v>
      </c>
      <c r="F63" s="4209">
        <v>10281721.300000001</v>
      </c>
      <c r="G63" s="4209">
        <v>10841445.880000001</v>
      </c>
      <c r="H63" s="4209">
        <v>8583361.9600000009</v>
      </c>
      <c r="I63" s="4209">
        <v>10953649.76</v>
      </c>
      <c r="J63" s="4209">
        <v>10128188.949999999</v>
      </c>
      <c r="K63" s="4209">
        <v>10828279.02</v>
      </c>
      <c r="L63" s="4209">
        <v>10827476.42</v>
      </c>
      <c r="M63" s="4209">
        <v>14099849.369999999</v>
      </c>
      <c r="N63" s="4209">
        <v>12918960.34</v>
      </c>
      <c r="O63" s="4210">
        <v>14971236.16</v>
      </c>
    </row>
    <row r="64" spans="1:15" ht="18.600000000000001" customHeight="1">
      <c r="A64" s="7717"/>
      <c r="B64" s="7712"/>
      <c r="C64" s="4233" t="s">
        <v>3680</v>
      </c>
      <c r="D64" s="4182">
        <v>8168613.96</v>
      </c>
      <c r="E64" s="4209">
        <v>5652796.9299999997</v>
      </c>
      <c r="F64" s="4209">
        <v>8197518.3300000001</v>
      </c>
      <c r="G64" s="4209">
        <v>6726777.5899999999</v>
      </c>
      <c r="H64" s="4209">
        <v>6213773.7000000002</v>
      </c>
      <c r="I64" s="4209">
        <v>8127948.6799999997</v>
      </c>
      <c r="J64" s="4209">
        <v>6935283.8700000001</v>
      </c>
      <c r="K64" s="4209">
        <v>7290109.3300000001</v>
      </c>
      <c r="L64" s="4209">
        <v>8422902.8800000008</v>
      </c>
      <c r="M64" s="4209">
        <v>7079789.9500000002</v>
      </c>
      <c r="N64" s="4209">
        <v>6731675.4100000001</v>
      </c>
      <c r="O64" s="4210">
        <v>9134904.9000000004</v>
      </c>
    </row>
    <row r="65" spans="1:15" ht="18.600000000000001" customHeight="1">
      <c r="A65" s="7717"/>
      <c r="B65" s="7712"/>
      <c r="C65" s="4233" t="s">
        <v>3675</v>
      </c>
      <c r="D65" s="4182">
        <v>483648.81</v>
      </c>
      <c r="E65" s="4209">
        <v>355622.13</v>
      </c>
      <c r="F65" s="4209">
        <v>487565.25</v>
      </c>
      <c r="G65" s="4209">
        <v>757022.68</v>
      </c>
      <c r="H65" s="4209">
        <v>642630.80000000005</v>
      </c>
      <c r="I65" s="4209">
        <v>725676.72</v>
      </c>
      <c r="J65" s="4209">
        <v>828242.7</v>
      </c>
      <c r="K65" s="4209">
        <v>767412.89</v>
      </c>
      <c r="L65" s="4209">
        <v>641255.06000000006</v>
      </c>
      <c r="M65" s="4209">
        <v>583171.53</v>
      </c>
      <c r="N65" s="4209">
        <v>479499.09</v>
      </c>
      <c r="O65" s="4210">
        <v>621288.68000000005</v>
      </c>
    </row>
    <row r="66" spans="1:15" ht="18.600000000000001" customHeight="1">
      <c r="A66" s="7717"/>
      <c r="B66" s="7712"/>
      <c r="C66" s="4233" t="s">
        <v>3677</v>
      </c>
      <c r="D66" s="4182">
        <v>1402.43</v>
      </c>
      <c r="E66" s="4209">
        <v>1354</v>
      </c>
      <c r="F66" s="4209">
        <v>37059.589999999997</v>
      </c>
      <c r="G66" s="4209">
        <v>0</v>
      </c>
      <c r="H66" s="4209">
        <v>1288.1300000000001</v>
      </c>
      <c r="I66" s="4209">
        <v>32634.93</v>
      </c>
      <c r="J66" s="4209">
        <v>50622.09</v>
      </c>
      <c r="K66" s="4209">
        <v>2591</v>
      </c>
      <c r="L66" s="4209">
        <v>130.94999999999999</v>
      </c>
      <c r="M66" s="4209">
        <v>39712.67</v>
      </c>
      <c r="N66" s="4209">
        <v>0</v>
      </c>
      <c r="O66" s="4210">
        <v>5412</v>
      </c>
    </row>
    <row r="67" spans="1:15" ht="18.600000000000001" customHeight="1">
      <c r="A67" s="7717"/>
      <c r="B67" s="7712"/>
      <c r="C67" s="4233" t="s">
        <v>3676</v>
      </c>
      <c r="D67" s="4182">
        <v>0</v>
      </c>
      <c r="E67" s="4209">
        <v>0</v>
      </c>
      <c r="F67" s="4209">
        <v>0</v>
      </c>
      <c r="G67" s="4209">
        <v>0</v>
      </c>
      <c r="H67" s="4209">
        <v>0</v>
      </c>
      <c r="I67" s="4209">
        <v>0</v>
      </c>
      <c r="J67" s="4209">
        <v>0</v>
      </c>
      <c r="K67" s="4209">
        <v>0</v>
      </c>
      <c r="L67" s="4209">
        <v>0</v>
      </c>
      <c r="M67" s="4209">
        <v>0</v>
      </c>
      <c r="N67" s="4209">
        <v>0</v>
      </c>
      <c r="O67" s="4210">
        <v>0</v>
      </c>
    </row>
    <row r="68" spans="1:15" ht="18.600000000000001" customHeight="1" thickBot="1">
      <c r="A68" s="7717"/>
      <c r="B68" s="7713"/>
      <c r="C68" s="4235" t="s">
        <v>78</v>
      </c>
      <c r="D68" s="4236">
        <f>+D58+D56+D52</f>
        <v>41546566.030000001</v>
      </c>
      <c r="E68" s="4221">
        <f t="shared" ref="E68:O68" si="3">+E58+E56+E52</f>
        <v>39732638.18</v>
      </c>
      <c r="F68" s="4221">
        <f t="shared" si="3"/>
        <v>47420729.68</v>
      </c>
      <c r="G68" s="4221">
        <f t="shared" si="3"/>
        <v>42930975.270000003</v>
      </c>
      <c r="H68" s="4221">
        <f t="shared" si="3"/>
        <v>42007569.960000001</v>
      </c>
      <c r="I68" s="4221">
        <f t="shared" si="3"/>
        <v>55368040.259999998</v>
      </c>
      <c r="J68" s="4221">
        <f t="shared" si="3"/>
        <v>52426517.030000001</v>
      </c>
      <c r="K68" s="4221">
        <f t="shared" si="3"/>
        <v>50492507.359999999</v>
      </c>
      <c r="L68" s="4221">
        <f t="shared" si="3"/>
        <v>45322055.019999996</v>
      </c>
      <c r="M68" s="4221">
        <f t="shared" si="3"/>
        <v>52304858.559999995</v>
      </c>
      <c r="N68" s="4221">
        <f t="shared" si="3"/>
        <v>48029438.800000004</v>
      </c>
      <c r="O68" s="4222">
        <f t="shared" si="3"/>
        <v>60824075.82</v>
      </c>
    </row>
    <row r="69" spans="1:15" ht="18.600000000000001" customHeight="1" thickBot="1">
      <c r="A69" s="7717"/>
      <c r="B69" s="4228" t="s">
        <v>3678</v>
      </c>
      <c r="C69" s="4229" t="s">
        <v>3679</v>
      </c>
      <c r="D69" s="4238">
        <v>1384299.07</v>
      </c>
      <c r="E69" s="4238">
        <v>1228677</v>
      </c>
      <c r="F69" s="4238">
        <v>2235388.5099999998</v>
      </c>
      <c r="G69" s="4239">
        <v>2721954.16</v>
      </c>
      <c r="H69" s="4239">
        <v>3239314.91</v>
      </c>
      <c r="I69" s="4238">
        <v>4743088.3499999996</v>
      </c>
      <c r="J69" s="4239">
        <v>5063176.1900000004</v>
      </c>
      <c r="K69" s="4239">
        <v>4536347.82</v>
      </c>
      <c r="L69" s="4239">
        <v>5065041.8</v>
      </c>
      <c r="M69" s="4230">
        <v>4710807.6399999997</v>
      </c>
      <c r="N69" s="4240">
        <v>3286489.8</v>
      </c>
      <c r="O69" s="4241">
        <v>5436125.5099999998</v>
      </c>
    </row>
    <row r="70" spans="1:15" ht="18.600000000000001" customHeight="1">
      <c r="A70" s="7706">
        <v>2010</v>
      </c>
      <c r="B70" s="7430" t="s">
        <v>3648</v>
      </c>
      <c r="C70" s="5886" t="s">
        <v>3649</v>
      </c>
      <c r="D70" s="4217">
        <v>2137902.9700000002</v>
      </c>
      <c r="E70" s="4217">
        <v>2523096.0699999998</v>
      </c>
      <c r="F70" s="4217">
        <v>3525078.3</v>
      </c>
      <c r="G70" s="4217">
        <v>2404437.4700000002</v>
      </c>
      <c r="H70" s="4217">
        <v>2244634.09</v>
      </c>
      <c r="I70" s="4217">
        <v>2899966.5</v>
      </c>
      <c r="J70" s="4217">
        <v>3252743.63</v>
      </c>
      <c r="K70" s="4217">
        <v>2338359.6</v>
      </c>
      <c r="L70" s="4217">
        <v>2894482.9</v>
      </c>
      <c r="M70" s="4217">
        <v>2558592.87</v>
      </c>
      <c r="N70" s="4217">
        <v>2154732.2200000002</v>
      </c>
      <c r="O70" s="4218">
        <v>3518529.68</v>
      </c>
    </row>
    <row r="71" spans="1:15" ht="18.600000000000001" customHeight="1">
      <c r="A71" s="7717"/>
      <c r="B71" s="7710"/>
      <c r="C71" s="4242" t="s">
        <v>3650</v>
      </c>
      <c r="D71" s="4209">
        <v>1789863.66</v>
      </c>
      <c r="E71" s="4209">
        <v>2146985.71</v>
      </c>
      <c r="F71" s="4209">
        <v>3151636.89</v>
      </c>
      <c r="G71" s="4209">
        <v>1940945.09</v>
      </c>
      <c r="H71" s="4209">
        <v>1825954.41</v>
      </c>
      <c r="I71" s="4209">
        <v>2213608.27</v>
      </c>
      <c r="J71" s="4209">
        <v>2615867.38</v>
      </c>
      <c r="K71" s="4209">
        <v>1790132.87</v>
      </c>
      <c r="L71" s="4209">
        <v>2555307.36</v>
      </c>
      <c r="M71" s="4209">
        <v>1962258.48</v>
      </c>
      <c r="N71" s="4209">
        <v>1748770.5</v>
      </c>
      <c r="O71" s="4210">
        <v>2863304.76</v>
      </c>
    </row>
    <row r="72" spans="1:15" ht="18.600000000000001" customHeight="1">
      <c r="A72" s="7717"/>
      <c r="B72" s="7710"/>
      <c r="C72" s="4242" t="s">
        <v>3651</v>
      </c>
      <c r="D72" s="4209">
        <v>0</v>
      </c>
      <c r="E72" s="4209">
        <v>0</v>
      </c>
      <c r="F72" s="4209">
        <v>0</v>
      </c>
      <c r="G72" s="4209">
        <v>0</v>
      </c>
      <c r="H72" s="4209">
        <v>0</v>
      </c>
      <c r="I72" s="4209">
        <v>0</v>
      </c>
      <c r="J72" s="4209">
        <v>0</v>
      </c>
      <c r="K72" s="4209">
        <v>0</v>
      </c>
      <c r="L72" s="4209">
        <v>0</v>
      </c>
      <c r="M72" s="4209">
        <v>0</v>
      </c>
      <c r="N72" s="4209">
        <v>0</v>
      </c>
      <c r="O72" s="4210">
        <v>0</v>
      </c>
    </row>
    <row r="73" spans="1:15" ht="18.600000000000001" customHeight="1">
      <c r="A73" s="7717"/>
      <c r="B73" s="7710"/>
      <c r="C73" s="4242" t="s">
        <v>3652</v>
      </c>
      <c r="D73" s="4209">
        <v>267125.48</v>
      </c>
      <c r="E73" s="4209">
        <v>358625.75</v>
      </c>
      <c r="F73" s="4209">
        <v>344002.91</v>
      </c>
      <c r="G73" s="4209">
        <v>435856.29</v>
      </c>
      <c r="H73" s="4209">
        <v>409242.19</v>
      </c>
      <c r="I73" s="4209">
        <v>649913.82999999996</v>
      </c>
      <c r="J73" s="4209">
        <v>635022.98</v>
      </c>
      <c r="K73" s="4209">
        <v>524634.61</v>
      </c>
      <c r="L73" s="4209">
        <v>334895.42</v>
      </c>
      <c r="M73" s="4209">
        <v>467630.17</v>
      </c>
      <c r="N73" s="4209">
        <v>348661.35</v>
      </c>
      <c r="O73" s="4210">
        <v>615920.98</v>
      </c>
    </row>
    <row r="74" spans="1:15" ht="18.600000000000001" customHeight="1">
      <c r="A74" s="7717"/>
      <c r="B74" s="7710"/>
      <c r="C74" s="4242" t="s">
        <v>3653</v>
      </c>
      <c r="D74" s="4209">
        <v>33422.35</v>
      </c>
      <c r="E74" s="4209">
        <v>17484.61</v>
      </c>
      <c r="F74" s="4209">
        <v>10551.09</v>
      </c>
      <c r="G74" s="4209">
        <v>14978.64</v>
      </c>
      <c r="H74" s="4209">
        <v>3525.25</v>
      </c>
      <c r="I74" s="4209">
        <v>27419.4</v>
      </c>
      <c r="J74" s="4209">
        <v>1853.27</v>
      </c>
      <c r="K74" s="4209">
        <v>23592.12</v>
      </c>
      <c r="L74" s="4209">
        <v>4280.12</v>
      </c>
      <c r="M74" s="4209">
        <v>110503.95</v>
      </c>
      <c r="N74" s="4209">
        <v>20558.37</v>
      </c>
      <c r="O74" s="4210">
        <v>25305.46</v>
      </c>
    </row>
    <row r="75" spans="1:15" ht="18.600000000000001" customHeight="1">
      <c r="A75" s="7717"/>
      <c r="B75" s="7710"/>
      <c r="C75" s="4242" t="s">
        <v>3654</v>
      </c>
      <c r="D75" s="4209">
        <v>8703.59</v>
      </c>
      <c r="E75" s="4209">
        <v>0</v>
      </c>
      <c r="F75" s="4209">
        <v>0</v>
      </c>
      <c r="G75" s="4209">
        <v>0</v>
      </c>
      <c r="H75" s="4209">
        <v>0</v>
      </c>
      <c r="I75" s="4209">
        <v>0</v>
      </c>
      <c r="J75" s="4209">
        <v>0</v>
      </c>
      <c r="K75" s="4209">
        <v>0</v>
      </c>
      <c r="L75" s="4209">
        <v>0</v>
      </c>
      <c r="M75" s="4209">
        <v>1556.63</v>
      </c>
      <c r="N75" s="4209">
        <v>36742</v>
      </c>
      <c r="O75" s="4210">
        <v>2932.3</v>
      </c>
    </row>
    <row r="76" spans="1:15" ht="18.600000000000001" customHeight="1">
      <c r="A76" s="7717"/>
      <c r="B76" s="7710"/>
      <c r="C76" s="4242" t="s">
        <v>3655</v>
      </c>
      <c r="D76" s="4209">
        <v>38787.89</v>
      </c>
      <c r="E76" s="4209">
        <v>0</v>
      </c>
      <c r="F76" s="4209">
        <v>18887.41</v>
      </c>
      <c r="G76" s="4209">
        <v>12657.45</v>
      </c>
      <c r="H76" s="4209">
        <v>5912.24</v>
      </c>
      <c r="I76" s="4209">
        <v>9025</v>
      </c>
      <c r="J76" s="4209">
        <v>0</v>
      </c>
      <c r="K76" s="4209">
        <v>0</v>
      </c>
      <c r="L76" s="4209">
        <v>0</v>
      </c>
      <c r="M76" s="4209">
        <v>16643.64</v>
      </c>
      <c r="N76" s="4209">
        <v>0</v>
      </c>
      <c r="O76" s="4210">
        <v>11066.18</v>
      </c>
    </row>
    <row r="77" spans="1:15" ht="18.600000000000001" customHeight="1">
      <c r="A77" s="7717"/>
      <c r="B77" s="7710"/>
      <c r="C77" s="4242" t="s">
        <v>3656</v>
      </c>
      <c r="D77" s="4209">
        <v>0</v>
      </c>
      <c r="E77" s="4209">
        <v>0</v>
      </c>
      <c r="F77" s="4209">
        <v>0</v>
      </c>
      <c r="G77" s="4209">
        <v>0</v>
      </c>
      <c r="H77" s="4209">
        <v>0</v>
      </c>
      <c r="I77" s="4209">
        <v>0</v>
      </c>
      <c r="J77" s="4209">
        <v>0</v>
      </c>
      <c r="K77" s="4209">
        <v>0</v>
      </c>
      <c r="L77" s="4209">
        <v>0</v>
      </c>
      <c r="M77" s="4209">
        <v>0</v>
      </c>
      <c r="N77" s="4209">
        <v>0</v>
      </c>
      <c r="O77" s="4210">
        <v>0</v>
      </c>
    </row>
    <row r="78" spans="1:15" ht="18.600000000000001" customHeight="1">
      <c r="A78" s="7717"/>
      <c r="B78" s="7710"/>
      <c r="C78" s="4242" t="s">
        <v>3657</v>
      </c>
      <c r="D78" s="4209">
        <v>0</v>
      </c>
      <c r="E78" s="4209">
        <v>0</v>
      </c>
      <c r="F78" s="4209">
        <v>0</v>
      </c>
      <c r="G78" s="4209">
        <v>0</v>
      </c>
      <c r="H78" s="4209">
        <v>0</v>
      </c>
      <c r="I78" s="4209">
        <v>0</v>
      </c>
      <c r="J78" s="4209">
        <v>0</v>
      </c>
      <c r="K78" s="4209">
        <v>0</v>
      </c>
      <c r="L78" s="4209">
        <v>0</v>
      </c>
      <c r="M78" s="4209">
        <v>0</v>
      </c>
      <c r="N78" s="4209">
        <v>0</v>
      </c>
      <c r="O78" s="4210">
        <v>0</v>
      </c>
    </row>
    <row r="79" spans="1:15" ht="18.600000000000001" customHeight="1">
      <c r="A79" s="7717"/>
      <c r="B79" s="7710"/>
      <c r="C79" s="4243" t="s">
        <v>3658</v>
      </c>
      <c r="D79" s="4209">
        <v>1402042.54</v>
      </c>
      <c r="E79" s="4209">
        <v>1273634.1100000001</v>
      </c>
      <c r="F79" s="4209">
        <v>1341263.1399999999</v>
      </c>
      <c r="G79" s="4209">
        <v>1751553.5</v>
      </c>
      <c r="H79" s="4209">
        <v>949280.5</v>
      </c>
      <c r="I79" s="4209">
        <v>1201847.95</v>
      </c>
      <c r="J79" s="4209">
        <v>1504261.07</v>
      </c>
      <c r="K79" s="4209">
        <v>974543.53</v>
      </c>
      <c r="L79" s="4209">
        <v>1161784.21</v>
      </c>
      <c r="M79" s="4209">
        <v>2217305.73</v>
      </c>
      <c r="N79" s="4209">
        <v>2708156.85</v>
      </c>
      <c r="O79" s="4210">
        <v>3267365.99</v>
      </c>
    </row>
    <row r="80" spans="1:15" ht="18.600000000000001" customHeight="1">
      <c r="A80" s="7717"/>
      <c r="B80" s="7710"/>
      <c r="C80" s="4242" t="s">
        <v>3681</v>
      </c>
      <c r="D80" s="4209">
        <v>1402042.54</v>
      </c>
      <c r="E80" s="4209">
        <v>1273634.1100000001</v>
      </c>
      <c r="F80" s="4209">
        <v>1341263.1399999999</v>
      </c>
      <c r="G80" s="4209">
        <v>1751553.5</v>
      </c>
      <c r="H80" s="4209">
        <v>949280.5</v>
      </c>
      <c r="I80" s="4209">
        <v>1201847.95</v>
      </c>
      <c r="J80" s="4209">
        <v>1504261.07</v>
      </c>
      <c r="K80" s="4209">
        <v>974543.53</v>
      </c>
      <c r="L80" s="4209">
        <v>1161784.21</v>
      </c>
      <c r="M80" s="4209">
        <v>2217305.73</v>
      </c>
      <c r="N80" s="4209">
        <v>2708156.85</v>
      </c>
      <c r="O80" s="4210">
        <v>3267365.99</v>
      </c>
    </row>
    <row r="81" spans="1:15" ht="18.600000000000001" customHeight="1">
      <c r="A81" s="7717"/>
      <c r="B81" s="7710"/>
      <c r="C81" s="4243" t="s">
        <v>3660</v>
      </c>
      <c r="D81" s="4209">
        <v>14536700.439999999</v>
      </c>
      <c r="E81" s="4209">
        <v>14339021.710000001</v>
      </c>
      <c r="F81" s="4209">
        <v>15890558.65</v>
      </c>
      <c r="G81" s="4209">
        <v>15086124.26</v>
      </c>
      <c r="H81" s="4209">
        <v>14689207.800000001</v>
      </c>
      <c r="I81" s="4209">
        <v>16011435.09</v>
      </c>
      <c r="J81" s="4209">
        <v>17293249.100000001</v>
      </c>
      <c r="K81" s="4209">
        <v>18967607.670000002</v>
      </c>
      <c r="L81" s="4209">
        <v>16210972.220000001</v>
      </c>
      <c r="M81" s="4209">
        <v>20638682.370000001</v>
      </c>
      <c r="N81" s="4209">
        <v>19307563.289999999</v>
      </c>
      <c r="O81" s="4210">
        <v>26045521.670000002</v>
      </c>
    </row>
    <row r="82" spans="1:15" ht="18.600000000000001" customHeight="1">
      <c r="A82" s="7717"/>
      <c r="B82" s="7710"/>
      <c r="C82" s="4242" t="s">
        <v>3661</v>
      </c>
      <c r="D82" s="4209">
        <v>14536700.439999999</v>
      </c>
      <c r="E82" s="4209">
        <v>14339021.710000001</v>
      </c>
      <c r="F82" s="4209">
        <v>15890558.65</v>
      </c>
      <c r="G82" s="4209">
        <v>15086124.26</v>
      </c>
      <c r="H82" s="4209">
        <v>14689207.800000001</v>
      </c>
      <c r="I82" s="4209">
        <v>16011435.09</v>
      </c>
      <c r="J82" s="4209">
        <v>17293249.100000001</v>
      </c>
      <c r="K82" s="4209">
        <v>18967607.670000002</v>
      </c>
      <c r="L82" s="4209">
        <v>16210972.220000001</v>
      </c>
      <c r="M82" s="4209">
        <v>20638682.370000001</v>
      </c>
      <c r="N82" s="4209">
        <v>19307563.289999999</v>
      </c>
      <c r="O82" s="4210">
        <v>26045521.670000002</v>
      </c>
    </row>
    <row r="83" spans="1:15" ht="18.600000000000001" customHeight="1" thickBot="1">
      <c r="A83" s="7717"/>
      <c r="B83" s="7714"/>
      <c r="C83" s="4244" t="s">
        <v>78</v>
      </c>
      <c r="D83" s="4214">
        <f t="shared" ref="D83:O83" si="4">+D70+D79+D81</f>
        <v>18076645.949999999</v>
      </c>
      <c r="E83" s="4214">
        <f t="shared" si="4"/>
        <v>18135751.890000001</v>
      </c>
      <c r="F83" s="4214">
        <f t="shared" si="4"/>
        <v>20756900.09</v>
      </c>
      <c r="G83" s="4214">
        <f t="shared" si="4"/>
        <v>19242115.23</v>
      </c>
      <c r="H83" s="4214">
        <f t="shared" si="4"/>
        <v>17883122.390000001</v>
      </c>
      <c r="I83" s="4214">
        <f t="shared" si="4"/>
        <v>20113249.539999999</v>
      </c>
      <c r="J83" s="4214">
        <f t="shared" si="4"/>
        <v>22050253.800000001</v>
      </c>
      <c r="K83" s="4214">
        <f t="shared" si="4"/>
        <v>22280510.800000001</v>
      </c>
      <c r="L83" s="4214">
        <f t="shared" si="4"/>
        <v>20267239.330000002</v>
      </c>
      <c r="M83" s="4214">
        <f t="shared" si="4"/>
        <v>25414580.969999999</v>
      </c>
      <c r="N83" s="4214">
        <f t="shared" si="4"/>
        <v>24170452.359999999</v>
      </c>
      <c r="O83" s="4215">
        <f t="shared" si="4"/>
        <v>32831417.340000004</v>
      </c>
    </row>
    <row r="84" spans="1:15" ht="18.600000000000001" customHeight="1">
      <c r="A84" s="7717"/>
      <c r="B84" s="7711" t="s">
        <v>3662</v>
      </c>
      <c r="C84" s="5886" t="s">
        <v>3663</v>
      </c>
      <c r="D84" s="4217">
        <v>11059035.1</v>
      </c>
      <c r="E84" s="4217">
        <v>9747781.8699999992</v>
      </c>
      <c r="F84" s="4217">
        <v>12369701.82</v>
      </c>
      <c r="G84" s="4217">
        <v>11582469.16</v>
      </c>
      <c r="H84" s="4217">
        <v>12354447.630000001</v>
      </c>
      <c r="I84" s="4217">
        <v>13142563.93</v>
      </c>
      <c r="J84" s="4217">
        <v>15354352.460000001</v>
      </c>
      <c r="K84" s="4217">
        <v>11517687.869999999</v>
      </c>
      <c r="L84" s="4217">
        <v>13583959.119999999</v>
      </c>
      <c r="M84" s="4217">
        <v>15772637.6</v>
      </c>
      <c r="N84" s="4217">
        <v>13356467.779999999</v>
      </c>
      <c r="O84" s="4218">
        <v>17703262.940000001</v>
      </c>
    </row>
    <row r="85" spans="1:15" ht="18.600000000000001" customHeight="1">
      <c r="A85" s="7717"/>
      <c r="B85" s="7712"/>
      <c r="C85" s="4242" t="s">
        <v>3664</v>
      </c>
      <c r="D85" s="4209">
        <v>10540438.119999999</v>
      </c>
      <c r="E85" s="4209">
        <v>9497646.1999999993</v>
      </c>
      <c r="F85" s="4209">
        <v>11742574.73</v>
      </c>
      <c r="G85" s="4209">
        <v>10594169.99</v>
      </c>
      <c r="H85" s="4209">
        <v>11279759.34</v>
      </c>
      <c r="I85" s="4209">
        <v>12088492.050000001</v>
      </c>
      <c r="J85" s="4209">
        <v>14057659.560000001</v>
      </c>
      <c r="K85" s="4209">
        <v>10649517.130000001</v>
      </c>
      <c r="L85" s="4209">
        <v>12627228.890000001</v>
      </c>
      <c r="M85" s="4209">
        <v>14954955.619999999</v>
      </c>
      <c r="N85" s="4209">
        <v>12477196.35</v>
      </c>
      <c r="O85" s="4210">
        <v>16082384.5</v>
      </c>
    </row>
    <row r="86" spans="1:15" ht="18.600000000000001" customHeight="1">
      <c r="A86" s="7717"/>
      <c r="B86" s="7712"/>
      <c r="C86" s="4242" t="s">
        <v>3665</v>
      </c>
      <c r="D86" s="4209">
        <v>2098.0300000000002</v>
      </c>
      <c r="E86" s="4209">
        <v>21</v>
      </c>
      <c r="F86" s="4209">
        <v>390</v>
      </c>
      <c r="G86" s="4209">
        <v>540.91</v>
      </c>
      <c r="H86" s="4209">
        <v>266.69</v>
      </c>
      <c r="I86" s="4209">
        <v>158.69999999999999</v>
      </c>
      <c r="J86" s="4209">
        <v>2810.96</v>
      </c>
      <c r="K86" s="4209">
        <v>620.44000000000005</v>
      </c>
      <c r="L86" s="4209">
        <v>844.6</v>
      </c>
      <c r="M86" s="4209">
        <v>19593.939999999999</v>
      </c>
      <c r="N86" s="4209">
        <v>680.4</v>
      </c>
      <c r="O86" s="4210">
        <v>1554.87</v>
      </c>
    </row>
    <row r="87" spans="1:15" ht="18.600000000000001" customHeight="1">
      <c r="A87" s="7717"/>
      <c r="B87" s="7712"/>
      <c r="C87" s="4242" t="s">
        <v>3666</v>
      </c>
      <c r="D87" s="4209">
        <v>516498.95</v>
      </c>
      <c r="E87" s="4209">
        <v>250114.67</v>
      </c>
      <c r="F87" s="4209">
        <v>626737.09</v>
      </c>
      <c r="G87" s="4209">
        <v>987758.26</v>
      </c>
      <c r="H87" s="4209">
        <v>1074421.6000000001</v>
      </c>
      <c r="I87" s="4209">
        <v>1053913.18</v>
      </c>
      <c r="J87" s="4209">
        <v>1293881.94</v>
      </c>
      <c r="K87" s="4209">
        <v>867550.3</v>
      </c>
      <c r="L87" s="4209">
        <v>955885.63</v>
      </c>
      <c r="M87" s="4209">
        <v>798088.04</v>
      </c>
      <c r="N87" s="4209">
        <v>878591.03</v>
      </c>
      <c r="O87" s="4210">
        <v>1619323.57</v>
      </c>
    </row>
    <row r="88" spans="1:15" ht="18.600000000000001" customHeight="1">
      <c r="A88" s="7717"/>
      <c r="B88" s="7712"/>
      <c r="C88" s="4243" t="s">
        <v>3682</v>
      </c>
      <c r="D88" s="4209">
        <v>1467089.13</v>
      </c>
      <c r="E88" s="4209">
        <v>4355002.84</v>
      </c>
      <c r="F88" s="4209">
        <v>4694536.1098999996</v>
      </c>
      <c r="G88" s="4209">
        <v>3595234.6099</v>
      </c>
      <c r="H88" s="4209">
        <v>2433530.81</v>
      </c>
      <c r="I88" s="4209">
        <v>3517510.96</v>
      </c>
      <c r="J88" s="4209">
        <v>3589918.04</v>
      </c>
      <c r="K88" s="4209">
        <v>3206389.15</v>
      </c>
      <c r="L88" s="4209">
        <v>4075712.41</v>
      </c>
      <c r="M88" s="4209">
        <v>3588171.19</v>
      </c>
      <c r="N88" s="4209">
        <v>3396209.37</v>
      </c>
      <c r="O88" s="4210">
        <v>4300283.09</v>
      </c>
    </row>
    <row r="89" spans="1:15" ht="18.600000000000001" customHeight="1">
      <c r="A89" s="7717"/>
      <c r="B89" s="7712"/>
      <c r="C89" s="4242" t="s">
        <v>3668</v>
      </c>
      <c r="D89" s="4209">
        <v>1467089.13</v>
      </c>
      <c r="E89" s="4209">
        <v>4355002.84</v>
      </c>
      <c r="F89" s="4209">
        <v>4694536.1098999996</v>
      </c>
      <c r="G89" s="4209">
        <v>3595234.6099</v>
      </c>
      <c r="H89" s="4209">
        <v>2433530.81</v>
      </c>
      <c r="I89" s="4209">
        <v>3517510.96</v>
      </c>
      <c r="J89" s="4209">
        <v>3589918.04</v>
      </c>
      <c r="K89" s="4209">
        <v>3206389.15</v>
      </c>
      <c r="L89" s="4209">
        <v>4075712.41</v>
      </c>
      <c r="M89" s="4209">
        <v>3588171.19</v>
      </c>
      <c r="N89" s="4209">
        <v>3396209.37</v>
      </c>
      <c r="O89" s="4210">
        <v>4300283.09</v>
      </c>
    </row>
    <row r="90" spans="1:15" ht="18.600000000000001" customHeight="1">
      <c r="A90" s="7717"/>
      <c r="B90" s="7712"/>
      <c r="C90" s="4243" t="s">
        <v>3669</v>
      </c>
      <c r="D90" s="4209">
        <v>33932182.539999999</v>
      </c>
      <c r="E90" s="4209">
        <v>31318433.23</v>
      </c>
      <c r="F90" s="4209">
        <v>42872875.990000002</v>
      </c>
      <c r="G90" s="4209">
        <v>40067431.819799997</v>
      </c>
      <c r="H90" s="4209">
        <v>35529897.170000002</v>
      </c>
      <c r="I90" s="4209">
        <v>43966591.020000003</v>
      </c>
      <c r="J90" s="4209">
        <v>45611312.590000004</v>
      </c>
      <c r="K90" s="4209">
        <v>44398529.889899999</v>
      </c>
      <c r="L90" s="4209">
        <v>36086622.109999999</v>
      </c>
      <c r="M90" s="4209">
        <v>44083711.700000003</v>
      </c>
      <c r="N90" s="4209">
        <v>44713825.759999998</v>
      </c>
      <c r="O90" s="4210">
        <v>55391506.1598</v>
      </c>
    </row>
    <row r="91" spans="1:15" ht="18.600000000000001" customHeight="1">
      <c r="A91" s="7717"/>
      <c r="B91" s="7712"/>
      <c r="C91" s="4242" t="s">
        <v>3670</v>
      </c>
      <c r="D91" s="4209">
        <v>905045.55</v>
      </c>
      <c r="E91" s="4209">
        <v>760301.66</v>
      </c>
      <c r="F91" s="4209">
        <v>931007.86</v>
      </c>
      <c r="G91" s="4209">
        <v>615664.48</v>
      </c>
      <c r="H91" s="4209">
        <v>964206.07999999996</v>
      </c>
      <c r="I91" s="4209">
        <v>709542.83</v>
      </c>
      <c r="J91" s="4209">
        <v>1104616.94</v>
      </c>
      <c r="K91" s="4209">
        <v>1186690.6299999999</v>
      </c>
      <c r="L91" s="4209">
        <v>1368130.2</v>
      </c>
      <c r="M91" s="4209">
        <v>1687738.54</v>
      </c>
      <c r="N91" s="4209">
        <v>1176587.02</v>
      </c>
      <c r="O91" s="4210">
        <v>1289418.3999999999</v>
      </c>
    </row>
    <row r="92" spans="1:15" ht="18.600000000000001" customHeight="1">
      <c r="A92" s="7717"/>
      <c r="B92" s="7712"/>
      <c r="C92" s="4242" t="s">
        <v>3671</v>
      </c>
      <c r="D92" s="4209">
        <v>839396.59</v>
      </c>
      <c r="E92" s="4209">
        <v>1459093</v>
      </c>
      <c r="F92" s="4209">
        <v>1067546.8799999999</v>
      </c>
      <c r="G92" s="4209">
        <v>1285242.0900000001</v>
      </c>
      <c r="H92" s="4209">
        <v>1151308.67</v>
      </c>
      <c r="I92" s="4209">
        <v>1481601.97</v>
      </c>
      <c r="J92" s="4209">
        <v>1261222.7</v>
      </c>
      <c r="K92" s="4209">
        <v>1104040.45</v>
      </c>
      <c r="L92" s="4209">
        <v>1299700.1499999999</v>
      </c>
      <c r="M92" s="4209">
        <v>1377424.84</v>
      </c>
      <c r="N92" s="4209">
        <v>1058651.29</v>
      </c>
      <c r="O92" s="4210">
        <v>1163164.45</v>
      </c>
    </row>
    <row r="93" spans="1:15" ht="18.600000000000001" customHeight="1">
      <c r="A93" s="7717"/>
      <c r="B93" s="7712"/>
      <c r="C93" s="4242" t="s">
        <v>3683</v>
      </c>
      <c r="D93" s="4209">
        <v>10052214.5</v>
      </c>
      <c r="E93" s="4209">
        <v>9088545.7699999996</v>
      </c>
      <c r="F93" s="4209">
        <v>13053019.380000001</v>
      </c>
      <c r="G93" s="4209">
        <v>12387885.6998</v>
      </c>
      <c r="H93" s="4209">
        <v>10386185.789999999</v>
      </c>
      <c r="I93" s="4209">
        <v>15280740.92</v>
      </c>
      <c r="J93" s="4209">
        <v>12374658.380000001</v>
      </c>
      <c r="K93" s="4209">
        <v>15107690.289899999</v>
      </c>
      <c r="L93" s="4209">
        <v>9241286.1400000006</v>
      </c>
      <c r="M93" s="4209">
        <v>14517902.66</v>
      </c>
      <c r="N93" s="4209">
        <v>15797192.529999999</v>
      </c>
      <c r="O93" s="4210">
        <v>21813829.509799998</v>
      </c>
    </row>
    <row r="94" spans="1:15" ht="18.600000000000001" customHeight="1">
      <c r="A94" s="7717"/>
      <c r="B94" s="7712"/>
      <c r="C94" s="4242" t="s">
        <v>3673</v>
      </c>
      <c r="D94" s="4209">
        <v>2492935.61</v>
      </c>
      <c r="E94" s="4209">
        <v>2704546.84</v>
      </c>
      <c r="F94" s="4209">
        <v>3012049.52</v>
      </c>
      <c r="G94" s="4209">
        <v>1996806.65</v>
      </c>
      <c r="H94" s="4209">
        <v>2319058.34</v>
      </c>
      <c r="I94" s="4209">
        <v>2296456.37</v>
      </c>
      <c r="J94" s="4209">
        <v>2589052.39</v>
      </c>
      <c r="K94" s="4209">
        <v>2753288.96</v>
      </c>
      <c r="L94" s="4209">
        <v>2190542.7400000002</v>
      </c>
      <c r="M94" s="4209">
        <v>1369300.6</v>
      </c>
      <c r="N94" s="4209">
        <v>1762082.29</v>
      </c>
      <c r="O94" s="4210">
        <v>2447359.9</v>
      </c>
    </row>
    <row r="95" spans="1:15" ht="18.600000000000001" customHeight="1">
      <c r="A95" s="7717"/>
      <c r="B95" s="7712"/>
      <c r="C95" s="4242" t="s">
        <v>3674</v>
      </c>
      <c r="D95" s="4209">
        <v>11131720.050000001</v>
      </c>
      <c r="E95" s="4209">
        <v>9643541.5399999991</v>
      </c>
      <c r="F95" s="4209">
        <v>13579502.5</v>
      </c>
      <c r="G95" s="4209">
        <v>10640415.35</v>
      </c>
      <c r="H95" s="4209">
        <v>10811681.85</v>
      </c>
      <c r="I95" s="4209">
        <v>12183182.560000001</v>
      </c>
      <c r="J95" s="4209">
        <v>12901092.859999999</v>
      </c>
      <c r="K95" s="4209">
        <v>14433351.17</v>
      </c>
      <c r="L95" s="4209">
        <v>11924515.449999999</v>
      </c>
      <c r="M95" s="4209">
        <v>16338072.390000001</v>
      </c>
      <c r="N95" s="4209">
        <v>15900105.119999999</v>
      </c>
      <c r="O95" s="4210">
        <v>17901706.370000001</v>
      </c>
    </row>
    <row r="96" spans="1:15" ht="18.600000000000001" customHeight="1">
      <c r="A96" s="7717"/>
      <c r="B96" s="7712"/>
      <c r="C96" s="4242" t="s">
        <v>3680</v>
      </c>
      <c r="D96" s="4209">
        <v>7795145.2300000004</v>
      </c>
      <c r="E96" s="4209">
        <v>7054632.7599999998</v>
      </c>
      <c r="F96" s="4209">
        <v>10507538</v>
      </c>
      <c r="G96" s="4209">
        <v>12182952.029999999</v>
      </c>
      <c r="H96" s="4209">
        <v>9277844.4700000007</v>
      </c>
      <c r="I96" s="4209">
        <v>11115867.91</v>
      </c>
      <c r="J96" s="4209">
        <v>14542954.01</v>
      </c>
      <c r="K96" s="4209">
        <v>9009830.5299999993</v>
      </c>
      <c r="L96" s="4209">
        <v>9063531.9900000002</v>
      </c>
      <c r="M96" s="4209">
        <v>7740064.5</v>
      </c>
      <c r="N96" s="4209">
        <v>8180486.04</v>
      </c>
      <c r="O96" s="4210">
        <v>9773725.0199999996</v>
      </c>
    </row>
    <row r="97" spans="1:15" ht="18.600000000000001" customHeight="1">
      <c r="A97" s="7717"/>
      <c r="B97" s="7712"/>
      <c r="C97" s="4242" t="s">
        <v>3675</v>
      </c>
      <c r="D97" s="4209">
        <v>713787.65</v>
      </c>
      <c r="E97" s="4209">
        <v>574583.01</v>
      </c>
      <c r="F97" s="4209">
        <v>719124.9</v>
      </c>
      <c r="G97" s="4209">
        <v>887885.7</v>
      </c>
      <c r="H97" s="4209">
        <v>618207.78</v>
      </c>
      <c r="I97" s="4209">
        <v>899182.46</v>
      </c>
      <c r="J97" s="4209">
        <v>837670.31</v>
      </c>
      <c r="K97" s="4209">
        <v>803068.44</v>
      </c>
      <c r="L97" s="4209">
        <v>998215.44</v>
      </c>
      <c r="M97" s="4209">
        <v>1052098.47</v>
      </c>
      <c r="N97" s="4209">
        <v>838600.8</v>
      </c>
      <c r="O97" s="4210">
        <v>1002282.51</v>
      </c>
    </row>
    <row r="98" spans="1:15" ht="18.600000000000001" customHeight="1">
      <c r="A98" s="7717"/>
      <c r="B98" s="7712"/>
      <c r="C98" s="4242" t="s">
        <v>3677</v>
      </c>
      <c r="D98" s="4209">
        <v>0</v>
      </c>
      <c r="E98" s="4209">
        <v>33188.65</v>
      </c>
      <c r="F98" s="4209">
        <v>3086.95</v>
      </c>
      <c r="G98" s="4209">
        <v>70579.820000000007</v>
      </c>
      <c r="H98" s="4209">
        <v>1404.19</v>
      </c>
      <c r="I98" s="4209">
        <v>16</v>
      </c>
      <c r="J98" s="4209">
        <v>45</v>
      </c>
      <c r="K98" s="4209">
        <v>569.41999999999996</v>
      </c>
      <c r="L98" s="4209">
        <v>700</v>
      </c>
      <c r="M98" s="4209">
        <v>1109.7</v>
      </c>
      <c r="N98" s="4209">
        <v>120.67</v>
      </c>
      <c r="O98" s="4210">
        <v>20</v>
      </c>
    </row>
    <row r="99" spans="1:15" ht="18.600000000000001" customHeight="1">
      <c r="A99" s="7717"/>
      <c r="B99" s="7712"/>
      <c r="C99" s="4242" t="s">
        <v>3676</v>
      </c>
      <c r="D99" s="4209">
        <v>1937.36</v>
      </c>
      <c r="E99" s="4209">
        <v>0</v>
      </c>
      <c r="F99" s="4209">
        <v>0</v>
      </c>
      <c r="G99" s="4209">
        <v>0</v>
      </c>
      <c r="H99" s="4209">
        <v>0</v>
      </c>
      <c r="I99" s="4209">
        <v>0</v>
      </c>
      <c r="J99" s="4209">
        <v>0</v>
      </c>
      <c r="K99" s="4209">
        <v>0</v>
      </c>
      <c r="L99" s="4209">
        <v>0</v>
      </c>
      <c r="M99" s="4209">
        <v>0</v>
      </c>
      <c r="N99" s="4209">
        <v>0</v>
      </c>
      <c r="O99" s="4210">
        <v>0</v>
      </c>
    </row>
    <row r="100" spans="1:15" ht="18.600000000000001" customHeight="1" thickBot="1">
      <c r="A100" s="7717"/>
      <c r="B100" s="7715"/>
      <c r="C100" s="4244" t="s">
        <v>78</v>
      </c>
      <c r="D100" s="4214">
        <f t="shared" ref="D100:O100" si="5">+D84+D88+D90</f>
        <v>46458306.769999996</v>
      </c>
      <c r="E100" s="4214">
        <f t="shared" si="5"/>
        <v>45421217.939999998</v>
      </c>
      <c r="F100" s="4214">
        <f t="shared" si="5"/>
        <v>59937113.9199</v>
      </c>
      <c r="G100" s="4214">
        <f t="shared" si="5"/>
        <v>55245135.589699998</v>
      </c>
      <c r="H100" s="4214">
        <f t="shared" si="5"/>
        <v>50317875.609999999</v>
      </c>
      <c r="I100" s="4214">
        <f t="shared" si="5"/>
        <v>60626665.910000004</v>
      </c>
      <c r="J100" s="4214">
        <f t="shared" si="5"/>
        <v>64555583.090000004</v>
      </c>
      <c r="K100" s="4214">
        <f t="shared" si="5"/>
        <v>59122606.909899995</v>
      </c>
      <c r="L100" s="4214">
        <f t="shared" si="5"/>
        <v>53746293.640000001</v>
      </c>
      <c r="M100" s="4214">
        <f t="shared" si="5"/>
        <v>63444520.490000002</v>
      </c>
      <c r="N100" s="4214">
        <f t="shared" si="5"/>
        <v>61466502.909999996</v>
      </c>
      <c r="O100" s="4215">
        <f t="shared" si="5"/>
        <v>77395052.189799994</v>
      </c>
    </row>
    <row r="101" spans="1:15" ht="18.600000000000001" customHeight="1" thickBot="1">
      <c r="A101" s="7716"/>
      <c r="B101" s="4245" t="s">
        <v>3678</v>
      </c>
      <c r="C101" s="4246" t="s">
        <v>3679</v>
      </c>
      <c r="D101" s="4247">
        <v>6338656.3700000001</v>
      </c>
      <c r="E101" s="4247">
        <v>3335350.79</v>
      </c>
      <c r="F101" s="4247">
        <v>6668789.2000000002</v>
      </c>
      <c r="G101" s="4247">
        <v>5911920.2699999996</v>
      </c>
      <c r="H101" s="4247">
        <v>5268353.82</v>
      </c>
      <c r="I101" s="4247">
        <v>10206793.619999999</v>
      </c>
      <c r="J101" s="4247">
        <v>5531768.1100000003</v>
      </c>
      <c r="K101" s="4247">
        <v>5135251.71</v>
      </c>
      <c r="L101" s="4247">
        <v>5444319.5599999996</v>
      </c>
      <c r="M101" s="4247">
        <v>4770319.6399999997</v>
      </c>
      <c r="N101" s="4247">
        <v>5723959.0899999999</v>
      </c>
      <c r="O101" s="4248">
        <v>7788167.1600000001</v>
      </c>
    </row>
    <row r="102" spans="1:15" ht="12" customHeight="1" thickTop="1">
      <c r="A102" s="4249"/>
      <c r="B102" s="4250"/>
      <c r="C102" s="4251"/>
      <c r="D102" s="4238"/>
      <c r="E102" s="4238"/>
      <c r="F102" s="4238"/>
      <c r="G102" s="4238"/>
      <c r="H102" s="4238"/>
      <c r="I102" s="4238"/>
      <c r="J102" s="4238"/>
      <c r="K102" s="4238"/>
      <c r="L102" s="4238"/>
      <c r="M102" s="4238"/>
      <c r="N102" s="4238"/>
      <c r="O102" s="4238"/>
    </row>
    <row r="103" spans="1:15" ht="12" customHeight="1">
      <c r="A103" s="7422" t="s">
        <v>3684</v>
      </c>
      <c r="B103" s="7422"/>
      <c r="C103" s="7422"/>
      <c r="D103" s="7422"/>
      <c r="E103" s="3282"/>
      <c r="F103" s="3282"/>
      <c r="G103" s="3282"/>
      <c r="H103" s="3282"/>
      <c r="I103" s="3282"/>
      <c r="J103" s="4252"/>
      <c r="K103" s="4160"/>
      <c r="L103" s="4160"/>
      <c r="M103" s="3062"/>
      <c r="N103" s="4160"/>
      <c r="O103" s="4160"/>
    </row>
    <row r="104" spans="1:15" ht="12" customHeight="1">
      <c r="A104" s="7422" t="s">
        <v>3685</v>
      </c>
      <c r="B104" s="7422"/>
      <c r="C104" s="7422"/>
      <c r="D104" s="7422"/>
      <c r="E104" s="3953"/>
      <c r="F104" s="3953"/>
      <c r="G104" s="3953"/>
      <c r="H104" s="3953"/>
      <c r="I104" s="3953"/>
      <c r="J104" s="4252"/>
      <c r="K104" s="4160"/>
      <c r="L104" s="4160"/>
      <c r="M104" s="3062"/>
      <c r="N104" s="4160"/>
      <c r="O104" s="4160"/>
    </row>
    <row r="105" spans="1:15" ht="12" customHeight="1">
      <c r="A105" s="7344" t="s">
        <v>3644</v>
      </c>
      <c r="B105" s="7344"/>
      <c r="C105" s="7344"/>
      <c r="D105" s="7344"/>
      <c r="E105" s="7344"/>
      <c r="F105" s="7344"/>
      <c r="G105" s="7344"/>
      <c r="H105" s="7344"/>
      <c r="I105" s="7344"/>
      <c r="J105" s="3062"/>
      <c r="K105" s="4160"/>
      <c r="L105" s="4160"/>
      <c r="M105" s="3062"/>
      <c r="N105" s="4160"/>
      <c r="O105" s="4160"/>
    </row>
    <row r="106" spans="1:15" ht="12" customHeight="1">
      <c r="A106" s="7344" t="s">
        <v>3645</v>
      </c>
      <c r="B106" s="7344"/>
      <c r="C106" s="7344"/>
      <c r="D106" s="7344"/>
      <c r="E106" s="7344"/>
      <c r="F106" s="7344"/>
      <c r="G106" s="7344"/>
      <c r="H106" s="7344"/>
      <c r="I106" s="7344"/>
      <c r="J106" s="3062"/>
      <c r="K106" s="4160"/>
      <c r="L106" s="4160"/>
      <c r="M106" s="3062"/>
      <c r="N106" s="4160"/>
      <c r="O106" s="4160"/>
    </row>
    <row r="107" spans="1:15" ht="17.25" customHeight="1">
      <c r="A107" s="5884"/>
      <c r="B107" s="5884"/>
      <c r="C107" s="5884"/>
      <c r="D107" s="5884"/>
      <c r="E107" s="5884"/>
      <c r="F107" s="5884"/>
      <c r="G107" s="5884"/>
      <c r="H107" s="5884"/>
      <c r="I107" s="5884"/>
      <c r="J107" s="3062"/>
      <c r="K107" s="4160"/>
      <c r="L107" s="4160"/>
      <c r="M107" s="3062"/>
      <c r="N107" s="4160"/>
      <c r="O107" s="4160"/>
    </row>
    <row r="109" spans="1:15">
      <c r="A109" s="3117"/>
      <c r="C109" s="4160"/>
      <c r="D109" s="3062"/>
      <c r="E109" s="4160"/>
      <c r="F109" s="4160"/>
      <c r="G109" s="3062"/>
      <c r="H109" s="4160"/>
      <c r="I109" s="4160"/>
      <c r="J109" s="3062"/>
      <c r="K109" s="4160"/>
      <c r="L109" s="4160"/>
      <c r="M109" s="3062"/>
      <c r="N109" s="4160"/>
      <c r="O109" s="4160"/>
    </row>
    <row r="110" spans="1:15" ht="21.75" customHeight="1">
      <c r="A110" s="3117"/>
      <c r="C110" s="7702" t="s">
        <v>3</v>
      </c>
      <c r="D110" s="7702"/>
      <c r="E110" s="4160"/>
      <c r="F110" s="4200" t="s">
        <v>38</v>
      </c>
      <c r="G110" s="3062"/>
      <c r="H110" s="4160"/>
      <c r="I110" s="4160"/>
      <c r="J110" s="3062"/>
      <c r="K110" s="4160"/>
      <c r="L110" s="4160"/>
      <c r="M110" s="3062"/>
      <c r="N110" s="4160"/>
      <c r="O110" s="4160"/>
    </row>
    <row r="111" spans="1:15">
      <c r="A111" s="3117"/>
      <c r="C111" s="4160"/>
      <c r="D111" s="3062"/>
      <c r="E111" s="4160"/>
      <c r="G111" s="3062"/>
      <c r="H111" s="4160"/>
      <c r="I111" s="4160"/>
      <c r="J111" s="3062"/>
      <c r="K111" s="4160"/>
      <c r="L111" s="4160"/>
      <c r="M111" s="3062"/>
      <c r="N111" s="4160"/>
      <c r="O111" s="4160"/>
    </row>
  </sheetData>
  <mergeCells count="21">
    <mergeCell ref="A105:I105"/>
    <mergeCell ref="A106:I106"/>
    <mergeCell ref="C110:D110"/>
    <mergeCell ref="A70:A101"/>
    <mergeCell ref="B70:B83"/>
    <mergeCell ref="B84:B100"/>
    <mergeCell ref="A103:D103"/>
    <mergeCell ref="A104:D104"/>
    <mergeCell ref="A6:A37"/>
    <mergeCell ref="B6:B19"/>
    <mergeCell ref="B20:B36"/>
    <mergeCell ref="A38:A69"/>
    <mergeCell ref="B38:B51"/>
    <mergeCell ref="B52:B68"/>
    <mergeCell ref="A1:C1"/>
    <mergeCell ref="A2:O2"/>
    <mergeCell ref="A3:O3"/>
    <mergeCell ref="A4:A5"/>
    <mergeCell ref="B4:B5"/>
    <mergeCell ref="C4:C5"/>
    <mergeCell ref="D4:O4"/>
  </mergeCells>
  <hyperlinks>
    <hyperlink ref="A1" r:id="rId1"/>
  </hyperlinks>
  <pageMargins left="0.70866141732283472" right="0.70866141732283472" top="0.55118110236220474" bottom="0.74803149606299213" header="0.31496062992125984" footer="0.31496062992125984"/>
  <pageSetup paperSize="9" scale="26" fitToHeight="0" orientation="landscape" r:id="rId2"/>
  <headerFooter alignWithMargins="0">
    <oddFooter>&amp;R236</oddFooter>
  </headerFooter>
  <drawing r:id="rId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29">
    <pageSetUpPr fitToPage="1"/>
  </sheetPr>
  <dimension ref="A1:O114"/>
  <sheetViews>
    <sheetView view="pageBreakPreview" zoomScale="60" zoomScaleNormal="100" workbookViewId="0">
      <selection activeCell="A4" sqref="A4:A5"/>
    </sheetView>
  </sheetViews>
  <sheetFormatPr defaultRowHeight="12.75"/>
  <cols>
    <col min="1" max="1" width="12" style="3062" customWidth="1"/>
    <col min="2" max="2" width="18.28515625" style="3062" customWidth="1"/>
    <col min="3" max="3" width="47.5703125" style="3062" customWidth="1"/>
    <col min="4" max="15" width="35.7109375" style="4199" customWidth="1"/>
    <col min="16" max="257" width="9.140625" style="3062"/>
    <col min="258" max="258" width="14.85546875" style="3062" customWidth="1"/>
    <col min="259" max="259" width="38.42578125" style="3062" customWidth="1"/>
    <col min="260" max="271" width="11.7109375" style="3062" customWidth="1"/>
    <col min="272" max="513" width="9.140625" style="3062"/>
    <col min="514" max="514" width="14.85546875" style="3062" customWidth="1"/>
    <col min="515" max="515" width="38.42578125" style="3062" customWidth="1"/>
    <col min="516" max="527" width="11.7109375" style="3062" customWidth="1"/>
    <col min="528" max="769" width="9.140625" style="3062"/>
    <col min="770" max="770" width="14.85546875" style="3062" customWidth="1"/>
    <col min="771" max="771" width="38.42578125" style="3062" customWidth="1"/>
    <col min="772" max="783" width="11.7109375" style="3062" customWidth="1"/>
    <col min="784" max="1025" width="9.140625" style="3062"/>
    <col min="1026" max="1026" width="14.85546875" style="3062" customWidth="1"/>
    <col min="1027" max="1027" width="38.42578125" style="3062" customWidth="1"/>
    <col min="1028" max="1039" width="11.7109375" style="3062" customWidth="1"/>
    <col min="1040" max="1281" width="9.140625" style="3062"/>
    <col min="1282" max="1282" width="14.85546875" style="3062" customWidth="1"/>
    <col min="1283" max="1283" width="38.42578125" style="3062" customWidth="1"/>
    <col min="1284" max="1295" width="11.7109375" style="3062" customWidth="1"/>
    <col min="1296" max="1537" width="9.140625" style="3062"/>
    <col min="1538" max="1538" width="14.85546875" style="3062" customWidth="1"/>
    <col min="1539" max="1539" width="38.42578125" style="3062" customWidth="1"/>
    <col min="1540" max="1551" width="11.7109375" style="3062" customWidth="1"/>
    <col min="1552" max="1793" width="9.140625" style="3062"/>
    <col min="1794" max="1794" width="14.85546875" style="3062" customWidth="1"/>
    <col min="1795" max="1795" width="38.42578125" style="3062" customWidth="1"/>
    <col min="1796" max="1807" width="11.7109375" style="3062" customWidth="1"/>
    <col min="1808" max="2049" width="9.140625" style="3062"/>
    <col min="2050" max="2050" width="14.85546875" style="3062" customWidth="1"/>
    <col min="2051" max="2051" width="38.42578125" style="3062" customWidth="1"/>
    <col min="2052" max="2063" width="11.7109375" style="3062" customWidth="1"/>
    <col min="2064" max="2305" width="9.140625" style="3062"/>
    <col min="2306" max="2306" width="14.85546875" style="3062" customWidth="1"/>
    <col min="2307" max="2307" width="38.42578125" style="3062" customWidth="1"/>
    <col min="2308" max="2319" width="11.7109375" style="3062" customWidth="1"/>
    <col min="2320" max="2561" width="9.140625" style="3062"/>
    <col min="2562" max="2562" width="14.85546875" style="3062" customWidth="1"/>
    <col min="2563" max="2563" width="38.42578125" style="3062" customWidth="1"/>
    <col min="2564" max="2575" width="11.7109375" style="3062" customWidth="1"/>
    <col min="2576" max="2817" width="9.140625" style="3062"/>
    <col min="2818" max="2818" width="14.85546875" style="3062" customWidth="1"/>
    <col min="2819" max="2819" width="38.42578125" style="3062" customWidth="1"/>
    <col min="2820" max="2831" width="11.7109375" style="3062" customWidth="1"/>
    <col min="2832" max="3073" width="9.140625" style="3062"/>
    <col min="3074" max="3074" width="14.85546875" style="3062" customWidth="1"/>
    <col min="3075" max="3075" width="38.42578125" style="3062" customWidth="1"/>
    <col min="3076" max="3087" width="11.7109375" style="3062" customWidth="1"/>
    <col min="3088" max="3329" width="9.140625" style="3062"/>
    <col min="3330" max="3330" width="14.85546875" style="3062" customWidth="1"/>
    <col min="3331" max="3331" width="38.42578125" style="3062" customWidth="1"/>
    <col min="3332" max="3343" width="11.7109375" style="3062" customWidth="1"/>
    <col min="3344" max="3585" width="9.140625" style="3062"/>
    <col min="3586" max="3586" width="14.85546875" style="3062" customWidth="1"/>
    <col min="3587" max="3587" width="38.42578125" style="3062" customWidth="1"/>
    <col min="3588" max="3599" width="11.7109375" style="3062" customWidth="1"/>
    <col min="3600" max="3841" width="9.140625" style="3062"/>
    <col min="3842" max="3842" width="14.85546875" style="3062" customWidth="1"/>
    <col min="3843" max="3843" width="38.42578125" style="3062" customWidth="1"/>
    <col min="3844" max="3855" width="11.7109375" style="3062" customWidth="1"/>
    <col min="3856" max="4097" width="9.140625" style="3062"/>
    <col min="4098" max="4098" width="14.85546875" style="3062" customWidth="1"/>
    <col min="4099" max="4099" width="38.42578125" style="3062" customWidth="1"/>
    <col min="4100" max="4111" width="11.7109375" style="3062" customWidth="1"/>
    <col min="4112" max="4353" width="9.140625" style="3062"/>
    <col min="4354" max="4354" width="14.85546875" style="3062" customWidth="1"/>
    <col min="4355" max="4355" width="38.42578125" style="3062" customWidth="1"/>
    <col min="4356" max="4367" width="11.7109375" style="3062" customWidth="1"/>
    <col min="4368" max="4609" width="9.140625" style="3062"/>
    <col min="4610" max="4610" width="14.85546875" style="3062" customWidth="1"/>
    <col min="4611" max="4611" width="38.42578125" style="3062" customWidth="1"/>
    <col min="4612" max="4623" width="11.7109375" style="3062" customWidth="1"/>
    <col min="4624" max="4865" width="9.140625" style="3062"/>
    <col min="4866" max="4866" width="14.85546875" style="3062" customWidth="1"/>
    <col min="4867" max="4867" width="38.42578125" style="3062" customWidth="1"/>
    <col min="4868" max="4879" width="11.7109375" style="3062" customWidth="1"/>
    <col min="4880" max="5121" width="9.140625" style="3062"/>
    <col min="5122" max="5122" width="14.85546875" style="3062" customWidth="1"/>
    <col min="5123" max="5123" width="38.42578125" style="3062" customWidth="1"/>
    <col min="5124" max="5135" width="11.7109375" style="3062" customWidth="1"/>
    <col min="5136" max="5377" width="9.140625" style="3062"/>
    <col min="5378" max="5378" width="14.85546875" style="3062" customWidth="1"/>
    <col min="5379" max="5379" width="38.42578125" style="3062" customWidth="1"/>
    <col min="5380" max="5391" width="11.7109375" style="3062" customWidth="1"/>
    <col min="5392" max="5633" width="9.140625" style="3062"/>
    <col min="5634" max="5634" width="14.85546875" style="3062" customWidth="1"/>
    <col min="5635" max="5635" width="38.42578125" style="3062" customWidth="1"/>
    <col min="5636" max="5647" width="11.7109375" style="3062" customWidth="1"/>
    <col min="5648" max="5889" width="9.140625" style="3062"/>
    <col min="5890" max="5890" width="14.85546875" style="3062" customWidth="1"/>
    <col min="5891" max="5891" width="38.42578125" style="3062" customWidth="1"/>
    <col min="5892" max="5903" width="11.7109375" style="3062" customWidth="1"/>
    <col min="5904" max="6145" width="9.140625" style="3062"/>
    <col min="6146" max="6146" width="14.85546875" style="3062" customWidth="1"/>
    <col min="6147" max="6147" width="38.42578125" style="3062" customWidth="1"/>
    <col min="6148" max="6159" width="11.7109375" style="3062" customWidth="1"/>
    <col min="6160" max="6401" width="9.140625" style="3062"/>
    <col min="6402" max="6402" width="14.85546875" style="3062" customWidth="1"/>
    <col min="6403" max="6403" width="38.42578125" style="3062" customWidth="1"/>
    <col min="6404" max="6415" width="11.7109375" style="3062" customWidth="1"/>
    <col min="6416" max="6657" width="9.140625" style="3062"/>
    <col min="6658" max="6658" width="14.85546875" style="3062" customWidth="1"/>
    <col min="6659" max="6659" width="38.42578125" style="3062" customWidth="1"/>
    <col min="6660" max="6671" width="11.7109375" style="3062" customWidth="1"/>
    <col min="6672" max="6913" width="9.140625" style="3062"/>
    <col min="6914" max="6914" width="14.85546875" style="3062" customWidth="1"/>
    <col min="6915" max="6915" width="38.42578125" style="3062" customWidth="1"/>
    <col min="6916" max="6927" width="11.7109375" style="3062" customWidth="1"/>
    <col min="6928" max="7169" width="9.140625" style="3062"/>
    <col min="7170" max="7170" width="14.85546875" style="3062" customWidth="1"/>
    <col min="7171" max="7171" width="38.42578125" style="3062" customWidth="1"/>
    <col min="7172" max="7183" width="11.7109375" style="3062" customWidth="1"/>
    <col min="7184" max="7425" width="9.140625" style="3062"/>
    <col min="7426" max="7426" width="14.85546875" style="3062" customWidth="1"/>
    <col min="7427" max="7427" width="38.42578125" style="3062" customWidth="1"/>
    <col min="7428" max="7439" width="11.7109375" style="3062" customWidth="1"/>
    <col min="7440" max="7681" width="9.140625" style="3062"/>
    <col min="7682" max="7682" width="14.85546875" style="3062" customWidth="1"/>
    <col min="7683" max="7683" width="38.42578125" style="3062" customWidth="1"/>
    <col min="7684" max="7695" width="11.7109375" style="3062" customWidth="1"/>
    <col min="7696" max="7937" width="9.140625" style="3062"/>
    <col min="7938" max="7938" width="14.85546875" style="3062" customWidth="1"/>
    <col min="7939" max="7939" width="38.42578125" style="3062" customWidth="1"/>
    <col min="7940" max="7951" width="11.7109375" style="3062" customWidth="1"/>
    <col min="7952" max="8193" width="9.140625" style="3062"/>
    <col min="8194" max="8194" width="14.85546875" style="3062" customWidth="1"/>
    <col min="8195" max="8195" width="38.42578125" style="3062" customWidth="1"/>
    <col min="8196" max="8207" width="11.7109375" style="3062" customWidth="1"/>
    <col min="8208" max="8449" width="9.140625" style="3062"/>
    <col min="8450" max="8450" width="14.85546875" style="3062" customWidth="1"/>
    <col min="8451" max="8451" width="38.42578125" style="3062" customWidth="1"/>
    <col min="8452" max="8463" width="11.7109375" style="3062" customWidth="1"/>
    <col min="8464" max="8705" width="9.140625" style="3062"/>
    <col min="8706" max="8706" width="14.85546875" style="3062" customWidth="1"/>
    <col min="8707" max="8707" width="38.42578125" style="3062" customWidth="1"/>
    <col min="8708" max="8719" width="11.7109375" style="3062" customWidth="1"/>
    <col min="8720" max="8961" width="9.140625" style="3062"/>
    <col min="8962" max="8962" width="14.85546875" style="3062" customWidth="1"/>
    <col min="8963" max="8963" width="38.42578125" style="3062" customWidth="1"/>
    <col min="8964" max="8975" width="11.7109375" style="3062" customWidth="1"/>
    <col min="8976" max="9217" width="9.140625" style="3062"/>
    <col min="9218" max="9218" width="14.85546875" style="3062" customWidth="1"/>
    <col min="9219" max="9219" width="38.42578125" style="3062" customWidth="1"/>
    <col min="9220" max="9231" width="11.7109375" style="3062" customWidth="1"/>
    <col min="9232" max="9473" width="9.140625" style="3062"/>
    <col min="9474" max="9474" width="14.85546875" style="3062" customWidth="1"/>
    <col min="9475" max="9475" width="38.42578125" style="3062" customWidth="1"/>
    <col min="9476" max="9487" width="11.7109375" style="3062" customWidth="1"/>
    <col min="9488" max="9729" width="9.140625" style="3062"/>
    <col min="9730" max="9730" width="14.85546875" style="3062" customWidth="1"/>
    <col min="9731" max="9731" width="38.42578125" style="3062" customWidth="1"/>
    <col min="9732" max="9743" width="11.7109375" style="3062" customWidth="1"/>
    <col min="9744" max="9985" width="9.140625" style="3062"/>
    <col min="9986" max="9986" width="14.85546875" style="3062" customWidth="1"/>
    <col min="9987" max="9987" width="38.42578125" style="3062" customWidth="1"/>
    <col min="9988" max="9999" width="11.7109375" style="3062" customWidth="1"/>
    <col min="10000" max="10241" width="9.140625" style="3062"/>
    <col min="10242" max="10242" width="14.85546875" style="3062" customWidth="1"/>
    <col min="10243" max="10243" width="38.42578125" style="3062" customWidth="1"/>
    <col min="10244" max="10255" width="11.7109375" style="3062" customWidth="1"/>
    <col min="10256" max="10497" width="9.140625" style="3062"/>
    <col min="10498" max="10498" width="14.85546875" style="3062" customWidth="1"/>
    <col min="10499" max="10499" width="38.42578125" style="3062" customWidth="1"/>
    <col min="10500" max="10511" width="11.7109375" style="3062" customWidth="1"/>
    <col min="10512" max="10753" width="9.140625" style="3062"/>
    <col min="10754" max="10754" width="14.85546875" style="3062" customWidth="1"/>
    <col min="10755" max="10755" width="38.42578125" style="3062" customWidth="1"/>
    <col min="10756" max="10767" width="11.7109375" style="3062" customWidth="1"/>
    <col min="10768" max="11009" width="9.140625" style="3062"/>
    <col min="11010" max="11010" width="14.85546875" style="3062" customWidth="1"/>
    <col min="11011" max="11011" width="38.42578125" style="3062" customWidth="1"/>
    <col min="11012" max="11023" width="11.7109375" style="3062" customWidth="1"/>
    <col min="11024" max="11265" width="9.140625" style="3062"/>
    <col min="11266" max="11266" width="14.85546875" style="3062" customWidth="1"/>
    <col min="11267" max="11267" width="38.42578125" style="3062" customWidth="1"/>
    <col min="11268" max="11279" width="11.7109375" style="3062" customWidth="1"/>
    <col min="11280" max="11521" width="9.140625" style="3062"/>
    <col min="11522" max="11522" width="14.85546875" style="3062" customWidth="1"/>
    <col min="11523" max="11523" width="38.42578125" style="3062" customWidth="1"/>
    <col min="11524" max="11535" width="11.7109375" style="3062" customWidth="1"/>
    <col min="11536" max="11777" width="9.140625" style="3062"/>
    <col min="11778" max="11778" width="14.85546875" style="3062" customWidth="1"/>
    <col min="11779" max="11779" width="38.42578125" style="3062" customWidth="1"/>
    <col min="11780" max="11791" width="11.7109375" style="3062" customWidth="1"/>
    <col min="11792" max="12033" width="9.140625" style="3062"/>
    <col min="12034" max="12034" width="14.85546875" style="3062" customWidth="1"/>
    <col min="12035" max="12035" width="38.42578125" style="3062" customWidth="1"/>
    <col min="12036" max="12047" width="11.7109375" style="3062" customWidth="1"/>
    <col min="12048" max="12289" width="9.140625" style="3062"/>
    <col min="12290" max="12290" width="14.85546875" style="3062" customWidth="1"/>
    <col min="12291" max="12291" width="38.42578125" style="3062" customWidth="1"/>
    <col min="12292" max="12303" width="11.7109375" style="3062" customWidth="1"/>
    <col min="12304" max="12545" width="9.140625" style="3062"/>
    <col min="12546" max="12546" width="14.85546875" style="3062" customWidth="1"/>
    <col min="12547" max="12547" width="38.42578125" style="3062" customWidth="1"/>
    <col min="12548" max="12559" width="11.7109375" style="3062" customWidth="1"/>
    <col min="12560" max="12801" width="9.140625" style="3062"/>
    <col min="12802" max="12802" width="14.85546875" style="3062" customWidth="1"/>
    <col min="12803" max="12803" width="38.42578125" style="3062" customWidth="1"/>
    <col min="12804" max="12815" width="11.7109375" style="3062" customWidth="1"/>
    <col min="12816" max="13057" width="9.140625" style="3062"/>
    <col min="13058" max="13058" width="14.85546875" style="3062" customWidth="1"/>
    <col min="13059" max="13059" width="38.42578125" style="3062" customWidth="1"/>
    <col min="13060" max="13071" width="11.7109375" style="3062" customWidth="1"/>
    <col min="13072" max="13313" width="9.140625" style="3062"/>
    <col min="13314" max="13314" width="14.85546875" style="3062" customWidth="1"/>
    <col min="13315" max="13315" width="38.42578125" style="3062" customWidth="1"/>
    <col min="13316" max="13327" width="11.7109375" style="3062" customWidth="1"/>
    <col min="13328" max="13569" width="9.140625" style="3062"/>
    <col min="13570" max="13570" width="14.85546875" style="3062" customWidth="1"/>
    <col min="13571" max="13571" width="38.42578125" style="3062" customWidth="1"/>
    <col min="13572" max="13583" width="11.7109375" style="3062" customWidth="1"/>
    <col min="13584" max="13825" width="9.140625" style="3062"/>
    <col min="13826" max="13826" width="14.85546875" style="3062" customWidth="1"/>
    <col min="13827" max="13827" width="38.42578125" style="3062" customWidth="1"/>
    <col min="13828" max="13839" width="11.7109375" style="3062" customWidth="1"/>
    <col min="13840" max="14081" width="9.140625" style="3062"/>
    <col min="14082" max="14082" width="14.85546875" style="3062" customWidth="1"/>
    <col min="14083" max="14083" width="38.42578125" style="3062" customWidth="1"/>
    <col min="14084" max="14095" width="11.7109375" style="3062" customWidth="1"/>
    <col min="14096" max="14337" width="9.140625" style="3062"/>
    <col min="14338" max="14338" width="14.85546875" style="3062" customWidth="1"/>
    <col min="14339" max="14339" width="38.42578125" style="3062" customWidth="1"/>
    <col min="14340" max="14351" width="11.7109375" style="3062" customWidth="1"/>
    <col min="14352" max="14593" width="9.140625" style="3062"/>
    <col min="14594" max="14594" width="14.85546875" style="3062" customWidth="1"/>
    <col min="14595" max="14595" width="38.42578125" style="3062" customWidth="1"/>
    <col min="14596" max="14607" width="11.7109375" style="3062" customWidth="1"/>
    <col min="14608" max="14849" width="9.140625" style="3062"/>
    <col min="14850" max="14850" width="14.85546875" style="3062" customWidth="1"/>
    <col min="14851" max="14851" width="38.42578125" style="3062" customWidth="1"/>
    <col min="14852" max="14863" width="11.7109375" style="3062" customWidth="1"/>
    <col min="14864" max="15105" width="9.140625" style="3062"/>
    <col min="15106" max="15106" width="14.85546875" style="3062" customWidth="1"/>
    <col min="15107" max="15107" width="38.42578125" style="3062" customWidth="1"/>
    <col min="15108" max="15119" width="11.7109375" style="3062" customWidth="1"/>
    <col min="15120" max="15361" width="9.140625" style="3062"/>
    <col min="15362" max="15362" width="14.85546875" style="3062" customWidth="1"/>
    <col min="15363" max="15363" width="38.42578125" style="3062" customWidth="1"/>
    <col min="15364" max="15375" width="11.7109375" style="3062" customWidth="1"/>
    <col min="15376" max="15617" width="9.140625" style="3062"/>
    <col min="15618" max="15618" width="14.85546875" style="3062" customWidth="1"/>
    <col min="15619" max="15619" width="38.42578125" style="3062" customWidth="1"/>
    <col min="15620" max="15631" width="11.7109375" style="3062" customWidth="1"/>
    <col min="15632" max="15873" width="9.140625" style="3062"/>
    <col min="15874" max="15874" width="14.85546875" style="3062" customWidth="1"/>
    <col min="15875" max="15875" width="38.42578125" style="3062" customWidth="1"/>
    <col min="15876" max="15887" width="11.7109375" style="3062" customWidth="1"/>
    <col min="15888" max="16129" width="9.140625" style="3062"/>
    <col min="16130" max="16130" width="14.85546875" style="3062" customWidth="1"/>
    <col min="16131" max="16131" width="38.42578125" style="3062" customWidth="1"/>
    <col min="16132" max="16143" width="11.7109375" style="3062" customWidth="1"/>
    <col min="16144" max="16384" width="9.140625" style="3062"/>
  </cols>
  <sheetData>
    <row r="1" spans="1:15" ht="13.5" thickBot="1">
      <c r="A1" s="7703" t="s">
        <v>0</v>
      </c>
      <c r="B1" s="7703"/>
      <c r="C1" s="7703"/>
      <c r="D1" s="3062"/>
      <c r="E1" s="4160"/>
      <c r="F1" s="4160"/>
      <c r="G1" s="3062"/>
      <c r="H1" s="4160"/>
      <c r="I1" s="4160"/>
      <c r="J1" s="3062"/>
      <c r="K1" s="4160"/>
      <c r="L1" s="4160"/>
      <c r="M1" s="3062"/>
      <c r="N1" s="4160"/>
      <c r="O1" s="3117" t="s">
        <v>1</v>
      </c>
    </row>
    <row r="2" spans="1:15" ht="18" customHeight="1" thickTop="1" thickBot="1">
      <c r="A2" s="7323" t="s">
        <v>5401</v>
      </c>
      <c r="B2" s="7324"/>
      <c r="C2" s="7324"/>
      <c r="D2" s="7324"/>
      <c r="E2" s="7324"/>
      <c r="F2" s="7324"/>
      <c r="G2" s="7324"/>
      <c r="H2" s="7324"/>
      <c r="I2" s="7324"/>
      <c r="J2" s="7324"/>
      <c r="K2" s="7324"/>
      <c r="L2" s="7324"/>
      <c r="M2" s="7324"/>
      <c r="N2" s="7324"/>
      <c r="O2" s="7325"/>
    </row>
    <row r="3" spans="1:15" ht="21" customHeight="1" thickBot="1">
      <c r="A3" s="7442" t="s">
        <v>5185</v>
      </c>
      <c r="B3" s="7704"/>
      <c r="C3" s="7704"/>
      <c r="D3" s="7704"/>
      <c r="E3" s="7704"/>
      <c r="F3" s="7704"/>
      <c r="G3" s="7704"/>
      <c r="H3" s="7704"/>
      <c r="I3" s="7704"/>
      <c r="J3" s="7704"/>
      <c r="K3" s="7704"/>
      <c r="L3" s="7704"/>
      <c r="M3" s="7704"/>
      <c r="N3" s="7704"/>
      <c r="O3" s="7705"/>
    </row>
    <row r="4" spans="1:15" ht="18.75" customHeight="1" thickBot="1">
      <c r="A4" s="7706" t="s">
        <v>12</v>
      </c>
      <c r="B4" s="7708" t="s">
        <v>3646</v>
      </c>
      <c r="C4" s="7708" t="s">
        <v>3647</v>
      </c>
      <c r="D4" s="7464" t="s">
        <v>2132</v>
      </c>
      <c r="E4" s="7448"/>
      <c r="F4" s="7448"/>
      <c r="G4" s="7448"/>
      <c r="H4" s="7448"/>
      <c r="I4" s="7448"/>
      <c r="J4" s="7448"/>
      <c r="K4" s="7448"/>
      <c r="L4" s="7448"/>
      <c r="M4" s="7448"/>
      <c r="N4" s="7448"/>
      <c r="O4" s="7449"/>
    </row>
    <row r="5" spans="1:15" s="4202" customFormat="1" ht="21" customHeight="1" thickBot="1">
      <c r="A5" s="7707"/>
      <c r="B5" s="7709"/>
      <c r="C5" s="7709"/>
      <c r="D5" s="4201" t="s">
        <v>14</v>
      </c>
      <c r="E5" s="5888" t="s">
        <v>15</v>
      </c>
      <c r="F5" s="5888" t="s">
        <v>16</v>
      </c>
      <c r="G5" s="5888" t="s">
        <v>17</v>
      </c>
      <c r="H5" s="5888" t="s">
        <v>18</v>
      </c>
      <c r="I5" s="5888" t="s">
        <v>19</v>
      </c>
      <c r="J5" s="5888" t="s">
        <v>20</v>
      </c>
      <c r="K5" s="5888" t="s">
        <v>21</v>
      </c>
      <c r="L5" s="5888" t="s">
        <v>22</v>
      </c>
      <c r="M5" s="5888" t="s">
        <v>23</v>
      </c>
      <c r="N5" s="5888" t="s">
        <v>24</v>
      </c>
      <c r="O5" s="5889" t="s">
        <v>25</v>
      </c>
    </row>
    <row r="6" spans="1:15" s="4202" customFormat="1" ht="18" customHeight="1">
      <c r="A6" s="7706">
        <v>2011</v>
      </c>
      <c r="B6" s="7430" t="s">
        <v>3648</v>
      </c>
      <c r="C6" s="5886" t="s">
        <v>3649</v>
      </c>
      <c r="D6" s="4217">
        <v>2624213.9</v>
      </c>
      <c r="E6" s="4217">
        <v>2901142.3</v>
      </c>
      <c r="F6" s="4217">
        <v>2526402.96</v>
      </c>
      <c r="G6" s="4217">
        <v>4765047.25</v>
      </c>
      <c r="H6" s="4217">
        <v>1992362.42</v>
      </c>
      <c r="I6" s="4217">
        <v>1806278.92</v>
      </c>
      <c r="J6" s="4217">
        <v>2979666.87</v>
      </c>
      <c r="K6" s="4217">
        <v>2087469.69</v>
      </c>
      <c r="L6" s="4217">
        <v>1736490.11</v>
      </c>
      <c r="M6" s="4217">
        <v>1859624.18</v>
      </c>
      <c r="N6" s="4217">
        <v>1741838.57</v>
      </c>
      <c r="O6" s="4218">
        <v>2981569.35</v>
      </c>
    </row>
    <row r="7" spans="1:15" s="4202" customFormat="1" ht="18" customHeight="1">
      <c r="A7" s="7717"/>
      <c r="B7" s="7710"/>
      <c r="C7" s="4242" t="s">
        <v>3650</v>
      </c>
      <c r="D7" s="4209">
        <v>2337728.64</v>
      </c>
      <c r="E7" s="4209">
        <v>2608131.62</v>
      </c>
      <c r="F7" s="4209">
        <v>2148684.83</v>
      </c>
      <c r="G7" s="4209">
        <v>4528999.47</v>
      </c>
      <c r="H7" s="4209">
        <v>1447924.19</v>
      </c>
      <c r="I7" s="4209">
        <v>1551969.62</v>
      </c>
      <c r="J7" s="4209">
        <v>1975555.55</v>
      </c>
      <c r="K7" s="4209">
        <v>1725710.78</v>
      </c>
      <c r="L7" s="4209">
        <v>1531608.9</v>
      </c>
      <c r="M7" s="4209">
        <v>1507071.53</v>
      </c>
      <c r="N7" s="4209">
        <v>1365362.15</v>
      </c>
      <c r="O7" s="4210">
        <v>1957893.71</v>
      </c>
    </row>
    <row r="8" spans="1:15" s="4202" customFormat="1" ht="18" customHeight="1">
      <c r="A8" s="7717"/>
      <c r="B8" s="7710"/>
      <c r="C8" s="4242" t="s">
        <v>3651</v>
      </c>
      <c r="D8" s="4209">
        <v>1591.42</v>
      </c>
      <c r="E8" s="4209">
        <v>0</v>
      </c>
      <c r="F8" s="4209">
        <v>2179.81</v>
      </c>
      <c r="G8" s="4209">
        <v>0</v>
      </c>
      <c r="H8" s="4209">
        <v>21709.46</v>
      </c>
      <c r="I8" s="4209">
        <v>11678.62</v>
      </c>
      <c r="J8" s="4209">
        <v>394.62</v>
      </c>
      <c r="K8" s="4209">
        <v>0</v>
      </c>
      <c r="L8" s="4209">
        <v>0</v>
      </c>
      <c r="M8" s="4209">
        <v>0</v>
      </c>
      <c r="N8" s="4209">
        <v>3781.85</v>
      </c>
      <c r="O8" s="4210">
        <v>0</v>
      </c>
    </row>
    <row r="9" spans="1:15" s="4202" customFormat="1" ht="18" customHeight="1">
      <c r="A9" s="7717"/>
      <c r="B9" s="7710"/>
      <c r="C9" s="4242" t="s">
        <v>3652</v>
      </c>
      <c r="D9" s="4209">
        <v>205452.77</v>
      </c>
      <c r="E9" s="4209">
        <v>235922.93</v>
      </c>
      <c r="F9" s="4209">
        <v>298287.51</v>
      </c>
      <c r="G9" s="4209">
        <v>198088.99</v>
      </c>
      <c r="H9" s="4209">
        <v>478045.07</v>
      </c>
      <c r="I9" s="4209">
        <v>201741.5</v>
      </c>
      <c r="J9" s="4209">
        <v>868850.55</v>
      </c>
      <c r="K9" s="4209">
        <v>361758.91</v>
      </c>
      <c r="L9" s="4209">
        <v>167441.04</v>
      </c>
      <c r="M9" s="4209">
        <v>273083.34999999998</v>
      </c>
      <c r="N9" s="4209">
        <v>288808.96999999997</v>
      </c>
      <c r="O9" s="4210">
        <v>949701.37</v>
      </c>
    </row>
    <row r="10" spans="1:15" s="4202" customFormat="1" ht="18" customHeight="1">
      <c r="A10" s="7717"/>
      <c r="B10" s="7710"/>
      <c r="C10" s="4242" t="s">
        <v>3653</v>
      </c>
      <c r="D10" s="4209">
        <v>69490.69</v>
      </c>
      <c r="E10" s="4209">
        <v>33565.71</v>
      </c>
      <c r="F10" s="4209">
        <v>32223.81</v>
      </c>
      <c r="G10" s="4209">
        <v>9847.08</v>
      </c>
      <c r="H10" s="4209">
        <v>37066.089999999997</v>
      </c>
      <c r="I10" s="4209">
        <v>22733.8</v>
      </c>
      <c r="J10" s="4209">
        <v>80508.92</v>
      </c>
      <c r="K10" s="4209">
        <v>0</v>
      </c>
      <c r="L10" s="4209">
        <v>9873.25</v>
      </c>
      <c r="M10" s="4209">
        <v>44469.3</v>
      </c>
      <c r="N10" s="4209">
        <v>45180.9</v>
      </c>
      <c r="O10" s="4210">
        <v>45530.66</v>
      </c>
    </row>
    <row r="11" spans="1:15" s="4202" customFormat="1" ht="18" customHeight="1">
      <c r="A11" s="7717"/>
      <c r="B11" s="7710"/>
      <c r="C11" s="4242" t="s">
        <v>3654</v>
      </c>
      <c r="D11" s="4209">
        <v>9950.3799999999992</v>
      </c>
      <c r="E11" s="4209">
        <v>0</v>
      </c>
      <c r="F11" s="4209">
        <v>36243</v>
      </c>
      <c r="G11" s="4209">
        <v>300</v>
      </c>
      <c r="H11" s="4209">
        <v>2618.5300000000002</v>
      </c>
      <c r="I11" s="4209">
        <v>18155.38</v>
      </c>
      <c r="J11" s="4209">
        <v>35000</v>
      </c>
      <c r="K11" s="4209">
        <v>0</v>
      </c>
      <c r="L11" s="4209">
        <v>557.75</v>
      </c>
      <c r="M11" s="4209">
        <v>35000</v>
      </c>
      <c r="N11" s="4209">
        <v>37000</v>
      </c>
      <c r="O11" s="4210">
        <v>18944</v>
      </c>
    </row>
    <row r="12" spans="1:15" s="4202" customFormat="1" ht="18" customHeight="1">
      <c r="A12" s="7717"/>
      <c r="B12" s="7710"/>
      <c r="C12" s="4242" t="s">
        <v>3655</v>
      </c>
      <c r="D12" s="4209">
        <v>0</v>
      </c>
      <c r="E12" s="4209">
        <v>23522.04</v>
      </c>
      <c r="F12" s="4209">
        <v>8784</v>
      </c>
      <c r="G12" s="4209">
        <v>27811.71</v>
      </c>
      <c r="H12" s="4209">
        <v>4999.08</v>
      </c>
      <c r="I12" s="4209">
        <v>0</v>
      </c>
      <c r="J12" s="4209">
        <v>19357.23</v>
      </c>
      <c r="K12" s="4209">
        <v>0</v>
      </c>
      <c r="L12" s="4209">
        <v>27009.17</v>
      </c>
      <c r="M12" s="4209">
        <v>0</v>
      </c>
      <c r="N12" s="4209">
        <v>1704.7</v>
      </c>
      <c r="O12" s="4210">
        <v>9499.61</v>
      </c>
    </row>
    <row r="13" spans="1:15" s="4202" customFormat="1" ht="18" customHeight="1">
      <c r="A13" s="7717"/>
      <c r="B13" s="7710"/>
      <c r="C13" s="4242" t="s">
        <v>3656</v>
      </c>
      <c r="D13" s="4209">
        <v>0</v>
      </c>
      <c r="E13" s="4209">
        <v>0</v>
      </c>
      <c r="F13" s="4209">
        <v>0</v>
      </c>
      <c r="G13" s="4209">
        <v>0</v>
      </c>
      <c r="H13" s="4209">
        <v>0</v>
      </c>
      <c r="I13" s="4209">
        <v>0</v>
      </c>
      <c r="J13" s="4209">
        <v>0</v>
      </c>
      <c r="K13" s="4209">
        <v>0</v>
      </c>
      <c r="L13" s="4209">
        <v>0</v>
      </c>
      <c r="M13" s="4209">
        <v>0</v>
      </c>
      <c r="N13" s="4209">
        <v>0</v>
      </c>
      <c r="O13" s="4210">
        <v>0</v>
      </c>
    </row>
    <row r="14" spans="1:15" s="4202" customFormat="1" ht="18" customHeight="1">
      <c r="A14" s="7717"/>
      <c r="B14" s="7710"/>
      <c r="C14" s="4242" t="s">
        <v>3657</v>
      </c>
      <c r="D14" s="4209">
        <v>0</v>
      </c>
      <c r="E14" s="4209">
        <v>0</v>
      </c>
      <c r="F14" s="4209">
        <v>0</v>
      </c>
      <c r="G14" s="4209">
        <v>0</v>
      </c>
      <c r="H14" s="4209">
        <v>0</v>
      </c>
      <c r="I14" s="4209">
        <v>0</v>
      </c>
      <c r="J14" s="4209">
        <v>0</v>
      </c>
      <c r="K14" s="4209">
        <v>0</v>
      </c>
      <c r="L14" s="4209">
        <v>0</v>
      </c>
      <c r="M14" s="4209">
        <v>0</v>
      </c>
      <c r="N14" s="4209">
        <v>0</v>
      </c>
      <c r="O14" s="4210">
        <v>0</v>
      </c>
    </row>
    <row r="15" spans="1:15" s="4202" customFormat="1" ht="18" customHeight="1">
      <c r="A15" s="7717"/>
      <c r="B15" s="7710"/>
      <c r="C15" s="4243" t="s">
        <v>3658</v>
      </c>
      <c r="D15" s="4209">
        <v>2528367.36</v>
      </c>
      <c r="E15" s="4209">
        <v>2758061.66</v>
      </c>
      <c r="F15" s="4209">
        <v>4221772.84</v>
      </c>
      <c r="G15" s="4209">
        <v>3201926.19</v>
      </c>
      <c r="H15" s="4209">
        <v>3760110.15</v>
      </c>
      <c r="I15" s="4209">
        <v>2577157.9700000002</v>
      </c>
      <c r="J15" s="4209">
        <v>2920841.69</v>
      </c>
      <c r="K15" s="4209">
        <v>2229933.34</v>
      </c>
      <c r="L15" s="4209">
        <v>3572478.42</v>
      </c>
      <c r="M15" s="4209">
        <v>3325062.1</v>
      </c>
      <c r="N15" s="4209">
        <v>3709368.19</v>
      </c>
      <c r="O15" s="4210">
        <v>5042290.84</v>
      </c>
    </row>
    <row r="16" spans="1:15" s="4202" customFormat="1" ht="18" customHeight="1">
      <c r="A16" s="7717"/>
      <c r="B16" s="7710"/>
      <c r="C16" s="4242" t="s">
        <v>3681</v>
      </c>
      <c r="D16" s="4209">
        <v>2528367.36</v>
      </c>
      <c r="E16" s="4209">
        <v>2758061.66</v>
      </c>
      <c r="F16" s="4209">
        <v>4221772.84</v>
      </c>
      <c r="G16" s="4209">
        <v>3201926.19</v>
      </c>
      <c r="H16" s="4209">
        <v>3760110.15</v>
      </c>
      <c r="I16" s="4209">
        <v>2577157.9700000002</v>
      </c>
      <c r="J16" s="4209">
        <v>2920841.69</v>
      </c>
      <c r="K16" s="4209">
        <v>2229933.34</v>
      </c>
      <c r="L16" s="4209">
        <v>3572478.42</v>
      </c>
      <c r="M16" s="4209">
        <v>3325062.1</v>
      </c>
      <c r="N16" s="4209">
        <v>3709368.19</v>
      </c>
      <c r="O16" s="4210">
        <v>5042290.84</v>
      </c>
    </row>
    <row r="17" spans="1:15" s="4202" customFormat="1" ht="18" customHeight="1">
      <c r="A17" s="7717"/>
      <c r="B17" s="7710"/>
      <c r="C17" s="4243" t="s">
        <v>3660</v>
      </c>
      <c r="D17" s="4209">
        <v>17282821.75</v>
      </c>
      <c r="E17" s="4209">
        <v>17413564.539999999</v>
      </c>
      <c r="F17" s="4209">
        <v>21419600.5</v>
      </c>
      <c r="G17" s="4209">
        <v>19223459.73</v>
      </c>
      <c r="H17" s="4209">
        <v>20283443.640000001</v>
      </c>
      <c r="I17" s="4209">
        <v>20279402.98</v>
      </c>
      <c r="J17" s="4209">
        <v>23875065.010000002</v>
      </c>
      <c r="K17" s="4209">
        <v>22898415.52</v>
      </c>
      <c r="L17" s="4209">
        <v>22430396.059999999</v>
      </c>
      <c r="M17" s="4209">
        <v>28683910.739999998</v>
      </c>
      <c r="N17" s="4209">
        <v>22755679.100000001</v>
      </c>
      <c r="O17" s="4210">
        <v>30249539.07</v>
      </c>
    </row>
    <row r="18" spans="1:15" s="4202" customFormat="1" ht="18" customHeight="1">
      <c r="A18" s="7717"/>
      <c r="B18" s="7710"/>
      <c r="C18" s="4242" t="s">
        <v>3661</v>
      </c>
      <c r="D18" s="4209">
        <v>17282821.75</v>
      </c>
      <c r="E18" s="4209">
        <v>17413564.539999999</v>
      </c>
      <c r="F18" s="4209">
        <v>21419600.5</v>
      </c>
      <c r="G18" s="4209">
        <v>19223459.73</v>
      </c>
      <c r="H18" s="4209">
        <v>20283443.640000001</v>
      </c>
      <c r="I18" s="4209">
        <v>20279402.98</v>
      </c>
      <c r="J18" s="4209">
        <v>23875065.010000002</v>
      </c>
      <c r="K18" s="4209">
        <v>22898415.52</v>
      </c>
      <c r="L18" s="4209">
        <v>22430396.059999999</v>
      </c>
      <c r="M18" s="4209">
        <v>28683910.739999998</v>
      </c>
      <c r="N18" s="4209">
        <v>22755679.100000001</v>
      </c>
      <c r="O18" s="4210">
        <v>30249539.07</v>
      </c>
    </row>
    <row r="19" spans="1:15" s="4202" customFormat="1" ht="18" customHeight="1" thickBot="1">
      <c r="A19" s="7717"/>
      <c r="B19" s="7714"/>
      <c r="C19" s="4244" t="s">
        <v>78</v>
      </c>
      <c r="D19" s="4214">
        <f t="shared" ref="D19:O19" si="0">+D6+D15+D17</f>
        <v>22435403.009999998</v>
      </c>
      <c r="E19" s="4214">
        <f t="shared" si="0"/>
        <v>23072768.5</v>
      </c>
      <c r="F19" s="4214">
        <f t="shared" si="0"/>
        <v>28167776.300000001</v>
      </c>
      <c r="G19" s="4214">
        <f t="shared" si="0"/>
        <v>27190433.170000002</v>
      </c>
      <c r="H19" s="4214">
        <f t="shared" si="0"/>
        <v>26035916.210000001</v>
      </c>
      <c r="I19" s="4214">
        <f t="shared" si="0"/>
        <v>24662839.870000001</v>
      </c>
      <c r="J19" s="4214">
        <f t="shared" si="0"/>
        <v>29775573.57</v>
      </c>
      <c r="K19" s="4214">
        <f t="shared" si="0"/>
        <v>27215818.549999997</v>
      </c>
      <c r="L19" s="4214">
        <f t="shared" si="0"/>
        <v>27739364.59</v>
      </c>
      <c r="M19" s="4214">
        <f t="shared" si="0"/>
        <v>33868597.019999996</v>
      </c>
      <c r="N19" s="4214">
        <f t="shared" si="0"/>
        <v>28206885.859999999</v>
      </c>
      <c r="O19" s="4215">
        <f t="shared" si="0"/>
        <v>38273399.259999998</v>
      </c>
    </row>
    <row r="20" spans="1:15" s="4202" customFormat="1" ht="18" customHeight="1">
      <c r="A20" s="7717"/>
      <c r="B20" s="7711" t="s">
        <v>3662</v>
      </c>
      <c r="C20" s="5886" t="s">
        <v>3663</v>
      </c>
      <c r="D20" s="4217">
        <v>25084157.420000002</v>
      </c>
      <c r="E20" s="4217">
        <v>26856841.059999999</v>
      </c>
      <c r="F20" s="4217">
        <v>31966068.550000001</v>
      </c>
      <c r="G20" s="4217">
        <v>34137767.560000002</v>
      </c>
      <c r="H20" s="4217">
        <v>29915713.489999998</v>
      </c>
      <c r="I20" s="4217">
        <v>30730326.399999999</v>
      </c>
      <c r="J20" s="4217">
        <v>24170818.289999999</v>
      </c>
      <c r="K20" s="4217">
        <v>26561703.850000001</v>
      </c>
      <c r="L20" s="4217">
        <v>27153136.539999999</v>
      </c>
      <c r="M20" s="4217">
        <v>29237456.809999999</v>
      </c>
      <c r="N20" s="4217">
        <v>25756440.140000001</v>
      </c>
      <c r="O20" s="4218">
        <v>24874468.030000001</v>
      </c>
    </row>
    <row r="21" spans="1:15" s="4202" customFormat="1" ht="18" customHeight="1">
      <c r="A21" s="7717"/>
      <c r="B21" s="7712"/>
      <c r="C21" s="4242" t="s">
        <v>3664</v>
      </c>
      <c r="D21" s="4209">
        <v>24208147.690000001</v>
      </c>
      <c r="E21" s="4209">
        <v>26547691.809999999</v>
      </c>
      <c r="F21" s="4209">
        <v>31386046.550000001</v>
      </c>
      <c r="G21" s="4209">
        <v>33164530.66</v>
      </c>
      <c r="H21" s="4209">
        <v>29193137.629999999</v>
      </c>
      <c r="I21" s="4209">
        <v>29790168.039999999</v>
      </c>
      <c r="J21" s="4209">
        <v>22619599.920000002</v>
      </c>
      <c r="K21" s="4209">
        <v>25409497.530000001</v>
      </c>
      <c r="L21" s="4209">
        <v>26145041.890000001</v>
      </c>
      <c r="M21" s="4209">
        <v>27852559.350000001</v>
      </c>
      <c r="N21" s="4209">
        <v>23999432.350000001</v>
      </c>
      <c r="O21" s="4210">
        <v>23587540.960000001</v>
      </c>
    </row>
    <row r="22" spans="1:15" s="4202" customFormat="1" ht="18" customHeight="1">
      <c r="A22" s="7717"/>
      <c r="B22" s="7712"/>
      <c r="C22" s="4242" t="s">
        <v>3665</v>
      </c>
      <c r="D22" s="4209">
        <v>2405.37</v>
      </c>
      <c r="E22" s="4209">
        <v>10</v>
      </c>
      <c r="F22" s="4209">
        <v>818.63</v>
      </c>
      <c r="G22" s="4209">
        <v>89.9</v>
      </c>
      <c r="H22" s="4209">
        <v>4176.6000000000004</v>
      </c>
      <c r="I22" s="4209">
        <v>1553.04</v>
      </c>
      <c r="J22" s="4209">
        <v>6966.1</v>
      </c>
      <c r="K22" s="4209">
        <v>35072.04</v>
      </c>
      <c r="L22" s="4209">
        <v>45170.84</v>
      </c>
      <c r="M22" s="4209">
        <v>115170.95</v>
      </c>
      <c r="N22" s="4209">
        <v>54111.53</v>
      </c>
      <c r="O22" s="4210">
        <v>8829.7199999999993</v>
      </c>
    </row>
    <row r="23" spans="1:15" s="4202" customFormat="1" ht="18" customHeight="1">
      <c r="A23" s="7717"/>
      <c r="B23" s="7712"/>
      <c r="C23" s="4242" t="s">
        <v>3666</v>
      </c>
      <c r="D23" s="4209">
        <v>873604.36</v>
      </c>
      <c r="E23" s="4209">
        <v>309139.25</v>
      </c>
      <c r="F23" s="4209">
        <v>579203.37</v>
      </c>
      <c r="G23" s="4209">
        <v>973147</v>
      </c>
      <c r="H23" s="4209">
        <v>718399.26</v>
      </c>
      <c r="I23" s="4209">
        <v>938605.32</v>
      </c>
      <c r="J23" s="4209">
        <v>1544252.27</v>
      </c>
      <c r="K23" s="4209">
        <v>1117134.28</v>
      </c>
      <c r="L23" s="4209">
        <v>962923.81</v>
      </c>
      <c r="M23" s="4209">
        <v>1269726.51</v>
      </c>
      <c r="N23" s="4209">
        <v>1702896.26</v>
      </c>
      <c r="O23" s="4210">
        <v>1278097.3500000001</v>
      </c>
    </row>
    <row r="24" spans="1:15" s="4202" customFormat="1" ht="18" customHeight="1">
      <c r="A24" s="7717"/>
      <c r="B24" s="7712"/>
      <c r="C24" s="4243" t="s">
        <v>3682</v>
      </c>
      <c r="D24" s="4209">
        <v>2818494.18</v>
      </c>
      <c r="E24" s="4209">
        <v>3671335.52</v>
      </c>
      <c r="F24" s="4209">
        <v>4292383.0599999996</v>
      </c>
      <c r="G24" s="4209">
        <v>3936403.66</v>
      </c>
      <c r="H24" s="4209">
        <v>3569576.07</v>
      </c>
      <c r="I24" s="4209">
        <v>4835980.76</v>
      </c>
      <c r="J24" s="4209">
        <v>3732508.86</v>
      </c>
      <c r="K24" s="4209">
        <v>4291590.92</v>
      </c>
      <c r="L24" s="4209">
        <v>4625798.95</v>
      </c>
      <c r="M24" s="4209">
        <v>5054613.4400000004</v>
      </c>
      <c r="N24" s="4209">
        <v>3787448.2</v>
      </c>
      <c r="O24" s="4210">
        <v>4511243.43</v>
      </c>
    </row>
    <row r="25" spans="1:15" s="4202" customFormat="1" ht="18" customHeight="1">
      <c r="A25" s="7717"/>
      <c r="B25" s="7712"/>
      <c r="C25" s="4242" t="s">
        <v>3668</v>
      </c>
      <c r="D25" s="4209">
        <v>2818494.18</v>
      </c>
      <c r="E25" s="4209">
        <v>3671335.52</v>
      </c>
      <c r="F25" s="4209">
        <v>4292383.0599999996</v>
      </c>
      <c r="G25" s="4209">
        <v>3936403.66</v>
      </c>
      <c r="H25" s="4209">
        <v>3569576.07</v>
      </c>
      <c r="I25" s="4209">
        <v>4835980.76</v>
      </c>
      <c r="J25" s="4209">
        <v>3732508.86</v>
      </c>
      <c r="K25" s="4209">
        <v>4291590.92</v>
      </c>
      <c r="L25" s="4209">
        <v>4625798.95</v>
      </c>
      <c r="M25" s="4209">
        <v>5054613.4400000004</v>
      </c>
      <c r="N25" s="4209">
        <v>3787448.2</v>
      </c>
      <c r="O25" s="4210">
        <v>4511243.43</v>
      </c>
    </row>
    <row r="26" spans="1:15" s="4202" customFormat="1" ht="18" customHeight="1">
      <c r="A26" s="7717"/>
      <c r="B26" s="7712"/>
      <c r="C26" s="4243" t="s">
        <v>3669</v>
      </c>
      <c r="D26" s="4209">
        <v>53718661.950000003</v>
      </c>
      <c r="E26" s="4209">
        <v>44810523.130000003</v>
      </c>
      <c r="F26" s="4209">
        <v>54048771.539999999</v>
      </c>
      <c r="G26" s="4209">
        <v>62987170.729999997</v>
      </c>
      <c r="H26" s="4209">
        <v>57620704.310000002</v>
      </c>
      <c r="I26" s="4209">
        <v>58962253.799999997</v>
      </c>
      <c r="J26" s="4209">
        <v>57549723.149999999</v>
      </c>
      <c r="K26" s="4209">
        <v>51960517.460000001</v>
      </c>
      <c r="L26" s="4209">
        <v>53151709.369999997</v>
      </c>
      <c r="M26" s="4209">
        <v>57611115.350000001</v>
      </c>
      <c r="N26" s="4209">
        <v>58674523.75</v>
      </c>
      <c r="O26" s="4210">
        <v>63721182.350000001</v>
      </c>
    </row>
    <row r="27" spans="1:15" s="4202" customFormat="1" ht="18" customHeight="1">
      <c r="A27" s="7717"/>
      <c r="B27" s="7712"/>
      <c r="C27" s="4242" t="s">
        <v>3670</v>
      </c>
      <c r="D27" s="4209">
        <v>717043.05</v>
      </c>
      <c r="E27" s="4209">
        <v>620977.24</v>
      </c>
      <c r="F27" s="4209">
        <v>885062.32</v>
      </c>
      <c r="G27" s="4209">
        <v>691243.71</v>
      </c>
      <c r="H27" s="4209">
        <v>1067378.3400000001</v>
      </c>
      <c r="I27" s="4209">
        <v>1009514.3</v>
      </c>
      <c r="J27" s="4209">
        <v>1549336.89</v>
      </c>
      <c r="K27" s="4209">
        <v>1394400.28</v>
      </c>
      <c r="L27" s="4209">
        <v>1294039.92</v>
      </c>
      <c r="M27" s="4209">
        <v>1385860.93</v>
      </c>
      <c r="N27" s="4209">
        <v>913737.62</v>
      </c>
      <c r="O27" s="4210">
        <v>841265.9</v>
      </c>
    </row>
    <row r="28" spans="1:15" s="4202" customFormat="1" ht="18" customHeight="1">
      <c r="A28" s="7717"/>
      <c r="B28" s="7712"/>
      <c r="C28" s="4242" t="s">
        <v>3671</v>
      </c>
      <c r="D28" s="4209">
        <v>2311154.0499999998</v>
      </c>
      <c r="E28" s="4209">
        <v>1935387.28</v>
      </c>
      <c r="F28" s="4209">
        <v>2119464.33</v>
      </c>
      <c r="G28" s="4209">
        <v>2306398.87</v>
      </c>
      <c r="H28" s="4209">
        <v>1814333.01</v>
      </c>
      <c r="I28" s="4209">
        <v>1787134.32</v>
      </c>
      <c r="J28" s="4209">
        <v>2497098.65</v>
      </c>
      <c r="K28" s="4209">
        <v>2688056</v>
      </c>
      <c r="L28" s="4209">
        <v>2912921.29</v>
      </c>
      <c r="M28" s="4209">
        <v>3460501.98</v>
      </c>
      <c r="N28" s="4209">
        <v>3430100.93</v>
      </c>
      <c r="O28" s="4210">
        <v>3070006.41</v>
      </c>
    </row>
    <row r="29" spans="1:15" s="4202" customFormat="1" ht="18" customHeight="1">
      <c r="A29" s="7717"/>
      <c r="B29" s="7712"/>
      <c r="C29" s="4242" t="s">
        <v>3683</v>
      </c>
      <c r="D29" s="4209">
        <v>12227609.970000001</v>
      </c>
      <c r="E29" s="4209">
        <v>13388141.73</v>
      </c>
      <c r="F29" s="4209">
        <v>17816566.489999998</v>
      </c>
      <c r="G29" s="4209">
        <v>14667390.619999999</v>
      </c>
      <c r="H29" s="4209">
        <v>16977486.219999999</v>
      </c>
      <c r="I29" s="4209">
        <v>15752185.390000001</v>
      </c>
      <c r="J29" s="4209">
        <v>20339344.620000001</v>
      </c>
      <c r="K29" s="4209">
        <v>14357089</v>
      </c>
      <c r="L29" s="4209">
        <v>15688957.15</v>
      </c>
      <c r="M29" s="4209">
        <v>16059246.49</v>
      </c>
      <c r="N29" s="4209">
        <v>20921835.379999999</v>
      </c>
      <c r="O29" s="4210">
        <v>22926177.02</v>
      </c>
    </row>
    <row r="30" spans="1:15" s="4202" customFormat="1" ht="18" customHeight="1">
      <c r="A30" s="7717"/>
      <c r="B30" s="7712"/>
      <c r="C30" s="4242" t="s">
        <v>3673</v>
      </c>
      <c r="D30" s="4209">
        <v>11937018.16</v>
      </c>
      <c r="E30" s="4209">
        <v>2501764.59</v>
      </c>
      <c r="F30" s="4209">
        <v>3395658.01</v>
      </c>
      <c r="G30" s="4209">
        <v>14019078.109999999</v>
      </c>
      <c r="H30" s="4209">
        <v>4782643.4400000004</v>
      </c>
      <c r="I30" s="4209">
        <v>4898827.91</v>
      </c>
      <c r="J30" s="4209">
        <v>3795818.61</v>
      </c>
      <c r="K30" s="4209">
        <v>2448363.9</v>
      </c>
      <c r="L30" s="4209">
        <v>1713075.23</v>
      </c>
      <c r="M30" s="4209">
        <v>3423034.24</v>
      </c>
      <c r="N30" s="4209">
        <v>2409153.0299999998</v>
      </c>
      <c r="O30" s="4210">
        <v>4096997.6</v>
      </c>
    </row>
    <row r="31" spans="1:15" s="4202" customFormat="1" ht="18" customHeight="1">
      <c r="A31" s="7717"/>
      <c r="B31" s="7712"/>
      <c r="C31" s="4242" t="s">
        <v>3674</v>
      </c>
      <c r="D31" s="4209">
        <v>15064123.25</v>
      </c>
      <c r="E31" s="4209">
        <v>16740739.34</v>
      </c>
      <c r="F31" s="4209">
        <v>16809853.559999999</v>
      </c>
      <c r="G31" s="4209">
        <v>17254545.07</v>
      </c>
      <c r="H31" s="4209">
        <v>17313290.199999999</v>
      </c>
      <c r="I31" s="4209">
        <v>19124852.359999999</v>
      </c>
      <c r="J31" s="4209">
        <v>17028157.809999999</v>
      </c>
      <c r="K31" s="4209">
        <v>19270703.359999999</v>
      </c>
      <c r="L31" s="4209">
        <v>19274860.07</v>
      </c>
      <c r="M31" s="4209">
        <v>19203792.550000001</v>
      </c>
      <c r="N31" s="4209">
        <v>19732127.829999998</v>
      </c>
      <c r="O31" s="4210">
        <v>20901685.600000001</v>
      </c>
    </row>
    <row r="32" spans="1:15" s="4202" customFormat="1" ht="18" customHeight="1">
      <c r="A32" s="7717"/>
      <c r="B32" s="7712"/>
      <c r="C32" s="4242" t="s">
        <v>3680</v>
      </c>
      <c r="D32" s="4209">
        <v>10587591.960000001</v>
      </c>
      <c r="E32" s="4209">
        <v>8925469.75</v>
      </c>
      <c r="F32" s="4209">
        <v>12169370.25</v>
      </c>
      <c r="G32" s="4209">
        <v>13271275.99</v>
      </c>
      <c r="H32" s="4209">
        <v>14748131.67</v>
      </c>
      <c r="I32" s="4209">
        <v>15430580.880000001</v>
      </c>
      <c r="J32" s="4209">
        <v>10872002.210000001</v>
      </c>
      <c r="K32" s="4209">
        <v>10585623.52</v>
      </c>
      <c r="L32" s="4209">
        <v>11284069.560000001</v>
      </c>
      <c r="M32" s="4209">
        <v>12905630.42</v>
      </c>
      <c r="N32" s="4209">
        <v>10039149.6</v>
      </c>
      <c r="O32" s="4210">
        <v>10726388.560000001</v>
      </c>
    </row>
    <row r="33" spans="1:15" s="4202" customFormat="1" ht="18" customHeight="1">
      <c r="A33" s="7717"/>
      <c r="B33" s="7712"/>
      <c r="C33" s="4242" t="s">
        <v>3675</v>
      </c>
      <c r="D33" s="4209">
        <v>873861.51</v>
      </c>
      <c r="E33" s="4209">
        <v>687055.18</v>
      </c>
      <c r="F33" s="4209">
        <v>845214.48</v>
      </c>
      <c r="G33" s="4209">
        <v>773855.95</v>
      </c>
      <c r="H33" s="4209">
        <v>917025.83</v>
      </c>
      <c r="I33" s="4209">
        <v>959158.64</v>
      </c>
      <c r="J33" s="4209">
        <v>1456479.09</v>
      </c>
      <c r="K33" s="4209">
        <v>1204091.07</v>
      </c>
      <c r="L33" s="4209">
        <v>974236.53</v>
      </c>
      <c r="M33" s="4209">
        <v>1169409.56</v>
      </c>
      <c r="N33" s="4209">
        <v>1227970.22</v>
      </c>
      <c r="O33" s="4210">
        <v>1149224.49</v>
      </c>
    </row>
    <row r="34" spans="1:15" s="4202" customFormat="1" ht="18" customHeight="1">
      <c r="A34" s="7717"/>
      <c r="B34" s="7712"/>
      <c r="C34" s="4242" t="s">
        <v>3677</v>
      </c>
      <c r="D34" s="4209">
        <v>0</v>
      </c>
      <c r="E34" s="4209">
        <v>0</v>
      </c>
      <c r="F34" s="4209">
        <v>0</v>
      </c>
      <c r="G34" s="4209">
        <v>475.42</v>
      </c>
      <c r="H34" s="4209">
        <v>0</v>
      </c>
      <c r="I34" s="4209">
        <v>0</v>
      </c>
      <c r="J34" s="4209">
        <v>0</v>
      </c>
      <c r="K34" s="4209">
        <v>0</v>
      </c>
      <c r="L34" s="4209">
        <v>3047.98</v>
      </c>
      <c r="M34" s="4209">
        <v>1175.5899999999999</v>
      </c>
      <c r="N34" s="4209">
        <v>205.8</v>
      </c>
      <c r="O34" s="4210">
        <v>398.67</v>
      </c>
    </row>
    <row r="35" spans="1:15" s="4202" customFormat="1" ht="18" customHeight="1">
      <c r="A35" s="7717"/>
      <c r="B35" s="7712"/>
      <c r="C35" s="4242" t="s">
        <v>3676</v>
      </c>
      <c r="D35" s="4209">
        <v>260</v>
      </c>
      <c r="E35" s="4209">
        <v>10988.02</v>
      </c>
      <c r="F35" s="4209">
        <v>7582.1</v>
      </c>
      <c r="G35" s="4209">
        <v>2906.99</v>
      </c>
      <c r="H35" s="4209">
        <v>415.6</v>
      </c>
      <c r="I35" s="4209">
        <v>0</v>
      </c>
      <c r="J35" s="4209">
        <v>11485.27</v>
      </c>
      <c r="K35" s="4209">
        <v>12190.33</v>
      </c>
      <c r="L35" s="4209">
        <v>6501.64</v>
      </c>
      <c r="M35" s="4209">
        <v>2463.59</v>
      </c>
      <c r="N35" s="4209">
        <v>243.34</v>
      </c>
      <c r="O35" s="4210">
        <v>9038.1</v>
      </c>
    </row>
    <row r="36" spans="1:15" s="4202" customFormat="1" ht="18" customHeight="1" thickBot="1">
      <c r="A36" s="7717"/>
      <c r="B36" s="7713"/>
      <c r="C36" s="4244" t="s">
        <v>78</v>
      </c>
      <c r="D36" s="4214">
        <f t="shared" ref="D36:O36" si="1">+D20+D24+D26</f>
        <v>81621313.550000012</v>
      </c>
      <c r="E36" s="4214">
        <f t="shared" si="1"/>
        <v>75338699.710000008</v>
      </c>
      <c r="F36" s="4214">
        <f t="shared" si="1"/>
        <v>90307223.150000006</v>
      </c>
      <c r="G36" s="4214">
        <f t="shared" si="1"/>
        <v>101061341.94999999</v>
      </c>
      <c r="H36" s="4214">
        <f t="shared" si="1"/>
        <v>91105993.870000005</v>
      </c>
      <c r="I36" s="4214">
        <f t="shared" si="1"/>
        <v>94528560.959999993</v>
      </c>
      <c r="J36" s="4214">
        <f t="shared" si="1"/>
        <v>85453050.299999997</v>
      </c>
      <c r="K36" s="4214">
        <f t="shared" si="1"/>
        <v>82813812.230000004</v>
      </c>
      <c r="L36" s="4214">
        <f t="shared" si="1"/>
        <v>84930644.859999999</v>
      </c>
      <c r="M36" s="4214">
        <f t="shared" si="1"/>
        <v>91903185.599999994</v>
      </c>
      <c r="N36" s="4214">
        <f t="shared" si="1"/>
        <v>88218412.090000004</v>
      </c>
      <c r="O36" s="4215">
        <f t="shared" si="1"/>
        <v>93106893.810000002</v>
      </c>
    </row>
    <row r="37" spans="1:15" s="4202" customFormat="1" ht="18" customHeight="1" thickBot="1">
      <c r="A37" s="7442"/>
      <c r="B37" s="4223" t="s">
        <v>3678</v>
      </c>
      <c r="C37" s="5961" t="s">
        <v>3679</v>
      </c>
      <c r="D37" s="4226">
        <v>6322641.2699999996</v>
      </c>
      <c r="E37" s="4226">
        <v>6502685.9100000001</v>
      </c>
      <c r="F37" s="4226">
        <v>8630411.7599999998</v>
      </c>
      <c r="G37" s="4226">
        <v>7861066.9299999997</v>
      </c>
      <c r="H37" s="4226">
        <v>6445416.1699999999</v>
      </c>
      <c r="I37" s="4226">
        <v>6842301.5800000001</v>
      </c>
      <c r="J37" s="4226">
        <v>6107659.3799999999</v>
      </c>
      <c r="K37" s="4226">
        <v>6520122.8200000003</v>
      </c>
      <c r="L37" s="4226">
        <v>12167335.539999999</v>
      </c>
      <c r="M37" s="4226">
        <v>4979761.0999999996</v>
      </c>
      <c r="N37" s="4226">
        <v>6040372.25</v>
      </c>
      <c r="O37" s="4227">
        <v>6009800.6799999997</v>
      </c>
    </row>
    <row r="38" spans="1:15" ht="18" customHeight="1">
      <c r="A38" s="7700">
        <v>2012</v>
      </c>
      <c r="B38" s="7430" t="s">
        <v>3648</v>
      </c>
      <c r="C38" s="4203" t="s">
        <v>3649</v>
      </c>
      <c r="D38" s="4216">
        <v>1906</v>
      </c>
      <c r="E38" s="4217">
        <v>1402</v>
      </c>
      <c r="F38" s="4217">
        <v>1253</v>
      </c>
      <c r="G38" s="4217">
        <v>2003</v>
      </c>
      <c r="H38" s="4217">
        <v>1543</v>
      </c>
      <c r="I38" s="4217">
        <v>364</v>
      </c>
      <c r="J38" s="4217" t="s">
        <v>9</v>
      </c>
      <c r="K38" s="4217">
        <v>1129</v>
      </c>
      <c r="L38" s="4217">
        <v>1641</v>
      </c>
      <c r="M38" s="4217">
        <v>1603</v>
      </c>
      <c r="N38" s="4217">
        <v>1449</v>
      </c>
      <c r="O38" s="4218">
        <v>1599</v>
      </c>
    </row>
    <row r="39" spans="1:15" ht="18" customHeight="1">
      <c r="A39" s="7443"/>
      <c r="B39" s="7710"/>
      <c r="C39" s="4207" t="s">
        <v>3650</v>
      </c>
      <c r="D39" s="4204">
        <v>1684</v>
      </c>
      <c r="E39" s="4205">
        <v>964</v>
      </c>
      <c r="F39" s="4209">
        <v>989</v>
      </c>
      <c r="G39" s="4209">
        <v>1547</v>
      </c>
      <c r="H39" s="4209">
        <v>1101</v>
      </c>
      <c r="I39" s="4209">
        <v>252</v>
      </c>
      <c r="J39" s="4209" t="s">
        <v>9</v>
      </c>
      <c r="K39" s="4209">
        <v>928</v>
      </c>
      <c r="L39" s="4209">
        <v>1129</v>
      </c>
      <c r="M39" s="4209">
        <v>1116</v>
      </c>
      <c r="N39" s="4209">
        <v>958</v>
      </c>
      <c r="O39" s="4210">
        <v>863</v>
      </c>
    </row>
    <row r="40" spans="1:15" ht="18" customHeight="1">
      <c r="A40" s="7443"/>
      <c r="B40" s="7710"/>
      <c r="C40" s="4207" t="s">
        <v>3651</v>
      </c>
      <c r="D40" s="4204">
        <v>0</v>
      </c>
      <c r="E40" s="4205">
        <v>0</v>
      </c>
      <c r="F40" s="4205">
        <v>0</v>
      </c>
      <c r="G40" s="4205">
        <v>0</v>
      </c>
      <c r="H40" s="4209">
        <v>19</v>
      </c>
      <c r="I40" s="4209">
        <v>0</v>
      </c>
      <c r="J40" s="4209" t="s">
        <v>9</v>
      </c>
      <c r="K40" s="4209">
        <v>89</v>
      </c>
      <c r="L40" s="4209">
        <v>87</v>
      </c>
      <c r="M40" s="4209">
        <v>136</v>
      </c>
      <c r="N40" s="4209">
        <v>67</v>
      </c>
      <c r="O40" s="4210">
        <v>95</v>
      </c>
    </row>
    <row r="41" spans="1:15" ht="18" customHeight="1">
      <c r="A41" s="7443"/>
      <c r="B41" s="7710"/>
      <c r="C41" s="4207" t="s">
        <v>3652</v>
      </c>
      <c r="D41" s="4204">
        <v>191</v>
      </c>
      <c r="E41" s="4205">
        <v>396</v>
      </c>
      <c r="F41" s="4209">
        <v>212</v>
      </c>
      <c r="G41" s="4209">
        <v>436</v>
      </c>
      <c r="H41" s="4209">
        <v>351</v>
      </c>
      <c r="I41" s="4209">
        <v>87</v>
      </c>
      <c r="J41" s="4209" t="s">
        <v>9</v>
      </c>
      <c r="K41" s="4209">
        <v>93</v>
      </c>
      <c r="L41" s="4209">
        <v>395</v>
      </c>
      <c r="M41" s="4209">
        <v>237</v>
      </c>
      <c r="N41" s="4209">
        <v>421</v>
      </c>
      <c r="O41" s="4210">
        <v>600</v>
      </c>
    </row>
    <row r="42" spans="1:15" ht="18" customHeight="1">
      <c r="A42" s="7443"/>
      <c r="B42" s="7710"/>
      <c r="C42" s="4207" t="s">
        <v>3653</v>
      </c>
      <c r="D42" s="4204">
        <v>21</v>
      </c>
      <c r="E42" s="4205">
        <v>7</v>
      </c>
      <c r="F42" s="4209">
        <v>52</v>
      </c>
      <c r="G42" s="4209">
        <v>17</v>
      </c>
      <c r="H42" s="4209">
        <v>65</v>
      </c>
      <c r="I42" s="4209">
        <v>18</v>
      </c>
      <c r="J42" s="4209" t="s">
        <v>9</v>
      </c>
      <c r="K42" s="4209">
        <v>13</v>
      </c>
      <c r="L42" s="4209">
        <v>28</v>
      </c>
      <c r="M42" s="4209">
        <v>112</v>
      </c>
      <c r="N42" s="4209">
        <v>3</v>
      </c>
      <c r="O42" s="4210">
        <v>29</v>
      </c>
    </row>
    <row r="43" spans="1:15" ht="18" customHeight="1">
      <c r="A43" s="7443"/>
      <c r="B43" s="7710"/>
      <c r="C43" s="4207" t="s">
        <v>3654</v>
      </c>
      <c r="D43" s="4204">
        <v>1</v>
      </c>
      <c r="E43" s="4205">
        <v>35</v>
      </c>
      <c r="F43" s="4205">
        <v>0</v>
      </c>
      <c r="G43" s="4209">
        <v>3</v>
      </c>
      <c r="H43" s="4209">
        <v>0</v>
      </c>
      <c r="I43" s="4209">
        <v>0</v>
      </c>
      <c r="J43" s="4209" t="s">
        <v>9</v>
      </c>
      <c r="K43" s="4209">
        <v>0</v>
      </c>
      <c r="L43" s="4209">
        <v>2</v>
      </c>
      <c r="M43" s="4209">
        <v>2</v>
      </c>
      <c r="N43" s="4209">
        <v>0</v>
      </c>
      <c r="O43" s="4210">
        <v>6</v>
      </c>
    </row>
    <row r="44" spans="1:15" ht="18" customHeight="1">
      <c r="A44" s="7443"/>
      <c r="B44" s="7710"/>
      <c r="C44" s="4207" t="s">
        <v>3655</v>
      </c>
      <c r="D44" s="4204">
        <v>9</v>
      </c>
      <c r="E44" s="4205">
        <v>0</v>
      </c>
      <c r="F44" s="4205">
        <v>0</v>
      </c>
      <c r="G44" s="4209">
        <v>0</v>
      </c>
      <c r="H44" s="4209">
        <v>7</v>
      </c>
      <c r="I44" s="4209">
        <v>7</v>
      </c>
      <c r="J44" s="4209" t="s">
        <v>9</v>
      </c>
      <c r="K44" s="4209">
        <v>6</v>
      </c>
      <c r="L44" s="4209">
        <v>0</v>
      </c>
      <c r="M44" s="4209">
        <v>0</v>
      </c>
      <c r="N44" s="4209">
        <v>0</v>
      </c>
      <c r="O44" s="4210">
        <v>6</v>
      </c>
    </row>
    <row r="45" spans="1:15" ht="18" customHeight="1">
      <c r="A45" s="7443"/>
      <c r="B45" s="7710"/>
      <c r="C45" s="4207" t="s">
        <v>3656</v>
      </c>
      <c r="D45" s="4204">
        <v>0</v>
      </c>
      <c r="E45" s="4205">
        <v>0</v>
      </c>
      <c r="F45" s="4205">
        <v>0</v>
      </c>
      <c r="G45" s="4209">
        <v>0</v>
      </c>
      <c r="H45" s="4209">
        <v>0</v>
      </c>
      <c r="I45" s="4209">
        <v>0</v>
      </c>
      <c r="J45" s="4209" t="s">
        <v>9</v>
      </c>
      <c r="K45" s="4209">
        <v>0</v>
      </c>
      <c r="L45" s="4209">
        <v>0</v>
      </c>
      <c r="M45" s="4209">
        <v>0</v>
      </c>
      <c r="N45" s="4209">
        <v>0</v>
      </c>
      <c r="O45" s="4210">
        <v>0</v>
      </c>
    </row>
    <row r="46" spans="1:15" ht="18" customHeight="1">
      <c r="A46" s="7443"/>
      <c r="B46" s="7710"/>
      <c r="C46" s="4207" t="s">
        <v>3657</v>
      </c>
      <c r="D46" s="4204">
        <v>0</v>
      </c>
      <c r="E46" s="4205">
        <v>0</v>
      </c>
      <c r="F46" s="4205">
        <v>0</v>
      </c>
      <c r="G46" s="4209">
        <v>0</v>
      </c>
      <c r="H46" s="4209">
        <v>0</v>
      </c>
      <c r="I46" s="4209">
        <v>0</v>
      </c>
      <c r="J46" s="4209" t="s">
        <v>9</v>
      </c>
      <c r="K46" s="4209">
        <v>0</v>
      </c>
      <c r="L46" s="4209">
        <v>0</v>
      </c>
      <c r="M46" s="4209">
        <v>0</v>
      </c>
      <c r="N46" s="4209">
        <v>0</v>
      </c>
      <c r="O46" s="4210">
        <v>0</v>
      </c>
    </row>
    <row r="47" spans="1:15" ht="18" customHeight="1">
      <c r="A47" s="7443"/>
      <c r="B47" s="7710"/>
      <c r="C47" s="4211" t="s">
        <v>3658</v>
      </c>
      <c r="D47" s="4204">
        <v>3109</v>
      </c>
      <c r="E47" s="4205">
        <v>2784</v>
      </c>
      <c r="F47" s="4209">
        <v>4505</v>
      </c>
      <c r="G47" s="4209">
        <v>3468</v>
      </c>
      <c r="H47" s="4209">
        <v>3670</v>
      </c>
      <c r="I47" s="4209">
        <v>1006</v>
      </c>
      <c r="J47" s="4209" t="s">
        <v>9</v>
      </c>
      <c r="K47" s="4209">
        <v>3532</v>
      </c>
      <c r="L47" s="4209">
        <v>3742</v>
      </c>
      <c r="M47" s="4209">
        <v>3810</v>
      </c>
      <c r="N47" s="4209">
        <v>5125</v>
      </c>
      <c r="O47" s="4210">
        <v>5045</v>
      </c>
    </row>
    <row r="48" spans="1:15" ht="18" customHeight="1">
      <c r="A48" s="7443"/>
      <c r="B48" s="7710"/>
      <c r="C48" s="4207" t="s">
        <v>3659</v>
      </c>
      <c r="D48" s="4204">
        <v>3109</v>
      </c>
      <c r="E48" s="4205">
        <v>2784</v>
      </c>
      <c r="F48" s="4209">
        <v>4505</v>
      </c>
      <c r="G48" s="4209">
        <v>3468</v>
      </c>
      <c r="H48" s="4209">
        <v>3670</v>
      </c>
      <c r="I48" s="4209">
        <v>1006</v>
      </c>
      <c r="J48" s="4209" t="s">
        <v>9</v>
      </c>
      <c r="K48" s="4209">
        <v>3532</v>
      </c>
      <c r="L48" s="4209">
        <v>3742</v>
      </c>
      <c r="M48" s="4209">
        <v>3810</v>
      </c>
      <c r="N48" s="4209">
        <v>5125</v>
      </c>
      <c r="O48" s="4210">
        <v>5045</v>
      </c>
    </row>
    <row r="49" spans="1:15" ht="18" customHeight="1">
      <c r="A49" s="7443"/>
      <c r="B49" s="7710"/>
      <c r="C49" s="4211" t="s">
        <v>3660</v>
      </c>
      <c r="D49" s="4204">
        <v>19910</v>
      </c>
      <c r="E49" s="4205">
        <v>22408</v>
      </c>
      <c r="F49" s="4209">
        <v>24598</v>
      </c>
      <c r="G49" s="4209">
        <v>22203</v>
      </c>
      <c r="H49" s="4209">
        <v>26467</v>
      </c>
      <c r="I49" s="4209">
        <v>7749</v>
      </c>
      <c r="J49" s="4209" t="s">
        <v>9</v>
      </c>
      <c r="K49" s="4209">
        <v>24322</v>
      </c>
      <c r="L49" s="4209">
        <v>27801</v>
      </c>
      <c r="M49" s="4209">
        <v>29574</v>
      </c>
      <c r="N49" s="4209">
        <v>31008</v>
      </c>
      <c r="O49" s="4210">
        <v>33108</v>
      </c>
    </row>
    <row r="50" spans="1:15" ht="18" customHeight="1">
      <c r="A50" s="7443"/>
      <c r="B50" s="7710"/>
      <c r="C50" s="4207" t="s">
        <v>3661</v>
      </c>
      <c r="D50" s="4204">
        <v>19910</v>
      </c>
      <c r="E50" s="4205">
        <v>22408</v>
      </c>
      <c r="F50" s="4209">
        <v>24598</v>
      </c>
      <c r="G50" s="4209">
        <v>22203</v>
      </c>
      <c r="H50" s="4209">
        <v>26467</v>
      </c>
      <c r="I50" s="4209">
        <v>7749</v>
      </c>
      <c r="J50" s="4209" t="s">
        <v>9</v>
      </c>
      <c r="K50" s="4209">
        <v>24322</v>
      </c>
      <c r="L50" s="4209">
        <v>27801</v>
      </c>
      <c r="M50" s="4209">
        <v>29574</v>
      </c>
      <c r="N50" s="4209">
        <v>31008</v>
      </c>
      <c r="O50" s="4210">
        <v>33108</v>
      </c>
    </row>
    <row r="51" spans="1:15" s="3117" customFormat="1" ht="18" customHeight="1" thickBot="1">
      <c r="A51" s="7443"/>
      <c r="B51" s="7714"/>
      <c r="C51" s="4219" t="s">
        <v>78</v>
      </c>
      <c r="D51" s="4221">
        <f>+D49+D47+D38</f>
        <v>24925</v>
      </c>
      <c r="E51" s="4221">
        <f>+E49+E47+E38</f>
        <v>26594</v>
      </c>
      <c r="F51" s="4221">
        <v>30356</v>
      </c>
      <c r="G51" s="4221">
        <v>27674</v>
      </c>
      <c r="H51" s="4221">
        <v>31680</v>
      </c>
      <c r="I51" s="4221">
        <v>9119</v>
      </c>
      <c r="J51" s="4221" t="s">
        <v>9</v>
      </c>
      <c r="K51" s="4221">
        <v>28983</v>
      </c>
      <c r="L51" s="4221">
        <v>33184</v>
      </c>
      <c r="M51" s="4221">
        <v>34987</v>
      </c>
      <c r="N51" s="4221">
        <v>37582</v>
      </c>
      <c r="O51" s="4222">
        <v>39752</v>
      </c>
    </row>
    <row r="52" spans="1:15" ht="18" customHeight="1">
      <c r="A52" s="7443"/>
      <c r="B52" s="7718" t="s">
        <v>3662</v>
      </c>
      <c r="C52" s="5960" t="s">
        <v>3663</v>
      </c>
      <c r="D52" s="4204">
        <v>26567</v>
      </c>
      <c r="E52" s="4205">
        <v>27886</v>
      </c>
      <c r="F52" s="4205">
        <v>29980</v>
      </c>
      <c r="G52" s="4205">
        <v>24554</v>
      </c>
      <c r="H52" s="4205">
        <v>26207</v>
      </c>
      <c r="I52" s="4205">
        <v>5998</v>
      </c>
      <c r="J52" s="4205" t="s">
        <v>9</v>
      </c>
      <c r="K52" s="4205">
        <v>25246</v>
      </c>
      <c r="L52" s="4205">
        <v>27891</v>
      </c>
      <c r="M52" s="4205">
        <v>26908</v>
      </c>
      <c r="N52" s="4205">
        <v>30662</v>
      </c>
      <c r="O52" s="4206">
        <v>24878</v>
      </c>
    </row>
    <row r="53" spans="1:15" ht="18" customHeight="1">
      <c r="A53" s="7443"/>
      <c r="B53" s="7712"/>
      <c r="C53" s="4207" t="s">
        <v>3664</v>
      </c>
      <c r="D53" s="4204">
        <v>26195</v>
      </c>
      <c r="E53" s="4205">
        <v>26734</v>
      </c>
      <c r="F53" s="4209">
        <v>29105</v>
      </c>
      <c r="G53" s="4209">
        <v>23196</v>
      </c>
      <c r="H53" s="4209">
        <v>24051</v>
      </c>
      <c r="I53" s="4209">
        <v>5333</v>
      </c>
      <c r="J53" s="4209" t="s">
        <v>9</v>
      </c>
      <c r="K53" s="4209">
        <v>24249</v>
      </c>
      <c r="L53" s="4209">
        <v>26351</v>
      </c>
      <c r="M53" s="4209">
        <v>25549</v>
      </c>
      <c r="N53" s="4209">
        <v>29276</v>
      </c>
      <c r="O53" s="4210">
        <v>23517</v>
      </c>
    </row>
    <row r="54" spans="1:15" ht="18" customHeight="1">
      <c r="A54" s="7443"/>
      <c r="B54" s="7712"/>
      <c r="C54" s="4207" t="s">
        <v>3665</v>
      </c>
      <c r="D54" s="4204">
        <v>7</v>
      </c>
      <c r="E54" s="4205">
        <v>241</v>
      </c>
      <c r="F54" s="4209">
        <v>105</v>
      </c>
      <c r="G54" s="4209">
        <v>345</v>
      </c>
      <c r="H54" s="4209">
        <v>407</v>
      </c>
      <c r="I54" s="4209">
        <v>106</v>
      </c>
      <c r="J54" s="4209" t="s">
        <v>9</v>
      </c>
      <c r="K54" s="4209">
        <v>192</v>
      </c>
      <c r="L54" s="4209">
        <v>207</v>
      </c>
      <c r="M54" s="4209">
        <v>139</v>
      </c>
      <c r="N54" s="4209">
        <v>69</v>
      </c>
      <c r="O54" s="4210">
        <v>42</v>
      </c>
    </row>
    <row r="55" spans="1:15" ht="18" customHeight="1">
      <c r="A55" s="7443"/>
      <c r="B55" s="7712"/>
      <c r="C55" s="4207" t="s">
        <v>3666</v>
      </c>
      <c r="D55" s="4204">
        <v>365</v>
      </c>
      <c r="E55" s="4205">
        <v>911</v>
      </c>
      <c r="F55" s="4209">
        <v>770</v>
      </c>
      <c r="G55" s="4209">
        <v>1013</v>
      </c>
      <c r="H55" s="4209">
        <v>1749</v>
      </c>
      <c r="I55" s="4209">
        <v>559</v>
      </c>
      <c r="J55" s="4209" t="s">
        <v>9</v>
      </c>
      <c r="K55" s="4209">
        <v>805</v>
      </c>
      <c r="L55" s="4209">
        <v>1333</v>
      </c>
      <c r="M55" s="4209">
        <v>1220</v>
      </c>
      <c r="N55" s="4209">
        <v>1317</v>
      </c>
      <c r="O55" s="4210">
        <v>1319</v>
      </c>
    </row>
    <row r="56" spans="1:15" ht="18" customHeight="1">
      <c r="A56" s="7443"/>
      <c r="B56" s="7712"/>
      <c r="C56" s="4211" t="s">
        <v>3667</v>
      </c>
      <c r="D56" s="4204">
        <v>2257</v>
      </c>
      <c r="E56" s="4205">
        <v>3475</v>
      </c>
      <c r="F56" s="4209">
        <v>3398</v>
      </c>
      <c r="G56" s="4209">
        <v>3444</v>
      </c>
      <c r="H56" s="4209">
        <v>4415</v>
      </c>
      <c r="I56" s="4209">
        <v>892</v>
      </c>
      <c r="J56" s="4209" t="s">
        <v>9</v>
      </c>
      <c r="K56" s="4209">
        <v>3491</v>
      </c>
      <c r="L56" s="4209">
        <v>3402</v>
      </c>
      <c r="M56" s="4209">
        <v>3048</v>
      </c>
      <c r="N56" s="4209">
        <v>3647</v>
      </c>
      <c r="O56" s="4210">
        <v>5766</v>
      </c>
    </row>
    <row r="57" spans="1:15" ht="18" customHeight="1">
      <c r="A57" s="7443"/>
      <c r="B57" s="7712"/>
      <c r="C57" s="4207" t="s">
        <v>3668</v>
      </c>
      <c r="D57" s="4204">
        <v>2257</v>
      </c>
      <c r="E57" s="4205">
        <v>3475</v>
      </c>
      <c r="F57" s="4209">
        <v>3398</v>
      </c>
      <c r="G57" s="4209">
        <v>3444</v>
      </c>
      <c r="H57" s="4209">
        <v>4415</v>
      </c>
      <c r="I57" s="4209">
        <v>892</v>
      </c>
      <c r="J57" s="4209" t="s">
        <v>9</v>
      </c>
      <c r="K57" s="4209">
        <v>3491</v>
      </c>
      <c r="L57" s="4209">
        <v>3402</v>
      </c>
      <c r="M57" s="4209">
        <v>3048</v>
      </c>
      <c r="N57" s="4209">
        <v>3647</v>
      </c>
      <c r="O57" s="4210">
        <v>5766</v>
      </c>
    </row>
    <row r="58" spans="1:15" ht="18" customHeight="1">
      <c r="A58" s="7443"/>
      <c r="B58" s="7712"/>
      <c r="C58" s="4211" t="s">
        <v>3669</v>
      </c>
      <c r="D58" s="4204">
        <v>55117</v>
      </c>
      <c r="E58" s="4205">
        <v>57414</v>
      </c>
      <c r="F58" s="4209">
        <v>65974</v>
      </c>
      <c r="G58" s="4209">
        <v>67484</v>
      </c>
      <c r="H58" s="4209">
        <v>68671</v>
      </c>
      <c r="I58" s="4209">
        <v>17755</v>
      </c>
      <c r="J58" s="4209" t="s">
        <v>9</v>
      </c>
      <c r="K58" s="4209">
        <v>63883</v>
      </c>
      <c r="L58" s="4209">
        <v>66565</v>
      </c>
      <c r="M58" s="4209">
        <v>71158</v>
      </c>
      <c r="N58" s="4209">
        <v>81400</v>
      </c>
      <c r="O58" s="4210">
        <v>80332</v>
      </c>
    </row>
    <row r="59" spans="1:15" ht="18" customHeight="1">
      <c r="A59" s="7443"/>
      <c r="B59" s="7712"/>
      <c r="C59" s="4207" t="s">
        <v>3670</v>
      </c>
      <c r="D59" s="4204">
        <v>1121</v>
      </c>
      <c r="E59" s="4205">
        <v>1249</v>
      </c>
      <c r="F59" s="4209">
        <v>1088</v>
      </c>
      <c r="G59" s="4209">
        <v>1260</v>
      </c>
      <c r="H59" s="4209">
        <v>1481</v>
      </c>
      <c r="I59" s="4209">
        <v>240</v>
      </c>
      <c r="J59" s="4209" t="s">
        <v>9</v>
      </c>
      <c r="K59" s="4209">
        <v>1173</v>
      </c>
      <c r="L59" s="4209">
        <v>1207</v>
      </c>
      <c r="M59" s="4209">
        <v>1132</v>
      </c>
      <c r="N59" s="4209">
        <v>1060</v>
      </c>
      <c r="O59" s="4210">
        <v>1034</v>
      </c>
    </row>
    <row r="60" spans="1:15" ht="18" customHeight="1">
      <c r="A60" s="7443"/>
      <c r="B60" s="7712"/>
      <c r="C60" s="4207" t="s">
        <v>3671</v>
      </c>
      <c r="D60" s="4204">
        <v>2682</v>
      </c>
      <c r="E60" s="4205">
        <v>2846</v>
      </c>
      <c r="F60" s="4209">
        <v>3216</v>
      </c>
      <c r="G60" s="4209">
        <v>3173</v>
      </c>
      <c r="H60" s="4209">
        <v>3096</v>
      </c>
      <c r="I60" s="4209">
        <v>922</v>
      </c>
      <c r="J60" s="4209" t="s">
        <v>9</v>
      </c>
      <c r="K60" s="4209">
        <v>2678</v>
      </c>
      <c r="L60" s="4209">
        <v>3580</v>
      </c>
      <c r="M60" s="4209">
        <v>3297</v>
      </c>
      <c r="N60" s="4209">
        <v>4236</v>
      </c>
      <c r="O60" s="4210">
        <v>3586</v>
      </c>
    </row>
    <row r="61" spans="1:15" ht="18" customHeight="1">
      <c r="A61" s="7443"/>
      <c r="B61" s="7712"/>
      <c r="C61" s="4207" t="s">
        <v>3672</v>
      </c>
      <c r="D61" s="4204">
        <v>16550</v>
      </c>
      <c r="E61" s="4205">
        <v>18371</v>
      </c>
      <c r="F61" s="4209">
        <v>20305</v>
      </c>
      <c r="G61" s="4209">
        <v>22265</v>
      </c>
      <c r="H61" s="4209">
        <v>20904</v>
      </c>
      <c r="I61" s="4209">
        <v>7742</v>
      </c>
      <c r="J61" s="4209" t="s">
        <v>9</v>
      </c>
      <c r="K61" s="4209">
        <v>22192</v>
      </c>
      <c r="L61" s="4209">
        <v>18784</v>
      </c>
      <c r="M61" s="4209">
        <v>19158</v>
      </c>
      <c r="N61" s="4209">
        <v>18552</v>
      </c>
      <c r="O61" s="4210">
        <v>22479</v>
      </c>
    </row>
    <row r="62" spans="1:15" ht="18" customHeight="1">
      <c r="A62" s="7443"/>
      <c r="B62" s="7712"/>
      <c r="C62" s="4207" t="s">
        <v>3673</v>
      </c>
      <c r="D62" s="4204">
        <v>2682</v>
      </c>
      <c r="E62" s="4205">
        <v>2474</v>
      </c>
      <c r="F62" s="4209">
        <v>2551</v>
      </c>
      <c r="G62" s="4209">
        <v>2455</v>
      </c>
      <c r="H62" s="4209">
        <v>3363</v>
      </c>
      <c r="I62" s="4209">
        <v>119</v>
      </c>
      <c r="J62" s="4209" t="s">
        <v>9</v>
      </c>
      <c r="K62" s="4209">
        <v>1994</v>
      </c>
      <c r="L62" s="4209">
        <v>2090</v>
      </c>
      <c r="M62" s="4209">
        <v>1623</v>
      </c>
      <c r="N62" s="4209">
        <v>3337</v>
      </c>
      <c r="O62" s="4210">
        <v>4598</v>
      </c>
    </row>
    <row r="63" spans="1:15" ht="18" customHeight="1">
      <c r="A63" s="7443"/>
      <c r="B63" s="7712"/>
      <c r="C63" s="4207" t="s">
        <v>3674</v>
      </c>
      <c r="D63" s="4204">
        <v>17310</v>
      </c>
      <c r="E63" s="4205">
        <v>16491</v>
      </c>
      <c r="F63" s="4209">
        <v>23131</v>
      </c>
      <c r="G63" s="4209">
        <v>21916</v>
      </c>
      <c r="H63" s="4209">
        <v>22986</v>
      </c>
      <c r="I63" s="4209">
        <v>5067</v>
      </c>
      <c r="J63" s="4209" t="s">
        <v>9</v>
      </c>
      <c r="K63" s="4209">
        <v>17873</v>
      </c>
      <c r="L63" s="4209">
        <v>19477</v>
      </c>
      <c r="M63" s="4209">
        <v>20746</v>
      </c>
      <c r="N63" s="4209">
        <v>20880</v>
      </c>
      <c r="O63" s="4210">
        <v>22566</v>
      </c>
    </row>
    <row r="64" spans="1:15" ht="18" customHeight="1">
      <c r="A64" s="7443"/>
      <c r="B64" s="7712"/>
      <c r="C64" s="4207" t="s">
        <v>3675</v>
      </c>
      <c r="D64" s="4204">
        <v>869</v>
      </c>
      <c r="E64" s="4205">
        <v>1270</v>
      </c>
      <c r="F64" s="4209">
        <v>1123</v>
      </c>
      <c r="G64" s="4209">
        <v>1335</v>
      </c>
      <c r="H64" s="4209">
        <v>1484</v>
      </c>
      <c r="I64" s="4209">
        <v>238</v>
      </c>
      <c r="J64" s="4209" t="s">
        <v>9</v>
      </c>
      <c r="K64" s="4209">
        <v>1625</v>
      </c>
      <c r="L64" s="4209">
        <v>2141</v>
      </c>
      <c r="M64" s="4209">
        <v>1547</v>
      </c>
      <c r="N64" s="4209">
        <v>1558</v>
      </c>
      <c r="O64" s="4210">
        <v>1017</v>
      </c>
    </row>
    <row r="65" spans="1:15" ht="18" customHeight="1">
      <c r="A65" s="7443"/>
      <c r="B65" s="7712"/>
      <c r="C65" s="4207" t="s">
        <v>3676</v>
      </c>
      <c r="D65" s="4204">
        <v>4</v>
      </c>
      <c r="E65" s="4205">
        <v>15</v>
      </c>
      <c r="F65" s="4209">
        <v>15</v>
      </c>
      <c r="G65" s="4209">
        <v>35</v>
      </c>
      <c r="H65" s="4209">
        <v>0</v>
      </c>
      <c r="I65" s="4209">
        <v>0</v>
      </c>
      <c r="J65" s="4209" t="s">
        <v>9</v>
      </c>
      <c r="K65" s="4209">
        <v>13</v>
      </c>
      <c r="L65" s="4209">
        <v>27</v>
      </c>
      <c r="M65" s="4209">
        <v>9</v>
      </c>
      <c r="N65" s="4209">
        <v>2</v>
      </c>
      <c r="O65" s="4210">
        <v>107</v>
      </c>
    </row>
    <row r="66" spans="1:15" ht="18" customHeight="1">
      <c r="A66" s="7443"/>
      <c r="B66" s="7712"/>
      <c r="C66" s="4207" t="s">
        <v>3677</v>
      </c>
      <c r="D66" s="4204">
        <v>0</v>
      </c>
      <c r="E66" s="4205">
        <v>0</v>
      </c>
      <c r="F66" s="4209">
        <v>1</v>
      </c>
      <c r="G66" s="4209">
        <v>0</v>
      </c>
      <c r="H66" s="4209">
        <v>0</v>
      </c>
      <c r="I66" s="4209">
        <v>0</v>
      </c>
      <c r="J66" s="4209" t="s">
        <v>9</v>
      </c>
      <c r="K66" s="4209">
        <v>0</v>
      </c>
      <c r="L66" s="4209">
        <v>6</v>
      </c>
      <c r="M66" s="4209">
        <v>0</v>
      </c>
      <c r="N66" s="4209">
        <v>2</v>
      </c>
      <c r="O66" s="4210">
        <v>0</v>
      </c>
    </row>
    <row r="67" spans="1:15" ht="18" customHeight="1">
      <c r="A67" s="7443"/>
      <c r="B67" s="7712"/>
      <c r="C67" s="4207" t="s">
        <v>3686</v>
      </c>
      <c r="D67" s="4204">
        <v>7734</v>
      </c>
      <c r="E67" s="4205">
        <v>7975</v>
      </c>
      <c r="F67" s="4209">
        <v>12476</v>
      </c>
      <c r="G67" s="4209">
        <v>12108</v>
      </c>
      <c r="H67" s="4209">
        <v>12095</v>
      </c>
      <c r="I67" s="4209">
        <v>2755</v>
      </c>
      <c r="J67" s="4209" t="s">
        <v>9</v>
      </c>
      <c r="K67" s="4209">
        <v>10536</v>
      </c>
      <c r="L67" s="4209">
        <v>13495</v>
      </c>
      <c r="M67" s="4209">
        <v>15373</v>
      </c>
      <c r="N67" s="4209">
        <v>23489</v>
      </c>
      <c r="O67" s="4210">
        <v>18467</v>
      </c>
    </row>
    <row r="68" spans="1:15" ht="18" customHeight="1">
      <c r="A68" s="7443"/>
      <c r="B68" s="7712"/>
      <c r="C68" s="4207" t="s">
        <v>3687</v>
      </c>
      <c r="D68" s="4204">
        <v>6165</v>
      </c>
      <c r="E68" s="4205">
        <v>6723</v>
      </c>
      <c r="F68" s="4209">
        <v>2068</v>
      </c>
      <c r="G68" s="4209">
        <v>2632</v>
      </c>
      <c r="H68" s="4209">
        <v>2851</v>
      </c>
      <c r="I68" s="4209">
        <v>509</v>
      </c>
      <c r="J68" s="4209" t="s">
        <v>9</v>
      </c>
      <c r="K68" s="4209">
        <v>5510</v>
      </c>
      <c r="L68" s="4209">
        <v>5458</v>
      </c>
      <c r="M68" s="4209">
        <v>7923</v>
      </c>
      <c r="N68" s="4209">
        <v>7832</v>
      </c>
      <c r="O68" s="4210">
        <v>6037</v>
      </c>
    </row>
    <row r="69" spans="1:15" ht="18" customHeight="1">
      <c r="A69" s="7443"/>
      <c r="B69" s="7712"/>
      <c r="C69" s="4207" t="s">
        <v>3688</v>
      </c>
      <c r="D69" s="4204">
        <v>0</v>
      </c>
      <c r="E69" s="4205">
        <v>0</v>
      </c>
      <c r="F69" s="4209">
        <v>144</v>
      </c>
      <c r="G69" s="4209">
        <v>305</v>
      </c>
      <c r="H69" s="4209">
        <v>411</v>
      </c>
      <c r="I69" s="4209">
        <v>163</v>
      </c>
      <c r="J69" s="4209" t="s">
        <v>9</v>
      </c>
      <c r="K69" s="4209">
        <v>289</v>
      </c>
      <c r="L69" s="4209">
        <v>300</v>
      </c>
      <c r="M69" s="4209">
        <v>350</v>
      </c>
      <c r="N69" s="4209">
        <v>452</v>
      </c>
      <c r="O69" s="4210">
        <v>441</v>
      </c>
    </row>
    <row r="70" spans="1:15" ht="18" customHeight="1" thickBot="1">
      <c r="A70" s="7443"/>
      <c r="B70" s="7713"/>
      <c r="C70" s="4219" t="s">
        <v>78</v>
      </c>
      <c r="D70" s="4220">
        <f>+D58+D56+D52</f>
        <v>83941</v>
      </c>
      <c r="E70" s="4221">
        <f>+E58+E56+E52</f>
        <v>88775</v>
      </c>
      <c r="F70" s="4221">
        <v>99352</v>
      </c>
      <c r="G70" s="4221">
        <v>95482</v>
      </c>
      <c r="H70" s="4221">
        <v>99293</v>
      </c>
      <c r="I70" s="4221">
        <v>24645</v>
      </c>
      <c r="J70" s="4221" t="s">
        <v>9</v>
      </c>
      <c r="K70" s="4221">
        <v>92620</v>
      </c>
      <c r="L70" s="4221">
        <v>97858</v>
      </c>
      <c r="M70" s="4221">
        <v>101114</v>
      </c>
      <c r="N70" s="4221">
        <v>115709</v>
      </c>
      <c r="O70" s="4222">
        <v>110976</v>
      </c>
    </row>
    <row r="71" spans="1:15" ht="18" customHeight="1" thickBot="1">
      <c r="A71" s="7701"/>
      <c r="B71" s="4223" t="s">
        <v>3678</v>
      </c>
      <c r="C71" s="4224" t="s">
        <v>3679</v>
      </c>
      <c r="D71" s="4204">
        <v>5055</v>
      </c>
      <c r="E71" s="4205">
        <v>4860</v>
      </c>
      <c r="F71" s="4226">
        <v>6383</v>
      </c>
      <c r="G71" s="4226">
        <v>8526</v>
      </c>
      <c r="H71" s="4226">
        <v>5552</v>
      </c>
      <c r="I71" s="4226">
        <v>762</v>
      </c>
      <c r="J71" s="4226" t="s">
        <v>9</v>
      </c>
      <c r="K71" s="4226">
        <v>6030</v>
      </c>
      <c r="L71" s="4226">
        <v>6204</v>
      </c>
      <c r="M71" s="4226">
        <v>6449</v>
      </c>
      <c r="N71" s="4226">
        <v>9954</v>
      </c>
      <c r="O71" s="4227">
        <v>4368</v>
      </c>
    </row>
    <row r="72" spans="1:15" ht="18" customHeight="1">
      <c r="A72" s="7428">
        <v>2013</v>
      </c>
      <c r="B72" s="7430" t="s">
        <v>3648</v>
      </c>
      <c r="C72" s="4203" t="s">
        <v>3649</v>
      </c>
      <c r="D72" s="4216">
        <v>1634</v>
      </c>
      <c r="E72" s="4217">
        <v>1536</v>
      </c>
      <c r="F72" s="4217">
        <v>1297</v>
      </c>
      <c r="G72" s="4217">
        <v>1699</v>
      </c>
      <c r="H72" s="4217">
        <v>2290</v>
      </c>
      <c r="I72" s="4217">
        <v>2073</v>
      </c>
      <c r="J72" s="4217">
        <v>2110</v>
      </c>
      <c r="K72" s="4217">
        <v>1558</v>
      </c>
      <c r="L72" s="4217">
        <v>2247</v>
      </c>
      <c r="M72" s="4217">
        <v>2059</v>
      </c>
      <c r="N72" s="4217">
        <v>2324</v>
      </c>
      <c r="O72" s="4218">
        <v>2641</v>
      </c>
    </row>
    <row r="73" spans="1:15" ht="18" customHeight="1">
      <c r="A73" s="7443"/>
      <c r="B73" s="7710"/>
      <c r="C73" s="4207" t="s">
        <v>3650</v>
      </c>
      <c r="D73" s="4208">
        <v>1120</v>
      </c>
      <c r="E73" s="4209">
        <v>1010</v>
      </c>
      <c r="F73" s="4209">
        <v>992</v>
      </c>
      <c r="G73" s="4209">
        <v>1244</v>
      </c>
      <c r="H73" s="4209">
        <v>1522</v>
      </c>
      <c r="I73" s="4209">
        <v>1569</v>
      </c>
      <c r="J73" s="4209">
        <v>1587</v>
      </c>
      <c r="K73" s="4209">
        <v>1322</v>
      </c>
      <c r="L73" s="4209">
        <v>1809</v>
      </c>
      <c r="M73" s="4209">
        <v>1612</v>
      </c>
      <c r="N73" s="4209">
        <v>1765</v>
      </c>
      <c r="O73" s="4210">
        <v>1765</v>
      </c>
    </row>
    <row r="74" spans="1:15" ht="18" customHeight="1">
      <c r="A74" s="7443"/>
      <c r="B74" s="7710"/>
      <c r="C74" s="4207" t="s">
        <v>3651</v>
      </c>
      <c r="D74" s="4208">
        <v>28</v>
      </c>
      <c r="E74" s="4209">
        <v>13</v>
      </c>
      <c r="F74" s="4209">
        <v>14</v>
      </c>
      <c r="G74" s="4209">
        <v>75</v>
      </c>
      <c r="H74" s="4209">
        <v>0</v>
      </c>
      <c r="I74" s="4209">
        <v>6</v>
      </c>
      <c r="J74" s="4209">
        <v>0</v>
      </c>
      <c r="K74" s="4209">
        <v>0</v>
      </c>
      <c r="L74" s="4209">
        <v>14</v>
      </c>
      <c r="M74" s="4209">
        <v>0</v>
      </c>
      <c r="N74" s="4209">
        <v>0</v>
      </c>
      <c r="O74" s="4210">
        <v>50</v>
      </c>
    </row>
    <row r="75" spans="1:15" ht="18" customHeight="1">
      <c r="A75" s="7443"/>
      <c r="B75" s="7710"/>
      <c r="C75" s="4207" t="s">
        <v>3652</v>
      </c>
      <c r="D75" s="4208">
        <v>445</v>
      </c>
      <c r="E75" s="4209">
        <v>476</v>
      </c>
      <c r="F75" s="4209">
        <v>287</v>
      </c>
      <c r="G75" s="4209">
        <v>378</v>
      </c>
      <c r="H75" s="4209">
        <v>755</v>
      </c>
      <c r="I75" s="4209">
        <v>473</v>
      </c>
      <c r="J75" s="4209">
        <v>522</v>
      </c>
      <c r="K75" s="4209">
        <v>236</v>
      </c>
      <c r="L75" s="4209">
        <v>402</v>
      </c>
      <c r="M75" s="4209">
        <v>428</v>
      </c>
      <c r="N75" s="4209">
        <v>509</v>
      </c>
      <c r="O75" s="4210">
        <v>759</v>
      </c>
    </row>
    <row r="76" spans="1:15" ht="18" customHeight="1">
      <c r="A76" s="7443"/>
      <c r="B76" s="7710"/>
      <c r="C76" s="4207" t="s">
        <v>3653</v>
      </c>
      <c r="D76" s="4208">
        <v>37</v>
      </c>
      <c r="E76" s="4209">
        <v>24</v>
      </c>
      <c r="F76" s="4209">
        <v>0</v>
      </c>
      <c r="G76" s="4209">
        <v>2</v>
      </c>
      <c r="H76" s="4209">
        <v>4</v>
      </c>
      <c r="I76" s="4209">
        <v>25</v>
      </c>
      <c r="J76" s="4209">
        <v>0</v>
      </c>
      <c r="K76" s="4209">
        <v>0</v>
      </c>
      <c r="L76" s="4209">
        <v>20</v>
      </c>
      <c r="M76" s="4209">
        <v>9</v>
      </c>
      <c r="N76" s="4209">
        <v>36</v>
      </c>
      <c r="O76" s="4210">
        <v>61</v>
      </c>
    </row>
    <row r="77" spans="1:15" ht="18" customHeight="1">
      <c r="A77" s="7443"/>
      <c r="B77" s="7710"/>
      <c r="C77" s="4207" t="s">
        <v>3654</v>
      </c>
      <c r="D77" s="4208">
        <v>4</v>
      </c>
      <c r="E77" s="4209">
        <v>0</v>
      </c>
      <c r="F77" s="4209">
        <v>4</v>
      </c>
      <c r="G77" s="4209">
        <v>0</v>
      </c>
      <c r="H77" s="4209">
        <v>9</v>
      </c>
      <c r="I77" s="4209">
        <v>0</v>
      </c>
      <c r="J77" s="4209">
        <v>1</v>
      </c>
      <c r="K77" s="4209">
        <v>0</v>
      </c>
      <c r="L77" s="4209">
        <v>2</v>
      </c>
      <c r="M77" s="4209">
        <v>10</v>
      </c>
      <c r="N77" s="4209">
        <v>0</v>
      </c>
      <c r="O77" s="4210">
        <v>0</v>
      </c>
    </row>
    <row r="78" spans="1:15" ht="18" customHeight="1">
      <c r="A78" s="7443"/>
      <c r="B78" s="7710"/>
      <c r="C78" s="4207" t="s">
        <v>3655</v>
      </c>
      <c r="D78" s="4208">
        <v>0</v>
      </c>
      <c r="E78" s="4209">
        <v>13</v>
      </c>
      <c r="F78" s="4209">
        <v>0</v>
      </c>
      <c r="G78" s="4209">
        <v>0</v>
      </c>
      <c r="H78" s="4209">
        <v>0</v>
      </c>
      <c r="I78" s="4209">
        <v>0</v>
      </c>
      <c r="J78" s="4209">
        <v>0</v>
      </c>
      <c r="K78" s="4209">
        <v>0</v>
      </c>
      <c r="L78" s="4209">
        <v>0</v>
      </c>
      <c r="M78" s="4209">
        <v>0</v>
      </c>
      <c r="N78" s="4209">
        <v>14</v>
      </c>
      <c r="O78" s="4210">
        <v>6</v>
      </c>
    </row>
    <row r="79" spans="1:15" ht="18" customHeight="1">
      <c r="A79" s="7443"/>
      <c r="B79" s="7710"/>
      <c r="C79" s="4207" t="s">
        <v>3656</v>
      </c>
      <c r="D79" s="4208">
        <v>0</v>
      </c>
      <c r="E79" s="4209">
        <v>0</v>
      </c>
      <c r="F79" s="4209">
        <v>0</v>
      </c>
      <c r="G79" s="4209">
        <v>0</v>
      </c>
      <c r="H79" s="4209">
        <v>0</v>
      </c>
      <c r="I79" s="4209">
        <v>0</v>
      </c>
      <c r="J79" s="4209">
        <v>0</v>
      </c>
      <c r="K79" s="4209">
        <v>0</v>
      </c>
      <c r="L79" s="4209">
        <v>0</v>
      </c>
      <c r="M79" s="4209">
        <v>0</v>
      </c>
      <c r="N79" s="4209">
        <v>0</v>
      </c>
      <c r="O79" s="4210">
        <v>0</v>
      </c>
    </row>
    <row r="80" spans="1:15" ht="18" customHeight="1">
      <c r="A80" s="7443"/>
      <c r="B80" s="7710"/>
      <c r="C80" s="4207" t="s">
        <v>3657</v>
      </c>
      <c r="D80" s="4208">
        <v>0</v>
      </c>
      <c r="E80" s="4209">
        <v>0</v>
      </c>
      <c r="F80" s="4209">
        <v>0</v>
      </c>
      <c r="G80" s="4209">
        <v>0</v>
      </c>
      <c r="H80" s="4209">
        <v>0</v>
      </c>
      <c r="I80" s="4209">
        <v>0</v>
      </c>
      <c r="J80" s="4209">
        <v>0</v>
      </c>
      <c r="K80" s="4209">
        <v>0</v>
      </c>
      <c r="L80" s="4209">
        <v>0</v>
      </c>
      <c r="M80" s="4209">
        <v>0</v>
      </c>
      <c r="N80" s="4209">
        <v>0</v>
      </c>
      <c r="O80" s="4210">
        <v>0</v>
      </c>
    </row>
    <row r="81" spans="1:15" ht="18" customHeight="1">
      <c r="A81" s="7443"/>
      <c r="B81" s="7710"/>
      <c r="C81" s="4211" t="s">
        <v>3658</v>
      </c>
      <c r="D81" s="4208">
        <v>4138</v>
      </c>
      <c r="E81" s="4209">
        <v>4292</v>
      </c>
      <c r="F81" s="4209">
        <v>4717</v>
      </c>
      <c r="G81" s="4209">
        <v>4203</v>
      </c>
      <c r="H81" s="4209">
        <v>4055</v>
      </c>
      <c r="I81" s="4209">
        <v>3417</v>
      </c>
      <c r="J81" s="4209">
        <v>3428</v>
      </c>
      <c r="K81" s="4209">
        <v>3833</v>
      </c>
      <c r="L81" s="4209">
        <v>5367</v>
      </c>
      <c r="M81" s="4209">
        <v>5546</v>
      </c>
      <c r="N81" s="4209">
        <v>6637</v>
      </c>
      <c r="O81" s="4210">
        <v>6914</v>
      </c>
    </row>
    <row r="82" spans="1:15" ht="18" customHeight="1">
      <c r="A82" s="7443"/>
      <c r="B82" s="7710"/>
      <c r="C82" s="4207" t="s">
        <v>3659</v>
      </c>
      <c r="D82" s="4208">
        <v>4138</v>
      </c>
      <c r="E82" s="4209">
        <v>4292</v>
      </c>
      <c r="F82" s="4209">
        <v>4717</v>
      </c>
      <c r="G82" s="4209">
        <v>4203</v>
      </c>
      <c r="H82" s="4209">
        <v>4055</v>
      </c>
      <c r="I82" s="4209">
        <v>3417</v>
      </c>
      <c r="J82" s="4209">
        <v>3428</v>
      </c>
      <c r="K82" s="4209">
        <v>3833</v>
      </c>
      <c r="L82" s="4209">
        <v>5367</v>
      </c>
      <c r="M82" s="4209">
        <v>5546</v>
      </c>
      <c r="N82" s="4209">
        <v>6637</v>
      </c>
      <c r="O82" s="4210">
        <v>6914</v>
      </c>
    </row>
    <row r="83" spans="1:15" ht="18" customHeight="1">
      <c r="A83" s="7443"/>
      <c r="B83" s="7710"/>
      <c r="C83" s="4211" t="s">
        <v>3660</v>
      </c>
      <c r="D83" s="4208">
        <v>21111</v>
      </c>
      <c r="E83" s="4209">
        <v>23502</v>
      </c>
      <c r="F83" s="4209">
        <v>27090</v>
      </c>
      <c r="G83" s="4209">
        <v>25239</v>
      </c>
      <c r="H83" s="4209">
        <v>24173</v>
      </c>
      <c r="I83" s="4209">
        <v>26254</v>
      </c>
      <c r="J83" s="4209">
        <v>27812</v>
      </c>
      <c r="K83" s="4209">
        <v>25103</v>
      </c>
      <c r="L83" s="4209">
        <v>29982</v>
      </c>
      <c r="M83" s="4209">
        <v>26577</v>
      </c>
      <c r="N83" s="4209">
        <v>34474</v>
      </c>
      <c r="O83" s="4210">
        <v>35330</v>
      </c>
    </row>
    <row r="84" spans="1:15" ht="18" customHeight="1">
      <c r="A84" s="7443"/>
      <c r="B84" s="7710"/>
      <c r="C84" s="4207" t="s">
        <v>3661</v>
      </c>
      <c r="D84" s="4208">
        <v>21111</v>
      </c>
      <c r="E84" s="4209">
        <v>23502</v>
      </c>
      <c r="F84" s="4209">
        <v>27090</v>
      </c>
      <c r="G84" s="4209">
        <v>25239</v>
      </c>
      <c r="H84" s="4209">
        <v>24173</v>
      </c>
      <c r="I84" s="4209">
        <v>26254</v>
      </c>
      <c r="J84" s="4209">
        <v>27812</v>
      </c>
      <c r="K84" s="4209">
        <v>25103</v>
      </c>
      <c r="L84" s="4209">
        <v>29982</v>
      </c>
      <c r="M84" s="4209">
        <v>26577</v>
      </c>
      <c r="N84" s="4209">
        <v>34474</v>
      </c>
      <c r="O84" s="4210">
        <v>35330</v>
      </c>
    </row>
    <row r="85" spans="1:15" ht="18" customHeight="1" thickBot="1">
      <c r="A85" s="7443"/>
      <c r="B85" s="7714"/>
      <c r="C85" s="4219" t="s">
        <v>78</v>
      </c>
      <c r="D85" s="4214">
        <f t="shared" ref="D85:O85" si="2">+D83+D81+D72</f>
        <v>26883</v>
      </c>
      <c r="E85" s="4214">
        <f t="shared" si="2"/>
        <v>29330</v>
      </c>
      <c r="F85" s="4214">
        <f t="shared" si="2"/>
        <v>33104</v>
      </c>
      <c r="G85" s="4214">
        <f t="shared" si="2"/>
        <v>31141</v>
      </c>
      <c r="H85" s="4214">
        <f t="shared" si="2"/>
        <v>30518</v>
      </c>
      <c r="I85" s="4214">
        <f t="shared" si="2"/>
        <v>31744</v>
      </c>
      <c r="J85" s="4214">
        <f t="shared" si="2"/>
        <v>33350</v>
      </c>
      <c r="K85" s="4214">
        <f t="shared" si="2"/>
        <v>30494</v>
      </c>
      <c r="L85" s="4214">
        <f t="shared" si="2"/>
        <v>37596</v>
      </c>
      <c r="M85" s="4214">
        <f t="shared" si="2"/>
        <v>34182</v>
      </c>
      <c r="N85" s="4214">
        <f t="shared" si="2"/>
        <v>43435</v>
      </c>
      <c r="O85" s="4215">
        <f t="shared" si="2"/>
        <v>44885</v>
      </c>
    </row>
    <row r="86" spans="1:15" ht="18" customHeight="1">
      <c r="A86" s="7443"/>
      <c r="B86" s="7711" t="s">
        <v>3662</v>
      </c>
      <c r="C86" s="4203" t="s">
        <v>3663</v>
      </c>
      <c r="D86" s="4216">
        <v>26101</v>
      </c>
      <c r="E86" s="4217">
        <v>24522</v>
      </c>
      <c r="F86" s="4217">
        <v>27353</v>
      </c>
      <c r="G86" s="4217">
        <v>23696</v>
      </c>
      <c r="H86" s="4217">
        <v>24341</v>
      </c>
      <c r="I86" s="4217">
        <v>23490</v>
      </c>
      <c r="J86" s="4217">
        <v>27305</v>
      </c>
      <c r="K86" s="4217">
        <v>26313</v>
      </c>
      <c r="L86" s="4217">
        <v>30607</v>
      </c>
      <c r="M86" s="4217">
        <v>31828</v>
      </c>
      <c r="N86" s="4217">
        <v>33246</v>
      </c>
      <c r="O86" s="4218">
        <v>27059</v>
      </c>
    </row>
    <row r="87" spans="1:15" ht="18" customHeight="1">
      <c r="A87" s="7443"/>
      <c r="B87" s="7712"/>
      <c r="C87" s="4207" t="s">
        <v>3664</v>
      </c>
      <c r="D87" s="4208">
        <v>25557</v>
      </c>
      <c r="E87" s="4209">
        <v>23709</v>
      </c>
      <c r="F87" s="4209">
        <v>25592</v>
      </c>
      <c r="G87" s="4209">
        <v>21794</v>
      </c>
      <c r="H87" s="4209">
        <v>22345</v>
      </c>
      <c r="I87" s="4209">
        <v>21459</v>
      </c>
      <c r="J87" s="4209">
        <v>24953</v>
      </c>
      <c r="K87" s="4209">
        <v>24125</v>
      </c>
      <c r="L87" s="4209">
        <v>28421</v>
      </c>
      <c r="M87" s="4209">
        <v>26729</v>
      </c>
      <c r="N87" s="4209">
        <v>32107</v>
      </c>
      <c r="O87" s="4210">
        <v>25304</v>
      </c>
    </row>
    <row r="88" spans="1:15" ht="18" customHeight="1">
      <c r="A88" s="7443"/>
      <c r="B88" s="7712"/>
      <c r="C88" s="4207" t="s">
        <v>3665</v>
      </c>
      <c r="D88" s="4208">
        <v>10</v>
      </c>
      <c r="E88" s="4209">
        <v>116</v>
      </c>
      <c r="F88" s="4209">
        <v>150</v>
      </c>
      <c r="G88" s="4209">
        <v>148</v>
      </c>
      <c r="H88" s="4209">
        <v>93</v>
      </c>
      <c r="I88" s="4209">
        <v>37</v>
      </c>
      <c r="J88" s="4209">
        <v>2</v>
      </c>
      <c r="K88" s="4209">
        <v>241</v>
      </c>
      <c r="L88" s="4209">
        <v>198</v>
      </c>
      <c r="M88" s="4209">
        <v>133</v>
      </c>
      <c r="N88" s="4209">
        <v>8</v>
      </c>
      <c r="O88" s="4210">
        <v>29</v>
      </c>
    </row>
    <row r="89" spans="1:15" ht="18" customHeight="1">
      <c r="A89" s="7443"/>
      <c r="B89" s="7712"/>
      <c r="C89" s="4207" t="s">
        <v>3666</v>
      </c>
      <c r="D89" s="4208">
        <v>534</v>
      </c>
      <c r="E89" s="4209">
        <v>697</v>
      </c>
      <c r="F89" s="4209">
        <v>1611</v>
      </c>
      <c r="G89" s="4209">
        <v>1754</v>
      </c>
      <c r="H89" s="4209">
        <v>1903</v>
      </c>
      <c r="I89" s="4209">
        <v>1994</v>
      </c>
      <c r="J89" s="4209">
        <v>2350</v>
      </c>
      <c r="K89" s="4209">
        <v>1947</v>
      </c>
      <c r="L89" s="4209">
        <v>1988</v>
      </c>
      <c r="M89" s="4209">
        <v>1388</v>
      </c>
      <c r="N89" s="4209">
        <v>1131</v>
      </c>
      <c r="O89" s="4210">
        <v>1726</v>
      </c>
    </row>
    <row r="90" spans="1:15" ht="18" customHeight="1">
      <c r="A90" s="7443"/>
      <c r="B90" s="7712"/>
      <c r="C90" s="4211" t="s">
        <v>3667</v>
      </c>
      <c r="D90" s="4208">
        <v>3765</v>
      </c>
      <c r="E90" s="4209">
        <v>4206</v>
      </c>
      <c r="F90" s="4209">
        <v>5326</v>
      </c>
      <c r="G90" s="4209">
        <v>4445</v>
      </c>
      <c r="H90" s="4209">
        <v>4833</v>
      </c>
      <c r="I90" s="4209">
        <v>4522</v>
      </c>
      <c r="J90" s="4209">
        <v>3797</v>
      </c>
      <c r="K90" s="4209">
        <v>3573</v>
      </c>
      <c r="L90" s="4209">
        <v>4880</v>
      </c>
      <c r="M90" s="4209">
        <v>3578</v>
      </c>
      <c r="N90" s="4209">
        <v>5072</v>
      </c>
      <c r="O90" s="4210">
        <v>4580</v>
      </c>
    </row>
    <row r="91" spans="1:15" ht="18" customHeight="1">
      <c r="A91" s="7443"/>
      <c r="B91" s="7712"/>
      <c r="C91" s="4207" t="s">
        <v>3668</v>
      </c>
      <c r="D91" s="4208">
        <v>3765</v>
      </c>
      <c r="E91" s="4209">
        <v>4206</v>
      </c>
      <c r="F91" s="4209">
        <v>5326</v>
      </c>
      <c r="G91" s="4209">
        <v>4445</v>
      </c>
      <c r="H91" s="4209">
        <v>4833</v>
      </c>
      <c r="I91" s="4209">
        <v>4522</v>
      </c>
      <c r="J91" s="4209">
        <v>3797</v>
      </c>
      <c r="K91" s="4209">
        <v>3573</v>
      </c>
      <c r="L91" s="4209">
        <v>4880</v>
      </c>
      <c r="M91" s="4209">
        <v>3578</v>
      </c>
      <c r="N91" s="4209">
        <v>5072</v>
      </c>
      <c r="O91" s="4210">
        <v>4580</v>
      </c>
    </row>
    <row r="92" spans="1:15" ht="18" customHeight="1">
      <c r="A92" s="7443"/>
      <c r="B92" s="7712"/>
      <c r="C92" s="4211" t="s">
        <v>3669</v>
      </c>
      <c r="D92" s="4208">
        <v>71461</v>
      </c>
      <c r="E92" s="4209">
        <v>66933</v>
      </c>
      <c r="F92" s="4209">
        <v>77423</v>
      </c>
      <c r="G92" s="4209">
        <v>78491</v>
      </c>
      <c r="H92" s="4209">
        <v>75863</v>
      </c>
      <c r="I92" s="4209">
        <v>75102</v>
      </c>
      <c r="J92" s="4209">
        <v>83009</v>
      </c>
      <c r="K92" s="4209">
        <v>70176</v>
      </c>
      <c r="L92" s="4209">
        <v>74527</v>
      </c>
      <c r="M92" s="4209">
        <v>70889</v>
      </c>
      <c r="N92" s="4209">
        <v>83410</v>
      </c>
      <c r="O92" s="4210">
        <v>92386</v>
      </c>
    </row>
    <row r="93" spans="1:15" ht="18" customHeight="1">
      <c r="A93" s="7443"/>
      <c r="B93" s="7712"/>
      <c r="C93" s="4207" t="s">
        <v>3670</v>
      </c>
      <c r="D93" s="4208">
        <v>1338</v>
      </c>
      <c r="E93" s="4209">
        <v>966</v>
      </c>
      <c r="F93" s="4209">
        <v>1124</v>
      </c>
      <c r="G93" s="4209">
        <v>1300</v>
      </c>
      <c r="H93" s="4209">
        <v>810</v>
      </c>
      <c r="I93" s="4209">
        <v>766</v>
      </c>
      <c r="J93" s="4209">
        <v>1026</v>
      </c>
      <c r="K93" s="4209">
        <v>1426</v>
      </c>
      <c r="L93" s="4209">
        <v>1331</v>
      </c>
      <c r="M93" s="4209">
        <v>824</v>
      </c>
      <c r="N93" s="4209">
        <v>747</v>
      </c>
      <c r="O93" s="4210">
        <v>1049</v>
      </c>
    </row>
    <row r="94" spans="1:15" ht="18" customHeight="1">
      <c r="A94" s="7443"/>
      <c r="B94" s="7712"/>
      <c r="C94" s="4207" t="s">
        <v>3671</v>
      </c>
      <c r="D94" s="4208">
        <v>3871</v>
      </c>
      <c r="E94" s="4209">
        <v>3399</v>
      </c>
      <c r="F94" s="4209">
        <v>3458</v>
      </c>
      <c r="G94" s="4209">
        <v>2625</v>
      </c>
      <c r="H94" s="4209">
        <v>2581</v>
      </c>
      <c r="I94" s="4209">
        <v>3866</v>
      </c>
      <c r="J94" s="4209">
        <v>3924</v>
      </c>
      <c r="K94" s="4209">
        <v>3765</v>
      </c>
      <c r="L94" s="4209">
        <v>3525</v>
      </c>
      <c r="M94" s="4209">
        <v>3186</v>
      </c>
      <c r="N94" s="4209">
        <v>5176</v>
      </c>
      <c r="O94" s="4210">
        <v>5791</v>
      </c>
    </row>
    <row r="95" spans="1:15" ht="18" customHeight="1">
      <c r="A95" s="7443"/>
      <c r="B95" s="7712"/>
      <c r="C95" s="4207" t="s">
        <v>3672</v>
      </c>
      <c r="D95" s="4208">
        <v>21070</v>
      </c>
      <c r="E95" s="4209">
        <v>17972</v>
      </c>
      <c r="F95" s="4209">
        <v>23383</v>
      </c>
      <c r="G95" s="4209">
        <v>27065</v>
      </c>
      <c r="H95" s="4209">
        <v>24173</v>
      </c>
      <c r="I95" s="4209">
        <v>27434</v>
      </c>
      <c r="J95" s="4209">
        <v>34332</v>
      </c>
      <c r="K95" s="4209">
        <v>24535</v>
      </c>
      <c r="L95" s="4209">
        <v>19723</v>
      </c>
      <c r="M95" s="4209">
        <v>18922</v>
      </c>
      <c r="N95" s="4209">
        <v>21478</v>
      </c>
      <c r="O95" s="4210">
        <v>27709</v>
      </c>
    </row>
    <row r="96" spans="1:15" ht="18" customHeight="1">
      <c r="A96" s="7443"/>
      <c r="B96" s="7712"/>
      <c r="C96" s="4207" t="s">
        <v>3673</v>
      </c>
      <c r="D96" s="4208">
        <v>5849</v>
      </c>
      <c r="E96" s="4209">
        <v>4543</v>
      </c>
      <c r="F96" s="4209">
        <v>6525</v>
      </c>
      <c r="G96" s="4209">
        <v>3737</v>
      </c>
      <c r="H96" s="4209">
        <v>2829</v>
      </c>
      <c r="I96" s="4209">
        <v>1820</v>
      </c>
      <c r="J96" s="4209">
        <v>3168</v>
      </c>
      <c r="K96" s="4209">
        <v>1940</v>
      </c>
      <c r="L96" s="4209">
        <v>1762</v>
      </c>
      <c r="M96" s="4209">
        <v>2653</v>
      </c>
      <c r="N96" s="4209">
        <v>3585</v>
      </c>
      <c r="O96" s="4210">
        <v>2277</v>
      </c>
    </row>
    <row r="97" spans="1:15" ht="18" customHeight="1">
      <c r="A97" s="7443"/>
      <c r="B97" s="7712"/>
      <c r="C97" s="4207" t="s">
        <v>3674</v>
      </c>
      <c r="D97" s="4208">
        <v>20139</v>
      </c>
      <c r="E97" s="4209">
        <v>21674</v>
      </c>
      <c r="F97" s="4209">
        <v>21723</v>
      </c>
      <c r="G97" s="4209">
        <v>21452</v>
      </c>
      <c r="H97" s="4209">
        <v>25011</v>
      </c>
      <c r="I97" s="4209">
        <v>22539</v>
      </c>
      <c r="J97" s="4209">
        <v>21999</v>
      </c>
      <c r="K97" s="4209">
        <v>17745</v>
      </c>
      <c r="L97" s="4209">
        <v>22007</v>
      </c>
      <c r="M97" s="4209">
        <v>21214</v>
      </c>
      <c r="N97" s="4209">
        <v>23493</v>
      </c>
      <c r="O97" s="4210">
        <v>29954</v>
      </c>
    </row>
    <row r="98" spans="1:15" ht="18" customHeight="1">
      <c r="A98" s="7443"/>
      <c r="B98" s="7712"/>
      <c r="C98" s="4207" t="s">
        <v>3675</v>
      </c>
      <c r="D98" s="4208">
        <v>2029</v>
      </c>
      <c r="E98" s="4209">
        <v>1930</v>
      </c>
      <c r="F98" s="4209">
        <v>1569</v>
      </c>
      <c r="G98" s="4209">
        <v>1758</v>
      </c>
      <c r="H98" s="4209">
        <v>1727</v>
      </c>
      <c r="I98" s="4209">
        <v>1909</v>
      </c>
      <c r="J98" s="4209">
        <v>1550</v>
      </c>
      <c r="K98" s="4209">
        <v>1723</v>
      </c>
      <c r="L98" s="4209">
        <v>1636</v>
      </c>
      <c r="M98" s="4209">
        <v>1569</v>
      </c>
      <c r="N98" s="4209">
        <v>1503</v>
      </c>
      <c r="O98" s="4210">
        <v>1773</v>
      </c>
    </row>
    <row r="99" spans="1:15" ht="18" customHeight="1">
      <c r="A99" s="7443"/>
      <c r="B99" s="7712"/>
      <c r="C99" s="4207" t="s">
        <v>3676</v>
      </c>
      <c r="D99" s="4208">
        <v>5</v>
      </c>
      <c r="E99" s="4209">
        <v>7</v>
      </c>
      <c r="F99" s="4209">
        <v>68</v>
      </c>
      <c r="G99" s="4209">
        <v>1</v>
      </c>
      <c r="H99" s="4209">
        <v>0</v>
      </c>
      <c r="I99" s="4209">
        <v>23</v>
      </c>
      <c r="J99" s="4209">
        <v>1</v>
      </c>
      <c r="K99" s="4209">
        <v>79</v>
      </c>
      <c r="L99" s="4209">
        <v>10</v>
      </c>
      <c r="M99" s="4209">
        <v>28</v>
      </c>
      <c r="N99" s="4209">
        <v>0</v>
      </c>
      <c r="O99" s="4210">
        <v>0</v>
      </c>
    </row>
    <row r="100" spans="1:15" ht="18" customHeight="1">
      <c r="A100" s="7443"/>
      <c r="B100" s="7712"/>
      <c r="C100" s="4207" t="s">
        <v>3677</v>
      </c>
      <c r="D100" s="4208">
        <v>0</v>
      </c>
      <c r="E100" s="4209">
        <v>0</v>
      </c>
      <c r="F100" s="4209">
        <v>0</v>
      </c>
      <c r="G100" s="4209">
        <v>0</v>
      </c>
      <c r="H100" s="4209">
        <v>0</v>
      </c>
      <c r="I100" s="4209">
        <v>0</v>
      </c>
      <c r="J100" s="4209">
        <v>0</v>
      </c>
      <c r="K100" s="4209">
        <v>1</v>
      </c>
      <c r="L100" s="4209">
        <v>698</v>
      </c>
      <c r="M100" s="4209">
        <v>881</v>
      </c>
      <c r="N100" s="4209">
        <v>0</v>
      </c>
      <c r="O100" s="4210">
        <v>543</v>
      </c>
    </row>
    <row r="101" spans="1:15" ht="18" customHeight="1">
      <c r="A101" s="7443"/>
      <c r="B101" s="7712"/>
      <c r="C101" s="4207" t="s">
        <v>3686</v>
      </c>
      <c r="D101" s="4208">
        <v>13427</v>
      </c>
      <c r="E101" s="4209">
        <v>13327</v>
      </c>
      <c r="F101" s="4209">
        <v>14750</v>
      </c>
      <c r="G101" s="4209">
        <v>17286</v>
      </c>
      <c r="H101" s="4209">
        <v>15164</v>
      </c>
      <c r="I101" s="4209">
        <v>13529</v>
      </c>
      <c r="J101" s="4209">
        <v>13087</v>
      </c>
      <c r="K101" s="4209">
        <v>12860</v>
      </c>
      <c r="L101" s="4209">
        <v>15662</v>
      </c>
      <c r="M101" s="4209">
        <v>12625</v>
      </c>
      <c r="N101" s="4209">
        <v>16863</v>
      </c>
      <c r="O101" s="4210">
        <v>14406</v>
      </c>
    </row>
    <row r="102" spans="1:15" ht="18" customHeight="1">
      <c r="A102" s="7443"/>
      <c r="B102" s="7712"/>
      <c r="C102" s="4207" t="s">
        <v>3687</v>
      </c>
      <c r="D102" s="4208">
        <v>3433</v>
      </c>
      <c r="E102" s="4209">
        <v>2762</v>
      </c>
      <c r="F102" s="4209">
        <v>4389</v>
      </c>
      <c r="G102" s="4209">
        <v>2811</v>
      </c>
      <c r="H102" s="4209">
        <v>3299</v>
      </c>
      <c r="I102" s="4209">
        <v>2869</v>
      </c>
      <c r="J102" s="4209">
        <v>3597</v>
      </c>
      <c r="K102" s="4209">
        <v>5640</v>
      </c>
      <c r="L102" s="4209">
        <v>7790</v>
      </c>
      <c r="M102" s="4209">
        <v>8738</v>
      </c>
      <c r="N102" s="4209">
        <v>10048</v>
      </c>
      <c r="O102" s="4210">
        <v>8488</v>
      </c>
    </row>
    <row r="103" spans="1:15" ht="18" customHeight="1">
      <c r="A103" s="7443"/>
      <c r="B103" s="7712"/>
      <c r="C103" s="4207" t="s">
        <v>3688</v>
      </c>
      <c r="D103" s="4208">
        <v>300</v>
      </c>
      <c r="E103" s="4209">
        <v>353</v>
      </c>
      <c r="F103" s="4209">
        <v>434</v>
      </c>
      <c r="G103" s="4209">
        <v>456</v>
      </c>
      <c r="H103" s="4209">
        <v>269</v>
      </c>
      <c r="I103" s="4209">
        <v>347</v>
      </c>
      <c r="J103" s="4209">
        <v>325</v>
      </c>
      <c r="K103" s="4209">
        <v>462</v>
      </c>
      <c r="L103" s="4209">
        <v>383</v>
      </c>
      <c r="M103" s="4209">
        <v>249</v>
      </c>
      <c r="N103" s="4209">
        <v>517</v>
      </c>
      <c r="O103" s="4210">
        <v>396</v>
      </c>
    </row>
    <row r="104" spans="1:15" ht="18" customHeight="1" thickBot="1">
      <c r="A104" s="7443"/>
      <c r="B104" s="7715"/>
      <c r="C104" s="4212" t="s">
        <v>78</v>
      </c>
      <c r="D104" s="4220">
        <f t="shared" ref="D104:O104" si="3">+D92+D90+D86</f>
        <v>101327</v>
      </c>
      <c r="E104" s="4220">
        <f t="shared" si="3"/>
        <v>95661</v>
      </c>
      <c r="F104" s="4220">
        <f t="shared" si="3"/>
        <v>110102</v>
      </c>
      <c r="G104" s="4220">
        <f t="shared" si="3"/>
        <v>106632</v>
      </c>
      <c r="H104" s="4220">
        <f t="shared" si="3"/>
        <v>105037</v>
      </c>
      <c r="I104" s="4220">
        <f t="shared" si="3"/>
        <v>103114</v>
      </c>
      <c r="J104" s="4220">
        <f t="shared" si="3"/>
        <v>114111</v>
      </c>
      <c r="K104" s="4220">
        <f t="shared" si="3"/>
        <v>100062</v>
      </c>
      <c r="L104" s="4220">
        <f t="shared" si="3"/>
        <v>110014</v>
      </c>
      <c r="M104" s="4220">
        <f t="shared" si="3"/>
        <v>106295</v>
      </c>
      <c r="N104" s="4220">
        <f t="shared" si="3"/>
        <v>121728</v>
      </c>
      <c r="O104" s="4253">
        <f t="shared" si="3"/>
        <v>124025</v>
      </c>
    </row>
    <row r="105" spans="1:15" ht="18" customHeight="1" thickBot="1">
      <c r="A105" s="7719"/>
      <c r="B105" s="4245" t="s">
        <v>3678</v>
      </c>
      <c r="C105" s="4254" t="s">
        <v>3679</v>
      </c>
      <c r="D105" s="4255">
        <v>7902</v>
      </c>
      <c r="E105" s="4247">
        <v>13129</v>
      </c>
      <c r="F105" s="4247">
        <v>5989</v>
      </c>
      <c r="G105" s="4247">
        <v>6504</v>
      </c>
      <c r="H105" s="4247">
        <v>8831</v>
      </c>
      <c r="I105" s="4247">
        <v>3905</v>
      </c>
      <c r="J105" s="4247">
        <v>7215</v>
      </c>
      <c r="K105" s="4247">
        <v>7667</v>
      </c>
      <c r="L105" s="4247">
        <v>4744</v>
      </c>
      <c r="M105" s="4247">
        <v>6842</v>
      </c>
      <c r="N105" s="4247">
        <v>7025</v>
      </c>
      <c r="O105" s="4248">
        <v>5991</v>
      </c>
    </row>
    <row r="106" spans="1:15" ht="12" customHeight="1" thickTop="1">
      <c r="A106" s="4249"/>
      <c r="B106" s="4250"/>
      <c r="C106" s="4251"/>
      <c r="D106" s="4238"/>
      <c r="E106" s="4238"/>
      <c r="F106" s="4238"/>
      <c r="G106" s="4238"/>
      <c r="H106" s="4238"/>
      <c r="I106" s="4238"/>
      <c r="J106" s="4238"/>
      <c r="K106" s="4238"/>
      <c r="L106" s="4238"/>
      <c r="M106" s="4238"/>
      <c r="N106" s="4238"/>
      <c r="O106" s="4238"/>
    </row>
    <row r="107" spans="1:15" ht="12" customHeight="1">
      <c r="A107" s="7422" t="s">
        <v>3689</v>
      </c>
      <c r="B107" s="7422"/>
      <c r="C107" s="7422"/>
      <c r="D107" s="7422"/>
      <c r="E107" s="7422"/>
      <c r="F107" s="3282"/>
      <c r="G107" s="3282"/>
      <c r="H107" s="3282"/>
      <c r="I107" s="3282"/>
      <c r="J107" s="4252"/>
      <c r="K107" s="4160"/>
      <c r="L107" s="4160"/>
      <c r="M107" s="3062"/>
      <c r="N107" s="4160"/>
      <c r="O107" s="4160"/>
    </row>
    <row r="108" spans="1:15" ht="12" customHeight="1">
      <c r="A108" s="7422" t="s">
        <v>3690</v>
      </c>
      <c r="B108" s="7422"/>
      <c r="C108" s="7422"/>
      <c r="D108" s="7422"/>
      <c r="E108" s="7422"/>
      <c r="F108" s="3953"/>
      <c r="G108" s="3953"/>
      <c r="H108" s="3953"/>
      <c r="I108" s="3953"/>
      <c r="J108" s="4252"/>
      <c r="K108" s="4160"/>
      <c r="L108" s="4160"/>
      <c r="M108" s="3062"/>
      <c r="N108" s="4160"/>
      <c r="O108" s="4160"/>
    </row>
    <row r="109" spans="1:15" ht="12" customHeight="1">
      <c r="A109" s="7344" t="s">
        <v>3644</v>
      </c>
      <c r="B109" s="7344"/>
      <c r="C109" s="7344"/>
      <c r="D109" s="7344"/>
      <c r="E109" s="7344"/>
      <c r="F109" s="3113"/>
      <c r="G109" s="3113"/>
      <c r="H109" s="3113"/>
      <c r="I109" s="3113"/>
      <c r="J109" s="3062"/>
      <c r="K109" s="4160"/>
      <c r="L109" s="4160"/>
      <c r="M109" s="3062"/>
      <c r="N109" s="4160"/>
      <c r="O109" s="4160"/>
    </row>
    <row r="110" spans="1:15" ht="12" customHeight="1">
      <c r="A110" s="7344" t="s">
        <v>3645</v>
      </c>
      <c r="B110" s="7344"/>
      <c r="C110" s="7344"/>
      <c r="D110" s="7344"/>
      <c r="E110" s="7344"/>
      <c r="F110" s="3113"/>
      <c r="G110" s="3113"/>
      <c r="H110" s="3113"/>
      <c r="I110" s="3113"/>
      <c r="J110" s="3062"/>
      <c r="K110" s="4160"/>
      <c r="L110" s="4160"/>
      <c r="M110" s="3062"/>
      <c r="N110" s="4160"/>
      <c r="O110" s="4160"/>
    </row>
    <row r="111" spans="1:15" ht="12" customHeight="1">
      <c r="A111" s="7345" t="s">
        <v>3691</v>
      </c>
      <c r="B111" s="7345"/>
      <c r="C111" s="7345"/>
      <c r="D111" s="7345"/>
      <c r="E111" s="7345"/>
    </row>
    <row r="112" spans="1:15">
      <c r="A112" s="3117"/>
      <c r="C112" s="4160"/>
      <c r="D112" s="3062"/>
      <c r="E112" s="4160"/>
      <c r="F112" s="4160"/>
      <c r="G112" s="3062"/>
      <c r="H112" s="4160"/>
      <c r="I112" s="4160"/>
      <c r="J112" s="3062"/>
      <c r="K112" s="4160"/>
      <c r="L112" s="4160"/>
      <c r="M112" s="3062"/>
      <c r="N112" s="4160"/>
      <c r="O112" s="4160"/>
    </row>
    <row r="113" spans="1:15" ht="21.75" customHeight="1">
      <c r="A113" s="3117"/>
      <c r="C113" s="7702" t="s">
        <v>3</v>
      </c>
      <c r="D113" s="7702"/>
      <c r="E113" s="4160"/>
      <c r="F113" s="4200" t="s">
        <v>38</v>
      </c>
      <c r="G113" s="3062"/>
      <c r="H113" s="4160"/>
      <c r="I113" s="4160"/>
      <c r="J113" s="3062"/>
      <c r="K113" s="4160"/>
      <c r="L113" s="4160"/>
      <c r="M113" s="3062"/>
      <c r="N113" s="4160"/>
      <c r="O113" s="4160"/>
    </row>
    <row r="114" spans="1:15">
      <c r="A114" s="3117"/>
      <c r="C114" s="4160"/>
      <c r="D114" s="3062"/>
      <c r="E114" s="4160"/>
      <c r="G114" s="3062"/>
      <c r="H114" s="4160"/>
      <c r="I114" s="4160"/>
      <c r="J114" s="3062"/>
      <c r="K114" s="4160"/>
      <c r="L114" s="4160"/>
      <c r="M114" s="3062"/>
      <c r="N114" s="4160"/>
      <c r="O114" s="4160"/>
    </row>
  </sheetData>
  <mergeCells count="22">
    <mergeCell ref="C113:D113"/>
    <mergeCell ref="A38:A71"/>
    <mergeCell ref="B38:B51"/>
    <mergeCell ref="B52:B70"/>
    <mergeCell ref="A72:A105"/>
    <mergeCell ref="B72:B85"/>
    <mergeCell ref="B86:B104"/>
    <mergeCell ref="A107:E107"/>
    <mergeCell ref="A108:E108"/>
    <mergeCell ref="A109:E109"/>
    <mergeCell ref="A110:E110"/>
    <mergeCell ref="A111:E111"/>
    <mergeCell ref="A6:A37"/>
    <mergeCell ref="B6:B19"/>
    <mergeCell ref="B20:B36"/>
    <mergeCell ref="A1:C1"/>
    <mergeCell ref="A2:O2"/>
    <mergeCell ref="A3:O3"/>
    <mergeCell ref="A4:A5"/>
    <mergeCell ref="B4:B5"/>
    <mergeCell ref="C4:C5"/>
    <mergeCell ref="D4:O4"/>
  </mergeCells>
  <hyperlinks>
    <hyperlink ref="A1" r:id="rId1"/>
  </hyperlinks>
  <pageMargins left="0.70866141732283472" right="0.70866141732283472" top="0.55118110236220474" bottom="0.74803149606299213" header="0.31496062992125984" footer="0.31496062992125984"/>
  <pageSetup paperSize="9" scale="26" fitToHeight="0" orientation="landscape" r:id="rId2"/>
  <headerFooter alignWithMargins="0">
    <oddFooter>&amp;R237</oddFooter>
  </headerFooter>
  <drawing r:id="rId3"/>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30">
    <pageSetUpPr fitToPage="1"/>
  </sheetPr>
  <dimension ref="A1:O91"/>
  <sheetViews>
    <sheetView view="pageBreakPreview" zoomScale="60" zoomScaleNormal="100" workbookViewId="0">
      <selection activeCell="A2" sqref="A2:N79"/>
    </sheetView>
  </sheetViews>
  <sheetFormatPr defaultRowHeight="12.75"/>
  <cols>
    <col min="1" max="1" width="34.42578125" style="3062" customWidth="1"/>
    <col min="2" max="13" width="28.7109375" style="4199" customWidth="1"/>
    <col min="14" max="14" width="28.7109375" style="4200" customWidth="1"/>
    <col min="15" max="256" width="9.140625" style="3062"/>
    <col min="257" max="257" width="24.85546875" style="3062" customWidth="1"/>
    <col min="258" max="269" width="12.5703125" style="3062" customWidth="1"/>
    <col min="270" max="270" width="13.5703125" style="3062" customWidth="1"/>
    <col min="271" max="512" width="9.140625" style="3062"/>
    <col min="513" max="513" width="24.85546875" style="3062" customWidth="1"/>
    <col min="514" max="525" width="12.5703125" style="3062" customWidth="1"/>
    <col min="526" max="526" width="13.5703125" style="3062" customWidth="1"/>
    <col min="527" max="768" width="9.140625" style="3062"/>
    <col min="769" max="769" width="24.85546875" style="3062" customWidth="1"/>
    <col min="770" max="781" width="12.5703125" style="3062" customWidth="1"/>
    <col min="782" max="782" width="13.5703125" style="3062" customWidth="1"/>
    <col min="783" max="1024" width="9.140625" style="3062"/>
    <col min="1025" max="1025" width="24.85546875" style="3062" customWidth="1"/>
    <col min="1026" max="1037" width="12.5703125" style="3062" customWidth="1"/>
    <col min="1038" max="1038" width="13.5703125" style="3062" customWidth="1"/>
    <col min="1039" max="1280" width="9.140625" style="3062"/>
    <col min="1281" max="1281" width="24.85546875" style="3062" customWidth="1"/>
    <col min="1282" max="1293" width="12.5703125" style="3062" customWidth="1"/>
    <col min="1294" max="1294" width="13.5703125" style="3062" customWidth="1"/>
    <col min="1295" max="1536" width="9.140625" style="3062"/>
    <col min="1537" max="1537" width="24.85546875" style="3062" customWidth="1"/>
    <col min="1538" max="1549" width="12.5703125" style="3062" customWidth="1"/>
    <col min="1550" max="1550" width="13.5703125" style="3062" customWidth="1"/>
    <col min="1551" max="1792" width="9.140625" style="3062"/>
    <col min="1793" max="1793" width="24.85546875" style="3062" customWidth="1"/>
    <col min="1794" max="1805" width="12.5703125" style="3062" customWidth="1"/>
    <col min="1806" max="1806" width="13.5703125" style="3062" customWidth="1"/>
    <col min="1807" max="2048" width="9.140625" style="3062"/>
    <col min="2049" max="2049" width="24.85546875" style="3062" customWidth="1"/>
    <col min="2050" max="2061" width="12.5703125" style="3062" customWidth="1"/>
    <col min="2062" max="2062" width="13.5703125" style="3062" customWidth="1"/>
    <col min="2063" max="2304" width="9.140625" style="3062"/>
    <col min="2305" max="2305" width="24.85546875" style="3062" customWidth="1"/>
    <col min="2306" max="2317" width="12.5703125" style="3062" customWidth="1"/>
    <col min="2318" max="2318" width="13.5703125" style="3062" customWidth="1"/>
    <col min="2319" max="2560" width="9.140625" style="3062"/>
    <col min="2561" max="2561" width="24.85546875" style="3062" customWidth="1"/>
    <col min="2562" max="2573" width="12.5703125" style="3062" customWidth="1"/>
    <col min="2574" max="2574" width="13.5703125" style="3062" customWidth="1"/>
    <col min="2575" max="2816" width="9.140625" style="3062"/>
    <col min="2817" max="2817" width="24.85546875" style="3062" customWidth="1"/>
    <col min="2818" max="2829" width="12.5703125" style="3062" customWidth="1"/>
    <col min="2830" max="2830" width="13.5703125" style="3062" customWidth="1"/>
    <col min="2831" max="3072" width="9.140625" style="3062"/>
    <col min="3073" max="3073" width="24.85546875" style="3062" customWidth="1"/>
    <col min="3074" max="3085" width="12.5703125" style="3062" customWidth="1"/>
    <col min="3086" max="3086" width="13.5703125" style="3062" customWidth="1"/>
    <col min="3087" max="3328" width="9.140625" style="3062"/>
    <col min="3329" max="3329" width="24.85546875" style="3062" customWidth="1"/>
    <col min="3330" max="3341" width="12.5703125" style="3062" customWidth="1"/>
    <col min="3342" max="3342" width="13.5703125" style="3062" customWidth="1"/>
    <col min="3343" max="3584" width="9.140625" style="3062"/>
    <col min="3585" max="3585" width="24.85546875" style="3062" customWidth="1"/>
    <col min="3586" max="3597" width="12.5703125" style="3062" customWidth="1"/>
    <col min="3598" max="3598" width="13.5703125" style="3062" customWidth="1"/>
    <col min="3599" max="3840" width="9.140625" style="3062"/>
    <col min="3841" max="3841" width="24.85546875" style="3062" customWidth="1"/>
    <col min="3842" max="3853" width="12.5703125" style="3062" customWidth="1"/>
    <col min="3854" max="3854" width="13.5703125" style="3062" customWidth="1"/>
    <col min="3855" max="4096" width="9.140625" style="3062"/>
    <col min="4097" max="4097" width="24.85546875" style="3062" customWidth="1"/>
    <col min="4098" max="4109" width="12.5703125" style="3062" customWidth="1"/>
    <col min="4110" max="4110" width="13.5703125" style="3062" customWidth="1"/>
    <col min="4111" max="4352" width="9.140625" style="3062"/>
    <col min="4353" max="4353" width="24.85546875" style="3062" customWidth="1"/>
    <col min="4354" max="4365" width="12.5703125" style="3062" customWidth="1"/>
    <col min="4366" max="4366" width="13.5703125" style="3062" customWidth="1"/>
    <col min="4367" max="4608" width="9.140625" style="3062"/>
    <col min="4609" max="4609" width="24.85546875" style="3062" customWidth="1"/>
    <col min="4610" max="4621" width="12.5703125" style="3062" customWidth="1"/>
    <col min="4622" max="4622" width="13.5703125" style="3062" customWidth="1"/>
    <col min="4623" max="4864" width="9.140625" style="3062"/>
    <col min="4865" max="4865" width="24.85546875" style="3062" customWidth="1"/>
    <col min="4866" max="4877" width="12.5703125" style="3062" customWidth="1"/>
    <col min="4878" max="4878" width="13.5703125" style="3062" customWidth="1"/>
    <col min="4879" max="5120" width="9.140625" style="3062"/>
    <col min="5121" max="5121" width="24.85546875" style="3062" customWidth="1"/>
    <col min="5122" max="5133" width="12.5703125" style="3062" customWidth="1"/>
    <col min="5134" max="5134" width="13.5703125" style="3062" customWidth="1"/>
    <col min="5135" max="5376" width="9.140625" style="3062"/>
    <col min="5377" max="5377" width="24.85546875" style="3062" customWidth="1"/>
    <col min="5378" max="5389" width="12.5703125" style="3062" customWidth="1"/>
    <col min="5390" max="5390" width="13.5703125" style="3062" customWidth="1"/>
    <col min="5391" max="5632" width="9.140625" style="3062"/>
    <col min="5633" max="5633" width="24.85546875" style="3062" customWidth="1"/>
    <col min="5634" max="5645" width="12.5703125" style="3062" customWidth="1"/>
    <col min="5646" max="5646" width="13.5703125" style="3062" customWidth="1"/>
    <col min="5647" max="5888" width="9.140625" style="3062"/>
    <col min="5889" max="5889" width="24.85546875" style="3062" customWidth="1"/>
    <col min="5890" max="5901" width="12.5703125" style="3062" customWidth="1"/>
    <col min="5902" max="5902" width="13.5703125" style="3062" customWidth="1"/>
    <col min="5903" max="6144" width="9.140625" style="3062"/>
    <col min="6145" max="6145" width="24.85546875" style="3062" customWidth="1"/>
    <col min="6146" max="6157" width="12.5703125" style="3062" customWidth="1"/>
    <col min="6158" max="6158" width="13.5703125" style="3062" customWidth="1"/>
    <col min="6159" max="6400" width="9.140625" style="3062"/>
    <col min="6401" max="6401" width="24.85546875" style="3062" customWidth="1"/>
    <col min="6402" max="6413" width="12.5703125" style="3062" customWidth="1"/>
    <col min="6414" max="6414" width="13.5703125" style="3062" customWidth="1"/>
    <col min="6415" max="6656" width="9.140625" style="3062"/>
    <col min="6657" max="6657" width="24.85546875" style="3062" customWidth="1"/>
    <col min="6658" max="6669" width="12.5703125" style="3062" customWidth="1"/>
    <col min="6670" max="6670" width="13.5703125" style="3062" customWidth="1"/>
    <col min="6671" max="6912" width="9.140625" style="3062"/>
    <col min="6913" max="6913" width="24.85546875" style="3062" customWidth="1"/>
    <col min="6914" max="6925" width="12.5703125" style="3062" customWidth="1"/>
    <col min="6926" max="6926" width="13.5703125" style="3062" customWidth="1"/>
    <col min="6927" max="7168" width="9.140625" style="3062"/>
    <col min="7169" max="7169" width="24.85546875" style="3062" customWidth="1"/>
    <col min="7170" max="7181" width="12.5703125" style="3062" customWidth="1"/>
    <col min="7182" max="7182" width="13.5703125" style="3062" customWidth="1"/>
    <col min="7183" max="7424" width="9.140625" style="3062"/>
    <col min="7425" max="7425" width="24.85546875" style="3062" customWidth="1"/>
    <col min="7426" max="7437" width="12.5703125" style="3062" customWidth="1"/>
    <col min="7438" max="7438" width="13.5703125" style="3062" customWidth="1"/>
    <col min="7439" max="7680" width="9.140625" style="3062"/>
    <col min="7681" max="7681" width="24.85546875" style="3062" customWidth="1"/>
    <col min="7682" max="7693" width="12.5703125" style="3062" customWidth="1"/>
    <col min="7694" max="7694" width="13.5703125" style="3062" customWidth="1"/>
    <col min="7695" max="7936" width="9.140625" style="3062"/>
    <col min="7937" max="7937" width="24.85546875" style="3062" customWidth="1"/>
    <col min="7938" max="7949" width="12.5703125" style="3062" customWidth="1"/>
    <col min="7950" max="7950" width="13.5703125" style="3062" customWidth="1"/>
    <col min="7951" max="8192" width="9.140625" style="3062"/>
    <col min="8193" max="8193" width="24.85546875" style="3062" customWidth="1"/>
    <col min="8194" max="8205" width="12.5703125" style="3062" customWidth="1"/>
    <col min="8206" max="8206" width="13.5703125" style="3062" customWidth="1"/>
    <col min="8207" max="8448" width="9.140625" style="3062"/>
    <col min="8449" max="8449" width="24.85546875" style="3062" customWidth="1"/>
    <col min="8450" max="8461" width="12.5703125" style="3062" customWidth="1"/>
    <col min="8462" max="8462" width="13.5703125" style="3062" customWidth="1"/>
    <col min="8463" max="8704" width="9.140625" style="3062"/>
    <col min="8705" max="8705" width="24.85546875" style="3062" customWidth="1"/>
    <col min="8706" max="8717" width="12.5703125" style="3062" customWidth="1"/>
    <col min="8718" max="8718" width="13.5703125" style="3062" customWidth="1"/>
    <col min="8719" max="8960" width="9.140625" style="3062"/>
    <col min="8961" max="8961" width="24.85546875" style="3062" customWidth="1"/>
    <col min="8962" max="8973" width="12.5703125" style="3062" customWidth="1"/>
    <col min="8974" max="8974" width="13.5703125" style="3062" customWidth="1"/>
    <col min="8975" max="9216" width="9.140625" style="3062"/>
    <col min="9217" max="9217" width="24.85546875" style="3062" customWidth="1"/>
    <col min="9218" max="9229" width="12.5703125" style="3062" customWidth="1"/>
    <col min="9230" max="9230" width="13.5703125" style="3062" customWidth="1"/>
    <col min="9231" max="9472" width="9.140625" style="3062"/>
    <col min="9473" max="9473" width="24.85546875" style="3062" customWidth="1"/>
    <col min="9474" max="9485" width="12.5703125" style="3062" customWidth="1"/>
    <col min="9486" max="9486" width="13.5703125" style="3062" customWidth="1"/>
    <col min="9487" max="9728" width="9.140625" style="3062"/>
    <col min="9729" max="9729" width="24.85546875" style="3062" customWidth="1"/>
    <col min="9730" max="9741" width="12.5703125" style="3062" customWidth="1"/>
    <col min="9742" max="9742" width="13.5703125" style="3062" customWidth="1"/>
    <col min="9743" max="9984" width="9.140625" style="3062"/>
    <col min="9985" max="9985" width="24.85546875" style="3062" customWidth="1"/>
    <col min="9986" max="9997" width="12.5703125" style="3062" customWidth="1"/>
    <col min="9998" max="9998" width="13.5703125" style="3062" customWidth="1"/>
    <col min="9999" max="10240" width="9.140625" style="3062"/>
    <col min="10241" max="10241" width="24.85546875" style="3062" customWidth="1"/>
    <col min="10242" max="10253" width="12.5703125" style="3062" customWidth="1"/>
    <col min="10254" max="10254" width="13.5703125" style="3062" customWidth="1"/>
    <col min="10255" max="10496" width="9.140625" style="3062"/>
    <col min="10497" max="10497" width="24.85546875" style="3062" customWidth="1"/>
    <col min="10498" max="10509" width="12.5703125" style="3062" customWidth="1"/>
    <col min="10510" max="10510" width="13.5703125" style="3062" customWidth="1"/>
    <col min="10511" max="10752" width="9.140625" style="3062"/>
    <col min="10753" max="10753" width="24.85546875" style="3062" customWidth="1"/>
    <col min="10754" max="10765" width="12.5703125" style="3062" customWidth="1"/>
    <col min="10766" max="10766" width="13.5703125" style="3062" customWidth="1"/>
    <col min="10767" max="11008" width="9.140625" style="3062"/>
    <col min="11009" max="11009" width="24.85546875" style="3062" customWidth="1"/>
    <col min="11010" max="11021" width="12.5703125" style="3062" customWidth="1"/>
    <col min="11022" max="11022" width="13.5703125" style="3062" customWidth="1"/>
    <col min="11023" max="11264" width="9.140625" style="3062"/>
    <col min="11265" max="11265" width="24.85546875" style="3062" customWidth="1"/>
    <col min="11266" max="11277" width="12.5703125" style="3062" customWidth="1"/>
    <col min="11278" max="11278" width="13.5703125" style="3062" customWidth="1"/>
    <col min="11279" max="11520" width="9.140625" style="3062"/>
    <col min="11521" max="11521" width="24.85546875" style="3062" customWidth="1"/>
    <col min="11522" max="11533" width="12.5703125" style="3062" customWidth="1"/>
    <col min="11534" max="11534" width="13.5703125" style="3062" customWidth="1"/>
    <col min="11535" max="11776" width="9.140625" style="3062"/>
    <col min="11777" max="11777" width="24.85546875" style="3062" customWidth="1"/>
    <col min="11778" max="11789" width="12.5703125" style="3062" customWidth="1"/>
    <col min="11790" max="11790" width="13.5703125" style="3062" customWidth="1"/>
    <col min="11791" max="12032" width="9.140625" style="3062"/>
    <col min="12033" max="12033" width="24.85546875" style="3062" customWidth="1"/>
    <col min="12034" max="12045" width="12.5703125" style="3062" customWidth="1"/>
    <col min="12046" max="12046" width="13.5703125" style="3062" customWidth="1"/>
    <col min="12047" max="12288" width="9.140625" style="3062"/>
    <col min="12289" max="12289" width="24.85546875" style="3062" customWidth="1"/>
    <col min="12290" max="12301" width="12.5703125" style="3062" customWidth="1"/>
    <col min="12302" max="12302" width="13.5703125" style="3062" customWidth="1"/>
    <col min="12303" max="12544" width="9.140625" style="3062"/>
    <col min="12545" max="12545" width="24.85546875" style="3062" customWidth="1"/>
    <col min="12546" max="12557" width="12.5703125" style="3062" customWidth="1"/>
    <col min="12558" max="12558" width="13.5703125" style="3062" customWidth="1"/>
    <col min="12559" max="12800" width="9.140625" style="3062"/>
    <col min="12801" max="12801" width="24.85546875" style="3062" customWidth="1"/>
    <col min="12802" max="12813" width="12.5703125" style="3062" customWidth="1"/>
    <col min="12814" max="12814" width="13.5703125" style="3062" customWidth="1"/>
    <col min="12815" max="13056" width="9.140625" style="3062"/>
    <col min="13057" max="13057" width="24.85546875" style="3062" customWidth="1"/>
    <col min="13058" max="13069" width="12.5703125" style="3062" customWidth="1"/>
    <col min="13070" max="13070" width="13.5703125" style="3062" customWidth="1"/>
    <col min="13071" max="13312" width="9.140625" style="3062"/>
    <col min="13313" max="13313" width="24.85546875" style="3062" customWidth="1"/>
    <col min="13314" max="13325" width="12.5703125" style="3062" customWidth="1"/>
    <col min="13326" max="13326" width="13.5703125" style="3062" customWidth="1"/>
    <col min="13327" max="13568" width="9.140625" style="3062"/>
    <col min="13569" max="13569" width="24.85546875" style="3062" customWidth="1"/>
    <col min="13570" max="13581" width="12.5703125" style="3062" customWidth="1"/>
    <col min="13582" max="13582" width="13.5703125" style="3062" customWidth="1"/>
    <col min="13583" max="13824" width="9.140625" style="3062"/>
    <col min="13825" max="13825" width="24.85546875" style="3062" customWidth="1"/>
    <col min="13826" max="13837" width="12.5703125" style="3062" customWidth="1"/>
    <col min="13838" max="13838" width="13.5703125" style="3062" customWidth="1"/>
    <col min="13839" max="14080" width="9.140625" style="3062"/>
    <col min="14081" max="14081" width="24.85546875" style="3062" customWidth="1"/>
    <col min="14082" max="14093" width="12.5703125" style="3062" customWidth="1"/>
    <col min="14094" max="14094" width="13.5703125" style="3062" customWidth="1"/>
    <col min="14095" max="14336" width="9.140625" style="3062"/>
    <col min="14337" max="14337" width="24.85546875" style="3062" customWidth="1"/>
    <col min="14338" max="14349" width="12.5703125" style="3062" customWidth="1"/>
    <col min="14350" max="14350" width="13.5703125" style="3062" customWidth="1"/>
    <col min="14351" max="14592" width="9.140625" style="3062"/>
    <col min="14593" max="14593" width="24.85546875" style="3062" customWidth="1"/>
    <col min="14594" max="14605" width="12.5703125" style="3062" customWidth="1"/>
    <col min="14606" max="14606" width="13.5703125" style="3062" customWidth="1"/>
    <col min="14607" max="14848" width="9.140625" style="3062"/>
    <col min="14849" max="14849" width="24.85546875" style="3062" customWidth="1"/>
    <col min="14850" max="14861" width="12.5703125" style="3062" customWidth="1"/>
    <col min="14862" max="14862" width="13.5703125" style="3062" customWidth="1"/>
    <col min="14863" max="15104" width="9.140625" style="3062"/>
    <col min="15105" max="15105" width="24.85546875" style="3062" customWidth="1"/>
    <col min="15106" max="15117" width="12.5703125" style="3062" customWidth="1"/>
    <col min="15118" max="15118" width="13.5703125" style="3062" customWidth="1"/>
    <col min="15119" max="15360" width="9.140625" style="3062"/>
    <col min="15361" max="15361" width="24.85546875" style="3062" customWidth="1"/>
    <col min="15362" max="15373" width="12.5703125" style="3062" customWidth="1"/>
    <col min="15374" max="15374" width="13.5703125" style="3062" customWidth="1"/>
    <col min="15375" max="15616" width="9.140625" style="3062"/>
    <col min="15617" max="15617" width="24.85546875" style="3062" customWidth="1"/>
    <col min="15618" max="15629" width="12.5703125" style="3062" customWidth="1"/>
    <col min="15630" max="15630" width="13.5703125" style="3062" customWidth="1"/>
    <col min="15631" max="15872" width="9.140625" style="3062"/>
    <col min="15873" max="15873" width="24.85546875" style="3062" customWidth="1"/>
    <col min="15874" max="15885" width="12.5703125" style="3062" customWidth="1"/>
    <col min="15886" max="15886" width="13.5703125" style="3062" customWidth="1"/>
    <col min="15887" max="16128" width="9.140625" style="3062"/>
    <col min="16129" max="16129" width="24.85546875" style="3062" customWidth="1"/>
    <col min="16130" max="16141" width="12.5703125" style="3062" customWidth="1"/>
    <col min="16142" max="16142" width="13.5703125" style="3062" customWidth="1"/>
    <col min="16143" max="16384" width="9.140625" style="3062"/>
  </cols>
  <sheetData>
    <row r="1" spans="1:15" ht="13.5" thickBot="1">
      <c r="A1" s="5963" t="s">
        <v>0</v>
      </c>
      <c r="B1" s="5963"/>
      <c r="C1" s="5963"/>
      <c r="D1" s="4638"/>
      <c r="E1" s="5964"/>
      <c r="F1" s="5964"/>
      <c r="G1" s="4638"/>
      <c r="H1" s="5964"/>
      <c r="I1" s="5964"/>
      <c r="J1" s="4638"/>
      <c r="K1" s="5964"/>
      <c r="L1" s="5964"/>
      <c r="M1" s="4638"/>
      <c r="N1" s="5962" t="s">
        <v>1</v>
      </c>
      <c r="O1" s="4638"/>
    </row>
    <row r="2" spans="1:15" ht="21.75" customHeight="1" thickTop="1" thickBot="1">
      <c r="A2" s="7720" t="s">
        <v>4011</v>
      </c>
      <c r="B2" s="7721"/>
      <c r="C2" s="7721"/>
      <c r="D2" s="7721"/>
      <c r="E2" s="7721"/>
      <c r="F2" s="7721"/>
      <c r="G2" s="7721"/>
      <c r="H2" s="7721"/>
      <c r="I2" s="7721"/>
      <c r="J2" s="7721"/>
      <c r="K2" s="7721"/>
      <c r="L2" s="7721"/>
      <c r="M2" s="7721"/>
      <c r="N2" s="7722"/>
    </row>
    <row r="3" spans="1:15" ht="23.25" customHeight="1" thickBot="1">
      <c r="A3" s="7723" t="s">
        <v>5403</v>
      </c>
      <c r="B3" s="7724"/>
      <c r="C3" s="7724"/>
      <c r="D3" s="7724"/>
      <c r="E3" s="7724"/>
      <c r="F3" s="7724"/>
      <c r="G3" s="7724"/>
      <c r="H3" s="7724"/>
      <c r="I3" s="7724"/>
      <c r="J3" s="7724"/>
      <c r="K3" s="7724"/>
      <c r="L3" s="7724"/>
      <c r="M3" s="7724"/>
      <c r="N3" s="7725"/>
    </row>
    <row r="4" spans="1:15" s="4202" customFormat="1" ht="23.25" customHeight="1" thickBot="1">
      <c r="A4" s="7444" t="s">
        <v>3692</v>
      </c>
      <c r="B4" s="7727" t="s">
        <v>2132</v>
      </c>
      <c r="C4" s="7728"/>
      <c r="D4" s="7728"/>
      <c r="E4" s="7728"/>
      <c r="F4" s="7728"/>
      <c r="G4" s="7728"/>
      <c r="H4" s="7728"/>
      <c r="I4" s="7728"/>
      <c r="J4" s="7728"/>
      <c r="K4" s="7728"/>
      <c r="L4" s="7728"/>
      <c r="M4" s="7729"/>
      <c r="N4" s="7730" t="s">
        <v>78</v>
      </c>
    </row>
    <row r="5" spans="1:15" s="4256" customFormat="1" ht="29.25" customHeight="1" thickBot="1">
      <c r="A5" s="7726"/>
      <c r="B5" s="5890" t="s">
        <v>14</v>
      </c>
      <c r="C5" s="5888" t="s">
        <v>15</v>
      </c>
      <c r="D5" s="5888" t="s">
        <v>16</v>
      </c>
      <c r="E5" s="5888" t="s">
        <v>17</v>
      </c>
      <c r="F5" s="5888" t="s">
        <v>18</v>
      </c>
      <c r="G5" s="5888" t="s">
        <v>19</v>
      </c>
      <c r="H5" s="5888" t="s">
        <v>20</v>
      </c>
      <c r="I5" s="5888" t="s">
        <v>21</v>
      </c>
      <c r="J5" s="5888" t="s">
        <v>22</v>
      </c>
      <c r="K5" s="5888" t="s">
        <v>23</v>
      </c>
      <c r="L5" s="5888" t="s">
        <v>24</v>
      </c>
      <c r="M5" s="5891" t="s">
        <v>25</v>
      </c>
      <c r="N5" s="7731"/>
    </row>
    <row r="6" spans="1:15" ht="18.95" customHeight="1">
      <c r="A6" s="4332" t="s">
        <v>3693</v>
      </c>
      <c r="B6" s="4205">
        <v>2000</v>
      </c>
      <c r="C6" s="4205">
        <v>10985</v>
      </c>
      <c r="D6" s="4205">
        <v>17222.259999999998</v>
      </c>
      <c r="E6" s="4205">
        <v>2292.64</v>
      </c>
      <c r="F6" s="4205">
        <v>44440.45</v>
      </c>
      <c r="G6" s="4205">
        <v>186695.73</v>
      </c>
      <c r="H6" s="4205">
        <v>0</v>
      </c>
      <c r="I6" s="4205">
        <v>0</v>
      </c>
      <c r="J6" s="4205">
        <v>44146.58</v>
      </c>
      <c r="K6" s="4205">
        <v>0</v>
      </c>
      <c r="L6" s="4205">
        <v>0</v>
      </c>
      <c r="M6" s="4205">
        <v>165513.48000000001</v>
      </c>
      <c r="N6" s="4335">
        <f t="shared" ref="N6:N69" si="0">SUM(B6:M6)</f>
        <v>473296.14</v>
      </c>
    </row>
    <row r="7" spans="1:15" ht="18.95" customHeight="1">
      <c r="A7" s="4257" t="s">
        <v>3694</v>
      </c>
      <c r="B7" s="4209">
        <v>0</v>
      </c>
      <c r="C7" s="4209">
        <v>0</v>
      </c>
      <c r="D7" s="4209">
        <v>16277.36</v>
      </c>
      <c r="E7" s="4209">
        <v>0</v>
      </c>
      <c r="F7" s="4209">
        <v>0</v>
      </c>
      <c r="G7" s="4209">
        <v>0</v>
      </c>
      <c r="H7" s="4209">
        <v>0</v>
      </c>
      <c r="I7" s="4209">
        <v>0</v>
      </c>
      <c r="J7" s="4209">
        <v>0</v>
      </c>
      <c r="K7" s="4209">
        <v>0</v>
      </c>
      <c r="L7" s="4209">
        <v>0</v>
      </c>
      <c r="M7" s="4209">
        <v>17692.2</v>
      </c>
      <c r="N7" s="4258">
        <f t="shared" si="0"/>
        <v>33969.56</v>
      </c>
    </row>
    <row r="8" spans="1:15" ht="18.95" customHeight="1">
      <c r="A8" s="4257" t="s">
        <v>3695</v>
      </c>
      <c r="B8" s="4209">
        <v>5723861.8606000002</v>
      </c>
      <c r="C8" s="4209">
        <v>4635880.8096000003</v>
      </c>
      <c r="D8" s="4209">
        <v>4873450.9696000004</v>
      </c>
      <c r="E8" s="4209">
        <v>4454905.8397000004</v>
      </c>
      <c r="F8" s="4209">
        <v>3737069.5696999999</v>
      </c>
      <c r="G8" s="4209">
        <v>3826439.9898999999</v>
      </c>
      <c r="H8" s="4209">
        <v>3411730.2096000002</v>
      </c>
      <c r="I8" s="4209">
        <v>3477990.0995999998</v>
      </c>
      <c r="J8" s="4209">
        <v>4277919.5009000003</v>
      </c>
      <c r="K8" s="4209">
        <v>4819378.92</v>
      </c>
      <c r="L8" s="4209">
        <v>4744208.8992999997</v>
      </c>
      <c r="M8" s="4209">
        <v>5516002.6886</v>
      </c>
      <c r="N8" s="4258">
        <f t="shared" si="0"/>
        <v>53498839.35710001</v>
      </c>
    </row>
    <row r="9" spans="1:15" ht="18.95" customHeight="1">
      <c r="A9" s="4257" t="s">
        <v>3696</v>
      </c>
      <c r="B9" s="4209">
        <v>4446935.7098000003</v>
      </c>
      <c r="C9" s="4209">
        <v>3142397.8099000002</v>
      </c>
      <c r="D9" s="4209">
        <v>4604078.2397999996</v>
      </c>
      <c r="E9" s="4209">
        <v>4684026.0998</v>
      </c>
      <c r="F9" s="4209">
        <v>4485077.4698000001</v>
      </c>
      <c r="G9" s="4209">
        <v>4977486.1997999996</v>
      </c>
      <c r="H9" s="4209">
        <v>6170207.7898000004</v>
      </c>
      <c r="I9" s="4209">
        <v>7248044.9698999999</v>
      </c>
      <c r="J9" s="4209">
        <v>7039502.2199999997</v>
      </c>
      <c r="K9" s="4209">
        <v>5028620.0697999997</v>
      </c>
      <c r="L9" s="4209">
        <v>5496105.9598000003</v>
      </c>
      <c r="M9" s="4209">
        <v>7217480.7496999996</v>
      </c>
      <c r="N9" s="4258">
        <f t="shared" si="0"/>
        <v>64539963.287899993</v>
      </c>
    </row>
    <row r="10" spans="1:15" ht="18.95" customHeight="1">
      <c r="A10" s="4257" t="s">
        <v>3697</v>
      </c>
      <c r="B10" s="4209">
        <v>37882</v>
      </c>
      <c r="C10" s="4209">
        <v>89991.4</v>
      </c>
      <c r="D10" s="4209">
        <v>33648</v>
      </c>
      <c r="E10" s="4209">
        <v>15710.7</v>
      </c>
      <c r="F10" s="4209">
        <v>112099.1</v>
      </c>
      <c r="G10" s="4209">
        <v>79267.7</v>
      </c>
      <c r="H10" s="4209">
        <v>82330.100000000006</v>
      </c>
      <c r="I10" s="4209">
        <v>70873.850000000006</v>
      </c>
      <c r="J10" s="4209">
        <v>23245.75</v>
      </c>
      <c r="K10" s="4209">
        <v>68914.5</v>
      </c>
      <c r="L10" s="4209">
        <v>71500</v>
      </c>
      <c r="M10" s="4209">
        <v>8149.88</v>
      </c>
      <c r="N10" s="4258">
        <f t="shared" si="0"/>
        <v>693612.98</v>
      </c>
    </row>
    <row r="11" spans="1:15" ht="18.95" customHeight="1">
      <c r="A11" s="4257" t="s">
        <v>3698</v>
      </c>
      <c r="B11" s="4209">
        <v>0</v>
      </c>
      <c r="C11" s="4209">
        <v>23551.14</v>
      </c>
      <c r="D11" s="4209">
        <v>0</v>
      </c>
      <c r="E11" s="4209">
        <v>0</v>
      </c>
      <c r="F11" s="4209">
        <v>0</v>
      </c>
      <c r="G11" s="4209">
        <v>0</v>
      </c>
      <c r="H11" s="4209">
        <v>0</v>
      </c>
      <c r="I11" s="4209">
        <v>0</v>
      </c>
      <c r="J11" s="4209">
        <v>0</v>
      </c>
      <c r="K11" s="4209">
        <v>0</v>
      </c>
      <c r="L11" s="4209">
        <v>0</v>
      </c>
      <c r="M11" s="4209">
        <v>0</v>
      </c>
      <c r="N11" s="4258">
        <f t="shared" si="0"/>
        <v>23551.14</v>
      </c>
    </row>
    <row r="12" spans="1:15" ht="18.95" customHeight="1">
      <c r="A12" s="4257" t="s">
        <v>3699</v>
      </c>
      <c r="B12" s="4209">
        <v>400719.23</v>
      </c>
      <c r="C12" s="4209">
        <v>284821.99</v>
      </c>
      <c r="D12" s="4209">
        <v>318297.17</v>
      </c>
      <c r="E12" s="4209">
        <v>461188.27</v>
      </c>
      <c r="F12" s="4209">
        <v>154394.35</v>
      </c>
      <c r="G12" s="4209">
        <v>140817.57999999999</v>
      </c>
      <c r="H12" s="4209">
        <v>667971.48</v>
      </c>
      <c r="I12" s="4209">
        <v>341449.72</v>
      </c>
      <c r="J12" s="4209">
        <v>139405.15</v>
      </c>
      <c r="K12" s="4209">
        <v>201896.89</v>
      </c>
      <c r="L12" s="4209">
        <v>170530.25</v>
      </c>
      <c r="M12" s="4209">
        <v>293350.64990000002</v>
      </c>
      <c r="N12" s="4258">
        <f t="shared" si="0"/>
        <v>3574842.7299000002</v>
      </c>
    </row>
    <row r="13" spans="1:15" ht="18.95" customHeight="1">
      <c r="A13" s="4257" t="s">
        <v>3700</v>
      </c>
      <c r="B13" s="4209">
        <v>53512.68</v>
      </c>
      <c r="C13" s="4209">
        <v>49100</v>
      </c>
      <c r="D13" s="4209">
        <v>195590.5</v>
      </c>
      <c r="E13" s="4209">
        <v>68268.570000000007</v>
      </c>
      <c r="F13" s="4209">
        <v>13357.91</v>
      </c>
      <c r="G13" s="4209">
        <v>104131.16</v>
      </c>
      <c r="H13" s="4209">
        <v>9843.0400000000009</v>
      </c>
      <c r="I13" s="4209">
        <v>73104.320000000007</v>
      </c>
      <c r="J13" s="4209">
        <v>81642.62</v>
      </c>
      <c r="K13" s="4209">
        <v>51297.96</v>
      </c>
      <c r="L13" s="4209">
        <v>17023.400000000001</v>
      </c>
      <c r="M13" s="4209">
        <v>74715.13</v>
      </c>
      <c r="N13" s="4258">
        <f t="shared" si="0"/>
        <v>791587.28999999992</v>
      </c>
    </row>
    <row r="14" spans="1:15" ht="18.95" customHeight="1">
      <c r="A14" s="4257" t="s">
        <v>3701</v>
      </c>
      <c r="B14" s="4209">
        <v>305434.92</v>
      </c>
      <c r="C14" s="4209">
        <v>188964.87</v>
      </c>
      <c r="D14" s="4209">
        <v>175985.31</v>
      </c>
      <c r="E14" s="4209">
        <v>122222.8799</v>
      </c>
      <c r="F14" s="4209">
        <v>362725.89</v>
      </c>
      <c r="G14" s="4209">
        <v>152648.66</v>
      </c>
      <c r="H14" s="4209">
        <v>296016.71990000003</v>
      </c>
      <c r="I14" s="4209">
        <v>80081.39</v>
      </c>
      <c r="J14" s="4209">
        <v>270948.55979999999</v>
      </c>
      <c r="K14" s="4209">
        <v>366392.54</v>
      </c>
      <c r="L14" s="4209">
        <v>332014.72970000003</v>
      </c>
      <c r="M14" s="4209">
        <v>494187.71970000002</v>
      </c>
      <c r="N14" s="4258">
        <f t="shared" si="0"/>
        <v>3147624.1889999993</v>
      </c>
    </row>
    <row r="15" spans="1:15" ht="18.95" customHeight="1">
      <c r="A15" s="4257" t="s">
        <v>3702</v>
      </c>
      <c r="B15" s="4209">
        <v>321712.02</v>
      </c>
      <c r="C15" s="4209">
        <v>294583.84999999998</v>
      </c>
      <c r="D15" s="4209">
        <v>648735.61</v>
      </c>
      <c r="E15" s="4209">
        <v>352627.95</v>
      </c>
      <c r="F15" s="4209">
        <v>108546.77</v>
      </c>
      <c r="G15" s="4209">
        <v>321258.28989999997</v>
      </c>
      <c r="H15" s="4209">
        <v>459794.97</v>
      </c>
      <c r="I15" s="4209">
        <v>588507.17000000004</v>
      </c>
      <c r="J15" s="4209">
        <v>465934.73</v>
      </c>
      <c r="K15" s="4209">
        <v>639262.68000000005</v>
      </c>
      <c r="L15" s="4209">
        <v>419281.63</v>
      </c>
      <c r="M15" s="4209">
        <v>794477.6899</v>
      </c>
      <c r="N15" s="4258">
        <f t="shared" si="0"/>
        <v>5414723.3597999997</v>
      </c>
    </row>
    <row r="16" spans="1:15" ht="18.95" customHeight="1">
      <c r="A16" s="4257" t="s">
        <v>3703</v>
      </c>
      <c r="B16" s="4209">
        <v>14531</v>
      </c>
      <c r="C16" s="4209">
        <v>0</v>
      </c>
      <c r="D16" s="4209">
        <v>0</v>
      </c>
      <c r="E16" s="4209">
        <v>0</v>
      </c>
      <c r="F16" s="4209">
        <v>24193.37</v>
      </c>
      <c r="G16" s="4209">
        <v>114255.65</v>
      </c>
      <c r="H16" s="4209">
        <v>21841</v>
      </c>
      <c r="I16" s="4209">
        <v>0</v>
      </c>
      <c r="J16" s="4209">
        <v>21611.34</v>
      </c>
      <c r="K16" s="4209">
        <v>0</v>
      </c>
      <c r="L16" s="4209">
        <v>6050</v>
      </c>
      <c r="M16" s="4209">
        <v>21446</v>
      </c>
      <c r="N16" s="4258">
        <f t="shared" si="0"/>
        <v>223928.36</v>
      </c>
    </row>
    <row r="17" spans="1:14" ht="18.95" customHeight="1">
      <c r="A17" s="4257" t="s">
        <v>3704</v>
      </c>
      <c r="B17" s="4209">
        <v>0</v>
      </c>
      <c r="C17" s="4209">
        <v>0</v>
      </c>
      <c r="D17" s="4209">
        <v>0</v>
      </c>
      <c r="E17" s="4209">
        <v>0</v>
      </c>
      <c r="F17" s="4209">
        <v>1553.97</v>
      </c>
      <c r="G17" s="4209">
        <v>0</v>
      </c>
      <c r="H17" s="4209">
        <v>0</v>
      </c>
      <c r="I17" s="4209">
        <v>0</v>
      </c>
      <c r="J17" s="4209">
        <v>0</v>
      </c>
      <c r="K17" s="4209">
        <v>0</v>
      </c>
      <c r="L17" s="4209">
        <v>0</v>
      </c>
      <c r="M17" s="4209">
        <v>0</v>
      </c>
      <c r="N17" s="4258">
        <f t="shared" si="0"/>
        <v>1553.97</v>
      </c>
    </row>
    <row r="18" spans="1:14" ht="18.95" customHeight="1">
      <c r="A18" s="4257" t="s">
        <v>3705</v>
      </c>
      <c r="B18" s="4209">
        <v>883322.96959999995</v>
      </c>
      <c r="C18" s="4209">
        <v>633957.60990000004</v>
      </c>
      <c r="D18" s="4209">
        <v>748133.90989999997</v>
      </c>
      <c r="E18" s="4209">
        <v>894161.36979999999</v>
      </c>
      <c r="F18" s="4209">
        <v>732460.93980000005</v>
      </c>
      <c r="G18" s="4209">
        <v>765257.60990000004</v>
      </c>
      <c r="H18" s="4209">
        <v>1920049.2498999999</v>
      </c>
      <c r="I18" s="4209">
        <v>785981.25989999995</v>
      </c>
      <c r="J18" s="4209">
        <v>1327269.9495999999</v>
      </c>
      <c r="K18" s="4209">
        <v>1294224.6598</v>
      </c>
      <c r="L18" s="4209">
        <v>1142789.3598</v>
      </c>
      <c r="M18" s="4209">
        <v>1417658.1196999999</v>
      </c>
      <c r="N18" s="4258">
        <f t="shared" si="0"/>
        <v>12545267.0076</v>
      </c>
    </row>
    <row r="19" spans="1:14" ht="18.95" customHeight="1">
      <c r="A19" s="4257" t="s">
        <v>3706</v>
      </c>
      <c r="B19" s="4209">
        <v>0</v>
      </c>
      <c r="C19" s="4209">
        <v>0</v>
      </c>
      <c r="D19" s="4209">
        <v>8314</v>
      </c>
      <c r="E19" s="4209">
        <v>0</v>
      </c>
      <c r="F19" s="4209">
        <v>0</v>
      </c>
      <c r="G19" s="4209">
        <v>0</v>
      </c>
      <c r="H19" s="4209">
        <v>0</v>
      </c>
      <c r="I19" s="4209">
        <v>0</v>
      </c>
      <c r="J19" s="4209">
        <v>7690</v>
      </c>
      <c r="K19" s="4209">
        <v>0</v>
      </c>
      <c r="L19" s="4209">
        <v>34282</v>
      </c>
      <c r="M19" s="4209">
        <v>0</v>
      </c>
      <c r="N19" s="4258">
        <f t="shared" si="0"/>
        <v>50286</v>
      </c>
    </row>
    <row r="20" spans="1:14" ht="18.95" customHeight="1">
      <c r="A20" s="4257" t="s">
        <v>3707</v>
      </c>
      <c r="B20" s="4209">
        <v>336464.83</v>
      </c>
      <c r="C20" s="4209">
        <v>171545.81</v>
      </c>
      <c r="D20" s="4209">
        <v>177473.09</v>
      </c>
      <c r="E20" s="4209">
        <v>336122.82</v>
      </c>
      <c r="F20" s="4209">
        <v>254564.34</v>
      </c>
      <c r="G20" s="4209">
        <v>312903.71999999997</v>
      </c>
      <c r="H20" s="4209">
        <v>361026.69</v>
      </c>
      <c r="I20" s="4209">
        <v>622303.81000000006</v>
      </c>
      <c r="J20" s="4209">
        <v>451116.66</v>
      </c>
      <c r="K20" s="4209">
        <v>534825.4</v>
      </c>
      <c r="L20" s="4209">
        <v>528684.18999999994</v>
      </c>
      <c r="M20" s="4209">
        <v>636243</v>
      </c>
      <c r="N20" s="4258">
        <f t="shared" si="0"/>
        <v>4723274.3600000003</v>
      </c>
    </row>
    <row r="21" spans="1:14" ht="18.95" customHeight="1">
      <c r="A21" s="4257" t="s">
        <v>3708</v>
      </c>
      <c r="B21" s="4209">
        <v>1989086.9498999999</v>
      </c>
      <c r="C21" s="4209">
        <v>2043532.6699000001</v>
      </c>
      <c r="D21" s="4209">
        <v>2671124.5199000002</v>
      </c>
      <c r="E21" s="4209">
        <v>3074824.3398000002</v>
      </c>
      <c r="F21" s="4209">
        <v>3028722.5</v>
      </c>
      <c r="G21" s="4209">
        <v>2806693.7297999999</v>
      </c>
      <c r="H21" s="4209">
        <v>2684386.5998</v>
      </c>
      <c r="I21" s="4209">
        <v>2836159.6397000002</v>
      </c>
      <c r="J21" s="4209">
        <v>2912372.76</v>
      </c>
      <c r="K21" s="4209">
        <v>2695452.0397999999</v>
      </c>
      <c r="L21" s="4209">
        <v>3508851.6797000002</v>
      </c>
      <c r="M21" s="4209">
        <v>3624174.0998</v>
      </c>
      <c r="N21" s="4258">
        <f t="shared" si="0"/>
        <v>33875381.528099999</v>
      </c>
    </row>
    <row r="22" spans="1:14" ht="18.95" customHeight="1">
      <c r="A22" s="4257" t="s">
        <v>3709</v>
      </c>
      <c r="B22" s="4209">
        <v>0</v>
      </c>
      <c r="C22" s="4209">
        <v>0</v>
      </c>
      <c r="D22" s="4209">
        <v>0</v>
      </c>
      <c r="E22" s="4209">
        <v>0</v>
      </c>
      <c r="F22" s="4209">
        <v>0</v>
      </c>
      <c r="G22" s="4209">
        <v>0</v>
      </c>
      <c r="H22" s="4209">
        <v>0</v>
      </c>
      <c r="I22" s="4209">
        <v>0</v>
      </c>
      <c r="J22" s="4209">
        <v>0</v>
      </c>
      <c r="K22" s="4209">
        <v>0</v>
      </c>
      <c r="L22" s="4209">
        <v>29505</v>
      </c>
      <c r="M22" s="4209">
        <v>0</v>
      </c>
      <c r="N22" s="4258">
        <f t="shared" si="0"/>
        <v>29505</v>
      </c>
    </row>
    <row r="23" spans="1:14" ht="18.95" customHeight="1">
      <c r="A23" s="4257" t="s">
        <v>3710</v>
      </c>
      <c r="B23" s="4209">
        <v>31120</v>
      </c>
      <c r="C23" s="4209">
        <v>0</v>
      </c>
      <c r="D23" s="4209">
        <v>40494.22</v>
      </c>
      <c r="E23" s="4209">
        <v>7486</v>
      </c>
      <c r="F23" s="4209">
        <v>67051.66</v>
      </c>
      <c r="G23" s="4209">
        <v>45030.65</v>
      </c>
      <c r="H23" s="4209">
        <v>67560.539999999994</v>
      </c>
      <c r="I23" s="4209">
        <v>111520</v>
      </c>
      <c r="J23" s="4209">
        <v>235159.32</v>
      </c>
      <c r="K23" s="4209">
        <v>273342.11</v>
      </c>
      <c r="L23" s="4209">
        <v>115170.36</v>
      </c>
      <c r="M23" s="4209">
        <v>127513.08</v>
      </c>
      <c r="N23" s="4258">
        <f t="shared" si="0"/>
        <v>1121447.94</v>
      </c>
    </row>
    <row r="24" spans="1:14" ht="18.95" customHeight="1">
      <c r="A24" s="4257" t="s">
        <v>3711</v>
      </c>
      <c r="B24" s="4209">
        <v>0</v>
      </c>
      <c r="C24" s="4209">
        <v>0</v>
      </c>
      <c r="D24" s="4209">
        <v>0</v>
      </c>
      <c r="E24" s="4209">
        <v>0</v>
      </c>
      <c r="F24" s="4209">
        <v>0</v>
      </c>
      <c r="G24" s="4209">
        <v>0</v>
      </c>
      <c r="H24" s="4209">
        <v>0</v>
      </c>
      <c r="I24" s="4209">
        <v>21072.5</v>
      </c>
      <c r="J24" s="4209">
        <v>0</v>
      </c>
      <c r="K24" s="4209">
        <v>0</v>
      </c>
      <c r="L24" s="4209">
        <v>0</v>
      </c>
      <c r="M24" s="4209">
        <v>0</v>
      </c>
      <c r="N24" s="4258">
        <f t="shared" si="0"/>
        <v>21072.5</v>
      </c>
    </row>
    <row r="25" spans="1:14" ht="18.95" customHeight="1">
      <c r="A25" s="4257" t="s">
        <v>3712</v>
      </c>
      <c r="B25" s="4209">
        <v>0</v>
      </c>
      <c r="C25" s="4209">
        <v>0</v>
      </c>
      <c r="D25" s="4209">
        <v>0</v>
      </c>
      <c r="E25" s="4209">
        <v>0</v>
      </c>
      <c r="F25" s="4209">
        <v>0</v>
      </c>
      <c r="G25" s="4209">
        <v>0</v>
      </c>
      <c r="H25" s="4209">
        <v>0</v>
      </c>
      <c r="I25" s="4209">
        <v>0</v>
      </c>
      <c r="J25" s="4209">
        <v>1525.28</v>
      </c>
      <c r="K25" s="4209">
        <v>14312.9</v>
      </c>
      <c r="L25" s="4209">
        <v>0</v>
      </c>
      <c r="M25" s="4209">
        <v>2831.2</v>
      </c>
      <c r="N25" s="4258">
        <f t="shared" si="0"/>
        <v>18669.38</v>
      </c>
    </row>
    <row r="26" spans="1:14" ht="18.95" customHeight="1">
      <c r="A26" s="4257" t="s">
        <v>3713</v>
      </c>
      <c r="B26" s="4209">
        <v>252274.43</v>
      </c>
      <c r="C26" s="4209">
        <v>535206.59</v>
      </c>
      <c r="D26" s="4209">
        <v>958030.66</v>
      </c>
      <c r="E26" s="4209">
        <v>455056.17</v>
      </c>
      <c r="F26" s="4209">
        <v>451293.49</v>
      </c>
      <c r="G26" s="4209">
        <v>349770.37</v>
      </c>
      <c r="H26" s="4209">
        <v>420192.09</v>
      </c>
      <c r="I26" s="4209">
        <v>153059.64000000001</v>
      </c>
      <c r="J26" s="4209">
        <v>241784.17</v>
      </c>
      <c r="K26" s="4209">
        <v>477740.05</v>
      </c>
      <c r="L26" s="4209">
        <v>325419.27990000002</v>
      </c>
      <c r="M26" s="4209">
        <v>341530.21</v>
      </c>
      <c r="N26" s="4258">
        <f t="shared" si="0"/>
        <v>4961357.1499000005</v>
      </c>
    </row>
    <row r="27" spans="1:14" ht="18.95" customHeight="1">
      <c r="A27" s="4257" t="s">
        <v>3714</v>
      </c>
      <c r="B27" s="4209">
        <v>12687.82</v>
      </c>
      <c r="C27" s="4209">
        <v>0</v>
      </c>
      <c r="D27" s="4209">
        <v>0</v>
      </c>
      <c r="E27" s="4209">
        <v>59630</v>
      </c>
      <c r="F27" s="4209">
        <v>0</v>
      </c>
      <c r="G27" s="4209">
        <v>10261</v>
      </c>
      <c r="H27" s="4209">
        <v>0</v>
      </c>
      <c r="I27" s="4209">
        <v>30950</v>
      </c>
      <c r="J27" s="4209">
        <v>0</v>
      </c>
      <c r="K27" s="4209">
        <v>30049</v>
      </c>
      <c r="L27" s="4209">
        <v>0</v>
      </c>
      <c r="M27" s="4209">
        <v>0</v>
      </c>
      <c r="N27" s="4258">
        <f t="shared" si="0"/>
        <v>143577.82</v>
      </c>
    </row>
    <row r="28" spans="1:14" ht="18.95" customHeight="1">
      <c r="A28" s="4257" t="s">
        <v>3715</v>
      </c>
      <c r="B28" s="4209">
        <v>0</v>
      </c>
      <c r="C28" s="4209">
        <v>0</v>
      </c>
      <c r="D28" s="4209">
        <v>2670</v>
      </c>
      <c r="E28" s="4209">
        <v>0</v>
      </c>
      <c r="F28" s="4209">
        <v>0</v>
      </c>
      <c r="G28" s="4209">
        <v>720</v>
      </c>
      <c r="H28" s="4209">
        <v>0</v>
      </c>
      <c r="I28" s="4209">
        <v>0</v>
      </c>
      <c r="J28" s="4209">
        <v>0</v>
      </c>
      <c r="K28" s="4209">
        <v>0</v>
      </c>
      <c r="L28" s="4209">
        <v>0</v>
      </c>
      <c r="M28" s="4209">
        <v>0</v>
      </c>
      <c r="N28" s="4258">
        <f t="shared" si="0"/>
        <v>3390</v>
      </c>
    </row>
    <row r="29" spans="1:14" ht="18.95" customHeight="1">
      <c r="A29" s="4257" t="s">
        <v>3716</v>
      </c>
      <c r="B29" s="4209">
        <v>837440.91</v>
      </c>
      <c r="C29" s="4209">
        <v>175176.35</v>
      </c>
      <c r="D29" s="4209">
        <v>169256.19</v>
      </c>
      <c r="E29" s="4209">
        <v>337465.44</v>
      </c>
      <c r="F29" s="4209">
        <v>299002.58</v>
      </c>
      <c r="G29" s="4209">
        <v>353520.64000000001</v>
      </c>
      <c r="H29" s="4209">
        <v>823936.49990000005</v>
      </c>
      <c r="I29" s="4209">
        <v>332828.60989999998</v>
      </c>
      <c r="J29" s="4209">
        <v>1167031.8899999999</v>
      </c>
      <c r="K29" s="4209">
        <v>556505.98</v>
      </c>
      <c r="L29" s="4209">
        <v>386941.55</v>
      </c>
      <c r="M29" s="4209">
        <v>1043450.1399</v>
      </c>
      <c r="N29" s="4258">
        <f t="shared" si="0"/>
        <v>6482556.7796999998</v>
      </c>
    </row>
    <row r="30" spans="1:14" ht="18.95" customHeight="1">
      <c r="A30" s="4257" t="s">
        <v>3717</v>
      </c>
      <c r="B30" s="4209">
        <v>720933.29</v>
      </c>
      <c r="C30" s="4209">
        <v>26326.080000000002</v>
      </c>
      <c r="D30" s="4209">
        <v>0</v>
      </c>
      <c r="E30" s="4209">
        <v>0</v>
      </c>
      <c r="F30" s="4209">
        <v>0</v>
      </c>
      <c r="G30" s="4209">
        <v>0</v>
      </c>
      <c r="H30" s="4209">
        <v>0</v>
      </c>
      <c r="I30" s="4209">
        <v>0</v>
      </c>
      <c r="J30" s="4209">
        <v>0</v>
      </c>
      <c r="K30" s="4209">
        <v>0</v>
      </c>
      <c r="L30" s="4209">
        <v>0</v>
      </c>
      <c r="M30" s="4209">
        <v>5740</v>
      </c>
      <c r="N30" s="4258">
        <f t="shared" si="0"/>
        <v>752999.37</v>
      </c>
    </row>
    <row r="31" spans="1:14" ht="18.95" customHeight="1">
      <c r="A31" s="4257" t="s">
        <v>3718</v>
      </c>
      <c r="B31" s="4209">
        <v>110305.22</v>
      </c>
      <c r="C31" s="4209">
        <v>42918.05</v>
      </c>
      <c r="D31" s="4209">
        <v>107965.95</v>
      </c>
      <c r="E31" s="4209">
        <v>67825.06</v>
      </c>
      <c r="F31" s="4209">
        <v>18394.52</v>
      </c>
      <c r="G31" s="4209">
        <v>41907.85</v>
      </c>
      <c r="H31" s="4209">
        <v>20040.810000000001</v>
      </c>
      <c r="I31" s="4209">
        <v>59303.98</v>
      </c>
      <c r="J31" s="4209">
        <v>89791.49</v>
      </c>
      <c r="K31" s="4209">
        <v>35112.07</v>
      </c>
      <c r="L31" s="4209">
        <v>91498.66</v>
      </c>
      <c r="M31" s="4209">
        <v>98215.44</v>
      </c>
      <c r="N31" s="4258">
        <f t="shared" si="0"/>
        <v>783279.10000000009</v>
      </c>
    </row>
    <row r="32" spans="1:14" ht="18.95" customHeight="1">
      <c r="A32" s="4257" t="s">
        <v>3719</v>
      </c>
      <c r="B32" s="4209">
        <v>0</v>
      </c>
      <c r="C32" s="4209">
        <v>0</v>
      </c>
      <c r="D32" s="4209">
        <v>171082</v>
      </c>
      <c r="E32" s="4209">
        <v>2214150</v>
      </c>
      <c r="F32" s="4209">
        <v>325499</v>
      </c>
      <c r="G32" s="4209">
        <v>0</v>
      </c>
      <c r="H32" s="4209">
        <v>211650</v>
      </c>
      <c r="I32" s="4209">
        <v>284325</v>
      </c>
      <c r="J32" s="4209">
        <v>0</v>
      </c>
      <c r="K32" s="4209">
        <v>278437.5</v>
      </c>
      <c r="L32" s="4209">
        <v>296542.5</v>
      </c>
      <c r="M32" s="4209">
        <v>2306910</v>
      </c>
      <c r="N32" s="4258">
        <f t="shared" si="0"/>
        <v>6088596</v>
      </c>
    </row>
    <row r="33" spans="1:14" ht="18.95" customHeight="1">
      <c r="A33" s="4257" t="s">
        <v>3720</v>
      </c>
      <c r="B33" s="4209">
        <v>0</v>
      </c>
      <c r="C33" s="4209">
        <v>0</v>
      </c>
      <c r="D33" s="4209">
        <v>0</v>
      </c>
      <c r="E33" s="4209">
        <v>0</v>
      </c>
      <c r="F33" s="4209">
        <v>0</v>
      </c>
      <c r="G33" s="4209">
        <v>0</v>
      </c>
      <c r="H33" s="4209">
        <v>0</v>
      </c>
      <c r="I33" s="4209">
        <v>0</v>
      </c>
      <c r="J33" s="4209">
        <v>0</v>
      </c>
      <c r="K33" s="4209">
        <v>0</v>
      </c>
      <c r="L33" s="4209">
        <v>0</v>
      </c>
      <c r="M33" s="4209">
        <v>8350</v>
      </c>
      <c r="N33" s="4258">
        <f t="shared" si="0"/>
        <v>8350</v>
      </c>
    </row>
    <row r="34" spans="1:14" ht="18.95" customHeight="1">
      <c r="A34" s="4257" t="s">
        <v>3721</v>
      </c>
      <c r="B34" s="4209">
        <v>268370.3395</v>
      </c>
      <c r="C34" s="4209">
        <v>262434.91979999997</v>
      </c>
      <c r="D34" s="4209">
        <v>439900.78970000002</v>
      </c>
      <c r="E34" s="4209">
        <v>192331.74960000001</v>
      </c>
      <c r="F34" s="4209">
        <v>137937.77979999999</v>
      </c>
      <c r="G34" s="4209">
        <v>246575.86970000001</v>
      </c>
      <c r="H34" s="4209">
        <v>364515.90970000002</v>
      </c>
      <c r="I34" s="4209">
        <v>595215.60970000003</v>
      </c>
      <c r="J34" s="4209">
        <v>695169.70970000001</v>
      </c>
      <c r="K34" s="4209">
        <v>960360.94979999994</v>
      </c>
      <c r="L34" s="4209">
        <v>732822.38950000005</v>
      </c>
      <c r="M34" s="4209">
        <v>771388.72950000002</v>
      </c>
      <c r="N34" s="4258">
        <f t="shared" si="0"/>
        <v>5667024.7460000003</v>
      </c>
    </row>
    <row r="35" spans="1:14" ht="18.95" customHeight="1">
      <c r="A35" s="4257" t="s">
        <v>3722</v>
      </c>
      <c r="B35" s="4209">
        <v>0</v>
      </c>
      <c r="C35" s="4209">
        <v>0</v>
      </c>
      <c r="D35" s="4209">
        <v>0</v>
      </c>
      <c r="E35" s="4209">
        <v>10210.35</v>
      </c>
      <c r="F35" s="4209">
        <v>0</v>
      </c>
      <c r="G35" s="4209">
        <v>0</v>
      </c>
      <c r="H35" s="4209">
        <v>0</v>
      </c>
      <c r="I35" s="4209">
        <v>0</v>
      </c>
      <c r="J35" s="4209">
        <v>0</v>
      </c>
      <c r="K35" s="4209">
        <v>0</v>
      </c>
      <c r="L35" s="4209">
        <v>0</v>
      </c>
      <c r="M35" s="4209">
        <v>0</v>
      </c>
      <c r="N35" s="4258">
        <f t="shared" si="0"/>
        <v>10210.35</v>
      </c>
    </row>
    <row r="36" spans="1:14" ht="18.95" customHeight="1">
      <c r="A36" s="4257" t="s">
        <v>3723</v>
      </c>
      <c r="B36" s="4209">
        <v>49531</v>
      </c>
      <c r="C36" s="4209">
        <v>177632.28</v>
      </c>
      <c r="D36" s="4209">
        <v>79970.25</v>
      </c>
      <c r="E36" s="4209">
        <v>97172.33</v>
      </c>
      <c r="F36" s="4209">
        <v>5744</v>
      </c>
      <c r="G36" s="4209">
        <v>0</v>
      </c>
      <c r="H36" s="4209">
        <v>0</v>
      </c>
      <c r="I36" s="4209">
        <v>0</v>
      </c>
      <c r="J36" s="4209">
        <v>0</v>
      </c>
      <c r="K36" s="4209">
        <v>0</v>
      </c>
      <c r="L36" s="4209">
        <v>0</v>
      </c>
      <c r="M36" s="4209">
        <v>0</v>
      </c>
      <c r="N36" s="4258">
        <f t="shared" si="0"/>
        <v>410049.86000000004</v>
      </c>
    </row>
    <row r="37" spans="1:14" ht="18.95" customHeight="1">
      <c r="A37" s="4257" t="s">
        <v>3724</v>
      </c>
      <c r="B37" s="4209">
        <v>9796.4599999999991</v>
      </c>
      <c r="C37" s="4209">
        <v>0</v>
      </c>
      <c r="D37" s="4209">
        <v>6793.17</v>
      </c>
      <c r="E37" s="4209">
        <v>3637.37</v>
      </c>
      <c r="F37" s="4209">
        <v>14788.02</v>
      </c>
      <c r="G37" s="4209">
        <v>11549.67</v>
      </c>
      <c r="H37" s="4209">
        <v>10380.799999999999</v>
      </c>
      <c r="I37" s="4209">
        <v>12901.43</v>
      </c>
      <c r="J37" s="4209">
        <v>15759.27</v>
      </c>
      <c r="K37" s="4209">
        <v>27582.27</v>
      </c>
      <c r="L37" s="4209">
        <v>15632.48</v>
      </c>
      <c r="M37" s="4209">
        <v>17588.63</v>
      </c>
      <c r="N37" s="4258">
        <f t="shared" si="0"/>
        <v>146409.56999999998</v>
      </c>
    </row>
    <row r="38" spans="1:14" ht="18.95" customHeight="1">
      <c r="A38" s="4257" t="s">
        <v>3725</v>
      </c>
      <c r="B38" s="4209">
        <v>0</v>
      </c>
      <c r="C38" s="4209">
        <v>0</v>
      </c>
      <c r="D38" s="4209">
        <v>0</v>
      </c>
      <c r="E38" s="4209">
        <v>0</v>
      </c>
      <c r="F38" s="4209">
        <v>47750.400000000001</v>
      </c>
      <c r="G38" s="4209">
        <v>0</v>
      </c>
      <c r="H38" s="4209">
        <v>0</v>
      </c>
      <c r="I38" s="4209">
        <v>0</v>
      </c>
      <c r="J38" s="4209">
        <v>0</v>
      </c>
      <c r="K38" s="4209">
        <v>0</v>
      </c>
      <c r="L38" s="4209">
        <v>0</v>
      </c>
      <c r="M38" s="4209">
        <v>0</v>
      </c>
      <c r="N38" s="4258">
        <f t="shared" si="0"/>
        <v>47750.400000000001</v>
      </c>
    </row>
    <row r="39" spans="1:14" ht="18.95" customHeight="1">
      <c r="A39" s="4257" t="s">
        <v>3726</v>
      </c>
      <c r="B39" s="4209">
        <v>0</v>
      </c>
      <c r="C39" s="4209">
        <v>0</v>
      </c>
      <c r="D39" s="4209">
        <v>35150</v>
      </c>
      <c r="E39" s="4209">
        <v>0</v>
      </c>
      <c r="F39" s="4209">
        <v>0</v>
      </c>
      <c r="G39" s="4209">
        <v>149171.45000000001</v>
      </c>
      <c r="H39" s="4209">
        <v>0</v>
      </c>
      <c r="I39" s="4209">
        <v>0</v>
      </c>
      <c r="J39" s="4209">
        <v>0</v>
      </c>
      <c r="K39" s="4209">
        <v>0</v>
      </c>
      <c r="L39" s="4209">
        <v>0</v>
      </c>
      <c r="M39" s="4209">
        <v>0</v>
      </c>
      <c r="N39" s="4258">
        <f t="shared" si="0"/>
        <v>184321.45</v>
      </c>
    </row>
    <row r="40" spans="1:14" ht="18.95" customHeight="1">
      <c r="A40" s="4257" t="s">
        <v>3727</v>
      </c>
      <c r="B40" s="4209">
        <v>0</v>
      </c>
      <c r="C40" s="4209">
        <v>19953.45</v>
      </c>
      <c r="D40" s="4209">
        <v>0</v>
      </c>
      <c r="E40" s="4209">
        <v>0</v>
      </c>
      <c r="F40" s="4209">
        <v>0</v>
      </c>
      <c r="G40" s="4209">
        <v>0</v>
      </c>
      <c r="H40" s="4209">
        <v>0</v>
      </c>
      <c r="I40" s="4209">
        <v>0</v>
      </c>
      <c r="J40" s="4209">
        <v>0</v>
      </c>
      <c r="K40" s="4209">
        <v>22365.67</v>
      </c>
      <c r="L40" s="4209">
        <v>0</v>
      </c>
      <c r="M40" s="4209">
        <v>0</v>
      </c>
      <c r="N40" s="4258">
        <f t="shared" si="0"/>
        <v>42319.119999999995</v>
      </c>
    </row>
    <row r="41" spans="1:14" ht="18.95" customHeight="1">
      <c r="A41" s="4257" t="s">
        <v>3728</v>
      </c>
      <c r="B41" s="4209">
        <v>51928.8799</v>
      </c>
      <c r="C41" s="4209">
        <v>0</v>
      </c>
      <c r="D41" s="4209">
        <v>0</v>
      </c>
      <c r="E41" s="4209">
        <v>0</v>
      </c>
      <c r="F41" s="4209">
        <v>80432.28</v>
      </c>
      <c r="G41" s="4209">
        <v>0</v>
      </c>
      <c r="H41" s="4209">
        <v>83471.27</v>
      </c>
      <c r="I41" s="4209">
        <v>0</v>
      </c>
      <c r="J41" s="4209">
        <v>79241.83</v>
      </c>
      <c r="K41" s="4209">
        <v>29039.08</v>
      </c>
      <c r="L41" s="4209">
        <v>1500.6</v>
      </c>
      <c r="M41" s="4209">
        <v>0</v>
      </c>
      <c r="N41" s="4258">
        <f t="shared" si="0"/>
        <v>325613.9399</v>
      </c>
    </row>
    <row r="42" spans="1:14" ht="18.95" customHeight="1">
      <c r="A42" s="4257" t="s">
        <v>3729</v>
      </c>
      <c r="B42" s="4209">
        <v>19541.75</v>
      </c>
      <c r="C42" s="4209">
        <v>0</v>
      </c>
      <c r="D42" s="4209">
        <v>9235.68</v>
      </c>
      <c r="E42" s="4209">
        <v>24120.79</v>
      </c>
      <c r="F42" s="4209">
        <v>13380.6</v>
      </c>
      <c r="G42" s="4209">
        <v>172159.3</v>
      </c>
      <c r="H42" s="4209">
        <v>9660.7800000000007</v>
      </c>
      <c r="I42" s="4209">
        <v>0</v>
      </c>
      <c r="J42" s="4209">
        <v>21787.4699</v>
      </c>
      <c r="K42" s="4209">
        <v>0</v>
      </c>
      <c r="L42" s="4209">
        <v>10906.43</v>
      </c>
      <c r="M42" s="4209">
        <v>61011.49</v>
      </c>
      <c r="N42" s="4258">
        <f t="shared" si="0"/>
        <v>341804.28989999997</v>
      </c>
    </row>
    <row r="43" spans="1:14" ht="18.95" customHeight="1">
      <c r="A43" s="4257" t="s">
        <v>3730</v>
      </c>
      <c r="B43" s="4209">
        <v>534008.78</v>
      </c>
      <c r="C43" s="4209">
        <v>174633.11</v>
      </c>
      <c r="D43" s="4209">
        <v>901531.95</v>
      </c>
      <c r="E43" s="4209">
        <v>490563.33</v>
      </c>
      <c r="F43" s="4209">
        <v>1510044.12</v>
      </c>
      <c r="G43" s="4209">
        <v>1198186.54</v>
      </c>
      <c r="H43" s="4209">
        <v>0</v>
      </c>
      <c r="I43" s="4209">
        <v>415916.2</v>
      </c>
      <c r="J43" s="4209">
        <v>4636122.3899999997</v>
      </c>
      <c r="K43" s="4209">
        <v>2885881.48</v>
      </c>
      <c r="L43" s="4209">
        <v>884501.29</v>
      </c>
      <c r="M43" s="4209">
        <v>2017348.82</v>
      </c>
      <c r="N43" s="4258">
        <f t="shared" si="0"/>
        <v>15648738.010000002</v>
      </c>
    </row>
    <row r="44" spans="1:14" ht="18.95" customHeight="1">
      <c r="A44" s="4257" t="s">
        <v>3731</v>
      </c>
      <c r="B44" s="4209">
        <v>241478.45</v>
      </c>
      <c r="C44" s="4209">
        <v>144695.9399</v>
      </c>
      <c r="D44" s="4209">
        <v>205395.29</v>
      </c>
      <c r="E44" s="4209">
        <v>801772.58</v>
      </c>
      <c r="F44" s="4209">
        <v>409879.32</v>
      </c>
      <c r="G44" s="4209">
        <v>373725.79</v>
      </c>
      <c r="H44" s="4209">
        <v>546193.19990000001</v>
      </c>
      <c r="I44" s="4209">
        <v>331681.73</v>
      </c>
      <c r="J44" s="4209">
        <v>450029.5</v>
      </c>
      <c r="K44" s="4209">
        <v>632124.75</v>
      </c>
      <c r="L44" s="4209">
        <v>614626.71</v>
      </c>
      <c r="M44" s="4209">
        <v>403711.02</v>
      </c>
      <c r="N44" s="4258">
        <f t="shared" si="0"/>
        <v>5155314.2797999997</v>
      </c>
    </row>
    <row r="45" spans="1:14" ht="18.95" customHeight="1">
      <c r="A45" s="4257" t="s">
        <v>3732</v>
      </c>
      <c r="B45" s="4209">
        <v>0</v>
      </c>
      <c r="C45" s="4209">
        <v>21748</v>
      </c>
      <c r="D45" s="4209">
        <v>0</v>
      </c>
      <c r="E45" s="4209">
        <v>0</v>
      </c>
      <c r="F45" s="4209">
        <v>0</v>
      </c>
      <c r="G45" s="4209">
        <v>0</v>
      </c>
      <c r="H45" s="4209">
        <v>0</v>
      </c>
      <c r="I45" s="4209">
        <v>0</v>
      </c>
      <c r="J45" s="4209">
        <v>0</v>
      </c>
      <c r="K45" s="4209">
        <v>0</v>
      </c>
      <c r="L45" s="4209">
        <v>0</v>
      </c>
      <c r="M45" s="4209">
        <v>24812.3</v>
      </c>
      <c r="N45" s="4258">
        <f t="shared" si="0"/>
        <v>46560.3</v>
      </c>
    </row>
    <row r="46" spans="1:14" ht="18.95" customHeight="1">
      <c r="A46" s="4257" t="s">
        <v>3733</v>
      </c>
      <c r="B46" s="4209">
        <v>16005</v>
      </c>
      <c r="C46" s="4209">
        <v>10639.5</v>
      </c>
      <c r="D46" s="4209">
        <v>35424</v>
      </c>
      <c r="E46" s="4209">
        <v>108804</v>
      </c>
      <c r="F46" s="4209">
        <v>36300</v>
      </c>
      <c r="G46" s="4209">
        <v>0</v>
      </c>
      <c r="H46" s="4209">
        <v>66464</v>
      </c>
      <c r="I46" s="4209">
        <v>0</v>
      </c>
      <c r="J46" s="4209">
        <v>63450</v>
      </c>
      <c r="K46" s="4209">
        <v>0</v>
      </c>
      <c r="L46" s="4209">
        <v>0</v>
      </c>
      <c r="M46" s="4209">
        <v>28172</v>
      </c>
      <c r="N46" s="4258">
        <f t="shared" si="0"/>
        <v>365258.5</v>
      </c>
    </row>
    <row r="47" spans="1:14" ht="18.95" customHeight="1">
      <c r="A47" s="4257" t="s">
        <v>3734</v>
      </c>
      <c r="B47" s="4209">
        <v>60136.369899999998</v>
      </c>
      <c r="C47" s="4209">
        <v>162764.01990000001</v>
      </c>
      <c r="D47" s="4209">
        <v>96424.37</v>
      </c>
      <c r="E47" s="4209">
        <v>155777.32990000001</v>
      </c>
      <c r="F47" s="4209">
        <v>59096.1</v>
      </c>
      <c r="G47" s="4209">
        <v>84969.279999999999</v>
      </c>
      <c r="H47" s="4209">
        <v>48701.09</v>
      </c>
      <c r="I47" s="4209">
        <v>80396.529899999994</v>
      </c>
      <c r="J47" s="4209">
        <v>62538.39</v>
      </c>
      <c r="K47" s="4209">
        <v>130306.5499</v>
      </c>
      <c r="L47" s="4209">
        <v>236230.15</v>
      </c>
      <c r="M47" s="4209">
        <v>74762.8</v>
      </c>
      <c r="N47" s="4258">
        <f t="shared" si="0"/>
        <v>1252102.9794999999</v>
      </c>
    </row>
    <row r="48" spans="1:14" ht="18.95" customHeight="1">
      <c r="A48" s="4257" t="s">
        <v>3735</v>
      </c>
      <c r="B48" s="4209">
        <v>1059340.6997</v>
      </c>
      <c r="C48" s="4209">
        <v>837812.41989999998</v>
      </c>
      <c r="D48" s="4209">
        <v>1192594.0599</v>
      </c>
      <c r="E48" s="4209">
        <v>1141814.6695999999</v>
      </c>
      <c r="F48" s="4209">
        <v>913386.8395</v>
      </c>
      <c r="G48" s="4209">
        <v>1267320.4997</v>
      </c>
      <c r="H48" s="4209">
        <v>950327.21990000003</v>
      </c>
      <c r="I48" s="4209">
        <v>1204820.5699</v>
      </c>
      <c r="J48" s="4209">
        <v>1162738.1298</v>
      </c>
      <c r="K48" s="4209">
        <v>1131780.1499000001</v>
      </c>
      <c r="L48" s="4209">
        <v>1082866.2095000001</v>
      </c>
      <c r="M48" s="4209">
        <v>1427752.6995000001</v>
      </c>
      <c r="N48" s="4258">
        <f t="shared" si="0"/>
        <v>13372554.166799998</v>
      </c>
    </row>
    <row r="49" spans="1:14" ht="18.95" customHeight="1">
      <c r="A49" s="4257" t="s">
        <v>3736</v>
      </c>
      <c r="B49" s="4209">
        <v>0</v>
      </c>
      <c r="C49" s="4209">
        <v>0</v>
      </c>
      <c r="D49" s="4209">
        <v>0</v>
      </c>
      <c r="E49" s="4209">
        <v>0</v>
      </c>
      <c r="F49" s="4209">
        <v>0</v>
      </c>
      <c r="G49" s="4209">
        <v>0</v>
      </c>
      <c r="H49" s="4209">
        <v>18711.919999999998</v>
      </c>
      <c r="I49" s="4209">
        <v>0</v>
      </c>
      <c r="J49" s="4209">
        <v>0</v>
      </c>
      <c r="K49" s="4209">
        <v>38878.03</v>
      </c>
      <c r="L49" s="4209">
        <v>0</v>
      </c>
      <c r="M49" s="4209">
        <v>0</v>
      </c>
      <c r="N49" s="4258">
        <f t="shared" si="0"/>
        <v>57589.95</v>
      </c>
    </row>
    <row r="50" spans="1:14" ht="18.95" customHeight="1">
      <c r="A50" s="4257" t="s">
        <v>3737</v>
      </c>
      <c r="B50" s="4209">
        <v>69498.899999999994</v>
      </c>
      <c r="C50" s="4209">
        <v>75169.309899999993</v>
      </c>
      <c r="D50" s="4209">
        <v>0</v>
      </c>
      <c r="E50" s="4209">
        <v>48725.25</v>
      </c>
      <c r="F50" s="4209">
        <v>54138.45</v>
      </c>
      <c r="G50" s="4209">
        <v>16633.8</v>
      </c>
      <c r="H50" s="4209">
        <v>65795.350000000006</v>
      </c>
      <c r="I50" s="4209">
        <v>34676</v>
      </c>
      <c r="J50" s="4209">
        <v>56463.74</v>
      </c>
      <c r="K50" s="4209">
        <v>0</v>
      </c>
      <c r="L50" s="4209">
        <v>27785.02</v>
      </c>
      <c r="M50" s="4209">
        <v>207010</v>
      </c>
      <c r="N50" s="4258">
        <f t="shared" si="0"/>
        <v>655895.8199</v>
      </c>
    </row>
    <row r="51" spans="1:14" ht="18.95" customHeight="1">
      <c r="A51" s="4257" t="s">
        <v>3738</v>
      </c>
      <c r="B51" s="4209">
        <v>22051.5</v>
      </c>
      <c r="C51" s="4209">
        <v>0</v>
      </c>
      <c r="D51" s="4209">
        <v>0</v>
      </c>
      <c r="E51" s="4209">
        <v>0</v>
      </c>
      <c r="F51" s="4209">
        <v>11502</v>
      </c>
      <c r="G51" s="4209">
        <v>40456.6</v>
      </c>
      <c r="H51" s="4209">
        <v>10158</v>
      </c>
      <c r="I51" s="4209">
        <v>41104.5</v>
      </c>
      <c r="J51" s="4209">
        <v>21150</v>
      </c>
      <c r="K51" s="4209">
        <v>12600</v>
      </c>
      <c r="L51" s="4209">
        <v>0</v>
      </c>
      <c r="M51" s="4209">
        <v>0</v>
      </c>
      <c r="N51" s="4258">
        <f t="shared" si="0"/>
        <v>159022.6</v>
      </c>
    </row>
    <row r="52" spans="1:14" ht="18.95" customHeight="1">
      <c r="A52" s="4257" t="s">
        <v>3739</v>
      </c>
      <c r="B52" s="4209">
        <v>28950.48</v>
      </c>
      <c r="C52" s="4209">
        <v>45597.48</v>
      </c>
      <c r="D52" s="4209">
        <v>43744.51</v>
      </c>
      <c r="E52" s="4209">
        <v>77629.5</v>
      </c>
      <c r="F52" s="4209">
        <v>33272</v>
      </c>
      <c r="G52" s="4209">
        <v>21603.3</v>
      </c>
      <c r="H52" s="4209">
        <v>80907.25</v>
      </c>
      <c r="I52" s="4209">
        <v>116555.09</v>
      </c>
      <c r="J52" s="4209">
        <v>18621</v>
      </c>
      <c r="K52" s="4209">
        <v>107906.26</v>
      </c>
      <c r="L52" s="4209">
        <v>42933.03</v>
      </c>
      <c r="M52" s="4209">
        <v>28280</v>
      </c>
      <c r="N52" s="4258">
        <f t="shared" si="0"/>
        <v>645999.9</v>
      </c>
    </row>
    <row r="53" spans="1:14" ht="18.95" customHeight="1">
      <c r="A53" s="4257" t="s">
        <v>3740</v>
      </c>
      <c r="B53" s="4209">
        <v>0</v>
      </c>
      <c r="C53" s="4209">
        <v>0</v>
      </c>
      <c r="D53" s="4209">
        <v>0</v>
      </c>
      <c r="E53" s="4209">
        <v>0</v>
      </c>
      <c r="F53" s="4209">
        <v>0</v>
      </c>
      <c r="G53" s="4209">
        <v>5100</v>
      </c>
      <c r="H53" s="4209">
        <v>0</v>
      </c>
      <c r="I53" s="4209">
        <v>0</v>
      </c>
      <c r="J53" s="4209">
        <v>0</v>
      </c>
      <c r="K53" s="4209">
        <v>0</v>
      </c>
      <c r="L53" s="4209">
        <v>1000</v>
      </c>
      <c r="M53" s="4209">
        <v>0</v>
      </c>
      <c r="N53" s="4258">
        <f t="shared" si="0"/>
        <v>6100</v>
      </c>
    </row>
    <row r="54" spans="1:14" ht="18.95" customHeight="1">
      <c r="A54" s="4257" t="s">
        <v>3741</v>
      </c>
      <c r="B54" s="4209">
        <v>0</v>
      </c>
      <c r="C54" s="4209">
        <v>0</v>
      </c>
      <c r="D54" s="4209">
        <v>0</v>
      </c>
      <c r="E54" s="4209">
        <v>0</v>
      </c>
      <c r="F54" s="4209">
        <v>6810</v>
      </c>
      <c r="G54" s="4209">
        <v>0</v>
      </c>
      <c r="H54" s="4209">
        <v>0</v>
      </c>
      <c r="I54" s="4209">
        <v>21760</v>
      </c>
      <c r="J54" s="4209">
        <v>0</v>
      </c>
      <c r="K54" s="4209">
        <v>0</v>
      </c>
      <c r="L54" s="4209">
        <v>0</v>
      </c>
      <c r="M54" s="4209">
        <v>0</v>
      </c>
      <c r="N54" s="4258">
        <f t="shared" si="0"/>
        <v>28570</v>
      </c>
    </row>
    <row r="55" spans="1:14" ht="18.95" customHeight="1">
      <c r="A55" s="4257" t="s">
        <v>3742</v>
      </c>
      <c r="B55" s="4209">
        <v>0</v>
      </c>
      <c r="C55" s="4209">
        <v>0</v>
      </c>
      <c r="D55" s="4209">
        <v>0</v>
      </c>
      <c r="E55" s="4209">
        <v>0</v>
      </c>
      <c r="F55" s="4209">
        <v>42738.99</v>
      </c>
      <c r="G55" s="4209">
        <v>43991.040000000001</v>
      </c>
      <c r="H55" s="4209">
        <v>0</v>
      </c>
      <c r="I55" s="4209">
        <v>0</v>
      </c>
      <c r="J55" s="4209">
        <v>17341.07</v>
      </c>
      <c r="K55" s="4209">
        <v>31370.55</v>
      </c>
      <c r="L55" s="4209">
        <v>25513.11</v>
      </c>
      <c r="M55" s="4209">
        <v>0</v>
      </c>
      <c r="N55" s="4258">
        <f t="shared" si="0"/>
        <v>160954.76</v>
      </c>
    </row>
    <row r="56" spans="1:14" ht="18.95" customHeight="1">
      <c r="A56" s="4257" t="s">
        <v>3743</v>
      </c>
      <c r="B56" s="4209">
        <v>0</v>
      </c>
      <c r="C56" s="4209">
        <v>0</v>
      </c>
      <c r="D56" s="4209">
        <v>116189.59</v>
      </c>
      <c r="E56" s="4209">
        <v>0</v>
      </c>
      <c r="F56" s="4209">
        <v>0</v>
      </c>
      <c r="G56" s="4209">
        <v>0</v>
      </c>
      <c r="H56" s="4209">
        <v>45280.32</v>
      </c>
      <c r="I56" s="4209">
        <v>19532.16</v>
      </c>
      <c r="J56" s="4209">
        <v>29322.54</v>
      </c>
      <c r="K56" s="4209">
        <v>9959.0400000000009</v>
      </c>
      <c r="L56" s="4209">
        <v>19532.16</v>
      </c>
      <c r="M56" s="4209">
        <v>0</v>
      </c>
      <c r="N56" s="4258">
        <f t="shared" si="0"/>
        <v>239815.81000000003</v>
      </c>
    </row>
    <row r="57" spans="1:14" ht="18.95" customHeight="1">
      <c r="A57" s="4257" t="s">
        <v>3744</v>
      </c>
      <c r="B57" s="4209">
        <v>10005</v>
      </c>
      <c r="C57" s="4209">
        <v>14625</v>
      </c>
      <c r="D57" s="4209">
        <v>170620</v>
      </c>
      <c r="E57" s="4209">
        <v>136156.4</v>
      </c>
      <c r="F57" s="4209">
        <v>82377.2</v>
      </c>
      <c r="G57" s="4209">
        <v>116969.09</v>
      </c>
      <c r="H57" s="4209">
        <v>31500</v>
      </c>
      <c r="I57" s="4209">
        <v>156409.38</v>
      </c>
      <c r="J57" s="4209">
        <v>293524.8</v>
      </c>
      <c r="K57" s="4209">
        <v>218512.6</v>
      </c>
      <c r="L57" s="4209">
        <v>0</v>
      </c>
      <c r="M57" s="4209">
        <v>207839.13</v>
      </c>
      <c r="N57" s="4258">
        <f t="shared" si="0"/>
        <v>1438538.6</v>
      </c>
    </row>
    <row r="58" spans="1:14" ht="18.95" customHeight="1">
      <c r="A58" s="4257" t="s">
        <v>3745</v>
      </c>
      <c r="B58" s="4209">
        <v>18788</v>
      </c>
      <c r="C58" s="4209">
        <v>7000</v>
      </c>
      <c r="D58" s="4209">
        <v>14000</v>
      </c>
      <c r="E58" s="4209">
        <v>3500</v>
      </c>
      <c r="F58" s="4209">
        <v>0</v>
      </c>
      <c r="G58" s="4209">
        <v>708.26</v>
      </c>
      <c r="H58" s="4209">
        <v>0</v>
      </c>
      <c r="I58" s="4209">
        <v>0</v>
      </c>
      <c r="J58" s="4209">
        <v>20795</v>
      </c>
      <c r="K58" s="4209">
        <v>28985</v>
      </c>
      <c r="L58" s="4209">
        <v>0</v>
      </c>
      <c r="M58" s="4209">
        <v>91342.76</v>
      </c>
      <c r="N58" s="4258">
        <f t="shared" si="0"/>
        <v>185119.02000000002</v>
      </c>
    </row>
    <row r="59" spans="1:14" ht="18.95" customHeight="1">
      <c r="A59" s="4257" t="s">
        <v>3746</v>
      </c>
      <c r="B59" s="4209">
        <v>0</v>
      </c>
      <c r="C59" s="4209">
        <v>0</v>
      </c>
      <c r="D59" s="4209">
        <v>0</v>
      </c>
      <c r="E59" s="4209">
        <v>0</v>
      </c>
      <c r="F59" s="4209">
        <v>0</v>
      </c>
      <c r="G59" s="4209">
        <v>0</v>
      </c>
      <c r="H59" s="4209">
        <v>0</v>
      </c>
      <c r="I59" s="4209">
        <v>0</v>
      </c>
      <c r="J59" s="4209">
        <v>8630.9</v>
      </c>
      <c r="K59" s="4209">
        <v>0</v>
      </c>
      <c r="L59" s="4209">
        <v>0</v>
      </c>
      <c r="M59" s="4209">
        <v>0</v>
      </c>
      <c r="N59" s="4258">
        <f t="shared" si="0"/>
        <v>8630.9</v>
      </c>
    </row>
    <row r="60" spans="1:14" ht="18.95" customHeight="1">
      <c r="A60" s="4257" t="s">
        <v>3747</v>
      </c>
      <c r="B60" s="4209">
        <v>255660</v>
      </c>
      <c r="C60" s="4209">
        <v>252673.36</v>
      </c>
      <c r="D60" s="4209">
        <v>39032</v>
      </c>
      <c r="E60" s="4209">
        <v>112969.76</v>
      </c>
      <c r="F60" s="4209">
        <v>49353.7</v>
      </c>
      <c r="G60" s="4209">
        <v>32682.01</v>
      </c>
      <c r="H60" s="4209">
        <v>72000.86</v>
      </c>
      <c r="I60" s="4209">
        <v>50392.56</v>
      </c>
      <c r="J60" s="4209">
        <v>109468.4</v>
      </c>
      <c r="K60" s="4209">
        <v>199332.94</v>
      </c>
      <c r="L60" s="4209">
        <v>373496.64</v>
      </c>
      <c r="M60" s="4209">
        <v>514073.69</v>
      </c>
      <c r="N60" s="4258">
        <f t="shared" si="0"/>
        <v>2061135.92</v>
      </c>
    </row>
    <row r="61" spans="1:14" ht="18.95" customHeight="1">
      <c r="A61" s="4257" t="s">
        <v>3748</v>
      </c>
      <c r="B61" s="4209">
        <v>11839.5</v>
      </c>
      <c r="C61" s="4209">
        <v>60428.46</v>
      </c>
      <c r="D61" s="4209">
        <v>7400</v>
      </c>
      <c r="E61" s="4209">
        <v>33945.46</v>
      </c>
      <c r="F61" s="4209">
        <v>274233.13</v>
      </c>
      <c r="G61" s="4209">
        <v>84187</v>
      </c>
      <c r="H61" s="4209">
        <v>186371</v>
      </c>
      <c r="I61" s="4209">
        <v>0</v>
      </c>
      <c r="J61" s="4209">
        <v>4850</v>
      </c>
      <c r="K61" s="4209">
        <v>38257.74</v>
      </c>
      <c r="L61" s="4209">
        <v>20476.150000000001</v>
      </c>
      <c r="M61" s="4209">
        <v>251.19</v>
      </c>
      <c r="N61" s="4258">
        <f t="shared" si="0"/>
        <v>722239.63</v>
      </c>
    </row>
    <row r="62" spans="1:14" ht="18.95" customHeight="1">
      <c r="A62" s="4257" t="s">
        <v>3749</v>
      </c>
      <c r="B62" s="4209">
        <v>11734.969800000001</v>
      </c>
      <c r="C62" s="4209">
        <v>38805</v>
      </c>
      <c r="D62" s="4209">
        <v>45875.12</v>
      </c>
      <c r="E62" s="4209">
        <v>10367</v>
      </c>
      <c r="F62" s="4209">
        <v>0</v>
      </c>
      <c r="G62" s="4209">
        <v>69620.149999999994</v>
      </c>
      <c r="H62" s="4209">
        <v>0</v>
      </c>
      <c r="I62" s="4209">
        <v>36636.400000000001</v>
      </c>
      <c r="J62" s="4209">
        <v>0</v>
      </c>
      <c r="K62" s="4209">
        <v>70319.960000000006</v>
      </c>
      <c r="L62" s="4209">
        <v>715.36</v>
      </c>
      <c r="M62" s="4209">
        <v>29018</v>
      </c>
      <c r="N62" s="4258">
        <f t="shared" si="0"/>
        <v>313091.95979999995</v>
      </c>
    </row>
    <row r="63" spans="1:14" ht="18.95" customHeight="1">
      <c r="A63" s="4257" t="s">
        <v>3750</v>
      </c>
      <c r="B63" s="4209">
        <v>2106097.4898000001</v>
      </c>
      <c r="C63" s="4209">
        <v>1453711.9898000001</v>
      </c>
      <c r="D63" s="4209">
        <v>1544449.9099000001</v>
      </c>
      <c r="E63" s="4209">
        <v>1843121.8089999999</v>
      </c>
      <c r="F63" s="4209">
        <v>2349541.7996</v>
      </c>
      <c r="G63" s="4209">
        <v>1834828.8896999999</v>
      </c>
      <c r="H63" s="4209">
        <v>1602101.3197999999</v>
      </c>
      <c r="I63" s="4209">
        <v>928721.78989999997</v>
      </c>
      <c r="J63" s="4209">
        <v>1363225.5399</v>
      </c>
      <c r="K63" s="4209">
        <v>1772057.0699</v>
      </c>
      <c r="L63" s="4209">
        <v>1914146.6592999999</v>
      </c>
      <c r="M63" s="4209">
        <v>2403058.0994000002</v>
      </c>
      <c r="N63" s="4258">
        <f t="shared" si="0"/>
        <v>21115062.365999997</v>
      </c>
    </row>
    <row r="64" spans="1:14" ht="18.95" customHeight="1">
      <c r="A64" s="4257" t="s">
        <v>3751</v>
      </c>
      <c r="B64" s="4209">
        <v>0</v>
      </c>
      <c r="C64" s="4209">
        <v>0</v>
      </c>
      <c r="D64" s="4209">
        <v>0</v>
      </c>
      <c r="E64" s="4209">
        <v>0</v>
      </c>
      <c r="F64" s="4209">
        <v>13087.9</v>
      </c>
      <c r="G64" s="4209">
        <v>0</v>
      </c>
      <c r="H64" s="4209">
        <v>0</v>
      </c>
      <c r="I64" s="4209">
        <v>0</v>
      </c>
      <c r="J64" s="4209">
        <v>0</v>
      </c>
      <c r="K64" s="4209">
        <v>0</v>
      </c>
      <c r="L64" s="4209">
        <v>0</v>
      </c>
      <c r="M64" s="4209">
        <v>0</v>
      </c>
      <c r="N64" s="4258">
        <f t="shared" si="0"/>
        <v>13087.9</v>
      </c>
    </row>
    <row r="65" spans="1:14" ht="18.95" customHeight="1">
      <c r="A65" s="4257" t="s">
        <v>3752</v>
      </c>
      <c r="B65" s="4209">
        <v>0</v>
      </c>
      <c r="C65" s="4209">
        <v>17147.330000000002</v>
      </c>
      <c r="D65" s="4209">
        <v>0</v>
      </c>
      <c r="E65" s="4209">
        <v>0</v>
      </c>
      <c r="F65" s="4209">
        <v>46375.73</v>
      </c>
      <c r="G65" s="4209">
        <v>145431.87</v>
      </c>
      <c r="H65" s="4209">
        <v>0</v>
      </c>
      <c r="I65" s="4209">
        <v>0</v>
      </c>
      <c r="J65" s="4209">
        <v>0</v>
      </c>
      <c r="K65" s="4209">
        <v>0</v>
      </c>
      <c r="L65" s="4209">
        <v>0</v>
      </c>
      <c r="M65" s="4209">
        <v>0</v>
      </c>
      <c r="N65" s="4258">
        <f t="shared" si="0"/>
        <v>208954.93</v>
      </c>
    </row>
    <row r="66" spans="1:14" ht="18.95" customHeight="1">
      <c r="A66" s="4257" t="s">
        <v>3753</v>
      </c>
      <c r="B66" s="4209">
        <v>13323.2</v>
      </c>
      <c r="C66" s="4209">
        <v>43380</v>
      </c>
      <c r="D66" s="4209">
        <v>45532.9</v>
      </c>
      <c r="E66" s="4209">
        <v>0</v>
      </c>
      <c r="F66" s="4209">
        <v>0</v>
      </c>
      <c r="G66" s="4209">
        <v>137</v>
      </c>
      <c r="H66" s="4209">
        <v>0</v>
      </c>
      <c r="I66" s="4209">
        <v>110</v>
      </c>
      <c r="J66" s="4209">
        <v>1063.25</v>
      </c>
      <c r="K66" s="4209">
        <v>20596</v>
      </c>
      <c r="L66" s="4209">
        <v>19800</v>
      </c>
      <c r="M66" s="4209">
        <v>21444.9</v>
      </c>
      <c r="N66" s="4258">
        <f t="shared" si="0"/>
        <v>165387.25</v>
      </c>
    </row>
    <row r="67" spans="1:14" ht="18.95" customHeight="1">
      <c r="A67" s="4257" t="s">
        <v>3754</v>
      </c>
      <c r="B67" s="4209">
        <v>2747360.7596999998</v>
      </c>
      <c r="C67" s="4209">
        <v>5136263.7399000004</v>
      </c>
      <c r="D67" s="4209">
        <v>5013733.2699999996</v>
      </c>
      <c r="E67" s="4209">
        <v>4496188.1199000003</v>
      </c>
      <c r="F67" s="4209">
        <v>4596828.6198000005</v>
      </c>
      <c r="G67" s="4209">
        <v>2589238.39</v>
      </c>
      <c r="H67" s="4209">
        <v>3036599.41</v>
      </c>
      <c r="I67" s="4209">
        <v>2577068.35</v>
      </c>
      <c r="J67" s="4209">
        <v>3076993.1296000001</v>
      </c>
      <c r="K67" s="4209">
        <v>2895620.35</v>
      </c>
      <c r="L67" s="4209">
        <v>3835555.4629000002</v>
      </c>
      <c r="M67" s="4209">
        <v>6079306.9900000002</v>
      </c>
      <c r="N67" s="4258">
        <f t="shared" si="0"/>
        <v>46080756.591800004</v>
      </c>
    </row>
    <row r="68" spans="1:14" ht="18.95" customHeight="1">
      <c r="A68" s="4257" t="s">
        <v>3755</v>
      </c>
      <c r="B68" s="4209">
        <v>1428418.65</v>
      </c>
      <c r="C68" s="4209">
        <v>2411962.16</v>
      </c>
      <c r="D68" s="4209">
        <v>1849406.61</v>
      </c>
      <c r="E68" s="4209">
        <v>324902.14</v>
      </c>
      <c r="F68" s="4209">
        <v>548854.1</v>
      </c>
      <c r="G68" s="4209">
        <v>2393922.31</v>
      </c>
      <c r="H68" s="4209">
        <v>895397.91989999998</v>
      </c>
      <c r="I68" s="4209">
        <v>821975.75</v>
      </c>
      <c r="J68" s="4209">
        <v>985377.93</v>
      </c>
      <c r="K68" s="4209">
        <v>1272153.6200000001</v>
      </c>
      <c r="L68" s="4209">
        <v>1779274.59</v>
      </c>
      <c r="M68" s="4209">
        <v>1833339.5899</v>
      </c>
      <c r="N68" s="4258">
        <f t="shared" si="0"/>
        <v>16544985.3698</v>
      </c>
    </row>
    <row r="69" spans="1:14" ht="18.95" customHeight="1">
      <c r="A69" s="4257" t="s">
        <v>3756</v>
      </c>
      <c r="B69" s="4209">
        <v>905667.57</v>
      </c>
      <c r="C69" s="4209">
        <v>1119560.94</v>
      </c>
      <c r="D69" s="4209">
        <v>2108398.9700000002</v>
      </c>
      <c r="E69" s="4209">
        <v>1319491.4498999999</v>
      </c>
      <c r="F69" s="4209">
        <v>566791.32979999995</v>
      </c>
      <c r="G69" s="4209">
        <v>879743.04980000004</v>
      </c>
      <c r="H69" s="4209">
        <v>547075.77989999996</v>
      </c>
      <c r="I69" s="4209">
        <v>1718381.01</v>
      </c>
      <c r="J69" s="4209">
        <v>1024017.98</v>
      </c>
      <c r="K69" s="4209">
        <v>1720149.18</v>
      </c>
      <c r="L69" s="4209">
        <v>551600.01</v>
      </c>
      <c r="M69" s="4209">
        <v>993742.46</v>
      </c>
      <c r="N69" s="4258">
        <f t="shared" si="0"/>
        <v>13454619.729400001</v>
      </c>
    </row>
    <row r="70" spans="1:14" ht="18.95" customHeight="1">
      <c r="A70" s="4257" t="s">
        <v>3757</v>
      </c>
      <c r="B70" s="4209">
        <v>153060.36989999999</v>
      </c>
      <c r="C70" s="4209">
        <v>162940.54</v>
      </c>
      <c r="D70" s="4209">
        <v>310605.34999999998</v>
      </c>
      <c r="E70" s="4209">
        <v>154706.74</v>
      </c>
      <c r="F70" s="4209">
        <v>251571.94</v>
      </c>
      <c r="G70" s="4209">
        <v>123507.34</v>
      </c>
      <c r="H70" s="4209">
        <v>222058.99</v>
      </c>
      <c r="I70" s="4209">
        <v>299675.28999999998</v>
      </c>
      <c r="J70" s="4209">
        <v>197637.29</v>
      </c>
      <c r="K70" s="4209">
        <v>376532.57</v>
      </c>
      <c r="L70" s="4209">
        <v>177503.5</v>
      </c>
      <c r="M70" s="4209">
        <v>349556.0699</v>
      </c>
      <c r="N70" s="4258">
        <f t="shared" ref="N70:N79" si="1">SUM(B70:M70)</f>
        <v>2779355.9898000001</v>
      </c>
    </row>
    <row r="71" spans="1:14" ht="18.95" customHeight="1">
      <c r="A71" s="4257" t="s">
        <v>3758</v>
      </c>
      <c r="B71" s="4209">
        <v>1086335.3999999999</v>
      </c>
      <c r="C71" s="4209">
        <v>764464.52</v>
      </c>
      <c r="D71" s="4209">
        <v>1129832.26</v>
      </c>
      <c r="E71" s="4209">
        <v>870424.16</v>
      </c>
      <c r="F71" s="4209">
        <v>502168.64</v>
      </c>
      <c r="G71" s="4209">
        <v>697766.67</v>
      </c>
      <c r="H71" s="4209">
        <v>953812.53</v>
      </c>
      <c r="I71" s="4209">
        <v>700564.98</v>
      </c>
      <c r="J71" s="4209">
        <v>965836.7</v>
      </c>
      <c r="K71" s="4209">
        <v>1094469.0900000001</v>
      </c>
      <c r="L71" s="4209">
        <v>801728.59</v>
      </c>
      <c r="M71" s="4209">
        <v>471327.97</v>
      </c>
      <c r="N71" s="4258">
        <f t="shared" si="1"/>
        <v>10038731.510000002</v>
      </c>
    </row>
    <row r="72" spans="1:14" ht="18.95" customHeight="1">
      <c r="A72" s="4257" t="s">
        <v>3759</v>
      </c>
      <c r="B72" s="4209">
        <v>0</v>
      </c>
      <c r="C72" s="4209">
        <v>44803.28</v>
      </c>
      <c r="D72" s="4209">
        <v>0</v>
      </c>
      <c r="E72" s="4209">
        <v>0</v>
      </c>
      <c r="F72" s="4209">
        <v>0</v>
      </c>
      <c r="G72" s="4209">
        <v>0</v>
      </c>
      <c r="H72" s="4209">
        <v>0</v>
      </c>
      <c r="I72" s="4209">
        <v>0</v>
      </c>
      <c r="J72" s="4209">
        <v>0</v>
      </c>
      <c r="K72" s="4209">
        <v>0</v>
      </c>
      <c r="L72" s="4209">
        <v>0</v>
      </c>
      <c r="M72" s="4209">
        <v>0</v>
      </c>
      <c r="N72" s="4258">
        <f t="shared" si="1"/>
        <v>44803.28</v>
      </c>
    </row>
    <row r="73" spans="1:14" ht="18.95" customHeight="1">
      <c r="A73" s="4257" t="s">
        <v>3760</v>
      </c>
      <c r="B73" s="4209">
        <v>254782.87</v>
      </c>
      <c r="C73" s="4209">
        <v>233752.36989999999</v>
      </c>
      <c r="D73" s="4209">
        <v>472134.30989999999</v>
      </c>
      <c r="E73" s="4209">
        <v>414227.71</v>
      </c>
      <c r="F73" s="4209">
        <v>295319.45</v>
      </c>
      <c r="G73" s="4209">
        <v>277529.15000000002</v>
      </c>
      <c r="H73" s="4209">
        <v>402368.63990000001</v>
      </c>
      <c r="I73" s="4209">
        <v>615808.05000000005</v>
      </c>
      <c r="J73" s="4209">
        <v>941682.66</v>
      </c>
      <c r="K73" s="4209">
        <v>538922.22</v>
      </c>
      <c r="L73" s="4209">
        <v>959196.26989999996</v>
      </c>
      <c r="M73" s="4209">
        <v>1117525.9698999999</v>
      </c>
      <c r="N73" s="4258">
        <f t="shared" si="1"/>
        <v>6523249.6694999989</v>
      </c>
    </row>
    <row r="74" spans="1:14" ht="18.95" customHeight="1">
      <c r="A74" s="4257" t="s">
        <v>3761</v>
      </c>
      <c r="B74" s="4209">
        <v>80354.22</v>
      </c>
      <c r="C74" s="4209">
        <v>39878.99</v>
      </c>
      <c r="D74" s="4209">
        <v>45073.26</v>
      </c>
      <c r="E74" s="4209">
        <v>113441.44990000001</v>
      </c>
      <c r="F74" s="4209">
        <v>144454.32999999999</v>
      </c>
      <c r="G74" s="4209">
        <v>134566.1</v>
      </c>
      <c r="H74" s="4209">
        <v>114601.78</v>
      </c>
      <c r="I74" s="4209">
        <v>83490.289999999994</v>
      </c>
      <c r="J74" s="4209">
        <v>100596.44</v>
      </c>
      <c r="K74" s="4209">
        <v>165182.91</v>
      </c>
      <c r="L74" s="4209">
        <v>200617.28</v>
      </c>
      <c r="M74" s="4209">
        <v>165692.03</v>
      </c>
      <c r="N74" s="4258">
        <f t="shared" si="1"/>
        <v>1387949.0799</v>
      </c>
    </row>
    <row r="75" spans="1:14" ht="18.95" customHeight="1">
      <c r="A75" s="4257" t="s">
        <v>3762</v>
      </c>
      <c r="B75" s="4209">
        <v>10530.08</v>
      </c>
      <c r="C75" s="4209">
        <v>0</v>
      </c>
      <c r="D75" s="4209">
        <v>0</v>
      </c>
      <c r="E75" s="4209">
        <v>0</v>
      </c>
      <c r="F75" s="4209">
        <v>20939.150000000001</v>
      </c>
      <c r="G75" s="4209">
        <v>0</v>
      </c>
      <c r="H75" s="4209">
        <v>31000.32</v>
      </c>
      <c r="I75" s="4209">
        <v>0</v>
      </c>
      <c r="J75" s="4209">
        <v>30345.39</v>
      </c>
      <c r="K75" s="4209">
        <v>0</v>
      </c>
      <c r="L75" s="4209">
        <v>0</v>
      </c>
      <c r="M75" s="4209">
        <v>0</v>
      </c>
      <c r="N75" s="4258">
        <f t="shared" si="1"/>
        <v>92814.94</v>
      </c>
    </row>
    <row r="76" spans="1:14" ht="18.95" customHeight="1">
      <c r="A76" s="4257" t="s">
        <v>3763</v>
      </c>
      <c r="B76" s="4209">
        <v>463543.26</v>
      </c>
      <c r="C76" s="4209">
        <v>1120565.05</v>
      </c>
      <c r="D76" s="4209">
        <v>1678967.5397000001</v>
      </c>
      <c r="E76" s="4209">
        <v>812192.96</v>
      </c>
      <c r="F76" s="4209">
        <v>807598.81969999999</v>
      </c>
      <c r="G76" s="4209">
        <v>924352.13</v>
      </c>
      <c r="H76" s="4209">
        <v>482091.03989999997</v>
      </c>
      <c r="I76" s="4209">
        <v>543093.31000000006</v>
      </c>
      <c r="J76" s="4209">
        <v>1204033.7398000001</v>
      </c>
      <c r="K76" s="4209">
        <v>1074479.28</v>
      </c>
      <c r="L76" s="4209">
        <v>1218454.9598999999</v>
      </c>
      <c r="M76" s="4209">
        <v>1424920.44</v>
      </c>
      <c r="N76" s="4258">
        <f t="shared" si="1"/>
        <v>11754292.528999999</v>
      </c>
    </row>
    <row r="77" spans="1:14" ht="18.95" customHeight="1">
      <c r="A77" s="4257" t="s">
        <v>3764</v>
      </c>
      <c r="B77" s="4209">
        <v>6199.34</v>
      </c>
      <c r="C77" s="4209">
        <v>14463.37</v>
      </c>
      <c r="D77" s="4209">
        <v>0</v>
      </c>
      <c r="E77" s="4209">
        <v>0</v>
      </c>
      <c r="F77" s="4209">
        <v>17114.41</v>
      </c>
      <c r="G77" s="4209">
        <v>0</v>
      </c>
      <c r="H77" s="4209">
        <v>3883.88</v>
      </c>
      <c r="I77" s="4209">
        <v>0</v>
      </c>
      <c r="J77" s="4209">
        <v>0</v>
      </c>
      <c r="K77" s="4209">
        <v>0</v>
      </c>
      <c r="L77" s="4209">
        <v>0</v>
      </c>
      <c r="M77" s="4209">
        <v>0</v>
      </c>
      <c r="N77" s="4258">
        <f t="shared" si="1"/>
        <v>41660.999999999993</v>
      </c>
    </row>
    <row r="78" spans="1:14" ht="18.95" customHeight="1">
      <c r="A78" s="4257" t="s">
        <v>3765</v>
      </c>
      <c r="B78" s="4209">
        <v>0</v>
      </c>
      <c r="C78" s="4209">
        <v>57137.25</v>
      </c>
      <c r="D78" s="4209">
        <v>0</v>
      </c>
      <c r="E78" s="4209">
        <v>0</v>
      </c>
      <c r="F78" s="4209">
        <v>0</v>
      </c>
      <c r="G78" s="4209">
        <v>0</v>
      </c>
      <c r="H78" s="4209">
        <v>0</v>
      </c>
      <c r="I78" s="4209">
        <v>0</v>
      </c>
      <c r="J78" s="4209">
        <v>0</v>
      </c>
      <c r="K78" s="4209">
        <v>0</v>
      </c>
      <c r="L78" s="4209">
        <v>0</v>
      </c>
      <c r="M78" s="4209">
        <v>0</v>
      </c>
      <c r="N78" s="4258">
        <f t="shared" si="1"/>
        <v>57137.25</v>
      </c>
    </row>
    <row r="79" spans="1:14" ht="18.95" customHeight="1" thickBot="1">
      <c r="A79" s="4259" t="s">
        <v>3766</v>
      </c>
      <c r="B79" s="4260">
        <v>17682.310000000001</v>
      </c>
      <c r="C79" s="4260">
        <v>10655</v>
      </c>
      <c r="D79" s="4260">
        <v>14192.94</v>
      </c>
      <c r="E79" s="4260">
        <v>7632</v>
      </c>
      <c r="F79" s="4260">
        <v>29860.66</v>
      </c>
      <c r="G79" s="4260">
        <v>10538.64</v>
      </c>
      <c r="H79" s="4260">
        <v>0</v>
      </c>
      <c r="I79" s="4260">
        <v>36127.96</v>
      </c>
      <c r="J79" s="4260">
        <v>49004.11</v>
      </c>
      <c r="K79" s="4260">
        <v>32669.16</v>
      </c>
      <c r="L79" s="4260">
        <v>47589.34</v>
      </c>
      <c r="M79" s="4260">
        <v>12167.03</v>
      </c>
      <c r="N79" s="4261">
        <f t="shared" si="1"/>
        <v>268119.15000000002</v>
      </c>
    </row>
    <row r="80" spans="1:14" ht="17.25" customHeight="1" thickTop="1">
      <c r="A80" s="4262"/>
      <c r="B80" s="4238"/>
      <c r="C80" s="4238"/>
      <c r="D80" s="4238"/>
      <c r="E80" s="4238"/>
      <c r="F80" s="4238"/>
      <c r="G80" s="4238"/>
      <c r="H80" s="4238"/>
      <c r="I80" s="4238"/>
      <c r="J80" s="4238"/>
      <c r="K80" s="4238"/>
      <c r="L80" s="4238"/>
      <c r="M80" s="4238"/>
      <c r="N80" s="4263"/>
    </row>
    <row r="81" spans="1:15" ht="17.25" customHeight="1">
      <c r="A81" s="7422" t="s">
        <v>3847</v>
      </c>
      <c r="B81" s="7422"/>
      <c r="C81" s="7422"/>
      <c r="D81" s="7422"/>
      <c r="E81" s="7422"/>
      <c r="F81" s="7422"/>
      <c r="G81" s="7422"/>
      <c r="H81" s="7422"/>
      <c r="I81" s="7422"/>
      <c r="J81" s="3062"/>
      <c r="K81" s="4160"/>
      <c r="L81" s="4160"/>
      <c r="M81" s="3062"/>
      <c r="N81" s="4160"/>
      <c r="O81" s="4160"/>
    </row>
    <row r="82" spans="1:15" ht="17.25" customHeight="1">
      <c r="A82" s="7344" t="s">
        <v>3644</v>
      </c>
      <c r="B82" s="7344"/>
      <c r="C82" s="7344"/>
      <c r="D82" s="7344"/>
      <c r="E82" s="7344"/>
      <c r="F82" s="7344"/>
      <c r="G82" s="7344"/>
      <c r="H82" s="7344"/>
      <c r="I82" s="7344"/>
      <c r="J82" s="3062"/>
      <c r="K82" s="4160"/>
      <c r="L82" s="4160"/>
      <c r="M82" s="3062"/>
      <c r="N82" s="4160"/>
      <c r="O82" s="4160"/>
    </row>
    <row r="83" spans="1:15" ht="17.25" customHeight="1">
      <c r="A83" s="7344" t="s">
        <v>3645</v>
      </c>
      <c r="B83" s="7344"/>
      <c r="C83" s="7344"/>
      <c r="D83" s="7344"/>
      <c r="E83" s="7344"/>
      <c r="F83" s="7344"/>
      <c r="G83" s="7344"/>
      <c r="H83" s="7344"/>
      <c r="I83" s="7344"/>
      <c r="J83" s="3062"/>
      <c r="K83" s="4160"/>
      <c r="L83" s="4160"/>
      <c r="M83" s="3062"/>
      <c r="N83" s="4160"/>
      <c r="O83" s="4160"/>
    </row>
    <row r="84" spans="1:15" ht="17.25" customHeight="1">
      <c r="A84" s="3951"/>
      <c r="B84" s="3951"/>
      <c r="C84" s="3951"/>
      <c r="D84" s="3951"/>
      <c r="E84" s="3951"/>
      <c r="F84" s="3951"/>
      <c r="G84" s="3951"/>
      <c r="H84" s="3951"/>
      <c r="I84" s="3951"/>
      <c r="J84" s="3951"/>
      <c r="K84" s="3951"/>
      <c r="L84" s="3951"/>
      <c r="M84" s="3951"/>
      <c r="N84" s="3951"/>
      <c r="O84" s="3297"/>
    </row>
    <row r="85" spans="1:15" ht="17.25" customHeight="1">
      <c r="A85" s="3951"/>
      <c r="B85" s="3951"/>
      <c r="C85" s="3951"/>
      <c r="D85" s="3951"/>
      <c r="E85" s="3951"/>
      <c r="F85" s="3951"/>
      <c r="G85" s="3951"/>
      <c r="H85" s="3951"/>
      <c r="I85" s="3951"/>
      <c r="J85" s="3951"/>
      <c r="K85" s="3951"/>
      <c r="L85" s="3951"/>
      <c r="M85" s="3951"/>
      <c r="N85" s="3951"/>
      <c r="O85" s="3297"/>
    </row>
    <row r="88" spans="1:15">
      <c r="A88" s="3117"/>
      <c r="B88" s="3062"/>
      <c r="C88" s="4160"/>
      <c r="D88" s="3062"/>
      <c r="E88" s="4160"/>
      <c r="F88" s="4160"/>
      <c r="H88" s="4160"/>
      <c r="I88" s="4160"/>
      <c r="J88" s="3062"/>
      <c r="K88" s="4160"/>
      <c r="L88" s="4160"/>
      <c r="M88" s="3062"/>
      <c r="N88" s="4160"/>
      <c r="O88" s="4160"/>
    </row>
    <row r="89" spans="1:15" ht="21.75" customHeight="1">
      <c r="A89" s="3117"/>
      <c r="B89" s="3062"/>
      <c r="C89" s="7702" t="s">
        <v>3</v>
      </c>
      <c r="D89" s="7702"/>
      <c r="E89" s="4160"/>
      <c r="F89" s="4200" t="s">
        <v>38</v>
      </c>
      <c r="G89" s="3062"/>
      <c r="H89" s="4160"/>
      <c r="I89" s="4160"/>
      <c r="J89" s="3062"/>
      <c r="K89" s="4160"/>
      <c r="L89" s="4160"/>
      <c r="M89" s="3062"/>
      <c r="N89" s="4160"/>
      <c r="O89" s="4160"/>
    </row>
    <row r="90" spans="1:15">
      <c r="A90" s="3117"/>
      <c r="B90" s="3062"/>
      <c r="C90" s="4160"/>
      <c r="D90" s="3062"/>
      <c r="E90" s="4160"/>
      <c r="G90" s="3062"/>
      <c r="H90" s="4160"/>
      <c r="I90" s="4160"/>
      <c r="J90" s="3062"/>
      <c r="K90" s="4160"/>
      <c r="L90" s="4160"/>
      <c r="M90" s="3062"/>
      <c r="N90" s="4160"/>
      <c r="O90" s="4160"/>
    </row>
    <row r="91" spans="1:15">
      <c r="F91" s="4200"/>
    </row>
  </sheetData>
  <mergeCells count="9">
    <mergeCell ref="A81:I81"/>
    <mergeCell ref="A82:I82"/>
    <mergeCell ref="A83:I83"/>
    <mergeCell ref="C89:D89"/>
    <mergeCell ref="A2:N2"/>
    <mergeCell ref="A3:N3"/>
    <mergeCell ref="A4:A5"/>
    <mergeCell ref="B4:M4"/>
    <mergeCell ref="N4:N5"/>
  </mergeCells>
  <hyperlinks>
    <hyperlink ref="A1" r:id="rId1"/>
  </hyperlinks>
  <pageMargins left="0.62992125984251968" right="0.23622047244094491" top="0.70866141732283472" bottom="0.55118110236220474" header="0.31496062992125984" footer="0.31496062992125984"/>
  <pageSetup paperSize="9" scale="33" fitToWidth="0" orientation="landscape" r:id="rId2"/>
  <headerFooter alignWithMargins="0">
    <oddFooter>&amp;R238</oddFooter>
  </headerFooter>
  <rowBreaks count="1" manualBreakCount="1">
    <brk id="41" max="13" man="1"/>
  </rowBreaks>
  <drawing r:id="rId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31">
    <pageSetUpPr fitToPage="1"/>
  </sheetPr>
  <dimension ref="A1:O97"/>
  <sheetViews>
    <sheetView view="pageBreakPreview" zoomScale="60" zoomScaleNormal="100" workbookViewId="0">
      <selection activeCell="A3" sqref="A3:N3"/>
    </sheetView>
  </sheetViews>
  <sheetFormatPr defaultRowHeight="12.75"/>
  <cols>
    <col min="1" max="1" width="31.42578125" style="3062" customWidth="1"/>
    <col min="2" max="13" width="25.7109375" style="4199" customWidth="1"/>
    <col min="14" max="14" width="25.7109375" style="4200" customWidth="1"/>
    <col min="15" max="256" width="9.140625" style="3062"/>
    <col min="257" max="257" width="24.85546875" style="3062" customWidth="1"/>
    <col min="258" max="269" width="12.5703125" style="3062" customWidth="1"/>
    <col min="270" max="270" width="13.5703125" style="3062" customWidth="1"/>
    <col min="271" max="512" width="9.140625" style="3062"/>
    <col min="513" max="513" width="24.85546875" style="3062" customWidth="1"/>
    <col min="514" max="525" width="12.5703125" style="3062" customWidth="1"/>
    <col min="526" max="526" width="13.5703125" style="3062" customWidth="1"/>
    <col min="527" max="768" width="9.140625" style="3062"/>
    <col min="769" max="769" width="24.85546875" style="3062" customWidth="1"/>
    <col min="770" max="781" width="12.5703125" style="3062" customWidth="1"/>
    <col min="782" max="782" width="13.5703125" style="3062" customWidth="1"/>
    <col min="783" max="1024" width="9.140625" style="3062"/>
    <col min="1025" max="1025" width="24.85546875" style="3062" customWidth="1"/>
    <col min="1026" max="1037" width="12.5703125" style="3062" customWidth="1"/>
    <col min="1038" max="1038" width="13.5703125" style="3062" customWidth="1"/>
    <col min="1039" max="1280" width="9.140625" style="3062"/>
    <col min="1281" max="1281" width="24.85546875" style="3062" customWidth="1"/>
    <col min="1282" max="1293" width="12.5703125" style="3062" customWidth="1"/>
    <col min="1294" max="1294" width="13.5703125" style="3062" customWidth="1"/>
    <col min="1295" max="1536" width="9.140625" style="3062"/>
    <col min="1537" max="1537" width="24.85546875" style="3062" customWidth="1"/>
    <col min="1538" max="1549" width="12.5703125" style="3062" customWidth="1"/>
    <col min="1550" max="1550" width="13.5703125" style="3062" customWidth="1"/>
    <col min="1551" max="1792" width="9.140625" style="3062"/>
    <col min="1793" max="1793" width="24.85546875" style="3062" customWidth="1"/>
    <col min="1794" max="1805" width="12.5703125" style="3062" customWidth="1"/>
    <col min="1806" max="1806" width="13.5703125" style="3062" customWidth="1"/>
    <col min="1807" max="2048" width="9.140625" style="3062"/>
    <col min="2049" max="2049" width="24.85546875" style="3062" customWidth="1"/>
    <col min="2050" max="2061" width="12.5703125" style="3062" customWidth="1"/>
    <col min="2062" max="2062" width="13.5703125" style="3062" customWidth="1"/>
    <col min="2063" max="2304" width="9.140625" style="3062"/>
    <col min="2305" max="2305" width="24.85546875" style="3062" customWidth="1"/>
    <col min="2306" max="2317" width="12.5703125" style="3062" customWidth="1"/>
    <col min="2318" max="2318" width="13.5703125" style="3062" customWidth="1"/>
    <col min="2319" max="2560" width="9.140625" style="3062"/>
    <col min="2561" max="2561" width="24.85546875" style="3062" customWidth="1"/>
    <col min="2562" max="2573" width="12.5703125" style="3062" customWidth="1"/>
    <col min="2574" max="2574" width="13.5703125" style="3062" customWidth="1"/>
    <col min="2575" max="2816" width="9.140625" style="3062"/>
    <col min="2817" max="2817" width="24.85546875" style="3062" customWidth="1"/>
    <col min="2818" max="2829" width="12.5703125" style="3062" customWidth="1"/>
    <col min="2830" max="2830" width="13.5703125" style="3062" customWidth="1"/>
    <col min="2831" max="3072" width="9.140625" style="3062"/>
    <col min="3073" max="3073" width="24.85546875" style="3062" customWidth="1"/>
    <col min="3074" max="3085" width="12.5703125" style="3062" customWidth="1"/>
    <col min="3086" max="3086" width="13.5703125" style="3062" customWidth="1"/>
    <col min="3087" max="3328" width="9.140625" style="3062"/>
    <col min="3329" max="3329" width="24.85546875" style="3062" customWidth="1"/>
    <col min="3330" max="3341" width="12.5703125" style="3062" customWidth="1"/>
    <col min="3342" max="3342" width="13.5703125" style="3062" customWidth="1"/>
    <col min="3343" max="3584" width="9.140625" style="3062"/>
    <col min="3585" max="3585" width="24.85546875" style="3062" customWidth="1"/>
    <col min="3586" max="3597" width="12.5703125" style="3062" customWidth="1"/>
    <col min="3598" max="3598" width="13.5703125" style="3062" customWidth="1"/>
    <col min="3599" max="3840" width="9.140625" style="3062"/>
    <col min="3841" max="3841" width="24.85546875" style="3062" customWidth="1"/>
    <col min="3842" max="3853" width="12.5703125" style="3062" customWidth="1"/>
    <col min="3854" max="3854" width="13.5703125" style="3062" customWidth="1"/>
    <col min="3855" max="4096" width="9.140625" style="3062"/>
    <col min="4097" max="4097" width="24.85546875" style="3062" customWidth="1"/>
    <col min="4098" max="4109" width="12.5703125" style="3062" customWidth="1"/>
    <col min="4110" max="4110" width="13.5703125" style="3062" customWidth="1"/>
    <col min="4111" max="4352" width="9.140625" style="3062"/>
    <col min="4353" max="4353" width="24.85546875" style="3062" customWidth="1"/>
    <col min="4354" max="4365" width="12.5703125" style="3062" customWidth="1"/>
    <col min="4366" max="4366" width="13.5703125" style="3062" customWidth="1"/>
    <col min="4367" max="4608" width="9.140625" style="3062"/>
    <col min="4609" max="4609" width="24.85546875" style="3062" customWidth="1"/>
    <col min="4610" max="4621" width="12.5703125" style="3062" customWidth="1"/>
    <col min="4622" max="4622" width="13.5703125" style="3062" customWidth="1"/>
    <col min="4623" max="4864" width="9.140625" style="3062"/>
    <col min="4865" max="4865" width="24.85546875" style="3062" customWidth="1"/>
    <col min="4866" max="4877" width="12.5703125" style="3062" customWidth="1"/>
    <col min="4878" max="4878" width="13.5703125" style="3062" customWidth="1"/>
    <col min="4879" max="5120" width="9.140625" style="3062"/>
    <col min="5121" max="5121" width="24.85546875" style="3062" customWidth="1"/>
    <col min="5122" max="5133" width="12.5703125" style="3062" customWidth="1"/>
    <col min="5134" max="5134" width="13.5703125" style="3062" customWidth="1"/>
    <col min="5135" max="5376" width="9.140625" style="3062"/>
    <col min="5377" max="5377" width="24.85546875" style="3062" customWidth="1"/>
    <col min="5378" max="5389" width="12.5703125" style="3062" customWidth="1"/>
    <col min="5390" max="5390" width="13.5703125" style="3062" customWidth="1"/>
    <col min="5391" max="5632" width="9.140625" style="3062"/>
    <col min="5633" max="5633" width="24.85546875" style="3062" customWidth="1"/>
    <col min="5634" max="5645" width="12.5703125" style="3062" customWidth="1"/>
    <col min="5646" max="5646" width="13.5703125" style="3062" customWidth="1"/>
    <col min="5647" max="5888" width="9.140625" style="3062"/>
    <col min="5889" max="5889" width="24.85546875" style="3062" customWidth="1"/>
    <col min="5890" max="5901" width="12.5703125" style="3062" customWidth="1"/>
    <col min="5902" max="5902" width="13.5703125" style="3062" customWidth="1"/>
    <col min="5903" max="6144" width="9.140625" style="3062"/>
    <col min="6145" max="6145" width="24.85546875" style="3062" customWidth="1"/>
    <col min="6146" max="6157" width="12.5703125" style="3062" customWidth="1"/>
    <col min="6158" max="6158" width="13.5703125" style="3062" customWidth="1"/>
    <col min="6159" max="6400" width="9.140625" style="3062"/>
    <col min="6401" max="6401" width="24.85546875" style="3062" customWidth="1"/>
    <col min="6402" max="6413" width="12.5703125" style="3062" customWidth="1"/>
    <col min="6414" max="6414" width="13.5703125" style="3062" customWidth="1"/>
    <col min="6415" max="6656" width="9.140625" style="3062"/>
    <col min="6657" max="6657" width="24.85546875" style="3062" customWidth="1"/>
    <col min="6658" max="6669" width="12.5703125" style="3062" customWidth="1"/>
    <col min="6670" max="6670" width="13.5703125" style="3062" customWidth="1"/>
    <col min="6671" max="6912" width="9.140625" style="3062"/>
    <col min="6913" max="6913" width="24.85546875" style="3062" customWidth="1"/>
    <col min="6914" max="6925" width="12.5703125" style="3062" customWidth="1"/>
    <col min="6926" max="6926" width="13.5703125" style="3062" customWidth="1"/>
    <col min="6927" max="7168" width="9.140625" style="3062"/>
    <col min="7169" max="7169" width="24.85546875" style="3062" customWidth="1"/>
    <col min="7170" max="7181" width="12.5703125" style="3062" customWidth="1"/>
    <col min="7182" max="7182" width="13.5703125" style="3062" customWidth="1"/>
    <col min="7183" max="7424" width="9.140625" style="3062"/>
    <col min="7425" max="7425" width="24.85546875" style="3062" customWidth="1"/>
    <col min="7426" max="7437" width="12.5703125" style="3062" customWidth="1"/>
    <col min="7438" max="7438" width="13.5703125" style="3062" customWidth="1"/>
    <col min="7439" max="7680" width="9.140625" style="3062"/>
    <col min="7681" max="7681" width="24.85546875" style="3062" customWidth="1"/>
    <col min="7682" max="7693" width="12.5703125" style="3062" customWidth="1"/>
    <col min="7694" max="7694" width="13.5703125" style="3062" customWidth="1"/>
    <col min="7695" max="7936" width="9.140625" style="3062"/>
    <col min="7937" max="7937" width="24.85546875" style="3062" customWidth="1"/>
    <col min="7938" max="7949" width="12.5703125" style="3062" customWidth="1"/>
    <col min="7950" max="7950" width="13.5703125" style="3062" customWidth="1"/>
    <col min="7951" max="8192" width="9.140625" style="3062"/>
    <col min="8193" max="8193" width="24.85546875" style="3062" customWidth="1"/>
    <col min="8194" max="8205" width="12.5703125" style="3062" customWidth="1"/>
    <col min="8206" max="8206" width="13.5703125" style="3062" customWidth="1"/>
    <col min="8207" max="8448" width="9.140625" style="3062"/>
    <col min="8449" max="8449" width="24.85546875" style="3062" customWidth="1"/>
    <col min="8450" max="8461" width="12.5703125" style="3062" customWidth="1"/>
    <col min="8462" max="8462" width="13.5703125" style="3062" customWidth="1"/>
    <col min="8463" max="8704" width="9.140625" style="3062"/>
    <col min="8705" max="8705" width="24.85546875" style="3062" customWidth="1"/>
    <col min="8706" max="8717" width="12.5703125" style="3062" customWidth="1"/>
    <col min="8718" max="8718" width="13.5703125" style="3062" customWidth="1"/>
    <col min="8719" max="8960" width="9.140625" style="3062"/>
    <col min="8961" max="8961" width="24.85546875" style="3062" customWidth="1"/>
    <col min="8962" max="8973" width="12.5703125" style="3062" customWidth="1"/>
    <col min="8974" max="8974" width="13.5703125" style="3062" customWidth="1"/>
    <col min="8975" max="9216" width="9.140625" style="3062"/>
    <col min="9217" max="9217" width="24.85546875" style="3062" customWidth="1"/>
    <col min="9218" max="9229" width="12.5703125" style="3062" customWidth="1"/>
    <col min="9230" max="9230" width="13.5703125" style="3062" customWidth="1"/>
    <col min="9231" max="9472" width="9.140625" style="3062"/>
    <col min="9473" max="9473" width="24.85546875" style="3062" customWidth="1"/>
    <col min="9474" max="9485" width="12.5703125" style="3062" customWidth="1"/>
    <col min="9486" max="9486" width="13.5703125" style="3062" customWidth="1"/>
    <col min="9487" max="9728" width="9.140625" style="3062"/>
    <col min="9729" max="9729" width="24.85546875" style="3062" customWidth="1"/>
    <col min="9730" max="9741" width="12.5703125" style="3062" customWidth="1"/>
    <col min="9742" max="9742" width="13.5703125" style="3062" customWidth="1"/>
    <col min="9743" max="9984" width="9.140625" style="3062"/>
    <col min="9985" max="9985" width="24.85546875" style="3062" customWidth="1"/>
    <col min="9986" max="9997" width="12.5703125" style="3062" customWidth="1"/>
    <col min="9998" max="9998" width="13.5703125" style="3062" customWidth="1"/>
    <col min="9999" max="10240" width="9.140625" style="3062"/>
    <col min="10241" max="10241" width="24.85546875" style="3062" customWidth="1"/>
    <col min="10242" max="10253" width="12.5703125" style="3062" customWidth="1"/>
    <col min="10254" max="10254" width="13.5703125" style="3062" customWidth="1"/>
    <col min="10255" max="10496" width="9.140625" style="3062"/>
    <col min="10497" max="10497" width="24.85546875" style="3062" customWidth="1"/>
    <col min="10498" max="10509" width="12.5703125" style="3062" customWidth="1"/>
    <col min="10510" max="10510" width="13.5703125" style="3062" customWidth="1"/>
    <col min="10511" max="10752" width="9.140625" style="3062"/>
    <col min="10753" max="10753" width="24.85546875" style="3062" customWidth="1"/>
    <col min="10754" max="10765" width="12.5703125" style="3062" customWidth="1"/>
    <col min="10766" max="10766" width="13.5703125" style="3062" customWidth="1"/>
    <col min="10767" max="11008" width="9.140625" style="3062"/>
    <col min="11009" max="11009" width="24.85546875" style="3062" customWidth="1"/>
    <col min="11010" max="11021" width="12.5703125" style="3062" customWidth="1"/>
    <col min="11022" max="11022" width="13.5703125" style="3062" customWidth="1"/>
    <col min="11023" max="11264" width="9.140625" style="3062"/>
    <col min="11265" max="11265" width="24.85546875" style="3062" customWidth="1"/>
    <col min="11266" max="11277" width="12.5703125" style="3062" customWidth="1"/>
    <col min="11278" max="11278" width="13.5703125" style="3062" customWidth="1"/>
    <col min="11279" max="11520" width="9.140625" style="3062"/>
    <col min="11521" max="11521" width="24.85546875" style="3062" customWidth="1"/>
    <col min="11522" max="11533" width="12.5703125" style="3062" customWidth="1"/>
    <col min="11534" max="11534" width="13.5703125" style="3062" customWidth="1"/>
    <col min="11535" max="11776" width="9.140625" style="3062"/>
    <col min="11777" max="11777" width="24.85546875" style="3062" customWidth="1"/>
    <col min="11778" max="11789" width="12.5703125" style="3062" customWidth="1"/>
    <col min="11790" max="11790" width="13.5703125" style="3062" customWidth="1"/>
    <col min="11791" max="12032" width="9.140625" style="3062"/>
    <col min="12033" max="12033" width="24.85546875" style="3062" customWidth="1"/>
    <col min="12034" max="12045" width="12.5703125" style="3062" customWidth="1"/>
    <col min="12046" max="12046" width="13.5703125" style="3062" customWidth="1"/>
    <col min="12047" max="12288" width="9.140625" style="3062"/>
    <col min="12289" max="12289" width="24.85546875" style="3062" customWidth="1"/>
    <col min="12290" max="12301" width="12.5703125" style="3062" customWidth="1"/>
    <col min="12302" max="12302" width="13.5703125" style="3062" customWidth="1"/>
    <col min="12303" max="12544" width="9.140625" style="3062"/>
    <col min="12545" max="12545" width="24.85546875" style="3062" customWidth="1"/>
    <col min="12546" max="12557" width="12.5703125" style="3062" customWidth="1"/>
    <col min="12558" max="12558" width="13.5703125" style="3062" customWidth="1"/>
    <col min="12559" max="12800" width="9.140625" style="3062"/>
    <col min="12801" max="12801" width="24.85546875" style="3062" customWidth="1"/>
    <col min="12802" max="12813" width="12.5703125" style="3062" customWidth="1"/>
    <col min="12814" max="12814" width="13.5703125" style="3062" customWidth="1"/>
    <col min="12815" max="13056" width="9.140625" style="3062"/>
    <col min="13057" max="13057" width="24.85546875" style="3062" customWidth="1"/>
    <col min="13058" max="13069" width="12.5703125" style="3062" customWidth="1"/>
    <col min="13070" max="13070" width="13.5703125" style="3062" customWidth="1"/>
    <col min="13071" max="13312" width="9.140625" style="3062"/>
    <col min="13313" max="13313" width="24.85546875" style="3062" customWidth="1"/>
    <col min="13314" max="13325" width="12.5703125" style="3062" customWidth="1"/>
    <col min="13326" max="13326" width="13.5703125" style="3062" customWidth="1"/>
    <col min="13327" max="13568" width="9.140625" style="3062"/>
    <col min="13569" max="13569" width="24.85546875" style="3062" customWidth="1"/>
    <col min="13570" max="13581" width="12.5703125" style="3062" customWidth="1"/>
    <col min="13582" max="13582" width="13.5703125" style="3062" customWidth="1"/>
    <col min="13583" max="13824" width="9.140625" style="3062"/>
    <col min="13825" max="13825" width="24.85546875" style="3062" customWidth="1"/>
    <col min="13826" max="13837" width="12.5703125" style="3062" customWidth="1"/>
    <col min="13838" max="13838" width="13.5703125" style="3062" customWidth="1"/>
    <col min="13839" max="14080" width="9.140625" style="3062"/>
    <col min="14081" max="14081" width="24.85546875" style="3062" customWidth="1"/>
    <col min="14082" max="14093" width="12.5703125" style="3062" customWidth="1"/>
    <col min="14094" max="14094" width="13.5703125" style="3062" customWidth="1"/>
    <col min="14095" max="14336" width="9.140625" style="3062"/>
    <col min="14337" max="14337" width="24.85546875" style="3062" customWidth="1"/>
    <col min="14338" max="14349" width="12.5703125" style="3062" customWidth="1"/>
    <col min="14350" max="14350" width="13.5703125" style="3062" customWidth="1"/>
    <col min="14351" max="14592" width="9.140625" style="3062"/>
    <col min="14593" max="14593" width="24.85546875" style="3062" customWidth="1"/>
    <col min="14594" max="14605" width="12.5703125" style="3062" customWidth="1"/>
    <col min="14606" max="14606" width="13.5703125" style="3062" customWidth="1"/>
    <col min="14607" max="14848" width="9.140625" style="3062"/>
    <col min="14849" max="14849" width="24.85546875" style="3062" customWidth="1"/>
    <col min="14850" max="14861" width="12.5703125" style="3062" customWidth="1"/>
    <col min="14862" max="14862" width="13.5703125" style="3062" customWidth="1"/>
    <col min="14863" max="15104" width="9.140625" style="3062"/>
    <col min="15105" max="15105" width="24.85546875" style="3062" customWidth="1"/>
    <col min="15106" max="15117" width="12.5703125" style="3062" customWidth="1"/>
    <col min="15118" max="15118" width="13.5703125" style="3062" customWidth="1"/>
    <col min="15119" max="15360" width="9.140625" style="3062"/>
    <col min="15361" max="15361" width="24.85546875" style="3062" customWidth="1"/>
    <col min="15362" max="15373" width="12.5703125" style="3062" customWidth="1"/>
    <col min="15374" max="15374" width="13.5703125" style="3062" customWidth="1"/>
    <col min="15375" max="15616" width="9.140625" style="3062"/>
    <col min="15617" max="15617" width="24.85546875" style="3062" customWidth="1"/>
    <col min="15618" max="15629" width="12.5703125" style="3062" customWidth="1"/>
    <col min="15630" max="15630" width="13.5703125" style="3062" customWidth="1"/>
    <col min="15631" max="15872" width="9.140625" style="3062"/>
    <col min="15873" max="15873" width="24.85546875" style="3062" customWidth="1"/>
    <col min="15874" max="15885" width="12.5703125" style="3062" customWidth="1"/>
    <col min="15886" max="15886" width="13.5703125" style="3062" customWidth="1"/>
    <col min="15887" max="16128" width="9.140625" style="3062"/>
    <col min="16129" max="16129" width="24.85546875" style="3062" customWidth="1"/>
    <col min="16130" max="16141" width="12.5703125" style="3062" customWidth="1"/>
    <col min="16142" max="16142" width="13.5703125" style="3062" customWidth="1"/>
    <col min="16143" max="16384" width="9.140625" style="3062"/>
  </cols>
  <sheetData>
    <row r="1" spans="1:14" ht="13.5" thickBot="1">
      <c r="A1" s="4331" t="s">
        <v>0</v>
      </c>
      <c r="B1" s="4331"/>
      <c r="C1" s="4331"/>
      <c r="D1" s="3062"/>
      <c r="E1" s="4160"/>
      <c r="F1" s="4160"/>
      <c r="G1" s="3062"/>
      <c r="H1" s="4160"/>
      <c r="I1" s="4160"/>
      <c r="J1" s="3062"/>
      <c r="K1" s="4160"/>
      <c r="L1" s="4160"/>
      <c r="M1" s="3062"/>
      <c r="N1" s="3333" t="s">
        <v>1</v>
      </c>
    </row>
    <row r="2" spans="1:14" ht="20.25" customHeight="1" thickTop="1" thickBot="1">
      <c r="A2" s="7720" t="s">
        <v>4012</v>
      </c>
      <c r="B2" s="7721"/>
      <c r="C2" s="7721"/>
      <c r="D2" s="7721"/>
      <c r="E2" s="7721"/>
      <c r="F2" s="7721"/>
      <c r="G2" s="7721"/>
      <c r="H2" s="7721"/>
      <c r="I2" s="7721"/>
      <c r="J2" s="7721"/>
      <c r="K2" s="7721"/>
      <c r="L2" s="7721"/>
      <c r="M2" s="7721"/>
      <c r="N2" s="7722"/>
    </row>
    <row r="3" spans="1:14" ht="21.75" customHeight="1" thickBot="1">
      <c r="A3" s="7723" t="s">
        <v>5403</v>
      </c>
      <c r="B3" s="7724"/>
      <c r="C3" s="7724"/>
      <c r="D3" s="7724"/>
      <c r="E3" s="7724"/>
      <c r="F3" s="7724"/>
      <c r="G3" s="7724"/>
      <c r="H3" s="7724"/>
      <c r="I3" s="7724"/>
      <c r="J3" s="7724"/>
      <c r="K3" s="7724"/>
      <c r="L3" s="7724"/>
      <c r="M3" s="7724"/>
      <c r="N3" s="7725"/>
    </row>
    <row r="4" spans="1:14" s="4202" customFormat="1" ht="22.5" customHeight="1" thickBot="1">
      <c r="A4" s="7444" t="s">
        <v>3692</v>
      </c>
      <c r="B4" s="7727" t="s">
        <v>2132</v>
      </c>
      <c r="C4" s="7728"/>
      <c r="D4" s="7728"/>
      <c r="E4" s="7728"/>
      <c r="F4" s="7728"/>
      <c r="G4" s="7728"/>
      <c r="H4" s="7728"/>
      <c r="I4" s="7728"/>
      <c r="J4" s="7728"/>
      <c r="K4" s="7728"/>
      <c r="L4" s="7728"/>
      <c r="M4" s="7729"/>
      <c r="N4" s="7730" t="s">
        <v>78</v>
      </c>
    </row>
    <row r="5" spans="1:14" s="4256" customFormat="1" ht="27.75" customHeight="1" thickBot="1">
      <c r="A5" s="7726"/>
      <c r="B5" s="4268" t="s">
        <v>14</v>
      </c>
      <c r="C5" s="4269" t="s">
        <v>15</v>
      </c>
      <c r="D5" s="4269" t="s">
        <v>16</v>
      </c>
      <c r="E5" s="4269" t="s">
        <v>17</v>
      </c>
      <c r="F5" s="4269" t="s">
        <v>18</v>
      </c>
      <c r="G5" s="4269" t="s">
        <v>19</v>
      </c>
      <c r="H5" s="4269" t="s">
        <v>20</v>
      </c>
      <c r="I5" s="4269" t="s">
        <v>21</v>
      </c>
      <c r="J5" s="4269" t="s">
        <v>22</v>
      </c>
      <c r="K5" s="4269" t="s">
        <v>23</v>
      </c>
      <c r="L5" s="4269" t="s">
        <v>24</v>
      </c>
      <c r="M5" s="4270" t="s">
        <v>25</v>
      </c>
      <c r="N5" s="7731"/>
    </row>
    <row r="6" spans="1:14" ht="15.95" customHeight="1">
      <c r="A6" s="4257" t="s">
        <v>3767</v>
      </c>
      <c r="B6" s="4209">
        <v>23582.38</v>
      </c>
      <c r="C6" s="4209">
        <v>61920</v>
      </c>
      <c r="D6" s="4209">
        <v>0</v>
      </c>
      <c r="E6" s="4209">
        <v>68530.5</v>
      </c>
      <c r="F6" s="4209">
        <v>48039</v>
      </c>
      <c r="G6" s="4209">
        <v>0</v>
      </c>
      <c r="H6" s="4209">
        <v>52670.8</v>
      </c>
      <c r="I6" s="4209">
        <v>58592.5</v>
      </c>
      <c r="J6" s="4209">
        <v>81209.8</v>
      </c>
      <c r="K6" s="4209">
        <v>23361.78</v>
      </c>
      <c r="L6" s="4209">
        <v>38768.25</v>
      </c>
      <c r="M6" s="4209">
        <v>153511.1</v>
      </c>
      <c r="N6" s="4335">
        <f t="shared" ref="N6:N59" si="0">SUM(B6:M6)</f>
        <v>610186.11</v>
      </c>
    </row>
    <row r="7" spans="1:14" ht="15.95" customHeight="1">
      <c r="A7" s="4257" t="s">
        <v>3768</v>
      </c>
      <c r="B7" s="4209">
        <v>34653.269999999997</v>
      </c>
      <c r="C7" s="4209">
        <v>59113.03</v>
      </c>
      <c r="D7" s="4209">
        <v>1088725.1100000001</v>
      </c>
      <c r="E7" s="4209">
        <v>29410.32</v>
      </c>
      <c r="F7" s="4209">
        <v>1660825.97</v>
      </c>
      <c r="G7" s="4209">
        <v>110223.37</v>
      </c>
      <c r="H7" s="4209">
        <v>344421.65</v>
      </c>
      <c r="I7" s="4209">
        <v>114593.33</v>
      </c>
      <c r="J7" s="4209">
        <v>293410.55</v>
      </c>
      <c r="K7" s="4209">
        <v>362243.79</v>
      </c>
      <c r="L7" s="4209">
        <v>393506.8</v>
      </c>
      <c r="M7" s="4209">
        <v>1191481.1599000001</v>
      </c>
      <c r="N7" s="4258">
        <f t="shared" si="0"/>
        <v>5682608.3499000007</v>
      </c>
    </row>
    <row r="8" spans="1:14" ht="15.95" customHeight="1">
      <c r="A8" s="4257" t="s">
        <v>3769</v>
      </c>
      <c r="B8" s="4209">
        <v>63064.6</v>
      </c>
      <c r="C8" s="4209">
        <v>100</v>
      </c>
      <c r="D8" s="4209">
        <v>7068</v>
      </c>
      <c r="E8" s="4209">
        <v>68586.5</v>
      </c>
      <c r="F8" s="4209">
        <v>19698</v>
      </c>
      <c r="G8" s="4209">
        <v>10089</v>
      </c>
      <c r="H8" s="4209">
        <v>7740</v>
      </c>
      <c r="I8" s="4209">
        <v>0</v>
      </c>
      <c r="J8" s="4209">
        <v>0</v>
      </c>
      <c r="K8" s="4209">
        <v>40105.82</v>
      </c>
      <c r="L8" s="4209">
        <v>39899.769999999997</v>
      </c>
      <c r="M8" s="4209">
        <v>174349.74</v>
      </c>
      <c r="N8" s="4258">
        <f t="shared" si="0"/>
        <v>430701.43</v>
      </c>
    </row>
    <row r="9" spans="1:14" ht="15.95" customHeight="1">
      <c r="A9" s="4257" t="s">
        <v>3770</v>
      </c>
      <c r="B9" s="4209">
        <v>658102.06000000006</v>
      </c>
      <c r="C9" s="4209">
        <v>2968403.6998999999</v>
      </c>
      <c r="D9" s="4209">
        <v>1954347.92</v>
      </c>
      <c r="E9" s="4209">
        <v>1458094.2598999999</v>
      </c>
      <c r="F9" s="4209">
        <v>1337916.96</v>
      </c>
      <c r="G9" s="4209">
        <v>1498990.0899</v>
      </c>
      <c r="H9" s="4209">
        <v>5197409.8197999997</v>
      </c>
      <c r="I9" s="4209">
        <v>1909056.3810000001</v>
      </c>
      <c r="J9" s="4209">
        <v>1461888.38</v>
      </c>
      <c r="K9" s="4209">
        <v>1574556.15</v>
      </c>
      <c r="L9" s="4209">
        <v>2277871.4399000001</v>
      </c>
      <c r="M9" s="4209">
        <v>2488024.6598999999</v>
      </c>
      <c r="N9" s="4258">
        <f t="shared" si="0"/>
        <v>24784661.820299998</v>
      </c>
    </row>
    <row r="10" spans="1:14" ht="15.95" customHeight="1">
      <c r="A10" s="4257" t="s">
        <v>3771</v>
      </c>
      <c r="B10" s="4209">
        <v>93318.19</v>
      </c>
      <c r="C10" s="4209">
        <v>140828.26</v>
      </c>
      <c r="D10" s="4209">
        <v>72882.600000000006</v>
      </c>
      <c r="E10" s="4209">
        <v>221266.08</v>
      </c>
      <c r="F10" s="4209">
        <v>71336</v>
      </c>
      <c r="G10" s="4209">
        <v>70008.320000000007</v>
      </c>
      <c r="H10" s="4209">
        <v>851599.14989999996</v>
      </c>
      <c r="I10" s="4209">
        <v>1362680.01</v>
      </c>
      <c r="J10" s="4209">
        <v>263291.34000000003</v>
      </c>
      <c r="K10" s="4209">
        <v>529976.61</v>
      </c>
      <c r="L10" s="4209">
        <v>46026.6</v>
      </c>
      <c r="M10" s="4209">
        <v>137817.74</v>
      </c>
      <c r="N10" s="4258">
        <f t="shared" si="0"/>
        <v>3861030.8998999996</v>
      </c>
    </row>
    <row r="11" spans="1:14" ht="15.95" customHeight="1">
      <c r="A11" s="4257" t="s">
        <v>3772</v>
      </c>
      <c r="B11" s="4209">
        <v>0</v>
      </c>
      <c r="C11" s="4209">
        <v>0</v>
      </c>
      <c r="D11" s="4209">
        <v>16092.5</v>
      </c>
      <c r="E11" s="4209">
        <v>1020</v>
      </c>
      <c r="F11" s="4209">
        <v>7055</v>
      </c>
      <c r="G11" s="4209">
        <v>0</v>
      </c>
      <c r="H11" s="4209">
        <v>34224.5</v>
      </c>
      <c r="I11" s="4209">
        <v>0</v>
      </c>
      <c r="J11" s="4209">
        <v>0</v>
      </c>
      <c r="K11" s="4209">
        <v>0</v>
      </c>
      <c r="L11" s="4209">
        <v>42873</v>
      </c>
      <c r="M11" s="4209">
        <v>2332.7800000000002</v>
      </c>
      <c r="N11" s="4258">
        <f t="shared" si="0"/>
        <v>103597.78</v>
      </c>
    </row>
    <row r="12" spans="1:14" ht="15.95" customHeight="1">
      <c r="A12" s="4257" t="s">
        <v>3773</v>
      </c>
      <c r="B12" s="4209">
        <v>17874.75</v>
      </c>
      <c r="C12" s="4209">
        <v>131716.26</v>
      </c>
      <c r="D12" s="4209">
        <v>45394</v>
      </c>
      <c r="E12" s="4209">
        <v>26307</v>
      </c>
      <c r="F12" s="4209">
        <v>7625</v>
      </c>
      <c r="G12" s="4209">
        <v>17454</v>
      </c>
      <c r="H12" s="4209">
        <v>12371</v>
      </c>
      <c r="I12" s="4209">
        <v>50288.24</v>
      </c>
      <c r="J12" s="4209">
        <v>51200</v>
      </c>
      <c r="K12" s="4209">
        <v>108569.8199</v>
      </c>
      <c r="L12" s="4209">
        <v>89879.45</v>
      </c>
      <c r="M12" s="4209">
        <v>61309.38</v>
      </c>
      <c r="N12" s="4258">
        <f t="shared" si="0"/>
        <v>619988.89989999996</v>
      </c>
    </row>
    <row r="13" spans="1:14" ht="15.95" customHeight="1">
      <c r="A13" s="4257" t="s">
        <v>3774</v>
      </c>
      <c r="B13" s="4209">
        <v>0</v>
      </c>
      <c r="C13" s="4209">
        <v>0</v>
      </c>
      <c r="D13" s="4209">
        <v>0</v>
      </c>
      <c r="E13" s="4209">
        <v>0</v>
      </c>
      <c r="F13" s="4209">
        <v>0</v>
      </c>
      <c r="G13" s="4209">
        <v>0</v>
      </c>
      <c r="H13" s="4209">
        <v>0</v>
      </c>
      <c r="I13" s="4209">
        <v>0</v>
      </c>
      <c r="J13" s="4209">
        <v>0</v>
      </c>
      <c r="K13" s="4209">
        <v>0</v>
      </c>
      <c r="L13" s="4209">
        <v>37568.89</v>
      </c>
      <c r="M13" s="4209">
        <v>0</v>
      </c>
      <c r="N13" s="4258">
        <f t="shared" si="0"/>
        <v>37568.89</v>
      </c>
    </row>
    <row r="14" spans="1:14" ht="15.95" customHeight="1">
      <c r="A14" s="4257" t="s">
        <v>3775</v>
      </c>
      <c r="B14" s="4209">
        <v>18984.2</v>
      </c>
      <c r="C14" s="4209">
        <v>0</v>
      </c>
      <c r="D14" s="4209">
        <v>29402.5</v>
      </c>
      <c r="E14" s="4209">
        <v>14100</v>
      </c>
      <c r="F14" s="4209">
        <v>0</v>
      </c>
      <c r="G14" s="4209">
        <v>130864.5</v>
      </c>
      <c r="H14" s="4209">
        <v>0</v>
      </c>
      <c r="I14" s="4209">
        <v>0</v>
      </c>
      <c r="J14" s="4209">
        <v>0</v>
      </c>
      <c r="K14" s="4209">
        <v>20244</v>
      </c>
      <c r="L14" s="4209">
        <v>17136</v>
      </c>
      <c r="M14" s="4209">
        <v>80208.800000000003</v>
      </c>
      <c r="N14" s="4258">
        <f t="shared" si="0"/>
        <v>310940</v>
      </c>
    </row>
    <row r="15" spans="1:14" ht="15.95" customHeight="1">
      <c r="A15" s="4257" t="s">
        <v>3776</v>
      </c>
      <c r="B15" s="4209">
        <v>973567.58</v>
      </c>
      <c r="C15" s="4209">
        <v>0</v>
      </c>
      <c r="D15" s="4209">
        <v>223128.09</v>
      </c>
      <c r="E15" s="4209">
        <v>0</v>
      </c>
      <c r="F15" s="4209">
        <v>1160057.8500000001</v>
      </c>
      <c r="G15" s="4209">
        <v>0</v>
      </c>
      <c r="H15" s="4209">
        <v>1485.37</v>
      </c>
      <c r="I15" s="4209">
        <v>0</v>
      </c>
      <c r="J15" s="4209">
        <v>0</v>
      </c>
      <c r="K15" s="4209">
        <v>4137.34</v>
      </c>
      <c r="L15" s="4209">
        <v>0</v>
      </c>
      <c r="M15" s="4209">
        <v>0</v>
      </c>
      <c r="N15" s="4258">
        <f t="shared" si="0"/>
        <v>2362376.23</v>
      </c>
    </row>
    <row r="16" spans="1:14" ht="15.95" customHeight="1">
      <c r="A16" s="4257" t="s">
        <v>3777</v>
      </c>
      <c r="B16" s="4209">
        <v>64952.58</v>
      </c>
      <c r="C16" s="4209">
        <v>0</v>
      </c>
      <c r="D16" s="4209">
        <v>177651.91</v>
      </c>
      <c r="E16" s="4209">
        <v>0</v>
      </c>
      <c r="F16" s="4209">
        <v>24052</v>
      </c>
      <c r="G16" s="4209">
        <v>18471.599999999999</v>
      </c>
      <c r="H16" s="4209">
        <v>14024.93</v>
      </c>
      <c r="I16" s="4209">
        <v>21766.44</v>
      </c>
      <c r="J16" s="4209">
        <v>38149</v>
      </c>
      <c r="K16" s="4209">
        <v>5524.83</v>
      </c>
      <c r="L16" s="4209">
        <v>0</v>
      </c>
      <c r="M16" s="4209">
        <v>49235.71</v>
      </c>
      <c r="N16" s="4258">
        <f t="shared" si="0"/>
        <v>413829</v>
      </c>
    </row>
    <row r="17" spans="1:14" ht="15.95" customHeight="1">
      <c r="A17" s="4257" t="s">
        <v>3778</v>
      </c>
      <c r="B17" s="4209">
        <v>350261.41</v>
      </c>
      <c r="C17" s="4209">
        <v>117135.05</v>
      </c>
      <c r="D17" s="4209">
        <v>410525.42599999998</v>
      </c>
      <c r="E17" s="4209">
        <v>540748.7757</v>
      </c>
      <c r="F17" s="4209">
        <v>316799.09999999998</v>
      </c>
      <c r="G17" s="4209">
        <v>579394.17000000004</v>
      </c>
      <c r="H17" s="4209">
        <v>574054.28</v>
      </c>
      <c r="I17" s="4209">
        <v>521676.57</v>
      </c>
      <c r="J17" s="4209">
        <v>808386.89</v>
      </c>
      <c r="K17" s="4209">
        <v>699753.7</v>
      </c>
      <c r="L17" s="4209">
        <v>817678.53</v>
      </c>
      <c r="M17" s="4209">
        <v>1109407.6399999999</v>
      </c>
      <c r="N17" s="4258">
        <f t="shared" si="0"/>
        <v>6845821.5416999999</v>
      </c>
    </row>
    <row r="18" spans="1:14" ht="15.95" customHeight="1">
      <c r="A18" s="4257" t="s">
        <v>3779</v>
      </c>
      <c r="B18" s="4209">
        <v>0</v>
      </c>
      <c r="C18" s="4209">
        <v>0</v>
      </c>
      <c r="D18" s="4209">
        <v>0</v>
      </c>
      <c r="E18" s="4209">
        <v>0</v>
      </c>
      <c r="F18" s="4209">
        <v>0</v>
      </c>
      <c r="G18" s="4209">
        <v>0</v>
      </c>
      <c r="H18" s="4209">
        <v>0</v>
      </c>
      <c r="I18" s="4209">
        <v>0</v>
      </c>
      <c r="J18" s="4209">
        <v>0</v>
      </c>
      <c r="K18" s="4209">
        <v>0</v>
      </c>
      <c r="L18" s="4209">
        <v>0</v>
      </c>
      <c r="M18" s="4209">
        <v>15810</v>
      </c>
      <c r="N18" s="4258">
        <f t="shared" si="0"/>
        <v>15810</v>
      </c>
    </row>
    <row r="19" spans="1:14" ht="15.95" customHeight="1">
      <c r="A19" s="4257" t="s">
        <v>3780</v>
      </c>
      <c r="B19" s="4209">
        <v>0</v>
      </c>
      <c r="C19" s="4209">
        <v>0</v>
      </c>
      <c r="D19" s="4209">
        <v>0</v>
      </c>
      <c r="E19" s="4209">
        <v>0</v>
      </c>
      <c r="F19" s="4209">
        <v>0</v>
      </c>
      <c r="G19" s="4209">
        <v>0</v>
      </c>
      <c r="H19" s="4209">
        <v>0</v>
      </c>
      <c r="I19" s="4209">
        <v>0</v>
      </c>
      <c r="J19" s="4209">
        <v>0</v>
      </c>
      <c r="K19" s="4209">
        <v>0</v>
      </c>
      <c r="L19" s="4209">
        <v>0</v>
      </c>
      <c r="M19" s="4209">
        <v>100285.5</v>
      </c>
      <c r="N19" s="4258">
        <f t="shared" si="0"/>
        <v>100285.5</v>
      </c>
    </row>
    <row r="20" spans="1:14" ht="15.95" customHeight="1">
      <c r="A20" s="4257" t="s">
        <v>3781</v>
      </c>
      <c r="B20" s="4209">
        <v>6147.2</v>
      </c>
      <c r="C20" s="4209">
        <v>0</v>
      </c>
      <c r="D20" s="4209">
        <v>15431.5</v>
      </c>
      <c r="E20" s="4209">
        <v>17171.88</v>
      </c>
      <c r="F20" s="4209">
        <v>30275</v>
      </c>
      <c r="G20" s="4209">
        <v>0</v>
      </c>
      <c r="H20" s="4209">
        <v>19969.89</v>
      </c>
      <c r="I20" s="4209">
        <v>0</v>
      </c>
      <c r="J20" s="4209">
        <v>0</v>
      </c>
      <c r="K20" s="4209">
        <v>56869.599800000004</v>
      </c>
      <c r="L20" s="4209">
        <v>9558.2199999999993</v>
      </c>
      <c r="M20" s="4209">
        <v>0</v>
      </c>
      <c r="N20" s="4258">
        <f t="shared" si="0"/>
        <v>155423.2898</v>
      </c>
    </row>
    <row r="21" spans="1:14" ht="15.95" customHeight="1">
      <c r="A21" s="4257" t="s">
        <v>3782</v>
      </c>
      <c r="B21" s="4209">
        <v>0</v>
      </c>
      <c r="C21" s="4209">
        <v>5306</v>
      </c>
      <c r="D21" s="4209">
        <v>0</v>
      </c>
      <c r="E21" s="4209">
        <v>0</v>
      </c>
      <c r="F21" s="4209">
        <v>0</v>
      </c>
      <c r="G21" s="4209">
        <v>13034</v>
      </c>
      <c r="H21" s="4209">
        <v>0</v>
      </c>
      <c r="I21" s="4209">
        <v>0</v>
      </c>
      <c r="J21" s="4209">
        <v>0</v>
      </c>
      <c r="K21" s="4209">
        <v>0</v>
      </c>
      <c r="L21" s="4209">
        <v>0</v>
      </c>
      <c r="M21" s="4209">
        <v>0</v>
      </c>
      <c r="N21" s="4258">
        <f t="shared" si="0"/>
        <v>18340</v>
      </c>
    </row>
    <row r="22" spans="1:14" ht="15.95" customHeight="1">
      <c r="A22" s="4257" t="s">
        <v>3783</v>
      </c>
      <c r="B22" s="4209">
        <v>105722</v>
      </c>
      <c r="C22" s="4209">
        <v>27541</v>
      </c>
      <c r="D22" s="4209">
        <v>21327.4</v>
      </c>
      <c r="E22" s="4209">
        <v>29838</v>
      </c>
      <c r="F22" s="4209">
        <v>361654.5</v>
      </c>
      <c r="G22" s="4209">
        <v>529273</v>
      </c>
      <c r="H22" s="4209">
        <v>1036380</v>
      </c>
      <c r="I22" s="4209">
        <v>580990.04</v>
      </c>
      <c r="J22" s="4209">
        <v>888377.64</v>
      </c>
      <c r="K22" s="4209">
        <v>405247.05</v>
      </c>
      <c r="L22" s="4209">
        <v>54058</v>
      </c>
      <c r="M22" s="4209">
        <v>1845310.93</v>
      </c>
      <c r="N22" s="4258">
        <f t="shared" si="0"/>
        <v>5885719.5599999996</v>
      </c>
    </row>
    <row r="23" spans="1:14" ht="15.95" customHeight="1">
      <c r="A23" s="4257" t="s">
        <v>3784</v>
      </c>
      <c r="B23" s="4209">
        <v>0</v>
      </c>
      <c r="C23" s="4209">
        <v>0</v>
      </c>
      <c r="D23" s="4209">
        <v>19068.96</v>
      </c>
      <c r="E23" s="4209">
        <v>0</v>
      </c>
      <c r="F23" s="4209">
        <v>8991.31</v>
      </c>
      <c r="G23" s="4209">
        <v>6312.2098999999998</v>
      </c>
      <c r="H23" s="4209">
        <v>6774.34</v>
      </c>
      <c r="I23" s="4209">
        <v>31205.37</v>
      </c>
      <c r="J23" s="4209">
        <v>10736.93</v>
      </c>
      <c r="K23" s="4209">
        <v>15763.8199</v>
      </c>
      <c r="L23" s="4209">
        <v>9933.5300000000007</v>
      </c>
      <c r="M23" s="4209">
        <v>25076.62</v>
      </c>
      <c r="N23" s="4258">
        <f t="shared" si="0"/>
        <v>133863.08979999999</v>
      </c>
    </row>
    <row r="24" spans="1:14" ht="15.95" customHeight="1">
      <c r="A24" s="4257" t="s">
        <v>3785</v>
      </c>
      <c r="B24" s="4209">
        <v>49001.27</v>
      </c>
      <c r="C24" s="4209">
        <v>97700.55</v>
      </c>
      <c r="D24" s="4209">
        <v>310695.88</v>
      </c>
      <c r="E24" s="4209">
        <v>200172.69</v>
      </c>
      <c r="F24" s="4209">
        <v>92202.13</v>
      </c>
      <c r="G24" s="4209">
        <v>225854.44</v>
      </c>
      <c r="H24" s="4209">
        <v>253039.37</v>
      </c>
      <c r="I24" s="4209">
        <v>231811.28</v>
      </c>
      <c r="J24" s="4209">
        <v>229038.5</v>
      </c>
      <c r="K24" s="4209">
        <v>421140.02</v>
      </c>
      <c r="L24" s="4209">
        <v>258734.37</v>
      </c>
      <c r="M24" s="4209">
        <v>240764.67</v>
      </c>
      <c r="N24" s="4258">
        <f t="shared" si="0"/>
        <v>2610155.17</v>
      </c>
    </row>
    <row r="25" spans="1:14" ht="15.95" customHeight="1">
      <c r="A25" s="4257" t="s">
        <v>3786</v>
      </c>
      <c r="B25" s="4209">
        <v>0</v>
      </c>
      <c r="C25" s="4209">
        <v>0</v>
      </c>
      <c r="D25" s="4209">
        <v>49359.1</v>
      </c>
      <c r="E25" s="4209">
        <v>0</v>
      </c>
      <c r="F25" s="4209">
        <v>0</v>
      </c>
      <c r="G25" s="4209">
        <v>0</v>
      </c>
      <c r="H25" s="4209">
        <v>18365.7</v>
      </c>
      <c r="I25" s="4209">
        <v>0</v>
      </c>
      <c r="J25" s="4209">
        <v>0</v>
      </c>
      <c r="K25" s="4209">
        <v>0</v>
      </c>
      <c r="L25" s="4209">
        <v>0</v>
      </c>
      <c r="M25" s="4209">
        <v>0</v>
      </c>
      <c r="N25" s="4258">
        <f t="shared" si="0"/>
        <v>67724.800000000003</v>
      </c>
    </row>
    <row r="26" spans="1:14" ht="15.95" customHeight="1">
      <c r="A26" s="4257" t="s">
        <v>3787</v>
      </c>
      <c r="B26" s="4209">
        <v>260737.07</v>
      </c>
      <c r="C26" s="4209">
        <v>299569.62</v>
      </c>
      <c r="D26" s="4209">
        <v>316483.84999999998</v>
      </c>
      <c r="E26" s="4209">
        <v>259013.81</v>
      </c>
      <c r="F26" s="4209">
        <v>222236.20989999999</v>
      </c>
      <c r="G26" s="4209">
        <v>277178.62</v>
      </c>
      <c r="H26" s="4209">
        <v>355746.1</v>
      </c>
      <c r="I26" s="4209">
        <v>232076.48</v>
      </c>
      <c r="J26" s="4209">
        <v>249737.65</v>
      </c>
      <c r="K26" s="4209">
        <v>258614.93</v>
      </c>
      <c r="L26" s="4209">
        <v>277852.77990000002</v>
      </c>
      <c r="M26" s="4209">
        <v>438142.33990000002</v>
      </c>
      <c r="N26" s="4258">
        <f t="shared" si="0"/>
        <v>3447389.4597</v>
      </c>
    </row>
    <row r="27" spans="1:14" ht="15.95" customHeight="1">
      <c r="A27" s="4257" t="s">
        <v>3788</v>
      </c>
      <c r="B27" s="4209">
        <v>0</v>
      </c>
      <c r="C27" s="4209">
        <v>0</v>
      </c>
      <c r="D27" s="4209">
        <v>0</v>
      </c>
      <c r="E27" s="4209">
        <v>15304.9</v>
      </c>
      <c r="F27" s="4209">
        <v>0</v>
      </c>
      <c r="G27" s="4209">
        <v>0</v>
      </c>
      <c r="H27" s="4209">
        <v>0</v>
      </c>
      <c r="I27" s="4209">
        <v>0</v>
      </c>
      <c r="J27" s="4209">
        <v>0</v>
      </c>
      <c r="K27" s="4209">
        <v>0</v>
      </c>
      <c r="L27" s="4209">
        <v>0</v>
      </c>
      <c r="M27" s="4209">
        <v>0</v>
      </c>
      <c r="N27" s="4258">
        <f t="shared" si="0"/>
        <v>15304.9</v>
      </c>
    </row>
    <row r="28" spans="1:14" ht="15.95" customHeight="1">
      <c r="A28" s="4257" t="s">
        <v>3789</v>
      </c>
      <c r="B28" s="4209">
        <v>117839.3799</v>
      </c>
      <c r="C28" s="4209">
        <v>32099.169900000001</v>
      </c>
      <c r="D28" s="4209">
        <v>106675.88989999999</v>
      </c>
      <c r="E28" s="4209">
        <v>125803.09</v>
      </c>
      <c r="F28" s="4209">
        <v>76009.649999999994</v>
      </c>
      <c r="G28" s="4209">
        <v>105332.97990000001</v>
      </c>
      <c r="H28" s="4209">
        <v>167312.10999999999</v>
      </c>
      <c r="I28" s="4209">
        <v>126513.91</v>
      </c>
      <c r="J28" s="4209">
        <v>250158.07</v>
      </c>
      <c r="K28" s="4209">
        <v>235930.1899</v>
      </c>
      <c r="L28" s="4209">
        <v>239679.79</v>
      </c>
      <c r="M28" s="4209">
        <v>597130.26</v>
      </c>
      <c r="N28" s="4258">
        <f t="shared" si="0"/>
        <v>2180484.4895000001</v>
      </c>
    </row>
    <row r="29" spans="1:14" ht="15.95" customHeight="1">
      <c r="A29" s="4257" t="s">
        <v>3790</v>
      </c>
      <c r="B29" s="4209">
        <v>0</v>
      </c>
      <c r="C29" s="4209">
        <v>56912.93</v>
      </c>
      <c r="D29" s="4209">
        <v>0</v>
      </c>
      <c r="E29" s="4209">
        <v>13628</v>
      </c>
      <c r="F29" s="4209">
        <v>0</v>
      </c>
      <c r="G29" s="4209">
        <v>1970</v>
      </c>
      <c r="H29" s="4209">
        <v>1477.5</v>
      </c>
      <c r="I29" s="4209">
        <v>14813.14</v>
      </c>
      <c r="J29" s="4209">
        <v>44450.65</v>
      </c>
      <c r="K29" s="4209">
        <v>25546.25</v>
      </c>
      <c r="L29" s="4209">
        <v>836.25</v>
      </c>
      <c r="M29" s="4209">
        <v>17810.13</v>
      </c>
      <c r="N29" s="4258">
        <f t="shared" si="0"/>
        <v>177444.85</v>
      </c>
    </row>
    <row r="30" spans="1:14" ht="15.95" customHeight="1">
      <c r="A30" s="4257" t="s">
        <v>3791</v>
      </c>
      <c r="B30" s="4209">
        <v>6121.08</v>
      </c>
      <c r="C30" s="4209">
        <v>145423.22990000001</v>
      </c>
      <c r="D30" s="4209">
        <v>87927.249899999995</v>
      </c>
      <c r="E30" s="4209">
        <v>63926</v>
      </c>
      <c r="F30" s="4209">
        <v>39131.919900000001</v>
      </c>
      <c r="G30" s="4209">
        <v>95914.77</v>
      </c>
      <c r="H30" s="4209">
        <v>65375.58</v>
      </c>
      <c r="I30" s="4209">
        <v>43960.709900000002</v>
      </c>
      <c r="J30" s="4209">
        <v>32602.3</v>
      </c>
      <c r="K30" s="4209">
        <v>50439.069900000002</v>
      </c>
      <c r="L30" s="4209">
        <v>23975.429899999999</v>
      </c>
      <c r="M30" s="4209">
        <v>167757.57</v>
      </c>
      <c r="N30" s="4258">
        <f t="shared" si="0"/>
        <v>822554.9094</v>
      </c>
    </row>
    <row r="31" spans="1:14" ht="15.95" customHeight="1">
      <c r="A31" s="4257" t="s">
        <v>3792</v>
      </c>
      <c r="B31" s="4209">
        <v>25745.7</v>
      </c>
      <c r="C31" s="4209">
        <v>0</v>
      </c>
      <c r="D31" s="4209">
        <v>15600</v>
      </c>
      <c r="E31" s="4209">
        <v>0</v>
      </c>
      <c r="F31" s="4209">
        <v>38995.21</v>
      </c>
      <c r="G31" s="4209">
        <v>66624.509999999995</v>
      </c>
      <c r="H31" s="4209">
        <v>43938.43</v>
      </c>
      <c r="I31" s="4209">
        <v>44027.34</v>
      </c>
      <c r="J31" s="4209">
        <v>17309.509999999998</v>
      </c>
      <c r="K31" s="4209">
        <v>69160.759999999995</v>
      </c>
      <c r="L31" s="4209">
        <v>24467.61</v>
      </c>
      <c r="M31" s="4209">
        <v>8004.08</v>
      </c>
      <c r="N31" s="4258">
        <f t="shared" si="0"/>
        <v>353873.14999999997</v>
      </c>
    </row>
    <row r="32" spans="1:14" ht="15.95" customHeight="1">
      <c r="A32" s="4257" t="s">
        <v>3793</v>
      </c>
      <c r="B32" s="4209">
        <v>0</v>
      </c>
      <c r="C32" s="4209">
        <v>9500</v>
      </c>
      <c r="D32" s="4209">
        <v>0</v>
      </c>
      <c r="E32" s="4209">
        <v>0</v>
      </c>
      <c r="F32" s="4209">
        <v>0</v>
      </c>
      <c r="G32" s="4209">
        <v>0</v>
      </c>
      <c r="H32" s="4209">
        <v>0</v>
      </c>
      <c r="I32" s="4209">
        <v>26008.37</v>
      </c>
      <c r="J32" s="4209">
        <v>0</v>
      </c>
      <c r="K32" s="4209">
        <v>0</v>
      </c>
      <c r="L32" s="4209">
        <v>0</v>
      </c>
      <c r="M32" s="4209">
        <v>1205.3900000000001</v>
      </c>
      <c r="N32" s="4258">
        <f t="shared" si="0"/>
        <v>36713.759999999995</v>
      </c>
    </row>
    <row r="33" spans="1:14" ht="15.95" customHeight="1">
      <c r="A33" s="4257" t="s">
        <v>3794</v>
      </c>
      <c r="B33" s="4209">
        <v>0</v>
      </c>
      <c r="C33" s="4209">
        <v>0</v>
      </c>
      <c r="D33" s="4209">
        <v>0</v>
      </c>
      <c r="E33" s="4209">
        <v>0</v>
      </c>
      <c r="F33" s="4209">
        <v>0</v>
      </c>
      <c r="G33" s="4209">
        <v>0</v>
      </c>
      <c r="H33" s="4209">
        <v>0</v>
      </c>
      <c r="I33" s="4209">
        <v>0</v>
      </c>
      <c r="J33" s="4209">
        <v>13084.1</v>
      </c>
      <c r="K33" s="4209">
        <v>12960.91</v>
      </c>
      <c r="L33" s="4209">
        <v>68397.84</v>
      </c>
      <c r="M33" s="4209">
        <v>0</v>
      </c>
      <c r="N33" s="4258">
        <f t="shared" si="0"/>
        <v>94442.85</v>
      </c>
    </row>
    <row r="34" spans="1:14" ht="15.95" customHeight="1">
      <c r="A34" s="4257" t="s">
        <v>3795</v>
      </c>
      <c r="B34" s="4209">
        <v>0</v>
      </c>
      <c r="C34" s="4209">
        <v>0</v>
      </c>
      <c r="D34" s="4209">
        <v>0</v>
      </c>
      <c r="E34" s="4209">
        <v>3007.44</v>
      </c>
      <c r="F34" s="4209">
        <v>0</v>
      </c>
      <c r="G34" s="4209">
        <v>0</v>
      </c>
      <c r="H34" s="4209">
        <v>0</v>
      </c>
      <c r="I34" s="4209">
        <v>0</v>
      </c>
      <c r="J34" s="4209">
        <v>360</v>
      </c>
      <c r="K34" s="4209">
        <v>750</v>
      </c>
      <c r="L34" s="4209">
        <v>49578.41</v>
      </c>
      <c r="M34" s="4209">
        <v>0</v>
      </c>
      <c r="N34" s="4258">
        <f t="shared" si="0"/>
        <v>53695.850000000006</v>
      </c>
    </row>
    <row r="35" spans="1:14" ht="15.95" customHeight="1">
      <c r="A35" s="4257" t="s">
        <v>3796</v>
      </c>
      <c r="B35" s="4209">
        <v>150386.6</v>
      </c>
      <c r="C35" s="4209">
        <v>69407.539999999994</v>
      </c>
      <c r="D35" s="4209">
        <v>73795.5</v>
      </c>
      <c r="E35" s="4209">
        <v>37652.5</v>
      </c>
      <c r="F35" s="4209">
        <v>4620</v>
      </c>
      <c r="G35" s="4209">
        <v>12649</v>
      </c>
      <c r="H35" s="4209">
        <v>66824.960000000006</v>
      </c>
      <c r="I35" s="4209">
        <v>218000</v>
      </c>
      <c r="J35" s="4209">
        <v>118851.37</v>
      </c>
      <c r="K35" s="4209">
        <v>60608.77</v>
      </c>
      <c r="L35" s="4209">
        <v>162624.07999999999</v>
      </c>
      <c r="M35" s="4209">
        <v>0</v>
      </c>
      <c r="N35" s="4258">
        <f t="shared" si="0"/>
        <v>975420.32000000007</v>
      </c>
    </row>
    <row r="36" spans="1:14" ht="15.95" customHeight="1">
      <c r="A36" s="4257" t="s">
        <v>3797</v>
      </c>
      <c r="B36" s="4209">
        <v>146148.35</v>
      </c>
      <c r="C36" s="4209">
        <v>367043.5</v>
      </c>
      <c r="D36" s="4209">
        <v>560463.97</v>
      </c>
      <c r="E36" s="4209">
        <v>433057.71</v>
      </c>
      <c r="F36" s="4209">
        <v>368621.29</v>
      </c>
      <c r="G36" s="4209">
        <v>397451.21</v>
      </c>
      <c r="H36" s="4209">
        <v>246541.59</v>
      </c>
      <c r="I36" s="4209">
        <v>144326.57999999999</v>
      </c>
      <c r="J36" s="4209">
        <v>443879.19</v>
      </c>
      <c r="K36" s="4209">
        <v>427422.39</v>
      </c>
      <c r="L36" s="4209">
        <v>205021.68</v>
      </c>
      <c r="M36" s="4209">
        <v>116330.26</v>
      </c>
      <c r="N36" s="4258">
        <f t="shared" si="0"/>
        <v>3856307.7199999997</v>
      </c>
    </row>
    <row r="37" spans="1:14" ht="15.95" customHeight="1">
      <c r="A37" s="4257" t="s">
        <v>3798</v>
      </c>
      <c r="B37" s="4209">
        <v>0</v>
      </c>
      <c r="C37" s="4209">
        <v>0</v>
      </c>
      <c r="D37" s="4209">
        <v>26314.3</v>
      </c>
      <c r="E37" s="4209">
        <v>0</v>
      </c>
      <c r="F37" s="4209">
        <v>0</v>
      </c>
      <c r="G37" s="4209">
        <v>0</v>
      </c>
      <c r="H37" s="4209">
        <v>0</v>
      </c>
      <c r="I37" s="4209">
        <v>9041.16</v>
      </c>
      <c r="J37" s="4209">
        <v>0</v>
      </c>
      <c r="K37" s="4209">
        <v>0</v>
      </c>
      <c r="L37" s="4209">
        <v>0</v>
      </c>
      <c r="M37" s="4209">
        <v>0</v>
      </c>
      <c r="N37" s="4258">
        <f t="shared" si="0"/>
        <v>35355.46</v>
      </c>
    </row>
    <row r="38" spans="1:14" ht="15.95" customHeight="1">
      <c r="A38" s="4257" t="s">
        <v>3799</v>
      </c>
      <c r="B38" s="4209">
        <v>0</v>
      </c>
      <c r="C38" s="4209">
        <v>8596.5</v>
      </c>
      <c r="D38" s="4209">
        <v>0</v>
      </c>
      <c r="E38" s="4209">
        <v>0</v>
      </c>
      <c r="F38" s="4209">
        <v>0</v>
      </c>
      <c r="G38" s="4209">
        <v>2576.69</v>
      </c>
      <c r="H38" s="4209">
        <v>10885.55</v>
      </c>
      <c r="I38" s="4209">
        <v>0</v>
      </c>
      <c r="J38" s="4209">
        <v>9447.99</v>
      </c>
      <c r="K38" s="4209">
        <v>0</v>
      </c>
      <c r="L38" s="4209">
        <v>0</v>
      </c>
      <c r="M38" s="4209">
        <v>28334.799999999999</v>
      </c>
      <c r="N38" s="4258">
        <f t="shared" si="0"/>
        <v>59841.53</v>
      </c>
    </row>
    <row r="39" spans="1:14" ht="15.95" customHeight="1">
      <c r="A39" s="4257" t="s">
        <v>3800</v>
      </c>
      <c r="B39" s="4209">
        <v>0</v>
      </c>
      <c r="C39" s="4209">
        <v>0</v>
      </c>
      <c r="D39" s="4209">
        <v>0</v>
      </c>
      <c r="E39" s="4209">
        <v>0</v>
      </c>
      <c r="F39" s="4209">
        <v>0</v>
      </c>
      <c r="G39" s="4209">
        <v>0</v>
      </c>
      <c r="H39" s="4209">
        <v>23434.03</v>
      </c>
      <c r="I39" s="4209">
        <v>0</v>
      </c>
      <c r="J39" s="4209">
        <v>19922.169999999998</v>
      </c>
      <c r="K39" s="4209">
        <v>15017.6</v>
      </c>
      <c r="L39" s="4209">
        <v>7800</v>
      </c>
      <c r="M39" s="4209">
        <v>0</v>
      </c>
      <c r="N39" s="4258">
        <f t="shared" si="0"/>
        <v>66173.799999999988</v>
      </c>
    </row>
    <row r="40" spans="1:14" ht="15.95" customHeight="1">
      <c r="A40" s="4257" t="s">
        <v>3801</v>
      </c>
      <c r="B40" s="4209">
        <v>0</v>
      </c>
      <c r="C40" s="4209">
        <v>0</v>
      </c>
      <c r="D40" s="4209">
        <v>0</v>
      </c>
      <c r="E40" s="4209">
        <v>178621.3</v>
      </c>
      <c r="F40" s="4209">
        <v>0</v>
      </c>
      <c r="G40" s="4209">
        <v>45995</v>
      </c>
      <c r="H40" s="4209">
        <v>8360</v>
      </c>
      <c r="I40" s="4209">
        <v>36781.699999999997</v>
      </c>
      <c r="J40" s="4209">
        <v>17187</v>
      </c>
      <c r="K40" s="4209">
        <v>210063.5</v>
      </c>
      <c r="L40" s="4209">
        <v>0</v>
      </c>
      <c r="M40" s="4209">
        <v>28944.85</v>
      </c>
      <c r="N40" s="4258">
        <f t="shared" si="0"/>
        <v>525953.35</v>
      </c>
    </row>
    <row r="41" spans="1:14" ht="15.95" customHeight="1">
      <c r="A41" s="4257" t="s">
        <v>3802</v>
      </c>
      <c r="B41" s="4209">
        <v>0</v>
      </c>
      <c r="C41" s="4209">
        <v>26877.599999999999</v>
      </c>
      <c r="D41" s="4209">
        <v>0</v>
      </c>
      <c r="E41" s="4209">
        <v>0</v>
      </c>
      <c r="F41" s="4209">
        <v>33741</v>
      </c>
      <c r="G41" s="4209">
        <v>0</v>
      </c>
      <c r="H41" s="4209">
        <v>0</v>
      </c>
      <c r="I41" s="4209">
        <v>0</v>
      </c>
      <c r="J41" s="4209">
        <v>0</v>
      </c>
      <c r="K41" s="4209">
        <v>0</v>
      </c>
      <c r="L41" s="4209">
        <v>80885</v>
      </c>
      <c r="M41" s="4209">
        <v>0</v>
      </c>
      <c r="N41" s="4258">
        <f t="shared" si="0"/>
        <v>141503.6</v>
      </c>
    </row>
    <row r="42" spans="1:14" ht="15.95" customHeight="1">
      <c r="A42" s="4257" t="s">
        <v>3803</v>
      </c>
      <c r="B42" s="4209">
        <v>0</v>
      </c>
      <c r="C42" s="4209">
        <v>0</v>
      </c>
      <c r="D42" s="4209">
        <v>0</v>
      </c>
      <c r="E42" s="4209">
        <v>0</v>
      </c>
      <c r="F42" s="4209">
        <v>0</v>
      </c>
      <c r="G42" s="4209">
        <v>0</v>
      </c>
      <c r="H42" s="4209">
        <v>0</v>
      </c>
      <c r="I42" s="4209">
        <v>0</v>
      </c>
      <c r="J42" s="4209">
        <v>41400</v>
      </c>
      <c r="K42" s="4209">
        <v>0</v>
      </c>
      <c r="L42" s="4209">
        <v>0</v>
      </c>
      <c r="M42" s="4209">
        <v>0</v>
      </c>
      <c r="N42" s="4258">
        <f t="shared" si="0"/>
        <v>41400</v>
      </c>
    </row>
    <row r="43" spans="1:14" ht="15.95" customHeight="1">
      <c r="A43" s="4257" t="s">
        <v>3804</v>
      </c>
      <c r="B43" s="4209">
        <v>332997.96000000002</v>
      </c>
      <c r="C43" s="4209">
        <v>62614.439899999998</v>
      </c>
      <c r="D43" s="4209">
        <v>433438.71</v>
      </c>
      <c r="E43" s="4209">
        <v>174725.09</v>
      </c>
      <c r="F43" s="4209">
        <v>94210</v>
      </c>
      <c r="G43" s="4209">
        <v>84327.7</v>
      </c>
      <c r="H43" s="4209">
        <v>144911.17000000001</v>
      </c>
      <c r="I43" s="4209">
        <v>79375</v>
      </c>
      <c r="J43" s="4209">
        <v>129455.53</v>
      </c>
      <c r="K43" s="4209">
        <v>113193.2</v>
      </c>
      <c r="L43" s="4209">
        <v>454269.5</v>
      </c>
      <c r="M43" s="4209">
        <v>47246.97</v>
      </c>
      <c r="N43" s="4258">
        <f t="shared" si="0"/>
        <v>2150765.2699000002</v>
      </c>
    </row>
    <row r="44" spans="1:14" ht="15.95" customHeight="1">
      <c r="A44" s="4257" t="s">
        <v>3805</v>
      </c>
      <c r="B44" s="4209">
        <v>0</v>
      </c>
      <c r="C44" s="4209">
        <v>0</v>
      </c>
      <c r="D44" s="4209">
        <v>0</v>
      </c>
      <c r="E44" s="4209">
        <v>0</v>
      </c>
      <c r="F44" s="4209">
        <v>0</v>
      </c>
      <c r="G44" s="4209">
        <v>244808.8</v>
      </c>
      <c r="H44" s="4209">
        <v>0</v>
      </c>
      <c r="I44" s="4209">
        <v>0</v>
      </c>
      <c r="J44" s="4209">
        <v>0</v>
      </c>
      <c r="K44" s="4209">
        <v>0</v>
      </c>
      <c r="L44" s="4209">
        <v>0</v>
      </c>
      <c r="M44" s="4209">
        <v>0</v>
      </c>
      <c r="N44" s="4258">
        <f t="shared" si="0"/>
        <v>244808.8</v>
      </c>
    </row>
    <row r="45" spans="1:14" ht="15.95" customHeight="1">
      <c r="A45" s="4257" t="s">
        <v>3806</v>
      </c>
      <c r="B45" s="4209">
        <v>157818.95989999999</v>
      </c>
      <c r="C45" s="4209">
        <v>58870.05</v>
      </c>
      <c r="D45" s="4209">
        <v>53541.2399</v>
      </c>
      <c r="E45" s="4209">
        <v>41939.08</v>
      </c>
      <c r="F45" s="4209">
        <v>84282.179900000003</v>
      </c>
      <c r="G45" s="4209">
        <v>101074.51</v>
      </c>
      <c r="H45" s="4209">
        <v>77790.899999999994</v>
      </c>
      <c r="I45" s="4209">
        <v>145906.20000000001</v>
      </c>
      <c r="J45" s="4209">
        <v>122174.86990000001</v>
      </c>
      <c r="K45" s="4209">
        <v>30282.5</v>
      </c>
      <c r="L45" s="4209">
        <v>86602.42</v>
      </c>
      <c r="M45" s="4209">
        <v>92660.51</v>
      </c>
      <c r="N45" s="4258">
        <f t="shared" si="0"/>
        <v>1052943.4195999999</v>
      </c>
    </row>
    <row r="46" spans="1:14" ht="15.95" customHeight="1">
      <c r="A46" s="4257" t="s">
        <v>3807</v>
      </c>
      <c r="B46" s="4209">
        <v>58197.49</v>
      </c>
      <c r="C46" s="4209">
        <v>53304</v>
      </c>
      <c r="D46" s="4209">
        <v>18889</v>
      </c>
      <c r="E46" s="4209">
        <v>11707.2</v>
      </c>
      <c r="F46" s="4209">
        <v>57098</v>
      </c>
      <c r="G46" s="4209">
        <v>21276</v>
      </c>
      <c r="H46" s="4209">
        <v>53391.69</v>
      </c>
      <c r="I46" s="4209">
        <v>61915</v>
      </c>
      <c r="J46" s="4209">
        <v>38614</v>
      </c>
      <c r="K46" s="4209">
        <v>83995</v>
      </c>
      <c r="L46" s="4209">
        <v>37310.699999999997</v>
      </c>
      <c r="M46" s="4209">
        <v>54542</v>
      </c>
      <c r="N46" s="4258">
        <f t="shared" si="0"/>
        <v>550240.08000000007</v>
      </c>
    </row>
    <row r="47" spans="1:14" ht="15.95" customHeight="1">
      <c r="A47" s="4257" t="s">
        <v>3808</v>
      </c>
      <c r="B47" s="4209">
        <v>0</v>
      </c>
      <c r="C47" s="4209">
        <v>0</v>
      </c>
      <c r="D47" s="4209">
        <v>0</v>
      </c>
      <c r="E47" s="4209">
        <v>44963.8</v>
      </c>
      <c r="F47" s="4209">
        <v>0</v>
      </c>
      <c r="G47" s="4209">
        <v>46751.79</v>
      </c>
      <c r="H47" s="4209">
        <v>0</v>
      </c>
      <c r="I47" s="4209">
        <v>40973.51</v>
      </c>
      <c r="J47" s="4209">
        <v>0</v>
      </c>
      <c r="K47" s="4209">
        <v>56307.89</v>
      </c>
      <c r="L47" s="4209">
        <v>16669.599999999999</v>
      </c>
      <c r="M47" s="4209">
        <v>47630.2</v>
      </c>
      <c r="N47" s="4258">
        <f t="shared" si="0"/>
        <v>253296.78999999998</v>
      </c>
    </row>
    <row r="48" spans="1:14" ht="15.95" customHeight="1">
      <c r="A48" s="4257" t="s">
        <v>3809</v>
      </c>
      <c r="B48" s="4209">
        <v>0</v>
      </c>
      <c r="C48" s="4209">
        <v>0</v>
      </c>
      <c r="D48" s="4209">
        <v>15341.83</v>
      </c>
      <c r="E48" s="4209">
        <v>9003.0400000000009</v>
      </c>
      <c r="F48" s="4209">
        <v>9252.2000000000007</v>
      </c>
      <c r="G48" s="4209">
        <v>10203.69</v>
      </c>
      <c r="H48" s="4209">
        <v>3996.72</v>
      </c>
      <c r="I48" s="4209">
        <v>3996.72</v>
      </c>
      <c r="J48" s="4209">
        <v>0</v>
      </c>
      <c r="K48" s="4209">
        <v>8336.92</v>
      </c>
      <c r="L48" s="4209">
        <v>0</v>
      </c>
      <c r="M48" s="4209">
        <v>0</v>
      </c>
      <c r="N48" s="4258">
        <f t="shared" si="0"/>
        <v>60131.12000000001</v>
      </c>
    </row>
    <row r="49" spans="1:14" ht="15.95" customHeight="1">
      <c r="A49" s="4257" t="s">
        <v>3810</v>
      </c>
      <c r="B49" s="4209">
        <v>0</v>
      </c>
      <c r="C49" s="4209">
        <v>0</v>
      </c>
      <c r="D49" s="4209">
        <v>0</v>
      </c>
      <c r="E49" s="4209">
        <v>0</v>
      </c>
      <c r="F49" s="4209">
        <v>12302.57</v>
      </c>
      <c r="G49" s="4209">
        <v>21081.4</v>
      </c>
      <c r="H49" s="4209">
        <v>0</v>
      </c>
      <c r="I49" s="4209">
        <v>0</v>
      </c>
      <c r="J49" s="4209">
        <v>0</v>
      </c>
      <c r="K49" s="4209">
        <v>0</v>
      </c>
      <c r="L49" s="4209">
        <v>0</v>
      </c>
      <c r="M49" s="4209">
        <v>0</v>
      </c>
      <c r="N49" s="4258">
        <f t="shared" si="0"/>
        <v>33383.97</v>
      </c>
    </row>
    <row r="50" spans="1:14" ht="15.95" customHeight="1">
      <c r="A50" s="4257" t="s">
        <v>3811</v>
      </c>
      <c r="B50" s="4209">
        <v>299412.34000000003</v>
      </c>
      <c r="C50" s="4209">
        <v>284278.53999999998</v>
      </c>
      <c r="D50" s="4209">
        <v>154436.76</v>
      </c>
      <c r="E50" s="4209">
        <v>178491.2199</v>
      </c>
      <c r="F50" s="4209">
        <v>78255</v>
      </c>
      <c r="G50" s="4209">
        <v>176735.46</v>
      </c>
      <c r="H50" s="4209">
        <v>42073.58</v>
      </c>
      <c r="I50" s="4209">
        <v>198687.2</v>
      </c>
      <c r="J50" s="4209">
        <v>399341.73</v>
      </c>
      <c r="K50" s="4209">
        <v>235659.60990000001</v>
      </c>
      <c r="L50" s="4209">
        <v>238190.63</v>
      </c>
      <c r="M50" s="4209">
        <v>434917.45</v>
      </c>
      <c r="N50" s="4258">
        <f t="shared" si="0"/>
        <v>2720479.5198000004</v>
      </c>
    </row>
    <row r="51" spans="1:14" ht="15.95" customHeight="1">
      <c r="A51" s="4257" t="s">
        <v>3812</v>
      </c>
      <c r="B51" s="4209">
        <v>332779.40999999997</v>
      </c>
      <c r="C51" s="4209">
        <v>347002.28</v>
      </c>
      <c r="D51" s="4209">
        <v>1719357.6</v>
      </c>
      <c r="E51" s="4209">
        <v>1004146.83</v>
      </c>
      <c r="F51" s="4209">
        <v>1259311.6599999999</v>
      </c>
      <c r="G51" s="4209">
        <v>2291411.83</v>
      </c>
      <c r="H51" s="4209">
        <v>866356.57</v>
      </c>
      <c r="I51" s="4209">
        <v>531315.07999999996</v>
      </c>
      <c r="J51" s="4209">
        <v>857476.88</v>
      </c>
      <c r="K51" s="4209">
        <v>673753.35</v>
      </c>
      <c r="L51" s="4209">
        <v>2714399.15</v>
      </c>
      <c r="M51" s="4209">
        <v>1010788</v>
      </c>
      <c r="N51" s="4258">
        <f t="shared" si="0"/>
        <v>13608098.640000001</v>
      </c>
    </row>
    <row r="52" spans="1:14" ht="15.95" customHeight="1">
      <c r="A52" s="4257" t="s">
        <v>3813</v>
      </c>
      <c r="B52" s="4209">
        <v>0</v>
      </c>
      <c r="C52" s="4209">
        <v>0</v>
      </c>
      <c r="D52" s="4209">
        <v>0</v>
      </c>
      <c r="E52" s="4209">
        <v>0</v>
      </c>
      <c r="F52" s="4209">
        <v>0</v>
      </c>
      <c r="G52" s="4209">
        <v>0</v>
      </c>
      <c r="H52" s="4209">
        <v>0</v>
      </c>
      <c r="I52" s="4209">
        <v>17509.75</v>
      </c>
      <c r="J52" s="4209">
        <v>16729.28</v>
      </c>
      <c r="K52" s="4209">
        <v>0</v>
      </c>
      <c r="L52" s="4209">
        <v>13683.84</v>
      </c>
      <c r="M52" s="4209">
        <v>24247</v>
      </c>
      <c r="N52" s="4258">
        <f t="shared" si="0"/>
        <v>72169.87</v>
      </c>
    </row>
    <row r="53" spans="1:14" ht="15.95" customHeight="1">
      <c r="A53" s="4257" t="s">
        <v>3814</v>
      </c>
      <c r="B53" s="4209">
        <v>569405.3898</v>
      </c>
      <c r="C53" s="4209">
        <v>585259.21979999996</v>
      </c>
      <c r="D53" s="4209">
        <v>775748.26</v>
      </c>
      <c r="E53" s="4209">
        <v>876525.78</v>
      </c>
      <c r="F53" s="4209">
        <v>1386592.3599</v>
      </c>
      <c r="G53" s="4209">
        <v>929047.71</v>
      </c>
      <c r="H53" s="4209">
        <v>840204.26</v>
      </c>
      <c r="I53" s="4209">
        <v>1185387.28</v>
      </c>
      <c r="J53" s="4209">
        <v>1666764.5094999999</v>
      </c>
      <c r="K53" s="4209">
        <v>1342514.5299</v>
      </c>
      <c r="L53" s="4209">
        <v>1186661.1891999999</v>
      </c>
      <c r="M53" s="4209">
        <v>1179791.4494</v>
      </c>
      <c r="N53" s="4258">
        <f t="shared" si="0"/>
        <v>12523901.9375</v>
      </c>
    </row>
    <row r="54" spans="1:14" ht="15.95" customHeight="1">
      <c r="A54" s="4257" t="s">
        <v>3815</v>
      </c>
      <c r="B54" s="4209">
        <v>1051224.67</v>
      </c>
      <c r="C54" s="4209">
        <v>230030.56</v>
      </c>
      <c r="D54" s="4209">
        <v>881212.67</v>
      </c>
      <c r="E54" s="4209">
        <v>232184.11</v>
      </c>
      <c r="F54" s="4209">
        <v>630842.88</v>
      </c>
      <c r="G54" s="4209">
        <v>129352.35</v>
      </c>
      <c r="H54" s="4209">
        <v>227619.95</v>
      </c>
      <c r="I54" s="4209">
        <v>132286.31</v>
      </c>
      <c r="J54" s="4209">
        <v>171999.34</v>
      </c>
      <c r="K54" s="4209">
        <v>501150.17</v>
      </c>
      <c r="L54" s="4209">
        <v>345332.66970000003</v>
      </c>
      <c r="M54" s="4209">
        <v>346755.35</v>
      </c>
      <c r="N54" s="4258">
        <f t="shared" si="0"/>
        <v>4879991.0296999998</v>
      </c>
    </row>
    <row r="55" spans="1:14" ht="15.95" customHeight="1">
      <c r="A55" s="4257" t="s">
        <v>3816</v>
      </c>
      <c r="B55" s="4209">
        <v>0</v>
      </c>
      <c r="C55" s="4209">
        <v>0</v>
      </c>
      <c r="D55" s="4209">
        <v>0</v>
      </c>
      <c r="E55" s="4209">
        <v>91772.47</v>
      </c>
      <c r="F55" s="4209">
        <v>0</v>
      </c>
      <c r="G55" s="4209">
        <v>0</v>
      </c>
      <c r="H55" s="4209">
        <v>0</v>
      </c>
      <c r="I55" s="4209">
        <v>77586.66</v>
      </c>
      <c r="J55" s="4209">
        <v>18140.75</v>
      </c>
      <c r="K55" s="4209">
        <v>0</v>
      </c>
      <c r="L55" s="4209">
        <v>0</v>
      </c>
      <c r="M55" s="4209">
        <v>0</v>
      </c>
      <c r="N55" s="4258">
        <f t="shared" si="0"/>
        <v>187499.88</v>
      </c>
    </row>
    <row r="56" spans="1:14" ht="15.95" customHeight="1">
      <c r="A56" s="4257" t="s">
        <v>3817</v>
      </c>
      <c r="B56" s="4209">
        <v>0</v>
      </c>
      <c r="C56" s="4209">
        <v>0</v>
      </c>
      <c r="D56" s="4209">
        <v>12825</v>
      </c>
      <c r="E56" s="4209">
        <v>0</v>
      </c>
      <c r="F56" s="4209">
        <v>0</v>
      </c>
      <c r="G56" s="4209">
        <v>0</v>
      </c>
      <c r="H56" s="4209">
        <v>10540</v>
      </c>
      <c r="I56" s="4209">
        <v>22500.65</v>
      </c>
      <c r="J56" s="4209">
        <v>6496</v>
      </c>
      <c r="K56" s="4209">
        <v>0</v>
      </c>
      <c r="L56" s="4209">
        <v>0</v>
      </c>
      <c r="M56" s="4209">
        <v>0</v>
      </c>
      <c r="N56" s="4258">
        <f t="shared" si="0"/>
        <v>52361.65</v>
      </c>
    </row>
    <row r="57" spans="1:14" ht="15.95" customHeight="1">
      <c r="A57" s="4257" t="s">
        <v>3818</v>
      </c>
      <c r="B57" s="4209">
        <v>51341.13</v>
      </c>
      <c r="C57" s="4209">
        <v>65850.8</v>
      </c>
      <c r="D57" s="4209">
        <v>0</v>
      </c>
      <c r="E57" s="4209">
        <v>106146.18</v>
      </c>
      <c r="F57" s="4209">
        <v>0</v>
      </c>
      <c r="G57" s="4209">
        <v>99406.07</v>
      </c>
      <c r="H57" s="4209">
        <v>68473.52</v>
      </c>
      <c r="I57" s="4209">
        <v>32271.8</v>
      </c>
      <c r="J57" s="4209">
        <v>17896.5</v>
      </c>
      <c r="K57" s="4209">
        <v>0</v>
      </c>
      <c r="L57" s="4209">
        <v>29521.02</v>
      </c>
      <c r="M57" s="4209">
        <v>160562.44</v>
      </c>
      <c r="N57" s="4258">
        <f t="shared" si="0"/>
        <v>631469.46</v>
      </c>
    </row>
    <row r="58" spans="1:14" ht="15.95" customHeight="1">
      <c r="A58" s="4257" t="s">
        <v>3819</v>
      </c>
      <c r="B58" s="4209">
        <v>9572.16</v>
      </c>
      <c r="C58" s="4209">
        <v>0</v>
      </c>
      <c r="D58" s="4209">
        <v>0</v>
      </c>
      <c r="E58" s="4209">
        <v>0</v>
      </c>
      <c r="F58" s="4209">
        <v>0</v>
      </c>
      <c r="G58" s="4209">
        <v>10078.620000000001</v>
      </c>
      <c r="H58" s="4209">
        <v>0</v>
      </c>
      <c r="I58" s="4209">
        <v>1129.29</v>
      </c>
      <c r="J58" s="4209">
        <v>0</v>
      </c>
      <c r="K58" s="4209">
        <v>23966.77</v>
      </c>
      <c r="L58" s="4209">
        <v>0</v>
      </c>
      <c r="M58" s="4209">
        <v>4797.28</v>
      </c>
      <c r="N58" s="4258">
        <f t="shared" si="0"/>
        <v>49544.119999999995</v>
      </c>
    </row>
    <row r="59" spans="1:14" ht="15.95" customHeight="1">
      <c r="A59" s="4257" t="s">
        <v>3820</v>
      </c>
      <c r="B59" s="4209">
        <v>8416</v>
      </c>
      <c r="C59" s="4209">
        <v>8694</v>
      </c>
      <c r="D59" s="4209">
        <v>23563.33</v>
      </c>
      <c r="E59" s="4209">
        <v>42564.1</v>
      </c>
      <c r="F59" s="4209">
        <v>7287</v>
      </c>
      <c r="G59" s="4209">
        <v>34133.01</v>
      </c>
      <c r="H59" s="4209">
        <v>53010.559999999998</v>
      </c>
      <c r="I59" s="4209">
        <v>7777</v>
      </c>
      <c r="J59" s="4209">
        <v>118546.95</v>
      </c>
      <c r="K59" s="4209">
        <v>26721.61</v>
      </c>
      <c r="L59" s="4209">
        <v>19959.099999999999</v>
      </c>
      <c r="M59" s="4209">
        <v>37695.72</v>
      </c>
      <c r="N59" s="4258">
        <f t="shared" si="0"/>
        <v>388368.38</v>
      </c>
    </row>
    <row r="60" spans="1:14" ht="15.95" customHeight="1">
      <c r="A60" s="4257" t="s">
        <v>3821</v>
      </c>
      <c r="B60" s="4209">
        <v>0</v>
      </c>
      <c r="C60" s="4209">
        <v>22906.48</v>
      </c>
      <c r="D60" s="4209">
        <v>18074</v>
      </c>
      <c r="E60" s="4209">
        <v>5340</v>
      </c>
      <c r="F60" s="4209">
        <v>8420</v>
      </c>
      <c r="G60" s="4209">
        <v>0</v>
      </c>
      <c r="H60" s="4209">
        <v>0</v>
      </c>
      <c r="I60" s="4209">
        <v>8030</v>
      </c>
      <c r="J60" s="4209">
        <v>0</v>
      </c>
      <c r="K60" s="4209">
        <v>0</v>
      </c>
      <c r="L60" s="4209">
        <v>0</v>
      </c>
      <c r="M60" s="4209">
        <v>3634</v>
      </c>
      <c r="N60" s="4258">
        <f t="shared" ref="N60:N85" si="1">SUM(B60:M60)</f>
        <v>66404.479999999996</v>
      </c>
    </row>
    <row r="61" spans="1:14" ht="15.95" customHeight="1">
      <c r="A61" s="4257" t="s">
        <v>3822</v>
      </c>
      <c r="B61" s="4209">
        <v>59621.4</v>
      </c>
      <c r="C61" s="4209">
        <v>82588.7</v>
      </c>
      <c r="D61" s="4209">
        <v>325592.5</v>
      </c>
      <c r="E61" s="4209">
        <v>5799.88</v>
      </c>
      <c r="F61" s="4209">
        <v>129531.24</v>
      </c>
      <c r="G61" s="4209">
        <v>132296.6</v>
      </c>
      <c r="H61" s="4209">
        <v>38760</v>
      </c>
      <c r="I61" s="4209">
        <v>52021</v>
      </c>
      <c r="J61" s="4209">
        <v>196351.62</v>
      </c>
      <c r="K61" s="4209">
        <v>17364</v>
      </c>
      <c r="L61" s="4209">
        <v>121880</v>
      </c>
      <c r="M61" s="4209">
        <v>133719</v>
      </c>
      <c r="N61" s="4258">
        <f t="shared" si="1"/>
        <v>1295525.94</v>
      </c>
    </row>
    <row r="62" spans="1:14" ht="15.95" customHeight="1">
      <c r="A62" s="4257" t="s">
        <v>3823</v>
      </c>
      <c r="B62" s="4209">
        <v>6897</v>
      </c>
      <c r="C62" s="4209">
        <v>0</v>
      </c>
      <c r="D62" s="4209">
        <v>0</v>
      </c>
      <c r="E62" s="4209">
        <v>0</v>
      </c>
      <c r="F62" s="4209">
        <v>61523.5</v>
      </c>
      <c r="G62" s="4209">
        <v>44917</v>
      </c>
      <c r="H62" s="4209">
        <v>0</v>
      </c>
      <c r="I62" s="4209">
        <v>34518</v>
      </c>
      <c r="J62" s="4209">
        <v>0</v>
      </c>
      <c r="K62" s="4209">
        <v>34693</v>
      </c>
      <c r="L62" s="4209">
        <v>0</v>
      </c>
      <c r="M62" s="4209">
        <v>16905.86</v>
      </c>
      <c r="N62" s="4258">
        <f t="shared" si="1"/>
        <v>199454.36</v>
      </c>
    </row>
    <row r="63" spans="1:14" ht="15.95" customHeight="1">
      <c r="A63" s="4257" t="s">
        <v>3824</v>
      </c>
      <c r="B63" s="4209">
        <v>100214</v>
      </c>
      <c r="C63" s="4209">
        <v>40904</v>
      </c>
      <c r="D63" s="4209">
        <v>159840</v>
      </c>
      <c r="E63" s="4209">
        <v>274280</v>
      </c>
      <c r="F63" s="4209">
        <v>408004</v>
      </c>
      <c r="G63" s="4209">
        <v>976312.97</v>
      </c>
      <c r="H63" s="4209">
        <v>700625.05</v>
      </c>
      <c r="I63" s="4209">
        <v>107674.78</v>
      </c>
      <c r="J63" s="4209">
        <v>245729.94</v>
      </c>
      <c r="K63" s="4209">
        <v>109049.53</v>
      </c>
      <c r="L63" s="4209">
        <v>137983.5</v>
      </c>
      <c r="M63" s="4209">
        <v>59907.199999999997</v>
      </c>
      <c r="N63" s="4258">
        <f t="shared" si="1"/>
        <v>3320524.9699999997</v>
      </c>
    </row>
    <row r="64" spans="1:14" ht="15.95" customHeight="1">
      <c r="A64" s="4257" t="s">
        <v>3825</v>
      </c>
      <c r="B64" s="4209">
        <v>327995.69</v>
      </c>
      <c r="C64" s="4209">
        <v>107042</v>
      </c>
      <c r="D64" s="4209">
        <v>702200.51</v>
      </c>
      <c r="E64" s="4209">
        <v>566888.02</v>
      </c>
      <c r="F64" s="4209">
        <v>269836.94</v>
      </c>
      <c r="G64" s="4209">
        <v>1061175.58</v>
      </c>
      <c r="H64" s="4209">
        <v>718934.22990000003</v>
      </c>
      <c r="I64" s="4209">
        <v>554552.41</v>
      </c>
      <c r="J64" s="4209">
        <v>713038.04</v>
      </c>
      <c r="K64" s="4209">
        <v>779891.84</v>
      </c>
      <c r="L64" s="4209">
        <v>606772.11</v>
      </c>
      <c r="M64" s="4209">
        <v>649693.57990000001</v>
      </c>
      <c r="N64" s="4258">
        <f t="shared" si="1"/>
        <v>7058020.9498000005</v>
      </c>
    </row>
    <row r="65" spans="1:14" ht="15.95" customHeight="1">
      <c r="A65" s="4257" t="s">
        <v>3826</v>
      </c>
      <c r="B65" s="4209">
        <v>96044</v>
      </c>
      <c r="C65" s="4209">
        <v>94938</v>
      </c>
      <c r="D65" s="4209">
        <v>58500</v>
      </c>
      <c r="E65" s="4209">
        <v>0</v>
      </c>
      <c r="F65" s="4209">
        <v>58500</v>
      </c>
      <c r="G65" s="4209">
        <v>19500</v>
      </c>
      <c r="H65" s="4209">
        <v>76548</v>
      </c>
      <c r="I65" s="4209">
        <v>450650.67</v>
      </c>
      <c r="J65" s="4209">
        <v>123396</v>
      </c>
      <c r="K65" s="4209">
        <v>78289</v>
      </c>
      <c r="L65" s="4209">
        <v>167882</v>
      </c>
      <c r="M65" s="4209">
        <v>68847</v>
      </c>
      <c r="N65" s="4258">
        <f t="shared" si="1"/>
        <v>1293094.67</v>
      </c>
    </row>
    <row r="66" spans="1:14" ht="15.95" customHeight="1">
      <c r="A66" s="4257" t="s">
        <v>3827</v>
      </c>
      <c r="B66" s="4209">
        <v>0</v>
      </c>
      <c r="C66" s="4209">
        <v>0</v>
      </c>
      <c r="D66" s="4209">
        <v>154.19999999999999</v>
      </c>
      <c r="E66" s="4209">
        <v>9157</v>
      </c>
      <c r="F66" s="4209">
        <v>12500</v>
      </c>
      <c r="G66" s="4209">
        <v>25404.9</v>
      </c>
      <c r="H66" s="4209">
        <v>0</v>
      </c>
      <c r="I66" s="4209">
        <v>0</v>
      </c>
      <c r="J66" s="4209">
        <v>0</v>
      </c>
      <c r="K66" s="4209">
        <v>0</v>
      </c>
      <c r="L66" s="4209">
        <v>0</v>
      </c>
      <c r="M66" s="4209">
        <v>0</v>
      </c>
      <c r="N66" s="4258">
        <f t="shared" si="1"/>
        <v>47216.100000000006</v>
      </c>
    </row>
    <row r="67" spans="1:14" ht="15.95" customHeight="1">
      <c r="A67" s="4257" t="s">
        <v>3828</v>
      </c>
      <c r="B67" s="4209">
        <v>0</v>
      </c>
      <c r="C67" s="4209">
        <v>0</v>
      </c>
      <c r="D67" s="4209">
        <v>0</v>
      </c>
      <c r="E67" s="4209">
        <v>15708.4</v>
      </c>
      <c r="F67" s="4209">
        <v>0</v>
      </c>
      <c r="G67" s="4209">
        <v>0</v>
      </c>
      <c r="H67" s="4209">
        <v>0</v>
      </c>
      <c r="I67" s="4209">
        <v>0</v>
      </c>
      <c r="J67" s="4209">
        <v>0</v>
      </c>
      <c r="K67" s="4209">
        <v>4764.75</v>
      </c>
      <c r="L67" s="4209">
        <v>0</v>
      </c>
      <c r="M67" s="4209">
        <v>26631.98</v>
      </c>
      <c r="N67" s="4258">
        <f t="shared" si="1"/>
        <v>47105.130000000005</v>
      </c>
    </row>
    <row r="68" spans="1:14" ht="15.95" customHeight="1">
      <c r="A68" s="4257" t="s">
        <v>3829</v>
      </c>
      <c r="B68" s="4209">
        <v>0</v>
      </c>
      <c r="C68" s="4209">
        <v>0</v>
      </c>
      <c r="D68" s="4209">
        <v>22100</v>
      </c>
      <c r="E68" s="4209">
        <v>0</v>
      </c>
      <c r="F68" s="4209">
        <v>0</v>
      </c>
      <c r="G68" s="4209">
        <v>0</v>
      </c>
      <c r="H68" s="4209">
        <v>0</v>
      </c>
      <c r="I68" s="4209">
        <v>0</v>
      </c>
      <c r="J68" s="4209">
        <v>0</v>
      </c>
      <c r="K68" s="4209">
        <v>0</v>
      </c>
      <c r="L68" s="4209">
        <v>0</v>
      </c>
      <c r="M68" s="4209">
        <v>0</v>
      </c>
      <c r="N68" s="4258">
        <f t="shared" si="1"/>
        <v>22100</v>
      </c>
    </row>
    <row r="69" spans="1:14" ht="15.95" customHeight="1">
      <c r="A69" s="4257" t="s">
        <v>3830</v>
      </c>
      <c r="B69" s="4209">
        <v>0</v>
      </c>
      <c r="C69" s="4209">
        <v>0</v>
      </c>
      <c r="D69" s="4209">
        <v>0</v>
      </c>
      <c r="E69" s="4209">
        <v>0</v>
      </c>
      <c r="F69" s="4209">
        <v>0</v>
      </c>
      <c r="G69" s="4209">
        <v>0</v>
      </c>
      <c r="H69" s="4209">
        <v>0</v>
      </c>
      <c r="I69" s="4209">
        <v>0</v>
      </c>
      <c r="J69" s="4209">
        <v>0</v>
      </c>
      <c r="K69" s="4209">
        <v>0</v>
      </c>
      <c r="L69" s="4209">
        <v>14784</v>
      </c>
      <c r="M69" s="4209">
        <v>0</v>
      </c>
      <c r="N69" s="4258">
        <f t="shared" si="1"/>
        <v>14784</v>
      </c>
    </row>
    <row r="70" spans="1:14" ht="15.95" customHeight="1">
      <c r="A70" s="4257" t="s">
        <v>3831</v>
      </c>
      <c r="B70" s="4209">
        <v>0</v>
      </c>
      <c r="C70" s="4209">
        <v>0</v>
      </c>
      <c r="D70" s="4209">
        <v>0</v>
      </c>
      <c r="E70" s="4209">
        <v>13137.54</v>
      </c>
      <c r="F70" s="4209">
        <v>0</v>
      </c>
      <c r="G70" s="4209">
        <v>0</v>
      </c>
      <c r="H70" s="4209">
        <v>0</v>
      </c>
      <c r="I70" s="4209">
        <v>0</v>
      </c>
      <c r="J70" s="4209">
        <v>0</v>
      </c>
      <c r="K70" s="4209">
        <v>0</v>
      </c>
      <c r="L70" s="4209">
        <v>0</v>
      </c>
      <c r="M70" s="4209">
        <v>0</v>
      </c>
      <c r="N70" s="4258">
        <f t="shared" si="1"/>
        <v>13137.54</v>
      </c>
    </row>
    <row r="71" spans="1:14" ht="15.95" customHeight="1">
      <c r="A71" s="4257" t="s">
        <v>3832</v>
      </c>
      <c r="B71" s="4209">
        <v>655614.47</v>
      </c>
      <c r="C71" s="4209">
        <v>23315.5</v>
      </c>
      <c r="D71" s="4209">
        <v>142505</v>
      </c>
      <c r="E71" s="4209">
        <v>653766.9</v>
      </c>
      <c r="F71" s="4209">
        <v>52744.24</v>
      </c>
      <c r="G71" s="4209">
        <v>73589.53</v>
      </c>
      <c r="H71" s="4209">
        <v>125591</v>
      </c>
      <c r="I71" s="4209">
        <v>478889</v>
      </c>
      <c r="J71" s="4209">
        <v>416280.2</v>
      </c>
      <c r="K71" s="4209">
        <v>460342</v>
      </c>
      <c r="L71" s="4209">
        <v>301794.40000000002</v>
      </c>
      <c r="M71" s="4209">
        <v>444270</v>
      </c>
      <c r="N71" s="4258">
        <f t="shared" si="1"/>
        <v>3828702.24</v>
      </c>
    </row>
    <row r="72" spans="1:14" ht="15.95" customHeight="1">
      <c r="A72" s="4257" t="s">
        <v>3833</v>
      </c>
      <c r="B72" s="4209">
        <v>34754.17</v>
      </c>
      <c r="C72" s="4209">
        <v>88528.69</v>
      </c>
      <c r="D72" s="4209">
        <v>57816.04</v>
      </c>
      <c r="E72" s="4209">
        <v>64962.5</v>
      </c>
      <c r="F72" s="4209">
        <v>117826.97</v>
      </c>
      <c r="G72" s="4209">
        <v>66734.3</v>
      </c>
      <c r="H72" s="4209">
        <v>121149.5</v>
      </c>
      <c r="I72" s="4209">
        <v>605950.74</v>
      </c>
      <c r="J72" s="4209">
        <v>185617.67</v>
      </c>
      <c r="K72" s="4209">
        <v>218085.57</v>
      </c>
      <c r="L72" s="4209">
        <v>252370.45</v>
      </c>
      <c r="M72" s="4209">
        <v>336119.94</v>
      </c>
      <c r="N72" s="4258">
        <f t="shared" si="1"/>
        <v>2149916.54</v>
      </c>
    </row>
    <row r="73" spans="1:14" ht="15.95" customHeight="1">
      <c r="A73" s="4257" t="s">
        <v>3834</v>
      </c>
      <c r="B73" s="4209">
        <v>0</v>
      </c>
      <c r="C73" s="4209">
        <v>7013.2</v>
      </c>
      <c r="D73" s="4209">
        <v>132115</v>
      </c>
      <c r="E73" s="4209">
        <v>0</v>
      </c>
      <c r="F73" s="4209">
        <v>0</v>
      </c>
      <c r="G73" s="4209">
        <v>0</v>
      </c>
      <c r="H73" s="4209">
        <v>190101.09</v>
      </c>
      <c r="I73" s="4209">
        <v>0</v>
      </c>
      <c r="J73" s="4209">
        <v>0</v>
      </c>
      <c r="K73" s="4209">
        <v>0</v>
      </c>
      <c r="L73" s="4209">
        <v>0</v>
      </c>
      <c r="M73" s="4209">
        <v>0</v>
      </c>
      <c r="N73" s="4258">
        <f t="shared" si="1"/>
        <v>329229.29000000004</v>
      </c>
    </row>
    <row r="74" spans="1:14" ht="15.95" customHeight="1">
      <c r="A74" s="4257" t="s">
        <v>3835</v>
      </c>
      <c r="B74" s="4209">
        <v>20006.849900000001</v>
      </c>
      <c r="C74" s="4209">
        <v>35906.219899999996</v>
      </c>
      <c r="D74" s="4209">
        <v>8505.76</v>
      </c>
      <c r="E74" s="4209">
        <v>42794.400000000001</v>
      </c>
      <c r="F74" s="4209">
        <v>107199.75</v>
      </c>
      <c r="G74" s="4209">
        <v>79433.219899999996</v>
      </c>
      <c r="H74" s="4209">
        <v>54882.49</v>
      </c>
      <c r="I74" s="4209">
        <v>113213.89</v>
      </c>
      <c r="J74" s="4209">
        <v>47502.33</v>
      </c>
      <c r="K74" s="4209">
        <v>57941.729899999998</v>
      </c>
      <c r="L74" s="4209">
        <v>86258.399699999994</v>
      </c>
      <c r="M74" s="4209">
        <v>183300.63990000001</v>
      </c>
      <c r="N74" s="4258">
        <f t="shared" si="1"/>
        <v>836945.6791999999</v>
      </c>
    </row>
    <row r="75" spans="1:14" ht="15.95" customHeight="1">
      <c r="A75" s="4257" t="s">
        <v>3836</v>
      </c>
      <c r="B75" s="4209">
        <v>16188.9</v>
      </c>
      <c r="C75" s="4209">
        <v>1943</v>
      </c>
      <c r="D75" s="4209">
        <v>29107.11</v>
      </c>
      <c r="E75" s="4209">
        <v>48818</v>
      </c>
      <c r="F75" s="4209">
        <v>99012.58</v>
      </c>
      <c r="G75" s="4209">
        <v>19974.8</v>
      </c>
      <c r="H75" s="4209">
        <v>55390.3</v>
      </c>
      <c r="I75" s="4209">
        <v>67450</v>
      </c>
      <c r="J75" s="4209">
        <v>127498.93</v>
      </c>
      <c r="K75" s="4209">
        <v>43337</v>
      </c>
      <c r="L75" s="4209">
        <v>57113.440000000002</v>
      </c>
      <c r="M75" s="4209">
        <v>21426</v>
      </c>
      <c r="N75" s="4258">
        <f t="shared" si="1"/>
        <v>587260.06000000006</v>
      </c>
    </row>
    <row r="76" spans="1:14" ht="15.95" customHeight="1">
      <c r="A76" s="4257" t="s">
        <v>3837</v>
      </c>
      <c r="B76" s="4209">
        <v>222096.56</v>
      </c>
      <c r="C76" s="4209">
        <v>364606.01</v>
      </c>
      <c r="D76" s="4209">
        <v>213625.37</v>
      </c>
      <c r="E76" s="4209">
        <v>132183.9</v>
      </c>
      <c r="F76" s="4209">
        <v>218936.51</v>
      </c>
      <c r="G76" s="4209">
        <v>162721.79</v>
      </c>
      <c r="H76" s="4209">
        <v>170329.19</v>
      </c>
      <c r="I76" s="4209">
        <v>302288.06</v>
      </c>
      <c r="J76" s="4209">
        <v>220730.38</v>
      </c>
      <c r="K76" s="4209">
        <v>260963.37</v>
      </c>
      <c r="L76" s="4209">
        <v>241485.68</v>
      </c>
      <c r="M76" s="4209">
        <v>94145.7</v>
      </c>
      <c r="N76" s="4258">
        <f t="shared" si="1"/>
        <v>2604112.5200000005</v>
      </c>
    </row>
    <row r="77" spans="1:14" ht="15.95" customHeight="1">
      <c r="A77" s="4257" t="s">
        <v>3838</v>
      </c>
      <c r="B77" s="4209">
        <v>0</v>
      </c>
      <c r="C77" s="4209">
        <v>0</v>
      </c>
      <c r="D77" s="4209">
        <v>0</v>
      </c>
      <c r="E77" s="4209">
        <v>0</v>
      </c>
      <c r="F77" s="4209">
        <v>0</v>
      </c>
      <c r="G77" s="4209">
        <v>56553.74</v>
      </c>
      <c r="H77" s="4209">
        <v>0</v>
      </c>
      <c r="I77" s="4209">
        <v>0</v>
      </c>
      <c r="J77" s="4209">
        <v>0</v>
      </c>
      <c r="K77" s="4209">
        <v>4500</v>
      </c>
      <c r="L77" s="4209">
        <v>0</v>
      </c>
      <c r="M77" s="4209">
        <v>5597.88</v>
      </c>
      <c r="N77" s="4258">
        <f t="shared" si="1"/>
        <v>66651.62</v>
      </c>
    </row>
    <row r="78" spans="1:14" ht="15.95" customHeight="1">
      <c r="A78" s="4257" t="s">
        <v>3839</v>
      </c>
      <c r="B78" s="4209">
        <v>0</v>
      </c>
      <c r="C78" s="4209">
        <v>0</v>
      </c>
      <c r="D78" s="4209">
        <v>0</v>
      </c>
      <c r="E78" s="4209">
        <v>0</v>
      </c>
      <c r="F78" s="4209">
        <v>0</v>
      </c>
      <c r="G78" s="4209">
        <v>0</v>
      </c>
      <c r="H78" s="4209">
        <v>0</v>
      </c>
      <c r="I78" s="4209">
        <v>0</v>
      </c>
      <c r="J78" s="4209">
        <v>0</v>
      </c>
      <c r="K78" s="4209">
        <v>0</v>
      </c>
      <c r="L78" s="4209">
        <v>0</v>
      </c>
      <c r="M78" s="4209">
        <v>593.14</v>
      </c>
      <c r="N78" s="4258">
        <f t="shared" si="1"/>
        <v>593.14</v>
      </c>
    </row>
    <row r="79" spans="1:14" ht="15.95" customHeight="1">
      <c r="A79" s="4257" t="s">
        <v>3840</v>
      </c>
      <c r="B79" s="4209">
        <v>13881</v>
      </c>
      <c r="C79" s="4209">
        <v>0</v>
      </c>
      <c r="D79" s="4209">
        <v>122298.15</v>
      </c>
      <c r="E79" s="4209">
        <v>194804</v>
      </c>
      <c r="F79" s="4209">
        <v>73593.100000000006</v>
      </c>
      <c r="G79" s="4209">
        <v>123058.37</v>
      </c>
      <c r="H79" s="4209">
        <v>104973.8</v>
      </c>
      <c r="I79" s="4209">
        <v>39408</v>
      </c>
      <c r="J79" s="4209">
        <v>135361.69</v>
      </c>
      <c r="K79" s="4209">
        <v>110692.15</v>
      </c>
      <c r="L79" s="4209">
        <v>76048</v>
      </c>
      <c r="M79" s="4209">
        <v>114780.59</v>
      </c>
      <c r="N79" s="4258">
        <f t="shared" si="1"/>
        <v>1108898.8500000001</v>
      </c>
    </row>
    <row r="80" spans="1:14" ht="15.95" customHeight="1">
      <c r="A80" s="4257" t="s">
        <v>3841</v>
      </c>
      <c r="B80" s="4209">
        <v>0</v>
      </c>
      <c r="C80" s="4209">
        <v>0</v>
      </c>
      <c r="D80" s="4209">
        <v>1618.82</v>
      </c>
      <c r="E80" s="4209">
        <v>0</v>
      </c>
      <c r="F80" s="4209">
        <v>0</v>
      </c>
      <c r="G80" s="4209">
        <v>0</v>
      </c>
      <c r="H80" s="4209">
        <v>0</v>
      </c>
      <c r="I80" s="4209">
        <v>0</v>
      </c>
      <c r="J80" s="4209">
        <v>0</v>
      </c>
      <c r="K80" s="4209">
        <v>0</v>
      </c>
      <c r="L80" s="4209">
        <v>0</v>
      </c>
      <c r="M80" s="4209">
        <v>0</v>
      </c>
      <c r="N80" s="4258">
        <f t="shared" si="1"/>
        <v>1618.82</v>
      </c>
    </row>
    <row r="81" spans="1:15" ht="15.95" customHeight="1">
      <c r="A81" s="4257" t="s">
        <v>3842</v>
      </c>
      <c r="B81" s="4209">
        <v>0</v>
      </c>
      <c r="C81" s="4209">
        <v>5168</v>
      </c>
      <c r="D81" s="4209">
        <v>0</v>
      </c>
      <c r="E81" s="4209">
        <v>0</v>
      </c>
      <c r="F81" s="4209">
        <v>26603.34</v>
      </c>
      <c r="G81" s="4209">
        <v>0</v>
      </c>
      <c r="H81" s="4209">
        <v>17185.63</v>
      </c>
      <c r="I81" s="4209">
        <v>0</v>
      </c>
      <c r="J81" s="4209">
        <v>26730.78</v>
      </c>
      <c r="K81" s="4209">
        <v>17417</v>
      </c>
      <c r="L81" s="4209">
        <v>0</v>
      </c>
      <c r="M81" s="4209">
        <v>0</v>
      </c>
      <c r="N81" s="4258">
        <f t="shared" si="1"/>
        <v>93104.75</v>
      </c>
    </row>
    <row r="82" spans="1:15" ht="15.95" customHeight="1">
      <c r="A82" s="4257" t="s">
        <v>3843</v>
      </c>
      <c r="B82" s="4209">
        <v>21988.13</v>
      </c>
      <c r="C82" s="4209">
        <v>0</v>
      </c>
      <c r="D82" s="4209">
        <v>86704.13</v>
      </c>
      <c r="E82" s="4209">
        <v>41881.120000000003</v>
      </c>
      <c r="F82" s="4209">
        <v>39409.129999999997</v>
      </c>
      <c r="G82" s="4209">
        <v>39324.1</v>
      </c>
      <c r="H82" s="4209">
        <v>48935.9</v>
      </c>
      <c r="I82" s="4209">
        <v>113880.2</v>
      </c>
      <c r="J82" s="4209">
        <v>51311.29</v>
      </c>
      <c r="K82" s="4209">
        <v>169541.82</v>
      </c>
      <c r="L82" s="4209">
        <v>76102</v>
      </c>
      <c r="M82" s="4209">
        <v>92041.22</v>
      </c>
      <c r="N82" s="4258">
        <f t="shared" si="1"/>
        <v>781119.04</v>
      </c>
    </row>
    <row r="83" spans="1:15" ht="15.95" customHeight="1">
      <c r="A83" s="4257" t="s">
        <v>3844</v>
      </c>
      <c r="B83" s="4209">
        <v>735019.63970000006</v>
      </c>
      <c r="C83" s="4209">
        <v>933404.95920000004</v>
      </c>
      <c r="D83" s="4209">
        <v>1472856.0995</v>
      </c>
      <c r="E83" s="4209">
        <v>934871.87939999998</v>
      </c>
      <c r="F83" s="4209">
        <v>1545468.1098</v>
      </c>
      <c r="G83" s="4209">
        <v>2263932.5891</v>
      </c>
      <c r="H83" s="4209">
        <v>2470005.7193999998</v>
      </c>
      <c r="I83" s="4209">
        <v>1158086.2598000001</v>
      </c>
      <c r="J83" s="4209">
        <v>3493304.2091000001</v>
      </c>
      <c r="K83" s="4209">
        <v>2080440.5094999999</v>
      </c>
      <c r="L83" s="4209">
        <v>1637294.8292</v>
      </c>
      <c r="M83" s="4209">
        <v>2970210.5688</v>
      </c>
      <c r="N83" s="4258">
        <f t="shared" si="1"/>
        <v>21694895.372499999</v>
      </c>
    </row>
    <row r="84" spans="1:15" ht="15.95" customHeight="1">
      <c r="A84" s="4257" t="s">
        <v>3845</v>
      </c>
      <c r="B84" s="4209">
        <v>0</v>
      </c>
      <c r="C84" s="4209">
        <v>0</v>
      </c>
      <c r="D84" s="4209">
        <v>0</v>
      </c>
      <c r="E84" s="4209">
        <v>0</v>
      </c>
      <c r="F84" s="4209">
        <v>0</v>
      </c>
      <c r="G84" s="4209">
        <v>0</v>
      </c>
      <c r="H84" s="4209">
        <v>12095.5</v>
      </c>
      <c r="I84" s="4209">
        <v>0</v>
      </c>
      <c r="J84" s="4209">
        <v>0</v>
      </c>
      <c r="K84" s="4209">
        <v>0</v>
      </c>
      <c r="L84" s="4209">
        <v>0</v>
      </c>
      <c r="M84" s="4209">
        <v>0</v>
      </c>
      <c r="N84" s="4258">
        <f t="shared" si="1"/>
        <v>12095.5</v>
      </c>
    </row>
    <row r="85" spans="1:15" ht="15.95" customHeight="1" thickBot="1">
      <c r="A85" s="4259" t="s">
        <v>3846</v>
      </c>
      <c r="B85" s="4260">
        <v>0</v>
      </c>
      <c r="C85" s="4260">
        <v>0</v>
      </c>
      <c r="D85" s="4260">
        <v>0</v>
      </c>
      <c r="E85" s="4260">
        <v>0</v>
      </c>
      <c r="F85" s="4260">
        <v>0</v>
      </c>
      <c r="G85" s="4260">
        <v>0</v>
      </c>
      <c r="H85" s="4260">
        <v>54762.5</v>
      </c>
      <c r="I85" s="4260">
        <v>137138</v>
      </c>
      <c r="J85" s="4260">
        <v>0</v>
      </c>
      <c r="K85" s="4260">
        <v>0</v>
      </c>
      <c r="L85" s="4260">
        <v>0</v>
      </c>
      <c r="M85" s="4260">
        <v>0</v>
      </c>
      <c r="N85" s="4261">
        <f t="shared" si="1"/>
        <v>191900.5</v>
      </c>
    </row>
    <row r="86" spans="1:15" ht="18" customHeight="1" thickTop="1">
      <c r="A86" s="4262"/>
      <c r="B86" s="4238"/>
      <c r="C86" s="4238"/>
      <c r="D86" s="4238"/>
      <c r="E86" s="4238"/>
      <c r="F86" s="4238"/>
      <c r="G86" s="4238"/>
      <c r="H86" s="4238"/>
      <c r="I86" s="4238"/>
      <c r="J86" s="4238"/>
      <c r="K86" s="4238"/>
      <c r="L86" s="4238"/>
      <c r="M86" s="4238"/>
      <c r="N86" s="4263"/>
    </row>
    <row r="87" spans="1:15" ht="18" customHeight="1">
      <c r="A87" s="7422" t="s">
        <v>3847</v>
      </c>
      <c r="B87" s="7422"/>
      <c r="C87" s="7422"/>
      <c r="D87" s="7422"/>
      <c r="E87" s="7422"/>
      <c r="F87" s="7422"/>
      <c r="G87" s="7422"/>
      <c r="H87" s="7422"/>
      <c r="I87" s="7422"/>
      <c r="J87" s="3062"/>
      <c r="K87" s="4160"/>
      <c r="L87" s="4160"/>
      <c r="M87" s="3062"/>
      <c r="N87" s="4160"/>
      <c r="O87" s="4160"/>
    </row>
    <row r="88" spans="1:15" ht="18" customHeight="1">
      <c r="A88" s="7344" t="s">
        <v>3644</v>
      </c>
      <c r="B88" s="7344"/>
      <c r="C88" s="7344"/>
      <c r="D88" s="7344"/>
      <c r="E88" s="7344"/>
      <c r="F88" s="7344"/>
      <c r="G88" s="7344"/>
      <c r="H88" s="7344"/>
      <c r="I88" s="7344"/>
      <c r="J88" s="3062"/>
      <c r="K88" s="4160"/>
      <c r="L88" s="4160"/>
      <c r="M88" s="3062"/>
      <c r="N88" s="4160"/>
      <c r="O88" s="4160"/>
    </row>
    <row r="89" spans="1:15" ht="18" customHeight="1">
      <c r="A89" s="7344" t="s">
        <v>3645</v>
      </c>
      <c r="B89" s="7344"/>
      <c r="C89" s="7344"/>
      <c r="D89" s="7344"/>
      <c r="E89" s="7344"/>
      <c r="F89" s="7344"/>
      <c r="G89" s="7344"/>
      <c r="H89" s="7344"/>
      <c r="I89" s="7344"/>
      <c r="J89" s="3062"/>
      <c r="K89" s="4160"/>
      <c r="L89" s="4160"/>
      <c r="M89" s="3062"/>
      <c r="N89" s="4160"/>
      <c r="O89" s="4160"/>
    </row>
    <row r="90" spans="1:15" ht="17.25" customHeight="1">
      <c r="A90" s="4148"/>
      <c r="B90" s="4148"/>
      <c r="C90" s="4148"/>
      <c r="D90" s="4148"/>
      <c r="E90" s="4148"/>
      <c r="F90" s="4148"/>
      <c r="G90" s="4148"/>
      <c r="H90" s="4148"/>
      <c r="I90" s="4148"/>
      <c r="J90" s="4148"/>
      <c r="K90" s="4148"/>
      <c r="L90" s="4148"/>
      <c r="M90" s="4148"/>
      <c r="N90" s="4148"/>
      <c r="O90" s="3297"/>
    </row>
    <row r="91" spans="1:15" ht="17.25" customHeight="1">
      <c r="A91" s="4148"/>
      <c r="B91" s="4148"/>
      <c r="C91" s="4148"/>
      <c r="D91" s="4148"/>
      <c r="E91" s="4148"/>
      <c r="F91" s="4148"/>
      <c r="G91" s="4148"/>
      <c r="H91" s="4148"/>
      <c r="I91" s="4148"/>
      <c r="J91" s="4148"/>
      <c r="K91" s="4148"/>
      <c r="L91" s="4148"/>
      <c r="M91" s="4148"/>
      <c r="N91" s="4148"/>
      <c r="O91" s="3297"/>
    </row>
    <row r="94" spans="1:15">
      <c r="A94" s="3117"/>
      <c r="B94" s="3062"/>
      <c r="C94" s="4160"/>
      <c r="D94" s="3062"/>
      <c r="E94" s="4160"/>
      <c r="F94" s="4160"/>
      <c r="H94" s="4160"/>
      <c r="I94" s="4160"/>
      <c r="J94" s="3062"/>
      <c r="K94" s="4160"/>
      <c r="L94" s="4160"/>
      <c r="M94" s="3062"/>
      <c r="N94" s="4160"/>
      <c r="O94" s="4160"/>
    </row>
    <row r="95" spans="1:15" ht="21.75" customHeight="1">
      <c r="A95" s="3117"/>
      <c r="B95" s="3062"/>
      <c r="C95" s="7702" t="s">
        <v>3</v>
      </c>
      <c r="D95" s="7702"/>
      <c r="E95" s="4160"/>
      <c r="F95" s="4200" t="s">
        <v>38</v>
      </c>
      <c r="G95" s="3062"/>
      <c r="H95" s="4160"/>
      <c r="I95" s="4160"/>
      <c r="J95" s="3062"/>
      <c r="K95" s="4160"/>
      <c r="L95" s="4160"/>
      <c r="M95" s="3062"/>
      <c r="N95" s="4160"/>
      <c r="O95" s="4160"/>
    </row>
    <row r="96" spans="1:15">
      <c r="A96" s="3117"/>
      <c r="B96" s="3062"/>
      <c r="C96" s="4160"/>
      <c r="D96" s="3062"/>
      <c r="E96" s="4160"/>
      <c r="G96" s="3062"/>
      <c r="H96" s="4160"/>
      <c r="I96" s="4160"/>
      <c r="J96" s="3062"/>
      <c r="K96" s="4160"/>
      <c r="L96" s="4160"/>
      <c r="M96" s="3062"/>
      <c r="N96" s="4160"/>
      <c r="O96" s="4160"/>
    </row>
    <row r="97" spans="6:6">
      <c r="F97" s="4200"/>
    </row>
  </sheetData>
  <mergeCells count="9">
    <mergeCell ref="A88:I88"/>
    <mergeCell ref="A89:I89"/>
    <mergeCell ref="C95:D95"/>
    <mergeCell ref="A2:N2"/>
    <mergeCell ref="A3:N3"/>
    <mergeCell ref="A4:A5"/>
    <mergeCell ref="B4:M4"/>
    <mergeCell ref="N4:N5"/>
    <mergeCell ref="A87:I87"/>
  </mergeCells>
  <hyperlinks>
    <hyperlink ref="A1" r:id="rId1"/>
  </hyperlinks>
  <pageMargins left="0.62992125984251968" right="0.23622047244094491" top="0.70866141732283472" bottom="0.55118110236220474" header="0.31496062992125984" footer="0.31496062992125984"/>
  <pageSetup paperSize="9" scale="36" fitToWidth="0" orientation="landscape" r:id="rId2"/>
  <headerFooter alignWithMargins="0">
    <oddFooter>&amp;R239</oddFooter>
  </headerFooter>
  <rowBreaks count="2" manualBreakCount="2">
    <brk id="9" max="13" man="1"/>
    <brk id="50" max="13" man="1"/>
  </rowBreaks>
  <drawing r:id="rId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32">
    <pageSetUpPr fitToPage="1"/>
  </sheetPr>
  <dimension ref="A1:O82"/>
  <sheetViews>
    <sheetView view="pageBreakPreview" zoomScale="60" zoomScaleNormal="100" workbookViewId="0">
      <selection activeCell="A3" sqref="A3:N3"/>
    </sheetView>
  </sheetViews>
  <sheetFormatPr defaultRowHeight="12.75"/>
  <cols>
    <col min="1" max="1" width="34.85546875" style="3062" customWidth="1"/>
    <col min="2" max="13" width="27.7109375" style="4199" customWidth="1"/>
    <col min="14" max="14" width="27.7109375" style="4200" customWidth="1"/>
    <col min="15" max="256" width="9.140625" style="3062"/>
    <col min="257" max="257" width="24.85546875" style="3062" customWidth="1"/>
    <col min="258" max="269" width="12.5703125" style="3062" customWidth="1"/>
    <col min="270" max="270" width="13.85546875" style="3062" customWidth="1"/>
    <col min="271" max="512" width="9.140625" style="3062"/>
    <col min="513" max="513" width="24.85546875" style="3062" customWidth="1"/>
    <col min="514" max="525" width="12.5703125" style="3062" customWidth="1"/>
    <col min="526" max="526" width="13.85546875" style="3062" customWidth="1"/>
    <col min="527" max="768" width="9.140625" style="3062"/>
    <col min="769" max="769" width="24.85546875" style="3062" customWidth="1"/>
    <col min="770" max="781" width="12.5703125" style="3062" customWidth="1"/>
    <col min="782" max="782" width="13.85546875" style="3062" customWidth="1"/>
    <col min="783" max="1024" width="9.140625" style="3062"/>
    <col min="1025" max="1025" width="24.85546875" style="3062" customWidth="1"/>
    <col min="1026" max="1037" width="12.5703125" style="3062" customWidth="1"/>
    <col min="1038" max="1038" width="13.85546875" style="3062" customWidth="1"/>
    <col min="1039" max="1280" width="9.140625" style="3062"/>
    <col min="1281" max="1281" width="24.85546875" style="3062" customWidth="1"/>
    <col min="1282" max="1293" width="12.5703125" style="3062" customWidth="1"/>
    <col min="1294" max="1294" width="13.85546875" style="3062" customWidth="1"/>
    <col min="1295" max="1536" width="9.140625" style="3062"/>
    <col min="1537" max="1537" width="24.85546875" style="3062" customWidth="1"/>
    <col min="1538" max="1549" width="12.5703125" style="3062" customWidth="1"/>
    <col min="1550" max="1550" width="13.85546875" style="3062" customWidth="1"/>
    <col min="1551" max="1792" width="9.140625" style="3062"/>
    <col min="1793" max="1793" width="24.85546875" style="3062" customWidth="1"/>
    <col min="1794" max="1805" width="12.5703125" style="3062" customWidth="1"/>
    <col min="1806" max="1806" width="13.85546875" style="3062" customWidth="1"/>
    <col min="1807" max="2048" width="9.140625" style="3062"/>
    <col min="2049" max="2049" width="24.85546875" style="3062" customWidth="1"/>
    <col min="2050" max="2061" width="12.5703125" style="3062" customWidth="1"/>
    <col min="2062" max="2062" width="13.85546875" style="3062" customWidth="1"/>
    <col min="2063" max="2304" width="9.140625" style="3062"/>
    <col min="2305" max="2305" width="24.85546875" style="3062" customWidth="1"/>
    <col min="2306" max="2317" width="12.5703125" style="3062" customWidth="1"/>
    <col min="2318" max="2318" width="13.85546875" style="3062" customWidth="1"/>
    <col min="2319" max="2560" width="9.140625" style="3062"/>
    <col min="2561" max="2561" width="24.85546875" style="3062" customWidth="1"/>
    <col min="2562" max="2573" width="12.5703125" style="3062" customWidth="1"/>
    <col min="2574" max="2574" width="13.85546875" style="3062" customWidth="1"/>
    <col min="2575" max="2816" width="9.140625" style="3062"/>
    <col min="2817" max="2817" width="24.85546875" style="3062" customWidth="1"/>
    <col min="2818" max="2829" width="12.5703125" style="3062" customWidth="1"/>
    <col min="2830" max="2830" width="13.85546875" style="3062" customWidth="1"/>
    <col min="2831" max="3072" width="9.140625" style="3062"/>
    <col min="3073" max="3073" width="24.85546875" style="3062" customWidth="1"/>
    <col min="3074" max="3085" width="12.5703125" style="3062" customWidth="1"/>
    <col min="3086" max="3086" width="13.85546875" style="3062" customWidth="1"/>
    <col min="3087" max="3328" width="9.140625" style="3062"/>
    <col min="3329" max="3329" width="24.85546875" style="3062" customWidth="1"/>
    <col min="3330" max="3341" width="12.5703125" style="3062" customWidth="1"/>
    <col min="3342" max="3342" width="13.85546875" style="3062" customWidth="1"/>
    <col min="3343" max="3584" width="9.140625" style="3062"/>
    <col min="3585" max="3585" width="24.85546875" style="3062" customWidth="1"/>
    <col min="3586" max="3597" width="12.5703125" style="3062" customWidth="1"/>
    <col min="3598" max="3598" width="13.85546875" style="3062" customWidth="1"/>
    <col min="3599" max="3840" width="9.140625" style="3062"/>
    <col min="3841" max="3841" width="24.85546875" style="3062" customWidth="1"/>
    <col min="3842" max="3853" width="12.5703125" style="3062" customWidth="1"/>
    <col min="3854" max="3854" width="13.85546875" style="3062" customWidth="1"/>
    <col min="3855" max="4096" width="9.140625" style="3062"/>
    <col min="4097" max="4097" width="24.85546875" style="3062" customWidth="1"/>
    <col min="4098" max="4109" width="12.5703125" style="3062" customWidth="1"/>
    <col min="4110" max="4110" width="13.85546875" style="3062" customWidth="1"/>
    <col min="4111" max="4352" width="9.140625" style="3062"/>
    <col min="4353" max="4353" width="24.85546875" style="3062" customWidth="1"/>
    <col min="4354" max="4365" width="12.5703125" style="3062" customWidth="1"/>
    <col min="4366" max="4366" width="13.85546875" style="3062" customWidth="1"/>
    <col min="4367" max="4608" width="9.140625" style="3062"/>
    <col min="4609" max="4609" width="24.85546875" style="3062" customWidth="1"/>
    <col min="4610" max="4621" width="12.5703125" style="3062" customWidth="1"/>
    <col min="4622" max="4622" width="13.85546875" style="3062" customWidth="1"/>
    <col min="4623" max="4864" width="9.140625" style="3062"/>
    <col min="4865" max="4865" width="24.85546875" style="3062" customWidth="1"/>
    <col min="4866" max="4877" width="12.5703125" style="3062" customWidth="1"/>
    <col min="4878" max="4878" width="13.85546875" style="3062" customWidth="1"/>
    <col min="4879" max="5120" width="9.140625" style="3062"/>
    <col min="5121" max="5121" width="24.85546875" style="3062" customWidth="1"/>
    <col min="5122" max="5133" width="12.5703125" style="3062" customWidth="1"/>
    <col min="5134" max="5134" width="13.85546875" style="3062" customWidth="1"/>
    <col min="5135" max="5376" width="9.140625" style="3062"/>
    <col min="5377" max="5377" width="24.85546875" style="3062" customWidth="1"/>
    <col min="5378" max="5389" width="12.5703125" style="3062" customWidth="1"/>
    <col min="5390" max="5390" width="13.85546875" style="3062" customWidth="1"/>
    <col min="5391" max="5632" width="9.140625" style="3062"/>
    <col min="5633" max="5633" width="24.85546875" style="3062" customWidth="1"/>
    <col min="5634" max="5645" width="12.5703125" style="3062" customWidth="1"/>
    <col min="5646" max="5646" width="13.85546875" style="3062" customWidth="1"/>
    <col min="5647" max="5888" width="9.140625" style="3062"/>
    <col min="5889" max="5889" width="24.85546875" style="3062" customWidth="1"/>
    <col min="5890" max="5901" width="12.5703125" style="3062" customWidth="1"/>
    <col min="5902" max="5902" width="13.85546875" style="3062" customWidth="1"/>
    <col min="5903" max="6144" width="9.140625" style="3062"/>
    <col min="6145" max="6145" width="24.85546875" style="3062" customWidth="1"/>
    <col min="6146" max="6157" width="12.5703125" style="3062" customWidth="1"/>
    <col min="6158" max="6158" width="13.85546875" style="3062" customWidth="1"/>
    <col min="6159" max="6400" width="9.140625" style="3062"/>
    <col min="6401" max="6401" width="24.85546875" style="3062" customWidth="1"/>
    <col min="6402" max="6413" width="12.5703125" style="3062" customWidth="1"/>
    <col min="6414" max="6414" width="13.85546875" style="3062" customWidth="1"/>
    <col min="6415" max="6656" width="9.140625" style="3062"/>
    <col min="6657" max="6657" width="24.85546875" style="3062" customWidth="1"/>
    <col min="6658" max="6669" width="12.5703125" style="3062" customWidth="1"/>
    <col min="6670" max="6670" width="13.85546875" style="3062" customWidth="1"/>
    <col min="6671" max="6912" width="9.140625" style="3062"/>
    <col min="6913" max="6913" width="24.85546875" style="3062" customWidth="1"/>
    <col min="6914" max="6925" width="12.5703125" style="3062" customWidth="1"/>
    <col min="6926" max="6926" width="13.85546875" style="3062" customWidth="1"/>
    <col min="6927" max="7168" width="9.140625" style="3062"/>
    <col min="7169" max="7169" width="24.85546875" style="3062" customWidth="1"/>
    <col min="7170" max="7181" width="12.5703125" style="3062" customWidth="1"/>
    <col min="7182" max="7182" width="13.85546875" style="3062" customWidth="1"/>
    <col min="7183" max="7424" width="9.140625" style="3062"/>
    <col min="7425" max="7425" width="24.85546875" style="3062" customWidth="1"/>
    <col min="7426" max="7437" width="12.5703125" style="3062" customWidth="1"/>
    <col min="7438" max="7438" width="13.85546875" style="3062" customWidth="1"/>
    <col min="7439" max="7680" width="9.140625" style="3062"/>
    <col min="7681" max="7681" width="24.85546875" style="3062" customWidth="1"/>
    <col min="7682" max="7693" width="12.5703125" style="3062" customWidth="1"/>
    <col min="7694" max="7694" width="13.85546875" style="3062" customWidth="1"/>
    <col min="7695" max="7936" width="9.140625" style="3062"/>
    <col min="7937" max="7937" width="24.85546875" style="3062" customWidth="1"/>
    <col min="7938" max="7949" width="12.5703125" style="3062" customWidth="1"/>
    <col min="7950" max="7950" width="13.85546875" style="3062" customWidth="1"/>
    <col min="7951" max="8192" width="9.140625" style="3062"/>
    <col min="8193" max="8193" width="24.85546875" style="3062" customWidth="1"/>
    <col min="8194" max="8205" width="12.5703125" style="3062" customWidth="1"/>
    <col min="8206" max="8206" width="13.85546875" style="3062" customWidth="1"/>
    <col min="8207" max="8448" width="9.140625" style="3062"/>
    <col min="8449" max="8449" width="24.85546875" style="3062" customWidth="1"/>
    <col min="8450" max="8461" width="12.5703125" style="3062" customWidth="1"/>
    <col min="8462" max="8462" width="13.85546875" style="3062" customWidth="1"/>
    <col min="8463" max="8704" width="9.140625" style="3062"/>
    <col min="8705" max="8705" width="24.85546875" style="3062" customWidth="1"/>
    <col min="8706" max="8717" width="12.5703125" style="3062" customWidth="1"/>
    <col min="8718" max="8718" width="13.85546875" style="3062" customWidth="1"/>
    <col min="8719" max="8960" width="9.140625" style="3062"/>
    <col min="8961" max="8961" width="24.85546875" style="3062" customWidth="1"/>
    <col min="8962" max="8973" width="12.5703125" style="3062" customWidth="1"/>
    <col min="8974" max="8974" width="13.85546875" style="3062" customWidth="1"/>
    <col min="8975" max="9216" width="9.140625" style="3062"/>
    <col min="9217" max="9217" width="24.85546875" style="3062" customWidth="1"/>
    <col min="9218" max="9229" width="12.5703125" style="3062" customWidth="1"/>
    <col min="9230" max="9230" width="13.85546875" style="3062" customWidth="1"/>
    <col min="9231" max="9472" width="9.140625" style="3062"/>
    <col min="9473" max="9473" width="24.85546875" style="3062" customWidth="1"/>
    <col min="9474" max="9485" width="12.5703125" style="3062" customWidth="1"/>
    <col min="9486" max="9486" width="13.85546875" style="3062" customWidth="1"/>
    <col min="9487" max="9728" width="9.140625" style="3062"/>
    <col min="9729" max="9729" width="24.85546875" style="3062" customWidth="1"/>
    <col min="9730" max="9741" width="12.5703125" style="3062" customWidth="1"/>
    <col min="9742" max="9742" width="13.85546875" style="3062" customWidth="1"/>
    <col min="9743" max="9984" width="9.140625" style="3062"/>
    <col min="9985" max="9985" width="24.85546875" style="3062" customWidth="1"/>
    <col min="9986" max="9997" width="12.5703125" style="3062" customWidth="1"/>
    <col min="9998" max="9998" width="13.85546875" style="3062" customWidth="1"/>
    <col min="9999" max="10240" width="9.140625" style="3062"/>
    <col min="10241" max="10241" width="24.85546875" style="3062" customWidth="1"/>
    <col min="10242" max="10253" width="12.5703125" style="3062" customWidth="1"/>
    <col min="10254" max="10254" width="13.85546875" style="3062" customWidth="1"/>
    <col min="10255" max="10496" width="9.140625" style="3062"/>
    <col min="10497" max="10497" width="24.85546875" style="3062" customWidth="1"/>
    <col min="10498" max="10509" width="12.5703125" style="3062" customWidth="1"/>
    <col min="10510" max="10510" width="13.85546875" style="3062" customWidth="1"/>
    <col min="10511" max="10752" width="9.140625" style="3062"/>
    <col min="10753" max="10753" width="24.85546875" style="3062" customWidth="1"/>
    <col min="10754" max="10765" width="12.5703125" style="3062" customWidth="1"/>
    <col min="10766" max="10766" width="13.85546875" style="3062" customWidth="1"/>
    <col min="10767" max="11008" width="9.140625" style="3062"/>
    <col min="11009" max="11009" width="24.85546875" style="3062" customWidth="1"/>
    <col min="11010" max="11021" width="12.5703125" style="3062" customWidth="1"/>
    <col min="11022" max="11022" width="13.85546875" style="3062" customWidth="1"/>
    <col min="11023" max="11264" width="9.140625" style="3062"/>
    <col min="11265" max="11265" width="24.85546875" style="3062" customWidth="1"/>
    <col min="11266" max="11277" width="12.5703125" style="3062" customWidth="1"/>
    <col min="11278" max="11278" width="13.85546875" style="3062" customWidth="1"/>
    <col min="11279" max="11520" width="9.140625" style="3062"/>
    <col min="11521" max="11521" width="24.85546875" style="3062" customWidth="1"/>
    <col min="11522" max="11533" width="12.5703125" style="3062" customWidth="1"/>
    <col min="11534" max="11534" width="13.85546875" style="3062" customWidth="1"/>
    <col min="11535" max="11776" width="9.140625" style="3062"/>
    <col min="11777" max="11777" width="24.85546875" style="3062" customWidth="1"/>
    <col min="11778" max="11789" width="12.5703125" style="3062" customWidth="1"/>
    <col min="11790" max="11790" width="13.85546875" style="3062" customWidth="1"/>
    <col min="11791" max="12032" width="9.140625" style="3062"/>
    <col min="12033" max="12033" width="24.85546875" style="3062" customWidth="1"/>
    <col min="12034" max="12045" width="12.5703125" style="3062" customWidth="1"/>
    <col min="12046" max="12046" width="13.85546875" style="3062" customWidth="1"/>
    <col min="12047" max="12288" width="9.140625" style="3062"/>
    <col min="12289" max="12289" width="24.85546875" style="3062" customWidth="1"/>
    <col min="12290" max="12301" width="12.5703125" style="3062" customWidth="1"/>
    <col min="12302" max="12302" width="13.85546875" style="3062" customWidth="1"/>
    <col min="12303" max="12544" width="9.140625" style="3062"/>
    <col min="12545" max="12545" width="24.85546875" style="3062" customWidth="1"/>
    <col min="12546" max="12557" width="12.5703125" style="3062" customWidth="1"/>
    <col min="12558" max="12558" width="13.85546875" style="3062" customWidth="1"/>
    <col min="12559" max="12800" width="9.140625" style="3062"/>
    <col min="12801" max="12801" width="24.85546875" style="3062" customWidth="1"/>
    <col min="12802" max="12813" width="12.5703125" style="3062" customWidth="1"/>
    <col min="12814" max="12814" width="13.85546875" style="3062" customWidth="1"/>
    <col min="12815" max="13056" width="9.140625" style="3062"/>
    <col min="13057" max="13057" width="24.85546875" style="3062" customWidth="1"/>
    <col min="13058" max="13069" width="12.5703125" style="3062" customWidth="1"/>
    <col min="13070" max="13070" width="13.85546875" style="3062" customWidth="1"/>
    <col min="13071" max="13312" width="9.140625" style="3062"/>
    <col min="13313" max="13313" width="24.85546875" style="3062" customWidth="1"/>
    <col min="13314" max="13325" width="12.5703125" style="3062" customWidth="1"/>
    <col min="13326" max="13326" width="13.85546875" style="3062" customWidth="1"/>
    <col min="13327" max="13568" width="9.140625" style="3062"/>
    <col min="13569" max="13569" width="24.85546875" style="3062" customWidth="1"/>
    <col min="13570" max="13581" width="12.5703125" style="3062" customWidth="1"/>
    <col min="13582" max="13582" width="13.85546875" style="3062" customWidth="1"/>
    <col min="13583" max="13824" width="9.140625" style="3062"/>
    <col min="13825" max="13825" width="24.85546875" style="3062" customWidth="1"/>
    <col min="13826" max="13837" width="12.5703125" style="3062" customWidth="1"/>
    <col min="13838" max="13838" width="13.85546875" style="3062" customWidth="1"/>
    <col min="13839" max="14080" width="9.140625" style="3062"/>
    <col min="14081" max="14081" width="24.85546875" style="3062" customWidth="1"/>
    <col min="14082" max="14093" width="12.5703125" style="3062" customWidth="1"/>
    <col min="14094" max="14094" width="13.85546875" style="3062" customWidth="1"/>
    <col min="14095" max="14336" width="9.140625" style="3062"/>
    <col min="14337" max="14337" width="24.85546875" style="3062" customWidth="1"/>
    <col min="14338" max="14349" width="12.5703125" style="3062" customWidth="1"/>
    <col min="14350" max="14350" width="13.85546875" style="3062" customWidth="1"/>
    <col min="14351" max="14592" width="9.140625" style="3062"/>
    <col min="14593" max="14593" width="24.85546875" style="3062" customWidth="1"/>
    <col min="14594" max="14605" width="12.5703125" style="3062" customWidth="1"/>
    <col min="14606" max="14606" width="13.85546875" style="3062" customWidth="1"/>
    <col min="14607" max="14848" width="9.140625" style="3062"/>
    <col min="14849" max="14849" width="24.85546875" style="3062" customWidth="1"/>
    <col min="14850" max="14861" width="12.5703125" style="3062" customWidth="1"/>
    <col min="14862" max="14862" width="13.85546875" style="3062" customWidth="1"/>
    <col min="14863" max="15104" width="9.140625" style="3062"/>
    <col min="15105" max="15105" width="24.85546875" style="3062" customWidth="1"/>
    <col min="15106" max="15117" width="12.5703125" style="3062" customWidth="1"/>
    <col min="15118" max="15118" width="13.85546875" style="3062" customWidth="1"/>
    <col min="15119" max="15360" width="9.140625" style="3062"/>
    <col min="15361" max="15361" width="24.85546875" style="3062" customWidth="1"/>
    <col min="15362" max="15373" width="12.5703125" style="3062" customWidth="1"/>
    <col min="15374" max="15374" width="13.85546875" style="3062" customWidth="1"/>
    <col min="15375" max="15616" width="9.140625" style="3062"/>
    <col min="15617" max="15617" width="24.85546875" style="3062" customWidth="1"/>
    <col min="15618" max="15629" width="12.5703125" style="3062" customWidth="1"/>
    <col min="15630" max="15630" width="13.85546875" style="3062" customWidth="1"/>
    <col min="15631" max="15872" width="9.140625" style="3062"/>
    <col min="15873" max="15873" width="24.85546875" style="3062" customWidth="1"/>
    <col min="15874" max="15885" width="12.5703125" style="3062" customWidth="1"/>
    <col min="15886" max="15886" width="13.85546875" style="3062" customWidth="1"/>
    <col min="15887" max="16128" width="9.140625" style="3062"/>
    <col min="16129" max="16129" width="24.85546875" style="3062" customWidth="1"/>
    <col min="16130" max="16141" width="12.5703125" style="3062" customWidth="1"/>
    <col min="16142" max="16142" width="13.85546875" style="3062" customWidth="1"/>
    <col min="16143" max="16384" width="9.140625" style="3062"/>
  </cols>
  <sheetData>
    <row r="1" spans="1:14" ht="13.5" thickBot="1">
      <c r="A1" s="7703" t="s">
        <v>0</v>
      </c>
      <c r="B1" s="7703"/>
      <c r="C1" s="7703"/>
      <c r="D1" s="3062"/>
      <c r="E1" s="4160"/>
      <c r="F1" s="4160"/>
      <c r="G1" s="3062"/>
      <c r="H1" s="4160"/>
      <c r="I1" s="4160"/>
      <c r="J1" s="3062"/>
      <c r="K1" s="4160"/>
      <c r="L1" s="4160"/>
      <c r="M1" s="3062"/>
      <c r="N1" s="3333" t="s">
        <v>1</v>
      </c>
    </row>
    <row r="2" spans="1:14" ht="16.5" customHeight="1" thickTop="1" thickBot="1">
      <c r="A2" s="7720" t="s">
        <v>4012</v>
      </c>
      <c r="B2" s="7721"/>
      <c r="C2" s="7721"/>
      <c r="D2" s="7721"/>
      <c r="E2" s="7721"/>
      <c r="F2" s="7721"/>
      <c r="G2" s="7721"/>
      <c r="H2" s="7721"/>
      <c r="I2" s="7721"/>
      <c r="J2" s="7721"/>
      <c r="K2" s="7721"/>
      <c r="L2" s="7721"/>
      <c r="M2" s="7721"/>
      <c r="N2" s="7722"/>
    </row>
    <row r="3" spans="1:14" ht="21.75" customHeight="1" thickBot="1">
      <c r="A3" s="7723" t="s">
        <v>5404</v>
      </c>
      <c r="B3" s="7724"/>
      <c r="C3" s="7724"/>
      <c r="D3" s="7724"/>
      <c r="E3" s="7724"/>
      <c r="F3" s="7724"/>
      <c r="G3" s="7724"/>
      <c r="H3" s="7724"/>
      <c r="I3" s="7724"/>
      <c r="J3" s="7724"/>
      <c r="K3" s="7724"/>
      <c r="L3" s="7724"/>
      <c r="M3" s="7724"/>
      <c r="N3" s="7725"/>
    </row>
    <row r="4" spans="1:14" s="4202" customFormat="1" ht="23.25" customHeight="1" thickBot="1">
      <c r="A4" s="7444" t="s">
        <v>3692</v>
      </c>
      <c r="B4" s="7727" t="s">
        <v>2132</v>
      </c>
      <c r="C4" s="7728"/>
      <c r="D4" s="7728"/>
      <c r="E4" s="7728"/>
      <c r="F4" s="7728"/>
      <c r="G4" s="7728"/>
      <c r="H4" s="7728"/>
      <c r="I4" s="7728"/>
      <c r="J4" s="7728"/>
      <c r="K4" s="7728"/>
      <c r="L4" s="7728"/>
      <c r="M4" s="7729"/>
      <c r="N4" s="7732" t="s">
        <v>78</v>
      </c>
    </row>
    <row r="5" spans="1:14" s="4256" customFormat="1" ht="27" customHeight="1" thickBot="1">
      <c r="A5" s="7446"/>
      <c r="B5" s="4271" t="s">
        <v>14</v>
      </c>
      <c r="C5" s="4272" t="s">
        <v>15</v>
      </c>
      <c r="D5" s="4272" t="s">
        <v>16</v>
      </c>
      <c r="E5" s="4272" t="s">
        <v>17</v>
      </c>
      <c r="F5" s="4272" t="s">
        <v>18</v>
      </c>
      <c r="G5" s="4272" t="s">
        <v>19</v>
      </c>
      <c r="H5" s="4272" t="s">
        <v>20</v>
      </c>
      <c r="I5" s="4272" t="s">
        <v>21</v>
      </c>
      <c r="J5" s="4272" t="s">
        <v>22</v>
      </c>
      <c r="K5" s="4272" t="s">
        <v>23</v>
      </c>
      <c r="L5" s="4272" t="s">
        <v>24</v>
      </c>
      <c r="M5" s="4333" t="s">
        <v>25</v>
      </c>
      <c r="N5" s="7733"/>
    </row>
    <row r="6" spans="1:14" ht="20.100000000000001" customHeight="1">
      <c r="A6" s="4334" t="s">
        <v>3693</v>
      </c>
      <c r="B6" s="4217">
        <v>0</v>
      </c>
      <c r="C6" s="4217">
        <v>0</v>
      </c>
      <c r="D6" s="4217">
        <v>0</v>
      </c>
      <c r="E6" s="4217">
        <v>0</v>
      </c>
      <c r="F6" s="4217">
        <v>0</v>
      </c>
      <c r="G6" s="4217">
        <v>18272.060000000001</v>
      </c>
      <c r="H6" s="4217">
        <v>0</v>
      </c>
      <c r="I6" s="4217">
        <v>0</v>
      </c>
      <c r="J6" s="4217">
        <v>48899.7</v>
      </c>
      <c r="K6" s="4217">
        <v>0</v>
      </c>
      <c r="L6" s="4217">
        <v>16241.9</v>
      </c>
      <c r="M6" s="4217">
        <v>273559.2</v>
      </c>
      <c r="N6" s="4276">
        <f t="shared" ref="N6:N69" si="0">SUM(B6:M6)</f>
        <v>356972.86</v>
      </c>
    </row>
    <row r="7" spans="1:14" ht="20.100000000000001" customHeight="1">
      <c r="A7" s="4257" t="s">
        <v>3694</v>
      </c>
      <c r="B7" s="4209">
        <v>0</v>
      </c>
      <c r="C7" s="4209">
        <v>0</v>
      </c>
      <c r="D7" s="4209">
        <v>0</v>
      </c>
      <c r="E7" s="4209">
        <v>56586.73</v>
      </c>
      <c r="F7" s="4209">
        <v>8580.34</v>
      </c>
      <c r="G7" s="4209">
        <v>0</v>
      </c>
      <c r="H7" s="4209">
        <v>61430.86</v>
      </c>
      <c r="I7" s="4209">
        <v>183927.78</v>
      </c>
      <c r="J7" s="4209">
        <v>87904.46</v>
      </c>
      <c r="K7" s="4209">
        <v>0</v>
      </c>
      <c r="L7" s="4209">
        <v>0</v>
      </c>
      <c r="M7" s="4209">
        <v>25088.98</v>
      </c>
      <c r="N7" s="4258">
        <f t="shared" si="0"/>
        <v>423519.15</v>
      </c>
    </row>
    <row r="8" spans="1:14" ht="20.100000000000001" customHeight="1">
      <c r="A8" s="4257" t="s">
        <v>3695</v>
      </c>
      <c r="B8" s="4209">
        <v>4513882.8099999996</v>
      </c>
      <c r="C8" s="4209">
        <v>4377929.3499999996</v>
      </c>
      <c r="D8" s="4209">
        <v>5092580.8</v>
      </c>
      <c r="E8" s="4209">
        <v>4355487.1179999998</v>
      </c>
      <c r="F8" s="4209">
        <v>4298514.648</v>
      </c>
      <c r="G8" s="4209">
        <v>4373982.68</v>
      </c>
      <c r="H8" s="4209">
        <v>3346704.17</v>
      </c>
      <c r="I8" s="4209">
        <v>4637019.92</v>
      </c>
      <c r="J8" s="4209">
        <v>4666987.74</v>
      </c>
      <c r="K8" s="4209">
        <v>4223111.96</v>
      </c>
      <c r="L8" s="4209">
        <v>3283057.92</v>
      </c>
      <c r="M8" s="4209">
        <v>4867619.41</v>
      </c>
      <c r="N8" s="4258">
        <f t="shared" si="0"/>
        <v>52036878.526000008</v>
      </c>
    </row>
    <row r="9" spans="1:14" ht="20.100000000000001" customHeight="1">
      <c r="A9" s="4257" t="s">
        <v>3697</v>
      </c>
      <c r="B9" s="4209">
        <v>6600.3</v>
      </c>
      <c r="C9" s="4209">
        <v>0</v>
      </c>
      <c r="D9" s="4209">
        <v>0</v>
      </c>
      <c r="E9" s="4209">
        <v>32314</v>
      </c>
      <c r="F9" s="4209">
        <v>31697.599999999999</v>
      </c>
      <c r="G9" s="4209">
        <v>73262</v>
      </c>
      <c r="H9" s="4209">
        <v>64980.9</v>
      </c>
      <c r="I9" s="4209">
        <v>14300</v>
      </c>
      <c r="J9" s="4209">
        <v>0</v>
      </c>
      <c r="K9" s="4209">
        <v>51300</v>
      </c>
      <c r="L9" s="4209">
        <v>12972</v>
      </c>
      <c r="M9" s="4209">
        <v>53229.5</v>
      </c>
      <c r="N9" s="4258">
        <f t="shared" si="0"/>
        <v>340656.3</v>
      </c>
    </row>
    <row r="10" spans="1:14" ht="20.100000000000001" customHeight="1">
      <c r="A10" s="4257" t="s">
        <v>3848</v>
      </c>
      <c r="B10" s="4209">
        <v>0</v>
      </c>
      <c r="C10" s="4209">
        <v>0</v>
      </c>
      <c r="D10" s="4209">
        <v>0</v>
      </c>
      <c r="E10" s="4209">
        <v>0</v>
      </c>
      <c r="F10" s="4209">
        <v>0</v>
      </c>
      <c r="G10" s="4209">
        <v>0</v>
      </c>
      <c r="H10" s="4209">
        <v>0</v>
      </c>
      <c r="I10" s="4209">
        <v>0</v>
      </c>
      <c r="J10" s="4209">
        <v>41102.17</v>
      </c>
      <c r="K10" s="4209">
        <v>0</v>
      </c>
      <c r="L10" s="4209">
        <v>0</v>
      </c>
      <c r="M10" s="4209">
        <v>0</v>
      </c>
      <c r="N10" s="4258">
        <f t="shared" si="0"/>
        <v>41102.17</v>
      </c>
    </row>
    <row r="11" spans="1:14" ht="20.100000000000001" customHeight="1">
      <c r="A11" s="4257" t="s">
        <v>3698</v>
      </c>
      <c r="B11" s="4209">
        <v>0</v>
      </c>
      <c r="C11" s="4209">
        <v>0</v>
      </c>
      <c r="D11" s="4209">
        <v>0</v>
      </c>
      <c r="E11" s="4209">
        <v>0</v>
      </c>
      <c r="F11" s="4209">
        <v>0</v>
      </c>
      <c r="G11" s="4209">
        <v>0</v>
      </c>
      <c r="H11" s="4209">
        <v>40209.96</v>
      </c>
      <c r="I11" s="4209">
        <v>0</v>
      </c>
      <c r="J11" s="4209">
        <v>0</v>
      </c>
      <c r="K11" s="4209">
        <v>0</v>
      </c>
      <c r="L11" s="4209">
        <v>34596</v>
      </c>
      <c r="M11" s="4209">
        <v>0</v>
      </c>
      <c r="N11" s="4258">
        <f t="shared" si="0"/>
        <v>74805.959999999992</v>
      </c>
    </row>
    <row r="12" spans="1:14" ht="20.100000000000001" customHeight="1">
      <c r="A12" s="4257" t="s">
        <v>3699</v>
      </c>
      <c r="B12" s="4209">
        <v>21760</v>
      </c>
      <c r="C12" s="4209">
        <v>112805.4</v>
      </c>
      <c r="D12" s="4209">
        <v>71423.820000000007</v>
      </c>
      <c r="E12" s="4209">
        <v>298644.17</v>
      </c>
      <c r="F12" s="4209">
        <v>238317.32</v>
      </c>
      <c r="G12" s="4209">
        <v>288262.39</v>
      </c>
      <c r="H12" s="4209">
        <v>115145.60000000001</v>
      </c>
      <c r="I12" s="4209">
        <v>217576.26</v>
      </c>
      <c r="J12" s="4209">
        <v>287608.34999999998</v>
      </c>
      <c r="K12" s="4209">
        <v>151660.12</v>
      </c>
      <c r="L12" s="4209">
        <v>258697.86</v>
      </c>
      <c r="M12" s="4209">
        <v>152069.43</v>
      </c>
      <c r="N12" s="4258">
        <f t="shared" si="0"/>
        <v>2213970.7200000002</v>
      </c>
    </row>
    <row r="13" spans="1:14" ht="20.100000000000001" customHeight="1">
      <c r="A13" s="4257" t="s">
        <v>3849</v>
      </c>
      <c r="B13" s="4209">
        <v>0</v>
      </c>
      <c r="C13" s="4209">
        <v>0</v>
      </c>
      <c r="D13" s="4209">
        <v>0</v>
      </c>
      <c r="E13" s="4209">
        <v>0</v>
      </c>
      <c r="F13" s="4209">
        <v>0</v>
      </c>
      <c r="G13" s="4209">
        <v>0</v>
      </c>
      <c r="H13" s="4209">
        <v>17566.38</v>
      </c>
      <c r="I13" s="4209">
        <v>0</v>
      </c>
      <c r="J13" s="4209">
        <v>0</v>
      </c>
      <c r="K13" s="4209">
        <v>11110</v>
      </c>
      <c r="L13" s="4209">
        <v>0</v>
      </c>
      <c r="M13" s="4209">
        <v>0</v>
      </c>
      <c r="N13" s="4258">
        <f t="shared" si="0"/>
        <v>28676.38</v>
      </c>
    </row>
    <row r="14" spans="1:14" ht="20.100000000000001" customHeight="1">
      <c r="A14" s="4257" t="s">
        <v>3700</v>
      </c>
      <c r="B14" s="4209">
        <v>58057.79</v>
      </c>
      <c r="C14" s="4209">
        <v>98168.13</v>
      </c>
      <c r="D14" s="4209">
        <v>137164.20000000001</v>
      </c>
      <c r="E14" s="4209">
        <v>9091.68</v>
      </c>
      <c r="F14" s="4209">
        <v>20182.099999999999</v>
      </c>
      <c r="G14" s="4209">
        <v>46751.28</v>
      </c>
      <c r="H14" s="4209">
        <v>130241.77</v>
      </c>
      <c r="I14" s="4209">
        <v>115645.33</v>
      </c>
      <c r="J14" s="4209">
        <v>140594.04</v>
      </c>
      <c r="K14" s="4209">
        <v>32164.13</v>
      </c>
      <c r="L14" s="4209">
        <v>21571.599999999999</v>
      </c>
      <c r="M14" s="4209">
        <v>175245.63</v>
      </c>
      <c r="N14" s="4258">
        <f t="shared" si="0"/>
        <v>984877.67999999993</v>
      </c>
    </row>
    <row r="15" spans="1:14" ht="20.100000000000001" customHeight="1">
      <c r="A15" s="4257" t="s">
        <v>3701</v>
      </c>
      <c r="B15" s="4209">
        <v>263618.88</v>
      </c>
      <c r="C15" s="4209">
        <v>266798.59999999998</v>
      </c>
      <c r="D15" s="4209">
        <v>304983.03999999998</v>
      </c>
      <c r="E15" s="4209">
        <v>455529.25</v>
      </c>
      <c r="F15" s="4209">
        <v>283460.59999999998</v>
      </c>
      <c r="G15" s="4209">
        <v>260051.74</v>
      </c>
      <c r="H15" s="4209">
        <v>169395.86</v>
      </c>
      <c r="I15" s="4209">
        <v>195316.49</v>
      </c>
      <c r="J15" s="4209">
        <v>369757.15</v>
      </c>
      <c r="K15" s="4209">
        <v>314855.98</v>
      </c>
      <c r="L15" s="4209">
        <v>260800.47</v>
      </c>
      <c r="M15" s="4209">
        <v>319934.62</v>
      </c>
      <c r="N15" s="4258">
        <f t="shared" si="0"/>
        <v>3464502.68</v>
      </c>
    </row>
    <row r="16" spans="1:14" ht="20.100000000000001" customHeight="1">
      <c r="A16" s="4257" t="s">
        <v>3702</v>
      </c>
      <c r="B16" s="4209">
        <v>435314.7</v>
      </c>
      <c r="C16" s="4209">
        <v>409434.41</v>
      </c>
      <c r="D16" s="4209">
        <v>651757.6</v>
      </c>
      <c r="E16" s="4209">
        <v>351760.7</v>
      </c>
      <c r="F16" s="4209">
        <v>436308.8</v>
      </c>
      <c r="G16" s="4209">
        <v>396617.04</v>
      </c>
      <c r="H16" s="4209">
        <v>295812.53999999998</v>
      </c>
      <c r="I16" s="4209">
        <v>451684.57</v>
      </c>
      <c r="J16" s="4209">
        <v>591644.41</v>
      </c>
      <c r="K16" s="4209">
        <v>732447.43</v>
      </c>
      <c r="L16" s="4209">
        <v>582557.11</v>
      </c>
      <c r="M16" s="4209">
        <v>604844.59</v>
      </c>
      <c r="N16" s="4258">
        <f t="shared" si="0"/>
        <v>5940183.9000000004</v>
      </c>
    </row>
    <row r="17" spans="1:14" ht="20.100000000000001" customHeight="1">
      <c r="A17" s="4257" t="s">
        <v>3703</v>
      </c>
      <c r="B17" s="4209">
        <v>10881.09</v>
      </c>
      <c r="C17" s="4209">
        <v>0</v>
      </c>
      <c r="D17" s="4209">
        <v>27091</v>
      </c>
      <c r="E17" s="4209">
        <v>7323</v>
      </c>
      <c r="F17" s="4209">
        <v>0</v>
      </c>
      <c r="G17" s="4209">
        <v>7350</v>
      </c>
      <c r="H17" s="4209">
        <v>0</v>
      </c>
      <c r="I17" s="4209">
        <v>6275</v>
      </c>
      <c r="J17" s="4209">
        <v>12414.64</v>
      </c>
      <c r="K17" s="4209">
        <v>0</v>
      </c>
      <c r="L17" s="4209">
        <v>0</v>
      </c>
      <c r="M17" s="4209">
        <v>0</v>
      </c>
      <c r="N17" s="4258">
        <f t="shared" si="0"/>
        <v>71334.73</v>
      </c>
    </row>
    <row r="18" spans="1:14" ht="20.100000000000001" customHeight="1">
      <c r="A18" s="4257" t="s">
        <v>3705</v>
      </c>
      <c r="B18" s="4209">
        <v>775310.75</v>
      </c>
      <c r="C18" s="4209">
        <v>1813485.56</v>
      </c>
      <c r="D18" s="4209">
        <v>2459008.5718</v>
      </c>
      <c r="E18" s="4209">
        <v>692797.92</v>
      </c>
      <c r="F18" s="4209">
        <v>1050295.57</v>
      </c>
      <c r="G18" s="4209">
        <v>1340318.53</v>
      </c>
      <c r="H18" s="4209">
        <v>863862.85</v>
      </c>
      <c r="I18" s="4209">
        <v>1008687.2</v>
      </c>
      <c r="J18" s="4209">
        <v>810273.02</v>
      </c>
      <c r="K18" s="4209">
        <v>862927.41</v>
      </c>
      <c r="L18" s="4209">
        <v>970440.01</v>
      </c>
      <c r="M18" s="4209">
        <v>976205.01</v>
      </c>
      <c r="N18" s="4258">
        <f t="shared" si="0"/>
        <v>13623612.401799999</v>
      </c>
    </row>
    <row r="19" spans="1:14" ht="20.100000000000001" customHeight="1">
      <c r="A19" s="4257" t="s">
        <v>3706</v>
      </c>
      <c r="B19" s="4209">
        <v>0</v>
      </c>
      <c r="C19" s="4209">
        <v>15880</v>
      </c>
      <c r="D19" s="4209">
        <v>0</v>
      </c>
      <c r="E19" s="4209">
        <v>18258.900000000001</v>
      </c>
      <c r="F19" s="4209">
        <v>42002.6</v>
      </c>
      <c r="G19" s="4209">
        <v>0</v>
      </c>
      <c r="H19" s="4209">
        <v>0</v>
      </c>
      <c r="I19" s="4209">
        <v>0</v>
      </c>
      <c r="J19" s="4209">
        <v>0</v>
      </c>
      <c r="K19" s="4209">
        <v>0</v>
      </c>
      <c r="L19" s="4209">
        <v>0</v>
      </c>
      <c r="M19" s="4209">
        <v>0</v>
      </c>
      <c r="N19" s="4258">
        <f t="shared" si="0"/>
        <v>76141.5</v>
      </c>
    </row>
    <row r="20" spans="1:14" ht="20.100000000000001" customHeight="1">
      <c r="A20" s="4257" t="s">
        <v>3707</v>
      </c>
      <c r="B20" s="4209">
        <v>203134.04</v>
      </c>
      <c r="C20" s="4209">
        <v>234955.62</v>
      </c>
      <c r="D20" s="4209">
        <v>421579.45</v>
      </c>
      <c r="E20" s="4209">
        <v>196862.49</v>
      </c>
      <c r="F20" s="4209">
        <v>287585.06</v>
      </c>
      <c r="G20" s="4209">
        <v>463481.64</v>
      </c>
      <c r="H20" s="4209">
        <v>148612.13</v>
      </c>
      <c r="I20" s="4209">
        <v>171041.87</v>
      </c>
      <c r="J20" s="4209">
        <v>270839.89</v>
      </c>
      <c r="K20" s="4209">
        <v>351436.37</v>
      </c>
      <c r="L20" s="4209">
        <v>150544.69</v>
      </c>
      <c r="M20" s="4209">
        <v>371036</v>
      </c>
      <c r="N20" s="4258">
        <f t="shared" si="0"/>
        <v>3271109.2500000005</v>
      </c>
    </row>
    <row r="21" spans="1:14" ht="20.100000000000001" customHeight="1">
      <c r="A21" s="4257" t="s">
        <v>3850</v>
      </c>
      <c r="B21" s="4209">
        <v>5134357.04</v>
      </c>
      <c r="C21" s="4209">
        <v>5894012.4299999997</v>
      </c>
      <c r="D21" s="4209">
        <v>6524799.0599999996</v>
      </c>
      <c r="E21" s="4209">
        <v>6120517.71</v>
      </c>
      <c r="F21" s="4209">
        <v>5553403.9299999997</v>
      </c>
      <c r="G21" s="4209">
        <v>5573031.9199999999</v>
      </c>
      <c r="H21" s="4209">
        <v>4091818.26</v>
      </c>
      <c r="I21" s="4209">
        <v>5075924.2300000004</v>
      </c>
      <c r="J21" s="4209">
        <v>6440323.0800000001</v>
      </c>
      <c r="K21" s="4209">
        <v>5192789.13</v>
      </c>
      <c r="L21" s="4209">
        <v>4456358.22</v>
      </c>
      <c r="M21" s="4209">
        <v>5159697.29</v>
      </c>
      <c r="N21" s="4258">
        <f t="shared" si="0"/>
        <v>65217032.299999997</v>
      </c>
    </row>
    <row r="22" spans="1:14" ht="20.100000000000001" customHeight="1">
      <c r="A22" s="4257" t="s">
        <v>3708</v>
      </c>
      <c r="B22" s="4209">
        <v>2294539.52</v>
      </c>
      <c r="C22" s="4209">
        <v>2082422.7</v>
      </c>
      <c r="D22" s="4209">
        <v>2707038.96</v>
      </c>
      <c r="E22" s="4209">
        <v>2364815.39</v>
      </c>
      <c r="F22" s="4209">
        <v>2954903.01</v>
      </c>
      <c r="G22" s="4209">
        <v>2283880.89</v>
      </c>
      <c r="H22" s="4209">
        <v>1974663.69</v>
      </c>
      <c r="I22" s="4209">
        <v>2081694.6</v>
      </c>
      <c r="J22" s="4209">
        <v>3471809</v>
      </c>
      <c r="K22" s="4209">
        <v>2819680.11</v>
      </c>
      <c r="L22" s="4209">
        <v>3046114.87</v>
      </c>
      <c r="M22" s="4209">
        <v>3047660.13</v>
      </c>
      <c r="N22" s="4258">
        <f t="shared" si="0"/>
        <v>31129222.870000001</v>
      </c>
    </row>
    <row r="23" spans="1:14" ht="20.100000000000001" customHeight="1">
      <c r="A23" s="4257" t="s">
        <v>3709</v>
      </c>
      <c r="B23" s="4209">
        <v>0</v>
      </c>
      <c r="C23" s="4209">
        <v>0</v>
      </c>
      <c r="D23" s="4209">
        <v>0</v>
      </c>
      <c r="E23" s="4209">
        <v>0</v>
      </c>
      <c r="F23" s="4209">
        <v>0</v>
      </c>
      <c r="G23" s="4209">
        <v>0</v>
      </c>
      <c r="H23" s="4209">
        <v>0</v>
      </c>
      <c r="I23" s="4209">
        <v>0</v>
      </c>
      <c r="J23" s="4209">
        <v>0</v>
      </c>
      <c r="K23" s="4209">
        <v>48570.71</v>
      </c>
      <c r="L23" s="4209">
        <v>0</v>
      </c>
      <c r="M23" s="4209">
        <v>0</v>
      </c>
      <c r="N23" s="4258">
        <f t="shared" si="0"/>
        <v>48570.71</v>
      </c>
    </row>
    <row r="24" spans="1:14" ht="20.100000000000001" customHeight="1">
      <c r="A24" s="4257" t="s">
        <v>3710</v>
      </c>
      <c r="B24" s="4209">
        <v>21042</v>
      </c>
      <c r="C24" s="4209">
        <v>0</v>
      </c>
      <c r="D24" s="4209">
        <v>0</v>
      </c>
      <c r="E24" s="4209">
        <v>238031.16</v>
      </c>
      <c r="F24" s="4209">
        <v>180522.32</v>
      </c>
      <c r="G24" s="4209">
        <v>19146.939999999999</v>
      </c>
      <c r="H24" s="4209">
        <v>49557.2</v>
      </c>
      <c r="I24" s="4209">
        <v>79448.95</v>
      </c>
      <c r="J24" s="4209">
        <v>70792.77</v>
      </c>
      <c r="K24" s="4209">
        <v>85067.39</v>
      </c>
      <c r="L24" s="4209">
        <v>22339</v>
      </c>
      <c r="M24" s="4209">
        <v>73155.73</v>
      </c>
      <c r="N24" s="4258">
        <f t="shared" si="0"/>
        <v>839103.46</v>
      </c>
    </row>
    <row r="25" spans="1:14" ht="20.100000000000001" customHeight="1">
      <c r="A25" s="4257" t="s">
        <v>3712</v>
      </c>
      <c r="B25" s="4209">
        <v>0</v>
      </c>
      <c r="C25" s="4209">
        <v>0</v>
      </c>
      <c r="D25" s="4209">
        <v>0</v>
      </c>
      <c r="E25" s="4209">
        <v>0</v>
      </c>
      <c r="F25" s="4209">
        <v>0</v>
      </c>
      <c r="G25" s="4209">
        <v>0</v>
      </c>
      <c r="H25" s="4209">
        <v>0</v>
      </c>
      <c r="I25" s="4209">
        <v>18662.36</v>
      </c>
      <c r="J25" s="4209">
        <v>28200.74</v>
      </c>
      <c r="K25" s="4209">
        <v>0</v>
      </c>
      <c r="L25" s="4209">
        <v>0</v>
      </c>
      <c r="M25" s="4209">
        <v>0</v>
      </c>
      <c r="N25" s="4258">
        <f t="shared" si="0"/>
        <v>46863.100000000006</v>
      </c>
    </row>
    <row r="26" spans="1:14" ht="20.100000000000001" customHeight="1">
      <c r="A26" s="4257" t="s">
        <v>3713</v>
      </c>
      <c r="B26" s="4209">
        <v>347266.15</v>
      </c>
      <c r="C26" s="4209">
        <v>318940.21000000002</v>
      </c>
      <c r="D26" s="4209">
        <v>306976.81</v>
      </c>
      <c r="E26" s="4209">
        <v>345152.89</v>
      </c>
      <c r="F26" s="4209">
        <v>390819.84000000003</v>
      </c>
      <c r="G26" s="4209">
        <v>470701.8</v>
      </c>
      <c r="H26" s="4209">
        <v>291650.38</v>
      </c>
      <c r="I26" s="4209">
        <v>317597.71999999997</v>
      </c>
      <c r="J26" s="4209">
        <v>525009.30000000005</v>
      </c>
      <c r="K26" s="4209">
        <v>458872.97</v>
      </c>
      <c r="L26" s="4209">
        <v>256813.03</v>
      </c>
      <c r="M26" s="4209">
        <v>581456.88</v>
      </c>
      <c r="N26" s="4258">
        <f t="shared" si="0"/>
        <v>4611257.9799999995</v>
      </c>
    </row>
    <row r="27" spans="1:14" ht="20.100000000000001" customHeight="1">
      <c r="A27" s="4257" t="s">
        <v>3714</v>
      </c>
      <c r="B27" s="4209">
        <v>29272</v>
      </c>
      <c r="C27" s="4209">
        <v>0</v>
      </c>
      <c r="D27" s="4209">
        <v>28932.799999999999</v>
      </c>
      <c r="E27" s="4209">
        <v>0</v>
      </c>
      <c r="F27" s="4209">
        <v>0</v>
      </c>
      <c r="G27" s="4209">
        <v>73358.929999999993</v>
      </c>
      <c r="H27" s="4209">
        <v>0</v>
      </c>
      <c r="I27" s="4209">
        <v>0</v>
      </c>
      <c r="J27" s="4209">
        <v>29272</v>
      </c>
      <c r="K27" s="4209">
        <v>0</v>
      </c>
      <c r="L27" s="4209">
        <v>0</v>
      </c>
      <c r="M27" s="4209">
        <v>70019.88</v>
      </c>
      <c r="N27" s="4258">
        <f t="shared" si="0"/>
        <v>230855.61</v>
      </c>
    </row>
    <row r="28" spans="1:14" ht="20.100000000000001" customHeight="1">
      <c r="A28" s="4257" t="s">
        <v>3715</v>
      </c>
      <c r="B28" s="4209">
        <v>0</v>
      </c>
      <c r="C28" s="4209">
        <v>0</v>
      </c>
      <c r="D28" s="4209">
        <v>0</v>
      </c>
      <c r="E28" s="4209">
        <v>0</v>
      </c>
      <c r="F28" s="4209">
        <v>0</v>
      </c>
      <c r="G28" s="4209">
        <v>0</v>
      </c>
      <c r="H28" s="4209">
        <v>49279.18</v>
      </c>
      <c r="I28" s="4209">
        <v>39363.269999999997</v>
      </c>
      <c r="J28" s="4209">
        <v>37095.21</v>
      </c>
      <c r="K28" s="4209">
        <v>106114.58</v>
      </c>
      <c r="L28" s="4209">
        <v>68655.42</v>
      </c>
      <c r="M28" s="4209">
        <v>67573.88</v>
      </c>
      <c r="N28" s="4258">
        <f t="shared" si="0"/>
        <v>368081.54</v>
      </c>
    </row>
    <row r="29" spans="1:14" ht="20.100000000000001" customHeight="1">
      <c r="A29" s="4257" t="s">
        <v>3716</v>
      </c>
      <c r="B29" s="4209">
        <v>222769.19</v>
      </c>
      <c r="C29" s="4209">
        <v>1124535.3600000001</v>
      </c>
      <c r="D29" s="4209">
        <v>2062781.85</v>
      </c>
      <c r="E29" s="4209">
        <v>2101785.73</v>
      </c>
      <c r="F29" s="4209">
        <v>413174</v>
      </c>
      <c r="G29" s="4209">
        <v>212325.42</v>
      </c>
      <c r="H29" s="4209">
        <v>743845.73</v>
      </c>
      <c r="I29" s="4209">
        <v>855365.25</v>
      </c>
      <c r="J29" s="4209">
        <v>380314.77</v>
      </c>
      <c r="K29" s="4209">
        <v>349711.63</v>
      </c>
      <c r="L29" s="4209">
        <v>605863.54</v>
      </c>
      <c r="M29" s="4209">
        <v>412901.51</v>
      </c>
      <c r="N29" s="4258">
        <f t="shared" si="0"/>
        <v>9485373.9800000023</v>
      </c>
    </row>
    <row r="30" spans="1:14" ht="20.100000000000001" customHeight="1">
      <c r="A30" s="4257" t="s">
        <v>3718</v>
      </c>
      <c r="B30" s="4209">
        <v>47667.78</v>
      </c>
      <c r="C30" s="4209">
        <v>23220.52</v>
      </c>
      <c r="D30" s="4209">
        <v>19100.7</v>
      </c>
      <c r="E30" s="4209">
        <v>18846.36</v>
      </c>
      <c r="F30" s="4209">
        <v>18324.34</v>
      </c>
      <c r="G30" s="4209">
        <v>126776.92</v>
      </c>
      <c r="H30" s="4209">
        <v>52924.72</v>
      </c>
      <c r="I30" s="4209">
        <v>152741.57999999999</v>
      </c>
      <c r="J30" s="4209">
        <v>189557.7</v>
      </c>
      <c r="K30" s="4209">
        <v>231974.36</v>
      </c>
      <c r="L30" s="4209">
        <v>270380.74</v>
      </c>
      <c r="M30" s="4209">
        <v>24237.14</v>
      </c>
      <c r="N30" s="4258">
        <f t="shared" si="0"/>
        <v>1175752.8599999996</v>
      </c>
    </row>
    <row r="31" spans="1:14" ht="20.100000000000001" customHeight="1">
      <c r="A31" s="4257" t="s">
        <v>3719</v>
      </c>
      <c r="B31" s="4209">
        <v>2031790</v>
      </c>
      <c r="C31" s="4209">
        <v>3414868.47</v>
      </c>
      <c r="D31" s="4209">
        <v>1056277.5</v>
      </c>
      <c r="E31" s="4209">
        <v>2488233</v>
      </c>
      <c r="F31" s="4209">
        <v>3608825</v>
      </c>
      <c r="G31" s="4209">
        <v>3292386.7</v>
      </c>
      <c r="H31" s="4209">
        <v>2060173.3</v>
      </c>
      <c r="I31" s="4209">
        <v>248811.84</v>
      </c>
      <c r="J31" s="4209">
        <v>3161198.76</v>
      </c>
      <c r="K31" s="4209">
        <v>677084</v>
      </c>
      <c r="L31" s="4209">
        <v>438119.8</v>
      </c>
      <c r="M31" s="4209">
        <v>945760.24</v>
      </c>
      <c r="N31" s="4258">
        <f t="shared" si="0"/>
        <v>23423528.609999999</v>
      </c>
    </row>
    <row r="32" spans="1:14" ht="20.100000000000001" customHeight="1">
      <c r="A32" s="4257" t="s">
        <v>3721</v>
      </c>
      <c r="B32" s="4209">
        <v>479916.52</v>
      </c>
      <c r="C32" s="4209">
        <v>789552.52</v>
      </c>
      <c r="D32" s="4209">
        <v>763065.1</v>
      </c>
      <c r="E32" s="4209">
        <v>469381.73</v>
      </c>
      <c r="F32" s="4209">
        <v>486479.27</v>
      </c>
      <c r="G32" s="4209">
        <v>360806.42</v>
      </c>
      <c r="H32" s="4209">
        <v>323745.01</v>
      </c>
      <c r="I32" s="4209">
        <v>542407.39</v>
      </c>
      <c r="J32" s="4209">
        <v>506402.88</v>
      </c>
      <c r="K32" s="4209">
        <v>649005.76</v>
      </c>
      <c r="L32" s="4209">
        <v>487745.89</v>
      </c>
      <c r="M32" s="4209">
        <v>804907.99</v>
      </c>
      <c r="N32" s="4258">
        <f t="shared" si="0"/>
        <v>6663416.4799999995</v>
      </c>
    </row>
    <row r="33" spans="1:14" ht="20.100000000000001" customHeight="1">
      <c r="A33" s="4257" t="s">
        <v>3722</v>
      </c>
      <c r="B33" s="4209">
        <v>0</v>
      </c>
      <c r="C33" s="4209">
        <v>26187.09</v>
      </c>
      <c r="D33" s="4209">
        <v>0</v>
      </c>
      <c r="E33" s="4209">
        <v>0</v>
      </c>
      <c r="F33" s="4209">
        <v>0</v>
      </c>
      <c r="G33" s="4209">
        <v>0</v>
      </c>
      <c r="H33" s="4209">
        <v>0</v>
      </c>
      <c r="I33" s="4209">
        <v>0</v>
      </c>
      <c r="J33" s="4209">
        <v>0</v>
      </c>
      <c r="K33" s="4209">
        <v>0</v>
      </c>
      <c r="L33" s="4209">
        <v>0</v>
      </c>
      <c r="M33" s="4209">
        <v>0</v>
      </c>
      <c r="N33" s="4258">
        <f t="shared" si="0"/>
        <v>26187.09</v>
      </c>
    </row>
    <row r="34" spans="1:14" ht="20.100000000000001" customHeight="1">
      <c r="A34" s="4257" t="s">
        <v>3724</v>
      </c>
      <c r="B34" s="4209">
        <v>14663.62</v>
      </c>
      <c r="C34" s="4209">
        <v>22063.65</v>
      </c>
      <c r="D34" s="4209">
        <v>39448.04</v>
      </c>
      <c r="E34" s="4209">
        <v>0</v>
      </c>
      <c r="F34" s="4209">
        <v>69182.02</v>
      </c>
      <c r="G34" s="4209">
        <v>30348.53</v>
      </c>
      <c r="H34" s="4209">
        <v>4188.3</v>
      </c>
      <c r="I34" s="4209">
        <v>60499.95</v>
      </c>
      <c r="J34" s="4209">
        <v>55871.7</v>
      </c>
      <c r="K34" s="4209">
        <v>43660.9</v>
      </c>
      <c r="L34" s="4209">
        <v>34477.449999999997</v>
      </c>
      <c r="M34" s="4209">
        <v>58072.97</v>
      </c>
      <c r="N34" s="4258">
        <f t="shared" si="0"/>
        <v>432477.13</v>
      </c>
    </row>
    <row r="35" spans="1:14" ht="20.100000000000001" customHeight="1">
      <c r="A35" s="4257" t="s">
        <v>3727</v>
      </c>
      <c r="B35" s="4209">
        <v>115955.86</v>
      </c>
      <c r="C35" s="4209">
        <v>0</v>
      </c>
      <c r="D35" s="4209">
        <v>0</v>
      </c>
      <c r="E35" s="4209">
        <v>6920</v>
      </c>
      <c r="F35" s="4209">
        <v>0</v>
      </c>
      <c r="G35" s="4209">
        <v>0</v>
      </c>
      <c r="H35" s="4209">
        <v>0</v>
      </c>
      <c r="I35" s="4209">
        <v>0</v>
      </c>
      <c r="J35" s="4209">
        <v>0</v>
      </c>
      <c r="K35" s="4209">
        <v>0</v>
      </c>
      <c r="L35" s="4209">
        <v>0</v>
      </c>
      <c r="M35" s="4209">
        <v>0</v>
      </c>
      <c r="N35" s="4258">
        <f t="shared" si="0"/>
        <v>122875.86</v>
      </c>
    </row>
    <row r="36" spans="1:14" ht="20.100000000000001" customHeight="1">
      <c r="A36" s="4257" t="s">
        <v>3728</v>
      </c>
      <c r="B36" s="4209">
        <v>0</v>
      </c>
      <c r="C36" s="4209">
        <v>56059.32</v>
      </c>
      <c r="D36" s="4209">
        <v>44673.45</v>
      </c>
      <c r="E36" s="4209">
        <v>0</v>
      </c>
      <c r="F36" s="4209">
        <v>44153.97</v>
      </c>
      <c r="G36" s="4209">
        <v>0</v>
      </c>
      <c r="H36" s="4209">
        <v>44622.34</v>
      </c>
      <c r="I36" s="4209">
        <v>51475.85</v>
      </c>
      <c r="J36" s="4209">
        <v>44145.99</v>
      </c>
      <c r="K36" s="4209">
        <v>0</v>
      </c>
      <c r="L36" s="4209">
        <v>62690.16</v>
      </c>
      <c r="M36" s="4209">
        <v>28614</v>
      </c>
      <c r="N36" s="4258">
        <f t="shared" si="0"/>
        <v>376435.07999999996</v>
      </c>
    </row>
    <row r="37" spans="1:14" ht="20.100000000000001" customHeight="1">
      <c r="A37" s="4257" t="s">
        <v>3851</v>
      </c>
      <c r="B37" s="4209">
        <v>0</v>
      </c>
      <c r="C37" s="4209">
        <v>246712.82</v>
      </c>
      <c r="D37" s="4209">
        <v>0</v>
      </c>
      <c r="E37" s="4209">
        <v>0</v>
      </c>
      <c r="F37" s="4209">
        <v>0</v>
      </c>
      <c r="G37" s="4209">
        <v>0</v>
      </c>
      <c r="H37" s="4209">
        <v>0</v>
      </c>
      <c r="I37" s="4209">
        <v>0</v>
      </c>
      <c r="J37" s="4209">
        <v>0</v>
      </c>
      <c r="K37" s="4209">
        <v>0</v>
      </c>
      <c r="L37" s="4209">
        <v>0</v>
      </c>
      <c r="M37" s="4209">
        <v>67490.31</v>
      </c>
      <c r="N37" s="4258">
        <f t="shared" si="0"/>
        <v>314203.13</v>
      </c>
    </row>
    <row r="38" spans="1:14" ht="20.100000000000001" customHeight="1">
      <c r="A38" s="4257" t="s">
        <v>3729</v>
      </c>
      <c r="B38" s="4209">
        <v>0</v>
      </c>
      <c r="C38" s="4209">
        <v>5426.13</v>
      </c>
      <c r="D38" s="4209">
        <v>68966.960000000006</v>
      </c>
      <c r="E38" s="4209">
        <v>149750.70000000001</v>
      </c>
      <c r="F38" s="4209">
        <v>79441.83</v>
      </c>
      <c r="G38" s="4209">
        <v>44993.73</v>
      </c>
      <c r="H38" s="4209">
        <v>134144.1</v>
      </c>
      <c r="I38" s="4209">
        <v>66744.639999999999</v>
      </c>
      <c r="J38" s="4209">
        <v>115965.56</v>
      </c>
      <c r="K38" s="4209">
        <v>168607.27</v>
      </c>
      <c r="L38" s="4209">
        <v>17753.61</v>
      </c>
      <c r="M38" s="4209">
        <v>84317.53</v>
      </c>
      <c r="N38" s="4258">
        <f t="shared" si="0"/>
        <v>936112.06000000017</v>
      </c>
    </row>
    <row r="39" spans="1:14" ht="20.100000000000001" customHeight="1">
      <c r="A39" s="4257" t="s">
        <v>3730</v>
      </c>
      <c r="B39" s="4209">
        <v>3328551</v>
      </c>
      <c r="C39" s="4209">
        <v>3134904.64</v>
      </c>
      <c r="D39" s="4209">
        <v>4529863.54</v>
      </c>
      <c r="E39" s="4209">
        <v>3706563.01</v>
      </c>
      <c r="F39" s="4209">
        <v>3745291.61</v>
      </c>
      <c r="G39" s="4209">
        <v>4821344.8499999996</v>
      </c>
      <c r="H39" s="4209">
        <v>105835.97</v>
      </c>
      <c r="I39" s="4209">
        <v>0</v>
      </c>
      <c r="J39" s="4209">
        <v>0</v>
      </c>
      <c r="K39" s="4209">
        <v>0</v>
      </c>
      <c r="L39" s="4209">
        <v>0</v>
      </c>
      <c r="M39" s="4209">
        <v>28644</v>
      </c>
      <c r="N39" s="4258">
        <f t="shared" si="0"/>
        <v>23400998.619999997</v>
      </c>
    </row>
    <row r="40" spans="1:14" ht="20.100000000000001" customHeight="1">
      <c r="A40" s="4257" t="s">
        <v>3731</v>
      </c>
      <c r="B40" s="4209">
        <v>299200.49</v>
      </c>
      <c r="C40" s="4209">
        <v>346880.14</v>
      </c>
      <c r="D40" s="4209">
        <v>333670.27</v>
      </c>
      <c r="E40" s="4209">
        <v>423699.77</v>
      </c>
      <c r="F40" s="4209">
        <v>418126.7</v>
      </c>
      <c r="G40" s="4209">
        <v>333664.25</v>
      </c>
      <c r="H40" s="4209">
        <v>224505.69</v>
      </c>
      <c r="I40" s="4209">
        <v>313528.21999999997</v>
      </c>
      <c r="J40" s="4209">
        <v>403859.5</v>
      </c>
      <c r="K40" s="4209">
        <v>203930.11</v>
      </c>
      <c r="L40" s="4209">
        <v>217775.87</v>
      </c>
      <c r="M40" s="4209">
        <v>350804.95</v>
      </c>
      <c r="N40" s="4258">
        <f t="shared" si="0"/>
        <v>3869645.9600000004</v>
      </c>
    </row>
    <row r="41" spans="1:14" ht="20.100000000000001" customHeight="1">
      <c r="A41" s="4257" t="s">
        <v>3732</v>
      </c>
      <c r="B41" s="4209">
        <v>9018.32</v>
      </c>
      <c r="C41" s="4209">
        <v>0</v>
      </c>
      <c r="D41" s="4209">
        <v>0</v>
      </c>
      <c r="E41" s="4209">
        <v>0</v>
      </c>
      <c r="F41" s="4209">
        <v>0</v>
      </c>
      <c r="G41" s="4209">
        <v>0</v>
      </c>
      <c r="H41" s="4209">
        <v>0</v>
      </c>
      <c r="I41" s="4209">
        <v>0</v>
      </c>
      <c r="J41" s="4209">
        <v>0</v>
      </c>
      <c r="K41" s="4209">
        <v>0</v>
      </c>
      <c r="L41" s="4209">
        <v>0</v>
      </c>
      <c r="M41" s="4209">
        <v>0</v>
      </c>
      <c r="N41" s="4258">
        <f t="shared" si="0"/>
        <v>9018.32</v>
      </c>
    </row>
    <row r="42" spans="1:14" ht="20.100000000000001" customHeight="1">
      <c r="A42" s="4257" t="s">
        <v>3733</v>
      </c>
      <c r="B42" s="4209">
        <v>0</v>
      </c>
      <c r="C42" s="4209">
        <v>24046</v>
      </c>
      <c r="D42" s="4209">
        <v>24514</v>
      </c>
      <c r="E42" s="4209">
        <v>0</v>
      </c>
      <c r="F42" s="4209">
        <v>0</v>
      </c>
      <c r="G42" s="4209">
        <v>43804.9</v>
      </c>
      <c r="H42" s="4209">
        <v>0</v>
      </c>
      <c r="I42" s="4209">
        <v>13942.5</v>
      </c>
      <c r="J42" s="4209">
        <v>0</v>
      </c>
      <c r="K42" s="4209">
        <v>19027.3</v>
      </c>
      <c r="L42" s="4209">
        <v>0</v>
      </c>
      <c r="M42" s="4209">
        <v>19950.8</v>
      </c>
      <c r="N42" s="4258">
        <f t="shared" si="0"/>
        <v>145285.5</v>
      </c>
    </row>
    <row r="43" spans="1:14" ht="20.100000000000001" customHeight="1">
      <c r="A43" s="4257" t="s">
        <v>3734</v>
      </c>
      <c r="B43" s="4209">
        <v>75801.64</v>
      </c>
      <c r="C43" s="4209">
        <v>72733.63</v>
      </c>
      <c r="D43" s="4209">
        <v>153183.76</v>
      </c>
      <c r="E43" s="4209">
        <v>101868.87</v>
      </c>
      <c r="F43" s="4209">
        <v>19089.32</v>
      </c>
      <c r="G43" s="4209">
        <v>114309.23</v>
      </c>
      <c r="H43" s="4209">
        <v>40055.279999999999</v>
      </c>
      <c r="I43" s="4209">
        <v>31249.54</v>
      </c>
      <c r="J43" s="4209">
        <v>34677.72</v>
      </c>
      <c r="K43" s="4209">
        <v>88783.76</v>
      </c>
      <c r="L43" s="4209">
        <v>74250.490000000005</v>
      </c>
      <c r="M43" s="4209">
        <v>40786.03</v>
      </c>
      <c r="N43" s="4258">
        <f t="shared" si="0"/>
        <v>846789.27000000014</v>
      </c>
    </row>
    <row r="44" spans="1:14" ht="20.100000000000001" customHeight="1">
      <c r="A44" s="4257" t="s">
        <v>3735</v>
      </c>
      <c r="B44" s="4209">
        <v>1098639.05</v>
      </c>
      <c r="C44" s="4209">
        <v>1810148.48</v>
      </c>
      <c r="D44" s="4209">
        <v>1769391.25</v>
      </c>
      <c r="E44" s="4209">
        <v>1931135.04</v>
      </c>
      <c r="F44" s="4209">
        <v>1056065.0900000001</v>
      </c>
      <c r="G44" s="4209">
        <v>1320651.6000000001</v>
      </c>
      <c r="H44" s="4209">
        <v>1127601.3799999999</v>
      </c>
      <c r="I44" s="4209">
        <v>1216789.56</v>
      </c>
      <c r="J44" s="4209">
        <v>1624082.43</v>
      </c>
      <c r="K44" s="4209">
        <v>1766014.54</v>
      </c>
      <c r="L44" s="4209">
        <v>1281244.17</v>
      </c>
      <c r="M44" s="4209">
        <v>2084308.08</v>
      </c>
      <c r="N44" s="4258">
        <f t="shared" si="0"/>
        <v>18086070.670000002</v>
      </c>
    </row>
    <row r="45" spans="1:14" ht="20.100000000000001" customHeight="1">
      <c r="A45" s="4257" t="s">
        <v>3736</v>
      </c>
      <c r="B45" s="4209">
        <v>0</v>
      </c>
      <c r="C45" s="4209">
        <v>0</v>
      </c>
      <c r="D45" s="4209">
        <v>21758.75</v>
      </c>
      <c r="E45" s="4209">
        <v>0</v>
      </c>
      <c r="F45" s="4209">
        <v>0</v>
      </c>
      <c r="G45" s="4209">
        <v>0</v>
      </c>
      <c r="H45" s="4209">
        <v>0</v>
      </c>
      <c r="I45" s="4209">
        <v>0</v>
      </c>
      <c r="J45" s="4209">
        <v>0</v>
      </c>
      <c r="K45" s="4209">
        <v>0</v>
      </c>
      <c r="L45" s="4209">
        <v>0</v>
      </c>
      <c r="M45" s="4209">
        <v>0</v>
      </c>
      <c r="N45" s="4258">
        <f t="shared" si="0"/>
        <v>21758.75</v>
      </c>
    </row>
    <row r="46" spans="1:14" ht="20.100000000000001" customHeight="1">
      <c r="A46" s="4257" t="s">
        <v>3737</v>
      </c>
      <c r="B46" s="4209">
        <v>0</v>
      </c>
      <c r="C46" s="4209">
        <v>20445</v>
      </c>
      <c r="D46" s="4209">
        <v>104086.25</v>
      </c>
      <c r="E46" s="4209">
        <v>223743.71</v>
      </c>
      <c r="F46" s="4209">
        <v>48679</v>
      </c>
      <c r="G46" s="4209">
        <v>40381</v>
      </c>
      <c r="H46" s="4209">
        <v>17197</v>
      </c>
      <c r="I46" s="4209">
        <v>32020</v>
      </c>
      <c r="J46" s="4209">
        <v>38608</v>
      </c>
      <c r="K46" s="4209">
        <v>74737.5</v>
      </c>
      <c r="L46" s="4209">
        <v>58553</v>
      </c>
      <c r="M46" s="4209">
        <v>49358.64</v>
      </c>
      <c r="N46" s="4258">
        <f t="shared" si="0"/>
        <v>707809.1</v>
      </c>
    </row>
    <row r="47" spans="1:14" ht="20.100000000000001" customHeight="1">
      <c r="A47" s="4257" t="s">
        <v>3738</v>
      </c>
      <c r="B47" s="4209">
        <v>0</v>
      </c>
      <c r="C47" s="4209">
        <v>0</v>
      </c>
      <c r="D47" s="4209">
        <v>0</v>
      </c>
      <c r="E47" s="4209">
        <v>26847</v>
      </c>
      <c r="F47" s="4209">
        <v>13003</v>
      </c>
      <c r="G47" s="4209">
        <v>34480</v>
      </c>
      <c r="H47" s="4209">
        <v>0</v>
      </c>
      <c r="I47" s="4209">
        <v>8058</v>
      </c>
      <c r="J47" s="4209">
        <v>0</v>
      </c>
      <c r="K47" s="4209">
        <v>0</v>
      </c>
      <c r="L47" s="4209">
        <v>0</v>
      </c>
      <c r="M47" s="4209">
        <v>5456</v>
      </c>
      <c r="N47" s="4258">
        <f t="shared" si="0"/>
        <v>87844</v>
      </c>
    </row>
    <row r="48" spans="1:14" ht="20.100000000000001" customHeight="1">
      <c r="A48" s="4257" t="s">
        <v>3739</v>
      </c>
      <c r="B48" s="4209">
        <v>48537.8</v>
      </c>
      <c r="C48" s="4209">
        <v>0</v>
      </c>
      <c r="D48" s="4209">
        <v>17900</v>
      </c>
      <c r="E48" s="4209">
        <v>0</v>
      </c>
      <c r="F48" s="4209">
        <v>31008.799999999999</v>
      </c>
      <c r="G48" s="4209">
        <v>31368</v>
      </c>
      <c r="H48" s="4209">
        <v>33385.269999999997</v>
      </c>
      <c r="I48" s="4209">
        <v>0</v>
      </c>
      <c r="J48" s="4209">
        <v>1056621.07</v>
      </c>
      <c r="K48" s="4209">
        <v>815282.06</v>
      </c>
      <c r="L48" s="4209">
        <v>0</v>
      </c>
      <c r="M48" s="4209">
        <v>100353.2</v>
      </c>
      <c r="N48" s="4258">
        <f t="shared" si="0"/>
        <v>2134456.2000000002</v>
      </c>
    </row>
    <row r="49" spans="1:14" ht="20.100000000000001" customHeight="1">
      <c r="A49" s="4257" t="s">
        <v>3741</v>
      </c>
      <c r="B49" s="4209">
        <v>0</v>
      </c>
      <c r="C49" s="4209">
        <v>0</v>
      </c>
      <c r="D49" s="4209">
        <v>0</v>
      </c>
      <c r="E49" s="4209">
        <v>31610.7</v>
      </c>
      <c r="F49" s="4209">
        <v>11609</v>
      </c>
      <c r="G49" s="4209">
        <v>0</v>
      </c>
      <c r="H49" s="4209">
        <v>0</v>
      </c>
      <c r="I49" s="4209">
        <v>0</v>
      </c>
      <c r="J49" s="4209">
        <v>0</v>
      </c>
      <c r="K49" s="4209">
        <v>0</v>
      </c>
      <c r="L49" s="4209">
        <v>0</v>
      </c>
      <c r="M49" s="4209">
        <v>0</v>
      </c>
      <c r="N49" s="4258">
        <f t="shared" si="0"/>
        <v>43219.7</v>
      </c>
    </row>
    <row r="50" spans="1:14" ht="20.100000000000001" customHeight="1">
      <c r="A50" s="4257" t="s">
        <v>3742</v>
      </c>
      <c r="B50" s="4209">
        <v>16527.689999999999</v>
      </c>
      <c r="C50" s="4209">
        <v>39314.76</v>
      </c>
      <c r="D50" s="4209">
        <v>0</v>
      </c>
      <c r="E50" s="4209">
        <v>0</v>
      </c>
      <c r="F50" s="4209">
        <v>0</v>
      </c>
      <c r="G50" s="4209">
        <v>0</v>
      </c>
      <c r="H50" s="4209">
        <v>0</v>
      </c>
      <c r="I50" s="4209">
        <v>0</v>
      </c>
      <c r="J50" s="4209">
        <v>0</v>
      </c>
      <c r="K50" s="4209">
        <v>0</v>
      </c>
      <c r="L50" s="4209">
        <v>0</v>
      </c>
      <c r="M50" s="4209">
        <v>0</v>
      </c>
      <c r="N50" s="4258">
        <f t="shared" si="0"/>
        <v>55842.45</v>
      </c>
    </row>
    <row r="51" spans="1:14" ht="20.100000000000001" customHeight="1">
      <c r="A51" s="4257" t="s">
        <v>3743</v>
      </c>
      <c r="B51" s="4209">
        <v>19918.080000000002</v>
      </c>
      <c r="C51" s="4209">
        <v>67737.33</v>
      </c>
      <c r="D51" s="4209">
        <v>10854.48</v>
      </c>
      <c r="E51" s="4209">
        <v>0</v>
      </c>
      <c r="F51" s="4209">
        <v>69511.67</v>
      </c>
      <c r="G51" s="4209">
        <v>35230.68</v>
      </c>
      <c r="H51" s="4209">
        <v>0</v>
      </c>
      <c r="I51" s="4209">
        <v>0</v>
      </c>
      <c r="J51" s="4209">
        <v>31920.79</v>
      </c>
      <c r="K51" s="4209">
        <v>0</v>
      </c>
      <c r="L51" s="4209">
        <v>0</v>
      </c>
      <c r="M51" s="4209">
        <v>0</v>
      </c>
      <c r="N51" s="4258">
        <f t="shared" si="0"/>
        <v>235173.03</v>
      </c>
    </row>
    <row r="52" spans="1:14" ht="20.100000000000001" customHeight="1">
      <c r="A52" s="4257" t="s">
        <v>3744</v>
      </c>
      <c r="B52" s="4209">
        <v>122408.9</v>
      </c>
      <c r="C52" s="4209">
        <v>56070</v>
      </c>
      <c r="D52" s="4209">
        <v>34633.56</v>
      </c>
      <c r="E52" s="4209">
        <v>0</v>
      </c>
      <c r="F52" s="4209">
        <v>489960</v>
      </c>
      <c r="G52" s="4209">
        <v>86140</v>
      </c>
      <c r="H52" s="4209">
        <v>140600</v>
      </c>
      <c r="I52" s="4209">
        <v>103070</v>
      </c>
      <c r="J52" s="4209">
        <v>127010</v>
      </c>
      <c r="K52" s="4209">
        <v>42979</v>
      </c>
      <c r="L52" s="4209">
        <v>45880</v>
      </c>
      <c r="M52" s="4209">
        <v>83548</v>
      </c>
      <c r="N52" s="4258">
        <f t="shared" si="0"/>
        <v>1332299.46</v>
      </c>
    </row>
    <row r="53" spans="1:14" ht="20.100000000000001" customHeight="1">
      <c r="A53" s="4257" t="s">
        <v>3745</v>
      </c>
      <c r="B53" s="4209">
        <v>0</v>
      </c>
      <c r="C53" s="4209">
        <v>0</v>
      </c>
      <c r="D53" s="4209">
        <v>0</v>
      </c>
      <c r="E53" s="4209">
        <v>0</v>
      </c>
      <c r="F53" s="4209">
        <v>0</v>
      </c>
      <c r="G53" s="4209">
        <v>0</v>
      </c>
      <c r="H53" s="4209">
        <v>0</v>
      </c>
      <c r="I53" s="4209">
        <v>0</v>
      </c>
      <c r="J53" s="4209">
        <v>0</v>
      </c>
      <c r="K53" s="4209">
        <v>0</v>
      </c>
      <c r="L53" s="4209">
        <v>0</v>
      </c>
      <c r="M53" s="4209">
        <v>35446.46</v>
      </c>
      <c r="N53" s="4258">
        <f t="shared" si="0"/>
        <v>35446.46</v>
      </c>
    </row>
    <row r="54" spans="1:14" ht="20.100000000000001" customHeight="1">
      <c r="A54" s="4257" t="s">
        <v>3746</v>
      </c>
      <c r="B54" s="4209">
        <v>7906.15</v>
      </c>
      <c r="C54" s="4209">
        <v>8070.97</v>
      </c>
      <c r="D54" s="4209">
        <v>0</v>
      </c>
      <c r="E54" s="4209">
        <v>0</v>
      </c>
      <c r="F54" s="4209">
        <v>0</v>
      </c>
      <c r="G54" s="4209">
        <v>0</v>
      </c>
      <c r="H54" s="4209">
        <v>0</v>
      </c>
      <c r="I54" s="4209">
        <v>0</v>
      </c>
      <c r="J54" s="4209">
        <v>0</v>
      </c>
      <c r="K54" s="4209">
        <v>0</v>
      </c>
      <c r="L54" s="4209">
        <v>0</v>
      </c>
      <c r="M54" s="4209">
        <v>0</v>
      </c>
      <c r="N54" s="4258">
        <f t="shared" si="0"/>
        <v>15977.119999999999</v>
      </c>
    </row>
    <row r="55" spans="1:14" ht="20.100000000000001" customHeight="1">
      <c r="A55" s="4257" t="s">
        <v>3747</v>
      </c>
      <c r="B55" s="4209">
        <v>275632.34000000003</v>
      </c>
      <c r="C55" s="4209">
        <v>118529</v>
      </c>
      <c r="D55" s="4209">
        <v>138499.89000000001</v>
      </c>
      <c r="E55" s="4209">
        <v>149874.04</v>
      </c>
      <c r="F55" s="4209">
        <v>289722.45</v>
      </c>
      <c r="G55" s="4209">
        <v>181959.67</v>
      </c>
      <c r="H55" s="4209">
        <v>180694.22</v>
      </c>
      <c r="I55" s="4209">
        <v>174733.74</v>
      </c>
      <c r="J55" s="4209">
        <v>318418.7</v>
      </c>
      <c r="K55" s="4209">
        <v>262514.69</v>
      </c>
      <c r="L55" s="4209">
        <v>135465.67000000001</v>
      </c>
      <c r="M55" s="4209">
        <v>124428.74</v>
      </c>
      <c r="N55" s="4258">
        <f t="shared" si="0"/>
        <v>2350473.15</v>
      </c>
    </row>
    <row r="56" spans="1:14" ht="20.100000000000001" customHeight="1">
      <c r="A56" s="4257" t="s">
        <v>3748</v>
      </c>
      <c r="B56" s="4209">
        <v>11924.17</v>
      </c>
      <c r="C56" s="4209">
        <v>2550</v>
      </c>
      <c r="D56" s="4209">
        <v>0</v>
      </c>
      <c r="E56" s="4209">
        <v>25603.62</v>
      </c>
      <c r="F56" s="4209">
        <v>5824</v>
      </c>
      <c r="G56" s="4209">
        <v>0</v>
      </c>
      <c r="H56" s="4209">
        <v>59370.98</v>
      </c>
      <c r="I56" s="4209">
        <v>25005</v>
      </c>
      <c r="J56" s="4209">
        <v>6408.1</v>
      </c>
      <c r="K56" s="4209">
        <v>1559.05</v>
      </c>
      <c r="L56" s="4209">
        <v>60000</v>
      </c>
      <c r="M56" s="4209">
        <v>31098.400000000001</v>
      </c>
      <c r="N56" s="4258">
        <f t="shared" si="0"/>
        <v>229343.31999999998</v>
      </c>
    </row>
    <row r="57" spans="1:14" ht="20.100000000000001" customHeight="1">
      <c r="A57" s="4257" t="s">
        <v>3749</v>
      </c>
      <c r="B57" s="4209">
        <v>46361.59</v>
      </c>
      <c r="C57" s="4209">
        <v>78473.88</v>
      </c>
      <c r="D57" s="4209">
        <v>40221</v>
      </c>
      <c r="E57" s="4209">
        <v>38385.19</v>
      </c>
      <c r="F57" s="4209">
        <v>118427.2</v>
      </c>
      <c r="G57" s="4209">
        <v>241470.32</v>
      </c>
      <c r="H57" s="4209">
        <v>79133.350000000006</v>
      </c>
      <c r="I57" s="4209">
        <v>137937.76999999999</v>
      </c>
      <c r="J57" s="4209">
        <v>283290.06</v>
      </c>
      <c r="K57" s="4209">
        <v>319363.18</v>
      </c>
      <c r="L57" s="4209">
        <v>137717.07</v>
      </c>
      <c r="M57" s="4209">
        <v>424679.83</v>
      </c>
      <c r="N57" s="4258">
        <f t="shared" si="0"/>
        <v>1945460.44</v>
      </c>
    </row>
    <row r="58" spans="1:14" ht="20.100000000000001" customHeight="1">
      <c r="A58" s="4257" t="s">
        <v>3750</v>
      </c>
      <c r="B58" s="4209">
        <v>1526778.53</v>
      </c>
      <c r="C58" s="4209">
        <v>1584820.48</v>
      </c>
      <c r="D58" s="4209">
        <v>1974438.31</v>
      </c>
      <c r="E58" s="4209">
        <v>2157436.4185000001</v>
      </c>
      <c r="F58" s="4209">
        <v>1732047.68</v>
      </c>
      <c r="G58" s="4209">
        <v>1585271.43</v>
      </c>
      <c r="H58" s="4209">
        <v>1118463.08</v>
      </c>
      <c r="I58" s="4209">
        <v>1596773.53</v>
      </c>
      <c r="J58" s="4209">
        <v>1404260.6</v>
      </c>
      <c r="K58" s="4209">
        <v>1219997.8600000001</v>
      </c>
      <c r="L58" s="4209">
        <v>1590227.97</v>
      </c>
      <c r="M58" s="4209">
        <v>2037869.27</v>
      </c>
      <c r="N58" s="4258">
        <f t="shared" si="0"/>
        <v>19528385.158499997</v>
      </c>
    </row>
    <row r="59" spans="1:14" ht="20.100000000000001" customHeight="1">
      <c r="A59" s="4257" t="s">
        <v>3852</v>
      </c>
      <c r="B59" s="4209">
        <v>192727.88</v>
      </c>
      <c r="C59" s="4209">
        <v>0</v>
      </c>
      <c r="D59" s="4209">
        <v>0</v>
      </c>
      <c r="E59" s="4209">
        <v>0</v>
      </c>
      <c r="F59" s="4209">
        <v>0</v>
      </c>
      <c r="G59" s="4209">
        <v>0</v>
      </c>
      <c r="H59" s="4209">
        <v>0</v>
      </c>
      <c r="I59" s="4209">
        <v>79791.88</v>
      </c>
      <c r="J59" s="4209">
        <v>0</v>
      </c>
      <c r="K59" s="4209">
        <v>0</v>
      </c>
      <c r="L59" s="4209">
        <v>144400.79999999999</v>
      </c>
      <c r="M59" s="4209">
        <v>90152.26</v>
      </c>
      <c r="N59" s="4258">
        <f t="shared" si="0"/>
        <v>507072.82</v>
      </c>
    </row>
    <row r="60" spans="1:14" ht="20.100000000000001" customHeight="1">
      <c r="A60" s="4257" t="s">
        <v>3753</v>
      </c>
      <c r="B60" s="4209">
        <v>0</v>
      </c>
      <c r="C60" s="4209">
        <v>0</v>
      </c>
      <c r="D60" s="4209">
        <v>0</v>
      </c>
      <c r="E60" s="4209">
        <v>0</v>
      </c>
      <c r="F60" s="4209">
        <v>0</v>
      </c>
      <c r="G60" s="4209">
        <v>20227</v>
      </c>
      <c r="H60" s="4209">
        <v>5580.03</v>
      </c>
      <c r="I60" s="4209">
        <v>38488.269999999997</v>
      </c>
      <c r="J60" s="4209">
        <v>28896.89</v>
      </c>
      <c r="K60" s="4209">
        <v>265.05</v>
      </c>
      <c r="L60" s="4209">
        <v>0</v>
      </c>
      <c r="M60" s="4209">
        <v>0</v>
      </c>
      <c r="N60" s="4258">
        <f t="shared" si="0"/>
        <v>93457.24</v>
      </c>
    </row>
    <row r="61" spans="1:14" ht="20.100000000000001" customHeight="1">
      <c r="A61" s="4257" t="s">
        <v>3754</v>
      </c>
      <c r="B61" s="4209">
        <v>3093472.95</v>
      </c>
      <c r="C61" s="4209">
        <v>2548065.0929999999</v>
      </c>
      <c r="D61" s="4209">
        <v>5289224.53</v>
      </c>
      <c r="E61" s="4209">
        <v>4028427.81</v>
      </c>
      <c r="F61" s="4209">
        <v>3027766.42</v>
      </c>
      <c r="G61" s="4209">
        <v>4812334.96</v>
      </c>
      <c r="H61" s="4209">
        <v>3595442.3</v>
      </c>
      <c r="I61" s="4209">
        <v>3420053.13</v>
      </c>
      <c r="J61" s="4209">
        <v>3431553.08</v>
      </c>
      <c r="K61" s="4209">
        <v>3868348.99</v>
      </c>
      <c r="L61" s="4209">
        <v>4351915.17</v>
      </c>
      <c r="M61" s="4209">
        <v>4502459.43</v>
      </c>
      <c r="N61" s="4258">
        <f t="shared" si="0"/>
        <v>45969063.863000005</v>
      </c>
    </row>
    <row r="62" spans="1:14" ht="20.100000000000001" customHeight="1">
      <c r="A62" s="4257" t="s">
        <v>3756</v>
      </c>
      <c r="B62" s="4209">
        <v>525575.4</v>
      </c>
      <c r="C62" s="4209">
        <v>2089755.61</v>
      </c>
      <c r="D62" s="4209">
        <v>2062698.08</v>
      </c>
      <c r="E62" s="4209">
        <v>2270249.39</v>
      </c>
      <c r="F62" s="4209">
        <v>639116.5</v>
      </c>
      <c r="G62" s="4209">
        <v>787875.94</v>
      </c>
      <c r="H62" s="4209">
        <v>976679.52</v>
      </c>
      <c r="I62" s="4209">
        <v>800322.12</v>
      </c>
      <c r="J62" s="4209">
        <v>1581520.27</v>
      </c>
      <c r="K62" s="4209">
        <v>509889.78</v>
      </c>
      <c r="L62" s="4209">
        <v>1494815.16</v>
      </c>
      <c r="M62" s="4209">
        <v>1622649.28</v>
      </c>
      <c r="N62" s="4258">
        <f t="shared" si="0"/>
        <v>15361147.049999997</v>
      </c>
    </row>
    <row r="63" spans="1:14" ht="20.100000000000001" customHeight="1">
      <c r="A63" s="4257" t="s">
        <v>3853</v>
      </c>
      <c r="B63" s="4209">
        <v>783159.29</v>
      </c>
      <c r="C63" s="4209">
        <v>1249087.43</v>
      </c>
      <c r="D63" s="4209">
        <v>695695.58</v>
      </c>
      <c r="E63" s="4209">
        <v>901700.12</v>
      </c>
      <c r="F63" s="4209">
        <v>812881.55</v>
      </c>
      <c r="G63" s="4209">
        <v>817605.7</v>
      </c>
      <c r="H63" s="4209">
        <v>808308.14</v>
      </c>
      <c r="I63" s="4209">
        <v>1280951.58</v>
      </c>
      <c r="J63" s="4209">
        <v>1073746.55</v>
      </c>
      <c r="K63" s="4209">
        <v>933657.8</v>
      </c>
      <c r="L63" s="4209">
        <v>715979.28</v>
      </c>
      <c r="M63" s="4209">
        <v>1169413.17</v>
      </c>
      <c r="N63" s="4258">
        <f t="shared" si="0"/>
        <v>11242186.189999999</v>
      </c>
    </row>
    <row r="64" spans="1:14" ht="20.100000000000001" customHeight="1">
      <c r="A64" s="4257" t="s">
        <v>3757</v>
      </c>
      <c r="B64" s="4209">
        <v>185147.39</v>
      </c>
      <c r="C64" s="4209">
        <v>245488.15</v>
      </c>
      <c r="D64" s="4209">
        <v>366330.62</v>
      </c>
      <c r="E64" s="4209">
        <v>333286.14</v>
      </c>
      <c r="F64" s="4209">
        <v>336847.74</v>
      </c>
      <c r="G64" s="4209">
        <v>234778.19</v>
      </c>
      <c r="H64" s="4209">
        <v>188747.01</v>
      </c>
      <c r="I64" s="4209">
        <v>269650.99</v>
      </c>
      <c r="J64" s="4209">
        <v>346017.5</v>
      </c>
      <c r="K64" s="4209">
        <v>247078.12</v>
      </c>
      <c r="L64" s="4209">
        <v>295159.75</v>
      </c>
      <c r="M64" s="4209">
        <v>538505.66</v>
      </c>
      <c r="N64" s="4258">
        <f t="shared" si="0"/>
        <v>3587037.2600000002</v>
      </c>
    </row>
    <row r="65" spans="1:15" ht="20.100000000000001" customHeight="1">
      <c r="A65" s="4257" t="s">
        <v>3758</v>
      </c>
      <c r="B65" s="4209">
        <v>685527.96</v>
      </c>
      <c r="C65" s="4209">
        <v>725601.08</v>
      </c>
      <c r="D65" s="4209">
        <v>1331776.8899999999</v>
      </c>
      <c r="E65" s="4209">
        <v>1734028.31</v>
      </c>
      <c r="F65" s="4209">
        <v>901348.58</v>
      </c>
      <c r="G65" s="4209">
        <v>961592.97</v>
      </c>
      <c r="H65" s="4209">
        <v>727666.95</v>
      </c>
      <c r="I65" s="4209">
        <v>1044866.86</v>
      </c>
      <c r="J65" s="4209">
        <v>845735.91</v>
      </c>
      <c r="K65" s="4209">
        <v>664349.82999999996</v>
      </c>
      <c r="L65" s="4209">
        <v>549762.16</v>
      </c>
      <c r="M65" s="4209">
        <v>449195.11</v>
      </c>
      <c r="N65" s="4258">
        <f t="shared" si="0"/>
        <v>10621452.609999999</v>
      </c>
    </row>
    <row r="66" spans="1:15" ht="20.100000000000001" customHeight="1">
      <c r="A66" s="4257" t="s">
        <v>3759</v>
      </c>
      <c r="B66" s="4209">
        <v>0</v>
      </c>
      <c r="C66" s="4209">
        <v>0</v>
      </c>
      <c r="D66" s="4209">
        <v>0</v>
      </c>
      <c r="E66" s="4209">
        <v>0</v>
      </c>
      <c r="F66" s="4209">
        <v>32924.92</v>
      </c>
      <c r="G66" s="4209">
        <v>850.94</v>
      </c>
      <c r="H66" s="4209">
        <v>0</v>
      </c>
      <c r="I66" s="4209">
        <v>0</v>
      </c>
      <c r="J66" s="4209">
        <v>0</v>
      </c>
      <c r="K66" s="4209">
        <v>0</v>
      </c>
      <c r="L66" s="4209">
        <v>0</v>
      </c>
      <c r="M66" s="4209">
        <v>0</v>
      </c>
      <c r="N66" s="4258">
        <f t="shared" si="0"/>
        <v>33775.86</v>
      </c>
    </row>
    <row r="67" spans="1:15" ht="20.100000000000001" customHeight="1">
      <c r="A67" s="4257" t="s">
        <v>3760</v>
      </c>
      <c r="B67" s="4209">
        <v>1335798.22</v>
      </c>
      <c r="C67" s="4209">
        <v>909557.08</v>
      </c>
      <c r="D67" s="4209">
        <v>257417.47</v>
      </c>
      <c r="E67" s="4209">
        <v>341431.98</v>
      </c>
      <c r="F67" s="4209">
        <v>135008.59</v>
      </c>
      <c r="G67" s="4209">
        <v>165916.32999999999</v>
      </c>
      <c r="H67" s="4209">
        <v>216535.81</v>
      </c>
      <c r="I67" s="4209">
        <v>261047.64</v>
      </c>
      <c r="J67" s="4209">
        <v>265526.89</v>
      </c>
      <c r="K67" s="4209">
        <v>426671.52</v>
      </c>
      <c r="L67" s="4209">
        <v>328507.21999999997</v>
      </c>
      <c r="M67" s="4209">
        <v>380493.73</v>
      </c>
      <c r="N67" s="4258">
        <f t="shared" si="0"/>
        <v>5023912.4800000004</v>
      </c>
    </row>
    <row r="68" spans="1:15" ht="20.100000000000001" customHeight="1">
      <c r="A68" s="4257" t="s">
        <v>3761</v>
      </c>
      <c r="B68" s="4209">
        <v>208899.19</v>
      </c>
      <c r="C68" s="4209">
        <v>568490.93000000005</v>
      </c>
      <c r="D68" s="4209">
        <v>174976.02</v>
      </c>
      <c r="E68" s="4209">
        <v>63066.63</v>
      </c>
      <c r="F68" s="4209">
        <v>175294.84</v>
      </c>
      <c r="G68" s="4209">
        <v>142848.47</v>
      </c>
      <c r="H68" s="4209">
        <v>152215.51999999999</v>
      </c>
      <c r="I68" s="4209">
        <v>118216.65</v>
      </c>
      <c r="J68" s="4209">
        <v>182149.69</v>
      </c>
      <c r="K68" s="4209">
        <v>179272.8</v>
      </c>
      <c r="L68" s="4209">
        <v>107357.98</v>
      </c>
      <c r="M68" s="4209">
        <v>308186.39</v>
      </c>
      <c r="N68" s="4258">
        <f t="shared" si="0"/>
        <v>2380975.11</v>
      </c>
    </row>
    <row r="69" spans="1:15" ht="20.100000000000001" customHeight="1">
      <c r="A69" s="4257" t="s">
        <v>3762</v>
      </c>
      <c r="B69" s="4209">
        <v>0</v>
      </c>
      <c r="C69" s="4209">
        <v>0</v>
      </c>
      <c r="D69" s="4209">
        <v>10881.3</v>
      </c>
      <c r="E69" s="4209">
        <v>12694</v>
      </c>
      <c r="F69" s="4209">
        <v>0</v>
      </c>
      <c r="G69" s="4209">
        <v>0</v>
      </c>
      <c r="H69" s="4209">
        <v>0</v>
      </c>
      <c r="I69" s="4209">
        <v>12930</v>
      </c>
      <c r="J69" s="4209">
        <v>70917.8</v>
      </c>
      <c r="K69" s="4209">
        <v>0</v>
      </c>
      <c r="L69" s="4209">
        <v>0</v>
      </c>
      <c r="M69" s="4209">
        <v>0</v>
      </c>
      <c r="N69" s="4258">
        <f t="shared" si="0"/>
        <v>107423.1</v>
      </c>
    </row>
    <row r="70" spans="1:15" ht="20.100000000000001" customHeight="1">
      <c r="A70" s="4257" t="s">
        <v>3763</v>
      </c>
      <c r="B70" s="4209">
        <v>1536415.72</v>
      </c>
      <c r="C70" s="4209">
        <v>1951528.22</v>
      </c>
      <c r="D70" s="4209">
        <v>2423618.14</v>
      </c>
      <c r="E70" s="4209">
        <v>2057523.88</v>
      </c>
      <c r="F70" s="4209">
        <v>1722554.31</v>
      </c>
      <c r="G70" s="4209">
        <v>1833480.94</v>
      </c>
      <c r="H70" s="4209">
        <v>1294483.26</v>
      </c>
      <c r="I70" s="4209">
        <v>1061365.5597999999</v>
      </c>
      <c r="J70" s="4209">
        <v>1291647.31</v>
      </c>
      <c r="K70" s="4209">
        <v>1235126.05</v>
      </c>
      <c r="L70" s="4209">
        <v>1600280.07</v>
      </c>
      <c r="M70" s="4209">
        <v>1203595.1100000001</v>
      </c>
      <c r="N70" s="4258">
        <f>SUM(B70:M70)</f>
        <v>19211618.569799997</v>
      </c>
    </row>
    <row r="71" spans="1:15" ht="20.100000000000001" customHeight="1">
      <c r="A71" s="4257" t="s">
        <v>3764</v>
      </c>
      <c r="B71" s="4209">
        <v>7074.08</v>
      </c>
      <c r="C71" s="4209">
        <v>32546.21</v>
      </c>
      <c r="D71" s="4209">
        <v>9347.5300000000007</v>
      </c>
      <c r="E71" s="4209">
        <v>0</v>
      </c>
      <c r="F71" s="4209">
        <v>10593.05</v>
      </c>
      <c r="G71" s="4209">
        <v>57502.78</v>
      </c>
      <c r="H71" s="4209">
        <v>39984.76</v>
      </c>
      <c r="I71" s="4209">
        <v>12906.12</v>
      </c>
      <c r="J71" s="4209">
        <v>73647.11</v>
      </c>
      <c r="K71" s="4209">
        <v>8608.64</v>
      </c>
      <c r="L71" s="4209">
        <v>0</v>
      </c>
      <c r="M71" s="4209">
        <v>0</v>
      </c>
      <c r="N71" s="4258">
        <f>SUM(B71:M71)</f>
        <v>252210.28000000003</v>
      </c>
    </row>
    <row r="72" spans="1:15" ht="20.100000000000001" customHeight="1" thickBot="1">
      <c r="A72" s="4259" t="s">
        <v>3766</v>
      </c>
      <c r="B72" s="4260">
        <v>0</v>
      </c>
      <c r="C72" s="4260">
        <v>41616.93</v>
      </c>
      <c r="D72" s="4260">
        <v>0</v>
      </c>
      <c r="E72" s="4260">
        <v>0</v>
      </c>
      <c r="F72" s="4260">
        <v>44989.86</v>
      </c>
      <c r="G72" s="4260">
        <v>96531.86</v>
      </c>
      <c r="H72" s="4260">
        <v>10446.92</v>
      </c>
      <c r="I72" s="4260">
        <v>20029.04</v>
      </c>
      <c r="J72" s="4260">
        <v>2880</v>
      </c>
      <c r="K72" s="4260">
        <v>5025.6400000000003</v>
      </c>
      <c r="L72" s="4260">
        <v>0</v>
      </c>
      <c r="M72" s="4260">
        <v>32240</v>
      </c>
      <c r="N72" s="4261">
        <f>SUM(B72:M72)</f>
        <v>253760.25000000006</v>
      </c>
    </row>
    <row r="73" spans="1:15" ht="19.5" customHeight="1" thickTop="1">
      <c r="A73" s="4262"/>
      <c r="B73" s="4238"/>
      <c r="C73" s="4238"/>
      <c r="D73" s="4238"/>
      <c r="E73" s="4238"/>
      <c r="F73" s="4238"/>
      <c r="G73" s="4238"/>
      <c r="H73" s="4238"/>
      <c r="I73" s="4238"/>
      <c r="J73" s="4238"/>
      <c r="K73" s="4238"/>
      <c r="L73" s="4238"/>
      <c r="M73" s="4238"/>
      <c r="N73" s="4263"/>
    </row>
    <row r="74" spans="1:15" ht="17.25" customHeight="1">
      <c r="A74" s="7422" t="s">
        <v>3847</v>
      </c>
      <c r="B74" s="7422"/>
      <c r="C74" s="7422"/>
      <c r="D74" s="7422"/>
      <c r="E74" s="7422"/>
      <c r="F74" s="7422"/>
      <c r="G74" s="7422"/>
      <c r="H74" s="7422"/>
      <c r="I74" s="7422"/>
      <c r="K74" s="4200"/>
      <c r="L74" s="4200"/>
      <c r="O74" s="4160"/>
    </row>
    <row r="75" spans="1:15" ht="17.25" customHeight="1">
      <c r="A75" s="7344" t="s">
        <v>3644</v>
      </c>
      <c r="B75" s="7344"/>
      <c r="C75" s="7344"/>
      <c r="D75" s="7344"/>
      <c r="E75" s="7344"/>
      <c r="F75" s="7344"/>
      <c r="G75" s="7344"/>
      <c r="H75" s="7344"/>
      <c r="I75" s="7344"/>
      <c r="K75" s="4200"/>
      <c r="L75" s="4200"/>
      <c r="O75" s="4160"/>
    </row>
    <row r="76" spans="1:15" ht="17.25" customHeight="1">
      <c r="A76" s="7344" t="s">
        <v>3645</v>
      </c>
      <c r="B76" s="7344"/>
      <c r="C76" s="7344"/>
      <c r="D76" s="7344"/>
      <c r="E76" s="7344"/>
      <c r="F76" s="7344"/>
      <c r="G76" s="7344"/>
      <c r="H76" s="7344"/>
      <c r="I76" s="7344"/>
      <c r="K76" s="4200"/>
      <c r="L76" s="4200"/>
      <c r="O76" s="4160"/>
    </row>
    <row r="80" spans="1:15">
      <c r="A80" s="3117"/>
      <c r="B80" s="3062"/>
      <c r="C80" s="4160"/>
      <c r="D80" s="3062"/>
      <c r="E80" s="4160"/>
      <c r="F80" s="4160"/>
      <c r="G80" s="3062"/>
      <c r="H80" s="4160"/>
      <c r="I80" s="4160"/>
      <c r="J80" s="3062"/>
      <c r="K80" s="4160"/>
      <c r="L80" s="4160"/>
      <c r="M80" s="3062"/>
      <c r="N80" s="4160"/>
      <c r="O80" s="4160"/>
    </row>
    <row r="81" spans="1:15" ht="21.75" customHeight="1">
      <c r="A81" s="3117"/>
      <c r="B81" s="3062"/>
      <c r="C81" s="7702" t="s">
        <v>3</v>
      </c>
      <c r="D81" s="7702"/>
      <c r="E81" s="4160"/>
      <c r="F81" s="4200" t="s">
        <v>38</v>
      </c>
      <c r="G81" s="3062"/>
      <c r="H81" s="4160"/>
      <c r="I81" s="4160"/>
      <c r="J81" s="3062"/>
      <c r="K81" s="4160"/>
      <c r="L81" s="4160"/>
      <c r="M81" s="3062"/>
      <c r="N81" s="4160"/>
      <c r="O81" s="4160"/>
    </row>
    <row r="82" spans="1:15">
      <c r="A82" s="3117"/>
      <c r="B82" s="3062"/>
      <c r="C82" s="4160"/>
      <c r="D82" s="3062"/>
      <c r="E82" s="4160"/>
      <c r="F82" s="4160"/>
      <c r="G82" s="3062"/>
      <c r="H82" s="4160"/>
      <c r="I82" s="4160"/>
      <c r="J82" s="3062"/>
      <c r="K82" s="4160"/>
      <c r="L82" s="4160"/>
      <c r="M82" s="3062"/>
      <c r="N82" s="4160"/>
      <c r="O82" s="4160"/>
    </row>
  </sheetData>
  <mergeCells count="10">
    <mergeCell ref="A74:I74"/>
    <mergeCell ref="A75:I75"/>
    <mergeCell ref="A76:I76"/>
    <mergeCell ref="C81:D81"/>
    <mergeCell ref="A1:C1"/>
    <mergeCell ref="A2:N2"/>
    <mergeCell ref="A3:N3"/>
    <mergeCell ref="A4:A5"/>
    <mergeCell ref="B4:M4"/>
    <mergeCell ref="N4:N5"/>
  </mergeCells>
  <hyperlinks>
    <hyperlink ref="A1" r:id="rId1"/>
  </hyperlinks>
  <pageMargins left="0.62992125984251968" right="0.51181102362204722" top="0.70866141732283472" bottom="0.55118110236220474" header="0.31496062992125984" footer="0.31496062992125984"/>
  <pageSetup paperSize="9" scale="34" fitToWidth="0" orientation="landscape" r:id="rId2"/>
  <headerFooter alignWithMargins="0">
    <oddFooter>&amp;R240</oddFooter>
  </headerFooter>
  <rowBreaks count="1" manualBreakCount="1">
    <brk id="39" max="16383" man="1"/>
  </rowBreaks>
  <drawing r:id="rId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33">
    <pageSetUpPr fitToPage="1"/>
  </sheetPr>
  <dimension ref="A1:O95"/>
  <sheetViews>
    <sheetView view="pageBreakPreview" zoomScale="60" zoomScaleNormal="100" workbookViewId="0">
      <selection activeCell="A2" sqref="A2:N85"/>
    </sheetView>
  </sheetViews>
  <sheetFormatPr defaultRowHeight="12.75"/>
  <cols>
    <col min="1" max="1" width="39" style="3062" customWidth="1"/>
    <col min="2" max="13" width="28.7109375" style="4199" customWidth="1"/>
    <col min="14" max="14" width="28.7109375" style="4200" customWidth="1"/>
    <col min="15" max="256" width="9.140625" style="3062"/>
    <col min="257" max="257" width="24.85546875" style="3062" customWidth="1"/>
    <col min="258" max="269" width="12.5703125" style="3062" customWidth="1"/>
    <col min="270" max="270" width="13.85546875" style="3062" customWidth="1"/>
    <col min="271" max="512" width="9.140625" style="3062"/>
    <col min="513" max="513" width="24.85546875" style="3062" customWidth="1"/>
    <col min="514" max="525" width="12.5703125" style="3062" customWidth="1"/>
    <col min="526" max="526" width="13.85546875" style="3062" customWidth="1"/>
    <col min="527" max="768" width="9.140625" style="3062"/>
    <col min="769" max="769" width="24.85546875" style="3062" customWidth="1"/>
    <col min="770" max="781" width="12.5703125" style="3062" customWidth="1"/>
    <col min="782" max="782" width="13.85546875" style="3062" customWidth="1"/>
    <col min="783" max="1024" width="9.140625" style="3062"/>
    <col min="1025" max="1025" width="24.85546875" style="3062" customWidth="1"/>
    <col min="1026" max="1037" width="12.5703125" style="3062" customWidth="1"/>
    <col min="1038" max="1038" width="13.85546875" style="3062" customWidth="1"/>
    <col min="1039" max="1280" width="9.140625" style="3062"/>
    <col min="1281" max="1281" width="24.85546875" style="3062" customWidth="1"/>
    <col min="1282" max="1293" width="12.5703125" style="3062" customWidth="1"/>
    <col min="1294" max="1294" width="13.85546875" style="3062" customWidth="1"/>
    <col min="1295" max="1536" width="9.140625" style="3062"/>
    <col min="1537" max="1537" width="24.85546875" style="3062" customWidth="1"/>
    <col min="1538" max="1549" width="12.5703125" style="3062" customWidth="1"/>
    <col min="1550" max="1550" width="13.85546875" style="3062" customWidth="1"/>
    <col min="1551" max="1792" width="9.140625" style="3062"/>
    <col min="1793" max="1793" width="24.85546875" style="3062" customWidth="1"/>
    <col min="1794" max="1805" width="12.5703125" style="3062" customWidth="1"/>
    <col min="1806" max="1806" width="13.85546875" style="3062" customWidth="1"/>
    <col min="1807" max="2048" width="9.140625" style="3062"/>
    <col min="2049" max="2049" width="24.85546875" style="3062" customWidth="1"/>
    <col min="2050" max="2061" width="12.5703125" style="3062" customWidth="1"/>
    <col min="2062" max="2062" width="13.85546875" style="3062" customWidth="1"/>
    <col min="2063" max="2304" width="9.140625" style="3062"/>
    <col min="2305" max="2305" width="24.85546875" style="3062" customWidth="1"/>
    <col min="2306" max="2317" width="12.5703125" style="3062" customWidth="1"/>
    <col min="2318" max="2318" width="13.85546875" style="3062" customWidth="1"/>
    <col min="2319" max="2560" width="9.140625" style="3062"/>
    <col min="2561" max="2561" width="24.85546875" style="3062" customWidth="1"/>
    <col min="2562" max="2573" width="12.5703125" style="3062" customWidth="1"/>
    <col min="2574" max="2574" width="13.85546875" style="3062" customWidth="1"/>
    <col min="2575" max="2816" width="9.140625" style="3062"/>
    <col min="2817" max="2817" width="24.85546875" style="3062" customWidth="1"/>
    <col min="2818" max="2829" width="12.5703125" style="3062" customWidth="1"/>
    <col min="2830" max="2830" width="13.85546875" style="3062" customWidth="1"/>
    <col min="2831" max="3072" width="9.140625" style="3062"/>
    <col min="3073" max="3073" width="24.85546875" style="3062" customWidth="1"/>
    <col min="3074" max="3085" width="12.5703125" style="3062" customWidth="1"/>
    <col min="3086" max="3086" width="13.85546875" style="3062" customWidth="1"/>
    <col min="3087" max="3328" width="9.140625" style="3062"/>
    <col min="3329" max="3329" width="24.85546875" style="3062" customWidth="1"/>
    <col min="3330" max="3341" width="12.5703125" style="3062" customWidth="1"/>
    <col min="3342" max="3342" width="13.85546875" style="3062" customWidth="1"/>
    <col min="3343" max="3584" width="9.140625" style="3062"/>
    <col min="3585" max="3585" width="24.85546875" style="3062" customWidth="1"/>
    <col min="3586" max="3597" width="12.5703125" style="3062" customWidth="1"/>
    <col min="3598" max="3598" width="13.85546875" style="3062" customWidth="1"/>
    <col min="3599" max="3840" width="9.140625" style="3062"/>
    <col min="3841" max="3841" width="24.85546875" style="3062" customWidth="1"/>
    <col min="3842" max="3853" width="12.5703125" style="3062" customWidth="1"/>
    <col min="3854" max="3854" width="13.85546875" style="3062" customWidth="1"/>
    <col min="3855" max="4096" width="9.140625" style="3062"/>
    <col min="4097" max="4097" width="24.85546875" style="3062" customWidth="1"/>
    <col min="4098" max="4109" width="12.5703125" style="3062" customWidth="1"/>
    <col min="4110" max="4110" width="13.85546875" style="3062" customWidth="1"/>
    <col min="4111" max="4352" width="9.140625" style="3062"/>
    <col min="4353" max="4353" width="24.85546875" style="3062" customWidth="1"/>
    <col min="4354" max="4365" width="12.5703125" style="3062" customWidth="1"/>
    <col min="4366" max="4366" width="13.85546875" style="3062" customWidth="1"/>
    <col min="4367" max="4608" width="9.140625" style="3062"/>
    <col min="4609" max="4609" width="24.85546875" style="3062" customWidth="1"/>
    <col min="4610" max="4621" width="12.5703125" style="3062" customWidth="1"/>
    <col min="4622" max="4622" width="13.85546875" style="3062" customWidth="1"/>
    <col min="4623" max="4864" width="9.140625" style="3062"/>
    <col min="4865" max="4865" width="24.85546875" style="3062" customWidth="1"/>
    <col min="4866" max="4877" width="12.5703125" style="3062" customWidth="1"/>
    <col min="4878" max="4878" width="13.85546875" style="3062" customWidth="1"/>
    <col min="4879" max="5120" width="9.140625" style="3062"/>
    <col min="5121" max="5121" width="24.85546875" style="3062" customWidth="1"/>
    <col min="5122" max="5133" width="12.5703125" style="3062" customWidth="1"/>
    <col min="5134" max="5134" width="13.85546875" style="3062" customWidth="1"/>
    <col min="5135" max="5376" width="9.140625" style="3062"/>
    <col min="5377" max="5377" width="24.85546875" style="3062" customWidth="1"/>
    <col min="5378" max="5389" width="12.5703125" style="3062" customWidth="1"/>
    <col min="5390" max="5390" width="13.85546875" style="3062" customWidth="1"/>
    <col min="5391" max="5632" width="9.140625" style="3062"/>
    <col min="5633" max="5633" width="24.85546875" style="3062" customWidth="1"/>
    <col min="5634" max="5645" width="12.5703125" style="3062" customWidth="1"/>
    <col min="5646" max="5646" width="13.85546875" style="3062" customWidth="1"/>
    <col min="5647" max="5888" width="9.140625" style="3062"/>
    <col min="5889" max="5889" width="24.85546875" style="3062" customWidth="1"/>
    <col min="5890" max="5901" width="12.5703125" style="3062" customWidth="1"/>
    <col min="5902" max="5902" width="13.85546875" style="3062" customWidth="1"/>
    <col min="5903" max="6144" width="9.140625" style="3062"/>
    <col min="6145" max="6145" width="24.85546875" style="3062" customWidth="1"/>
    <col min="6146" max="6157" width="12.5703125" style="3062" customWidth="1"/>
    <col min="6158" max="6158" width="13.85546875" style="3062" customWidth="1"/>
    <col min="6159" max="6400" width="9.140625" style="3062"/>
    <col min="6401" max="6401" width="24.85546875" style="3062" customWidth="1"/>
    <col min="6402" max="6413" width="12.5703125" style="3062" customWidth="1"/>
    <col min="6414" max="6414" width="13.85546875" style="3062" customWidth="1"/>
    <col min="6415" max="6656" width="9.140625" style="3062"/>
    <col min="6657" max="6657" width="24.85546875" style="3062" customWidth="1"/>
    <col min="6658" max="6669" width="12.5703125" style="3062" customWidth="1"/>
    <col min="6670" max="6670" width="13.85546875" style="3062" customWidth="1"/>
    <col min="6671" max="6912" width="9.140625" style="3062"/>
    <col min="6913" max="6913" width="24.85546875" style="3062" customWidth="1"/>
    <col min="6914" max="6925" width="12.5703125" style="3062" customWidth="1"/>
    <col min="6926" max="6926" width="13.85546875" style="3062" customWidth="1"/>
    <col min="6927" max="7168" width="9.140625" style="3062"/>
    <col min="7169" max="7169" width="24.85546875" style="3062" customWidth="1"/>
    <col min="7170" max="7181" width="12.5703125" style="3062" customWidth="1"/>
    <col min="7182" max="7182" width="13.85546875" style="3062" customWidth="1"/>
    <col min="7183" max="7424" width="9.140625" style="3062"/>
    <col min="7425" max="7425" width="24.85546875" style="3062" customWidth="1"/>
    <col min="7426" max="7437" width="12.5703125" style="3062" customWidth="1"/>
    <col min="7438" max="7438" width="13.85546875" style="3062" customWidth="1"/>
    <col min="7439" max="7680" width="9.140625" style="3062"/>
    <col min="7681" max="7681" width="24.85546875" style="3062" customWidth="1"/>
    <col min="7682" max="7693" width="12.5703125" style="3062" customWidth="1"/>
    <col min="7694" max="7694" width="13.85546875" style="3062" customWidth="1"/>
    <col min="7695" max="7936" width="9.140625" style="3062"/>
    <col min="7937" max="7937" width="24.85546875" style="3062" customWidth="1"/>
    <col min="7938" max="7949" width="12.5703125" style="3062" customWidth="1"/>
    <col min="7950" max="7950" width="13.85546875" style="3062" customWidth="1"/>
    <col min="7951" max="8192" width="9.140625" style="3062"/>
    <col min="8193" max="8193" width="24.85546875" style="3062" customWidth="1"/>
    <col min="8194" max="8205" width="12.5703125" style="3062" customWidth="1"/>
    <col min="8206" max="8206" width="13.85546875" style="3062" customWidth="1"/>
    <col min="8207" max="8448" width="9.140625" style="3062"/>
    <col min="8449" max="8449" width="24.85546875" style="3062" customWidth="1"/>
    <col min="8450" max="8461" width="12.5703125" style="3062" customWidth="1"/>
    <col min="8462" max="8462" width="13.85546875" style="3062" customWidth="1"/>
    <col min="8463" max="8704" width="9.140625" style="3062"/>
    <col min="8705" max="8705" width="24.85546875" style="3062" customWidth="1"/>
    <col min="8706" max="8717" width="12.5703125" style="3062" customWidth="1"/>
    <col min="8718" max="8718" width="13.85546875" style="3062" customWidth="1"/>
    <col min="8719" max="8960" width="9.140625" style="3062"/>
    <col min="8961" max="8961" width="24.85546875" style="3062" customWidth="1"/>
    <col min="8962" max="8973" width="12.5703125" style="3062" customWidth="1"/>
    <col min="8974" max="8974" width="13.85546875" style="3062" customWidth="1"/>
    <col min="8975" max="9216" width="9.140625" style="3062"/>
    <col min="9217" max="9217" width="24.85546875" style="3062" customWidth="1"/>
    <col min="9218" max="9229" width="12.5703125" style="3062" customWidth="1"/>
    <col min="9230" max="9230" width="13.85546875" style="3062" customWidth="1"/>
    <col min="9231" max="9472" width="9.140625" style="3062"/>
    <col min="9473" max="9473" width="24.85546875" style="3062" customWidth="1"/>
    <col min="9474" max="9485" width="12.5703125" style="3062" customWidth="1"/>
    <col min="9486" max="9486" width="13.85546875" style="3062" customWidth="1"/>
    <col min="9487" max="9728" width="9.140625" style="3062"/>
    <col min="9729" max="9729" width="24.85546875" style="3062" customWidth="1"/>
    <col min="9730" max="9741" width="12.5703125" style="3062" customWidth="1"/>
    <col min="9742" max="9742" width="13.85546875" style="3062" customWidth="1"/>
    <col min="9743" max="9984" width="9.140625" style="3062"/>
    <col min="9985" max="9985" width="24.85546875" style="3062" customWidth="1"/>
    <col min="9986" max="9997" width="12.5703125" style="3062" customWidth="1"/>
    <col min="9998" max="9998" width="13.85546875" style="3062" customWidth="1"/>
    <col min="9999" max="10240" width="9.140625" style="3062"/>
    <col min="10241" max="10241" width="24.85546875" style="3062" customWidth="1"/>
    <col min="10242" max="10253" width="12.5703125" style="3062" customWidth="1"/>
    <col min="10254" max="10254" width="13.85546875" style="3062" customWidth="1"/>
    <col min="10255" max="10496" width="9.140625" style="3062"/>
    <col min="10497" max="10497" width="24.85546875" style="3062" customWidth="1"/>
    <col min="10498" max="10509" width="12.5703125" style="3062" customWidth="1"/>
    <col min="10510" max="10510" width="13.85546875" style="3062" customWidth="1"/>
    <col min="10511" max="10752" width="9.140625" style="3062"/>
    <col min="10753" max="10753" width="24.85546875" style="3062" customWidth="1"/>
    <col min="10754" max="10765" width="12.5703125" style="3062" customWidth="1"/>
    <col min="10766" max="10766" width="13.85546875" style="3062" customWidth="1"/>
    <col min="10767" max="11008" width="9.140625" style="3062"/>
    <col min="11009" max="11009" width="24.85546875" style="3062" customWidth="1"/>
    <col min="11010" max="11021" width="12.5703125" style="3062" customWidth="1"/>
    <col min="11022" max="11022" width="13.85546875" style="3062" customWidth="1"/>
    <col min="11023" max="11264" width="9.140625" style="3062"/>
    <col min="11265" max="11265" width="24.85546875" style="3062" customWidth="1"/>
    <col min="11266" max="11277" width="12.5703125" style="3062" customWidth="1"/>
    <col min="11278" max="11278" width="13.85546875" style="3062" customWidth="1"/>
    <col min="11279" max="11520" width="9.140625" style="3062"/>
    <col min="11521" max="11521" width="24.85546875" style="3062" customWidth="1"/>
    <col min="11522" max="11533" width="12.5703125" style="3062" customWidth="1"/>
    <col min="11534" max="11534" width="13.85546875" style="3062" customWidth="1"/>
    <col min="11535" max="11776" width="9.140625" style="3062"/>
    <col min="11777" max="11777" width="24.85546875" style="3062" customWidth="1"/>
    <col min="11778" max="11789" width="12.5703125" style="3062" customWidth="1"/>
    <col min="11790" max="11790" width="13.85546875" style="3062" customWidth="1"/>
    <col min="11791" max="12032" width="9.140625" style="3062"/>
    <col min="12033" max="12033" width="24.85546875" style="3062" customWidth="1"/>
    <col min="12034" max="12045" width="12.5703125" style="3062" customWidth="1"/>
    <col min="12046" max="12046" width="13.85546875" style="3062" customWidth="1"/>
    <col min="12047" max="12288" width="9.140625" style="3062"/>
    <col min="12289" max="12289" width="24.85546875" style="3062" customWidth="1"/>
    <col min="12290" max="12301" width="12.5703125" style="3062" customWidth="1"/>
    <col min="12302" max="12302" width="13.85546875" style="3062" customWidth="1"/>
    <col min="12303" max="12544" width="9.140625" style="3062"/>
    <col min="12545" max="12545" width="24.85546875" style="3062" customWidth="1"/>
    <col min="12546" max="12557" width="12.5703125" style="3062" customWidth="1"/>
    <col min="12558" max="12558" width="13.85546875" style="3062" customWidth="1"/>
    <col min="12559" max="12800" width="9.140625" style="3062"/>
    <col min="12801" max="12801" width="24.85546875" style="3062" customWidth="1"/>
    <col min="12802" max="12813" width="12.5703125" style="3062" customWidth="1"/>
    <col min="12814" max="12814" width="13.85546875" style="3062" customWidth="1"/>
    <col min="12815" max="13056" width="9.140625" style="3062"/>
    <col min="13057" max="13057" width="24.85546875" style="3062" customWidth="1"/>
    <col min="13058" max="13069" width="12.5703125" style="3062" customWidth="1"/>
    <col min="13070" max="13070" width="13.85546875" style="3062" customWidth="1"/>
    <col min="13071" max="13312" width="9.140625" style="3062"/>
    <col min="13313" max="13313" width="24.85546875" style="3062" customWidth="1"/>
    <col min="13314" max="13325" width="12.5703125" style="3062" customWidth="1"/>
    <col min="13326" max="13326" width="13.85546875" style="3062" customWidth="1"/>
    <col min="13327" max="13568" width="9.140625" style="3062"/>
    <col min="13569" max="13569" width="24.85546875" style="3062" customWidth="1"/>
    <col min="13570" max="13581" width="12.5703125" style="3062" customWidth="1"/>
    <col min="13582" max="13582" width="13.85546875" style="3062" customWidth="1"/>
    <col min="13583" max="13824" width="9.140625" style="3062"/>
    <col min="13825" max="13825" width="24.85546875" style="3062" customWidth="1"/>
    <col min="13826" max="13837" width="12.5703125" style="3062" customWidth="1"/>
    <col min="13838" max="13838" width="13.85546875" style="3062" customWidth="1"/>
    <col min="13839" max="14080" width="9.140625" style="3062"/>
    <col min="14081" max="14081" width="24.85546875" style="3062" customWidth="1"/>
    <col min="14082" max="14093" width="12.5703125" style="3062" customWidth="1"/>
    <col min="14094" max="14094" width="13.85546875" style="3062" customWidth="1"/>
    <col min="14095" max="14336" width="9.140625" style="3062"/>
    <col min="14337" max="14337" width="24.85546875" style="3062" customWidth="1"/>
    <col min="14338" max="14349" width="12.5703125" style="3062" customWidth="1"/>
    <col min="14350" max="14350" width="13.85546875" style="3062" customWidth="1"/>
    <col min="14351" max="14592" width="9.140625" style="3062"/>
    <col min="14593" max="14593" width="24.85546875" style="3062" customWidth="1"/>
    <col min="14594" max="14605" width="12.5703125" style="3062" customWidth="1"/>
    <col min="14606" max="14606" width="13.85546875" style="3062" customWidth="1"/>
    <col min="14607" max="14848" width="9.140625" style="3062"/>
    <col min="14849" max="14849" width="24.85546875" style="3062" customWidth="1"/>
    <col min="14850" max="14861" width="12.5703125" style="3062" customWidth="1"/>
    <col min="14862" max="14862" width="13.85546875" style="3062" customWidth="1"/>
    <col min="14863" max="15104" width="9.140625" style="3062"/>
    <col min="15105" max="15105" width="24.85546875" style="3062" customWidth="1"/>
    <col min="15106" max="15117" width="12.5703125" style="3062" customWidth="1"/>
    <col min="15118" max="15118" width="13.85546875" style="3062" customWidth="1"/>
    <col min="15119" max="15360" width="9.140625" style="3062"/>
    <col min="15361" max="15361" width="24.85546875" style="3062" customWidth="1"/>
    <col min="15362" max="15373" width="12.5703125" style="3062" customWidth="1"/>
    <col min="15374" max="15374" width="13.85546875" style="3062" customWidth="1"/>
    <col min="15375" max="15616" width="9.140625" style="3062"/>
    <col min="15617" max="15617" width="24.85546875" style="3062" customWidth="1"/>
    <col min="15618" max="15629" width="12.5703125" style="3062" customWidth="1"/>
    <col min="15630" max="15630" width="13.85546875" style="3062" customWidth="1"/>
    <col min="15631" max="15872" width="9.140625" style="3062"/>
    <col min="15873" max="15873" width="24.85546875" style="3062" customWidth="1"/>
    <col min="15874" max="15885" width="12.5703125" style="3062" customWidth="1"/>
    <col min="15886" max="15886" width="13.85546875" style="3062" customWidth="1"/>
    <col min="15887" max="16128" width="9.140625" style="3062"/>
    <col min="16129" max="16129" width="24.85546875" style="3062" customWidth="1"/>
    <col min="16130" max="16141" width="12.5703125" style="3062" customWidth="1"/>
    <col min="16142" max="16142" width="13.85546875" style="3062" customWidth="1"/>
    <col min="16143" max="16384" width="9.140625" style="3062"/>
  </cols>
  <sheetData>
    <row r="1" spans="1:14" ht="13.5" thickBot="1">
      <c r="A1" s="7703" t="s">
        <v>0</v>
      </c>
      <c r="B1" s="7703"/>
      <c r="C1" s="7703"/>
      <c r="D1" s="3062"/>
      <c r="E1" s="4160"/>
      <c r="F1" s="4160"/>
      <c r="G1" s="3062"/>
      <c r="H1" s="4160"/>
      <c r="I1" s="4160"/>
      <c r="J1" s="3062"/>
      <c r="K1" s="4160"/>
      <c r="L1" s="4160"/>
      <c r="M1" s="3062"/>
      <c r="N1" s="3333" t="s">
        <v>1</v>
      </c>
    </row>
    <row r="2" spans="1:14" ht="16.5" customHeight="1" thickTop="1" thickBot="1">
      <c r="A2" s="7720" t="s">
        <v>4012</v>
      </c>
      <c r="B2" s="7721"/>
      <c r="C2" s="7721"/>
      <c r="D2" s="7721"/>
      <c r="E2" s="7721"/>
      <c r="F2" s="7721"/>
      <c r="G2" s="7721"/>
      <c r="H2" s="7721"/>
      <c r="I2" s="7721"/>
      <c r="J2" s="7721"/>
      <c r="K2" s="7721"/>
      <c r="L2" s="7721"/>
      <c r="M2" s="7721"/>
      <c r="N2" s="7722"/>
    </row>
    <row r="3" spans="1:14" ht="30" customHeight="1" thickBot="1">
      <c r="A3" s="7723" t="s">
        <v>5404</v>
      </c>
      <c r="B3" s="7724"/>
      <c r="C3" s="7724"/>
      <c r="D3" s="7724"/>
      <c r="E3" s="7724"/>
      <c r="F3" s="7724"/>
      <c r="G3" s="7724"/>
      <c r="H3" s="7724"/>
      <c r="I3" s="7724"/>
      <c r="J3" s="7724"/>
      <c r="K3" s="7724"/>
      <c r="L3" s="7724"/>
      <c r="M3" s="7724"/>
      <c r="N3" s="7725"/>
    </row>
    <row r="4" spans="1:14" s="4202" customFormat="1" ht="25.5" customHeight="1" thickBot="1">
      <c r="A4" s="7734" t="s">
        <v>3692</v>
      </c>
      <c r="B4" s="7727" t="s">
        <v>2132</v>
      </c>
      <c r="C4" s="7728"/>
      <c r="D4" s="7728"/>
      <c r="E4" s="7728"/>
      <c r="F4" s="7728"/>
      <c r="G4" s="7728"/>
      <c r="H4" s="7728"/>
      <c r="I4" s="7728"/>
      <c r="J4" s="7728"/>
      <c r="K4" s="7728"/>
      <c r="L4" s="7728"/>
      <c r="M4" s="7729"/>
      <c r="N4" s="7730" t="s">
        <v>78</v>
      </c>
    </row>
    <row r="5" spans="1:14" s="4256" customFormat="1" ht="27.75" customHeight="1" thickBot="1">
      <c r="A5" s="7726"/>
      <c r="B5" s="4201" t="s">
        <v>14</v>
      </c>
      <c r="C5" s="5888" t="s">
        <v>15</v>
      </c>
      <c r="D5" s="5888" t="s">
        <v>16</v>
      </c>
      <c r="E5" s="5888" t="s">
        <v>17</v>
      </c>
      <c r="F5" s="5888" t="s">
        <v>18</v>
      </c>
      <c r="G5" s="5888" t="s">
        <v>19</v>
      </c>
      <c r="H5" s="5888" t="s">
        <v>20</v>
      </c>
      <c r="I5" s="5888" t="s">
        <v>21</v>
      </c>
      <c r="J5" s="5888" t="s">
        <v>22</v>
      </c>
      <c r="K5" s="5888" t="s">
        <v>23</v>
      </c>
      <c r="L5" s="5888" t="s">
        <v>24</v>
      </c>
      <c r="M5" s="5891" t="s">
        <v>25</v>
      </c>
      <c r="N5" s="7731"/>
    </row>
    <row r="6" spans="1:14" ht="18" customHeight="1">
      <c r="A6" s="4332" t="s">
        <v>3854</v>
      </c>
      <c r="B6" s="4209">
        <v>1067140.3700000001</v>
      </c>
      <c r="C6" s="4209">
        <v>1415136.92</v>
      </c>
      <c r="D6" s="4209">
        <v>954255.86</v>
      </c>
      <c r="E6" s="4209">
        <v>1000602.6</v>
      </c>
      <c r="F6" s="4209">
        <v>797308.56</v>
      </c>
      <c r="G6" s="4209">
        <v>1099823.33</v>
      </c>
      <c r="H6" s="4209">
        <v>760742.65</v>
      </c>
      <c r="I6" s="4209">
        <v>734181.78</v>
      </c>
      <c r="J6" s="4209">
        <v>947530.23</v>
      </c>
      <c r="K6" s="4209">
        <v>626905.4</v>
      </c>
      <c r="L6" s="4209">
        <v>951425.22</v>
      </c>
      <c r="M6" s="4209">
        <v>805261.1</v>
      </c>
      <c r="N6" s="4335">
        <f t="shared" ref="N6:N66" si="0">SUM(B6:M6)</f>
        <v>11160314.020000001</v>
      </c>
    </row>
    <row r="7" spans="1:14" ht="18" customHeight="1">
      <c r="A7" s="4257" t="s">
        <v>3767</v>
      </c>
      <c r="B7" s="4209">
        <v>0</v>
      </c>
      <c r="C7" s="4209">
        <v>0</v>
      </c>
      <c r="D7" s="4209">
        <v>123037.58</v>
      </c>
      <c r="E7" s="4209">
        <v>47524.76</v>
      </c>
      <c r="F7" s="4209">
        <v>13746</v>
      </c>
      <c r="G7" s="4209">
        <v>0</v>
      </c>
      <c r="H7" s="4209">
        <v>53495.77</v>
      </c>
      <c r="I7" s="4209">
        <v>0</v>
      </c>
      <c r="J7" s="4209">
        <v>0</v>
      </c>
      <c r="K7" s="4209">
        <v>14880</v>
      </c>
      <c r="L7" s="4209">
        <v>13487</v>
      </c>
      <c r="M7" s="4209">
        <v>58145.14</v>
      </c>
      <c r="N7" s="4258">
        <f t="shared" si="0"/>
        <v>324316.25</v>
      </c>
    </row>
    <row r="8" spans="1:14" ht="18" customHeight="1">
      <c r="A8" s="4257" t="s">
        <v>3768</v>
      </c>
      <c r="B8" s="4209">
        <v>316440.84999999998</v>
      </c>
      <c r="C8" s="4209">
        <v>10039.120000000001</v>
      </c>
      <c r="D8" s="4209">
        <v>10196.08</v>
      </c>
      <c r="E8" s="4209">
        <v>1409222.82</v>
      </c>
      <c r="F8" s="4209">
        <v>61681.5</v>
      </c>
      <c r="G8" s="4209">
        <v>526128.21</v>
      </c>
      <c r="H8" s="4209">
        <v>332489.33</v>
      </c>
      <c r="I8" s="4209">
        <v>223132.73</v>
      </c>
      <c r="J8" s="4209">
        <v>23862.29</v>
      </c>
      <c r="K8" s="4209">
        <v>757066.94</v>
      </c>
      <c r="L8" s="4209">
        <v>395079.62</v>
      </c>
      <c r="M8" s="4209">
        <v>562181.44999999995</v>
      </c>
      <c r="N8" s="4258">
        <f t="shared" si="0"/>
        <v>4627520.9400000004</v>
      </c>
    </row>
    <row r="9" spans="1:14" ht="18" customHeight="1">
      <c r="A9" s="4257" t="s">
        <v>3769</v>
      </c>
      <c r="B9" s="4209">
        <v>0</v>
      </c>
      <c r="C9" s="4209">
        <v>25740</v>
      </c>
      <c r="D9" s="4209">
        <v>22905</v>
      </c>
      <c r="E9" s="4209">
        <v>22008</v>
      </c>
      <c r="F9" s="4209">
        <v>10556</v>
      </c>
      <c r="G9" s="4209">
        <v>14323</v>
      </c>
      <c r="H9" s="4209">
        <v>27376.44</v>
      </c>
      <c r="I9" s="4209">
        <v>18808</v>
      </c>
      <c r="J9" s="4209">
        <v>16362</v>
      </c>
      <c r="K9" s="4209">
        <v>7068</v>
      </c>
      <c r="L9" s="4209">
        <v>0</v>
      </c>
      <c r="M9" s="4209">
        <v>31314</v>
      </c>
      <c r="N9" s="4258">
        <f t="shared" si="0"/>
        <v>196460.44</v>
      </c>
    </row>
    <row r="10" spans="1:14" ht="18" customHeight="1">
      <c r="A10" s="4257" t="s">
        <v>3770</v>
      </c>
      <c r="B10" s="4209">
        <v>1426908.99</v>
      </c>
      <c r="C10" s="4209">
        <v>960826.58</v>
      </c>
      <c r="D10" s="4209">
        <v>830353.78</v>
      </c>
      <c r="E10" s="4209">
        <v>1530337.14</v>
      </c>
      <c r="F10" s="4209">
        <v>1927794.84</v>
      </c>
      <c r="G10" s="4209">
        <v>3232580.54</v>
      </c>
      <c r="H10" s="4209">
        <v>1976193.79</v>
      </c>
      <c r="I10" s="4209">
        <v>2926034.9</v>
      </c>
      <c r="J10" s="4209">
        <v>2549757.98</v>
      </c>
      <c r="K10" s="4209">
        <v>3337541.75</v>
      </c>
      <c r="L10" s="4209">
        <v>2695057</v>
      </c>
      <c r="M10" s="4209">
        <v>2100589.8590000002</v>
      </c>
      <c r="N10" s="4258">
        <f t="shared" si="0"/>
        <v>25493977.149</v>
      </c>
    </row>
    <row r="11" spans="1:14" ht="18" customHeight="1">
      <c r="A11" s="4257" t="s">
        <v>3771</v>
      </c>
      <c r="B11" s="4209">
        <v>23113.360000000001</v>
      </c>
      <c r="C11" s="4209">
        <v>23376</v>
      </c>
      <c r="D11" s="4209">
        <v>232537.84</v>
      </c>
      <c r="E11" s="4209">
        <v>53065.05</v>
      </c>
      <c r="F11" s="4209">
        <v>21389</v>
      </c>
      <c r="G11" s="4209">
        <v>43580.37</v>
      </c>
      <c r="H11" s="4209">
        <v>107512.7</v>
      </c>
      <c r="I11" s="4209">
        <v>65996.899999999994</v>
      </c>
      <c r="J11" s="4209">
        <v>203552.14</v>
      </c>
      <c r="K11" s="4209">
        <v>56027.68</v>
      </c>
      <c r="L11" s="4209">
        <v>37158.28</v>
      </c>
      <c r="M11" s="4209">
        <v>49970</v>
      </c>
      <c r="N11" s="4258">
        <f t="shared" si="0"/>
        <v>917279.32000000007</v>
      </c>
    </row>
    <row r="12" spans="1:14" ht="18" customHeight="1">
      <c r="A12" s="4257" t="s">
        <v>3772</v>
      </c>
      <c r="B12" s="4209">
        <v>6737.65</v>
      </c>
      <c r="C12" s="4209">
        <v>43573.1</v>
      </c>
      <c r="D12" s="4209">
        <v>44773.599999999999</v>
      </c>
      <c r="E12" s="4209">
        <v>0</v>
      </c>
      <c r="F12" s="4209">
        <v>24471.65</v>
      </c>
      <c r="G12" s="4209">
        <v>81042.95</v>
      </c>
      <c r="H12" s="4209">
        <v>18199</v>
      </c>
      <c r="I12" s="4209">
        <v>0</v>
      </c>
      <c r="J12" s="4209">
        <v>45566.5</v>
      </c>
      <c r="K12" s="4209">
        <v>39292.949999999997</v>
      </c>
      <c r="L12" s="4209">
        <v>76645.42</v>
      </c>
      <c r="M12" s="4209">
        <v>0</v>
      </c>
      <c r="N12" s="4258">
        <f t="shared" si="0"/>
        <v>380302.82</v>
      </c>
    </row>
    <row r="13" spans="1:14" ht="18" customHeight="1">
      <c r="A13" s="4257" t="s">
        <v>3773</v>
      </c>
      <c r="B13" s="4209">
        <v>94392.09</v>
      </c>
      <c r="C13" s="4209">
        <v>334045.87</v>
      </c>
      <c r="D13" s="4209">
        <v>108563.01</v>
      </c>
      <c r="E13" s="4209">
        <v>0</v>
      </c>
      <c r="F13" s="4209">
        <v>35779</v>
      </c>
      <c r="G13" s="4209">
        <v>68586</v>
      </c>
      <c r="H13" s="4209">
        <v>0</v>
      </c>
      <c r="I13" s="4209">
        <v>26800</v>
      </c>
      <c r="J13" s="4209">
        <v>69912</v>
      </c>
      <c r="K13" s="4209">
        <v>75452</v>
      </c>
      <c r="L13" s="4209">
        <v>28368</v>
      </c>
      <c r="M13" s="4209">
        <v>0</v>
      </c>
      <c r="N13" s="4258">
        <f t="shared" si="0"/>
        <v>841897.97</v>
      </c>
    </row>
    <row r="14" spans="1:14" ht="18" customHeight="1">
      <c r="A14" s="4257" t="s">
        <v>3774</v>
      </c>
      <c r="B14" s="4209">
        <v>0</v>
      </c>
      <c r="C14" s="4209">
        <v>0</v>
      </c>
      <c r="D14" s="4209">
        <v>42316.53</v>
      </c>
      <c r="E14" s="4209">
        <v>0</v>
      </c>
      <c r="F14" s="4209">
        <v>0</v>
      </c>
      <c r="G14" s="4209">
        <v>46874.74</v>
      </c>
      <c r="H14" s="4209">
        <v>0</v>
      </c>
      <c r="I14" s="4209">
        <v>0</v>
      </c>
      <c r="J14" s="4209">
        <v>0</v>
      </c>
      <c r="K14" s="4209">
        <v>927.33</v>
      </c>
      <c r="L14" s="4209">
        <v>0</v>
      </c>
      <c r="M14" s="4209">
        <v>0</v>
      </c>
      <c r="N14" s="4258">
        <f t="shared" si="0"/>
        <v>90118.599999999991</v>
      </c>
    </row>
    <row r="15" spans="1:14" ht="18" customHeight="1">
      <c r="A15" s="4257" t="s">
        <v>3775</v>
      </c>
      <c r="B15" s="4209">
        <v>17304</v>
      </c>
      <c r="C15" s="4209">
        <v>11005</v>
      </c>
      <c r="D15" s="4209">
        <v>22743.75</v>
      </c>
      <c r="E15" s="4209">
        <v>0</v>
      </c>
      <c r="F15" s="4209">
        <v>0</v>
      </c>
      <c r="G15" s="4209">
        <v>91099.6</v>
      </c>
      <c r="H15" s="4209">
        <v>117217.7</v>
      </c>
      <c r="I15" s="4209">
        <v>0</v>
      </c>
      <c r="J15" s="4209">
        <v>0</v>
      </c>
      <c r="K15" s="4209">
        <v>38598.129999999997</v>
      </c>
      <c r="L15" s="4209">
        <v>0</v>
      </c>
      <c r="M15" s="4209">
        <v>0</v>
      </c>
      <c r="N15" s="4258">
        <f t="shared" si="0"/>
        <v>297968.18</v>
      </c>
    </row>
    <row r="16" spans="1:14" ht="18" customHeight="1">
      <c r="A16" s="4257" t="s">
        <v>3776</v>
      </c>
      <c r="B16" s="4209">
        <v>0</v>
      </c>
      <c r="C16" s="4209">
        <v>789.83</v>
      </c>
      <c r="D16" s="4209">
        <v>0</v>
      </c>
      <c r="E16" s="4209">
        <v>0</v>
      </c>
      <c r="F16" s="4209">
        <v>0</v>
      </c>
      <c r="G16" s="4209">
        <v>0</v>
      </c>
      <c r="H16" s="4209">
        <v>0</v>
      </c>
      <c r="I16" s="4209">
        <v>0</v>
      </c>
      <c r="J16" s="4209">
        <v>0</v>
      </c>
      <c r="K16" s="4209">
        <v>22467.43</v>
      </c>
      <c r="L16" s="4209">
        <v>0</v>
      </c>
      <c r="M16" s="4209">
        <v>0</v>
      </c>
      <c r="N16" s="4258">
        <f t="shared" si="0"/>
        <v>23257.260000000002</v>
      </c>
    </row>
    <row r="17" spans="1:14" ht="18" customHeight="1">
      <c r="A17" s="4257" t="s">
        <v>3777</v>
      </c>
      <c r="B17" s="4209">
        <v>32503.200000000001</v>
      </c>
      <c r="C17" s="4209">
        <v>3234</v>
      </c>
      <c r="D17" s="4209">
        <v>0</v>
      </c>
      <c r="E17" s="4209">
        <v>0</v>
      </c>
      <c r="F17" s="4209">
        <v>0</v>
      </c>
      <c r="G17" s="4209">
        <v>58221</v>
      </c>
      <c r="H17" s="4209">
        <v>1132.75</v>
      </c>
      <c r="I17" s="4209">
        <v>71887.850000000006</v>
      </c>
      <c r="J17" s="4209">
        <v>76855.649999999994</v>
      </c>
      <c r="K17" s="4209">
        <v>15500</v>
      </c>
      <c r="L17" s="4209">
        <v>0</v>
      </c>
      <c r="M17" s="4209">
        <v>27526.91</v>
      </c>
      <c r="N17" s="4258">
        <f t="shared" si="0"/>
        <v>286861.36</v>
      </c>
    </row>
    <row r="18" spans="1:14" ht="18" customHeight="1">
      <c r="A18" s="4257" t="s">
        <v>3779</v>
      </c>
      <c r="B18" s="4209">
        <v>0</v>
      </c>
      <c r="C18" s="4209">
        <v>0</v>
      </c>
      <c r="D18" s="4209">
        <v>0</v>
      </c>
      <c r="E18" s="4209">
        <v>0</v>
      </c>
      <c r="F18" s="4209">
        <v>0</v>
      </c>
      <c r="G18" s="4209">
        <v>0</v>
      </c>
      <c r="H18" s="4209">
        <v>0</v>
      </c>
      <c r="I18" s="4209">
        <v>0</v>
      </c>
      <c r="J18" s="4209">
        <v>0</v>
      </c>
      <c r="K18" s="4209">
        <v>0</v>
      </c>
      <c r="L18" s="4209">
        <v>0</v>
      </c>
      <c r="M18" s="4209">
        <v>5148.92</v>
      </c>
      <c r="N18" s="4258">
        <f t="shared" si="0"/>
        <v>5148.92</v>
      </c>
    </row>
    <row r="19" spans="1:14" ht="18" customHeight="1">
      <c r="A19" s="4257" t="s">
        <v>3855</v>
      </c>
      <c r="B19" s="4209">
        <v>0</v>
      </c>
      <c r="C19" s="4209">
        <v>0</v>
      </c>
      <c r="D19" s="4209">
        <v>0</v>
      </c>
      <c r="E19" s="4209">
        <v>0</v>
      </c>
      <c r="F19" s="4209">
        <v>0</v>
      </c>
      <c r="G19" s="4209">
        <v>0</v>
      </c>
      <c r="H19" s="4209">
        <v>0</v>
      </c>
      <c r="I19" s="4209">
        <v>0</v>
      </c>
      <c r="J19" s="4209">
        <v>0</v>
      </c>
      <c r="K19" s="4209">
        <v>0</v>
      </c>
      <c r="L19" s="4209">
        <v>14234</v>
      </c>
      <c r="M19" s="4209">
        <v>0</v>
      </c>
      <c r="N19" s="4258">
        <f t="shared" si="0"/>
        <v>14234</v>
      </c>
    </row>
    <row r="20" spans="1:14" ht="18" customHeight="1">
      <c r="A20" s="4257" t="s">
        <v>3781</v>
      </c>
      <c r="B20" s="4209">
        <v>0</v>
      </c>
      <c r="C20" s="4209">
        <v>16000.9</v>
      </c>
      <c r="D20" s="4209">
        <v>17600.580000000002</v>
      </c>
      <c r="E20" s="4209">
        <v>6956.87</v>
      </c>
      <c r="F20" s="4209">
        <v>3092.88</v>
      </c>
      <c r="G20" s="4209">
        <v>1000.81</v>
      </c>
      <c r="H20" s="4209">
        <v>0</v>
      </c>
      <c r="I20" s="4209">
        <v>7594.09</v>
      </c>
      <c r="J20" s="4209">
        <v>0</v>
      </c>
      <c r="K20" s="4209">
        <v>61259.45</v>
      </c>
      <c r="L20" s="4209">
        <v>42017.279999999999</v>
      </c>
      <c r="M20" s="4209">
        <v>16866.25</v>
      </c>
      <c r="N20" s="4258">
        <f t="shared" si="0"/>
        <v>172389.11</v>
      </c>
    </row>
    <row r="21" spans="1:14" ht="18" customHeight="1">
      <c r="A21" s="4257" t="s">
        <v>3782</v>
      </c>
      <c r="B21" s="4209">
        <v>0</v>
      </c>
      <c r="C21" s="4209">
        <v>0</v>
      </c>
      <c r="D21" s="4209">
        <v>10198</v>
      </c>
      <c r="E21" s="4209">
        <v>0</v>
      </c>
      <c r="F21" s="4209">
        <v>0</v>
      </c>
      <c r="G21" s="4209">
        <v>0</v>
      </c>
      <c r="H21" s="4209">
        <v>0</v>
      </c>
      <c r="I21" s="4209">
        <v>0</v>
      </c>
      <c r="J21" s="4209">
        <v>0</v>
      </c>
      <c r="K21" s="4209">
        <v>0</v>
      </c>
      <c r="L21" s="4209">
        <v>0</v>
      </c>
      <c r="M21" s="4209">
        <v>0</v>
      </c>
      <c r="N21" s="4258">
        <f t="shared" si="0"/>
        <v>10198</v>
      </c>
    </row>
    <row r="22" spans="1:14" ht="18" customHeight="1">
      <c r="A22" s="4257" t="s">
        <v>3783</v>
      </c>
      <c r="B22" s="4209">
        <v>922489</v>
      </c>
      <c r="C22" s="4209">
        <v>193345.75</v>
      </c>
      <c r="D22" s="4209">
        <v>45249.5</v>
      </c>
      <c r="E22" s="4209">
        <v>61961.01</v>
      </c>
      <c r="F22" s="4209">
        <v>91717.6</v>
      </c>
      <c r="G22" s="4209">
        <v>44286</v>
      </c>
      <c r="H22" s="4209">
        <v>3584988.5</v>
      </c>
      <c r="I22" s="4209">
        <v>344703.13</v>
      </c>
      <c r="J22" s="4209">
        <v>1856655.64</v>
      </c>
      <c r="K22" s="4209">
        <v>153864.20000000001</v>
      </c>
      <c r="L22" s="4209">
        <v>211174.25</v>
      </c>
      <c r="M22" s="4209">
        <v>814724.87</v>
      </c>
      <c r="N22" s="4258">
        <f t="shared" si="0"/>
        <v>8325159.4500000002</v>
      </c>
    </row>
    <row r="23" spans="1:14" ht="18" customHeight="1">
      <c r="A23" s="4257" t="s">
        <v>3784</v>
      </c>
      <c r="B23" s="4209">
        <v>22050.21</v>
      </c>
      <c r="C23" s="4209">
        <v>0</v>
      </c>
      <c r="D23" s="4209">
        <v>62313.82</v>
      </c>
      <c r="E23" s="4209">
        <v>0</v>
      </c>
      <c r="F23" s="4209">
        <v>28680.45</v>
      </c>
      <c r="G23" s="4209">
        <v>6117.34</v>
      </c>
      <c r="H23" s="4209">
        <v>8270.7900000000009</v>
      </c>
      <c r="I23" s="4209">
        <v>127158.66</v>
      </c>
      <c r="J23" s="4209">
        <v>40611.25</v>
      </c>
      <c r="K23" s="4209">
        <v>11291.15</v>
      </c>
      <c r="L23" s="4209">
        <v>106318.25</v>
      </c>
      <c r="M23" s="4209">
        <v>38755.61</v>
      </c>
      <c r="N23" s="4258">
        <f t="shared" si="0"/>
        <v>451567.53</v>
      </c>
    </row>
    <row r="24" spans="1:14" ht="18" customHeight="1">
      <c r="A24" s="4257" t="s">
        <v>3785</v>
      </c>
      <c r="B24" s="4209">
        <v>173818.55</v>
      </c>
      <c r="C24" s="4209">
        <v>13530</v>
      </c>
      <c r="D24" s="4209">
        <v>113027.18</v>
      </c>
      <c r="E24" s="4209">
        <v>103876</v>
      </c>
      <c r="F24" s="4209">
        <v>479925.23</v>
      </c>
      <c r="G24" s="4209">
        <v>207430.55</v>
      </c>
      <c r="H24" s="4209">
        <v>220295.98</v>
      </c>
      <c r="I24" s="4209">
        <v>493526.81</v>
      </c>
      <c r="J24" s="4209">
        <v>385536.75</v>
      </c>
      <c r="K24" s="4209">
        <v>380780.01</v>
      </c>
      <c r="L24" s="4209">
        <v>347062.8</v>
      </c>
      <c r="M24" s="4209">
        <v>384698.98</v>
      </c>
      <c r="N24" s="4258">
        <f t="shared" si="0"/>
        <v>3303508.8399999994</v>
      </c>
    </row>
    <row r="25" spans="1:14" ht="18" customHeight="1">
      <c r="A25" s="4257" t="s">
        <v>3786</v>
      </c>
      <c r="B25" s="4209">
        <v>2008.8</v>
      </c>
      <c r="C25" s="4209">
        <v>0</v>
      </c>
      <c r="D25" s="4209">
        <v>0</v>
      </c>
      <c r="E25" s="4209">
        <v>0</v>
      </c>
      <c r="F25" s="4209">
        <v>0</v>
      </c>
      <c r="G25" s="4209">
        <v>0</v>
      </c>
      <c r="H25" s="4209">
        <v>0</v>
      </c>
      <c r="I25" s="4209">
        <v>0</v>
      </c>
      <c r="J25" s="4209">
        <v>0</v>
      </c>
      <c r="K25" s="4209">
        <v>127752.47</v>
      </c>
      <c r="L25" s="4209">
        <v>171355.99</v>
      </c>
      <c r="M25" s="4209">
        <v>174179.01</v>
      </c>
      <c r="N25" s="4258">
        <f t="shared" si="0"/>
        <v>475296.27</v>
      </c>
    </row>
    <row r="26" spans="1:14" ht="18" customHeight="1">
      <c r="A26" s="4257" t="s">
        <v>3787</v>
      </c>
      <c r="B26" s="4209">
        <v>44959</v>
      </c>
      <c r="C26" s="4209">
        <v>430886.96</v>
      </c>
      <c r="D26" s="4209">
        <v>85583.58</v>
      </c>
      <c r="E26" s="4209">
        <v>228113.76</v>
      </c>
      <c r="F26" s="4209">
        <v>117358.96</v>
      </c>
      <c r="G26" s="4209">
        <v>364525.72</v>
      </c>
      <c r="H26" s="4209">
        <v>442739.16</v>
      </c>
      <c r="I26" s="4209">
        <v>469743.56</v>
      </c>
      <c r="J26" s="4209">
        <v>651153.18000000005</v>
      </c>
      <c r="K26" s="4209">
        <v>305678.37</v>
      </c>
      <c r="L26" s="4209">
        <v>616050.76</v>
      </c>
      <c r="M26" s="4209">
        <v>163738.22</v>
      </c>
      <c r="N26" s="4258">
        <f t="shared" si="0"/>
        <v>3920531.23</v>
      </c>
    </row>
    <row r="27" spans="1:14" ht="18" customHeight="1">
      <c r="A27" s="4257" t="s">
        <v>3788</v>
      </c>
      <c r="B27" s="4209">
        <v>0</v>
      </c>
      <c r="C27" s="4209">
        <v>0</v>
      </c>
      <c r="D27" s="4209">
        <v>0</v>
      </c>
      <c r="E27" s="4209">
        <v>0</v>
      </c>
      <c r="F27" s="4209">
        <v>0</v>
      </c>
      <c r="G27" s="4209">
        <v>0</v>
      </c>
      <c r="H27" s="4209">
        <v>36834</v>
      </c>
      <c r="I27" s="4209">
        <v>0</v>
      </c>
      <c r="J27" s="4209">
        <v>0</v>
      </c>
      <c r="K27" s="4209">
        <v>0</v>
      </c>
      <c r="L27" s="4209">
        <v>0</v>
      </c>
      <c r="M27" s="4209">
        <v>0</v>
      </c>
      <c r="N27" s="4258">
        <f t="shared" si="0"/>
        <v>36834</v>
      </c>
    </row>
    <row r="28" spans="1:14" ht="18" customHeight="1">
      <c r="A28" s="4257" t="s">
        <v>3789</v>
      </c>
      <c r="B28" s="4209">
        <v>250828.58</v>
      </c>
      <c r="C28" s="4209">
        <v>100850</v>
      </c>
      <c r="D28" s="4209">
        <v>876247.92</v>
      </c>
      <c r="E28" s="4209">
        <v>80985.58</v>
      </c>
      <c r="F28" s="4209">
        <v>174770.25</v>
      </c>
      <c r="G28" s="4209">
        <v>177038.82</v>
      </c>
      <c r="H28" s="4209">
        <v>578103.53</v>
      </c>
      <c r="I28" s="4209">
        <v>110486.26</v>
      </c>
      <c r="J28" s="4209">
        <v>185336.35</v>
      </c>
      <c r="K28" s="4209">
        <v>128595.61</v>
      </c>
      <c r="L28" s="4209">
        <v>112622.9</v>
      </c>
      <c r="M28" s="4209">
        <v>236188.57</v>
      </c>
      <c r="N28" s="4258">
        <f t="shared" si="0"/>
        <v>3012054.3699999996</v>
      </c>
    </row>
    <row r="29" spans="1:14" ht="18" customHeight="1">
      <c r="A29" s="4257" t="s">
        <v>3790</v>
      </c>
      <c r="B29" s="4209">
        <v>9005.8700000000008</v>
      </c>
      <c r="C29" s="4209">
        <v>36525.620000000003</v>
      </c>
      <c r="D29" s="4209">
        <v>1548.62</v>
      </c>
      <c r="E29" s="4209">
        <v>1057.8499999999999</v>
      </c>
      <c r="F29" s="4209">
        <v>2861.07</v>
      </c>
      <c r="G29" s="4209">
        <v>3614.15</v>
      </c>
      <c r="H29" s="4209">
        <v>2048.0500000000002</v>
      </c>
      <c r="I29" s="4209">
        <v>4523.37</v>
      </c>
      <c r="J29" s="4209">
        <v>8827.0400000000009</v>
      </c>
      <c r="K29" s="4209">
        <v>13809.58</v>
      </c>
      <c r="L29" s="4209">
        <v>13542.94</v>
      </c>
      <c r="M29" s="4209">
        <v>0</v>
      </c>
      <c r="N29" s="4258">
        <f t="shared" si="0"/>
        <v>97364.160000000018</v>
      </c>
    </row>
    <row r="30" spans="1:14" ht="18" customHeight="1">
      <c r="A30" s="4257" t="s">
        <v>3791</v>
      </c>
      <c r="B30" s="4209">
        <v>31129.5</v>
      </c>
      <c r="C30" s="4209">
        <v>29645.07</v>
      </c>
      <c r="D30" s="4209">
        <v>64194.98</v>
      </c>
      <c r="E30" s="4209">
        <v>129227.35</v>
      </c>
      <c r="F30" s="4209">
        <v>159558.12</v>
      </c>
      <c r="G30" s="4209">
        <v>160703.25</v>
      </c>
      <c r="H30" s="4209">
        <v>107175.3</v>
      </c>
      <c r="I30" s="4209">
        <v>85618.2</v>
      </c>
      <c r="J30" s="4209">
        <v>22554.92</v>
      </c>
      <c r="K30" s="4209">
        <v>98810.94</v>
      </c>
      <c r="L30" s="4209">
        <v>63327.16</v>
      </c>
      <c r="M30" s="4209">
        <v>56019.44</v>
      </c>
      <c r="N30" s="4258">
        <f t="shared" si="0"/>
        <v>1007964.2300000002</v>
      </c>
    </row>
    <row r="31" spans="1:14" ht="18" customHeight="1">
      <c r="A31" s="4257" t="s">
        <v>3792</v>
      </c>
      <c r="B31" s="4209">
        <v>8255.49</v>
      </c>
      <c r="C31" s="4209">
        <v>9201.16</v>
      </c>
      <c r="D31" s="4209">
        <v>24735</v>
      </c>
      <c r="E31" s="4209">
        <v>0</v>
      </c>
      <c r="F31" s="4209">
        <v>0</v>
      </c>
      <c r="G31" s="4209">
        <v>0</v>
      </c>
      <c r="H31" s="4209">
        <v>0</v>
      </c>
      <c r="I31" s="4209">
        <v>0</v>
      </c>
      <c r="J31" s="4209">
        <v>0</v>
      </c>
      <c r="K31" s="4209">
        <v>0</v>
      </c>
      <c r="L31" s="4209">
        <v>0</v>
      </c>
      <c r="M31" s="4209">
        <v>0</v>
      </c>
      <c r="N31" s="4258">
        <f t="shared" si="0"/>
        <v>42191.65</v>
      </c>
    </row>
    <row r="32" spans="1:14" ht="18" customHeight="1">
      <c r="A32" s="4257" t="s">
        <v>3794</v>
      </c>
      <c r="B32" s="4209">
        <v>0</v>
      </c>
      <c r="C32" s="4209">
        <v>0</v>
      </c>
      <c r="D32" s="4209">
        <v>0</v>
      </c>
      <c r="E32" s="4209">
        <v>0</v>
      </c>
      <c r="F32" s="4209">
        <v>0</v>
      </c>
      <c r="G32" s="4209">
        <v>0</v>
      </c>
      <c r="H32" s="4209">
        <v>0</v>
      </c>
      <c r="I32" s="4209">
        <v>18227</v>
      </c>
      <c r="J32" s="4209">
        <v>21745.95</v>
      </c>
      <c r="K32" s="4209">
        <v>0</v>
      </c>
      <c r="L32" s="4209">
        <v>0</v>
      </c>
      <c r="M32" s="4209">
        <v>0</v>
      </c>
      <c r="N32" s="4258">
        <f t="shared" si="0"/>
        <v>39972.949999999997</v>
      </c>
    </row>
    <row r="33" spans="1:14" ht="18" customHeight="1">
      <c r="A33" s="4257" t="s">
        <v>3795</v>
      </c>
      <c r="B33" s="4209">
        <v>0</v>
      </c>
      <c r="C33" s="4209">
        <v>0</v>
      </c>
      <c r="D33" s="4209">
        <v>0</v>
      </c>
      <c r="E33" s="4209">
        <v>49381</v>
      </c>
      <c r="F33" s="4209">
        <v>41967.86</v>
      </c>
      <c r="G33" s="4209">
        <v>0</v>
      </c>
      <c r="H33" s="4209">
        <v>0</v>
      </c>
      <c r="I33" s="4209">
        <v>0</v>
      </c>
      <c r="J33" s="4209">
        <v>0</v>
      </c>
      <c r="K33" s="4209">
        <v>72148.289999999994</v>
      </c>
      <c r="L33" s="4209">
        <v>0</v>
      </c>
      <c r="M33" s="4209">
        <v>0</v>
      </c>
      <c r="N33" s="4258">
        <f t="shared" si="0"/>
        <v>163497.15</v>
      </c>
    </row>
    <row r="34" spans="1:14" ht="18" customHeight="1">
      <c r="A34" s="4257" t="s">
        <v>3796</v>
      </c>
      <c r="B34" s="4209">
        <v>18806.57</v>
      </c>
      <c r="C34" s="4209">
        <v>0</v>
      </c>
      <c r="D34" s="4209">
        <v>119507.66</v>
      </c>
      <c r="E34" s="4209">
        <v>4327</v>
      </c>
      <c r="F34" s="4209">
        <v>34358.68</v>
      </c>
      <c r="G34" s="4209">
        <v>112646.15</v>
      </c>
      <c r="H34" s="4209">
        <v>63133.31</v>
      </c>
      <c r="I34" s="4209">
        <v>60214.8</v>
      </c>
      <c r="J34" s="4209">
        <v>228193.45</v>
      </c>
      <c r="K34" s="4209">
        <v>140164.19</v>
      </c>
      <c r="L34" s="4209">
        <v>111570.33</v>
      </c>
      <c r="M34" s="4209">
        <v>93446.84</v>
      </c>
      <c r="N34" s="4258">
        <f t="shared" si="0"/>
        <v>986368.98</v>
      </c>
    </row>
    <row r="35" spans="1:14" ht="18" customHeight="1">
      <c r="A35" s="4257" t="s">
        <v>3797</v>
      </c>
      <c r="B35" s="4209">
        <v>356538.33</v>
      </c>
      <c r="C35" s="4209">
        <v>715482.69</v>
      </c>
      <c r="D35" s="4209">
        <v>412104.88</v>
      </c>
      <c r="E35" s="4209">
        <v>213000.12</v>
      </c>
      <c r="F35" s="4209">
        <v>421791.05</v>
      </c>
      <c r="G35" s="4209">
        <v>513642.46</v>
      </c>
      <c r="H35" s="4209">
        <v>577072.98</v>
      </c>
      <c r="I35" s="4209">
        <v>472582.46</v>
      </c>
      <c r="J35" s="4209">
        <v>420617.25</v>
      </c>
      <c r="K35" s="4209">
        <v>320971.32</v>
      </c>
      <c r="L35" s="4209">
        <v>689744.9</v>
      </c>
      <c r="M35" s="4209">
        <v>758310.04</v>
      </c>
      <c r="N35" s="4258">
        <f t="shared" si="0"/>
        <v>5871858.4800000004</v>
      </c>
    </row>
    <row r="36" spans="1:14" ht="18" customHeight="1">
      <c r="A36" s="4257" t="s">
        <v>3798</v>
      </c>
      <c r="B36" s="4209">
        <v>0</v>
      </c>
      <c r="C36" s="4209">
        <v>0</v>
      </c>
      <c r="D36" s="4209">
        <v>0</v>
      </c>
      <c r="E36" s="4209">
        <v>0</v>
      </c>
      <c r="F36" s="4209">
        <v>0</v>
      </c>
      <c r="G36" s="4209">
        <v>0</v>
      </c>
      <c r="H36" s="4209">
        <v>0</v>
      </c>
      <c r="I36" s="4209">
        <v>0</v>
      </c>
      <c r="J36" s="4209">
        <v>0</v>
      </c>
      <c r="K36" s="4209">
        <v>13761.63</v>
      </c>
      <c r="L36" s="4209">
        <v>0</v>
      </c>
      <c r="M36" s="4209">
        <v>0</v>
      </c>
      <c r="N36" s="4258">
        <f t="shared" si="0"/>
        <v>13761.63</v>
      </c>
    </row>
    <row r="37" spans="1:14" ht="18" customHeight="1">
      <c r="A37" s="4257" t="s">
        <v>3799</v>
      </c>
      <c r="B37" s="4209">
        <v>0</v>
      </c>
      <c r="C37" s="4209">
        <v>15258</v>
      </c>
      <c r="D37" s="4209">
        <v>15828.93</v>
      </c>
      <c r="E37" s="4209">
        <v>14620</v>
      </c>
      <c r="F37" s="4209">
        <v>0</v>
      </c>
      <c r="G37" s="4209">
        <v>7806.48</v>
      </c>
      <c r="H37" s="4209">
        <v>0</v>
      </c>
      <c r="I37" s="4209">
        <v>12044</v>
      </c>
      <c r="J37" s="4209">
        <v>0</v>
      </c>
      <c r="K37" s="4209">
        <v>11298.2</v>
      </c>
      <c r="L37" s="4209">
        <v>15672</v>
      </c>
      <c r="M37" s="4209">
        <v>17566.099999999999</v>
      </c>
      <c r="N37" s="4258">
        <f t="shared" si="0"/>
        <v>110093.70999999999</v>
      </c>
    </row>
    <row r="38" spans="1:14" ht="18" customHeight="1">
      <c r="A38" s="4257" t="s">
        <v>3800</v>
      </c>
      <c r="B38" s="4209">
        <v>0</v>
      </c>
      <c r="C38" s="4209">
        <v>0</v>
      </c>
      <c r="D38" s="4209">
        <v>0</v>
      </c>
      <c r="E38" s="4209">
        <v>0</v>
      </c>
      <c r="F38" s="4209">
        <v>0</v>
      </c>
      <c r="G38" s="4209">
        <v>0</v>
      </c>
      <c r="H38" s="4209">
        <v>0</v>
      </c>
      <c r="I38" s="4209">
        <v>0</v>
      </c>
      <c r="J38" s="4209">
        <v>0</v>
      </c>
      <c r="K38" s="4209">
        <v>0</v>
      </c>
      <c r="L38" s="4209">
        <v>0</v>
      </c>
      <c r="M38" s="4209">
        <v>16458.39</v>
      </c>
      <c r="N38" s="4258">
        <f t="shared" si="0"/>
        <v>16458.39</v>
      </c>
    </row>
    <row r="39" spans="1:14" ht="18" customHeight="1">
      <c r="A39" s="4257" t="s">
        <v>3801</v>
      </c>
      <c r="B39" s="4209">
        <v>0</v>
      </c>
      <c r="C39" s="4209">
        <v>0</v>
      </c>
      <c r="D39" s="4209">
        <v>0</v>
      </c>
      <c r="E39" s="4209">
        <v>0</v>
      </c>
      <c r="F39" s="4209">
        <v>0</v>
      </c>
      <c r="G39" s="4209">
        <v>0</v>
      </c>
      <c r="H39" s="4209">
        <v>0</v>
      </c>
      <c r="I39" s="4209">
        <v>0</v>
      </c>
      <c r="J39" s="4209">
        <v>12362.92</v>
      </c>
      <c r="K39" s="4209">
        <v>0</v>
      </c>
      <c r="L39" s="4209">
        <v>0</v>
      </c>
      <c r="M39" s="4209">
        <v>34572</v>
      </c>
      <c r="N39" s="4258">
        <f t="shared" si="0"/>
        <v>46934.92</v>
      </c>
    </row>
    <row r="40" spans="1:14" ht="18" customHeight="1">
      <c r="A40" s="4257" t="s">
        <v>3802</v>
      </c>
      <c r="B40" s="4209">
        <v>0</v>
      </c>
      <c r="C40" s="4209">
        <v>0</v>
      </c>
      <c r="D40" s="4209">
        <v>0</v>
      </c>
      <c r="E40" s="4209">
        <v>0</v>
      </c>
      <c r="F40" s="4209">
        <v>0</v>
      </c>
      <c r="G40" s="4209">
        <v>0</v>
      </c>
      <c r="H40" s="4209">
        <v>78018</v>
      </c>
      <c r="I40" s="4209">
        <v>0</v>
      </c>
      <c r="J40" s="4209">
        <v>0</v>
      </c>
      <c r="K40" s="4209">
        <v>0</v>
      </c>
      <c r="L40" s="4209">
        <v>0</v>
      </c>
      <c r="M40" s="4209">
        <v>0</v>
      </c>
      <c r="N40" s="4258">
        <f t="shared" si="0"/>
        <v>78018</v>
      </c>
    </row>
    <row r="41" spans="1:14" ht="18" customHeight="1">
      <c r="A41" s="4257" t="s">
        <v>3803</v>
      </c>
      <c r="B41" s="4209">
        <v>0</v>
      </c>
      <c r="C41" s="4209">
        <v>0</v>
      </c>
      <c r="D41" s="4209">
        <v>42320</v>
      </c>
      <c r="E41" s="4209">
        <v>0</v>
      </c>
      <c r="F41" s="4209">
        <v>0</v>
      </c>
      <c r="G41" s="4209">
        <v>0</v>
      </c>
      <c r="H41" s="4209">
        <v>0</v>
      </c>
      <c r="I41" s="4209">
        <v>30279</v>
      </c>
      <c r="J41" s="4209">
        <v>0</v>
      </c>
      <c r="K41" s="4209">
        <v>0</v>
      </c>
      <c r="L41" s="4209">
        <v>0</v>
      </c>
      <c r="M41" s="4209">
        <v>0</v>
      </c>
      <c r="N41" s="4258">
        <f t="shared" si="0"/>
        <v>72599</v>
      </c>
    </row>
    <row r="42" spans="1:14" ht="18" customHeight="1">
      <c r="A42" s="4257" t="s">
        <v>3804</v>
      </c>
      <c r="B42" s="4209">
        <v>189678.8</v>
      </c>
      <c r="C42" s="4209">
        <v>149789.4</v>
      </c>
      <c r="D42" s="4209">
        <v>113060</v>
      </c>
      <c r="E42" s="4209">
        <v>474611</v>
      </c>
      <c r="F42" s="4209">
        <v>132345.9</v>
      </c>
      <c r="G42" s="4209">
        <v>67758.83</v>
      </c>
      <c r="H42" s="4209">
        <v>35187.51</v>
      </c>
      <c r="I42" s="4209">
        <v>117268.76</v>
      </c>
      <c r="J42" s="4209">
        <v>30540</v>
      </c>
      <c r="K42" s="4209">
        <v>212215.57</v>
      </c>
      <c r="L42" s="4209">
        <v>198898</v>
      </c>
      <c r="M42" s="4209">
        <v>92623.58</v>
      </c>
      <c r="N42" s="4258">
        <f t="shared" si="0"/>
        <v>1813977.35</v>
      </c>
    </row>
    <row r="43" spans="1:14" ht="18" customHeight="1">
      <c r="A43" s="4257" t="s">
        <v>3806</v>
      </c>
      <c r="B43" s="4209">
        <v>37349.519999999997</v>
      </c>
      <c r="C43" s="4209">
        <v>52754.94</v>
      </c>
      <c r="D43" s="4209">
        <v>57383.58</v>
      </c>
      <c r="E43" s="4209">
        <v>89086.75</v>
      </c>
      <c r="F43" s="4209">
        <v>26910.71</v>
      </c>
      <c r="G43" s="4209">
        <v>94106.12</v>
      </c>
      <c r="H43" s="4209">
        <v>80260.600000000006</v>
      </c>
      <c r="I43" s="4209">
        <v>49814.57</v>
      </c>
      <c r="J43" s="4209">
        <v>70890.039999999994</v>
      </c>
      <c r="K43" s="4209">
        <v>45504.1</v>
      </c>
      <c r="L43" s="4209">
        <v>152779.01</v>
      </c>
      <c r="M43" s="4209">
        <v>58219.8</v>
      </c>
      <c r="N43" s="4258">
        <f t="shared" si="0"/>
        <v>815059.74</v>
      </c>
    </row>
    <row r="44" spans="1:14" ht="18" customHeight="1">
      <c r="A44" s="4257" t="s">
        <v>3856</v>
      </c>
      <c r="B44" s="4209">
        <v>0</v>
      </c>
      <c r="C44" s="4209">
        <v>0</v>
      </c>
      <c r="D44" s="4209">
        <v>0</v>
      </c>
      <c r="E44" s="4209">
        <v>20262</v>
      </c>
      <c r="F44" s="4209">
        <v>0</v>
      </c>
      <c r="G44" s="4209">
        <v>0</v>
      </c>
      <c r="H44" s="4209">
        <v>0</v>
      </c>
      <c r="I44" s="4209">
        <v>0</v>
      </c>
      <c r="J44" s="4209">
        <v>15987.2</v>
      </c>
      <c r="K44" s="4209">
        <v>0</v>
      </c>
      <c r="L44" s="4209">
        <v>0</v>
      </c>
      <c r="M44" s="4209">
        <v>0</v>
      </c>
      <c r="N44" s="4258">
        <f t="shared" si="0"/>
        <v>36249.199999999997</v>
      </c>
    </row>
    <row r="45" spans="1:14" ht="18" customHeight="1">
      <c r="A45" s="4257" t="s">
        <v>3807</v>
      </c>
      <c r="B45" s="4209">
        <v>97394</v>
      </c>
      <c r="C45" s="4209">
        <v>14716</v>
      </c>
      <c r="D45" s="4209">
        <v>105914</v>
      </c>
      <c r="E45" s="4209">
        <v>3498.65</v>
      </c>
      <c r="F45" s="4209">
        <v>0</v>
      </c>
      <c r="G45" s="4209">
        <v>45014</v>
      </c>
      <c r="H45" s="4209">
        <v>0</v>
      </c>
      <c r="I45" s="4209">
        <v>44630</v>
      </c>
      <c r="J45" s="4209">
        <v>109198</v>
      </c>
      <c r="K45" s="4209">
        <v>211024</v>
      </c>
      <c r="L45" s="4209">
        <v>100231.47</v>
      </c>
      <c r="M45" s="4209">
        <v>29064.66</v>
      </c>
      <c r="N45" s="4258">
        <f t="shared" si="0"/>
        <v>760684.78</v>
      </c>
    </row>
    <row r="46" spans="1:14" ht="18" customHeight="1">
      <c r="A46" s="4257" t="s">
        <v>3808</v>
      </c>
      <c r="B46" s="4209">
        <v>18415.2</v>
      </c>
      <c r="C46" s="4209">
        <v>0</v>
      </c>
      <c r="D46" s="4209">
        <v>0</v>
      </c>
      <c r="E46" s="4209">
        <v>30129.200000000001</v>
      </c>
      <c r="F46" s="4209">
        <v>49905.120000000003</v>
      </c>
      <c r="G46" s="4209">
        <v>48702.6</v>
      </c>
      <c r="H46" s="4209">
        <v>147237.37</v>
      </c>
      <c r="I46" s="4209">
        <v>1056.0999999999999</v>
      </c>
      <c r="J46" s="4209">
        <v>9602.76</v>
      </c>
      <c r="K46" s="4209">
        <v>2221.33</v>
      </c>
      <c r="L46" s="4209">
        <v>0</v>
      </c>
      <c r="M46" s="4209">
        <v>0</v>
      </c>
      <c r="N46" s="4258">
        <f t="shared" si="0"/>
        <v>307269.68</v>
      </c>
    </row>
    <row r="47" spans="1:14" ht="18" customHeight="1">
      <c r="A47" s="4257" t="s">
        <v>3809</v>
      </c>
      <c r="B47" s="4209">
        <v>0</v>
      </c>
      <c r="C47" s="4209">
        <v>0</v>
      </c>
      <c r="D47" s="4209">
        <v>0</v>
      </c>
      <c r="E47" s="4209">
        <v>0</v>
      </c>
      <c r="F47" s="4209">
        <v>21187.200000000001</v>
      </c>
      <c r="G47" s="4209">
        <v>0</v>
      </c>
      <c r="H47" s="4209">
        <v>12813.52</v>
      </c>
      <c r="I47" s="4209">
        <v>0</v>
      </c>
      <c r="J47" s="4209">
        <v>14804.28</v>
      </c>
      <c r="K47" s="4209">
        <v>0</v>
      </c>
      <c r="L47" s="4209">
        <v>0</v>
      </c>
      <c r="M47" s="4209">
        <v>14804.28</v>
      </c>
      <c r="N47" s="4258">
        <f t="shared" si="0"/>
        <v>63609.279999999999</v>
      </c>
    </row>
    <row r="48" spans="1:14" ht="18" customHeight="1">
      <c r="A48" s="4257" t="s">
        <v>3857</v>
      </c>
      <c r="B48" s="4209">
        <v>0</v>
      </c>
      <c r="C48" s="4209">
        <v>0</v>
      </c>
      <c r="D48" s="4209">
        <v>0</v>
      </c>
      <c r="E48" s="4209">
        <v>0</v>
      </c>
      <c r="F48" s="4209">
        <v>0</v>
      </c>
      <c r="G48" s="4209">
        <v>0</v>
      </c>
      <c r="H48" s="4209">
        <v>7592</v>
      </c>
      <c r="I48" s="4209">
        <v>0</v>
      </c>
      <c r="J48" s="4209">
        <v>0</v>
      </c>
      <c r="K48" s="4209">
        <v>0</v>
      </c>
      <c r="L48" s="4209">
        <v>0</v>
      </c>
      <c r="M48" s="4209">
        <v>0</v>
      </c>
      <c r="N48" s="4258">
        <f t="shared" si="0"/>
        <v>7592</v>
      </c>
    </row>
    <row r="49" spans="1:14" ht="18" customHeight="1">
      <c r="A49" s="4257" t="s">
        <v>3811</v>
      </c>
      <c r="B49" s="4209">
        <v>256663.12</v>
      </c>
      <c r="C49" s="4209">
        <v>329317.52</v>
      </c>
      <c r="D49" s="4209">
        <v>261968.63</v>
      </c>
      <c r="E49" s="4209">
        <v>340675.58</v>
      </c>
      <c r="F49" s="4209">
        <v>217565.09</v>
      </c>
      <c r="G49" s="4209">
        <v>407519.72</v>
      </c>
      <c r="H49" s="4209">
        <v>326647.81</v>
      </c>
      <c r="I49" s="4209">
        <v>275229.90999999997</v>
      </c>
      <c r="J49" s="4209">
        <v>453137.29</v>
      </c>
      <c r="K49" s="4209">
        <v>320037.63</v>
      </c>
      <c r="L49" s="4209">
        <v>283280.63</v>
      </c>
      <c r="M49" s="4209">
        <v>468863.93</v>
      </c>
      <c r="N49" s="4258">
        <f t="shared" si="0"/>
        <v>3940906.8600000003</v>
      </c>
    </row>
    <row r="50" spans="1:14" ht="18" customHeight="1">
      <c r="A50" s="4257" t="s">
        <v>3812</v>
      </c>
      <c r="B50" s="4209">
        <v>272374.15999999997</v>
      </c>
      <c r="C50" s="4209">
        <v>627677.73</v>
      </c>
      <c r="D50" s="4209">
        <v>1513712.94</v>
      </c>
      <c r="E50" s="4209">
        <v>1410092.14</v>
      </c>
      <c r="F50" s="4209">
        <v>1294491.48</v>
      </c>
      <c r="G50" s="4209">
        <v>1009746.91</v>
      </c>
      <c r="H50" s="4209">
        <v>595544.13</v>
      </c>
      <c r="I50" s="4209">
        <v>922379.55</v>
      </c>
      <c r="J50" s="4209">
        <v>552104.05000000005</v>
      </c>
      <c r="K50" s="4209">
        <v>1450630.76</v>
      </c>
      <c r="L50" s="4209">
        <v>1174660.5900000001</v>
      </c>
      <c r="M50" s="4209">
        <v>1555020.3</v>
      </c>
      <c r="N50" s="4258">
        <f t="shared" si="0"/>
        <v>12378434.74</v>
      </c>
    </row>
    <row r="51" spans="1:14" ht="18" customHeight="1">
      <c r="A51" s="4257" t="s">
        <v>3813</v>
      </c>
      <c r="B51" s="4209">
        <v>86448.59</v>
      </c>
      <c r="C51" s="4209">
        <v>8372.1200000000008</v>
      </c>
      <c r="D51" s="4209">
        <v>0</v>
      </c>
      <c r="E51" s="4209">
        <v>0</v>
      </c>
      <c r="F51" s="4209">
        <v>0</v>
      </c>
      <c r="G51" s="4209">
        <v>0</v>
      </c>
      <c r="H51" s="4209">
        <v>0</v>
      </c>
      <c r="I51" s="4209">
        <v>0</v>
      </c>
      <c r="J51" s="4209">
        <v>0</v>
      </c>
      <c r="K51" s="4209">
        <v>0</v>
      </c>
      <c r="L51" s="4209">
        <v>0</v>
      </c>
      <c r="M51" s="4209">
        <v>0</v>
      </c>
      <c r="N51" s="4258">
        <f t="shared" si="0"/>
        <v>94820.709999999992</v>
      </c>
    </row>
    <row r="52" spans="1:14" ht="18" customHeight="1">
      <c r="A52" s="4257" t="s">
        <v>3814</v>
      </c>
      <c r="B52" s="4209">
        <v>880073.78</v>
      </c>
      <c r="C52" s="4209">
        <v>1492465.55</v>
      </c>
      <c r="D52" s="4209">
        <v>1376832.36</v>
      </c>
      <c r="E52" s="4209">
        <v>1830418.95</v>
      </c>
      <c r="F52" s="4209">
        <v>1416241.84</v>
      </c>
      <c r="G52" s="4209">
        <v>1104675.6299999999</v>
      </c>
      <c r="H52" s="4209">
        <v>787656.24</v>
      </c>
      <c r="I52" s="4209">
        <v>828192.34</v>
      </c>
      <c r="J52" s="4209">
        <v>912559.01</v>
      </c>
      <c r="K52" s="4209">
        <v>1023726.89</v>
      </c>
      <c r="L52" s="4209">
        <v>833251.17</v>
      </c>
      <c r="M52" s="4209">
        <v>999012.6</v>
      </c>
      <c r="N52" s="4258">
        <f t="shared" si="0"/>
        <v>13485106.359999999</v>
      </c>
    </row>
    <row r="53" spans="1:14" ht="18" customHeight="1">
      <c r="A53" s="4257" t="s">
        <v>3858</v>
      </c>
      <c r="B53" s="4209">
        <v>0</v>
      </c>
      <c r="C53" s="4209">
        <v>0</v>
      </c>
      <c r="D53" s="4209">
        <v>0</v>
      </c>
      <c r="E53" s="4209">
        <v>0</v>
      </c>
      <c r="F53" s="4209">
        <v>0</v>
      </c>
      <c r="G53" s="4209">
        <v>0</v>
      </c>
      <c r="H53" s="4209">
        <v>0</v>
      </c>
      <c r="I53" s="4209">
        <v>0</v>
      </c>
      <c r="J53" s="4209">
        <v>0</v>
      </c>
      <c r="K53" s="4209">
        <v>0</v>
      </c>
      <c r="L53" s="4209">
        <v>7683.8</v>
      </c>
      <c r="M53" s="4209">
        <v>0</v>
      </c>
      <c r="N53" s="4258">
        <f t="shared" si="0"/>
        <v>7683.8</v>
      </c>
    </row>
    <row r="54" spans="1:14" ht="18" customHeight="1">
      <c r="A54" s="4257" t="s">
        <v>3815</v>
      </c>
      <c r="B54" s="4209">
        <v>972332.02</v>
      </c>
      <c r="C54" s="4209">
        <v>379105.55</v>
      </c>
      <c r="D54" s="4209">
        <v>504310.45</v>
      </c>
      <c r="E54" s="4209">
        <v>289888.82</v>
      </c>
      <c r="F54" s="4209">
        <v>1046857.71</v>
      </c>
      <c r="G54" s="4209">
        <v>190839.52</v>
      </c>
      <c r="H54" s="4209">
        <v>272937.08</v>
      </c>
      <c r="I54" s="4209">
        <v>546669.56000000006</v>
      </c>
      <c r="J54" s="4209">
        <v>478191.31</v>
      </c>
      <c r="K54" s="4209">
        <v>740120.98</v>
      </c>
      <c r="L54" s="4209">
        <v>601609.66</v>
      </c>
      <c r="M54" s="4209">
        <v>636218.36</v>
      </c>
      <c r="N54" s="4258">
        <f t="shared" si="0"/>
        <v>6659081.0200000005</v>
      </c>
    </row>
    <row r="55" spans="1:14" ht="18" customHeight="1">
      <c r="A55" s="4257" t="s">
        <v>3816</v>
      </c>
      <c r="B55" s="4209">
        <v>0</v>
      </c>
      <c r="C55" s="4209">
        <v>0</v>
      </c>
      <c r="D55" s="4209">
        <v>0</v>
      </c>
      <c r="E55" s="4209">
        <v>49228.639999999999</v>
      </c>
      <c r="F55" s="4209">
        <v>0</v>
      </c>
      <c r="G55" s="4209">
        <v>0</v>
      </c>
      <c r="H55" s="4209">
        <v>0</v>
      </c>
      <c r="I55" s="4209">
        <v>0</v>
      </c>
      <c r="J55" s="4209">
        <v>0</v>
      </c>
      <c r="K55" s="4209">
        <v>0</v>
      </c>
      <c r="L55" s="4209">
        <v>0</v>
      </c>
      <c r="M55" s="4209">
        <v>0</v>
      </c>
      <c r="N55" s="4258">
        <f t="shared" si="0"/>
        <v>49228.639999999999</v>
      </c>
    </row>
    <row r="56" spans="1:14" ht="18" customHeight="1">
      <c r="A56" s="4257" t="s">
        <v>3859</v>
      </c>
      <c r="B56" s="4209">
        <v>0</v>
      </c>
      <c r="C56" s="4209">
        <v>0</v>
      </c>
      <c r="D56" s="4209">
        <v>0</v>
      </c>
      <c r="E56" s="4209">
        <v>0</v>
      </c>
      <c r="F56" s="4209">
        <v>0</v>
      </c>
      <c r="G56" s="4209">
        <v>5</v>
      </c>
      <c r="H56" s="4209">
        <v>0</v>
      </c>
      <c r="I56" s="4209">
        <v>0</v>
      </c>
      <c r="J56" s="4209">
        <v>0</v>
      </c>
      <c r="K56" s="4209">
        <v>0</v>
      </c>
      <c r="L56" s="4209">
        <v>0</v>
      </c>
      <c r="M56" s="4209">
        <v>0</v>
      </c>
      <c r="N56" s="4258">
        <f t="shared" si="0"/>
        <v>5</v>
      </c>
    </row>
    <row r="57" spans="1:14" ht="18" customHeight="1">
      <c r="A57" s="4257" t="s">
        <v>3817</v>
      </c>
      <c r="B57" s="4209">
        <v>0</v>
      </c>
      <c r="C57" s="4209">
        <v>0</v>
      </c>
      <c r="D57" s="4209">
        <v>0</v>
      </c>
      <c r="E57" s="4209">
        <v>15801</v>
      </c>
      <c r="F57" s="4209">
        <v>0</v>
      </c>
      <c r="G57" s="4209">
        <v>0</v>
      </c>
      <c r="H57" s="4209">
        <v>0</v>
      </c>
      <c r="I57" s="4209">
        <v>0</v>
      </c>
      <c r="J57" s="4209">
        <v>0</v>
      </c>
      <c r="K57" s="4209">
        <v>0</v>
      </c>
      <c r="L57" s="4209">
        <v>0</v>
      </c>
      <c r="M57" s="4209">
        <v>0</v>
      </c>
      <c r="N57" s="4258">
        <f t="shared" si="0"/>
        <v>15801</v>
      </c>
    </row>
    <row r="58" spans="1:14" ht="18" customHeight="1">
      <c r="A58" s="4257" t="s">
        <v>3818</v>
      </c>
      <c r="B58" s="4209">
        <v>156824.18</v>
      </c>
      <c r="C58" s="4209">
        <v>0</v>
      </c>
      <c r="D58" s="4209">
        <v>150146.4</v>
      </c>
      <c r="E58" s="4209">
        <v>95834.74</v>
      </c>
      <c r="F58" s="4209">
        <v>53688.81</v>
      </c>
      <c r="G58" s="4209">
        <v>6423.56</v>
      </c>
      <c r="H58" s="4209">
        <v>2654.15</v>
      </c>
      <c r="I58" s="4209">
        <v>0</v>
      </c>
      <c r="J58" s="4209">
        <v>12804.92</v>
      </c>
      <c r="K58" s="4209">
        <v>0</v>
      </c>
      <c r="L58" s="4209">
        <v>0</v>
      </c>
      <c r="M58" s="4209">
        <v>19958.400000000001</v>
      </c>
      <c r="N58" s="4258">
        <f t="shared" si="0"/>
        <v>498335.16</v>
      </c>
    </row>
    <row r="59" spans="1:14" ht="18" customHeight="1">
      <c r="A59" s="4257" t="s">
        <v>3860</v>
      </c>
      <c r="B59" s="4209">
        <v>33027.01</v>
      </c>
      <c r="C59" s="4209">
        <v>41521</v>
      </c>
      <c r="D59" s="4209">
        <v>11195</v>
      </c>
      <c r="E59" s="4209">
        <v>51637.09</v>
      </c>
      <c r="F59" s="4209">
        <v>32242.59</v>
      </c>
      <c r="G59" s="4209">
        <v>17815.91</v>
      </c>
      <c r="H59" s="4209">
        <v>41190.61</v>
      </c>
      <c r="I59" s="4209">
        <v>43627.94</v>
      </c>
      <c r="J59" s="4209">
        <v>60232.46</v>
      </c>
      <c r="K59" s="4209">
        <v>134968.24</v>
      </c>
      <c r="L59" s="4209">
        <v>90300.56</v>
      </c>
      <c r="M59" s="4209">
        <v>46881.440000000002</v>
      </c>
      <c r="N59" s="4258">
        <f t="shared" si="0"/>
        <v>604639.85000000009</v>
      </c>
    </row>
    <row r="60" spans="1:14" ht="18" customHeight="1">
      <c r="A60" s="4257" t="s">
        <v>3819</v>
      </c>
      <c r="B60" s="4209">
        <v>0</v>
      </c>
      <c r="C60" s="4209">
        <v>0</v>
      </c>
      <c r="D60" s="4209">
        <v>0</v>
      </c>
      <c r="E60" s="4209">
        <v>26098.17</v>
      </c>
      <c r="F60" s="4209">
        <v>0</v>
      </c>
      <c r="G60" s="4209">
        <v>0</v>
      </c>
      <c r="H60" s="4209">
        <v>0</v>
      </c>
      <c r="I60" s="4209">
        <v>5523.49</v>
      </c>
      <c r="J60" s="4209">
        <v>0</v>
      </c>
      <c r="K60" s="4209">
        <v>287.5</v>
      </c>
      <c r="L60" s="4209">
        <v>0</v>
      </c>
      <c r="M60" s="4209">
        <v>5689.04</v>
      </c>
      <c r="N60" s="4258">
        <f t="shared" si="0"/>
        <v>37598.199999999997</v>
      </c>
    </row>
    <row r="61" spans="1:14" ht="18" customHeight="1">
      <c r="A61" s="4257" t="s">
        <v>3820</v>
      </c>
      <c r="B61" s="4209">
        <v>16721.27</v>
      </c>
      <c r="C61" s="4209">
        <v>19730.18</v>
      </c>
      <c r="D61" s="4209">
        <v>20290.849999999999</v>
      </c>
      <c r="E61" s="4209">
        <v>0</v>
      </c>
      <c r="F61" s="4209">
        <v>7468.06</v>
      </c>
      <c r="G61" s="4209">
        <v>42200.38</v>
      </c>
      <c r="H61" s="4209">
        <v>6959.05</v>
      </c>
      <c r="I61" s="4209">
        <v>34227.440000000002</v>
      </c>
      <c r="J61" s="4209">
        <v>69079.039999999994</v>
      </c>
      <c r="K61" s="4209">
        <v>59151.25</v>
      </c>
      <c r="L61" s="4209">
        <v>36403.74</v>
      </c>
      <c r="M61" s="4209">
        <v>102440.66</v>
      </c>
      <c r="N61" s="4258">
        <f t="shared" si="0"/>
        <v>414671.91999999993</v>
      </c>
    </row>
    <row r="62" spans="1:14" ht="18" customHeight="1">
      <c r="A62" s="4257" t="s">
        <v>3821</v>
      </c>
      <c r="B62" s="4209">
        <v>0</v>
      </c>
      <c r="C62" s="4209">
        <v>0</v>
      </c>
      <c r="D62" s="4209">
        <v>0</v>
      </c>
      <c r="E62" s="4209">
        <v>0</v>
      </c>
      <c r="F62" s="4209">
        <v>0</v>
      </c>
      <c r="G62" s="4209">
        <v>10453</v>
      </c>
      <c r="H62" s="4209">
        <v>0</v>
      </c>
      <c r="I62" s="4209">
        <v>0</v>
      </c>
      <c r="J62" s="4209">
        <v>7552.5</v>
      </c>
      <c r="K62" s="4209">
        <v>0</v>
      </c>
      <c r="L62" s="4209">
        <v>0</v>
      </c>
      <c r="M62" s="4209">
        <v>0</v>
      </c>
      <c r="N62" s="4258">
        <f t="shared" si="0"/>
        <v>18005.5</v>
      </c>
    </row>
    <row r="63" spans="1:14" ht="18" customHeight="1">
      <c r="A63" s="4257" t="s">
        <v>3822</v>
      </c>
      <c r="B63" s="4209">
        <v>120660</v>
      </c>
      <c r="C63" s="4209">
        <v>152022.93</v>
      </c>
      <c r="D63" s="4209">
        <v>76662</v>
      </c>
      <c r="E63" s="4209">
        <v>143151</v>
      </c>
      <c r="F63" s="4209">
        <v>339232</v>
      </c>
      <c r="G63" s="4209">
        <v>16095</v>
      </c>
      <c r="H63" s="4209">
        <v>130698</v>
      </c>
      <c r="I63" s="4209">
        <v>29625</v>
      </c>
      <c r="J63" s="4209">
        <v>127373.8</v>
      </c>
      <c r="K63" s="4209">
        <v>51756.87</v>
      </c>
      <c r="L63" s="4209">
        <v>0</v>
      </c>
      <c r="M63" s="4209">
        <v>39575</v>
      </c>
      <c r="N63" s="4258">
        <f t="shared" si="0"/>
        <v>1226851.6000000001</v>
      </c>
    </row>
    <row r="64" spans="1:14" ht="18" customHeight="1">
      <c r="A64" s="4257" t="s">
        <v>3823</v>
      </c>
      <c r="B64" s="4209">
        <v>0</v>
      </c>
      <c r="C64" s="4209">
        <v>2151</v>
      </c>
      <c r="D64" s="4209">
        <v>0</v>
      </c>
      <c r="E64" s="4209">
        <v>0</v>
      </c>
      <c r="F64" s="4209">
        <v>0</v>
      </c>
      <c r="G64" s="4209">
        <v>40068</v>
      </c>
      <c r="H64" s="4209">
        <v>0</v>
      </c>
      <c r="I64" s="4209">
        <v>0</v>
      </c>
      <c r="J64" s="4209">
        <v>0</v>
      </c>
      <c r="K64" s="4209">
        <v>7940</v>
      </c>
      <c r="L64" s="4209">
        <v>0</v>
      </c>
      <c r="M64" s="4209">
        <v>37627.1</v>
      </c>
      <c r="N64" s="4258">
        <f t="shared" si="0"/>
        <v>87786.1</v>
      </c>
    </row>
    <row r="65" spans="1:14" ht="18" customHeight="1">
      <c r="A65" s="4257" t="s">
        <v>3861</v>
      </c>
      <c r="B65" s="4209">
        <v>156086</v>
      </c>
      <c r="C65" s="4209">
        <v>4654.6000000000004</v>
      </c>
      <c r="D65" s="4209">
        <v>346306.51</v>
      </c>
      <c r="E65" s="4209">
        <v>1832987.92</v>
      </c>
      <c r="F65" s="4209">
        <v>905099.01</v>
      </c>
      <c r="G65" s="4209">
        <v>76004.44</v>
      </c>
      <c r="H65" s="4209">
        <v>0</v>
      </c>
      <c r="I65" s="4209">
        <v>174678.58</v>
      </c>
      <c r="J65" s="4209">
        <v>76126.509999999995</v>
      </c>
      <c r="K65" s="4209">
        <v>265175.18</v>
      </c>
      <c r="L65" s="4209">
        <v>128218</v>
      </c>
      <c r="M65" s="4209">
        <v>112979.5</v>
      </c>
      <c r="N65" s="4258">
        <f t="shared" si="0"/>
        <v>4078316.25</v>
      </c>
    </row>
    <row r="66" spans="1:14" ht="18" customHeight="1">
      <c r="A66" s="4257" t="s">
        <v>3825</v>
      </c>
      <c r="B66" s="4209">
        <v>239214.29</v>
      </c>
      <c r="C66" s="4209">
        <v>318018.95</v>
      </c>
      <c r="D66" s="4209">
        <v>288897.28999999998</v>
      </c>
      <c r="E66" s="4209">
        <v>210478.16</v>
      </c>
      <c r="F66" s="4209">
        <v>369518.72</v>
      </c>
      <c r="G66" s="4209">
        <v>737619.55</v>
      </c>
      <c r="H66" s="4209">
        <v>206800.93</v>
      </c>
      <c r="I66" s="4209">
        <v>615537.09</v>
      </c>
      <c r="J66" s="4209">
        <v>450375.16</v>
      </c>
      <c r="K66" s="4209">
        <v>476850.99</v>
      </c>
      <c r="L66" s="4209">
        <v>290757.40999999997</v>
      </c>
      <c r="M66" s="4209">
        <v>762073.15</v>
      </c>
      <c r="N66" s="4258">
        <f t="shared" si="0"/>
        <v>4966141.6900000004</v>
      </c>
    </row>
    <row r="67" spans="1:14" ht="18" customHeight="1">
      <c r="A67" s="4257" t="s">
        <v>3862</v>
      </c>
      <c r="B67" s="4209">
        <v>0</v>
      </c>
      <c r="C67" s="4209">
        <v>106381</v>
      </c>
      <c r="D67" s="4209">
        <v>2011.57</v>
      </c>
      <c r="E67" s="4209">
        <v>0</v>
      </c>
      <c r="F67" s="4209">
        <v>0</v>
      </c>
      <c r="G67" s="4209">
        <v>713.55</v>
      </c>
      <c r="H67" s="4209">
        <v>118645.43</v>
      </c>
      <c r="I67" s="4209">
        <v>1586.82</v>
      </c>
      <c r="J67" s="4209">
        <v>0</v>
      </c>
      <c r="K67" s="4209">
        <v>8756.25</v>
      </c>
      <c r="L67" s="4209">
        <v>1591.34</v>
      </c>
      <c r="M67" s="4209">
        <v>300.77</v>
      </c>
      <c r="N67" s="4258">
        <f t="shared" ref="N67:N85" si="1">SUM(B67:M67)</f>
        <v>239986.72999999998</v>
      </c>
    </row>
    <row r="68" spans="1:14" ht="18" customHeight="1">
      <c r="A68" s="4257" t="s">
        <v>3826</v>
      </c>
      <c r="B68" s="4209">
        <v>103190.5</v>
      </c>
      <c r="C68" s="4209">
        <v>32794</v>
      </c>
      <c r="D68" s="4209">
        <v>0</v>
      </c>
      <c r="E68" s="4209">
        <v>44051.85</v>
      </c>
      <c r="F68" s="4209">
        <v>45750</v>
      </c>
      <c r="G68" s="4209">
        <v>100410.2</v>
      </c>
      <c r="H68" s="4209">
        <v>112850</v>
      </c>
      <c r="I68" s="4209">
        <v>256380.5</v>
      </c>
      <c r="J68" s="4209">
        <v>91455</v>
      </c>
      <c r="K68" s="4209">
        <v>193400</v>
      </c>
      <c r="L68" s="4209">
        <v>128859</v>
      </c>
      <c r="M68" s="4209">
        <v>77085</v>
      </c>
      <c r="N68" s="4258">
        <f t="shared" si="1"/>
        <v>1186226.05</v>
      </c>
    </row>
    <row r="69" spans="1:14" ht="18" customHeight="1">
      <c r="A69" s="4257" t="s">
        <v>3863</v>
      </c>
      <c r="B69" s="4209">
        <v>0</v>
      </c>
      <c r="C69" s="4209">
        <v>0</v>
      </c>
      <c r="D69" s="4209">
        <v>0</v>
      </c>
      <c r="E69" s="4209">
        <v>130492.34</v>
      </c>
      <c r="F69" s="4209">
        <v>0</v>
      </c>
      <c r="G69" s="4209">
        <v>0</v>
      </c>
      <c r="H69" s="4209">
        <v>0</v>
      </c>
      <c r="I69" s="4209">
        <v>0</v>
      </c>
      <c r="J69" s="4209">
        <v>79326.33</v>
      </c>
      <c r="K69" s="4209">
        <v>0</v>
      </c>
      <c r="L69" s="4209">
        <v>0</v>
      </c>
      <c r="M69" s="4209">
        <v>0</v>
      </c>
      <c r="N69" s="4258">
        <f t="shared" si="1"/>
        <v>209818.66999999998</v>
      </c>
    </row>
    <row r="70" spans="1:14" ht="18" customHeight="1">
      <c r="A70" s="4257" t="s">
        <v>3828</v>
      </c>
      <c r="B70" s="4209">
        <v>0</v>
      </c>
      <c r="C70" s="4209">
        <v>0</v>
      </c>
      <c r="D70" s="4209">
        <v>0</v>
      </c>
      <c r="E70" s="4209">
        <v>338.45</v>
      </c>
      <c r="F70" s="4209">
        <v>15916.43</v>
      </c>
      <c r="G70" s="4209">
        <v>72.44</v>
      </c>
      <c r="H70" s="4209">
        <v>32847.68</v>
      </c>
      <c r="I70" s="4209">
        <v>0</v>
      </c>
      <c r="J70" s="4209">
        <v>0</v>
      </c>
      <c r="K70" s="4209">
        <v>410.93</v>
      </c>
      <c r="L70" s="4209">
        <v>0</v>
      </c>
      <c r="M70" s="4209">
        <v>8775</v>
      </c>
      <c r="N70" s="4258">
        <f t="shared" si="1"/>
        <v>58360.93</v>
      </c>
    </row>
    <row r="71" spans="1:14" ht="18" customHeight="1">
      <c r="A71" s="4257" t="s">
        <v>3829</v>
      </c>
      <c r="B71" s="4209">
        <v>106.33</v>
      </c>
      <c r="C71" s="4209">
        <v>0</v>
      </c>
      <c r="D71" s="4209">
        <v>0</v>
      </c>
      <c r="E71" s="4209">
        <v>169.13</v>
      </c>
      <c r="F71" s="4209">
        <v>0</v>
      </c>
      <c r="G71" s="4209">
        <v>0</v>
      </c>
      <c r="H71" s="4209">
        <v>475.03</v>
      </c>
      <c r="I71" s="4209">
        <v>0</v>
      </c>
      <c r="J71" s="4209">
        <v>0</v>
      </c>
      <c r="K71" s="4209">
        <v>2400</v>
      </c>
      <c r="L71" s="4209">
        <v>0</v>
      </c>
      <c r="M71" s="4209">
        <v>0</v>
      </c>
      <c r="N71" s="4258">
        <f t="shared" si="1"/>
        <v>3150.49</v>
      </c>
    </row>
    <row r="72" spans="1:14" ht="18" customHeight="1">
      <c r="A72" s="4257" t="s">
        <v>3830</v>
      </c>
      <c r="B72" s="4209">
        <v>0</v>
      </c>
      <c r="C72" s="4209">
        <v>12461.4</v>
      </c>
      <c r="D72" s="4209">
        <v>0</v>
      </c>
      <c r="E72" s="4209">
        <v>0</v>
      </c>
      <c r="F72" s="4209">
        <v>55297.13</v>
      </c>
      <c r="G72" s="4209">
        <v>0</v>
      </c>
      <c r="H72" s="4209">
        <v>0</v>
      </c>
      <c r="I72" s="4209">
        <v>0</v>
      </c>
      <c r="J72" s="4209">
        <v>0</v>
      </c>
      <c r="K72" s="4209">
        <v>0</v>
      </c>
      <c r="L72" s="4209">
        <v>0</v>
      </c>
      <c r="M72" s="4209">
        <v>0</v>
      </c>
      <c r="N72" s="4258">
        <f t="shared" si="1"/>
        <v>67758.53</v>
      </c>
    </row>
    <row r="73" spans="1:14" ht="18" customHeight="1">
      <c r="A73" s="4257" t="s">
        <v>3832</v>
      </c>
      <c r="B73" s="4209">
        <v>27177</v>
      </c>
      <c r="C73" s="4209">
        <v>7523.13</v>
      </c>
      <c r="D73" s="4209">
        <v>242873.62</v>
      </c>
      <c r="E73" s="4209">
        <v>0</v>
      </c>
      <c r="F73" s="4209">
        <v>209487</v>
      </c>
      <c r="G73" s="4209">
        <v>106692.55</v>
      </c>
      <c r="H73" s="4209">
        <v>182761.47</v>
      </c>
      <c r="I73" s="4209">
        <v>219098</v>
      </c>
      <c r="J73" s="4209">
        <v>165865</v>
      </c>
      <c r="K73" s="4209">
        <v>140015</v>
      </c>
      <c r="L73" s="4209">
        <v>70500</v>
      </c>
      <c r="M73" s="4209">
        <v>275871.18</v>
      </c>
      <c r="N73" s="4258">
        <f t="shared" si="1"/>
        <v>1647863.95</v>
      </c>
    </row>
    <row r="74" spans="1:14" ht="18" customHeight="1">
      <c r="A74" s="4257" t="s">
        <v>3833</v>
      </c>
      <c r="B74" s="4209">
        <v>120094</v>
      </c>
      <c r="C74" s="4209">
        <v>121537.72</v>
      </c>
      <c r="D74" s="4209">
        <v>146468.38</v>
      </c>
      <c r="E74" s="4209">
        <v>43565.599999999999</v>
      </c>
      <c r="F74" s="4209">
        <v>84088.27</v>
      </c>
      <c r="G74" s="4209">
        <v>86848.17</v>
      </c>
      <c r="H74" s="4209">
        <v>47005.05</v>
      </c>
      <c r="I74" s="4209">
        <v>123012.64</v>
      </c>
      <c r="J74" s="4209">
        <v>244782.18</v>
      </c>
      <c r="K74" s="4209">
        <v>199687.7</v>
      </c>
      <c r="L74" s="4209">
        <v>424078.48</v>
      </c>
      <c r="M74" s="4209">
        <v>243285.35</v>
      </c>
      <c r="N74" s="4258">
        <f t="shared" si="1"/>
        <v>1884453.54</v>
      </c>
    </row>
    <row r="75" spans="1:14" ht="18" customHeight="1">
      <c r="A75" s="4257" t="s">
        <v>3834</v>
      </c>
      <c r="B75" s="4209">
        <v>0</v>
      </c>
      <c r="C75" s="4209">
        <v>0</v>
      </c>
      <c r="D75" s="4209">
        <v>8200</v>
      </c>
      <c r="E75" s="4209">
        <v>0</v>
      </c>
      <c r="F75" s="4209">
        <v>0</v>
      </c>
      <c r="G75" s="4209">
        <v>0</v>
      </c>
      <c r="H75" s="4209">
        <v>0</v>
      </c>
      <c r="I75" s="4209">
        <v>9442.11</v>
      </c>
      <c r="J75" s="4209">
        <v>0</v>
      </c>
      <c r="K75" s="4209">
        <v>9714</v>
      </c>
      <c r="L75" s="4209">
        <v>0</v>
      </c>
      <c r="M75" s="4209">
        <v>32844.43</v>
      </c>
      <c r="N75" s="4258">
        <f t="shared" si="1"/>
        <v>60200.54</v>
      </c>
    </row>
    <row r="76" spans="1:14" ht="18" customHeight="1">
      <c r="A76" s="4257" t="s">
        <v>3835</v>
      </c>
      <c r="B76" s="4209">
        <v>44970.81</v>
      </c>
      <c r="C76" s="4209">
        <v>69495.97</v>
      </c>
      <c r="D76" s="4209">
        <v>234342.38</v>
      </c>
      <c r="E76" s="4209">
        <v>167282.5</v>
      </c>
      <c r="F76" s="4209">
        <v>237788.83</v>
      </c>
      <c r="G76" s="4209">
        <v>264718.21999999997</v>
      </c>
      <c r="H76" s="4209">
        <v>68285.710000000006</v>
      </c>
      <c r="I76" s="4209">
        <v>134411.57999999999</v>
      </c>
      <c r="J76" s="4209">
        <v>323242.2</v>
      </c>
      <c r="K76" s="4209">
        <v>234669.08</v>
      </c>
      <c r="L76" s="4209">
        <v>234399.02</v>
      </c>
      <c r="M76" s="4209">
        <v>313961.07</v>
      </c>
      <c r="N76" s="4258">
        <f t="shared" si="1"/>
        <v>2327567.37</v>
      </c>
    </row>
    <row r="77" spans="1:14" ht="18" customHeight="1">
      <c r="A77" s="4257" t="s">
        <v>3836</v>
      </c>
      <c r="B77" s="4209">
        <v>32747</v>
      </c>
      <c r="C77" s="4209">
        <v>0</v>
      </c>
      <c r="D77" s="4209">
        <v>0</v>
      </c>
      <c r="E77" s="4209">
        <v>145931.68</v>
      </c>
      <c r="F77" s="4209">
        <v>86803</v>
      </c>
      <c r="G77" s="4209">
        <v>0</v>
      </c>
      <c r="H77" s="4209">
        <v>33510</v>
      </c>
      <c r="I77" s="4209">
        <v>32337.66</v>
      </c>
      <c r="J77" s="4209">
        <v>52582.92</v>
      </c>
      <c r="K77" s="4209">
        <v>29700</v>
      </c>
      <c r="L77" s="4209">
        <v>6950</v>
      </c>
      <c r="M77" s="4209">
        <v>0</v>
      </c>
      <c r="N77" s="4258">
        <f t="shared" si="1"/>
        <v>420562.25999999995</v>
      </c>
    </row>
    <row r="78" spans="1:14" ht="18" customHeight="1">
      <c r="A78" s="4257" t="s">
        <v>3837</v>
      </c>
      <c r="B78" s="4209">
        <v>69213.45</v>
      </c>
      <c r="C78" s="4209">
        <v>139583.29</v>
      </c>
      <c r="D78" s="4209">
        <v>203561.66</v>
      </c>
      <c r="E78" s="4209">
        <v>273759.95</v>
      </c>
      <c r="F78" s="4209">
        <v>129113.42</v>
      </c>
      <c r="G78" s="4209">
        <v>222421.28</v>
      </c>
      <c r="H78" s="4209">
        <v>190747.4</v>
      </c>
      <c r="I78" s="4209">
        <v>140811.04</v>
      </c>
      <c r="J78" s="4209">
        <v>124516.4</v>
      </c>
      <c r="K78" s="4209">
        <v>590133.68999999994</v>
      </c>
      <c r="L78" s="4209">
        <v>49369.4</v>
      </c>
      <c r="M78" s="4209">
        <v>438606.29</v>
      </c>
      <c r="N78" s="4258">
        <f t="shared" si="1"/>
        <v>2571837.27</v>
      </c>
    </row>
    <row r="79" spans="1:14" ht="18" customHeight="1">
      <c r="A79" s="4257" t="s">
        <v>3838</v>
      </c>
      <c r="B79" s="4209">
        <v>0</v>
      </c>
      <c r="C79" s="4209">
        <v>0</v>
      </c>
      <c r="D79" s="4209">
        <v>47829.599999999999</v>
      </c>
      <c r="E79" s="4209">
        <v>0</v>
      </c>
      <c r="F79" s="4209">
        <v>0</v>
      </c>
      <c r="G79" s="4209">
        <v>0</v>
      </c>
      <c r="H79" s="4209">
        <v>40217.160000000003</v>
      </c>
      <c r="I79" s="4209">
        <v>8617.4</v>
      </c>
      <c r="J79" s="4209">
        <v>9828</v>
      </c>
      <c r="K79" s="4209">
        <v>19656</v>
      </c>
      <c r="L79" s="4209">
        <v>9336.6</v>
      </c>
      <c r="M79" s="4209">
        <v>38329.199999999997</v>
      </c>
      <c r="N79" s="4258">
        <f t="shared" si="1"/>
        <v>173813.96000000002</v>
      </c>
    </row>
    <row r="80" spans="1:14" ht="18" customHeight="1">
      <c r="A80" s="4257" t="s">
        <v>3839</v>
      </c>
      <c r="B80" s="4209">
        <v>0</v>
      </c>
      <c r="C80" s="4209">
        <v>0</v>
      </c>
      <c r="D80" s="4209">
        <v>0</v>
      </c>
      <c r="E80" s="4209">
        <v>0</v>
      </c>
      <c r="F80" s="4209">
        <v>0</v>
      </c>
      <c r="G80" s="4209">
        <v>470039.62</v>
      </c>
      <c r="H80" s="4209">
        <v>0</v>
      </c>
      <c r="I80" s="4209">
        <v>0</v>
      </c>
      <c r="J80" s="4209">
        <v>0</v>
      </c>
      <c r="K80" s="4209">
        <v>0</v>
      </c>
      <c r="L80" s="4209">
        <v>0</v>
      </c>
      <c r="M80" s="4209">
        <v>0</v>
      </c>
      <c r="N80" s="4258">
        <f t="shared" si="1"/>
        <v>470039.62</v>
      </c>
    </row>
    <row r="81" spans="1:15" ht="18" customHeight="1">
      <c r="A81" s="4257" t="s">
        <v>3840</v>
      </c>
      <c r="B81" s="4209">
        <v>117800.2</v>
      </c>
      <c r="C81" s="4209">
        <v>271897.76</v>
      </c>
      <c r="D81" s="4209">
        <v>103004.61</v>
      </c>
      <c r="E81" s="4209">
        <v>56015.09</v>
      </c>
      <c r="F81" s="4209">
        <v>9820</v>
      </c>
      <c r="G81" s="4209">
        <v>199284.7</v>
      </c>
      <c r="H81" s="4209">
        <v>47735</v>
      </c>
      <c r="I81" s="4209">
        <v>246131</v>
      </c>
      <c r="J81" s="4209">
        <v>100286.9</v>
      </c>
      <c r="K81" s="4209">
        <v>49408</v>
      </c>
      <c r="L81" s="4209">
        <v>193544.67</v>
      </c>
      <c r="M81" s="4209">
        <v>0</v>
      </c>
      <c r="N81" s="4258">
        <f t="shared" si="1"/>
        <v>1394927.93</v>
      </c>
    </row>
    <row r="82" spans="1:15" ht="18" customHeight="1">
      <c r="A82" s="4257" t="s">
        <v>3841</v>
      </c>
      <c r="B82" s="4209">
        <v>15550.93</v>
      </c>
      <c r="C82" s="4209">
        <v>0</v>
      </c>
      <c r="D82" s="4209">
        <v>0</v>
      </c>
      <c r="E82" s="4209">
        <v>0</v>
      </c>
      <c r="F82" s="4209">
        <v>0</v>
      </c>
      <c r="G82" s="4209">
        <v>0</v>
      </c>
      <c r="H82" s="4209">
        <v>37337.99</v>
      </c>
      <c r="I82" s="4209">
        <v>0</v>
      </c>
      <c r="J82" s="4209">
        <v>0</v>
      </c>
      <c r="K82" s="4209">
        <v>0</v>
      </c>
      <c r="L82" s="4209">
        <v>23090.81</v>
      </c>
      <c r="M82" s="4209">
        <v>0</v>
      </c>
      <c r="N82" s="4258">
        <f t="shared" si="1"/>
        <v>75979.73</v>
      </c>
    </row>
    <row r="83" spans="1:15" ht="18" customHeight="1">
      <c r="A83" s="4257" t="s">
        <v>3864</v>
      </c>
      <c r="B83" s="4209">
        <v>0</v>
      </c>
      <c r="C83" s="4209">
        <v>0</v>
      </c>
      <c r="D83" s="4209">
        <v>0</v>
      </c>
      <c r="E83" s="4209">
        <v>20305</v>
      </c>
      <c r="F83" s="4209">
        <v>0</v>
      </c>
      <c r="G83" s="4209">
        <v>28610.93</v>
      </c>
      <c r="H83" s="4209">
        <v>0</v>
      </c>
      <c r="I83" s="4209">
        <v>0</v>
      </c>
      <c r="J83" s="4209">
        <v>0</v>
      </c>
      <c r="K83" s="4209">
        <v>20799</v>
      </c>
      <c r="L83" s="4209">
        <v>0</v>
      </c>
      <c r="M83" s="4209">
        <v>15016.65</v>
      </c>
      <c r="N83" s="4258">
        <f t="shared" si="1"/>
        <v>84731.579999999987</v>
      </c>
    </row>
    <row r="84" spans="1:15" ht="18" customHeight="1">
      <c r="A84" s="4257" t="s">
        <v>3844</v>
      </c>
      <c r="B84" s="4209">
        <v>2475508.38</v>
      </c>
      <c r="C84" s="4209">
        <v>1584047.98</v>
      </c>
      <c r="D84" s="4209">
        <v>2207327.13</v>
      </c>
      <c r="E84" s="4209">
        <v>1375347.89</v>
      </c>
      <c r="F84" s="4209">
        <v>2546976.44</v>
      </c>
      <c r="G84" s="4209">
        <v>1611479.41</v>
      </c>
      <c r="H84" s="4209">
        <v>2376395.39</v>
      </c>
      <c r="I84" s="4209">
        <v>1500714.67</v>
      </c>
      <c r="J84" s="4209">
        <v>1727306.39</v>
      </c>
      <c r="K84" s="4209">
        <v>2595848.44</v>
      </c>
      <c r="L84" s="4209">
        <v>1639722.52</v>
      </c>
      <c r="M84" s="4209">
        <v>2732628.1</v>
      </c>
      <c r="N84" s="4258">
        <f t="shared" si="1"/>
        <v>24373302.740000002</v>
      </c>
    </row>
    <row r="85" spans="1:15" ht="18" customHeight="1" thickBot="1">
      <c r="A85" s="4259" t="s">
        <v>3846</v>
      </c>
      <c r="B85" s="4260">
        <v>0</v>
      </c>
      <c r="C85" s="4260">
        <v>693</v>
      </c>
      <c r="D85" s="4260">
        <v>0</v>
      </c>
      <c r="E85" s="4260">
        <v>0</v>
      </c>
      <c r="F85" s="4260">
        <v>0</v>
      </c>
      <c r="G85" s="4260">
        <v>0</v>
      </c>
      <c r="H85" s="4260">
        <v>0</v>
      </c>
      <c r="I85" s="4260">
        <v>0</v>
      </c>
      <c r="J85" s="4260">
        <v>0</v>
      </c>
      <c r="K85" s="4260">
        <v>0</v>
      </c>
      <c r="L85" s="4260">
        <v>0</v>
      </c>
      <c r="M85" s="4260">
        <v>0</v>
      </c>
      <c r="N85" s="4261">
        <f t="shared" si="1"/>
        <v>693</v>
      </c>
    </row>
    <row r="86" spans="1:15" ht="18.95" customHeight="1" thickTop="1">
      <c r="A86" s="4262"/>
      <c r="B86" s="4238"/>
      <c r="C86" s="4238"/>
      <c r="D86" s="4238"/>
      <c r="E86" s="4238"/>
      <c r="F86" s="4238"/>
      <c r="G86" s="4238"/>
      <c r="H86" s="4238"/>
      <c r="I86" s="4238"/>
      <c r="J86" s="4238"/>
      <c r="K86" s="4238"/>
      <c r="L86" s="4238"/>
      <c r="M86" s="4238"/>
      <c r="N86" s="4263"/>
    </row>
    <row r="87" spans="1:15" ht="17.25" customHeight="1">
      <c r="A87" s="7422" t="s">
        <v>3847</v>
      </c>
      <c r="B87" s="7422"/>
      <c r="C87" s="7422"/>
      <c r="D87" s="7422"/>
      <c r="E87" s="7422"/>
      <c r="F87" s="7422"/>
      <c r="G87" s="7422"/>
      <c r="H87" s="7422"/>
      <c r="I87" s="7422"/>
      <c r="K87" s="4200"/>
      <c r="L87" s="4200"/>
      <c r="O87" s="4160"/>
    </row>
    <row r="88" spans="1:15" ht="17.25" customHeight="1">
      <c r="A88" s="7344" t="s">
        <v>3644</v>
      </c>
      <c r="B88" s="7344"/>
      <c r="C88" s="7344"/>
      <c r="D88" s="7344"/>
      <c r="E88" s="7344"/>
      <c r="F88" s="7344"/>
      <c r="G88" s="7344"/>
      <c r="H88" s="7344"/>
      <c r="I88" s="7344"/>
      <c r="K88" s="4200"/>
      <c r="L88" s="4200"/>
      <c r="O88" s="4160"/>
    </row>
    <row r="89" spans="1:15" ht="17.25" customHeight="1">
      <c r="A89" s="7344" t="s">
        <v>3645</v>
      </c>
      <c r="B89" s="7344"/>
      <c r="C89" s="7344"/>
      <c r="D89" s="7344"/>
      <c r="E89" s="7344"/>
      <c r="F89" s="7344"/>
      <c r="G89" s="7344"/>
      <c r="H89" s="7344"/>
      <c r="I89" s="7344"/>
      <c r="K89" s="4200"/>
      <c r="L89" s="4200"/>
      <c r="O89" s="4160"/>
    </row>
    <row r="93" spans="1:15">
      <c r="A93" s="3117"/>
      <c r="B93" s="3062"/>
      <c r="C93" s="4160"/>
      <c r="D93" s="3062"/>
      <c r="E93" s="4160"/>
      <c r="F93" s="4160"/>
      <c r="G93" s="3062"/>
      <c r="H93" s="4160"/>
      <c r="I93" s="4160"/>
      <c r="J93" s="3062"/>
      <c r="K93" s="4160"/>
      <c r="L93" s="4160"/>
      <c r="M93" s="3062"/>
      <c r="N93" s="4160"/>
      <c r="O93" s="4160"/>
    </row>
    <row r="94" spans="1:15" ht="21.75" customHeight="1">
      <c r="A94" s="3117"/>
      <c r="B94" s="3062"/>
      <c r="C94" s="7702" t="s">
        <v>3</v>
      </c>
      <c r="D94" s="7702"/>
      <c r="E94" s="4160"/>
      <c r="F94" s="4200" t="s">
        <v>38</v>
      </c>
      <c r="G94" s="3062"/>
      <c r="H94" s="4160"/>
      <c r="I94" s="4160"/>
      <c r="J94" s="3062"/>
      <c r="K94" s="4160"/>
      <c r="L94" s="4160"/>
      <c r="M94" s="3062"/>
      <c r="N94" s="4160"/>
      <c r="O94" s="4160"/>
    </row>
    <row r="95" spans="1:15">
      <c r="A95" s="3117"/>
      <c r="B95" s="3062"/>
      <c r="C95" s="4160"/>
      <c r="D95" s="3062"/>
      <c r="E95" s="4160"/>
      <c r="F95" s="4160"/>
      <c r="G95" s="3062"/>
      <c r="H95" s="4160"/>
      <c r="I95" s="4160"/>
      <c r="J95" s="3062"/>
      <c r="K95" s="4160"/>
      <c r="L95" s="4160"/>
      <c r="M95" s="3062"/>
      <c r="N95" s="4160"/>
      <c r="O95" s="4160"/>
    </row>
  </sheetData>
  <mergeCells count="10">
    <mergeCell ref="A87:I87"/>
    <mergeCell ref="A88:I88"/>
    <mergeCell ref="A89:I89"/>
    <mergeCell ref="C94:D94"/>
    <mergeCell ref="A1:C1"/>
    <mergeCell ref="A2:N2"/>
    <mergeCell ref="A3:N3"/>
    <mergeCell ref="A4:A5"/>
    <mergeCell ref="B4:M4"/>
    <mergeCell ref="N4:N5"/>
  </mergeCells>
  <hyperlinks>
    <hyperlink ref="A1" r:id="rId1"/>
  </hyperlinks>
  <pageMargins left="0.62992125984251968" right="0.70866141732283472" top="0.70866141732283472" bottom="0.55118110236220474" header="0.31496062992125984" footer="0.31496062992125984"/>
  <pageSetup paperSize="9" scale="32" fitToWidth="0" orientation="landscape" r:id="rId2"/>
  <headerFooter alignWithMargins="0">
    <oddFooter>&amp;R241</oddFooter>
  </headerFooter>
  <rowBreaks count="2" manualBreakCount="2">
    <brk id="12" max="16383" man="1"/>
    <brk id="51" max="16383" man="1"/>
  </rowBreaks>
  <drawing r:id="rId3"/>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34">
    <pageSetUpPr fitToPage="1"/>
  </sheetPr>
  <dimension ref="A1:P85"/>
  <sheetViews>
    <sheetView view="pageBreakPreview" zoomScale="60" zoomScaleNormal="100" workbookViewId="0">
      <selection activeCell="A3" sqref="A3:N3"/>
    </sheetView>
  </sheetViews>
  <sheetFormatPr defaultRowHeight="12.75"/>
  <cols>
    <col min="1" max="1" width="30.5703125" style="3062" customWidth="1"/>
    <col min="2" max="13" width="25.7109375" style="4199" customWidth="1"/>
    <col min="14" max="14" width="25.7109375" style="4200" customWidth="1"/>
    <col min="15" max="256" width="9.140625" style="3062"/>
    <col min="257" max="257" width="24.85546875" style="3062" customWidth="1"/>
    <col min="258" max="269" width="12.5703125" style="3062" customWidth="1"/>
    <col min="270" max="270" width="14.140625" style="3062" customWidth="1"/>
    <col min="271" max="512" width="9.140625" style="3062"/>
    <col min="513" max="513" width="24.85546875" style="3062" customWidth="1"/>
    <col min="514" max="525" width="12.5703125" style="3062" customWidth="1"/>
    <col min="526" max="526" width="14.140625" style="3062" customWidth="1"/>
    <col min="527" max="768" width="9.140625" style="3062"/>
    <col min="769" max="769" width="24.85546875" style="3062" customWidth="1"/>
    <col min="770" max="781" width="12.5703125" style="3062" customWidth="1"/>
    <col min="782" max="782" width="14.140625" style="3062" customWidth="1"/>
    <col min="783" max="1024" width="9.140625" style="3062"/>
    <col min="1025" max="1025" width="24.85546875" style="3062" customWidth="1"/>
    <col min="1026" max="1037" width="12.5703125" style="3062" customWidth="1"/>
    <col min="1038" max="1038" width="14.140625" style="3062" customWidth="1"/>
    <col min="1039" max="1280" width="9.140625" style="3062"/>
    <col min="1281" max="1281" width="24.85546875" style="3062" customWidth="1"/>
    <col min="1282" max="1293" width="12.5703125" style="3062" customWidth="1"/>
    <col min="1294" max="1294" width="14.140625" style="3062" customWidth="1"/>
    <col min="1295" max="1536" width="9.140625" style="3062"/>
    <col min="1537" max="1537" width="24.85546875" style="3062" customWidth="1"/>
    <col min="1538" max="1549" width="12.5703125" style="3062" customWidth="1"/>
    <col min="1550" max="1550" width="14.140625" style="3062" customWidth="1"/>
    <col min="1551" max="1792" width="9.140625" style="3062"/>
    <col min="1793" max="1793" width="24.85546875" style="3062" customWidth="1"/>
    <col min="1794" max="1805" width="12.5703125" style="3062" customWidth="1"/>
    <col min="1806" max="1806" width="14.140625" style="3062" customWidth="1"/>
    <col min="1807" max="2048" width="9.140625" style="3062"/>
    <col min="2049" max="2049" width="24.85546875" style="3062" customWidth="1"/>
    <col min="2050" max="2061" width="12.5703125" style="3062" customWidth="1"/>
    <col min="2062" max="2062" width="14.140625" style="3062" customWidth="1"/>
    <col min="2063" max="2304" width="9.140625" style="3062"/>
    <col min="2305" max="2305" width="24.85546875" style="3062" customWidth="1"/>
    <col min="2306" max="2317" width="12.5703125" style="3062" customWidth="1"/>
    <col min="2318" max="2318" width="14.140625" style="3062" customWidth="1"/>
    <col min="2319" max="2560" width="9.140625" style="3062"/>
    <col min="2561" max="2561" width="24.85546875" style="3062" customWidth="1"/>
    <col min="2562" max="2573" width="12.5703125" style="3062" customWidth="1"/>
    <col min="2574" max="2574" width="14.140625" style="3062" customWidth="1"/>
    <col min="2575" max="2816" width="9.140625" style="3062"/>
    <col min="2817" max="2817" width="24.85546875" style="3062" customWidth="1"/>
    <col min="2818" max="2829" width="12.5703125" style="3062" customWidth="1"/>
    <col min="2830" max="2830" width="14.140625" style="3062" customWidth="1"/>
    <col min="2831" max="3072" width="9.140625" style="3062"/>
    <col min="3073" max="3073" width="24.85546875" style="3062" customWidth="1"/>
    <col min="3074" max="3085" width="12.5703125" style="3062" customWidth="1"/>
    <col min="3086" max="3086" width="14.140625" style="3062" customWidth="1"/>
    <col min="3087" max="3328" width="9.140625" style="3062"/>
    <col min="3329" max="3329" width="24.85546875" style="3062" customWidth="1"/>
    <col min="3330" max="3341" width="12.5703125" style="3062" customWidth="1"/>
    <col min="3342" max="3342" width="14.140625" style="3062" customWidth="1"/>
    <col min="3343" max="3584" width="9.140625" style="3062"/>
    <col min="3585" max="3585" width="24.85546875" style="3062" customWidth="1"/>
    <col min="3586" max="3597" width="12.5703125" style="3062" customWidth="1"/>
    <col min="3598" max="3598" width="14.140625" style="3062" customWidth="1"/>
    <col min="3599" max="3840" width="9.140625" style="3062"/>
    <col min="3841" max="3841" width="24.85546875" style="3062" customWidth="1"/>
    <col min="3842" max="3853" width="12.5703125" style="3062" customWidth="1"/>
    <col min="3854" max="3854" width="14.140625" style="3062" customWidth="1"/>
    <col min="3855" max="4096" width="9.140625" style="3062"/>
    <col min="4097" max="4097" width="24.85546875" style="3062" customWidth="1"/>
    <col min="4098" max="4109" width="12.5703125" style="3062" customWidth="1"/>
    <col min="4110" max="4110" width="14.140625" style="3062" customWidth="1"/>
    <col min="4111" max="4352" width="9.140625" style="3062"/>
    <col min="4353" max="4353" width="24.85546875" style="3062" customWidth="1"/>
    <col min="4354" max="4365" width="12.5703125" style="3062" customWidth="1"/>
    <col min="4366" max="4366" width="14.140625" style="3062" customWidth="1"/>
    <col min="4367" max="4608" width="9.140625" style="3062"/>
    <col min="4609" max="4609" width="24.85546875" style="3062" customWidth="1"/>
    <col min="4610" max="4621" width="12.5703125" style="3062" customWidth="1"/>
    <col min="4622" max="4622" width="14.140625" style="3062" customWidth="1"/>
    <col min="4623" max="4864" width="9.140625" style="3062"/>
    <col min="4865" max="4865" width="24.85546875" style="3062" customWidth="1"/>
    <col min="4866" max="4877" width="12.5703125" style="3062" customWidth="1"/>
    <col min="4878" max="4878" width="14.140625" style="3062" customWidth="1"/>
    <col min="4879" max="5120" width="9.140625" style="3062"/>
    <col min="5121" max="5121" width="24.85546875" style="3062" customWidth="1"/>
    <col min="5122" max="5133" width="12.5703125" style="3062" customWidth="1"/>
    <col min="5134" max="5134" width="14.140625" style="3062" customWidth="1"/>
    <col min="5135" max="5376" width="9.140625" style="3062"/>
    <col min="5377" max="5377" width="24.85546875" style="3062" customWidth="1"/>
    <col min="5378" max="5389" width="12.5703125" style="3062" customWidth="1"/>
    <col min="5390" max="5390" width="14.140625" style="3062" customWidth="1"/>
    <col min="5391" max="5632" width="9.140625" style="3062"/>
    <col min="5633" max="5633" width="24.85546875" style="3062" customWidth="1"/>
    <col min="5634" max="5645" width="12.5703125" style="3062" customWidth="1"/>
    <col min="5646" max="5646" width="14.140625" style="3062" customWidth="1"/>
    <col min="5647" max="5888" width="9.140625" style="3062"/>
    <col min="5889" max="5889" width="24.85546875" style="3062" customWidth="1"/>
    <col min="5890" max="5901" width="12.5703125" style="3062" customWidth="1"/>
    <col min="5902" max="5902" width="14.140625" style="3062" customWidth="1"/>
    <col min="5903" max="6144" width="9.140625" style="3062"/>
    <col min="6145" max="6145" width="24.85546875" style="3062" customWidth="1"/>
    <col min="6146" max="6157" width="12.5703125" style="3062" customWidth="1"/>
    <col min="6158" max="6158" width="14.140625" style="3062" customWidth="1"/>
    <col min="6159" max="6400" width="9.140625" style="3062"/>
    <col min="6401" max="6401" width="24.85546875" style="3062" customWidth="1"/>
    <col min="6402" max="6413" width="12.5703125" style="3062" customWidth="1"/>
    <col min="6414" max="6414" width="14.140625" style="3062" customWidth="1"/>
    <col min="6415" max="6656" width="9.140625" style="3062"/>
    <col min="6657" max="6657" width="24.85546875" style="3062" customWidth="1"/>
    <col min="6658" max="6669" width="12.5703125" style="3062" customWidth="1"/>
    <col min="6670" max="6670" width="14.140625" style="3062" customWidth="1"/>
    <col min="6671" max="6912" width="9.140625" style="3062"/>
    <col min="6913" max="6913" width="24.85546875" style="3062" customWidth="1"/>
    <col min="6914" max="6925" width="12.5703125" style="3062" customWidth="1"/>
    <col min="6926" max="6926" width="14.140625" style="3062" customWidth="1"/>
    <col min="6927" max="7168" width="9.140625" style="3062"/>
    <col min="7169" max="7169" width="24.85546875" style="3062" customWidth="1"/>
    <col min="7170" max="7181" width="12.5703125" style="3062" customWidth="1"/>
    <col min="7182" max="7182" width="14.140625" style="3062" customWidth="1"/>
    <col min="7183" max="7424" width="9.140625" style="3062"/>
    <col min="7425" max="7425" width="24.85546875" style="3062" customWidth="1"/>
    <col min="7426" max="7437" width="12.5703125" style="3062" customWidth="1"/>
    <col min="7438" max="7438" width="14.140625" style="3062" customWidth="1"/>
    <col min="7439" max="7680" width="9.140625" style="3062"/>
    <col min="7681" max="7681" width="24.85546875" style="3062" customWidth="1"/>
    <col min="7682" max="7693" width="12.5703125" style="3062" customWidth="1"/>
    <col min="7694" max="7694" width="14.140625" style="3062" customWidth="1"/>
    <col min="7695" max="7936" width="9.140625" style="3062"/>
    <col min="7937" max="7937" width="24.85546875" style="3062" customWidth="1"/>
    <col min="7938" max="7949" width="12.5703125" style="3062" customWidth="1"/>
    <col min="7950" max="7950" width="14.140625" style="3062" customWidth="1"/>
    <col min="7951" max="8192" width="9.140625" style="3062"/>
    <col min="8193" max="8193" width="24.85546875" style="3062" customWidth="1"/>
    <col min="8194" max="8205" width="12.5703125" style="3062" customWidth="1"/>
    <col min="8206" max="8206" width="14.140625" style="3062" customWidth="1"/>
    <col min="8207" max="8448" width="9.140625" style="3062"/>
    <col min="8449" max="8449" width="24.85546875" style="3062" customWidth="1"/>
    <col min="8450" max="8461" width="12.5703125" style="3062" customWidth="1"/>
    <col min="8462" max="8462" width="14.140625" style="3062" customWidth="1"/>
    <col min="8463" max="8704" width="9.140625" style="3062"/>
    <col min="8705" max="8705" width="24.85546875" style="3062" customWidth="1"/>
    <col min="8706" max="8717" width="12.5703125" style="3062" customWidth="1"/>
    <col min="8718" max="8718" width="14.140625" style="3062" customWidth="1"/>
    <col min="8719" max="8960" width="9.140625" style="3062"/>
    <col min="8961" max="8961" width="24.85546875" style="3062" customWidth="1"/>
    <col min="8962" max="8973" width="12.5703125" style="3062" customWidth="1"/>
    <col min="8974" max="8974" width="14.140625" style="3062" customWidth="1"/>
    <col min="8975" max="9216" width="9.140625" style="3062"/>
    <col min="9217" max="9217" width="24.85546875" style="3062" customWidth="1"/>
    <col min="9218" max="9229" width="12.5703125" style="3062" customWidth="1"/>
    <col min="9230" max="9230" width="14.140625" style="3062" customWidth="1"/>
    <col min="9231" max="9472" width="9.140625" style="3062"/>
    <col min="9473" max="9473" width="24.85546875" style="3062" customWidth="1"/>
    <col min="9474" max="9485" width="12.5703125" style="3062" customWidth="1"/>
    <col min="9486" max="9486" width="14.140625" style="3062" customWidth="1"/>
    <col min="9487" max="9728" width="9.140625" style="3062"/>
    <col min="9729" max="9729" width="24.85546875" style="3062" customWidth="1"/>
    <col min="9730" max="9741" width="12.5703125" style="3062" customWidth="1"/>
    <col min="9742" max="9742" width="14.140625" style="3062" customWidth="1"/>
    <col min="9743" max="9984" width="9.140625" style="3062"/>
    <col min="9985" max="9985" width="24.85546875" style="3062" customWidth="1"/>
    <col min="9986" max="9997" width="12.5703125" style="3062" customWidth="1"/>
    <col min="9998" max="9998" width="14.140625" style="3062" customWidth="1"/>
    <col min="9999" max="10240" width="9.140625" style="3062"/>
    <col min="10241" max="10241" width="24.85546875" style="3062" customWidth="1"/>
    <col min="10242" max="10253" width="12.5703125" style="3062" customWidth="1"/>
    <col min="10254" max="10254" width="14.140625" style="3062" customWidth="1"/>
    <col min="10255" max="10496" width="9.140625" style="3062"/>
    <col min="10497" max="10497" width="24.85546875" style="3062" customWidth="1"/>
    <col min="10498" max="10509" width="12.5703125" style="3062" customWidth="1"/>
    <col min="10510" max="10510" width="14.140625" style="3062" customWidth="1"/>
    <col min="10511" max="10752" width="9.140625" style="3062"/>
    <col min="10753" max="10753" width="24.85546875" style="3062" customWidth="1"/>
    <col min="10754" max="10765" width="12.5703125" style="3062" customWidth="1"/>
    <col min="10766" max="10766" width="14.140625" style="3062" customWidth="1"/>
    <col min="10767" max="11008" width="9.140625" style="3062"/>
    <col min="11009" max="11009" width="24.85546875" style="3062" customWidth="1"/>
    <col min="11010" max="11021" width="12.5703125" style="3062" customWidth="1"/>
    <col min="11022" max="11022" width="14.140625" style="3062" customWidth="1"/>
    <col min="11023" max="11264" width="9.140625" style="3062"/>
    <col min="11265" max="11265" width="24.85546875" style="3062" customWidth="1"/>
    <col min="11266" max="11277" width="12.5703125" style="3062" customWidth="1"/>
    <col min="11278" max="11278" width="14.140625" style="3062" customWidth="1"/>
    <col min="11279" max="11520" width="9.140625" style="3062"/>
    <col min="11521" max="11521" width="24.85546875" style="3062" customWidth="1"/>
    <col min="11522" max="11533" width="12.5703125" style="3062" customWidth="1"/>
    <col min="11534" max="11534" width="14.140625" style="3062" customWidth="1"/>
    <col min="11535" max="11776" width="9.140625" style="3062"/>
    <col min="11777" max="11777" width="24.85546875" style="3062" customWidth="1"/>
    <col min="11778" max="11789" width="12.5703125" style="3062" customWidth="1"/>
    <col min="11790" max="11790" width="14.140625" style="3062" customWidth="1"/>
    <col min="11791" max="12032" width="9.140625" style="3062"/>
    <col min="12033" max="12033" width="24.85546875" style="3062" customWidth="1"/>
    <col min="12034" max="12045" width="12.5703125" style="3062" customWidth="1"/>
    <col min="12046" max="12046" width="14.140625" style="3062" customWidth="1"/>
    <col min="12047" max="12288" width="9.140625" style="3062"/>
    <col min="12289" max="12289" width="24.85546875" style="3062" customWidth="1"/>
    <col min="12290" max="12301" width="12.5703125" style="3062" customWidth="1"/>
    <col min="12302" max="12302" width="14.140625" style="3062" customWidth="1"/>
    <col min="12303" max="12544" width="9.140625" style="3062"/>
    <col min="12545" max="12545" width="24.85546875" style="3062" customWidth="1"/>
    <col min="12546" max="12557" width="12.5703125" style="3062" customWidth="1"/>
    <col min="12558" max="12558" width="14.140625" style="3062" customWidth="1"/>
    <col min="12559" max="12800" width="9.140625" style="3062"/>
    <col min="12801" max="12801" width="24.85546875" style="3062" customWidth="1"/>
    <col min="12802" max="12813" width="12.5703125" style="3062" customWidth="1"/>
    <col min="12814" max="12814" width="14.140625" style="3062" customWidth="1"/>
    <col min="12815" max="13056" width="9.140625" style="3062"/>
    <col min="13057" max="13057" width="24.85546875" style="3062" customWidth="1"/>
    <col min="13058" max="13069" width="12.5703125" style="3062" customWidth="1"/>
    <col min="13070" max="13070" width="14.140625" style="3062" customWidth="1"/>
    <col min="13071" max="13312" width="9.140625" style="3062"/>
    <col min="13313" max="13313" width="24.85546875" style="3062" customWidth="1"/>
    <col min="13314" max="13325" width="12.5703125" style="3062" customWidth="1"/>
    <col min="13326" max="13326" width="14.140625" style="3062" customWidth="1"/>
    <col min="13327" max="13568" width="9.140625" style="3062"/>
    <col min="13569" max="13569" width="24.85546875" style="3062" customWidth="1"/>
    <col min="13570" max="13581" width="12.5703125" style="3062" customWidth="1"/>
    <col min="13582" max="13582" width="14.140625" style="3062" customWidth="1"/>
    <col min="13583" max="13824" width="9.140625" style="3062"/>
    <col min="13825" max="13825" width="24.85546875" style="3062" customWidth="1"/>
    <col min="13826" max="13837" width="12.5703125" style="3062" customWidth="1"/>
    <col min="13838" max="13838" width="14.140625" style="3062" customWidth="1"/>
    <col min="13839" max="14080" width="9.140625" style="3062"/>
    <col min="14081" max="14081" width="24.85546875" style="3062" customWidth="1"/>
    <col min="14082" max="14093" width="12.5703125" style="3062" customWidth="1"/>
    <col min="14094" max="14094" width="14.140625" style="3062" customWidth="1"/>
    <col min="14095" max="14336" width="9.140625" style="3062"/>
    <col min="14337" max="14337" width="24.85546875" style="3062" customWidth="1"/>
    <col min="14338" max="14349" width="12.5703125" style="3062" customWidth="1"/>
    <col min="14350" max="14350" width="14.140625" style="3062" customWidth="1"/>
    <col min="14351" max="14592" width="9.140625" style="3062"/>
    <col min="14593" max="14593" width="24.85546875" style="3062" customWidth="1"/>
    <col min="14594" max="14605" width="12.5703125" style="3062" customWidth="1"/>
    <col min="14606" max="14606" width="14.140625" style="3062" customWidth="1"/>
    <col min="14607" max="14848" width="9.140625" style="3062"/>
    <col min="14849" max="14849" width="24.85546875" style="3062" customWidth="1"/>
    <col min="14850" max="14861" width="12.5703125" style="3062" customWidth="1"/>
    <col min="14862" max="14862" width="14.140625" style="3062" customWidth="1"/>
    <col min="14863" max="15104" width="9.140625" style="3062"/>
    <col min="15105" max="15105" width="24.85546875" style="3062" customWidth="1"/>
    <col min="15106" max="15117" width="12.5703125" style="3062" customWidth="1"/>
    <col min="15118" max="15118" width="14.140625" style="3062" customWidth="1"/>
    <col min="15119" max="15360" width="9.140625" style="3062"/>
    <col min="15361" max="15361" width="24.85546875" style="3062" customWidth="1"/>
    <col min="15362" max="15373" width="12.5703125" style="3062" customWidth="1"/>
    <col min="15374" max="15374" width="14.140625" style="3062" customWidth="1"/>
    <col min="15375" max="15616" width="9.140625" style="3062"/>
    <col min="15617" max="15617" width="24.85546875" style="3062" customWidth="1"/>
    <col min="15618" max="15629" width="12.5703125" style="3062" customWidth="1"/>
    <col min="15630" max="15630" width="14.140625" style="3062" customWidth="1"/>
    <col min="15631" max="15872" width="9.140625" style="3062"/>
    <col min="15873" max="15873" width="24.85546875" style="3062" customWidth="1"/>
    <col min="15874" max="15885" width="12.5703125" style="3062" customWidth="1"/>
    <col min="15886" max="15886" width="14.140625" style="3062" customWidth="1"/>
    <col min="15887" max="16128" width="9.140625" style="3062"/>
    <col min="16129" max="16129" width="24.85546875" style="3062" customWidth="1"/>
    <col min="16130" max="16141" width="12.5703125" style="3062" customWidth="1"/>
    <col min="16142" max="16142" width="14.140625" style="3062" customWidth="1"/>
    <col min="16143" max="16384" width="9.140625" style="3062"/>
  </cols>
  <sheetData>
    <row r="1" spans="1:16" ht="13.5" thickBot="1">
      <c r="A1" s="7703" t="s">
        <v>0</v>
      </c>
      <c r="B1" s="7703"/>
      <c r="C1" s="7703"/>
      <c r="D1" s="3062"/>
      <c r="E1" s="4160"/>
      <c r="F1" s="4160"/>
      <c r="G1" s="3062"/>
      <c r="H1" s="4160"/>
      <c r="I1" s="4160"/>
      <c r="J1" s="3062"/>
      <c r="K1" s="4160"/>
      <c r="L1" s="4160"/>
      <c r="M1" s="3062"/>
      <c r="N1" s="3333" t="s">
        <v>1</v>
      </c>
    </row>
    <row r="2" spans="1:16" ht="16.5" customHeight="1" thickTop="1" thickBot="1">
      <c r="A2" s="7720" t="s">
        <v>4012</v>
      </c>
      <c r="B2" s="7721"/>
      <c r="C2" s="7721"/>
      <c r="D2" s="7721"/>
      <c r="E2" s="7721"/>
      <c r="F2" s="7721"/>
      <c r="G2" s="7721"/>
      <c r="H2" s="7721"/>
      <c r="I2" s="7721"/>
      <c r="J2" s="7721"/>
      <c r="K2" s="7721"/>
      <c r="L2" s="7721"/>
      <c r="M2" s="7721"/>
      <c r="N2" s="7722"/>
    </row>
    <row r="3" spans="1:16" ht="37.5" customHeight="1" thickBot="1">
      <c r="A3" s="7723" t="s">
        <v>5405</v>
      </c>
      <c r="B3" s="7724"/>
      <c r="C3" s="7724"/>
      <c r="D3" s="7724"/>
      <c r="E3" s="7724"/>
      <c r="F3" s="7724"/>
      <c r="G3" s="7724"/>
      <c r="H3" s="7724"/>
      <c r="I3" s="7724"/>
      <c r="J3" s="7724"/>
      <c r="K3" s="7724"/>
      <c r="L3" s="7724"/>
      <c r="M3" s="7724"/>
      <c r="N3" s="7725"/>
    </row>
    <row r="4" spans="1:16" s="4202" customFormat="1" ht="26.25" customHeight="1" thickBot="1">
      <c r="A4" s="7734" t="s">
        <v>3692</v>
      </c>
      <c r="B4" s="7727" t="s">
        <v>2132</v>
      </c>
      <c r="C4" s="7728"/>
      <c r="D4" s="7728"/>
      <c r="E4" s="7728"/>
      <c r="F4" s="7728"/>
      <c r="G4" s="7728"/>
      <c r="H4" s="7728"/>
      <c r="I4" s="7728"/>
      <c r="J4" s="7728"/>
      <c r="K4" s="7728"/>
      <c r="L4" s="7728"/>
      <c r="M4" s="7729"/>
      <c r="N4" s="7730" t="s">
        <v>78</v>
      </c>
    </row>
    <row r="5" spans="1:16" s="4256" customFormat="1" ht="22.5" customHeight="1" thickBot="1">
      <c r="A5" s="7701"/>
      <c r="B5" s="4268" t="s">
        <v>14</v>
      </c>
      <c r="C5" s="4269" t="s">
        <v>15</v>
      </c>
      <c r="D5" s="4269" t="s">
        <v>16</v>
      </c>
      <c r="E5" s="4269" t="s">
        <v>17</v>
      </c>
      <c r="F5" s="4269" t="s">
        <v>18</v>
      </c>
      <c r="G5" s="4269" t="s">
        <v>19</v>
      </c>
      <c r="H5" s="4269" t="s">
        <v>20</v>
      </c>
      <c r="I5" s="4269" t="s">
        <v>21</v>
      </c>
      <c r="J5" s="4269" t="s">
        <v>22</v>
      </c>
      <c r="K5" s="4269" t="s">
        <v>23</v>
      </c>
      <c r="L5" s="4269" t="s">
        <v>24</v>
      </c>
      <c r="M5" s="4270" t="s">
        <v>25</v>
      </c>
      <c r="N5" s="7731"/>
    </row>
    <row r="6" spans="1:16" ht="18" customHeight="1">
      <c r="A6" s="4332" t="s">
        <v>3865</v>
      </c>
      <c r="B6" s="4205">
        <v>0</v>
      </c>
      <c r="C6" s="4205">
        <v>9198</v>
      </c>
      <c r="D6" s="4205">
        <v>0</v>
      </c>
      <c r="E6" s="4205">
        <v>0</v>
      </c>
      <c r="F6" s="4205">
        <v>0</v>
      </c>
      <c r="G6" s="4205">
        <v>0</v>
      </c>
      <c r="H6" s="4205">
        <v>0</v>
      </c>
      <c r="I6" s="4205">
        <v>0</v>
      </c>
      <c r="J6" s="4205">
        <v>0</v>
      </c>
      <c r="K6" s="4205">
        <v>0</v>
      </c>
      <c r="L6" s="4205">
        <v>0</v>
      </c>
      <c r="M6" s="4205">
        <v>0</v>
      </c>
      <c r="N6" s="4335">
        <f t="shared" ref="N6:N69" si="0">SUM(B6:M6)</f>
        <v>9198</v>
      </c>
      <c r="P6" s="4264"/>
    </row>
    <row r="7" spans="1:16" ht="18" customHeight="1">
      <c r="A7" s="4257" t="s">
        <v>3693</v>
      </c>
      <c r="B7" s="4209">
        <v>0</v>
      </c>
      <c r="C7" s="4209">
        <v>0</v>
      </c>
      <c r="D7" s="4209">
        <v>8930</v>
      </c>
      <c r="E7" s="4209">
        <v>61927.4</v>
      </c>
      <c r="F7" s="4209">
        <v>24975.75</v>
      </c>
      <c r="G7" s="4209">
        <v>96392.44</v>
      </c>
      <c r="H7" s="4209">
        <v>60188.25</v>
      </c>
      <c r="I7" s="4209">
        <v>90378</v>
      </c>
      <c r="J7" s="4209">
        <v>113383.36</v>
      </c>
      <c r="K7" s="4209">
        <v>239130.85</v>
      </c>
      <c r="L7" s="4209">
        <v>160283.26999999999</v>
      </c>
      <c r="M7" s="4209">
        <v>105497.21</v>
      </c>
      <c r="N7" s="4258">
        <f t="shared" si="0"/>
        <v>961086.52999999991</v>
      </c>
    </row>
    <row r="8" spans="1:16" ht="18" customHeight="1">
      <c r="A8" s="4257" t="s">
        <v>3694</v>
      </c>
      <c r="B8" s="4209">
        <v>0</v>
      </c>
      <c r="C8" s="4209">
        <v>7098.51</v>
      </c>
      <c r="D8" s="4209">
        <v>10667.2</v>
      </c>
      <c r="E8" s="4209">
        <v>34683.910000000003</v>
      </c>
      <c r="F8" s="4209">
        <v>20095.71</v>
      </c>
      <c r="G8" s="4209">
        <v>0</v>
      </c>
      <c r="H8" s="4209">
        <v>7782.22</v>
      </c>
      <c r="I8" s="4209">
        <v>11668.16</v>
      </c>
      <c r="J8" s="4209">
        <v>2365.02</v>
      </c>
      <c r="K8" s="4209">
        <v>0</v>
      </c>
      <c r="L8" s="4209">
        <v>0</v>
      </c>
      <c r="M8" s="4209">
        <v>3312.91</v>
      </c>
      <c r="N8" s="4258">
        <f t="shared" si="0"/>
        <v>97673.640000000014</v>
      </c>
    </row>
    <row r="9" spans="1:16" ht="18" customHeight="1">
      <c r="A9" s="4257" t="s">
        <v>3695</v>
      </c>
      <c r="B9" s="4209">
        <v>3257322.45</v>
      </c>
      <c r="C9" s="4209">
        <v>3976393.51</v>
      </c>
      <c r="D9" s="4209">
        <v>4006208.68</v>
      </c>
      <c r="E9" s="4209">
        <v>3553940.51</v>
      </c>
      <c r="F9" s="4209">
        <v>4181787.97</v>
      </c>
      <c r="G9" s="4209">
        <v>3034247.41</v>
      </c>
      <c r="H9" s="4209">
        <v>2611247.84</v>
      </c>
      <c r="I9" s="4209">
        <v>3632807.98</v>
      </c>
      <c r="J9" s="4209">
        <v>4096420.73</v>
      </c>
      <c r="K9" s="4209">
        <v>3625094.6</v>
      </c>
      <c r="L9" s="4209">
        <v>4145608.71</v>
      </c>
      <c r="M9" s="4209">
        <v>5200250.33</v>
      </c>
      <c r="N9" s="4258">
        <f t="shared" si="0"/>
        <v>45321330.719999999</v>
      </c>
    </row>
    <row r="10" spans="1:16" ht="18" customHeight="1">
      <c r="A10" s="4257" t="s">
        <v>3697</v>
      </c>
      <c r="B10" s="4209">
        <v>21732</v>
      </c>
      <c r="C10" s="4209">
        <v>22180</v>
      </c>
      <c r="D10" s="4209">
        <v>130672.5</v>
      </c>
      <c r="E10" s="4209">
        <v>22412</v>
      </c>
      <c r="F10" s="4209">
        <v>0</v>
      </c>
      <c r="G10" s="4209">
        <v>34375.94</v>
      </c>
      <c r="H10" s="4209">
        <v>22542</v>
      </c>
      <c r="I10" s="4209">
        <v>46680</v>
      </c>
      <c r="J10" s="4209">
        <v>23026.5</v>
      </c>
      <c r="K10" s="4209">
        <v>24500</v>
      </c>
      <c r="L10" s="4209">
        <v>0</v>
      </c>
      <c r="M10" s="4209">
        <v>50592.5</v>
      </c>
      <c r="N10" s="4258">
        <f t="shared" si="0"/>
        <v>398713.44</v>
      </c>
    </row>
    <row r="11" spans="1:16" ht="18" customHeight="1">
      <c r="A11" s="4257" t="s">
        <v>3848</v>
      </c>
      <c r="B11" s="4209">
        <v>0</v>
      </c>
      <c r="C11" s="4209">
        <v>0</v>
      </c>
      <c r="D11" s="4209">
        <v>0</v>
      </c>
      <c r="E11" s="4209">
        <v>0</v>
      </c>
      <c r="F11" s="4209">
        <v>0</v>
      </c>
      <c r="G11" s="4209">
        <v>0</v>
      </c>
      <c r="H11" s="4209">
        <v>0</v>
      </c>
      <c r="I11" s="4209">
        <v>0</v>
      </c>
      <c r="J11" s="4209">
        <v>0</v>
      </c>
      <c r="K11" s="4209">
        <v>0</v>
      </c>
      <c r="L11" s="4209">
        <v>4140</v>
      </c>
      <c r="M11" s="4209">
        <v>4079.91</v>
      </c>
      <c r="N11" s="4258">
        <f t="shared" si="0"/>
        <v>8219.91</v>
      </c>
    </row>
    <row r="12" spans="1:16" ht="18" customHeight="1">
      <c r="A12" s="4257" t="s">
        <v>3698</v>
      </c>
      <c r="B12" s="4209">
        <v>0</v>
      </c>
      <c r="C12" s="4209">
        <v>0</v>
      </c>
      <c r="D12" s="4209">
        <v>0</v>
      </c>
      <c r="E12" s="4209">
        <v>0</v>
      </c>
      <c r="F12" s="4209">
        <v>0</v>
      </c>
      <c r="G12" s="4209">
        <v>0</v>
      </c>
      <c r="H12" s="4209">
        <v>0</v>
      </c>
      <c r="I12" s="4209">
        <v>20202</v>
      </c>
      <c r="J12" s="4209">
        <v>162219.73000000001</v>
      </c>
      <c r="K12" s="4209">
        <v>14000</v>
      </c>
      <c r="L12" s="4209">
        <v>0</v>
      </c>
      <c r="M12" s="4209">
        <v>19201</v>
      </c>
      <c r="N12" s="4258">
        <f t="shared" si="0"/>
        <v>215622.73</v>
      </c>
    </row>
    <row r="13" spans="1:16" ht="18" customHeight="1">
      <c r="A13" s="4257" t="s">
        <v>3699</v>
      </c>
      <c r="B13" s="4209">
        <v>77617.8</v>
      </c>
      <c r="C13" s="4209">
        <v>105112.29</v>
      </c>
      <c r="D13" s="4209">
        <v>121439.96</v>
      </c>
      <c r="E13" s="4209">
        <v>225917.79</v>
      </c>
      <c r="F13" s="4209">
        <v>200828.49</v>
      </c>
      <c r="G13" s="4209">
        <v>164982.43</v>
      </c>
      <c r="H13" s="4209">
        <v>1445100.03</v>
      </c>
      <c r="I13" s="4209">
        <v>782951.83</v>
      </c>
      <c r="J13" s="4209">
        <v>153537.22</v>
      </c>
      <c r="K13" s="4209">
        <v>450726.32</v>
      </c>
      <c r="L13" s="4209">
        <v>580971.47</v>
      </c>
      <c r="M13" s="4209">
        <v>602812.1</v>
      </c>
      <c r="N13" s="4258">
        <f t="shared" si="0"/>
        <v>4911997.7299999995</v>
      </c>
    </row>
    <row r="14" spans="1:16" ht="18" customHeight="1">
      <c r="A14" s="4257" t="s">
        <v>3866</v>
      </c>
      <c r="B14" s="4209">
        <v>0</v>
      </c>
      <c r="C14" s="4209">
        <v>0</v>
      </c>
      <c r="D14" s="4209">
        <v>14061.04</v>
      </c>
      <c r="E14" s="4209">
        <v>0</v>
      </c>
      <c r="F14" s="4209">
        <v>6050</v>
      </c>
      <c r="G14" s="4209">
        <v>0</v>
      </c>
      <c r="H14" s="4209">
        <v>0</v>
      </c>
      <c r="I14" s="4209">
        <v>0</v>
      </c>
      <c r="J14" s="4209">
        <v>0</v>
      </c>
      <c r="K14" s="4209">
        <v>0</v>
      </c>
      <c r="L14" s="4209">
        <v>0</v>
      </c>
      <c r="M14" s="4209">
        <v>0</v>
      </c>
      <c r="N14" s="4258">
        <f t="shared" si="0"/>
        <v>20111.04</v>
      </c>
    </row>
    <row r="15" spans="1:16" ht="18" customHeight="1">
      <c r="A15" s="4257" t="s">
        <v>3849</v>
      </c>
      <c r="B15" s="4209">
        <v>0</v>
      </c>
      <c r="C15" s="4209">
        <v>21981.87</v>
      </c>
      <c r="D15" s="4209">
        <v>10922.84</v>
      </c>
      <c r="E15" s="4209">
        <v>0</v>
      </c>
      <c r="F15" s="4209">
        <v>0</v>
      </c>
      <c r="G15" s="4209">
        <v>0</v>
      </c>
      <c r="H15" s="4209">
        <v>0</v>
      </c>
      <c r="I15" s="4209">
        <v>0</v>
      </c>
      <c r="J15" s="4209">
        <v>0</v>
      </c>
      <c r="K15" s="4209">
        <v>0</v>
      </c>
      <c r="L15" s="4209">
        <v>0</v>
      </c>
      <c r="M15" s="4209">
        <v>0</v>
      </c>
      <c r="N15" s="4258">
        <f t="shared" si="0"/>
        <v>32904.71</v>
      </c>
    </row>
    <row r="16" spans="1:16" ht="18" customHeight="1">
      <c r="A16" s="4257" t="s">
        <v>3700</v>
      </c>
      <c r="B16" s="4209">
        <v>21341.64</v>
      </c>
      <c r="C16" s="4209">
        <v>114201.49</v>
      </c>
      <c r="D16" s="4209">
        <v>37583.4</v>
      </c>
      <c r="E16" s="4209">
        <v>113245.29</v>
      </c>
      <c r="F16" s="4209">
        <v>55551.88</v>
      </c>
      <c r="G16" s="4209">
        <v>47937</v>
      </c>
      <c r="H16" s="4209">
        <v>40092</v>
      </c>
      <c r="I16" s="4209">
        <v>74549.399999999994</v>
      </c>
      <c r="J16" s="4209">
        <v>44238.84</v>
      </c>
      <c r="K16" s="4209">
        <v>81644.69</v>
      </c>
      <c r="L16" s="4209">
        <v>87330.57</v>
      </c>
      <c r="M16" s="4209">
        <v>139899.25</v>
      </c>
      <c r="N16" s="4258">
        <f t="shared" si="0"/>
        <v>857615.45</v>
      </c>
    </row>
    <row r="17" spans="1:14" ht="18" customHeight="1">
      <c r="A17" s="4257" t="s">
        <v>3701</v>
      </c>
      <c r="B17" s="4209">
        <v>222007.32</v>
      </c>
      <c r="C17" s="4209">
        <v>237061.41</v>
      </c>
      <c r="D17" s="4209">
        <v>211441.94</v>
      </c>
      <c r="E17" s="4209">
        <v>201389.66</v>
      </c>
      <c r="F17" s="4209">
        <v>179367.21</v>
      </c>
      <c r="G17" s="4209">
        <v>248026.68</v>
      </c>
      <c r="H17" s="4209">
        <v>91166.82</v>
      </c>
      <c r="I17" s="4209">
        <v>195226.6</v>
      </c>
      <c r="J17" s="4209">
        <v>499802.42</v>
      </c>
      <c r="K17" s="4209">
        <v>390478.14</v>
      </c>
      <c r="L17" s="4209">
        <v>203349.66</v>
      </c>
      <c r="M17" s="4209">
        <v>439929.67</v>
      </c>
      <c r="N17" s="4258">
        <f t="shared" si="0"/>
        <v>3119247.5300000003</v>
      </c>
    </row>
    <row r="18" spans="1:14" ht="18" customHeight="1">
      <c r="A18" s="4257" t="s">
        <v>3702</v>
      </c>
      <c r="B18" s="4209">
        <v>369682.85</v>
      </c>
      <c r="C18" s="4209">
        <v>650291.84</v>
      </c>
      <c r="D18" s="4209">
        <v>910585.25</v>
      </c>
      <c r="E18" s="4209">
        <v>340268.7</v>
      </c>
      <c r="F18" s="4209">
        <v>1211690.6499999999</v>
      </c>
      <c r="G18" s="4209">
        <v>986801.39</v>
      </c>
      <c r="H18" s="4209">
        <v>758878.51</v>
      </c>
      <c r="I18" s="4209">
        <v>628921.35</v>
      </c>
      <c r="J18" s="4209">
        <v>842752.66</v>
      </c>
      <c r="K18" s="4209">
        <v>596328.97</v>
      </c>
      <c r="L18" s="4209">
        <v>1371428.75</v>
      </c>
      <c r="M18" s="4209">
        <v>808828.07</v>
      </c>
      <c r="N18" s="4258">
        <f t="shared" si="0"/>
        <v>9476458.9899999984</v>
      </c>
    </row>
    <row r="19" spans="1:14" ht="18" customHeight="1">
      <c r="A19" s="4257" t="s">
        <v>3703</v>
      </c>
      <c r="B19" s="4209">
        <v>18956</v>
      </c>
      <c r="C19" s="4209">
        <v>0</v>
      </c>
      <c r="D19" s="4209">
        <v>34946</v>
      </c>
      <c r="E19" s="4209">
        <v>0</v>
      </c>
      <c r="F19" s="4209">
        <v>37792</v>
      </c>
      <c r="G19" s="4209">
        <v>0</v>
      </c>
      <c r="H19" s="4209">
        <v>21315</v>
      </c>
      <c r="I19" s="4209">
        <v>100113.34</v>
      </c>
      <c r="J19" s="4209">
        <v>10725</v>
      </c>
      <c r="K19" s="4209">
        <v>24077.83</v>
      </c>
      <c r="L19" s="4209">
        <v>7068</v>
      </c>
      <c r="M19" s="4209">
        <v>2581.15</v>
      </c>
      <c r="N19" s="4258">
        <f t="shared" si="0"/>
        <v>257574.31999999998</v>
      </c>
    </row>
    <row r="20" spans="1:14" ht="18" customHeight="1">
      <c r="A20" s="4257" t="s">
        <v>3704</v>
      </c>
      <c r="B20" s="4209">
        <v>263923.96000000002</v>
      </c>
      <c r="C20" s="4209">
        <v>146535.79999999999</v>
      </c>
      <c r="D20" s="4209">
        <v>3040</v>
      </c>
      <c r="E20" s="4209">
        <v>0</v>
      </c>
      <c r="F20" s="4209">
        <v>0</v>
      </c>
      <c r="G20" s="4209">
        <v>0</v>
      </c>
      <c r="H20" s="4209">
        <v>0</v>
      </c>
      <c r="I20" s="4209">
        <v>0</v>
      </c>
      <c r="J20" s="4209">
        <v>0</v>
      </c>
      <c r="K20" s="4209">
        <v>0</v>
      </c>
      <c r="L20" s="4209">
        <v>0</v>
      </c>
      <c r="M20" s="4209">
        <v>0</v>
      </c>
      <c r="N20" s="4258">
        <f t="shared" si="0"/>
        <v>413499.76</v>
      </c>
    </row>
    <row r="21" spans="1:14" ht="18" customHeight="1">
      <c r="A21" s="4257" t="s">
        <v>3705</v>
      </c>
      <c r="B21" s="4209">
        <v>467171.06</v>
      </c>
      <c r="C21" s="4209">
        <v>861767.98</v>
      </c>
      <c r="D21" s="4209">
        <v>1431295.85</v>
      </c>
      <c r="E21" s="4209">
        <v>1395964.35</v>
      </c>
      <c r="F21" s="4209">
        <v>1396322.62</v>
      </c>
      <c r="G21" s="4209">
        <v>803725.37</v>
      </c>
      <c r="H21" s="4209">
        <v>1381572.97</v>
      </c>
      <c r="I21" s="4209">
        <v>1129953.6499999999</v>
      </c>
      <c r="J21" s="4209">
        <v>2272989.5099999998</v>
      </c>
      <c r="K21" s="4209">
        <v>460352.73</v>
      </c>
      <c r="L21" s="4209">
        <v>1654152.68</v>
      </c>
      <c r="M21" s="4209">
        <v>831288.65</v>
      </c>
      <c r="N21" s="4258">
        <f t="shared" si="0"/>
        <v>14086557.42</v>
      </c>
    </row>
    <row r="22" spans="1:14" ht="18" customHeight="1">
      <c r="A22" s="4257" t="s">
        <v>3706</v>
      </c>
      <c r="B22" s="4209">
        <v>0</v>
      </c>
      <c r="C22" s="4209">
        <v>0</v>
      </c>
      <c r="D22" s="4209">
        <v>44253</v>
      </c>
      <c r="E22" s="4209">
        <v>14387</v>
      </c>
      <c r="F22" s="4209">
        <v>0</v>
      </c>
      <c r="G22" s="4209">
        <v>0</v>
      </c>
      <c r="H22" s="4209">
        <v>24435</v>
      </c>
      <c r="I22" s="4209">
        <v>0</v>
      </c>
      <c r="J22" s="4209">
        <v>0</v>
      </c>
      <c r="K22" s="4209">
        <v>0</v>
      </c>
      <c r="L22" s="4209">
        <v>0</v>
      </c>
      <c r="M22" s="4209">
        <v>0</v>
      </c>
      <c r="N22" s="4258">
        <f t="shared" si="0"/>
        <v>83075</v>
      </c>
    </row>
    <row r="23" spans="1:14" ht="18" customHeight="1">
      <c r="A23" s="4257" t="s">
        <v>3867</v>
      </c>
      <c r="B23" s="4209">
        <v>0</v>
      </c>
      <c r="C23" s="4209">
        <v>6259.5</v>
      </c>
      <c r="D23" s="4209">
        <v>11085.6</v>
      </c>
      <c r="E23" s="4209">
        <v>0</v>
      </c>
      <c r="F23" s="4209">
        <v>0</v>
      </c>
      <c r="G23" s="4209">
        <v>0</v>
      </c>
      <c r="H23" s="4209">
        <v>0</v>
      </c>
      <c r="I23" s="4209">
        <v>0</v>
      </c>
      <c r="J23" s="4209">
        <v>0</v>
      </c>
      <c r="K23" s="4209">
        <v>0</v>
      </c>
      <c r="L23" s="4209">
        <v>24166</v>
      </c>
      <c r="M23" s="4209">
        <v>0</v>
      </c>
      <c r="N23" s="4258">
        <f t="shared" si="0"/>
        <v>41511.1</v>
      </c>
    </row>
    <row r="24" spans="1:14" ht="18" customHeight="1">
      <c r="A24" s="4257" t="s">
        <v>3707</v>
      </c>
      <c r="B24" s="4209">
        <v>165386.76999999999</v>
      </c>
      <c r="C24" s="4209">
        <v>386496.22</v>
      </c>
      <c r="D24" s="4209">
        <v>453759.08</v>
      </c>
      <c r="E24" s="4209">
        <v>563038.49</v>
      </c>
      <c r="F24" s="4209">
        <v>232511.82</v>
      </c>
      <c r="G24" s="4209">
        <v>509229</v>
      </c>
      <c r="H24" s="4209">
        <v>442033.24</v>
      </c>
      <c r="I24" s="4209">
        <v>238122.85</v>
      </c>
      <c r="J24" s="4209">
        <v>497454.1</v>
      </c>
      <c r="K24" s="4209">
        <v>258054.26</v>
      </c>
      <c r="L24" s="4209">
        <v>319386.98</v>
      </c>
      <c r="M24" s="4209">
        <v>324309.15000000002</v>
      </c>
      <c r="N24" s="4258">
        <f t="shared" si="0"/>
        <v>4389781.96</v>
      </c>
    </row>
    <row r="25" spans="1:14" ht="18" customHeight="1">
      <c r="A25" s="4257" t="s">
        <v>3868</v>
      </c>
      <c r="B25" s="4209">
        <v>0</v>
      </c>
      <c r="C25" s="4209">
        <v>0</v>
      </c>
      <c r="D25" s="4209">
        <v>0</v>
      </c>
      <c r="E25" s="4209">
        <v>0</v>
      </c>
      <c r="F25" s="4209">
        <v>0</v>
      </c>
      <c r="G25" s="4209">
        <v>0</v>
      </c>
      <c r="H25" s="4209">
        <v>0</v>
      </c>
      <c r="I25" s="4209">
        <v>0</v>
      </c>
      <c r="J25" s="4209">
        <v>0</v>
      </c>
      <c r="K25" s="4209">
        <v>0</v>
      </c>
      <c r="L25" s="4209">
        <v>0</v>
      </c>
      <c r="M25" s="4209">
        <v>19739.66</v>
      </c>
      <c r="N25" s="4258">
        <f t="shared" si="0"/>
        <v>19739.66</v>
      </c>
    </row>
    <row r="26" spans="1:14" ht="18" customHeight="1">
      <c r="A26" s="4257" t="s">
        <v>3850</v>
      </c>
      <c r="B26" s="4209">
        <v>3532161.53</v>
      </c>
      <c r="C26" s="4209">
        <v>4014009.14</v>
      </c>
      <c r="D26" s="4209">
        <v>7488867.9800000004</v>
      </c>
      <c r="E26" s="4209">
        <v>4243599.54</v>
      </c>
      <c r="F26" s="4209">
        <v>4072460.71</v>
      </c>
      <c r="G26" s="4209">
        <v>4583179.87</v>
      </c>
      <c r="H26" s="4209">
        <v>5985135.4000000004</v>
      </c>
      <c r="I26" s="4209">
        <v>4685264.13</v>
      </c>
      <c r="J26" s="4209">
        <v>5399212.1699999999</v>
      </c>
      <c r="K26" s="4209">
        <v>3374880.29</v>
      </c>
      <c r="L26" s="4209">
        <v>4330882.92</v>
      </c>
      <c r="M26" s="4209">
        <v>4405310.3499999996</v>
      </c>
      <c r="N26" s="4258">
        <f t="shared" si="0"/>
        <v>56114964.030000009</v>
      </c>
    </row>
    <row r="27" spans="1:14" ht="18" customHeight="1">
      <c r="A27" s="4257" t="s">
        <v>3708</v>
      </c>
      <c r="B27" s="4209">
        <v>1691379.99</v>
      </c>
      <c r="C27" s="4209">
        <v>2280400.04</v>
      </c>
      <c r="D27" s="4209">
        <v>2320394.4900000002</v>
      </c>
      <c r="E27" s="4209">
        <v>2413034.98</v>
      </c>
      <c r="F27" s="4209">
        <v>2937491.93</v>
      </c>
      <c r="G27" s="4209">
        <v>2113525.2200000002</v>
      </c>
      <c r="H27" s="4209">
        <v>1527942.93</v>
      </c>
      <c r="I27" s="4209">
        <v>2474055.9700000002</v>
      </c>
      <c r="J27" s="4209">
        <v>2497920.4500000002</v>
      </c>
      <c r="K27" s="4209">
        <v>2437371.66</v>
      </c>
      <c r="L27" s="4209">
        <v>3178352.78</v>
      </c>
      <c r="M27" s="4209">
        <v>2302879.6</v>
      </c>
      <c r="N27" s="4258">
        <f t="shared" si="0"/>
        <v>28174750.040000003</v>
      </c>
    </row>
    <row r="28" spans="1:14" ht="18" customHeight="1">
      <c r="A28" s="4257" t="s">
        <v>3710</v>
      </c>
      <c r="B28" s="4209">
        <v>194136.22</v>
      </c>
      <c r="C28" s="4209">
        <v>119959.45</v>
      </c>
      <c r="D28" s="4209">
        <v>42525.54</v>
      </c>
      <c r="E28" s="4209">
        <v>16038.84</v>
      </c>
      <c r="F28" s="4209">
        <v>0</v>
      </c>
      <c r="G28" s="4209">
        <v>50058.15</v>
      </c>
      <c r="H28" s="4209">
        <v>51427.06</v>
      </c>
      <c r="I28" s="4209">
        <v>68113.279999999999</v>
      </c>
      <c r="J28" s="4209">
        <v>9112.98</v>
      </c>
      <c r="K28" s="4209">
        <v>0</v>
      </c>
      <c r="L28" s="4209">
        <v>154307.51999999999</v>
      </c>
      <c r="M28" s="4209">
        <v>247110.12</v>
      </c>
      <c r="N28" s="4258">
        <f t="shared" si="0"/>
        <v>952789.16</v>
      </c>
    </row>
    <row r="29" spans="1:14" ht="18" customHeight="1">
      <c r="A29" s="4257" t="s">
        <v>3712</v>
      </c>
      <c r="B29" s="4209">
        <v>0</v>
      </c>
      <c r="C29" s="4209">
        <v>0</v>
      </c>
      <c r="D29" s="4209">
        <v>0</v>
      </c>
      <c r="E29" s="4209">
        <v>0</v>
      </c>
      <c r="F29" s="4209">
        <v>0</v>
      </c>
      <c r="G29" s="4209">
        <v>21314.37</v>
      </c>
      <c r="H29" s="4209">
        <v>48696.91</v>
      </c>
      <c r="I29" s="4209">
        <v>75902.27</v>
      </c>
      <c r="J29" s="4209">
        <v>50353.79</v>
      </c>
      <c r="K29" s="4209">
        <v>100962.56</v>
      </c>
      <c r="L29" s="4209">
        <v>0</v>
      </c>
      <c r="M29" s="4209">
        <v>148408.15</v>
      </c>
      <c r="N29" s="4258">
        <f t="shared" si="0"/>
        <v>445638.05000000005</v>
      </c>
    </row>
    <row r="30" spans="1:14" ht="18" customHeight="1">
      <c r="A30" s="4257" t="s">
        <v>3713</v>
      </c>
      <c r="B30" s="4209">
        <v>293074.05</v>
      </c>
      <c r="C30" s="4209">
        <v>402091.2</v>
      </c>
      <c r="D30" s="4209">
        <v>298227.65999999997</v>
      </c>
      <c r="E30" s="4209">
        <v>505344.34</v>
      </c>
      <c r="F30" s="4209">
        <v>327314.46999999997</v>
      </c>
      <c r="G30" s="4209">
        <v>970089.31</v>
      </c>
      <c r="H30" s="4209">
        <v>1206928.8700000001</v>
      </c>
      <c r="I30" s="4209">
        <v>868003.4</v>
      </c>
      <c r="J30" s="4209">
        <v>593281.75</v>
      </c>
      <c r="K30" s="4209">
        <v>961200.64000000001</v>
      </c>
      <c r="L30" s="4209">
        <v>674753.95700000005</v>
      </c>
      <c r="M30" s="4209">
        <v>837531.82</v>
      </c>
      <c r="N30" s="4258">
        <f t="shared" si="0"/>
        <v>7937841.4670000011</v>
      </c>
    </row>
    <row r="31" spans="1:14" ht="18" customHeight="1">
      <c r="A31" s="4257" t="s">
        <v>3714</v>
      </c>
      <c r="B31" s="4209">
        <v>0</v>
      </c>
      <c r="C31" s="4209">
        <v>29419</v>
      </c>
      <c r="D31" s="4209">
        <v>0</v>
      </c>
      <c r="E31" s="4209">
        <v>281981.88</v>
      </c>
      <c r="F31" s="4209">
        <v>0</v>
      </c>
      <c r="G31" s="4209">
        <v>0</v>
      </c>
      <c r="H31" s="4209">
        <v>72737.45</v>
      </c>
      <c r="I31" s="4209">
        <v>0</v>
      </c>
      <c r="J31" s="4209">
        <v>0</v>
      </c>
      <c r="K31" s="4209">
        <v>0</v>
      </c>
      <c r="L31" s="4209">
        <v>0</v>
      </c>
      <c r="M31" s="4209">
        <v>0</v>
      </c>
      <c r="N31" s="4258">
        <f t="shared" si="0"/>
        <v>384138.33</v>
      </c>
    </row>
    <row r="32" spans="1:14" ht="18" customHeight="1">
      <c r="A32" s="4257" t="s">
        <v>3715</v>
      </c>
      <c r="B32" s="4209">
        <v>101200.35</v>
      </c>
      <c r="C32" s="4209">
        <v>95709.69</v>
      </c>
      <c r="D32" s="4209">
        <v>112453.9</v>
      </c>
      <c r="E32" s="4209">
        <v>71017.539999999994</v>
      </c>
      <c r="F32" s="4209">
        <v>85029.75</v>
      </c>
      <c r="G32" s="4209">
        <v>125810.73</v>
      </c>
      <c r="H32" s="4209">
        <v>102846.7</v>
      </c>
      <c r="I32" s="4209">
        <v>64163.89</v>
      </c>
      <c r="J32" s="4209">
        <v>113457.24</v>
      </c>
      <c r="K32" s="4209">
        <v>115753.14</v>
      </c>
      <c r="L32" s="4209">
        <v>183434.01</v>
      </c>
      <c r="M32" s="4209">
        <v>103837.9</v>
      </c>
      <c r="N32" s="4258">
        <f t="shared" si="0"/>
        <v>1274714.8399999999</v>
      </c>
    </row>
    <row r="33" spans="1:14" ht="18" customHeight="1">
      <c r="A33" s="4257" t="s">
        <v>3716</v>
      </c>
      <c r="B33" s="4209">
        <v>38792</v>
      </c>
      <c r="C33" s="4209">
        <v>674039.84</v>
      </c>
      <c r="D33" s="4209">
        <v>350122.79</v>
      </c>
      <c r="E33" s="4209">
        <v>426576.73</v>
      </c>
      <c r="F33" s="4209">
        <v>481519.19</v>
      </c>
      <c r="G33" s="4209">
        <v>867810.71</v>
      </c>
      <c r="H33" s="4209">
        <v>317491</v>
      </c>
      <c r="I33" s="4209">
        <v>284579.02</v>
      </c>
      <c r="J33" s="4209">
        <v>679725.95</v>
      </c>
      <c r="K33" s="4209">
        <v>226148.03</v>
      </c>
      <c r="L33" s="4209">
        <v>269715.25</v>
      </c>
      <c r="M33" s="4209">
        <v>195022.6</v>
      </c>
      <c r="N33" s="4258">
        <f t="shared" si="0"/>
        <v>4811543.1099999994</v>
      </c>
    </row>
    <row r="34" spans="1:14" ht="18" customHeight="1">
      <c r="A34" s="4257" t="s">
        <v>3718</v>
      </c>
      <c r="B34" s="4209">
        <v>231745.15</v>
      </c>
      <c r="C34" s="4209">
        <v>231409.23</v>
      </c>
      <c r="D34" s="4209">
        <v>271636.05</v>
      </c>
      <c r="E34" s="4209">
        <v>158273.85</v>
      </c>
      <c r="F34" s="4209">
        <v>220639.18</v>
      </c>
      <c r="G34" s="4209">
        <v>98768.29</v>
      </c>
      <c r="H34" s="4209">
        <v>26654.42</v>
      </c>
      <c r="I34" s="4209">
        <v>222659.21</v>
      </c>
      <c r="J34" s="4209">
        <v>206758.39</v>
      </c>
      <c r="K34" s="4209">
        <v>78289.94</v>
      </c>
      <c r="L34" s="4209">
        <v>164384.51999999999</v>
      </c>
      <c r="M34" s="4209">
        <v>321184.78000000003</v>
      </c>
      <c r="N34" s="4258">
        <f t="shared" si="0"/>
        <v>2232403.0099999998</v>
      </c>
    </row>
    <row r="35" spans="1:14" ht="18" customHeight="1">
      <c r="A35" s="4257" t="s">
        <v>3719</v>
      </c>
      <c r="B35" s="4209">
        <v>613796.22</v>
      </c>
      <c r="C35" s="4209">
        <v>445500</v>
      </c>
      <c r="D35" s="4209">
        <v>919063.5</v>
      </c>
      <c r="E35" s="4209">
        <v>1060292.79</v>
      </c>
      <c r="F35" s="4209">
        <v>0</v>
      </c>
      <c r="G35" s="4209">
        <v>1109149.5</v>
      </c>
      <c r="H35" s="4209">
        <v>888076.9</v>
      </c>
      <c r="I35" s="4209">
        <v>2156890.6</v>
      </c>
      <c r="J35" s="4209">
        <v>495000</v>
      </c>
      <c r="K35" s="4209">
        <v>432000</v>
      </c>
      <c r="L35" s="4209">
        <v>2405.71</v>
      </c>
      <c r="M35" s="4209">
        <v>1387148.38</v>
      </c>
      <c r="N35" s="4258">
        <f t="shared" si="0"/>
        <v>9509323.5999999996</v>
      </c>
    </row>
    <row r="36" spans="1:14" ht="18" customHeight="1">
      <c r="A36" s="4257" t="s">
        <v>3721</v>
      </c>
      <c r="B36" s="4209">
        <v>366900.51</v>
      </c>
      <c r="C36" s="4209">
        <v>689606.75</v>
      </c>
      <c r="D36" s="4209">
        <v>795866.27</v>
      </c>
      <c r="E36" s="4209">
        <v>430040.74</v>
      </c>
      <c r="F36" s="4209">
        <v>403511.22</v>
      </c>
      <c r="G36" s="4209">
        <v>436656.13</v>
      </c>
      <c r="H36" s="4209">
        <v>421907.07</v>
      </c>
      <c r="I36" s="4209">
        <v>302272.65999999997</v>
      </c>
      <c r="J36" s="4209">
        <v>896206.73</v>
      </c>
      <c r="K36" s="4209">
        <v>356896.5</v>
      </c>
      <c r="L36" s="4209">
        <v>704586.17</v>
      </c>
      <c r="M36" s="4209">
        <v>513214.71</v>
      </c>
      <c r="N36" s="4258">
        <f t="shared" si="0"/>
        <v>6317665.46</v>
      </c>
    </row>
    <row r="37" spans="1:14" ht="18" customHeight="1">
      <c r="A37" s="4257" t="s">
        <v>3724</v>
      </c>
      <c r="B37" s="4209">
        <v>47220.7</v>
      </c>
      <c r="C37" s="4209">
        <v>51959.43</v>
      </c>
      <c r="D37" s="4209">
        <v>64033.95</v>
      </c>
      <c r="E37" s="4209">
        <v>76228.149999999994</v>
      </c>
      <c r="F37" s="4209">
        <v>46304.01</v>
      </c>
      <c r="G37" s="4209">
        <v>44687</v>
      </c>
      <c r="H37" s="4209">
        <v>55718.1</v>
      </c>
      <c r="I37" s="4209">
        <v>52707.23</v>
      </c>
      <c r="J37" s="4209">
        <v>29719.72</v>
      </c>
      <c r="K37" s="4209">
        <v>49307.42</v>
      </c>
      <c r="L37" s="4209">
        <v>49354.64</v>
      </c>
      <c r="M37" s="4209">
        <v>77212.37</v>
      </c>
      <c r="N37" s="4258">
        <f t="shared" si="0"/>
        <v>644452.71999999986</v>
      </c>
    </row>
    <row r="38" spans="1:14" ht="18" customHeight="1">
      <c r="A38" s="4257" t="s">
        <v>3725</v>
      </c>
      <c r="B38" s="4209">
        <v>0</v>
      </c>
      <c r="C38" s="4209">
        <v>0</v>
      </c>
      <c r="D38" s="4209">
        <v>1321.24</v>
      </c>
      <c r="E38" s="4209">
        <v>0</v>
      </c>
      <c r="F38" s="4209">
        <v>0</v>
      </c>
      <c r="G38" s="4209">
        <v>0</v>
      </c>
      <c r="H38" s="4209">
        <v>0</v>
      </c>
      <c r="I38" s="4209">
        <v>0</v>
      </c>
      <c r="J38" s="4209">
        <v>0</v>
      </c>
      <c r="K38" s="4209">
        <v>0</v>
      </c>
      <c r="L38" s="4209">
        <v>0</v>
      </c>
      <c r="M38" s="4209">
        <v>4235</v>
      </c>
      <c r="N38" s="4258">
        <f t="shared" si="0"/>
        <v>5556.24</v>
      </c>
    </row>
    <row r="39" spans="1:14" ht="18" customHeight="1">
      <c r="A39" s="4257" t="s">
        <v>3728</v>
      </c>
      <c r="B39" s="4209">
        <v>0</v>
      </c>
      <c r="C39" s="4209">
        <v>1656</v>
      </c>
      <c r="D39" s="4209">
        <v>0</v>
      </c>
      <c r="E39" s="4209">
        <v>0</v>
      </c>
      <c r="F39" s="4209">
        <v>0</v>
      </c>
      <c r="G39" s="4209">
        <v>0</v>
      </c>
      <c r="H39" s="4209">
        <v>0</v>
      </c>
      <c r="I39" s="4209">
        <v>0</v>
      </c>
      <c r="J39" s="4209">
        <v>0</v>
      </c>
      <c r="K39" s="4209">
        <v>0</v>
      </c>
      <c r="L39" s="4209">
        <v>0</v>
      </c>
      <c r="M39" s="4209">
        <v>0</v>
      </c>
      <c r="N39" s="4258">
        <f t="shared" si="0"/>
        <v>1656</v>
      </c>
    </row>
    <row r="40" spans="1:14" ht="18" customHeight="1">
      <c r="A40" s="4257" t="s">
        <v>3851</v>
      </c>
      <c r="B40" s="4209">
        <v>0</v>
      </c>
      <c r="C40" s="4209">
        <v>31888.34</v>
      </c>
      <c r="D40" s="4209">
        <v>22609.8</v>
      </c>
      <c r="E40" s="4209">
        <v>0</v>
      </c>
      <c r="F40" s="4209">
        <v>0</v>
      </c>
      <c r="G40" s="4209">
        <v>0</v>
      </c>
      <c r="H40" s="4209">
        <v>0</v>
      </c>
      <c r="I40" s="4209">
        <v>0</v>
      </c>
      <c r="J40" s="4209">
        <v>0</v>
      </c>
      <c r="K40" s="4209">
        <v>0</v>
      </c>
      <c r="L40" s="4209">
        <v>0</v>
      </c>
      <c r="M40" s="4209">
        <v>0</v>
      </c>
      <c r="N40" s="4258">
        <f t="shared" si="0"/>
        <v>54498.14</v>
      </c>
    </row>
    <row r="41" spans="1:14" ht="18" customHeight="1">
      <c r="A41" s="4257" t="s">
        <v>3729</v>
      </c>
      <c r="B41" s="4209">
        <v>0</v>
      </c>
      <c r="C41" s="4209">
        <v>67559.13</v>
      </c>
      <c r="D41" s="4209">
        <v>0</v>
      </c>
      <c r="E41" s="4209">
        <v>0</v>
      </c>
      <c r="F41" s="4209">
        <v>45542.94</v>
      </c>
      <c r="G41" s="4209">
        <v>12728.48</v>
      </c>
      <c r="H41" s="4209">
        <v>106293.62</v>
      </c>
      <c r="I41" s="4209">
        <v>116340.95</v>
      </c>
      <c r="J41" s="4209">
        <v>32305.5</v>
      </c>
      <c r="K41" s="4209">
        <v>231224.65</v>
      </c>
      <c r="L41" s="4209">
        <v>189606.6</v>
      </c>
      <c r="M41" s="4209">
        <v>22572.49</v>
      </c>
      <c r="N41" s="4258">
        <f t="shared" si="0"/>
        <v>824174.36</v>
      </c>
    </row>
    <row r="42" spans="1:14" ht="18" customHeight="1">
      <c r="A42" s="4257" t="s">
        <v>3730</v>
      </c>
      <c r="B42" s="4209">
        <v>0</v>
      </c>
      <c r="C42" s="4209">
        <v>0</v>
      </c>
      <c r="D42" s="4209">
        <v>52428.35</v>
      </c>
      <c r="E42" s="4209">
        <v>0</v>
      </c>
      <c r="F42" s="4209">
        <v>0</v>
      </c>
      <c r="G42" s="4209">
        <v>0</v>
      </c>
      <c r="H42" s="4209">
        <v>96215</v>
      </c>
      <c r="I42" s="4209">
        <v>17462.18</v>
      </c>
      <c r="J42" s="4209">
        <v>0</v>
      </c>
      <c r="K42" s="4209">
        <v>19836</v>
      </c>
      <c r="L42" s="4209">
        <v>12240</v>
      </c>
      <c r="M42" s="4209">
        <v>67145</v>
      </c>
      <c r="N42" s="4258">
        <f t="shared" si="0"/>
        <v>265326.53000000003</v>
      </c>
    </row>
    <row r="43" spans="1:14" ht="18" customHeight="1">
      <c r="A43" s="4257" t="s">
        <v>3731</v>
      </c>
      <c r="B43" s="4209">
        <v>135217.25</v>
      </c>
      <c r="C43" s="4209">
        <v>304753.86</v>
      </c>
      <c r="D43" s="4209">
        <v>442710.83</v>
      </c>
      <c r="E43" s="4209">
        <v>417269.65</v>
      </c>
      <c r="F43" s="4209">
        <v>2840181.03</v>
      </c>
      <c r="G43" s="4209">
        <v>520228.58</v>
      </c>
      <c r="H43" s="4209">
        <v>396769.17</v>
      </c>
      <c r="I43" s="4209">
        <v>468564.57</v>
      </c>
      <c r="J43" s="4209">
        <v>303074.86</v>
      </c>
      <c r="K43" s="4209">
        <v>343551.5</v>
      </c>
      <c r="L43" s="4209">
        <v>277576.49</v>
      </c>
      <c r="M43" s="4209">
        <v>160671</v>
      </c>
      <c r="N43" s="4258">
        <f t="shared" si="0"/>
        <v>6610568.79</v>
      </c>
    </row>
    <row r="44" spans="1:14" ht="18" customHeight="1">
      <c r="A44" s="4257" t="s">
        <v>3732</v>
      </c>
      <c r="B44" s="4209">
        <v>0</v>
      </c>
      <c r="C44" s="4209">
        <v>0</v>
      </c>
      <c r="D44" s="4209">
        <v>0</v>
      </c>
      <c r="E44" s="4209">
        <v>0</v>
      </c>
      <c r="F44" s="4209">
        <v>0</v>
      </c>
      <c r="G44" s="4209">
        <v>7953.6</v>
      </c>
      <c r="H44" s="4209">
        <v>0</v>
      </c>
      <c r="I44" s="4209">
        <v>0</v>
      </c>
      <c r="J44" s="4209">
        <v>0</v>
      </c>
      <c r="K44" s="4209">
        <v>0</v>
      </c>
      <c r="L44" s="4209">
        <v>24038</v>
      </c>
      <c r="M44" s="4209">
        <v>0</v>
      </c>
      <c r="N44" s="4258">
        <f t="shared" si="0"/>
        <v>31991.599999999999</v>
      </c>
    </row>
    <row r="45" spans="1:14" ht="18" customHeight="1">
      <c r="A45" s="4257" t="s">
        <v>3733</v>
      </c>
      <c r="B45" s="4209">
        <v>20564.400000000001</v>
      </c>
      <c r="C45" s="4209">
        <v>7803.59</v>
      </c>
      <c r="D45" s="4209">
        <v>0</v>
      </c>
      <c r="E45" s="4209">
        <v>17767.599999999999</v>
      </c>
      <c r="F45" s="4209">
        <v>0</v>
      </c>
      <c r="G45" s="4209">
        <v>281383.23</v>
      </c>
      <c r="H45" s="4209">
        <v>19497.73</v>
      </c>
      <c r="I45" s="4209">
        <v>47161.5</v>
      </c>
      <c r="J45" s="4209">
        <v>0</v>
      </c>
      <c r="K45" s="4209">
        <v>0</v>
      </c>
      <c r="L45" s="4209">
        <v>73083</v>
      </c>
      <c r="M45" s="4209">
        <v>26408</v>
      </c>
      <c r="N45" s="4258">
        <f t="shared" si="0"/>
        <v>493669.04999999993</v>
      </c>
    </row>
    <row r="46" spans="1:14" ht="18" customHeight="1">
      <c r="A46" s="4257" t="s">
        <v>3734</v>
      </c>
      <c r="B46" s="4209">
        <v>91629.22</v>
      </c>
      <c r="C46" s="4209">
        <v>34312.97</v>
      </c>
      <c r="D46" s="4209">
        <v>73987</v>
      </c>
      <c r="E46" s="4209">
        <v>47270.14</v>
      </c>
      <c r="F46" s="4209">
        <v>91145.4</v>
      </c>
      <c r="G46" s="4209">
        <v>23473.87</v>
      </c>
      <c r="H46" s="4209">
        <v>50143.09</v>
      </c>
      <c r="I46" s="4209">
        <v>22509.8</v>
      </c>
      <c r="J46" s="4209">
        <v>48431.27</v>
      </c>
      <c r="K46" s="4209">
        <v>21394.01</v>
      </c>
      <c r="L46" s="4209">
        <v>37333.56</v>
      </c>
      <c r="M46" s="4209">
        <v>11825.1</v>
      </c>
      <c r="N46" s="4258">
        <f t="shared" si="0"/>
        <v>553455.42999999993</v>
      </c>
    </row>
    <row r="47" spans="1:14" ht="18" customHeight="1">
      <c r="A47" s="4257" t="s">
        <v>3735</v>
      </c>
      <c r="B47" s="4209">
        <v>1390389.47</v>
      </c>
      <c r="C47" s="4209">
        <v>2070682.834</v>
      </c>
      <c r="D47" s="4209">
        <v>2274255.84</v>
      </c>
      <c r="E47" s="4209">
        <v>2085092.64</v>
      </c>
      <c r="F47" s="4209">
        <v>2377961.0699999998</v>
      </c>
      <c r="G47" s="4209">
        <v>2428710.46</v>
      </c>
      <c r="H47" s="4209">
        <v>1696032.11</v>
      </c>
      <c r="I47" s="4209">
        <v>2445131.2999999998</v>
      </c>
      <c r="J47" s="4209">
        <v>1805630.25</v>
      </c>
      <c r="K47" s="4209">
        <v>2079561.55</v>
      </c>
      <c r="L47" s="4209">
        <v>2184379.11</v>
      </c>
      <c r="M47" s="4209">
        <v>2108640.1</v>
      </c>
      <c r="N47" s="4258">
        <f t="shared" si="0"/>
        <v>24946466.734000001</v>
      </c>
    </row>
    <row r="48" spans="1:14" ht="18" customHeight="1">
      <c r="A48" s="4257" t="s">
        <v>3737</v>
      </c>
      <c r="B48" s="4209">
        <v>0</v>
      </c>
      <c r="C48" s="4209">
        <v>43031</v>
      </c>
      <c r="D48" s="4209">
        <v>0</v>
      </c>
      <c r="E48" s="4209">
        <v>44599.199999999997</v>
      </c>
      <c r="F48" s="4209">
        <v>30527.17</v>
      </c>
      <c r="G48" s="4209">
        <v>28481.25</v>
      </c>
      <c r="H48" s="4209">
        <v>0</v>
      </c>
      <c r="I48" s="4209">
        <v>60745.13</v>
      </c>
      <c r="J48" s="4209">
        <v>32619.25</v>
      </c>
      <c r="K48" s="4209">
        <v>0</v>
      </c>
      <c r="L48" s="4209">
        <v>0</v>
      </c>
      <c r="M48" s="4209">
        <v>44544.7</v>
      </c>
      <c r="N48" s="4258">
        <f t="shared" si="0"/>
        <v>284547.7</v>
      </c>
    </row>
    <row r="49" spans="1:14" ht="18" customHeight="1">
      <c r="A49" s="4257" t="s">
        <v>3738</v>
      </c>
      <c r="B49" s="4209">
        <v>40722</v>
      </c>
      <c r="C49" s="4209">
        <v>9781</v>
      </c>
      <c r="D49" s="4209">
        <v>0</v>
      </c>
      <c r="E49" s="4209">
        <v>0</v>
      </c>
      <c r="F49" s="4209">
        <v>0</v>
      </c>
      <c r="G49" s="4209">
        <v>0</v>
      </c>
      <c r="H49" s="4209">
        <v>12141</v>
      </c>
      <c r="I49" s="4209">
        <v>12108.23</v>
      </c>
      <c r="J49" s="4209">
        <v>0</v>
      </c>
      <c r="K49" s="4209">
        <v>0</v>
      </c>
      <c r="L49" s="4209">
        <v>0</v>
      </c>
      <c r="M49" s="4209">
        <v>8035.03</v>
      </c>
      <c r="N49" s="4258">
        <f t="shared" si="0"/>
        <v>82787.259999999995</v>
      </c>
    </row>
    <row r="50" spans="1:14" ht="18" customHeight="1">
      <c r="A50" s="4257" t="s">
        <v>3739</v>
      </c>
      <c r="B50" s="4209">
        <v>0</v>
      </c>
      <c r="C50" s="4209">
        <v>1873487.52</v>
      </c>
      <c r="D50" s="4209">
        <v>9060.83</v>
      </c>
      <c r="E50" s="4209">
        <v>111811.9</v>
      </c>
      <c r="F50" s="4209">
        <v>0</v>
      </c>
      <c r="G50" s="4209">
        <v>45379</v>
      </c>
      <c r="H50" s="4209">
        <v>0</v>
      </c>
      <c r="I50" s="4209">
        <v>28872</v>
      </c>
      <c r="J50" s="4209">
        <v>118690</v>
      </c>
      <c r="K50" s="4209">
        <v>0</v>
      </c>
      <c r="L50" s="4209">
        <v>80099.78</v>
      </c>
      <c r="M50" s="4209">
        <v>0</v>
      </c>
      <c r="N50" s="4258">
        <f t="shared" si="0"/>
        <v>2267401.0299999998</v>
      </c>
    </row>
    <row r="51" spans="1:14" ht="18" customHeight="1">
      <c r="A51" s="4257" t="s">
        <v>3741</v>
      </c>
      <c r="B51" s="4209">
        <v>5464</v>
      </c>
      <c r="C51" s="4209">
        <v>0</v>
      </c>
      <c r="D51" s="4209">
        <v>0</v>
      </c>
      <c r="E51" s="4209">
        <v>0</v>
      </c>
      <c r="F51" s="4209">
        <v>0</v>
      </c>
      <c r="G51" s="4209">
        <v>6554</v>
      </c>
      <c r="H51" s="4209">
        <v>9781</v>
      </c>
      <c r="I51" s="4209">
        <v>0</v>
      </c>
      <c r="J51" s="4209">
        <v>0</v>
      </c>
      <c r="K51" s="4209">
        <v>0</v>
      </c>
      <c r="L51" s="4209">
        <v>0</v>
      </c>
      <c r="M51" s="4209">
        <v>15491</v>
      </c>
      <c r="N51" s="4258">
        <f t="shared" si="0"/>
        <v>37290</v>
      </c>
    </row>
    <row r="52" spans="1:14" ht="18" customHeight="1">
      <c r="A52" s="4257" t="s">
        <v>3869</v>
      </c>
      <c r="B52" s="4209">
        <v>0</v>
      </c>
      <c r="C52" s="4209">
        <v>0</v>
      </c>
      <c r="D52" s="4209">
        <v>0</v>
      </c>
      <c r="E52" s="4209">
        <v>0</v>
      </c>
      <c r="F52" s="4209">
        <v>0</v>
      </c>
      <c r="G52" s="4209">
        <v>0</v>
      </c>
      <c r="H52" s="4209">
        <v>0</v>
      </c>
      <c r="I52" s="4209">
        <v>0</v>
      </c>
      <c r="J52" s="4209">
        <v>7006</v>
      </c>
      <c r="K52" s="4209">
        <v>0</v>
      </c>
      <c r="L52" s="4209">
        <v>0</v>
      </c>
      <c r="M52" s="4209">
        <v>0</v>
      </c>
      <c r="N52" s="4258">
        <f t="shared" si="0"/>
        <v>7006</v>
      </c>
    </row>
    <row r="53" spans="1:14" ht="18" customHeight="1">
      <c r="A53" s="4257" t="s">
        <v>3744</v>
      </c>
      <c r="B53" s="4209">
        <v>0</v>
      </c>
      <c r="C53" s="4209">
        <v>29725</v>
      </c>
      <c r="D53" s="4209">
        <v>134030</v>
      </c>
      <c r="E53" s="4209">
        <v>189770</v>
      </c>
      <c r="F53" s="4209">
        <v>109348.6</v>
      </c>
      <c r="G53" s="4209">
        <v>18000</v>
      </c>
      <c r="H53" s="4209">
        <v>137605</v>
      </c>
      <c r="I53" s="4209">
        <v>153125.20000000001</v>
      </c>
      <c r="J53" s="4209">
        <v>23760</v>
      </c>
      <c r="K53" s="4209">
        <v>0</v>
      </c>
      <c r="L53" s="4209">
        <v>77776</v>
      </c>
      <c r="M53" s="4209">
        <v>0</v>
      </c>
      <c r="N53" s="4258">
        <f t="shared" si="0"/>
        <v>873139.8</v>
      </c>
    </row>
    <row r="54" spans="1:14" ht="18" customHeight="1">
      <c r="A54" s="4257" t="s">
        <v>3745</v>
      </c>
      <c r="B54" s="4209">
        <v>0</v>
      </c>
      <c r="C54" s="4209">
        <v>0</v>
      </c>
      <c r="D54" s="4209">
        <v>0</v>
      </c>
      <c r="E54" s="4209">
        <v>0</v>
      </c>
      <c r="F54" s="4209">
        <v>0</v>
      </c>
      <c r="G54" s="4209">
        <v>0</v>
      </c>
      <c r="H54" s="4209">
        <v>6466.88</v>
      </c>
      <c r="I54" s="4209">
        <v>0</v>
      </c>
      <c r="J54" s="4209">
        <v>0</v>
      </c>
      <c r="K54" s="4209">
        <v>0</v>
      </c>
      <c r="L54" s="4209">
        <v>0</v>
      </c>
      <c r="M54" s="4209">
        <v>0</v>
      </c>
      <c r="N54" s="4258">
        <f t="shared" si="0"/>
        <v>6466.88</v>
      </c>
    </row>
    <row r="55" spans="1:14" ht="18" customHeight="1">
      <c r="A55" s="4257" t="s">
        <v>3747</v>
      </c>
      <c r="B55" s="4209">
        <v>64588.95</v>
      </c>
      <c r="C55" s="4209">
        <v>112965.13</v>
      </c>
      <c r="D55" s="4209">
        <v>176940.01</v>
      </c>
      <c r="E55" s="4209">
        <v>367527.12</v>
      </c>
      <c r="F55" s="4209">
        <v>274870.88</v>
      </c>
      <c r="G55" s="4209">
        <v>432015.24</v>
      </c>
      <c r="H55" s="4209">
        <v>212960.69</v>
      </c>
      <c r="I55" s="4209">
        <v>406145.66</v>
      </c>
      <c r="J55" s="4209">
        <v>422189.3</v>
      </c>
      <c r="K55" s="4209">
        <v>463003.54</v>
      </c>
      <c r="L55" s="4209">
        <v>286148.12</v>
      </c>
      <c r="M55" s="4209">
        <v>446359.69</v>
      </c>
      <c r="N55" s="4258">
        <f t="shared" si="0"/>
        <v>3665714.33</v>
      </c>
    </row>
    <row r="56" spans="1:14" ht="18" customHeight="1">
      <c r="A56" s="4257" t="s">
        <v>3870</v>
      </c>
      <c r="B56" s="4209">
        <v>0</v>
      </c>
      <c r="C56" s="4209">
        <v>56693</v>
      </c>
      <c r="D56" s="4209">
        <v>0</v>
      </c>
      <c r="E56" s="4209">
        <v>0</v>
      </c>
      <c r="F56" s="4209">
        <v>0</v>
      </c>
      <c r="G56" s="4209">
        <v>0</v>
      </c>
      <c r="H56" s="4209">
        <v>34108</v>
      </c>
      <c r="I56" s="4209">
        <v>0</v>
      </c>
      <c r="J56" s="4209">
        <v>0</v>
      </c>
      <c r="K56" s="4209">
        <v>0</v>
      </c>
      <c r="L56" s="4209">
        <v>0</v>
      </c>
      <c r="M56" s="4209">
        <v>0</v>
      </c>
      <c r="N56" s="4258">
        <f t="shared" si="0"/>
        <v>90801</v>
      </c>
    </row>
    <row r="57" spans="1:14" ht="18" customHeight="1">
      <c r="A57" s="4257" t="s">
        <v>3748</v>
      </c>
      <c r="B57" s="4209">
        <v>0</v>
      </c>
      <c r="C57" s="4209">
        <v>26997.1</v>
      </c>
      <c r="D57" s="4209">
        <v>29394.3</v>
      </c>
      <c r="E57" s="4209">
        <v>0</v>
      </c>
      <c r="F57" s="4209">
        <v>0</v>
      </c>
      <c r="G57" s="4209">
        <v>0</v>
      </c>
      <c r="H57" s="4209">
        <v>6939.37</v>
      </c>
      <c r="I57" s="4209">
        <v>57316.5</v>
      </c>
      <c r="J57" s="4209">
        <v>18383.04</v>
      </c>
      <c r="K57" s="4209">
        <v>0</v>
      </c>
      <c r="L57" s="4209">
        <v>0</v>
      </c>
      <c r="M57" s="4209">
        <v>0</v>
      </c>
      <c r="N57" s="4258">
        <f t="shared" si="0"/>
        <v>139030.31</v>
      </c>
    </row>
    <row r="58" spans="1:14" ht="18" customHeight="1">
      <c r="A58" s="4257" t="s">
        <v>3749</v>
      </c>
      <c r="B58" s="4209">
        <v>13683</v>
      </c>
      <c r="C58" s="4209">
        <v>84514.92</v>
      </c>
      <c r="D58" s="4209">
        <v>319684.81</v>
      </c>
      <c r="E58" s="4209">
        <v>172022.72</v>
      </c>
      <c r="F58" s="4209">
        <v>557803.07999999996</v>
      </c>
      <c r="G58" s="4209">
        <v>376586.82</v>
      </c>
      <c r="H58" s="4209">
        <v>166752.6</v>
      </c>
      <c r="I58" s="4209">
        <v>298877.69</v>
      </c>
      <c r="J58" s="4209">
        <v>206634.97</v>
      </c>
      <c r="K58" s="4209">
        <v>381447.22</v>
      </c>
      <c r="L58" s="4209">
        <v>314937.57</v>
      </c>
      <c r="M58" s="4209">
        <v>306347.75</v>
      </c>
      <c r="N58" s="4258">
        <f t="shared" si="0"/>
        <v>3199293.15</v>
      </c>
    </row>
    <row r="59" spans="1:14" ht="18" customHeight="1">
      <c r="A59" s="4257" t="s">
        <v>3750</v>
      </c>
      <c r="B59" s="4209">
        <v>1654833.33</v>
      </c>
      <c r="C59" s="4209">
        <v>1791592.11</v>
      </c>
      <c r="D59" s="4209">
        <v>1921061.28</v>
      </c>
      <c r="E59" s="4209">
        <v>1991087.89</v>
      </c>
      <c r="F59" s="4209">
        <v>1791783.89</v>
      </c>
      <c r="G59" s="4209">
        <v>1477762.51</v>
      </c>
      <c r="H59" s="4209">
        <v>1583560.27</v>
      </c>
      <c r="I59" s="4209">
        <v>1737074.75</v>
      </c>
      <c r="J59" s="4209">
        <v>1852933.92</v>
      </c>
      <c r="K59" s="4209">
        <v>1608476.81</v>
      </c>
      <c r="L59" s="4209">
        <v>2048307.14</v>
      </c>
      <c r="M59" s="4209">
        <v>2195563.15</v>
      </c>
      <c r="N59" s="4258">
        <f t="shared" si="0"/>
        <v>21654037.049999997</v>
      </c>
    </row>
    <row r="60" spans="1:14" ht="18" customHeight="1">
      <c r="A60" s="4257" t="s">
        <v>3852</v>
      </c>
      <c r="B60" s="4209">
        <v>0</v>
      </c>
      <c r="C60" s="4209">
        <v>0</v>
      </c>
      <c r="D60" s="4209">
        <v>2137665.0699999998</v>
      </c>
      <c r="E60" s="4209">
        <v>96274.22</v>
      </c>
      <c r="F60" s="4209">
        <v>249388.92</v>
      </c>
      <c r="G60" s="4209">
        <v>128033.64</v>
      </c>
      <c r="H60" s="4209">
        <v>339540.2</v>
      </c>
      <c r="I60" s="4209">
        <v>150940.04999999999</v>
      </c>
      <c r="J60" s="4209">
        <v>0</v>
      </c>
      <c r="K60" s="4209">
        <v>17813.95</v>
      </c>
      <c r="L60" s="4209">
        <v>165003.76</v>
      </c>
      <c r="M60" s="4209">
        <v>0</v>
      </c>
      <c r="N60" s="4258">
        <f t="shared" si="0"/>
        <v>3284659.8100000005</v>
      </c>
    </row>
    <row r="61" spans="1:14" ht="18" customHeight="1">
      <c r="A61" s="4257" t="s">
        <v>3753</v>
      </c>
      <c r="B61" s="4209">
        <v>17982.77</v>
      </c>
      <c r="C61" s="4209">
        <v>349.84</v>
      </c>
      <c r="D61" s="4209">
        <v>6666.6</v>
      </c>
      <c r="E61" s="4209">
        <v>22918.080000000002</v>
      </c>
      <c r="F61" s="4209">
        <v>30890.67</v>
      </c>
      <c r="G61" s="4209">
        <v>73861.84</v>
      </c>
      <c r="H61" s="4209">
        <v>2281.9699999999998</v>
      </c>
      <c r="I61" s="4209">
        <v>29833.27</v>
      </c>
      <c r="J61" s="4209">
        <v>34885.71</v>
      </c>
      <c r="K61" s="4209">
        <v>1418.28</v>
      </c>
      <c r="L61" s="4209">
        <v>40956.31</v>
      </c>
      <c r="M61" s="4209">
        <v>55997.23</v>
      </c>
      <c r="N61" s="4258">
        <f t="shared" si="0"/>
        <v>318042.56999999995</v>
      </c>
    </row>
    <row r="62" spans="1:14" ht="18" customHeight="1">
      <c r="A62" s="4257" t="s">
        <v>3871</v>
      </c>
      <c r="B62" s="4209">
        <v>0</v>
      </c>
      <c r="C62" s="4209">
        <v>0</v>
      </c>
      <c r="D62" s="4209">
        <v>0</v>
      </c>
      <c r="E62" s="4209">
        <v>0</v>
      </c>
      <c r="F62" s="4209">
        <v>0</v>
      </c>
      <c r="G62" s="4209">
        <v>0</v>
      </c>
      <c r="H62" s="4209">
        <v>0</v>
      </c>
      <c r="I62" s="4209">
        <v>0</v>
      </c>
      <c r="J62" s="4209">
        <v>0</v>
      </c>
      <c r="K62" s="4209">
        <v>0</v>
      </c>
      <c r="L62" s="4209">
        <v>8781</v>
      </c>
      <c r="M62" s="4209">
        <v>0</v>
      </c>
      <c r="N62" s="4258">
        <f t="shared" si="0"/>
        <v>8781</v>
      </c>
    </row>
    <row r="63" spans="1:14" ht="18" customHeight="1">
      <c r="A63" s="4257" t="s">
        <v>3754</v>
      </c>
      <c r="B63" s="4209">
        <v>2994036.22</v>
      </c>
      <c r="C63" s="4209">
        <v>2328910.02</v>
      </c>
      <c r="D63" s="4209">
        <v>2517340.9900000002</v>
      </c>
      <c r="E63" s="4209">
        <v>1469744.06</v>
      </c>
      <c r="F63" s="4209">
        <v>2237982.21</v>
      </c>
      <c r="G63" s="4209">
        <v>3484151.08</v>
      </c>
      <c r="H63" s="4209">
        <v>2911981.56</v>
      </c>
      <c r="I63" s="4209">
        <v>3412697.25</v>
      </c>
      <c r="J63" s="4209">
        <v>3569529.73</v>
      </c>
      <c r="K63" s="4209">
        <v>2332115.67</v>
      </c>
      <c r="L63" s="4209">
        <v>5328023.3899999997</v>
      </c>
      <c r="M63" s="4209">
        <v>4715493.9000000004</v>
      </c>
      <c r="N63" s="4258">
        <f t="shared" si="0"/>
        <v>37302006.079999998</v>
      </c>
    </row>
    <row r="64" spans="1:14" ht="18" customHeight="1">
      <c r="A64" s="4257" t="s">
        <v>3756</v>
      </c>
      <c r="B64" s="4209">
        <v>1332598.79</v>
      </c>
      <c r="C64" s="4209">
        <v>1419766.49</v>
      </c>
      <c r="D64" s="4209">
        <v>1713381.37</v>
      </c>
      <c r="E64" s="4209">
        <v>536024.99</v>
      </c>
      <c r="F64" s="4209">
        <v>3084790.01</v>
      </c>
      <c r="G64" s="4209">
        <v>424138.32</v>
      </c>
      <c r="H64" s="4209">
        <v>1158122.06</v>
      </c>
      <c r="I64" s="4209">
        <v>812800.51</v>
      </c>
      <c r="J64" s="4209">
        <v>774386.14</v>
      </c>
      <c r="K64" s="4209">
        <v>729794.18</v>
      </c>
      <c r="L64" s="4209">
        <v>951085.47</v>
      </c>
      <c r="M64" s="4209">
        <v>1648052.78</v>
      </c>
      <c r="N64" s="4258">
        <f t="shared" si="0"/>
        <v>14584941.110000001</v>
      </c>
    </row>
    <row r="65" spans="1:15" ht="18" customHeight="1">
      <c r="A65" s="4257" t="s">
        <v>3853</v>
      </c>
      <c r="B65" s="4209">
        <v>1117980.8799999999</v>
      </c>
      <c r="C65" s="4209">
        <v>1845598.18</v>
      </c>
      <c r="D65" s="4209">
        <v>1048979.3799999999</v>
      </c>
      <c r="E65" s="4209">
        <v>893700.28</v>
      </c>
      <c r="F65" s="4209">
        <v>805319.4</v>
      </c>
      <c r="G65" s="4209">
        <v>729978.8</v>
      </c>
      <c r="H65" s="4209">
        <v>822005.54</v>
      </c>
      <c r="I65" s="4209">
        <v>1006349.2</v>
      </c>
      <c r="J65" s="4209">
        <v>1443441.79</v>
      </c>
      <c r="K65" s="4209">
        <v>1203283.0900000001</v>
      </c>
      <c r="L65" s="4209">
        <v>1213083.46</v>
      </c>
      <c r="M65" s="4209">
        <v>1180741.42</v>
      </c>
      <c r="N65" s="4258">
        <f t="shared" si="0"/>
        <v>13310461.42</v>
      </c>
    </row>
    <row r="66" spans="1:15" ht="18" customHeight="1">
      <c r="A66" s="4257" t="s">
        <v>3757</v>
      </c>
      <c r="B66" s="4209">
        <v>279787.32</v>
      </c>
      <c r="C66" s="4209">
        <v>201642.69</v>
      </c>
      <c r="D66" s="4209">
        <v>227254.56</v>
      </c>
      <c r="E66" s="4209">
        <v>113806.27</v>
      </c>
      <c r="F66" s="4209">
        <v>231483.61</v>
      </c>
      <c r="G66" s="4209">
        <v>992444.46</v>
      </c>
      <c r="H66" s="4209">
        <v>140860.20000000001</v>
      </c>
      <c r="I66" s="4209">
        <v>356079.16</v>
      </c>
      <c r="J66" s="4209">
        <v>258908.9</v>
      </c>
      <c r="K66" s="4209">
        <v>335255.93</v>
      </c>
      <c r="L66" s="4209">
        <v>362955.5</v>
      </c>
      <c r="M66" s="4209">
        <v>814271.29</v>
      </c>
      <c r="N66" s="4258">
        <f t="shared" si="0"/>
        <v>4314749.8900000006</v>
      </c>
    </row>
    <row r="67" spans="1:15" ht="18" customHeight="1">
      <c r="A67" s="4257" t="s">
        <v>3758</v>
      </c>
      <c r="B67" s="4209">
        <v>445871.61</v>
      </c>
      <c r="C67" s="4209">
        <v>655809.28000000003</v>
      </c>
      <c r="D67" s="4209">
        <v>1021649.29</v>
      </c>
      <c r="E67" s="4209">
        <v>928323.13</v>
      </c>
      <c r="F67" s="4209">
        <v>849210.12</v>
      </c>
      <c r="G67" s="4209">
        <v>836268.08</v>
      </c>
      <c r="H67" s="4209">
        <v>1049845.32</v>
      </c>
      <c r="I67" s="4209">
        <v>1100256.44</v>
      </c>
      <c r="J67" s="4209">
        <v>821809.2</v>
      </c>
      <c r="K67" s="4209">
        <v>887033.81</v>
      </c>
      <c r="L67" s="4209">
        <v>614401.61</v>
      </c>
      <c r="M67" s="4209">
        <v>803708.73</v>
      </c>
      <c r="N67" s="4258">
        <f t="shared" si="0"/>
        <v>10014186.619999999</v>
      </c>
    </row>
    <row r="68" spans="1:15" ht="18" customHeight="1">
      <c r="A68" s="4257" t="s">
        <v>3760</v>
      </c>
      <c r="B68" s="4209">
        <v>530528.18000000005</v>
      </c>
      <c r="C68" s="4209">
        <v>289456.98</v>
      </c>
      <c r="D68" s="4209">
        <v>313963.42</v>
      </c>
      <c r="E68" s="4209">
        <v>281863.65000000002</v>
      </c>
      <c r="F68" s="4209">
        <v>339463.04</v>
      </c>
      <c r="G68" s="4209">
        <v>330951.67</v>
      </c>
      <c r="H68" s="4209">
        <v>639618.22</v>
      </c>
      <c r="I68" s="4209">
        <v>512663.17</v>
      </c>
      <c r="J68" s="4209">
        <v>516658.75</v>
      </c>
      <c r="K68" s="4209">
        <v>299272.55</v>
      </c>
      <c r="L68" s="4209">
        <v>462390.27</v>
      </c>
      <c r="M68" s="4209">
        <v>537039.23</v>
      </c>
      <c r="N68" s="4258">
        <f t="shared" si="0"/>
        <v>5053869.1300000008</v>
      </c>
    </row>
    <row r="69" spans="1:15" ht="18" customHeight="1">
      <c r="A69" s="4257" t="s">
        <v>3761</v>
      </c>
      <c r="B69" s="4209">
        <v>238698.18</v>
      </c>
      <c r="C69" s="4209">
        <v>171607.54</v>
      </c>
      <c r="D69" s="4209">
        <v>171482.59</v>
      </c>
      <c r="E69" s="4209">
        <v>202089.60000000001</v>
      </c>
      <c r="F69" s="4209">
        <v>64377.7</v>
      </c>
      <c r="G69" s="4209">
        <v>81801.62</v>
      </c>
      <c r="H69" s="4209">
        <v>110851.56</v>
      </c>
      <c r="I69" s="4209">
        <v>94844.18</v>
      </c>
      <c r="J69" s="4209">
        <v>102512.72</v>
      </c>
      <c r="K69" s="4209">
        <v>109298.67</v>
      </c>
      <c r="L69" s="4209">
        <v>201548.17</v>
      </c>
      <c r="M69" s="4209">
        <v>332589.93</v>
      </c>
      <c r="N69" s="4258">
        <f t="shared" si="0"/>
        <v>1881702.4599999995</v>
      </c>
    </row>
    <row r="70" spans="1:15" ht="18" customHeight="1">
      <c r="A70" s="4257" t="s">
        <v>3762</v>
      </c>
      <c r="B70" s="4209">
        <v>0</v>
      </c>
      <c r="C70" s="4209">
        <v>0</v>
      </c>
      <c r="D70" s="4209">
        <v>0</v>
      </c>
      <c r="E70" s="4209">
        <v>0</v>
      </c>
      <c r="F70" s="4209">
        <v>0</v>
      </c>
      <c r="G70" s="4209">
        <v>4521</v>
      </c>
      <c r="H70" s="4209">
        <v>0</v>
      </c>
      <c r="I70" s="4209">
        <v>0</v>
      </c>
      <c r="J70" s="4209">
        <v>0</v>
      </c>
      <c r="K70" s="4209">
        <v>0</v>
      </c>
      <c r="L70" s="4209">
        <v>0</v>
      </c>
      <c r="M70" s="4209">
        <v>0</v>
      </c>
      <c r="N70" s="4258">
        <f>SUM(B70:M70)</f>
        <v>4521</v>
      </c>
    </row>
    <row r="71" spans="1:15" ht="18" customHeight="1">
      <c r="A71" s="4257" t="s">
        <v>3763</v>
      </c>
      <c r="B71" s="4209">
        <v>1258809.3</v>
      </c>
      <c r="C71" s="4209">
        <v>1681912.93</v>
      </c>
      <c r="D71" s="4209">
        <v>2393769.96</v>
      </c>
      <c r="E71" s="4209">
        <v>2212033.7599999998</v>
      </c>
      <c r="F71" s="4209">
        <v>2915442.09</v>
      </c>
      <c r="G71" s="4209">
        <v>2263443.31</v>
      </c>
      <c r="H71" s="4209">
        <v>1881158.09</v>
      </c>
      <c r="I71" s="4209">
        <v>1249730.7</v>
      </c>
      <c r="J71" s="4209">
        <v>1590246.14</v>
      </c>
      <c r="K71" s="4209">
        <v>1442114.43</v>
      </c>
      <c r="L71" s="4209">
        <v>1997768.4</v>
      </c>
      <c r="M71" s="4209">
        <v>1907992.86</v>
      </c>
      <c r="N71" s="4258">
        <f>SUM(B71:M71)</f>
        <v>22794421.969999995</v>
      </c>
    </row>
    <row r="72" spans="1:15" ht="18" customHeight="1">
      <c r="A72" s="4257" t="s">
        <v>3764</v>
      </c>
      <c r="B72" s="4209">
        <v>3770.87</v>
      </c>
      <c r="C72" s="4209">
        <v>52287.21</v>
      </c>
      <c r="D72" s="4209">
        <v>46992.85</v>
      </c>
      <c r="E72" s="4209">
        <v>19542.57</v>
      </c>
      <c r="F72" s="4209">
        <v>21967.27</v>
      </c>
      <c r="G72" s="4209">
        <v>32628.02</v>
      </c>
      <c r="H72" s="4209">
        <v>0</v>
      </c>
      <c r="I72" s="4209">
        <v>39996</v>
      </c>
      <c r="J72" s="4209">
        <v>49582.44</v>
      </c>
      <c r="K72" s="4209">
        <v>0</v>
      </c>
      <c r="L72" s="4209">
        <v>14932.83</v>
      </c>
      <c r="M72" s="4209">
        <v>9830</v>
      </c>
      <c r="N72" s="4258">
        <f>SUM(B72:M72)</f>
        <v>291530.06</v>
      </c>
    </row>
    <row r="73" spans="1:15" ht="18" customHeight="1">
      <c r="A73" s="4257" t="s">
        <v>3765</v>
      </c>
      <c r="B73" s="4209">
        <v>0</v>
      </c>
      <c r="C73" s="4209">
        <v>0</v>
      </c>
      <c r="D73" s="4209">
        <v>0</v>
      </c>
      <c r="E73" s="4209">
        <v>0</v>
      </c>
      <c r="F73" s="4209">
        <v>0</v>
      </c>
      <c r="G73" s="4209">
        <v>0</v>
      </c>
      <c r="H73" s="4209">
        <v>0</v>
      </c>
      <c r="I73" s="4209">
        <v>0</v>
      </c>
      <c r="J73" s="4209">
        <v>0</v>
      </c>
      <c r="K73" s="4209">
        <v>0</v>
      </c>
      <c r="L73" s="4209">
        <v>21179</v>
      </c>
      <c r="M73" s="4209">
        <v>134464.89000000001</v>
      </c>
      <c r="N73" s="4258">
        <f>SUM(B73:M73)</f>
        <v>155643.89000000001</v>
      </c>
    </row>
    <row r="74" spans="1:15" ht="18" customHeight="1" thickBot="1">
      <c r="A74" s="4259" t="s">
        <v>3766</v>
      </c>
      <c r="B74" s="4260">
        <v>12511.16</v>
      </c>
      <c r="C74" s="4260">
        <v>2911.75</v>
      </c>
      <c r="D74" s="4260">
        <v>0</v>
      </c>
      <c r="E74" s="4260">
        <v>23396.51</v>
      </c>
      <c r="F74" s="4260">
        <v>10848.6</v>
      </c>
      <c r="G74" s="4260">
        <v>0</v>
      </c>
      <c r="H74" s="4260">
        <v>13640.15</v>
      </c>
      <c r="I74" s="4260">
        <v>11639.82</v>
      </c>
      <c r="J74" s="4260">
        <v>8400</v>
      </c>
      <c r="K74" s="4260">
        <v>8316</v>
      </c>
      <c r="L74" s="4260">
        <v>691.2</v>
      </c>
      <c r="M74" s="4260">
        <v>7149.6</v>
      </c>
      <c r="N74" s="4261">
        <f>SUM(B74:M74)</f>
        <v>99504.79</v>
      </c>
    </row>
    <row r="75" spans="1:15" ht="19.5" customHeight="1" thickTop="1">
      <c r="A75" s="4262"/>
      <c r="B75" s="4238"/>
      <c r="C75" s="4238"/>
      <c r="D75" s="4238"/>
      <c r="E75" s="4238"/>
      <c r="F75" s="4238"/>
      <c r="G75" s="4238"/>
      <c r="H75" s="4238"/>
      <c r="I75" s="4238"/>
      <c r="J75" s="4238"/>
      <c r="K75" s="4238"/>
      <c r="L75" s="4238"/>
      <c r="M75" s="4238"/>
      <c r="N75" s="4263"/>
    </row>
    <row r="76" spans="1:15" ht="17.25" customHeight="1">
      <c r="A76" s="7422" t="s">
        <v>3847</v>
      </c>
      <c r="B76" s="7422"/>
      <c r="C76" s="7422"/>
      <c r="D76" s="7422"/>
      <c r="E76" s="7422"/>
      <c r="F76" s="7422"/>
      <c r="G76" s="7422"/>
      <c r="H76" s="7422"/>
      <c r="I76" s="7422"/>
      <c r="K76" s="4200"/>
      <c r="L76" s="4200"/>
      <c r="O76" s="4160"/>
    </row>
    <row r="77" spans="1:15" ht="17.25" customHeight="1">
      <c r="A77" s="7344" t="s">
        <v>3644</v>
      </c>
      <c r="B77" s="7344"/>
      <c r="C77" s="7344"/>
      <c r="D77" s="7344"/>
      <c r="E77" s="7344"/>
      <c r="F77" s="7344"/>
      <c r="G77" s="7344"/>
      <c r="H77" s="7344"/>
      <c r="I77" s="7344"/>
      <c r="K77" s="4200"/>
      <c r="L77" s="4200"/>
      <c r="O77" s="4160"/>
    </row>
    <row r="78" spans="1:15" ht="17.25" customHeight="1">
      <c r="A78" s="7344" t="s">
        <v>3645</v>
      </c>
      <c r="B78" s="7344"/>
      <c r="C78" s="7344"/>
      <c r="D78" s="7344"/>
      <c r="E78" s="7344"/>
      <c r="F78" s="7344"/>
      <c r="G78" s="7344"/>
      <c r="H78" s="7344"/>
      <c r="I78" s="7344"/>
      <c r="K78" s="4200"/>
      <c r="L78" s="4200"/>
      <c r="O78" s="4160"/>
    </row>
    <row r="79" spans="1:15" ht="17.25" customHeight="1">
      <c r="A79" s="3951"/>
      <c r="B79" s="3951"/>
      <c r="C79" s="3951"/>
      <c r="D79" s="3951"/>
      <c r="E79" s="3951"/>
      <c r="F79" s="3951"/>
      <c r="G79" s="3951"/>
      <c r="H79" s="3951"/>
      <c r="I79" s="3951"/>
      <c r="J79" s="3951"/>
      <c r="K79" s="3951"/>
      <c r="L79" s="3951"/>
      <c r="M79" s="3951"/>
      <c r="N79" s="3951"/>
      <c r="O79" s="3297"/>
    </row>
    <row r="80" spans="1:15" ht="17.25" customHeight="1">
      <c r="A80" s="3951"/>
      <c r="B80" s="3951"/>
      <c r="C80" s="3951"/>
      <c r="D80" s="3951"/>
      <c r="E80" s="3951"/>
      <c r="F80" s="3951"/>
      <c r="G80" s="3951"/>
      <c r="H80" s="3951"/>
      <c r="I80" s="3951"/>
      <c r="J80" s="3951"/>
      <c r="K80" s="3951"/>
      <c r="L80" s="3951"/>
      <c r="M80" s="3951"/>
      <c r="N80" s="3951"/>
      <c r="O80" s="3297"/>
    </row>
    <row r="83" spans="1:15">
      <c r="A83" s="3117"/>
      <c r="B83" s="3062"/>
      <c r="C83" s="4160"/>
      <c r="D83" s="3062"/>
      <c r="E83" s="4160"/>
      <c r="F83" s="3062"/>
      <c r="G83" s="3062"/>
      <c r="H83" s="4160"/>
      <c r="I83" s="4160"/>
      <c r="J83" s="3062"/>
      <c r="K83" s="4160"/>
      <c r="L83" s="4160"/>
      <c r="M83" s="3062"/>
      <c r="N83" s="4160"/>
      <c r="O83" s="4160"/>
    </row>
    <row r="84" spans="1:15" ht="21.75" customHeight="1">
      <c r="A84" s="3117"/>
      <c r="B84" s="3062"/>
      <c r="C84" s="7702" t="s">
        <v>3</v>
      </c>
      <c r="D84" s="7702"/>
      <c r="E84" s="4160"/>
      <c r="F84" s="4200" t="s">
        <v>38</v>
      </c>
      <c r="G84" s="3062"/>
      <c r="H84" s="4160"/>
      <c r="I84" s="4160"/>
      <c r="J84" s="3062"/>
      <c r="K84" s="4160"/>
      <c r="L84" s="4160"/>
      <c r="M84" s="3062"/>
      <c r="N84" s="4160"/>
      <c r="O84" s="4160"/>
    </row>
    <row r="85" spans="1:15">
      <c r="A85" s="3117"/>
      <c r="B85" s="3062"/>
      <c r="C85" s="4160"/>
      <c r="D85" s="3062"/>
      <c r="E85" s="4160"/>
      <c r="G85" s="3062"/>
      <c r="H85" s="4160"/>
      <c r="I85" s="4160"/>
      <c r="J85" s="3062"/>
      <c r="K85" s="4160"/>
      <c r="L85" s="4160"/>
      <c r="M85" s="3062"/>
      <c r="N85" s="4160"/>
      <c r="O85" s="4160"/>
    </row>
  </sheetData>
  <mergeCells count="10">
    <mergeCell ref="A76:I76"/>
    <mergeCell ref="A77:I77"/>
    <mergeCell ref="A78:I78"/>
    <mergeCell ref="C84:D84"/>
    <mergeCell ref="A1:C1"/>
    <mergeCell ref="A2:N2"/>
    <mergeCell ref="A3:N3"/>
    <mergeCell ref="A4:A5"/>
    <mergeCell ref="B4:M4"/>
    <mergeCell ref="N4:N5"/>
  </mergeCells>
  <hyperlinks>
    <hyperlink ref="A1" r:id="rId1"/>
  </hyperlinks>
  <pageMargins left="0.62992125984251968" right="0.27559055118110237" top="0.70866141732283472" bottom="0.55118110236220474" header="0.51181102362204722" footer="0.11811023622047245"/>
  <pageSetup paperSize="9" scale="36" fitToWidth="0" orientation="landscape" r:id="rId2"/>
  <headerFooter alignWithMargins="0">
    <oddFooter>&amp;R242</oddFooter>
  </headerFooter>
  <rowBreaks count="2" manualBreakCount="2">
    <brk id="33" max="16383" man="1"/>
    <brk id="67" max="16383" man="1"/>
  </rowBreaks>
  <colBreaks count="1" manualBreakCount="1">
    <brk id="14" max="1048575" man="1"/>
  </colBreaks>
  <drawing r:id="rId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35">
    <pageSetUpPr fitToPage="1"/>
  </sheetPr>
  <dimension ref="A1:O101"/>
  <sheetViews>
    <sheetView view="pageBreakPreview" zoomScale="60" zoomScaleNormal="100" workbookViewId="0">
      <selection activeCell="A3" sqref="A3:N3"/>
    </sheetView>
  </sheetViews>
  <sheetFormatPr defaultRowHeight="12.75"/>
  <cols>
    <col min="1" max="1" width="33.5703125" style="3062" customWidth="1"/>
    <col min="2" max="13" width="28.7109375" style="4199" customWidth="1"/>
    <col min="14" max="14" width="28.7109375" style="4200" customWidth="1"/>
    <col min="15" max="256" width="9.140625" style="3062"/>
    <col min="257" max="257" width="24.85546875" style="3062" customWidth="1"/>
    <col min="258" max="269" width="12.5703125" style="3062" customWidth="1"/>
    <col min="270" max="270" width="14.140625" style="3062" customWidth="1"/>
    <col min="271" max="512" width="9.140625" style="3062"/>
    <col min="513" max="513" width="24.85546875" style="3062" customWidth="1"/>
    <col min="514" max="525" width="12.5703125" style="3062" customWidth="1"/>
    <col min="526" max="526" width="14.140625" style="3062" customWidth="1"/>
    <col min="527" max="768" width="9.140625" style="3062"/>
    <col min="769" max="769" width="24.85546875" style="3062" customWidth="1"/>
    <col min="770" max="781" width="12.5703125" style="3062" customWidth="1"/>
    <col min="782" max="782" width="14.140625" style="3062" customWidth="1"/>
    <col min="783" max="1024" width="9.140625" style="3062"/>
    <col min="1025" max="1025" width="24.85546875" style="3062" customWidth="1"/>
    <col min="1026" max="1037" width="12.5703125" style="3062" customWidth="1"/>
    <col min="1038" max="1038" width="14.140625" style="3062" customWidth="1"/>
    <col min="1039" max="1280" width="9.140625" style="3062"/>
    <col min="1281" max="1281" width="24.85546875" style="3062" customWidth="1"/>
    <col min="1282" max="1293" width="12.5703125" style="3062" customWidth="1"/>
    <col min="1294" max="1294" width="14.140625" style="3062" customWidth="1"/>
    <col min="1295" max="1536" width="9.140625" style="3062"/>
    <col min="1537" max="1537" width="24.85546875" style="3062" customWidth="1"/>
    <col min="1538" max="1549" width="12.5703125" style="3062" customWidth="1"/>
    <col min="1550" max="1550" width="14.140625" style="3062" customWidth="1"/>
    <col min="1551" max="1792" width="9.140625" style="3062"/>
    <col min="1793" max="1793" width="24.85546875" style="3062" customWidth="1"/>
    <col min="1794" max="1805" width="12.5703125" style="3062" customWidth="1"/>
    <col min="1806" max="1806" width="14.140625" style="3062" customWidth="1"/>
    <col min="1807" max="2048" width="9.140625" style="3062"/>
    <col min="2049" max="2049" width="24.85546875" style="3062" customWidth="1"/>
    <col min="2050" max="2061" width="12.5703125" style="3062" customWidth="1"/>
    <col min="2062" max="2062" width="14.140625" style="3062" customWidth="1"/>
    <col min="2063" max="2304" width="9.140625" style="3062"/>
    <col min="2305" max="2305" width="24.85546875" style="3062" customWidth="1"/>
    <col min="2306" max="2317" width="12.5703125" style="3062" customWidth="1"/>
    <col min="2318" max="2318" width="14.140625" style="3062" customWidth="1"/>
    <col min="2319" max="2560" width="9.140625" style="3062"/>
    <col min="2561" max="2561" width="24.85546875" style="3062" customWidth="1"/>
    <col min="2562" max="2573" width="12.5703125" style="3062" customWidth="1"/>
    <col min="2574" max="2574" width="14.140625" style="3062" customWidth="1"/>
    <col min="2575" max="2816" width="9.140625" style="3062"/>
    <col min="2817" max="2817" width="24.85546875" style="3062" customWidth="1"/>
    <col min="2818" max="2829" width="12.5703125" style="3062" customWidth="1"/>
    <col min="2830" max="2830" width="14.140625" style="3062" customWidth="1"/>
    <col min="2831" max="3072" width="9.140625" style="3062"/>
    <col min="3073" max="3073" width="24.85546875" style="3062" customWidth="1"/>
    <col min="3074" max="3085" width="12.5703125" style="3062" customWidth="1"/>
    <col min="3086" max="3086" width="14.140625" style="3062" customWidth="1"/>
    <col min="3087" max="3328" width="9.140625" style="3062"/>
    <col min="3329" max="3329" width="24.85546875" style="3062" customWidth="1"/>
    <col min="3330" max="3341" width="12.5703125" style="3062" customWidth="1"/>
    <col min="3342" max="3342" width="14.140625" style="3062" customWidth="1"/>
    <col min="3343" max="3584" width="9.140625" style="3062"/>
    <col min="3585" max="3585" width="24.85546875" style="3062" customWidth="1"/>
    <col min="3586" max="3597" width="12.5703125" style="3062" customWidth="1"/>
    <col min="3598" max="3598" width="14.140625" style="3062" customWidth="1"/>
    <col min="3599" max="3840" width="9.140625" style="3062"/>
    <col min="3841" max="3841" width="24.85546875" style="3062" customWidth="1"/>
    <col min="3842" max="3853" width="12.5703125" style="3062" customWidth="1"/>
    <col min="3854" max="3854" width="14.140625" style="3062" customWidth="1"/>
    <col min="3855" max="4096" width="9.140625" style="3062"/>
    <col min="4097" max="4097" width="24.85546875" style="3062" customWidth="1"/>
    <col min="4098" max="4109" width="12.5703125" style="3062" customWidth="1"/>
    <col min="4110" max="4110" width="14.140625" style="3062" customWidth="1"/>
    <col min="4111" max="4352" width="9.140625" style="3062"/>
    <col min="4353" max="4353" width="24.85546875" style="3062" customWidth="1"/>
    <col min="4354" max="4365" width="12.5703125" style="3062" customWidth="1"/>
    <col min="4366" max="4366" width="14.140625" style="3062" customWidth="1"/>
    <col min="4367" max="4608" width="9.140625" style="3062"/>
    <col min="4609" max="4609" width="24.85546875" style="3062" customWidth="1"/>
    <col min="4610" max="4621" width="12.5703125" style="3062" customWidth="1"/>
    <col min="4622" max="4622" width="14.140625" style="3062" customWidth="1"/>
    <col min="4623" max="4864" width="9.140625" style="3062"/>
    <col min="4865" max="4865" width="24.85546875" style="3062" customWidth="1"/>
    <col min="4866" max="4877" width="12.5703125" style="3062" customWidth="1"/>
    <col min="4878" max="4878" width="14.140625" style="3062" customWidth="1"/>
    <col min="4879" max="5120" width="9.140625" style="3062"/>
    <col min="5121" max="5121" width="24.85546875" style="3062" customWidth="1"/>
    <col min="5122" max="5133" width="12.5703125" style="3062" customWidth="1"/>
    <col min="5134" max="5134" width="14.140625" style="3062" customWidth="1"/>
    <col min="5135" max="5376" width="9.140625" style="3062"/>
    <col min="5377" max="5377" width="24.85546875" style="3062" customWidth="1"/>
    <col min="5378" max="5389" width="12.5703125" style="3062" customWidth="1"/>
    <col min="5390" max="5390" width="14.140625" style="3062" customWidth="1"/>
    <col min="5391" max="5632" width="9.140625" style="3062"/>
    <col min="5633" max="5633" width="24.85546875" style="3062" customWidth="1"/>
    <col min="5634" max="5645" width="12.5703125" style="3062" customWidth="1"/>
    <col min="5646" max="5646" width="14.140625" style="3062" customWidth="1"/>
    <col min="5647" max="5888" width="9.140625" style="3062"/>
    <col min="5889" max="5889" width="24.85546875" style="3062" customWidth="1"/>
    <col min="5890" max="5901" width="12.5703125" style="3062" customWidth="1"/>
    <col min="5902" max="5902" width="14.140625" style="3062" customWidth="1"/>
    <col min="5903" max="6144" width="9.140625" style="3062"/>
    <col min="6145" max="6145" width="24.85546875" style="3062" customWidth="1"/>
    <col min="6146" max="6157" width="12.5703125" style="3062" customWidth="1"/>
    <col min="6158" max="6158" width="14.140625" style="3062" customWidth="1"/>
    <col min="6159" max="6400" width="9.140625" style="3062"/>
    <col min="6401" max="6401" width="24.85546875" style="3062" customWidth="1"/>
    <col min="6402" max="6413" width="12.5703125" style="3062" customWidth="1"/>
    <col min="6414" max="6414" width="14.140625" style="3062" customWidth="1"/>
    <col min="6415" max="6656" width="9.140625" style="3062"/>
    <col min="6657" max="6657" width="24.85546875" style="3062" customWidth="1"/>
    <col min="6658" max="6669" width="12.5703125" style="3062" customWidth="1"/>
    <col min="6670" max="6670" width="14.140625" style="3062" customWidth="1"/>
    <col min="6671" max="6912" width="9.140625" style="3062"/>
    <col min="6913" max="6913" width="24.85546875" style="3062" customWidth="1"/>
    <col min="6914" max="6925" width="12.5703125" style="3062" customWidth="1"/>
    <col min="6926" max="6926" width="14.140625" style="3062" customWidth="1"/>
    <col min="6927" max="7168" width="9.140625" style="3062"/>
    <col min="7169" max="7169" width="24.85546875" style="3062" customWidth="1"/>
    <col min="7170" max="7181" width="12.5703125" style="3062" customWidth="1"/>
    <col min="7182" max="7182" width="14.140625" style="3062" customWidth="1"/>
    <col min="7183" max="7424" width="9.140625" style="3062"/>
    <col min="7425" max="7425" width="24.85546875" style="3062" customWidth="1"/>
    <col min="7426" max="7437" width="12.5703125" style="3062" customWidth="1"/>
    <col min="7438" max="7438" width="14.140625" style="3062" customWidth="1"/>
    <col min="7439" max="7680" width="9.140625" style="3062"/>
    <col min="7681" max="7681" width="24.85546875" style="3062" customWidth="1"/>
    <col min="7682" max="7693" width="12.5703125" style="3062" customWidth="1"/>
    <col min="7694" max="7694" width="14.140625" style="3062" customWidth="1"/>
    <col min="7695" max="7936" width="9.140625" style="3062"/>
    <col min="7937" max="7937" width="24.85546875" style="3062" customWidth="1"/>
    <col min="7938" max="7949" width="12.5703125" style="3062" customWidth="1"/>
    <col min="7950" max="7950" width="14.140625" style="3062" customWidth="1"/>
    <col min="7951" max="8192" width="9.140625" style="3062"/>
    <col min="8193" max="8193" width="24.85546875" style="3062" customWidth="1"/>
    <col min="8194" max="8205" width="12.5703125" style="3062" customWidth="1"/>
    <col min="8206" max="8206" width="14.140625" style="3062" customWidth="1"/>
    <col min="8207" max="8448" width="9.140625" style="3062"/>
    <col min="8449" max="8449" width="24.85546875" style="3062" customWidth="1"/>
    <col min="8450" max="8461" width="12.5703125" style="3062" customWidth="1"/>
    <col min="8462" max="8462" width="14.140625" style="3062" customWidth="1"/>
    <col min="8463" max="8704" width="9.140625" style="3062"/>
    <col min="8705" max="8705" width="24.85546875" style="3062" customWidth="1"/>
    <col min="8706" max="8717" width="12.5703125" style="3062" customWidth="1"/>
    <col min="8718" max="8718" width="14.140625" style="3062" customWidth="1"/>
    <col min="8719" max="8960" width="9.140625" style="3062"/>
    <col min="8961" max="8961" width="24.85546875" style="3062" customWidth="1"/>
    <col min="8962" max="8973" width="12.5703125" style="3062" customWidth="1"/>
    <col min="8974" max="8974" width="14.140625" style="3062" customWidth="1"/>
    <col min="8975" max="9216" width="9.140625" style="3062"/>
    <col min="9217" max="9217" width="24.85546875" style="3062" customWidth="1"/>
    <col min="9218" max="9229" width="12.5703125" style="3062" customWidth="1"/>
    <col min="9230" max="9230" width="14.140625" style="3062" customWidth="1"/>
    <col min="9231" max="9472" width="9.140625" style="3062"/>
    <col min="9473" max="9473" width="24.85546875" style="3062" customWidth="1"/>
    <col min="9474" max="9485" width="12.5703125" style="3062" customWidth="1"/>
    <col min="9486" max="9486" width="14.140625" style="3062" customWidth="1"/>
    <col min="9487" max="9728" width="9.140625" style="3062"/>
    <col min="9729" max="9729" width="24.85546875" style="3062" customWidth="1"/>
    <col min="9730" max="9741" width="12.5703125" style="3062" customWidth="1"/>
    <col min="9742" max="9742" width="14.140625" style="3062" customWidth="1"/>
    <col min="9743" max="9984" width="9.140625" style="3062"/>
    <col min="9985" max="9985" width="24.85546875" style="3062" customWidth="1"/>
    <col min="9986" max="9997" width="12.5703125" style="3062" customWidth="1"/>
    <col min="9998" max="9998" width="14.140625" style="3062" customWidth="1"/>
    <col min="9999" max="10240" width="9.140625" style="3062"/>
    <col min="10241" max="10241" width="24.85546875" style="3062" customWidth="1"/>
    <col min="10242" max="10253" width="12.5703125" style="3062" customWidth="1"/>
    <col min="10254" max="10254" width="14.140625" style="3062" customWidth="1"/>
    <col min="10255" max="10496" width="9.140625" style="3062"/>
    <col min="10497" max="10497" width="24.85546875" style="3062" customWidth="1"/>
    <col min="10498" max="10509" width="12.5703125" style="3062" customWidth="1"/>
    <col min="10510" max="10510" width="14.140625" style="3062" customWidth="1"/>
    <col min="10511" max="10752" width="9.140625" style="3062"/>
    <col min="10753" max="10753" width="24.85546875" style="3062" customWidth="1"/>
    <col min="10754" max="10765" width="12.5703125" style="3062" customWidth="1"/>
    <col min="10766" max="10766" width="14.140625" style="3062" customWidth="1"/>
    <col min="10767" max="11008" width="9.140625" style="3062"/>
    <col min="11009" max="11009" width="24.85546875" style="3062" customWidth="1"/>
    <col min="11010" max="11021" width="12.5703125" style="3062" customWidth="1"/>
    <col min="11022" max="11022" width="14.140625" style="3062" customWidth="1"/>
    <col min="11023" max="11264" width="9.140625" style="3062"/>
    <col min="11265" max="11265" width="24.85546875" style="3062" customWidth="1"/>
    <col min="11266" max="11277" width="12.5703125" style="3062" customWidth="1"/>
    <col min="11278" max="11278" width="14.140625" style="3062" customWidth="1"/>
    <col min="11279" max="11520" width="9.140625" style="3062"/>
    <col min="11521" max="11521" width="24.85546875" style="3062" customWidth="1"/>
    <col min="11522" max="11533" width="12.5703125" style="3062" customWidth="1"/>
    <col min="11534" max="11534" width="14.140625" style="3062" customWidth="1"/>
    <col min="11535" max="11776" width="9.140625" style="3062"/>
    <col min="11777" max="11777" width="24.85546875" style="3062" customWidth="1"/>
    <col min="11778" max="11789" width="12.5703125" style="3062" customWidth="1"/>
    <col min="11790" max="11790" width="14.140625" style="3062" customWidth="1"/>
    <col min="11791" max="12032" width="9.140625" style="3062"/>
    <col min="12033" max="12033" width="24.85546875" style="3062" customWidth="1"/>
    <col min="12034" max="12045" width="12.5703125" style="3062" customWidth="1"/>
    <col min="12046" max="12046" width="14.140625" style="3062" customWidth="1"/>
    <col min="12047" max="12288" width="9.140625" style="3062"/>
    <col min="12289" max="12289" width="24.85546875" style="3062" customWidth="1"/>
    <col min="12290" max="12301" width="12.5703125" style="3062" customWidth="1"/>
    <col min="12302" max="12302" width="14.140625" style="3062" customWidth="1"/>
    <col min="12303" max="12544" width="9.140625" style="3062"/>
    <col min="12545" max="12545" width="24.85546875" style="3062" customWidth="1"/>
    <col min="12546" max="12557" width="12.5703125" style="3062" customWidth="1"/>
    <col min="12558" max="12558" width="14.140625" style="3062" customWidth="1"/>
    <col min="12559" max="12800" width="9.140625" style="3062"/>
    <col min="12801" max="12801" width="24.85546875" style="3062" customWidth="1"/>
    <col min="12802" max="12813" width="12.5703125" style="3062" customWidth="1"/>
    <col min="12814" max="12814" width="14.140625" style="3062" customWidth="1"/>
    <col min="12815" max="13056" width="9.140625" style="3062"/>
    <col min="13057" max="13057" width="24.85546875" style="3062" customWidth="1"/>
    <col min="13058" max="13069" width="12.5703125" style="3062" customWidth="1"/>
    <col min="13070" max="13070" width="14.140625" style="3062" customWidth="1"/>
    <col min="13071" max="13312" width="9.140625" style="3062"/>
    <col min="13313" max="13313" width="24.85546875" style="3062" customWidth="1"/>
    <col min="13314" max="13325" width="12.5703125" style="3062" customWidth="1"/>
    <col min="13326" max="13326" width="14.140625" style="3062" customWidth="1"/>
    <col min="13327" max="13568" width="9.140625" style="3062"/>
    <col min="13569" max="13569" width="24.85546875" style="3062" customWidth="1"/>
    <col min="13570" max="13581" width="12.5703125" style="3062" customWidth="1"/>
    <col min="13582" max="13582" width="14.140625" style="3062" customWidth="1"/>
    <col min="13583" max="13824" width="9.140625" style="3062"/>
    <col min="13825" max="13825" width="24.85546875" style="3062" customWidth="1"/>
    <col min="13826" max="13837" width="12.5703125" style="3062" customWidth="1"/>
    <col min="13838" max="13838" width="14.140625" style="3062" customWidth="1"/>
    <col min="13839" max="14080" width="9.140625" style="3062"/>
    <col min="14081" max="14081" width="24.85546875" style="3062" customWidth="1"/>
    <col min="14082" max="14093" width="12.5703125" style="3062" customWidth="1"/>
    <col min="14094" max="14094" width="14.140625" style="3062" customWidth="1"/>
    <col min="14095" max="14336" width="9.140625" style="3062"/>
    <col min="14337" max="14337" width="24.85546875" style="3062" customWidth="1"/>
    <col min="14338" max="14349" width="12.5703125" style="3062" customWidth="1"/>
    <col min="14350" max="14350" width="14.140625" style="3062" customWidth="1"/>
    <col min="14351" max="14592" width="9.140625" style="3062"/>
    <col min="14593" max="14593" width="24.85546875" style="3062" customWidth="1"/>
    <col min="14594" max="14605" width="12.5703125" style="3062" customWidth="1"/>
    <col min="14606" max="14606" width="14.140625" style="3062" customWidth="1"/>
    <col min="14607" max="14848" width="9.140625" style="3062"/>
    <col min="14849" max="14849" width="24.85546875" style="3062" customWidth="1"/>
    <col min="14850" max="14861" width="12.5703125" style="3062" customWidth="1"/>
    <col min="14862" max="14862" width="14.140625" style="3062" customWidth="1"/>
    <col min="14863" max="15104" width="9.140625" style="3062"/>
    <col min="15105" max="15105" width="24.85546875" style="3062" customWidth="1"/>
    <col min="15106" max="15117" width="12.5703125" style="3062" customWidth="1"/>
    <col min="15118" max="15118" width="14.140625" style="3062" customWidth="1"/>
    <col min="15119" max="15360" width="9.140625" style="3062"/>
    <col min="15361" max="15361" width="24.85546875" style="3062" customWidth="1"/>
    <col min="15362" max="15373" width="12.5703125" style="3062" customWidth="1"/>
    <col min="15374" max="15374" width="14.140625" style="3062" customWidth="1"/>
    <col min="15375" max="15616" width="9.140625" style="3062"/>
    <col min="15617" max="15617" width="24.85546875" style="3062" customWidth="1"/>
    <col min="15618" max="15629" width="12.5703125" style="3062" customWidth="1"/>
    <col min="15630" max="15630" width="14.140625" style="3062" customWidth="1"/>
    <col min="15631" max="15872" width="9.140625" style="3062"/>
    <col min="15873" max="15873" width="24.85546875" style="3062" customWidth="1"/>
    <col min="15874" max="15885" width="12.5703125" style="3062" customWidth="1"/>
    <col min="15886" max="15886" width="14.140625" style="3062" customWidth="1"/>
    <col min="15887" max="16128" width="9.140625" style="3062"/>
    <col min="16129" max="16129" width="24.85546875" style="3062" customWidth="1"/>
    <col min="16130" max="16141" width="12.5703125" style="3062" customWidth="1"/>
    <col min="16142" max="16142" width="14.140625" style="3062" customWidth="1"/>
    <col min="16143" max="16384" width="9.140625" style="3062"/>
  </cols>
  <sheetData>
    <row r="1" spans="1:14" ht="13.5" thickBot="1">
      <c r="A1" s="7703" t="s">
        <v>0</v>
      </c>
      <c r="B1" s="7703"/>
      <c r="C1" s="7703"/>
      <c r="D1" s="3062"/>
      <c r="E1" s="4160"/>
      <c r="F1" s="4160"/>
      <c r="G1" s="3062"/>
      <c r="H1" s="4160"/>
      <c r="I1" s="4160"/>
      <c r="J1" s="3062"/>
      <c r="K1" s="4160"/>
      <c r="L1" s="4160"/>
      <c r="M1" s="3062"/>
      <c r="N1" s="3333" t="s">
        <v>1</v>
      </c>
    </row>
    <row r="2" spans="1:14" ht="16.5" customHeight="1" thickTop="1" thickBot="1">
      <c r="A2" s="7720" t="s">
        <v>4012</v>
      </c>
      <c r="B2" s="7721"/>
      <c r="C2" s="7721"/>
      <c r="D2" s="7721"/>
      <c r="E2" s="7721"/>
      <c r="F2" s="7721"/>
      <c r="G2" s="7721"/>
      <c r="H2" s="7721"/>
      <c r="I2" s="7721"/>
      <c r="J2" s="7721"/>
      <c r="K2" s="7721"/>
      <c r="L2" s="7721"/>
      <c r="M2" s="7721"/>
      <c r="N2" s="7722"/>
    </row>
    <row r="3" spans="1:14" ht="24.75" customHeight="1" thickBot="1">
      <c r="A3" s="7723" t="s">
        <v>5405</v>
      </c>
      <c r="B3" s="7724"/>
      <c r="C3" s="7724"/>
      <c r="D3" s="7724"/>
      <c r="E3" s="7724"/>
      <c r="F3" s="7724"/>
      <c r="G3" s="7724"/>
      <c r="H3" s="7724"/>
      <c r="I3" s="7724"/>
      <c r="J3" s="7724"/>
      <c r="K3" s="7724"/>
      <c r="L3" s="7724"/>
      <c r="M3" s="7724"/>
      <c r="N3" s="7725"/>
    </row>
    <row r="4" spans="1:14" s="4202" customFormat="1" ht="24.75" customHeight="1" thickBot="1">
      <c r="A4" s="7734" t="s">
        <v>3692</v>
      </c>
      <c r="B4" s="7727" t="s">
        <v>2132</v>
      </c>
      <c r="C4" s="7728"/>
      <c r="D4" s="7728"/>
      <c r="E4" s="7728"/>
      <c r="F4" s="7728"/>
      <c r="G4" s="7728"/>
      <c r="H4" s="7728"/>
      <c r="I4" s="7728"/>
      <c r="J4" s="7728"/>
      <c r="K4" s="7728"/>
      <c r="L4" s="7728"/>
      <c r="M4" s="7729"/>
      <c r="N4" s="7730" t="s">
        <v>78</v>
      </c>
    </row>
    <row r="5" spans="1:14" s="4256" customFormat="1" ht="21.75" customHeight="1" thickBot="1">
      <c r="A5" s="7701"/>
      <c r="B5" s="4268" t="s">
        <v>14</v>
      </c>
      <c r="C5" s="4269" t="s">
        <v>15</v>
      </c>
      <c r="D5" s="4269" t="s">
        <v>16</v>
      </c>
      <c r="E5" s="4269" t="s">
        <v>17</v>
      </c>
      <c r="F5" s="4269" t="s">
        <v>18</v>
      </c>
      <c r="G5" s="4269" t="s">
        <v>19</v>
      </c>
      <c r="H5" s="4269" t="s">
        <v>20</v>
      </c>
      <c r="I5" s="4269" t="s">
        <v>21</v>
      </c>
      <c r="J5" s="4269" t="s">
        <v>22</v>
      </c>
      <c r="K5" s="4269" t="s">
        <v>23</v>
      </c>
      <c r="L5" s="4269" t="s">
        <v>24</v>
      </c>
      <c r="M5" s="4270" t="s">
        <v>25</v>
      </c>
      <c r="N5" s="7731"/>
    </row>
    <row r="6" spans="1:14" ht="17.100000000000001" customHeight="1">
      <c r="A6" s="4257" t="s">
        <v>3854</v>
      </c>
      <c r="B6" s="4209">
        <v>445210.45</v>
      </c>
      <c r="C6" s="4209">
        <v>636524.62</v>
      </c>
      <c r="D6" s="4209">
        <v>1189069.23</v>
      </c>
      <c r="E6" s="4209">
        <v>1803765.12</v>
      </c>
      <c r="F6" s="4209">
        <v>1450312.21</v>
      </c>
      <c r="G6" s="4209">
        <v>1165216.1299999999</v>
      </c>
      <c r="H6" s="4209">
        <v>873952.46</v>
      </c>
      <c r="I6" s="4209">
        <v>1262618.8400000001</v>
      </c>
      <c r="J6" s="4209">
        <v>943741.59</v>
      </c>
      <c r="K6" s="4209">
        <v>1188517.8400000001</v>
      </c>
      <c r="L6" s="4209">
        <v>1069507.55</v>
      </c>
      <c r="M6" s="4209">
        <v>1540669.14</v>
      </c>
      <c r="N6" s="4258">
        <f t="shared" ref="N6:N64" si="0">SUM(B6:M6)</f>
        <v>13569105.180000002</v>
      </c>
    </row>
    <row r="7" spans="1:14" ht="17.100000000000001" customHeight="1">
      <c r="A7" s="4257" t="s">
        <v>3767</v>
      </c>
      <c r="B7" s="4209">
        <v>96376.5</v>
      </c>
      <c r="C7" s="4209">
        <v>19590.03</v>
      </c>
      <c r="D7" s="4209">
        <v>41042.69</v>
      </c>
      <c r="E7" s="4209">
        <v>25550</v>
      </c>
      <c r="F7" s="4209">
        <v>28033.9</v>
      </c>
      <c r="G7" s="4209">
        <v>19022</v>
      </c>
      <c r="H7" s="4209">
        <v>47804.6</v>
      </c>
      <c r="I7" s="4209">
        <v>18924.900000000001</v>
      </c>
      <c r="J7" s="4209">
        <v>20427.43</v>
      </c>
      <c r="K7" s="4209">
        <v>0</v>
      </c>
      <c r="L7" s="4209">
        <v>51786.9</v>
      </c>
      <c r="M7" s="4209">
        <v>86004.5</v>
      </c>
      <c r="N7" s="4258">
        <f t="shared" si="0"/>
        <v>454563.45</v>
      </c>
    </row>
    <row r="8" spans="1:14" ht="17.100000000000001" customHeight="1">
      <c r="A8" s="4257" t="s">
        <v>3768</v>
      </c>
      <c r="B8" s="4209">
        <v>225812.33</v>
      </c>
      <c r="C8" s="4209">
        <v>690807.23</v>
      </c>
      <c r="D8" s="4209">
        <v>503147.18</v>
      </c>
      <c r="E8" s="4209">
        <v>83924.64</v>
      </c>
      <c r="F8" s="4209">
        <v>642508.56000000006</v>
      </c>
      <c r="G8" s="4209">
        <v>481240.74</v>
      </c>
      <c r="H8" s="4209">
        <v>382705.87</v>
      </c>
      <c r="I8" s="4209">
        <v>537936.67000000004</v>
      </c>
      <c r="J8" s="4209">
        <v>351217.05</v>
      </c>
      <c r="K8" s="4209">
        <v>155233.72</v>
      </c>
      <c r="L8" s="4209">
        <v>90909.7</v>
      </c>
      <c r="M8" s="4209">
        <v>158599.6</v>
      </c>
      <c r="N8" s="4258">
        <f t="shared" si="0"/>
        <v>4304043.29</v>
      </c>
    </row>
    <row r="9" spans="1:14" ht="17.100000000000001" customHeight="1">
      <c r="A9" s="4257" t="s">
        <v>3872</v>
      </c>
      <c r="B9" s="4209">
        <v>0</v>
      </c>
      <c r="C9" s="4209">
        <v>0</v>
      </c>
      <c r="D9" s="4209">
        <v>0</v>
      </c>
      <c r="E9" s="4209">
        <v>0</v>
      </c>
      <c r="F9" s="4209">
        <v>0</v>
      </c>
      <c r="G9" s="4209">
        <v>0</v>
      </c>
      <c r="H9" s="4209">
        <v>0</v>
      </c>
      <c r="I9" s="4209">
        <v>0</v>
      </c>
      <c r="J9" s="4209">
        <v>0</v>
      </c>
      <c r="K9" s="4209">
        <v>0</v>
      </c>
      <c r="L9" s="4209">
        <v>4800</v>
      </c>
      <c r="M9" s="4209">
        <v>0</v>
      </c>
      <c r="N9" s="4258">
        <f t="shared" si="0"/>
        <v>4800</v>
      </c>
    </row>
    <row r="10" spans="1:14" ht="17.100000000000001" customHeight="1">
      <c r="A10" s="4257" t="s">
        <v>3769</v>
      </c>
      <c r="B10" s="4209">
        <v>0</v>
      </c>
      <c r="C10" s="4209">
        <v>23762</v>
      </c>
      <c r="D10" s="4209">
        <v>7068</v>
      </c>
      <c r="E10" s="4209">
        <v>48862</v>
      </c>
      <c r="F10" s="4209">
        <v>14368</v>
      </c>
      <c r="G10" s="4209">
        <v>57746.23</v>
      </c>
      <c r="H10" s="4209">
        <v>0</v>
      </c>
      <c r="I10" s="4209">
        <v>66878</v>
      </c>
      <c r="J10" s="4209">
        <v>42208.28</v>
      </c>
      <c r="K10" s="4209">
        <v>22324</v>
      </c>
      <c r="L10" s="4209">
        <v>22296</v>
      </c>
      <c r="M10" s="4209">
        <v>33000</v>
      </c>
      <c r="N10" s="4258">
        <f t="shared" si="0"/>
        <v>338512.51</v>
      </c>
    </row>
    <row r="11" spans="1:14" ht="17.100000000000001" customHeight="1">
      <c r="A11" s="4257" t="s">
        <v>3770</v>
      </c>
      <c r="B11" s="4209">
        <v>1800629.16</v>
      </c>
      <c r="C11" s="4209">
        <v>3017289.42</v>
      </c>
      <c r="D11" s="4209">
        <v>2910075.09</v>
      </c>
      <c r="E11" s="4209">
        <v>4624066.47</v>
      </c>
      <c r="F11" s="4209">
        <v>4054899.58</v>
      </c>
      <c r="G11" s="4209">
        <v>3079880.19</v>
      </c>
      <c r="H11" s="4209">
        <v>2522592.0099999998</v>
      </c>
      <c r="I11" s="4209">
        <v>7577729.7999999998</v>
      </c>
      <c r="J11" s="4209">
        <v>4366488.18</v>
      </c>
      <c r="K11" s="4209">
        <v>5194664.18</v>
      </c>
      <c r="L11" s="4209">
        <v>6758527.5</v>
      </c>
      <c r="M11" s="4209">
        <v>6394969.3600000003</v>
      </c>
      <c r="N11" s="4258">
        <f t="shared" si="0"/>
        <v>52301810.940000005</v>
      </c>
    </row>
    <row r="12" spans="1:14" ht="17.100000000000001" customHeight="1">
      <c r="A12" s="4257" t="s">
        <v>3771</v>
      </c>
      <c r="B12" s="4209">
        <v>0</v>
      </c>
      <c r="C12" s="4209">
        <v>57319</v>
      </c>
      <c r="D12" s="4209">
        <v>48177</v>
      </c>
      <c r="E12" s="4209">
        <v>54091</v>
      </c>
      <c r="F12" s="4209">
        <v>141236.85999999999</v>
      </c>
      <c r="G12" s="4209">
        <v>158431.71</v>
      </c>
      <c r="H12" s="4209">
        <v>101969.49</v>
      </c>
      <c r="I12" s="4209">
        <v>270371.48</v>
      </c>
      <c r="J12" s="4209">
        <v>91118.85</v>
      </c>
      <c r="K12" s="4209">
        <v>39397</v>
      </c>
      <c r="L12" s="4209">
        <v>251965.2</v>
      </c>
      <c r="M12" s="4209">
        <v>137707.88</v>
      </c>
      <c r="N12" s="4258">
        <f t="shared" si="0"/>
        <v>1351785.4699999997</v>
      </c>
    </row>
    <row r="13" spans="1:14" ht="17.100000000000001" customHeight="1">
      <c r="A13" s="4257" t="s">
        <v>3772</v>
      </c>
      <c r="B13" s="4209">
        <v>62725.58</v>
      </c>
      <c r="C13" s="4209">
        <v>922</v>
      </c>
      <c r="D13" s="4209">
        <v>0</v>
      </c>
      <c r="E13" s="4209">
        <v>48816.2</v>
      </c>
      <c r="F13" s="4209">
        <v>2781</v>
      </c>
      <c r="G13" s="4209">
        <v>91077.96</v>
      </c>
      <c r="H13" s="4209">
        <v>40523</v>
      </c>
      <c r="I13" s="4209">
        <v>0</v>
      </c>
      <c r="J13" s="4209">
        <v>502.14</v>
      </c>
      <c r="K13" s="4209">
        <v>8163.09</v>
      </c>
      <c r="L13" s="4209">
        <v>138760.75</v>
      </c>
      <c r="M13" s="4209">
        <v>9000</v>
      </c>
      <c r="N13" s="4258">
        <f t="shared" si="0"/>
        <v>403271.72</v>
      </c>
    </row>
    <row r="14" spans="1:14" ht="17.100000000000001" customHeight="1">
      <c r="A14" s="4257" t="s">
        <v>3873</v>
      </c>
      <c r="B14" s="4209">
        <v>4562</v>
      </c>
      <c r="C14" s="4209">
        <v>0</v>
      </c>
      <c r="D14" s="4209">
        <v>0</v>
      </c>
      <c r="E14" s="4209">
        <v>0</v>
      </c>
      <c r="F14" s="4209">
        <v>16170.5</v>
      </c>
      <c r="G14" s="4209">
        <v>0</v>
      </c>
      <c r="H14" s="4209">
        <v>0</v>
      </c>
      <c r="I14" s="4209">
        <v>0</v>
      </c>
      <c r="J14" s="4209">
        <v>0</v>
      </c>
      <c r="K14" s="4209">
        <v>0</v>
      </c>
      <c r="L14" s="4209">
        <v>0</v>
      </c>
      <c r="M14" s="4209">
        <v>0</v>
      </c>
      <c r="N14" s="4258">
        <f t="shared" si="0"/>
        <v>20732.5</v>
      </c>
    </row>
    <row r="15" spans="1:14" ht="17.100000000000001" customHeight="1">
      <c r="A15" s="4257" t="s">
        <v>3773</v>
      </c>
      <c r="B15" s="4209">
        <v>57418</v>
      </c>
      <c r="C15" s="4209">
        <v>40304</v>
      </c>
      <c r="D15" s="4209">
        <v>94337.93</v>
      </c>
      <c r="E15" s="4209">
        <v>42593.06</v>
      </c>
      <c r="F15" s="4209">
        <v>35918</v>
      </c>
      <c r="G15" s="4209">
        <v>21802</v>
      </c>
      <c r="H15" s="4209">
        <v>84093.37</v>
      </c>
      <c r="I15" s="4209">
        <v>57599</v>
      </c>
      <c r="J15" s="4209">
        <v>61284</v>
      </c>
      <c r="K15" s="4209">
        <v>98672.47</v>
      </c>
      <c r="L15" s="4209">
        <v>64311</v>
      </c>
      <c r="M15" s="4209">
        <v>146683</v>
      </c>
      <c r="N15" s="4258">
        <f t="shared" si="0"/>
        <v>805015.83</v>
      </c>
    </row>
    <row r="16" spans="1:14" ht="17.100000000000001" customHeight="1">
      <c r="A16" s="4257" t="s">
        <v>3874</v>
      </c>
      <c r="B16" s="4209">
        <v>0</v>
      </c>
      <c r="C16" s="4209">
        <v>0</v>
      </c>
      <c r="D16" s="4209">
        <v>0</v>
      </c>
      <c r="E16" s="4209">
        <v>0</v>
      </c>
      <c r="F16" s="4209">
        <v>0</v>
      </c>
      <c r="G16" s="4209">
        <v>0</v>
      </c>
      <c r="H16" s="4209">
        <v>0</v>
      </c>
      <c r="I16" s="4209">
        <v>12313.7</v>
      </c>
      <c r="J16" s="4209">
        <v>0</v>
      </c>
      <c r="K16" s="4209">
        <v>0</v>
      </c>
      <c r="L16" s="4209">
        <v>0</v>
      </c>
      <c r="M16" s="4209">
        <v>0</v>
      </c>
      <c r="N16" s="4258">
        <f t="shared" si="0"/>
        <v>12313.7</v>
      </c>
    </row>
    <row r="17" spans="1:14" ht="17.100000000000001" customHeight="1">
      <c r="A17" s="4257" t="s">
        <v>3774</v>
      </c>
      <c r="B17" s="4209">
        <v>0</v>
      </c>
      <c r="C17" s="4209">
        <v>0</v>
      </c>
      <c r="D17" s="4209">
        <v>42222.86</v>
      </c>
      <c r="E17" s="4209">
        <v>0</v>
      </c>
      <c r="F17" s="4209">
        <v>0</v>
      </c>
      <c r="G17" s="4209">
        <v>0</v>
      </c>
      <c r="H17" s="4209">
        <v>0</v>
      </c>
      <c r="I17" s="4209">
        <v>16070</v>
      </c>
      <c r="J17" s="4209">
        <v>467.75</v>
      </c>
      <c r="K17" s="4209">
        <v>0</v>
      </c>
      <c r="L17" s="4209">
        <v>0</v>
      </c>
      <c r="M17" s="4209">
        <v>0</v>
      </c>
      <c r="N17" s="4258">
        <f t="shared" si="0"/>
        <v>58760.61</v>
      </c>
    </row>
    <row r="18" spans="1:14" ht="17.100000000000001" customHeight="1">
      <c r="A18" s="4257" t="s">
        <v>3775</v>
      </c>
      <c r="B18" s="4209">
        <v>0</v>
      </c>
      <c r="C18" s="4209">
        <v>0</v>
      </c>
      <c r="D18" s="4209">
        <v>15337.2</v>
      </c>
      <c r="E18" s="4209">
        <v>97167.99</v>
      </c>
      <c r="F18" s="4209">
        <v>0</v>
      </c>
      <c r="G18" s="4209">
        <v>113320.95</v>
      </c>
      <c r="H18" s="4209">
        <v>0</v>
      </c>
      <c r="I18" s="4209">
        <v>0</v>
      </c>
      <c r="J18" s="4209">
        <v>0</v>
      </c>
      <c r="K18" s="4209">
        <v>142974.45000000001</v>
      </c>
      <c r="L18" s="4209">
        <v>37911</v>
      </c>
      <c r="M18" s="4209">
        <v>0</v>
      </c>
      <c r="N18" s="4258">
        <f t="shared" si="0"/>
        <v>406711.59</v>
      </c>
    </row>
    <row r="19" spans="1:14" ht="17.100000000000001" customHeight="1">
      <c r="A19" s="4257" t="s">
        <v>3875</v>
      </c>
      <c r="B19" s="4209">
        <v>0</v>
      </c>
      <c r="C19" s="4209">
        <v>0</v>
      </c>
      <c r="D19" s="4209">
        <v>36030</v>
      </c>
      <c r="E19" s="4209">
        <v>20789.689999999999</v>
      </c>
      <c r="F19" s="4209">
        <v>0</v>
      </c>
      <c r="G19" s="4209">
        <v>23537.64</v>
      </c>
      <c r="H19" s="4209">
        <v>51852.6</v>
      </c>
      <c r="I19" s="4209">
        <v>286330.77</v>
      </c>
      <c r="J19" s="4209">
        <v>709115.54</v>
      </c>
      <c r="K19" s="4209">
        <v>558527.69999999995</v>
      </c>
      <c r="L19" s="4209">
        <v>46041.61</v>
      </c>
      <c r="M19" s="4209">
        <v>10795.96</v>
      </c>
      <c r="N19" s="4258">
        <f t="shared" si="0"/>
        <v>1743021.51</v>
      </c>
    </row>
    <row r="20" spans="1:14" ht="17.100000000000001" customHeight="1">
      <c r="A20" s="4257" t="s">
        <v>3776</v>
      </c>
      <c r="B20" s="4209">
        <v>3668.45</v>
      </c>
      <c r="C20" s="4209">
        <v>0</v>
      </c>
      <c r="D20" s="4209">
        <v>0</v>
      </c>
      <c r="E20" s="4209">
        <v>0</v>
      </c>
      <c r="F20" s="4209">
        <v>0</v>
      </c>
      <c r="G20" s="4209">
        <v>0</v>
      </c>
      <c r="H20" s="4209">
        <v>0</v>
      </c>
      <c r="I20" s="4209">
        <v>0</v>
      </c>
      <c r="J20" s="4209">
        <v>0</v>
      </c>
      <c r="K20" s="4209">
        <v>0</v>
      </c>
      <c r="L20" s="4209">
        <v>0</v>
      </c>
      <c r="M20" s="4209">
        <v>4427.74</v>
      </c>
      <c r="N20" s="4258">
        <f t="shared" si="0"/>
        <v>8096.19</v>
      </c>
    </row>
    <row r="21" spans="1:14" ht="17.100000000000001" customHeight="1">
      <c r="A21" s="4257" t="s">
        <v>3777</v>
      </c>
      <c r="B21" s="4209">
        <v>9651</v>
      </c>
      <c r="C21" s="4209">
        <v>193361</v>
      </c>
      <c r="D21" s="4209">
        <v>0</v>
      </c>
      <c r="E21" s="4209">
        <v>14136</v>
      </c>
      <c r="F21" s="4209">
        <v>42360</v>
      </c>
      <c r="G21" s="4209">
        <v>16050</v>
      </c>
      <c r="H21" s="4209">
        <v>17550.009999999998</v>
      </c>
      <c r="I21" s="4209">
        <v>28386.33</v>
      </c>
      <c r="J21" s="4209">
        <v>153538.25</v>
      </c>
      <c r="K21" s="4209">
        <v>45710.05</v>
      </c>
      <c r="L21" s="4209">
        <v>7068</v>
      </c>
      <c r="M21" s="4209">
        <v>204928.35</v>
      </c>
      <c r="N21" s="4258">
        <f t="shared" si="0"/>
        <v>732738.99</v>
      </c>
    </row>
    <row r="22" spans="1:14" ht="17.100000000000001" customHeight="1">
      <c r="A22" s="4257" t="s">
        <v>3779</v>
      </c>
      <c r="B22" s="4209">
        <v>0</v>
      </c>
      <c r="C22" s="4209">
        <v>0</v>
      </c>
      <c r="D22" s="4209">
        <v>0</v>
      </c>
      <c r="E22" s="4209">
        <v>0</v>
      </c>
      <c r="F22" s="4209">
        <v>5170.33</v>
      </c>
      <c r="G22" s="4209">
        <v>0</v>
      </c>
      <c r="H22" s="4209">
        <v>10752.37</v>
      </c>
      <c r="I22" s="4209">
        <v>0</v>
      </c>
      <c r="J22" s="4209">
        <v>0</v>
      </c>
      <c r="K22" s="4209">
        <v>0</v>
      </c>
      <c r="L22" s="4209">
        <v>0</v>
      </c>
      <c r="M22" s="4209">
        <v>0</v>
      </c>
      <c r="N22" s="4258">
        <f t="shared" si="0"/>
        <v>15922.7</v>
      </c>
    </row>
    <row r="23" spans="1:14" ht="17.100000000000001" customHeight="1">
      <c r="A23" s="4257" t="s">
        <v>3855</v>
      </c>
      <c r="B23" s="4209">
        <v>0</v>
      </c>
      <c r="C23" s="4209">
        <v>0</v>
      </c>
      <c r="D23" s="4209">
        <v>30802</v>
      </c>
      <c r="E23" s="4209">
        <v>0</v>
      </c>
      <c r="F23" s="4209">
        <v>0</v>
      </c>
      <c r="G23" s="4209">
        <v>13720</v>
      </c>
      <c r="H23" s="4209">
        <v>29346</v>
      </c>
      <c r="I23" s="4209">
        <v>47070</v>
      </c>
      <c r="J23" s="4209">
        <v>0</v>
      </c>
      <c r="K23" s="4209">
        <v>0</v>
      </c>
      <c r="L23" s="4209">
        <v>0</v>
      </c>
      <c r="M23" s="4209">
        <v>0</v>
      </c>
      <c r="N23" s="4258">
        <f t="shared" si="0"/>
        <v>120938</v>
      </c>
    </row>
    <row r="24" spans="1:14" ht="17.100000000000001" customHeight="1">
      <c r="A24" s="4257" t="s">
        <v>3781</v>
      </c>
      <c r="B24" s="4209">
        <v>965.38</v>
      </c>
      <c r="C24" s="4209">
        <v>44120.84</v>
      </c>
      <c r="D24" s="4209">
        <v>20851</v>
      </c>
      <c r="E24" s="4209">
        <v>10279.44</v>
      </c>
      <c r="F24" s="4209">
        <v>14582.81</v>
      </c>
      <c r="G24" s="4209">
        <v>0</v>
      </c>
      <c r="H24" s="4209">
        <v>0</v>
      </c>
      <c r="I24" s="4209">
        <v>0</v>
      </c>
      <c r="J24" s="4209">
        <v>13502.91</v>
      </c>
      <c r="K24" s="4209">
        <v>20792.060000000001</v>
      </c>
      <c r="L24" s="4209">
        <v>27537.9</v>
      </c>
      <c r="M24" s="4209">
        <v>29743.34</v>
      </c>
      <c r="N24" s="4258">
        <f t="shared" si="0"/>
        <v>182375.67999999999</v>
      </c>
    </row>
    <row r="25" spans="1:14" ht="17.100000000000001" customHeight="1">
      <c r="A25" s="4257" t="s">
        <v>3782</v>
      </c>
      <c r="B25" s="4209">
        <v>0</v>
      </c>
      <c r="C25" s="4209">
        <v>35679</v>
      </c>
      <c r="D25" s="4209">
        <v>0</v>
      </c>
      <c r="E25" s="4209">
        <v>0</v>
      </c>
      <c r="F25" s="4209">
        <v>15155</v>
      </c>
      <c r="G25" s="4209">
        <v>0</v>
      </c>
      <c r="H25" s="4209">
        <v>21318.5</v>
      </c>
      <c r="I25" s="4209">
        <v>22608</v>
      </c>
      <c r="J25" s="4209">
        <v>0</v>
      </c>
      <c r="K25" s="4209">
        <v>0</v>
      </c>
      <c r="L25" s="4209">
        <v>6050</v>
      </c>
      <c r="M25" s="4209">
        <v>0</v>
      </c>
      <c r="N25" s="4258">
        <f t="shared" si="0"/>
        <v>100810.5</v>
      </c>
    </row>
    <row r="26" spans="1:14" ht="17.100000000000001" customHeight="1">
      <c r="A26" s="4257" t="s">
        <v>3783</v>
      </c>
      <c r="B26" s="4209">
        <v>283103.98</v>
      </c>
      <c r="C26" s="4209">
        <v>302934.09999999998</v>
      </c>
      <c r="D26" s="4209">
        <v>714585</v>
      </c>
      <c r="E26" s="4209">
        <v>304562.36</v>
      </c>
      <c r="F26" s="4209">
        <v>277170.17</v>
      </c>
      <c r="G26" s="4209">
        <v>505645.03</v>
      </c>
      <c r="H26" s="4209">
        <v>333154.77</v>
      </c>
      <c r="I26" s="4209">
        <v>156682.67000000001</v>
      </c>
      <c r="J26" s="4209">
        <v>366220.35</v>
      </c>
      <c r="K26" s="4209">
        <v>184084</v>
      </c>
      <c r="L26" s="4209">
        <v>293587.86</v>
      </c>
      <c r="M26" s="4209">
        <v>739219.85</v>
      </c>
      <c r="N26" s="4258">
        <f t="shared" si="0"/>
        <v>4460950.1399999997</v>
      </c>
    </row>
    <row r="27" spans="1:14" ht="17.100000000000001" customHeight="1">
      <c r="A27" s="4257" t="s">
        <v>3784</v>
      </c>
      <c r="B27" s="4209">
        <v>7186.76</v>
      </c>
      <c r="C27" s="4209">
        <v>0</v>
      </c>
      <c r="D27" s="4209">
        <v>74862.17</v>
      </c>
      <c r="E27" s="4209">
        <v>45403.17</v>
      </c>
      <c r="F27" s="4209">
        <v>12622.51</v>
      </c>
      <c r="G27" s="4209">
        <v>33243.71</v>
      </c>
      <c r="H27" s="4209">
        <v>17322.48</v>
      </c>
      <c r="I27" s="4209">
        <v>68388.36</v>
      </c>
      <c r="J27" s="4209">
        <v>69763.16</v>
      </c>
      <c r="K27" s="4209">
        <v>38578.17</v>
      </c>
      <c r="L27" s="4209">
        <v>45886.9</v>
      </c>
      <c r="M27" s="4209">
        <v>26108.33</v>
      </c>
      <c r="N27" s="4258">
        <f t="shared" si="0"/>
        <v>439365.72</v>
      </c>
    </row>
    <row r="28" spans="1:14" ht="17.100000000000001" customHeight="1">
      <c r="A28" s="4257" t="s">
        <v>3785</v>
      </c>
      <c r="B28" s="4209">
        <v>80720.47</v>
      </c>
      <c r="C28" s="4209">
        <v>380690.48</v>
      </c>
      <c r="D28" s="4209">
        <v>258212.03</v>
      </c>
      <c r="E28" s="4209">
        <v>180529.78</v>
      </c>
      <c r="F28" s="4209">
        <v>319402.76</v>
      </c>
      <c r="G28" s="4209">
        <v>301082.74</v>
      </c>
      <c r="H28" s="4209">
        <v>158187.46</v>
      </c>
      <c r="I28" s="4209">
        <v>20802.599999999999</v>
      </c>
      <c r="J28" s="4209">
        <v>478864.1</v>
      </c>
      <c r="K28" s="4209">
        <v>407408.12</v>
      </c>
      <c r="L28" s="4209">
        <v>578827.57999999996</v>
      </c>
      <c r="M28" s="4209">
        <v>267378.32</v>
      </c>
      <c r="N28" s="4258">
        <f t="shared" si="0"/>
        <v>3432106.44</v>
      </c>
    </row>
    <row r="29" spans="1:14" ht="17.100000000000001" customHeight="1">
      <c r="A29" s="4257" t="s">
        <v>3786</v>
      </c>
      <c r="B29" s="4209">
        <v>142415.21</v>
      </c>
      <c r="C29" s="4209">
        <v>171833.57</v>
      </c>
      <c r="D29" s="4209">
        <v>232836.14</v>
      </c>
      <c r="E29" s="4209">
        <v>215124.52</v>
      </c>
      <c r="F29" s="4209">
        <v>32792.089999999997</v>
      </c>
      <c r="G29" s="4209">
        <v>0</v>
      </c>
      <c r="H29" s="4209">
        <v>0</v>
      </c>
      <c r="I29" s="4209">
        <v>0</v>
      </c>
      <c r="J29" s="4209">
        <v>0</v>
      </c>
      <c r="K29" s="4209">
        <v>0</v>
      </c>
      <c r="L29" s="4209">
        <v>0</v>
      </c>
      <c r="M29" s="4209">
        <v>0</v>
      </c>
      <c r="N29" s="4258">
        <f t="shared" si="0"/>
        <v>795001.53</v>
      </c>
    </row>
    <row r="30" spans="1:14" ht="17.100000000000001" customHeight="1">
      <c r="A30" s="4257" t="s">
        <v>3787</v>
      </c>
      <c r="B30" s="4209">
        <v>33817.35</v>
      </c>
      <c r="C30" s="4209">
        <v>93706.97</v>
      </c>
      <c r="D30" s="4209">
        <v>96737.63</v>
      </c>
      <c r="E30" s="4209">
        <v>263750.46000000002</v>
      </c>
      <c r="F30" s="4209">
        <v>478410.09</v>
      </c>
      <c r="G30" s="4209">
        <v>447134.97</v>
      </c>
      <c r="H30" s="4209">
        <v>293375.68</v>
      </c>
      <c r="I30" s="4209">
        <v>402321.03</v>
      </c>
      <c r="J30" s="4209">
        <v>490380.28</v>
      </c>
      <c r="K30" s="4209">
        <v>380574.13</v>
      </c>
      <c r="L30" s="4209">
        <v>304761.15999999997</v>
      </c>
      <c r="M30" s="4209">
        <v>401051.55</v>
      </c>
      <c r="N30" s="4258">
        <f t="shared" si="0"/>
        <v>3686021.3</v>
      </c>
    </row>
    <row r="31" spans="1:14" ht="17.100000000000001" customHeight="1">
      <c r="A31" s="4257" t="s">
        <v>3788</v>
      </c>
      <c r="B31" s="4209">
        <v>13770</v>
      </c>
      <c r="C31" s="4209">
        <v>0</v>
      </c>
      <c r="D31" s="4209">
        <v>0</v>
      </c>
      <c r="E31" s="4209">
        <v>0</v>
      </c>
      <c r="F31" s="4209">
        <v>0</v>
      </c>
      <c r="G31" s="4209">
        <v>0</v>
      </c>
      <c r="H31" s="4209">
        <v>0</v>
      </c>
      <c r="I31" s="4209">
        <v>0</v>
      </c>
      <c r="J31" s="4209">
        <v>0</v>
      </c>
      <c r="K31" s="4209">
        <v>0</v>
      </c>
      <c r="L31" s="4209">
        <v>17580.8</v>
      </c>
      <c r="M31" s="4209">
        <v>0</v>
      </c>
      <c r="N31" s="4258">
        <f t="shared" si="0"/>
        <v>31350.799999999999</v>
      </c>
    </row>
    <row r="32" spans="1:14" ht="17.100000000000001" customHeight="1">
      <c r="A32" s="4257" t="s">
        <v>3789</v>
      </c>
      <c r="B32" s="4209">
        <v>87047.47</v>
      </c>
      <c r="C32" s="4209">
        <v>30114.191999999999</v>
      </c>
      <c r="D32" s="4209">
        <v>112601.33</v>
      </c>
      <c r="E32" s="4209">
        <v>104230.6</v>
      </c>
      <c r="F32" s="4209">
        <v>266332.68</v>
      </c>
      <c r="G32" s="4209">
        <v>249279.62</v>
      </c>
      <c r="H32" s="4209">
        <v>186068.16</v>
      </c>
      <c r="I32" s="4209">
        <v>197738.89</v>
      </c>
      <c r="J32" s="4209">
        <v>216692.58</v>
      </c>
      <c r="K32" s="4209">
        <v>256000.03</v>
      </c>
      <c r="L32" s="4209">
        <v>133468.81</v>
      </c>
      <c r="M32" s="4209">
        <v>273597.98</v>
      </c>
      <c r="N32" s="4258">
        <f t="shared" si="0"/>
        <v>2113172.3420000002</v>
      </c>
    </row>
    <row r="33" spans="1:14" ht="17.100000000000001" customHeight="1">
      <c r="A33" s="4257" t="s">
        <v>3876</v>
      </c>
      <c r="B33" s="4209">
        <v>7730</v>
      </c>
      <c r="C33" s="4209">
        <v>0</v>
      </c>
      <c r="D33" s="4209">
        <v>0</v>
      </c>
      <c r="E33" s="4209">
        <v>0</v>
      </c>
      <c r="F33" s="4209">
        <v>0</v>
      </c>
      <c r="G33" s="4209">
        <v>0</v>
      </c>
      <c r="H33" s="4209">
        <v>210975.74</v>
      </c>
      <c r="I33" s="4209">
        <v>0</v>
      </c>
      <c r="J33" s="4209">
        <v>170738.22</v>
      </c>
      <c r="K33" s="4209">
        <v>7078</v>
      </c>
      <c r="L33" s="4209">
        <v>0</v>
      </c>
      <c r="M33" s="4209">
        <v>0</v>
      </c>
      <c r="N33" s="4258">
        <f t="shared" si="0"/>
        <v>396521.95999999996</v>
      </c>
    </row>
    <row r="34" spans="1:14" ht="17.100000000000001" customHeight="1">
      <c r="A34" s="4257" t="s">
        <v>3877</v>
      </c>
      <c r="B34" s="4209">
        <v>0</v>
      </c>
      <c r="C34" s="4209">
        <v>0</v>
      </c>
      <c r="D34" s="4209">
        <v>0</v>
      </c>
      <c r="E34" s="4209">
        <v>0</v>
      </c>
      <c r="F34" s="4209">
        <v>0</v>
      </c>
      <c r="G34" s="4209">
        <v>0</v>
      </c>
      <c r="H34" s="4209">
        <v>0</v>
      </c>
      <c r="I34" s="4209">
        <v>0</v>
      </c>
      <c r="J34" s="4209">
        <v>0</v>
      </c>
      <c r="K34" s="4209">
        <v>0</v>
      </c>
      <c r="L34" s="4209">
        <v>7900</v>
      </c>
      <c r="M34" s="4209">
        <v>0</v>
      </c>
      <c r="N34" s="4258">
        <f t="shared" si="0"/>
        <v>7900</v>
      </c>
    </row>
    <row r="35" spans="1:14" ht="17.100000000000001" customHeight="1">
      <c r="A35" s="4257" t="s">
        <v>3790</v>
      </c>
      <c r="B35" s="4209">
        <v>10753.99</v>
      </c>
      <c r="C35" s="4209">
        <v>5742.7</v>
      </c>
      <c r="D35" s="4209">
        <v>18270.93</v>
      </c>
      <c r="E35" s="4209">
        <v>11918.34</v>
      </c>
      <c r="F35" s="4209">
        <v>2465.1</v>
      </c>
      <c r="G35" s="4209">
        <v>1029.3800000000001</v>
      </c>
      <c r="H35" s="4209">
        <v>3651.11</v>
      </c>
      <c r="I35" s="4209">
        <v>65510.99</v>
      </c>
      <c r="J35" s="4209">
        <v>0</v>
      </c>
      <c r="K35" s="4209">
        <v>2293.75</v>
      </c>
      <c r="L35" s="4209">
        <v>5889.85</v>
      </c>
      <c r="M35" s="4209">
        <v>3367.7</v>
      </c>
      <c r="N35" s="4258">
        <f t="shared" si="0"/>
        <v>130893.83999999998</v>
      </c>
    </row>
    <row r="36" spans="1:14" ht="17.100000000000001" customHeight="1">
      <c r="A36" s="4257" t="s">
        <v>3878</v>
      </c>
      <c r="B36" s="4209">
        <v>0</v>
      </c>
      <c r="C36" s="4209">
        <v>0</v>
      </c>
      <c r="D36" s="4209">
        <v>0</v>
      </c>
      <c r="E36" s="4209">
        <v>0</v>
      </c>
      <c r="F36" s="4209">
        <v>55028</v>
      </c>
      <c r="G36" s="4209">
        <v>0</v>
      </c>
      <c r="H36" s="4209">
        <v>0</v>
      </c>
      <c r="I36" s="4209">
        <v>0</v>
      </c>
      <c r="J36" s="4209">
        <v>0</v>
      </c>
      <c r="K36" s="4209">
        <v>0</v>
      </c>
      <c r="L36" s="4209">
        <v>0</v>
      </c>
      <c r="M36" s="4209">
        <v>0</v>
      </c>
      <c r="N36" s="4258">
        <f t="shared" si="0"/>
        <v>55028</v>
      </c>
    </row>
    <row r="37" spans="1:14" ht="17.100000000000001" customHeight="1">
      <c r="A37" s="4257" t="s">
        <v>3791</v>
      </c>
      <c r="B37" s="4209">
        <v>96706.13</v>
      </c>
      <c r="C37" s="4209">
        <v>106365.97</v>
      </c>
      <c r="D37" s="4209">
        <v>77153.440000000002</v>
      </c>
      <c r="E37" s="4209">
        <v>34331.01</v>
      </c>
      <c r="F37" s="4209">
        <v>122091.53</v>
      </c>
      <c r="G37" s="4209">
        <v>55614.18</v>
      </c>
      <c r="H37" s="4209">
        <v>35202.07</v>
      </c>
      <c r="I37" s="4209">
        <v>46781.74</v>
      </c>
      <c r="J37" s="4209">
        <v>113889.83</v>
      </c>
      <c r="K37" s="4209">
        <v>33672.74</v>
      </c>
      <c r="L37" s="4209">
        <v>53675.13</v>
      </c>
      <c r="M37" s="4209">
        <v>55484.89</v>
      </c>
      <c r="N37" s="4258">
        <f t="shared" si="0"/>
        <v>830968.66</v>
      </c>
    </row>
    <row r="38" spans="1:14" ht="17.100000000000001" customHeight="1">
      <c r="A38" s="4257" t="s">
        <v>3793</v>
      </c>
      <c r="B38" s="4209">
        <v>0</v>
      </c>
      <c r="C38" s="4209">
        <v>36404.75</v>
      </c>
      <c r="D38" s="4209">
        <v>0</v>
      </c>
      <c r="E38" s="4209">
        <v>0</v>
      </c>
      <c r="F38" s="4209">
        <v>0</v>
      </c>
      <c r="G38" s="4209">
        <v>0</v>
      </c>
      <c r="H38" s="4209">
        <v>9331.44</v>
      </c>
      <c r="I38" s="4209">
        <v>0</v>
      </c>
      <c r="J38" s="4209">
        <v>0</v>
      </c>
      <c r="K38" s="4209">
        <v>0</v>
      </c>
      <c r="L38" s="4209">
        <v>0</v>
      </c>
      <c r="M38" s="4209">
        <v>0</v>
      </c>
      <c r="N38" s="4258">
        <f t="shared" si="0"/>
        <v>45736.19</v>
      </c>
    </row>
    <row r="39" spans="1:14" ht="17.100000000000001" customHeight="1">
      <c r="A39" s="4257" t="s">
        <v>3795</v>
      </c>
      <c r="B39" s="4209">
        <v>0</v>
      </c>
      <c r="C39" s="4209">
        <v>1246.51</v>
      </c>
      <c r="D39" s="4209">
        <v>177585.05</v>
      </c>
      <c r="E39" s="4209">
        <v>52402.62</v>
      </c>
      <c r="F39" s="4209">
        <v>49234</v>
      </c>
      <c r="G39" s="4209">
        <v>0</v>
      </c>
      <c r="H39" s="4209">
        <v>0</v>
      </c>
      <c r="I39" s="4209">
        <v>0</v>
      </c>
      <c r="J39" s="4209">
        <v>44046.14</v>
      </c>
      <c r="K39" s="4209">
        <v>0</v>
      </c>
      <c r="L39" s="4209">
        <v>141798.25</v>
      </c>
      <c r="M39" s="4209">
        <v>0</v>
      </c>
      <c r="N39" s="4258">
        <f t="shared" si="0"/>
        <v>466312.57</v>
      </c>
    </row>
    <row r="40" spans="1:14" ht="17.100000000000001" customHeight="1">
      <c r="A40" s="4257" t="s">
        <v>3796</v>
      </c>
      <c r="B40" s="4209">
        <v>0</v>
      </c>
      <c r="C40" s="4209">
        <v>32853.360000000001</v>
      </c>
      <c r="D40" s="4209">
        <v>160155.95000000001</v>
      </c>
      <c r="E40" s="4209">
        <v>15159.83</v>
      </c>
      <c r="F40" s="4209">
        <v>8314.11</v>
      </c>
      <c r="G40" s="4209">
        <v>9871.02</v>
      </c>
      <c r="H40" s="4209">
        <v>45543.13</v>
      </c>
      <c r="I40" s="4209">
        <v>42009.21</v>
      </c>
      <c r="J40" s="4209">
        <v>0</v>
      </c>
      <c r="K40" s="4209">
        <v>60701.43</v>
      </c>
      <c r="L40" s="4209">
        <v>10321.14</v>
      </c>
      <c r="M40" s="4209">
        <v>0</v>
      </c>
      <c r="N40" s="4258">
        <f t="shared" si="0"/>
        <v>384929.18</v>
      </c>
    </row>
    <row r="41" spans="1:14" ht="17.100000000000001" customHeight="1">
      <c r="A41" s="4257" t="s">
        <v>3797</v>
      </c>
      <c r="B41" s="4209">
        <v>316545.12</v>
      </c>
      <c r="C41" s="4209">
        <v>653774.15</v>
      </c>
      <c r="D41" s="4209">
        <v>1207217.99</v>
      </c>
      <c r="E41" s="4209">
        <v>602854.6</v>
      </c>
      <c r="F41" s="4209">
        <v>371811.47</v>
      </c>
      <c r="G41" s="4209">
        <v>408827.55</v>
      </c>
      <c r="H41" s="4209">
        <v>628866.01</v>
      </c>
      <c r="I41" s="4209">
        <v>481011.63</v>
      </c>
      <c r="J41" s="4209">
        <v>464025.88</v>
      </c>
      <c r="K41" s="4209">
        <v>440543.76</v>
      </c>
      <c r="L41" s="4209">
        <v>825798.8</v>
      </c>
      <c r="M41" s="4209">
        <v>574132.87</v>
      </c>
      <c r="N41" s="4258">
        <f t="shared" si="0"/>
        <v>6975409.8299999991</v>
      </c>
    </row>
    <row r="42" spans="1:14" ht="17.100000000000001" customHeight="1">
      <c r="A42" s="4257" t="s">
        <v>3798</v>
      </c>
      <c r="B42" s="4209">
        <v>0</v>
      </c>
      <c r="C42" s="4209">
        <v>0</v>
      </c>
      <c r="D42" s="4209">
        <v>19585</v>
      </c>
      <c r="E42" s="4209">
        <v>12152.64</v>
      </c>
      <c r="F42" s="4209">
        <v>0</v>
      </c>
      <c r="G42" s="4209">
        <v>0</v>
      </c>
      <c r="H42" s="4209">
        <v>39353.379999999997</v>
      </c>
      <c r="I42" s="4209">
        <v>0</v>
      </c>
      <c r="J42" s="4209">
        <v>0</v>
      </c>
      <c r="K42" s="4209">
        <v>0</v>
      </c>
      <c r="L42" s="4209">
        <v>13866.24</v>
      </c>
      <c r="M42" s="4209">
        <v>0</v>
      </c>
      <c r="N42" s="4258">
        <f t="shared" si="0"/>
        <v>84957.26</v>
      </c>
    </row>
    <row r="43" spans="1:14" ht="17.100000000000001" customHeight="1">
      <c r="A43" s="4257" t="s">
        <v>3799</v>
      </c>
      <c r="B43" s="4209">
        <v>10416</v>
      </c>
      <c r="C43" s="4209">
        <v>8440</v>
      </c>
      <c r="D43" s="4209">
        <v>13402.6</v>
      </c>
      <c r="E43" s="4209">
        <v>46588.83</v>
      </c>
      <c r="F43" s="4209">
        <v>11695.12</v>
      </c>
      <c r="G43" s="4209">
        <v>0</v>
      </c>
      <c r="H43" s="4209">
        <v>0</v>
      </c>
      <c r="I43" s="4209">
        <v>9449.7999999999993</v>
      </c>
      <c r="J43" s="4209">
        <v>0</v>
      </c>
      <c r="K43" s="4209">
        <v>40200.82</v>
      </c>
      <c r="L43" s="4209">
        <v>44912.34</v>
      </c>
      <c r="M43" s="4209">
        <v>14300</v>
      </c>
      <c r="N43" s="4258">
        <f t="shared" si="0"/>
        <v>199405.50999999998</v>
      </c>
    </row>
    <row r="44" spans="1:14" ht="17.100000000000001" customHeight="1">
      <c r="A44" s="4257" t="s">
        <v>3800</v>
      </c>
      <c r="B44" s="4209">
        <v>0</v>
      </c>
      <c r="C44" s="4209">
        <v>0</v>
      </c>
      <c r="D44" s="4209">
        <v>0</v>
      </c>
      <c r="E44" s="4209">
        <v>0</v>
      </c>
      <c r="F44" s="4209">
        <v>0</v>
      </c>
      <c r="G44" s="4209">
        <v>7174.75</v>
      </c>
      <c r="H44" s="4209">
        <v>0</v>
      </c>
      <c r="I44" s="4209">
        <v>22594.639999999999</v>
      </c>
      <c r="J44" s="4209">
        <v>9218.81</v>
      </c>
      <c r="K44" s="4209">
        <v>0</v>
      </c>
      <c r="L44" s="4209">
        <v>0</v>
      </c>
      <c r="M44" s="4209">
        <v>19703.48</v>
      </c>
      <c r="N44" s="4258">
        <f t="shared" si="0"/>
        <v>58691.679999999993</v>
      </c>
    </row>
    <row r="45" spans="1:14" ht="17.100000000000001" customHeight="1">
      <c r="A45" s="4257" t="s">
        <v>3801</v>
      </c>
      <c r="B45" s="4209">
        <v>47252.9</v>
      </c>
      <c r="C45" s="4209">
        <v>0</v>
      </c>
      <c r="D45" s="4209">
        <v>0</v>
      </c>
      <c r="E45" s="4209">
        <v>11936</v>
      </c>
      <c r="F45" s="4209">
        <v>0</v>
      </c>
      <c r="G45" s="4209">
        <v>11345</v>
      </c>
      <c r="H45" s="4209">
        <v>15515.54</v>
      </c>
      <c r="I45" s="4209">
        <v>9493</v>
      </c>
      <c r="J45" s="4209">
        <v>0</v>
      </c>
      <c r="K45" s="4209">
        <v>106095.75</v>
      </c>
      <c r="L45" s="4209">
        <v>20494</v>
      </c>
      <c r="M45" s="4209">
        <v>0</v>
      </c>
      <c r="N45" s="4258">
        <f t="shared" si="0"/>
        <v>222132.19</v>
      </c>
    </row>
    <row r="46" spans="1:14" ht="17.100000000000001" customHeight="1">
      <c r="A46" s="4257" t="s">
        <v>3802</v>
      </c>
      <c r="B46" s="4209">
        <v>52012</v>
      </c>
      <c r="C46" s="4209">
        <v>0</v>
      </c>
      <c r="D46" s="4209">
        <v>0</v>
      </c>
      <c r="E46" s="4209">
        <v>0</v>
      </c>
      <c r="F46" s="4209">
        <v>0</v>
      </c>
      <c r="G46" s="4209">
        <v>83309</v>
      </c>
      <c r="H46" s="4209">
        <v>0</v>
      </c>
      <c r="I46" s="4209">
        <v>0</v>
      </c>
      <c r="J46" s="4209">
        <v>0</v>
      </c>
      <c r="K46" s="4209">
        <v>0</v>
      </c>
      <c r="L46" s="4209">
        <v>0</v>
      </c>
      <c r="M46" s="4209">
        <v>0</v>
      </c>
      <c r="N46" s="4258">
        <f t="shared" si="0"/>
        <v>135321</v>
      </c>
    </row>
    <row r="47" spans="1:14" ht="17.100000000000001" customHeight="1">
      <c r="A47" s="4257" t="s">
        <v>3804</v>
      </c>
      <c r="B47" s="4209">
        <v>79570</v>
      </c>
      <c r="C47" s="4209">
        <v>220278.29</v>
      </c>
      <c r="D47" s="4209">
        <v>70440</v>
      </c>
      <c r="E47" s="4209">
        <v>221733.68</v>
      </c>
      <c r="F47" s="4209">
        <v>19018</v>
      </c>
      <c r="G47" s="4209">
        <v>102350</v>
      </c>
      <c r="H47" s="4209">
        <v>642055.1</v>
      </c>
      <c r="I47" s="4209">
        <v>409488.67</v>
      </c>
      <c r="J47" s="4209">
        <v>334789.58</v>
      </c>
      <c r="K47" s="4209">
        <v>870444</v>
      </c>
      <c r="L47" s="4209">
        <v>398760</v>
      </c>
      <c r="M47" s="4209">
        <v>983483.43</v>
      </c>
      <c r="N47" s="4258">
        <f t="shared" si="0"/>
        <v>4352410.75</v>
      </c>
    </row>
    <row r="48" spans="1:14" ht="17.100000000000001" customHeight="1">
      <c r="A48" s="4257" t="s">
        <v>3806</v>
      </c>
      <c r="B48" s="4209">
        <v>13436.09</v>
      </c>
      <c r="C48" s="4209">
        <v>110154.57</v>
      </c>
      <c r="D48" s="4209">
        <v>81138.11</v>
      </c>
      <c r="E48" s="4209">
        <v>75431.92</v>
      </c>
      <c r="F48" s="4209">
        <v>21945.25</v>
      </c>
      <c r="G48" s="4209">
        <v>52818.64</v>
      </c>
      <c r="H48" s="4209">
        <v>5016.5200000000004</v>
      </c>
      <c r="I48" s="4209">
        <v>33590.720000000001</v>
      </c>
      <c r="J48" s="4209">
        <v>85054.11</v>
      </c>
      <c r="K48" s="4209">
        <v>0</v>
      </c>
      <c r="L48" s="4209">
        <v>94902.14</v>
      </c>
      <c r="M48" s="4209">
        <v>122069.37</v>
      </c>
      <c r="N48" s="4258">
        <f t="shared" si="0"/>
        <v>695557.44000000006</v>
      </c>
    </row>
    <row r="49" spans="1:14" ht="17.100000000000001" customHeight="1">
      <c r="A49" s="4257" t="s">
        <v>3856</v>
      </c>
      <c r="B49" s="4209">
        <v>0</v>
      </c>
      <c r="C49" s="4209">
        <v>0</v>
      </c>
      <c r="D49" s="4209">
        <v>0</v>
      </c>
      <c r="E49" s="4209">
        <v>0</v>
      </c>
      <c r="F49" s="4209">
        <v>0</v>
      </c>
      <c r="G49" s="4209">
        <v>0</v>
      </c>
      <c r="H49" s="4209">
        <v>0</v>
      </c>
      <c r="I49" s="4209">
        <v>0</v>
      </c>
      <c r="J49" s="4209">
        <v>0</v>
      </c>
      <c r="K49" s="4209">
        <v>0</v>
      </c>
      <c r="L49" s="4209">
        <v>40969.35</v>
      </c>
      <c r="M49" s="4209">
        <v>0</v>
      </c>
      <c r="N49" s="4258">
        <f t="shared" si="0"/>
        <v>40969.35</v>
      </c>
    </row>
    <row r="50" spans="1:14" ht="17.100000000000001" customHeight="1">
      <c r="A50" s="4257" t="s">
        <v>3807</v>
      </c>
      <c r="B50" s="4209">
        <v>27406.880000000001</v>
      </c>
      <c r="C50" s="4209">
        <v>27062</v>
      </c>
      <c r="D50" s="4209">
        <v>98793.46</v>
      </c>
      <c r="E50" s="4209">
        <v>46584.160000000003</v>
      </c>
      <c r="F50" s="4209">
        <v>80971</v>
      </c>
      <c r="G50" s="4209">
        <v>17100</v>
      </c>
      <c r="H50" s="4209">
        <v>23512.7</v>
      </c>
      <c r="I50" s="4209">
        <v>29016</v>
      </c>
      <c r="J50" s="4209">
        <v>53628.5</v>
      </c>
      <c r="K50" s="4209">
        <v>56733.18</v>
      </c>
      <c r="L50" s="4209">
        <v>62160</v>
      </c>
      <c r="M50" s="4209">
        <v>285401.56</v>
      </c>
      <c r="N50" s="4258">
        <f t="shared" si="0"/>
        <v>808369.44</v>
      </c>
    </row>
    <row r="51" spans="1:14" ht="17.100000000000001" customHeight="1">
      <c r="A51" s="4257" t="s">
        <v>3808</v>
      </c>
      <c r="B51" s="4209">
        <v>0</v>
      </c>
      <c r="C51" s="4209">
        <v>125937.11</v>
      </c>
      <c r="D51" s="4209">
        <v>83387.679999999993</v>
      </c>
      <c r="E51" s="4209">
        <v>0</v>
      </c>
      <c r="F51" s="4209">
        <v>43193.85</v>
      </c>
      <c r="G51" s="4209">
        <v>53399.21</v>
      </c>
      <c r="H51" s="4209">
        <v>124646.54</v>
      </c>
      <c r="I51" s="4209">
        <v>38546.160000000003</v>
      </c>
      <c r="J51" s="4209">
        <v>17640</v>
      </c>
      <c r="K51" s="4209">
        <v>57102.96</v>
      </c>
      <c r="L51" s="4209">
        <v>24220.91</v>
      </c>
      <c r="M51" s="4209">
        <v>39454.269999999997</v>
      </c>
      <c r="N51" s="4258">
        <f t="shared" si="0"/>
        <v>607528.68999999994</v>
      </c>
    </row>
    <row r="52" spans="1:14" ht="17.100000000000001" customHeight="1">
      <c r="A52" s="4257" t="s">
        <v>3809</v>
      </c>
      <c r="B52" s="4209">
        <v>0</v>
      </c>
      <c r="C52" s="4209">
        <v>0</v>
      </c>
      <c r="D52" s="4209">
        <v>0</v>
      </c>
      <c r="E52" s="4209">
        <v>0</v>
      </c>
      <c r="F52" s="4209">
        <v>0</v>
      </c>
      <c r="G52" s="4209">
        <v>0</v>
      </c>
      <c r="H52" s="4209">
        <v>0</v>
      </c>
      <c r="I52" s="4209">
        <v>12475.19</v>
      </c>
      <c r="J52" s="4209">
        <v>0</v>
      </c>
      <c r="K52" s="4209">
        <v>0</v>
      </c>
      <c r="L52" s="4209">
        <v>0</v>
      </c>
      <c r="M52" s="4209">
        <v>6739.2</v>
      </c>
      <c r="N52" s="4258">
        <f t="shared" si="0"/>
        <v>19214.39</v>
      </c>
    </row>
    <row r="53" spans="1:14" ht="17.100000000000001" customHeight="1">
      <c r="A53" s="4257" t="s">
        <v>3879</v>
      </c>
      <c r="B53" s="4209">
        <v>0</v>
      </c>
      <c r="C53" s="4209">
        <v>0</v>
      </c>
      <c r="D53" s="4209">
        <v>0</v>
      </c>
      <c r="E53" s="4209">
        <v>0</v>
      </c>
      <c r="F53" s="4209">
        <v>0</v>
      </c>
      <c r="G53" s="4209">
        <v>0</v>
      </c>
      <c r="H53" s="4209">
        <v>0</v>
      </c>
      <c r="I53" s="4209">
        <v>0</v>
      </c>
      <c r="J53" s="4209">
        <v>0</v>
      </c>
      <c r="K53" s="4209">
        <v>0</v>
      </c>
      <c r="L53" s="4209">
        <v>29007.32</v>
      </c>
      <c r="M53" s="4209">
        <v>0</v>
      </c>
      <c r="N53" s="4258">
        <f t="shared" si="0"/>
        <v>29007.32</v>
      </c>
    </row>
    <row r="54" spans="1:14" ht="17.100000000000001" customHeight="1">
      <c r="A54" s="4257" t="s">
        <v>3811</v>
      </c>
      <c r="B54" s="4209">
        <v>253381.43</v>
      </c>
      <c r="C54" s="4209">
        <v>262959.43</v>
      </c>
      <c r="D54" s="4209">
        <v>550876.87</v>
      </c>
      <c r="E54" s="4209">
        <v>462719.98</v>
      </c>
      <c r="F54" s="4209">
        <v>769367.99</v>
      </c>
      <c r="G54" s="4209">
        <v>1655383.22</v>
      </c>
      <c r="H54" s="4209">
        <v>804972.13</v>
      </c>
      <c r="I54" s="4209">
        <v>1607167.84</v>
      </c>
      <c r="J54" s="4209">
        <v>1591784.3</v>
      </c>
      <c r="K54" s="4209">
        <v>1380164.34</v>
      </c>
      <c r="L54" s="4209">
        <v>4951476.83</v>
      </c>
      <c r="M54" s="4209">
        <v>1083027.72</v>
      </c>
      <c r="N54" s="4258">
        <f t="shared" si="0"/>
        <v>15373282.08</v>
      </c>
    </row>
    <row r="55" spans="1:14" ht="17.100000000000001" customHeight="1">
      <c r="A55" s="4257" t="s">
        <v>3812</v>
      </c>
      <c r="B55" s="4209">
        <v>889986.32</v>
      </c>
      <c r="C55" s="4209">
        <v>1221677.24</v>
      </c>
      <c r="D55" s="4209">
        <v>1483225.87</v>
      </c>
      <c r="E55" s="4209">
        <v>1170170.97</v>
      </c>
      <c r="F55" s="4209">
        <v>1553208.18</v>
      </c>
      <c r="G55" s="4209">
        <v>2685262.49</v>
      </c>
      <c r="H55" s="4209">
        <v>852686.67</v>
      </c>
      <c r="I55" s="4209">
        <v>844634.78</v>
      </c>
      <c r="J55" s="4209">
        <v>1333805.73</v>
      </c>
      <c r="K55" s="4209">
        <v>1453522.56</v>
      </c>
      <c r="L55" s="4209">
        <v>1902854.1</v>
      </c>
      <c r="M55" s="4209">
        <v>545599.18000000005</v>
      </c>
      <c r="N55" s="4258">
        <f t="shared" si="0"/>
        <v>15936634.09</v>
      </c>
    </row>
    <row r="56" spans="1:14" ht="17.100000000000001" customHeight="1">
      <c r="A56" s="4257" t="s">
        <v>3814</v>
      </c>
      <c r="B56" s="4209">
        <v>519034.97</v>
      </c>
      <c r="C56" s="4209">
        <v>1154668.3799999999</v>
      </c>
      <c r="D56" s="4209">
        <v>929704.45</v>
      </c>
      <c r="E56" s="4209">
        <v>1346514.91</v>
      </c>
      <c r="F56" s="4209">
        <v>3268393.91</v>
      </c>
      <c r="G56" s="4209">
        <v>1086764.71</v>
      </c>
      <c r="H56" s="4209">
        <v>2389831.87</v>
      </c>
      <c r="I56" s="4209">
        <v>2224710.85</v>
      </c>
      <c r="J56" s="4209">
        <v>3749507.17</v>
      </c>
      <c r="K56" s="4209">
        <v>1406696.99</v>
      </c>
      <c r="L56" s="4209">
        <v>2797101.61</v>
      </c>
      <c r="M56" s="4209">
        <v>2043208.66</v>
      </c>
      <c r="N56" s="4258">
        <f t="shared" si="0"/>
        <v>22916138.479999997</v>
      </c>
    </row>
    <row r="57" spans="1:14" ht="17.100000000000001" customHeight="1">
      <c r="A57" s="4257" t="s">
        <v>3858</v>
      </c>
      <c r="B57" s="4209">
        <v>0</v>
      </c>
      <c r="C57" s="4209">
        <v>19350.62</v>
      </c>
      <c r="D57" s="4209">
        <v>0</v>
      </c>
      <c r="E57" s="4209">
        <v>0</v>
      </c>
      <c r="F57" s="4209">
        <v>0</v>
      </c>
      <c r="G57" s="4209">
        <v>0</v>
      </c>
      <c r="H57" s="4209">
        <v>0</v>
      </c>
      <c r="I57" s="4209">
        <v>0</v>
      </c>
      <c r="J57" s="4209">
        <v>0</v>
      </c>
      <c r="K57" s="4209">
        <v>0</v>
      </c>
      <c r="L57" s="4209">
        <v>0</v>
      </c>
      <c r="M57" s="4209">
        <v>0</v>
      </c>
      <c r="N57" s="4258">
        <f t="shared" si="0"/>
        <v>19350.62</v>
      </c>
    </row>
    <row r="58" spans="1:14" ht="17.100000000000001" customHeight="1">
      <c r="A58" s="4257" t="s">
        <v>3815</v>
      </c>
      <c r="B58" s="4209">
        <v>391444.84</v>
      </c>
      <c r="C58" s="4209">
        <v>613981.85</v>
      </c>
      <c r="D58" s="4209">
        <v>364170.55</v>
      </c>
      <c r="E58" s="4209">
        <v>224678.79</v>
      </c>
      <c r="F58" s="4209">
        <v>709386.25</v>
      </c>
      <c r="G58" s="4209">
        <v>913849.54</v>
      </c>
      <c r="H58" s="4209">
        <v>529034.67000000004</v>
      </c>
      <c r="I58" s="4209">
        <v>983759.71</v>
      </c>
      <c r="J58" s="4209">
        <v>944363.69</v>
      </c>
      <c r="K58" s="4209">
        <v>1242591.46</v>
      </c>
      <c r="L58" s="4209">
        <v>1092289.98</v>
      </c>
      <c r="M58" s="4209">
        <v>888975.77</v>
      </c>
      <c r="N58" s="4258">
        <f t="shared" si="0"/>
        <v>8898527.0999999996</v>
      </c>
    </row>
    <row r="59" spans="1:14" ht="17.100000000000001" customHeight="1">
      <c r="A59" s="4257" t="s">
        <v>3816</v>
      </c>
      <c r="B59" s="4209">
        <v>0</v>
      </c>
      <c r="C59" s="4209">
        <v>14756</v>
      </c>
      <c r="D59" s="4209">
        <v>78232.850000000006</v>
      </c>
      <c r="E59" s="4209">
        <v>0</v>
      </c>
      <c r="F59" s="4209">
        <v>521.95000000000005</v>
      </c>
      <c r="G59" s="4209">
        <v>1162.8</v>
      </c>
      <c r="H59" s="4209">
        <v>59889.85</v>
      </c>
      <c r="I59" s="4209">
        <v>23218.3</v>
      </c>
      <c r="J59" s="4209">
        <v>0</v>
      </c>
      <c r="K59" s="4209">
        <v>0</v>
      </c>
      <c r="L59" s="4209">
        <v>204623.86</v>
      </c>
      <c r="M59" s="4209">
        <v>634018.26</v>
      </c>
      <c r="N59" s="4258">
        <f t="shared" si="0"/>
        <v>1016423.87</v>
      </c>
    </row>
    <row r="60" spans="1:14" ht="17.100000000000001" customHeight="1">
      <c r="A60" s="4257" t="s">
        <v>3818</v>
      </c>
      <c r="B60" s="4209">
        <v>114623</v>
      </c>
      <c r="C60" s="4209">
        <v>0</v>
      </c>
      <c r="D60" s="4209">
        <v>0</v>
      </c>
      <c r="E60" s="4209">
        <v>33625</v>
      </c>
      <c r="F60" s="4209">
        <v>1451.36</v>
      </c>
      <c r="G60" s="4209">
        <v>0</v>
      </c>
      <c r="H60" s="4209">
        <v>11262.41</v>
      </c>
      <c r="I60" s="4209">
        <v>0</v>
      </c>
      <c r="J60" s="4209">
        <v>0</v>
      </c>
      <c r="K60" s="4209">
        <v>39673.800000000003</v>
      </c>
      <c r="L60" s="4209">
        <v>61859.65</v>
      </c>
      <c r="M60" s="4209">
        <v>0</v>
      </c>
      <c r="N60" s="4258">
        <f t="shared" si="0"/>
        <v>262495.22000000003</v>
      </c>
    </row>
    <row r="61" spans="1:14" ht="17.100000000000001" customHeight="1">
      <c r="A61" s="4257" t="s">
        <v>3880</v>
      </c>
      <c r="B61" s="4209">
        <v>20898.37</v>
      </c>
      <c r="C61" s="4209">
        <v>22488.77</v>
      </c>
      <c r="D61" s="4209">
        <v>73091.28</v>
      </c>
      <c r="E61" s="4209">
        <v>2004679.19</v>
      </c>
      <c r="F61" s="4209">
        <v>103600.27</v>
      </c>
      <c r="G61" s="4209">
        <v>38771.839999999997</v>
      </c>
      <c r="H61" s="4209">
        <v>80127.820000000007</v>
      </c>
      <c r="I61" s="4209">
        <v>56572.95</v>
      </c>
      <c r="J61" s="4209">
        <v>54307.99</v>
      </c>
      <c r="K61" s="4209">
        <v>78944.39</v>
      </c>
      <c r="L61" s="4209">
        <v>136366.66</v>
      </c>
      <c r="M61" s="4209">
        <v>57556.72</v>
      </c>
      <c r="N61" s="4258">
        <f t="shared" si="0"/>
        <v>2727406.2500000005</v>
      </c>
    </row>
    <row r="62" spans="1:14" ht="17.100000000000001" customHeight="1">
      <c r="A62" s="4257" t="s">
        <v>3819</v>
      </c>
      <c r="B62" s="4209">
        <v>0</v>
      </c>
      <c r="C62" s="4209">
        <v>0</v>
      </c>
      <c r="D62" s="4209">
        <v>10206</v>
      </c>
      <c r="E62" s="4209">
        <v>14998</v>
      </c>
      <c r="F62" s="4209">
        <v>0</v>
      </c>
      <c r="G62" s="4209">
        <v>34253.94</v>
      </c>
      <c r="H62" s="4209">
        <v>0</v>
      </c>
      <c r="I62" s="4209">
        <v>0</v>
      </c>
      <c r="J62" s="4209">
        <v>0</v>
      </c>
      <c r="K62" s="4209">
        <v>9201.82</v>
      </c>
      <c r="L62" s="4209">
        <v>54930</v>
      </c>
      <c r="M62" s="4209">
        <v>31227.27</v>
      </c>
      <c r="N62" s="4258">
        <f t="shared" si="0"/>
        <v>154817.03</v>
      </c>
    </row>
    <row r="63" spans="1:14" ht="17.100000000000001" customHeight="1">
      <c r="A63" s="4257" t="s">
        <v>3820</v>
      </c>
      <c r="B63" s="4209">
        <v>33184.660000000003</v>
      </c>
      <c r="C63" s="4209">
        <v>81250.48</v>
      </c>
      <c r="D63" s="4209">
        <v>44725.82</v>
      </c>
      <c r="E63" s="4209">
        <v>56350.37</v>
      </c>
      <c r="F63" s="4209">
        <v>32164.959999999999</v>
      </c>
      <c r="G63" s="4209">
        <v>29529</v>
      </c>
      <c r="H63" s="4209">
        <v>49506.559999999998</v>
      </c>
      <c r="I63" s="4209">
        <v>97922.98</v>
      </c>
      <c r="J63" s="4209">
        <v>24391.86</v>
      </c>
      <c r="K63" s="4209">
        <v>37800.32</v>
      </c>
      <c r="L63" s="4209">
        <v>29452</v>
      </c>
      <c r="M63" s="4209">
        <v>72366.97</v>
      </c>
      <c r="N63" s="4258">
        <f t="shared" si="0"/>
        <v>588645.98</v>
      </c>
    </row>
    <row r="64" spans="1:14" ht="17.100000000000001" customHeight="1">
      <c r="A64" s="4257" t="s">
        <v>3821</v>
      </c>
      <c r="B64" s="4209">
        <v>9040</v>
      </c>
      <c r="C64" s="4209">
        <v>9725.5</v>
      </c>
      <c r="D64" s="4209">
        <v>0</v>
      </c>
      <c r="E64" s="4209">
        <v>0</v>
      </c>
      <c r="F64" s="4209">
        <v>5796</v>
      </c>
      <c r="G64" s="4209">
        <v>4680</v>
      </c>
      <c r="H64" s="4209">
        <v>2709</v>
      </c>
      <c r="I64" s="4209">
        <v>0</v>
      </c>
      <c r="J64" s="4209">
        <v>0</v>
      </c>
      <c r="K64" s="4209">
        <v>0</v>
      </c>
      <c r="L64" s="4209">
        <v>0</v>
      </c>
      <c r="M64" s="4209">
        <v>0</v>
      </c>
      <c r="N64" s="4258">
        <f t="shared" si="0"/>
        <v>31950.5</v>
      </c>
    </row>
    <row r="65" spans="1:14" ht="17.100000000000001" customHeight="1">
      <c r="A65" s="4257" t="s">
        <v>3881</v>
      </c>
      <c r="B65" s="4209">
        <v>0</v>
      </c>
      <c r="C65" s="4209">
        <v>0</v>
      </c>
      <c r="D65" s="4209">
        <v>0</v>
      </c>
      <c r="E65" s="4209">
        <v>0</v>
      </c>
      <c r="F65" s="4209">
        <v>0</v>
      </c>
      <c r="G65" s="4209">
        <v>0</v>
      </c>
      <c r="H65" s="4209">
        <v>0</v>
      </c>
      <c r="I65" s="4209">
        <v>0</v>
      </c>
      <c r="J65" s="4209">
        <v>6771</v>
      </c>
      <c r="K65" s="4209">
        <v>0</v>
      </c>
      <c r="L65" s="4209">
        <v>0</v>
      </c>
      <c r="M65" s="4209">
        <v>0</v>
      </c>
      <c r="N65" s="4258">
        <f t="shared" ref="N65:N90" si="1">SUM(B65:M65)</f>
        <v>6771</v>
      </c>
    </row>
    <row r="66" spans="1:14" ht="17.100000000000001" customHeight="1">
      <c r="A66" s="4257" t="s">
        <v>3822</v>
      </c>
      <c r="B66" s="4209">
        <v>89171.5</v>
      </c>
      <c r="C66" s="4209">
        <v>16830</v>
      </c>
      <c r="D66" s="4209">
        <v>47392.5</v>
      </c>
      <c r="E66" s="4209">
        <v>82433.399999999994</v>
      </c>
      <c r="F66" s="4209">
        <v>93141.25</v>
      </c>
      <c r="G66" s="4209">
        <v>308000</v>
      </c>
      <c r="H66" s="4209">
        <v>0</v>
      </c>
      <c r="I66" s="4209">
        <v>162965.16</v>
      </c>
      <c r="J66" s="4209">
        <v>67697.009999999995</v>
      </c>
      <c r="K66" s="4209">
        <v>60213.52</v>
      </c>
      <c r="L66" s="4209">
        <v>177440</v>
      </c>
      <c r="M66" s="4209">
        <v>152093.70000000001</v>
      </c>
      <c r="N66" s="4258">
        <f t="shared" si="1"/>
        <v>1257378.04</v>
      </c>
    </row>
    <row r="67" spans="1:14" ht="17.100000000000001" customHeight="1">
      <c r="A67" s="4257" t="s">
        <v>3823</v>
      </c>
      <c r="B67" s="4209">
        <v>64695</v>
      </c>
      <c r="C67" s="4209">
        <v>0</v>
      </c>
      <c r="D67" s="4209">
        <v>65908</v>
      </c>
      <c r="E67" s="4209">
        <v>0</v>
      </c>
      <c r="F67" s="4209">
        <v>26362</v>
      </c>
      <c r="G67" s="4209">
        <v>0</v>
      </c>
      <c r="H67" s="4209">
        <v>0</v>
      </c>
      <c r="I67" s="4209">
        <v>0</v>
      </c>
      <c r="J67" s="4209">
        <v>0</v>
      </c>
      <c r="K67" s="4209">
        <v>0</v>
      </c>
      <c r="L67" s="4209">
        <v>0</v>
      </c>
      <c r="M67" s="4209">
        <v>0</v>
      </c>
      <c r="N67" s="4258">
        <f t="shared" si="1"/>
        <v>156965</v>
      </c>
    </row>
    <row r="68" spans="1:14" ht="17.100000000000001" customHeight="1">
      <c r="A68" s="4257" t="s">
        <v>3861</v>
      </c>
      <c r="B68" s="4209">
        <v>428047.01</v>
      </c>
      <c r="C68" s="4209">
        <v>26535.13</v>
      </c>
      <c r="D68" s="4209">
        <v>144654.75</v>
      </c>
      <c r="E68" s="4209">
        <v>243454.02</v>
      </c>
      <c r="F68" s="4209">
        <v>412749.25</v>
      </c>
      <c r="G68" s="4209">
        <v>192646.32</v>
      </c>
      <c r="H68" s="4209">
        <v>1476999.16</v>
      </c>
      <c r="I68" s="4209">
        <v>556755.01</v>
      </c>
      <c r="J68" s="4209">
        <v>143161.39000000001</v>
      </c>
      <c r="K68" s="4209">
        <v>54827</v>
      </c>
      <c r="L68" s="4209">
        <v>189130.08</v>
      </c>
      <c r="M68" s="4209">
        <v>70814.600000000006</v>
      </c>
      <c r="N68" s="4258">
        <f t="shared" si="1"/>
        <v>3939773.7200000007</v>
      </c>
    </row>
    <row r="69" spans="1:14" ht="17.100000000000001" customHeight="1">
      <c r="A69" s="4257" t="s">
        <v>3825</v>
      </c>
      <c r="B69" s="4209">
        <v>199445.04</v>
      </c>
      <c r="C69" s="4209">
        <v>343089.25</v>
      </c>
      <c r="D69" s="4209">
        <v>214075.8</v>
      </c>
      <c r="E69" s="4209">
        <v>458152.52</v>
      </c>
      <c r="F69" s="4209">
        <v>491461.59</v>
      </c>
      <c r="G69" s="4209">
        <v>882656.2</v>
      </c>
      <c r="H69" s="4209">
        <v>933054.74</v>
      </c>
      <c r="I69" s="4209">
        <v>392164.92</v>
      </c>
      <c r="J69" s="4209">
        <v>239300.8</v>
      </c>
      <c r="K69" s="4209">
        <v>407172.47</v>
      </c>
      <c r="L69" s="4209">
        <v>258960.26</v>
      </c>
      <c r="M69" s="4209">
        <v>413064.51</v>
      </c>
      <c r="N69" s="4258">
        <f t="shared" si="1"/>
        <v>5232598.0999999996</v>
      </c>
    </row>
    <row r="70" spans="1:14" ht="17.100000000000001" customHeight="1">
      <c r="A70" s="4257" t="s">
        <v>3862</v>
      </c>
      <c r="B70" s="4209">
        <v>0</v>
      </c>
      <c r="C70" s="4209">
        <v>0</v>
      </c>
      <c r="D70" s="4209">
        <v>725.41</v>
      </c>
      <c r="E70" s="4209">
        <v>0</v>
      </c>
      <c r="F70" s="4209">
        <v>0</v>
      </c>
      <c r="G70" s="4209">
        <v>0</v>
      </c>
      <c r="H70" s="4209">
        <v>39137.31</v>
      </c>
      <c r="I70" s="4209">
        <v>0</v>
      </c>
      <c r="J70" s="4209">
        <v>461.16</v>
      </c>
      <c r="K70" s="4209">
        <v>15568</v>
      </c>
      <c r="L70" s="4209">
        <v>0</v>
      </c>
      <c r="M70" s="4209">
        <v>1065.52</v>
      </c>
      <c r="N70" s="4258">
        <f t="shared" si="1"/>
        <v>56957.4</v>
      </c>
    </row>
    <row r="71" spans="1:14" ht="17.100000000000001" customHeight="1">
      <c r="A71" s="4257" t="s">
        <v>3826</v>
      </c>
      <c r="B71" s="4209">
        <v>41735</v>
      </c>
      <c r="C71" s="4209">
        <v>154980.19</v>
      </c>
      <c r="D71" s="4209">
        <v>230793.94</v>
      </c>
      <c r="E71" s="4209">
        <v>0</v>
      </c>
      <c r="F71" s="4209">
        <v>161586.34</v>
      </c>
      <c r="G71" s="4209">
        <v>208017.34</v>
      </c>
      <c r="H71" s="4209">
        <v>118110.36</v>
      </c>
      <c r="I71" s="4209">
        <v>292844</v>
      </c>
      <c r="J71" s="4209">
        <v>349916.98</v>
      </c>
      <c r="K71" s="4209">
        <v>296734.02</v>
      </c>
      <c r="L71" s="4209">
        <v>241071</v>
      </c>
      <c r="M71" s="4209">
        <v>278958</v>
      </c>
      <c r="N71" s="4258">
        <f t="shared" si="1"/>
        <v>2374747.17</v>
      </c>
    </row>
    <row r="72" spans="1:14" ht="17.100000000000001" customHeight="1">
      <c r="A72" s="4257" t="s">
        <v>3863</v>
      </c>
      <c r="B72" s="4209">
        <v>0</v>
      </c>
      <c r="C72" s="4209">
        <v>0</v>
      </c>
      <c r="D72" s="4209">
        <v>0</v>
      </c>
      <c r="E72" s="4209">
        <v>0</v>
      </c>
      <c r="F72" s="4209">
        <v>0</v>
      </c>
      <c r="G72" s="4209">
        <v>0</v>
      </c>
      <c r="H72" s="4209">
        <v>0</v>
      </c>
      <c r="I72" s="4209">
        <v>0</v>
      </c>
      <c r="J72" s="4209">
        <v>0</v>
      </c>
      <c r="K72" s="4209">
        <v>0</v>
      </c>
      <c r="L72" s="4209">
        <v>7394</v>
      </c>
      <c r="M72" s="4209">
        <v>0</v>
      </c>
      <c r="N72" s="4258">
        <f t="shared" si="1"/>
        <v>7394</v>
      </c>
    </row>
    <row r="73" spans="1:14" ht="17.100000000000001" customHeight="1">
      <c r="A73" s="4257" t="s">
        <v>3828</v>
      </c>
      <c r="B73" s="4209">
        <v>0</v>
      </c>
      <c r="C73" s="4209">
        <v>0</v>
      </c>
      <c r="D73" s="4209">
        <v>0</v>
      </c>
      <c r="E73" s="4209">
        <v>53880.7</v>
      </c>
      <c r="F73" s="4209">
        <v>0</v>
      </c>
      <c r="G73" s="4209">
        <v>0</v>
      </c>
      <c r="H73" s="4209">
        <v>0</v>
      </c>
      <c r="I73" s="4209">
        <v>0</v>
      </c>
      <c r="J73" s="4209">
        <v>0</v>
      </c>
      <c r="K73" s="4209">
        <v>0</v>
      </c>
      <c r="L73" s="4209">
        <v>0</v>
      </c>
      <c r="M73" s="4209">
        <v>0</v>
      </c>
      <c r="N73" s="4258">
        <f t="shared" si="1"/>
        <v>53880.7</v>
      </c>
    </row>
    <row r="74" spans="1:14" ht="17.100000000000001" customHeight="1">
      <c r="A74" s="4257" t="s">
        <v>3829</v>
      </c>
      <c r="B74" s="4209">
        <v>0</v>
      </c>
      <c r="C74" s="4209">
        <v>119.05</v>
      </c>
      <c r="D74" s="4209">
        <v>5845.1</v>
      </c>
      <c r="E74" s="4209">
        <v>0</v>
      </c>
      <c r="F74" s="4209">
        <v>5464.69</v>
      </c>
      <c r="G74" s="4209">
        <v>0</v>
      </c>
      <c r="H74" s="4209">
        <v>6215.82</v>
      </c>
      <c r="I74" s="4209">
        <v>0</v>
      </c>
      <c r="J74" s="4209">
        <v>5498.76</v>
      </c>
      <c r="K74" s="4209">
        <v>0</v>
      </c>
      <c r="L74" s="4209">
        <v>0</v>
      </c>
      <c r="M74" s="4209">
        <v>0</v>
      </c>
      <c r="N74" s="4258">
        <f t="shared" si="1"/>
        <v>23143.42</v>
      </c>
    </row>
    <row r="75" spans="1:14" ht="17.100000000000001" customHeight="1">
      <c r="A75" s="4257" t="s">
        <v>3831</v>
      </c>
      <c r="B75" s="4209">
        <v>0</v>
      </c>
      <c r="C75" s="4209">
        <v>0</v>
      </c>
      <c r="D75" s="4209">
        <v>0</v>
      </c>
      <c r="E75" s="4209">
        <v>0</v>
      </c>
      <c r="F75" s="4209">
        <v>0</v>
      </c>
      <c r="G75" s="4209">
        <v>0</v>
      </c>
      <c r="H75" s="4209">
        <v>0</v>
      </c>
      <c r="I75" s="4209">
        <v>0</v>
      </c>
      <c r="J75" s="4209">
        <v>17746.59</v>
      </c>
      <c r="K75" s="4209">
        <v>0</v>
      </c>
      <c r="L75" s="4209">
        <v>0</v>
      </c>
      <c r="M75" s="4209">
        <v>0</v>
      </c>
      <c r="N75" s="4258">
        <f t="shared" si="1"/>
        <v>17746.59</v>
      </c>
    </row>
    <row r="76" spans="1:14" ht="17.100000000000001" customHeight="1">
      <c r="A76" s="4257" t="s">
        <v>3882</v>
      </c>
      <c r="B76" s="4209">
        <v>0</v>
      </c>
      <c r="C76" s="4209">
        <v>0</v>
      </c>
      <c r="D76" s="4209">
        <v>0</v>
      </c>
      <c r="E76" s="4209">
        <v>0</v>
      </c>
      <c r="F76" s="4209">
        <v>0</v>
      </c>
      <c r="G76" s="4209">
        <v>0</v>
      </c>
      <c r="H76" s="4209">
        <v>60672</v>
      </c>
      <c r="I76" s="4209">
        <v>0</v>
      </c>
      <c r="J76" s="4209">
        <v>28129</v>
      </c>
      <c r="K76" s="4209">
        <v>0</v>
      </c>
      <c r="L76" s="4209">
        <v>0</v>
      </c>
      <c r="M76" s="4209">
        <v>0</v>
      </c>
      <c r="N76" s="4258">
        <f t="shared" si="1"/>
        <v>88801</v>
      </c>
    </row>
    <row r="77" spans="1:14" ht="17.100000000000001" customHeight="1">
      <c r="A77" s="4257" t="s">
        <v>3832</v>
      </c>
      <c r="B77" s="4209">
        <v>0</v>
      </c>
      <c r="C77" s="4209">
        <v>236160</v>
      </c>
      <c r="D77" s="4209">
        <v>99754.4</v>
      </c>
      <c r="E77" s="4209">
        <v>152455.56</v>
      </c>
      <c r="F77" s="4209">
        <v>221077.4</v>
      </c>
      <c r="G77" s="4209">
        <v>85500</v>
      </c>
      <c r="H77" s="4209">
        <v>212700</v>
      </c>
      <c r="I77" s="4209">
        <v>214527.83</v>
      </c>
      <c r="J77" s="4209">
        <v>85612.96</v>
      </c>
      <c r="K77" s="4209">
        <v>275992.73</v>
      </c>
      <c r="L77" s="4209">
        <v>149377.29999999999</v>
      </c>
      <c r="M77" s="4209">
        <v>284972.63</v>
      </c>
      <c r="N77" s="4258">
        <f t="shared" si="1"/>
        <v>2018130.81</v>
      </c>
    </row>
    <row r="78" spans="1:14" ht="17.100000000000001" customHeight="1">
      <c r="A78" s="4257" t="s">
        <v>3833</v>
      </c>
      <c r="B78" s="4209">
        <v>81642.899999999994</v>
      </c>
      <c r="C78" s="4209">
        <v>234376</v>
      </c>
      <c r="D78" s="4209">
        <v>225564.9</v>
      </c>
      <c r="E78" s="4209">
        <v>223285.51</v>
      </c>
      <c r="F78" s="4209">
        <v>192619.18</v>
      </c>
      <c r="G78" s="4209">
        <v>130130.52</v>
      </c>
      <c r="H78" s="4209">
        <v>258105.96</v>
      </c>
      <c r="I78" s="4209">
        <v>466325.79</v>
      </c>
      <c r="J78" s="4209">
        <v>513361.28</v>
      </c>
      <c r="K78" s="4209">
        <v>1294536.19</v>
      </c>
      <c r="L78" s="4209">
        <v>434392.98</v>
      </c>
      <c r="M78" s="4209">
        <v>365032.9</v>
      </c>
      <c r="N78" s="4258">
        <f t="shared" si="1"/>
        <v>4419374.1100000003</v>
      </c>
    </row>
    <row r="79" spans="1:14" ht="17.100000000000001" customHeight="1">
      <c r="A79" s="4257" t="s">
        <v>3834</v>
      </c>
      <c r="B79" s="4209">
        <v>0</v>
      </c>
      <c r="C79" s="4209">
        <v>0</v>
      </c>
      <c r="D79" s="4209">
        <v>43460.94</v>
      </c>
      <c r="E79" s="4209">
        <v>0</v>
      </c>
      <c r="F79" s="4209">
        <v>0</v>
      </c>
      <c r="G79" s="4209">
        <v>0</v>
      </c>
      <c r="H79" s="4209">
        <v>0</v>
      </c>
      <c r="I79" s="4209">
        <v>11350</v>
      </c>
      <c r="J79" s="4209">
        <v>0</v>
      </c>
      <c r="K79" s="4209">
        <v>0</v>
      </c>
      <c r="L79" s="4209">
        <v>0</v>
      </c>
      <c r="M79" s="4209">
        <v>0</v>
      </c>
      <c r="N79" s="4258">
        <f t="shared" si="1"/>
        <v>54810.94</v>
      </c>
    </row>
    <row r="80" spans="1:14" ht="17.100000000000001" customHeight="1">
      <c r="A80" s="4257" t="s">
        <v>3835</v>
      </c>
      <c r="B80" s="4209">
        <v>65446.67</v>
      </c>
      <c r="C80" s="4209">
        <v>62481.74</v>
      </c>
      <c r="D80" s="4209">
        <v>130344.49</v>
      </c>
      <c r="E80" s="4209">
        <v>141710.07</v>
      </c>
      <c r="F80" s="4209">
        <v>71430.52</v>
      </c>
      <c r="G80" s="4209">
        <v>89635.06</v>
      </c>
      <c r="H80" s="4209">
        <v>190621.7</v>
      </c>
      <c r="I80" s="4209">
        <v>238803.05</v>
      </c>
      <c r="J80" s="4209">
        <v>195292.46</v>
      </c>
      <c r="K80" s="4209">
        <v>100216.68</v>
      </c>
      <c r="L80" s="4209">
        <v>535980.23</v>
      </c>
      <c r="M80" s="4209">
        <v>338905.3</v>
      </c>
      <c r="N80" s="4258">
        <f t="shared" si="1"/>
        <v>2160867.9699999997</v>
      </c>
    </row>
    <row r="81" spans="1:15" ht="17.100000000000001" customHeight="1">
      <c r="A81" s="4257" t="s">
        <v>3836</v>
      </c>
      <c r="B81" s="4209">
        <v>52777</v>
      </c>
      <c r="C81" s="4209">
        <v>83525.179999999993</v>
      </c>
      <c r="D81" s="4209">
        <v>34315</v>
      </c>
      <c r="E81" s="4209">
        <v>36152.660000000003</v>
      </c>
      <c r="F81" s="4209">
        <v>142370.17000000001</v>
      </c>
      <c r="G81" s="4209">
        <v>50357.5</v>
      </c>
      <c r="H81" s="4209">
        <v>35504</v>
      </c>
      <c r="I81" s="4209">
        <v>168475.84</v>
      </c>
      <c r="J81" s="4209">
        <v>55694</v>
      </c>
      <c r="K81" s="4209">
        <v>131444.9</v>
      </c>
      <c r="L81" s="4209">
        <v>133346.39000000001</v>
      </c>
      <c r="M81" s="4209">
        <v>46547</v>
      </c>
      <c r="N81" s="4258">
        <f t="shared" si="1"/>
        <v>970509.64</v>
      </c>
    </row>
    <row r="82" spans="1:15" ht="17.100000000000001" customHeight="1">
      <c r="A82" s="4257" t="s">
        <v>3837</v>
      </c>
      <c r="B82" s="4209">
        <v>508568.23</v>
      </c>
      <c r="C82" s="4209">
        <v>93649.56</v>
      </c>
      <c r="D82" s="4209">
        <v>70934</v>
      </c>
      <c r="E82" s="4209">
        <v>124983.57</v>
      </c>
      <c r="F82" s="4209">
        <v>177301.18</v>
      </c>
      <c r="G82" s="4209">
        <v>801909.64</v>
      </c>
      <c r="H82" s="4209">
        <v>642155.71</v>
      </c>
      <c r="I82" s="4209">
        <v>181797.39</v>
      </c>
      <c r="J82" s="4209">
        <v>350041.41</v>
      </c>
      <c r="K82" s="4209">
        <v>273318.26</v>
      </c>
      <c r="L82" s="4209">
        <v>359405.56</v>
      </c>
      <c r="M82" s="4209">
        <v>1276465.21</v>
      </c>
      <c r="N82" s="4258">
        <f t="shared" si="1"/>
        <v>4860529.7200000007</v>
      </c>
    </row>
    <row r="83" spans="1:15" ht="17.100000000000001" customHeight="1">
      <c r="A83" s="4257" t="s">
        <v>3883</v>
      </c>
      <c r="B83" s="4209">
        <v>0</v>
      </c>
      <c r="C83" s="4209">
        <v>0</v>
      </c>
      <c r="D83" s="4209">
        <v>0</v>
      </c>
      <c r="E83" s="4209">
        <v>0</v>
      </c>
      <c r="F83" s="4209">
        <v>0</v>
      </c>
      <c r="G83" s="4209">
        <v>53198</v>
      </c>
      <c r="H83" s="4209">
        <v>0</v>
      </c>
      <c r="I83" s="4209">
        <v>0</v>
      </c>
      <c r="J83" s="4209">
        <v>0</v>
      </c>
      <c r="K83" s="4209">
        <v>0</v>
      </c>
      <c r="L83" s="4209">
        <v>0</v>
      </c>
      <c r="M83" s="4209">
        <v>0</v>
      </c>
      <c r="N83" s="4258">
        <f t="shared" si="1"/>
        <v>53198</v>
      </c>
    </row>
    <row r="84" spans="1:15" ht="17.100000000000001" customHeight="1">
      <c r="A84" s="4257" t="s">
        <v>3838</v>
      </c>
      <c r="B84" s="4209">
        <v>0</v>
      </c>
      <c r="C84" s="4209">
        <v>0</v>
      </c>
      <c r="D84" s="4209">
        <v>8309</v>
      </c>
      <c r="E84" s="4209">
        <v>0</v>
      </c>
      <c r="F84" s="4209">
        <v>1721.4</v>
      </c>
      <c r="G84" s="4209">
        <v>0</v>
      </c>
      <c r="H84" s="4209">
        <v>0</v>
      </c>
      <c r="I84" s="4209">
        <v>0</v>
      </c>
      <c r="J84" s="4209">
        <v>0</v>
      </c>
      <c r="K84" s="4209">
        <v>2851.15</v>
      </c>
      <c r="L84" s="4209">
        <v>1701.65</v>
      </c>
      <c r="M84" s="4209">
        <v>0</v>
      </c>
      <c r="N84" s="4258">
        <f t="shared" si="1"/>
        <v>14583.199999999999</v>
      </c>
    </row>
    <row r="85" spans="1:15" ht="17.100000000000001" customHeight="1">
      <c r="A85" s="4257" t="s">
        <v>3839</v>
      </c>
      <c r="B85" s="4209">
        <v>0</v>
      </c>
      <c r="C85" s="4209">
        <v>0</v>
      </c>
      <c r="D85" s="4209">
        <v>0</v>
      </c>
      <c r="E85" s="4209">
        <v>0</v>
      </c>
      <c r="F85" s="4209">
        <v>0</v>
      </c>
      <c r="G85" s="4209">
        <v>312000</v>
      </c>
      <c r="H85" s="4209">
        <v>49.67</v>
      </c>
      <c r="I85" s="4209">
        <v>351810.37</v>
      </c>
      <c r="J85" s="4209">
        <v>332000</v>
      </c>
      <c r="K85" s="4209">
        <v>0</v>
      </c>
      <c r="L85" s="4209">
        <v>0</v>
      </c>
      <c r="M85" s="4209">
        <v>0</v>
      </c>
      <c r="N85" s="4258">
        <f t="shared" si="1"/>
        <v>995860.04</v>
      </c>
    </row>
    <row r="86" spans="1:15" ht="17.100000000000001" customHeight="1">
      <c r="A86" s="4257" t="s">
        <v>3840</v>
      </c>
      <c r="B86" s="4209">
        <v>143975.04999999999</v>
      </c>
      <c r="C86" s="4209">
        <v>0</v>
      </c>
      <c r="D86" s="4209">
        <v>250838.31</v>
      </c>
      <c r="E86" s="4209">
        <v>141165.19</v>
      </c>
      <c r="F86" s="4209">
        <v>64589.2</v>
      </c>
      <c r="G86" s="4209">
        <v>93297.87</v>
      </c>
      <c r="H86" s="4209">
        <v>36777.339999999997</v>
      </c>
      <c r="I86" s="4209">
        <v>81612.460000000006</v>
      </c>
      <c r="J86" s="4209">
        <v>31388</v>
      </c>
      <c r="K86" s="4209">
        <v>66150</v>
      </c>
      <c r="L86" s="4209">
        <v>112348.72</v>
      </c>
      <c r="M86" s="4209">
        <v>196579.44</v>
      </c>
      <c r="N86" s="4258">
        <f t="shared" si="1"/>
        <v>1218721.5799999998</v>
      </c>
    </row>
    <row r="87" spans="1:15" ht="17.100000000000001" customHeight="1">
      <c r="A87" s="4257" t="s">
        <v>3841</v>
      </c>
      <c r="B87" s="4209">
        <v>28447.47</v>
      </c>
      <c r="C87" s="4209">
        <v>0</v>
      </c>
      <c r="D87" s="4209">
        <v>34661.14</v>
      </c>
      <c r="E87" s="4209">
        <v>0</v>
      </c>
      <c r="F87" s="4209">
        <v>0</v>
      </c>
      <c r="G87" s="4209">
        <v>32254.81</v>
      </c>
      <c r="H87" s="4209">
        <v>30578</v>
      </c>
      <c r="I87" s="4209">
        <v>0</v>
      </c>
      <c r="J87" s="4209">
        <v>0</v>
      </c>
      <c r="K87" s="4209">
        <v>32324.58</v>
      </c>
      <c r="L87" s="4209">
        <v>13223.42</v>
      </c>
      <c r="M87" s="4209">
        <v>0</v>
      </c>
      <c r="N87" s="4258">
        <f t="shared" si="1"/>
        <v>171489.42</v>
      </c>
    </row>
    <row r="88" spans="1:15" ht="17.100000000000001" customHeight="1">
      <c r="A88" s="4257" t="s">
        <v>3864</v>
      </c>
      <c r="B88" s="4209">
        <v>0</v>
      </c>
      <c r="C88" s="4209">
        <v>0</v>
      </c>
      <c r="D88" s="4209">
        <v>52242</v>
      </c>
      <c r="E88" s="4209">
        <v>0</v>
      </c>
      <c r="F88" s="4209">
        <v>0</v>
      </c>
      <c r="G88" s="4209">
        <v>0</v>
      </c>
      <c r="H88" s="4209">
        <v>12600</v>
      </c>
      <c r="I88" s="4209">
        <v>56302</v>
      </c>
      <c r="J88" s="4209">
        <v>0</v>
      </c>
      <c r="K88" s="4209">
        <v>0</v>
      </c>
      <c r="L88" s="4209">
        <v>0</v>
      </c>
      <c r="M88" s="4209">
        <v>57840</v>
      </c>
      <c r="N88" s="4258">
        <f t="shared" si="1"/>
        <v>178984</v>
      </c>
    </row>
    <row r="89" spans="1:15" ht="17.100000000000001" customHeight="1">
      <c r="A89" s="4257" t="s">
        <v>3844</v>
      </c>
      <c r="B89" s="4209">
        <v>1340449.24</v>
      </c>
      <c r="C89" s="4209">
        <v>2346182.7599999998</v>
      </c>
      <c r="D89" s="4209">
        <v>1968782.08</v>
      </c>
      <c r="E89" s="4209">
        <v>2371449.64</v>
      </c>
      <c r="F89" s="4209">
        <v>2172972.9900000002</v>
      </c>
      <c r="G89" s="4209">
        <v>3219387.76</v>
      </c>
      <c r="H89" s="4209">
        <v>2225019.7400000002</v>
      </c>
      <c r="I89" s="4209">
        <v>3364045.38</v>
      </c>
      <c r="J89" s="4209">
        <v>2581870.89</v>
      </c>
      <c r="K89" s="4209">
        <v>3082732.22</v>
      </c>
      <c r="L89" s="4209">
        <v>2728039.02</v>
      </c>
      <c r="M89" s="4209">
        <v>2165916.13</v>
      </c>
      <c r="N89" s="4258">
        <f t="shared" si="1"/>
        <v>29566847.849999998</v>
      </c>
    </row>
    <row r="90" spans="1:15" ht="17.100000000000001" customHeight="1" thickBot="1">
      <c r="A90" s="4259" t="s">
        <v>3846</v>
      </c>
      <c r="B90" s="4260">
        <v>0</v>
      </c>
      <c r="C90" s="4260">
        <v>0</v>
      </c>
      <c r="D90" s="4260">
        <v>0</v>
      </c>
      <c r="E90" s="4260">
        <v>0</v>
      </c>
      <c r="F90" s="4260">
        <v>42630</v>
      </c>
      <c r="G90" s="4260">
        <v>23760</v>
      </c>
      <c r="H90" s="4260">
        <v>0</v>
      </c>
      <c r="I90" s="4260">
        <v>0</v>
      </c>
      <c r="J90" s="4260">
        <v>0</v>
      </c>
      <c r="K90" s="4260">
        <v>0</v>
      </c>
      <c r="L90" s="4260">
        <v>0</v>
      </c>
      <c r="M90" s="4260">
        <v>55300</v>
      </c>
      <c r="N90" s="4261">
        <f t="shared" si="1"/>
        <v>121690</v>
      </c>
    </row>
    <row r="91" spans="1:15" ht="17.100000000000001" customHeight="1" thickTop="1">
      <c r="A91" s="4262"/>
      <c r="B91" s="4238"/>
      <c r="C91" s="4238"/>
      <c r="D91" s="4238"/>
      <c r="E91" s="4238"/>
      <c r="F91" s="4238"/>
      <c r="G91" s="4238"/>
      <c r="H91" s="4238"/>
      <c r="I91" s="4238"/>
      <c r="J91" s="4238"/>
      <c r="K91" s="4238"/>
      <c r="L91" s="4238"/>
      <c r="M91" s="4238"/>
      <c r="N91" s="4263"/>
    </row>
    <row r="92" spans="1:15" ht="17.100000000000001" customHeight="1">
      <c r="A92" s="7422" t="s">
        <v>3847</v>
      </c>
      <c r="B92" s="7422"/>
      <c r="C92" s="7422"/>
      <c r="D92" s="7422"/>
      <c r="E92" s="7422"/>
      <c r="F92" s="7422"/>
      <c r="G92" s="7422"/>
      <c r="H92" s="7422"/>
      <c r="I92" s="7422"/>
      <c r="K92" s="4200"/>
      <c r="L92" s="4200"/>
      <c r="O92" s="4160"/>
    </row>
    <row r="93" spans="1:15" ht="17.100000000000001" customHeight="1">
      <c r="A93" s="7344" t="s">
        <v>3644</v>
      </c>
      <c r="B93" s="7344"/>
      <c r="C93" s="7344"/>
      <c r="D93" s="7344"/>
      <c r="E93" s="7344"/>
      <c r="F93" s="7344"/>
      <c r="G93" s="7344"/>
      <c r="H93" s="7344"/>
      <c r="I93" s="7344"/>
      <c r="K93" s="4200"/>
      <c r="L93" s="4200"/>
      <c r="O93" s="4160"/>
    </row>
    <row r="94" spans="1:15" ht="17.100000000000001" customHeight="1">
      <c r="A94" s="7344" t="s">
        <v>3645</v>
      </c>
      <c r="B94" s="7344"/>
      <c r="C94" s="7344"/>
      <c r="D94" s="7344"/>
      <c r="E94" s="7344"/>
      <c r="F94" s="7344"/>
      <c r="G94" s="7344"/>
      <c r="H94" s="7344"/>
      <c r="I94" s="7344"/>
      <c r="K94" s="4200"/>
      <c r="L94" s="4200"/>
      <c r="O94" s="4160"/>
    </row>
    <row r="95" spans="1:15" ht="17.25" customHeight="1">
      <c r="A95" s="4148"/>
      <c r="B95" s="4148"/>
      <c r="C95" s="4148"/>
      <c r="D95" s="4148"/>
      <c r="E95" s="4148"/>
      <c r="F95" s="4148"/>
      <c r="G95" s="4148"/>
      <c r="H95" s="4148"/>
      <c r="I95" s="4148"/>
      <c r="J95" s="4148"/>
      <c r="K95" s="4148"/>
      <c r="L95" s="4148"/>
      <c r="M95" s="4148"/>
      <c r="N95" s="4148"/>
      <c r="O95" s="3297"/>
    </row>
    <row r="96" spans="1:15" ht="17.25" customHeight="1">
      <c r="A96" s="4148"/>
      <c r="B96" s="4148"/>
      <c r="C96" s="4148"/>
      <c r="D96" s="4148"/>
      <c r="E96" s="4148"/>
      <c r="F96" s="4148"/>
      <c r="G96" s="4148"/>
      <c r="H96" s="4148"/>
      <c r="I96" s="4148"/>
      <c r="J96" s="4148"/>
      <c r="K96" s="4148"/>
      <c r="L96" s="4148"/>
      <c r="M96" s="4148"/>
      <c r="N96" s="4148"/>
      <c r="O96" s="3297"/>
    </row>
    <row r="99" spans="1:15">
      <c r="A99" s="3117"/>
      <c r="B99" s="3062"/>
      <c r="C99" s="4160"/>
      <c r="D99" s="3062"/>
      <c r="E99" s="4160"/>
      <c r="F99" s="3062"/>
      <c r="G99" s="3062"/>
      <c r="H99" s="4160"/>
      <c r="I99" s="4160"/>
      <c r="J99" s="3062"/>
      <c r="K99" s="4160"/>
      <c r="L99" s="4160"/>
      <c r="M99" s="3062"/>
      <c r="N99" s="4160"/>
      <c r="O99" s="4160"/>
    </row>
    <row r="100" spans="1:15" ht="21.75" customHeight="1">
      <c r="A100" s="3117"/>
      <c r="B100" s="3062"/>
      <c r="C100" s="7702" t="s">
        <v>3</v>
      </c>
      <c r="D100" s="7702"/>
      <c r="E100" s="4160"/>
      <c r="F100" s="4200" t="s">
        <v>38</v>
      </c>
      <c r="G100" s="3062"/>
      <c r="H100" s="4160"/>
      <c r="I100" s="4160"/>
      <c r="J100" s="3062"/>
      <c r="K100" s="4160"/>
      <c r="L100" s="4160"/>
      <c r="M100" s="3062"/>
      <c r="N100" s="4160"/>
      <c r="O100" s="4160"/>
    </row>
    <row r="101" spans="1:15">
      <c r="A101" s="3117"/>
      <c r="B101" s="3062"/>
      <c r="C101" s="4160"/>
      <c r="D101" s="3062"/>
      <c r="E101" s="4160"/>
      <c r="G101" s="3062"/>
      <c r="H101" s="4160"/>
      <c r="I101" s="4160"/>
      <c r="J101" s="3062"/>
      <c r="K101" s="4160"/>
      <c r="L101" s="4160"/>
      <c r="M101" s="3062"/>
      <c r="N101" s="4160"/>
      <c r="O101" s="4160"/>
    </row>
  </sheetData>
  <mergeCells count="10">
    <mergeCell ref="A92:I92"/>
    <mergeCell ref="A93:I93"/>
    <mergeCell ref="A94:I94"/>
    <mergeCell ref="C100:D100"/>
    <mergeCell ref="A1:C1"/>
    <mergeCell ref="A2:N2"/>
    <mergeCell ref="A3:N3"/>
    <mergeCell ref="A4:A5"/>
    <mergeCell ref="B4:M4"/>
    <mergeCell ref="N4:N5"/>
  </mergeCells>
  <hyperlinks>
    <hyperlink ref="A1" r:id="rId1"/>
  </hyperlinks>
  <pageMargins left="0.62992125984251968" right="0.27559055118110237" top="0.70866141732283472" bottom="0.55118110236220474" header="0.51181102362204722" footer="0.11811023622047245"/>
  <pageSetup paperSize="9" scale="32" fitToWidth="0" orientation="landscape" r:id="rId2"/>
  <headerFooter alignWithMargins="0">
    <oddFooter>&amp;R243</oddFooter>
  </headerFooter>
  <rowBreaks count="2" manualBreakCount="2">
    <brk id="32" max="13" man="1"/>
    <brk id="67" max="13" man="1"/>
  </rowBreaks>
  <colBreaks count="1" manualBreakCount="1">
    <brk id="14" max="1048575" man="1"/>
  </colBreak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1">
    <pageSetUpPr fitToPage="1"/>
  </sheetPr>
  <dimension ref="A1:AO34"/>
  <sheetViews>
    <sheetView view="pageBreakPreview" zoomScale="60" zoomScaleNormal="100" workbookViewId="0">
      <selection activeCell="A28" sqref="A28:G28"/>
    </sheetView>
  </sheetViews>
  <sheetFormatPr defaultRowHeight="12.75"/>
  <cols>
    <col min="1" max="1" width="8.85546875" style="152" customWidth="1"/>
    <col min="2" max="41" width="7.85546875" style="152" customWidth="1"/>
    <col min="42" max="16384" width="9.140625" style="152"/>
  </cols>
  <sheetData>
    <row r="1" spans="1:41" ht="13.5" thickBot="1">
      <c r="A1" s="1" t="s">
        <v>0</v>
      </c>
      <c r="AO1" s="244" t="s">
        <v>1</v>
      </c>
    </row>
    <row r="2" spans="1:41" ht="27" customHeight="1" thickTop="1">
      <c r="A2" s="6294" t="s">
        <v>711</v>
      </c>
      <c r="B2" s="6295"/>
      <c r="C2" s="6295"/>
      <c r="D2" s="6295"/>
      <c r="E2" s="6295"/>
      <c r="F2" s="6295"/>
      <c r="G2" s="6295"/>
      <c r="H2" s="6295"/>
      <c r="I2" s="6295"/>
      <c r="J2" s="6295"/>
      <c r="K2" s="6295"/>
      <c r="L2" s="6295"/>
      <c r="M2" s="6295"/>
      <c r="N2" s="6295"/>
      <c r="O2" s="6295"/>
      <c r="P2" s="6295"/>
      <c r="Q2" s="6295"/>
      <c r="R2" s="6295"/>
      <c r="S2" s="6295"/>
      <c r="T2" s="6295"/>
      <c r="U2" s="6295"/>
      <c r="V2" s="6295"/>
      <c r="W2" s="6295"/>
      <c r="X2" s="6295"/>
      <c r="Y2" s="6295"/>
      <c r="Z2" s="6295"/>
      <c r="AA2" s="6295"/>
      <c r="AB2" s="6295"/>
      <c r="AC2" s="6295"/>
      <c r="AD2" s="6295"/>
      <c r="AE2" s="6295"/>
      <c r="AF2" s="6295"/>
      <c r="AG2" s="6295"/>
      <c r="AH2" s="6295"/>
      <c r="AI2" s="6295"/>
      <c r="AJ2" s="6295"/>
      <c r="AK2" s="6295"/>
      <c r="AL2" s="6295"/>
      <c r="AM2" s="6295"/>
      <c r="AN2" s="6295"/>
      <c r="AO2" s="6296"/>
    </row>
    <row r="3" spans="1:41" ht="38.25" customHeight="1" thickBot="1">
      <c r="A3" s="6297" t="s">
        <v>729</v>
      </c>
      <c r="B3" s="6298"/>
      <c r="C3" s="6298"/>
      <c r="D3" s="6298"/>
      <c r="E3" s="6298"/>
      <c r="F3" s="6298"/>
      <c r="G3" s="6298"/>
      <c r="H3" s="6298"/>
      <c r="I3" s="6298"/>
      <c r="J3" s="6298"/>
      <c r="K3" s="6298"/>
      <c r="L3" s="6298"/>
      <c r="M3" s="6298"/>
      <c r="N3" s="6298"/>
      <c r="O3" s="6298"/>
      <c r="P3" s="6298"/>
      <c r="Q3" s="6298"/>
      <c r="R3" s="6298"/>
      <c r="S3" s="6298"/>
      <c r="T3" s="6298"/>
      <c r="U3" s="6298"/>
      <c r="V3" s="6298"/>
      <c r="W3" s="6298"/>
      <c r="X3" s="6298"/>
      <c r="Y3" s="6298"/>
      <c r="Z3" s="6298"/>
      <c r="AA3" s="6298"/>
      <c r="AB3" s="6298"/>
      <c r="AC3" s="6298"/>
      <c r="AD3" s="6298"/>
      <c r="AE3" s="6298"/>
      <c r="AF3" s="6298"/>
      <c r="AG3" s="6298"/>
      <c r="AH3" s="6298"/>
      <c r="AI3" s="6298"/>
      <c r="AJ3" s="6298"/>
      <c r="AK3" s="6298"/>
      <c r="AL3" s="6298"/>
      <c r="AM3" s="6298"/>
      <c r="AN3" s="6298"/>
      <c r="AO3" s="6299"/>
    </row>
    <row r="4" spans="1:41" s="245" customFormat="1" ht="39" customHeight="1" thickBot="1">
      <c r="A4" s="6306" t="s">
        <v>389</v>
      </c>
      <c r="B4" s="6302" t="s">
        <v>68</v>
      </c>
      <c r="C4" s="6302"/>
      <c r="D4" s="6302"/>
      <c r="E4" s="6302"/>
      <c r="F4" s="6302"/>
      <c r="G4" s="6303" t="s">
        <v>392</v>
      </c>
      <c r="H4" s="6302"/>
      <c r="I4" s="6302"/>
      <c r="J4" s="6302"/>
      <c r="K4" s="6304"/>
      <c r="L4" s="6302" t="s">
        <v>393</v>
      </c>
      <c r="M4" s="6302"/>
      <c r="N4" s="6302"/>
      <c r="O4" s="6302"/>
      <c r="P4" s="6302"/>
      <c r="Q4" s="6303" t="s">
        <v>394</v>
      </c>
      <c r="R4" s="6302"/>
      <c r="S4" s="6302"/>
      <c r="T4" s="6302"/>
      <c r="U4" s="6304"/>
      <c r="V4" s="6302" t="s">
        <v>71</v>
      </c>
      <c r="W4" s="6302"/>
      <c r="X4" s="6302"/>
      <c r="Y4" s="6302"/>
      <c r="Z4" s="6302"/>
      <c r="AA4" s="6303" t="s">
        <v>72</v>
      </c>
      <c r="AB4" s="6302"/>
      <c r="AC4" s="6302"/>
      <c r="AD4" s="6302"/>
      <c r="AE4" s="6304"/>
      <c r="AF4" s="6302" t="s">
        <v>395</v>
      </c>
      <c r="AG4" s="6302"/>
      <c r="AH4" s="6302"/>
      <c r="AI4" s="6302"/>
      <c r="AJ4" s="6302"/>
      <c r="AK4" s="6303" t="s">
        <v>74</v>
      </c>
      <c r="AL4" s="6302"/>
      <c r="AM4" s="6302"/>
      <c r="AN4" s="6302"/>
      <c r="AO4" s="6305"/>
    </row>
    <row r="5" spans="1:41" s="245" customFormat="1" ht="80.25" customHeight="1" thickBot="1">
      <c r="A5" s="6309"/>
      <c r="B5" s="249" t="s">
        <v>78</v>
      </c>
      <c r="C5" s="252" t="s">
        <v>364</v>
      </c>
      <c r="D5" s="295" t="s">
        <v>396</v>
      </c>
      <c r="E5" s="252" t="s">
        <v>366</v>
      </c>
      <c r="F5" s="296" t="s">
        <v>397</v>
      </c>
      <c r="G5" s="249" t="s">
        <v>78</v>
      </c>
      <c r="H5" s="252" t="s">
        <v>364</v>
      </c>
      <c r="I5" s="295" t="s">
        <v>396</v>
      </c>
      <c r="J5" s="252" t="s">
        <v>366</v>
      </c>
      <c r="K5" s="296" t="s">
        <v>397</v>
      </c>
      <c r="L5" s="249" t="s">
        <v>78</v>
      </c>
      <c r="M5" s="252" t="s">
        <v>364</v>
      </c>
      <c r="N5" s="295" t="s">
        <v>396</v>
      </c>
      <c r="O5" s="252" t="s">
        <v>366</v>
      </c>
      <c r="P5" s="296" t="s">
        <v>397</v>
      </c>
      <c r="Q5" s="250" t="s">
        <v>78</v>
      </c>
      <c r="R5" s="246" t="s">
        <v>364</v>
      </c>
      <c r="S5" s="247" t="s">
        <v>396</v>
      </c>
      <c r="T5" s="246" t="s">
        <v>366</v>
      </c>
      <c r="U5" s="251" t="s">
        <v>397</v>
      </c>
      <c r="V5" s="249" t="s">
        <v>78</v>
      </c>
      <c r="W5" s="252" t="s">
        <v>364</v>
      </c>
      <c r="X5" s="295" t="s">
        <v>396</v>
      </c>
      <c r="Y5" s="252" t="s">
        <v>366</v>
      </c>
      <c r="Z5" s="296" t="s">
        <v>397</v>
      </c>
      <c r="AA5" s="250" t="s">
        <v>78</v>
      </c>
      <c r="AB5" s="246" t="s">
        <v>364</v>
      </c>
      <c r="AC5" s="247" t="s">
        <v>396</v>
      </c>
      <c r="AD5" s="246" t="s">
        <v>366</v>
      </c>
      <c r="AE5" s="251" t="s">
        <v>397</v>
      </c>
      <c r="AF5" s="246" t="s">
        <v>78</v>
      </c>
      <c r="AG5" s="246" t="s">
        <v>364</v>
      </c>
      <c r="AH5" s="247" t="s">
        <v>396</v>
      </c>
      <c r="AI5" s="246" t="s">
        <v>366</v>
      </c>
      <c r="AJ5" s="248" t="s">
        <v>397</v>
      </c>
      <c r="AK5" s="250" t="s">
        <v>78</v>
      </c>
      <c r="AL5" s="246" t="s">
        <v>364</v>
      </c>
      <c r="AM5" s="247" t="s">
        <v>396</v>
      </c>
      <c r="AN5" s="246" t="s">
        <v>366</v>
      </c>
      <c r="AO5" s="781" t="s">
        <v>397</v>
      </c>
    </row>
    <row r="6" spans="1:41" ht="39.950000000000003" customHeight="1">
      <c r="A6" s="5620" t="s">
        <v>369</v>
      </c>
      <c r="B6" s="274">
        <v>170</v>
      </c>
      <c r="C6" s="275">
        <v>86</v>
      </c>
      <c r="D6" s="301">
        <f>C6/B6*100</f>
        <v>50.588235294117645</v>
      </c>
      <c r="E6" s="292">
        <v>84</v>
      </c>
      <c r="F6" s="307">
        <f>E6/B6*100</f>
        <v>49.411764705882355</v>
      </c>
      <c r="G6" s="315">
        <v>2232</v>
      </c>
      <c r="H6" s="210">
        <v>1136</v>
      </c>
      <c r="I6" s="297">
        <f>H6/G6*100</f>
        <v>50.896057347670251</v>
      </c>
      <c r="J6" s="214">
        <v>1096</v>
      </c>
      <c r="K6" s="298">
        <f>J6/G6*100</f>
        <v>49.103942652329749</v>
      </c>
      <c r="L6" s="315">
        <v>1077</v>
      </c>
      <c r="M6" s="292">
        <v>547</v>
      </c>
      <c r="N6" s="301">
        <f>M6/L6*100</f>
        <v>50.789229340761381</v>
      </c>
      <c r="O6" s="292">
        <v>530</v>
      </c>
      <c r="P6" s="307">
        <f>O6/L6*100</f>
        <v>49.210770659238626</v>
      </c>
      <c r="Q6" s="308">
        <v>696</v>
      </c>
      <c r="R6" s="304">
        <v>342</v>
      </c>
      <c r="S6" s="262">
        <f>R6/Q6*100</f>
        <v>49.137931034482754</v>
      </c>
      <c r="T6" s="304">
        <v>354</v>
      </c>
      <c r="U6" s="309">
        <f>T6/Q6*100</f>
        <v>50.862068965517238</v>
      </c>
      <c r="V6" s="315">
        <v>10016</v>
      </c>
      <c r="W6" s="316">
        <v>5201</v>
      </c>
      <c r="X6" s="297">
        <f>W6/V6*100</f>
        <v>51.926916932907353</v>
      </c>
      <c r="Y6" s="310">
        <v>4815</v>
      </c>
      <c r="Z6" s="311">
        <f t="shared" ref="Z6:Z25" si="0">Y6/V6*100</f>
        <v>48.073083067092654</v>
      </c>
      <c r="AA6" s="198">
        <v>2185</v>
      </c>
      <c r="AB6" s="302">
        <v>1110</v>
      </c>
      <c r="AC6" s="258">
        <f>AB6/AA6*100</f>
        <v>50.800915331807786</v>
      </c>
      <c r="AD6" s="302">
        <v>1075</v>
      </c>
      <c r="AE6" s="303">
        <f>AD6/AA6*100</f>
        <v>49.199084668192221</v>
      </c>
      <c r="AF6" s="198">
        <v>3049</v>
      </c>
      <c r="AG6" s="299">
        <v>1605</v>
      </c>
      <c r="AH6" s="258">
        <f>AG6/AF6*100</f>
        <v>52.640209904886845</v>
      </c>
      <c r="AI6" s="312">
        <v>1444</v>
      </c>
      <c r="AJ6" s="313">
        <f>AI6/AF6*100</f>
        <v>47.359790095113155</v>
      </c>
      <c r="AK6" s="198">
        <v>1109</v>
      </c>
      <c r="AL6" s="256">
        <v>584</v>
      </c>
      <c r="AM6" s="255">
        <f>AL6/AK6*100</f>
        <v>52.660054102795307</v>
      </c>
      <c r="AN6" s="256">
        <v>525</v>
      </c>
      <c r="AO6" s="785">
        <f>AN6/AK6*100</f>
        <v>47.339945897204686</v>
      </c>
    </row>
    <row r="7" spans="1:41" ht="39.950000000000003" customHeight="1">
      <c r="A7" s="5621" t="s">
        <v>370</v>
      </c>
      <c r="B7" s="274">
        <v>209</v>
      </c>
      <c r="C7" s="292">
        <v>100</v>
      </c>
      <c r="D7" s="266">
        <f t="shared" ref="D7:D25" si="1">C7/B7*100</f>
        <v>47.846889952153113</v>
      </c>
      <c r="E7" s="283">
        <v>109</v>
      </c>
      <c r="F7" s="319">
        <f t="shared" ref="F7:F25" si="2">E7/B7*100</f>
        <v>52.153110047846887</v>
      </c>
      <c r="G7" s="217">
        <v>2178</v>
      </c>
      <c r="H7" s="211">
        <v>1103</v>
      </c>
      <c r="I7" s="286">
        <f t="shared" ref="I7:I25" si="3">H7/G7*100</f>
        <v>50.642791551882461</v>
      </c>
      <c r="J7" s="320">
        <v>1075</v>
      </c>
      <c r="K7" s="314">
        <f t="shared" ref="K7:K25" si="4">J7/G7*100</f>
        <v>49.357208448117539</v>
      </c>
      <c r="L7" s="216">
        <v>969</v>
      </c>
      <c r="M7" s="321">
        <v>513</v>
      </c>
      <c r="N7" s="285">
        <f t="shared" ref="N7:N25" si="5">M7/L7*100</f>
        <v>52.941176470588239</v>
      </c>
      <c r="O7" s="221">
        <v>456</v>
      </c>
      <c r="P7" s="319">
        <f t="shared" ref="P7:P25" si="6">O7/L7*100</f>
        <v>47.058823529411761</v>
      </c>
      <c r="Q7" s="322">
        <v>640</v>
      </c>
      <c r="R7" s="322">
        <v>324</v>
      </c>
      <c r="S7" s="271">
        <f t="shared" ref="S7:S25" si="7">R7/Q7*100</f>
        <v>50.625</v>
      </c>
      <c r="T7" s="322">
        <v>316</v>
      </c>
      <c r="U7" s="323">
        <f t="shared" ref="U7:U25" si="8">T7/Q7*100</f>
        <v>49.375</v>
      </c>
      <c r="V7" s="195">
        <v>9522</v>
      </c>
      <c r="W7" s="317">
        <v>4921</v>
      </c>
      <c r="X7" s="267">
        <f t="shared" ref="X7:X25" si="9">W7/V7*100</f>
        <v>51.680319260659523</v>
      </c>
      <c r="Y7" s="320">
        <v>4601</v>
      </c>
      <c r="Z7" s="268">
        <f t="shared" si="0"/>
        <v>48.319680739340477</v>
      </c>
      <c r="AA7" s="195">
        <v>2116</v>
      </c>
      <c r="AB7" s="317">
        <v>1112</v>
      </c>
      <c r="AC7" s="267">
        <f t="shared" ref="AC7:AC25" si="10">AB7/AA7*100</f>
        <v>52.551984877126657</v>
      </c>
      <c r="AD7" s="317">
        <v>1004</v>
      </c>
      <c r="AE7" s="314">
        <f t="shared" ref="AE7:AE25" si="11">AD7/AA7*100</f>
        <v>47.448015122873343</v>
      </c>
      <c r="AF7" s="195">
        <v>3052</v>
      </c>
      <c r="AG7" s="192">
        <v>1567</v>
      </c>
      <c r="AH7" s="267">
        <f t="shared" ref="AH7:AH25" si="12">AG7/AF7*100</f>
        <v>51.343381389252954</v>
      </c>
      <c r="AI7" s="320">
        <v>1485</v>
      </c>
      <c r="AJ7" s="268">
        <f t="shared" ref="AJ7:AJ25" si="13">AI7/AF7*100</f>
        <v>48.656618610747046</v>
      </c>
      <c r="AK7" s="195">
        <v>1199</v>
      </c>
      <c r="AL7" s="221">
        <v>632</v>
      </c>
      <c r="AM7" s="266">
        <f t="shared" ref="AM7:AM25" si="14">AL7/AK7*100</f>
        <v>52.710592160133437</v>
      </c>
      <c r="AN7" s="221">
        <v>567</v>
      </c>
      <c r="AO7" s="786">
        <f t="shared" ref="AO7:AO25" si="15">AN7/AK7*100</f>
        <v>47.289407839866556</v>
      </c>
    </row>
    <row r="8" spans="1:41" ht="39.950000000000003" customHeight="1">
      <c r="A8" s="5621" t="s">
        <v>371</v>
      </c>
      <c r="B8" s="274">
        <v>239</v>
      </c>
      <c r="C8" s="321">
        <v>118</v>
      </c>
      <c r="D8" s="266">
        <f t="shared" si="1"/>
        <v>49.372384937238493</v>
      </c>
      <c r="E8" s="221">
        <v>121</v>
      </c>
      <c r="F8" s="319">
        <f t="shared" si="2"/>
        <v>50.627615062761514</v>
      </c>
      <c r="G8" s="192">
        <v>2264</v>
      </c>
      <c r="H8" s="317">
        <v>1147</v>
      </c>
      <c r="I8" s="267">
        <f t="shared" si="3"/>
        <v>50.662544169611309</v>
      </c>
      <c r="J8" s="211">
        <v>1117</v>
      </c>
      <c r="K8" s="325">
        <f t="shared" si="4"/>
        <v>49.337455830388691</v>
      </c>
      <c r="L8" s="192">
        <v>1080</v>
      </c>
      <c r="M8" s="322">
        <v>557</v>
      </c>
      <c r="N8" s="266">
        <f t="shared" si="5"/>
        <v>51.574074074074069</v>
      </c>
      <c r="O8" s="221">
        <v>523</v>
      </c>
      <c r="P8" s="319">
        <f t="shared" si="6"/>
        <v>48.425925925925931</v>
      </c>
      <c r="Q8" s="292">
        <v>824</v>
      </c>
      <c r="R8" s="292">
        <v>414</v>
      </c>
      <c r="S8" s="326">
        <f t="shared" si="7"/>
        <v>50.242718446601941</v>
      </c>
      <c r="T8" s="292">
        <v>410</v>
      </c>
      <c r="U8" s="327">
        <f t="shared" si="8"/>
        <v>49.757281553398059</v>
      </c>
      <c r="V8" s="328">
        <v>9368</v>
      </c>
      <c r="W8" s="211">
        <v>4784</v>
      </c>
      <c r="X8" s="318">
        <f t="shared" si="9"/>
        <v>51.067463706233987</v>
      </c>
      <c r="Y8" s="329">
        <v>4584</v>
      </c>
      <c r="Z8" s="311">
        <f t="shared" si="0"/>
        <v>48.932536293766013</v>
      </c>
      <c r="AA8" s="195">
        <v>2388</v>
      </c>
      <c r="AB8" s="317">
        <v>1246</v>
      </c>
      <c r="AC8" s="267">
        <f t="shared" si="10"/>
        <v>52.177554438860973</v>
      </c>
      <c r="AD8" s="317">
        <v>1142</v>
      </c>
      <c r="AE8" s="314">
        <f t="shared" si="11"/>
        <v>47.822445561139027</v>
      </c>
      <c r="AF8" s="195">
        <v>3643</v>
      </c>
      <c r="AG8" s="192">
        <v>1891</v>
      </c>
      <c r="AH8" s="267">
        <f t="shared" si="12"/>
        <v>51.907768322810867</v>
      </c>
      <c r="AI8" s="320">
        <v>1752</v>
      </c>
      <c r="AJ8" s="268">
        <f t="shared" si="13"/>
        <v>48.092231677189126</v>
      </c>
      <c r="AK8" s="195">
        <v>1316</v>
      </c>
      <c r="AL8" s="221">
        <v>663</v>
      </c>
      <c r="AM8" s="266">
        <f t="shared" si="14"/>
        <v>50.379939209726444</v>
      </c>
      <c r="AN8" s="221">
        <v>653</v>
      </c>
      <c r="AO8" s="786">
        <f t="shared" si="15"/>
        <v>49.620060790273556</v>
      </c>
    </row>
    <row r="9" spans="1:41" ht="39.950000000000003" customHeight="1">
      <c r="A9" s="5617" t="s">
        <v>372</v>
      </c>
      <c r="B9" s="332">
        <v>260</v>
      </c>
      <c r="C9" s="224">
        <v>127</v>
      </c>
      <c r="D9" s="266">
        <f t="shared" si="1"/>
        <v>48.846153846153847</v>
      </c>
      <c r="E9" s="221">
        <v>133</v>
      </c>
      <c r="F9" s="319">
        <f t="shared" si="2"/>
        <v>51.153846153846146</v>
      </c>
      <c r="G9" s="217">
        <v>2092</v>
      </c>
      <c r="H9" s="211">
        <v>1099</v>
      </c>
      <c r="I9" s="318">
        <f t="shared" si="3"/>
        <v>52.53346080305927</v>
      </c>
      <c r="J9" s="320">
        <v>993</v>
      </c>
      <c r="K9" s="314">
        <f t="shared" si="4"/>
        <v>47.46653919694073</v>
      </c>
      <c r="L9" s="192">
        <v>1160</v>
      </c>
      <c r="M9" s="224">
        <v>584</v>
      </c>
      <c r="N9" s="301">
        <f t="shared" si="5"/>
        <v>50.344827586206897</v>
      </c>
      <c r="O9" s="292">
        <v>576</v>
      </c>
      <c r="P9" s="319">
        <f t="shared" si="6"/>
        <v>49.655172413793103</v>
      </c>
      <c r="Q9" s="227">
        <v>854</v>
      </c>
      <c r="R9" s="226">
        <v>436</v>
      </c>
      <c r="S9" s="271">
        <f t="shared" si="7"/>
        <v>51.053864168618269</v>
      </c>
      <c r="T9" s="322">
        <v>418</v>
      </c>
      <c r="U9" s="323">
        <f t="shared" si="8"/>
        <v>48.946135831381731</v>
      </c>
      <c r="V9" s="195">
        <v>9150</v>
      </c>
      <c r="W9" s="317">
        <v>4580</v>
      </c>
      <c r="X9" s="267">
        <f t="shared" si="9"/>
        <v>50.054644808743163</v>
      </c>
      <c r="Y9" s="193">
        <v>4570</v>
      </c>
      <c r="Z9" s="268">
        <f t="shared" si="0"/>
        <v>49.94535519125683</v>
      </c>
      <c r="AA9" s="195">
        <v>2335</v>
      </c>
      <c r="AB9" s="317">
        <v>1155</v>
      </c>
      <c r="AC9" s="267">
        <f t="shared" si="10"/>
        <v>49.464668094218418</v>
      </c>
      <c r="AD9" s="317">
        <v>1180</v>
      </c>
      <c r="AE9" s="314">
        <f t="shared" si="11"/>
        <v>50.53533190578159</v>
      </c>
      <c r="AF9" s="195">
        <v>3684</v>
      </c>
      <c r="AG9" s="192">
        <v>1921</v>
      </c>
      <c r="AH9" s="267">
        <f t="shared" si="12"/>
        <v>52.14440825190011</v>
      </c>
      <c r="AI9" s="320">
        <v>1763</v>
      </c>
      <c r="AJ9" s="268">
        <f t="shared" si="13"/>
        <v>47.85559174809989</v>
      </c>
      <c r="AK9" s="195">
        <v>1320</v>
      </c>
      <c r="AL9" s="221">
        <v>692</v>
      </c>
      <c r="AM9" s="266">
        <f t="shared" si="14"/>
        <v>52.424242424242429</v>
      </c>
      <c r="AN9" s="221">
        <v>628</v>
      </c>
      <c r="AO9" s="786">
        <f t="shared" si="15"/>
        <v>47.575757575757578</v>
      </c>
    </row>
    <row r="10" spans="1:41" ht="39.950000000000003" customHeight="1">
      <c r="A10" s="5617" t="s">
        <v>373</v>
      </c>
      <c r="B10" s="227">
        <v>255</v>
      </c>
      <c r="C10" s="224">
        <v>133</v>
      </c>
      <c r="D10" s="266">
        <f t="shared" si="1"/>
        <v>52.156862745098046</v>
      </c>
      <c r="E10" s="292">
        <v>122</v>
      </c>
      <c r="F10" s="319">
        <f t="shared" si="2"/>
        <v>47.843137254901961</v>
      </c>
      <c r="G10" s="192">
        <v>1911</v>
      </c>
      <c r="H10" s="317">
        <v>1059</v>
      </c>
      <c r="I10" s="267">
        <f t="shared" si="3"/>
        <v>55.416012558869696</v>
      </c>
      <c r="J10" s="224">
        <v>852</v>
      </c>
      <c r="K10" s="298">
        <f t="shared" si="4"/>
        <v>44.583987441130297</v>
      </c>
      <c r="L10" s="192">
        <v>1045</v>
      </c>
      <c r="M10" s="224">
        <v>520</v>
      </c>
      <c r="N10" s="266">
        <f t="shared" si="5"/>
        <v>49.760765550239235</v>
      </c>
      <c r="O10" s="221">
        <v>525</v>
      </c>
      <c r="P10" s="319">
        <f t="shared" si="6"/>
        <v>50.239234449760758</v>
      </c>
      <c r="Q10" s="333">
        <v>730</v>
      </c>
      <c r="R10" s="292">
        <v>392</v>
      </c>
      <c r="S10" s="334">
        <f t="shared" si="7"/>
        <v>53.698630136986303</v>
      </c>
      <c r="T10" s="292">
        <v>338</v>
      </c>
      <c r="U10" s="335">
        <f t="shared" si="8"/>
        <v>46.301369863013697</v>
      </c>
      <c r="V10" s="195">
        <v>11132</v>
      </c>
      <c r="W10" s="317">
        <v>6271</v>
      </c>
      <c r="X10" s="267">
        <f t="shared" si="9"/>
        <v>56.333093783686671</v>
      </c>
      <c r="Y10" s="193">
        <v>4861</v>
      </c>
      <c r="Z10" s="268">
        <f t="shared" si="0"/>
        <v>43.666906216313336</v>
      </c>
      <c r="AA10" s="195">
        <v>1738</v>
      </c>
      <c r="AB10" s="317">
        <v>873</v>
      </c>
      <c r="AC10" s="267">
        <f t="shared" si="10"/>
        <v>50.230149597238203</v>
      </c>
      <c r="AD10" s="322">
        <v>865</v>
      </c>
      <c r="AE10" s="314">
        <f t="shared" si="11"/>
        <v>49.769850402761797</v>
      </c>
      <c r="AF10" s="195">
        <v>2677</v>
      </c>
      <c r="AG10" s="192">
        <v>1302</v>
      </c>
      <c r="AH10" s="267">
        <f t="shared" si="12"/>
        <v>48.636533432947324</v>
      </c>
      <c r="AI10" s="320">
        <v>1375</v>
      </c>
      <c r="AJ10" s="268">
        <f t="shared" si="13"/>
        <v>51.363466567052676</v>
      </c>
      <c r="AK10" s="195">
        <v>932</v>
      </c>
      <c r="AL10" s="221">
        <v>455</v>
      </c>
      <c r="AM10" s="266">
        <f t="shared" si="14"/>
        <v>48.819742489270382</v>
      </c>
      <c r="AN10" s="221">
        <v>477</v>
      </c>
      <c r="AO10" s="786">
        <f t="shared" si="15"/>
        <v>51.180257510729611</v>
      </c>
    </row>
    <row r="11" spans="1:41" ht="39.950000000000003" customHeight="1">
      <c r="A11" s="5617" t="s">
        <v>374</v>
      </c>
      <c r="B11" s="227">
        <v>253</v>
      </c>
      <c r="C11" s="292">
        <v>146</v>
      </c>
      <c r="D11" s="266">
        <f t="shared" si="1"/>
        <v>57.707509881422922</v>
      </c>
      <c r="E11" s="283">
        <v>107</v>
      </c>
      <c r="F11" s="319">
        <f t="shared" si="2"/>
        <v>42.292490118577078</v>
      </c>
      <c r="G11" s="192">
        <v>2016</v>
      </c>
      <c r="H11" s="317">
        <v>1117</v>
      </c>
      <c r="I11" s="267">
        <f t="shared" si="3"/>
        <v>55.406746031746032</v>
      </c>
      <c r="J11" s="216">
        <v>899</v>
      </c>
      <c r="K11" s="314">
        <f t="shared" si="4"/>
        <v>44.593253968253968</v>
      </c>
      <c r="L11" s="192">
        <v>1092</v>
      </c>
      <c r="M11" s="224">
        <v>640</v>
      </c>
      <c r="N11" s="266">
        <f t="shared" si="5"/>
        <v>58.608058608058613</v>
      </c>
      <c r="O11" s="292">
        <v>452</v>
      </c>
      <c r="P11" s="319">
        <f t="shared" si="6"/>
        <v>41.391941391941387</v>
      </c>
      <c r="Q11" s="337">
        <v>743</v>
      </c>
      <c r="R11" s="224">
        <v>460</v>
      </c>
      <c r="S11" s="271">
        <f t="shared" si="7"/>
        <v>61.911170928667566</v>
      </c>
      <c r="T11" s="283">
        <v>283</v>
      </c>
      <c r="U11" s="323">
        <f t="shared" si="8"/>
        <v>38.088829071332434</v>
      </c>
      <c r="V11" s="195">
        <v>22190</v>
      </c>
      <c r="W11" s="317">
        <v>5343</v>
      </c>
      <c r="X11" s="267">
        <f t="shared" si="9"/>
        <v>24.078413699864804</v>
      </c>
      <c r="Y11" s="310">
        <v>5257</v>
      </c>
      <c r="Z11" s="268">
        <f t="shared" si="0"/>
        <v>23.690851735015773</v>
      </c>
      <c r="AA11" s="195">
        <v>1959</v>
      </c>
      <c r="AB11" s="317">
        <v>1121</v>
      </c>
      <c r="AC11" s="267">
        <f t="shared" si="10"/>
        <v>57.223072996426751</v>
      </c>
      <c r="AD11" s="322">
        <v>838</v>
      </c>
      <c r="AE11" s="314">
        <f t="shared" si="11"/>
        <v>42.776927003573249</v>
      </c>
      <c r="AF11" s="195">
        <v>2584</v>
      </c>
      <c r="AG11" s="192">
        <v>1434</v>
      </c>
      <c r="AH11" s="267">
        <f t="shared" si="12"/>
        <v>55.495356037151701</v>
      </c>
      <c r="AI11" s="320">
        <v>1150</v>
      </c>
      <c r="AJ11" s="268">
        <f t="shared" si="13"/>
        <v>44.504643962848291</v>
      </c>
      <c r="AK11" s="195">
        <v>1056</v>
      </c>
      <c r="AL11" s="221">
        <v>552</v>
      </c>
      <c r="AM11" s="266">
        <f t="shared" si="14"/>
        <v>52.272727272727273</v>
      </c>
      <c r="AN11" s="221">
        <v>504</v>
      </c>
      <c r="AO11" s="786">
        <f t="shared" si="15"/>
        <v>47.727272727272727</v>
      </c>
    </row>
    <row r="12" spans="1:41" ht="39.950000000000003" customHeight="1">
      <c r="A12" s="5617" t="s">
        <v>375</v>
      </c>
      <c r="B12" s="227">
        <v>221</v>
      </c>
      <c r="C12" s="224">
        <v>103</v>
      </c>
      <c r="D12" s="266">
        <f t="shared" si="1"/>
        <v>46.606334841628957</v>
      </c>
      <c r="E12" s="283">
        <v>118</v>
      </c>
      <c r="F12" s="319">
        <f t="shared" si="2"/>
        <v>53.393665158371043</v>
      </c>
      <c r="G12" s="195">
        <v>2029</v>
      </c>
      <c r="H12" s="316">
        <v>1101</v>
      </c>
      <c r="I12" s="297">
        <f t="shared" si="3"/>
        <v>54.263183834401183</v>
      </c>
      <c r="J12" s="224">
        <v>928</v>
      </c>
      <c r="K12" s="314">
        <f t="shared" si="4"/>
        <v>45.736816165598817</v>
      </c>
      <c r="L12" s="192">
        <v>1045</v>
      </c>
      <c r="M12" s="224">
        <v>577</v>
      </c>
      <c r="N12" s="266">
        <f t="shared" si="5"/>
        <v>55.215311004784681</v>
      </c>
      <c r="O12" s="283">
        <v>468</v>
      </c>
      <c r="P12" s="319">
        <f t="shared" si="6"/>
        <v>44.784688995215312</v>
      </c>
      <c r="Q12" s="284">
        <v>724</v>
      </c>
      <c r="R12" s="292">
        <v>410</v>
      </c>
      <c r="S12" s="271">
        <f t="shared" si="7"/>
        <v>56.629834254143653</v>
      </c>
      <c r="T12" s="283">
        <v>314</v>
      </c>
      <c r="U12" s="323">
        <f t="shared" si="8"/>
        <v>43.370165745856355</v>
      </c>
      <c r="V12" s="195">
        <v>10936</v>
      </c>
      <c r="W12" s="192">
        <v>5429</v>
      </c>
      <c r="X12" s="297">
        <f t="shared" si="9"/>
        <v>49.643379663496709</v>
      </c>
      <c r="Y12" s="320">
        <v>5507</v>
      </c>
      <c r="Z12" s="268">
        <f t="shared" si="0"/>
        <v>50.356620336503291</v>
      </c>
      <c r="AA12" s="195">
        <v>1695</v>
      </c>
      <c r="AB12" s="317">
        <v>940</v>
      </c>
      <c r="AC12" s="267">
        <f t="shared" si="10"/>
        <v>55.45722713864307</v>
      </c>
      <c r="AD12" s="322">
        <v>755</v>
      </c>
      <c r="AE12" s="314">
        <f t="shared" si="11"/>
        <v>44.54277286135693</v>
      </c>
      <c r="AF12" s="195">
        <v>2392</v>
      </c>
      <c r="AG12" s="192">
        <v>1256</v>
      </c>
      <c r="AH12" s="267">
        <f t="shared" si="12"/>
        <v>52.508361204013376</v>
      </c>
      <c r="AI12" s="320">
        <v>1136</v>
      </c>
      <c r="AJ12" s="268">
        <f t="shared" si="13"/>
        <v>47.491638795986624</v>
      </c>
      <c r="AK12" s="195">
        <v>1030</v>
      </c>
      <c r="AL12" s="221">
        <v>528</v>
      </c>
      <c r="AM12" s="266">
        <f t="shared" si="14"/>
        <v>51.262135922330096</v>
      </c>
      <c r="AN12" s="221">
        <v>502</v>
      </c>
      <c r="AO12" s="786">
        <f t="shared" si="15"/>
        <v>48.737864077669904</v>
      </c>
    </row>
    <row r="13" spans="1:41" ht="39.950000000000003" customHeight="1">
      <c r="A13" s="5617" t="s">
        <v>376</v>
      </c>
      <c r="B13" s="227">
        <v>237</v>
      </c>
      <c r="C13" s="224">
        <v>123</v>
      </c>
      <c r="D13" s="266">
        <f t="shared" si="1"/>
        <v>51.898734177215189</v>
      </c>
      <c r="E13" s="283">
        <v>114</v>
      </c>
      <c r="F13" s="319">
        <f t="shared" si="2"/>
        <v>48.101265822784811</v>
      </c>
      <c r="G13" s="195">
        <v>1744</v>
      </c>
      <c r="H13" s="221">
        <v>914</v>
      </c>
      <c r="I13" s="297">
        <f t="shared" si="3"/>
        <v>52.408256880733951</v>
      </c>
      <c r="J13" s="292">
        <v>830</v>
      </c>
      <c r="K13" s="314">
        <f t="shared" si="4"/>
        <v>47.591743119266056</v>
      </c>
      <c r="L13" s="224">
        <v>851</v>
      </c>
      <c r="M13" s="224">
        <v>449</v>
      </c>
      <c r="N13" s="266">
        <f t="shared" si="5"/>
        <v>52.761457109283192</v>
      </c>
      <c r="O13" s="283">
        <v>402</v>
      </c>
      <c r="P13" s="319">
        <f t="shared" si="6"/>
        <v>47.238542890716808</v>
      </c>
      <c r="Q13" s="227">
        <v>583</v>
      </c>
      <c r="R13" s="321">
        <v>313</v>
      </c>
      <c r="S13" s="271">
        <f t="shared" si="7"/>
        <v>53.687821612349914</v>
      </c>
      <c r="T13" s="283">
        <v>270</v>
      </c>
      <c r="U13" s="323">
        <f t="shared" si="8"/>
        <v>46.312178387650086</v>
      </c>
      <c r="V13" s="195">
        <v>9277</v>
      </c>
      <c r="W13" s="193">
        <v>4706</v>
      </c>
      <c r="X13" s="267">
        <f t="shared" si="9"/>
        <v>50.72760590708203</v>
      </c>
      <c r="Y13" s="193">
        <v>4571</v>
      </c>
      <c r="Z13" s="311">
        <f t="shared" si="0"/>
        <v>49.27239409291797</v>
      </c>
      <c r="AA13" s="195">
        <v>1599</v>
      </c>
      <c r="AB13" s="322">
        <v>831</v>
      </c>
      <c r="AC13" s="267">
        <f t="shared" si="10"/>
        <v>51.969981238273924</v>
      </c>
      <c r="AD13" s="322">
        <v>768</v>
      </c>
      <c r="AE13" s="314">
        <f t="shared" si="11"/>
        <v>48.030018761726076</v>
      </c>
      <c r="AF13" s="195">
        <v>2251</v>
      </c>
      <c r="AG13" s="192">
        <v>1118</v>
      </c>
      <c r="AH13" s="267">
        <f t="shared" si="12"/>
        <v>49.666814749000444</v>
      </c>
      <c r="AI13" s="320">
        <v>1133</v>
      </c>
      <c r="AJ13" s="268">
        <f t="shared" si="13"/>
        <v>50.333185250999556</v>
      </c>
      <c r="AK13" s="227">
        <v>928</v>
      </c>
      <c r="AL13" s="221">
        <v>457</v>
      </c>
      <c r="AM13" s="266">
        <f t="shared" si="14"/>
        <v>49.245689655172413</v>
      </c>
      <c r="AN13" s="221">
        <v>471</v>
      </c>
      <c r="AO13" s="786">
        <f t="shared" si="15"/>
        <v>50.754310344827594</v>
      </c>
    </row>
    <row r="14" spans="1:41" ht="39.950000000000003" customHeight="1">
      <c r="A14" s="5617" t="s">
        <v>377</v>
      </c>
      <c r="B14" s="227">
        <v>246</v>
      </c>
      <c r="C14" s="224">
        <v>123</v>
      </c>
      <c r="D14" s="266">
        <f t="shared" si="1"/>
        <v>50</v>
      </c>
      <c r="E14" s="283">
        <v>123</v>
      </c>
      <c r="F14" s="319">
        <f t="shared" si="2"/>
        <v>50</v>
      </c>
      <c r="G14" s="217">
        <v>1473</v>
      </c>
      <c r="H14" s="292">
        <v>784</v>
      </c>
      <c r="I14" s="267">
        <f t="shared" si="3"/>
        <v>53.22471147318398</v>
      </c>
      <c r="J14" s="221">
        <v>689</v>
      </c>
      <c r="K14" s="314">
        <f t="shared" si="4"/>
        <v>46.77528852681602</v>
      </c>
      <c r="L14" s="224">
        <v>865</v>
      </c>
      <c r="M14" s="224">
        <v>440</v>
      </c>
      <c r="N14" s="266">
        <f t="shared" si="5"/>
        <v>50.867052023121381</v>
      </c>
      <c r="O14" s="283">
        <v>425</v>
      </c>
      <c r="P14" s="319">
        <f t="shared" si="6"/>
        <v>49.132947976878611</v>
      </c>
      <c r="Q14" s="227">
        <v>573</v>
      </c>
      <c r="R14" s="224">
        <v>283</v>
      </c>
      <c r="S14" s="271">
        <f t="shared" si="7"/>
        <v>49.389179755671904</v>
      </c>
      <c r="T14" s="283">
        <v>290</v>
      </c>
      <c r="U14" s="323">
        <f t="shared" si="8"/>
        <v>50.610820244328103</v>
      </c>
      <c r="V14" s="315">
        <v>7673</v>
      </c>
      <c r="W14" s="210">
        <v>3954</v>
      </c>
      <c r="X14" s="267">
        <f t="shared" si="9"/>
        <v>51.53134367261827</v>
      </c>
      <c r="Y14" s="211">
        <v>3719</v>
      </c>
      <c r="Z14" s="268">
        <f t="shared" si="0"/>
        <v>48.468656327381723</v>
      </c>
      <c r="AA14" s="195">
        <v>1399</v>
      </c>
      <c r="AB14" s="322">
        <v>699</v>
      </c>
      <c r="AC14" s="267">
        <f t="shared" si="10"/>
        <v>49.964260185847031</v>
      </c>
      <c r="AD14" s="322">
        <v>700</v>
      </c>
      <c r="AE14" s="314">
        <f t="shared" si="11"/>
        <v>50.035739814152969</v>
      </c>
      <c r="AF14" s="195">
        <v>2240</v>
      </c>
      <c r="AG14" s="192">
        <v>1158</v>
      </c>
      <c r="AH14" s="267">
        <f t="shared" si="12"/>
        <v>51.696428571428577</v>
      </c>
      <c r="AI14" s="211">
        <v>1082</v>
      </c>
      <c r="AJ14" s="339">
        <f t="shared" si="13"/>
        <v>48.303571428571431</v>
      </c>
      <c r="AK14" s="195">
        <v>1059</v>
      </c>
      <c r="AL14" s="221">
        <v>518</v>
      </c>
      <c r="AM14" s="266">
        <f t="shared" si="14"/>
        <v>48.914069877242682</v>
      </c>
      <c r="AN14" s="221">
        <v>541</v>
      </c>
      <c r="AO14" s="786">
        <f t="shared" si="15"/>
        <v>51.085930122757318</v>
      </c>
    </row>
    <row r="15" spans="1:41" ht="39.950000000000003" customHeight="1">
      <c r="A15" s="5617" t="s">
        <v>378</v>
      </c>
      <c r="B15" s="274">
        <v>263</v>
      </c>
      <c r="C15" s="224">
        <v>128</v>
      </c>
      <c r="D15" s="266">
        <f t="shared" si="1"/>
        <v>48.669201520912544</v>
      </c>
      <c r="E15" s="283">
        <v>135</v>
      </c>
      <c r="F15" s="319">
        <f t="shared" si="2"/>
        <v>51.330798479087449</v>
      </c>
      <c r="G15" s="195">
        <v>1567</v>
      </c>
      <c r="H15" s="283">
        <v>815</v>
      </c>
      <c r="I15" s="267">
        <f t="shared" si="3"/>
        <v>52.010210593490747</v>
      </c>
      <c r="J15" s="221">
        <v>752</v>
      </c>
      <c r="K15" s="314">
        <f t="shared" si="4"/>
        <v>47.989789406509253</v>
      </c>
      <c r="L15" s="192">
        <v>1004</v>
      </c>
      <c r="M15" s="224">
        <v>470</v>
      </c>
      <c r="N15" s="266">
        <f t="shared" si="5"/>
        <v>46.812749003984059</v>
      </c>
      <c r="O15" s="221">
        <v>534</v>
      </c>
      <c r="P15" s="319">
        <f t="shared" si="6"/>
        <v>53.187250996015933</v>
      </c>
      <c r="Q15" s="227">
        <v>568</v>
      </c>
      <c r="R15" s="292">
        <v>271</v>
      </c>
      <c r="S15" s="271">
        <f t="shared" si="7"/>
        <v>47.7112676056338</v>
      </c>
      <c r="T15" s="283">
        <v>297</v>
      </c>
      <c r="U15" s="272">
        <f t="shared" si="8"/>
        <v>52.2887323943662</v>
      </c>
      <c r="V15" s="193">
        <v>6566</v>
      </c>
      <c r="W15" s="192">
        <v>3304</v>
      </c>
      <c r="X15" s="267">
        <f t="shared" si="9"/>
        <v>50.319829424307038</v>
      </c>
      <c r="Y15" s="193">
        <v>3262</v>
      </c>
      <c r="Z15" s="268">
        <f t="shared" si="0"/>
        <v>49.680170575692962</v>
      </c>
      <c r="AA15" s="195">
        <v>1538</v>
      </c>
      <c r="AB15" s="322">
        <v>821</v>
      </c>
      <c r="AC15" s="267">
        <f t="shared" si="10"/>
        <v>53.381014304291284</v>
      </c>
      <c r="AD15" s="322">
        <v>717</v>
      </c>
      <c r="AE15" s="314">
        <f t="shared" si="11"/>
        <v>46.618985695708716</v>
      </c>
      <c r="AF15" s="195">
        <v>2202</v>
      </c>
      <c r="AG15" s="192">
        <v>1130</v>
      </c>
      <c r="AH15" s="267">
        <f t="shared" si="12"/>
        <v>51.316984559491374</v>
      </c>
      <c r="AI15" s="320">
        <v>1072</v>
      </c>
      <c r="AJ15" s="268">
        <f t="shared" si="13"/>
        <v>48.683015440508633</v>
      </c>
      <c r="AK15" s="195">
        <v>1147</v>
      </c>
      <c r="AL15" s="221">
        <v>588</v>
      </c>
      <c r="AM15" s="266">
        <f t="shared" si="14"/>
        <v>51.264167393199656</v>
      </c>
      <c r="AN15" s="221">
        <v>559</v>
      </c>
      <c r="AO15" s="786">
        <f t="shared" si="15"/>
        <v>48.735832606800351</v>
      </c>
    </row>
    <row r="16" spans="1:41" ht="39.950000000000003" customHeight="1">
      <c r="A16" s="5617" t="s">
        <v>379</v>
      </c>
      <c r="B16" s="332">
        <v>279</v>
      </c>
      <c r="C16" s="224">
        <v>136</v>
      </c>
      <c r="D16" s="266">
        <f t="shared" si="1"/>
        <v>48.74551971326165</v>
      </c>
      <c r="E16" s="221">
        <v>143</v>
      </c>
      <c r="F16" s="319">
        <f t="shared" si="2"/>
        <v>51.25448028673835</v>
      </c>
      <c r="G16" s="217">
        <v>1344</v>
      </c>
      <c r="H16" s="221">
        <v>632</v>
      </c>
      <c r="I16" s="267">
        <f t="shared" si="3"/>
        <v>47.023809523809526</v>
      </c>
      <c r="J16" s="221">
        <v>712</v>
      </c>
      <c r="K16" s="314">
        <f t="shared" si="4"/>
        <v>52.976190476190474</v>
      </c>
      <c r="L16" s="224">
        <v>962</v>
      </c>
      <c r="M16" s="224">
        <v>485</v>
      </c>
      <c r="N16" s="266">
        <f t="shared" si="5"/>
        <v>50.415800415800419</v>
      </c>
      <c r="O16" s="221">
        <v>477</v>
      </c>
      <c r="P16" s="319">
        <f t="shared" si="6"/>
        <v>49.584199584199581</v>
      </c>
      <c r="Q16" s="227">
        <v>568</v>
      </c>
      <c r="R16" s="321">
        <v>273</v>
      </c>
      <c r="S16" s="271">
        <f t="shared" si="7"/>
        <v>48.063380281690144</v>
      </c>
      <c r="T16" s="283">
        <v>295</v>
      </c>
      <c r="U16" s="323">
        <f t="shared" si="8"/>
        <v>51.936619718309863</v>
      </c>
      <c r="V16" s="195">
        <v>5577</v>
      </c>
      <c r="W16" s="192">
        <v>2796</v>
      </c>
      <c r="X16" s="267">
        <f t="shared" si="9"/>
        <v>50.134480903711676</v>
      </c>
      <c r="Y16" s="193">
        <v>2781</v>
      </c>
      <c r="Z16" s="268">
        <f t="shared" si="0"/>
        <v>49.865519096288324</v>
      </c>
      <c r="AA16" s="195">
        <v>1348</v>
      </c>
      <c r="AB16" s="322">
        <v>707</v>
      </c>
      <c r="AC16" s="267">
        <f t="shared" si="10"/>
        <v>52.448071216617208</v>
      </c>
      <c r="AD16" s="322">
        <v>641</v>
      </c>
      <c r="AE16" s="314">
        <f t="shared" si="11"/>
        <v>47.551928783382792</v>
      </c>
      <c r="AF16" s="195">
        <v>2142</v>
      </c>
      <c r="AG16" s="224">
        <v>1060</v>
      </c>
      <c r="AH16" s="267">
        <f t="shared" si="12"/>
        <v>49.486461251167135</v>
      </c>
      <c r="AI16" s="320">
        <v>1082</v>
      </c>
      <c r="AJ16" s="268">
        <f t="shared" si="13"/>
        <v>50.513538748832865</v>
      </c>
      <c r="AK16" s="227">
        <v>1013</v>
      </c>
      <c r="AL16" s="221">
        <v>508</v>
      </c>
      <c r="AM16" s="266">
        <f t="shared" si="14"/>
        <v>50.148075024679173</v>
      </c>
      <c r="AN16" s="221">
        <v>505</v>
      </c>
      <c r="AO16" s="786">
        <f t="shared" si="15"/>
        <v>49.851924975320827</v>
      </c>
    </row>
    <row r="17" spans="1:41" ht="39.950000000000003" customHeight="1">
      <c r="A17" s="5617" t="s">
        <v>380</v>
      </c>
      <c r="B17" s="227">
        <v>267</v>
      </c>
      <c r="C17" s="292">
        <v>141</v>
      </c>
      <c r="D17" s="266">
        <f t="shared" si="1"/>
        <v>52.80898876404494</v>
      </c>
      <c r="E17" s="292">
        <v>126</v>
      </c>
      <c r="F17" s="319">
        <f t="shared" si="2"/>
        <v>47.191011235955052</v>
      </c>
      <c r="G17" s="195">
        <v>1346</v>
      </c>
      <c r="H17" s="292">
        <v>659</v>
      </c>
      <c r="I17" s="267">
        <f t="shared" si="3"/>
        <v>48.959881129271913</v>
      </c>
      <c r="J17" s="221">
        <v>687</v>
      </c>
      <c r="K17" s="314">
        <f t="shared" si="4"/>
        <v>51.04011887072808</v>
      </c>
      <c r="L17" s="224">
        <v>947</v>
      </c>
      <c r="M17" s="224">
        <v>478</v>
      </c>
      <c r="N17" s="266">
        <f t="shared" si="5"/>
        <v>50.475184794086594</v>
      </c>
      <c r="O17" s="292">
        <v>469</v>
      </c>
      <c r="P17" s="319">
        <f t="shared" si="6"/>
        <v>49.524815205913406</v>
      </c>
      <c r="Q17" s="227">
        <v>595</v>
      </c>
      <c r="R17" s="321">
        <v>299</v>
      </c>
      <c r="S17" s="271">
        <f t="shared" si="7"/>
        <v>50.252100840336134</v>
      </c>
      <c r="T17" s="221">
        <v>296</v>
      </c>
      <c r="U17" s="323">
        <f t="shared" si="8"/>
        <v>49.747899159663866</v>
      </c>
      <c r="V17" s="328">
        <v>21276</v>
      </c>
      <c r="W17" s="211">
        <v>2359</v>
      </c>
      <c r="X17" s="267">
        <f t="shared" si="9"/>
        <v>11.087610453092687</v>
      </c>
      <c r="Y17" s="193">
        <v>2221</v>
      </c>
      <c r="Z17" s="268">
        <f t="shared" si="0"/>
        <v>10.438992291784171</v>
      </c>
      <c r="AA17" s="195">
        <v>1209</v>
      </c>
      <c r="AB17" s="322">
        <v>568</v>
      </c>
      <c r="AC17" s="267">
        <f t="shared" si="10"/>
        <v>46.980976013234077</v>
      </c>
      <c r="AD17" s="322">
        <v>641</v>
      </c>
      <c r="AE17" s="314">
        <f t="shared" si="11"/>
        <v>53.019023986765923</v>
      </c>
      <c r="AF17" s="195">
        <v>1727</v>
      </c>
      <c r="AG17" s="224">
        <v>830</v>
      </c>
      <c r="AH17" s="267">
        <f t="shared" si="12"/>
        <v>48.060220034742329</v>
      </c>
      <c r="AI17" s="226">
        <v>897</v>
      </c>
      <c r="AJ17" s="268">
        <f t="shared" si="13"/>
        <v>51.939779965257671</v>
      </c>
      <c r="AK17" s="227">
        <v>932</v>
      </c>
      <c r="AL17" s="221">
        <v>459</v>
      </c>
      <c r="AM17" s="266">
        <f t="shared" si="14"/>
        <v>49.248927038626611</v>
      </c>
      <c r="AN17" s="221">
        <v>473</v>
      </c>
      <c r="AO17" s="786">
        <f t="shared" si="15"/>
        <v>50.751072961373389</v>
      </c>
    </row>
    <row r="18" spans="1:41" ht="39.950000000000003" customHeight="1">
      <c r="A18" s="5617" t="s">
        <v>381</v>
      </c>
      <c r="B18" s="227">
        <v>252</v>
      </c>
      <c r="C18" s="224">
        <v>116</v>
      </c>
      <c r="D18" s="266">
        <f t="shared" si="1"/>
        <v>46.031746031746032</v>
      </c>
      <c r="E18" s="283">
        <v>136</v>
      </c>
      <c r="F18" s="319">
        <f t="shared" si="2"/>
        <v>53.968253968253968</v>
      </c>
      <c r="G18" s="195">
        <v>1247</v>
      </c>
      <c r="H18" s="283">
        <v>551</v>
      </c>
      <c r="I18" s="267">
        <f t="shared" si="3"/>
        <v>44.186046511627907</v>
      </c>
      <c r="J18" s="221">
        <v>696</v>
      </c>
      <c r="K18" s="314">
        <f t="shared" si="4"/>
        <v>55.813953488372093</v>
      </c>
      <c r="L18" s="224">
        <v>878</v>
      </c>
      <c r="M18" s="224">
        <v>420</v>
      </c>
      <c r="N18" s="266">
        <f t="shared" si="5"/>
        <v>47.835990888382689</v>
      </c>
      <c r="O18" s="221">
        <v>458</v>
      </c>
      <c r="P18" s="319">
        <f t="shared" si="6"/>
        <v>52.164009111617318</v>
      </c>
      <c r="Q18" s="227">
        <v>587</v>
      </c>
      <c r="R18" s="221">
        <v>255</v>
      </c>
      <c r="S18" s="271">
        <f t="shared" si="7"/>
        <v>43.441226575809196</v>
      </c>
      <c r="T18" s="292">
        <v>332</v>
      </c>
      <c r="U18" s="272">
        <f t="shared" si="8"/>
        <v>56.558773424190804</v>
      </c>
      <c r="V18" s="193">
        <v>3362</v>
      </c>
      <c r="W18" s="192">
        <v>1649</v>
      </c>
      <c r="X18" s="267">
        <f t="shared" si="9"/>
        <v>49.048185603807262</v>
      </c>
      <c r="Y18" s="214">
        <v>1713</v>
      </c>
      <c r="Z18" s="268">
        <f t="shared" si="0"/>
        <v>50.951814396192738</v>
      </c>
      <c r="AA18" s="195">
        <v>1096</v>
      </c>
      <c r="AB18" s="322">
        <v>511</v>
      </c>
      <c r="AC18" s="267">
        <f t="shared" si="10"/>
        <v>46.624087591240873</v>
      </c>
      <c r="AD18" s="322">
        <v>585</v>
      </c>
      <c r="AE18" s="314">
        <f t="shared" si="11"/>
        <v>53.37591240875912</v>
      </c>
      <c r="AF18" s="195">
        <v>1541</v>
      </c>
      <c r="AG18" s="224">
        <v>726</v>
      </c>
      <c r="AH18" s="267">
        <f t="shared" si="12"/>
        <v>47.112264763140814</v>
      </c>
      <c r="AI18" s="292">
        <v>815</v>
      </c>
      <c r="AJ18" s="268">
        <f t="shared" si="13"/>
        <v>52.887735236859179</v>
      </c>
      <c r="AK18" s="227">
        <v>811</v>
      </c>
      <c r="AL18" s="221">
        <v>396</v>
      </c>
      <c r="AM18" s="266">
        <f t="shared" si="14"/>
        <v>48.828606658446361</v>
      </c>
      <c r="AN18" s="221">
        <v>415</v>
      </c>
      <c r="AO18" s="786">
        <f t="shared" si="15"/>
        <v>51.171393341553639</v>
      </c>
    </row>
    <row r="19" spans="1:41" ht="39.950000000000003" customHeight="1">
      <c r="A19" s="5617" t="s">
        <v>382</v>
      </c>
      <c r="B19" s="332">
        <v>208</v>
      </c>
      <c r="C19" s="292">
        <v>89</v>
      </c>
      <c r="D19" s="266">
        <f t="shared" si="1"/>
        <v>42.788461538461533</v>
      </c>
      <c r="E19" s="221">
        <v>119</v>
      </c>
      <c r="F19" s="319">
        <f t="shared" si="2"/>
        <v>57.21153846153846</v>
      </c>
      <c r="G19" s="195">
        <v>1174</v>
      </c>
      <c r="H19" s="283">
        <v>549</v>
      </c>
      <c r="I19" s="267">
        <f t="shared" si="3"/>
        <v>46.763202725724021</v>
      </c>
      <c r="J19" s="221">
        <v>625</v>
      </c>
      <c r="K19" s="314">
        <f t="shared" si="4"/>
        <v>53.236797274275979</v>
      </c>
      <c r="L19" s="224">
        <v>812</v>
      </c>
      <c r="M19" s="224">
        <v>373</v>
      </c>
      <c r="N19" s="266">
        <f t="shared" si="5"/>
        <v>45.935960591133011</v>
      </c>
      <c r="O19" s="292">
        <v>439</v>
      </c>
      <c r="P19" s="319">
        <f t="shared" si="6"/>
        <v>54.064039408866989</v>
      </c>
      <c r="Q19" s="227">
        <v>590</v>
      </c>
      <c r="R19" s="221">
        <v>268</v>
      </c>
      <c r="S19" s="271">
        <f t="shared" si="7"/>
        <v>45.423728813559322</v>
      </c>
      <c r="T19" s="283">
        <v>322</v>
      </c>
      <c r="U19" s="323">
        <f t="shared" si="8"/>
        <v>54.576271186440671</v>
      </c>
      <c r="V19" s="195">
        <v>2165</v>
      </c>
      <c r="W19" s="224">
        <v>1033</v>
      </c>
      <c r="X19" s="267">
        <f t="shared" si="9"/>
        <v>47.713625866050805</v>
      </c>
      <c r="Y19" s="214">
        <v>1132</v>
      </c>
      <c r="Z19" s="268">
        <f t="shared" si="0"/>
        <v>52.286374133949188</v>
      </c>
      <c r="AA19" s="227">
        <v>918</v>
      </c>
      <c r="AB19" s="322">
        <v>375</v>
      </c>
      <c r="AC19" s="267">
        <f t="shared" si="10"/>
        <v>40.849673202614376</v>
      </c>
      <c r="AD19" s="322">
        <v>543</v>
      </c>
      <c r="AE19" s="314">
        <f t="shared" si="11"/>
        <v>59.150326797385624</v>
      </c>
      <c r="AF19" s="195">
        <v>1216</v>
      </c>
      <c r="AG19" s="224">
        <v>565</v>
      </c>
      <c r="AH19" s="267">
        <f t="shared" si="12"/>
        <v>46.463815789473685</v>
      </c>
      <c r="AI19" s="221">
        <v>651</v>
      </c>
      <c r="AJ19" s="311">
        <f t="shared" si="13"/>
        <v>53.536184210526315</v>
      </c>
      <c r="AK19" s="227">
        <v>817</v>
      </c>
      <c r="AL19" s="221">
        <v>349</v>
      </c>
      <c r="AM19" s="266">
        <f t="shared" si="14"/>
        <v>42.717258261933907</v>
      </c>
      <c r="AN19" s="221">
        <v>468</v>
      </c>
      <c r="AO19" s="786">
        <f t="shared" si="15"/>
        <v>57.2827417380661</v>
      </c>
    </row>
    <row r="20" spans="1:41" ht="39.950000000000003" customHeight="1">
      <c r="A20" s="5617" t="s">
        <v>383</v>
      </c>
      <c r="B20" s="227">
        <v>226</v>
      </c>
      <c r="C20" s="321">
        <v>98</v>
      </c>
      <c r="D20" s="266">
        <f t="shared" si="1"/>
        <v>43.362831858407077</v>
      </c>
      <c r="E20" s="292">
        <v>128</v>
      </c>
      <c r="F20" s="319">
        <f t="shared" si="2"/>
        <v>56.637168141592923</v>
      </c>
      <c r="G20" s="227">
        <v>902</v>
      </c>
      <c r="H20" s="221">
        <v>403</v>
      </c>
      <c r="I20" s="267">
        <f t="shared" si="3"/>
        <v>44.67849223946785</v>
      </c>
      <c r="J20" s="292">
        <v>499</v>
      </c>
      <c r="K20" s="314">
        <f t="shared" si="4"/>
        <v>55.32150776053215</v>
      </c>
      <c r="L20" s="330">
        <v>614</v>
      </c>
      <c r="M20" s="292">
        <v>251</v>
      </c>
      <c r="N20" s="266">
        <f t="shared" si="5"/>
        <v>40.879478827361567</v>
      </c>
      <c r="O20" s="283">
        <v>363</v>
      </c>
      <c r="P20" s="319">
        <f t="shared" si="6"/>
        <v>59.120521172638441</v>
      </c>
      <c r="Q20" s="227">
        <v>556</v>
      </c>
      <c r="R20" s="275">
        <v>250</v>
      </c>
      <c r="S20" s="271">
        <f t="shared" si="7"/>
        <v>44.964028776978417</v>
      </c>
      <c r="T20" s="283">
        <v>306</v>
      </c>
      <c r="U20" s="323">
        <f t="shared" si="8"/>
        <v>55.035971223021583</v>
      </c>
      <c r="V20" s="195">
        <v>1571</v>
      </c>
      <c r="W20" s="224">
        <v>679</v>
      </c>
      <c r="X20" s="267">
        <f t="shared" si="9"/>
        <v>43.220878421387646</v>
      </c>
      <c r="Y20" s="292">
        <v>892</v>
      </c>
      <c r="Z20" s="268">
        <f t="shared" si="0"/>
        <v>56.779121578612347</v>
      </c>
      <c r="AA20" s="227">
        <v>785</v>
      </c>
      <c r="AB20" s="322">
        <v>329</v>
      </c>
      <c r="AC20" s="267">
        <f t="shared" si="10"/>
        <v>41.910828025477706</v>
      </c>
      <c r="AD20" s="322">
        <v>456</v>
      </c>
      <c r="AE20" s="314">
        <f t="shared" si="11"/>
        <v>58.089171974522294</v>
      </c>
      <c r="AF20" s="227">
        <v>1026</v>
      </c>
      <c r="AG20" s="224">
        <v>444</v>
      </c>
      <c r="AH20" s="267">
        <f t="shared" si="12"/>
        <v>43.274853801169591</v>
      </c>
      <c r="AI20" s="226">
        <v>582</v>
      </c>
      <c r="AJ20" s="268">
        <f t="shared" si="13"/>
        <v>56.725146198830409</v>
      </c>
      <c r="AK20" s="227">
        <v>659</v>
      </c>
      <c r="AL20" s="221">
        <v>276</v>
      </c>
      <c r="AM20" s="266">
        <f t="shared" si="14"/>
        <v>41.881638846737481</v>
      </c>
      <c r="AN20" s="221">
        <v>383</v>
      </c>
      <c r="AO20" s="786">
        <f t="shared" si="15"/>
        <v>58.118361153262519</v>
      </c>
    </row>
    <row r="21" spans="1:41" ht="39.950000000000003" customHeight="1">
      <c r="A21" s="5617" t="s">
        <v>384</v>
      </c>
      <c r="B21" s="227">
        <v>182</v>
      </c>
      <c r="C21" s="321">
        <v>79</v>
      </c>
      <c r="D21" s="266">
        <f t="shared" si="1"/>
        <v>43.406593406593409</v>
      </c>
      <c r="E21" s="283">
        <v>103</v>
      </c>
      <c r="F21" s="319">
        <f t="shared" si="2"/>
        <v>56.593406593406591</v>
      </c>
      <c r="G21" s="227">
        <v>746</v>
      </c>
      <c r="H21" s="292">
        <v>373</v>
      </c>
      <c r="I21" s="267">
        <f t="shared" si="3"/>
        <v>50</v>
      </c>
      <c r="J21" s="221">
        <v>373</v>
      </c>
      <c r="K21" s="314">
        <f t="shared" si="4"/>
        <v>50</v>
      </c>
      <c r="L21" s="224">
        <v>455</v>
      </c>
      <c r="M21" s="224">
        <v>220</v>
      </c>
      <c r="N21" s="266">
        <f t="shared" si="5"/>
        <v>48.35164835164835</v>
      </c>
      <c r="O21" s="283">
        <v>235</v>
      </c>
      <c r="P21" s="319">
        <f t="shared" si="6"/>
        <v>51.648351648351657</v>
      </c>
      <c r="Q21" s="227">
        <v>443</v>
      </c>
      <c r="R21" s="321">
        <v>224</v>
      </c>
      <c r="S21" s="271">
        <f t="shared" si="7"/>
        <v>50.564334085778782</v>
      </c>
      <c r="T21" s="221">
        <v>219</v>
      </c>
      <c r="U21" s="323">
        <f t="shared" si="8"/>
        <v>49.435665914221218</v>
      </c>
      <c r="V21" s="332">
        <v>935</v>
      </c>
      <c r="W21" s="292">
        <v>419</v>
      </c>
      <c r="X21" s="267">
        <f t="shared" si="9"/>
        <v>44.81283422459893</v>
      </c>
      <c r="Y21" s="221">
        <v>516</v>
      </c>
      <c r="Z21" s="268">
        <f t="shared" si="0"/>
        <v>55.18716577540107</v>
      </c>
      <c r="AA21" s="227">
        <v>643</v>
      </c>
      <c r="AB21" s="322">
        <v>274</v>
      </c>
      <c r="AC21" s="267">
        <f t="shared" si="10"/>
        <v>42.612752721617419</v>
      </c>
      <c r="AD21" s="322">
        <v>369</v>
      </c>
      <c r="AE21" s="314">
        <f t="shared" si="11"/>
        <v>57.387247278382581</v>
      </c>
      <c r="AF21" s="227">
        <v>684</v>
      </c>
      <c r="AG21" s="224">
        <v>288</v>
      </c>
      <c r="AH21" s="267">
        <f t="shared" si="12"/>
        <v>42.105263157894733</v>
      </c>
      <c r="AI21" s="226">
        <v>396</v>
      </c>
      <c r="AJ21" s="268">
        <f t="shared" si="13"/>
        <v>57.894736842105267</v>
      </c>
      <c r="AK21" s="227">
        <v>493</v>
      </c>
      <c r="AL21" s="221">
        <v>239</v>
      </c>
      <c r="AM21" s="266">
        <f t="shared" si="14"/>
        <v>48.478701825557806</v>
      </c>
      <c r="AN21" s="221">
        <v>254</v>
      </c>
      <c r="AO21" s="786">
        <f t="shared" si="15"/>
        <v>51.521298174442187</v>
      </c>
    </row>
    <row r="22" spans="1:41" ht="39.950000000000003" customHeight="1">
      <c r="A22" s="5617" t="s">
        <v>385</v>
      </c>
      <c r="B22" s="227">
        <v>138</v>
      </c>
      <c r="C22" s="321">
        <v>57</v>
      </c>
      <c r="D22" s="266">
        <f t="shared" si="1"/>
        <v>41.304347826086953</v>
      </c>
      <c r="E22" s="221">
        <v>81</v>
      </c>
      <c r="F22" s="319">
        <f t="shared" si="2"/>
        <v>58.695652173913047</v>
      </c>
      <c r="G22" s="227">
        <v>562</v>
      </c>
      <c r="H22" s="283">
        <v>232</v>
      </c>
      <c r="I22" s="267">
        <f t="shared" si="3"/>
        <v>41.281138790035584</v>
      </c>
      <c r="J22" s="221">
        <v>330</v>
      </c>
      <c r="K22" s="314">
        <f t="shared" si="4"/>
        <v>58.718861209964416</v>
      </c>
      <c r="L22" s="224">
        <v>315</v>
      </c>
      <c r="M22" s="224">
        <v>126</v>
      </c>
      <c r="N22" s="266">
        <f t="shared" si="5"/>
        <v>40</v>
      </c>
      <c r="O22" s="283">
        <v>189</v>
      </c>
      <c r="P22" s="319">
        <f t="shared" si="6"/>
        <v>60</v>
      </c>
      <c r="Q22" s="227">
        <v>321</v>
      </c>
      <c r="R22" s="221">
        <v>145</v>
      </c>
      <c r="S22" s="271">
        <f t="shared" si="7"/>
        <v>45.171339563862929</v>
      </c>
      <c r="T22" s="221">
        <v>176</v>
      </c>
      <c r="U22" s="272">
        <f t="shared" si="8"/>
        <v>54.828660436137064</v>
      </c>
      <c r="V22" s="221">
        <v>643</v>
      </c>
      <c r="W22" s="224">
        <v>242</v>
      </c>
      <c r="X22" s="267">
        <f t="shared" si="9"/>
        <v>37.636080870917574</v>
      </c>
      <c r="Y22" s="276">
        <v>401</v>
      </c>
      <c r="Z22" s="268">
        <f t="shared" si="0"/>
        <v>62.363919129082426</v>
      </c>
      <c r="AA22" s="274">
        <v>383</v>
      </c>
      <c r="AB22" s="225">
        <v>151</v>
      </c>
      <c r="AC22" s="297">
        <f t="shared" si="10"/>
        <v>39.425587467362924</v>
      </c>
      <c r="AD22" s="225">
        <v>232</v>
      </c>
      <c r="AE22" s="298">
        <f t="shared" si="11"/>
        <v>60.574412532637076</v>
      </c>
      <c r="AF22" s="274">
        <v>570</v>
      </c>
      <c r="AG22" s="275">
        <v>240</v>
      </c>
      <c r="AH22" s="267">
        <f t="shared" si="12"/>
        <v>42.105263157894733</v>
      </c>
      <c r="AI22" s="226">
        <v>330</v>
      </c>
      <c r="AJ22" s="268">
        <f t="shared" si="13"/>
        <v>57.894736842105267</v>
      </c>
      <c r="AK22" s="227">
        <v>320</v>
      </c>
      <c r="AL22" s="221">
        <v>111</v>
      </c>
      <c r="AM22" s="266">
        <f t="shared" si="14"/>
        <v>34.6875</v>
      </c>
      <c r="AN22" s="221">
        <v>209</v>
      </c>
      <c r="AO22" s="786">
        <f t="shared" si="15"/>
        <v>65.3125</v>
      </c>
    </row>
    <row r="23" spans="1:41" ht="39.950000000000003" customHeight="1">
      <c r="A23" s="5617" t="s">
        <v>386</v>
      </c>
      <c r="B23" s="227">
        <v>51</v>
      </c>
      <c r="C23" s="224">
        <v>21</v>
      </c>
      <c r="D23" s="266">
        <f t="shared" si="1"/>
        <v>41.17647058823529</v>
      </c>
      <c r="E23" s="292">
        <v>30</v>
      </c>
      <c r="F23" s="319">
        <f t="shared" si="2"/>
        <v>58.82352941176471</v>
      </c>
      <c r="G23" s="274">
        <v>192</v>
      </c>
      <c r="H23" s="221">
        <v>78</v>
      </c>
      <c r="I23" s="267">
        <f t="shared" si="3"/>
        <v>40.625</v>
      </c>
      <c r="J23" s="221">
        <v>114</v>
      </c>
      <c r="K23" s="314">
        <f t="shared" si="4"/>
        <v>59.375</v>
      </c>
      <c r="L23" s="224">
        <v>124</v>
      </c>
      <c r="M23" s="224">
        <v>34</v>
      </c>
      <c r="N23" s="266">
        <f t="shared" si="5"/>
        <v>27.419354838709676</v>
      </c>
      <c r="O23" s="283">
        <v>90</v>
      </c>
      <c r="P23" s="319">
        <f t="shared" si="6"/>
        <v>72.58064516129032</v>
      </c>
      <c r="Q23" s="227">
        <v>96</v>
      </c>
      <c r="R23" s="276">
        <v>36</v>
      </c>
      <c r="S23" s="271">
        <f t="shared" si="7"/>
        <v>37.5</v>
      </c>
      <c r="T23" s="221">
        <v>60</v>
      </c>
      <c r="U23" s="272">
        <f t="shared" si="8"/>
        <v>62.5</v>
      </c>
      <c r="V23" s="283">
        <v>230</v>
      </c>
      <c r="W23" s="321">
        <v>69</v>
      </c>
      <c r="X23" s="267">
        <f t="shared" si="9"/>
        <v>30</v>
      </c>
      <c r="Y23" s="221">
        <v>161</v>
      </c>
      <c r="Z23" s="268">
        <f t="shared" si="0"/>
        <v>70</v>
      </c>
      <c r="AA23" s="227">
        <v>130</v>
      </c>
      <c r="AB23" s="322">
        <v>50</v>
      </c>
      <c r="AC23" s="267">
        <f t="shared" si="10"/>
        <v>38.461538461538467</v>
      </c>
      <c r="AD23" s="322">
        <v>80</v>
      </c>
      <c r="AE23" s="314">
        <f t="shared" si="11"/>
        <v>61.53846153846154</v>
      </c>
      <c r="AF23" s="227">
        <v>180</v>
      </c>
      <c r="AG23" s="224">
        <v>55</v>
      </c>
      <c r="AH23" s="267">
        <f t="shared" si="12"/>
        <v>30.555555555555557</v>
      </c>
      <c r="AI23" s="226">
        <v>125</v>
      </c>
      <c r="AJ23" s="268">
        <f t="shared" si="13"/>
        <v>69.444444444444443</v>
      </c>
      <c r="AK23" s="227">
        <v>147</v>
      </c>
      <c r="AL23" s="221">
        <v>52</v>
      </c>
      <c r="AM23" s="266">
        <f t="shared" si="14"/>
        <v>35.374149659863946</v>
      </c>
      <c r="AN23" s="221">
        <v>95</v>
      </c>
      <c r="AO23" s="786">
        <f t="shared" si="15"/>
        <v>64.625850340136054</v>
      </c>
    </row>
    <row r="24" spans="1:41" ht="39.950000000000003" customHeight="1" thickBot="1">
      <c r="A24" s="5618" t="s">
        <v>387</v>
      </c>
      <c r="B24" s="348">
        <v>24</v>
      </c>
      <c r="C24" s="349">
        <v>5</v>
      </c>
      <c r="D24" s="345">
        <f t="shared" si="1"/>
        <v>20.833333333333336</v>
      </c>
      <c r="E24" s="346">
        <v>19</v>
      </c>
      <c r="F24" s="352">
        <f t="shared" si="2"/>
        <v>79.166666666666657</v>
      </c>
      <c r="G24" s="350">
        <v>26</v>
      </c>
      <c r="H24" s="342">
        <v>10</v>
      </c>
      <c r="I24" s="341">
        <f t="shared" si="3"/>
        <v>38.461538461538467</v>
      </c>
      <c r="J24" s="346">
        <v>16</v>
      </c>
      <c r="K24" s="343">
        <f t="shared" si="4"/>
        <v>61.53846153846154</v>
      </c>
      <c r="L24" s="344">
        <v>29</v>
      </c>
      <c r="M24" s="350">
        <v>4</v>
      </c>
      <c r="N24" s="345">
        <f t="shared" si="5"/>
        <v>13.793103448275861</v>
      </c>
      <c r="O24" s="346">
        <v>25</v>
      </c>
      <c r="P24" s="352">
        <f t="shared" si="6"/>
        <v>86.206896551724128</v>
      </c>
      <c r="Q24" s="348">
        <v>29</v>
      </c>
      <c r="R24" s="342">
        <v>4</v>
      </c>
      <c r="S24" s="353">
        <f t="shared" si="7"/>
        <v>13.793103448275861</v>
      </c>
      <c r="T24" s="342">
        <v>25</v>
      </c>
      <c r="U24" s="354">
        <f t="shared" si="8"/>
        <v>86.206896551724128</v>
      </c>
      <c r="V24" s="346">
        <v>69</v>
      </c>
      <c r="W24" s="349">
        <v>18</v>
      </c>
      <c r="X24" s="286">
        <f t="shared" si="9"/>
        <v>26.086956521739129</v>
      </c>
      <c r="Y24" s="351">
        <v>51</v>
      </c>
      <c r="Z24" s="355">
        <f t="shared" si="0"/>
        <v>73.91304347826086</v>
      </c>
      <c r="AA24" s="348">
        <v>32</v>
      </c>
      <c r="AB24" s="356">
        <v>2</v>
      </c>
      <c r="AC24" s="341">
        <f t="shared" si="10"/>
        <v>6.25</v>
      </c>
      <c r="AD24" s="356">
        <v>30</v>
      </c>
      <c r="AE24" s="343">
        <f t="shared" si="11"/>
        <v>93.75</v>
      </c>
      <c r="AF24" s="348">
        <v>54</v>
      </c>
      <c r="AG24" s="349">
        <v>12</v>
      </c>
      <c r="AH24" s="341">
        <f t="shared" si="12"/>
        <v>22.222222222222221</v>
      </c>
      <c r="AI24" s="351">
        <v>42</v>
      </c>
      <c r="AJ24" s="357">
        <f t="shared" si="13"/>
        <v>77.777777777777786</v>
      </c>
      <c r="AK24" s="348">
        <v>36</v>
      </c>
      <c r="AL24" s="346">
        <v>11</v>
      </c>
      <c r="AM24" s="345">
        <f t="shared" si="14"/>
        <v>30.555555555555557</v>
      </c>
      <c r="AN24" s="346">
        <v>25</v>
      </c>
      <c r="AO24" s="798">
        <f t="shared" si="15"/>
        <v>69.444444444444443</v>
      </c>
    </row>
    <row r="25" spans="1:41" s="244" customFormat="1" ht="39.950000000000003" customHeight="1" thickBot="1">
      <c r="A25" s="5638" t="s">
        <v>78</v>
      </c>
      <c r="B25" s="5639">
        <v>35855</v>
      </c>
      <c r="C25" s="5663">
        <v>1929</v>
      </c>
      <c r="D25" s="5647">
        <f t="shared" si="1"/>
        <v>5.3800027890112956</v>
      </c>
      <c r="E25" s="5646">
        <v>2051</v>
      </c>
      <c r="F25" s="5664">
        <f t="shared" si="2"/>
        <v>5.7202621670617768</v>
      </c>
      <c r="G25" s="5663">
        <v>27045</v>
      </c>
      <c r="H25" s="5663">
        <v>13762</v>
      </c>
      <c r="I25" s="5641">
        <f t="shared" si="3"/>
        <v>50.88556110186726</v>
      </c>
      <c r="J25" s="5663">
        <v>13283</v>
      </c>
      <c r="K25" s="5642">
        <f t="shared" si="4"/>
        <v>49.11443889813274</v>
      </c>
      <c r="L25" s="5663">
        <v>15324</v>
      </c>
      <c r="M25" s="5663">
        <v>7688</v>
      </c>
      <c r="N25" s="5647">
        <f t="shared" si="5"/>
        <v>50.169668493865828</v>
      </c>
      <c r="O25" s="5663">
        <v>7636</v>
      </c>
      <c r="P25" s="5664">
        <f t="shared" si="6"/>
        <v>49.830331506134165</v>
      </c>
      <c r="Q25" s="5663">
        <v>26573</v>
      </c>
      <c r="R25" s="5663">
        <v>5399</v>
      </c>
      <c r="S25" s="5647">
        <f t="shared" si="7"/>
        <v>20.3176156248824</v>
      </c>
      <c r="T25" s="5663">
        <v>5321</v>
      </c>
      <c r="U25" s="5664">
        <f t="shared" si="8"/>
        <v>20.024084597147482</v>
      </c>
      <c r="V25" s="5663">
        <v>113372</v>
      </c>
      <c r="W25" s="5663">
        <v>57757</v>
      </c>
      <c r="X25" s="5657">
        <f t="shared" si="9"/>
        <v>50.944677698197083</v>
      </c>
      <c r="Y25" s="5663">
        <v>55615</v>
      </c>
      <c r="Z25" s="5642">
        <f t="shared" si="0"/>
        <v>49.05532230180291</v>
      </c>
      <c r="AA25" s="5663">
        <v>25496</v>
      </c>
      <c r="AB25" s="5663">
        <v>12875</v>
      </c>
      <c r="AC25" s="5641">
        <f t="shared" si="10"/>
        <v>50.498117351741442</v>
      </c>
      <c r="AD25" s="5663">
        <v>12621</v>
      </c>
      <c r="AE25" s="5642">
        <f t="shared" si="11"/>
        <v>49.501882648258551</v>
      </c>
      <c r="AF25" s="5639">
        <v>36914</v>
      </c>
      <c r="AG25" s="5663">
        <v>18602</v>
      </c>
      <c r="AH25" s="5641">
        <f t="shared" si="12"/>
        <v>50.392804897870725</v>
      </c>
      <c r="AI25" s="5663">
        <v>18312</v>
      </c>
      <c r="AJ25" s="5642">
        <f t="shared" si="13"/>
        <v>49.607195102129275</v>
      </c>
      <c r="AK25" s="5663">
        <v>16324</v>
      </c>
      <c r="AL25" s="5663">
        <v>41463</v>
      </c>
      <c r="AM25" s="5647">
        <f t="shared" si="14"/>
        <v>254.00024503798087</v>
      </c>
      <c r="AN25" s="5663">
        <v>8254</v>
      </c>
      <c r="AO25" s="5669">
        <f t="shared" si="15"/>
        <v>50.563587356040188</v>
      </c>
    </row>
    <row r="26" spans="1:41" ht="15.75" customHeight="1" thickTop="1">
      <c r="A26" s="5619"/>
    </row>
    <row r="27" spans="1:41" ht="15.75" customHeight="1">
      <c r="A27" s="6248" t="s">
        <v>400</v>
      </c>
      <c r="B27" s="6248"/>
    </row>
    <row r="28" spans="1:41" ht="15.75" customHeight="1">
      <c r="A28" s="6248" t="s">
        <v>388</v>
      </c>
      <c r="B28" s="6248"/>
      <c r="C28" s="6248"/>
      <c r="D28" s="6248"/>
      <c r="E28" s="6248"/>
      <c r="F28" s="6248"/>
      <c r="G28" s="6248"/>
    </row>
    <row r="29" spans="1:41" ht="15.75" customHeight="1">
      <c r="A29" s="5616" t="s">
        <v>398</v>
      </c>
    </row>
    <row r="30" spans="1:41" ht="15.75" customHeight="1"/>
    <row r="31" spans="1:41" ht="15.75" customHeight="1"/>
    <row r="32" spans="1:41" ht="18" customHeight="1">
      <c r="B32" s="293"/>
      <c r="C32" s="293"/>
      <c r="D32" s="294"/>
    </row>
    <row r="33" spans="2:4" ht="20.25" customHeight="1">
      <c r="B33" s="293"/>
      <c r="C33" s="293"/>
      <c r="D33" s="294"/>
    </row>
    <row r="34" spans="2:4" ht="17.25" customHeight="1"/>
  </sheetData>
  <mergeCells count="13">
    <mergeCell ref="A28:G28"/>
    <mergeCell ref="A27:B27"/>
    <mergeCell ref="A2:AO2"/>
    <mergeCell ref="A3:AO3"/>
    <mergeCell ref="A4:A5"/>
    <mergeCell ref="B4:F4"/>
    <mergeCell ref="G4:K4"/>
    <mergeCell ref="L4:P4"/>
    <mergeCell ref="Q4:U4"/>
    <mergeCell ref="V4:Z4"/>
    <mergeCell ref="AA4:AE4"/>
    <mergeCell ref="AF4:AJ4"/>
    <mergeCell ref="AK4:AO4"/>
  </mergeCells>
  <hyperlinks>
    <hyperlink ref="A1" r:id="rId1"/>
  </hyperlinks>
  <pageMargins left="0.39370078740157483" right="0.19685039370078741" top="0.98425196850393704" bottom="0.98425196850393704" header="0.51181102362204722" footer="0.51181102362204722"/>
  <pageSetup paperSize="9" scale="44" orientation="landscape" r:id="rId2"/>
  <headerFooter alignWithMargins="0">
    <oddFooter>&amp;R19</oddFooter>
  </headerFooter>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36">
    <pageSetUpPr fitToPage="1"/>
  </sheetPr>
  <dimension ref="A1:P83"/>
  <sheetViews>
    <sheetView view="pageBreakPreview" zoomScale="60" zoomScaleNormal="100" workbookViewId="0">
      <selection activeCell="B5" sqref="B1:N1048576"/>
    </sheetView>
  </sheetViews>
  <sheetFormatPr defaultRowHeight="12.75"/>
  <cols>
    <col min="1" max="1" width="34.140625" style="3062" customWidth="1"/>
    <col min="2" max="13" width="27.7109375" style="4199" customWidth="1"/>
    <col min="14" max="14" width="27.7109375" style="4200" customWidth="1"/>
    <col min="15" max="256" width="9.140625" style="3062"/>
    <col min="257" max="257" width="24.85546875" style="3062" customWidth="1"/>
    <col min="258" max="269" width="12.5703125" style="3062" customWidth="1"/>
    <col min="270" max="270" width="15.85546875" style="3062" customWidth="1"/>
    <col min="271" max="512" width="9.140625" style="3062"/>
    <col min="513" max="513" width="24.85546875" style="3062" customWidth="1"/>
    <col min="514" max="525" width="12.5703125" style="3062" customWidth="1"/>
    <col min="526" max="526" width="15.85546875" style="3062" customWidth="1"/>
    <col min="527" max="768" width="9.140625" style="3062"/>
    <col min="769" max="769" width="24.85546875" style="3062" customWidth="1"/>
    <col min="770" max="781" width="12.5703125" style="3062" customWidth="1"/>
    <col min="782" max="782" width="15.85546875" style="3062" customWidth="1"/>
    <col min="783" max="1024" width="9.140625" style="3062"/>
    <col min="1025" max="1025" width="24.85546875" style="3062" customWidth="1"/>
    <col min="1026" max="1037" width="12.5703125" style="3062" customWidth="1"/>
    <col min="1038" max="1038" width="15.85546875" style="3062" customWidth="1"/>
    <col min="1039" max="1280" width="9.140625" style="3062"/>
    <col min="1281" max="1281" width="24.85546875" style="3062" customWidth="1"/>
    <col min="1282" max="1293" width="12.5703125" style="3062" customWidth="1"/>
    <col min="1294" max="1294" width="15.85546875" style="3062" customWidth="1"/>
    <col min="1295" max="1536" width="9.140625" style="3062"/>
    <col min="1537" max="1537" width="24.85546875" style="3062" customWidth="1"/>
    <col min="1538" max="1549" width="12.5703125" style="3062" customWidth="1"/>
    <col min="1550" max="1550" width="15.85546875" style="3062" customWidth="1"/>
    <col min="1551" max="1792" width="9.140625" style="3062"/>
    <col min="1793" max="1793" width="24.85546875" style="3062" customWidth="1"/>
    <col min="1794" max="1805" width="12.5703125" style="3062" customWidth="1"/>
    <col min="1806" max="1806" width="15.85546875" style="3062" customWidth="1"/>
    <col min="1807" max="2048" width="9.140625" style="3062"/>
    <col min="2049" max="2049" width="24.85546875" style="3062" customWidth="1"/>
    <col min="2050" max="2061" width="12.5703125" style="3062" customWidth="1"/>
    <col min="2062" max="2062" width="15.85546875" style="3062" customWidth="1"/>
    <col min="2063" max="2304" width="9.140625" style="3062"/>
    <col min="2305" max="2305" width="24.85546875" style="3062" customWidth="1"/>
    <col min="2306" max="2317" width="12.5703125" style="3062" customWidth="1"/>
    <col min="2318" max="2318" width="15.85546875" style="3062" customWidth="1"/>
    <col min="2319" max="2560" width="9.140625" style="3062"/>
    <col min="2561" max="2561" width="24.85546875" style="3062" customWidth="1"/>
    <col min="2562" max="2573" width="12.5703125" style="3062" customWidth="1"/>
    <col min="2574" max="2574" width="15.85546875" style="3062" customWidth="1"/>
    <col min="2575" max="2816" width="9.140625" style="3062"/>
    <col min="2817" max="2817" width="24.85546875" style="3062" customWidth="1"/>
    <col min="2818" max="2829" width="12.5703125" style="3062" customWidth="1"/>
    <col min="2830" max="2830" width="15.85546875" style="3062" customWidth="1"/>
    <col min="2831" max="3072" width="9.140625" style="3062"/>
    <col min="3073" max="3073" width="24.85546875" style="3062" customWidth="1"/>
    <col min="3074" max="3085" width="12.5703125" style="3062" customWidth="1"/>
    <col min="3086" max="3086" width="15.85546875" style="3062" customWidth="1"/>
    <col min="3087" max="3328" width="9.140625" style="3062"/>
    <col min="3329" max="3329" width="24.85546875" style="3062" customWidth="1"/>
    <col min="3330" max="3341" width="12.5703125" style="3062" customWidth="1"/>
    <col min="3342" max="3342" width="15.85546875" style="3062" customWidth="1"/>
    <col min="3343" max="3584" width="9.140625" style="3062"/>
    <col min="3585" max="3585" width="24.85546875" style="3062" customWidth="1"/>
    <col min="3586" max="3597" width="12.5703125" style="3062" customWidth="1"/>
    <col min="3598" max="3598" width="15.85546875" style="3062" customWidth="1"/>
    <col min="3599" max="3840" width="9.140625" style="3062"/>
    <col min="3841" max="3841" width="24.85546875" style="3062" customWidth="1"/>
    <col min="3842" max="3853" width="12.5703125" style="3062" customWidth="1"/>
    <col min="3854" max="3854" width="15.85546875" style="3062" customWidth="1"/>
    <col min="3855" max="4096" width="9.140625" style="3062"/>
    <col min="4097" max="4097" width="24.85546875" style="3062" customWidth="1"/>
    <col min="4098" max="4109" width="12.5703125" style="3062" customWidth="1"/>
    <col min="4110" max="4110" width="15.85546875" style="3062" customWidth="1"/>
    <col min="4111" max="4352" width="9.140625" style="3062"/>
    <col min="4353" max="4353" width="24.85546875" style="3062" customWidth="1"/>
    <col min="4354" max="4365" width="12.5703125" style="3062" customWidth="1"/>
    <col min="4366" max="4366" width="15.85546875" style="3062" customWidth="1"/>
    <col min="4367" max="4608" width="9.140625" style="3062"/>
    <col min="4609" max="4609" width="24.85546875" style="3062" customWidth="1"/>
    <col min="4610" max="4621" width="12.5703125" style="3062" customWidth="1"/>
    <col min="4622" max="4622" width="15.85546875" style="3062" customWidth="1"/>
    <col min="4623" max="4864" width="9.140625" style="3062"/>
    <col min="4865" max="4865" width="24.85546875" style="3062" customWidth="1"/>
    <col min="4866" max="4877" width="12.5703125" style="3062" customWidth="1"/>
    <col min="4878" max="4878" width="15.85546875" style="3062" customWidth="1"/>
    <col min="4879" max="5120" width="9.140625" style="3062"/>
    <col min="5121" max="5121" width="24.85546875" style="3062" customWidth="1"/>
    <col min="5122" max="5133" width="12.5703125" style="3062" customWidth="1"/>
    <col min="5134" max="5134" width="15.85546875" style="3062" customWidth="1"/>
    <col min="5135" max="5376" width="9.140625" style="3062"/>
    <col min="5377" max="5377" width="24.85546875" style="3062" customWidth="1"/>
    <col min="5378" max="5389" width="12.5703125" style="3062" customWidth="1"/>
    <col min="5390" max="5390" width="15.85546875" style="3062" customWidth="1"/>
    <col min="5391" max="5632" width="9.140625" style="3062"/>
    <col min="5633" max="5633" width="24.85546875" style="3062" customWidth="1"/>
    <col min="5634" max="5645" width="12.5703125" style="3062" customWidth="1"/>
    <col min="5646" max="5646" width="15.85546875" style="3062" customWidth="1"/>
    <col min="5647" max="5888" width="9.140625" style="3062"/>
    <col min="5889" max="5889" width="24.85546875" style="3062" customWidth="1"/>
    <col min="5890" max="5901" width="12.5703125" style="3062" customWidth="1"/>
    <col min="5902" max="5902" width="15.85546875" style="3062" customWidth="1"/>
    <col min="5903" max="6144" width="9.140625" style="3062"/>
    <col min="6145" max="6145" width="24.85546875" style="3062" customWidth="1"/>
    <col min="6146" max="6157" width="12.5703125" style="3062" customWidth="1"/>
    <col min="6158" max="6158" width="15.85546875" style="3062" customWidth="1"/>
    <col min="6159" max="6400" width="9.140625" style="3062"/>
    <col min="6401" max="6401" width="24.85546875" style="3062" customWidth="1"/>
    <col min="6402" max="6413" width="12.5703125" style="3062" customWidth="1"/>
    <col min="6414" max="6414" width="15.85546875" style="3062" customWidth="1"/>
    <col min="6415" max="6656" width="9.140625" style="3062"/>
    <col min="6657" max="6657" width="24.85546875" style="3062" customWidth="1"/>
    <col min="6658" max="6669" width="12.5703125" style="3062" customWidth="1"/>
    <col min="6670" max="6670" width="15.85546875" style="3062" customWidth="1"/>
    <col min="6671" max="6912" width="9.140625" style="3062"/>
    <col min="6913" max="6913" width="24.85546875" style="3062" customWidth="1"/>
    <col min="6914" max="6925" width="12.5703125" style="3062" customWidth="1"/>
    <col min="6926" max="6926" width="15.85546875" style="3062" customWidth="1"/>
    <col min="6927" max="7168" width="9.140625" style="3062"/>
    <col min="7169" max="7169" width="24.85546875" style="3062" customWidth="1"/>
    <col min="7170" max="7181" width="12.5703125" style="3062" customWidth="1"/>
    <col min="7182" max="7182" width="15.85546875" style="3062" customWidth="1"/>
    <col min="7183" max="7424" width="9.140625" style="3062"/>
    <col min="7425" max="7425" width="24.85546875" style="3062" customWidth="1"/>
    <col min="7426" max="7437" width="12.5703125" style="3062" customWidth="1"/>
    <col min="7438" max="7438" width="15.85546875" style="3062" customWidth="1"/>
    <col min="7439" max="7680" width="9.140625" style="3062"/>
    <col min="7681" max="7681" width="24.85546875" style="3062" customWidth="1"/>
    <col min="7682" max="7693" width="12.5703125" style="3062" customWidth="1"/>
    <col min="7694" max="7694" width="15.85546875" style="3062" customWidth="1"/>
    <col min="7695" max="7936" width="9.140625" style="3062"/>
    <col min="7937" max="7937" width="24.85546875" style="3062" customWidth="1"/>
    <col min="7938" max="7949" width="12.5703125" style="3062" customWidth="1"/>
    <col min="7950" max="7950" width="15.85546875" style="3062" customWidth="1"/>
    <col min="7951" max="8192" width="9.140625" style="3062"/>
    <col min="8193" max="8193" width="24.85546875" style="3062" customWidth="1"/>
    <col min="8194" max="8205" width="12.5703125" style="3062" customWidth="1"/>
    <col min="8206" max="8206" width="15.85546875" style="3062" customWidth="1"/>
    <col min="8207" max="8448" width="9.140625" style="3062"/>
    <col min="8449" max="8449" width="24.85546875" style="3062" customWidth="1"/>
    <col min="8450" max="8461" width="12.5703125" style="3062" customWidth="1"/>
    <col min="8462" max="8462" width="15.85546875" style="3062" customWidth="1"/>
    <col min="8463" max="8704" width="9.140625" style="3062"/>
    <col min="8705" max="8705" width="24.85546875" style="3062" customWidth="1"/>
    <col min="8706" max="8717" width="12.5703125" style="3062" customWidth="1"/>
    <col min="8718" max="8718" width="15.85546875" style="3062" customWidth="1"/>
    <col min="8719" max="8960" width="9.140625" style="3062"/>
    <col min="8961" max="8961" width="24.85546875" style="3062" customWidth="1"/>
    <col min="8962" max="8973" width="12.5703125" style="3062" customWidth="1"/>
    <col min="8974" max="8974" width="15.85546875" style="3062" customWidth="1"/>
    <col min="8975" max="9216" width="9.140625" style="3062"/>
    <col min="9217" max="9217" width="24.85546875" style="3062" customWidth="1"/>
    <col min="9218" max="9229" width="12.5703125" style="3062" customWidth="1"/>
    <col min="9230" max="9230" width="15.85546875" style="3062" customWidth="1"/>
    <col min="9231" max="9472" width="9.140625" style="3062"/>
    <col min="9473" max="9473" width="24.85546875" style="3062" customWidth="1"/>
    <col min="9474" max="9485" width="12.5703125" style="3062" customWidth="1"/>
    <col min="9486" max="9486" width="15.85546875" style="3062" customWidth="1"/>
    <col min="9487" max="9728" width="9.140625" style="3062"/>
    <col min="9729" max="9729" width="24.85546875" style="3062" customWidth="1"/>
    <col min="9730" max="9741" width="12.5703125" style="3062" customWidth="1"/>
    <col min="9742" max="9742" width="15.85546875" style="3062" customWidth="1"/>
    <col min="9743" max="9984" width="9.140625" style="3062"/>
    <col min="9985" max="9985" width="24.85546875" style="3062" customWidth="1"/>
    <col min="9986" max="9997" width="12.5703125" style="3062" customWidth="1"/>
    <col min="9998" max="9998" width="15.85546875" style="3062" customWidth="1"/>
    <col min="9999" max="10240" width="9.140625" style="3062"/>
    <col min="10241" max="10241" width="24.85546875" style="3062" customWidth="1"/>
    <col min="10242" max="10253" width="12.5703125" style="3062" customWidth="1"/>
    <col min="10254" max="10254" width="15.85546875" style="3062" customWidth="1"/>
    <col min="10255" max="10496" width="9.140625" style="3062"/>
    <col min="10497" max="10497" width="24.85546875" style="3062" customWidth="1"/>
    <col min="10498" max="10509" width="12.5703125" style="3062" customWidth="1"/>
    <col min="10510" max="10510" width="15.85546875" style="3062" customWidth="1"/>
    <col min="10511" max="10752" width="9.140625" style="3062"/>
    <col min="10753" max="10753" width="24.85546875" style="3062" customWidth="1"/>
    <col min="10754" max="10765" width="12.5703125" style="3062" customWidth="1"/>
    <col min="10766" max="10766" width="15.85546875" style="3062" customWidth="1"/>
    <col min="10767" max="11008" width="9.140625" style="3062"/>
    <col min="11009" max="11009" width="24.85546875" style="3062" customWidth="1"/>
    <col min="11010" max="11021" width="12.5703125" style="3062" customWidth="1"/>
    <col min="11022" max="11022" width="15.85546875" style="3062" customWidth="1"/>
    <col min="11023" max="11264" width="9.140625" style="3062"/>
    <col min="11265" max="11265" width="24.85546875" style="3062" customWidth="1"/>
    <col min="11266" max="11277" width="12.5703125" style="3062" customWidth="1"/>
    <col min="11278" max="11278" width="15.85546875" style="3062" customWidth="1"/>
    <col min="11279" max="11520" width="9.140625" style="3062"/>
    <col min="11521" max="11521" width="24.85546875" style="3062" customWidth="1"/>
    <col min="11522" max="11533" width="12.5703125" style="3062" customWidth="1"/>
    <col min="11534" max="11534" width="15.85546875" style="3062" customWidth="1"/>
    <col min="11535" max="11776" width="9.140625" style="3062"/>
    <col min="11777" max="11777" width="24.85546875" style="3062" customWidth="1"/>
    <col min="11778" max="11789" width="12.5703125" style="3062" customWidth="1"/>
    <col min="11790" max="11790" width="15.85546875" style="3062" customWidth="1"/>
    <col min="11791" max="12032" width="9.140625" style="3062"/>
    <col min="12033" max="12033" width="24.85546875" style="3062" customWidth="1"/>
    <col min="12034" max="12045" width="12.5703125" style="3062" customWidth="1"/>
    <col min="12046" max="12046" width="15.85546875" style="3062" customWidth="1"/>
    <col min="12047" max="12288" width="9.140625" style="3062"/>
    <col min="12289" max="12289" width="24.85546875" style="3062" customWidth="1"/>
    <col min="12290" max="12301" width="12.5703125" style="3062" customWidth="1"/>
    <col min="12302" max="12302" width="15.85546875" style="3062" customWidth="1"/>
    <col min="12303" max="12544" width="9.140625" style="3062"/>
    <col min="12545" max="12545" width="24.85546875" style="3062" customWidth="1"/>
    <col min="12546" max="12557" width="12.5703125" style="3062" customWidth="1"/>
    <col min="12558" max="12558" width="15.85546875" style="3062" customWidth="1"/>
    <col min="12559" max="12800" width="9.140625" style="3062"/>
    <col min="12801" max="12801" width="24.85546875" style="3062" customWidth="1"/>
    <col min="12802" max="12813" width="12.5703125" style="3062" customWidth="1"/>
    <col min="12814" max="12814" width="15.85546875" style="3062" customWidth="1"/>
    <col min="12815" max="13056" width="9.140625" style="3062"/>
    <col min="13057" max="13057" width="24.85546875" style="3062" customWidth="1"/>
    <col min="13058" max="13069" width="12.5703125" style="3062" customWidth="1"/>
    <col min="13070" max="13070" width="15.85546875" style="3062" customWidth="1"/>
    <col min="13071" max="13312" width="9.140625" style="3062"/>
    <col min="13313" max="13313" width="24.85546875" style="3062" customWidth="1"/>
    <col min="13314" max="13325" width="12.5703125" style="3062" customWidth="1"/>
    <col min="13326" max="13326" width="15.85546875" style="3062" customWidth="1"/>
    <col min="13327" max="13568" width="9.140625" style="3062"/>
    <col min="13569" max="13569" width="24.85546875" style="3062" customWidth="1"/>
    <col min="13570" max="13581" width="12.5703125" style="3062" customWidth="1"/>
    <col min="13582" max="13582" width="15.85546875" style="3062" customWidth="1"/>
    <col min="13583" max="13824" width="9.140625" style="3062"/>
    <col min="13825" max="13825" width="24.85546875" style="3062" customWidth="1"/>
    <col min="13826" max="13837" width="12.5703125" style="3062" customWidth="1"/>
    <col min="13838" max="13838" width="15.85546875" style="3062" customWidth="1"/>
    <col min="13839" max="14080" width="9.140625" style="3062"/>
    <col min="14081" max="14081" width="24.85546875" style="3062" customWidth="1"/>
    <col min="14082" max="14093" width="12.5703125" style="3062" customWidth="1"/>
    <col min="14094" max="14094" width="15.85546875" style="3062" customWidth="1"/>
    <col min="14095" max="14336" width="9.140625" style="3062"/>
    <col min="14337" max="14337" width="24.85546875" style="3062" customWidth="1"/>
    <col min="14338" max="14349" width="12.5703125" style="3062" customWidth="1"/>
    <col min="14350" max="14350" width="15.85546875" style="3062" customWidth="1"/>
    <col min="14351" max="14592" width="9.140625" style="3062"/>
    <col min="14593" max="14593" width="24.85546875" style="3062" customWidth="1"/>
    <col min="14594" max="14605" width="12.5703125" style="3062" customWidth="1"/>
    <col min="14606" max="14606" width="15.85546875" style="3062" customWidth="1"/>
    <col min="14607" max="14848" width="9.140625" style="3062"/>
    <col min="14849" max="14849" width="24.85546875" style="3062" customWidth="1"/>
    <col min="14850" max="14861" width="12.5703125" style="3062" customWidth="1"/>
    <col min="14862" max="14862" width="15.85546875" style="3062" customWidth="1"/>
    <col min="14863" max="15104" width="9.140625" style="3062"/>
    <col min="15105" max="15105" width="24.85546875" style="3062" customWidth="1"/>
    <col min="15106" max="15117" width="12.5703125" style="3062" customWidth="1"/>
    <col min="15118" max="15118" width="15.85546875" style="3062" customWidth="1"/>
    <col min="15119" max="15360" width="9.140625" style="3062"/>
    <col min="15361" max="15361" width="24.85546875" style="3062" customWidth="1"/>
    <col min="15362" max="15373" width="12.5703125" style="3062" customWidth="1"/>
    <col min="15374" max="15374" width="15.85546875" style="3062" customWidth="1"/>
    <col min="15375" max="15616" width="9.140625" style="3062"/>
    <col min="15617" max="15617" width="24.85546875" style="3062" customWidth="1"/>
    <col min="15618" max="15629" width="12.5703125" style="3062" customWidth="1"/>
    <col min="15630" max="15630" width="15.85546875" style="3062" customWidth="1"/>
    <col min="15631" max="15872" width="9.140625" style="3062"/>
    <col min="15873" max="15873" width="24.85546875" style="3062" customWidth="1"/>
    <col min="15874" max="15885" width="12.5703125" style="3062" customWidth="1"/>
    <col min="15886" max="15886" width="15.85546875" style="3062" customWidth="1"/>
    <col min="15887" max="16128" width="9.140625" style="3062"/>
    <col min="16129" max="16129" width="24.85546875" style="3062" customWidth="1"/>
    <col min="16130" max="16141" width="12.5703125" style="3062" customWidth="1"/>
    <col min="16142" max="16142" width="15.85546875" style="3062" customWidth="1"/>
    <col min="16143" max="16384" width="9.140625" style="3062"/>
  </cols>
  <sheetData>
    <row r="1" spans="1:16" ht="13.5" thickBot="1">
      <c r="A1" s="7703" t="s">
        <v>0</v>
      </c>
      <c r="B1" s="7703"/>
      <c r="C1" s="7703"/>
      <c r="D1" s="3062"/>
      <c r="E1" s="4160"/>
      <c r="F1" s="4160"/>
      <c r="G1" s="3062"/>
      <c r="H1" s="4160"/>
      <c r="I1" s="4160"/>
      <c r="J1" s="3062"/>
      <c r="K1" s="4160"/>
      <c r="L1" s="4160"/>
      <c r="M1" s="3062"/>
      <c r="N1" s="3333" t="s">
        <v>1</v>
      </c>
    </row>
    <row r="2" spans="1:16" ht="16.5" customHeight="1" thickTop="1" thickBot="1">
      <c r="A2" s="7720" t="s">
        <v>4012</v>
      </c>
      <c r="B2" s="7721"/>
      <c r="C2" s="7721"/>
      <c r="D2" s="7721"/>
      <c r="E2" s="7721"/>
      <c r="F2" s="7721"/>
      <c r="G2" s="7721"/>
      <c r="H2" s="7721"/>
      <c r="I2" s="7721"/>
      <c r="J2" s="7721"/>
      <c r="K2" s="7721"/>
      <c r="L2" s="7721"/>
      <c r="M2" s="7721"/>
      <c r="N2" s="7722"/>
    </row>
    <row r="3" spans="1:16" ht="30.75" customHeight="1" thickBot="1">
      <c r="A3" s="7723" t="s">
        <v>5406</v>
      </c>
      <c r="B3" s="7724"/>
      <c r="C3" s="7724"/>
      <c r="D3" s="7724"/>
      <c r="E3" s="7724"/>
      <c r="F3" s="7724"/>
      <c r="G3" s="7724"/>
      <c r="H3" s="7724"/>
      <c r="I3" s="7724"/>
      <c r="J3" s="7724"/>
      <c r="K3" s="7724"/>
      <c r="L3" s="7724"/>
      <c r="M3" s="7724"/>
      <c r="N3" s="7725"/>
    </row>
    <row r="4" spans="1:16" s="4202" customFormat="1" ht="28.5" customHeight="1" thickBot="1">
      <c r="A4" s="7734" t="s">
        <v>3692</v>
      </c>
      <c r="B4" s="7727" t="s">
        <v>2132</v>
      </c>
      <c r="C4" s="7728"/>
      <c r="D4" s="7728"/>
      <c r="E4" s="7728"/>
      <c r="F4" s="7728"/>
      <c r="G4" s="7728"/>
      <c r="H4" s="7728"/>
      <c r="I4" s="7728"/>
      <c r="J4" s="7728"/>
      <c r="K4" s="7728"/>
      <c r="L4" s="7728"/>
      <c r="M4" s="7729"/>
      <c r="N4" s="7730" t="s">
        <v>78</v>
      </c>
    </row>
    <row r="5" spans="1:16" s="4256" customFormat="1" ht="26.25" customHeight="1" thickBot="1">
      <c r="A5" s="7701"/>
      <c r="B5" s="4268" t="s">
        <v>14</v>
      </c>
      <c r="C5" s="4269" t="s">
        <v>15</v>
      </c>
      <c r="D5" s="4269" t="s">
        <v>16</v>
      </c>
      <c r="E5" s="4269" t="s">
        <v>17</v>
      </c>
      <c r="F5" s="4269" t="s">
        <v>18</v>
      </c>
      <c r="G5" s="4269" t="s">
        <v>19</v>
      </c>
      <c r="H5" s="4269" t="s">
        <v>20</v>
      </c>
      <c r="I5" s="4269" t="s">
        <v>21</v>
      </c>
      <c r="J5" s="4269" t="s">
        <v>22</v>
      </c>
      <c r="K5" s="4269" t="s">
        <v>23</v>
      </c>
      <c r="L5" s="4269" t="s">
        <v>24</v>
      </c>
      <c r="M5" s="4270" t="s">
        <v>25</v>
      </c>
      <c r="N5" s="7731"/>
    </row>
    <row r="6" spans="1:16" ht="19.5" customHeight="1">
      <c r="A6" s="4332" t="s">
        <v>3865</v>
      </c>
      <c r="B6" s="4205">
        <v>0</v>
      </c>
      <c r="C6" s="4205">
        <v>6692</v>
      </c>
      <c r="D6" s="4205">
        <v>7761</v>
      </c>
      <c r="E6" s="4205">
        <v>0</v>
      </c>
      <c r="F6" s="4205">
        <v>0</v>
      </c>
      <c r="G6" s="4205">
        <v>0</v>
      </c>
      <c r="H6" s="4205">
        <v>0</v>
      </c>
      <c r="I6" s="4205">
        <v>8267</v>
      </c>
      <c r="J6" s="4205">
        <v>20416</v>
      </c>
      <c r="K6" s="4205">
        <v>0</v>
      </c>
      <c r="L6" s="4205">
        <v>0</v>
      </c>
      <c r="M6" s="4205">
        <v>0</v>
      </c>
      <c r="N6" s="4335">
        <f t="shared" ref="N6:N69" si="0">SUM(B6:M6)</f>
        <v>43136</v>
      </c>
      <c r="P6" s="4264"/>
    </row>
    <row r="7" spans="1:16" ht="19.5" customHeight="1">
      <c r="A7" s="4257" t="s">
        <v>3693</v>
      </c>
      <c r="B7" s="4209">
        <v>27215.599999999999</v>
      </c>
      <c r="C7" s="4209">
        <v>78886</v>
      </c>
      <c r="D7" s="4209">
        <v>312048.09000000003</v>
      </c>
      <c r="E7" s="4209">
        <v>94007.039999999994</v>
      </c>
      <c r="F7" s="4209">
        <v>98225</v>
      </c>
      <c r="G7" s="4209">
        <v>37897.75</v>
      </c>
      <c r="H7" s="4209">
        <v>79058</v>
      </c>
      <c r="I7" s="4209">
        <v>120149.25</v>
      </c>
      <c r="J7" s="4209">
        <v>65327.65</v>
      </c>
      <c r="K7" s="4209">
        <v>28563.29</v>
      </c>
      <c r="L7" s="4209">
        <v>36126.25</v>
      </c>
      <c r="M7" s="4209">
        <v>0</v>
      </c>
      <c r="N7" s="4258">
        <f t="shared" si="0"/>
        <v>977503.92</v>
      </c>
    </row>
    <row r="8" spans="1:16" ht="19.5" customHeight="1">
      <c r="A8" s="4257" t="s">
        <v>3694</v>
      </c>
      <c r="B8" s="4209">
        <v>0</v>
      </c>
      <c r="C8" s="4209">
        <v>0</v>
      </c>
      <c r="D8" s="4209">
        <v>0</v>
      </c>
      <c r="E8" s="4209">
        <v>0</v>
      </c>
      <c r="F8" s="4209">
        <v>8004.74</v>
      </c>
      <c r="G8" s="4209">
        <v>44920.29</v>
      </c>
      <c r="H8" s="4209">
        <v>0</v>
      </c>
      <c r="I8" s="4209">
        <v>0</v>
      </c>
      <c r="J8" s="4209">
        <v>0</v>
      </c>
      <c r="K8" s="4209">
        <v>0</v>
      </c>
      <c r="L8" s="4209">
        <v>0</v>
      </c>
      <c r="M8" s="4209">
        <v>0</v>
      </c>
      <c r="N8" s="4258">
        <f t="shared" si="0"/>
        <v>52925.03</v>
      </c>
    </row>
    <row r="9" spans="1:16" ht="19.5" customHeight="1">
      <c r="A9" s="4257" t="s">
        <v>3695</v>
      </c>
      <c r="B9" s="4209">
        <v>4181050.43</v>
      </c>
      <c r="C9" s="4209">
        <v>4259186.53</v>
      </c>
      <c r="D9" s="4209">
        <v>4532560.63</v>
      </c>
      <c r="E9" s="4209">
        <v>3743433.31</v>
      </c>
      <c r="F9" s="4209">
        <v>4392698.54</v>
      </c>
      <c r="G9" s="4209">
        <v>4316257.74</v>
      </c>
      <c r="H9" s="4209">
        <v>4165947.29</v>
      </c>
      <c r="I9" s="4209">
        <v>4242539.51</v>
      </c>
      <c r="J9" s="4209">
        <v>5053845.13</v>
      </c>
      <c r="K9" s="4209">
        <v>5245657.5599999996</v>
      </c>
      <c r="L9" s="4209">
        <v>6703424.2199999997</v>
      </c>
      <c r="M9" s="4209">
        <v>4721195.04</v>
      </c>
      <c r="N9" s="4258">
        <f t="shared" si="0"/>
        <v>55557795.93</v>
      </c>
    </row>
    <row r="10" spans="1:16" ht="19.5" customHeight="1">
      <c r="A10" s="4257" t="s">
        <v>3697</v>
      </c>
      <c r="B10" s="4209">
        <v>0</v>
      </c>
      <c r="C10" s="4209">
        <v>55890</v>
      </c>
      <c r="D10" s="4209">
        <v>23956</v>
      </c>
      <c r="E10" s="4209">
        <v>17175</v>
      </c>
      <c r="F10" s="4209">
        <v>74239</v>
      </c>
      <c r="G10" s="4209">
        <v>89243.4</v>
      </c>
      <c r="H10" s="4209">
        <v>89341.5</v>
      </c>
      <c r="I10" s="4209">
        <v>28002</v>
      </c>
      <c r="J10" s="4209">
        <v>161150.39999999999</v>
      </c>
      <c r="K10" s="4209">
        <v>0</v>
      </c>
      <c r="L10" s="4209">
        <v>655241.31000000006</v>
      </c>
      <c r="M10" s="4209">
        <v>62712</v>
      </c>
      <c r="N10" s="4258">
        <f t="shared" si="0"/>
        <v>1256950.6100000001</v>
      </c>
    </row>
    <row r="11" spans="1:16" ht="19.5" customHeight="1">
      <c r="A11" s="4257" t="s">
        <v>3848</v>
      </c>
      <c r="B11" s="4209">
        <v>8362.76</v>
      </c>
      <c r="C11" s="4209">
        <v>4340.28</v>
      </c>
      <c r="D11" s="4209">
        <v>4326.2</v>
      </c>
      <c r="E11" s="4209">
        <v>0</v>
      </c>
      <c r="F11" s="4209">
        <v>0</v>
      </c>
      <c r="G11" s="4209">
        <v>4630.34</v>
      </c>
      <c r="H11" s="4209">
        <v>0</v>
      </c>
      <c r="I11" s="4209">
        <v>4854.37</v>
      </c>
      <c r="J11" s="4209">
        <v>4878.24</v>
      </c>
      <c r="K11" s="4209">
        <v>5136.5600000000004</v>
      </c>
      <c r="L11" s="4209">
        <v>5955.93</v>
      </c>
      <c r="M11" s="4209">
        <v>12836.02</v>
      </c>
      <c r="N11" s="4258">
        <f t="shared" si="0"/>
        <v>55320.7</v>
      </c>
    </row>
    <row r="12" spans="1:16" ht="19.5" customHeight="1">
      <c r="A12" s="4257" t="s">
        <v>3698</v>
      </c>
      <c r="B12" s="4209">
        <v>0</v>
      </c>
      <c r="C12" s="4209">
        <v>0</v>
      </c>
      <c r="D12" s="4209">
        <v>0</v>
      </c>
      <c r="E12" s="4209">
        <v>0</v>
      </c>
      <c r="F12" s="4209">
        <v>21177</v>
      </c>
      <c r="G12" s="4209">
        <v>0</v>
      </c>
      <c r="H12" s="4209">
        <v>0</v>
      </c>
      <c r="I12" s="4209">
        <v>0</v>
      </c>
      <c r="J12" s="4209">
        <v>0</v>
      </c>
      <c r="K12" s="4209">
        <v>295225.59000000003</v>
      </c>
      <c r="L12" s="4209">
        <v>86772.160000000003</v>
      </c>
      <c r="M12" s="4209">
        <v>127914.07</v>
      </c>
      <c r="N12" s="4258">
        <f t="shared" si="0"/>
        <v>531088.82000000007</v>
      </c>
    </row>
    <row r="13" spans="1:16" ht="19.5" customHeight="1">
      <c r="A13" s="4257" t="s">
        <v>3699</v>
      </c>
      <c r="B13" s="4209">
        <v>145553.53</v>
      </c>
      <c r="C13" s="4209">
        <v>162250.46</v>
      </c>
      <c r="D13" s="4209">
        <v>693284.15</v>
      </c>
      <c r="E13" s="4209">
        <v>73336.72</v>
      </c>
      <c r="F13" s="4209">
        <v>387669.8</v>
      </c>
      <c r="G13" s="4209">
        <v>612828.55000000005</v>
      </c>
      <c r="H13" s="4209">
        <v>283110.98</v>
      </c>
      <c r="I13" s="4209">
        <v>230380.82</v>
      </c>
      <c r="J13" s="4209">
        <v>135792.20000000001</v>
      </c>
      <c r="K13" s="4209">
        <v>357435.87</v>
      </c>
      <c r="L13" s="4209">
        <v>107316.21</v>
      </c>
      <c r="M13" s="4209">
        <v>461905.56</v>
      </c>
      <c r="N13" s="4258">
        <f t="shared" si="0"/>
        <v>3650864.8500000006</v>
      </c>
    </row>
    <row r="14" spans="1:16" ht="19.5" customHeight="1">
      <c r="A14" s="4257" t="s">
        <v>3866</v>
      </c>
      <c r="B14" s="4209">
        <v>0</v>
      </c>
      <c r="C14" s="4209">
        <v>0</v>
      </c>
      <c r="D14" s="4209">
        <v>0</v>
      </c>
      <c r="E14" s="4209">
        <v>6110</v>
      </c>
      <c r="F14" s="4209">
        <v>0</v>
      </c>
      <c r="G14" s="4209">
        <v>220</v>
      </c>
      <c r="H14" s="4209">
        <v>0</v>
      </c>
      <c r="I14" s="4209">
        <v>0</v>
      </c>
      <c r="J14" s="4209">
        <v>0</v>
      </c>
      <c r="K14" s="4209">
        <v>0</v>
      </c>
      <c r="L14" s="4209">
        <v>0</v>
      </c>
      <c r="M14" s="4209">
        <v>0</v>
      </c>
      <c r="N14" s="4258">
        <f t="shared" si="0"/>
        <v>6330</v>
      </c>
    </row>
    <row r="15" spans="1:16" ht="19.5" customHeight="1">
      <c r="A15" s="4257" t="s">
        <v>3700</v>
      </c>
      <c r="B15" s="4209">
        <v>302890.36</v>
      </c>
      <c r="C15" s="4209">
        <v>38743.480000000003</v>
      </c>
      <c r="D15" s="4209">
        <v>88971.15</v>
      </c>
      <c r="E15" s="4209">
        <v>58550.22</v>
      </c>
      <c r="F15" s="4209">
        <v>15449.99</v>
      </c>
      <c r="G15" s="4209">
        <v>153718.32999999999</v>
      </c>
      <c r="H15" s="4209">
        <v>106250.24000000001</v>
      </c>
      <c r="I15" s="4209">
        <v>153549.57</v>
      </c>
      <c r="J15" s="4209">
        <v>85205.14</v>
      </c>
      <c r="K15" s="4209">
        <v>23061.59</v>
      </c>
      <c r="L15" s="4209">
        <v>118933.24</v>
      </c>
      <c r="M15" s="4209">
        <v>27406.240000000002</v>
      </c>
      <c r="N15" s="4258">
        <f t="shared" si="0"/>
        <v>1172729.5499999998</v>
      </c>
    </row>
    <row r="16" spans="1:16" ht="19.5" customHeight="1">
      <c r="A16" s="4257" t="s">
        <v>3701</v>
      </c>
      <c r="B16" s="4209">
        <v>437682.78</v>
      </c>
      <c r="C16" s="4209">
        <v>472483.18</v>
      </c>
      <c r="D16" s="4209">
        <v>546205.31999999995</v>
      </c>
      <c r="E16" s="4209">
        <v>365807.88</v>
      </c>
      <c r="F16" s="4209">
        <v>438346.23</v>
      </c>
      <c r="G16" s="4209">
        <v>466765.81</v>
      </c>
      <c r="H16" s="4209">
        <v>408985.09</v>
      </c>
      <c r="I16" s="4209">
        <v>615302.86</v>
      </c>
      <c r="J16" s="4209">
        <v>898670.12</v>
      </c>
      <c r="K16" s="4209">
        <v>607889.18000000005</v>
      </c>
      <c r="L16" s="4209">
        <v>836898.93</v>
      </c>
      <c r="M16" s="4209">
        <v>848051.52</v>
      </c>
      <c r="N16" s="4258">
        <f t="shared" si="0"/>
        <v>6943088.8999999985</v>
      </c>
    </row>
    <row r="17" spans="1:14" ht="19.5" customHeight="1">
      <c r="A17" s="4257" t="s">
        <v>3884</v>
      </c>
      <c r="B17" s="4209">
        <v>977277.02</v>
      </c>
      <c r="C17" s="4209">
        <v>721745.03</v>
      </c>
      <c r="D17" s="4209">
        <v>1007791.98</v>
      </c>
      <c r="E17" s="4209">
        <v>1185477.56</v>
      </c>
      <c r="F17" s="4209">
        <v>872627.44</v>
      </c>
      <c r="G17" s="4209">
        <v>1099687.8</v>
      </c>
      <c r="H17" s="4209">
        <v>1502718.85</v>
      </c>
      <c r="I17" s="4209">
        <v>1016171.24</v>
      </c>
      <c r="J17" s="4209">
        <v>1094024.6299999999</v>
      </c>
      <c r="K17" s="4209">
        <v>1366893.89</v>
      </c>
      <c r="L17" s="4209">
        <v>1743345.26</v>
      </c>
      <c r="M17" s="4209">
        <v>2139335.08</v>
      </c>
      <c r="N17" s="4258">
        <f t="shared" si="0"/>
        <v>14727095.780000001</v>
      </c>
    </row>
    <row r="18" spans="1:14" ht="19.5" customHeight="1">
      <c r="A18" s="4257" t="s">
        <v>3703</v>
      </c>
      <c r="B18" s="4209">
        <v>0</v>
      </c>
      <c r="C18" s="4209">
        <v>0</v>
      </c>
      <c r="D18" s="4209">
        <v>47516</v>
      </c>
      <c r="E18" s="4209">
        <v>26635.97</v>
      </c>
      <c r="F18" s="4209">
        <v>2834.88</v>
      </c>
      <c r="G18" s="4209">
        <v>0</v>
      </c>
      <c r="H18" s="4209">
        <v>18750</v>
      </c>
      <c r="I18" s="4209">
        <v>6866</v>
      </c>
      <c r="J18" s="4209">
        <v>0</v>
      </c>
      <c r="K18" s="4209">
        <v>8242</v>
      </c>
      <c r="L18" s="4209">
        <v>37169.449999999997</v>
      </c>
      <c r="M18" s="4209">
        <v>0</v>
      </c>
      <c r="N18" s="4258">
        <f t="shared" si="0"/>
        <v>148014.29999999999</v>
      </c>
    </row>
    <row r="19" spans="1:14" ht="19.5" customHeight="1">
      <c r="A19" s="4257" t="s">
        <v>3705</v>
      </c>
      <c r="B19" s="4209">
        <v>562632.81999999995</v>
      </c>
      <c r="C19" s="4209">
        <v>733746.86</v>
      </c>
      <c r="D19" s="4209">
        <v>1597842.76</v>
      </c>
      <c r="E19" s="4209">
        <v>1510017.65</v>
      </c>
      <c r="F19" s="4209">
        <v>1021577.44</v>
      </c>
      <c r="G19" s="4209">
        <v>904325.15</v>
      </c>
      <c r="H19" s="4209">
        <v>1457761.83</v>
      </c>
      <c r="I19" s="4209">
        <v>2977100.52</v>
      </c>
      <c r="J19" s="4209">
        <v>1314733.69</v>
      </c>
      <c r="K19" s="4209">
        <v>1413539.48</v>
      </c>
      <c r="L19" s="4209">
        <v>1649914.91</v>
      </c>
      <c r="M19" s="4209">
        <v>1650128.11</v>
      </c>
      <c r="N19" s="4258">
        <f t="shared" si="0"/>
        <v>16793321.219999999</v>
      </c>
    </row>
    <row r="20" spans="1:14" ht="19.5" customHeight="1">
      <c r="A20" s="4257" t="s">
        <v>3706</v>
      </c>
      <c r="B20" s="4209">
        <v>0</v>
      </c>
      <c r="C20" s="4209">
        <v>84806.5</v>
      </c>
      <c r="D20" s="4209">
        <v>0</v>
      </c>
      <c r="E20" s="4209">
        <v>0</v>
      </c>
      <c r="F20" s="4209">
        <v>14437.4</v>
      </c>
      <c r="G20" s="4209">
        <v>0</v>
      </c>
      <c r="H20" s="4209">
        <v>0</v>
      </c>
      <c r="I20" s="4209">
        <v>0</v>
      </c>
      <c r="J20" s="4209">
        <v>0</v>
      </c>
      <c r="K20" s="4209">
        <v>0</v>
      </c>
      <c r="L20" s="4209">
        <v>0</v>
      </c>
      <c r="M20" s="4209">
        <v>0</v>
      </c>
      <c r="N20" s="4258">
        <f t="shared" si="0"/>
        <v>99243.9</v>
      </c>
    </row>
    <row r="21" spans="1:14" ht="19.5" customHeight="1">
      <c r="A21" s="4257" t="s">
        <v>3867</v>
      </c>
      <c r="B21" s="4209">
        <v>0</v>
      </c>
      <c r="C21" s="4209">
        <v>0</v>
      </c>
      <c r="D21" s="4209">
        <v>0</v>
      </c>
      <c r="E21" s="4209">
        <v>0</v>
      </c>
      <c r="F21" s="4209">
        <v>0</v>
      </c>
      <c r="G21" s="4209">
        <v>0</v>
      </c>
      <c r="H21" s="4209">
        <v>2528.42</v>
      </c>
      <c r="I21" s="4209">
        <v>3685.8</v>
      </c>
      <c r="J21" s="4209">
        <v>0</v>
      </c>
      <c r="K21" s="4209">
        <v>0</v>
      </c>
      <c r="L21" s="4209">
        <v>6768.6</v>
      </c>
      <c r="M21" s="4209">
        <v>0</v>
      </c>
      <c r="N21" s="4258">
        <f t="shared" si="0"/>
        <v>12982.82</v>
      </c>
    </row>
    <row r="22" spans="1:14" ht="19.5" customHeight="1">
      <c r="A22" s="4257" t="s">
        <v>3707</v>
      </c>
      <c r="B22" s="4209">
        <v>318055.18</v>
      </c>
      <c r="C22" s="4209">
        <v>483205.58</v>
      </c>
      <c r="D22" s="4209">
        <v>355671.28</v>
      </c>
      <c r="E22" s="4209">
        <v>442040.83</v>
      </c>
      <c r="F22" s="4209">
        <v>584418.9</v>
      </c>
      <c r="G22" s="4209">
        <v>481540.57</v>
      </c>
      <c r="H22" s="4209">
        <v>330814.40000000002</v>
      </c>
      <c r="I22" s="4209">
        <v>686146.34</v>
      </c>
      <c r="J22" s="4209">
        <v>668984.15</v>
      </c>
      <c r="K22" s="4209">
        <v>514567.66</v>
      </c>
      <c r="L22" s="4209">
        <v>442269.77</v>
      </c>
      <c r="M22" s="4209">
        <v>339508.33</v>
      </c>
      <c r="N22" s="4258">
        <f t="shared" si="0"/>
        <v>5647222.9900000002</v>
      </c>
    </row>
    <row r="23" spans="1:14" ht="19.5" customHeight="1">
      <c r="A23" s="4257" t="s">
        <v>3885</v>
      </c>
      <c r="B23" s="4209">
        <v>3700108.11</v>
      </c>
      <c r="C23" s="4209">
        <v>5459096.4100000001</v>
      </c>
      <c r="D23" s="4209">
        <v>5055571.43</v>
      </c>
      <c r="E23" s="4209">
        <v>4881886.8499999996</v>
      </c>
      <c r="F23" s="4209">
        <v>5731957.1799999997</v>
      </c>
      <c r="G23" s="4209">
        <v>7259839.9699999997</v>
      </c>
      <c r="H23" s="4209">
        <v>5246750.4800000004</v>
      </c>
      <c r="I23" s="4209">
        <v>4865147.1100000003</v>
      </c>
      <c r="J23" s="4209">
        <v>5608202.2199999997</v>
      </c>
      <c r="K23" s="4209">
        <v>4153938.89</v>
      </c>
      <c r="L23" s="4209">
        <v>3375260.66</v>
      </c>
      <c r="M23" s="4209">
        <v>2670962.34</v>
      </c>
      <c r="N23" s="4258">
        <f t="shared" si="0"/>
        <v>58008721.649999991</v>
      </c>
    </row>
    <row r="24" spans="1:14" ht="19.5" customHeight="1">
      <c r="A24" s="4257" t="s">
        <v>3710</v>
      </c>
      <c r="B24" s="4209">
        <v>11783.64</v>
      </c>
      <c r="C24" s="4209">
        <v>94367.65</v>
      </c>
      <c r="D24" s="4209">
        <v>422995.44</v>
      </c>
      <c r="E24" s="4209">
        <v>174806.28</v>
      </c>
      <c r="F24" s="4209">
        <v>200001.1</v>
      </c>
      <c r="G24" s="4209">
        <v>90524.34</v>
      </c>
      <c r="H24" s="4209">
        <v>355461.28</v>
      </c>
      <c r="I24" s="4209">
        <v>95737.54</v>
      </c>
      <c r="J24" s="4209">
        <v>258474.93</v>
      </c>
      <c r="K24" s="4209">
        <v>264665.62</v>
      </c>
      <c r="L24" s="4209">
        <v>337255.33</v>
      </c>
      <c r="M24" s="4209">
        <v>172662.12</v>
      </c>
      <c r="N24" s="4258">
        <f t="shared" si="0"/>
        <v>2478735.27</v>
      </c>
    </row>
    <row r="25" spans="1:14" ht="19.5" customHeight="1">
      <c r="A25" s="4257" t="s">
        <v>3886</v>
      </c>
      <c r="B25" s="4209">
        <v>0</v>
      </c>
      <c r="C25" s="4209">
        <v>0</v>
      </c>
      <c r="D25" s="4209">
        <v>0</v>
      </c>
      <c r="E25" s="4209">
        <v>0</v>
      </c>
      <c r="F25" s="4209">
        <v>0</v>
      </c>
      <c r="G25" s="4209">
        <v>0</v>
      </c>
      <c r="H25" s="4209">
        <v>0</v>
      </c>
      <c r="I25" s="4209">
        <v>39606</v>
      </c>
      <c r="J25" s="4209">
        <v>0</v>
      </c>
      <c r="K25" s="4209">
        <v>0</v>
      </c>
      <c r="L25" s="4209">
        <v>0</v>
      </c>
      <c r="M25" s="4209">
        <v>0</v>
      </c>
      <c r="N25" s="4258">
        <f t="shared" si="0"/>
        <v>39606</v>
      </c>
    </row>
    <row r="26" spans="1:14" ht="19.5" customHeight="1">
      <c r="A26" s="4257" t="s">
        <v>3887</v>
      </c>
      <c r="B26" s="4209">
        <v>1676693.77</v>
      </c>
      <c r="C26" s="4209">
        <v>2503365.91</v>
      </c>
      <c r="D26" s="4209">
        <v>2501334.2799999998</v>
      </c>
      <c r="E26" s="4209">
        <v>2109249.73</v>
      </c>
      <c r="F26" s="4209">
        <v>3191115.1</v>
      </c>
      <c r="G26" s="4209">
        <v>2081367.57</v>
      </c>
      <c r="H26" s="4209">
        <v>2153327.84</v>
      </c>
      <c r="I26" s="4209">
        <v>2913415.38</v>
      </c>
      <c r="J26" s="4209">
        <v>3167200.06</v>
      </c>
      <c r="K26" s="4209">
        <v>2664853.4700000002</v>
      </c>
      <c r="L26" s="4209">
        <v>3715765.82</v>
      </c>
      <c r="M26" s="4209">
        <v>2016109.98</v>
      </c>
      <c r="N26" s="4258">
        <f t="shared" si="0"/>
        <v>30693798.909999996</v>
      </c>
    </row>
    <row r="27" spans="1:14" ht="19.5" customHeight="1">
      <c r="A27" s="4257" t="s">
        <v>3712</v>
      </c>
      <c r="B27" s="4209">
        <v>100437.12</v>
      </c>
      <c r="C27" s="4209">
        <v>0</v>
      </c>
      <c r="D27" s="4209">
        <v>0</v>
      </c>
      <c r="E27" s="4209">
        <v>91536</v>
      </c>
      <c r="F27" s="4209">
        <v>10404</v>
      </c>
      <c r="G27" s="4209">
        <v>11637.95</v>
      </c>
      <c r="H27" s="4209">
        <v>0</v>
      </c>
      <c r="I27" s="4209">
        <v>184369.99</v>
      </c>
      <c r="J27" s="4209">
        <v>942.95</v>
      </c>
      <c r="K27" s="4209">
        <v>0</v>
      </c>
      <c r="L27" s="4209">
        <v>48315.54</v>
      </c>
      <c r="M27" s="4209">
        <v>40166.800000000003</v>
      </c>
      <c r="N27" s="4258">
        <f t="shared" si="0"/>
        <v>487810.35</v>
      </c>
    </row>
    <row r="28" spans="1:14" ht="19.5" customHeight="1">
      <c r="A28" s="4257" t="s">
        <v>3713</v>
      </c>
      <c r="B28" s="4209">
        <v>838107.35</v>
      </c>
      <c r="C28" s="4209">
        <v>1086009.05</v>
      </c>
      <c r="D28" s="4209">
        <v>1766655.88</v>
      </c>
      <c r="E28" s="4209">
        <v>407220.29</v>
      </c>
      <c r="F28" s="4209">
        <v>770905.84</v>
      </c>
      <c r="G28" s="4209">
        <v>2129614.59</v>
      </c>
      <c r="H28" s="4209">
        <v>1157815.6299999999</v>
      </c>
      <c r="I28" s="4209">
        <v>1772570.05</v>
      </c>
      <c r="J28" s="4209">
        <v>1255094.02</v>
      </c>
      <c r="K28" s="4209">
        <v>1219376.04</v>
      </c>
      <c r="L28" s="4209">
        <v>1883641.04</v>
      </c>
      <c r="M28" s="4209">
        <v>966124.1</v>
      </c>
      <c r="N28" s="4258">
        <f t="shared" si="0"/>
        <v>15253133.879999997</v>
      </c>
    </row>
    <row r="29" spans="1:14" ht="19.5" customHeight="1">
      <c r="A29" s="4257" t="s">
        <v>3715</v>
      </c>
      <c r="B29" s="4209">
        <v>97409.73</v>
      </c>
      <c r="C29" s="4209">
        <v>73226.73</v>
      </c>
      <c r="D29" s="4209">
        <v>122624.5</v>
      </c>
      <c r="E29" s="4209">
        <v>179805.06</v>
      </c>
      <c r="F29" s="4209">
        <v>111657.7</v>
      </c>
      <c r="G29" s="4209">
        <v>115939.82</v>
      </c>
      <c r="H29" s="4209">
        <v>85855.34</v>
      </c>
      <c r="I29" s="4209">
        <v>88315.24</v>
      </c>
      <c r="J29" s="4209">
        <v>116764.51</v>
      </c>
      <c r="K29" s="4209">
        <v>98855.46</v>
      </c>
      <c r="L29" s="4209">
        <v>166425.73000000001</v>
      </c>
      <c r="M29" s="4209">
        <v>102344.42</v>
      </c>
      <c r="N29" s="4258">
        <f t="shared" si="0"/>
        <v>1359224.24</v>
      </c>
    </row>
    <row r="30" spans="1:14" ht="19.5" customHeight="1">
      <c r="A30" s="4257" t="s">
        <v>3888</v>
      </c>
      <c r="B30" s="4209">
        <v>0</v>
      </c>
      <c r="C30" s="4209">
        <v>0</v>
      </c>
      <c r="D30" s="4209">
        <v>87769.53</v>
      </c>
      <c r="E30" s="4209">
        <v>0</v>
      </c>
      <c r="F30" s="4209">
        <v>0</v>
      </c>
      <c r="G30" s="4209">
        <v>0</v>
      </c>
      <c r="H30" s="4209">
        <v>0</v>
      </c>
      <c r="I30" s="4209">
        <v>0</v>
      </c>
      <c r="J30" s="4209">
        <v>0</v>
      </c>
      <c r="K30" s="4209">
        <v>0</v>
      </c>
      <c r="L30" s="4209">
        <v>0</v>
      </c>
      <c r="M30" s="4209">
        <v>0</v>
      </c>
      <c r="N30" s="4258">
        <f t="shared" si="0"/>
        <v>87769.53</v>
      </c>
    </row>
    <row r="31" spans="1:14" ht="19.5" customHeight="1">
      <c r="A31" s="4257" t="s">
        <v>3716</v>
      </c>
      <c r="B31" s="4209">
        <v>191846.07</v>
      </c>
      <c r="C31" s="4209">
        <v>675424.16</v>
      </c>
      <c r="D31" s="4209">
        <v>178363.8</v>
      </c>
      <c r="E31" s="4209">
        <v>190942.66</v>
      </c>
      <c r="F31" s="4209">
        <v>971177.72</v>
      </c>
      <c r="G31" s="4209">
        <v>174388.86</v>
      </c>
      <c r="H31" s="4209">
        <v>926910.3</v>
      </c>
      <c r="I31" s="4209">
        <v>1921864.86</v>
      </c>
      <c r="J31" s="4209">
        <v>384244.55</v>
      </c>
      <c r="K31" s="4209">
        <v>543701.41</v>
      </c>
      <c r="L31" s="4209">
        <v>1743851.1</v>
      </c>
      <c r="M31" s="4209">
        <v>251810.32</v>
      </c>
      <c r="N31" s="4258">
        <f t="shared" si="0"/>
        <v>8154525.8100000005</v>
      </c>
    </row>
    <row r="32" spans="1:14" ht="19.5" customHeight="1">
      <c r="A32" s="4257" t="s">
        <v>3718</v>
      </c>
      <c r="B32" s="4209">
        <v>277910.59000000003</v>
      </c>
      <c r="C32" s="4209">
        <v>480445.14</v>
      </c>
      <c r="D32" s="4209">
        <v>436017.99</v>
      </c>
      <c r="E32" s="4209">
        <v>114420.08</v>
      </c>
      <c r="F32" s="4209">
        <v>143830.01</v>
      </c>
      <c r="G32" s="4209">
        <v>150940.70000000001</v>
      </c>
      <c r="H32" s="4209">
        <v>220692.62</v>
      </c>
      <c r="I32" s="4209">
        <v>228443.02</v>
      </c>
      <c r="J32" s="4209">
        <v>208470.52</v>
      </c>
      <c r="K32" s="4209">
        <v>287709.39</v>
      </c>
      <c r="L32" s="4209">
        <v>340631.51</v>
      </c>
      <c r="M32" s="4209">
        <v>311357.28000000003</v>
      </c>
      <c r="N32" s="4258">
        <f t="shared" si="0"/>
        <v>3200868.8500000006</v>
      </c>
    </row>
    <row r="33" spans="1:14" ht="19.5" customHeight="1">
      <c r="A33" s="4257" t="s">
        <v>3719</v>
      </c>
      <c r="B33" s="4209">
        <v>1432255</v>
      </c>
      <c r="C33" s="4209">
        <v>556250</v>
      </c>
      <c r="D33" s="4209">
        <v>0</v>
      </c>
      <c r="E33" s="4209">
        <v>2973953</v>
      </c>
      <c r="F33" s="4209">
        <v>3363880.48</v>
      </c>
      <c r="G33" s="4209">
        <v>6413932.4100000001</v>
      </c>
      <c r="H33" s="4209">
        <v>5018501.38</v>
      </c>
      <c r="I33" s="4209">
        <v>854596.05</v>
      </c>
      <c r="J33" s="4209">
        <v>3439501.7</v>
      </c>
      <c r="K33" s="4209">
        <v>718644.09</v>
      </c>
      <c r="L33" s="4209">
        <v>825437.2</v>
      </c>
      <c r="M33" s="4209">
        <v>1679250</v>
      </c>
      <c r="N33" s="4258">
        <f t="shared" si="0"/>
        <v>27276201.309999999</v>
      </c>
    </row>
    <row r="34" spans="1:14" ht="19.5" customHeight="1">
      <c r="A34" s="4257" t="s">
        <v>3721</v>
      </c>
      <c r="B34" s="4209">
        <v>524741.59</v>
      </c>
      <c r="C34" s="4209">
        <v>560190.53</v>
      </c>
      <c r="D34" s="4209">
        <v>620527.17000000004</v>
      </c>
      <c r="E34" s="4209">
        <v>356009.53</v>
      </c>
      <c r="F34" s="4209">
        <v>374835.54</v>
      </c>
      <c r="G34" s="4209">
        <v>372644.97</v>
      </c>
      <c r="H34" s="4209">
        <v>325603.57</v>
      </c>
      <c r="I34" s="4209">
        <v>516388.19900000002</v>
      </c>
      <c r="J34" s="4209">
        <v>416154.05</v>
      </c>
      <c r="K34" s="4209">
        <v>287392.71999999997</v>
      </c>
      <c r="L34" s="4209">
        <v>815723.62</v>
      </c>
      <c r="M34" s="4209">
        <v>673245.76</v>
      </c>
      <c r="N34" s="4258">
        <f t="shared" si="0"/>
        <v>5843457.2489999998</v>
      </c>
    </row>
    <row r="35" spans="1:14" ht="19.5" customHeight="1">
      <c r="A35" s="4257" t="s">
        <v>3724</v>
      </c>
      <c r="B35" s="4209">
        <v>39759.26</v>
      </c>
      <c r="C35" s="4209">
        <v>41659.79</v>
      </c>
      <c r="D35" s="4209">
        <v>40276.699999999997</v>
      </c>
      <c r="E35" s="4209">
        <v>110982.13</v>
      </c>
      <c r="F35" s="4209">
        <v>16628.990000000002</v>
      </c>
      <c r="G35" s="4209">
        <v>57484.7</v>
      </c>
      <c r="H35" s="4209">
        <v>45688.959999999999</v>
      </c>
      <c r="I35" s="4209">
        <v>54888.67</v>
      </c>
      <c r="J35" s="4209">
        <v>76130.899999999994</v>
      </c>
      <c r="K35" s="4209">
        <v>59566.54</v>
      </c>
      <c r="L35" s="4209">
        <v>62881.29</v>
      </c>
      <c r="M35" s="4209">
        <v>119648.61</v>
      </c>
      <c r="N35" s="4258">
        <f t="shared" si="0"/>
        <v>725596.54</v>
      </c>
    </row>
    <row r="36" spans="1:14" ht="19.5" customHeight="1">
      <c r="A36" s="4257" t="s">
        <v>3725</v>
      </c>
      <c r="B36" s="4209">
        <v>0</v>
      </c>
      <c r="C36" s="4209">
        <v>0</v>
      </c>
      <c r="D36" s="4209">
        <v>0</v>
      </c>
      <c r="E36" s="4209">
        <v>0</v>
      </c>
      <c r="F36" s="4209">
        <v>1550</v>
      </c>
      <c r="G36" s="4209">
        <v>0</v>
      </c>
      <c r="H36" s="4209">
        <v>0</v>
      </c>
      <c r="I36" s="4209">
        <v>0</v>
      </c>
      <c r="J36" s="4209">
        <v>0</v>
      </c>
      <c r="K36" s="4209">
        <v>0</v>
      </c>
      <c r="L36" s="4209">
        <v>0</v>
      </c>
      <c r="M36" s="4209">
        <v>0</v>
      </c>
      <c r="N36" s="4258">
        <f t="shared" si="0"/>
        <v>1550</v>
      </c>
    </row>
    <row r="37" spans="1:14" ht="19.5" customHeight="1">
      <c r="A37" s="4257" t="s">
        <v>3726</v>
      </c>
      <c r="B37" s="4209">
        <v>0</v>
      </c>
      <c r="C37" s="4209">
        <v>0</v>
      </c>
      <c r="D37" s="4209">
        <v>0</v>
      </c>
      <c r="E37" s="4209">
        <v>0</v>
      </c>
      <c r="F37" s="4209">
        <v>0</v>
      </c>
      <c r="G37" s="4209">
        <v>0</v>
      </c>
      <c r="H37" s="4209">
        <v>14586</v>
      </c>
      <c r="I37" s="4209">
        <v>0</v>
      </c>
      <c r="J37" s="4209">
        <v>0</v>
      </c>
      <c r="K37" s="4209">
        <v>0</v>
      </c>
      <c r="L37" s="4209">
        <v>0</v>
      </c>
      <c r="M37" s="4209">
        <v>0</v>
      </c>
      <c r="N37" s="4258">
        <f t="shared" si="0"/>
        <v>14586</v>
      </c>
    </row>
    <row r="38" spans="1:14" ht="19.5" customHeight="1">
      <c r="A38" s="4257" t="s">
        <v>3727</v>
      </c>
      <c r="B38" s="4209">
        <v>0</v>
      </c>
      <c r="C38" s="4209">
        <v>0</v>
      </c>
      <c r="D38" s="4209">
        <v>0</v>
      </c>
      <c r="E38" s="4209">
        <v>0</v>
      </c>
      <c r="F38" s="4209">
        <v>0</v>
      </c>
      <c r="G38" s="4209">
        <v>59975.75</v>
      </c>
      <c r="H38" s="4209">
        <v>0</v>
      </c>
      <c r="I38" s="4209">
        <v>53420.05</v>
      </c>
      <c r="J38" s="4209">
        <v>0</v>
      </c>
      <c r="K38" s="4209">
        <v>0</v>
      </c>
      <c r="L38" s="4209">
        <v>0</v>
      </c>
      <c r="M38" s="4209">
        <v>0</v>
      </c>
      <c r="N38" s="4258">
        <f t="shared" si="0"/>
        <v>113395.8</v>
      </c>
    </row>
    <row r="39" spans="1:14" ht="19.5" customHeight="1">
      <c r="A39" s="4257" t="s">
        <v>3728</v>
      </c>
      <c r="B39" s="4209">
        <v>0</v>
      </c>
      <c r="C39" s="4209">
        <v>0</v>
      </c>
      <c r="D39" s="4209">
        <v>0</v>
      </c>
      <c r="E39" s="4209">
        <v>0</v>
      </c>
      <c r="F39" s="4209">
        <v>0</v>
      </c>
      <c r="G39" s="4209">
        <v>2816</v>
      </c>
      <c r="H39" s="4209">
        <v>136902.29</v>
      </c>
      <c r="I39" s="4209">
        <v>209911.88</v>
      </c>
      <c r="J39" s="4209">
        <v>8477.0499999999993</v>
      </c>
      <c r="K39" s="4209">
        <v>0</v>
      </c>
      <c r="L39" s="4209">
        <v>0</v>
      </c>
      <c r="M39" s="4209">
        <v>0</v>
      </c>
      <c r="N39" s="4258">
        <f t="shared" si="0"/>
        <v>358107.22000000003</v>
      </c>
    </row>
    <row r="40" spans="1:14" ht="19.5" customHeight="1">
      <c r="A40" s="4257" t="s">
        <v>3729</v>
      </c>
      <c r="B40" s="4209">
        <v>52698.58</v>
      </c>
      <c r="C40" s="4209">
        <v>26641.200000000001</v>
      </c>
      <c r="D40" s="4209">
        <v>113857.73</v>
      </c>
      <c r="E40" s="4209">
        <v>471.6</v>
      </c>
      <c r="F40" s="4209">
        <v>74545.5</v>
      </c>
      <c r="G40" s="4209">
        <v>115872.05</v>
      </c>
      <c r="H40" s="4209">
        <v>107270.99</v>
      </c>
      <c r="I40" s="4209">
        <v>70760.240000000005</v>
      </c>
      <c r="J40" s="4209">
        <v>24514.77</v>
      </c>
      <c r="K40" s="4209">
        <v>23857.62</v>
      </c>
      <c r="L40" s="4209">
        <v>92843.36</v>
      </c>
      <c r="M40" s="4209">
        <v>99175.35</v>
      </c>
      <c r="N40" s="4258">
        <f t="shared" si="0"/>
        <v>802508.99</v>
      </c>
    </row>
    <row r="41" spans="1:14" ht="19.5" customHeight="1">
      <c r="A41" s="4257" t="s">
        <v>3730</v>
      </c>
      <c r="B41" s="4209">
        <v>0</v>
      </c>
      <c r="C41" s="4209">
        <v>0</v>
      </c>
      <c r="D41" s="4209">
        <v>33197</v>
      </c>
      <c r="E41" s="4209">
        <v>0</v>
      </c>
      <c r="F41" s="4209">
        <v>188735.63</v>
      </c>
      <c r="G41" s="4209">
        <v>178998</v>
      </c>
      <c r="H41" s="4209">
        <v>0</v>
      </c>
      <c r="I41" s="4209">
        <v>0</v>
      </c>
      <c r="J41" s="4209">
        <v>0</v>
      </c>
      <c r="K41" s="4209">
        <v>769.1</v>
      </c>
      <c r="L41" s="4209">
        <v>74035</v>
      </c>
      <c r="M41" s="4209">
        <v>0</v>
      </c>
      <c r="N41" s="4258">
        <f t="shared" si="0"/>
        <v>475734.73</v>
      </c>
    </row>
    <row r="42" spans="1:14" ht="19.5" customHeight="1">
      <c r="A42" s="4257" t="s">
        <v>3731</v>
      </c>
      <c r="B42" s="4209">
        <v>122314.06</v>
      </c>
      <c r="C42" s="4209">
        <v>139647.35999999999</v>
      </c>
      <c r="D42" s="4209">
        <v>231503.7</v>
      </c>
      <c r="E42" s="4209">
        <v>512444.6</v>
      </c>
      <c r="F42" s="4209">
        <v>527684.01</v>
      </c>
      <c r="G42" s="4209">
        <v>255510.8</v>
      </c>
      <c r="H42" s="4209">
        <v>577276.25</v>
      </c>
      <c r="I42" s="4209">
        <v>410660.96</v>
      </c>
      <c r="J42" s="4209">
        <v>351138.18</v>
      </c>
      <c r="K42" s="4209">
        <v>255779.74</v>
      </c>
      <c r="L42" s="4209">
        <v>334876.49</v>
      </c>
      <c r="M42" s="4209">
        <v>392182.39</v>
      </c>
      <c r="N42" s="4258">
        <f t="shared" si="0"/>
        <v>4111018.5400000005</v>
      </c>
    </row>
    <row r="43" spans="1:14" ht="19.5" customHeight="1">
      <c r="A43" s="4257" t="s">
        <v>3732</v>
      </c>
      <c r="B43" s="4209">
        <v>0</v>
      </c>
      <c r="C43" s="4209">
        <v>0</v>
      </c>
      <c r="D43" s="4209">
        <v>0</v>
      </c>
      <c r="E43" s="4209">
        <v>0</v>
      </c>
      <c r="F43" s="4209">
        <v>0</v>
      </c>
      <c r="G43" s="4209">
        <v>0</v>
      </c>
      <c r="H43" s="4209">
        <v>0</v>
      </c>
      <c r="I43" s="4209">
        <v>0</v>
      </c>
      <c r="J43" s="4209">
        <v>0</v>
      </c>
      <c r="K43" s="4209">
        <v>28980.09</v>
      </c>
      <c r="L43" s="4209">
        <v>0</v>
      </c>
      <c r="M43" s="4209">
        <v>0</v>
      </c>
      <c r="N43" s="4258">
        <f t="shared" si="0"/>
        <v>28980.09</v>
      </c>
    </row>
    <row r="44" spans="1:14" ht="19.5" customHeight="1">
      <c r="A44" s="4257" t="s">
        <v>3733</v>
      </c>
      <c r="B44" s="4209">
        <v>26395</v>
      </c>
      <c r="C44" s="4209">
        <v>0</v>
      </c>
      <c r="D44" s="4209">
        <v>89480.9</v>
      </c>
      <c r="E44" s="4209">
        <v>0</v>
      </c>
      <c r="F44" s="4209">
        <v>0</v>
      </c>
      <c r="G44" s="4209">
        <v>0</v>
      </c>
      <c r="H44" s="4209">
        <v>0</v>
      </c>
      <c r="I44" s="4209">
        <v>0</v>
      </c>
      <c r="J44" s="4209">
        <v>46076</v>
      </c>
      <c r="K44" s="4209">
        <v>0</v>
      </c>
      <c r="L44" s="4209">
        <v>27661.5</v>
      </c>
      <c r="M44" s="4209">
        <v>0</v>
      </c>
      <c r="N44" s="4258">
        <f t="shared" si="0"/>
        <v>189613.4</v>
      </c>
    </row>
    <row r="45" spans="1:14" ht="19.5" customHeight="1">
      <c r="A45" s="4257" t="s">
        <v>3734</v>
      </c>
      <c r="B45" s="4209">
        <v>43334.77</v>
      </c>
      <c r="C45" s="4209">
        <v>0</v>
      </c>
      <c r="D45" s="4209">
        <v>93506.19</v>
      </c>
      <c r="E45" s="4209">
        <v>0</v>
      </c>
      <c r="F45" s="4209">
        <v>39163.17</v>
      </c>
      <c r="G45" s="4209">
        <v>7008.88</v>
      </c>
      <c r="H45" s="4209">
        <v>52154.5</v>
      </c>
      <c r="I45" s="4209">
        <v>9154.59</v>
      </c>
      <c r="J45" s="4209">
        <v>49597.49</v>
      </c>
      <c r="K45" s="4209">
        <v>79804.78</v>
      </c>
      <c r="L45" s="4209">
        <v>15923.4</v>
      </c>
      <c r="M45" s="4209">
        <v>15941.17</v>
      </c>
      <c r="N45" s="4258">
        <f t="shared" si="0"/>
        <v>405588.94</v>
      </c>
    </row>
    <row r="46" spans="1:14" ht="19.5" customHeight="1">
      <c r="A46" s="4257" t="s">
        <v>3735</v>
      </c>
      <c r="B46" s="4209">
        <v>1663909.93</v>
      </c>
      <c r="C46" s="4209">
        <v>2634384.2999999998</v>
      </c>
      <c r="D46" s="4209">
        <v>2680318.98</v>
      </c>
      <c r="E46" s="4209">
        <v>2354888.2799999998</v>
      </c>
      <c r="F46" s="4209">
        <v>2416463.17</v>
      </c>
      <c r="G46" s="4209">
        <v>1940137.52</v>
      </c>
      <c r="H46" s="4209">
        <v>1512574.02</v>
      </c>
      <c r="I46" s="4209">
        <v>2381516.9500000002</v>
      </c>
      <c r="J46" s="4209">
        <v>2718306.78</v>
      </c>
      <c r="K46" s="4209">
        <v>2809076</v>
      </c>
      <c r="L46" s="4209">
        <v>3190220.46</v>
      </c>
      <c r="M46" s="4209">
        <v>2719537.39</v>
      </c>
      <c r="N46" s="4258">
        <f t="shared" si="0"/>
        <v>29021333.780000001</v>
      </c>
    </row>
    <row r="47" spans="1:14" ht="19.5" customHeight="1">
      <c r="A47" s="4257" t="s">
        <v>3889</v>
      </c>
      <c r="B47" s="4209">
        <v>0</v>
      </c>
      <c r="C47" s="4209">
        <v>0</v>
      </c>
      <c r="D47" s="4209">
        <v>0</v>
      </c>
      <c r="E47" s="4209">
        <v>0</v>
      </c>
      <c r="F47" s="4209">
        <v>0</v>
      </c>
      <c r="G47" s="4209">
        <v>0</v>
      </c>
      <c r="H47" s="4209">
        <v>35985.599999999999</v>
      </c>
      <c r="I47" s="4209">
        <v>0</v>
      </c>
      <c r="J47" s="4209">
        <v>0</v>
      </c>
      <c r="K47" s="4209">
        <v>0</v>
      </c>
      <c r="L47" s="4209">
        <v>0</v>
      </c>
      <c r="M47" s="4209">
        <v>0</v>
      </c>
      <c r="N47" s="4258">
        <f t="shared" si="0"/>
        <v>35985.599999999999</v>
      </c>
    </row>
    <row r="48" spans="1:14" ht="19.5" customHeight="1">
      <c r="A48" s="4257" t="s">
        <v>3737</v>
      </c>
      <c r="B48" s="4209">
        <v>29950.639999999999</v>
      </c>
      <c r="C48" s="4209">
        <v>58147.7</v>
      </c>
      <c r="D48" s="4209">
        <v>84442.4</v>
      </c>
      <c r="E48" s="4209">
        <v>17288</v>
      </c>
      <c r="F48" s="4209">
        <v>17514</v>
      </c>
      <c r="G48" s="4209">
        <v>0</v>
      </c>
      <c r="H48" s="4209">
        <v>82865</v>
      </c>
      <c r="I48" s="4209">
        <v>55619</v>
      </c>
      <c r="J48" s="4209">
        <v>0</v>
      </c>
      <c r="K48" s="4209">
        <v>0</v>
      </c>
      <c r="L48" s="4209">
        <v>53546.6</v>
      </c>
      <c r="M48" s="4209">
        <v>0</v>
      </c>
      <c r="N48" s="4258">
        <f t="shared" si="0"/>
        <v>399373.33999999997</v>
      </c>
    </row>
    <row r="49" spans="1:14" ht="19.5" customHeight="1">
      <c r="A49" s="4257" t="s">
        <v>3738</v>
      </c>
      <c r="B49" s="4209">
        <v>0</v>
      </c>
      <c r="C49" s="4209">
        <v>0</v>
      </c>
      <c r="D49" s="4209">
        <v>0</v>
      </c>
      <c r="E49" s="4209">
        <v>0</v>
      </c>
      <c r="F49" s="4209">
        <v>13115.06</v>
      </c>
      <c r="G49" s="4209">
        <v>11123.75</v>
      </c>
      <c r="H49" s="4209">
        <v>0</v>
      </c>
      <c r="I49" s="4209">
        <v>0</v>
      </c>
      <c r="J49" s="4209">
        <v>8301</v>
      </c>
      <c r="K49" s="4209">
        <v>22107</v>
      </c>
      <c r="L49" s="4209">
        <v>0</v>
      </c>
      <c r="M49" s="4209">
        <v>0</v>
      </c>
      <c r="N49" s="4258">
        <f t="shared" si="0"/>
        <v>54646.81</v>
      </c>
    </row>
    <row r="50" spans="1:14" ht="19.5" customHeight="1">
      <c r="A50" s="4257" t="s">
        <v>3739</v>
      </c>
      <c r="B50" s="4209">
        <v>26314.3</v>
      </c>
      <c r="C50" s="4209">
        <v>7170</v>
      </c>
      <c r="D50" s="4209">
        <v>79640.11</v>
      </c>
      <c r="E50" s="4209">
        <v>46772.800000000003</v>
      </c>
      <c r="F50" s="4209">
        <v>16410</v>
      </c>
      <c r="G50" s="4209">
        <v>1879454.82</v>
      </c>
      <c r="H50" s="4209">
        <v>1453028.2</v>
      </c>
      <c r="I50" s="4209">
        <v>1202091.54</v>
      </c>
      <c r="J50" s="4209">
        <v>42175</v>
      </c>
      <c r="K50" s="4209">
        <v>1175089.8600000001</v>
      </c>
      <c r="L50" s="4209">
        <v>80742</v>
      </c>
      <c r="M50" s="4209">
        <v>0</v>
      </c>
      <c r="N50" s="4258">
        <f t="shared" si="0"/>
        <v>6008888.6299999999</v>
      </c>
    </row>
    <row r="51" spans="1:14" ht="19.5" customHeight="1">
      <c r="A51" s="4257" t="s">
        <v>3741</v>
      </c>
      <c r="B51" s="4209">
        <v>0</v>
      </c>
      <c r="C51" s="4209">
        <v>0</v>
      </c>
      <c r="D51" s="4209">
        <v>0</v>
      </c>
      <c r="E51" s="4209">
        <v>5878</v>
      </c>
      <c r="F51" s="4209">
        <v>6210</v>
      </c>
      <c r="G51" s="4209">
        <v>6267</v>
      </c>
      <c r="H51" s="4209">
        <v>0</v>
      </c>
      <c r="I51" s="4209">
        <v>0</v>
      </c>
      <c r="J51" s="4209">
        <v>6335</v>
      </c>
      <c r="K51" s="4209">
        <v>0</v>
      </c>
      <c r="L51" s="4209">
        <v>0</v>
      </c>
      <c r="M51" s="4209">
        <v>6380</v>
      </c>
      <c r="N51" s="4258">
        <f t="shared" si="0"/>
        <v>31070</v>
      </c>
    </row>
    <row r="52" spans="1:14" ht="19.5" customHeight="1">
      <c r="A52" s="4257" t="s">
        <v>3869</v>
      </c>
      <c r="B52" s="4209">
        <v>0</v>
      </c>
      <c r="C52" s="4209">
        <v>0</v>
      </c>
      <c r="D52" s="4209">
        <v>7512</v>
      </c>
      <c r="E52" s="4209">
        <v>0</v>
      </c>
      <c r="F52" s="4209">
        <v>0</v>
      </c>
      <c r="G52" s="4209">
        <v>0</v>
      </c>
      <c r="H52" s="4209">
        <v>6655</v>
      </c>
      <c r="I52" s="4209">
        <v>0</v>
      </c>
      <c r="J52" s="4209">
        <v>0</v>
      </c>
      <c r="K52" s="4209">
        <v>0</v>
      </c>
      <c r="L52" s="4209">
        <v>0</v>
      </c>
      <c r="M52" s="4209">
        <v>0</v>
      </c>
      <c r="N52" s="4258">
        <f t="shared" si="0"/>
        <v>14167</v>
      </c>
    </row>
    <row r="53" spans="1:14" ht="19.5" customHeight="1">
      <c r="A53" s="4257" t="s">
        <v>3744</v>
      </c>
      <c r="B53" s="4209">
        <v>231204.36</v>
      </c>
      <c r="C53" s="4209">
        <v>0</v>
      </c>
      <c r="D53" s="4209">
        <v>428522.84</v>
      </c>
      <c r="E53" s="4209">
        <v>105120.72</v>
      </c>
      <c r="F53" s="4209">
        <v>131037</v>
      </c>
      <c r="G53" s="4209">
        <v>87252.65</v>
      </c>
      <c r="H53" s="4209">
        <v>155467</v>
      </c>
      <c r="I53" s="4209">
        <v>122262.59</v>
      </c>
      <c r="J53" s="4209">
        <v>151732.96</v>
      </c>
      <c r="K53" s="4209">
        <v>225678</v>
      </c>
      <c r="L53" s="4209">
        <v>127588</v>
      </c>
      <c r="M53" s="4209">
        <v>179017.3</v>
      </c>
      <c r="N53" s="4258">
        <f t="shared" si="0"/>
        <v>1944883.42</v>
      </c>
    </row>
    <row r="54" spans="1:14" ht="19.5" customHeight="1">
      <c r="A54" s="4257" t="s">
        <v>3745</v>
      </c>
      <c r="B54" s="4209">
        <v>0</v>
      </c>
      <c r="C54" s="4209">
        <v>0</v>
      </c>
      <c r="D54" s="4209">
        <v>0</v>
      </c>
      <c r="E54" s="4209">
        <v>0</v>
      </c>
      <c r="F54" s="4209">
        <v>0</v>
      </c>
      <c r="G54" s="4209">
        <v>0</v>
      </c>
      <c r="H54" s="4209">
        <v>1936.25</v>
      </c>
      <c r="I54" s="4209">
        <v>0</v>
      </c>
      <c r="J54" s="4209">
        <v>0</v>
      </c>
      <c r="K54" s="4209">
        <v>18142.55</v>
      </c>
      <c r="L54" s="4209">
        <v>0</v>
      </c>
      <c r="M54" s="4209">
        <v>0</v>
      </c>
      <c r="N54" s="4258">
        <f t="shared" si="0"/>
        <v>20078.8</v>
      </c>
    </row>
    <row r="55" spans="1:14" ht="19.5" customHeight="1">
      <c r="A55" s="4257" t="s">
        <v>3747</v>
      </c>
      <c r="B55" s="4209">
        <v>359957.47</v>
      </c>
      <c r="C55" s="4209">
        <v>236156.56</v>
      </c>
      <c r="D55" s="4209">
        <v>542852.14</v>
      </c>
      <c r="E55" s="4209">
        <v>474592.4</v>
      </c>
      <c r="F55" s="4209">
        <v>248676.2</v>
      </c>
      <c r="G55" s="4209">
        <v>382648.25</v>
      </c>
      <c r="H55" s="4209">
        <v>673235.45</v>
      </c>
      <c r="I55" s="4209">
        <v>752379.01</v>
      </c>
      <c r="J55" s="4209">
        <v>845610.88</v>
      </c>
      <c r="K55" s="4209">
        <v>486053.75</v>
      </c>
      <c r="L55" s="4209">
        <v>584090.9</v>
      </c>
      <c r="M55" s="4209">
        <v>861034.67</v>
      </c>
      <c r="N55" s="4258">
        <f t="shared" si="0"/>
        <v>6447287.6799999997</v>
      </c>
    </row>
    <row r="56" spans="1:14" ht="19.5" customHeight="1">
      <c r="A56" s="4257" t="s">
        <v>3748</v>
      </c>
      <c r="B56" s="4209">
        <v>0</v>
      </c>
      <c r="C56" s="4209">
        <v>0</v>
      </c>
      <c r="D56" s="4209">
        <v>1600</v>
      </c>
      <c r="E56" s="4209">
        <v>12535.2</v>
      </c>
      <c r="F56" s="4209">
        <v>69701.58</v>
      </c>
      <c r="G56" s="4209">
        <v>0</v>
      </c>
      <c r="H56" s="4209">
        <v>0</v>
      </c>
      <c r="I56" s="4209">
        <v>11790</v>
      </c>
      <c r="J56" s="4209">
        <v>0</v>
      </c>
      <c r="K56" s="4209">
        <v>0</v>
      </c>
      <c r="L56" s="4209">
        <v>11060.5</v>
      </c>
      <c r="M56" s="4209">
        <v>0</v>
      </c>
      <c r="N56" s="4258">
        <f t="shared" si="0"/>
        <v>106687.28</v>
      </c>
    </row>
    <row r="57" spans="1:14" ht="19.5" customHeight="1">
      <c r="A57" s="4257" t="s">
        <v>3749</v>
      </c>
      <c r="B57" s="4209">
        <v>39096.36</v>
      </c>
      <c r="C57" s="4209">
        <v>203499.45</v>
      </c>
      <c r="D57" s="4209">
        <v>681653.69</v>
      </c>
      <c r="E57" s="4209">
        <v>137927.19</v>
      </c>
      <c r="F57" s="4209">
        <v>153344.41</v>
      </c>
      <c r="G57" s="4209">
        <v>175448.77</v>
      </c>
      <c r="H57" s="4209">
        <v>135199.1</v>
      </c>
      <c r="I57" s="4209">
        <v>77433.55</v>
      </c>
      <c r="J57" s="4209">
        <v>90599.65</v>
      </c>
      <c r="K57" s="4209">
        <v>134719.57999999999</v>
      </c>
      <c r="L57" s="4209">
        <v>170882.88</v>
      </c>
      <c r="M57" s="4209">
        <v>154026.49</v>
      </c>
      <c r="N57" s="4258">
        <f t="shared" si="0"/>
        <v>2153831.12</v>
      </c>
    </row>
    <row r="58" spans="1:14" ht="19.5" customHeight="1">
      <c r="A58" s="4257" t="s">
        <v>3750</v>
      </c>
      <c r="B58" s="4209">
        <v>1484115.3</v>
      </c>
      <c r="C58" s="4209">
        <v>1986858.43</v>
      </c>
      <c r="D58" s="4209">
        <v>2491991.17</v>
      </c>
      <c r="E58" s="4209">
        <v>1815232.78</v>
      </c>
      <c r="F58" s="4209">
        <v>1760159.18</v>
      </c>
      <c r="G58" s="4209">
        <v>1669271.98</v>
      </c>
      <c r="H58" s="4209">
        <v>1124009.81</v>
      </c>
      <c r="I58" s="4209">
        <v>2020939.04</v>
      </c>
      <c r="J58" s="4209">
        <v>1743287.83</v>
      </c>
      <c r="K58" s="4209">
        <v>1883057.88</v>
      </c>
      <c r="L58" s="4209">
        <v>2263285.02</v>
      </c>
      <c r="M58" s="4209">
        <v>2437652.62</v>
      </c>
      <c r="N58" s="4258">
        <f t="shared" si="0"/>
        <v>22679861.040000003</v>
      </c>
    </row>
    <row r="59" spans="1:14" ht="19.5" customHeight="1">
      <c r="A59" s="4257" t="s">
        <v>3852</v>
      </c>
      <c r="B59" s="4209">
        <v>0</v>
      </c>
      <c r="C59" s="4209">
        <v>0</v>
      </c>
      <c r="D59" s="4209">
        <v>0</v>
      </c>
      <c r="E59" s="4209">
        <v>0</v>
      </c>
      <c r="F59" s="4209">
        <v>0</v>
      </c>
      <c r="G59" s="4209">
        <v>101560.99</v>
      </c>
      <c r="H59" s="4209">
        <v>0</v>
      </c>
      <c r="I59" s="4209">
        <v>0</v>
      </c>
      <c r="J59" s="4209">
        <v>0</v>
      </c>
      <c r="K59" s="4209">
        <v>22424.35</v>
      </c>
      <c r="L59" s="4209">
        <v>0</v>
      </c>
      <c r="M59" s="4209">
        <v>0</v>
      </c>
      <c r="N59" s="4258">
        <f t="shared" si="0"/>
        <v>123985.34</v>
      </c>
    </row>
    <row r="60" spans="1:14" ht="19.5" customHeight="1">
      <c r="A60" s="4257" t="s">
        <v>3753</v>
      </c>
      <c r="B60" s="4209">
        <v>27249.72</v>
      </c>
      <c r="C60" s="4209">
        <v>117104.07</v>
      </c>
      <c r="D60" s="4209">
        <v>6480</v>
      </c>
      <c r="E60" s="4209">
        <v>28821.3</v>
      </c>
      <c r="F60" s="4209">
        <v>19970.68</v>
      </c>
      <c r="G60" s="4209">
        <v>10678.73</v>
      </c>
      <c r="H60" s="4209">
        <v>0</v>
      </c>
      <c r="I60" s="4209">
        <v>0</v>
      </c>
      <c r="J60" s="4209">
        <v>43405.53</v>
      </c>
      <c r="K60" s="4209">
        <v>10730.12</v>
      </c>
      <c r="L60" s="4209">
        <v>37582.400000000001</v>
      </c>
      <c r="M60" s="4209">
        <v>12301.14</v>
      </c>
      <c r="N60" s="4258">
        <f t="shared" si="0"/>
        <v>314323.69000000006</v>
      </c>
    </row>
    <row r="61" spans="1:14" ht="19.5" customHeight="1">
      <c r="A61" s="4257" t="s">
        <v>3754</v>
      </c>
      <c r="B61" s="4209">
        <v>4590270.22</v>
      </c>
      <c r="C61" s="4209">
        <v>5636736.8600000003</v>
      </c>
      <c r="D61" s="4209">
        <v>4232782.1500000004</v>
      </c>
      <c r="E61" s="4209">
        <v>4140589.73</v>
      </c>
      <c r="F61" s="4209">
        <v>3528524.62</v>
      </c>
      <c r="G61" s="4209">
        <v>2827546.01</v>
      </c>
      <c r="H61" s="4209">
        <v>2836679.46</v>
      </c>
      <c r="I61" s="4209">
        <v>5429309.3600000003</v>
      </c>
      <c r="J61" s="4209">
        <v>4712699.91</v>
      </c>
      <c r="K61" s="4209">
        <v>4651701.6900000004</v>
      </c>
      <c r="L61" s="4209">
        <v>5078630.04</v>
      </c>
      <c r="M61" s="4209">
        <v>6569764.2199999997</v>
      </c>
      <c r="N61" s="4258">
        <f t="shared" si="0"/>
        <v>54235234.270000003</v>
      </c>
    </row>
    <row r="62" spans="1:14" ht="19.5" customHeight="1">
      <c r="A62" s="4257" t="s">
        <v>3756</v>
      </c>
      <c r="B62" s="4209">
        <v>1303495.9720000001</v>
      </c>
      <c r="C62" s="4209">
        <v>1173420.76</v>
      </c>
      <c r="D62" s="4209">
        <v>1093567.6499999999</v>
      </c>
      <c r="E62" s="4209">
        <v>780033.07</v>
      </c>
      <c r="F62" s="4209">
        <v>1205540.44</v>
      </c>
      <c r="G62" s="4209">
        <v>2451101.56</v>
      </c>
      <c r="H62" s="4209">
        <v>1102916.05</v>
      </c>
      <c r="I62" s="4209">
        <v>881572.16</v>
      </c>
      <c r="J62" s="4209">
        <v>788987.9</v>
      </c>
      <c r="K62" s="4209">
        <v>1270956.79</v>
      </c>
      <c r="L62" s="4209">
        <v>2049927.96</v>
      </c>
      <c r="M62" s="4209">
        <v>856288.37</v>
      </c>
      <c r="N62" s="4258">
        <f t="shared" si="0"/>
        <v>14957808.682000002</v>
      </c>
    </row>
    <row r="63" spans="1:14" ht="19.5" customHeight="1">
      <c r="A63" s="4257" t="s">
        <v>3853</v>
      </c>
      <c r="B63" s="4209">
        <v>1502048.81</v>
      </c>
      <c r="C63" s="4209">
        <v>1936914.31</v>
      </c>
      <c r="D63" s="4209">
        <v>1517007.88</v>
      </c>
      <c r="E63" s="4209">
        <v>1344230.39</v>
      </c>
      <c r="F63" s="4209">
        <v>2112654.4500000002</v>
      </c>
      <c r="G63" s="4209">
        <v>1613029.32</v>
      </c>
      <c r="H63" s="4209">
        <v>1255030.92</v>
      </c>
      <c r="I63" s="4209">
        <v>1929100.86</v>
      </c>
      <c r="J63" s="4209">
        <v>1565291.18</v>
      </c>
      <c r="K63" s="4209">
        <v>1852683.29</v>
      </c>
      <c r="L63" s="4209">
        <v>2063837.6</v>
      </c>
      <c r="M63" s="4209">
        <v>1992212.66</v>
      </c>
      <c r="N63" s="4258">
        <f t="shared" si="0"/>
        <v>20684041.670000002</v>
      </c>
    </row>
    <row r="64" spans="1:14" ht="19.5" customHeight="1">
      <c r="A64" s="4257" t="s">
        <v>3757</v>
      </c>
      <c r="B64" s="4209">
        <v>688238.35</v>
      </c>
      <c r="C64" s="4209">
        <v>237322.48199999999</v>
      </c>
      <c r="D64" s="4209">
        <v>596065.74</v>
      </c>
      <c r="E64" s="4209">
        <v>673409.9</v>
      </c>
      <c r="F64" s="4209">
        <v>529730.39</v>
      </c>
      <c r="G64" s="4209">
        <v>300371.15000000002</v>
      </c>
      <c r="H64" s="4209">
        <v>524633.32999999996</v>
      </c>
      <c r="I64" s="4209">
        <v>807622.95</v>
      </c>
      <c r="J64" s="4209">
        <v>495689.52</v>
      </c>
      <c r="K64" s="4209">
        <v>500850.6</v>
      </c>
      <c r="L64" s="4209">
        <v>1480605.89</v>
      </c>
      <c r="M64" s="4209">
        <v>615124.69999999995</v>
      </c>
      <c r="N64" s="4258">
        <f t="shared" si="0"/>
        <v>7449665.0020000003</v>
      </c>
    </row>
    <row r="65" spans="1:15" ht="19.5" customHeight="1">
      <c r="A65" s="4257" t="s">
        <v>3758</v>
      </c>
      <c r="B65" s="4209">
        <v>589718.59</v>
      </c>
      <c r="C65" s="4209">
        <v>604064.02</v>
      </c>
      <c r="D65" s="4209">
        <v>1661278.99</v>
      </c>
      <c r="E65" s="4209">
        <v>717114.09</v>
      </c>
      <c r="F65" s="4209">
        <v>693329.86</v>
      </c>
      <c r="G65" s="4209">
        <v>1063385.25</v>
      </c>
      <c r="H65" s="4209">
        <v>787346.04</v>
      </c>
      <c r="I65" s="4209">
        <v>806625.8</v>
      </c>
      <c r="J65" s="4209">
        <v>1093417.8400000001</v>
      </c>
      <c r="K65" s="4209">
        <v>786079.19</v>
      </c>
      <c r="L65" s="4209">
        <v>976496.5</v>
      </c>
      <c r="M65" s="4209">
        <v>462753.15</v>
      </c>
      <c r="N65" s="4258">
        <f t="shared" si="0"/>
        <v>10241609.32</v>
      </c>
    </row>
    <row r="66" spans="1:15" ht="19.5" customHeight="1">
      <c r="A66" s="4257" t="s">
        <v>3760</v>
      </c>
      <c r="B66" s="4209">
        <v>218548.45</v>
      </c>
      <c r="C66" s="4209">
        <v>370030.06</v>
      </c>
      <c r="D66" s="4209">
        <v>347435.42</v>
      </c>
      <c r="E66" s="4209">
        <v>324790.01</v>
      </c>
      <c r="F66" s="4209">
        <v>277745.84000000003</v>
      </c>
      <c r="G66" s="4209">
        <v>235445.5</v>
      </c>
      <c r="H66" s="4209">
        <v>474259.18</v>
      </c>
      <c r="I66" s="4209">
        <v>583518.93000000005</v>
      </c>
      <c r="J66" s="4209">
        <v>484755.66</v>
      </c>
      <c r="K66" s="4209">
        <v>434619.49</v>
      </c>
      <c r="L66" s="4209">
        <v>414047.92</v>
      </c>
      <c r="M66" s="4209">
        <v>682908.43</v>
      </c>
      <c r="N66" s="4258">
        <f t="shared" si="0"/>
        <v>4848104.8899999997</v>
      </c>
    </row>
    <row r="67" spans="1:15" ht="19.5" customHeight="1">
      <c r="A67" s="4257" t="s">
        <v>3761</v>
      </c>
      <c r="B67" s="4209">
        <v>256288.31</v>
      </c>
      <c r="C67" s="4209">
        <v>162599.22</v>
      </c>
      <c r="D67" s="4209">
        <v>220823.06</v>
      </c>
      <c r="E67" s="4209">
        <v>125262.53</v>
      </c>
      <c r="F67" s="4209">
        <v>161120.15</v>
      </c>
      <c r="G67" s="4209">
        <v>166719.37</v>
      </c>
      <c r="H67" s="4209">
        <v>116848.06</v>
      </c>
      <c r="I67" s="4209">
        <v>117932.92</v>
      </c>
      <c r="J67" s="4209">
        <v>60255.99</v>
      </c>
      <c r="K67" s="4209">
        <v>103858.23</v>
      </c>
      <c r="L67" s="4209">
        <v>326186.09999999998</v>
      </c>
      <c r="M67" s="4209">
        <v>235377.72</v>
      </c>
      <c r="N67" s="4258">
        <f t="shared" si="0"/>
        <v>2053271.66</v>
      </c>
    </row>
    <row r="68" spans="1:15" ht="19.5" customHeight="1">
      <c r="A68" s="4257" t="s">
        <v>3762</v>
      </c>
      <c r="B68" s="4209">
        <v>0</v>
      </c>
      <c r="C68" s="4209">
        <v>0</v>
      </c>
      <c r="D68" s="4209">
        <v>0</v>
      </c>
      <c r="E68" s="4209">
        <v>0</v>
      </c>
      <c r="F68" s="4209">
        <v>0</v>
      </c>
      <c r="G68" s="4209">
        <v>0</v>
      </c>
      <c r="H68" s="4209">
        <v>0</v>
      </c>
      <c r="I68" s="4209">
        <v>7189</v>
      </c>
      <c r="J68" s="4209">
        <v>0</v>
      </c>
      <c r="K68" s="4209">
        <v>0</v>
      </c>
      <c r="L68" s="4209">
        <v>0</v>
      </c>
      <c r="M68" s="4209">
        <v>0</v>
      </c>
      <c r="N68" s="4258">
        <f t="shared" si="0"/>
        <v>7189</v>
      </c>
    </row>
    <row r="69" spans="1:15" ht="19.5" customHeight="1">
      <c r="A69" s="4257" t="s">
        <v>3763</v>
      </c>
      <c r="B69" s="4209">
        <v>1399689.88</v>
      </c>
      <c r="C69" s="4209">
        <v>1604688.81</v>
      </c>
      <c r="D69" s="4209">
        <v>1816782.52</v>
      </c>
      <c r="E69" s="4209">
        <v>2443763.8199999998</v>
      </c>
      <c r="F69" s="4209">
        <v>2629290.83</v>
      </c>
      <c r="G69" s="4209">
        <v>1761190.68</v>
      </c>
      <c r="H69" s="4209">
        <v>1166168.49</v>
      </c>
      <c r="I69" s="4209">
        <v>1473339.98</v>
      </c>
      <c r="J69" s="4209">
        <v>1461066.51</v>
      </c>
      <c r="K69" s="4209">
        <v>2485371.52</v>
      </c>
      <c r="L69" s="4209">
        <v>2225915.5099999998</v>
      </c>
      <c r="M69" s="4209">
        <v>1882465.95</v>
      </c>
      <c r="N69" s="4258">
        <f t="shared" si="0"/>
        <v>22349734.499999996</v>
      </c>
    </row>
    <row r="70" spans="1:15" ht="19.5" customHeight="1">
      <c r="A70" s="4257" t="s">
        <v>3764</v>
      </c>
      <c r="B70" s="4209">
        <v>0</v>
      </c>
      <c r="C70" s="4209">
        <v>8962.7099999999991</v>
      </c>
      <c r="D70" s="4209">
        <v>43375.57</v>
      </c>
      <c r="E70" s="4209">
        <v>0</v>
      </c>
      <c r="F70" s="4209">
        <v>0</v>
      </c>
      <c r="G70" s="4209">
        <v>0</v>
      </c>
      <c r="H70" s="4209">
        <v>0</v>
      </c>
      <c r="I70" s="4209">
        <v>0</v>
      </c>
      <c r="J70" s="4209">
        <v>0</v>
      </c>
      <c r="K70" s="4209">
        <v>0</v>
      </c>
      <c r="L70" s="4209">
        <v>32647.42</v>
      </c>
      <c r="M70" s="4209">
        <v>0</v>
      </c>
      <c r="N70" s="4258">
        <f>SUM(B70:M70)</f>
        <v>84985.7</v>
      </c>
    </row>
    <row r="71" spans="1:15" ht="19.5" customHeight="1">
      <c r="A71" s="4257" t="s">
        <v>3765</v>
      </c>
      <c r="B71" s="4209">
        <v>86728.3</v>
      </c>
      <c r="C71" s="4209">
        <v>42214.12</v>
      </c>
      <c r="D71" s="4209">
        <v>191137.8</v>
      </c>
      <c r="E71" s="4209">
        <v>167064.59</v>
      </c>
      <c r="F71" s="4209">
        <v>167679.67999999999</v>
      </c>
      <c r="G71" s="4209">
        <v>145325.25</v>
      </c>
      <c r="H71" s="4209">
        <v>0</v>
      </c>
      <c r="I71" s="4209">
        <v>0</v>
      </c>
      <c r="J71" s="4209">
        <v>0</v>
      </c>
      <c r="K71" s="4209">
        <v>0</v>
      </c>
      <c r="L71" s="4209">
        <v>0</v>
      </c>
      <c r="M71" s="4209">
        <v>0</v>
      </c>
      <c r="N71" s="4258">
        <f>SUM(B71:M71)</f>
        <v>800149.74</v>
      </c>
    </row>
    <row r="72" spans="1:15" ht="19.5" customHeight="1" thickBot="1">
      <c r="A72" s="4259" t="s">
        <v>3766</v>
      </c>
      <c r="B72" s="4260">
        <v>0</v>
      </c>
      <c r="C72" s="4260">
        <v>0</v>
      </c>
      <c r="D72" s="4260">
        <v>0</v>
      </c>
      <c r="E72" s="4260">
        <v>25684.400000000001</v>
      </c>
      <c r="F72" s="4260">
        <v>5814</v>
      </c>
      <c r="G72" s="4260">
        <v>0</v>
      </c>
      <c r="H72" s="4260">
        <v>251851.2</v>
      </c>
      <c r="I72" s="4260">
        <v>346186.17</v>
      </c>
      <c r="J72" s="4260">
        <v>30237.7</v>
      </c>
      <c r="K72" s="4260">
        <v>245119.69</v>
      </c>
      <c r="L72" s="4260">
        <v>589990</v>
      </c>
      <c r="M72" s="4260">
        <v>220112.09</v>
      </c>
      <c r="N72" s="4261">
        <f>SUM(B72:M72)</f>
        <v>1714995.25</v>
      </c>
    </row>
    <row r="73" spans="1:15" ht="17.100000000000001" customHeight="1" thickTop="1">
      <c r="A73" s="4262"/>
      <c r="B73" s="4238"/>
      <c r="C73" s="4238"/>
      <c r="D73" s="4238"/>
      <c r="E73" s="4238"/>
      <c r="F73" s="4238"/>
      <c r="G73" s="4238"/>
      <c r="H73" s="4238"/>
      <c r="I73" s="4238"/>
      <c r="J73" s="4238"/>
      <c r="K73" s="4238"/>
      <c r="L73" s="4238"/>
      <c r="M73" s="4238"/>
      <c r="N73" s="4263"/>
    </row>
    <row r="74" spans="1:15" ht="17.100000000000001" customHeight="1">
      <c r="A74" s="7422" t="s">
        <v>3892</v>
      </c>
      <c r="B74" s="7422"/>
      <c r="C74" s="7422"/>
      <c r="D74" s="7422"/>
      <c r="E74" s="7422"/>
      <c r="F74" s="7422"/>
      <c r="G74" s="7422"/>
      <c r="H74" s="7422"/>
      <c r="I74" s="7422"/>
      <c r="K74" s="4200"/>
      <c r="L74" s="4200"/>
      <c r="O74" s="4160"/>
    </row>
    <row r="75" spans="1:15" ht="17.100000000000001" customHeight="1">
      <c r="A75" s="7344" t="s">
        <v>3644</v>
      </c>
      <c r="B75" s="7344"/>
      <c r="C75" s="7344"/>
      <c r="D75" s="7344"/>
      <c r="E75" s="7344"/>
      <c r="F75" s="7344"/>
      <c r="G75" s="7344"/>
      <c r="H75" s="7344"/>
      <c r="I75" s="7344"/>
      <c r="K75" s="4200"/>
      <c r="L75" s="4200"/>
      <c r="O75" s="4160"/>
    </row>
    <row r="76" spans="1:15" ht="17.100000000000001" customHeight="1">
      <c r="A76" s="7344" t="s">
        <v>3645</v>
      </c>
      <c r="B76" s="7344"/>
      <c r="C76" s="7344"/>
      <c r="D76" s="7344"/>
      <c r="E76" s="7344"/>
      <c r="F76" s="7344"/>
      <c r="G76" s="7344"/>
      <c r="H76" s="7344"/>
      <c r="I76" s="7344"/>
      <c r="K76" s="4200"/>
      <c r="L76" s="4200"/>
      <c r="O76" s="4160"/>
    </row>
    <row r="77" spans="1:15" ht="17.25" customHeight="1">
      <c r="A77" s="3951"/>
      <c r="B77" s="3951"/>
      <c r="C77" s="3951"/>
      <c r="D77" s="3951"/>
      <c r="E77" s="3951"/>
      <c r="F77" s="3951"/>
      <c r="G77" s="3951"/>
      <c r="H77" s="3951"/>
      <c r="I77" s="3951"/>
      <c r="J77" s="3951"/>
      <c r="K77" s="3951"/>
      <c r="L77" s="3951"/>
      <c r="M77" s="3951"/>
      <c r="N77" s="3951"/>
      <c r="O77" s="3297"/>
    </row>
    <row r="78" spans="1:15" ht="17.25" customHeight="1">
      <c r="A78" s="3951"/>
      <c r="B78" s="3951"/>
      <c r="C78" s="3951"/>
      <c r="D78" s="3951"/>
      <c r="E78" s="3951"/>
      <c r="F78" s="3951"/>
      <c r="G78" s="3951"/>
      <c r="H78" s="3951"/>
      <c r="I78" s="3951"/>
      <c r="J78" s="3951"/>
      <c r="K78" s="3951"/>
      <c r="L78" s="3951"/>
      <c r="M78" s="3951"/>
      <c r="N78" s="3951"/>
      <c r="O78" s="3297"/>
    </row>
    <row r="81" spans="1:15">
      <c r="A81" s="3117"/>
      <c r="B81" s="3062"/>
      <c r="C81" s="4160"/>
      <c r="D81" s="3062"/>
      <c r="E81" s="4160"/>
      <c r="F81" s="4160"/>
      <c r="G81" s="3062"/>
      <c r="H81" s="4160"/>
      <c r="I81" s="4160"/>
      <c r="J81" s="3062"/>
      <c r="K81" s="4160"/>
      <c r="L81" s="4160"/>
      <c r="M81" s="3062"/>
      <c r="N81" s="4160"/>
      <c r="O81" s="4160"/>
    </row>
    <row r="82" spans="1:15" ht="21.75" customHeight="1">
      <c r="A82" s="3117"/>
      <c r="B82" s="3062"/>
      <c r="C82" s="7702" t="s">
        <v>3</v>
      </c>
      <c r="D82" s="7702"/>
      <c r="E82" s="4160"/>
      <c r="F82" s="4160"/>
      <c r="G82" s="4200" t="s">
        <v>38</v>
      </c>
      <c r="H82" s="4160"/>
      <c r="I82" s="4160"/>
      <c r="J82" s="3062"/>
      <c r="K82" s="4160"/>
      <c r="L82" s="4160"/>
      <c r="M82" s="3062"/>
      <c r="N82" s="4160"/>
      <c r="O82" s="4160"/>
    </row>
    <row r="83" spans="1:15">
      <c r="A83" s="3117"/>
      <c r="B83" s="3062"/>
      <c r="C83" s="4160"/>
      <c r="D83" s="3062"/>
      <c r="E83" s="4160"/>
      <c r="F83" s="4160"/>
      <c r="G83" s="3062"/>
      <c r="H83" s="4160"/>
      <c r="I83" s="4160"/>
      <c r="J83" s="3062"/>
      <c r="K83" s="4160"/>
      <c r="L83" s="4160"/>
      <c r="M83" s="3062"/>
      <c r="N83" s="4160"/>
      <c r="O83" s="4160"/>
    </row>
  </sheetData>
  <mergeCells count="10">
    <mergeCell ref="A74:I74"/>
    <mergeCell ref="A75:I75"/>
    <mergeCell ref="A76:I76"/>
    <mergeCell ref="C82:D82"/>
    <mergeCell ref="A1:C1"/>
    <mergeCell ref="A2:N2"/>
    <mergeCell ref="A3:N3"/>
    <mergeCell ref="A4:A5"/>
    <mergeCell ref="B4:M4"/>
    <mergeCell ref="N4:N5"/>
  </mergeCells>
  <hyperlinks>
    <hyperlink ref="A1" r:id="rId1"/>
  </hyperlinks>
  <pageMargins left="0.62992125984251968" right="0.70866141732283472" top="0.70866141732283472" bottom="0.55118110236220474" header="0.31496062992125984" footer="0.31496062992125984"/>
  <pageSetup paperSize="9" scale="34" fitToWidth="0" orientation="landscape" r:id="rId2"/>
  <headerFooter alignWithMargins="0">
    <oddFooter>&amp;R244</oddFooter>
  </headerFooter>
  <rowBreaks count="2" manualBreakCount="2">
    <brk id="32" max="16383" man="1"/>
    <brk id="65" max="16383" man="1"/>
  </rowBreaks>
  <drawing r:id="rId3"/>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37">
    <pageSetUpPr fitToPage="1"/>
  </sheetPr>
  <dimension ref="A1:O96"/>
  <sheetViews>
    <sheetView view="pageBreakPreview" zoomScale="60" zoomScaleNormal="100" workbookViewId="0">
      <selection activeCell="A3" sqref="A3:N3"/>
    </sheetView>
  </sheetViews>
  <sheetFormatPr defaultRowHeight="12.75"/>
  <cols>
    <col min="1" max="1" width="33.5703125" style="3062" customWidth="1"/>
    <col min="2" max="13" width="28.7109375" style="4199" customWidth="1"/>
    <col min="14" max="14" width="28.7109375" style="4200" customWidth="1"/>
    <col min="15" max="256" width="9.140625" style="3062"/>
    <col min="257" max="257" width="24.85546875" style="3062" customWidth="1"/>
    <col min="258" max="269" width="12.5703125" style="3062" customWidth="1"/>
    <col min="270" max="270" width="15.85546875" style="3062" customWidth="1"/>
    <col min="271" max="512" width="9.140625" style="3062"/>
    <col min="513" max="513" width="24.85546875" style="3062" customWidth="1"/>
    <col min="514" max="525" width="12.5703125" style="3062" customWidth="1"/>
    <col min="526" max="526" width="15.85546875" style="3062" customWidth="1"/>
    <col min="527" max="768" width="9.140625" style="3062"/>
    <col min="769" max="769" width="24.85546875" style="3062" customWidth="1"/>
    <col min="770" max="781" width="12.5703125" style="3062" customWidth="1"/>
    <col min="782" max="782" width="15.85546875" style="3062" customWidth="1"/>
    <col min="783" max="1024" width="9.140625" style="3062"/>
    <col min="1025" max="1025" width="24.85546875" style="3062" customWidth="1"/>
    <col min="1026" max="1037" width="12.5703125" style="3062" customWidth="1"/>
    <col min="1038" max="1038" width="15.85546875" style="3062" customWidth="1"/>
    <col min="1039" max="1280" width="9.140625" style="3062"/>
    <col min="1281" max="1281" width="24.85546875" style="3062" customWidth="1"/>
    <col min="1282" max="1293" width="12.5703125" style="3062" customWidth="1"/>
    <col min="1294" max="1294" width="15.85546875" style="3062" customWidth="1"/>
    <col min="1295" max="1536" width="9.140625" style="3062"/>
    <col min="1537" max="1537" width="24.85546875" style="3062" customWidth="1"/>
    <col min="1538" max="1549" width="12.5703125" style="3062" customWidth="1"/>
    <col min="1550" max="1550" width="15.85546875" style="3062" customWidth="1"/>
    <col min="1551" max="1792" width="9.140625" style="3062"/>
    <col min="1793" max="1793" width="24.85546875" style="3062" customWidth="1"/>
    <col min="1794" max="1805" width="12.5703125" style="3062" customWidth="1"/>
    <col min="1806" max="1806" width="15.85546875" style="3062" customWidth="1"/>
    <col min="1807" max="2048" width="9.140625" style="3062"/>
    <col min="2049" max="2049" width="24.85546875" style="3062" customWidth="1"/>
    <col min="2050" max="2061" width="12.5703125" style="3062" customWidth="1"/>
    <col min="2062" max="2062" width="15.85546875" style="3062" customWidth="1"/>
    <col min="2063" max="2304" width="9.140625" style="3062"/>
    <col min="2305" max="2305" width="24.85546875" style="3062" customWidth="1"/>
    <col min="2306" max="2317" width="12.5703125" style="3062" customWidth="1"/>
    <col min="2318" max="2318" width="15.85546875" style="3062" customWidth="1"/>
    <col min="2319" max="2560" width="9.140625" style="3062"/>
    <col min="2561" max="2561" width="24.85546875" style="3062" customWidth="1"/>
    <col min="2562" max="2573" width="12.5703125" style="3062" customWidth="1"/>
    <col min="2574" max="2574" width="15.85546875" style="3062" customWidth="1"/>
    <col min="2575" max="2816" width="9.140625" style="3062"/>
    <col min="2817" max="2817" width="24.85546875" style="3062" customWidth="1"/>
    <col min="2818" max="2829" width="12.5703125" style="3062" customWidth="1"/>
    <col min="2830" max="2830" width="15.85546875" style="3062" customWidth="1"/>
    <col min="2831" max="3072" width="9.140625" style="3062"/>
    <col min="3073" max="3073" width="24.85546875" style="3062" customWidth="1"/>
    <col min="3074" max="3085" width="12.5703125" style="3062" customWidth="1"/>
    <col min="3086" max="3086" width="15.85546875" style="3062" customWidth="1"/>
    <col min="3087" max="3328" width="9.140625" style="3062"/>
    <col min="3329" max="3329" width="24.85546875" style="3062" customWidth="1"/>
    <col min="3330" max="3341" width="12.5703125" style="3062" customWidth="1"/>
    <col min="3342" max="3342" width="15.85546875" style="3062" customWidth="1"/>
    <col min="3343" max="3584" width="9.140625" style="3062"/>
    <col min="3585" max="3585" width="24.85546875" style="3062" customWidth="1"/>
    <col min="3586" max="3597" width="12.5703125" style="3062" customWidth="1"/>
    <col min="3598" max="3598" width="15.85546875" style="3062" customWidth="1"/>
    <col min="3599" max="3840" width="9.140625" style="3062"/>
    <col min="3841" max="3841" width="24.85546875" style="3062" customWidth="1"/>
    <col min="3842" max="3853" width="12.5703125" style="3062" customWidth="1"/>
    <col min="3854" max="3854" width="15.85546875" style="3062" customWidth="1"/>
    <col min="3855" max="4096" width="9.140625" style="3062"/>
    <col min="4097" max="4097" width="24.85546875" style="3062" customWidth="1"/>
    <col min="4098" max="4109" width="12.5703125" style="3062" customWidth="1"/>
    <col min="4110" max="4110" width="15.85546875" style="3062" customWidth="1"/>
    <col min="4111" max="4352" width="9.140625" style="3062"/>
    <col min="4353" max="4353" width="24.85546875" style="3062" customWidth="1"/>
    <col min="4354" max="4365" width="12.5703125" style="3062" customWidth="1"/>
    <col min="4366" max="4366" width="15.85546875" style="3062" customWidth="1"/>
    <col min="4367" max="4608" width="9.140625" style="3062"/>
    <col min="4609" max="4609" width="24.85546875" style="3062" customWidth="1"/>
    <col min="4610" max="4621" width="12.5703125" style="3062" customWidth="1"/>
    <col min="4622" max="4622" width="15.85546875" style="3062" customWidth="1"/>
    <col min="4623" max="4864" width="9.140625" style="3062"/>
    <col min="4865" max="4865" width="24.85546875" style="3062" customWidth="1"/>
    <col min="4866" max="4877" width="12.5703125" style="3062" customWidth="1"/>
    <col min="4878" max="4878" width="15.85546875" style="3062" customWidth="1"/>
    <col min="4879" max="5120" width="9.140625" style="3062"/>
    <col min="5121" max="5121" width="24.85546875" style="3062" customWidth="1"/>
    <col min="5122" max="5133" width="12.5703125" style="3062" customWidth="1"/>
    <col min="5134" max="5134" width="15.85546875" style="3062" customWidth="1"/>
    <col min="5135" max="5376" width="9.140625" style="3062"/>
    <col min="5377" max="5377" width="24.85546875" style="3062" customWidth="1"/>
    <col min="5378" max="5389" width="12.5703125" style="3062" customWidth="1"/>
    <col min="5390" max="5390" width="15.85546875" style="3062" customWidth="1"/>
    <col min="5391" max="5632" width="9.140625" style="3062"/>
    <col min="5633" max="5633" width="24.85546875" style="3062" customWidth="1"/>
    <col min="5634" max="5645" width="12.5703125" style="3062" customWidth="1"/>
    <col min="5646" max="5646" width="15.85546875" style="3062" customWidth="1"/>
    <col min="5647" max="5888" width="9.140625" style="3062"/>
    <col min="5889" max="5889" width="24.85546875" style="3062" customWidth="1"/>
    <col min="5890" max="5901" width="12.5703125" style="3062" customWidth="1"/>
    <col min="5902" max="5902" width="15.85546875" style="3062" customWidth="1"/>
    <col min="5903" max="6144" width="9.140625" style="3062"/>
    <col min="6145" max="6145" width="24.85546875" style="3062" customWidth="1"/>
    <col min="6146" max="6157" width="12.5703125" style="3062" customWidth="1"/>
    <col min="6158" max="6158" width="15.85546875" style="3062" customWidth="1"/>
    <col min="6159" max="6400" width="9.140625" style="3062"/>
    <col min="6401" max="6401" width="24.85546875" style="3062" customWidth="1"/>
    <col min="6402" max="6413" width="12.5703125" style="3062" customWidth="1"/>
    <col min="6414" max="6414" width="15.85546875" style="3062" customWidth="1"/>
    <col min="6415" max="6656" width="9.140625" style="3062"/>
    <col min="6657" max="6657" width="24.85546875" style="3062" customWidth="1"/>
    <col min="6658" max="6669" width="12.5703125" style="3062" customWidth="1"/>
    <col min="6670" max="6670" width="15.85546875" style="3062" customWidth="1"/>
    <col min="6671" max="6912" width="9.140625" style="3062"/>
    <col min="6913" max="6913" width="24.85546875" style="3062" customWidth="1"/>
    <col min="6914" max="6925" width="12.5703125" style="3062" customWidth="1"/>
    <col min="6926" max="6926" width="15.85546875" style="3062" customWidth="1"/>
    <col min="6927" max="7168" width="9.140625" style="3062"/>
    <col min="7169" max="7169" width="24.85546875" style="3062" customWidth="1"/>
    <col min="7170" max="7181" width="12.5703125" style="3062" customWidth="1"/>
    <col min="7182" max="7182" width="15.85546875" style="3062" customWidth="1"/>
    <col min="7183" max="7424" width="9.140625" style="3062"/>
    <col min="7425" max="7425" width="24.85546875" style="3062" customWidth="1"/>
    <col min="7426" max="7437" width="12.5703125" style="3062" customWidth="1"/>
    <col min="7438" max="7438" width="15.85546875" style="3062" customWidth="1"/>
    <col min="7439" max="7680" width="9.140625" style="3062"/>
    <col min="7681" max="7681" width="24.85546875" style="3062" customWidth="1"/>
    <col min="7682" max="7693" width="12.5703125" style="3062" customWidth="1"/>
    <col min="7694" max="7694" width="15.85546875" style="3062" customWidth="1"/>
    <col min="7695" max="7936" width="9.140625" style="3062"/>
    <col min="7937" max="7937" width="24.85546875" style="3062" customWidth="1"/>
    <col min="7938" max="7949" width="12.5703125" style="3062" customWidth="1"/>
    <col min="7950" max="7950" width="15.85546875" style="3062" customWidth="1"/>
    <col min="7951" max="8192" width="9.140625" style="3062"/>
    <col min="8193" max="8193" width="24.85546875" style="3062" customWidth="1"/>
    <col min="8194" max="8205" width="12.5703125" style="3062" customWidth="1"/>
    <col min="8206" max="8206" width="15.85546875" style="3062" customWidth="1"/>
    <col min="8207" max="8448" width="9.140625" style="3062"/>
    <col min="8449" max="8449" width="24.85546875" style="3062" customWidth="1"/>
    <col min="8450" max="8461" width="12.5703125" style="3062" customWidth="1"/>
    <col min="8462" max="8462" width="15.85546875" style="3062" customWidth="1"/>
    <col min="8463" max="8704" width="9.140625" style="3062"/>
    <col min="8705" max="8705" width="24.85546875" style="3062" customWidth="1"/>
    <col min="8706" max="8717" width="12.5703125" style="3062" customWidth="1"/>
    <col min="8718" max="8718" width="15.85546875" style="3062" customWidth="1"/>
    <col min="8719" max="8960" width="9.140625" style="3062"/>
    <col min="8961" max="8961" width="24.85546875" style="3062" customWidth="1"/>
    <col min="8962" max="8973" width="12.5703125" style="3062" customWidth="1"/>
    <col min="8974" max="8974" width="15.85546875" style="3062" customWidth="1"/>
    <col min="8975" max="9216" width="9.140625" style="3062"/>
    <col min="9217" max="9217" width="24.85546875" style="3062" customWidth="1"/>
    <col min="9218" max="9229" width="12.5703125" style="3062" customWidth="1"/>
    <col min="9230" max="9230" width="15.85546875" style="3062" customWidth="1"/>
    <col min="9231" max="9472" width="9.140625" style="3062"/>
    <col min="9473" max="9473" width="24.85546875" style="3062" customWidth="1"/>
    <col min="9474" max="9485" width="12.5703125" style="3062" customWidth="1"/>
    <col min="9486" max="9486" width="15.85546875" style="3062" customWidth="1"/>
    <col min="9487" max="9728" width="9.140625" style="3062"/>
    <col min="9729" max="9729" width="24.85546875" style="3062" customWidth="1"/>
    <col min="9730" max="9741" width="12.5703125" style="3062" customWidth="1"/>
    <col min="9742" max="9742" width="15.85546875" style="3062" customWidth="1"/>
    <col min="9743" max="9984" width="9.140625" style="3062"/>
    <col min="9985" max="9985" width="24.85546875" style="3062" customWidth="1"/>
    <col min="9986" max="9997" width="12.5703125" style="3062" customWidth="1"/>
    <col min="9998" max="9998" width="15.85546875" style="3062" customWidth="1"/>
    <col min="9999" max="10240" width="9.140625" style="3062"/>
    <col min="10241" max="10241" width="24.85546875" style="3062" customWidth="1"/>
    <col min="10242" max="10253" width="12.5703125" style="3062" customWidth="1"/>
    <col min="10254" max="10254" width="15.85546875" style="3062" customWidth="1"/>
    <col min="10255" max="10496" width="9.140625" style="3062"/>
    <col min="10497" max="10497" width="24.85546875" style="3062" customWidth="1"/>
    <col min="10498" max="10509" width="12.5703125" style="3062" customWidth="1"/>
    <col min="10510" max="10510" width="15.85546875" style="3062" customWidth="1"/>
    <col min="10511" max="10752" width="9.140625" style="3062"/>
    <col min="10753" max="10753" width="24.85546875" style="3062" customWidth="1"/>
    <col min="10754" max="10765" width="12.5703125" style="3062" customWidth="1"/>
    <col min="10766" max="10766" width="15.85546875" style="3062" customWidth="1"/>
    <col min="10767" max="11008" width="9.140625" style="3062"/>
    <col min="11009" max="11009" width="24.85546875" style="3062" customWidth="1"/>
    <col min="11010" max="11021" width="12.5703125" style="3062" customWidth="1"/>
    <col min="11022" max="11022" width="15.85546875" style="3062" customWidth="1"/>
    <col min="11023" max="11264" width="9.140625" style="3062"/>
    <col min="11265" max="11265" width="24.85546875" style="3062" customWidth="1"/>
    <col min="11266" max="11277" width="12.5703125" style="3062" customWidth="1"/>
    <col min="11278" max="11278" width="15.85546875" style="3062" customWidth="1"/>
    <col min="11279" max="11520" width="9.140625" style="3062"/>
    <col min="11521" max="11521" width="24.85546875" style="3062" customWidth="1"/>
    <col min="11522" max="11533" width="12.5703125" style="3062" customWidth="1"/>
    <col min="11534" max="11534" width="15.85546875" style="3062" customWidth="1"/>
    <col min="11535" max="11776" width="9.140625" style="3062"/>
    <col min="11777" max="11777" width="24.85546875" style="3062" customWidth="1"/>
    <col min="11778" max="11789" width="12.5703125" style="3062" customWidth="1"/>
    <col min="11790" max="11790" width="15.85546875" style="3062" customWidth="1"/>
    <col min="11791" max="12032" width="9.140625" style="3062"/>
    <col min="12033" max="12033" width="24.85546875" style="3062" customWidth="1"/>
    <col min="12034" max="12045" width="12.5703125" style="3062" customWidth="1"/>
    <col min="12046" max="12046" width="15.85546875" style="3062" customWidth="1"/>
    <col min="12047" max="12288" width="9.140625" style="3062"/>
    <col min="12289" max="12289" width="24.85546875" style="3062" customWidth="1"/>
    <col min="12290" max="12301" width="12.5703125" style="3062" customWidth="1"/>
    <col min="12302" max="12302" width="15.85546875" style="3062" customWidth="1"/>
    <col min="12303" max="12544" width="9.140625" style="3062"/>
    <col min="12545" max="12545" width="24.85546875" style="3062" customWidth="1"/>
    <col min="12546" max="12557" width="12.5703125" style="3062" customWidth="1"/>
    <col min="12558" max="12558" width="15.85546875" style="3062" customWidth="1"/>
    <col min="12559" max="12800" width="9.140625" style="3062"/>
    <col min="12801" max="12801" width="24.85546875" style="3062" customWidth="1"/>
    <col min="12802" max="12813" width="12.5703125" style="3062" customWidth="1"/>
    <col min="12814" max="12814" width="15.85546875" style="3062" customWidth="1"/>
    <col min="12815" max="13056" width="9.140625" style="3062"/>
    <col min="13057" max="13057" width="24.85546875" style="3062" customWidth="1"/>
    <col min="13058" max="13069" width="12.5703125" style="3062" customWidth="1"/>
    <col min="13070" max="13070" width="15.85546875" style="3062" customWidth="1"/>
    <col min="13071" max="13312" width="9.140625" style="3062"/>
    <col min="13313" max="13313" width="24.85546875" style="3062" customWidth="1"/>
    <col min="13314" max="13325" width="12.5703125" style="3062" customWidth="1"/>
    <col min="13326" max="13326" width="15.85546875" style="3062" customWidth="1"/>
    <col min="13327" max="13568" width="9.140625" style="3062"/>
    <col min="13569" max="13569" width="24.85546875" style="3062" customWidth="1"/>
    <col min="13570" max="13581" width="12.5703125" style="3062" customWidth="1"/>
    <col min="13582" max="13582" width="15.85546875" style="3062" customWidth="1"/>
    <col min="13583" max="13824" width="9.140625" style="3062"/>
    <col min="13825" max="13825" width="24.85546875" style="3062" customWidth="1"/>
    <col min="13826" max="13837" width="12.5703125" style="3062" customWidth="1"/>
    <col min="13838" max="13838" width="15.85546875" style="3062" customWidth="1"/>
    <col min="13839" max="14080" width="9.140625" style="3062"/>
    <col min="14081" max="14081" width="24.85546875" style="3062" customWidth="1"/>
    <col min="14082" max="14093" width="12.5703125" style="3062" customWidth="1"/>
    <col min="14094" max="14094" width="15.85546875" style="3062" customWidth="1"/>
    <col min="14095" max="14336" width="9.140625" style="3062"/>
    <col min="14337" max="14337" width="24.85546875" style="3062" customWidth="1"/>
    <col min="14338" max="14349" width="12.5703125" style="3062" customWidth="1"/>
    <col min="14350" max="14350" width="15.85546875" style="3062" customWidth="1"/>
    <col min="14351" max="14592" width="9.140625" style="3062"/>
    <col min="14593" max="14593" width="24.85546875" style="3062" customWidth="1"/>
    <col min="14594" max="14605" width="12.5703125" style="3062" customWidth="1"/>
    <col min="14606" max="14606" width="15.85546875" style="3062" customWidth="1"/>
    <col min="14607" max="14848" width="9.140625" style="3062"/>
    <col min="14849" max="14849" width="24.85546875" style="3062" customWidth="1"/>
    <col min="14850" max="14861" width="12.5703125" style="3062" customWidth="1"/>
    <col min="14862" max="14862" width="15.85546875" style="3062" customWidth="1"/>
    <col min="14863" max="15104" width="9.140625" style="3062"/>
    <col min="15105" max="15105" width="24.85546875" style="3062" customWidth="1"/>
    <col min="15106" max="15117" width="12.5703125" style="3062" customWidth="1"/>
    <col min="15118" max="15118" width="15.85546875" style="3062" customWidth="1"/>
    <col min="15119" max="15360" width="9.140625" style="3062"/>
    <col min="15361" max="15361" width="24.85546875" style="3062" customWidth="1"/>
    <col min="15362" max="15373" width="12.5703125" style="3062" customWidth="1"/>
    <col min="15374" max="15374" width="15.85546875" style="3062" customWidth="1"/>
    <col min="15375" max="15616" width="9.140625" style="3062"/>
    <col min="15617" max="15617" width="24.85546875" style="3062" customWidth="1"/>
    <col min="15618" max="15629" width="12.5703125" style="3062" customWidth="1"/>
    <col min="15630" max="15630" width="15.85546875" style="3062" customWidth="1"/>
    <col min="15631" max="15872" width="9.140625" style="3062"/>
    <col min="15873" max="15873" width="24.85546875" style="3062" customWidth="1"/>
    <col min="15874" max="15885" width="12.5703125" style="3062" customWidth="1"/>
    <col min="15886" max="15886" width="15.85546875" style="3062" customWidth="1"/>
    <col min="15887" max="16128" width="9.140625" style="3062"/>
    <col min="16129" max="16129" width="24.85546875" style="3062" customWidth="1"/>
    <col min="16130" max="16141" width="12.5703125" style="3062" customWidth="1"/>
    <col min="16142" max="16142" width="15.85546875" style="3062" customWidth="1"/>
    <col min="16143" max="16384" width="9.140625" style="3062"/>
  </cols>
  <sheetData>
    <row r="1" spans="1:14" ht="13.5" thickBot="1">
      <c r="A1" s="7703" t="s">
        <v>0</v>
      </c>
      <c r="B1" s="7703"/>
      <c r="C1" s="7703"/>
      <c r="D1" s="3062"/>
      <c r="E1" s="4160"/>
      <c r="F1" s="4160"/>
      <c r="G1" s="3062"/>
      <c r="H1" s="4160"/>
      <c r="I1" s="4160"/>
      <c r="J1" s="3062"/>
      <c r="K1" s="4160"/>
      <c r="L1" s="4160"/>
      <c r="M1" s="3062"/>
      <c r="N1" s="3333" t="s">
        <v>1</v>
      </c>
    </row>
    <row r="2" spans="1:14" ht="16.5" customHeight="1" thickTop="1" thickBot="1">
      <c r="A2" s="7720" t="s">
        <v>4012</v>
      </c>
      <c r="B2" s="7721"/>
      <c r="C2" s="7721"/>
      <c r="D2" s="7721"/>
      <c r="E2" s="7721"/>
      <c r="F2" s="7721"/>
      <c r="G2" s="7721"/>
      <c r="H2" s="7721"/>
      <c r="I2" s="7721"/>
      <c r="J2" s="7721"/>
      <c r="K2" s="7721"/>
      <c r="L2" s="7721"/>
      <c r="M2" s="7721"/>
      <c r="N2" s="7722"/>
    </row>
    <row r="3" spans="1:14" ht="24.75" customHeight="1" thickBot="1">
      <c r="A3" s="7723" t="s">
        <v>5406</v>
      </c>
      <c r="B3" s="7724"/>
      <c r="C3" s="7724"/>
      <c r="D3" s="7724"/>
      <c r="E3" s="7724"/>
      <c r="F3" s="7724"/>
      <c r="G3" s="7724"/>
      <c r="H3" s="7724"/>
      <c r="I3" s="7724"/>
      <c r="J3" s="7724"/>
      <c r="K3" s="7724"/>
      <c r="L3" s="7724"/>
      <c r="M3" s="7724"/>
      <c r="N3" s="7725"/>
    </row>
    <row r="4" spans="1:14" s="4202" customFormat="1" ht="26.25" customHeight="1" thickBot="1">
      <c r="A4" s="7734" t="s">
        <v>3692</v>
      </c>
      <c r="B4" s="7727" t="s">
        <v>2132</v>
      </c>
      <c r="C4" s="7728"/>
      <c r="D4" s="7728"/>
      <c r="E4" s="7728"/>
      <c r="F4" s="7728"/>
      <c r="G4" s="7728"/>
      <c r="H4" s="7728"/>
      <c r="I4" s="7728"/>
      <c r="J4" s="7728"/>
      <c r="K4" s="7728"/>
      <c r="L4" s="7728"/>
      <c r="M4" s="7729"/>
      <c r="N4" s="7730" t="s">
        <v>78</v>
      </c>
    </row>
    <row r="5" spans="1:14" s="4256" customFormat="1" ht="22.5" customHeight="1" thickBot="1">
      <c r="A5" s="7701"/>
      <c r="B5" s="4268" t="s">
        <v>14</v>
      </c>
      <c r="C5" s="4269" t="s">
        <v>15</v>
      </c>
      <c r="D5" s="4269" t="s">
        <v>16</v>
      </c>
      <c r="E5" s="4269" t="s">
        <v>17</v>
      </c>
      <c r="F5" s="4269" t="s">
        <v>18</v>
      </c>
      <c r="G5" s="4269" t="s">
        <v>19</v>
      </c>
      <c r="H5" s="4269" t="s">
        <v>20</v>
      </c>
      <c r="I5" s="4269" t="s">
        <v>21</v>
      </c>
      <c r="J5" s="4269" t="s">
        <v>22</v>
      </c>
      <c r="K5" s="4269" t="s">
        <v>23</v>
      </c>
      <c r="L5" s="4269" t="s">
        <v>24</v>
      </c>
      <c r="M5" s="4270" t="s">
        <v>25</v>
      </c>
      <c r="N5" s="7731"/>
    </row>
    <row r="6" spans="1:14" ht="18" customHeight="1">
      <c r="A6" s="4257" t="s">
        <v>3854</v>
      </c>
      <c r="B6" s="4209">
        <v>1158263.32</v>
      </c>
      <c r="C6" s="4209">
        <v>1575955.33</v>
      </c>
      <c r="D6" s="4209">
        <v>929525.38</v>
      </c>
      <c r="E6" s="4209">
        <v>1000580.9</v>
      </c>
      <c r="F6" s="4209">
        <v>1187178.43</v>
      </c>
      <c r="G6" s="4209">
        <v>1414955.54</v>
      </c>
      <c r="H6" s="4209">
        <v>1154771.3400000001</v>
      </c>
      <c r="I6" s="4209">
        <v>1430226.89</v>
      </c>
      <c r="J6" s="4209">
        <v>1156663.31</v>
      </c>
      <c r="K6" s="4209">
        <v>569046.03</v>
      </c>
      <c r="L6" s="4209">
        <v>1113436.77</v>
      </c>
      <c r="M6" s="4209">
        <v>801097.31</v>
      </c>
      <c r="N6" s="4258">
        <f t="shared" ref="N6:N66" si="0">SUM(B6:M6)</f>
        <v>13491700.550000001</v>
      </c>
    </row>
    <row r="7" spans="1:14" ht="18" customHeight="1">
      <c r="A7" s="4257" t="s">
        <v>3767</v>
      </c>
      <c r="B7" s="4209">
        <v>0</v>
      </c>
      <c r="C7" s="4209">
        <v>72033</v>
      </c>
      <c r="D7" s="4209">
        <v>125866.8</v>
      </c>
      <c r="E7" s="4209">
        <v>80469.45</v>
      </c>
      <c r="F7" s="4209">
        <v>24167.41</v>
      </c>
      <c r="G7" s="4209">
        <v>150732.01</v>
      </c>
      <c r="H7" s="4209">
        <v>35675.5</v>
      </c>
      <c r="I7" s="4209">
        <v>74380.899999999994</v>
      </c>
      <c r="J7" s="4209">
        <v>37632</v>
      </c>
      <c r="K7" s="4209">
        <v>0</v>
      </c>
      <c r="L7" s="4209">
        <v>40530</v>
      </c>
      <c r="M7" s="4209">
        <v>0</v>
      </c>
      <c r="N7" s="4258">
        <f t="shared" si="0"/>
        <v>641487.06999999995</v>
      </c>
    </row>
    <row r="8" spans="1:14" ht="18" customHeight="1">
      <c r="A8" s="4257" t="s">
        <v>3768</v>
      </c>
      <c r="B8" s="4209">
        <v>226429.2</v>
      </c>
      <c r="C8" s="4209">
        <v>239655.33</v>
      </c>
      <c r="D8" s="4209">
        <v>364053.61</v>
      </c>
      <c r="E8" s="4209">
        <v>192121.02</v>
      </c>
      <c r="F8" s="4209">
        <v>93875.34</v>
      </c>
      <c r="G8" s="4209">
        <v>141160.1</v>
      </c>
      <c r="H8" s="4209">
        <v>59344.69</v>
      </c>
      <c r="I8" s="4209">
        <v>100837.72</v>
      </c>
      <c r="J8" s="4209">
        <v>227620.41</v>
      </c>
      <c r="K8" s="4209">
        <v>97785.02</v>
      </c>
      <c r="L8" s="4209">
        <v>176179.94</v>
      </c>
      <c r="M8" s="4209">
        <v>104000.72</v>
      </c>
      <c r="N8" s="4258">
        <f t="shared" si="0"/>
        <v>2023063.0999999999</v>
      </c>
    </row>
    <row r="9" spans="1:14" ht="18" customHeight="1">
      <c r="A9" s="4257" t="s">
        <v>3872</v>
      </c>
      <c r="B9" s="4209">
        <v>0</v>
      </c>
      <c r="C9" s="4209">
        <v>0</v>
      </c>
      <c r="D9" s="4209">
        <v>0</v>
      </c>
      <c r="E9" s="4209">
        <v>0</v>
      </c>
      <c r="F9" s="4209">
        <v>52712.6</v>
      </c>
      <c r="G9" s="4209">
        <v>0</v>
      </c>
      <c r="H9" s="4209">
        <v>0</v>
      </c>
      <c r="I9" s="4209">
        <v>0</v>
      </c>
      <c r="J9" s="4209">
        <v>54545.4</v>
      </c>
      <c r="K9" s="4209">
        <v>0</v>
      </c>
      <c r="L9" s="4209">
        <v>0</v>
      </c>
      <c r="M9" s="4209">
        <v>62151.02</v>
      </c>
      <c r="N9" s="4258">
        <f t="shared" si="0"/>
        <v>169409.02</v>
      </c>
    </row>
    <row r="10" spans="1:14" ht="18" customHeight="1">
      <c r="A10" s="4257" t="s">
        <v>3769</v>
      </c>
      <c r="B10" s="4209">
        <v>0</v>
      </c>
      <c r="C10" s="4209">
        <v>0</v>
      </c>
      <c r="D10" s="4209">
        <v>21181.4</v>
      </c>
      <c r="E10" s="4209">
        <v>6778</v>
      </c>
      <c r="F10" s="4209">
        <v>193935.11</v>
      </c>
      <c r="G10" s="4209">
        <v>45499.72</v>
      </c>
      <c r="H10" s="4209">
        <v>105312.59</v>
      </c>
      <c r="I10" s="4209">
        <v>15417</v>
      </c>
      <c r="J10" s="4209">
        <v>9976</v>
      </c>
      <c r="K10" s="4209">
        <v>0</v>
      </c>
      <c r="L10" s="4209">
        <v>13930</v>
      </c>
      <c r="M10" s="4209">
        <v>430027.3</v>
      </c>
      <c r="N10" s="4258">
        <f t="shared" si="0"/>
        <v>842057.11999999988</v>
      </c>
    </row>
    <row r="11" spans="1:14" ht="18" customHeight="1">
      <c r="A11" s="4257" t="s">
        <v>3770</v>
      </c>
      <c r="B11" s="4209">
        <v>5990869.3700000001</v>
      </c>
      <c r="C11" s="4209">
        <v>7016058.8200000003</v>
      </c>
      <c r="D11" s="4209">
        <v>6245024.0099999998</v>
      </c>
      <c r="E11" s="4209">
        <v>5526876.3300000001</v>
      </c>
      <c r="F11" s="4209">
        <v>3793865.84</v>
      </c>
      <c r="G11" s="4209">
        <v>4085178.1</v>
      </c>
      <c r="H11" s="4209">
        <v>3572819.49</v>
      </c>
      <c r="I11" s="4209">
        <v>4464114.47</v>
      </c>
      <c r="J11" s="4209">
        <v>3884824.94</v>
      </c>
      <c r="K11" s="4209">
        <v>4384745.76</v>
      </c>
      <c r="L11" s="4209">
        <v>3893991.22</v>
      </c>
      <c r="M11" s="4209">
        <v>4593552.3099999996</v>
      </c>
      <c r="N11" s="4258">
        <f t="shared" si="0"/>
        <v>57451920.659999996</v>
      </c>
    </row>
    <row r="12" spans="1:14" ht="18" customHeight="1">
      <c r="A12" s="4257" t="s">
        <v>3771</v>
      </c>
      <c r="B12" s="4209">
        <v>84765</v>
      </c>
      <c r="C12" s="4209">
        <v>39008.1</v>
      </c>
      <c r="D12" s="4209">
        <v>356798.59</v>
      </c>
      <c r="E12" s="4209">
        <v>279337.03999999998</v>
      </c>
      <c r="F12" s="4209">
        <v>200367.41</v>
      </c>
      <c r="G12" s="4209">
        <v>126293.04</v>
      </c>
      <c r="H12" s="4209">
        <v>157063.70000000001</v>
      </c>
      <c r="I12" s="4209">
        <v>255734.54</v>
      </c>
      <c r="J12" s="4209">
        <v>263966.75</v>
      </c>
      <c r="K12" s="4209">
        <v>292274.05</v>
      </c>
      <c r="L12" s="4209">
        <v>331801.76</v>
      </c>
      <c r="M12" s="4209">
        <v>100552.56</v>
      </c>
      <c r="N12" s="4258">
        <f t="shared" si="0"/>
        <v>2487962.54</v>
      </c>
    </row>
    <row r="13" spans="1:14" ht="18" customHeight="1">
      <c r="A13" s="4257" t="s">
        <v>3772</v>
      </c>
      <c r="B13" s="4209">
        <v>0</v>
      </c>
      <c r="C13" s="4209">
        <v>0</v>
      </c>
      <c r="D13" s="4209">
        <v>49334</v>
      </c>
      <c r="E13" s="4209">
        <v>100531.23</v>
      </c>
      <c r="F13" s="4209">
        <v>0</v>
      </c>
      <c r="G13" s="4209">
        <v>14039.43</v>
      </c>
      <c r="H13" s="4209">
        <v>21358</v>
      </c>
      <c r="I13" s="4209">
        <v>84754.01</v>
      </c>
      <c r="J13" s="4209">
        <v>39617.81</v>
      </c>
      <c r="K13" s="4209">
        <v>67376.91</v>
      </c>
      <c r="L13" s="4209">
        <v>0</v>
      </c>
      <c r="M13" s="4209">
        <v>0</v>
      </c>
      <c r="N13" s="4258">
        <f t="shared" si="0"/>
        <v>377011.39</v>
      </c>
    </row>
    <row r="14" spans="1:14" ht="18" customHeight="1">
      <c r="A14" s="4257" t="s">
        <v>3773</v>
      </c>
      <c r="B14" s="4209">
        <v>20146.5</v>
      </c>
      <c r="C14" s="4209">
        <v>83790.52</v>
      </c>
      <c r="D14" s="4209">
        <v>21210</v>
      </c>
      <c r="E14" s="4209">
        <v>71625.22</v>
      </c>
      <c r="F14" s="4209">
        <v>17711.150000000001</v>
      </c>
      <c r="G14" s="4209">
        <v>41385.25</v>
      </c>
      <c r="H14" s="4209">
        <v>36413.449999999997</v>
      </c>
      <c r="I14" s="4209">
        <v>97621.39</v>
      </c>
      <c r="J14" s="4209">
        <v>137564.51</v>
      </c>
      <c r="K14" s="4209">
        <v>74163.47</v>
      </c>
      <c r="L14" s="4209">
        <v>133779.68</v>
      </c>
      <c r="M14" s="4209">
        <v>65779.5</v>
      </c>
      <c r="N14" s="4258">
        <f t="shared" si="0"/>
        <v>801190.6399999999</v>
      </c>
    </row>
    <row r="15" spans="1:14" ht="18" customHeight="1">
      <c r="A15" s="4257" t="s">
        <v>3874</v>
      </c>
      <c r="B15" s="4209">
        <v>0</v>
      </c>
      <c r="C15" s="4209">
        <v>91078.6</v>
      </c>
      <c r="D15" s="4209">
        <v>0</v>
      </c>
      <c r="E15" s="4209">
        <v>0</v>
      </c>
      <c r="F15" s="4209">
        <v>46114.23</v>
      </c>
      <c r="G15" s="4209">
        <v>0</v>
      </c>
      <c r="H15" s="4209">
        <v>0</v>
      </c>
      <c r="I15" s="4209">
        <v>0</v>
      </c>
      <c r="J15" s="4209">
        <v>24286.91</v>
      </c>
      <c r="K15" s="4209">
        <v>0</v>
      </c>
      <c r="L15" s="4209">
        <v>0</v>
      </c>
      <c r="M15" s="4209">
        <v>131910.68</v>
      </c>
      <c r="N15" s="4258">
        <f t="shared" si="0"/>
        <v>293390.42000000004</v>
      </c>
    </row>
    <row r="16" spans="1:14" ht="18" customHeight="1">
      <c r="A16" s="4257" t="s">
        <v>3774</v>
      </c>
      <c r="B16" s="4209">
        <v>7740</v>
      </c>
      <c r="C16" s="4209">
        <v>0</v>
      </c>
      <c r="D16" s="4209">
        <v>0</v>
      </c>
      <c r="E16" s="4209">
        <v>0</v>
      </c>
      <c r="F16" s="4209">
        <v>33142.050000000003</v>
      </c>
      <c r="G16" s="4209">
        <v>16298</v>
      </c>
      <c r="H16" s="4209">
        <v>0</v>
      </c>
      <c r="I16" s="4209">
        <v>9003</v>
      </c>
      <c r="J16" s="4209">
        <v>16442</v>
      </c>
      <c r="K16" s="4209">
        <v>8049</v>
      </c>
      <c r="L16" s="4209">
        <v>0</v>
      </c>
      <c r="M16" s="4209">
        <v>0</v>
      </c>
      <c r="N16" s="4258">
        <f t="shared" si="0"/>
        <v>90674.05</v>
      </c>
    </row>
    <row r="17" spans="1:14" ht="18" customHeight="1">
      <c r="A17" s="4257" t="s">
        <v>3775</v>
      </c>
      <c r="B17" s="4209">
        <v>106033.77</v>
      </c>
      <c r="C17" s="4209">
        <v>101985.62</v>
      </c>
      <c r="D17" s="4209">
        <v>194085.28</v>
      </c>
      <c r="E17" s="4209">
        <v>0</v>
      </c>
      <c r="F17" s="4209">
        <v>199122.9</v>
      </c>
      <c r="G17" s="4209">
        <v>0</v>
      </c>
      <c r="H17" s="4209">
        <v>0</v>
      </c>
      <c r="I17" s="4209">
        <v>299598.40999999997</v>
      </c>
      <c r="J17" s="4209">
        <v>0</v>
      </c>
      <c r="K17" s="4209">
        <v>0</v>
      </c>
      <c r="L17" s="4209">
        <v>226030.4</v>
      </c>
      <c r="M17" s="4209">
        <v>188498.13</v>
      </c>
      <c r="N17" s="4258">
        <f t="shared" si="0"/>
        <v>1315354.5099999998</v>
      </c>
    </row>
    <row r="18" spans="1:14" ht="18" customHeight="1">
      <c r="A18" s="4257" t="s">
        <v>3875</v>
      </c>
      <c r="B18" s="4209">
        <v>0</v>
      </c>
      <c r="C18" s="4209">
        <v>16989</v>
      </c>
      <c r="D18" s="4209">
        <v>175814.37</v>
      </c>
      <c r="E18" s="4209">
        <v>11593.77</v>
      </c>
      <c r="F18" s="4209">
        <v>19093.29</v>
      </c>
      <c r="G18" s="4209">
        <v>39863.75</v>
      </c>
      <c r="H18" s="4209">
        <v>144504.56</v>
      </c>
      <c r="I18" s="4209">
        <v>68618.77</v>
      </c>
      <c r="J18" s="4209">
        <v>23655.02</v>
      </c>
      <c r="K18" s="4209">
        <v>36513.01</v>
      </c>
      <c r="L18" s="4209">
        <v>0</v>
      </c>
      <c r="M18" s="4209">
        <v>67970.59</v>
      </c>
      <c r="N18" s="4258">
        <f t="shared" si="0"/>
        <v>604616.13</v>
      </c>
    </row>
    <row r="19" spans="1:14" ht="18" customHeight="1">
      <c r="A19" s="4257" t="s">
        <v>3776</v>
      </c>
      <c r="B19" s="4209">
        <v>0</v>
      </c>
      <c r="C19" s="4209">
        <v>0</v>
      </c>
      <c r="D19" s="4209">
        <v>0</v>
      </c>
      <c r="E19" s="4209">
        <v>0</v>
      </c>
      <c r="F19" s="4209">
        <v>0</v>
      </c>
      <c r="G19" s="4209">
        <v>22900</v>
      </c>
      <c r="H19" s="4209">
        <v>0</v>
      </c>
      <c r="I19" s="4209">
        <v>0</v>
      </c>
      <c r="J19" s="4209">
        <v>0</v>
      </c>
      <c r="K19" s="4209">
        <v>0</v>
      </c>
      <c r="L19" s="4209">
        <v>2441.98</v>
      </c>
      <c r="M19" s="4209">
        <v>0</v>
      </c>
      <c r="N19" s="4258">
        <f t="shared" si="0"/>
        <v>25341.98</v>
      </c>
    </row>
    <row r="20" spans="1:14" ht="18" customHeight="1">
      <c r="A20" s="4257" t="s">
        <v>3777</v>
      </c>
      <c r="B20" s="4209">
        <v>250884.12</v>
      </c>
      <c r="C20" s="4209">
        <v>843381.22</v>
      </c>
      <c r="D20" s="4209">
        <v>988401.12</v>
      </c>
      <c r="E20" s="4209">
        <v>2275314.41</v>
      </c>
      <c r="F20" s="4209">
        <v>42899.07</v>
      </c>
      <c r="G20" s="4209">
        <v>40022.5</v>
      </c>
      <c r="H20" s="4209">
        <v>174193.29</v>
      </c>
      <c r="I20" s="4209">
        <v>266306.83</v>
      </c>
      <c r="J20" s="4209">
        <v>7128</v>
      </c>
      <c r="K20" s="4209">
        <v>104898.49</v>
      </c>
      <c r="L20" s="4209">
        <v>197327.47</v>
      </c>
      <c r="M20" s="4209">
        <v>40254.97</v>
      </c>
      <c r="N20" s="4258">
        <f t="shared" si="0"/>
        <v>5231011.49</v>
      </c>
    </row>
    <row r="21" spans="1:14" ht="18" customHeight="1">
      <c r="A21" s="4257" t="s">
        <v>3779</v>
      </c>
      <c r="B21" s="4209">
        <v>0</v>
      </c>
      <c r="C21" s="4209">
        <v>0</v>
      </c>
      <c r="D21" s="4209">
        <v>0</v>
      </c>
      <c r="E21" s="4209">
        <v>42972.55</v>
      </c>
      <c r="F21" s="4209">
        <v>0</v>
      </c>
      <c r="G21" s="4209">
        <v>0</v>
      </c>
      <c r="H21" s="4209">
        <v>0</v>
      </c>
      <c r="I21" s="4209">
        <v>0</v>
      </c>
      <c r="J21" s="4209">
        <v>0</v>
      </c>
      <c r="K21" s="4209">
        <v>0</v>
      </c>
      <c r="L21" s="4209">
        <v>0</v>
      </c>
      <c r="M21" s="4209">
        <v>0</v>
      </c>
      <c r="N21" s="4258">
        <f t="shared" si="0"/>
        <v>42972.55</v>
      </c>
    </row>
    <row r="22" spans="1:14" ht="18" customHeight="1">
      <c r="A22" s="4257" t="s">
        <v>3780</v>
      </c>
      <c r="B22" s="4209">
        <v>0</v>
      </c>
      <c r="C22" s="4209">
        <v>0</v>
      </c>
      <c r="D22" s="4209">
        <v>0</v>
      </c>
      <c r="E22" s="4209">
        <v>0</v>
      </c>
      <c r="F22" s="4209">
        <v>0</v>
      </c>
      <c r="G22" s="4209">
        <v>0</v>
      </c>
      <c r="H22" s="4209">
        <v>0</v>
      </c>
      <c r="I22" s="4209">
        <v>1950161.88</v>
      </c>
      <c r="J22" s="4209">
        <v>0</v>
      </c>
      <c r="K22" s="4209">
        <v>0</v>
      </c>
      <c r="L22" s="4209">
        <v>0</v>
      </c>
      <c r="M22" s="4209">
        <v>0</v>
      </c>
      <c r="N22" s="4258">
        <f t="shared" si="0"/>
        <v>1950161.88</v>
      </c>
    </row>
    <row r="23" spans="1:14" ht="18" customHeight="1">
      <c r="A23" s="4257" t="s">
        <v>3855</v>
      </c>
      <c r="B23" s="4209">
        <v>26496</v>
      </c>
      <c r="C23" s="4209">
        <v>0</v>
      </c>
      <c r="D23" s="4209">
        <v>32071</v>
      </c>
      <c r="E23" s="4209">
        <v>0</v>
      </c>
      <c r="F23" s="4209">
        <v>41718.5</v>
      </c>
      <c r="G23" s="4209">
        <v>0</v>
      </c>
      <c r="H23" s="4209">
        <v>0</v>
      </c>
      <c r="I23" s="4209">
        <v>40278</v>
      </c>
      <c r="J23" s="4209">
        <v>40334</v>
      </c>
      <c r="K23" s="4209">
        <v>0</v>
      </c>
      <c r="L23" s="4209">
        <v>16300</v>
      </c>
      <c r="M23" s="4209">
        <v>0</v>
      </c>
      <c r="N23" s="4258">
        <f t="shared" si="0"/>
        <v>197197.5</v>
      </c>
    </row>
    <row r="24" spans="1:14" ht="18" customHeight="1">
      <c r="A24" s="4257" t="s">
        <v>3781</v>
      </c>
      <c r="B24" s="4209">
        <v>26246.61</v>
      </c>
      <c r="C24" s="4209">
        <v>13319.7</v>
      </c>
      <c r="D24" s="4209">
        <v>19563.47</v>
      </c>
      <c r="E24" s="4209">
        <v>113608.57</v>
      </c>
      <c r="F24" s="4209">
        <v>197625.46</v>
      </c>
      <c r="G24" s="4209">
        <v>23896.799999999999</v>
      </c>
      <c r="H24" s="4209">
        <v>59121.57</v>
      </c>
      <c r="I24" s="4209">
        <v>9160.0499999999993</v>
      </c>
      <c r="J24" s="4209">
        <v>40468.300000000003</v>
      </c>
      <c r="K24" s="4209">
        <v>17404.71</v>
      </c>
      <c r="L24" s="4209">
        <v>52937.07</v>
      </c>
      <c r="M24" s="4209">
        <v>12009.73</v>
      </c>
      <c r="N24" s="4258">
        <f t="shared" si="0"/>
        <v>585362.03999999992</v>
      </c>
    </row>
    <row r="25" spans="1:14" ht="18" customHeight="1">
      <c r="A25" s="4257" t="s">
        <v>3782</v>
      </c>
      <c r="B25" s="4209">
        <v>0</v>
      </c>
      <c r="C25" s="4209">
        <v>0</v>
      </c>
      <c r="D25" s="4209">
        <v>0</v>
      </c>
      <c r="E25" s="4209">
        <v>0</v>
      </c>
      <c r="F25" s="4209">
        <v>0</v>
      </c>
      <c r="G25" s="4209">
        <v>6729.5</v>
      </c>
      <c r="H25" s="4209">
        <v>0</v>
      </c>
      <c r="I25" s="4209">
        <v>0</v>
      </c>
      <c r="J25" s="4209">
        <v>0</v>
      </c>
      <c r="K25" s="4209">
        <v>0</v>
      </c>
      <c r="L25" s="4209">
        <v>0</v>
      </c>
      <c r="M25" s="4209">
        <v>0</v>
      </c>
      <c r="N25" s="4258">
        <f t="shared" si="0"/>
        <v>6729.5</v>
      </c>
    </row>
    <row r="26" spans="1:14" ht="18" customHeight="1">
      <c r="A26" s="4257" t="s">
        <v>3783</v>
      </c>
      <c r="B26" s="4209">
        <v>247834.08</v>
      </c>
      <c r="C26" s="4209">
        <v>254349.1</v>
      </c>
      <c r="D26" s="4209">
        <v>501786.88</v>
      </c>
      <c r="E26" s="4209">
        <v>364145.77</v>
      </c>
      <c r="F26" s="4209">
        <v>104944.44</v>
      </c>
      <c r="G26" s="4209">
        <v>6741090.3899999997</v>
      </c>
      <c r="H26" s="4209">
        <v>504453.84</v>
      </c>
      <c r="I26" s="4209">
        <v>7121087.0499999998</v>
      </c>
      <c r="J26" s="4209">
        <v>466885.23</v>
      </c>
      <c r="K26" s="4209">
        <v>2945916.93</v>
      </c>
      <c r="L26" s="4209">
        <v>859194.6</v>
      </c>
      <c r="M26" s="4209">
        <v>136626.54999999999</v>
      </c>
      <c r="N26" s="4258">
        <f t="shared" si="0"/>
        <v>20248314.860000003</v>
      </c>
    </row>
    <row r="27" spans="1:14" ht="18" customHeight="1">
      <c r="A27" s="4257" t="s">
        <v>3784</v>
      </c>
      <c r="B27" s="4209">
        <v>37131.85</v>
      </c>
      <c r="C27" s="4209">
        <v>16801.14</v>
      </c>
      <c r="D27" s="4209">
        <v>74043.27</v>
      </c>
      <c r="E27" s="4209">
        <v>95672.12</v>
      </c>
      <c r="F27" s="4209">
        <v>25798.67</v>
      </c>
      <c r="G27" s="4209">
        <v>39161.56</v>
      </c>
      <c r="H27" s="4209">
        <v>95339.07</v>
      </c>
      <c r="I27" s="4209">
        <v>57195.15</v>
      </c>
      <c r="J27" s="4209">
        <v>98443.04</v>
      </c>
      <c r="K27" s="4209">
        <v>136704</v>
      </c>
      <c r="L27" s="4209">
        <v>303358.36</v>
      </c>
      <c r="M27" s="4209">
        <v>39689.64</v>
      </c>
      <c r="N27" s="4258">
        <f t="shared" si="0"/>
        <v>1019337.87</v>
      </c>
    </row>
    <row r="28" spans="1:14" ht="18" customHeight="1">
      <c r="A28" s="4257" t="s">
        <v>3785</v>
      </c>
      <c r="B28" s="4209">
        <v>205430.21</v>
      </c>
      <c r="C28" s="4209">
        <v>221786.31</v>
      </c>
      <c r="D28" s="4209">
        <v>395942.25</v>
      </c>
      <c r="E28" s="4209">
        <v>206951.93</v>
      </c>
      <c r="F28" s="4209">
        <v>334949.76000000001</v>
      </c>
      <c r="G28" s="4209">
        <v>388799.24</v>
      </c>
      <c r="H28" s="4209">
        <v>638171.57999999996</v>
      </c>
      <c r="I28" s="4209">
        <v>481617.48</v>
      </c>
      <c r="J28" s="4209">
        <v>509017.51</v>
      </c>
      <c r="K28" s="4209">
        <v>416564.11</v>
      </c>
      <c r="L28" s="4209">
        <v>605253.09</v>
      </c>
      <c r="M28" s="4209">
        <v>232980.06</v>
      </c>
      <c r="N28" s="4258">
        <f t="shared" si="0"/>
        <v>4637463.5299999993</v>
      </c>
    </row>
    <row r="29" spans="1:14" ht="18" customHeight="1">
      <c r="A29" s="4257" t="s">
        <v>3787</v>
      </c>
      <c r="B29" s="4209">
        <v>129331.24</v>
      </c>
      <c r="C29" s="4209">
        <v>193374.15</v>
      </c>
      <c r="D29" s="4209">
        <v>211102.43</v>
      </c>
      <c r="E29" s="4209">
        <v>105330.15</v>
      </c>
      <c r="F29" s="4209">
        <v>169187.73</v>
      </c>
      <c r="G29" s="4209">
        <v>198806.36</v>
      </c>
      <c r="H29" s="4209">
        <v>232508.17</v>
      </c>
      <c r="I29" s="4209">
        <v>463323.74</v>
      </c>
      <c r="J29" s="4209">
        <v>328437.96999999997</v>
      </c>
      <c r="K29" s="4209">
        <v>305285.21000000002</v>
      </c>
      <c r="L29" s="4209">
        <v>179475.22</v>
      </c>
      <c r="M29" s="4209">
        <v>130391.19</v>
      </c>
      <c r="N29" s="4258">
        <f t="shared" si="0"/>
        <v>2646553.56</v>
      </c>
    </row>
    <row r="30" spans="1:14" ht="18" customHeight="1">
      <c r="A30" s="4257" t="s">
        <v>3788</v>
      </c>
      <c r="B30" s="4209">
        <v>0</v>
      </c>
      <c r="C30" s="4209">
        <v>0</v>
      </c>
      <c r="D30" s="4209">
        <v>0</v>
      </c>
      <c r="E30" s="4209">
        <v>0</v>
      </c>
      <c r="F30" s="4209">
        <v>0</v>
      </c>
      <c r="G30" s="4209">
        <v>57583.48</v>
      </c>
      <c r="H30" s="4209">
        <v>0</v>
      </c>
      <c r="I30" s="4209">
        <v>0</v>
      </c>
      <c r="J30" s="4209">
        <v>0</v>
      </c>
      <c r="K30" s="4209">
        <v>0</v>
      </c>
      <c r="L30" s="4209">
        <v>0</v>
      </c>
      <c r="M30" s="4209">
        <v>14651.4</v>
      </c>
      <c r="N30" s="4258">
        <f t="shared" si="0"/>
        <v>72234.880000000005</v>
      </c>
    </row>
    <row r="31" spans="1:14" ht="18" customHeight="1">
      <c r="A31" s="4257" t="s">
        <v>3789</v>
      </c>
      <c r="B31" s="4209">
        <v>98210.62</v>
      </c>
      <c r="C31" s="4209">
        <v>126047.87</v>
      </c>
      <c r="D31" s="4209">
        <v>229186.23</v>
      </c>
      <c r="E31" s="4209">
        <v>301492.8</v>
      </c>
      <c r="F31" s="4209">
        <v>270358.53999999998</v>
      </c>
      <c r="G31" s="4209">
        <v>247639.5</v>
      </c>
      <c r="H31" s="4209">
        <v>288662.3</v>
      </c>
      <c r="I31" s="4209">
        <v>280985.01</v>
      </c>
      <c r="J31" s="4209">
        <v>205101.54</v>
      </c>
      <c r="K31" s="4209">
        <v>365617.7</v>
      </c>
      <c r="L31" s="4209">
        <v>265884.37</v>
      </c>
      <c r="M31" s="4209">
        <v>257739.7</v>
      </c>
      <c r="N31" s="4258">
        <f t="shared" si="0"/>
        <v>2936926.1800000006</v>
      </c>
    </row>
    <row r="32" spans="1:14" ht="18" customHeight="1">
      <c r="A32" s="4257" t="s">
        <v>3790</v>
      </c>
      <c r="B32" s="4209">
        <v>0</v>
      </c>
      <c r="C32" s="4209">
        <v>7408.85</v>
      </c>
      <c r="D32" s="4209">
        <v>7194.9</v>
      </c>
      <c r="E32" s="4209">
        <v>0</v>
      </c>
      <c r="F32" s="4209">
        <v>2636</v>
      </c>
      <c r="G32" s="4209">
        <v>0</v>
      </c>
      <c r="H32" s="4209">
        <v>0</v>
      </c>
      <c r="I32" s="4209">
        <v>0</v>
      </c>
      <c r="J32" s="4209">
        <v>0</v>
      </c>
      <c r="K32" s="4209">
        <v>7621.2</v>
      </c>
      <c r="L32" s="4209">
        <v>15059.75</v>
      </c>
      <c r="M32" s="4209">
        <v>0</v>
      </c>
      <c r="N32" s="4258">
        <f t="shared" si="0"/>
        <v>39920.699999999997</v>
      </c>
    </row>
    <row r="33" spans="1:14" ht="18" customHeight="1">
      <c r="A33" s="4257" t="s">
        <v>3791</v>
      </c>
      <c r="B33" s="4209">
        <v>56163.93</v>
      </c>
      <c r="C33" s="4209">
        <v>36992.81</v>
      </c>
      <c r="D33" s="4209">
        <v>93400.15</v>
      </c>
      <c r="E33" s="4209">
        <v>93306.93</v>
      </c>
      <c r="F33" s="4209">
        <v>52603.6</v>
      </c>
      <c r="G33" s="4209">
        <v>149388.63</v>
      </c>
      <c r="H33" s="4209">
        <v>113363.72</v>
      </c>
      <c r="I33" s="4209">
        <v>48089.33</v>
      </c>
      <c r="J33" s="4209">
        <v>43856.58</v>
      </c>
      <c r="K33" s="4209">
        <v>57464.27</v>
      </c>
      <c r="L33" s="4209">
        <v>75148.850000000006</v>
      </c>
      <c r="M33" s="4209">
        <v>57907.42</v>
      </c>
      <c r="N33" s="4258">
        <f t="shared" si="0"/>
        <v>877686.21999999986</v>
      </c>
    </row>
    <row r="34" spans="1:14" ht="18" customHeight="1">
      <c r="A34" s="4257" t="s">
        <v>3793</v>
      </c>
      <c r="B34" s="4209">
        <v>0</v>
      </c>
      <c r="C34" s="4209">
        <v>0</v>
      </c>
      <c r="D34" s="4209">
        <v>0</v>
      </c>
      <c r="E34" s="4209">
        <v>0</v>
      </c>
      <c r="F34" s="4209">
        <v>0</v>
      </c>
      <c r="G34" s="4209">
        <v>0</v>
      </c>
      <c r="H34" s="4209">
        <v>0</v>
      </c>
      <c r="I34" s="4209">
        <v>23862</v>
      </c>
      <c r="J34" s="4209">
        <v>0</v>
      </c>
      <c r="K34" s="4209">
        <v>0</v>
      </c>
      <c r="L34" s="4209">
        <v>9797.75</v>
      </c>
      <c r="M34" s="4209">
        <v>0</v>
      </c>
      <c r="N34" s="4258">
        <f t="shared" si="0"/>
        <v>33659.75</v>
      </c>
    </row>
    <row r="35" spans="1:14" ht="18" customHeight="1">
      <c r="A35" s="4257" t="s">
        <v>3795</v>
      </c>
      <c r="B35" s="4209">
        <v>329.93</v>
      </c>
      <c r="C35" s="4209">
        <v>0</v>
      </c>
      <c r="D35" s="4209">
        <v>50631.22</v>
      </c>
      <c r="E35" s="4209">
        <v>111488.36</v>
      </c>
      <c r="F35" s="4209">
        <v>0</v>
      </c>
      <c r="G35" s="4209">
        <v>66117.740000000005</v>
      </c>
      <c r="H35" s="4209">
        <v>0</v>
      </c>
      <c r="I35" s="4209">
        <v>0</v>
      </c>
      <c r="J35" s="4209">
        <v>200874.26</v>
      </c>
      <c r="K35" s="4209">
        <v>0</v>
      </c>
      <c r="L35" s="4209">
        <v>110134.2</v>
      </c>
      <c r="M35" s="4209">
        <v>153406.04999999999</v>
      </c>
      <c r="N35" s="4258">
        <f t="shared" si="0"/>
        <v>692981.76000000001</v>
      </c>
    </row>
    <row r="36" spans="1:14" ht="18" customHeight="1">
      <c r="A36" s="4257" t="s">
        <v>3890</v>
      </c>
      <c r="B36" s="4209">
        <v>0</v>
      </c>
      <c r="C36" s="4209">
        <v>0</v>
      </c>
      <c r="D36" s="4209">
        <v>0</v>
      </c>
      <c r="E36" s="4209">
        <v>0</v>
      </c>
      <c r="F36" s="4209">
        <v>2906.9</v>
      </c>
      <c r="G36" s="4209">
        <v>1768.83</v>
      </c>
      <c r="H36" s="4209">
        <v>0</v>
      </c>
      <c r="I36" s="4209">
        <v>19101.55</v>
      </c>
      <c r="J36" s="4209">
        <v>0</v>
      </c>
      <c r="K36" s="4209">
        <v>0</v>
      </c>
      <c r="L36" s="4209">
        <v>0</v>
      </c>
      <c r="M36" s="4209">
        <v>0</v>
      </c>
      <c r="N36" s="4258">
        <f t="shared" si="0"/>
        <v>23777.279999999999</v>
      </c>
    </row>
    <row r="37" spans="1:14" ht="18" customHeight="1">
      <c r="A37" s="4257" t="s">
        <v>3796</v>
      </c>
      <c r="B37" s="4209">
        <v>32117.87</v>
      </c>
      <c r="C37" s="4209">
        <v>16283.11</v>
      </c>
      <c r="D37" s="4209">
        <v>596333.01</v>
      </c>
      <c r="E37" s="4209">
        <v>38238.019999999997</v>
      </c>
      <c r="F37" s="4209">
        <v>100630.71</v>
      </c>
      <c r="G37" s="4209">
        <v>29390.63</v>
      </c>
      <c r="H37" s="4209">
        <v>24379.45</v>
      </c>
      <c r="I37" s="4209">
        <v>0</v>
      </c>
      <c r="J37" s="4209">
        <v>95279.97</v>
      </c>
      <c r="K37" s="4209">
        <v>0</v>
      </c>
      <c r="L37" s="4209">
        <v>75418.75</v>
      </c>
      <c r="M37" s="4209">
        <v>244278.52</v>
      </c>
      <c r="N37" s="4258">
        <f t="shared" si="0"/>
        <v>1252350.0399999998</v>
      </c>
    </row>
    <row r="38" spans="1:14" ht="18" customHeight="1">
      <c r="A38" s="4257" t="s">
        <v>3797</v>
      </c>
      <c r="B38" s="4209">
        <v>390889.83</v>
      </c>
      <c r="C38" s="4209">
        <v>650249.05000000005</v>
      </c>
      <c r="D38" s="4209">
        <v>310226.03999999998</v>
      </c>
      <c r="E38" s="4209">
        <v>252539.15</v>
      </c>
      <c r="F38" s="4209">
        <v>976797.08</v>
      </c>
      <c r="G38" s="4209">
        <v>444422.36</v>
      </c>
      <c r="H38" s="4209">
        <v>297432.55</v>
      </c>
      <c r="I38" s="4209">
        <v>470695.05</v>
      </c>
      <c r="J38" s="4209">
        <v>233036.55</v>
      </c>
      <c r="K38" s="4209">
        <v>496212.18</v>
      </c>
      <c r="L38" s="4209">
        <v>800840.73</v>
      </c>
      <c r="M38" s="4209">
        <v>658306.21</v>
      </c>
      <c r="N38" s="4258">
        <f t="shared" si="0"/>
        <v>5981646.7799999984</v>
      </c>
    </row>
    <row r="39" spans="1:14" ht="18" customHeight="1">
      <c r="A39" s="4257" t="s">
        <v>3798</v>
      </c>
      <c r="B39" s="4209">
        <v>0</v>
      </c>
      <c r="C39" s="4209">
        <v>0</v>
      </c>
      <c r="D39" s="4209">
        <v>0</v>
      </c>
      <c r="E39" s="4209">
        <v>48816.86</v>
      </c>
      <c r="F39" s="4209">
        <v>0</v>
      </c>
      <c r="G39" s="4209">
        <v>0</v>
      </c>
      <c r="H39" s="4209">
        <v>0</v>
      </c>
      <c r="I39" s="4209">
        <v>0</v>
      </c>
      <c r="J39" s="4209">
        <v>0</v>
      </c>
      <c r="K39" s="4209">
        <v>14953.92</v>
      </c>
      <c r="L39" s="4209">
        <v>0</v>
      </c>
      <c r="M39" s="4209">
        <v>0</v>
      </c>
      <c r="N39" s="4258">
        <f t="shared" si="0"/>
        <v>63770.78</v>
      </c>
    </row>
    <row r="40" spans="1:14" ht="18" customHeight="1">
      <c r="A40" s="4257" t="s">
        <v>3799</v>
      </c>
      <c r="B40" s="4209">
        <v>6757</v>
      </c>
      <c r="C40" s="4209">
        <v>6276.28</v>
      </c>
      <c r="D40" s="4209">
        <v>21716.25</v>
      </c>
      <c r="E40" s="4209">
        <v>20784.669999999998</v>
      </c>
      <c r="F40" s="4209">
        <v>6542.27</v>
      </c>
      <c r="G40" s="4209">
        <v>71953.179999999993</v>
      </c>
      <c r="H40" s="4209">
        <v>0</v>
      </c>
      <c r="I40" s="4209">
        <v>44013</v>
      </c>
      <c r="J40" s="4209">
        <v>117335.15</v>
      </c>
      <c r="K40" s="4209">
        <v>74018.86</v>
      </c>
      <c r="L40" s="4209">
        <v>87779.86</v>
      </c>
      <c r="M40" s="4209">
        <v>117207.69</v>
      </c>
      <c r="N40" s="4258">
        <f t="shared" si="0"/>
        <v>574384.21</v>
      </c>
    </row>
    <row r="41" spans="1:14" ht="18" customHeight="1">
      <c r="A41" s="4257" t="s">
        <v>3800</v>
      </c>
      <c r="B41" s="4209">
        <v>58500.36</v>
      </c>
      <c r="C41" s="4209">
        <v>6500</v>
      </c>
      <c r="D41" s="4209">
        <v>12300</v>
      </c>
      <c r="E41" s="4209">
        <v>0</v>
      </c>
      <c r="F41" s="4209">
        <v>0</v>
      </c>
      <c r="G41" s="4209">
        <v>15389.76</v>
      </c>
      <c r="H41" s="4209">
        <v>6911.36</v>
      </c>
      <c r="I41" s="4209">
        <v>0</v>
      </c>
      <c r="J41" s="4209">
        <v>0</v>
      </c>
      <c r="K41" s="4209">
        <v>25839.8</v>
      </c>
      <c r="L41" s="4209">
        <v>0</v>
      </c>
      <c r="M41" s="4209">
        <v>0</v>
      </c>
      <c r="N41" s="4258">
        <f t="shared" si="0"/>
        <v>125441.28</v>
      </c>
    </row>
    <row r="42" spans="1:14" ht="18" customHeight="1">
      <c r="A42" s="4257" t="s">
        <v>3801</v>
      </c>
      <c r="B42" s="4209">
        <v>0</v>
      </c>
      <c r="C42" s="4209">
        <v>11016</v>
      </c>
      <c r="D42" s="4209">
        <v>36650</v>
      </c>
      <c r="E42" s="4209">
        <v>0</v>
      </c>
      <c r="F42" s="4209">
        <v>26817</v>
      </c>
      <c r="G42" s="4209">
        <v>10811</v>
      </c>
      <c r="H42" s="4209">
        <v>43371.74</v>
      </c>
      <c r="I42" s="4209">
        <v>21558</v>
      </c>
      <c r="J42" s="4209">
        <v>0</v>
      </c>
      <c r="K42" s="4209">
        <v>0</v>
      </c>
      <c r="L42" s="4209">
        <v>12603.72</v>
      </c>
      <c r="M42" s="4209">
        <v>16940</v>
      </c>
      <c r="N42" s="4258">
        <f t="shared" si="0"/>
        <v>179767.46</v>
      </c>
    </row>
    <row r="43" spans="1:14" ht="18" customHeight="1">
      <c r="A43" s="4257" t="s">
        <v>3802</v>
      </c>
      <c r="B43" s="4209">
        <v>125825</v>
      </c>
      <c r="C43" s="4209">
        <v>0</v>
      </c>
      <c r="D43" s="4209">
        <v>35280</v>
      </c>
      <c r="E43" s="4209">
        <v>0</v>
      </c>
      <c r="F43" s="4209">
        <v>0</v>
      </c>
      <c r="G43" s="4209">
        <v>0</v>
      </c>
      <c r="H43" s="4209">
        <v>61875</v>
      </c>
      <c r="I43" s="4209">
        <v>0</v>
      </c>
      <c r="J43" s="4209">
        <v>0</v>
      </c>
      <c r="K43" s="4209">
        <v>93555</v>
      </c>
      <c r="L43" s="4209">
        <v>0</v>
      </c>
      <c r="M43" s="4209">
        <v>0</v>
      </c>
      <c r="N43" s="4258">
        <f t="shared" si="0"/>
        <v>316535</v>
      </c>
    </row>
    <row r="44" spans="1:14" ht="18" customHeight="1">
      <c r="A44" s="4257" t="s">
        <v>3804</v>
      </c>
      <c r="B44" s="4209">
        <v>278625.64</v>
      </c>
      <c r="C44" s="4209">
        <v>27300</v>
      </c>
      <c r="D44" s="4209">
        <v>948159.8</v>
      </c>
      <c r="E44" s="4209">
        <v>373058.81</v>
      </c>
      <c r="F44" s="4209">
        <v>368995.26</v>
      </c>
      <c r="G44" s="4209">
        <v>296905.59999999998</v>
      </c>
      <c r="H44" s="4209">
        <v>423451</v>
      </c>
      <c r="I44" s="4209">
        <v>703047.48</v>
      </c>
      <c r="J44" s="4209">
        <v>428948.88</v>
      </c>
      <c r="K44" s="4209">
        <v>299534</v>
      </c>
      <c r="L44" s="4209">
        <v>813369.77</v>
      </c>
      <c r="M44" s="4209">
        <v>660402.55000000005</v>
      </c>
      <c r="N44" s="4258">
        <f t="shared" si="0"/>
        <v>5621798.79</v>
      </c>
    </row>
    <row r="45" spans="1:14" ht="18" customHeight="1">
      <c r="A45" s="4257" t="s">
        <v>3806</v>
      </c>
      <c r="B45" s="4209">
        <v>6710.43</v>
      </c>
      <c r="C45" s="4209">
        <v>0</v>
      </c>
      <c r="D45" s="4209">
        <v>115883.4</v>
      </c>
      <c r="E45" s="4209">
        <v>9304.7800000000007</v>
      </c>
      <c r="F45" s="4209">
        <v>7001.83</v>
      </c>
      <c r="G45" s="4209">
        <v>47741.760000000002</v>
      </c>
      <c r="H45" s="4209">
        <v>22960</v>
      </c>
      <c r="I45" s="4209">
        <v>10080.11</v>
      </c>
      <c r="J45" s="4209">
        <v>168273.5</v>
      </c>
      <c r="K45" s="4209">
        <v>10495.56</v>
      </c>
      <c r="L45" s="4209">
        <v>167870.17</v>
      </c>
      <c r="M45" s="4209">
        <v>17055.28</v>
      </c>
      <c r="N45" s="4258">
        <f t="shared" si="0"/>
        <v>583376.82000000007</v>
      </c>
    </row>
    <row r="46" spans="1:14" ht="18" customHeight="1">
      <c r="A46" s="4257" t="s">
        <v>3807</v>
      </c>
      <c r="B46" s="4209">
        <v>118748.85</v>
      </c>
      <c r="C46" s="4209">
        <v>53520</v>
      </c>
      <c r="D46" s="4209">
        <v>245328.08</v>
      </c>
      <c r="E46" s="4209">
        <v>120743.17</v>
      </c>
      <c r="F46" s="4209">
        <v>0</v>
      </c>
      <c r="G46" s="4209">
        <v>75681.16</v>
      </c>
      <c r="H46" s="4209">
        <v>135823.93</v>
      </c>
      <c r="I46" s="4209">
        <v>45315.59</v>
      </c>
      <c r="J46" s="4209">
        <v>100754.94</v>
      </c>
      <c r="K46" s="4209">
        <v>184799.39</v>
      </c>
      <c r="L46" s="4209">
        <v>265740.17</v>
      </c>
      <c r="M46" s="4209">
        <v>182902.26</v>
      </c>
      <c r="N46" s="4258">
        <f t="shared" si="0"/>
        <v>1529357.5399999998</v>
      </c>
    </row>
    <row r="47" spans="1:14" ht="18" customHeight="1">
      <c r="A47" s="4257" t="s">
        <v>3808</v>
      </c>
      <c r="B47" s="4209">
        <v>21531.34</v>
      </c>
      <c r="C47" s="4209">
        <v>31264.54</v>
      </c>
      <c r="D47" s="4209">
        <v>191505.05</v>
      </c>
      <c r="E47" s="4209">
        <v>4211.17</v>
      </c>
      <c r="F47" s="4209">
        <v>44241.38</v>
      </c>
      <c r="G47" s="4209">
        <v>39050.879999999997</v>
      </c>
      <c r="H47" s="4209">
        <v>75563.02</v>
      </c>
      <c r="I47" s="4209">
        <v>138562.95000000001</v>
      </c>
      <c r="J47" s="4209">
        <v>8970</v>
      </c>
      <c r="K47" s="4209">
        <v>53220.37</v>
      </c>
      <c r="L47" s="4209">
        <v>0</v>
      </c>
      <c r="M47" s="4209">
        <v>11501.15</v>
      </c>
      <c r="N47" s="4258">
        <f t="shared" si="0"/>
        <v>619621.85000000009</v>
      </c>
    </row>
    <row r="48" spans="1:14" ht="18" customHeight="1">
      <c r="A48" s="4257" t="s">
        <v>3879</v>
      </c>
      <c r="B48" s="4209">
        <v>0</v>
      </c>
      <c r="C48" s="4209">
        <v>27720</v>
      </c>
      <c r="D48" s="4209">
        <v>52491</v>
      </c>
      <c r="E48" s="4209">
        <v>26250</v>
      </c>
      <c r="F48" s="4209">
        <v>52122</v>
      </c>
      <c r="G48" s="4209">
        <v>0</v>
      </c>
      <c r="H48" s="4209">
        <v>0</v>
      </c>
      <c r="I48" s="4209">
        <v>20475</v>
      </c>
      <c r="J48" s="4209">
        <v>0</v>
      </c>
      <c r="K48" s="4209">
        <v>20475</v>
      </c>
      <c r="L48" s="4209">
        <v>0</v>
      </c>
      <c r="M48" s="4209">
        <v>122936.1</v>
      </c>
      <c r="N48" s="4258">
        <f t="shared" si="0"/>
        <v>322469.09999999998</v>
      </c>
    </row>
    <row r="49" spans="1:14" ht="18" customHeight="1">
      <c r="A49" s="4257" t="s">
        <v>3811</v>
      </c>
      <c r="B49" s="4209">
        <v>1275487.74</v>
      </c>
      <c r="C49" s="4209">
        <v>982232.99</v>
      </c>
      <c r="D49" s="4209">
        <v>1162218.8899999999</v>
      </c>
      <c r="E49" s="4209">
        <v>1690663.42</v>
      </c>
      <c r="F49" s="4209">
        <v>1960428.31</v>
      </c>
      <c r="G49" s="4209">
        <v>1218845.83</v>
      </c>
      <c r="H49" s="4209">
        <v>1430312.57</v>
      </c>
      <c r="I49" s="4209">
        <v>1793671.76</v>
      </c>
      <c r="J49" s="4209">
        <v>2220094.96</v>
      </c>
      <c r="K49" s="4209">
        <v>2035664.58</v>
      </c>
      <c r="L49" s="4209">
        <v>2041588.36</v>
      </c>
      <c r="M49" s="4209">
        <v>1059584.6299999999</v>
      </c>
      <c r="N49" s="4258">
        <f t="shared" si="0"/>
        <v>18870794.039999999</v>
      </c>
    </row>
    <row r="50" spans="1:14" ht="18" customHeight="1">
      <c r="A50" s="4257" t="s">
        <v>3812</v>
      </c>
      <c r="B50" s="4209">
        <v>609442.17000000004</v>
      </c>
      <c r="C50" s="4209">
        <v>1008610.56</v>
      </c>
      <c r="D50" s="4209">
        <v>1129183.57</v>
      </c>
      <c r="E50" s="4209">
        <v>783919.93</v>
      </c>
      <c r="F50" s="4209">
        <v>416633.53</v>
      </c>
      <c r="G50" s="4209">
        <v>398787.21</v>
      </c>
      <c r="H50" s="4209">
        <v>852659.05</v>
      </c>
      <c r="I50" s="4209">
        <v>734894.21</v>
      </c>
      <c r="J50" s="4209">
        <v>738531.37</v>
      </c>
      <c r="K50" s="4209">
        <v>408409.97</v>
      </c>
      <c r="L50" s="4209">
        <v>901334.2</v>
      </c>
      <c r="M50" s="4209">
        <v>440213.37</v>
      </c>
      <c r="N50" s="4258">
        <f t="shared" si="0"/>
        <v>8422619.1399999987</v>
      </c>
    </row>
    <row r="51" spans="1:14" ht="18" customHeight="1">
      <c r="A51" s="4257" t="s">
        <v>3814</v>
      </c>
      <c r="B51" s="4209">
        <v>1544172.23</v>
      </c>
      <c r="C51" s="4209">
        <v>2066265.55</v>
      </c>
      <c r="D51" s="4209">
        <v>6125280.7400000002</v>
      </c>
      <c r="E51" s="4209">
        <v>2353526.0299999998</v>
      </c>
      <c r="F51" s="4209">
        <v>4315209.6500000004</v>
      </c>
      <c r="G51" s="4209">
        <v>2395489.71</v>
      </c>
      <c r="H51" s="4209">
        <v>2216579.15</v>
      </c>
      <c r="I51" s="4209">
        <v>2449938.75</v>
      </c>
      <c r="J51" s="4209">
        <v>10238093.26</v>
      </c>
      <c r="K51" s="4209">
        <v>3161531.8</v>
      </c>
      <c r="L51" s="4209">
        <v>3706637.48</v>
      </c>
      <c r="M51" s="4209">
        <v>6324180.5199999996</v>
      </c>
      <c r="N51" s="4258">
        <f t="shared" si="0"/>
        <v>46896904.86999999</v>
      </c>
    </row>
    <row r="52" spans="1:14" ht="18" customHeight="1">
      <c r="A52" s="4257" t="s">
        <v>3815</v>
      </c>
      <c r="B52" s="4209">
        <v>549501.44999999995</v>
      </c>
      <c r="C52" s="4209">
        <v>717978.46</v>
      </c>
      <c r="D52" s="4209">
        <v>1171126.98</v>
      </c>
      <c r="E52" s="4209">
        <v>582476.02</v>
      </c>
      <c r="F52" s="4209">
        <v>1750549.6</v>
      </c>
      <c r="G52" s="4209">
        <v>2552531.7000000002</v>
      </c>
      <c r="H52" s="4209">
        <v>530861.39</v>
      </c>
      <c r="I52" s="4209">
        <v>760969.9</v>
      </c>
      <c r="J52" s="4209">
        <v>4565239.72</v>
      </c>
      <c r="K52" s="4209">
        <v>497446.7</v>
      </c>
      <c r="L52" s="4209">
        <v>840077.93</v>
      </c>
      <c r="M52" s="4209">
        <v>888075.35</v>
      </c>
      <c r="N52" s="4258">
        <f t="shared" si="0"/>
        <v>15406835.199999997</v>
      </c>
    </row>
    <row r="53" spans="1:14" ht="18" customHeight="1">
      <c r="A53" s="4257" t="s">
        <v>3891</v>
      </c>
      <c r="B53" s="4209">
        <v>0</v>
      </c>
      <c r="C53" s="4209">
        <v>0</v>
      </c>
      <c r="D53" s="4209">
        <v>0</v>
      </c>
      <c r="E53" s="4209">
        <v>0</v>
      </c>
      <c r="F53" s="4209">
        <v>0</v>
      </c>
      <c r="G53" s="4209">
        <v>0</v>
      </c>
      <c r="H53" s="4209">
        <v>0</v>
      </c>
      <c r="I53" s="4209">
        <v>0</v>
      </c>
      <c r="J53" s="4209">
        <v>0</v>
      </c>
      <c r="K53" s="4209">
        <v>7295.75</v>
      </c>
      <c r="L53" s="4209">
        <v>0</v>
      </c>
      <c r="M53" s="4209">
        <v>0</v>
      </c>
      <c r="N53" s="4258">
        <f t="shared" si="0"/>
        <v>7295.75</v>
      </c>
    </row>
    <row r="54" spans="1:14" ht="18" customHeight="1">
      <c r="A54" s="4257" t="s">
        <v>3816</v>
      </c>
      <c r="B54" s="4209">
        <v>167866.46</v>
      </c>
      <c r="C54" s="4209">
        <v>0</v>
      </c>
      <c r="D54" s="4209">
        <v>9075</v>
      </c>
      <c r="E54" s="4209">
        <v>0</v>
      </c>
      <c r="F54" s="4209">
        <v>0</v>
      </c>
      <c r="G54" s="4209">
        <v>0</v>
      </c>
      <c r="H54" s="4209">
        <v>57681.67</v>
      </c>
      <c r="I54" s="4209">
        <v>0</v>
      </c>
      <c r="J54" s="4209">
        <v>16039.68</v>
      </c>
      <c r="K54" s="4209">
        <v>0</v>
      </c>
      <c r="L54" s="4209">
        <v>0</v>
      </c>
      <c r="M54" s="4209">
        <v>0</v>
      </c>
      <c r="N54" s="4258">
        <f t="shared" si="0"/>
        <v>250662.81</v>
      </c>
    </row>
    <row r="55" spans="1:14" ht="18" customHeight="1">
      <c r="A55" s="4257" t="s">
        <v>3859</v>
      </c>
      <c r="B55" s="4209">
        <v>0</v>
      </c>
      <c r="C55" s="4209">
        <v>0</v>
      </c>
      <c r="D55" s="4209">
        <v>0</v>
      </c>
      <c r="E55" s="4209">
        <v>20598</v>
      </c>
      <c r="F55" s="4209">
        <v>0</v>
      </c>
      <c r="G55" s="4209">
        <v>0</v>
      </c>
      <c r="H55" s="4209">
        <v>0</v>
      </c>
      <c r="I55" s="4209">
        <v>0</v>
      </c>
      <c r="J55" s="4209">
        <v>0</v>
      </c>
      <c r="K55" s="4209">
        <v>0</v>
      </c>
      <c r="L55" s="4209">
        <v>0</v>
      </c>
      <c r="M55" s="4209">
        <v>0</v>
      </c>
      <c r="N55" s="4258">
        <f t="shared" si="0"/>
        <v>20598</v>
      </c>
    </row>
    <row r="56" spans="1:14" ht="18" customHeight="1">
      <c r="A56" s="4257" t="s">
        <v>3818</v>
      </c>
      <c r="B56" s="4209">
        <v>0</v>
      </c>
      <c r="C56" s="4209">
        <v>0</v>
      </c>
      <c r="D56" s="4209">
        <v>0</v>
      </c>
      <c r="E56" s="4209">
        <v>0</v>
      </c>
      <c r="F56" s="4209">
        <v>30743</v>
      </c>
      <c r="G56" s="4209">
        <v>0</v>
      </c>
      <c r="H56" s="4209">
        <v>0</v>
      </c>
      <c r="I56" s="4209">
        <v>0</v>
      </c>
      <c r="J56" s="4209">
        <v>0</v>
      </c>
      <c r="K56" s="4209">
        <v>0</v>
      </c>
      <c r="L56" s="4209">
        <v>0</v>
      </c>
      <c r="M56" s="4209">
        <v>0</v>
      </c>
      <c r="N56" s="4258">
        <f t="shared" si="0"/>
        <v>30743</v>
      </c>
    </row>
    <row r="57" spans="1:14" ht="18" customHeight="1">
      <c r="A57" s="4257" t="s">
        <v>3880</v>
      </c>
      <c r="B57" s="4209">
        <v>25573.67</v>
      </c>
      <c r="C57" s="4209">
        <v>8750.59</v>
      </c>
      <c r="D57" s="4209">
        <v>38590.589999999997</v>
      </c>
      <c r="E57" s="4209">
        <v>5659.02</v>
      </c>
      <c r="F57" s="4209">
        <v>193336.86</v>
      </c>
      <c r="G57" s="4209">
        <v>107437.08</v>
      </c>
      <c r="H57" s="4209">
        <v>23644.62</v>
      </c>
      <c r="I57" s="4209">
        <v>62588.82</v>
      </c>
      <c r="J57" s="4209">
        <v>13710.19</v>
      </c>
      <c r="K57" s="4209">
        <v>140090.54999999999</v>
      </c>
      <c r="L57" s="4209">
        <v>24269.89</v>
      </c>
      <c r="M57" s="4209">
        <v>61769.06</v>
      </c>
      <c r="N57" s="4258">
        <f t="shared" si="0"/>
        <v>705420.94</v>
      </c>
    </row>
    <row r="58" spans="1:14" ht="18" customHeight="1">
      <c r="A58" s="4257" t="s">
        <v>3819</v>
      </c>
      <c r="B58" s="4209">
        <v>17289.29</v>
      </c>
      <c r="C58" s="4209">
        <v>14441.82</v>
      </c>
      <c r="D58" s="4209">
        <v>45352</v>
      </c>
      <c r="E58" s="4209">
        <v>8345.61</v>
      </c>
      <c r="F58" s="4209">
        <v>7847.18</v>
      </c>
      <c r="G58" s="4209">
        <v>0</v>
      </c>
      <c r="H58" s="4209">
        <v>16303.88</v>
      </c>
      <c r="I58" s="4209">
        <v>0</v>
      </c>
      <c r="J58" s="4209">
        <v>8186</v>
      </c>
      <c r="K58" s="4209">
        <v>35742.339999999997</v>
      </c>
      <c r="L58" s="4209">
        <v>0</v>
      </c>
      <c r="M58" s="4209">
        <v>0</v>
      </c>
      <c r="N58" s="4258">
        <f t="shared" si="0"/>
        <v>153508.12</v>
      </c>
    </row>
    <row r="59" spans="1:14" ht="18" customHeight="1">
      <c r="A59" s="4257" t="s">
        <v>3820</v>
      </c>
      <c r="B59" s="4209">
        <v>0</v>
      </c>
      <c r="C59" s="4209">
        <v>100691.67</v>
      </c>
      <c r="D59" s="4209">
        <v>15891</v>
      </c>
      <c r="E59" s="4209">
        <v>84908.53</v>
      </c>
      <c r="F59" s="4209">
        <v>38590.92</v>
      </c>
      <c r="G59" s="4209">
        <v>38094.410000000003</v>
      </c>
      <c r="H59" s="4209">
        <v>82974.460000000006</v>
      </c>
      <c r="I59" s="4209">
        <v>188806.41</v>
      </c>
      <c r="J59" s="4209">
        <v>76510.259999999995</v>
      </c>
      <c r="K59" s="4209">
        <v>22826.71</v>
      </c>
      <c r="L59" s="4209">
        <v>77586.94</v>
      </c>
      <c r="M59" s="4209">
        <v>73874.720000000001</v>
      </c>
      <c r="N59" s="4258">
        <f t="shared" si="0"/>
        <v>800756.03</v>
      </c>
    </row>
    <row r="60" spans="1:14" ht="18" customHeight="1">
      <c r="A60" s="4257" t="s">
        <v>3881</v>
      </c>
      <c r="B60" s="4209">
        <v>0</v>
      </c>
      <c r="C60" s="4209">
        <v>0</v>
      </c>
      <c r="D60" s="4209">
        <v>7512</v>
      </c>
      <c r="E60" s="4209">
        <v>0</v>
      </c>
      <c r="F60" s="4209">
        <v>0</v>
      </c>
      <c r="G60" s="4209">
        <v>0</v>
      </c>
      <c r="H60" s="4209">
        <v>0</v>
      </c>
      <c r="I60" s="4209">
        <v>0</v>
      </c>
      <c r="J60" s="4209">
        <v>0</v>
      </c>
      <c r="K60" s="4209">
        <v>0</v>
      </c>
      <c r="L60" s="4209">
        <v>0</v>
      </c>
      <c r="M60" s="4209">
        <v>0</v>
      </c>
      <c r="N60" s="4258">
        <f t="shared" si="0"/>
        <v>7512</v>
      </c>
    </row>
    <row r="61" spans="1:14" ht="18" customHeight="1">
      <c r="A61" s="4257" t="s">
        <v>3822</v>
      </c>
      <c r="B61" s="4209">
        <v>179312.55</v>
      </c>
      <c r="C61" s="4209">
        <v>378708.75</v>
      </c>
      <c r="D61" s="4209">
        <v>325218.08</v>
      </c>
      <c r="E61" s="4209">
        <v>420109.31</v>
      </c>
      <c r="F61" s="4209">
        <v>922587.25</v>
      </c>
      <c r="G61" s="4209">
        <v>62838.53</v>
      </c>
      <c r="H61" s="4209">
        <v>89291.36</v>
      </c>
      <c r="I61" s="4209">
        <v>145506.72</v>
      </c>
      <c r="J61" s="4209">
        <v>226615.38</v>
      </c>
      <c r="K61" s="4209">
        <v>187928.61</v>
      </c>
      <c r="L61" s="4209">
        <v>76092</v>
      </c>
      <c r="M61" s="4209">
        <v>353265.5</v>
      </c>
      <c r="N61" s="4258">
        <f t="shared" si="0"/>
        <v>3367474.04</v>
      </c>
    </row>
    <row r="62" spans="1:14" ht="18" customHeight="1">
      <c r="A62" s="4257" t="s">
        <v>3823</v>
      </c>
      <c r="B62" s="4209">
        <v>0</v>
      </c>
      <c r="C62" s="4209">
        <v>34883.230000000003</v>
      </c>
      <c r="D62" s="4209">
        <v>32240</v>
      </c>
      <c r="E62" s="4209">
        <v>0</v>
      </c>
      <c r="F62" s="4209">
        <v>0</v>
      </c>
      <c r="G62" s="4209">
        <v>0</v>
      </c>
      <c r="H62" s="4209">
        <v>0</v>
      </c>
      <c r="I62" s="4209">
        <v>0</v>
      </c>
      <c r="J62" s="4209">
        <v>0</v>
      </c>
      <c r="K62" s="4209">
        <v>0</v>
      </c>
      <c r="L62" s="4209">
        <v>0</v>
      </c>
      <c r="M62" s="4209">
        <v>0</v>
      </c>
      <c r="N62" s="4258">
        <f t="shared" si="0"/>
        <v>67123.23000000001</v>
      </c>
    </row>
    <row r="63" spans="1:14" ht="18" customHeight="1">
      <c r="A63" s="4257" t="s">
        <v>3861</v>
      </c>
      <c r="B63" s="4209">
        <v>139836.54</v>
      </c>
      <c r="C63" s="4209">
        <v>370089</v>
      </c>
      <c r="D63" s="4209">
        <v>186773.29</v>
      </c>
      <c r="E63" s="4209">
        <v>1002153.43</v>
      </c>
      <c r="F63" s="4209">
        <v>811009.45</v>
      </c>
      <c r="G63" s="4209">
        <v>245924.75</v>
      </c>
      <c r="H63" s="4209">
        <v>178781.46</v>
      </c>
      <c r="I63" s="4209">
        <v>131363.99</v>
      </c>
      <c r="J63" s="4209">
        <v>432568.12</v>
      </c>
      <c r="K63" s="4209">
        <v>351546.08</v>
      </c>
      <c r="L63" s="4209">
        <v>231418.15</v>
      </c>
      <c r="M63" s="4209">
        <v>237863.98</v>
      </c>
      <c r="N63" s="4258">
        <f t="shared" si="0"/>
        <v>4319328.24</v>
      </c>
    </row>
    <row r="64" spans="1:14" ht="18" customHeight="1">
      <c r="A64" s="4257" t="s">
        <v>3825</v>
      </c>
      <c r="B64" s="4209">
        <v>289275.25</v>
      </c>
      <c r="C64" s="4209">
        <v>230198.46</v>
      </c>
      <c r="D64" s="4209">
        <v>396613.2</v>
      </c>
      <c r="E64" s="4209">
        <v>391112.38</v>
      </c>
      <c r="F64" s="4209">
        <v>330530.23</v>
      </c>
      <c r="G64" s="4209">
        <v>408124.62</v>
      </c>
      <c r="H64" s="4209">
        <v>740843.44</v>
      </c>
      <c r="I64" s="4209">
        <v>486736.98</v>
      </c>
      <c r="J64" s="4209">
        <v>1003952.71</v>
      </c>
      <c r="K64" s="4209">
        <v>1877308.8</v>
      </c>
      <c r="L64" s="4209">
        <v>1745687</v>
      </c>
      <c r="M64" s="4209">
        <v>792061.43</v>
      </c>
      <c r="N64" s="4258">
        <f t="shared" si="0"/>
        <v>8692444.5</v>
      </c>
    </row>
    <row r="65" spans="1:14" ht="18" customHeight="1">
      <c r="A65" s="4257" t="s">
        <v>3862</v>
      </c>
      <c r="B65" s="4209">
        <v>0</v>
      </c>
      <c r="C65" s="4209">
        <v>1565.96</v>
      </c>
      <c r="D65" s="4209">
        <v>0</v>
      </c>
      <c r="E65" s="4209">
        <v>0</v>
      </c>
      <c r="F65" s="4209">
        <v>1679.76</v>
      </c>
      <c r="G65" s="4209">
        <v>107.23</v>
      </c>
      <c r="H65" s="4209">
        <v>839.07</v>
      </c>
      <c r="I65" s="4209">
        <v>472.49</v>
      </c>
      <c r="J65" s="4209">
        <v>360.83</v>
      </c>
      <c r="K65" s="4209">
        <v>16957</v>
      </c>
      <c r="L65" s="4209">
        <v>1089.1099999999999</v>
      </c>
      <c r="M65" s="4209">
        <v>274.29000000000002</v>
      </c>
      <c r="N65" s="4258">
        <f t="shared" si="0"/>
        <v>23345.74</v>
      </c>
    </row>
    <row r="66" spans="1:14" ht="18" customHeight="1">
      <c r="A66" s="4257" t="s">
        <v>3826</v>
      </c>
      <c r="B66" s="4209">
        <v>95531.76</v>
      </c>
      <c r="C66" s="4209">
        <v>476978.56</v>
      </c>
      <c r="D66" s="4209">
        <v>216902.85</v>
      </c>
      <c r="E66" s="4209">
        <v>216397.02</v>
      </c>
      <c r="F66" s="4209">
        <v>296523</v>
      </c>
      <c r="G66" s="4209">
        <v>344219.81</v>
      </c>
      <c r="H66" s="4209">
        <v>615052.65</v>
      </c>
      <c r="I66" s="4209">
        <v>306453.05</v>
      </c>
      <c r="J66" s="4209">
        <v>245878.69</v>
      </c>
      <c r="K66" s="4209">
        <v>388047</v>
      </c>
      <c r="L66" s="4209">
        <v>432133.27</v>
      </c>
      <c r="M66" s="4209">
        <v>298576.56</v>
      </c>
      <c r="N66" s="4258">
        <f t="shared" si="0"/>
        <v>3932694.2199999997</v>
      </c>
    </row>
    <row r="67" spans="1:14" ht="18" customHeight="1">
      <c r="A67" s="4257" t="s">
        <v>3863</v>
      </c>
      <c r="B67" s="4209">
        <v>0</v>
      </c>
      <c r="C67" s="4209">
        <v>0</v>
      </c>
      <c r="D67" s="4209">
        <v>0</v>
      </c>
      <c r="E67" s="4209">
        <v>0</v>
      </c>
      <c r="F67" s="4209">
        <v>6909.64</v>
      </c>
      <c r="G67" s="4209">
        <v>470322.53</v>
      </c>
      <c r="H67" s="4209">
        <v>45160</v>
      </c>
      <c r="I67" s="4209">
        <v>18242.87</v>
      </c>
      <c r="J67" s="4209">
        <v>0</v>
      </c>
      <c r="K67" s="4209">
        <v>0</v>
      </c>
      <c r="L67" s="4209">
        <v>16094.76</v>
      </c>
      <c r="M67" s="4209">
        <v>947933.83</v>
      </c>
      <c r="N67" s="4258">
        <f t="shared" ref="N67:N85" si="1">SUM(B67:M67)</f>
        <v>1504663.63</v>
      </c>
    </row>
    <row r="68" spans="1:14" ht="18" customHeight="1">
      <c r="A68" s="4257" t="s">
        <v>3828</v>
      </c>
      <c r="B68" s="4209">
        <v>0</v>
      </c>
      <c r="C68" s="4209">
        <v>0</v>
      </c>
      <c r="D68" s="4209">
        <v>0</v>
      </c>
      <c r="E68" s="4209">
        <v>0</v>
      </c>
      <c r="F68" s="4209">
        <v>0</v>
      </c>
      <c r="G68" s="4209">
        <v>0</v>
      </c>
      <c r="H68" s="4209">
        <v>0</v>
      </c>
      <c r="I68" s="4209">
        <v>0</v>
      </c>
      <c r="J68" s="4209">
        <v>0</v>
      </c>
      <c r="K68" s="4209">
        <v>0</v>
      </c>
      <c r="L68" s="4209">
        <v>20298</v>
      </c>
      <c r="M68" s="4209">
        <v>0</v>
      </c>
      <c r="N68" s="4258">
        <f t="shared" si="1"/>
        <v>20298</v>
      </c>
    </row>
    <row r="69" spans="1:14" ht="18" customHeight="1">
      <c r="A69" s="4257" t="s">
        <v>3829</v>
      </c>
      <c r="B69" s="4209">
        <v>0</v>
      </c>
      <c r="C69" s="4209">
        <v>0</v>
      </c>
      <c r="D69" s="4209">
        <v>8435.9500000000007</v>
      </c>
      <c r="E69" s="4209">
        <v>7188.62</v>
      </c>
      <c r="F69" s="4209">
        <v>0</v>
      </c>
      <c r="G69" s="4209">
        <v>0</v>
      </c>
      <c r="H69" s="4209">
        <v>10044.15</v>
      </c>
      <c r="I69" s="4209">
        <v>0</v>
      </c>
      <c r="J69" s="4209">
        <v>0</v>
      </c>
      <c r="K69" s="4209">
        <v>25236.31</v>
      </c>
      <c r="L69" s="4209">
        <v>0</v>
      </c>
      <c r="M69" s="4209">
        <v>0</v>
      </c>
      <c r="N69" s="4258">
        <f t="shared" si="1"/>
        <v>50905.03</v>
      </c>
    </row>
    <row r="70" spans="1:14" ht="18" customHeight="1">
      <c r="A70" s="4257" t="s">
        <v>3830</v>
      </c>
      <c r="B70" s="4209">
        <v>0</v>
      </c>
      <c r="C70" s="4209">
        <v>0</v>
      </c>
      <c r="D70" s="4209">
        <v>48755.519999999997</v>
      </c>
      <c r="E70" s="4209">
        <v>0</v>
      </c>
      <c r="F70" s="4209">
        <v>120316.96</v>
      </c>
      <c r="G70" s="4209">
        <v>0</v>
      </c>
      <c r="H70" s="4209">
        <v>0</v>
      </c>
      <c r="I70" s="4209">
        <v>0</v>
      </c>
      <c r="J70" s="4209">
        <v>0</v>
      </c>
      <c r="K70" s="4209">
        <v>0</v>
      </c>
      <c r="L70" s="4209">
        <v>0</v>
      </c>
      <c r="M70" s="4209">
        <v>0</v>
      </c>
      <c r="N70" s="4258">
        <f t="shared" si="1"/>
        <v>169072.48</v>
      </c>
    </row>
    <row r="71" spans="1:14" ht="18" customHeight="1">
      <c r="A71" s="4257" t="s">
        <v>3882</v>
      </c>
      <c r="B71" s="4209">
        <v>0</v>
      </c>
      <c r="C71" s="4209">
        <v>20636.36</v>
      </c>
      <c r="D71" s="4209">
        <v>1256.8399999999999</v>
      </c>
      <c r="E71" s="4209">
        <v>0</v>
      </c>
      <c r="F71" s="4209">
        <v>0</v>
      </c>
      <c r="G71" s="4209">
        <v>13175.91</v>
      </c>
      <c r="H71" s="4209">
        <v>0</v>
      </c>
      <c r="I71" s="4209">
        <v>0</v>
      </c>
      <c r="J71" s="4209">
        <v>0</v>
      </c>
      <c r="K71" s="4209">
        <v>0</v>
      </c>
      <c r="L71" s="4209">
        <v>12130.4</v>
      </c>
      <c r="M71" s="4209">
        <v>0</v>
      </c>
      <c r="N71" s="4258">
        <f t="shared" si="1"/>
        <v>47199.51</v>
      </c>
    </row>
    <row r="72" spans="1:14" ht="18" customHeight="1">
      <c r="A72" s="4257" t="s">
        <v>3832</v>
      </c>
      <c r="B72" s="4209">
        <v>104001</v>
      </c>
      <c r="C72" s="4209">
        <v>348580.88</v>
      </c>
      <c r="D72" s="4209">
        <v>71207.23</v>
      </c>
      <c r="E72" s="4209">
        <v>244090.51</v>
      </c>
      <c r="F72" s="4209">
        <v>313507.96000000002</v>
      </c>
      <c r="G72" s="4209">
        <v>364961</v>
      </c>
      <c r="H72" s="4209">
        <v>579558.61</v>
      </c>
      <c r="I72" s="4209">
        <v>315426.90000000002</v>
      </c>
      <c r="J72" s="4209">
        <v>562013.56999999995</v>
      </c>
      <c r="K72" s="4209">
        <v>302505.75</v>
      </c>
      <c r="L72" s="4209">
        <v>277057.96999999997</v>
      </c>
      <c r="M72" s="4209">
        <v>230396.79</v>
      </c>
      <c r="N72" s="4258">
        <f t="shared" si="1"/>
        <v>3713308.17</v>
      </c>
    </row>
    <row r="73" spans="1:14" ht="18" customHeight="1">
      <c r="A73" s="4257" t="s">
        <v>3833</v>
      </c>
      <c r="B73" s="4209">
        <v>153537.72</v>
      </c>
      <c r="C73" s="4209">
        <v>228194.33</v>
      </c>
      <c r="D73" s="4209">
        <v>306110.61</v>
      </c>
      <c r="E73" s="4209">
        <v>243981.85</v>
      </c>
      <c r="F73" s="4209">
        <v>121078.88</v>
      </c>
      <c r="G73" s="4209">
        <v>229600.48</v>
      </c>
      <c r="H73" s="4209">
        <v>383053.91</v>
      </c>
      <c r="I73" s="4209">
        <v>234363.92</v>
      </c>
      <c r="J73" s="4209">
        <v>578050.71</v>
      </c>
      <c r="K73" s="4209">
        <v>379187.44</v>
      </c>
      <c r="L73" s="4209">
        <v>606305.93000000005</v>
      </c>
      <c r="M73" s="4209">
        <v>749621.25</v>
      </c>
      <c r="N73" s="4258">
        <f t="shared" si="1"/>
        <v>4213087.0299999993</v>
      </c>
    </row>
    <row r="74" spans="1:14" ht="18" customHeight="1">
      <c r="A74" s="4257" t="s">
        <v>3834</v>
      </c>
      <c r="B74" s="4209">
        <v>0</v>
      </c>
      <c r="C74" s="4209">
        <v>152608.95999999999</v>
      </c>
      <c r="D74" s="4209">
        <v>0</v>
      </c>
      <c r="E74" s="4209">
        <v>0</v>
      </c>
      <c r="F74" s="4209">
        <v>0</v>
      </c>
      <c r="G74" s="4209">
        <v>0</v>
      </c>
      <c r="H74" s="4209">
        <v>0</v>
      </c>
      <c r="I74" s="4209">
        <v>16186.85</v>
      </c>
      <c r="J74" s="4209">
        <v>0</v>
      </c>
      <c r="K74" s="4209">
        <v>200031.7</v>
      </c>
      <c r="L74" s="4209">
        <v>200031.7</v>
      </c>
      <c r="M74" s="4209">
        <v>0</v>
      </c>
      <c r="N74" s="4258">
        <f t="shared" si="1"/>
        <v>568859.21</v>
      </c>
    </row>
    <row r="75" spans="1:14" ht="18" customHeight="1">
      <c r="A75" s="4257" t="s">
        <v>3835</v>
      </c>
      <c r="B75" s="4209">
        <v>231448.52</v>
      </c>
      <c r="C75" s="4209">
        <v>229688.69</v>
      </c>
      <c r="D75" s="4209">
        <v>548396.30000000005</v>
      </c>
      <c r="E75" s="4209">
        <v>151881.01999999999</v>
      </c>
      <c r="F75" s="4209">
        <v>177603.91</v>
      </c>
      <c r="G75" s="4209">
        <v>199335.12</v>
      </c>
      <c r="H75" s="4209">
        <v>282036.88</v>
      </c>
      <c r="I75" s="4209">
        <v>405122.47</v>
      </c>
      <c r="J75" s="4209">
        <v>294141.98</v>
      </c>
      <c r="K75" s="4209">
        <v>376320.55</v>
      </c>
      <c r="L75" s="4209">
        <v>929026.56000000006</v>
      </c>
      <c r="M75" s="4209">
        <v>403713.29</v>
      </c>
      <c r="N75" s="4258">
        <f t="shared" si="1"/>
        <v>4228715.29</v>
      </c>
    </row>
    <row r="76" spans="1:14" ht="18" customHeight="1">
      <c r="A76" s="4257" t="s">
        <v>3836</v>
      </c>
      <c r="B76" s="4209">
        <v>55897.2</v>
      </c>
      <c r="C76" s="4209">
        <v>9440</v>
      </c>
      <c r="D76" s="4209">
        <v>118650.48</v>
      </c>
      <c r="E76" s="4209">
        <v>91425.43</v>
      </c>
      <c r="F76" s="4209">
        <v>130589.56</v>
      </c>
      <c r="G76" s="4209">
        <v>114916.73</v>
      </c>
      <c r="H76" s="4209">
        <v>15180</v>
      </c>
      <c r="I76" s="4209">
        <v>75783.289999999994</v>
      </c>
      <c r="J76" s="4209">
        <v>145306.76999999999</v>
      </c>
      <c r="K76" s="4209">
        <v>92858.08</v>
      </c>
      <c r="L76" s="4209">
        <v>200368.58</v>
      </c>
      <c r="M76" s="4209">
        <v>28664</v>
      </c>
      <c r="N76" s="4258">
        <f t="shared" si="1"/>
        <v>1079080.1199999999</v>
      </c>
    </row>
    <row r="77" spans="1:14" ht="18" customHeight="1">
      <c r="A77" s="4257" t="s">
        <v>3837</v>
      </c>
      <c r="B77" s="4209">
        <v>185877.07</v>
      </c>
      <c r="C77" s="4209">
        <v>251861.93</v>
      </c>
      <c r="D77" s="4209">
        <v>362394.43</v>
      </c>
      <c r="E77" s="4209">
        <v>1276241.1399999999</v>
      </c>
      <c r="F77" s="4209">
        <v>594462.71999999997</v>
      </c>
      <c r="G77" s="4209">
        <v>255796.6</v>
      </c>
      <c r="H77" s="4209">
        <v>744353.91</v>
      </c>
      <c r="I77" s="4209">
        <v>477073.44</v>
      </c>
      <c r="J77" s="4209">
        <v>950272.36</v>
      </c>
      <c r="K77" s="4209">
        <v>706381.62</v>
      </c>
      <c r="L77" s="4209">
        <v>1628272.47</v>
      </c>
      <c r="M77" s="4209">
        <v>1147895.46</v>
      </c>
      <c r="N77" s="4258">
        <f t="shared" si="1"/>
        <v>8580883.1500000004</v>
      </c>
    </row>
    <row r="78" spans="1:14" ht="18" customHeight="1">
      <c r="A78" s="4257" t="s">
        <v>3883</v>
      </c>
      <c r="B78" s="4209">
        <v>0</v>
      </c>
      <c r="C78" s="4209">
        <v>0</v>
      </c>
      <c r="D78" s="4209">
        <v>0</v>
      </c>
      <c r="E78" s="4209">
        <v>0</v>
      </c>
      <c r="F78" s="4209">
        <v>0</v>
      </c>
      <c r="G78" s="4209">
        <v>0</v>
      </c>
      <c r="H78" s="4209">
        <v>0</v>
      </c>
      <c r="I78" s="4209">
        <v>0</v>
      </c>
      <c r="J78" s="4209">
        <v>0</v>
      </c>
      <c r="K78" s="4209">
        <v>0</v>
      </c>
      <c r="L78" s="4209">
        <v>0</v>
      </c>
      <c r="M78" s="4209">
        <v>38884</v>
      </c>
      <c r="N78" s="4258">
        <f t="shared" si="1"/>
        <v>38884</v>
      </c>
    </row>
    <row r="79" spans="1:14" ht="18" customHeight="1">
      <c r="A79" s="4257" t="s">
        <v>3838</v>
      </c>
      <c r="B79" s="4209">
        <v>20633.310000000001</v>
      </c>
      <c r="C79" s="4209">
        <v>0</v>
      </c>
      <c r="D79" s="4209">
        <v>1353.5</v>
      </c>
      <c r="E79" s="4209">
        <v>0</v>
      </c>
      <c r="F79" s="4209">
        <v>30898.32</v>
      </c>
      <c r="G79" s="4209">
        <v>0</v>
      </c>
      <c r="H79" s="4209">
        <v>0</v>
      </c>
      <c r="I79" s="4209">
        <v>0</v>
      </c>
      <c r="J79" s="4209">
        <v>8838</v>
      </c>
      <c r="K79" s="4209">
        <v>0</v>
      </c>
      <c r="L79" s="4209">
        <v>0</v>
      </c>
      <c r="M79" s="4209">
        <v>0</v>
      </c>
      <c r="N79" s="4258">
        <f t="shared" si="1"/>
        <v>61723.130000000005</v>
      </c>
    </row>
    <row r="80" spans="1:14" ht="18" customHeight="1">
      <c r="A80" s="4257" t="s">
        <v>3839</v>
      </c>
      <c r="B80" s="4209">
        <v>259800</v>
      </c>
      <c r="C80" s="4209">
        <v>0</v>
      </c>
      <c r="D80" s="4209">
        <v>0</v>
      </c>
      <c r="E80" s="4209">
        <v>0</v>
      </c>
      <c r="F80" s="4209">
        <v>0</v>
      </c>
      <c r="G80" s="4209">
        <v>6064</v>
      </c>
      <c r="H80" s="4209">
        <v>318500</v>
      </c>
      <c r="I80" s="4209">
        <v>227500</v>
      </c>
      <c r="J80" s="4209">
        <v>273800</v>
      </c>
      <c r="K80" s="4209">
        <v>760750</v>
      </c>
      <c r="L80" s="4209">
        <v>7990</v>
      </c>
      <c r="M80" s="4209">
        <v>0</v>
      </c>
      <c r="N80" s="4258">
        <f t="shared" si="1"/>
        <v>1854404</v>
      </c>
    </row>
    <row r="81" spans="1:15" ht="18" customHeight="1">
      <c r="A81" s="4257" t="s">
        <v>3840</v>
      </c>
      <c r="B81" s="4209">
        <v>113722</v>
      </c>
      <c r="C81" s="4209">
        <v>0</v>
      </c>
      <c r="D81" s="4209">
        <v>72273.5</v>
      </c>
      <c r="E81" s="4209">
        <v>84987.21</v>
      </c>
      <c r="F81" s="4209">
        <v>100312.21</v>
      </c>
      <c r="G81" s="4209">
        <v>58418.63</v>
      </c>
      <c r="H81" s="4209">
        <v>70973.899999999994</v>
      </c>
      <c r="I81" s="4209">
        <v>91849.8</v>
      </c>
      <c r="J81" s="4209">
        <v>36835.25</v>
      </c>
      <c r="K81" s="4209">
        <v>170100.7</v>
      </c>
      <c r="L81" s="4209">
        <v>204988.7</v>
      </c>
      <c r="M81" s="4209">
        <v>264906.83</v>
      </c>
      <c r="N81" s="4258">
        <f t="shared" si="1"/>
        <v>1269368.7300000002</v>
      </c>
    </row>
    <row r="82" spans="1:15" ht="18" customHeight="1">
      <c r="A82" s="4257" t="s">
        <v>3841</v>
      </c>
      <c r="B82" s="4209">
        <v>33198.839999999997</v>
      </c>
      <c r="C82" s="4209">
        <v>0</v>
      </c>
      <c r="D82" s="4209">
        <v>0</v>
      </c>
      <c r="E82" s="4209">
        <v>0</v>
      </c>
      <c r="F82" s="4209">
        <v>31901.26</v>
      </c>
      <c r="G82" s="4209">
        <v>0</v>
      </c>
      <c r="H82" s="4209">
        <v>0</v>
      </c>
      <c r="I82" s="4209">
        <v>0</v>
      </c>
      <c r="J82" s="4209">
        <v>0</v>
      </c>
      <c r="K82" s="4209">
        <v>0</v>
      </c>
      <c r="L82" s="4209">
        <v>0</v>
      </c>
      <c r="M82" s="4209">
        <v>35405.120000000003</v>
      </c>
      <c r="N82" s="4258">
        <f t="shared" si="1"/>
        <v>100505.22</v>
      </c>
    </row>
    <row r="83" spans="1:15" ht="18" customHeight="1">
      <c r="A83" s="4257" t="s">
        <v>3864</v>
      </c>
      <c r="B83" s="4209">
        <v>0</v>
      </c>
      <c r="C83" s="4209">
        <v>0</v>
      </c>
      <c r="D83" s="4209">
        <v>40865.279999999999</v>
      </c>
      <c r="E83" s="4209">
        <v>25438</v>
      </c>
      <c r="F83" s="4209">
        <v>0</v>
      </c>
      <c r="G83" s="4209">
        <v>0</v>
      </c>
      <c r="H83" s="4209">
        <v>0</v>
      </c>
      <c r="I83" s="4209">
        <v>16593.900000000001</v>
      </c>
      <c r="J83" s="4209">
        <v>61493</v>
      </c>
      <c r="K83" s="4209">
        <v>25680</v>
      </c>
      <c r="L83" s="4209">
        <v>24201.23</v>
      </c>
      <c r="M83" s="4209">
        <v>0</v>
      </c>
      <c r="N83" s="4258">
        <f t="shared" si="1"/>
        <v>194271.41</v>
      </c>
    </row>
    <row r="84" spans="1:15" ht="18" customHeight="1">
      <c r="A84" s="4257" t="s">
        <v>3844</v>
      </c>
      <c r="B84" s="4209">
        <v>2283277.2999999998</v>
      </c>
      <c r="C84" s="4209">
        <v>2215530.9700000002</v>
      </c>
      <c r="D84" s="4209">
        <v>3980542.26</v>
      </c>
      <c r="E84" s="4209">
        <v>2322415.86</v>
      </c>
      <c r="F84" s="4209">
        <v>2446625.9300000002</v>
      </c>
      <c r="G84" s="4209">
        <v>3635452.47</v>
      </c>
      <c r="H84" s="4209">
        <v>3618107.94</v>
      </c>
      <c r="I84" s="4209">
        <v>2107620.2599999998</v>
      </c>
      <c r="J84" s="4209">
        <v>5534923.1699999999</v>
      </c>
      <c r="K84" s="4209">
        <v>2199833.79</v>
      </c>
      <c r="L84" s="4209">
        <v>3291279.06</v>
      </c>
      <c r="M84" s="4209">
        <v>2328446.5</v>
      </c>
      <c r="N84" s="4258">
        <f t="shared" si="1"/>
        <v>35964055.510000005</v>
      </c>
    </row>
    <row r="85" spans="1:15" ht="18" customHeight="1" thickBot="1">
      <c r="A85" s="4259" t="s">
        <v>3846</v>
      </c>
      <c r="B85" s="4260">
        <v>0</v>
      </c>
      <c r="C85" s="4260">
        <v>0</v>
      </c>
      <c r="D85" s="4260">
        <v>0</v>
      </c>
      <c r="E85" s="4260">
        <v>30715</v>
      </c>
      <c r="F85" s="4260">
        <v>0</v>
      </c>
      <c r="G85" s="4260">
        <v>0</v>
      </c>
      <c r="H85" s="4260">
        <v>31688</v>
      </c>
      <c r="I85" s="4260">
        <v>0</v>
      </c>
      <c r="J85" s="4260">
        <v>31745</v>
      </c>
      <c r="K85" s="4260">
        <v>0</v>
      </c>
      <c r="L85" s="4260">
        <v>0</v>
      </c>
      <c r="M85" s="4260">
        <v>34835</v>
      </c>
      <c r="N85" s="4261">
        <f t="shared" si="1"/>
        <v>128983</v>
      </c>
    </row>
    <row r="86" spans="1:15" ht="17.100000000000001" customHeight="1" thickTop="1">
      <c r="A86" s="4262"/>
      <c r="B86" s="4238"/>
      <c r="C86" s="4238"/>
      <c r="D86" s="4238"/>
      <c r="E86" s="4238"/>
      <c r="F86" s="4238"/>
      <c r="G86" s="4238"/>
      <c r="H86" s="4238"/>
      <c r="I86" s="4238"/>
      <c r="J86" s="4238"/>
      <c r="K86" s="4238"/>
      <c r="L86" s="4238"/>
      <c r="M86" s="4238"/>
      <c r="N86" s="4263"/>
    </row>
    <row r="87" spans="1:15" ht="17.100000000000001" customHeight="1">
      <c r="A87" s="7422" t="s">
        <v>3892</v>
      </c>
      <c r="B87" s="7422"/>
      <c r="C87" s="7422"/>
      <c r="D87" s="7422"/>
      <c r="E87" s="7422"/>
      <c r="F87" s="7422"/>
      <c r="G87" s="7422"/>
      <c r="H87" s="7422"/>
      <c r="I87" s="7422"/>
      <c r="K87" s="4200"/>
      <c r="L87" s="4200"/>
      <c r="O87" s="4160"/>
    </row>
    <row r="88" spans="1:15" ht="17.100000000000001" customHeight="1">
      <c r="A88" s="7344" t="s">
        <v>3644</v>
      </c>
      <c r="B88" s="7344"/>
      <c r="C88" s="7344"/>
      <c r="D88" s="7344"/>
      <c r="E88" s="7344"/>
      <c r="F88" s="7344"/>
      <c r="G88" s="7344"/>
      <c r="H88" s="7344"/>
      <c r="I88" s="7344"/>
      <c r="K88" s="4200"/>
      <c r="L88" s="4200"/>
      <c r="O88" s="4160"/>
    </row>
    <row r="89" spans="1:15" ht="17.100000000000001" customHeight="1">
      <c r="A89" s="7344" t="s">
        <v>3645</v>
      </c>
      <c r="B89" s="7344"/>
      <c r="C89" s="7344"/>
      <c r="D89" s="7344"/>
      <c r="E89" s="7344"/>
      <c r="F89" s="7344"/>
      <c r="G89" s="7344"/>
      <c r="H89" s="7344"/>
      <c r="I89" s="7344"/>
      <c r="K89" s="4200"/>
      <c r="L89" s="4200"/>
      <c r="O89" s="4160"/>
    </row>
    <row r="90" spans="1:15" ht="17.25" customHeight="1">
      <c r="A90" s="4148"/>
      <c r="B90" s="4148"/>
      <c r="C90" s="4148"/>
      <c r="D90" s="4148"/>
      <c r="E90" s="4148"/>
      <c r="F90" s="4148"/>
      <c r="G90" s="4148"/>
      <c r="H90" s="4148"/>
      <c r="I90" s="4148"/>
      <c r="J90" s="4148"/>
      <c r="K90" s="4148"/>
      <c r="L90" s="4148"/>
      <c r="M90" s="4148"/>
      <c r="N90" s="4148"/>
      <c r="O90" s="3297"/>
    </row>
    <row r="91" spans="1:15" ht="17.25" customHeight="1">
      <c r="A91" s="4148"/>
      <c r="B91" s="4148"/>
      <c r="C91" s="4148"/>
      <c r="D91" s="4148"/>
      <c r="E91" s="4148"/>
      <c r="F91" s="4148"/>
      <c r="G91" s="4148"/>
      <c r="H91" s="4148"/>
      <c r="I91" s="4148"/>
      <c r="J91" s="4148"/>
      <c r="K91" s="4148"/>
      <c r="L91" s="4148"/>
      <c r="M91" s="4148"/>
      <c r="N91" s="4148"/>
      <c r="O91" s="3297"/>
    </row>
    <row r="94" spans="1:15">
      <c r="A94" s="3117"/>
      <c r="B94" s="3062"/>
      <c r="C94" s="4160"/>
      <c r="D94" s="3062"/>
      <c r="E94" s="4160"/>
      <c r="F94" s="4160"/>
      <c r="G94" s="3062"/>
      <c r="H94" s="4160"/>
      <c r="I94" s="4160"/>
      <c r="J94" s="3062"/>
      <c r="K94" s="4160"/>
      <c r="L94" s="4160"/>
      <c r="M94" s="3062"/>
      <c r="N94" s="4160"/>
      <c r="O94" s="4160"/>
    </row>
    <row r="95" spans="1:15" ht="21.75" customHeight="1">
      <c r="A95" s="3117"/>
      <c r="B95" s="3062"/>
      <c r="C95" s="7702" t="s">
        <v>3</v>
      </c>
      <c r="D95" s="7702"/>
      <c r="E95" s="4160"/>
      <c r="F95" s="4160"/>
      <c r="G95" s="4200" t="s">
        <v>38</v>
      </c>
      <c r="H95" s="4160"/>
      <c r="I95" s="4160"/>
      <c r="J95" s="3062"/>
      <c r="K95" s="4160"/>
      <c r="L95" s="4160"/>
      <c r="M95" s="3062"/>
      <c r="N95" s="4160"/>
      <c r="O95" s="4160"/>
    </row>
    <row r="96" spans="1:15">
      <c r="A96" s="3117"/>
      <c r="B96" s="3062"/>
      <c r="C96" s="4160"/>
      <c r="D96" s="3062"/>
      <c r="E96" s="4160"/>
      <c r="F96" s="4160"/>
      <c r="G96" s="3062"/>
      <c r="H96" s="4160"/>
      <c r="I96" s="4160"/>
      <c r="J96" s="3062"/>
      <c r="K96" s="4160"/>
      <c r="L96" s="4160"/>
      <c r="M96" s="3062"/>
      <c r="N96" s="4160"/>
      <c r="O96" s="4160"/>
    </row>
  </sheetData>
  <mergeCells count="10">
    <mergeCell ref="A87:I87"/>
    <mergeCell ref="A88:I88"/>
    <mergeCell ref="A89:I89"/>
    <mergeCell ref="C95:D95"/>
    <mergeCell ref="A1:C1"/>
    <mergeCell ref="A2:N2"/>
    <mergeCell ref="A3:N3"/>
    <mergeCell ref="A4:A5"/>
    <mergeCell ref="B4:M4"/>
    <mergeCell ref="N4:N5"/>
  </mergeCells>
  <hyperlinks>
    <hyperlink ref="A1" r:id="rId1"/>
  </hyperlinks>
  <pageMargins left="0.62992125984251968" right="0.15748031496062992" top="0.70866141732283472" bottom="0.55118110236220474" header="0.51181102362204722" footer="0.15748031496062992"/>
  <pageSetup paperSize="9" scale="32" fitToWidth="0" orientation="landscape" r:id="rId2"/>
  <headerFooter alignWithMargins="0">
    <oddFooter>&amp;R245</oddFooter>
  </headerFooter>
  <rowBreaks count="2" manualBreakCount="2">
    <brk id="28" max="16383" man="1"/>
    <brk id="60" max="16383" man="1"/>
  </rowBreaks>
  <drawing r:id="rId3"/>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38">
    <pageSetUpPr fitToPage="1"/>
  </sheetPr>
  <dimension ref="A1:O85"/>
  <sheetViews>
    <sheetView view="pageBreakPreview" zoomScale="60" zoomScaleNormal="100" workbookViewId="0">
      <selection activeCell="A3" sqref="A3:N3"/>
    </sheetView>
  </sheetViews>
  <sheetFormatPr defaultRowHeight="12.75"/>
  <cols>
    <col min="1" max="1" width="31.42578125" style="3062" customWidth="1"/>
    <col min="2" max="13" width="26.7109375" style="4199" customWidth="1"/>
    <col min="14" max="14" width="26.7109375" style="4200" customWidth="1"/>
    <col min="15" max="256" width="9.140625" style="3062"/>
    <col min="257" max="257" width="24.85546875" style="3062" customWidth="1"/>
    <col min="258" max="269" width="12.5703125" style="3062" customWidth="1"/>
    <col min="270" max="270" width="15.85546875" style="3062" customWidth="1"/>
    <col min="271" max="512" width="9.140625" style="3062"/>
    <col min="513" max="513" width="24.85546875" style="3062" customWidth="1"/>
    <col min="514" max="525" width="12.5703125" style="3062" customWidth="1"/>
    <col min="526" max="526" width="15.85546875" style="3062" customWidth="1"/>
    <col min="527" max="768" width="9.140625" style="3062"/>
    <col min="769" max="769" width="24.85546875" style="3062" customWidth="1"/>
    <col min="770" max="781" width="12.5703125" style="3062" customWidth="1"/>
    <col min="782" max="782" width="15.85546875" style="3062" customWidth="1"/>
    <col min="783" max="1024" width="9.140625" style="3062"/>
    <col min="1025" max="1025" width="24.85546875" style="3062" customWidth="1"/>
    <col min="1026" max="1037" width="12.5703125" style="3062" customWidth="1"/>
    <col min="1038" max="1038" width="15.85546875" style="3062" customWidth="1"/>
    <col min="1039" max="1280" width="9.140625" style="3062"/>
    <col min="1281" max="1281" width="24.85546875" style="3062" customWidth="1"/>
    <col min="1282" max="1293" width="12.5703125" style="3062" customWidth="1"/>
    <col min="1294" max="1294" width="15.85546875" style="3062" customWidth="1"/>
    <col min="1295" max="1536" width="9.140625" style="3062"/>
    <col min="1537" max="1537" width="24.85546875" style="3062" customWidth="1"/>
    <col min="1538" max="1549" width="12.5703125" style="3062" customWidth="1"/>
    <col min="1550" max="1550" width="15.85546875" style="3062" customWidth="1"/>
    <col min="1551" max="1792" width="9.140625" style="3062"/>
    <col min="1793" max="1793" width="24.85546875" style="3062" customWidth="1"/>
    <col min="1794" max="1805" width="12.5703125" style="3062" customWidth="1"/>
    <col min="1806" max="1806" width="15.85546875" style="3062" customWidth="1"/>
    <col min="1807" max="2048" width="9.140625" style="3062"/>
    <col min="2049" max="2049" width="24.85546875" style="3062" customWidth="1"/>
    <col min="2050" max="2061" width="12.5703125" style="3062" customWidth="1"/>
    <col min="2062" max="2062" width="15.85546875" style="3062" customWidth="1"/>
    <col min="2063" max="2304" width="9.140625" style="3062"/>
    <col min="2305" max="2305" width="24.85546875" style="3062" customWidth="1"/>
    <col min="2306" max="2317" width="12.5703125" style="3062" customWidth="1"/>
    <col min="2318" max="2318" width="15.85546875" style="3062" customWidth="1"/>
    <col min="2319" max="2560" width="9.140625" style="3062"/>
    <col min="2561" max="2561" width="24.85546875" style="3062" customWidth="1"/>
    <col min="2562" max="2573" width="12.5703125" style="3062" customWidth="1"/>
    <col min="2574" max="2574" width="15.85546875" style="3062" customWidth="1"/>
    <col min="2575" max="2816" width="9.140625" style="3062"/>
    <col min="2817" max="2817" width="24.85546875" style="3062" customWidth="1"/>
    <col min="2818" max="2829" width="12.5703125" style="3062" customWidth="1"/>
    <col min="2830" max="2830" width="15.85546875" style="3062" customWidth="1"/>
    <col min="2831" max="3072" width="9.140625" style="3062"/>
    <col min="3073" max="3073" width="24.85546875" style="3062" customWidth="1"/>
    <col min="3074" max="3085" width="12.5703125" style="3062" customWidth="1"/>
    <col min="3086" max="3086" width="15.85546875" style="3062" customWidth="1"/>
    <col min="3087" max="3328" width="9.140625" style="3062"/>
    <col min="3329" max="3329" width="24.85546875" style="3062" customWidth="1"/>
    <col min="3330" max="3341" width="12.5703125" style="3062" customWidth="1"/>
    <col min="3342" max="3342" width="15.85546875" style="3062" customWidth="1"/>
    <col min="3343" max="3584" width="9.140625" style="3062"/>
    <col min="3585" max="3585" width="24.85546875" style="3062" customWidth="1"/>
    <col min="3586" max="3597" width="12.5703125" style="3062" customWidth="1"/>
    <col min="3598" max="3598" width="15.85546875" style="3062" customWidth="1"/>
    <col min="3599" max="3840" width="9.140625" style="3062"/>
    <col min="3841" max="3841" width="24.85546875" style="3062" customWidth="1"/>
    <col min="3842" max="3853" width="12.5703125" style="3062" customWidth="1"/>
    <col min="3854" max="3854" width="15.85546875" style="3062" customWidth="1"/>
    <col min="3855" max="4096" width="9.140625" style="3062"/>
    <col min="4097" max="4097" width="24.85546875" style="3062" customWidth="1"/>
    <col min="4098" max="4109" width="12.5703125" style="3062" customWidth="1"/>
    <col min="4110" max="4110" width="15.85546875" style="3062" customWidth="1"/>
    <col min="4111" max="4352" width="9.140625" style="3062"/>
    <col min="4353" max="4353" width="24.85546875" style="3062" customWidth="1"/>
    <col min="4354" max="4365" width="12.5703125" style="3062" customWidth="1"/>
    <col min="4366" max="4366" width="15.85546875" style="3062" customWidth="1"/>
    <col min="4367" max="4608" width="9.140625" style="3062"/>
    <col min="4609" max="4609" width="24.85546875" style="3062" customWidth="1"/>
    <col min="4610" max="4621" width="12.5703125" style="3062" customWidth="1"/>
    <col min="4622" max="4622" width="15.85546875" style="3062" customWidth="1"/>
    <col min="4623" max="4864" width="9.140625" style="3062"/>
    <col min="4865" max="4865" width="24.85546875" style="3062" customWidth="1"/>
    <col min="4866" max="4877" width="12.5703125" style="3062" customWidth="1"/>
    <col min="4878" max="4878" width="15.85546875" style="3062" customWidth="1"/>
    <col min="4879" max="5120" width="9.140625" style="3062"/>
    <col min="5121" max="5121" width="24.85546875" style="3062" customWidth="1"/>
    <col min="5122" max="5133" width="12.5703125" style="3062" customWidth="1"/>
    <col min="5134" max="5134" width="15.85546875" style="3062" customWidth="1"/>
    <col min="5135" max="5376" width="9.140625" style="3062"/>
    <col min="5377" max="5377" width="24.85546875" style="3062" customWidth="1"/>
    <col min="5378" max="5389" width="12.5703125" style="3062" customWidth="1"/>
    <col min="5390" max="5390" width="15.85546875" style="3062" customWidth="1"/>
    <col min="5391" max="5632" width="9.140625" style="3062"/>
    <col min="5633" max="5633" width="24.85546875" style="3062" customWidth="1"/>
    <col min="5634" max="5645" width="12.5703125" style="3062" customWidth="1"/>
    <col min="5646" max="5646" width="15.85546875" style="3062" customWidth="1"/>
    <col min="5647" max="5888" width="9.140625" style="3062"/>
    <col min="5889" max="5889" width="24.85546875" style="3062" customWidth="1"/>
    <col min="5890" max="5901" width="12.5703125" style="3062" customWidth="1"/>
    <col min="5902" max="5902" width="15.85546875" style="3062" customWidth="1"/>
    <col min="5903" max="6144" width="9.140625" style="3062"/>
    <col min="6145" max="6145" width="24.85546875" style="3062" customWidth="1"/>
    <col min="6146" max="6157" width="12.5703125" style="3062" customWidth="1"/>
    <col min="6158" max="6158" width="15.85546875" style="3062" customWidth="1"/>
    <col min="6159" max="6400" width="9.140625" style="3062"/>
    <col min="6401" max="6401" width="24.85546875" style="3062" customWidth="1"/>
    <col min="6402" max="6413" width="12.5703125" style="3062" customWidth="1"/>
    <col min="6414" max="6414" width="15.85546875" style="3062" customWidth="1"/>
    <col min="6415" max="6656" width="9.140625" style="3062"/>
    <col min="6657" max="6657" width="24.85546875" style="3062" customWidth="1"/>
    <col min="6658" max="6669" width="12.5703125" style="3062" customWidth="1"/>
    <col min="6670" max="6670" width="15.85546875" style="3062" customWidth="1"/>
    <col min="6671" max="6912" width="9.140625" style="3062"/>
    <col min="6913" max="6913" width="24.85546875" style="3062" customWidth="1"/>
    <col min="6914" max="6925" width="12.5703125" style="3062" customWidth="1"/>
    <col min="6926" max="6926" width="15.85546875" style="3062" customWidth="1"/>
    <col min="6927" max="7168" width="9.140625" style="3062"/>
    <col min="7169" max="7169" width="24.85546875" style="3062" customWidth="1"/>
    <col min="7170" max="7181" width="12.5703125" style="3062" customWidth="1"/>
    <col min="7182" max="7182" width="15.85546875" style="3062" customWidth="1"/>
    <col min="7183" max="7424" width="9.140625" style="3062"/>
    <col min="7425" max="7425" width="24.85546875" style="3062" customWidth="1"/>
    <col min="7426" max="7437" width="12.5703125" style="3062" customWidth="1"/>
    <col min="7438" max="7438" width="15.85546875" style="3062" customWidth="1"/>
    <col min="7439" max="7680" width="9.140625" style="3062"/>
    <col min="7681" max="7681" width="24.85546875" style="3062" customWidth="1"/>
    <col min="7682" max="7693" width="12.5703125" style="3062" customWidth="1"/>
    <col min="7694" max="7694" width="15.85546875" style="3062" customWidth="1"/>
    <col min="7695" max="7936" width="9.140625" style="3062"/>
    <col min="7937" max="7937" width="24.85546875" style="3062" customWidth="1"/>
    <col min="7938" max="7949" width="12.5703125" style="3062" customWidth="1"/>
    <col min="7950" max="7950" width="15.85546875" style="3062" customWidth="1"/>
    <col min="7951" max="8192" width="9.140625" style="3062"/>
    <col min="8193" max="8193" width="24.85546875" style="3062" customWidth="1"/>
    <col min="8194" max="8205" width="12.5703125" style="3062" customWidth="1"/>
    <col min="8206" max="8206" width="15.85546875" style="3062" customWidth="1"/>
    <col min="8207" max="8448" width="9.140625" style="3062"/>
    <col min="8449" max="8449" width="24.85546875" style="3062" customWidth="1"/>
    <col min="8450" max="8461" width="12.5703125" style="3062" customWidth="1"/>
    <col min="8462" max="8462" width="15.85546875" style="3062" customWidth="1"/>
    <col min="8463" max="8704" width="9.140625" style="3062"/>
    <col min="8705" max="8705" width="24.85546875" style="3062" customWidth="1"/>
    <col min="8706" max="8717" width="12.5703125" style="3062" customWidth="1"/>
    <col min="8718" max="8718" width="15.85546875" style="3062" customWidth="1"/>
    <col min="8719" max="8960" width="9.140625" style="3062"/>
    <col min="8961" max="8961" width="24.85546875" style="3062" customWidth="1"/>
    <col min="8962" max="8973" width="12.5703125" style="3062" customWidth="1"/>
    <col min="8974" max="8974" width="15.85546875" style="3062" customWidth="1"/>
    <col min="8975" max="9216" width="9.140625" style="3062"/>
    <col min="9217" max="9217" width="24.85546875" style="3062" customWidth="1"/>
    <col min="9218" max="9229" width="12.5703125" style="3062" customWidth="1"/>
    <col min="9230" max="9230" width="15.85546875" style="3062" customWidth="1"/>
    <col min="9231" max="9472" width="9.140625" style="3062"/>
    <col min="9473" max="9473" width="24.85546875" style="3062" customWidth="1"/>
    <col min="9474" max="9485" width="12.5703125" style="3062" customWidth="1"/>
    <col min="9486" max="9486" width="15.85546875" style="3062" customWidth="1"/>
    <col min="9487" max="9728" width="9.140625" style="3062"/>
    <col min="9729" max="9729" width="24.85546875" style="3062" customWidth="1"/>
    <col min="9730" max="9741" width="12.5703125" style="3062" customWidth="1"/>
    <col min="9742" max="9742" width="15.85546875" style="3062" customWidth="1"/>
    <col min="9743" max="9984" width="9.140625" style="3062"/>
    <col min="9985" max="9985" width="24.85546875" style="3062" customWidth="1"/>
    <col min="9986" max="9997" width="12.5703125" style="3062" customWidth="1"/>
    <col min="9998" max="9998" width="15.85546875" style="3062" customWidth="1"/>
    <col min="9999" max="10240" width="9.140625" style="3062"/>
    <col min="10241" max="10241" width="24.85546875" style="3062" customWidth="1"/>
    <col min="10242" max="10253" width="12.5703125" style="3062" customWidth="1"/>
    <col min="10254" max="10254" width="15.85546875" style="3062" customWidth="1"/>
    <col min="10255" max="10496" width="9.140625" style="3062"/>
    <col min="10497" max="10497" width="24.85546875" style="3062" customWidth="1"/>
    <col min="10498" max="10509" width="12.5703125" style="3062" customWidth="1"/>
    <col min="10510" max="10510" width="15.85546875" style="3062" customWidth="1"/>
    <col min="10511" max="10752" width="9.140625" style="3062"/>
    <col min="10753" max="10753" width="24.85546875" style="3062" customWidth="1"/>
    <col min="10754" max="10765" width="12.5703125" style="3062" customWidth="1"/>
    <col min="10766" max="10766" width="15.85546875" style="3062" customWidth="1"/>
    <col min="10767" max="11008" width="9.140625" style="3062"/>
    <col min="11009" max="11009" width="24.85546875" style="3062" customWidth="1"/>
    <col min="11010" max="11021" width="12.5703125" style="3062" customWidth="1"/>
    <col min="11022" max="11022" width="15.85546875" style="3062" customWidth="1"/>
    <col min="11023" max="11264" width="9.140625" style="3062"/>
    <col min="11265" max="11265" width="24.85546875" style="3062" customWidth="1"/>
    <col min="11266" max="11277" width="12.5703125" style="3062" customWidth="1"/>
    <col min="11278" max="11278" width="15.85546875" style="3062" customWidth="1"/>
    <col min="11279" max="11520" width="9.140625" style="3062"/>
    <col min="11521" max="11521" width="24.85546875" style="3062" customWidth="1"/>
    <col min="11522" max="11533" width="12.5703125" style="3062" customWidth="1"/>
    <col min="11534" max="11534" width="15.85546875" style="3062" customWidth="1"/>
    <col min="11535" max="11776" width="9.140625" style="3062"/>
    <col min="11777" max="11777" width="24.85546875" style="3062" customWidth="1"/>
    <col min="11778" max="11789" width="12.5703125" style="3062" customWidth="1"/>
    <col min="11790" max="11790" width="15.85546875" style="3062" customWidth="1"/>
    <col min="11791" max="12032" width="9.140625" style="3062"/>
    <col min="12033" max="12033" width="24.85546875" style="3062" customWidth="1"/>
    <col min="12034" max="12045" width="12.5703125" style="3062" customWidth="1"/>
    <col min="12046" max="12046" width="15.85546875" style="3062" customWidth="1"/>
    <col min="12047" max="12288" width="9.140625" style="3062"/>
    <col min="12289" max="12289" width="24.85546875" style="3062" customWidth="1"/>
    <col min="12290" max="12301" width="12.5703125" style="3062" customWidth="1"/>
    <col min="12302" max="12302" width="15.85546875" style="3062" customWidth="1"/>
    <col min="12303" max="12544" width="9.140625" style="3062"/>
    <col min="12545" max="12545" width="24.85546875" style="3062" customWidth="1"/>
    <col min="12546" max="12557" width="12.5703125" style="3062" customWidth="1"/>
    <col min="12558" max="12558" width="15.85546875" style="3062" customWidth="1"/>
    <col min="12559" max="12800" width="9.140625" style="3062"/>
    <col min="12801" max="12801" width="24.85546875" style="3062" customWidth="1"/>
    <col min="12802" max="12813" width="12.5703125" style="3062" customWidth="1"/>
    <col min="12814" max="12814" width="15.85546875" style="3062" customWidth="1"/>
    <col min="12815" max="13056" width="9.140625" style="3062"/>
    <col min="13057" max="13057" width="24.85546875" style="3062" customWidth="1"/>
    <col min="13058" max="13069" width="12.5703125" style="3062" customWidth="1"/>
    <col min="13070" max="13070" width="15.85546875" style="3062" customWidth="1"/>
    <col min="13071" max="13312" width="9.140625" style="3062"/>
    <col min="13313" max="13313" width="24.85546875" style="3062" customWidth="1"/>
    <col min="13314" max="13325" width="12.5703125" style="3062" customWidth="1"/>
    <col min="13326" max="13326" width="15.85546875" style="3062" customWidth="1"/>
    <col min="13327" max="13568" width="9.140625" style="3062"/>
    <col min="13569" max="13569" width="24.85546875" style="3062" customWidth="1"/>
    <col min="13570" max="13581" width="12.5703125" style="3062" customWidth="1"/>
    <col min="13582" max="13582" width="15.85546875" style="3062" customWidth="1"/>
    <col min="13583" max="13824" width="9.140625" style="3062"/>
    <col min="13825" max="13825" width="24.85546875" style="3062" customWidth="1"/>
    <col min="13826" max="13837" width="12.5703125" style="3062" customWidth="1"/>
    <col min="13838" max="13838" width="15.85546875" style="3062" customWidth="1"/>
    <col min="13839" max="14080" width="9.140625" style="3062"/>
    <col min="14081" max="14081" width="24.85546875" style="3062" customWidth="1"/>
    <col min="14082" max="14093" width="12.5703125" style="3062" customWidth="1"/>
    <col min="14094" max="14094" width="15.85546875" style="3062" customWidth="1"/>
    <col min="14095" max="14336" width="9.140625" style="3062"/>
    <col min="14337" max="14337" width="24.85546875" style="3062" customWidth="1"/>
    <col min="14338" max="14349" width="12.5703125" style="3062" customWidth="1"/>
    <col min="14350" max="14350" width="15.85546875" style="3062" customWidth="1"/>
    <col min="14351" max="14592" width="9.140625" style="3062"/>
    <col min="14593" max="14593" width="24.85546875" style="3062" customWidth="1"/>
    <col min="14594" max="14605" width="12.5703125" style="3062" customWidth="1"/>
    <col min="14606" max="14606" width="15.85546875" style="3062" customWidth="1"/>
    <col min="14607" max="14848" width="9.140625" style="3062"/>
    <col min="14849" max="14849" width="24.85546875" style="3062" customWidth="1"/>
    <col min="14850" max="14861" width="12.5703125" style="3062" customWidth="1"/>
    <col min="14862" max="14862" width="15.85546875" style="3062" customWidth="1"/>
    <col min="14863" max="15104" width="9.140625" style="3062"/>
    <col min="15105" max="15105" width="24.85546875" style="3062" customWidth="1"/>
    <col min="15106" max="15117" width="12.5703125" style="3062" customWidth="1"/>
    <col min="15118" max="15118" width="15.85546875" style="3062" customWidth="1"/>
    <col min="15119" max="15360" width="9.140625" style="3062"/>
    <col min="15361" max="15361" width="24.85546875" style="3062" customWidth="1"/>
    <col min="15362" max="15373" width="12.5703125" style="3062" customWidth="1"/>
    <col min="15374" max="15374" width="15.85546875" style="3062" customWidth="1"/>
    <col min="15375" max="15616" width="9.140625" style="3062"/>
    <col min="15617" max="15617" width="24.85546875" style="3062" customWidth="1"/>
    <col min="15618" max="15629" width="12.5703125" style="3062" customWidth="1"/>
    <col min="15630" max="15630" width="15.85546875" style="3062" customWidth="1"/>
    <col min="15631" max="15872" width="9.140625" style="3062"/>
    <col min="15873" max="15873" width="24.85546875" style="3062" customWidth="1"/>
    <col min="15874" max="15885" width="12.5703125" style="3062" customWidth="1"/>
    <col min="15886" max="15886" width="15.85546875" style="3062" customWidth="1"/>
    <col min="15887" max="16128" width="9.140625" style="3062"/>
    <col min="16129" max="16129" width="24.85546875" style="3062" customWidth="1"/>
    <col min="16130" max="16141" width="12.5703125" style="3062" customWidth="1"/>
    <col min="16142" max="16142" width="15.85546875" style="3062" customWidth="1"/>
    <col min="16143" max="16384" width="9.140625" style="3062"/>
  </cols>
  <sheetData>
    <row r="1" spans="1:14" ht="13.5" thickBot="1">
      <c r="A1" s="7696" t="s">
        <v>0</v>
      </c>
      <c r="B1" s="7696"/>
      <c r="C1" s="7696"/>
      <c r="D1" s="3062"/>
      <c r="E1" s="4160"/>
      <c r="F1" s="4160"/>
      <c r="G1" s="3062"/>
      <c r="H1" s="4160"/>
      <c r="I1" s="4160"/>
      <c r="J1" s="3062"/>
      <c r="K1" s="4160"/>
      <c r="L1" s="4160"/>
      <c r="M1" s="3062"/>
      <c r="N1" s="3333" t="s">
        <v>1</v>
      </c>
    </row>
    <row r="2" spans="1:14" ht="16.5" customHeight="1" thickTop="1" thickBot="1">
      <c r="A2" s="7735" t="s">
        <v>4012</v>
      </c>
      <c r="B2" s="7736"/>
      <c r="C2" s="7736"/>
      <c r="D2" s="7736"/>
      <c r="E2" s="7736"/>
      <c r="F2" s="7736"/>
      <c r="G2" s="7736"/>
      <c r="H2" s="7736"/>
      <c r="I2" s="7736"/>
      <c r="J2" s="7736"/>
      <c r="K2" s="7736"/>
      <c r="L2" s="7736"/>
      <c r="M2" s="7736"/>
      <c r="N2" s="7737"/>
    </row>
    <row r="3" spans="1:14" ht="24.75" customHeight="1" thickBot="1">
      <c r="A3" s="7723" t="s">
        <v>5407</v>
      </c>
      <c r="B3" s="7724"/>
      <c r="C3" s="7724"/>
      <c r="D3" s="7724"/>
      <c r="E3" s="7724"/>
      <c r="F3" s="7724"/>
      <c r="G3" s="7724"/>
      <c r="H3" s="7724"/>
      <c r="I3" s="7724"/>
      <c r="J3" s="7724"/>
      <c r="K3" s="7724"/>
      <c r="L3" s="7724"/>
      <c r="M3" s="7724"/>
      <c r="N3" s="7725"/>
    </row>
    <row r="4" spans="1:14" s="4202" customFormat="1" ht="18" customHeight="1" thickBot="1">
      <c r="A4" s="7734" t="s">
        <v>3692</v>
      </c>
      <c r="B4" s="7727" t="s">
        <v>2132</v>
      </c>
      <c r="C4" s="7728"/>
      <c r="D4" s="7728"/>
      <c r="E4" s="7728"/>
      <c r="F4" s="7728"/>
      <c r="G4" s="7728"/>
      <c r="H4" s="7728"/>
      <c r="I4" s="7728"/>
      <c r="J4" s="7728"/>
      <c r="K4" s="7728"/>
      <c r="L4" s="7728"/>
      <c r="M4" s="7729"/>
      <c r="N4" s="7730" t="s">
        <v>78</v>
      </c>
    </row>
    <row r="5" spans="1:14" s="4256" customFormat="1" ht="22.5" customHeight="1" thickBot="1">
      <c r="A5" s="7701"/>
      <c r="B5" s="4268" t="s">
        <v>14</v>
      </c>
      <c r="C5" s="4269" t="s">
        <v>15</v>
      </c>
      <c r="D5" s="4269" t="s">
        <v>16</v>
      </c>
      <c r="E5" s="4269" t="s">
        <v>17</v>
      </c>
      <c r="F5" s="4269" t="s">
        <v>18</v>
      </c>
      <c r="G5" s="4269" t="s">
        <v>19</v>
      </c>
      <c r="H5" s="4269" t="s">
        <v>20</v>
      </c>
      <c r="I5" s="4269" t="s">
        <v>21</v>
      </c>
      <c r="J5" s="4269" t="s">
        <v>22</v>
      </c>
      <c r="K5" s="4269" t="s">
        <v>23</v>
      </c>
      <c r="L5" s="4269" t="s">
        <v>24</v>
      </c>
      <c r="M5" s="4270" t="s">
        <v>25</v>
      </c>
      <c r="N5" s="7731"/>
    </row>
    <row r="6" spans="1:14" ht="18.600000000000001" customHeight="1">
      <c r="A6" s="4332" t="s">
        <v>3865</v>
      </c>
      <c r="B6" s="4205">
        <v>0</v>
      </c>
      <c r="C6" s="4205">
        <v>0</v>
      </c>
      <c r="D6" s="4205">
        <v>0</v>
      </c>
      <c r="E6" s="4205">
        <v>0</v>
      </c>
      <c r="F6" s="4205">
        <v>0</v>
      </c>
      <c r="G6" s="4205">
        <v>20782</v>
      </c>
      <c r="H6" s="4205">
        <v>0</v>
      </c>
      <c r="I6" s="4205">
        <v>0</v>
      </c>
      <c r="J6" s="4205">
        <v>0</v>
      </c>
      <c r="K6" s="4205">
        <v>0</v>
      </c>
      <c r="L6" s="4205">
        <v>10816</v>
      </c>
      <c r="M6" s="4205">
        <v>0</v>
      </c>
      <c r="N6" s="4335">
        <f t="shared" ref="N6:N69" si="0">SUM(B6:M6)</f>
        <v>31598</v>
      </c>
    </row>
    <row r="7" spans="1:14" ht="18.600000000000001" customHeight="1">
      <c r="A7" s="4257" t="s">
        <v>3893</v>
      </c>
      <c r="B7" s="4209">
        <v>0</v>
      </c>
      <c r="C7" s="4209">
        <v>3118.94</v>
      </c>
      <c r="D7" s="4209">
        <v>0</v>
      </c>
      <c r="E7" s="4209">
        <v>112795.63</v>
      </c>
      <c r="F7" s="4209">
        <v>0</v>
      </c>
      <c r="G7" s="4209">
        <v>0</v>
      </c>
      <c r="H7" s="4209">
        <v>0</v>
      </c>
      <c r="I7" s="4209">
        <v>34050.589999999997</v>
      </c>
      <c r="J7" s="4209">
        <v>0</v>
      </c>
      <c r="K7" s="4209">
        <v>0</v>
      </c>
      <c r="L7" s="4209">
        <v>0</v>
      </c>
      <c r="M7" s="4209">
        <v>0</v>
      </c>
      <c r="N7" s="4258">
        <f t="shared" si="0"/>
        <v>149965.16</v>
      </c>
    </row>
    <row r="8" spans="1:14" ht="18.600000000000001" customHeight="1">
      <c r="A8" s="4257" t="s">
        <v>3693</v>
      </c>
      <c r="B8" s="4209">
        <v>0</v>
      </c>
      <c r="C8" s="4209">
        <v>76682</v>
      </c>
      <c r="D8" s="4209">
        <v>99284</v>
      </c>
      <c r="E8" s="4209">
        <v>0</v>
      </c>
      <c r="F8" s="4209">
        <v>120554.35</v>
      </c>
      <c r="G8" s="4209">
        <v>35875.81</v>
      </c>
      <c r="H8" s="4209">
        <v>48011</v>
      </c>
      <c r="I8" s="4209">
        <v>184565.35</v>
      </c>
      <c r="J8" s="4209">
        <v>37991</v>
      </c>
      <c r="K8" s="4209">
        <v>50361.5</v>
      </c>
      <c r="L8" s="4209">
        <v>165235.35999999999</v>
      </c>
      <c r="M8" s="4209">
        <v>58279</v>
      </c>
      <c r="N8" s="4258">
        <f t="shared" si="0"/>
        <v>876839.37</v>
      </c>
    </row>
    <row r="9" spans="1:14" ht="18.600000000000001" customHeight="1">
      <c r="A9" s="4257" t="s">
        <v>3694</v>
      </c>
      <c r="B9" s="4209">
        <v>7231</v>
      </c>
      <c r="C9" s="4209">
        <v>25530.400000000001</v>
      </c>
      <c r="D9" s="4209">
        <v>0</v>
      </c>
      <c r="E9" s="4209">
        <v>0</v>
      </c>
      <c r="F9" s="4209">
        <v>0</v>
      </c>
      <c r="G9" s="4209">
        <v>0</v>
      </c>
      <c r="H9" s="4209">
        <v>0</v>
      </c>
      <c r="I9" s="4209">
        <v>3467146.5</v>
      </c>
      <c r="J9" s="4209">
        <v>0</v>
      </c>
      <c r="K9" s="4209">
        <v>16030.52</v>
      </c>
      <c r="L9" s="4209">
        <v>135845.43</v>
      </c>
      <c r="M9" s="4209">
        <v>0</v>
      </c>
      <c r="N9" s="4258">
        <f t="shared" si="0"/>
        <v>3651783.85</v>
      </c>
    </row>
    <row r="10" spans="1:14" ht="18.600000000000001" customHeight="1">
      <c r="A10" s="4257" t="s">
        <v>3695</v>
      </c>
      <c r="B10" s="4209">
        <v>5631874.2400000002</v>
      </c>
      <c r="C10" s="4209">
        <v>5514871.7699999996</v>
      </c>
      <c r="D10" s="4209">
        <v>6152464.4400000004</v>
      </c>
      <c r="E10" s="4209">
        <v>6655747.5999999996</v>
      </c>
      <c r="F10" s="4209">
        <v>6472451.5899999999</v>
      </c>
      <c r="G10" s="4209">
        <v>4947201.4000000004</v>
      </c>
      <c r="H10" s="4209">
        <v>3801069.23</v>
      </c>
      <c r="I10" s="4209">
        <v>6143846.3899999997</v>
      </c>
      <c r="J10" s="4209">
        <v>5994000.1399999997</v>
      </c>
      <c r="K10" s="4209">
        <v>6079902.4500000002</v>
      </c>
      <c r="L10" s="4209">
        <v>5807200.3399999999</v>
      </c>
      <c r="M10" s="4209">
        <v>5931744.29</v>
      </c>
      <c r="N10" s="4258">
        <f t="shared" si="0"/>
        <v>69132373.88000001</v>
      </c>
    </row>
    <row r="11" spans="1:14" ht="18.600000000000001" customHeight="1">
      <c r="A11" s="4257" t="s">
        <v>3697</v>
      </c>
      <c r="B11" s="4209">
        <v>38775</v>
      </c>
      <c r="C11" s="4209">
        <v>56733</v>
      </c>
      <c r="D11" s="4209">
        <v>150161.94</v>
      </c>
      <c r="E11" s="4209">
        <v>0</v>
      </c>
      <c r="F11" s="4209">
        <v>490</v>
      </c>
      <c r="G11" s="4209">
        <v>2180</v>
      </c>
      <c r="H11" s="4209">
        <v>314966</v>
      </c>
      <c r="I11" s="4209">
        <v>502923.58</v>
      </c>
      <c r="J11" s="4209">
        <v>398076.3</v>
      </c>
      <c r="K11" s="4209">
        <v>344158.5</v>
      </c>
      <c r="L11" s="4209">
        <v>138447.4</v>
      </c>
      <c r="M11" s="4209">
        <v>144995.5</v>
      </c>
      <c r="N11" s="4258">
        <f t="shared" si="0"/>
        <v>2091907.22</v>
      </c>
    </row>
    <row r="12" spans="1:14" ht="18.600000000000001" customHeight="1">
      <c r="A12" s="4257" t="s">
        <v>3848</v>
      </c>
      <c r="B12" s="4209">
        <v>6432.8</v>
      </c>
      <c r="C12" s="4209">
        <v>0</v>
      </c>
      <c r="D12" s="4209">
        <v>0</v>
      </c>
      <c r="E12" s="4209">
        <v>0</v>
      </c>
      <c r="F12" s="4209">
        <v>0</v>
      </c>
      <c r="G12" s="4209">
        <v>0</v>
      </c>
      <c r="H12" s="4209">
        <v>0</v>
      </c>
      <c r="I12" s="4209">
        <v>0</v>
      </c>
      <c r="J12" s="4209">
        <v>0</v>
      </c>
      <c r="K12" s="4209">
        <v>0</v>
      </c>
      <c r="L12" s="4209">
        <v>0</v>
      </c>
      <c r="M12" s="4209">
        <v>0</v>
      </c>
      <c r="N12" s="4258">
        <f t="shared" si="0"/>
        <v>6432.8</v>
      </c>
    </row>
    <row r="13" spans="1:14" ht="18.600000000000001" customHeight="1">
      <c r="A13" s="4257" t="s">
        <v>3698</v>
      </c>
      <c r="B13" s="4209">
        <v>0</v>
      </c>
      <c r="C13" s="4209">
        <v>0</v>
      </c>
      <c r="D13" s="4209">
        <v>20641.32</v>
      </c>
      <c r="E13" s="4209">
        <v>0</v>
      </c>
      <c r="F13" s="4209">
        <v>0</v>
      </c>
      <c r="G13" s="4209">
        <v>0</v>
      </c>
      <c r="H13" s="4209">
        <v>0</v>
      </c>
      <c r="I13" s="4209">
        <v>188600</v>
      </c>
      <c r="J13" s="4209">
        <v>0</v>
      </c>
      <c r="K13" s="4209">
        <v>0</v>
      </c>
      <c r="L13" s="4209">
        <v>0</v>
      </c>
      <c r="M13" s="4209">
        <v>0</v>
      </c>
      <c r="N13" s="4258">
        <f t="shared" si="0"/>
        <v>209241.32</v>
      </c>
    </row>
    <row r="14" spans="1:14" ht="18.600000000000001" customHeight="1">
      <c r="A14" s="4257" t="s">
        <v>3699</v>
      </c>
      <c r="B14" s="4209">
        <v>191041.69</v>
      </c>
      <c r="C14" s="4209">
        <v>817254.33</v>
      </c>
      <c r="D14" s="4209">
        <v>142856.51999999999</v>
      </c>
      <c r="E14" s="4209">
        <v>370483.53</v>
      </c>
      <c r="F14" s="4209">
        <v>359716.67</v>
      </c>
      <c r="G14" s="4209">
        <v>307121.37</v>
      </c>
      <c r="H14" s="4209">
        <v>359871.32</v>
      </c>
      <c r="I14" s="4209">
        <v>160146.23000000001</v>
      </c>
      <c r="J14" s="4209">
        <v>440488.32</v>
      </c>
      <c r="K14" s="4209">
        <v>290982.3</v>
      </c>
      <c r="L14" s="4209">
        <v>276797.18</v>
      </c>
      <c r="M14" s="4209">
        <v>306458.83</v>
      </c>
      <c r="N14" s="4258">
        <f t="shared" si="0"/>
        <v>4023218.2899999996</v>
      </c>
    </row>
    <row r="15" spans="1:14" ht="18.600000000000001" customHeight="1">
      <c r="A15" s="4257" t="s">
        <v>3700</v>
      </c>
      <c r="B15" s="4209">
        <v>129288.08</v>
      </c>
      <c r="C15" s="4209">
        <v>84040.56</v>
      </c>
      <c r="D15" s="4209">
        <v>2984648.33</v>
      </c>
      <c r="E15" s="4209">
        <v>17166.8</v>
      </c>
      <c r="F15" s="4209">
        <v>263014.01</v>
      </c>
      <c r="G15" s="4209">
        <v>1731225.38</v>
      </c>
      <c r="H15" s="4209">
        <v>61000.34</v>
      </c>
      <c r="I15" s="4209">
        <v>810967</v>
      </c>
      <c r="J15" s="4209">
        <v>972823.47</v>
      </c>
      <c r="K15" s="4209">
        <v>1033388.27</v>
      </c>
      <c r="L15" s="4209">
        <v>33541.81</v>
      </c>
      <c r="M15" s="4209">
        <v>50737.85</v>
      </c>
      <c r="N15" s="4258">
        <f t="shared" si="0"/>
        <v>8171841.8999999994</v>
      </c>
    </row>
    <row r="16" spans="1:14" ht="18.600000000000001" customHeight="1">
      <c r="A16" s="4257" t="s">
        <v>3701</v>
      </c>
      <c r="B16" s="4209">
        <v>805217.92</v>
      </c>
      <c r="C16" s="4209">
        <v>709783.65</v>
      </c>
      <c r="D16" s="4209">
        <v>822477.45</v>
      </c>
      <c r="E16" s="4209">
        <v>742463</v>
      </c>
      <c r="F16" s="4209">
        <v>637361.69999999995</v>
      </c>
      <c r="G16" s="4209">
        <v>819620.18</v>
      </c>
      <c r="H16" s="4209">
        <v>901264.23</v>
      </c>
      <c r="I16" s="4209">
        <v>751714.84</v>
      </c>
      <c r="J16" s="4209">
        <v>698126.46</v>
      </c>
      <c r="K16" s="4209">
        <v>693485.48</v>
      </c>
      <c r="L16" s="4209">
        <v>795267.55</v>
      </c>
      <c r="M16" s="4209">
        <v>839697.52</v>
      </c>
      <c r="N16" s="4258">
        <f t="shared" si="0"/>
        <v>9216479.9799999986</v>
      </c>
    </row>
    <row r="17" spans="1:14" ht="18.600000000000001" customHeight="1">
      <c r="A17" s="4257" t="s">
        <v>3884</v>
      </c>
      <c r="B17" s="4209">
        <v>1750742.13</v>
      </c>
      <c r="C17" s="4209">
        <v>1667061.69</v>
      </c>
      <c r="D17" s="4209">
        <v>1843025.46</v>
      </c>
      <c r="E17" s="4209">
        <v>1659747.79</v>
      </c>
      <c r="F17" s="4209">
        <v>1475165.24</v>
      </c>
      <c r="G17" s="4209">
        <v>2213897.5099999998</v>
      </c>
      <c r="H17" s="4209">
        <v>2957749.43</v>
      </c>
      <c r="I17" s="4209">
        <v>1742586.64</v>
      </c>
      <c r="J17" s="4209">
        <v>2140268.8199999998</v>
      </c>
      <c r="K17" s="4209">
        <v>2284106.2999999998</v>
      </c>
      <c r="L17" s="4209">
        <v>2863324.4</v>
      </c>
      <c r="M17" s="4209">
        <v>1798049.02</v>
      </c>
      <c r="N17" s="4258">
        <f t="shared" si="0"/>
        <v>24395724.429999996</v>
      </c>
    </row>
    <row r="18" spans="1:14" ht="18.600000000000001" customHeight="1">
      <c r="A18" s="4257" t="s">
        <v>3703</v>
      </c>
      <c r="B18" s="4209">
        <v>9796</v>
      </c>
      <c r="C18" s="4209">
        <v>7816.05</v>
      </c>
      <c r="D18" s="4209">
        <v>6408</v>
      </c>
      <c r="E18" s="4209">
        <v>0</v>
      </c>
      <c r="F18" s="4209">
        <v>4091.13</v>
      </c>
      <c r="G18" s="4209">
        <v>0</v>
      </c>
      <c r="H18" s="4209">
        <v>0</v>
      </c>
      <c r="I18" s="4209">
        <v>30696.05</v>
      </c>
      <c r="J18" s="4209">
        <v>22745.81</v>
      </c>
      <c r="K18" s="4209">
        <v>0</v>
      </c>
      <c r="L18" s="4209">
        <v>0</v>
      </c>
      <c r="M18" s="4209">
        <v>10948</v>
      </c>
      <c r="N18" s="4258">
        <f t="shared" si="0"/>
        <v>92501.04</v>
      </c>
    </row>
    <row r="19" spans="1:14" ht="18.600000000000001" customHeight="1">
      <c r="A19" s="4257" t="s">
        <v>3704</v>
      </c>
      <c r="B19" s="4209">
        <v>0</v>
      </c>
      <c r="C19" s="4209">
        <v>0</v>
      </c>
      <c r="D19" s="4209">
        <v>0</v>
      </c>
      <c r="E19" s="4209">
        <v>0</v>
      </c>
      <c r="F19" s="4209">
        <v>0</v>
      </c>
      <c r="G19" s="4209">
        <v>0</v>
      </c>
      <c r="H19" s="4209">
        <v>13744.7</v>
      </c>
      <c r="I19" s="4209">
        <v>0</v>
      </c>
      <c r="J19" s="4209">
        <v>158843.79999999999</v>
      </c>
      <c r="K19" s="4209">
        <v>0</v>
      </c>
      <c r="L19" s="4209">
        <v>0</v>
      </c>
      <c r="M19" s="4209">
        <v>0</v>
      </c>
      <c r="N19" s="4258">
        <f t="shared" si="0"/>
        <v>172588.5</v>
      </c>
    </row>
    <row r="20" spans="1:14" ht="18.600000000000001" customHeight="1">
      <c r="A20" s="4257" t="s">
        <v>3705</v>
      </c>
      <c r="B20" s="4209">
        <v>698485.07</v>
      </c>
      <c r="C20" s="4209">
        <v>1563743.99</v>
      </c>
      <c r="D20" s="4209">
        <v>3164636.68</v>
      </c>
      <c r="E20" s="4209">
        <v>903362.74</v>
      </c>
      <c r="F20" s="4209">
        <v>1396572.78</v>
      </c>
      <c r="G20" s="4209">
        <v>2034233.51</v>
      </c>
      <c r="H20" s="4209">
        <v>1362484.4</v>
      </c>
      <c r="I20" s="4209">
        <v>2962714.39</v>
      </c>
      <c r="J20" s="4209">
        <v>2905090.98</v>
      </c>
      <c r="K20" s="4209">
        <v>2137565.7400000002</v>
      </c>
      <c r="L20" s="4209">
        <v>2133878.0099999998</v>
      </c>
      <c r="M20" s="4209">
        <v>1903554.64</v>
      </c>
      <c r="N20" s="4258">
        <f t="shared" si="0"/>
        <v>23166322.93</v>
      </c>
    </row>
    <row r="21" spans="1:14" ht="18.600000000000001" customHeight="1">
      <c r="A21" s="4257" t="s">
        <v>3706</v>
      </c>
      <c r="B21" s="4209">
        <v>0</v>
      </c>
      <c r="C21" s="4209">
        <v>0</v>
      </c>
      <c r="D21" s="4209">
        <v>0</v>
      </c>
      <c r="E21" s="4209">
        <v>29047.5</v>
      </c>
      <c r="F21" s="4209">
        <v>0</v>
      </c>
      <c r="G21" s="4209">
        <v>0</v>
      </c>
      <c r="H21" s="4209">
        <v>0</v>
      </c>
      <c r="I21" s="4209">
        <v>0</v>
      </c>
      <c r="J21" s="4209">
        <v>0</v>
      </c>
      <c r="K21" s="4209">
        <v>0</v>
      </c>
      <c r="L21" s="4209">
        <v>0</v>
      </c>
      <c r="M21" s="4209">
        <v>25715.7</v>
      </c>
      <c r="N21" s="4258">
        <f t="shared" si="0"/>
        <v>54763.199999999997</v>
      </c>
    </row>
    <row r="22" spans="1:14" ht="18.600000000000001" customHeight="1">
      <c r="A22" s="4257" t="s">
        <v>3867</v>
      </c>
      <c r="B22" s="4209">
        <v>0</v>
      </c>
      <c r="C22" s="4209">
        <v>79130.97</v>
      </c>
      <c r="D22" s="4209">
        <v>0</v>
      </c>
      <c r="E22" s="4209">
        <v>31607.72</v>
      </c>
      <c r="F22" s="4209">
        <v>42445.14</v>
      </c>
      <c r="G22" s="4209">
        <v>36389.81</v>
      </c>
      <c r="H22" s="4209">
        <v>0</v>
      </c>
      <c r="I22" s="4209">
        <v>29335.96</v>
      </c>
      <c r="J22" s="4209">
        <v>0</v>
      </c>
      <c r="K22" s="4209">
        <v>33682.089999999997</v>
      </c>
      <c r="L22" s="4209">
        <v>0</v>
      </c>
      <c r="M22" s="4209">
        <v>825046.87</v>
      </c>
      <c r="N22" s="4258">
        <f t="shared" si="0"/>
        <v>1077638.56</v>
      </c>
    </row>
    <row r="23" spans="1:14" ht="18.600000000000001" customHeight="1">
      <c r="A23" s="4257" t="s">
        <v>3707</v>
      </c>
      <c r="B23" s="4209">
        <v>544187.86</v>
      </c>
      <c r="C23" s="4209">
        <v>560430.89</v>
      </c>
      <c r="D23" s="4209">
        <v>619233.47</v>
      </c>
      <c r="E23" s="4209">
        <v>857397.05</v>
      </c>
      <c r="F23" s="4209">
        <v>414143.42</v>
      </c>
      <c r="G23" s="4209">
        <v>912136.99</v>
      </c>
      <c r="H23" s="4209">
        <v>1541531.48</v>
      </c>
      <c r="I23" s="4209">
        <v>870061.57</v>
      </c>
      <c r="J23" s="4209">
        <v>776415.07</v>
      </c>
      <c r="K23" s="4209">
        <v>690074.13</v>
      </c>
      <c r="L23" s="4209">
        <v>514539.55</v>
      </c>
      <c r="M23" s="4209">
        <v>557285.49</v>
      </c>
      <c r="N23" s="4258">
        <f t="shared" si="0"/>
        <v>8857436.9700000007</v>
      </c>
    </row>
    <row r="24" spans="1:14" ht="18.600000000000001" customHeight="1">
      <c r="A24" s="4257" t="s">
        <v>3894</v>
      </c>
      <c r="B24" s="4209">
        <v>0</v>
      </c>
      <c r="C24" s="4209">
        <v>0</v>
      </c>
      <c r="D24" s="4209">
        <v>0</v>
      </c>
      <c r="E24" s="4209">
        <v>0</v>
      </c>
      <c r="F24" s="4209">
        <v>8734</v>
      </c>
      <c r="G24" s="4209">
        <v>0</v>
      </c>
      <c r="H24" s="4209">
        <v>0</v>
      </c>
      <c r="I24" s="4209">
        <v>0</v>
      </c>
      <c r="J24" s="4209">
        <v>0</v>
      </c>
      <c r="K24" s="4209">
        <v>0</v>
      </c>
      <c r="L24" s="4209">
        <v>0</v>
      </c>
      <c r="M24" s="4209">
        <v>0</v>
      </c>
      <c r="N24" s="4258">
        <f t="shared" si="0"/>
        <v>8734</v>
      </c>
    </row>
    <row r="25" spans="1:14" ht="18.600000000000001" customHeight="1">
      <c r="A25" s="4257" t="s">
        <v>3885</v>
      </c>
      <c r="B25" s="4209">
        <v>3012847.67</v>
      </c>
      <c r="C25" s="4209">
        <v>3562469.36</v>
      </c>
      <c r="D25" s="4209">
        <v>3575938.42</v>
      </c>
      <c r="E25" s="4209">
        <v>3556407.87</v>
      </c>
      <c r="F25" s="4209">
        <v>3703639.53</v>
      </c>
      <c r="G25" s="4209">
        <v>4889758.0109999999</v>
      </c>
      <c r="H25" s="4209">
        <v>3913479.61</v>
      </c>
      <c r="I25" s="4209">
        <v>3083025.49</v>
      </c>
      <c r="J25" s="4209">
        <v>3115024.65</v>
      </c>
      <c r="K25" s="4209">
        <v>2583269.71</v>
      </c>
      <c r="L25" s="4209">
        <v>1930025.29</v>
      </c>
      <c r="M25" s="4209">
        <v>2173890.38</v>
      </c>
      <c r="N25" s="4258">
        <f t="shared" si="0"/>
        <v>39099775.991000004</v>
      </c>
    </row>
    <row r="26" spans="1:14" ht="18.600000000000001" customHeight="1">
      <c r="A26" s="4257" t="s">
        <v>3710</v>
      </c>
      <c r="B26" s="4209">
        <v>442514.98</v>
      </c>
      <c r="C26" s="4209">
        <v>276775.96999999997</v>
      </c>
      <c r="D26" s="4209">
        <v>556364.34</v>
      </c>
      <c r="E26" s="4209">
        <v>88935.63</v>
      </c>
      <c r="F26" s="4209">
        <v>409814.59</v>
      </c>
      <c r="G26" s="4209">
        <v>370514.09</v>
      </c>
      <c r="H26" s="4209">
        <v>495133.04</v>
      </c>
      <c r="I26" s="4209">
        <v>435405.23</v>
      </c>
      <c r="J26" s="4209">
        <v>465461.71</v>
      </c>
      <c r="K26" s="4209">
        <v>354562.7</v>
      </c>
      <c r="L26" s="4209">
        <v>298950.58</v>
      </c>
      <c r="M26" s="4209">
        <v>130462.56</v>
      </c>
      <c r="N26" s="4258">
        <f t="shared" si="0"/>
        <v>4324895.42</v>
      </c>
    </row>
    <row r="27" spans="1:14" ht="18.600000000000001" customHeight="1">
      <c r="A27" s="4257" t="s">
        <v>3886</v>
      </c>
      <c r="B27" s="4209">
        <v>0</v>
      </c>
      <c r="C27" s="4209">
        <v>0</v>
      </c>
      <c r="D27" s="4209">
        <v>0</v>
      </c>
      <c r="E27" s="4209">
        <v>0</v>
      </c>
      <c r="F27" s="4209">
        <v>0</v>
      </c>
      <c r="G27" s="4209">
        <v>0</v>
      </c>
      <c r="H27" s="4209">
        <v>22011</v>
      </c>
      <c r="I27" s="4209">
        <v>47766.28</v>
      </c>
      <c r="J27" s="4209">
        <v>0</v>
      </c>
      <c r="K27" s="4209">
        <v>0</v>
      </c>
      <c r="L27" s="4209">
        <v>53650</v>
      </c>
      <c r="M27" s="4209">
        <v>0</v>
      </c>
      <c r="N27" s="4258">
        <f t="shared" si="0"/>
        <v>123427.28</v>
      </c>
    </row>
    <row r="28" spans="1:14" ht="18.600000000000001" customHeight="1">
      <c r="A28" s="4257" t="s">
        <v>3887</v>
      </c>
      <c r="B28" s="4209">
        <v>2826252.31</v>
      </c>
      <c r="C28" s="4209">
        <v>3891506.3</v>
      </c>
      <c r="D28" s="4209">
        <v>3964576.96</v>
      </c>
      <c r="E28" s="4209">
        <v>3035468.49</v>
      </c>
      <c r="F28" s="4209">
        <v>2633931.9</v>
      </c>
      <c r="G28" s="4209">
        <v>4465386.91</v>
      </c>
      <c r="H28" s="4209">
        <v>2460973.2799999998</v>
      </c>
      <c r="I28" s="4209">
        <v>1985839.85</v>
      </c>
      <c r="J28" s="4209">
        <v>2906386.25</v>
      </c>
      <c r="K28" s="4209">
        <v>1899878.76</v>
      </c>
      <c r="L28" s="4209">
        <v>2103851.73</v>
      </c>
      <c r="M28" s="4209">
        <v>1461196.44</v>
      </c>
      <c r="N28" s="4258">
        <f t="shared" si="0"/>
        <v>33635249.180000007</v>
      </c>
    </row>
    <row r="29" spans="1:14" ht="18.600000000000001" customHeight="1">
      <c r="A29" s="4257" t="s">
        <v>3712</v>
      </c>
      <c r="B29" s="4209">
        <v>59599.87</v>
      </c>
      <c r="C29" s="4209">
        <v>0</v>
      </c>
      <c r="D29" s="4209">
        <v>0</v>
      </c>
      <c r="E29" s="4209">
        <v>108025.44</v>
      </c>
      <c r="F29" s="4209">
        <v>0</v>
      </c>
      <c r="G29" s="4209">
        <v>147595.13</v>
      </c>
      <c r="H29" s="4209">
        <v>571.57000000000005</v>
      </c>
      <c r="I29" s="4209">
        <v>26239.83</v>
      </c>
      <c r="J29" s="4209">
        <v>254207.78</v>
      </c>
      <c r="K29" s="4209">
        <v>10493.75</v>
      </c>
      <c r="L29" s="4209">
        <v>12306.35</v>
      </c>
      <c r="M29" s="4209">
        <v>30696.6</v>
      </c>
      <c r="N29" s="4258">
        <f t="shared" si="0"/>
        <v>649736.31999999995</v>
      </c>
    </row>
    <row r="30" spans="1:14" ht="18.600000000000001" customHeight="1">
      <c r="A30" s="4257" t="s">
        <v>3713</v>
      </c>
      <c r="B30" s="4209">
        <v>1030651.57</v>
      </c>
      <c r="C30" s="4209">
        <v>1987698.97</v>
      </c>
      <c r="D30" s="4209">
        <v>1391848.6</v>
      </c>
      <c r="E30" s="4209">
        <v>2668659.9700000002</v>
      </c>
      <c r="F30" s="4209">
        <v>2019698.3</v>
      </c>
      <c r="G30" s="4209">
        <v>1482951.1</v>
      </c>
      <c r="H30" s="4209">
        <v>1489040.89</v>
      </c>
      <c r="I30" s="4209">
        <v>1409484.48</v>
      </c>
      <c r="J30" s="4209">
        <v>1706148.66</v>
      </c>
      <c r="K30" s="4209">
        <v>1339564.8600000001</v>
      </c>
      <c r="L30" s="4209">
        <v>3007959.42</v>
      </c>
      <c r="M30" s="4209">
        <v>936095.83</v>
      </c>
      <c r="N30" s="4258">
        <f t="shared" si="0"/>
        <v>20469802.649999999</v>
      </c>
    </row>
    <row r="31" spans="1:14" ht="18.600000000000001" customHeight="1">
      <c r="A31" s="4257" t="s">
        <v>3715</v>
      </c>
      <c r="B31" s="4209">
        <v>230210.14</v>
      </c>
      <c r="C31" s="4209">
        <v>300191.58</v>
      </c>
      <c r="D31" s="4209">
        <v>285567.64</v>
      </c>
      <c r="E31" s="4209">
        <v>390167.57</v>
      </c>
      <c r="F31" s="4209">
        <v>347024.1</v>
      </c>
      <c r="G31" s="4209">
        <v>295907.15000000002</v>
      </c>
      <c r="H31" s="4209">
        <v>292962.28999999998</v>
      </c>
      <c r="I31" s="4209">
        <v>131539.06</v>
      </c>
      <c r="J31" s="4209">
        <v>213211.71</v>
      </c>
      <c r="K31" s="4209">
        <v>114610.69</v>
      </c>
      <c r="L31" s="4209">
        <v>157193.85</v>
      </c>
      <c r="M31" s="4209">
        <v>57238.75</v>
      </c>
      <c r="N31" s="4258">
        <f t="shared" si="0"/>
        <v>2815824.53</v>
      </c>
    </row>
    <row r="32" spans="1:14" ht="18.600000000000001" customHeight="1">
      <c r="A32" s="4257" t="s">
        <v>3888</v>
      </c>
      <c r="B32" s="4209">
        <v>0</v>
      </c>
      <c r="C32" s="4209">
        <v>0</v>
      </c>
      <c r="D32" s="4209">
        <v>0</v>
      </c>
      <c r="E32" s="4209">
        <v>0</v>
      </c>
      <c r="F32" s="4209">
        <v>0</v>
      </c>
      <c r="G32" s="4209">
        <v>0</v>
      </c>
      <c r="H32" s="4209">
        <v>0</v>
      </c>
      <c r="I32" s="4209">
        <v>0</v>
      </c>
      <c r="J32" s="4209">
        <v>0</v>
      </c>
      <c r="K32" s="4209">
        <v>684740.02</v>
      </c>
      <c r="L32" s="4209">
        <v>0</v>
      </c>
      <c r="M32" s="4209">
        <v>0</v>
      </c>
      <c r="N32" s="4258">
        <f t="shared" si="0"/>
        <v>684740.02</v>
      </c>
    </row>
    <row r="33" spans="1:14" ht="18.600000000000001" customHeight="1">
      <c r="A33" s="4257" t="s">
        <v>3716</v>
      </c>
      <c r="B33" s="4209">
        <v>1100641</v>
      </c>
      <c r="C33" s="4209">
        <v>1116510.98</v>
      </c>
      <c r="D33" s="4209">
        <v>547698.82999999996</v>
      </c>
      <c r="E33" s="4209">
        <v>1532110.95</v>
      </c>
      <c r="F33" s="4209">
        <v>1043804.92</v>
      </c>
      <c r="G33" s="4209">
        <v>981722.91</v>
      </c>
      <c r="H33" s="4209">
        <v>2391173.1800000002</v>
      </c>
      <c r="I33" s="4209">
        <v>404095.33</v>
      </c>
      <c r="J33" s="4209">
        <v>1475241.96</v>
      </c>
      <c r="K33" s="4209">
        <v>1655763.85</v>
      </c>
      <c r="L33" s="4209">
        <v>1255397.93</v>
      </c>
      <c r="M33" s="4209">
        <v>1904524.14</v>
      </c>
      <c r="N33" s="4258">
        <f t="shared" si="0"/>
        <v>15408685.979999999</v>
      </c>
    </row>
    <row r="34" spans="1:14" ht="18.600000000000001" customHeight="1">
      <c r="A34" s="4257" t="s">
        <v>3718</v>
      </c>
      <c r="B34" s="4209">
        <v>269090.55</v>
      </c>
      <c r="C34" s="4209">
        <v>860378.48</v>
      </c>
      <c r="D34" s="4209">
        <v>472267.65</v>
      </c>
      <c r="E34" s="4209">
        <v>734042.19</v>
      </c>
      <c r="F34" s="4209">
        <v>252092.62</v>
      </c>
      <c r="G34" s="4209">
        <v>319128.8</v>
      </c>
      <c r="H34" s="4209">
        <v>354710.73</v>
      </c>
      <c r="I34" s="4209">
        <v>453401.68</v>
      </c>
      <c r="J34" s="4209">
        <v>329795.61</v>
      </c>
      <c r="K34" s="4209">
        <v>252309.53</v>
      </c>
      <c r="L34" s="4209">
        <v>388054.39</v>
      </c>
      <c r="M34" s="4209">
        <v>110904.17</v>
      </c>
      <c r="N34" s="4258">
        <f t="shared" si="0"/>
        <v>4796176.3999999994</v>
      </c>
    </row>
    <row r="35" spans="1:14" ht="18.600000000000001" customHeight="1">
      <c r="A35" s="4257" t="s">
        <v>3719</v>
      </c>
      <c r="B35" s="4209">
        <v>1990375</v>
      </c>
      <c r="C35" s="4209">
        <v>2353735.5</v>
      </c>
      <c r="D35" s="4209">
        <v>929761.4</v>
      </c>
      <c r="E35" s="4209">
        <v>492680</v>
      </c>
      <c r="F35" s="4209">
        <v>1342691.57</v>
      </c>
      <c r="G35" s="4209">
        <v>1855510.17</v>
      </c>
      <c r="H35" s="4209">
        <v>4218319.4000000004</v>
      </c>
      <c r="I35" s="4209">
        <v>1460338.31</v>
      </c>
      <c r="J35" s="4209">
        <v>5270332.3600000003</v>
      </c>
      <c r="K35" s="4209">
        <v>88332.479999999996</v>
      </c>
      <c r="L35" s="4209">
        <v>1242173.1399999999</v>
      </c>
      <c r="M35" s="4209">
        <v>1405857.14</v>
      </c>
      <c r="N35" s="4258">
        <f t="shared" si="0"/>
        <v>22650106.470000003</v>
      </c>
    </row>
    <row r="36" spans="1:14" ht="18.600000000000001" customHeight="1">
      <c r="A36" s="4257" t="s">
        <v>3721</v>
      </c>
      <c r="B36" s="4209">
        <v>240225.27</v>
      </c>
      <c r="C36" s="4209">
        <v>319895.64</v>
      </c>
      <c r="D36" s="4209">
        <v>529444.38</v>
      </c>
      <c r="E36" s="4209">
        <v>263713.03999999998</v>
      </c>
      <c r="F36" s="4209">
        <v>297885.49</v>
      </c>
      <c r="G36" s="4209">
        <v>296266.89</v>
      </c>
      <c r="H36" s="4209">
        <v>396361.48</v>
      </c>
      <c r="I36" s="4209">
        <v>293125.02</v>
      </c>
      <c r="J36" s="4209">
        <v>771108.83</v>
      </c>
      <c r="K36" s="4209">
        <v>356064.32</v>
      </c>
      <c r="L36" s="4209">
        <v>272021.48</v>
      </c>
      <c r="M36" s="4209">
        <v>387551.72</v>
      </c>
      <c r="N36" s="4258">
        <f t="shared" si="0"/>
        <v>4423663.5599999996</v>
      </c>
    </row>
    <row r="37" spans="1:14" ht="18.600000000000001" customHeight="1">
      <c r="A37" s="4257" t="s">
        <v>3722</v>
      </c>
      <c r="B37" s="4209">
        <v>0</v>
      </c>
      <c r="C37" s="4209">
        <v>0</v>
      </c>
      <c r="D37" s="4209">
        <v>0</v>
      </c>
      <c r="E37" s="4209">
        <v>0</v>
      </c>
      <c r="F37" s="4209">
        <v>0</v>
      </c>
      <c r="G37" s="4209">
        <v>0</v>
      </c>
      <c r="H37" s="4209">
        <v>0</v>
      </c>
      <c r="I37" s="4209">
        <v>433.53</v>
      </c>
      <c r="J37" s="4209">
        <v>0</v>
      </c>
      <c r="K37" s="4209">
        <v>0</v>
      </c>
      <c r="L37" s="4209">
        <v>0</v>
      </c>
      <c r="M37" s="4209">
        <v>0</v>
      </c>
      <c r="N37" s="4258">
        <f t="shared" si="0"/>
        <v>433.53</v>
      </c>
    </row>
    <row r="38" spans="1:14" ht="18.600000000000001" customHeight="1">
      <c r="A38" s="4257" t="s">
        <v>3724</v>
      </c>
      <c r="B38" s="4209">
        <v>72606.16</v>
      </c>
      <c r="C38" s="4209">
        <v>31984.36</v>
      </c>
      <c r="D38" s="4209">
        <v>45579.01</v>
      </c>
      <c r="E38" s="4209">
        <v>58821.51</v>
      </c>
      <c r="F38" s="4209">
        <v>38871.85</v>
      </c>
      <c r="G38" s="4209">
        <v>51518.03</v>
      </c>
      <c r="H38" s="4209">
        <v>34074.019999999997</v>
      </c>
      <c r="I38" s="4209">
        <v>64886.15</v>
      </c>
      <c r="J38" s="4209">
        <v>22348.27</v>
      </c>
      <c r="K38" s="4209">
        <v>0</v>
      </c>
      <c r="L38" s="4209">
        <v>13033.95</v>
      </c>
      <c r="M38" s="4209">
        <v>2711.98</v>
      </c>
      <c r="N38" s="4258">
        <f t="shared" si="0"/>
        <v>436435.2900000001</v>
      </c>
    </row>
    <row r="39" spans="1:14" ht="18.600000000000001" customHeight="1">
      <c r="A39" s="4257" t="s">
        <v>3725</v>
      </c>
      <c r="B39" s="4209">
        <v>0</v>
      </c>
      <c r="C39" s="4209">
        <v>0</v>
      </c>
      <c r="D39" s="4209">
        <v>0</v>
      </c>
      <c r="E39" s="4209">
        <v>0</v>
      </c>
      <c r="F39" s="4209">
        <v>0</v>
      </c>
      <c r="G39" s="4209">
        <v>0</v>
      </c>
      <c r="H39" s="4209">
        <v>0</v>
      </c>
      <c r="I39" s="4209">
        <v>0</v>
      </c>
      <c r="J39" s="4209">
        <v>0</v>
      </c>
      <c r="K39" s="4209">
        <v>0</v>
      </c>
      <c r="L39" s="4209">
        <v>10296</v>
      </c>
      <c r="M39" s="4209">
        <v>0</v>
      </c>
      <c r="N39" s="4258">
        <f t="shared" si="0"/>
        <v>10296</v>
      </c>
    </row>
    <row r="40" spans="1:14" ht="18.600000000000001" customHeight="1">
      <c r="A40" s="4257" t="s">
        <v>3727</v>
      </c>
      <c r="B40" s="4209">
        <v>0</v>
      </c>
      <c r="C40" s="4209">
        <v>0</v>
      </c>
      <c r="D40" s="4209">
        <v>0</v>
      </c>
      <c r="E40" s="4209">
        <v>0</v>
      </c>
      <c r="F40" s="4209">
        <v>66132.56</v>
      </c>
      <c r="G40" s="4209">
        <v>0</v>
      </c>
      <c r="H40" s="4209">
        <v>0</v>
      </c>
      <c r="I40" s="4209">
        <v>0</v>
      </c>
      <c r="J40" s="4209">
        <v>0</v>
      </c>
      <c r="K40" s="4209">
        <v>18470.14</v>
      </c>
      <c r="L40" s="4209">
        <v>0</v>
      </c>
      <c r="M40" s="4209">
        <v>0</v>
      </c>
      <c r="N40" s="4258">
        <f t="shared" si="0"/>
        <v>84602.7</v>
      </c>
    </row>
    <row r="41" spans="1:14" ht="18.600000000000001" customHeight="1">
      <c r="A41" s="4257" t="s">
        <v>3728</v>
      </c>
      <c r="B41" s="4209">
        <v>172987.48</v>
      </c>
      <c r="C41" s="4209">
        <v>77923.22</v>
      </c>
      <c r="D41" s="4209">
        <v>10723.5</v>
      </c>
      <c r="E41" s="4209">
        <v>163557.59</v>
      </c>
      <c r="F41" s="4209">
        <v>53663.45</v>
      </c>
      <c r="G41" s="4209">
        <v>199694.48</v>
      </c>
      <c r="H41" s="4209">
        <v>28893.75</v>
      </c>
      <c r="I41" s="4209">
        <v>0</v>
      </c>
      <c r="J41" s="4209">
        <v>248295.77</v>
      </c>
      <c r="K41" s="4209">
        <v>96367.7</v>
      </c>
      <c r="L41" s="4209">
        <v>117330</v>
      </c>
      <c r="M41" s="4209">
        <v>42161.440000000002</v>
      </c>
      <c r="N41" s="4258">
        <f t="shared" si="0"/>
        <v>1211598.3800000001</v>
      </c>
    </row>
    <row r="42" spans="1:14" ht="18.600000000000001" customHeight="1">
      <c r="A42" s="4257" t="s">
        <v>3729</v>
      </c>
      <c r="B42" s="4209">
        <v>42784.9</v>
      </c>
      <c r="C42" s="4209">
        <v>80894.52</v>
      </c>
      <c r="D42" s="4209">
        <v>77529.66</v>
      </c>
      <c r="E42" s="4209">
        <v>37112</v>
      </c>
      <c r="F42" s="4209">
        <v>134869.38</v>
      </c>
      <c r="G42" s="4209">
        <v>156202.51999999999</v>
      </c>
      <c r="H42" s="4209">
        <v>219115.14</v>
      </c>
      <c r="I42" s="4209">
        <v>77980.789999999994</v>
      </c>
      <c r="J42" s="4209">
        <v>110979.15</v>
      </c>
      <c r="K42" s="4209">
        <v>98591.44</v>
      </c>
      <c r="L42" s="4209">
        <v>61670.42</v>
      </c>
      <c r="M42" s="4209">
        <v>67395.710000000006</v>
      </c>
      <c r="N42" s="4258">
        <f t="shared" si="0"/>
        <v>1165125.6299999999</v>
      </c>
    </row>
    <row r="43" spans="1:14" ht="18.600000000000001" customHeight="1">
      <c r="A43" s="4257" t="s">
        <v>3730</v>
      </c>
      <c r="B43" s="4209">
        <v>0</v>
      </c>
      <c r="C43" s="4209">
        <v>0</v>
      </c>
      <c r="D43" s="4209">
        <v>44000</v>
      </c>
      <c r="E43" s="4209">
        <v>0</v>
      </c>
      <c r="F43" s="4209">
        <v>0</v>
      </c>
      <c r="G43" s="4209">
        <v>0</v>
      </c>
      <c r="H43" s="4209">
        <v>0</v>
      </c>
      <c r="I43" s="4209">
        <v>265.23</v>
      </c>
      <c r="J43" s="4209">
        <v>1842</v>
      </c>
      <c r="K43" s="4209">
        <v>26568</v>
      </c>
      <c r="L43" s="4209">
        <v>0</v>
      </c>
      <c r="M43" s="4209">
        <v>76886.960000000006</v>
      </c>
      <c r="N43" s="4258">
        <f t="shared" si="0"/>
        <v>149562.19</v>
      </c>
    </row>
    <row r="44" spans="1:14" ht="18.600000000000001" customHeight="1">
      <c r="A44" s="4257" t="s">
        <v>3731</v>
      </c>
      <c r="B44" s="4209">
        <v>372985.62</v>
      </c>
      <c r="C44" s="4209">
        <v>637568.78</v>
      </c>
      <c r="D44" s="4209">
        <v>487351.03</v>
      </c>
      <c r="E44" s="4209">
        <v>990591.81</v>
      </c>
      <c r="F44" s="4209">
        <v>708990.99</v>
      </c>
      <c r="G44" s="4209">
        <v>273614.55</v>
      </c>
      <c r="H44" s="4209">
        <v>583963.81000000006</v>
      </c>
      <c r="I44" s="4209">
        <v>200468.31</v>
      </c>
      <c r="J44" s="4209">
        <v>598649.56000000006</v>
      </c>
      <c r="K44" s="4209">
        <v>504407.43</v>
      </c>
      <c r="L44" s="4209">
        <v>633202.93999999994</v>
      </c>
      <c r="M44" s="4209">
        <v>435845.08</v>
      </c>
      <c r="N44" s="4258">
        <f t="shared" si="0"/>
        <v>6427639.9100000001</v>
      </c>
    </row>
    <row r="45" spans="1:14" ht="18.600000000000001" customHeight="1">
      <c r="A45" s="4257" t="s">
        <v>3732</v>
      </c>
      <c r="B45" s="4209">
        <v>0</v>
      </c>
      <c r="C45" s="4209">
        <v>0</v>
      </c>
      <c r="D45" s="4209">
        <v>28418.74</v>
      </c>
      <c r="E45" s="4209">
        <v>0</v>
      </c>
      <c r="F45" s="4209">
        <v>86317.23</v>
      </c>
      <c r="G45" s="4209">
        <v>0</v>
      </c>
      <c r="H45" s="4209">
        <v>0</v>
      </c>
      <c r="I45" s="4209">
        <v>2919.66</v>
      </c>
      <c r="J45" s="4209">
        <v>0</v>
      </c>
      <c r="K45" s="4209">
        <v>0</v>
      </c>
      <c r="L45" s="4209">
        <v>0</v>
      </c>
      <c r="M45" s="4209">
        <v>135825.99</v>
      </c>
      <c r="N45" s="4258">
        <f t="shared" si="0"/>
        <v>253481.62</v>
      </c>
    </row>
    <row r="46" spans="1:14" ht="18.600000000000001" customHeight="1">
      <c r="A46" s="4257" t="s">
        <v>3895</v>
      </c>
      <c r="B46" s="4209">
        <v>0</v>
      </c>
      <c r="C46" s="4209">
        <v>0</v>
      </c>
      <c r="D46" s="4209">
        <v>21712.5</v>
      </c>
      <c r="E46" s="4209">
        <v>0</v>
      </c>
      <c r="F46" s="4209">
        <v>0</v>
      </c>
      <c r="G46" s="4209">
        <v>0</v>
      </c>
      <c r="H46" s="4209">
        <v>0</v>
      </c>
      <c r="I46" s="4209">
        <v>24975</v>
      </c>
      <c r="J46" s="4209">
        <v>0</v>
      </c>
      <c r="K46" s="4209">
        <v>9997.98</v>
      </c>
      <c r="L46" s="4209">
        <v>0</v>
      </c>
      <c r="M46" s="4209">
        <v>0</v>
      </c>
      <c r="N46" s="4258">
        <f t="shared" si="0"/>
        <v>56685.479999999996</v>
      </c>
    </row>
    <row r="47" spans="1:14" ht="18.600000000000001" customHeight="1">
      <c r="A47" s="4257" t="s">
        <v>3733</v>
      </c>
      <c r="B47" s="4209">
        <v>52250</v>
      </c>
      <c r="C47" s="4209">
        <v>24750</v>
      </c>
      <c r="D47" s="4209">
        <v>26255</v>
      </c>
      <c r="E47" s="4209">
        <v>0</v>
      </c>
      <c r="F47" s="4209">
        <v>50984.95</v>
      </c>
      <c r="G47" s="4209">
        <v>0</v>
      </c>
      <c r="H47" s="4209">
        <v>24640</v>
      </c>
      <c r="I47" s="4209">
        <v>0</v>
      </c>
      <c r="J47" s="4209">
        <v>20229.689999999999</v>
      </c>
      <c r="K47" s="4209">
        <v>0</v>
      </c>
      <c r="L47" s="4209">
        <v>26300</v>
      </c>
      <c r="M47" s="4209">
        <v>0</v>
      </c>
      <c r="N47" s="4258">
        <f t="shared" si="0"/>
        <v>225409.64</v>
      </c>
    </row>
    <row r="48" spans="1:14" ht="18.600000000000001" customHeight="1">
      <c r="A48" s="4257" t="s">
        <v>3734</v>
      </c>
      <c r="B48" s="4209">
        <v>0</v>
      </c>
      <c r="C48" s="4209">
        <v>26883.22</v>
      </c>
      <c r="D48" s="4209">
        <v>80652.08</v>
      </c>
      <c r="E48" s="4209">
        <v>66166.25</v>
      </c>
      <c r="F48" s="4209">
        <v>16425.919999999998</v>
      </c>
      <c r="G48" s="4209">
        <v>0</v>
      </c>
      <c r="H48" s="4209">
        <v>258891.83</v>
      </c>
      <c r="I48" s="4209">
        <v>13398.4</v>
      </c>
      <c r="J48" s="4209">
        <v>81861</v>
      </c>
      <c r="K48" s="4209">
        <v>37628.699999999997</v>
      </c>
      <c r="L48" s="4209">
        <v>60768.91</v>
      </c>
      <c r="M48" s="4209">
        <v>76143.320000000007</v>
      </c>
      <c r="N48" s="4258">
        <f t="shared" si="0"/>
        <v>718819.62999999989</v>
      </c>
    </row>
    <row r="49" spans="1:14" ht="18.600000000000001" customHeight="1">
      <c r="A49" s="4257" t="s">
        <v>3735</v>
      </c>
      <c r="B49" s="4209">
        <v>3110300.08</v>
      </c>
      <c r="C49" s="4209">
        <v>3067793.59</v>
      </c>
      <c r="D49" s="4209">
        <v>3435615.86</v>
      </c>
      <c r="E49" s="4209">
        <v>2919533.47</v>
      </c>
      <c r="F49" s="4209">
        <v>2967837.6</v>
      </c>
      <c r="G49" s="4209">
        <v>3257140.65</v>
      </c>
      <c r="H49" s="4209">
        <v>2614503.33</v>
      </c>
      <c r="I49" s="4209">
        <v>3444940</v>
      </c>
      <c r="J49" s="4209">
        <v>3196396.04</v>
      </c>
      <c r="K49" s="4209">
        <v>2184929.594</v>
      </c>
      <c r="L49" s="4209">
        <v>2080071.74</v>
      </c>
      <c r="M49" s="4209">
        <v>2487442.0499999998</v>
      </c>
      <c r="N49" s="4258">
        <f t="shared" si="0"/>
        <v>34766504.003999993</v>
      </c>
    </row>
    <row r="50" spans="1:14" ht="18.600000000000001" customHeight="1">
      <c r="A50" s="4257" t="s">
        <v>3737</v>
      </c>
      <c r="B50" s="4209">
        <v>47594</v>
      </c>
      <c r="C50" s="4209">
        <v>43640.5</v>
      </c>
      <c r="D50" s="4209">
        <v>0</v>
      </c>
      <c r="E50" s="4209">
        <v>64822.5</v>
      </c>
      <c r="F50" s="4209">
        <v>79051.5</v>
      </c>
      <c r="G50" s="4209">
        <v>107289.95</v>
      </c>
      <c r="H50" s="4209">
        <v>47541</v>
      </c>
      <c r="I50" s="4209">
        <v>0</v>
      </c>
      <c r="J50" s="4209">
        <v>103428</v>
      </c>
      <c r="K50" s="4209">
        <v>36870</v>
      </c>
      <c r="L50" s="4209">
        <v>0</v>
      </c>
      <c r="M50" s="4209">
        <v>320930.15000000002</v>
      </c>
      <c r="N50" s="4258">
        <f t="shared" si="0"/>
        <v>851167.6</v>
      </c>
    </row>
    <row r="51" spans="1:14" ht="18.600000000000001" customHeight="1">
      <c r="A51" s="4257" t="s">
        <v>3738</v>
      </c>
      <c r="B51" s="4209">
        <v>7299</v>
      </c>
      <c r="C51" s="4209">
        <v>0</v>
      </c>
      <c r="D51" s="4209">
        <v>31724.18</v>
      </c>
      <c r="E51" s="4209">
        <v>0</v>
      </c>
      <c r="F51" s="4209">
        <v>0</v>
      </c>
      <c r="G51" s="4209">
        <v>0</v>
      </c>
      <c r="H51" s="4209">
        <v>0</v>
      </c>
      <c r="I51" s="4209">
        <v>0</v>
      </c>
      <c r="J51" s="4209">
        <v>0</v>
      </c>
      <c r="K51" s="4209">
        <v>7427</v>
      </c>
      <c r="L51" s="4209">
        <v>0</v>
      </c>
      <c r="M51" s="4209">
        <v>11046.77</v>
      </c>
      <c r="N51" s="4258">
        <f t="shared" si="0"/>
        <v>57496.95</v>
      </c>
    </row>
    <row r="52" spans="1:14" ht="18.600000000000001" customHeight="1">
      <c r="A52" s="4257" t="s">
        <v>3739</v>
      </c>
      <c r="B52" s="4209">
        <v>150849.03</v>
      </c>
      <c r="C52" s="4209">
        <v>28613</v>
      </c>
      <c r="D52" s="4209">
        <v>713028.76</v>
      </c>
      <c r="E52" s="4209">
        <v>1207842.1599999999</v>
      </c>
      <c r="F52" s="4209">
        <v>1504254.31</v>
      </c>
      <c r="G52" s="4209">
        <v>3024741.03</v>
      </c>
      <c r="H52" s="4209">
        <v>867768.52</v>
      </c>
      <c r="I52" s="4209">
        <v>42815</v>
      </c>
      <c r="J52" s="4209">
        <v>1702751.91</v>
      </c>
      <c r="K52" s="4209">
        <v>239443.38</v>
      </c>
      <c r="L52" s="4209">
        <v>48000</v>
      </c>
      <c r="M52" s="4209">
        <v>18425</v>
      </c>
      <c r="N52" s="4258">
        <f t="shared" si="0"/>
        <v>9548532.1000000015</v>
      </c>
    </row>
    <row r="53" spans="1:14" ht="18.600000000000001" customHeight="1">
      <c r="A53" s="4257" t="s">
        <v>3741</v>
      </c>
      <c r="B53" s="4209">
        <v>0</v>
      </c>
      <c r="C53" s="4209">
        <v>5988</v>
      </c>
      <c r="D53" s="4209">
        <v>0</v>
      </c>
      <c r="E53" s="4209">
        <v>21478.6</v>
      </c>
      <c r="F53" s="4209">
        <v>0</v>
      </c>
      <c r="G53" s="4209">
        <v>7313</v>
      </c>
      <c r="H53" s="4209">
        <v>15081</v>
      </c>
      <c r="I53" s="4209">
        <v>7170</v>
      </c>
      <c r="J53" s="4209">
        <v>0</v>
      </c>
      <c r="K53" s="4209">
        <v>0</v>
      </c>
      <c r="L53" s="4209">
        <v>7465</v>
      </c>
      <c r="M53" s="4209">
        <v>0</v>
      </c>
      <c r="N53" s="4258">
        <f t="shared" si="0"/>
        <v>64495.6</v>
      </c>
    </row>
    <row r="54" spans="1:14" ht="18.600000000000001" customHeight="1">
      <c r="A54" s="4257" t="s">
        <v>3743</v>
      </c>
      <c r="B54" s="4209">
        <v>0</v>
      </c>
      <c r="C54" s="4209">
        <v>800</v>
      </c>
      <c r="D54" s="4209">
        <v>0</v>
      </c>
      <c r="E54" s="4209">
        <v>0</v>
      </c>
      <c r="F54" s="4209">
        <v>0</v>
      </c>
      <c r="G54" s="4209">
        <v>0</v>
      </c>
      <c r="H54" s="4209">
        <v>0</v>
      </c>
      <c r="I54" s="4209">
        <v>0</v>
      </c>
      <c r="J54" s="4209">
        <v>0</v>
      </c>
      <c r="K54" s="4209">
        <v>0</v>
      </c>
      <c r="L54" s="4209">
        <v>0</v>
      </c>
      <c r="M54" s="4209">
        <v>0</v>
      </c>
      <c r="N54" s="4258">
        <f t="shared" si="0"/>
        <v>800</v>
      </c>
    </row>
    <row r="55" spans="1:14" ht="18.600000000000001" customHeight="1">
      <c r="A55" s="4257" t="s">
        <v>3744</v>
      </c>
      <c r="B55" s="4209">
        <v>170604</v>
      </c>
      <c r="C55" s="4209">
        <v>155124.63</v>
      </c>
      <c r="D55" s="4209">
        <v>419588.15</v>
      </c>
      <c r="E55" s="4209">
        <v>101899.07</v>
      </c>
      <c r="F55" s="4209">
        <v>67778.25</v>
      </c>
      <c r="G55" s="4209">
        <v>22135.69</v>
      </c>
      <c r="H55" s="4209">
        <v>50899.65</v>
      </c>
      <c r="I55" s="4209">
        <v>24606.720000000001</v>
      </c>
      <c r="J55" s="4209">
        <v>14397.88</v>
      </c>
      <c r="K55" s="4209">
        <v>8545.4</v>
      </c>
      <c r="L55" s="4209">
        <v>0</v>
      </c>
      <c r="M55" s="4209">
        <v>0</v>
      </c>
      <c r="N55" s="4258">
        <f t="shared" si="0"/>
        <v>1035579.4400000001</v>
      </c>
    </row>
    <row r="56" spans="1:14" ht="18.600000000000001" customHeight="1">
      <c r="A56" s="4257" t="s">
        <v>3745</v>
      </c>
      <c r="B56" s="4209">
        <v>19984.349999999999</v>
      </c>
      <c r="C56" s="4209">
        <v>0</v>
      </c>
      <c r="D56" s="4209">
        <v>2228.35</v>
      </c>
      <c r="E56" s="4209">
        <v>107517.33</v>
      </c>
      <c r="F56" s="4209">
        <v>6992.84</v>
      </c>
      <c r="G56" s="4209">
        <v>28654.92</v>
      </c>
      <c r="H56" s="4209">
        <v>60136.55</v>
      </c>
      <c r="I56" s="4209">
        <v>0</v>
      </c>
      <c r="J56" s="4209">
        <v>20657.849999999999</v>
      </c>
      <c r="K56" s="4209">
        <v>0</v>
      </c>
      <c r="L56" s="4209">
        <v>20557.740000000002</v>
      </c>
      <c r="M56" s="4209">
        <v>17442.13</v>
      </c>
      <c r="N56" s="4258">
        <f t="shared" si="0"/>
        <v>284172.06</v>
      </c>
    </row>
    <row r="57" spans="1:14" ht="18.600000000000001" customHeight="1">
      <c r="A57" s="4257" t="s">
        <v>3747</v>
      </c>
      <c r="B57" s="4209">
        <v>514342.63</v>
      </c>
      <c r="C57" s="4209">
        <v>651602.47</v>
      </c>
      <c r="D57" s="4209">
        <v>506275.16</v>
      </c>
      <c r="E57" s="4209">
        <v>1129942.57</v>
      </c>
      <c r="F57" s="4209">
        <v>689024.34</v>
      </c>
      <c r="G57" s="4209">
        <v>827874.2</v>
      </c>
      <c r="H57" s="4209">
        <v>1666917.37</v>
      </c>
      <c r="I57" s="4209">
        <v>747764.76</v>
      </c>
      <c r="J57" s="4209">
        <v>1079079.8</v>
      </c>
      <c r="K57" s="4209">
        <v>2003622.67</v>
      </c>
      <c r="L57" s="4209">
        <v>990159.22</v>
      </c>
      <c r="M57" s="4209">
        <v>913879.89</v>
      </c>
      <c r="N57" s="4258">
        <f t="shared" si="0"/>
        <v>11720485.08</v>
      </c>
    </row>
    <row r="58" spans="1:14" ht="18.600000000000001" customHeight="1">
      <c r="A58" s="4257" t="s">
        <v>3870</v>
      </c>
      <c r="B58" s="4209">
        <v>0</v>
      </c>
      <c r="C58" s="4209">
        <v>0</v>
      </c>
      <c r="D58" s="4209">
        <v>0</v>
      </c>
      <c r="E58" s="4209">
        <v>0</v>
      </c>
      <c r="F58" s="4209">
        <v>0</v>
      </c>
      <c r="G58" s="4209">
        <v>0</v>
      </c>
      <c r="H58" s="4209">
        <v>23310</v>
      </c>
      <c r="I58" s="4209">
        <v>0</v>
      </c>
      <c r="J58" s="4209">
        <v>0</v>
      </c>
      <c r="K58" s="4209">
        <v>0</v>
      </c>
      <c r="L58" s="4209">
        <v>0</v>
      </c>
      <c r="M58" s="4209">
        <v>0</v>
      </c>
      <c r="N58" s="4258">
        <f t="shared" si="0"/>
        <v>23310</v>
      </c>
    </row>
    <row r="59" spans="1:14" ht="18.600000000000001" customHeight="1">
      <c r="A59" s="4257" t="s">
        <v>3748</v>
      </c>
      <c r="B59" s="4209">
        <v>0</v>
      </c>
      <c r="C59" s="4209">
        <v>0</v>
      </c>
      <c r="D59" s="4209">
        <v>0</v>
      </c>
      <c r="E59" s="4209">
        <v>72283.17</v>
      </c>
      <c r="F59" s="4209">
        <v>0</v>
      </c>
      <c r="G59" s="4209">
        <v>0</v>
      </c>
      <c r="H59" s="4209">
        <v>0</v>
      </c>
      <c r="I59" s="4209">
        <v>21117.05</v>
      </c>
      <c r="J59" s="4209">
        <v>108150.24</v>
      </c>
      <c r="K59" s="4209">
        <v>10112</v>
      </c>
      <c r="L59" s="4209">
        <v>0</v>
      </c>
      <c r="M59" s="4209">
        <v>0</v>
      </c>
      <c r="N59" s="4258">
        <f t="shared" si="0"/>
        <v>211662.46000000002</v>
      </c>
    </row>
    <row r="60" spans="1:14" ht="18.600000000000001" customHeight="1">
      <c r="A60" s="4257" t="s">
        <v>3749</v>
      </c>
      <c r="B60" s="4209">
        <v>407680.22</v>
      </c>
      <c r="C60" s="4209">
        <v>307915.23</v>
      </c>
      <c r="D60" s="4209">
        <v>227464.57</v>
      </c>
      <c r="E60" s="4209">
        <v>360656.38</v>
      </c>
      <c r="F60" s="4209">
        <v>303548.63</v>
      </c>
      <c r="G60" s="4209">
        <v>332319.3</v>
      </c>
      <c r="H60" s="4209">
        <v>2292195.92</v>
      </c>
      <c r="I60" s="4209">
        <v>382603.11</v>
      </c>
      <c r="J60" s="4209">
        <v>243529.1</v>
      </c>
      <c r="K60" s="4209">
        <v>231776.72</v>
      </c>
      <c r="L60" s="4209">
        <v>78878.13</v>
      </c>
      <c r="M60" s="4209">
        <v>213116.51</v>
      </c>
      <c r="N60" s="4258">
        <f t="shared" si="0"/>
        <v>5381683.8199999994</v>
      </c>
    </row>
    <row r="61" spans="1:14" ht="18.600000000000001" customHeight="1">
      <c r="A61" s="4257" t="s">
        <v>3750</v>
      </c>
      <c r="B61" s="4209">
        <v>1633250.54</v>
      </c>
      <c r="C61" s="4209">
        <v>2184296.27</v>
      </c>
      <c r="D61" s="4209">
        <v>1852982.52</v>
      </c>
      <c r="E61" s="4209">
        <v>1370457</v>
      </c>
      <c r="F61" s="4209">
        <v>2022613.36</v>
      </c>
      <c r="G61" s="4209">
        <v>1893938.44</v>
      </c>
      <c r="H61" s="4209">
        <v>2176187.64</v>
      </c>
      <c r="I61" s="4209">
        <v>1732987.55</v>
      </c>
      <c r="J61" s="4209">
        <v>2200147.63</v>
      </c>
      <c r="K61" s="4209">
        <v>1860449.69</v>
      </c>
      <c r="L61" s="4209">
        <v>1686554.87</v>
      </c>
      <c r="M61" s="4209">
        <v>3161099.02</v>
      </c>
      <c r="N61" s="4258">
        <f t="shared" si="0"/>
        <v>23774964.530000001</v>
      </c>
    </row>
    <row r="62" spans="1:14" ht="18.600000000000001" customHeight="1">
      <c r="A62" s="4257" t="s">
        <v>3852</v>
      </c>
      <c r="B62" s="4209">
        <v>107043.62</v>
      </c>
      <c r="C62" s="4209">
        <v>0</v>
      </c>
      <c r="D62" s="4209">
        <v>0</v>
      </c>
      <c r="E62" s="4209">
        <v>0</v>
      </c>
      <c r="F62" s="4209">
        <v>0</v>
      </c>
      <c r="G62" s="4209">
        <v>0</v>
      </c>
      <c r="H62" s="4209">
        <v>0</v>
      </c>
      <c r="I62" s="4209">
        <v>0</v>
      </c>
      <c r="J62" s="4209">
        <v>0</v>
      </c>
      <c r="K62" s="4209">
        <v>0</v>
      </c>
      <c r="L62" s="4209">
        <v>0</v>
      </c>
      <c r="M62" s="4209">
        <v>0</v>
      </c>
      <c r="N62" s="4258">
        <f t="shared" si="0"/>
        <v>107043.62</v>
      </c>
    </row>
    <row r="63" spans="1:14" ht="18.600000000000001" customHeight="1">
      <c r="A63" s="4257" t="s">
        <v>3753</v>
      </c>
      <c r="B63" s="4209">
        <v>67024.039999999994</v>
      </c>
      <c r="C63" s="4209">
        <v>32818.6</v>
      </c>
      <c r="D63" s="4209">
        <v>42745.79</v>
      </c>
      <c r="E63" s="4209">
        <v>2930.62</v>
      </c>
      <c r="F63" s="4209">
        <v>36333.21</v>
      </c>
      <c r="G63" s="4209">
        <v>36981.230000000003</v>
      </c>
      <c r="H63" s="4209">
        <v>0</v>
      </c>
      <c r="I63" s="4209">
        <v>0</v>
      </c>
      <c r="J63" s="4209">
        <v>40715.730000000003</v>
      </c>
      <c r="K63" s="4209">
        <v>39730.99</v>
      </c>
      <c r="L63" s="4209">
        <v>0</v>
      </c>
      <c r="M63" s="4209">
        <v>19364.900000000001</v>
      </c>
      <c r="N63" s="4258">
        <f t="shared" si="0"/>
        <v>318645.11000000004</v>
      </c>
    </row>
    <row r="64" spans="1:14" ht="18.600000000000001" customHeight="1">
      <c r="A64" s="4257" t="s">
        <v>3754</v>
      </c>
      <c r="B64" s="4209">
        <v>6260141.29</v>
      </c>
      <c r="C64" s="4209">
        <v>4464435.51</v>
      </c>
      <c r="D64" s="4209">
        <v>4276885.24</v>
      </c>
      <c r="E64" s="4209">
        <v>8889519.4499999993</v>
      </c>
      <c r="F64" s="4209">
        <v>5045349.5</v>
      </c>
      <c r="G64" s="4209">
        <v>4925091.42</v>
      </c>
      <c r="H64" s="4209">
        <v>8814673.3499999996</v>
      </c>
      <c r="I64" s="4209">
        <v>13766014.33</v>
      </c>
      <c r="J64" s="4209">
        <v>12292107.17</v>
      </c>
      <c r="K64" s="4209">
        <v>10893127.18</v>
      </c>
      <c r="L64" s="4209">
        <v>12716662.93</v>
      </c>
      <c r="M64" s="4209">
        <v>13535607.390000001</v>
      </c>
      <c r="N64" s="4258">
        <f t="shared" si="0"/>
        <v>105879614.76000001</v>
      </c>
    </row>
    <row r="65" spans="1:14" ht="18.600000000000001" customHeight="1">
      <c r="A65" s="4257" t="s">
        <v>3756</v>
      </c>
      <c r="B65" s="4209">
        <v>1280663.67</v>
      </c>
      <c r="C65" s="4209">
        <v>1571302.52</v>
      </c>
      <c r="D65" s="4209">
        <v>1213088.22</v>
      </c>
      <c r="E65" s="4209">
        <v>889700.26</v>
      </c>
      <c r="F65" s="4209">
        <v>630757.06999999995</v>
      </c>
      <c r="G65" s="4209">
        <v>812006.44</v>
      </c>
      <c r="H65" s="4209">
        <v>974071.17</v>
      </c>
      <c r="I65" s="4209">
        <v>2125996.6</v>
      </c>
      <c r="J65" s="4209">
        <v>823641.81</v>
      </c>
      <c r="K65" s="4209">
        <v>926424.08</v>
      </c>
      <c r="L65" s="4209">
        <v>471580.84</v>
      </c>
      <c r="M65" s="4209">
        <v>1758980.19</v>
      </c>
      <c r="N65" s="4258">
        <f t="shared" si="0"/>
        <v>13478212.869999999</v>
      </c>
    </row>
    <row r="66" spans="1:14" ht="18.600000000000001" customHeight="1">
      <c r="A66" s="4257" t="s">
        <v>3853</v>
      </c>
      <c r="B66" s="4209">
        <v>1832735.19</v>
      </c>
      <c r="C66" s="4209">
        <v>3167901.26</v>
      </c>
      <c r="D66" s="4209">
        <v>2016106</v>
      </c>
      <c r="E66" s="4209">
        <v>1671398.21</v>
      </c>
      <c r="F66" s="4209">
        <v>1749368.25</v>
      </c>
      <c r="G66" s="4209">
        <v>1577081.39</v>
      </c>
      <c r="H66" s="4209">
        <v>927250.31</v>
      </c>
      <c r="I66" s="4209">
        <v>1168179.05</v>
      </c>
      <c r="J66" s="4209">
        <v>1582724.71</v>
      </c>
      <c r="K66" s="4209">
        <v>1853658.63</v>
      </c>
      <c r="L66" s="4209">
        <v>2435972.9700000002</v>
      </c>
      <c r="M66" s="4209">
        <v>2323314.59</v>
      </c>
      <c r="N66" s="4258">
        <f t="shared" si="0"/>
        <v>22305690.559999999</v>
      </c>
    </row>
    <row r="67" spans="1:14" ht="18.600000000000001" customHeight="1">
      <c r="A67" s="4257" t="s">
        <v>3757</v>
      </c>
      <c r="B67" s="4209">
        <v>335019.05</v>
      </c>
      <c r="C67" s="4209">
        <v>562147.05000000005</v>
      </c>
      <c r="D67" s="4209">
        <v>522960.73</v>
      </c>
      <c r="E67" s="4209">
        <v>1043023.69</v>
      </c>
      <c r="F67" s="4209">
        <v>619767.63</v>
      </c>
      <c r="G67" s="4209">
        <v>494330.69</v>
      </c>
      <c r="H67" s="4209">
        <v>1031908.52</v>
      </c>
      <c r="I67" s="4209">
        <v>338918.67</v>
      </c>
      <c r="J67" s="4209">
        <v>667440.68000000005</v>
      </c>
      <c r="K67" s="4209">
        <v>339462.40000000002</v>
      </c>
      <c r="L67" s="4209">
        <v>1140617.32</v>
      </c>
      <c r="M67" s="4209">
        <v>1221776.47</v>
      </c>
      <c r="N67" s="4258">
        <f t="shared" si="0"/>
        <v>8317372.8999999994</v>
      </c>
    </row>
    <row r="68" spans="1:14" ht="18.600000000000001" customHeight="1">
      <c r="A68" s="4257" t="s">
        <v>3758</v>
      </c>
      <c r="B68" s="4209">
        <v>840827.99</v>
      </c>
      <c r="C68" s="4209">
        <v>947149.72</v>
      </c>
      <c r="D68" s="4209">
        <v>1268000.95</v>
      </c>
      <c r="E68" s="4209">
        <v>1256633.19</v>
      </c>
      <c r="F68" s="4209">
        <v>2271284.42</v>
      </c>
      <c r="G68" s="4209">
        <v>390897.38</v>
      </c>
      <c r="H68" s="4209">
        <v>1756706.09</v>
      </c>
      <c r="I68" s="4209">
        <v>664570.26</v>
      </c>
      <c r="J68" s="4209">
        <v>829943.78</v>
      </c>
      <c r="K68" s="4209">
        <v>804040.71</v>
      </c>
      <c r="L68" s="4209">
        <v>738544.39</v>
      </c>
      <c r="M68" s="4209">
        <v>691033.5</v>
      </c>
      <c r="N68" s="4258">
        <f t="shared" si="0"/>
        <v>12459632.379999999</v>
      </c>
    </row>
    <row r="69" spans="1:14" ht="18.600000000000001" customHeight="1">
      <c r="A69" s="4257" t="s">
        <v>3759</v>
      </c>
      <c r="B69" s="4209">
        <v>0</v>
      </c>
      <c r="C69" s="4209">
        <v>0</v>
      </c>
      <c r="D69" s="4209">
        <v>0</v>
      </c>
      <c r="E69" s="4209">
        <v>0</v>
      </c>
      <c r="F69" s="4209">
        <v>0</v>
      </c>
      <c r="G69" s="4209">
        <v>0</v>
      </c>
      <c r="H69" s="4209">
        <v>0</v>
      </c>
      <c r="I69" s="4209">
        <v>0</v>
      </c>
      <c r="J69" s="4209">
        <v>1044</v>
      </c>
      <c r="K69" s="4209">
        <v>57604.84</v>
      </c>
      <c r="L69" s="4209">
        <v>0</v>
      </c>
      <c r="M69" s="4209">
        <v>0</v>
      </c>
      <c r="N69" s="4258">
        <f t="shared" si="0"/>
        <v>58648.84</v>
      </c>
    </row>
    <row r="70" spans="1:14" ht="18.600000000000001" customHeight="1">
      <c r="A70" s="4257" t="s">
        <v>3760</v>
      </c>
      <c r="B70" s="4209">
        <v>414640.52</v>
      </c>
      <c r="C70" s="4209">
        <v>391337.15</v>
      </c>
      <c r="D70" s="4209">
        <v>710034.59</v>
      </c>
      <c r="E70" s="4209">
        <v>417241</v>
      </c>
      <c r="F70" s="4209">
        <v>596271.68000000005</v>
      </c>
      <c r="G70" s="4209">
        <v>673723.68</v>
      </c>
      <c r="H70" s="4209">
        <v>397119.64</v>
      </c>
      <c r="I70" s="4209">
        <v>432000.45</v>
      </c>
      <c r="J70" s="4209">
        <v>754287.15</v>
      </c>
      <c r="K70" s="4209">
        <v>471821.84</v>
      </c>
      <c r="L70" s="4209">
        <v>247383.86</v>
      </c>
      <c r="M70" s="4209">
        <v>187930.7</v>
      </c>
      <c r="N70" s="4258">
        <f t="shared" ref="N70:N75" si="1">SUM(B70:M70)</f>
        <v>5693792.2600000007</v>
      </c>
    </row>
    <row r="71" spans="1:14" ht="18.600000000000001" customHeight="1">
      <c r="A71" s="4257" t="s">
        <v>3761</v>
      </c>
      <c r="B71" s="4209">
        <v>250583.74</v>
      </c>
      <c r="C71" s="4209">
        <v>389353.82</v>
      </c>
      <c r="D71" s="4209">
        <v>263848.44</v>
      </c>
      <c r="E71" s="4209">
        <v>141472.62</v>
      </c>
      <c r="F71" s="4209">
        <v>207589.54</v>
      </c>
      <c r="G71" s="4209">
        <v>168180.34</v>
      </c>
      <c r="H71" s="4209">
        <v>244508.19</v>
      </c>
      <c r="I71" s="4209">
        <v>113204.24</v>
      </c>
      <c r="J71" s="4209">
        <v>75849.52</v>
      </c>
      <c r="K71" s="4209">
        <v>148638.43</v>
      </c>
      <c r="L71" s="4209">
        <v>141807.93</v>
      </c>
      <c r="M71" s="4209">
        <v>175256.11</v>
      </c>
      <c r="N71" s="4258">
        <f t="shared" si="1"/>
        <v>2320292.92</v>
      </c>
    </row>
    <row r="72" spans="1:14" ht="18.600000000000001" customHeight="1">
      <c r="A72" s="4257" t="s">
        <v>3762</v>
      </c>
      <c r="B72" s="4209">
        <v>72127.95</v>
      </c>
      <c r="C72" s="4209">
        <v>0</v>
      </c>
      <c r="D72" s="4209">
        <v>0</v>
      </c>
      <c r="E72" s="4209">
        <v>0</v>
      </c>
      <c r="F72" s="4209">
        <v>0</v>
      </c>
      <c r="G72" s="4209">
        <v>0</v>
      </c>
      <c r="H72" s="4209">
        <v>0</v>
      </c>
      <c r="I72" s="4209">
        <v>20367.23</v>
      </c>
      <c r="J72" s="4209">
        <v>19915</v>
      </c>
      <c r="K72" s="4209">
        <v>0</v>
      </c>
      <c r="L72" s="4209">
        <v>0</v>
      </c>
      <c r="M72" s="4209">
        <v>0</v>
      </c>
      <c r="N72" s="4258">
        <f t="shared" si="1"/>
        <v>112410.18</v>
      </c>
    </row>
    <row r="73" spans="1:14" ht="18.600000000000001" customHeight="1">
      <c r="A73" s="4257" t="s">
        <v>3763</v>
      </c>
      <c r="B73" s="4209">
        <v>2065360.08</v>
      </c>
      <c r="C73" s="4209">
        <v>2671627.31</v>
      </c>
      <c r="D73" s="4209">
        <v>2248236.41</v>
      </c>
      <c r="E73" s="4209">
        <v>2177105.44</v>
      </c>
      <c r="F73" s="4209">
        <v>3072786.1</v>
      </c>
      <c r="G73" s="4209">
        <v>3516873.95</v>
      </c>
      <c r="H73" s="4209">
        <v>2959384.86</v>
      </c>
      <c r="I73" s="4209">
        <v>1683464.15</v>
      </c>
      <c r="J73" s="4209">
        <v>2394242.27</v>
      </c>
      <c r="K73" s="4209">
        <v>2392798.39</v>
      </c>
      <c r="L73" s="4209">
        <v>2403468.81</v>
      </c>
      <c r="M73" s="4209">
        <v>1136679.18</v>
      </c>
      <c r="N73" s="4258">
        <f t="shared" si="1"/>
        <v>28722026.949999996</v>
      </c>
    </row>
    <row r="74" spans="1:14" ht="18.600000000000001" customHeight="1">
      <c r="A74" s="4257" t="s">
        <v>3764</v>
      </c>
      <c r="B74" s="4209">
        <v>0</v>
      </c>
      <c r="C74" s="4209">
        <v>59168.76</v>
      </c>
      <c r="D74" s="4209">
        <v>0</v>
      </c>
      <c r="E74" s="4209">
        <v>0</v>
      </c>
      <c r="F74" s="4209">
        <v>0</v>
      </c>
      <c r="G74" s="4209">
        <v>15067.82</v>
      </c>
      <c r="H74" s="4209">
        <v>0</v>
      </c>
      <c r="I74" s="4209">
        <v>0</v>
      </c>
      <c r="J74" s="4209">
        <v>0</v>
      </c>
      <c r="K74" s="4209">
        <v>0</v>
      </c>
      <c r="L74" s="4209">
        <v>0</v>
      </c>
      <c r="M74" s="4209">
        <v>0</v>
      </c>
      <c r="N74" s="4258">
        <f t="shared" si="1"/>
        <v>74236.58</v>
      </c>
    </row>
    <row r="75" spans="1:14" ht="18.600000000000001" customHeight="1" thickBot="1">
      <c r="A75" s="4259" t="s">
        <v>3766</v>
      </c>
      <c r="B75" s="4260">
        <v>97687.1</v>
      </c>
      <c r="C75" s="4260">
        <v>916000.51</v>
      </c>
      <c r="D75" s="4260">
        <v>862663.22</v>
      </c>
      <c r="E75" s="4260">
        <v>447269.29</v>
      </c>
      <c r="F75" s="4260">
        <v>141169.16</v>
      </c>
      <c r="G75" s="4260">
        <v>149045.48000000001</v>
      </c>
      <c r="H75" s="4260">
        <v>335367.96999999997</v>
      </c>
      <c r="I75" s="4260">
        <v>259923.06</v>
      </c>
      <c r="J75" s="4260">
        <v>126892.28</v>
      </c>
      <c r="K75" s="4260">
        <v>118113.87</v>
      </c>
      <c r="L75" s="4260">
        <v>644152.06000000006</v>
      </c>
      <c r="M75" s="4260">
        <v>782249.19</v>
      </c>
      <c r="N75" s="4261">
        <f t="shared" si="1"/>
        <v>4880533.1900000004</v>
      </c>
    </row>
    <row r="76" spans="1:14" ht="15.95" customHeight="1" thickTop="1">
      <c r="A76" s="4262"/>
      <c r="B76" s="4238"/>
      <c r="C76" s="4238"/>
      <c r="D76" s="4238"/>
      <c r="E76" s="4238"/>
      <c r="F76" s="4238"/>
      <c r="G76" s="4238"/>
      <c r="H76" s="4238"/>
      <c r="I76" s="4238"/>
      <c r="J76" s="4238"/>
      <c r="K76" s="4238"/>
      <c r="L76" s="4238"/>
      <c r="M76" s="4238"/>
      <c r="N76" s="4263"/>
    </row>
    <row r="77" spans="1:14" ht="15.95" customHeight="1">
      <c r="A77" s="7422" t="s">
        <v>3892</v>
      </c>
      <c r="B77" s="7422"/>
      <c r="C77" s="7422"/>
      <c r="D77" s="7422"/>
      <c r="E77" s="7422"/>
      <c r="F77" s="7422"/>
      <c r="G77" s="7422"/>
      <c r="H77" s="7422"/>
      <c r="I77" s="7422"/>
      <c r="K77" s="4200"/>
      <c r="L77" s="4200"/>
    </row>
    <row r="78" spans="1:14" ht="15.95" customHeight="1">
      <c r="A78" s="7344" t="s">
        <v>3644</v>
      </c>
      <c r="B78" s="7344"/>
      <c r="C78" s="7344"/>
      <c r="D78" s="7344"/>
      <c r="E78" s="7344"/>
      <c r="F78" s="7344"/>
      <c r="G78" s="7344"/>
      <c r="H78" s="7344"/>
      <c r="I78" s="7344"/>
      <c r="K78" s="4200"/>
      <c r="L78" s="4200"/>
    </row>
    <row r="79" spans="1:14" ht="15.95" customHeight="1">
      <c r="A79" s="7344" t="s">
        <v>3645</v>
      </c>
      <c r="B79" s="7344"/>
      <c r="C79" s="7344"/>
      <c r="D79" s="7344"/>
      <c r="E79" s="7344"/>
      <c r="F79" s="7344"/>
      <c r="G79" s="7344"/>
      <c r="H79" s="7344"/>
      <c r="I79" s="7344"/>
      <c r="K79" s="4200"/>
      <c r="L79" s="4200"/>
    </row>
    <row r="83" spans="1:15">
      <c r="A83" s="3117"/>
      <c r="B83" s="3062"/>
      <c r="C83" s="4160"/>
      <c r="D83" s="3062"/>
      <c r="E83" s="4160"/>
      <c r="F83" s="4160"/>
      <c r="G83" s="3062"/>
      <c r="H83" s="4160"/>
      <c r="I83" s="4160"/>
      <c r="J83" s="3062"/>
      <c r="K83" s="4160"/>
      <c r="L83" s="4160"/>
      <c r="M83" s="3062"/>
      <c r="N83" s="4160"/>
      <c r="O83" s="4160"/>
    </row>
    <row r="84" spans="1:15" ht="21.75" customHeight="1">
      <c r="A84" s="3117"/>
      <c r="B84" s="3062"/>
      <c r="C84" s="7702" t="s">
        <v>3</v>
      </c>
      <c r="D84" s="7702"/>
      <c r="E84" s="4160"/>
      <c r="F84" s="4160"/>
      <c r="G84" s="4200" t="s">
        <v>38</v>
      </c>
      <c r="H84" s="4160"/>
      <c r="I84" s="4160"/>
      <c r="J84" s="3062"/>
      <c r="K84" s="4160"/>
      <c r="L84" s="4160"/>
      <c r="M84" s="3062"/>
      <c r="N84" s="4160"/>
      <c r="O84" s="4160"/>
    </row>
    <row r="85" spans="1:15">
      <c r="A85" s="3117"/>
      <c r="B85" s="3062"/>
      <c r="C85" s="4160"/>
      <c r="D85" s="3062"/>
      <c r="E85" s="4160"/>
      <c r="F85" s="4160"/>
      <c r="G85" s="3062"/>
      <c r="H85" s="4160"/>
      <c r="I85" s="4160"/>
      <c r="J85" s="3062"/>
      <c r="K85" s="4160"/>
      <c r="L85" s="4160"/>
      <c r="M85" s="3062"/>
      <c r="N85" s="4160"/>
      <c r="O85" s="4160"/>
    </row>
  </sheetData>
  <mergeCells count="10">
    <mergeCell ref="A77:I77"/>
    <mergeCell ref="A78:I78"/>
    <mergeCell ref="A79:I79"/>
    <mergeCell ref="C84:D84"/>
    <mergeCell ref="A1:C1"/>
    <mergeCell ref="A2:N2"/>
    <mergeCell ref="A3:N3"/>
    <mergeCell ref="A4:A5"/>
    <mergeCell ref="B4:M4"/>
    <mergeCell ref="N4:N5"/>
  </mergeCells>
  <hyperlinks>
    <hyperlink ref="A1" r:id="rId1"/>
  </hyperlinks>
  <pageMargins left="0.62992125984251968" right="0.23622047244094491" top="0.70866141732283472" bottom="0.55118110236220474" header="0.51181102362204722" footer="0.15748031496062992"/>
  <pageSetup paperSize="9" scale="35" fitToWidth="0" orientation="landscape" r:id="rId2"/>
  <headerFooter alignWithMargins="0">
    <oddFooter>&amp;R246</oddFooter>
  </headerFooter>
  <rowBreaks count="2" manualBreakCount="2">
    <brk id="33" max="16383" man="1"/>
    <brk id="67" max="16383" man="1"/>
  </rowBreaks>
  <drawing r:id="rId3"/>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39">
    <pageSetUpPr fitToPage="1"/>
  </sheetPr>
  <dimension ref="A1:O96"/>
  <sheetViews>
    <sheetView view="pageBreakPreview" zoomScale="60" zoomScaleNormal="100" workbookViewId="0">
      <selection activeCell="A3" sqref="A3:N3"/>
    </sheetView>
  </sheetViews>
  <sheetFormatPr defaultRowHeight="12.75"/>
  <cols>
    <col min="1" max="1" width="32" style="3062" customWidth="1"/>
    <col min="2" max="13" width="27.7109375" style="4199" customWidth="1"/>
    <col min="14" max="14" width="27.7109375" style="4200" customWidth="1"/>
    <col min="15" max="256" width="9.140625" style="3062"/>
    <col min="257" max="257" width="24.85546875" style="3062" customWidth="1"/>
    <col min="258" max="269" width="12.5703125" style="3062" customWidth="1"/>
    <col min="270" max="270" width="15.85546875" style="3062" customWidth="1"/>
    <col min="271" max="512" width="9.140625" style="3062"/>
    <col min="513" max="513" width="24.85546875" style="3062" customWidth="1"/>
    <col min="514" max="525" width="12.5703125" style="3062" customWidth="1"/>
    <col min="526" max="526" width="15.85546875" style="3062" customWidth="1"/>
    <col min="527" max="768" width="9.140625" style="3062"/>
    <col min="769" max="769" width="24.85546875" style="3062" customWidth="1"/>
    <col min="770" max="781" width="12.5703125" style="3062" customWidth="1"/>
    <col min="782" max="782" width="15.85546875" style="3062" customWidth="1"/>
    <col min="783" max="1024" width="9.140625" style="3062"/>
    <col min="1025" max="1025" width="24.85546875" style="3062" customWidth="1"/>
    <col min="1026" max="1037" width="12.5703125" style="3062" customWidth="1"/>
    <col min="1038" max="1038" width="15.85546875" style="3062" customWidth="1"/>
    <col min="1039" max="1280" width="9.140625" style="3062"/>
    <col min="1281" max="1281" width="24.85546875" style="3062" customWidth="1"/>
    <col min="1282" max="1293" width="12.5703125" style="3062" customWidth="1"/>
    <col min="1294" max="1294" width="15.85546875" style="3062" customWidth="1"/>
    <col min="1295" max="1536" width="9.140625" style="3062"/>
    <col min="1537" max="1537" width="24.85546875" style="3062" customWidth="1"/>
    <col min="1538" max="1549" width="12.5703125" style="3062" customWidth="1"/>
    <col min="1550" max="1550" width="15.85546875" style="3062" customWidth="1"/>
    <col min="1551" max="1792" width="9.140625" style="3062"/>
    <col min="1793" max="1793" width="24.85546875" style="3062" customWidth="1"/>
    <col min="1794" max="1805" width="12.5703125" style="3062" customWidth="1"/>
    <col min="1806" max="1806" width="15.85546875" style="3062" customWidth="1"/>
    <col min="1807" max="2048" width="9.140625" style="3062"/>
    <col min="2049" max="2049" width="24.85546875" style="3062" customWidth="1"/>
    <col min="2050" max="2061" width="12.5703125" style="3062" customWidth="1"/>
    <col min="2062" max="2062" width="15.85546875" style="3062" customWidth="1"/>
    <col min="2063" max="2304" width="9.140625" style="3062"/>
    <col min="2305" max="2305" width="24.85546875" style="3062" customWidth="1"/>
    <col min="2306" max="2317" width="12.5703125" style="3062" customWidth="1"/>
    <col min="2318" max="2318" width="15.85546875" style="3062" customWidth="1"/>
    <col min="2319" max="2560" width="9.140625" style="3062"/>
    <col min="2561" max="2561" width="24.85546875" style="3062" customWidth="1"/>
    <col min="2562" max="2573" width="12.5703125" style="3062" customWidth="1"/>
    <col min="2574" max="2574" width="15.85546875" style="3062" customWidth="1"/>
    <col min="2575" max="2816" width="9.140625" style="3062"/>
    <col min="2817" max="2817" width="24.85546875" style="3062" customWidth="1"/>
    <col min="2818" max="2829" width="12.5703125" style="3062" customWidth="1"/>
    <col min="2830" max="2830" width="15.85546875" style="3062" customWidth="1"/>
    <col min="2831" max="3072" width="9.140625" style="3062"/>
    <col min="3073" max="3073" width="24.85546875" style="3062" customWidth="1"/>
    <col min="3074" max="3085" width="12.5703125" style="3062" customWidth="1"/>
    <col min="3086" max="3086" width="15.85546875" style="3062" customWidth="1"/>
    <col min="3087" max="3328" width="9.140625" style="3062"/>
    <col min="3329" max="3329" width="24.85546875" style="3062" customWidth="1"/>
    <col min="3330" max="3341" width="12.5703125" style="3062" customWidth="1"/>
    <col min="3342" max="3342" width="15.85546875" style="3062" customWidth="1"/>
    <col min="3343" max="3584" width="9.140625" style="3062"/>
    <col min="3585" max="3585" width="24.85546875" style="3062" customWidth="1"/>
    <col min="3586" max="3597" width="12.5703125" style="3062" customWidth="1"/>
    <col min="3598" max="3598" width="15.85546875" style="3062" customWidth="1"/>
    <col min="3599" max="3840" width="9.140625" style="3062"/>
    <col min="3841" max="3841" width="24.85546875" style="3062" customWidth="1"/>
    <col min="3842" max="3853" width="12.5703125" style="3062" customWidth="1"/>
    <col min="3854" max="3854" width="15.85546875" style="3062" customWidth="1"/>
    <col min="3855" max="4096" width="9.140625" style="3062"/>
    <col min="4097" max="4097" width="24.85546875" style="3062" customWidth="1"/>
    <col min="4098" max="4109" width="12.5703125" style="3062" customWidth="1"/>
    <col min="4110" max="4110" width="15.85546875" style="3062" customWidth="1"/>
    <col min="4111" max="4352" width="9.140625" style="3062"/>
    <col min="4353" max="4353" width="24.85546875" style="3062" customWidth="1"/>
    <col min="4354" max="4365" width="12.5703125" style="3062" customWidth="1"/>
    <col min="4366" max="4366" width="15.85546875" style="3062" customWidth="1"/>
    <col min="4367" max="4608" width="9.140625" style="3062"/>
    <col min="4609" max="4609" width="24.85546875" style="3062" customWidth="1"/>
    <col min="4610" max="4621" width="12.5703125" style="3062" customWidth="1"/>
    <col min="4622" max="4622" width="15.85546875" style="3062" customWidth="1"/>
    <col min="4623" max="4864" width="9.140625" style="3062"/>
    <col min="4865" max="4865" width="24.85546875" style="3062" customWidth="1"/>
    <col min="4866" max="4877" width="12.5703125" style="3062" customWidth="1"/>
    <col min="4878" max="4878" width="15.85546875" style="3062" customWidth="1"/>
    <col min="4879" max="5120" width="9.140625" style="3062"/>
    <col min="5121" max="5121" width="24.85546875" style="3062" customWidth="1"/>
    <col min="5122" max="5133" width="12.5703125" style="3062" customWidth="1"/>
    <col min="5134" max="5134" width="15.85546875" style="3062" customWidth="1"/>
    <col min="5135" max="5376" width="9.140625" style="3062"/>
    <col min="5377" max="5377" width="24.85546875" style="3062" customWidth="1"/>
    <col min="5378" max="5389" width="12.5703125" style="3062" customWidth="1"/>
    <col min="5390" max="5390" width="15.85546875" style="3062" customWidth="1"/>
    <col min="5391" max="5632" width="9.140625" style="3062"/>
    <col min="5633" max="5633" width="24.85546875" style="3062" customWidth="1"/>
    <col min="5634" max="5645" width="12.5703125" style="3062" customWidth="1"/>
    <col min="5646" max="5646" width="15.85546875" style="3062" customWidth="1"/>
    <col min="5647" max="5888" width="9.140625" style="3062"/>
    <col min="5889" max="5889" width="24.85546875" style="3062" customWidth="1"/>
    <col min="5890" max="5901" width="12.5703125" style="3062" customWidth="1"/>
    <col min="5902" max="5902" width="15.85546875" style="3062" customWidth="1"/>
    <col min="5903" max="6144" width="9.140625" style="3062"/>
    <col min="6145" max="6145" width="24.85546875" style="3062" customWidth="1"/>
    <col min="6146" max="6157" width="12.5703125" style="3062" customWidth="1"/>
    <col min="6158" max="6158" width="15.85546875" style="3062" customWidth="1"/>
    <col min="6159" max="6400" width="9.140625" style="3062"/>
    <col min="6401" max="6401" width="24.85546875" style="3062" customWidth="1"/>
    <col min="6402" max="6413" width="12.5703125" style="3062" customWidth="1"/>
    <col min="6414" max="6414" width="15.85546875" style="3062" customWidth="1"/>
    <col min="6415" max="6656" width="9.140625" style="3062"/>
    <col min="6657" max="6657" width="24.85546875" style="3062" customWidth="1"/>
    <col min="6658" max="6669" width="12.5703125" style="3062" customWidth="1"/>
    <col min="6670" max="6670" width="15.85546875" style="3062" customWidth="1"/>
    <col min="6671" max="6912" width="9.140625" style="3062"/>
    <col min="6913" max="6913" width="24.85546875" style="3062" customWidth="1"/>
    <col min="6914" max="6925" width="12.5703125" style="3062" customWidth="1"/>
    <col min="6926" max="6926" width="15.85546875" style="3062" customWidth="1"/>
    <col min="6927" max="7168" width="9.140625" style="3062"/>
    <col min="7169" max="7169" width="24.85546875" style="3062" customWidth="1"/>
    <col min="7170" max="7181" width="12.5703125" style="3062" customWidth="1"/>
    <col min="7182" max="7182" width="15.85546875" style="3062" customWidth="1"/>
    <col min="7183" max="7424" width="9.140625" style="3062"/>
    <col min="7425" max="7425" width="24.85546875" style="3062" customWidth="1"/>
    <col min="7426" max="7437" width="12.5703125" style="3062" customWidth="1"/>
    <col min="7438" max="7438" width="15.85546875" style="3062" customWidth="1"/>
    <col min="7439" max="7680" width="9.140625" style="3062"/>
    <col min="7681" max="7681" width="24.85546875" style="3062" customWidth="1"/>
    <col min="7682" max="7693" width="12.5703125" style="3062" customWidth="1"/>
    <col min="7694" max="7694" width="15.85546875" style="3062" customWidth="1"/>
    <col min="7695" max="7936" width="9.140625" style="3062"/>
    <col min="7937" max="7937" width="24.85546875" style="3062" customWidth="1"/>
    <col min="7938" max="7949" width="12.5703125" style="3062" customWidth="1"/>
    <col min="7950" max="7950" width="15.85546875" style="3062" customWidth="1"/>
    <col min="7951" max="8192" width="9.140625" style="3062"/>
    <col min="8193" max="8193" width="24.85546875" style="3062" customWidth="1"/>
    <col min="8194" max="8205" width="12.5703125" style="3062" customWidth="1"/>
    <col min="8206" max="8206" width="15.85546875" style="3062" customWidth="1"/>
    <col min="8207" max="8448" width="9.140625" style="3062"/>
    <col min="8449" max="8449" width="24.85546875" style="3062" customWidth="1"/>
    <col min="8450" max="8461" width="12.5703125" style="3062" customWidth="1"/>
    <col min="8462" max="8462" width="15.85546875" style="3062" customWidth="1"/>
    <col min="8463" max="8704" width="9.140625" style="3062"/>
    <col min="8705" max="8705" width="24.85546875" style="3062" customWidth="1"/>
    <col min="8706" max="8717" width="12.5703125" style="3062" customWidth="1"/>
    <col min="8718" max="8718" width="15.85546875" style="3062" customWidth="1"/>
    <col min="8719" max="8960" width="9.140625" style="3062"/>
    <col min="8961" max="8961" width="24.85546875" style="3062" customWidth="1"/>
    <col min="8962" max="8973" width="12.5703125" style="3062" customWidth="1"/>
    <col min="8974" max="8974" width="15.85546875" style="3062" customWidth="1"/>
    <col min="8975" max="9216" width="9.140625" style="3062"/>
    <col min="9217" max="9217" width="24.85546875" style="3062" customWidth="1"/>
    <col min="9218" max="9229" width="12.5703125" style="3062" customWidth="1"/>
    <col min="9230" max="9230" width="15.85546875" style="3062" customWidth="1"/>
    <col min="9231" max="9472" width="9.140625" style="3062"/>
    <col min="9473" max="9473" width="24.85546875" style="3062" customWidth="1"/>
    <col min="9474" max="9485" width="12.5703125" style="3062" customWidth="1"/>
    <col min="9486" max="9486" width="15.85546875" style="3062" customWidth="1"/>
    <col min="9487" max="9728" width="9.140625" style="3062"/>
    <col min="9729" max="9729" width="24.85546875" style="3062" customWidth="1"/>
    <col min="9730" max="9741" width="12.5703125" style="3062" customWidth="1"/>
    <col min="9742" max="9742" width="15.85546875" style="3062" customWidth="1"/>
    <col min="9743" max="9984" width="9.140625" style="3062"/>
    <col min="9985" max="9985" width="24.85546875" style="3062" customWidth="1"/>
    <col min="9986" max="9997" width="12.5703125" style="3062" customWidth="1"/>
    <col min="9998" max="9998" width="15.85546875" style="3062" customWidth="1"/>
    <col min="9999" max="10240" width="9.140625" style="3062"/>
    <col min="10241" max="10241" width="24.85546875" style="3062" customWidth="1"/>
    <col min="10242" max="10253" width="12.5703125" style="3062" customWidth="1"/>
    <col min="10254" max="10254" width="15.85546875" style="3062" customWidth="1"/>
    <col min="10255" max="10496" width="9.140625" style="3062"/>
    <col min="10497" max="10497" width="24.85546875" style="3062" customWidth="1"/>
    <col min="10498" max="10509" width="12.5703125" style="3062" customWidth="1"/>
    <col min="10510" max="10510" width="15.85546875" style="3062" customWidth="1"/>
    <col min="10511" max="10752" width="9.140625" style="3062"/>
    <col min="10753" max="10753" width="24.85546875" style="3062" customWidth="1"/>
    <col min="10754" max="10765" width="12.5703125" style="3062" customWidth="1"/>
    <col min="10766" max="10766" width="15.85546875" style="3062" customWidth="1"/>
    <col min="10767" max="11008" width="9.140625" style="3062"/>
    <col min="11009" max="11009" width="24.85546875" style="3062" customWidth="1"/>
    <col min="11010" max="11021" width="12.5703125" style="3062" customWidth="1"/>
    <col min="11022" max="11022" width="15.85546875" style="3062" customWidth="1"/>
    <col min="11023" max="11264" width="9.140625" style="3062"/>
    <col min="11265" max="11265" width="24.85546875" style="3062" customWidth="1"/>
    <col min="11266" max="11277" width="12.5703125" style="3062" customWidth="1"/>
    <col min="11278" max="11278" width="15.85546875" style="3062" customWidth="1"/>
    <col min="11279" max="11520" width="9.140625" style="3062"/>
    <col min="11521" max="11521" width="24.85546875" style="3062" customWidth="1"/>
    <col min="11522" max="11533" width="12.5703125" style="3062" customWidth="1"/>
    <col min="11534" max="11534" width="15.85546875" style="3062" customWidth="1"/>
    <col min="11535" max="11776" width="9.140625" style="3062"/>
    <col min="11777" max="11777" width="24.85546875" style="3062" customWidth="1"/>
    <col min="11778" max="11789" width="12.5703125" style="3062" customWidth="1"/>
    <col min="11790" max="11790" width="15.85546875" style="3062" customWidth="1"/>
    <col min="11791" max="12032" width="9.140625" style="3062"/>
    <col min="12033" max="12033" width="24.85546875" style="3062" customWidth="1"/>
    <col min="12034" max="12045" width="12.5703125" style="3062" customWidth="1"/>
    <col min="12046" max="12046" width="15.85546875" style="3062" customWidth="1"/>
    <col min="12047" max="12288" width="9.140625" style="3062"/>
    <col min="12289" max="12289" width="24.85546875" style="3062" customWidth="1"/>
    <col min="12290" max="12301" width="12.5703125" style="3062" customWidth="1"/>
    <col min="12302" max="12302" width="15.85546875" style="3062" customWidth="1"/>
    <col min="12303" max="12544" width="9.140625" style="3062"/>
    <col min="12545" max="12545" width="24.85546875" style="3062" customWidth="1"/>
    <col min="12546" max="12557" width="12.5703125" style="3062" customWidth="1"/>
    <col min="12558" max="12558" width="15.85546875" style="3062" customWidth="1"/>
    <col min="12559" max="12800" width="9.140625" style="3062"/>
    <col min="12801" max="12801" width="24.85546875" style="3062" customWidth="1"/>
    <col min="12802" max="12813" width="12.5703125" style="3062" customWidth="1"/>
    <col min="12814" max="12814" width="15.85546875" style="3062" customWidth="1"/>
    <col min="12815" max="13056" width="9.140625" style="3062"/>
    <col min="13057" max="13057" width="24.85546875" style="3062" customWidth="1"/>
    <col min="13058" max="13069" width="12.5703125" style="3062" customWidth="1"/>
    <col min="13070" max="13070" width="15.85546875" style="3062" customWidth="1"/>
    <col min="13071" max="13312" width="9.140625" style="3062"/>
    <col min="13313" max="13313" width="24.85546875" style="3062" customWidth="1"/>
    <col min="13314" max="13325" width="12.5703125" style="3062" customWidth="1"/>
    <col min="13326" max="13326" width="15.85546875" style="3062" customWidth="1"/>
    <col min="13327" max="13568" width="9.140625" style="3062"/>
    <col min="13569" max="13569" width="24.85546875" style="3062" customWidth="1"/>
    <col min="13570" max="13581" width="12.5703125" style="3062" customWidth="1"/>
    <col min="13582" max="13582" width="15.85546875" style="3062" customWidth="1"/>
    <col min="13583" max="13824" width="9.140625" style="3062"/>
    <col min="13825" max="13825" width="24.85546875" style="3062" customWidth="1"/>
    <col min="13826" max="13837" width="12.5703125" style="3062" customWidth="1"/>
    <col min="13838" max="13838" width="15.85546875" style="3062" customWidth="1"/>
    <col min="13839" max="14080" width="9.140625" style="3062"/>
    <col min="14081" max="14081" width="24.85546875" style="3062" customWidth="1"/>
    <col min="14082" max="14093" width="12.5703125" style="3062" customWidth="1"/>
    <col min="14094" max="14094" width="15.85546875" style="3062" customWidth="1"/>
    <col min="14095" max="14336" width="9.140625" style="3062"/>
    <col min="14337" max="14337" width="24.85546875" style="3062" customWidth="1"/>
    <col min="14338" max="14349" width="12.5703125" style="3062" customWidth="1"/>
    <col min="14350" max="14350" width="15.85546875" style="3062" customWidth="1"/>
    <col min="14351" max="14592" width="9.140625" style="3062"/>
    <col min="14593" max="14593" width="24.85546875" style="3062" customWidth="1"/>
    <col min="14594" max="14605" width="12.5703125" style="3062" customWidth="1"/>
    <col min="14606" max="14606" width="15.85546875" style="3062" customWidth="1"/>
    <col min="14607" max="14848" width="9.140625" style="3062"/>
    <col min="14849" max="14849" width="24.85546875" style="3062" customWidth="1"/>
    <col min="14850" max="14861" width="12.5703125" style="3062" customWidth="1"/>
    <col min="14862" max="14862" width="15.85546875" style="3062" customWidth="1"/>
    <col min="14863" max="15104" width="9.140625" style="3062"/>
    <col min="15105" max="15105" width="24.85546875" style="3062" customWidth="1"/>
    <col min="15106" max="15117" width="12.5703125" style="3062" customWidth="1"/>
    <col min="15118" max="15118" width="15.85546875" style="3062" customWidth="1"/>
    <col min="15119" max="15360" width="9.140625" style="3062"/>
    <col min="15361" max="15361" width="24.85546875" style="3062" customWidth="1"/>
    <col min="15362" max="15373" width="12.5703125" style="3062" customWidth="1"/>
    <col min="15374" max="15374" width="15.85546875" style="3062" customWidth="1"/>
    <col min="15375" max="15616" width="9.140625" style="3062"/>
    <col min="15617" max="15617" width="24.85546875" style="3062" customWidth="1"/>
    <col min="15618" max="15629" width="12.5703125" style="3062" customWidth="1"/>
    <col min="15630" max="15630" width="15.85546875" style="3062" customWidth="1"/>
    <col min="15631" max="15872" width="9.140625" style="3062"/>
    <col min="15873" max="15873" width="24.85546875" style="3062" customWidth="1"/>
    <col min="15874" max="15885" width="12.5703125" style="3062" customWidth="1"/>
    <col min="15886" max="15886" width="15.85546875" style="3062" customWidth="1"/>
    <col min="15887" max="16128" width="9.140625" style="3062"/>
    <col min="16129" max="16129" width="24.85546875" style="3062" customWidth="1"/>
    <col min="16130" max="16141" width="12.5703125" style="3062" customWidth="1"/>
    <col min="16142" max="16142" width="15.85546875" style="3062" customWidth="1"/>
    <col min="16143" max="16384" width="9.140625" style="3062"/>
  </cols>
  <sheetData>
    <row r="1" spans="1:14" ht="13.5" thickBot="1">
      <c r="A1" s="7703" t="s">
        <v>0</v>
      </c>
      <c r="B1" s="7703"/>
      <c r="C1" s="7703"/>
      <c r="D1" s="3062"/>
      <c r="E1" s="4160"/>
      <c r="F1" s="4160"/>
      <c r="G1" s="3062"/>
      <c r="H1" s="4160"/>
      <c r="I1" s="4160"/>
      <c r="J1" s="3062"/>
      <c r="K1" s="4160"/>
      <c r="L1" s="4160"/>
      <c r="M1" s="3062"/>
      <c r="N1" s="3333" t="s">
        <v>1</v>
      </c>
    </row>
    <row r="2" spans="1:14" ht="16.5" customHeight="1" thickTop="1" thickBot="1">
      <c r="A2" s="7720" t="s">
        <v>4012</v>
      </c>
      <c r="B2" s="7721"/>
      <c r="C2" s="7721"/>
      <c r="D2" s="7721"/>
      <c r="E2" s="7721"/>
      <c r="F2" s="7721"/>
      <c r="G2" s="7721"/>
      <c r="H2" s="7721"/>
      <c r="I2" s="7721"/>
      <c r="J2" s="7721"/>
      <c r="K2" s="7721"/>
      <c r="L2" s="7721"/>
      <c r="M2" s="7721"/>
      <c r="N2" s="7722"/>
    </row>
    <row r="3" spans="1:14" ht="24.75" customHeight="1" thickBot="1">
      <c r="A3" s="7723" t="s">
        <v>5407</v>
      </c>
      <c r="B3" s="7724"/>
      <c r="C3" s="7724"/>
      <c r="D3" s="7724"/>
      <c r="E3" s="7724"/>
      <c r="F3" s="7724"/>
      <c r="G3" s="7724"/>
      <c r="H3" s="7724"/>
      <c r="I3" s="7724"/>
      <c r="J3" s="7724"/>
      <c r="K3" s="7724"/>
      <c r="L3" s="7724"/>
      <c r="M3" s="7724"/>
      <c r="N3" s="7725"/>
    </row>
    <row r="4" spans="1:14" s="4202" customFormat="1" ht="18" customHeight="1" thickBot="1">
      <c r="A4" s="7734" t="s">
        <v>3692</v>
      </c>
      <c r="B4" s="7727" t="s">
        <v>2132</v>
      </c>
      <c r="C4" s="7728"/>
      <c r="D4" s="7728"/>
      <c r="E4" s="7728"/>
      <c r="F4" s="7728"/>
      <c r="G4" s="7728"/>
      <c r="H4" s="7728"/>
      <c r="I4" s="7728"/>
      <c r="J4" s="7728"/>
      <c r="K4" s="7728"/>
      <c r="L4" s="7728"/>
      <c r="M4" s="7729"/>
      <c r="N4" s="7730" t="s">
        <v>78</v>
      </c>
    </row>
    <row r="5" spans="1:14" s="4256" customFormat="1" ht="22.5" customHeight="1" thickBot="1">
      <c r="A5" s="7701"/>
      <c r="B5" s="4268" t="s">
        <v>14</v>
      </c>
      <c r="C5" s="4269" t="s">
        <v>15</v>
      </c>
      <c r="D5" s="4269" t="s">
        <v>16</v>
      </c>
      <c r="E5" s="4269" t="s">
        <v>17</v>
      </c>
      <c r="F5" s="4269" t="s">
        <v>18</v>
      </c>
      <c r="G5" s="4269" t="s">
        <v>19</v>
      </c>
      <c r="H5" s="4269" t="s">
        <v>20</v>
      </c>
      <c r="I5" s="4269" t="s">
        <v>21</v>
      </c>
      <c r="J5" s="4269" t="s">
        <v>22</v>
      </c>
      <c r="K5" s="4269" t="s">
        <v>23</v>
      </c>
      <c r="L5" s="4269" t="s">
        <v>24</v>
      </c>
      <c r="M5" s="4270" t="s">
        <v>25</v>
      </c>
      <c r="N5" s="7731"/>
    </row>
    <row r="6" spans="1:14" ht="17.100000000000001" customHeight="1">
      <c r="A6" s="4257" t="s">
        <v>3854</v>
      </c>
      <c r="B6" s="4209">
        <v>883770.27</v>
      </c>
      <c r="C6" s="4209">
        <v>1298428.3</v>
      </c>
      <c r="D6" s="4209">
        <v>1554464.25</v>
      </c>
      <c r="E6" s="4209">
        <v>1141834.97</v>
      </c>
      <c r="F6" s="4209">
        <v>1215672.72</v>
      </c>
      <c r="G6" s="4209">
        <v>1670097.1129999999</v>
      </c>
      <c r="H6" s="4209">
        <v>1284883.78</v>
      </c>
      <c r="I6" s="4209">
        <v>822247.33</v>
      </c>
      <c r="J6" s="4209">
        <v>886647.29</v>
      </c>
      <c r="K6" s="4209">
        <v>1096737.1299999999</v>
      </c>
      <c r="L6" s="4209">
        <v>934556.72</v>
      </c>
      <c r="M6" s="4209">
        <v>842107.77</v>
      </c>
      <c r="N6" s="4258">
        <f t="shared" ref="N6:N63" si="0">SUM(B6:M6)</f>
        <v>13631447.642999997</v>
      </c>
    </row>
    <row r="7" spans="1:14" ht="17.100000000000001" customHeight="1">
      <c r="A7" s="4257" t="s">
        <v>3767</v>
      </c>
      <c r="B7" s="4209">
        <v>112629.82</v>
      </c>
      <c r="C7" s="4209">
        <v>148366.79999999999</v>
      </c>
      <c r="D7" s="4209">
        <v>0</v>
      </c>
      <c r="E7" s="4209">
        <v>0</v>
      </c>
      <c r="F7" s="4209">
        <v>132648.47</v>
      </c>
      <c r="G7" s="4209">
        <v>150433.9</v>
      </c>
      <c r="H7" s="4209">
        <v>152954.70000000001</v>
      </c>
      <c r="I7" s="4209">
        <v>11565</v>
      </c>
      <c r="J7" s="4209">
        <v>0</v>
      </c>
      <c r="K7" s="4209">
        <v>40739.82</v>
      </c>
      <c r="L7" s="4209">
        <v>32787.800000000003</v>
      </c>
      <c r="M7" s="4209">
        <v>0</v>
      </c>
      <c r="N7" s="4258">
        <f t="shared" si="0"/>
        <v>782126.30999999994</v>
      </c>
    </row>
    <row r="8" spans="1:14" ht="17.100000000000001" customHeight="1">
      <c r="A8" s="4257" t="s">
        <v>3768</v>
      </c>
      <c r="B8" s="4209">
        <v>159787.98000000001</v>
      </c>
      <c r="C8" s="4209">
        <v>196377.01</v>
      </c>
      <c r="D8" s="4209">
        <v>341835.59</v>
      </c>
      <c r="E8" s="4209">
        <v>55028.1</v>
      </c>
      <c r="F8" s="4209">
        <v>166242.81</v>
      </c>
      <c r="G8" s="4209">
        <v>60660.480000000003</v>
      </c>
      <c r="H8" s="4209">
        <v>837711.84</v>
      </c>
      <c r="I8" s="4209">
        <v>900955.52</v>
      </c>
      <c r="J8" s="4209">
        <v>630654.12</v>
      </c>
      <c r="K8" s="4209">
        <v>385717.02</v>
      </c>
      <c r="L8" s="4209">
        <v>793307.02</v>
      </c>
      <c r="M8" s="4209">
        <v>118724.44</v>
      </c>
      <c r="N8" s="4258">
        <f t="shared" si="0"/>
        <v>4647001.9300000006</v>
      </c>
    </row>
    <row r="9" spans="1:14" ht="17.100000000000001" customHeight="1">
      <c r="A9" s="4257" t="s">
        <v>3872</v>
      </c>
      <c r="B9" s="4209">
        <v>0</v>
      </c>
      <c r="C9" s="4209">
        <v>0</v>
      </c>
      <c r="D9" s="4209">
        <v>0</v>
      </c>
      <c r="E9" s="4209">
        <v>0</v>
      </c>
      <c r="F9" s="4209">
        <v>135824.9</v>
      </c>
      <c r="G9" s="4209">
        <v>0</v>
      </c>
      <c r="H9" s="4209">
        <v>0</v>
      </c>
      <c r="I9" s="4209">
        <v>85854.24</v>
      </c>
      <c r="J9" s="4209">
        <v>0</v>
      </c>
      <c r="K9" s="4209">
        <v>0</v>
      </c>
      <c r="L9" s="4209">
        <v>0</v>
      </c>
      <c r="M9" s="4209">
        <v>0</v>
      </c>
      <c r="N9" s="4258">
        <f t="shared" si="0"/>
        <v>221679.14</v>
      </c>
    </row>
    <row r="10" spans="1:14" ht="17.100000000000001" customHeight="1">
      <c r="A10" s="4257" t="s">
        <v>3769</v>
      </c>
      <c r="B10" s="4209">
        <v>18426</v>
      </c>
      <c r="C10" s="4209">
        <v>94632</v>
      </c>
      <c r="D10" s="4209">
        <v>9546</v>
      </c>
      <c r="E10" s="4209">
        <v>72037.88</v>
      </c>
      <c r="F10" s="4209">
        <v>189463.19</v>
      </c>
      <c r="G10" s="4209">
        <v>367469.9</v>
      </c>
      <c r="H10" s="4209">
        <v>111818.39</v>
      </c>
      <c r="I10" s="4209">
        <v>68547.34</v>
      </c>
      <c r="J10" s="4209">
        <v>0</v>
      </c>
      <c r="K10" s="4209">
        <v>0</v>
      </c>
      <c r="L10" s="4209">
        <v>0</v>
      </c>
      <c r="M10" s="4209">
        <v>13410</v>
      </c>
      <c r="N10" s="4258">
        <f t="shared" si="0"/>
        <v>945350.7</v>
      </c>
    </row>
    <row r="11" spans="1:14" ht="17.100000000000001" customHeight="1">
      <c r="A11" s="4257" t="s">
        <v>3770</v>
      </c>
      <c r="B11" s="4209">
        <v>5595413.3200000003</v>
      </c>
      <c r="C11" s="4209">
        <v>5481833.2699999996</v>
      </c>
      <c r="D11" s="4209">
        <v>4891470.84</v>
      </c>
      <c r="E11" s="4209">
        <v>3786534.29</v>
      </c>
      <c r="F11" s="4209">
        <v>4013271.85</v>
      </c>
      <c r="G11" s="4209">
        <v>4109834.11</v>
      </c>
      <c r="H11" s="4209">
        <v>5266079.59</v>
      </c>
      <c r="I11" s="4209">
        <v>4396798.68</v>
      </c>
      <c r="J11" s="4209">
        <v>4789597.9000000004</v>
      </c>
      <c r="K11" s="4209">
        <v>5068396.74</v>
      </c>
      <c r="L11" s="4209">
        <v>5055377.3499999996</v>
      </c>
      <c r="M11" s="4209">
        <v>4145456.5</v>
      </c>
      <c r="N11" s="4258">
        <f t="shared" si="0"/>
        <v>56600064.440000005</v>
      </c>
    </row>
    <row r="12" spans="1:14" ht="17.100000000000001" customHeight="1">
      <c r="A12" s="4257" t="s">
        <v>3771</v>
      </c>
      <c r="B12" s="4209">
        <v>55690.33</v>
      </c>
      <c r="C12" s="4209">
        <v>417530.05</v>
      </c>
      <c r="D12" s="4209">
        <v>533585.93999999994</v>
      </c>
      <c r="E12" s="4209">
        <v>593751.74</v>
      </c>
      <c r="F12" s="4209">
        <v>259881.27</v>
      </c>
      <c r="G12" s="4209">
        <v>81600.179999999993</v>
      </c>
      <c r="H12" s="4209">
        <v>232133.54</v>
      </c>
      <c r="I12" s="4209">
        <v>265713.09999999998</v>
      </c>
      <c r="J12" s="4209">
        <v>219630.89</v>
      </c>
      <c r="K12" s="4209">
        <v>153543.20000000001</v>
      </c>
      <c r="L12" s="4209">
        <v>322267.86</v>
      </c>
      <c r="M12" s="4209">
        <v>224396.13</v>
      </c>
      <c r="N12" s="4258">
        <f t="shared" si="0"/>
        <v>3359724.23</v>
      </c>
    </row>
    <row r="13" spans="1:14" ht="17.100000000000001" customHeight="1">
      <c r="A13" s="4257" t="s">
        <v>3772</v>
      </c>
      <c r="B13" s="4209">
        <v>45030</v>
      </c>
      <c r="C13" s="4209">
        <v>0</v>
      </c>
      <c r="D13" s="4209">
        <v>15094.66</v>
      </c>
      <c r="E13" s="4209">
        <v>109141.48</v>
      </c>
      <c r="F13" s="4209">
        <v>24289</v>
      </c>
      <c r="G13" s="4209">
        <v>48952.9</v>
      </c>
      <c r="H13" s="4209">
        <v>0</v>
      </c>
      <c r="I13" s="4209">
        <v>24646.86</v>
      </c>
      <c r="J13" s="4209">
        <v>0</v>
      </c>
      <c r="K13" s="4209">
        <v>45004.55</v>
      </c>
      <c r="L13" s="4209">
        <v>8583.23</v>
      </c>
      <c r="M13" s="4209">
        <v>53910.6</v>
      </c>
      <c r="N13" s="4258">
        <f t="shared" si="0"/>
        <v>374653.27999999997</v>
      </c>
    </row>
    <row r="14" spans="1:14" ht="17.100000000000001" customHeight="1">
      <c r="A14" s="4257" t="s">
        <v>3773</v>
      </c>
      <c r="B14" s="4209">
        <v>90047.64</v>
      </c>
      <c r="C14" s="4209">
        <v>82863.33</v>
      </c>
      <c r="D14" s="4209">
        <v>54453.05</v>
      </c>
      <c r="E14" s="4209">
        <v>87659.83</v>
      </c>
      <c r="F14" s="4209">
        <v>92790.62</v>
      </c>
      <c r="G14" s="4209">
        <v>0</v>
      </c>
      <c r="H14" s="4209">
        <v>56656.73</v>
      </c>
      <c r="I14" s="4209">
        <v>56790</v>
      </c>
      <c r="J14" s="4209">
        <v>279605.32</v>
      </c>
      <c r="K14" s="4209">
        <v>197099.25</v>
      </c>
      <c r="L14" s="4209">
        <v>88547</v>
      </c>
      <c r="M14" s="4209">
        <v>142243</v>
      </c>
      <c r="N14" s="4258">
        <f t="shared" si="0"/>
        <v>1228755.77</v>
      </c>
    </row>
    <row r="15" spans="1:14" ht="17.100000000000001" customHeight="1">
      <c r="A15" s="4257" t="s">
        <v>3774</v>
      </c>
      <c r="B15" s="4209">
        <v>48784.98</v>
      </c>
      <c r="C15" s="4209">
        <v>0</v>
      </c>
      <c r="D15" s="4209">
        <v>0</v>
      </c>
      <c r="E15" s="4209">
        <v>9490</v>
      </c>
      <c r="F15" s="4209">
        <v>0</v>
      </c>
      <c r="G15" s="4209">
        <v>0</v>
      </c>
      <c r="H15" s="4209">
        <v>0</v>
      </c>
      <c r="I15" s="4209">
        <v>46134.13</v>
      </c>
      <c r="J15" s="4209">
        <v>9722.09</v>
      </c>
      <c r="K15" s="4209">
        <v>2265920.52</v>
      </c>
      <c r="L15" s="4209">
        <v>1860223.62</v>
      </c>
      <c r="M15" s="4209">
        <v>85653.33</v>
      </c>
      <c r="N15" s="4258">
        <f t="shared" si="0"/>
        <v>4325928.67</v>
      </c>
    </row>
    <row r="16" spans="1:14" ht="17.100000000000001" customHeight="1">
      <c r="A16" s="4257" t="s">
        <v>3775</v>
      </c>
      <c r="B16" s="4209">
        <v>168366.2</v>
      </c>
      <c r="C16" s="4209">
        <v>155352.54</v>
      </c>
      <c r="D16" s="4209">
        <v>24289</v>
      </c>
      <c r="E16" s="4209">
        <v>0</v>
      </c>
      <c r="F16" s="4209">
        <v>0</v>
      </c>
      <c r="G16" s="4209">
        <v>207410</v>
      </c>
      <c r="H16" s="4209">
        <v>175034.72</v>
      </c>
      <c r="I16" s="4209">
        <v>145882.38</v>
      </c>
      <c r="J16" s="4209">
        <v>0</v>
      </c>
      <c r="K16" s="4209">
        <v>631758.71</v>
      </c>
      <c r="L16" s="4209">
        <v>0</v>
      </c>
      <c r="M16" s="4209">
        <v>226585.07</v>
      </c>
      <c r="N16" s="4258">
        <f t="shared" si="0"/>
        <v>1734678.6199999999</v>
      </c>
    </row>
    <row r="17" spans="1:14" ht="17.100000000000001" customHeight="1">
      <c r="A17" s="4257" t="s">
        <v>3896</v>
      </c>
      <c r="B17" s="4209">
        <v>0</v>
      </c>
      <c r="C17" s="4209">
        <v>0</v>
      </c>
      <c r="D17" s="4209">
        <v>0</v>
      </c>
      <c r="E17" s="4209">
        <v>0</v>
      </c>
      <c r="F17" s="4209">
        <v>0</v>
      </c>
      <c r="G17" s="4209">
        <v>0</v>
      </c>
      <c r="H17" s="4209">
        <v>0</v>
      </c>
      <c r="I17" s="4209">
        <v>59375.5</v>
      </c>
      <c r="J17" s="4209">
        <v>0</v>
      </c>
      <c r="K17" s="4209">
        <v>0</v>
      </c>
      <c r="L17" s="4209">
        <v>0</v>
      </c>
      <c r="M17" s="4209">
        <v>0</v>
      </c>
      <c r="N17" s="4258">
        <f t="shared" si="0"/>
        <v>59375.5</v>
      </c>
    </row>
    <row r="18" spans="1:14" ht="17.100000000000001" customHeight="1">
      <c r="A18" s="4257" t="s">
        <v>3875</v>
      </c>
      <c r="B18" s="4209">
        <v>0</v>
      </c>
      <c r="C18" s="4209">
        <v>38776.5</v>
      </c>
      <c r="D18" s="4209">
        <v>93136.49</v>
      </c>
      <c r="E18" s="4209">
        <v>93340.44</v>
      </c>
      <c r="F18" s="4209">
        <v>47908.480000000003</v>
      </c>
      <c r="G18" s="4209">
        <v>175593.82</v>
      </c>
      <c r="H18" s="4209">
        <v>475083.24</v>
      </c>
      <c r="I18" s="4209">
        <v>87175.3</v>
      </c>
      <c r="J18" s="4209">
        <v>92111.89</v>
      </c>
      <c r="K18" s="4209">
        <v>23265.79</v>
      </c>
      <c r="L18" s="4209">
        <v>68524.17</v>
      </c>
      <c r="M18" s="4209">
        <v>92125.21</v>
      </c>
      <c r="N18" s="4258">
        <f t="shared" si="0"/>
        <v>1287041.3299999998</v>
      </c>
    </row>
    <row r="19" spans="1:14" ht="17.100000000000001" customHeight="1">
      <c r="A19" s="4257" t="s">
        <v>3777</v>
      </c>
      <c r="B19" s="4209">
        <v>930357.89</v>
      </c>
      <c r="C19" s="4209">
        <v>767994.78</v>
      </c>
      <c r="D19" s="4209">
        <v>79280.73</v>
      </c>
      <c r="E19" s="4209">
        <v>30376.04</v>
      </c>
      <c r="F19" s="4209">
        <v>73973.89</v>
      </c>
      <c r="G19" s="4209">
        <v>318579.40000000002</v>
      </c>
      <c r="H19" s="4209">
        <v>152185.46</v>
      </c>
      <c r="I19" s="4209">
        <v>779326.11</v>
      </c>
      <c r="J19" s="4209">
        <v>119012.67</v>
      </c>
      <c r="K19" s="4209">
        <v>859455.91</v>
      </c>
      <c r="L19" s="4209">
        <v>1179039.06</v>
      </c>
      <c r="M19" s="4209">
        <v>797361.95</v>
      </c>
      <c r="N19" s="4258">
        <f t="shared" si="0"/>
        <v>6086943.8899999997</v>
      </c>
    </row>
    <row r="20" spans="1:14" ht="17.100000000000001" customHeight="1">
      <c r="A20" s="4257" t="s">
        <v>3780</v>
      </c>
      <c r="B20" s="4209">
        <v>0</v>
      </c>
      <c r="C20" s="4209">
        <v>0</v>
      </c>
      <c r="D20" s="4209">
        <v>311608.32000000001</v>
      </c>
      <c r="E20" s="4209">
        <v>112474.31</v>
      </c>
      <c r="F20" s="4209">
        <v>0</v>
      </c>
      <c r="G20" s="4209">
        <v>0</v>
      </c>
      <c r="H20" s="4209">
        <v>0</v>
      </c>
      <c r="I20" s="4209">
        <v>0</v>
      </c>
      <c r="J20" s="4209">
        <v>280219.03999999998</v>
      </c>
      <c r="K20" s="4209">
        <v>0</v>
      </c>
      <c r="L20" s="4209">
        <v>0</v>
      </c>
      <c r="M20" s="4209">
        <v>0</v>
      </c>
      <c r="N20" s="4258">
        <f t="shared" si="0"/>
        <v>704301.66999999993</v>
      </c>
    </row>
    <row r="21" spans="1:14" ht="17.100000000000001" customHeight="1">
      <c r="A21" s="4257" t="s">
        <v>3855</v>
      </c>
      <c r="B21" s="4209">
        <v>0</v>
      </c>
      <c r="C21" s="4209">
        <v>69850</v>
      </c>
      <c r="D21" s="4209">
        <v>0</v>
      </c>
      <c r="E21" s="4209">
        <v>0</v>
      </c>
      <c r="F21" s="4209">
        <v>0</v>
      </c>
      <c r="G21" s="4209">
        <v>0</v>
      </c>
      <c r="H21" s="4209">
        <v>0</v>
      </c>
      <c r="I21" s="4209">
        <v>0</v>
      </c>
      <c r="J21" s="4209">
        <v>0</v>
      </c>
      <c r="K21" s="4209">
        <v>0</v>
      </c>
      <c r="L21" s="4209">
        <v>0</v>
      </c>
      <c r="M21" s="4209">
        <v>0</v>
      </c>
      <c r="N21" s="4258">
        <f t="shared" si="0"/>
        <v>69850</v>
      </c>
    </row>
    <row r="22" spans="1:14" ht="17.100000000000001" customHeight="1">
      <c r="A22" s="4257" t="s">
        <v>3781</v>
      </c>
      <c r="B22" s="4209">
        <v>0</v>
      </c>
      <c r="C22" s="4209">
        <v>62062.14</v>
      </c>
      <c r="D22" s="4209">
        <v>67903.100000000006</v>
      </c>
      <c r="E22" s="4209">
        <v>76395.289999999994</v>
      </c>
      <c r="F22" s="4209">
        <v>62065</v>
      </c>
      <c r="G22" s="4209">
        <v>0</v>
      </c>
      <c r="H22" s="4209">
        <v>182961.77</v>
      </c>
      <c r="I22" s="4209">
        <v>65126.5</v>
      </c>
      <c r="J22" s="4209">
        <v>49718.82</v>
      </c>
      <c r="K22" s="4209">
        <v>29230.86</v>
      </c>
      <c r="L22" s="4209">
        <v>52737.83</v>
      </c>
      <c r="M22" s="4209">
        <v>12485.31</v>
      </c>
      <c r="N22" s="4258">
        <f t="shared" si="0"/>
        <v>660686.62</v>
      </c>
    </row>
    <row r="23" spans="1:14" ht="17.100000000000001" customHeight="1">
      <c r="A23" s="4257" t="s">
        <v>3782</v>
      </c>
      <c r="B23" s="4209">
        <v>0</v>
      </c>
      <c r="C23" s="4209">
        <v>0</v>
      </c>
      <c r="D23" s="4209">
        <v>0</v>
      </c>
      <c r="E23" s="4209">
        <v>6489</v>
      </c>
      <c r="F23" s="4209">
        <v>12585</v>
      </c>
      <c r="G23" s="4209">
        <v>0</v>
      </c>
      <c r="H23" s="4209">
        <v>0</v>
      </c>
      <c r="I23" s="4209">
        <v>0</v>
      </c>
      <c r="J23" s="4209">
        <v>0</v>
      </c>
      <c r="K23" s="4209">
        <v>0</v>
      </c>
      <c r="L23" s="4209">
        <v>0</v>
      </c>
      <c r="M23" s="4209">
        <v>0</v>
      </c>
      <c r="N23" s="4258">
        <f t="shared" si="0"/>
        <v>19074</v>
      </c>
    </row>
    <row r="24" spans="1:14" ht="17.100000000000001" customHeight="1">
      <c r="A24" s="4257" t="s">
        <v>3783</v>
      </c>
      <c r="B24" s="4209">
        <v>611505.18999999994</v>
      </c>
      <c r="C24" s="4209">
        <v>312276.40999999997</v>
      </c>
      <c r="D24" s="4209">
        <v>612400.9</v>
      </c>
      <c r="E24" s="4209">
        <v>647286.19999999995</v>
      </c>
      <c r="F24" s="4209">
        <v>522458.08</v>
      </c>
      <c r="G24" s="4209">
        <v>493626.27</v>
      </c>
      <c r="H24" s="4209">
        <v>1709183.32</v>
      </c>
      <c r="I24" s="4209">
        <v>621658.19999999995</v>
      </c>
      <c r="J24" s="4209">
        <v>890077.02</v>
      </c>
      <c r="K24" s="4209">
        <v>689001.16</v>
      </c>
      <c r="L24" s="4209">
        <v>941309.09</v>
      </c>
      <c r="M24" s="4209">
        <v>740064.1</v>
      </c>
      <c r="N24" s="4258">
        <f t="shared" si="0"/>
        <v>8790845.9399999995</v>
      </c>
    </row>
    <row r="25" spans="1:14" ht="17.100000000000001" customHeight="1">
      <c r="A25" s="4257" t="s">
        <v>3784</v>
      </c>
      <c r="B25" s="4209">
        <v>173616.84</v>
      </c>
      <c r="C25" s="4209">
        <v>226028.5</v>
      </c>
      <c r="D25" s="4209">
        <v>29276.79</v>
      </c>
      <c r="E25" s="4209">
        <v>85289.35</v>
      </c>
      <c r="F25" s="4209">
        <v>27913.279999999999</v>
      </c>
      <c r="G25" s="4209">
        <v>56211.01</v>
      </c>
      <c r="H25" s="4209">
        <v>187186.24</v>
      </c>
      <c r="I25" s="4209">
        <v>17377.64</v>
      </c>
      <c r="J25" s="4209">
        <v>171763.59</v>
      </c>
      <c r="K25" s="4209">
        <v>61606.29</v>
      </c>
      <c r="L25" s="4209">
        <v>144198.81</v>
      </c>
      <c r="M25" s="4209">
        <v>74984.929999999993</v>
      </c>
      <c r="N25" s="4258">
        <f t="shared" si="0"/>
        <v>1255453.27</v>
      </c>
    </row>
    <row r="26" spans="1:14" ht="17.100000000000001" customHeight="1">
      <c r="A26" s="4257" t="s">
        <v>3785</v>
      </c>
      <c r="B26" s="4209">
        <v>382108.79</v>
      </c>
      <c r="C26" s="4209">
        <v>287606.40000000002</v>
      </c>
      <c r="D26" s="4209">
        <v>282051.53000000003</v>
      </c>
      <c r="E26" s="4209">
        <v>253926.62</v>
      </c>
      <c r="F26" s="4209">
        <v>796838.06</v>
      </c>
      <c r="G26" s="4209">
        <v>869884.82</v>
      </c>
      <c r="H26" s="4209">
        <v>601855.06000000006</v>
      </c>
      <c r="I26" s="4209">
        <v>674170.03</v>
      </c>
      <c r="J26" s="4209">
        <v>927414.02</v>
      </c>
      <c r="K26" s="4209">
        <v>765642.14</v>
      </c>
      <c r="L26" s="4209">
        <v>747121.01</v>
      </c>
      <c r="M26" s="4209">
        <v>567827.21</v>
      </c>
      <c r="N26" s="4258">
        <f t="shared" si="0"/>
        <v>7156445.6899999995</v>
      </c>
    </row>
    <row r="27" spans="1:14" ht="17.100000000000001" customHeight="1">
      <c r="A27" s="4257" t="s">
        <v>3786</v>
      </c>
      <c r="B27" s="4209">
        <v>0</v>
      </c>
      <c r="C27" s="4209">
        <v>0</v>
      </c>
      <c r="D27" s="4209">
        <v>0</v>
      </c>
      <c r="E27" s="4209">
        <v>0</v>
      </c>
      <c r="F27" s="4209">
        <v>0</v>
      </c>
      <c r="G27" s="4209">
        <v>0</v>
      </c>
      <c r="H27" s="4209">
        <v>0</v>
      </c>
      <c r="I27" s="4209">
        <v>1717.44</v>
      </c>
      <c r="J27" s="4209">
        <v>0</v>
      </c>
      <c r="K27" s="4209">
        <v>0</v>
      </c>
      <c r="L27" s="4209">
        <v>0</v>
      </c>
      <c r="M27" s="4209">
        <v>0</v>
      </c>
      <c r="N27" s="4258">
        <f t="shared" si="0"/>
        <v>1717.44</v>
      </c>
    </row>
    <row r="28" spans="1:14" ht="17.100000000000001" customHeight="1">
      <c r="A28" s="4257" t="s">
        <v>3787</v>
      </c>
      <c r="B28" s="4209">
        <v>96205.18</v>
      </c>
      <c r="C28" s="4209">
        <v>146480.12</v>
      </c>
      <c r="D28" s="4209">
        <v>323662.78000000003</v>
      </c>
      <c r="E28" s="4209">
        <v>357481.53</v>
      </c>
      <c r="F28" s="4209">
        <v>190862.2</v>
      </c>
      <c r="G28" s="4209">
        <v>137636.93</v>
      </c>
      <c r="H28" s="4209">
        <v>306239.14</v>
      </c>
      <c r="I28" s="4209">
        <v>295310.81</v>
      </c>
      <c r="J28" s="4209">
        <v>327692.23</v>
      </c>
      <c r="K28" s="4209">
        <v>359185.25</v>
      </c>
      <c r="L28" s="4209">
        <v>216045.74</v>
      </c>
      <c r="M28" s="4209">
        <v>174958.71</v>
      </c>
      <c r="N28" s="4258">
        <f t="shared" si="0"/>
        <v>2931760.62</v>
      </c>
    </row>
    <row r="29" spans="1:14" ht="17.100000000000001" customHeight="1">
      <c r="A29" s="4257" t="s">
        <v>3788</v>
      </c>
      <c r="B29" s="4209">
        <v>18552.599999999999</v>
      </c>
      <c r="C29" s="4209">
        <v>0</v>
      </c>
      <c r="D29" s="4209">
        <v>0</v>
      </c>
      <c r="E29" s="4209">
        <v>0</v>
      </c>
      <c r="F29" s="4209">
        <v>0</v>
      </c>
      <c r="G29" s="4209">
        <v>0</v>
      </c>
      <c r="H29" s="4209">
        <v>29670</v>
      </c>
      <c r="I29" s="4209">
        <v>0</v>
      </c>
      <c r="J29" s="4209">
        <v>0</v>
      </c>
      <c r="K29" s="4209">
        <v>0</v>
      </c>
      <c r="L29" s="4209">
        <v>0</v>
      </c>
      <c r="M29" s="4209">
        <v>0</v>
      </c>
      <c r="N29" s="4258">
        <f t="shared" si="0"/>
        <v>48222.6</v>
      </c>
    </row>
    <row r="30" spans="1:14" ht="17.100000000000001" customHeight="1">
      <c r="A30" s="4257" t="s">
        <v>3789</v>
      </c>
      <c r="B30" s="4209">
        <v>55716.800000000003</v>
      </c>
      <c r="C30" s="4209">
        <v>363098.51</v>
      </c>
      <c r="D30" s="4209">
        <v>507024.13</v>
      </c>
      <c r="E30" s="4209">
        <v>395252.3</v>
      </c>
      <c r="F30" s="4209">
        <v>469428.05</v>
      </c>
      <c r="G30" s="4209">
        <v>561096.47</v>
      </c>
      <c r="H30" s="4209">
        <v>567108.51</v>
      </c>
      <c r="I30" s="4209">
        <v>199404.79</v>
      </c>
      <c r="J30" s="4209">
        <v>342788.74</v>
      </c>
      <c r="K30" s="4209">
        <v>453477.61</v>
      </c>
      <c r="L30" s="4209">
        <v>491949.94</v>
      </c>
      <c r="M30" s="4209">
        <v>259007.02</v>
      </c>
      <c r="N30" s="4258">
        <f t="shared" si="0"/>
        <v>4665352.8699999992</v>
      </c>
    </row>
    <row r="31" spans="1:14" ht="17.100000000000001" customHeight="1">
      <c r="A31" s="4257" t="s">
        <v>3877</v>
      </c>
      <c r="B31" s="4209">
        <v>0</v>
      </c>
      <c r="C31" s="4209">
        <v>0</v>
      </c>
      <c r="D31" s="4209">
        <v>0</v>
      </c>
      <c r="E31" s="4209">
        <v>0</v>
      </c>
      <c r="F31" s="4209">
        <v>0</v>
      </c>
      <c r="G31" s="4209">
        <v>0</v>
      </c>
      <c r="H31" s="4209">
        <v>0</v>
      </c>
      <c r="I31" s="4209">
        <v>0</v>
      </c>
      <c r="J31" s="4209">
        <v>10190</v>
      </c>
      <c r="K31" s="4209">
        <v>0</v>
      </c>
      <c r="L31" s="4209">
        <v>20933</v>
      </c>
      <c r="M31" s="4209">
        <v>0</v>
      </c>
      <c r="N31" s="4258">
        <f t="shared" si="0"/>
        <v>31123</v>
      </c>
    </row>
    <row r="32" spans="1:14" ht="17.100000000000001" customHeight="1">
      <c r="A32" s="4257" t="s">
        <v>3790</v>
      </c>
      <c r="B32" s="4209">
        <v>0</v>
      </c>
      <c r="C32" s="4209">
        <v>19055.34</v>
      </c>
      <c r="D32" s="4209">
        <v>0</v>
      </c>
      <c r="E32" s="4209">
        <v>2880</v>
      </c>
      <c r="F32" s="4209">
        <v>6939.09</v>
      </c>
      <c r="G32" s="4209">
        <v>1941.47</v>
      </c>
      <c r="H32" s="4209">
        <v>0</v>
      </c>
      <c r="I32" s="4209">
        <v>0</v>
      </c>
      <c r="J32" s="4209">
        <v>7157.2</v>
      </c>
      <c r="K32" s="4209">
        <v>0</v>
      </c>
      <c r="L32" s="4209">
        <v>0</v>
      </c>
      <c r="M32" s="4209">
        <v>15352.24</v>
      </c>
      <c r="N32" s="4258">
        <f t="shared" si="0"/>
        <v>53325.34</v>
      </c>
    </row>
    <row r="33" spans="1:14" ht="17.100000000000001" customHeight="1">
      <c r="A33" s="4257" t="s">
        <v>3878</v>
      </c>
      <c r="B33" s="4209">
        <v>0</v>
      </c>
      <c r="C33" s="4209">
        <v>0</v>
      </c>
      <c r="D33" s="4209">
        <v>0</v>
      </c>
      <c r="E33" s="4209">
        <v>0</v>
      </c>
      <c r="F33" s="4209">
        <v>0</v>
      </c>
      <c r="G33" s="4209">
        <v>8199.92</v>
      </c>
      <c r="H33" s="4209">
        <v>0</v>
      </c>
      <c r="I33" s="4209">
        <v>0</v>
      </c>
      <c r="J33" s="4209">
        <v>0</v>
      </c>
      <c r="K33" s="4209">
        <v>0</v>
      </c>
      <c r="L33" s="4209">
        <v>0</v>
      </c>
      <c r="M33" s="4209">
        <v>0</v>
      </c>
      <c r="N33" s="4258">
        <f t="shared" si="0"/>
        <v>8199.92</v>
      </c>
    </row>
    <row r="34" spans="1:14" ht="17.100000000000001" customHeight="1">
      <c r="A34" s="4257" t="s">
        <v>3791</v>
      </c>
      <c r="B34" s="4209">
        <v>63972.99</v>
      </c>
      <c r="C34" s="4209">
        <v>70555.28</v>
      </c>
      <c r="D34" s="4209">
        <v>144490.20000000001</v>
      </c>
      <c r="E34" s="4209">
        <v>63830.49</v>
      </c>
      <c r="F34" s="4209">
        <v>171150.82</v>
      </c>
      <c r="G34" s="4209">
        <v>59101.85</v>
      </c>
      <c r="H34" s="4209">
        <v>158316.47</v>
      </c>
      <c r="I34" s="4209">
        <v>49540.03</v>
      </c>
      <c r="J34" s="4209">
        <v>82612.600000000006</v>
      </c>
      <c r="K34" s="4209">
        <v>21995.64</v>
      </c>
      <c r="L34" s="4209">
        <v>109584.68</v>
      </c>
      <c r="M34" s="4209">
        <v>79739.929999999993</v>
      </c>
      <c r="N34" s="4258">
        <f t="shared" si="0"/>
        <v>1074890.98</v>
      </c>
    </row>
    <row r="35" spans="1:14" ht="17.100000000000001" customHeight="1">
      <c r="A35" s="4257" t="s">
        <v>3793</v>
      </c>
      <c r="B35" s="4209">
        <v>15710.1</v>
      </c>
      <c r="C35" s="4209">
        <v>0</v>
      </c>
      <c r="D35" s="4209">
        <v>0</v>
      </c>
      <c r="E35" s="4209">
        <v>18252.5</v>
      </c>
      <c r="F35" s="4209">
        <v>0</v>
      </c>
      <c r="G35" s="4209">
        <v>3849.91</v>
      </c>
      <c r="H35" s="4209">
        <v>19572</v>
      </c>
      <c r="I35" s="4209">
        <v>0</v>
      </c>
      <c r="J35" s="4209">
        <v>24940.2</v>
      </c>
      <c r="K35" s="4209">
        <v>2818.19</v>
      </c>
      <c r="L35" s="4209">
        <v>25434</v>
      </c>
      <c r="M35" s="4209">
        <v>0</v>
      </c>
      <c r="N35" s="4258">
        <f t="shared" si="0"/>
        <v>110576.9</v>
      </c>
    </row>
    <row r="36" spans="1:14" ht="17.100000000000001" customHeight="1">
      <c r="A36" s="4257" t="s">
        <v>3795</v>
      </c>
      <c r="B36" s="4209">
        <v>225632.21</v>
      </c>
      <c r="C36" s="4209">
        <v>182999.5</v>
      </c>
      <c r="D36" s="4209">
        <v>33713.46</v>
      </c>
      <c r="E36" s="4209">
        <v>257063.91</v>
      </c>
      <c r="F36" s="4209">
        <v>432004.21</v>
      </c>
      <c r="G36" s="4209">
        <v>91041.99</v>
      </c>
      <c r="H36" s="4209">
        <v>0</v>
      </c>
      <c r="I36" s="4209">
        <v>188099.84</v>
      </c>
      <c r="J36" s="4209">
        <v>334569.96000000002</v>
      </c>
      <c r="K36" s="4209">
        <v>0</v>
      </c>
      <c r="L36" s="4209">
        <v>70299.67</v>
      </c>
      <c r="M36" s="4209">
        <v>56250.65</v>
      </c>
      <c r="N36" s="4258">
        <f t="shared" si="0"/>
        <v>1871675.4</v>
      </c>
    </row>
    <row r="37" spans="1:14" ht="17.100000000000001" customHeight="1">
      <c r="A37" s="4257" t="s">
        <v>3796</v>
      </c>
      <c r="B37" s="4209">
        <v>320594.96999999997</v>
      </c>
      <c r="C37" s="4209">
        <v>213534.6</v>
      </c>
      <c r="D37" s="4209">
        <v>186905.58</v>
      </c>
      <c r="E37" s="4209">
        <v>280690.26</v>
      </c>
      <c r="F37" s="4209">
        <v>302773.17</v>
      </c>
      <c r="G37" s="4209">
        <v>223726.03</v>
      </c>
      <c r="H37" s="4209">
        <v>410272.97</v>
      </c>
      <c r="I37" s="4209">
        <v>78476.42</v>
      </c>
      <c r="J37" s="4209">
        <v>231608.08</v>
      </c>
      <c r="K37" s="4209">
        <v>76220.31</v>
      </c>
      <c r="L37" s="4209">
        <v>60219.54</v>
      </c>
      <c r="M37" s="4209">
        <v>54246.61</v>
      </c>
      <c r="N37" s="4258">
        <f t="shared" si="0"/>
        <v>2439268.5399999996</v>
      </c>
    </row>
    <row r="38" spans="1:14" ht="17.100000000000001" customHeight="1">
      <c r="A38" s="4257" t="s">
        <v>3797</v>
      </c>
      <c r="B38" s="4209">
        <v>1158522.3899999999</v>
      </c>
      <c r="C38" s="4209">
        <v>3480647.99</v>
      </c>
      <c r="D38" s="4209">
        <v>687239.18</v>
      </c>
      <c r="E38" s="4209">
        <v>825153.87</v>
      </c>
      <c r="F38" s="4209">
        <v>773932.77</v>
      </c>
      <c r="G38" s="4209">
        <v>833898.59</v>
      </c>
      <c r="H38" s="4209">
        <v>921048.54</v>
      </c>
      <c r="I38" s="4209">
        <v>1157718.75</v>
      </c>
      <c r="J38" s="4209">
        <v>1287490.3500000001</v>
      </c>
      <c r="K38" s="4209">
        <v>788458.99</v>
      </c>
      <c r="L38" s="4209">
        <v>1179689.8400000001</v>
      </c>
      <c r="M38" s="4209">
        <v>923895.33</v>
      </c>
      <c r="N38" s="4258">
        <f t="shared" si="0"/>
        <v>14017696.589999998</v>
      </c>
    </row>
    <row r="39" spans="1:14" ht="17.100000000000001" customHeight="1">
      <c r="A39" s="4257" t="s">
        <v>3798</v>
      </c>
      <c r="B39" s="4209">
        <v>31500.38</v>
      </c>
      <c r="C39" s="4209">
        <v>25864.47</v>
      </c>
      <c r="D39" s="4209">
        <v>0</v>
      </c>
      <c r="E39" s="4209">
        <v>0</v>
      </c>
      <c r="F39" s="4209">
        <v>0</v>
      </c>
      <c r="G39" s="4209">
        <v>7620.89</v>
      </c>
      <c r="H39" s="4209">
        <v>0</v>
      </c>
      <c r="I39" s="4209">
        <v>0</v>
      </c>
      <c r="J39" s="4209">
        <v>0</v>
      </c>
      <c r="K39" s="4209">
        <v>0</v>
      </c>
      <c r="L39" s="4209">
        <v>29424.16</v>
      </c>
      <c r="M39" s="4209">
        <v>0</v>
      </c>
      <c r="N39" s="4258">
        <f t="shared" si="0"/>
        <v>94409.900000000009</v>
      </c>
    </row>
    <row r="40" spans="1:14" ht="17.100000000000001" customHeight="1">
      <c r="A40" s="4257" t="s">
        <v>3799</v>
      </c>
      <c r="B40" s="4209">
        <v>167643.35999999999</v>
      </c>
      <c r="C40" s="4209">
        <v>111057.22</v>
      </c>
      <c r="D40" s="4209">
        <v>105152.7</v>
      </c>
      <c r="E40" s="4209">
        <v>121322</v>
      </c>
      <c r="F40" s="4209">
        <v>32654.959999999999</v>
      </c>
      <c r="G40" s="4209">
        <v>48078.05</v>
      </c>
      <c r="H40" s="4209">
        <v>186556.04</v>
      </c>
      <c r="I40" s="4209">
        <v>75547.48</v>
      </c>
      <c r="J40" s="4209">
        <v>81199.05</v>
      </c>
      <c r="K40" s="4209">
        <v>36574.089999999997</v>
      </c>
      <c r="L40" s="4209">
        <v>104883.41</v>
      </c>
      <c r="M40" s="4209">
        <v>10790</v>
      </c>
      <c r="N40" s="4258">
        <f t="shared" si="0"/>
        <v>1081458.3600000001</v>
      </c>
    </row>
    <row r="41" spans="1:14" ht="17.100000000000001" customHeight="1">
      <c r="A41" s="4257" t="s">
        <v>3800</v>
      </c>
      <c r="B41" s="4209">
        <v>0</v>
      </c>
      <c r="C41" s="4209">
        <v>0</v>
      </c>
      <c r="D41" s="4209">
        <v>0</v>
      </c>
      <c r="E41" s="4209">
        <v>0</v>
      </c>
      <c r="F41" s="4209">
        <v>0</v>
      </c>
      <c r="G41" s="4209">
        <v>47312.92</v>
      </c>
      <c r="H41" s="4209">
        <v>7942.41</v>
      </c>
      <c r="I41" s="4209">
        <v>0</v>
      </c>
      <c r="J41" s="4209">
        <v>0</v>
      </c>
      <c r="K41" s="4209">
        <v>0</v>
      </c>
      <c r="L41" s="4209">
        <v>0</v>
      </c>
      <c r="M41" s="4209">
        <v>0</v>
      </c>
      <c r="N41" s="4258">
        <f t="shared" si="0"/>
        <v>55255.33</v>
      </c>
    </row>
    <row r="42" spans="1:14" ht="17.100000000000001" customHeight="1">
      <c r="A42" s="4257" t="s">
        <v>3801</v>
      </c>
      <c r="B42" s="4209">
        <v>0</v>
      </c>
      <c r="C42" s="4209">
        <v>11996</v>
      </c>
      <c r="D42" s="4209">
        <v>0</v>
      </c>
      <c r="E42" s="4209">
        <v>13855</v>
      </c>
      <c r="F42" s="4209">
        <v>0</v>
      </c>
      <c r="G42" s="4209">
        <v>0</v>
      </c>
      <c r="H42" s="4209">
        <v>11592.28</v>
      </c>
      <c r="I42" s="4209">
        <v>55507.06</v>
      </c>
      <c r="J42" s="4209">
        <v>0</v>
      </c>
      <c r="K42" s="4209">
        <v>42899</v>
      </c>
      <c r="L42" s="4209">
        <v>0</v>
      </c>
      <c r="M42" s="4209">
        <v>0</v>
      </c>
      <c r="N42" s="4258">
        <f t="shared" si="0"/>
        <v>135849.34</v>
      </c>
    </row>
    <row r="43" spans="1:14" ht="17.100000000000001" customHeight="1">
      <c r="A43" s="4257" t="s">
        <v>3802</v>
      </c>
      <c r="B43" s="4209">
        <v>0</v>
      </c>
      <c r="C43" s="4209">
        <v>0</v>
      </c>
      <c r="D43" s="4209">
        <v>189468</v>
      </c>
      <c r="E43" s="4209">
        <v>0</v>
      </c>
      <c r="F43" s="4209">
        <v>373204</v>
      </c>
      <c r="G43" s="4209">
        <v>0</v>
      </c>
      <c r="H43" s="4209">
        <v>406666</v>
      </c>
      <c r="I43" s="4209">
        <v>0</v>
      </c>
      <c r="J43" s="4209">
        <v>0</v>
      </c>
      <c r="K43" s="4209">
        <v>667045.87</v>
      </c>
      <c r="L43" s="4209">
        <v>0</v>
      </c>
      <c r="M43" s="4209">
        <v>0</v>
      </c>
      <c r="N43" s="4258">
        <f t="shared" si="0"/>
        <v>1636383.87</v>
      </c>
    </row>
    <row r="44" spans="1:14" ht="17.100000000000001" customHeight="1">
      <c r="A44" s="4257" t="s">
        <v>3804</v>
      </c>
      <c r="B44" s="4209">
        <v>762180.64</v>
      </c>
      <c r="C44" s="4209">
        <v>653590.81000000006</v>
      </c>
      <c r="D44" s="4209">
        <v>368094.55</v>
      </c>
      <c r="E44" s="4209">
        <v>354196.45</v>
      </c>
      <c r="F44" s="4209">
        <v>644295</v>
      </c>
      <c r="G44" s="4209">
        <v>707849.11</v>
      </c>
      <c r="H44" s="4209">
        <v>1079897.21</v>
      </c>
      <c r="I44" s="4209">
        <v>584070.02</v>
      </c>
      <c r="J44" s="4209">
        <v>1427713.84</v>
      </c>
      <c r="K44" s="4209">
        <v>845206.26</v>
      </c>
      <c r="L44" s="4209">
        <v>874184.9</v>
      </c>
      <c r="M44" s="4209">
        <v>683050.72</v>
      </c>
      <c r="N44" s="4258">
        <f t="shared" si="0"/>
        <v>8984329.5099999998</v>
      </c>
    </row>
    <row r="45" spans="1:14" ht="17.100000000000001" customHeight="1">
      <c r="A45" s="4257" t="s">
        <v>3806</v>
      </c>
      <c r="B45" s="4209">
        <v>0</v>
      </c>
      <c r="C45" s="4209">
        <v>20103.27</v>
      </c>
      <c r="D45" s="4209">
        <v>111093.58</v>
      </c>
      <c r="E45" s="4209">
        <v>29699.759999999998</v>
      </c>
      <c r="F45" s="4209">
        <v>61227.42</v>
      </c>
      <c r="G45" s="4209">
        <v>86462.62</v>
      </c>
      <c r="H45" s="4209">
        <v>34387.58</v>
      </c>
      <c r="I45" s="4209">
        <v>0</v>
      </c>
      <c r="J45" s="4209">
        <v>355697.02</v>
      </c>
      <c r="K45" s="4209">
        <v>65354.83</v>
      </c>
      <c r="L45" s="4209">
        <v>50351.41</v>
      </c>
      <c r="M45" s="4209">
        <v>48531.74</v>
      </c>
      <c r="N45" s="4258">
        <f t="shared" si="0"/>
        <v>862909.23</v>
      </c>
    </row>
    <row r="46" spans="1:14" ht="17.100000000000001" customHeight="1">
      <c r="A46" s="4257" t="s">
        <v>3856</v>
      </c>
      <c r="B46" s="4209">
        <v>0</v>
      </c>
      <c r="C46" s="4209">
        <v>19507.8</v>
      </c>
      <c r="D46" s="4209">
        <v>0</v>
      </c>
      <c r="E46" s="4209">
        <v>0</v>
      </c>
      <c r="F46" s="4209">
        <v>0</v>
      </c>
      <c r="G46" s="4209">
        <v>0</v>
      </c>
      <c r="H46" s="4209">
        <v>0</v>
      </c>
      <c r="I46" s="4209">
        <v>0</v>
      </c>
      <c r="J46" s="4209">
        <v>0</v>
      </c>
      <c r="K46" s="4209">
        <v>0</v>
      </c>
      <c r="L46" s="4209">
        <v>0</v>
      </c>
      <c r="M46" s="4209">
        <v>0</v>
      </c>
      <c r="N46" s="4258">
        <f t="shared" si="0"/>
        <v>19507.8</v>
      </c>
    </row>
    <row r="47" spans="1:14" ht="17.100000000000001" customHeight="1">
      <c r="A47" s="4257" t="s">
        <v>3807</v>
      </c>
      <c r="B47" s="4209">
        <v>13575</v>
      </c>
      <c r="C47" s="4209">
        <v>114796.9</v>
      </c>
      <c r="D47" s="4209">
        <v>185064.87</v>
      </c>
      <c r="E47" s="4209">
        <v>95383.679999999993</v>
      </c>
      <c r="F47" s="4209">
        <v>161379.76999999999</v>
      </c>
      <c r="G47" s="4209">
        <v>167494.54999999999</v>
      </c>
      <c r="H47" s="4209">
        <v>193444.89</v>
      </c>
      <c r="I47" s="4209">
        <v>187778.27</v>
      </c>
      <c r="J47" s="4209">
        <v>194973.2</v>
      </c>
      <c r="K47" s="4209">
        <v>425547</v>
      </c>
      <c r="L47" s="4209">
        <v>563585.32999999996</v>
      </c>
      <c r="M47" s="4209">
        <v>44000</v>
      </c>
      <c r="N47" s="4258">
        <f t="shared" si="0"/>
        <v>2347023.46</v>
      </c>
    </row>
    <row r="48" spans="1:14" ht="17.100000000000001" customHeight="1">
      <c r="A48" s="4257" t="s">
        <v>3808</v>
      </c>
      <c r="B48" s="4209">
        <v>0</v>
      </c>
      <c r="C48" s="4209">
        <v>2700</v>
      </c>
      <c r="D48" s="4209">
        <v>22946</v>
      </c>
      <c r="E48" s="4209">
        <v>480</v>
      </c>
      <c r="F48" s="4209">
        <v>41617.339999999997</v>
      </c>
      <c r="G48" s="4209">
        <v>0</v>
      </c>
      <c r="H48" s="4209">
        <v>114827.75</v>
      </c>
      <c r="I48" s="4209">
        <v>93728.61</v>
      </c>
      <c r="J48" s="4209">
        <v>35000</v>
      </c>
      <c r="K48" s="4209">
        <v>0</v>
      </c>
      <c r="L48" s="4209">
        <v>0</v>
      </c>
      <c r="M48" s="4209">
        <v>136377.97</v>
      </c>
      <c r="N48" s="4258">
        <f t="shared" si="0"/>
        <v>447677.67000000004</v>
      </c>
    </row>
    <row r="49" spans="1:14" ht="17.100000000000001" customHeight="1">
      <c r="A49" s="4257" t="s">
        <v>3809</v>
      </c>
      <c r="B49" s="4209">
        <v>0</v>
      </c>
      <c r="C49" s="4209">
        <v>0</v>
      </c>
      <c r="D49" s="4209">
        <v>0</v>
      </c>
      <c r="E49" s="4209">
        <v>0</v>
      </c>
      <c r="F49" s="4209">
        <v>0</v>
      </c>
      <c r="G49" s="4209">
        <v>0</v>
      </c>
      <c r="H49" s="4209">
        <v>0</v>
      </c>
      <c r="I49" s="4209">
        <v>0</v>
      </c>
      <c r="J49" s="4209">
        <v>90622.6</v>
      </c>
      <c r="K49" s="4209">
        <v>0</v>
      </c>
      <c r="L49" s="4209">
        <v>0</v>
      </c>
      <c r="M49" s="4209">
        <v>0</v>
      </c>
      <c r="N49" s="4258">
        <f t="shared" si="0"/>
        <v>90622.6</v>
      </c>
    </row>
    <row r="50" spans="1:14" ht="17.100000000000001" customHeight="1">
      <c r="A50" s="4257" t="s">
        <v>3879</v>
      </c>
      <c r="B50" s="4209">
        <v>0</v>
      </c>
      <c r="C50" s="4209">
        <v>206549</v>
      </c>
      <c r="D50" s="4209">
        <v>89906</v>
      </c>
      <c r="E50" s="4209">
        <v>0</v>
      </c>
      <c r="F50" s="4209">
        <v>60070.5</v>
      </c>
      <c r="G50" s="4209">
        <v>0</v>
      </c>
      <c r="H50" s="4209">
        <v>21322.81</v>
      </c>
      <c r="I50" s="4209">
        <v>128348</v>
      </c>
      <c r="J50" s="4209">
        <v>79112</v>
      </c>
      <c r="K50" s="4209">
        <v>23724.5</v>
      </c>
      <c r="L50" s="4209">
        <v>52758</v>
      </c>
      <c r="M50" s="4209">
        <v>0</v>
      </c>
      <c r="N50" s="4258">
        <f t="shared" si="0"/>
        <v>661790.81000000006</v>
      </c>
    </row>
    <row r="51" spans="1:14" ht="17.100000000000001" customHeight="1">
      <c r="A51" s="4257" t="s">
        <v>3811</v>
      </c>
      <c r="B51" s="4209">
        <v>1324843.6200000001</v>
      </c>
      <c r="C51" s="4209">
        <v>1410417.55</v>
      </c>
      <c r="D51" s="4209">
        <v>2350902.4900000002</v>
      </c>
      <c r="E51" s="4209">
        <v>1677821.24</v>
      </c>
      <c r="F51" s="4209">
        <v>2363928.2200000002</v>
      </c>
      <c r="G51" s="4209">
        <v>1690190.17</v>
      </c>
      <c r="H51" s="4209">
        <v>2064712.72</v>
      </c>
      <c r="I51" s="4209">
        <v>1817598.54</v>
      </c>
      <c r="J51" s="4209">
        <v>1661735.44</v>
      </c>
      <c r="K51" s="4209">
        <v>1786209.88</v>
      </c>
      <c r="L51" s="4209">
        <v>1693575.95</v>
      </c>
      <c r="M51" s="4209">
        <v>1354677.98</v>
      </c>
      <c r="N51" s="4258">
        <f t="shared" si="0"/>
        <v>21196613.800000001</v>
      </c>
    </row>
    <row r="52" spans="1:14" ht="17.100000000000001" customHeight="1">
      <c r="A52" s="4257" t="s">
        <v>3812</v>
      </c>
      <c r="B52" s="4209">
        <v>565286.13</v>
      </c>
      <c r="C52" s="4209">
        <v>703911.99</v>
      </c>
      <c r="D52" s="4209">
        <v>1387819.5</v>
      </c>
      <c r="E52" s="4209">
        <v>773491.12</v>
      </c>
      <c r="F52" s="4209">
        <v>579210.46</v>
      </c>
      <c r="G52" s="4209">
        <v>776081.04</v>
      </c>
      <c r="H52" s="4209">
        <v>360856.24</v>
      </c>
      <c r="I52" s="4209">
        <v>1006370.07</v>
      </c>
      <c r="J52" s="4209">
        <v>346717.72</v>
      </c>
      <c r="K52" s="4209">
        <v>268753.77</v>
      </c>
      <c r="L52" s="4209">
        <v>336633.83</v>
      </c>
      <c r="M52" s="4209">
        <v>871862.29</v>
      </c>
      <c r="N52" s="4258">
        <f t="shared" si="0"/>
        <v>7976994.1600000011</v>
      </c>
    </row>
    <row r="53" spans="1:14" ht="17.100000000000001" customHeight="1">
      <c r="A53" s="4257" t="s">
        <v>3814</v>
      </c>
      <c r="B53" s="4209">
        <v>5143580.7300000004</v>
      </c>
      <c r="C53" s="4209">
        <v>3060621.49</v>
      </c>
      <c r="D53" s="4209">
        <v>7874926.3399999999</v>
      </c>
      <c r="E53" s="4209">
        <v>1821241.04</v>
      </c>
      <c r="F53" s="4209">
        <v>5764697.9000000004</v>
      </c>
      <c r="G53" s="4209">
        <v>2957142.16</v>
      </c>
      <c r="H53" s="4209">
        <v>5415381.3099999996</v>
      </c>
      <c r="I53" s="4209">
        <v>2739887.25</v>
      </c>
      <c r="J53" s="4209">
        <v>5920454.75</v>
      </c>
      <c r="K53" s="4209">
        <v>3398757.97</v>
      </c>
      <c r="L53" s="4209">
        <v>4540678.5199999996</v>
      </c>
      <c r="M53" s="4209">
        <v>1286742.74</v>
      </c>
      <c r="N53" s="4258">
        <f t="shared" si="0"/>
        <v>49924112.199999996</v>
      </c>
    </row>
    <row r="54" spans="1:14" ht="17.100000000000001" customHeight="1">
      <c r="A54" s="4257" t="s">
        <v>3815</v>
      </c>
      <c r="B54" s="4209">
        <v>1319025.02</v>
      </c>
      <c r="C54" s="4209">
        <v>1371543.84</v>
      </c>
      <c r="D54" s="4209">
        <v>783088.82</v>
      </c>
      <c r="E54" s="4209">
        <v>1420509.07</v>
      </c>
      <c r="F54" s="4209">
        <v>1059066.77</v>
      </c>
      <c r="G54" s="4209">
        <v>1306119.45</v>
      </c>
      <c r="H54" s="4209">
        <v>1505107.71</v>
      </c>
      <c r="I54" s="4209">
        <v>2561378.25</v>
      </c>
      <c r="J54" s="4209">
        <v>1617546.59</v>
      </c>
      <c r="K54" s="4209">
        <v>2041821.26</v>
      </c>
      <c r="L54" s="4209">
        <v>1386177.71</v>
      </c>
      <c r="M54" s="4209">
        <v>1267306.3899999999</v>
      </c>
      <c r="N54" s="4258">
        <f t="shared" si="0"/>
        <v>17638690.879999999</v>
      </c>
    </row>
    <row r="55" spans="1:14" ht="17.100000000000001" customHeight="1">
      <c r="A55" s="4257" t="s">
        <v>3816</v>
      </c>
      <c r="B55" s="4209">
        <v>33659.68</v>
      </c>
      <c r="C55" s="4209">
        <v>29000</v>
      </c>
      <c r="D55" s="4209">
        <v>196180.28</v>
      </c>
      <c r="E55" s="4209">
        <v>16697.419999999998</v>
      </c>
      <c r="F55" s="4209">
        <v>236955.28</v>
      </c>
      <c r="G55" s="4209">
        <v>72870.429999999993</v>
      </c>
      <c r="H55" s="4209">
        <v>0</v>
      </c>
      <c r="I55" s="4209">
        <v>35088.1</v>
      </c>
      <c r="J55" s="4209">
        <v>0</v>
      </c>
      <c r="K55" s="4209">
        <v>0</v>
      </c>
      <c r="L55" s="4209">
        <v>56841.87</v>
      </c>
      <c r="M55" s="4209">
        <v>56780.5</v>
      </c>
      <c r="N55" s="4258">
        <f t="shared" si="0"/>
        <v>734073.56</v>
      </c>
    </row>
    <row r="56" spans="1:14" ht="17.100000000000001" customHeight="1">
      <c r="A56" s="4257" t="s">
        <v>3859</v>
      </c>
      <c r="B56" s="4209">
        <v>0</v>
      </c>
      <c r="C56" s="4209">
        <v>0</v>
      </c>
      <c r="D56" s="4209">
        <v>0</v>
      </c>
      <c r="E56" s="4209">
        <v>0</v>
      </c>
      <c r="F56" s="4209">
        <v>0</v>
      </c>
      <c r="G56" s="4209">
        <v>0</v>
      </c>
      <c r="H56" s="4209">
        <v>0</v>
      </c>
      <c r="I56" s="4209">
        <v>0</v>
      </c>
      <c r="J56" s="4209">
        <v>26291.3</v>
      </c>
      <c r="K56" s="4209">
        <v>0</v>
      </c>
      <c r="L56" s="4209">
        <v>0</v>
      </c>
      <c r="M56" s="4209">
        <v>0</v>
      </c>
      <c r="N56" s="4258">
        <f t="shared" si="0"/>
        <v>26291.3</v>
      </c>
    </row>
    <row r="57" spans="1:14" ht="17.100000000000001" customHeight="1">
      <c r="A57" s="4257" t="s">
        <v>3818</v>
      </c>
      <c r="B57" s="4209">
        <v>0</v>
      </c>
      <c r="C57" s="4209">
        <v>0</v>
      </c>
      <c r="D57" s="4209">
        <v>0</v>
      </c>
      <c r="E57" s="4209">
        <v>0</v>
      </c>
      <c r="F57" s="4209">
        <v>0</v>
      </c>
      <c r="G57" s="4209">
        <v>0</v>
      </c>
      <c r="H57" s="4209">
        <v>5229.33</v>
      </c>
      <c r="I57" s="4209">
        <v>0</v>
      </c>
      <c r="J57" s="4209">
        <v>0</v>
      </c>
      <c r="K57" s="4209">
        <v>0</v>
      </c>
      <c r="L57" s="4209">
        <v>26977.119999999999</v>
      </c>
      <c r="M57" s="4209">
        <v>4300.3100000000004</v>
      </c>
      <c r="N57" s="4258">
        <f t="shared" si="0"/>
        <v>36506.759999999995</v>
      </c>
    </row>
    <row r="58" spans="1:14" ht="17.100000000000001" customHeight="1">
      <c r="A58" s="4257" t="s">
        <v>3880</v>
      </c>
      <c r="B58" s="4209">
        <v>6481.87</v>
      </c>
      <c r="C58" s="4209">
        <v>53596.92</v>
      </c>
      <c r="D58" s="4209">
        <v>53828.27</v>
      </c>
      <c r="E58" s="4209">
        <v>106911.26</v>
      </c>
      <c r="F58" s="4209">
        <v>111064.34</v>
      </c>
      <c r="G58" s="4209">
        <v>60058.06</v>
      </c>
      <c r="H58" s="4209">
        <v>63150.35</v>
      </c>
      <c r="I58" s="4209">
        <v>84752.17</v>
      </c>
      <c r="J58" s="4209">
        <v>0</v>
      </c>
      <c r="K58" s="4209">
        <v>163502.29</v>
      </c>
      <c r="L58" s="4209">
        <v>56822.36</v>
      </c>
      <c r="M58" s="4209">
        <v>16475.29</v>
      </c>
      <c r="N58" s="4258">
        <f t="shared" si="0"/>
        <v>776643.18</v>
      </c>
    </row>
    <row r="59" spans="1:14" ht="17.100000000000001" customHeight="1">
      <c r="A59" s="4257" t="s">
        <v>3819</v>
      </c>
      <c r="B59" s="4209">
        <v>0</v>
      </c>
      <c r="C59" s="4209">
        <v>18586</v>
      </c>
      <c r="D59" s="4209">
        <v>32443.439999999999</v>
      </c>
      <c r="E59" s="4209">
        <v>30605.279999999999</v>
      </c>
      <c r="F59" s="4209">
        <v>0</v>
      </c>
      <c r="G59" s="4209">
        <v>175440.96</v>
      </c>
      <c r="H59" s="4209">
        <v>50163.8</v>
      </c>
      <c r="I59" s="4209">
        <v>27441.48</v>
      </c>
      <c r="J59" s="4209">
        <v>47644.87</v>
      </c>
      <c r="K59" s="4209">
        <v>68457.509999999995</v>
      </c>
      <c r="L59" s="4209">
        <v>12923.33</v>
      </c>
      <c r="M59" s="4209">
        <v>12165.61</v>
      </c>
      <c r="N59" s="4258">
        <f t="shared" si="0"/>
        <v>475872.27999999997</v>
      </c>
    </row>
    <row r="60" spans="1:14" ht="17.100000000000001" customHeight="1">
      <c r="A60" s="4257" t="s">
        <v>3820</v>
      </c>
      <c r="B60" s="4209">
        <v>44023.94</v>
      </c>
      <c r="C60" s="4209">
        <v>102806.93</v>
      </c>
      <c r="D60" s="4209">
        <v>88990.86</v>
      </c>
      <c r="E60" s="4209">
        <v>19428.47</v>
      </c>
      <c r="F60" s="4209">
        <v>90958.98</v>
      </c>
      <c r="G60" s="4209">
        <v>63698.1</v>
      </c>
      <c r="H60" s="4209">
        <v>23070</v>
      </c>
      <c r="I60" s="4209">
        <v>89392.06</v>
      </c>
      <c r="J60" s="4209">
        <v>104949</v>
      </c>
      <c r="K60" s="4209">
        <v>93885.43</v>
      </c>
      <c r="L60" s="4209">
        <v>80130.8</v>
      </c>
      <c r="M60" s="4209">
        <v>46579.25</v>
      </c>
      <c r="N60" s="4258">
        <f t="shared" si="0"/>
        <v>847913.82000000007</v>
      </c>
    </row>
    <row r="61" spans="1:14" ht="17.100000000000001" customHeight="1">
      <c r="A61" s="4257" t="s">
        <v>3821</v>
      </c>
      <c r="B61" s="4209">
        <v>0</v>
      </c>
      <c r="C61" s="4209">
        <v>0</v>
      </c>
      <c r="D61" s="4209">
        <v>0</v>
      </c>
      <c r="E61" s="4209">
        <v>0</v>
      </c>
      <c r="F61" s="4209">
        <v>0</v>
      </c>
      <c r="G61" s="4209">
        <v>0</v>
      </c>
      <c r="H61" s="4209">
        <v>17808</v>
      </c>
      <c r="I61" s="4209">
        <v>0</v>
      </c>
      <c r="J61" s="4209">
        <v>0</v>
      </c>
      <c r="K61" s="4209">
        <v>0</v>
      </c>
      <c r="L61" s="4209">
        <v>0</v>
      </c>
      <c r="M61" s="4209">
        <v>0</v>
      </c>
      <c r="N61" s="4258">
        <f t="shared" si="0"/>
        <v>17808</v>
      </c>
    </row>
    <row r="62" spans="1:14" ht="17.100000000000001" customHeight="1">
      <c r="A62" s="4257" t="s">
        <v>3822</v>
      </c>
      <c r="B62" s="4209">
        <v>369936</v>
      </c>
      <c r="C62" s="4209">
        <v>366377.32</v>
      </c>
      <c r="D62" s="4209">
        <v>232656.5</v>
      </c>
      <c r="E62" s="4209">
        <v>436653.37</v>
      </c>
      <c r="F62" s="4209">
        <v>507318.75</v>
      </c>
      <c r="G62" s="4209">
        <v>110500</v>
      </c>
      <c r="H62" s="4209">
        <v>275229.96000000002</v>
      </c>
      <c r="I62" s="4209">
        <v>95021.1</v>
      </c>
      <c r="J62" s="4209">
        <v>225326.74</v>
      </c>
      <c r="K62" s="4209">
        <v>24532.5</v>
      </c>
      <c r="L62" s="4209">
        <v>324237.45</v>
      </c>
      <c r="M62" s="4209">
        <v>167706.85999999999</v>
      </c>
      <c r="N62" s="4258">
        <f t="shared" si="0"/>
        <v>3135496.5500000003</v>
      </c>
    </row>
    <row r="63" spans="1:14" ht="17.100000000000001" customHeight="1">
      <c r="A63" s="4257" t="s">
        <v>3823</v>
      </c>
      <c r="B63" s="4209">
        <v>19822</v>
      </c>
      <c r="C63" s="4209">
        <v>60461.24</v>
      </c>
      <c r="D63" s="4209">
        <v>0</v>
      </c>
      <c r="E63" s="4209">
        <v>27313</v>
      </c>
      <c r="F63" s="4209">
        <v>0</v>
      </c>
      <c r="G63" s="4209">
        <v>29514</v>
      </c>
      <c r="H63" s="4209">
        <v>0</v>
      </c>
      <c r="I63" s="4209">
        <v>9200</v>
      </c>
      <c r="J63" s="4209">
        <v>26776</v>
      </c>
      <c r="K63" s="4209">
        <v>9037</v>
      </c>
      <c r="L63" s="4209">
        <v>0</v>
      </c>
      <c r="M63" s="4209">
        <v>8327</v>
      </c>
      <c r="N63" s="4258">
        <f t="shared" si="0"/>
        <v>190450.24</v>
      </c>
    </row>
    <row r="64" spans="1:14" ht="17.100000000000001" customHeight="1">
      <c r="A64" s="4257" t="s">
        <v>3861</v>
      </c>
      <c r="B64" s="4209">
        <v>240406.66</v>
      </c>
      <c r="C64" s="4209">
        <v>545060.47</v>
      </c>
      <c r="D64" s="4209">
        <v>391524.44</v>
      </c>
      <c r="E64" s="4209">
        <v>1678100.24</v>
      </c>
      <c r="F64" s="4209">
        <v>754651.27</v>
      </c>
      <c r="G64" s="4209">
        <v>708874.49</v>
      </c>
      <c r="H64" s="4209">
        <v>852139.08</v>
      </c>
      <c r="I64" s="4209">
        <v>773337.91</v>
      </c>
      <c r="J64" s="4209">
        <v>534875.30000000005</v>
      </c>
      <c r="K64" s="4209">
        <v>346282.33</v>
      </c>
      <c r="L64" s="4209">
        <v>1053592.52</v>
      </c>
      <c r="M64" s="4209">
        <v>312839.24</v>
      </c>
      <c r="N64" s="4258">
        <f t="shared" ref="N64:N86" si="1">SUM(B64:M64)</f>
        <v>8191683.9500000011</v>
      </c>
    </row>
    <row r="65" spans="1:14" ht="17.100000000000001" customHeight="1">
      <c r="A65" s="4257" t="s">
        <v>3825</v>
      </c>
      <c r="B65" s="4209">
        <v>1234277.03</v>
      </c>
      <c r="C65" s="4209">
        <v>1004468.56</v>
      </c>
      <c r="D65" s="4209">
        <v>1432551.06</v>
      </c>
      <c r="E65" s="4209">
        <v>764254.96</v>
      </c>
      <c r="F65" s="4209">
        <v>2357686</v>
      </c>
      <c r="G65" s="4209">
        <v>1756763.51</v>
      </c>
      <c r="H65" s="4209">
        <v>772876.27</v>
      </c>
      <c r="I65" s="4209">
        <v>1419372.83</v>
      </c>
      <c r="J65" s="4209">
        <v>526785.68999999994</v>
      </c>
      <c r="K65" s="4209">
        <v>283760.21000000002</v>
      </c>
      <c r="L65" s="4209">
        <v>743558.85</v>
      </c>
      <c r="M65" s="4209">
        <v>523187.77</v>
      </c>
      <c r="N65" s="4258">
        <f t="shared" si="1"/>
        <v>12819542.739999998</v>
      </c>
    </row>
    <row r="66" spans="1:14" ht="17.100000000000001" customHeight="1">
      <c r="A66" s="4257" t="s">
        <v>3862</v>
      </c>
      <c r="B66" s="4209">
        <v>72242</v>
      </c>
      <c r="C66" s="4209">
        <v>2154.7399999999998</v>
      </c>
      <c r="D66" s="4209">
        <v>0</v>
      </c>
      <c r="E66" s="4209">
        <v>0</v>
      </c>
      <c r="F66" s="4209">
        <v>597.36</v>
      </c>
      <c r="G66" s="4209">
        <v>411.34</v>
      </c>
      <c r="H66" s="4209">
        <v>586.86</v>
      </c>
      <c r="I66" s="4209">
        <v>997.05</v>
      </c>
      <c r="J66" s="4209">
        <v>43272.66</v>
      </c>
      <c r="K66" s="4209">
        <v>410.22</v>
      </c>
      <c r="L66" s="4209">
        <v>348.64</v>
      </c>
      <c r="M66" s="4209">
        <v>429.9</v>
      </c>
      <c r="N66" s="4258">
        <f t="shared" si="1"/>
        <v>121450.77</v>
      </c>
    </row>
    <row r="67" spans="1:14" ht="17.100000000000001" customHeight="1">
      <c r="A67" s="4257" t="s">
        <v>3826</v>
      </c>
      <c r="B67" s="4209">
        <v>318248.32000000001</v>
      </c>
      <c r="C67" s="4209">
        <v>322417.40999999997</v>
      </c>
      <c r="D67" s="4209">
        <v>534582.27</v>
      </c>
      <c r="E67" s="4209">
        <v>218067.64</v>
      </c>
      <c r="F67" s="4209">
        <v>433423.69</v>
      </c>
      <c r="G67" s="4209">
        <v>811102.95</v>
      </c>
      <c r="H67" s="4209">
        <v>541004.81000000006</v>
      </c>
      <c r="I67" s="4209">
        <v>284632.25</v>
      </c>
      <c r="J67" s="4209">
        <v>604379.44999999995</v>
      </c>
      <c r="K67" s="4209">
        <v>372183.96</v>
      </c>
      <c r="L67" s="4209">
        <v>708231.36</v>
      </c>
      <c r="M67" s="4209">
        <v>369633.3</v>
      </c>
      <c r="N67" s="4258">
        <f t="shared" si="1"/>
        <v>5517907.4100000001</v>
      </c>
    </row>
    <row r="68" spans="1:14" ht="17.100000000000001" customHeight="1">
      <c r="A68" s="4257" t="s">
        <v>3863</v>
      </c>
      <c r="B68" s="4209">
        <v>18346</v>
      </c>
      <c r="C68" s="4209">
        <v>60377</v>
      </c>
      <c r="D68" s="4209">
        <v>0</v>
      </c>
      <c r="E68" s="4209">
        <v>0</v>
      </c>
      <c r="F68" s="4209">
        <v>0</v>
      </c>
      <c r="G68" s="4209">
        <v>0</v>
      </c>
      <c r="H68" s="4209">
        <v>11070</v>
      </c>
      <c r="I68" s="4209">
        <v>22389</v>
      </c>
      <c r="J68" s="4209">
        <v>0</v>
      </c>
      <c r="K68" s="4209">
        <v>258374.73</v>
      </c>
      <c r="L68" s="4209">
        <v>43998.400000000001</v>
      </c>
      <c r="M68" s="4209">
        <v>36332.83</v>
      </c>
      <c r="N68" s="4258">
        <f t="shared" si="1"/>
        <v>450887.96</v>
      </c>
    </row>
    <row r="69" spans="1:14" ht="17.100000000000001" customHeight="1">
      <c r="A69" s="4257" t="s">
        <v>3828</v>
      </c>
      <c r="B69" s="4209">
        <v>0</v>
      </c>
      <c r="C69" s="4209">
        <v>121982.11</v>
      </c>
      <c r="D69" s="4209">
        <v>0</v>
      </c>
      <c r="E69" s="4209">
        <v>0</v>
      </c>
      <c r="F69" s="4209">
        <v>57070.33</v>
      </c>
      <c r="G69" s="4209">
        <v>0</v>
      </c>
      <c r="H69" s="4209">
        <v>10702.8</v>
      </c>
      <c r="I69" s="4209">
        <v>0</v>
      </c>
      <c r="J69" s="4209">
        <v>0</v>
      </c>
      <c r="K69" s="4209">
        <v>0</v>
      </c>
      <c r="L69" s="4209">
        <v>0</v>
      </c>
      <c r="M69" s="4209">
        <v>0</v>
      </c>
      <c r="N69" s="4258">
        <f t="shared" si="1"/>
        <v>189755.24</v>
      </c>
    </row>
    <row r="70" spans="1:14" ht="17.100000000000001" customHeight="1">
      <c r="A70" s="4257" t="s">
        <v>3829</v>
      </c>
      <c r="B70" s="4209">
        <v>0</v>
      </c>
      <c r="C70" s="4209">
        <v>0</v>
      </c>
      <c r="D70" s="4209">
        <v>11295.45</v>
      </c>
      <c r="E70" s="4209">
        <v>0</v>
      </c>
      <c r="F70" s="4209">
        <v>0</v>
      </c>
      <c r="G70" s="4209">
        <v>4334.3999999999996</v>
      </c>
      <c r="H70" s="4209">
        <v>13858.59</v>
      </c>
      <c r="I70" s="4209">
        <v>0</v>
      </c>
      <c r="J70" s="4209">
        <v>14037.33</v>
      </c>
      <c r="K70" s="4209">
        <v>52122.42</v>
      </c>
      <c r="L70" s="4209">
        <v>0</v>
      </c>
      <c r="M70" s="4209">
        <v>1697.46</v>
      </c>
      <c r="N70" s="4258">
        <f t="shared" si="1"/>
        <v>97345.650000000009</v>
      </c>
    </row>
    <row r="71" spans="1:14" ht="17.100000000000001" customHeight="1">
      <c r="A71" s="4257" t="s">
        <v>3830</v>
      </c>
      <c r="B71" s="4209">
        <v>13363.2</v>
      </c>
      <c r="C71" s="4209">
        <v>0</v>
      </c>
      <c r="D71" s="4209">
        <v>0</v>
      </c>
      <c r="E71" s="4209">
        <v>28905.27</v>
      </c>
      <c r="F71" s="4209">
        <v>0</v>
      </c>
      <c r="G71" s="4209">
        <v>6645</v>
      </c>
      <c r="H71" s="4209">
        <v>0</v>
      </c>
      <c r="I71" s="4209">
        <v>69033.77</v>
      </c>
      <c r="J71" s="4209">
        <v>0</v>
      </c>
      <c r="K71" s="4209">
        <v>0</v>
      </c>
      <c r="L71" s="4209">
        <v>0</v>
      </c>
      <c r="M71" s="4209">
        <v>0</v>
      </c>
      <c r="N71" s="4258">
        <f t="shared" si="1"/>
        <v>117947.24</v>
      </c>
    </row>
    <row r="72" spans="1:14" ht="17.100000000000001" customHeight="1">
      <c r="A72" s="4257" t="s">
        <v>3882</v>
      </c>
      <c r="B72" s="4209">
        <v>0</v>
      </c>
      <c r="C72" s="4209">
        <v>0</v>
      </c>
      <c r="D72" s="4209">
        <v>0</v>
      </c>
      <c r="E72" s="4209">
        <v>0</v>
      </c>
      <c r="F72" s="4209">
        <v>1151723.3500000001</v>
      </c>
      <c r="G72" s="4209">
        <v>0</v>
      </c>
      <c r="H72" s="4209">
        <v>0</v>
      </c>
      <c r="I72" s="4209">
        <v>0</v>
      </c>
      <c r="J72" s="4209">
        <v>0</v>
      </c>
      <c r="K72" s="4209">
        <v>0</v>
      </c>
      <c r="L72" s="4209">
        <v>0</v>
      </c>
      <c r="M72" s="4209">
        <v>36034.550000000003</v>
      </c>
      <c r="N72" s="4258">
        <f t="shared" si="1"/>
        <v>1187757.9000000001</v>
      </c>
    </row>
    <row r="73" spans="1:14" ht="17.100000000000001" customHeight="1">
      <c r="A73" s="4257" t="s">
        <v>3832</v>
      </c>
      <c r="B73" s="4209">
        <v>17130</v>
      </c>
      <c r="C73" s="4209">
        <v>629055.93000000005</v>
      </c>
      <c r="D73" s="4209">
        <v>230614.13</v>
      </c>
      <c r="E73" s="4209">
        <v>532140.56999999995</v>
      </c>
      <c r="F73" s="4209">
        <v>38739.129999999997</v>
      </c>
      <c r="G73" s="4209">
        <v>42629.68</v>
      </c>
      <c r="H73" s="4209">
        <v>138299.94</v>
      </c>
      <c r="I73" s="4209">
        <v>571562.67000000004</v>
      </c>
      <c r="J73" s="4209">
        <v>61944.43</v>
      </c>
      <c r="K73" s="4209">
        <v>77499.53</v>
      </c>
      <c r="L73" s="4209">
        <v>228732.42</v>
      </c>
      <c r="M73" s="4209">
        <v>144463.01</v>
      </c>
      <c r="N73" s="4258">
        <f t="shared" si="1"/>
        <v>2712811.4399999995</v>
      </c>
    </row>
    <row r="74" spans="1:14" ht="17.100000000000001" customHeight="1">
      <c r="A74" s="4257" t="s">
        <v>3833</v>
      </c>
      <c r="B74" s="4209">
        <v>935815.27</v>
      </c>
      <c r="C74" s="4209">
        <v>954870.33</v>
      </c>
      <c r="D74" s="4209">
        <v>779304.49</v>
      </c>
      <c r="E74" s="4209">
        <v>442066.94</v>
      </c>
      <c r="F74" s="4209">
        <v>612434.99</v>
      </c>
      <c r="G74" s="4209">
        <v>698216.09</v>
      </c>
      <c r="H74" s="4209">
        <v>852050.44</v>
      </c>
      <c r="I74" s="4209">
        <v>529633.42000000004</v>
      </c>
      <c r="J74" s="4209">
        <v>1121570.76</v>
      </c>
      <c r="K74" s="4209">
        <v>972175.18</v>
      </c>
      <c r="L74" s="4209">
        <v>1716187.63</v>
      </c>
      <c r="M74" s="4209">
        <v>1572583.64</v>
      </c>
      <c r="N74" s="4258">
        <f t="shared" si="1"/>
        <v>11186909.18</v>
      </c>
    </row>
    <row r="75" spans="1:14" ht="17.100000000000001" customHeight="1">
      <c r="A75" s="4257" t="s">
        <v>3834</v>
      </c>
      <c r="B75" s="4209">
        <v>0</v>
      </c>
      <c r="C75" s="4209">
        <v>78096.800000000003</v>
      </c>
      <c r="D75" s="4209">
        <v>0</v>
      </c>
      <c r="E75" s="4209">
        <v>0</v>
      </c>
      <c r="F75" s="4209">
        <v>0</v>
      </c>
      <c r="G75" s="4209">
        <v>9870.36</v>
      </c>
      <c r="H75" s="4209">
        <v>0</v>
      </c>
      <c r="I75" s="4209">
        <v>313551.32</v>
      </c>
      <c r="J75" s="4209">
        <v>0</v>
      </c>
      <c r="K75" s="4209">
        <v>358856.56</v>
      </c>
      <c r="L75" s="4209">
        <v>0</v>
      </c>
      <c r="M75" s="4209">
        <v>0</v>
      </c>
      <c r="N75" s="4258">
        <f t="shared" si="1"/>
        <v>760375.04</v>
      </c>
    </row>
    <row r="76" spans="1:14" ht="17.100000000000001" customHeight="1">
      <c r="A76" s="4257" t="s">
        <v>3835</v>
      </c>
      <c r="B76" s="4209">
        <v>187543.02</v>
      </c>
      <c r="C76" s="4209">
        <v>372391.63</v>
      </c>
      <c r="D76" s="4209">
        <v>1589642.71</v>
      </c>
      <c r="E76" s="4209">
        <v>211616.04</v>
      </c>
      <c r="F76" s="4209">
        <v>260860.83</v>
      </c>
      <c r="G76" s="4209">
        <v>381475.96</v>
      </c>
      <c r="H76" s="4209">
        <v>574440.68000000005</v>
      </c>
      <c r="I76" s="4209">
        <v>309018.21999999997</v>
      </c>
      <c r="J76" s="4209">
        <v>256172.09</v>
      </c>
      <c r="K76" s="4209">
        <v>241454.83</v>
      </c>
      <c r="L76" s="4209">
        <v>277971.82</v>
      </c>
      <c r="M76" s="4209">
        <v>39606.54</v>
      </c>
      <c r="N76" s="4258">
        <f t="shared" si="1"/>
        <v>4702194.37</v>
      </c>
    </row>
    <row r="77" spans="1:14" ht="17.100000000000001" customHeight="1">
      <c r="A77" s="4257" t="s">
        <v>3836</v>
      </c>
      <c r="B77" s="4209">
        <v>45009</v>
      </c>
      <c r="C77" s="4209">
        <v>82554.2</v>
      </c>
      <c r="D77" s="4209">
        <v>83010</v>
      </c>
      <c r="E77" s="4209">
        <v>35605</v>
      </c>
      <c r="F77" s="4209">
        <v>89727</v>
      </c>
      <c r="G77" s="4209">
        <v>81700</v>
      </c>
      <c r="H77" s="4209">
        <v>184780.2</v>
      </c>
      <c r="I77" s="4209">
        <v>46550</v>
      </c>
      <c r="J77" s="4209">
        <v>268400.34000000003</v>
      </c>
      <c r="K77" s="4209">
        <v>84672.71</v>
      </c>
      <c r="L77" s="4209">
        <v>86723.4</v>
      </c>
      <c r="M77" s="4209">
        <v>470</v>
      </c>
      <c r="N77" s="4258">
        <f t="shared" si="1"/>
        <v>1089201.8499999999</v>
      </c>
    </row>
    <row r="78" spans="1:14" ht="17.100000000000001" customHeight="1">
      <c r="A78" s="4257" t="s">
        <v>3837</v>
      </c>
      <c r="B78" s="4209">
        <v>275171.24</v>
      </c>
      <c r="C78" s="4209">
        <v>99213.09</v>
      </c>
      <c r="D78" s="4209">
        <v>187350.24</v>
      </c>
      <c r="E78" s="4209">
        <v>1895401.55</v>
      </c>
      <c r="F78" s="4209">
        <v>1448614.31</v>
      </c>
      <c r="G78" s="4209">
        <v>577714.72</v>
      </c>
      <c r="H78" s="4209">
        <v>509847.48</v>
      </c>
      <c r="I78" s="4209">
        <v>629719.44999999995</v>
      </c>
      <c r="J78" s="4209">
        <v>546583.43999999994</v>
      </c>
      <c r="K78" s="4209">
        <v>949575.96</v>
      </c>
      <c r="L78" s="4209">
        <v>462253.98</v>
      </c>
      <c r="M78" s="4209">
        <v>186736.95</v>
      </c>
      <c r="N78" s="4258">
        <f t="shared" si="1"/>
        <v>7768182.4100000011</v>
      </c>
    </row>
    <row r="79" spans="1:14" ht="17.100000000000001" customHeight="1">
      <c r="A79" s="4257" t="s">
        <v>3883</v>
      </c>
      <c r="B79" s="4209">
        <v>23133</v>
      </c>
      <c r="C79" s="4209">
        <v>0</v>
      </c>
      <c r="D79" s="4209">
        <v>0</v>
      </c>
      <c r="E79" s="4209">
        <v>0</v>
      </c>
      <c r="F79" s="4209">
        <v>0</v>
      </c>
      <c r="G79" s="4209">
        <v>0</v>
      </c>
      <c r="H79" s="4209">
        <v>94716.160000000003</v>
      </c>
      <c r="I79" s="4209">
        <v>0</v>
      </c>
      <c r="J79" s="4209">
        <v>0</v>
      </c>
      <c r="K79" s="4209">
        <v>0</v>
      </c>
      <c r="L79" s="4209">
        <v>0</v>
      </c>
      <c r="M79" s="4209">
        <v>0</v>
      </c>
      <c r="N79" s="4258">
        <f t="shared" si="1"/>
        <v>117849.16</v>
      </c>
    </row>
    <row r="80" spans="1:14" ht="17.100000000000001" customHeight="1">
      <c r="A80" s="4257" t="s">
        <v>3838</v>
      </c>
      <c r="B80" s="4209">
        <v>0</v>
      </c>
      <c r="C80" s="4209">
        <v>0</v>
      </c>
      <c r="D80" s="4209">
        <v>32336.5</v>
      </c>
      <c r="E80" s="4209">
        <v>0</v>
      </c>
      <c r="F80" s="4209">
        <v>0</v>
      </c>
      <c r="G80" s="4209">
        <v>0</v>
      </c>
      <c r="H80" s="4209">
        <v>0</v>
      </c>
      <c r="I80" s="4209">
        <v>65200</v>
      </c>
      <c r="J80" s="4209">
        <v>100000</v>
      </c>
      <c r="K80" s="4209">
        <v>0</v>
      </c>
      <c r="L80" s="4209">
        <v>38610</v>
      </c>
      <c r="M80" s="4209">
        <v>0</v>
      </c>
      <c r="N80" s="4258">
        <f t="shared" si="1"/>
        <v>236146.5</v>
      </c>
    </row>
    <row r="81" spans="1:15" ht="17.100000000000001" customHeight="1">
      <c r="A81" s="4257" t="s">
        <v>3839</v>
      </c>
      <c r="B81" s="4209">
        <v>0</v>
      </c>
      <c r="C81" s="4209">
        <v>984500</v>
      </c>
      <c r="D81" s="4209">
        <v>50054.46</v>
      </c>
      <c r="E81" s="4209">
        <v>0</v>
      </c>
      <c r="F81" s="4209">
        <v>0</v>
      </c>
      <c r="G81" s="4209">
        <v>468147.65</v>
      </c>
      <c r="H81" s="4209">
        <v>0</v>
      </c>
      <c r="I81" s="4209">
        <v>0</v>
      </c>
      <c r="J81" s="4209">
        <v>0</v>
      </c>
      <c r="K81" s="4209">
        <v>0</v>
      </c>
      <c r="L81" s="4209">
        <v>0</v>
      </c>
      <c r="M81" s="4209">
        <v>45019.75</v>
      </c>
      <c r="N81" s="4258">
        <f t="shared" si="1"/>
        <v>1547721.8599999999</v>
      </c>
    </row>
    <row r="82" spans="1:15" ht="17.100000000000001" customHeight="1">
      <c r="A82" s="4257" t="s">
        <v>3840</v>
      </c>
      <c r="B82" s="4209">
        <v>140956.54</v>
      </c>
      <c r="C82" s="4209">
        <v>91551.19</v>
      </c>
      <c r="D82" s="4209">
        <v>124070.06</v>
      </c>
      <c r="E82" s="4209">
        <v>70818.899999999994</v>
      </c>
      <c r="F82" s="4209">
        <v>37834.36</v>
      </c>
      <c r="G82" s="4209">
        <v>29603.74</v>
      </c>
      <c r="H82" s="4209">
        <v>36911.129999999997</v>
      </c>
      <c r="I82" s="4209">
        <v>151963.53</v>
      </c>
      <c r="J82" s="4209">
        <v>1814585.25</v>
      </c>
      <c r="K82" s="4209">
        <v>832489.87</v>
      </c>
      <c r="L82" s="4209">
        <v>22641.119999999999</v>
      </c>
      <c r="M82" s="4209">
        <v>0</v>
      </c>
      <c r="N82" s="4258">
        <f t="shared" si="1"/>
        <v>3353425.6900000004</v>
      </c>
    </row>
    <row r="83" spans="1:15" ht="17.100000000000001" customHeight="1">
      <c r="A83" s="4257" t="s">
        <v>3841</v>
      </c>
      <c r="B83" s="4209">
        <v>0</v>
      </c>
      <c r="C83" s="4209">
        <v>0</v>
      </c>
      <c r="D83" s="4209">
        <v>0</v>
      </c>
      <c r="E83" s="4209">
        <v>0</v>
      </c>
      <c r="F83" s="4209">
        <v>42221.14</v>
      </c>
      <c r="G83" s="4209">
        <v>0</v>
      </c>
      <c r="H83" s="4209">
        <v>0</v>
      </c>
      <c r="I83" s="4209">
        <v>0</v>
      </c>
      <c r="J83" s="4209">
        <v>39775.19</v>
      </c>
      <c r="K83" s="4209">
        <v>0</v>
      </c>
      <c r="L83" s="4209">
        <v>0</v>
      </c>
      <c r="M83" s="4209">
        <v>0</v>
      </c>
      <c r="N83" s="4258">
        <f t="shared" si="1"/>
        <v>81996.33</v>
      </c>
    </row>
    <row r="84" spans="1:15" ht="17.100000000000001" customHeight="1">
      <c r="A84" s="4257" t="s">
        <v>3864</v>
      </c>
      <c r="B84" s="4209">
        <v>4011.37</v>
      </c>
      <c r="C84" s="4209">
        <v>93747</v>
      </c>
      <c r="D84" s="4209">
        <v>28129</v>
      </c>
      <c r="E84" s="4209">
        <v>0</v>
      </c>
      <c r="F84" s="4209">
        <v>5441.67</v>
      </c>
      <c r="G84" s="4209">
        <v>60376.37</v>
      </c>
      <c r="H84" s="4209">
        <v>0</v>
      </c>
      <c r="I84" s="4209">
        <v>225867.23</v>
      </c>
      <c r="J84" s="4209">
        <v>0</v>
      </c>
      <c r="K84" s="4209">
        <v>0</v>
      </c>
      <c r="L84" s="4209">
        <v>0</v>
      </c>
      <c r="M84" s="4209">
        <v>101912</v>
      </c>
      <c r="N84" s="4258">
        <f t="shared" si="1"/>
        <v>519484.64</v>
      </c>
    </row>
    <row r="85" spans="1:15" ht="17.100000000000001" customHeight="1">
      <c r="A85" s="4257" t="s">
        <v>3844</v>
      </c>
      <c r="B85" s="4209">
        <v>4085263.41</v>
      </c>
      <c r="C85" s="4209">
        <v>3091081.4</v>
      </c>
      <c r="D85" s="4209">
        <v>4580569.83</v>
      </c>
      <c r="E85" s="4209">
        <v>2535294.66</v>
      </c>
      <c r="F85" s="4209">
        <v>6243383.3099999996</v>
      </c>
      <c r="G85" s="4209">
        <v>2326531.54</v>
      </c>
      <c r="H85" s="4209">
        <v>2330817.81</v>
      </c>
      <c r="I85" s="4209">
        <v>2751337.91</v>
      </c>
      <c r="J85" s="4209">
        <v>4655873.22</v>
      </c>
      <c r="K85" s="4209">
        <v>4000773.4</v>
      </c>
      <c r="L85" s="4209">
        <v>2710048.67</v>
      </c>
      <c r="M85" s="4209">
        <v>2121934.84</v>
      </c>
      <c r="N85" s="4258">
        <f t="shared" si="1"/>
        <v>41432910</v>
      </c>
    </row>
    <row r="86" spans="1:15" ht="17.100000000000001" customHeight="1" thickBot="1">
      <c r="A86" s="4259" t="s">
        <v>3846</v>
      </c>
      <c r="B86" s="4260">
        <v>0</v>
      </c>
      <c r="C86" s="4260">
        <v>0</v>
      </c>
      <c r="D86" s="4260">
        <v>70435</v>
      </c>
      <c r="E86" s="4260">
        <v>0</v>
      </c>
      <c r="F86" s="4260">
        <v>0</v>
      </c>
      <c r="G86" s="4260">
        <v>0</v>
      </c>
      <c r="H86" s="4260">
        <v>0</v>
      </c>
      <c r="I86" s="4260">
        <v>0</v>
      </c>
      <c r="J86" s="4260">
        <v>0</v>
      </c>
      <c r="K86" s="4260">
        <v>0</v>
      </c>
      <c r="L86" s="4260">
        <v>0</v>
      </c>
      <c r="M86" s="4260">
        <v>0</v>
      </c>
      <c r="N86" s="4261">
        <f t="shared" si="1"/>
        <v>70435</v>
      </c>
    </row>
    <row r="87" spans="1:15" ht="15.95" customHeight="1" thickTop="1">
      <c r="A87" s="4262"/>
      <c r="B87" s="4238"/>
      <c r="C87" s="4238"/>
      <c r="D87" s="4238"/>
      <c r="E87" s="4238"/>
      <c r="F87" s="4238"/>
      <c r="G87" s="4238"/>
      <c r="H87" s="4238"/>
      <c r="I87" s="4238"/>
      <c r="J87" s="4238"/>
      <c r="K87" s="4238"/>
      <c r="L87" s="4238"/>
      <c r="M87" s="4238"/>
      <c r="N87" s="4263"/>
    </row>
    <row r="88" spans="1:15" ht="15.95" customHeight="1">
      <c r="A88" s="7422" t="s">
        <v>3892</v>
      </c>
      <c r="B88" s="7422"/>
      <c r="C88" s="7422"/>
      <c r="D88" s="7422"/>
      <c r="E88" s="7422"/>
      <c r="F88" s="7422"/>
      <c r="G88" s="7422"/>
      <c r="H88" s="7422"/>
      <c r="I88" s="7422"/>
      <c r="K88" s="4200"/>
      <c r="L88" s="4200"/>
    </row>
    <row r="89" spans="1:15" ht="15.95" customHeight="1">
      <c r="A89" s="7344" t="s">
        <v>3644</v>
      </c>
      <c r="B89" s="7344"/>
      <c r="C89" s="7344"/>
      <c r="D89" s="7344"/>
      <c r="E89" s="7344"/>
      <c r="F89" s="7344"/>
      <c r="G89" s="7344"/>
      <c r="H89" s="7344"/>
      <c r="I89" s="7344"/>
      <c r="K89" s="4200"/>
      <c r="L89" s="4200"/>
    </row>
    <row r="90" spans="1:15" ht="15.95" customHeight="1">
      <c r="A90" s="7344" t="s">
        <v>3645</v>
      </c>
      <c r="B90" s="7344"/>
      <c r="C90" s="7344"/>
      <c r="D90" s="7344"/>
      <c r="E90" s="7344"/>
      <c r="F90" s="7344"/>
      <c r="G90" s="7344"/>
      <c r="H90" s="7344"/>
      <c r="I90" s="7344"/>
      <c r="K90" s="4200"/>
      <c r="L90" s="4200"/>
    </row>
    <row r="94" spans="1:15">
      <c r="A94" s="3117"/>
      <c r="B94" s="3062"/>
      <c r="C94" s="4160"/>
      <c r="D94" s="3062"/>
      <c r="E94" s="4160"/>
      <c r="F94" s="4160"/>
      <c r="G94" s="3062"/>
      <c r="H94" s="4160"/>
      <c r="I94" s="4160"/>
      <c r="J94" s="3062"/>
      <c r="K94" s="4160"/>
      <c r="L94" s="4160"/>
      <c r="M94" s="3062"/>
      <c r="N94" s="4160"/>
      <c r="O94" s="4160"/>
    </row>
    <row r="95" spans="1:15" ht="21.75" customHeight="1">
      <c r="A95" s="3117"/>
      <c r="B95" s="3062"/>
      <c r="C95" s="7702" t="s">
        <v>3</v>
      </c>
      <c r="D95" s="7702"/>
      <c r="E95" s="4160"/>
      <c r="F95" s="4160"/>
      <c r="G95" s="4200" t="s">
        <v>38</v>
      </c>
      <c r="H95" s="4160"/>
      <c r="I95" s="4160"/>
      <c r="J95" s="3062"/>
      <c r="K95" s="4160"/>
      <c r="L95" s="4160"/>
      <c r="M95" s="3062"/>
      <c r="N95" s="4160"/>
      <c r="O95" s="4160"/>
    </row>
    <row r="96" spans="1:15">
      <c r="A96" s="3117"/>
      <c r="B96" s="3062"/>
      <c r="C96" s="4160"/>
      <c r="D96" s="3062"/>
      <c r="E96" s="4160"/>
      <c r="F96" s="4160"/>
      <c r="G96" s="3062"/>
      <c r="H96" s="4160"/>
      <c r="I96" s="4160"/>
      <c r="J96" s="3062"/>
      <c r="K96" s="4160"/>
      <c r="L96" s="4160"/>
      <c r="M96" s="3062"/>
      <c r="N96" s="4160"/>
      <c r="O96" s="4160"/>
    </row>
  </sheetData>
  <mergeCells count="10">
    <mergeCell ref="A88:I88"/>
    <mergeCell ref="A89:I89"/>
    <mergeCell ref="A90:I90"/>
    <mergeCell ref="C95:D95"/>
    <mergeCell ref="A1:C1"/>
    <mergeCell ref="A2:N2"/>
    <mergeCell ref="A3:N3"/>
    <mergeCell ref="A4:A5"/>
    <mergeCell ref="B4:M4"/>
    <mergeCell ref="N4:N5"/>
  </mergeCells>
  <hyperlinks>
    <hyperlink ref="A1" r:id="rId1"/>
  </hyperlinks>
  <pageMargins left="0.62992125984251968" right="0.23622047244094491" top="0.70866141732283472" bottom="0.55118110236220474" header="0.51181102362204722" footer="0.15748031496062992"/>
  <pageSetup paperSize="9" scale="33" fitToWidth="0" orientation="landscape" r:id="rId2"/>
  <headerFooter alignWithMargins="0">
    <oddFooter>&amp;R247</oddFooter>
  </headerFooter>
  <rowBreaks count="2" manualBreakCount="2">
    <brk id="31" max="16383" man="1"/>
    <brk id="64" max="16383" man="1"/>
  </rowBreaks>
  <drawing r:id="rId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40">
    <pageSetUpPr fitToPage="1"/>
  </sheetPr>
  <dimension ref="A1:O85"/>
  <sheetViews>
    <sheetView view="pageBreakPreview" zoomScale="60" zoomScaleNormal="100" workbookViewId="0">
      <selection activeCell="A3" sqref="A3:N3"/>
    </sheetView>
  </sheetViews>
  <sheetFormatPr defaultRowHeight="12.75"/>
  <cols>
    <col min="1" max="1" width="31" style="3062" customWidth="1"/>
    <col min="2" max="13" width="25.7109375" style="4199" customWidth="1"/>
    <col min="14" max="14" width="25.7109375" style="4200" customWidth="1"/>
    <col min="15" max="256" width="9.140625" style="3062"/>
    <col min="257" max="257" width="27.5703125" style="3062" customWidth="1"/>
    <col min="258" max="269" width="12.5703125" style="3062" customWidth="1"/>
    <col min="270" max="270" width="15.85546875" style="3062" customWidth="1"/>
    <col min="271" max="512" width="9.140625" style="3062"/>
    <col min="513" max="513" width="27.5703125" style="3062" customWidth="1"/>
    <col min="514" max="525" width="12.5703125" style="3062" customWidth="1"/>
    <col min="526" max="526" width="15.85546875" style="3062" customWidth="1"/>
    <col min="527" max="768" width="9.140625" style="3062"/>
    <col min="769" max="769" width="27.5703125" style="3062" customWidth="1"/>
    <col min="770" max="781" width="12.5703125" style="3062" customWidth="1"/>
    <col min="782" max="782" width="15.85546875" style="3062" customWidth="1"/>
    <col min="783" max="1024" width="9.140625" style="3062"/>
    <col min="1025" max="1025" width="27.5703125" style="3062" customWidth="1"/>
    <col min="1026" max="1037" width="12.5703125" style="3062" customWidth="1"/>
    <col min="1038" max="1038" width="15.85546875" style="3062" customWidth="1"/>
    <col min="1039" max="1280" width="9.140625" style="3062"/>
    <col min="1281" max="1281" width="27.5703125" style="3062" customWidth="1"/>
    <col min="1282" max="1293" width="12.5703125" style="3062" customWidth="1"/>
    <col min="1294" max="1294" width="15.85546875" style="3062" customWidth="1"/>
    <col min="1295" max="1536" width="9.140625" style="3062"/>
    <col min="1537" max="1537" width="27.5703125" style="3062" customWidth="1"/>
    <col min="1538" max="1549" width="12.5703125" style="3062" customWidth="1"/>
    <col min="1550" max="1550" width="15.85546875" style="3062" customWidth="1"/>
    <col min="1551" max="1792" width="9.140625" style="3062"/>
    <col min="1793" max="1793" width="27.5703125" style="3062" customWidth="1"/>
    <col min="1794" max="1805" width="12.5703125" style="3062" customWidth="1"/>
    <col min="1806" max="1806" width="15.85546875" style="3062" customWidth="1"/>
    <col min="1807" max="2048" width="9.140625" style="3062"/>
    <col min="2049" max="2049" width="27.5703125" style="3062" customWidth="1"/>
    <col min="2050" max="2061" width="12.5703125" style="3062" customWidth="1"/>
    <col min="2062" max="2062" width="15.85546875" style="3062" customWidth="1"/>
    <col min="2063" max="2304" width="9.140625" style="3062"/>
    <col min="2305" max="2305" width="27.5703125" style="3062" customWidth="1"/>
    <col min="2306" max="2317" width="12.5703125" style="3062" customWidth="1"/>
    <col min="2318" max="2318" width="15.85546875" style="3062" customWidth="1"/>
    <col min="2319" max="2560" width="9.140625" style="3062"/>
    <col min="2561" max="2561" width="27.5703125" style="3062" customWidth="1"/>
    <col min="2562" max="2573" width="12.5703125" style="3062" customWidth="1"/>
    <col min="2574" max="2574" width="15.85546875" style="3062" customWidth="1"/>
    <col min="2575" max="2816" width="9.140625" style="3062"/>
    <col min="2817" max="2817" width="27.5703125" style="3062" customWidth="1"/>
    <col min="2818" max="2829" width="12.5703125" style="3062" customWidth="1"/>
    <col min="2830" max="2830" width="15.85546875" style="3062" customWidth="1"/>
    <col min="2831" max="3072" width="9.140625" style="3062"/>
    <col min="3073" max="3073" width="27.5703125" style="3062" customWidth="1"/>
    <col min="3074" max="3085" width="12.5703125" style="3062" customWidth="1"/>
    <col min="3086" max="3086" width="15.85546875" style="3062" customWidth="1"/>
    <col min="3087" max="3328" width="9.140625" style="3062"/>
    <col min="3329" max="3329" width="27.5703125" style="3062" customWidth="1"/>
    <col min="3330" max="3341" width="12.5703125" style="3062" customWidth="1"/>
    <col min="3342" max="3342" width="15.85546875" style="3062" customWidth="1"/>
    <col min="3343" max="3584" width="9.140625" style="3062"/>
    <col min="3585" max="3585" width="27.5703125" style="3062" customWidth="1"/>
    <col min="3586" max="3597" width="12.5703125" style="3062" customWidth="1"/>
    <col min="3598" max="3598" width="15.85546875" style="3062" customWidth="1"/>
    <col min="3599" max="3840" width="9.140625" style="3062"/>
    <col min="3841" max="3841" width="27.5703125" style="3062" customWidth="1"/>
    <col min="3842" max="3853" width="12.5703125" style="3062" customWidth="1"/>
    <col min="3854" max="3854" width="15.85546875" style="3062" customWidth="1"/>
    <col min="3855" max="4096" width="9.140625" style="3062"/>
    <col min="4097" max="4097" width="27.5703125" style="3062" customWidth="1"/>
    <col min="4098" max="4109" width="12.5703125" style="3062" customWidth="1"/>
    <col min="4110" max="4110" width="15.85546875" style="3062" customWidth="1"/>
    <col min="4111" max="4352" width="9.140625" style="3062"/>
    <col min="4353" max="4353" width="27.5703125" style="3062" customWidth="1"/>
    <col min="4354" max="4365" width="12.5703125" style="3062" customWidth="1"/>
    <col min="4366" max="4366" width="15.85546875" style="3062" customWidth="1"/>
    <col min="4367" max="4608" width="9.140625" style="3062"/>
    <col min="4609" max="4609" width="27.5703125" style="3062" customWidth="1"/>
    <col min="4610" max="4621" width="12.5703125" style="3062" customWidth="1"/>
    <col min="4622" max="4622" width="15.85546875" style="3062" customWidth="1"/>
    <col min="4623" max="4864" width="9.140625" style="3062"/>
    <col min="4865" max="4865" width="27.5703125" style="3062" customWidth="1"/>
    <col min="4866" max="4877" width="12.5703125" style="3062" customWidth="1"/>
    <col min="4878" max="4878" width="15.85546875" style="3062" customWidth="1"/>
    <col min="4879" max="5120" width="9.140625" style="3062"/>
    <col min="5121" max="5121" width="27.5703125" style="3062" customWidth="1"/>
    <col min="5122" max="5133" width="12.5703125" style="3062" customWidth="1"/>
    <col min="5134" max="5134" width="15.85546875" style="3062" customWidth="1"/>
    <col min="5135" max="5376" width="9.140625" style="3062"/>
    <col min="5377" max="5377" width="27.5703125" style="3062" customWidth="1"/>
    <col min="5378" max="5389" width="12.5703125" style="3062" customWidth="1"/>
    <col min="5390" max="5390" width="15.85546875" style="3062" customWidth="1"/>
    <col min="5391" max="5632" width="9.140625" style="3062"/>
    <col min="5633" max="5633" width="27.5703125" style="3062" customWidth="1"/>
    <col min="5634" max="5645" width="12.5703125" style="3062" customWidth="1"/>
    <col min="5646" max="5646" width="15.85546875" style="3062" customWidth="1"/>
    <col min="5647" max="5888" width="9.140625" style="3062"/>
    <col min="5889" max="5889" width="27.5703125" style="3062" customWidth="1"/>
    <col min="5890" max="5901" width="12.5703125" style="3062" customWidth="1"/>
    <col min="5902" max="5902" width="15.85546875" style="3062" customWidth="1"/>
    <col min="5903" max="6144" width="9.140625" style="3062"/>
    <col min="6145" max="6145" width="27.5703125" style="3062" customWidth="1"/>
    <col min="6146" max="6157" width="12.5703125" style="3062" customWidth="1"/>
    <col min="6158" max="6158" width="15.85546875" style="3062" customWidth="1"/>
    <col min="6159" max="6400" width="9.140625" style="3062"/>
    <col min="6401" max="6401" width="27.5703125" style="3062" customWidth="1"/>
    <col min="6402" max="6413" width="12.5703125" style="3062" customWidth="1"/>
    <col min="6414" max="6414" width="15.85546875" style="3062" customWidth="1"/>
    <col min="6415" max="6656" width="9.140625" style="3062"/>
    <col min="6657" max="6657" width="27.5703125" style="3062" customWidth="1"/>
    <col min="6658" max="6669" width="12.5703125" style="3062" customWidth="1"/>
    <col min="6670" max="6670" width="15.85546875" style="3062" customWidth="1"/>
    <col min="6671" max="6912" width="9.140625" style="3062"/>
    <col min="6913" max="6913" width="27.5703125" style="3062" customWidth="1"/>
    <col min="6914" max="6925" width="12.5703125" style="3062" customWidth="1"/>
    <col min="6926" max="6926" width="15.85546875" style="3062" customWidth="1"/>
    <col min="6927" max="7168" width="9.140625" style="3062"/>
    <col min="7169" max="7169" width="27.5703125" style="3062" customWidth="1"/>
    <col min="7170" max="7181" width="12.5703125" style="3062" customWidth="1"/>
    <col min="7182" max="7182" width="15.85546875" style="3062" customWidth="1"/>
    <col min="7183" max="7424" width="9.140625" style="3062"/>
    <col min="7425" max="7425" width="27.5703125" style="3062" customWidth="1"/>
    <col min="7426" max="7437" width="12.5703125" style="3062" customWidth="1"/>
    <col min="7438" max="7438" width="15.85546875" style="3062" customWidth="1"/>
    <col min="7439" max="7680" width="9.140625" style="3062"/>
    <col min="7681" max="7681" width="27.5703125" style="3062" customWidth="1"/>
    <col min="7682" max="7693" width="12.5703125" style="3062" customWidth="1"/>
    <col min="7694" max="7694" width="15.85546875" style="3062" customWidth="1"/>
    <col min="7695" max="7936" width="9.140625" style="3062"/>
    <col min="7937" max="7937" width="27.5703125" style="3062" customWidth="1"/>
    <col min="7938" max="7949" width="12.5703125" style="3062" customWidth="1"/>
    <col min="7950" max="7950" width="15.85546875" style="3062" customWidth="1"/>
    <col min="7951" max="8192" width="9.140625" style="3062"/>
    <col min="8193" max="8193" width="27.5703125" style="3062" customWidth="1"/>
    <col min="8194" max="8205" width="12.5703125" style="3062" customWidth="1"/>
    <col min="8206" max="8206" width="15.85546875" style="3062" customWidth="1"/>
    <col min="8207" max="8448" width="9.140625" style="3062"/>
    <col min="8449" max="8449" width="27.5703125" style="3062" customWidth="1"/>
    <col min="8450" max="8461" width="12.5703125" style="3062" customWidth="1"/>
    <col min="8462" max="8462" width="15.85546875" style="3062" customWidth="1"/>
    <col min="8463" max="8704" width="9.140625" style="3062"/>
    <col min="8705" max="8705" width="27.5703125" style="3062" customWidth="1"/>
    <col min="8706" max="8717" width="12.5703125" style="3062" customWidth="1"/>
    <col min="8718" max="8718" width="15.85546875" style="3062" customWidth="1"/>
    <col min="8719" max="8960" width="9.140625" style="3062"/>
    <col min="8961" max="8961" width="27.5703125" style="3062" customWidth="1"/>
    <col min="8962" max="8973" width="12.5703125" style="3062" customWidth="1"/>
    <col min="8974" max="8974" width="15.85546875" style="3062" customWidth="1"/>
    <col min="8975" max="9216" width="9.140625" style="3062"/>
    <col min="9217" max="9217" width="27.5703125" style="3062" customWidth="1"/>
    <col min="9218" max="9229" width="12.5703125" style="3062" customWidth="1"/>
    <col min="9230" max="9230" width="15.85546875" style="3062" customWidth="1"/>
    <col min="9231" max="9472" width="9.140625" style="3062"/>
    <col min="9473" max="9473" width="27.5703125" style="3062" customWidth="1"/>
    <col min="9474" max="9485" width="12.5703125" style="3062" customWidth="1"/>
    <col min="9486" max="9486" width="15.85546875" style="3062" customWidth="1"/>
    <col min="9487" max="9728" width="9.140625" style="3062"/>
    <col min="9729" max="9729" width="27.5703125" style="3062" customWidth="1"/>
    <col min="9730" max="9741" width="12.5703125" style="3062" customWidth="1"/>
    <col min="9742" max="9742" width="15.85546875" style="3062" customWidth="1"/>
    <col min="9743" max="9984" width="9.140625" style="3062"/>
    <col min="9985" max="9985" width="27.5703125" style="3062" customWidth="1"/>
    <col min="9986" max="9997" width="12.5703125" style="3062" customWidth="1"/>
    <col min="9998" max="9998" width="15.85546875" style="3062" customWidth="1"/>
    <col min="9999" max="10240" width="9.140625" style="3062"/>
    <col min="10241" max="10241" width="27.5703125" style="3062" customWidth="1"/>
    <col min="10242" max="10253" width="12.5703125" style="3062" customWidth="1"/>
    <col min="10254" max="10254" width="15.85546875" style="3062" customWidth="1"/>
    <col min="10255" max="10496" width="9.140625" style="3062"/>
    <col min="10497" max="10497" width="27.5703125" style="3062" customWidth="1"/>
    <col min="10498" max="10509" width="12.5703125" style="3062" customWidth="1"/>
    <col min="10510" max="10510" width="15.85546875" style="3062" customWidth="1"/>
    <col min="10511" max="10752" width="9.140625" style="3062"/>
    <col min="10753" max="10753" width="27.5703125" style="3062" customWidth="1"/>
    <col min="10754" max="10765" width="12.5703125" style="3062" customWidth="1"/>
    <col min="10766" max="10766" width="15.85546875" style="3062" customWidth="1"/>
    <col min="10767" max="11008" width="9.140625" style="3062"/>
    <col min="11009" max="11009" width="27.5703125" style="3062" customWidth="1"/>
    <col min="11010" max="11021" width="12.5703125" style="3062" customWidth="1"/>
    <col min="11022" max="11022" width="15.85546875" style="3062" customWidth="1"/>
    <col min="11023" max="11264" width="9.140625" style="3062"/>
    <col min="11265" max="11265" width="27.5703125" style="3062" customWidth="1"/>
    <col min="11266" max="11277" width="12.5703125" style="3062" customWidth="1"/>
    <col min="11278" max="11278" width="15.85546875" style="3062" customWidth="1"/>
    <col min="11279" max="11520" width="9.140625" style="3062"/>
    <col min="11521" max="11521" width="27.5703125" style="3062" customWidth="1"/>
    <col min="11522" max="11533" width="12.5703125" style="3062" customWidth="1"/>
    <col min="11534" max="11534" width="15.85546875" style="3062" customWidth="1"/>
    <col min="11535" max="11776" width="9.140625" style="3062"/>
    <col min="11777" max="11777" width="27.5703125" style="3062" customWidth="1"/>
    <col min="11778" max="11789" width="12.5703125" style="3062" customWidth="1"/>
    <col min="11790" max="11790" width="15.85546875" style="3062" customWidth="1"/>
    <col min="11791" max="12032" width="9.140625" style="3062"/>
    <col min="12033" max="12033" width="27.5703125" style="3062" customWidth="1"/>
    <col min="12034" max="12045" width="12.5703125" style="3062" customWidth="1"/>
    <col min="12046" max="12046" width="15.85546875" style="3062" customWidth="1"/>
    <col min="12047" max="12288" width="9.140625" style="3062"/>
    <col min="12289" max="12289" width="27.5703125" style="3062" customWidth="1"/>
    <col min="12290" max="12301" width="12.5703125" style="3062" customWidth="1"/>
    <col min="12302" max="12302" width="15.85546875" style="3062" customWidth="1"/>
    <col min="12303" max="12544" width="9.140625" style="3062"/>
    <col min="12545" max="12545" width="27.5703125" style="3062" customWidth="1"/>
    <col min="12546" max="12557" width="12.5703125" style="3062" customWidth="1"/>
    <col min="12558" max="12558" width="15.85546875" style="3062" customWidth="1"/>
    <col min="12559" max="12800" width="9.140625" style="3062"/>
    <col min="12801" max="12801" width="27.5703125" style="3062" customWidth="1"/>
    <col min="12802" max="12813" width="12.5703125" style="3062" customWidth="1"/>
    <col min="12814" max="12814" width="15.85546875" style="3062" customWidth="1"/>
    <col min="12815" max="13056" width="9.140625" style="3062"/>
    <col min="13057" max="13057" width="27.5703125" style="3062" customWidth="1"/>
    <col min="13058" max="13069" width="12.5703125" style="3062" customWidth="1"/>
    <col min="13070" max="13070" width="15.85546875" style="3062" customWidth="1"/>
    <col min="13071" max="13312" width="9.140625" style="3062"/>
    <col min="13313" max="13313" width="27.5703125" style="3062" customWidth="1"/>
    <col min="13314" max="13325" width="12.5703125" style="3062" customWidth="1"/>
    <col min="13326" max="13326" width="15.85546875" style="3062" customWidth="1"/>
    <col min="13327" max="13568" width="9.140625" style="3062"/>
    <col min="13569" max="13569" width="27.5703125" style="3062" customWidth="1"/>
    <col min="13570" max="13581" width="12.5703125" style="3062" customWidth="1"/>
    <col min="13582" max="13582" width="15.85546875" style="3062" customWidth="1"/>
    <col min="13583" max="13824" width="9.140625" style="3062"/>
    <col min="13825" max="13825" width="27.5703125" style="3062" customWidth="1"/>
    <col min="13826" max="13837" width="12.5703125" style="3062" customWidth="1"/>
    <col min="13838" max="13838" width="15.85546875" style="3062" customWidth="1"/>
    <col min="13839" max="14080" width="9.140625" style="3062"/>
    <col min="14081" max="14081" width="27.5703125" style="3062" customWidth="1"/>
    <col min="14082" max="14093" width="12.5703125" style="3062" customWidth="1"/>
    <col min="14094" max="14094" width="15.85546875" style="3062" customWidth="1"/>
    <col min="14095" max="14336" width="9.140625" style="3062"/>
    <col min="14337" max="14337" width="27.5703125" style="3062" customWidth="1"/>
    <col min="14338" max="14349" width="12.5703125" style="3062" customWidth="1"/>
    <col min="14350" max="14350" width="15.85546875" style="3062" customWidth="1"/>
    <col min="14351" max="14592" width="9.140625" style="3062"/>
    <col min="14593" max="14593" width="27.5703125" style="3062" customWidth="1"/>
    <col min="14594" max="14605" width="12.5703125" style="3062" customWidth="1"/>
    <col min="14606" max="14606" width="15.85546875" style="3062" customWidth="1"/>
    <col min="14607" max="14848" width="9.140625" style="3062"/>
    <col min="14849" max="14849" width="27.5703125" style="3062" customWidth="1"/>
    <col min="14850" max="14861" width="12.5703125" style="3062" customWidth="1"/>
    <col min="14862" max="14862" width="15.85546875" style="3062" customWidth="1"/>
    <col min="14863" max="15104" width="9.140625" style="3062"/>
    <col min="15105" max="15105" width="27.5703125" style="3062" customWidth="1"/>
    <col min="15106" max="15117" width="12.5703125" style="3062" customWidth="1"/>
    <col min="15118" max="15118" width="15.85546875" style="3062" customWidth="1"/>
    <col min="15119" max="15360" width="9.140625" style="3062"/>
    <col min="15361" max="15361" width="27.5703125" style="3062" customWidth="1"/>
    <col min="15362" max="15373" width="12.5703125" style="3062" customWidth="1"/>
    <col min="15374" max="15374" width="15.85546875" style="3062" customWidth="1"/>
    <col min="15375" max="15616" width="9.140625" style="3062"/>
    <col min="15617" max="15617" width="27.5703125" style="3062" customWidth="1"/>
    <col min="15618" max="15629" width="12.5703125" style="3062" customWidth="1"/>
    <col min="15630" max="15630" width="15.85546875" style="3062" customWidth="1"/>
    <col min="15631" max="15872" width="9.140625" style="3062"/>
    <col min="15873" max="15873" width="27.5703125" style="3062" customWidth="1"/>
    <col min="15874" max="15885" width="12.5703125" style="3062" customWidth="1"/>
    <col min="15886" max="15886" width="15.85546875" style="3062" customWidth="1"/>
    <col min="15887" max="16128" width="9.140625" style="3062"/>
    <col min="16129" max="16129" width="27.5703125" style="3062" customWidth="1"/>
    <col min="16130" max="16141" width="12.5703125" style="3062" customWidth="1"/>
    <col min="16142" max="16142" width="15.85546875" style="3062" customWidth="1"/>
    <col min="16143" max="16384" width="9.140625" style="3062"/>
  </cols>
  <sheetData>
    <row r="1" spans="1:14" ht="13.5" thickBot="1">
      <c r="A1" s="7703" t="s">
        <v>0</v>
      </c>
      <c r="B1" s="7703"/>
      <c r="C1" s="7703"/>
      <c r="E1" s="4200"/>
      <c r="F1" s="4200"/>
      <c r="H1" s="4200"/>
      <c r="I1" s="4200"/>
      <c r="K1" s="4200"/>
      <c r="L1" s="4160"/>
      <c r="M1" s="3062"/>
      <c r="N1" s="3333" t="s">
        <v>1</v>
      </c>
    </row>
    <row r="2" spans="1:14" ht="16.5" customHeight="1" thickTop="1" thickBot="1">
      <c r="A2" s="7720" t="s">
        <v>4012</v>
      </c>
      <c r="B2" s="7721"/>
      <c r="C2" s="7721"/>
      <c r="D2" s="7721"/>
      <c r="E2" s="7721"/>
      <c r="F2" s="7721"/>
      <c r="G2" s="7721"/>
      <c r="H2" s="7721"/>
      <c r="I2" s="7721"/>
      <c r="J2" s="7721"/>
      <c r="K2" s="7721"/>
      <c r="L2" s="7721"/>
      <c r="M2" s="7721"/>
      <c r="N2" s="7722"/>
    </row>
    <row r="3" spans="1:14" ht="37.5" customHeight="1" thickBot="1">
      <c r="A3" s="7723" t="s">
        <v>5408</v>
      </c>
      <c r="B3" s="7724"/>
      <c r="C3" s="7724"/>
      <c r="D3" s="7724"/>
      <c r="E3" s="7724"/>
      <c r="F3" s="7724"/>
      <c r="G3" s="7724"/>
      <c r="H3" s="7724"/>
      <c r="I3" s="7724"/>
      <c r="J3" s="7724"/>
      <c r="K3" s="7724"/>
      <c r="L3" s="7724"/>
      <c r="M3" s="7724"/>
      <c r="N3" s="7725"/>
    </row>
    <row r="4" spans="1:14" s="4202" customFormat="1" ht="26.25" customHeight="1" thickBot="1">
      <c r="A4" s="7734" t="s">
        <v>3692</v>
      </c>
      <c r="B4" s="7727" t="s">
        <v>2132</v>
      </c>
      <c r="C4" s="7728"/>
      <c r="D4" s="7728"/>
      <c r="E4" s="7728"/>
      <c r="F4" s="7728"/>
      <c r="G4" s="7728"/>
      <c r="H4" s="7728"/>
      <c r="I4" s="7728"/>
      <c r="J4" s="7728"/>
      <c r="K4" s="7728"/>
      <c r="L4" s="7728"/>
      <c r="M4" s="7729"/>
      <c r="N4" s="7730" t="s">
        <v>78</v>
      </c>
    </row>
    <row r="5" spans="1:14" s="4256" customFormat="1" ht="22.5" customHeight="1" thickBot="1">
      <c r="A5" s="7701"/>
      <c r="B5" s="4268" t="s">
        <v>14</v>
      </c>
      <c r="C5" s="4269" t="s">
        <v>15</v>
      </c>
      <c r="D5" s="4269" t="s">
        <v>16</v>
      </c>
      <c r="E5" s="4269" t="s">
        <v>17</v>
      </c>
      <c r="F5" s="4269" t="s">
        <v>18</v>
      </c>
      <c r="G5" s="4269" t="s">
        <v>19</v>
      </c>
      <c r="H5" s="4269" t="s">
        <v>20</v>
      </c>
      <c r="I5" s="4269" t="s">
        <v>21</v>
      </c>
      <c r="J5" s="4269" t="s">
        <v>22</v>
      </c>
      <c r="K5" s="4269" t="s">
        <v>23</v>
      </c>
      <c r="L5" s="4269" t="s">
        <v>24</v>
      </c>
      <c r="M5" s="4270" t="s">
        <v>25</v>
      </c>
      <c r="N5" s="7731"/>
    </row>
    <row r="6" spans="1:14" ht="18" customHeight="1">
      <c r="A6" s="4336" t="s">
        <v>3693</v>
      </c>
      <c r="B6" s="4205">
        <v>51931.5</v>
      </c>
      <c r="C6" s="4205">
        <v>13960.5</v>
      </c>
      <c r="D6" s="4205">
        <v>96287.01</v>
      </c>
      <c r="E6" s="4205">
        <v>37813.32</v>
      </c>
      <c r="F6" s="4205">
        <v>0</v>
      </c>
      <c r="G6" s="4205">
        <v>81577.98</v>
      </c>
      <c r="H6" s="4205">
        <v>59548.1</v>
      </c>
      <c r="I6" s="4205">
        <v>38514.480000000003</v>
      </c>
      <c r="J6" s="4205">
        <v>42829.98</v>
      </c>
      <c r="K6" s="4205">
        <v>54529.5</v>
      </c>
      <c r="L6" s="4205">
        <v>22620.25</v>
      </c>
      <c r="M6" s="4205">
        <v>378403.26</v>
      </c>
      <c r="N6" s="4335">
        <f>SUM(B6:M6)</f>
        <v>878015.87999999989</v>
      </c>
    </row>
    <row r="7" spans="1:14" ht="18" customHeight="1">
      <c r="A7" s="4265" t="s">
        <v>3694</v>
      </c>
      <c r="B7" s="4209">
        <v>0</v>
      </c>
      <c r="C7" s="4209">
        <v>46138.46</v>
      </c>
      <c r="D7" s="4209">
        <v>762596.88</v>
      </c>
      <c r="E7" s="4209">
        <v>27806.43</v>
      </c>
      <c r="F7" s="4209">
        <v>0</v>
      </c>
      <c r="G7" s="4209">
        <v>0</v>
      </c>
      <c r="H7" s="4209">
        <v>0</v>
      </c>
      <c r="I7" s="4209">
        <v>25158.98</v>
      </c>
      <c r="J7" s="4209">
        <v>31223.98</v>
      </c>
      <c r="K7" s="4209">
        <v>38901.5</v>
      </c>
      <c r="L7" s="4209">
        <v>0</v>
      </c>
      <c r="M7" s="4209">
        <v>0</v>
      </c>
      <c r="N7" s="4258">
        <f t="shared" ref="N7:N70" si="0">SUM(B7:M7)</f>
        <v>931826.23</v>
      </c>
    </row>
    <row r="8" spans="1:14" ht="18" customHeight="1">
      <c r="A8" s="4265" t="s">
        <v>3695</v>
      </c>
      <c r="B8" s="4209">
        <v>5815307.8899999997</v>
      </c>
      <c r="C8" s="4209">
        <v>5420658.6500000004</v>
      </c>
      <c r="D8" s="4209">
        <v>6523523.3099999996</v>
      </c>
      <c r="E8" s="4209">
        <v>4750162.9000000004</v>
      </c>
      <c r="F8" s="4209">
        <v>4156545.95</v>
      </c>
      <c r="G8" s="4209">
        <v>3837315.49</v>
      </c>
      <c r="H8" s="4209">
        <v>4099437.95</v>
      </c>
      <c r="I8" s="4209">
        <v>6033652.6600000001</v>
      </c>
      <c r="J8" s="4209">
        <v>5740086.9500000002</v>
      </c>
      <c r="K8" s="4209">
        <v>7637954.7000000002</v>
      </c>
      <c r="L8" s="4209">
        <v>5885701.2800000003</v>
      </c>
      <c r="M8" s="4209">
        <v>6794871.6500000004</v>
      </c>
      <c r="N8" s="4258">
        <f t="shared" si="0"/>
        <v>66695219.380000003</v>
      </c>
    </row>
    <row r="9" spans="1:14" ht="18" customHeight="1">
      <c r="A9" s="4265" t="s">
        <v>3697</v>
      </c>
      <c r="B9" s="4209">
        <v>0</v>
      </c>
      <c r="C9" s="4209">
        <v>0</v>
      </c>
      <c r="D9" s="4209">
        <v>0</v>
      </c>
      <c r="E9" s="4209">
        <v>109202.25</v>
      </c>
      <c r="F9" s="4209">
        <v>69806.600000000006</v>
      </c>
      <c r="G9" s="4209">
        <v>33976</v>
      </c>
      <c r="H9" s="4209">
        <v>40584</v>
      </c>
      <c r="I9" s="4209">
        <v>251911.45</v>
      </c>
      <c r="J9" s="4209">
        <v>82356.649999999994</v>
      </c>
      <c r="K9" s="4209">
        <v>31030.75</v>
      </c>
      <c r="L9" s="4209">
        <v>92266</v>
      </c>
      <c r="M9" s="4209">
        <v>213729</v>
      </c>
      <c r="N9" s="4258">
        <f t="shared" si="0"/>
        <v>924862.70000000007</v>
      </c>
    </row>
    <row r="10" spans="1:14" ht="18" customHeight="1">
      <c r="A10" s="4265" t="s">
        <v>3897</v>
      </c>
      <c r="B10" s="4209">
        <v>0</v>
      </c>
      <c r="C10" s="4209">
        <v>0</v>
      </c>
      <c r="D10" s="4209">
        <v>0</v>
      </c>
      <c r="E10" s="4209">
        <v>13716</v>
      </c>
      <c r="F10" s="4209">
        <v>0</v>
      </c>
      <c r="G10" s="4209">
        <v>0</v>
      </c>
      <c r="H10" s="4209">
        <v>0</v>
      </c>
      <c r="I10" s="4209">
        <v>0</v>
      </c>
      <c r="J10" s="4209">
        <v>0</v>
      </c>
      <c r="K10" s="4209">
        <v>0</v>
      </c>
      <c r="L10" s="4209">
        <v>0</v>
      </c>
      <c r="M10" s="4209">
        <v>0</v>
      </c>
      <c r="N10" s="4258">
        <f t="shared" si="0"/>
        <v>13716</v>
      </c>
    </row>
    <row r="11" spans="1:14" ht="18" customHeight="1">
      <c r="A11" s="4265" t="s">
        <v>3698</v>
      </c>
      <c r="B11" s="4209">
        <v>0</v>
      </c>
      <c r="C11" s="4209">
        <v>0</v>
      </c>
      <c r="D11" s="4209">
        <v>0</v>
      </c>
      <c r="E11" s="4209">
        <v>24070</v>
      </c>
      <c r="F11" s="4209">
        <v>0</v>
      </c>
      <c r="G11" s="4209">
        <v>0</v>
      </c>
      <c r="H11" s="4209">
        <v>0</v>
      </c>
      <c r="I11" s="4209">
        <v>0</v>
      </c>
      <c r="J11" s="4209">
        <v>0</v>
      </c>
      <c r="K11" s="4209">
        <v>0</v>
      </c>
      <c r="L11" s="4209">
        <v>0</v>
      </c>
      <c r="M11" s="4209">
        <v>0</v>
      </c>
      <c r="N11" s="4258">
        <f t="shared" si="0"/>
        <v>24070</v>
      </c>
    </row>
    <row r="12" spans="1:14" ht="18" customHeight="1">
      <c r="A12" s="4265" t="s">
        <v>3699</v>
      </c>
      <c r="B12" s="4209">
        <v>264409.28000000003</v>
      </c>
      <c r="C12" s="4209">
        <v>227820.63</v>
      </c>
      <c r="D12" s="4209">
        <v>84257.41</v>
      </c>
      <c r="E12" s="4209">
        <v>48282.82</v>
      </c>
      <c r="F12" s="4209">
        <v>109187</v>
      </c>
      <c r="G12" s="4209">
        <v>316023.59999999998</v>
      </c>
      <c r="H12" s="4209">
        <v>145862.47</v>
      </c>
      <c r="I12" s="4209">
        <v>250477.75</v>
      </c>
      <c r="J12" s="4209">
        <v>347748.31</v>
      </c>
      <c r="K12" s="4209">
        <v>223599.59</v>
      </c>
      <c r="L12" s="4209">
        <v>390783.64</v>
      </c>
      <c r="M12" s="4209">
        <v>147160.9</v>
      </c>
      <c r="N12" s="4258">
        <f t="shared" si="0"/>
        <v>2555613.4</v>
      </c>
    </row>
    <row r="13" spans="1:14" ht="18" customHeight="1">
      <c r="A13" s="4265" t="s">
        <v>3700</v>
      </c>
      <c r="B13" s="4209">
        <v>23384.6</v>
      </c>
      <c r="C13" s="4209">
        <v>463562.55</v>
      </c>
      <c r="D13" s="4209">
        <v>888962.18</v>
      </c>
      <c r="E13" s="4209">
        <v>1094654.3</v>
      </c>
      <c r="F13" s="4209">
        <v>1439324.55</v>
      </c>
      <c r="G13" s="4209">
        <v>1184291.56</v>
      </c>
      <c r="H13" s="4209">
        <v>4163.29</v>
      </c>
      <c r="I13" s="4209">
        <v>132797.67000000001</v>
      </c>
      <c r="J13" s="4209">
        <v>127410.74</v>
      </c>
      <c r="K13" s="4209">
        <v>1261190.95</v>
      </c>
      <c r="L13" s="4209">
        <v>487951.24</v>
      </c>
      <c r="M13" s="4209">
        <v>1018340</v>
      </c>
      <c r="N13" s="4258">
        <f t="shared" si="0"/>
        <v>8126033.6300000008</v>
      </c>
    </row>
    <row r="14" spans="1:14" ht="18" customHeight="1">
      <c r="A14" s="4265" t="s">
        <v>3701</v>
      </c>
      <c r="B14" s="4209">
        <v>862649.84</v>
      </c>
      <c r="C14" s="4209">
        <v>681285.3</v>
      </c>
      <c r="D14" s="4209">
        <v>567792.25</v>
      </c>
      <c r="E14" s="4209">
        <v>649758.19999999995</v>
      </c>
      <c r="F14" s="4209">
        <v>812011.74</v>
      </c>
      <c r="G14" s="4209">
        <v>650893.63</v>
      </c>
      <c r="H14" s="4209">
        <v>837553.23</v>
      </c>
      <c r="I14" s="4209">
        <v>763401.66</v>
      </c>
      <c r="J14" s="4209">
        <v>833500.18</v>
      </c>
      <c r="K14" s="4209">
        <v>916501.57</v>
      </c>
      <c r="L14" s="4209">
        <v>1154193.95</v>
      </c>
      <c r="M14" s="4209">
        <v>764228.1</v>
      </c>
      <c r="N14" s="4258">
        <f t="shared" si="0"/>
        <v>9493769.6499999985</v>
      </c>
    </row>
    <row r="15" spans="1:14" ht="18" customHeight="1">
      <c r="A15" s="4265" t="s">
        <v>3884</v>
      </c>
      <c r="B15" s="4209">
        <v>1165408.6000000001</v>
      </c>
      <c r="C15" s="4209">
        <v>1299799.3400000001</v>
      </c>
      <c r="D15" s="4209">
        <v>1710344.37</v>
      </c>
      <c r="E15" s="4209">
        <v>2111141.37</v>
      </c>
      <c r="F15" s="4209">
        <v>1584332.64</v>
      </c>
      <c r="G15" s="4209">
        <v>1520752.85</v>
      </c>
      <c r="H15" s="4209">
        <v>2488028.7200000002</v>
      </c>
      <c r="I15" s="4209">
        <v>1532755.62</v>
      </c>
      <c r="J15" s="4209">
        <v>2422832.2000000002</v>
      </c>
      <c r="K15" s="4209">
        <v>2175982.34</v>
      </c>
      <c r="L15" s="4209">
        <v>1735137.9</v>
      </c>
      <c r="M15" s="4209">
        <v>2550375.39</v>
      </c>
      <c r="N15" s="4258">
        <f t="shared" si="0"/>
        <v>22296891.34</v>
      </c>
    </row>
    <row r="16" spans="1:14" ht="18" customHeight="1">
      <c r="A16" s="4265" t="s">
        <v>3703</v>
      </c>
      <c r="B16" s="4209">
        <v>0</v>
      </c>
      <c r="C16" s="4209">
        <v>0</v>
      </c>
      <c r="D16" s="4209">
        <v>0</v>
      </c>
      <c r="E16" s="4209">
        <v>0</v>
      </c>
      <c r="F16" s="4209">
        <v>0</v>
      </c>
      <c r="G16" s="4209">
        <v>0</v>
      </c>
      <c r="H16" s="4209">
        <v>0</v>
      </c>
      <c r="I16" s="4209">
        <v>0</v>
      </c>
      <c r="J16" s="4209">
        <v>0</v>
      </c>
      <c r="K16" s="4209">
        <v>6250.41</v>
      </c>
      <c r="L16" s="4209">
        <v>0</v>
      </c>
      <c r="M16" s="4209">
        <v>0</v>
      </c>
      <c r="N16" s="4258">
        <f t="shared" si="0"/>
        <v>6250.41</v>
      </c>
    </row>
    <row r="17" spans="1:14" ht="18" customHeight="1">
      <c r="A17" s="4265" t="s">
        <v>3704</v>
      </c>
      <c r="B17" s="4209">
        <v>25476</v>
      </c>
      <c r="C17" s="4209">
        <v>0</v>
      </c>
      <c r="D17" s="4209">
        <v>0</v>
      </c>
      <c r="E17" s="4209">
        <v>1821138</v>
      </c>
      <c r="F17" s="4209">
        <v>1017584.75</v>
      </c>
      <c r="G17" s="4209">
        <v>0</v>
      </c>
      <c r="H17" s="4209">
        <v>200873</v>
      </c>
      <c r="I17" s="4209">
        <v>0</v>
      </c>
      <c r="J17" s="4209">
        <v>0</v>
      </c>
      <c r="K17" s="4209">
        <v>479820.02</v>
      </c>
      <c r="L17" s="4209">
        <v>876478.96</v>
      </c>
      <c r="M17" s="4209">
        <v>1638808</v>
      </c>
      <c r="N17" s="4258">
        <f t="shared" si="0"/>
        <v>6060178.7300000004</v>
      </c>
    </row>
    <row r="18" spans="1:14" ht="18" customHeight="1">
      <c r="A18" s="4265" t="s">
        <v>3705</v>
      </c>
      <c r="B18" s="4209">
        <v>2526594.84</v>
      </c>
      <c r="C18" s="4209">
        <v>854654.84</v>
      </c>
      <c r="D18" s="4209">
        <v>1796384.06</v>
      </c>
      <c r="E18" s="4209">
        <v>1434779.45</v>
      </c>
      <c r="F18" s="4209">
        <v>1040451.55</v>
      </c>
      <c r="G18" s="4209">
        <v>1401942.24</v>
      </c>
      <c r="H18" s="4209">
        <v>3804433.58</v>
      </c>
      <c r="I18" s="4209">
        <v>2710484.25</v>
      </c>
      <c r="J18" s="4209">
        <v>2264713.91</v>
      </c>
      <c r="K18" s="4209">
        <v>2376192.77</v>
      </c>
      <c r="L18" s="4209">
        <v>2555789.04</v>
      </c>
      <c r="M18" s="4209">
        <v>3454840.56</v>
      </c>
      <c r="N18" s="4258">
        <f t="shared" si="0"/>
        <v>26221261.089999996</v>
      </c>
    </row>
    <row r="19" spans="1:14" ht="18" customHeight="1">
      <c r="A19" s="4265" t="s">
        <v>3706</v>
      </c>
      <c r="B19" s="4209">
        <v>0</v>
      </c>
      <c r="C19" s="4209">
        <v>0</v>
      </c>
      <c r="D19" s="4209">
        <v>0</v>
      </c>
      <c r="E19" s="4209">
        <v>0</v>
      </c>
      <c r="F19" s="4209">
        <v>0</v>
      </c>
      <c r="G19" s="4209">
        <v>0</v>
      </c>
      <c r="H19" s="4209">
        <v>0</v>
      </c>
      <c r="I19" s="4209">
        <v>0</v>
      </c>
      <c r="J19" s="4209">
        <v>0</v>
      </c>
      <c r="K19" s="4209">
        <v>0</v>
      </c>
      <c r="L19" s="4209">
        <v>0</v>
      </c>
      <c r="M19" s="4209">
        <v>62466</v>
      </c>
      <c r="N19" s="4258">
        <f t="shared" si="0"/>
        <v>62466</v>
      </c>
    </row>
    <row r="20" spans="1:14" ht="18" customHeight="1">
      <c r="A20" s="4265" t="s">
        <v>3867</v>
      </c>
      <c r="B20" s="4209">
        <v>26766.880000000001</v>
      </c>
      <c r="C20" s="4209">
        <v>0</v>
      </c>
      <c r="D20" s="4209">
        <v>47414.720000000001</v>
      </c>
      <c r="E20" s="4209">
        <v>20205.87</v>
      </c>
      <c r="F20" s="4209">
        <v>18043.41</v>
      </c>
      <c r="G20" s="4209">
        <v>66085.53</v>
      </c>
      <c r="H20" s="4209">
        <v>106657.84</v>
      </c>
      <c r="I20" s="4209">
        <v>11510</v>
      </c>
      <c r="J20" s="4209">
        <v>13300</v>
      </c>
      <c r="K20" s="4209">
        <v>28126.61</v>
      </c>
      <c r="L20" s="4209">
        <v>29650.31</v>
      </c>
      <c r="M20" s="4209">
        <v>20114.400000000001</v>
      </c>
      <c r="N20" s="4258">
        <f t="shared" si="0"/>
        <v>387875.57</v>
      </c>
    </row>
    <row r="21" spans="1:14" ht="18" customHeight="1">
      <c r="A21" s="4265" t="s">
        <v>3707</v>
      </c>
      <c r="B21" s="4209">
        <v>368349.15</v>
      </c>
      <c r="C21" s="4209">
        <v>148048.32000000001</v>
      </c>
      <c r="D21" s="4209">
        <v>693396.6</v>
      </c>
      <c r="E21" s="4209">
        <v>640713.69999999995</v>
      </c>
      <c r="F21" s="4209">
        <v>345518.71</v>
      </c>
      <c r="G21" s="4209">
        <v>563060.34</v>
      </c>
      <c r="H21" s="4209">
        <v>680811.72</v>
      </c>
      <c r="I21" s="4209">
        <v>349775.25</v>
      </c>
      <c r="J21" s="4209">
        <v>505793.94</v>
      </c>
      <c r="K21" s="4209">
        <v>463702.84</v>
      </c>
      <c r="L21" s="4209">
        <v>473678.85</v>
      </c>
      <c r="M21" s="4209">
        <v>396126.94</v>
      </c>
      <c r="N21" s="4258">
        <f t="shared" si="0"/>
        <v>5628976.3600000003</v>
      </c>
    </row>
    <row r="22" spans="1:14" ht="18" customHeight="1">
      <c r="A22" s="4265" t="s">
        <v>3885</v>
      </c>
      <c r="B22" s="4209">
        <v>2037365.74</v>
      </c>
      <c r="C22" s="4209">
        <v>2024424.56</v>
      </c>
      <c r="D22" s="4209">
        <v>2596153.0699999998</v>
      </c>
      <c r="E22" s="4209">
        <v>3141884.31</v>
      </c>
      <c r="F22" s="4209">
        <v>2002344.05</v>
      </c>
      <c r="G22" s="4209">
        <v>2718402.5</v>
      </c>
      <c r="H22" s="4209">
        <v>2671542.4700000002</v>
      </c>
      <c r="I22" s="4209">
        <v>2364978.4300000002</v>
      </c>
      <c r="J22" s="4209">
        <v>2077381.89</v>
      </c>
      <c r="K22" s="4209">
        <v>2763891.55</v>
      </c>
      <c r="L22" s="4209">
        <v>1615649.6</v>
      </c>
      <c r="M22" s="4209">
        <v>3026264.61</v>
      </c>
      <c r="N22" s="4258">
        <f t="shared" si="0"/>
        <v>29040282.780000001</v>
      </c>
    </row>
    <row r="23" spans="1:14" ht="18" customHeight="1">
      <c r="A23" s="4265" t="s">
        <v>3710</v>
      </c>
      <c r="B23" s="4209">
        <v>45951.77</v>
      </c>
      <c r="C23" s="4209">
        <v>106761.26</v>
      </c>
      <c r="D23" s="4209">
        <v>74727.86</v>
      </c>
      <c r="E23" s="4209">
        <v>66048.56</v>
      </c>
      <c r="F23" s="4209">
        <v>65764.570000000007</v>
      </c>
      <c r="G23" s="4209">
        <v>284713.40999999997</v>
      </c>
      <c r="H23" s="4209">
        <v>145315.65</v>
      </c>
      <c r="I23" s="4209">
        <v>382570.73</v>
      </c>
      <c r="J23" s="4209">
        <v>355727.55</v>
      </c>
      <c r="K23" s="4209">
        <v>468214.39</v>
      </c>
      <c r="L23" s="4209">
        <v>361474.28</v>
      </c>
      <c r="M23" s="4209">
        <v>198809.52</v>
      </c>
      <c r="N23" s="4258">
        <f t="shared" si="0"/>
        <v>2556079.5500000003</v>
      </c>
    </row>
    <row r="24" spans="1:14" ht="18" customHeight="1">
      <c r="A24" s="4265" t="s">
        <v>3887</v>
      </c>
      <c r="B24" s="4209">
        <v>1242135.8799999999</v>
      </c>
      <c r="C24" s="4209">
        <v>1830241.1</v>
      </c>
      <c r="D24" s="4209">
        <v>1706105.25</v>
      </c>
      <c r="E24" s="4209">
        <v>1974403.29</v>
      </c>
      <c r="F24" s="4209">
        <v>1698374.94</v>
      </c>
      <c r="G24" s="4209">
        <v>1933343.52</v>
      </c>
      <c r="H24" s="4209">
        <v>1785559.4</v>
      </c>
      <c r="I24" s="4209">
        <v>1800620.84</v>
      </c>
      <c r="J24" s="4209">
        <v>2611744.56</v>
      </c>
      <c r="K24" s="4209">
        <v>1412973.64</v>
      </c>
      <c r="L24" s="4209">
        <v>1946906.65</v>
      </c>
      <c r="M24" s="4209">
        <v>1887986.83</v>
      </c>
      <c r="N24" s="4258">
        <f t="shared" si="0"/>
        <v>21830395.899999999</v>
      </c>
    </row>
    <row r="25" spans="1:14" ht="18" customHeight="1">
      <c r="A25" s="4265" t="s">
        <v>3712</v>
      </c>
      <c r="B25" s="4209">
        <v>0</v>
      </c>
      <c r="C25" s="4209">
        <v>0</v>
      </c>
      <c r="D25" s="4209">
        <v>0</v>
      </c>
      <c r="E25" s="4209">
        <v>0</v>
      </c>
      <c r="F25" s="4209">
        <v>15380</v>
      </c>
      <c r="G25" s="4209">
        <v>0</v>
      </c>
      <c r="H25" s="4209">
        <v>0</v>
      </c>
      <c r="I25" s="4209">
        <v>35856.75</v>
      </c>
      <c r="J25" s="4209">
        <v>0</v>
      </c>
      <c r="K25" s="4209">
        <v>0</v>
      </c>
      <c r="L25" s="4209">
        <v>8697.69</v>
      </c>
      <c r="M25" s="4209">
        <v>7611.8</v>
      </c>
      <c r="N25" s="4258">
        <f t="shared" si="0"/>
        <v>67546.240000000005</v>
      </c>
    </row>
    <row r="26" spans="1:14" ht="18" customHeight="1">
      <c r="A26" s="4265" t="s">
        <v>3713</v>
      </c>
      <c r="B26" s="4209">
        <v>492623.25</v>
      </c>
      <c r="C26" s="4209">
        <v>611872.9</v>
      </c>
      <c r="D26" s="4209">
        <v>791225.32</v>
      </c>
      <c r="E26" s="4209">
        <v>468683.56</v>
      </c>
      <c r="F26" s="4209">
        <v>575121.72</v>
      </c>
      <c r="G26" s="4209">
        <v>484835.23</v>
      </c>
      <c r="H26" s="4209">
        <v>885765.77</v>
      </c>
      <c r="I26" s="4209">
        <v>750128.8</v>
      </c>
      <c r="J26" s="4209">
        <v>939349.32</v>
      </c>
      <c r="K26" s="4209">
        <v>1409094.03</v>
      </c>
      <c r="L26" s="4209">
        <v>782674.89</v>
      </c>
      <c r="M26" s="4209">
        <v>809236.82</v>
      </c>
      <c r="N26" s="4258">
        <f t="shared" si="0"/>
        <v>9000611.6099999994</v>
      </c>
    </row>
    <row r="27" spans="1:14" ht="18" customHeight="1">
      <c r="A27" s="4265" t="s">
        <v>3714</v>
      </c>
      <c r="B27" s="4209">
        <v>0</v>
      </c>
      <c r="C27" s="4209">
        <v>0</v>
      </c>
      <c r="D27" s="4209">
        <v>0</v>
      </c>
      <c r="E27" s="4209">
        <v>0</v>
      </c>
      <c r="F27" s="4209">
        <v>0</v>
      </c>
      <c r="G27" s="4209">
        <v>0</v>
      </c>
      <c r="H27" s="4209">
        <v>49670.86</v>
      </c>
      <c r="I27" s="4209">
        <v>0</v>
      </c>
      <c r="J27" s="4209">
        <v>7167.2</v>
      </c>
      <c r="K27" s="4209">
        <v>0</v>
      </c>
      <c r="L27" s="4209">
        <v>0</v>
      </c>
      <c r="M27" s="4209">
        <v>11616.8</v>
      </c>
      <c r="N27" s="4258">
        <f t="shared" si="0"/>
        <v>68454.86</v>
      </c>
    </row>
    <row r="28" spans="1:14" ht="18" customHeight="1">
      <c r="A28" s="4265" t="s">
        <v>3715</v>
      </c>
      <c r="B28" s="4209">
        <v>135106.13</v>
      </c>
      <c r="C28" s="4209">
        <v>65306.89</v>
      </c>
      <c r="D28" s="4209">
        <v>89202.68</v>
      </c>
      <c r="E28" s="4209">
        <v>156201.14000000001</v>
      </c>
      <c r="F28" s="4209">
        <v>137913.5</v>
      </c>
      <c r="G28" s="4209">
        <v>158189.93</v>
      </c>
      <c r="H28" s="4209">
        <v>143312.49</v>
      </c>
      <c r="I28" s="4209">
        <v>73854.240000000005</v>
      </c>
      <c r="J28" s="4209">
        <v>127960.26</v>
      </c>
      <c r="K28" s="4209">
        <v>103633.63</v>
      </c>
      <c r="L28" s="4209">
        <v>146316.07999999999</v>
      </c>
      <c r="M28" s="4209">
        <v>141028.26999999999</v>
      </c>
      <c r="N28" s="4258">
        <f t="shared" si="0"/>
        <v>1478025.2400000002</v>
      </c>
    </row>
    <row r="29" spans="1:14" ht="18" customHeight="1">
      <c r="A29" s="4265" t="s">
        <v>3898</v>
      </c>
      <c r="B29" s="4209">
        <v>0</v>
      </c>
      <c r="C29" s="4209">
        <v>0</v>
      </c>
      <c r="D29" s="4209">
        <v>0</v>
      </c>
      <c r="E29" s="4209">
        <v>0</v>
      </c>
      <c r="F29" s="4209">
        <v>0</v>
      </c>
      <c r="G29" s="4209">
        <v>0</v>
      </c>
      <c r="H29" s="4209">
        <v>0</v>
      </c>
      <c r="I29" s="4209">
        <v>0</v>
      </c>
      <c r="J29" s="4209">
        <v>0</v>
      </c>
      <c r="K29" s="4209">
        <v>12375</v>
      </c>
      <c r="L29" s="4209">
        <v>0</v>
      </c>
      <c r="M29" s="4209">
        <v>0</v>
      </c>
      <c r="N29" s="4258">
        <f t="shared" si="0"/>
        <v>12375</v>
      </c>
    </row>
    <row r="30" spans="1:14" ht="18" customHeight="1">
      <c r="A30" s="4265" t="s">
        <v>3716</v>
      </c>
      <c r="B30" s="4209">
        <v>808557.84</v>
      </c>
      <c r="C30" s="4209">
        <v>906055.49</v>
      </c>
      <c r="D30" s="4209">
        <v>1881706.77</v>
      </c>
      <c r="E30" s="4209">
        <v>492039</v>
      </c>
      <c r="F30" s="4209">
        <v>245764.43</v>
      </c>
      <c r="G30" s="4209">
        <v>4587943.7699999996</v>
      </c>
      <c r="H30" s="4209">
        <v>847735.24</v>
      </c>
      <c r="I30" s="4209">
        <v>92151.69</v>
      </c>
      <c r="J30" s="4209">
        <v>1340394.76</v>
      </c>
      <c r="K30" s="4209">
        <v>201822.15</v>
      </c>
      <c r="L30" s="4209">
        <v>208850.63</v>
      </c>
      <c r="M30" s="4209">
        <v>1578628.93</v>
      </c>
      <c r="N30" s="4258">
        <f t="shared" si="0"/>
        <v>13191650.700000001</v>
      </c>
    </row>
    <row r="31" spans="1:14" ht="18" customHeight="1">
      <c r="A31" s="4265" t="s">
        <v>3717</v>
      </c>
      <c r="B31" s="4209">
        <v>0</v>
      </c>
      <c r="C31" s="4209">
        <v>19765.28</v>
      </c>
      <c r="D31" s="4209">
        <v>0</v>
      </c>
      <c r="E31" s="4209">
        <v>0</v>
      </c>
      <c r="F31" s="4209">
        <v>0</v>
      </c>
      <c r="G31" s="4209">
        <v>0</v>
      </c>
      <c r="H31" s="4209">
        <v>0</v>
      </c>
      <c r="I31" s="4209">
        <v>0</v>
      </c>
      <c r="J31" s="4209">
        <v>0</v>
      </c>
      <c r="K31" s="4209">
        <v>0</v>
      </c>
      <c r="L31" s="4209">
        <v>0</v>
      </c>
      <c r="M31" s="4209">
        <v>0</v>
      </c>
      <c r="N31" s="4258">
        <f t="shared" si="0"/>
        <v>19765.28</v>
      </c>
    </row>
    <row r="32" spans="1:14" ht="18" customHeight="1">
      <c r="A32" s="4265" t="s">
        <v>3718</v>
      </c>
      <c r="B32" s="4209">
        <v>109858.45</v>
      </c>
      <c r="C32" s="4209">
        <v>172513.38</v>
      </c>
      <c r="D32" s="4209">
        <v>191630.25</v>
      </c>
      <c r="E32" s="4209">
        <v>207301.67</v>
      </c>
      <c r="F32" s="4209">
        <v>198207.26</v>
      </c>
      <c r="G32" s="4209">
        <v>134459.10999999999</v>
      </c>
      <c r="H32" s="4209">
        <v>39166.410000000003</v>
      </c>
      <c r="I32" s="4209">
        <v>175709.2</v>
      </c>
      <c r="J32" s="4209">
        <v>77719.34</v>
      </c>
      <c r="K32" s="4209">
        <v>128029.69</v>
      </c>
      <c r="L32" s="4209">
        <v>93546.6</v>
      </c>
      <c r="M32" s="4209">
        <v>193900.95</v>
      </c>
      <c r="N32" s="4258">
        <f t="shared" si="0"/>
        <v>1722042.31</v>
      </c>
    </row>
    <row r="33" spans="1:14" ht="18" customHeight="1">
      <c r="A33" s="4265" t="s">
        <v>3719</v>
      </c>
      <c r="B33" s="4209">
        <v>0</v>
      </c>
      <c r="C33" s="4209">
        <v>219106</v>
      </c>
      <c r="D33" s="4209">
        <v>684251.87</v>
      </c>
      <c r="E33" s="4209">
        <v>233486.99</v>
      </c>
      <c r="F33" s="4209">
        <v>1006178.53</v>
      </c>
      <c r="G33" s="4209">
        <v>2279152.63</v>
      </c>
      <c r="H33" s="4209">
        <v>804791.25</v>
      </c>
      <c r="I33" s="4209">
        <v>1795514.99</v>
      </c>
      <c r="J33" s="4209">
        <v>2645821.54</v>
      </c>
      <c r="K33" s="4209">
        <v>1183559.2</v>
      </c>
      <c r="L33" s="4209">
        <v>516436.78</v>
      </c>
      <c r="M33" s="4209">
        <v>1412066.6</v>
      </c>
      <c r="N33" s="4258">
        <f t="shared" si="0"/>
        <v>12780366.379999999</v>
      </c>
    </row>
    <row r="34" spans="1:14" ht="18" customHeight="1">
      <c r="A34" s="4265" t="s">
        <v>3721</v>
      </c>
      <c r="B34" s="4209">
        <v>176814.55</v>
      </c>
      <c r="C34" s="4209">
        <v>123900.02</v>
      </c>
      <c r="D34" s="4209">
        <v>357131.12</v>
      </c>
      <c r="E34" s="4209">
        <v>239867.42</v>
      </c>
      <c r="F34" s="4209">
        <v>152486.84</v>
      </c>
      <c r="G34" s="4209">
        <v>574099.24</v>
      </c>
      <c r="H34" s="4209">
        <v>386907.76</v>
      </c>
      <c r="I34" s="4209">
        <v>523431.37</v>
      </c>
      <c r="J34" s="4209">
        <v>379288.13</v>
      </c>
      <c r="K34" s="4209">
        <v>507559.63</v>
      </c>
      <c r="L34" s="4209">
        <v>909434.79</v>
      </c>
      <c r="M34" s="4209">
        <v>392190.02</v>
      </c>
      <c r="N34" s="4258">
        <f t="shared" si="0"/>
        <v>4723110.8899999987</v>
      </c>
    </row>
    <row r="35" spans="1:14" ht="18" customHeight="1">
      <c r="A35" s="4265" t="s">
        <v>3722</v>
      </c>
      <c r="B35" s="4209">
        <v>0</v>
      </c>
      <c r="C35" s="4209">
        <v>0</v>
      </c>
      <c r="D35" s="4209">
        <v>0</v>
      </c>
      <c r="E35" s="4209">
        <v>0</v>
      </c>
      <c r="F35" s="4209">
        <v>41407</v>
      </c>
      <c r="G35" s="4209">
        <v>0</v>
      </c>
      <c r="H35" s="4209">
        <v>0</v>
      </c>
      <c r="I35" s="4209">
        <v>0</v>
      </c>
      <c r="J35" s="4209">
        <v>0</v>
      </c>
      <c r="K35" s="4209">
        <v>4278.3100000000004</v>
      </c>
      <c r="L35" s="4209">
        <v>0</v>
      </c>
      <c r="M35" s="4209">
        <v>0</v>
      </c>
      <c r="N35" s="4258">
        <f t="shared" si="0"/>
        <v>45685.31</v>
      </c>
    </row>
    <row r="36" spans="1:14" ht="18" customHeight="1">
      <c r="A36" s="4265" t="s">
        <v>3724</v>
      </c>
      <c r="B36" s="4209">
        <v>17356.13</v>
      </c>
      <c r="C36" s="4209">
        <v>0</v>
      </c>
      <c r="D36" s="4209">
        <v>4759.38</v>
      </c>
      <c r="E36" s="4209">
        <v>25793.63</v>
      </c>
      <c r="F36" s="4209">
        <v>150762.76</v>
      </c>
      <c r="G36" s="4209">
        <v>152539.75</v>
      </c>
      <c r="H36" s="4209">
        <v>66210.52</v>
      </c>
      <c r="I36" s="4209">
        <v>35950.410000000003</v>
      </c>
      <c r="J36" s="4209">
        <v>0</v>
      </c>
      <c r="K36" s="4209">
        <v>22862.75</v>
      </c>
      <c r="L36" s="4209">
        <v>0</v>
      </c>
      <c r="M36" s="4209">
        <v>8096.05</v>
      </c>
      <c r="N36" s="4258">
        <f t="shared" si="0"/>
        <v>484331.38000000006</v>
      </c>
    </row>
    <row r="37" spans="1:14" ht="18" customHeight="1">
      <c r="A37" s="4265" t="s">
        <v>3725</v>
      </c>
      <c r="B37" s="4209">
        <v>0</v>
      </c>
      <c r="C37" s="4209">
        <v>0</v>
      </c>
      <c r="D37" s="4209">
        <v>0</v>
      </c>
      <c r="E37" s="4209">
        <v>16205.46</v>
      </c>
      <c r="F37" s="4209">
        <v>0</v>
      </c>
      <c r="G37" s="4209">
        <v>0</v>
      </c>
      <c r="H37" s="4209">
        <v>0</v>
      </c>
      <c r="I37" s="4209">
        <v>0</v>
      </c>
      <c r="J37" s="4209">
        <v>0</v>
      </c>
      <c r="K37" s="4209">
        <v>143140.09</v>
      </c>
      <c r="L37" s="4209">
        <v>43703.05</v>
      </c>
      <c r="M37" s="4209">
        <v>0</v>
      </c>
      <c r="N37" s="4258">
        <f t="shared" si="0"/>
        <v>203048.59999999998</v>
      </c>
    </row>
    <row r="38" spans="1:14" ht="18" customHeight="1">
      <c r="A38" s="4265" t="s">
        <v>3728</v>
      </c>
      <c r="B38" s="4209">
        <v>9933</v>
      </c>
      <c r="C38" s="4209">
        <v>87534.68</v>
      </c>
      <c r="D38" s="4209">
        <v>99533.82</v>
      </c>
      <c r="E38" s="4209">
        <v>55618.8</v>
      </c>
      <c r="F38" s="4209">
        <v>163998.45000000001</v>
      </c>
      <c r="G38" s="4209">
        <v>129813.86</v>
      </c>
      <c r="H38" s="4209">
        <v>141.44</v>
      </c>
      <c r="I38" s="4209">
        <v>19138.72</v>
      </c>
      <c r="J38" s="4209">
        <v>166372.91</v>
      </c>
      <c r="K38" s="4209">
        <v>282396.86</v>
      </c>
      <c r="L38" s="4209">
        <v>154943.01</v>
      </c>
      <c r="M38" s="4209">
        <v>16483.5</v>
      </c>
      <c r="N38" s="4258">
        <f t="shared" si="0"/>
        <v>1185909.0499999998</v>
      </c>
    </row>
    <row r="39" spans="1:14" ht="18" customHeight="1">
      <c r="A39" s="4265" t="s">
        <v>3729</v>
      </c>
      <c r="B39" s="4209">
        <v>165608.42000000001</v>
      </c>
      <c r="C39" s="4209">
        <v>84103.75</v>
      </c>
      <c r="D39" s="4209">
        <v>78225.73</v>
      </c>
      <c r="E39" s="4209">
        <v>93944.69</v>
      </c>
      <c r="F39" s="4209">
        <v>116202.01</v>
      </c>
      <c r="G39" s="4209">
        <v>97343.41</v>
      </c>
      <c r="H39" s="4209">
        <v>160846.04999999999</v>
      </c>
      <c r="I39" s="4209">
        <v>130576.75</v>
      </c>
      <c r="J39" s="4209">
        <v>128444.19</v>
      </c>
      <c r="K39" s="4209">
        <v>156204.68</v>
      </c>
      <c r="L39" s="4209">
        <v>450092.01</v>
      </c>
      <c r="M39" s="4209">
        <v>335134.83</v>
      </c>
      <c r="N39" s="4258">
        <f t="shared" si="0"/>
        <v>1996726.52</v>
      </c>
    </row>
    <row r="40" spans="1:14" ht="18" customHeight="1">
      <c r="A40" s="4265" t="s">
        <v>3730</v>
      </c>
      <c r="B40" s="4209">
        <v>0</v>
      </c>
      <c r="C40" s="4209">
        <v>0</v>
      </c>
      <c r="D40" s="4209">
        <v>480602.31</v>
      </c>
      <c r="E40" s="4209">
        <v>111672.24</v>
      </c>
      <c r="F40" s="4209">
        <v>3811355</v>
      </c>
      <c r="G40" s="4209">
        <v>6205364.7000000002</v>
      </c>
      <c r="H40" s="4209">
        <v>5443827</v>
      </c>
      <c r="I40" s="4209">
        <v>5584507.8099999996</v>
      </c>
      <c r="J40" s="4209">
        <v>108225</v>
      </c>
      <c r="K40" s="4209">
        <v>0</v>
      </c>
      <c r="L40" s="4209">
        <v>315461.23</v>
      </c>
      <c r="M40" s="4209">
        <v>188666.98</v>
      </c>
      <c r="N40" s="4258">
        <f t="shared" si="0"/>
        <v>22249682.27</v>
      </c>
    </row>
    <row r="41" spans="1:14" ht="18" customHeight="1">
      <c r="A41" s="4265" t="s">
        <v>3899</v>
      </c>
      <c r="B41" s="4209">
        <v>0</v>
      </c>
      <c r="C41" s="4209">
        <v>0</v>
      </c>
      <c r="D41" s="4209">
        <v>11132.42</v>
      </c>
      <c r="E41" s="4209">
        <v>0</v>
      </c>
      <c r="F41" s="4209">
        <v>0</v>
      </c>
      <c r="G41" s="4209">
        <v>0</v>
      </c>
      <c r="H41" s="4209">
        <v>0</v>
      </c>
      <c r="I41" s="4209">
        <v>0</v>
      </c>
      <c r="J41" s="4209">
        <v>0</v>
      </c>
      <c r="K41" s="4209">
        <v>0</v>
      </c>
      <c r="L41" s="4209">
        <v>0</v>
      </c>
      <c r="M41" s="4209">
        <v>0</v>
      </c>
      <c r="N41" s="4258">
        <f t="shared" si="0"/>
        <v>11132.42</v>
      </c>
    </row>
    <row r="42" spans="1:14" ht="18" customHeight="1">
      <c r="A42" s="4265" t="s">
        <v>3731</v>
      </c>
      <c r="B42" s="4209">
        <v>756833.33</v>
      </c>
      <c r="C42" s="4209">
        <v>624847.29</v>
      </c>
      <c r="D42" s="4209">
        <v>659503.84</v>
      </c>
      <c r="E42" s="4209">
        <v>1224862.1599999999</v>
      </c>
      <c r="F42" s="4209">
        <v>636508.06999999995</v>
      </c>
      <c r="G42" s="4209">
        <v>851025.89</v>
      </c>
      <c r="H42" s="4209">
        <v>1104211.18</v>
      </c>
      <c r="I42" s="4209">
        <v>1498297.13</v>
      </c>
      <c r="J42" s="4209">
        <v>1063383.8600000001</v>
      </c>
      <c r="K42" s="4209">
        <v>1290940.67</v>
      </c>
      <c r="L42" s="4209">
        <v>1163910.79</v>
      </c>
      <c r="M42" s="4209">
        <v>1411523.99</v>
      </c>
      <c r="N42" s="4258">
        <f t="shared" si="0"/>
        <v>12285848.200000001</v>
      </c>
    </row>
    <row r="43" spans="1:14" ht="18" customHeight="1">
      <c r="A43" s="4265" t="s">
        <v>3732</v>
      </c>
      <c r="B43" s="4209">
        <v>0</v>
      </c>
      <c r="C43" s="4209">
        <v>0</v>
      </c>
      <c r="D43" s="4209">
        <v>21725.88</v>
      </c>
      <c r="E43" s="4209">
        <v>0</v>
      </c>
      <c r="F43" s="4209">
        <v>0</v>
      </c>
      <c r="G43" s="4209">
        <v>0</v>
      </c>
      <c r="H43" s="4209">
        <v>0</v>
      </c>
      <c r="I43" s="4209">
        <v>99589.18</v>
      </c>
      <c r="J43" s="4209">
        <v>0</v>
      </c>
      <c r="K43" s="4209">
        <v>0</v>
      </c>
      <c r="L43" s="4209">
        <v>0</v>
      </c>
      <c r="M43" s="4209">
        <v>0</v>
      </c>
      <c r="N43" s="4258">
        <f t="shared" si="0"/>
        <v>121315.06</v>
      </c>
    </row>
    <row r="44" spans="1:14" ht="18" customHeight="1">
      <c r="A44" s="4265" t="s">
        <v>3895</v>
      </c>
      <c r="B44" s="4209">
        <v>0</v>
      </c>
      <c r="C44" s="4209">
        <v>0</v>
      </c>
      <c r="D44" s="4209">
        <v>16425</v>
      </c>
      <c r="E44" s="4209">
        <v>0</v>
      </c>
      <c r="F44" s="4209">
        <v>0</v>
      </c>
      <c r="G44" s="4209">
        <v>0</v>
      </c>
      <c r="H44" s="4209">
        <v>16365</v>
      </c>
      <c r="I44" s="4209">
        <v>0</v>
      </c>
      <c r="J44" s="4209">
        <v>0</v>
      </c>
      <c r="K44" s="4209">
        <v>0</v>
      </c>
      <c r="L44" s="4209">
        <v>0</v>
      </c>
      <c r="M44" s="4209">
        <v>0</v>
      </c>
      <c r="N44" s="4258">
        <f t="shared" si="0"/>
        <v>32790</v>
      </c>
    </row>
    <row r="45" spans="1:14" ht="18" customHeight="1">
      <c r="A45" s="4265" t="s">
        <v>3733</v>
      </c>
      <c r="B45" s="4209">
        <v>92677</v>
      </c>
      <c r="C45" s="4209">
        <v>0</v>
      </c>
      <c r="D45" s="4209">
        <v>45015.06</v>
      </c>
      <c r="E45" s="4209">
        <v>105237</v>
      </c>
      <c r="F45" s="4209">
        <v>46300</v>
      </c>
      <c r="G45" s="4209">
        <v>62199.47</v>
      </c>
      <c r="H45" s="4209">
        <v>23387.5</v>
      </c>
      <c r="I45" s="4209">
        <v>0</v>
      </c>
      <c r="J45" s="4209">
        <v>41550</v>
      </c>
      <c r="K45" s="4209">
        <v>23753</v>
      </c>
      <c r="L45" s="4209">
        <v>240583.67</v>
      </c>
      <c r="M45" s="4209">
        <v>19002</v>
      </c>
      <c r="N45" s="4258">
        <f t="shared" si="0"/>
        <v>699704.70000000007</v>
      </c>
    </row>
    <row r="46" spans="1:14" ht="18" customHeight="1">
      <c r="A46" s="4265" t="s">
        <v>3734</v>
      </c>
      <c r="B46" s="4209">
        <v>0</v>
      </c>
      <c r="C46" s="4209">
        <v>57488.71</v>
      </c>
      <c r="D46" s="4209">
        <v>92472.22</v>
      </c>
      <c r="E46" s="4209">
        <v>90815.82</v>
      </c>
      <c r="F46" s="4209">
        <v>51135.09</v>
      </c>
      <c r="G46" s="4209">
        <v>537173.18999999994</v>
      </c>
      <c r="H46" s="4209">
        <v>122810.38</v>
      </c>
      <c r="I46" s="4209">
        <v>83352.13</v>
      </c>
      <c r="J46" s="4209">
        <v>99586.54</v>
      </c>
      <c r="K46" s="4209">
        <v>65411.85</v>
      </c>
      <c r="L46" s="4209">
        <v>91595.75</v>
      </c>
      <c r="M46" s="4209">
        <v>231287.01</v>
      </c>
      <c r="N46" s="4258">
        <f t="shared" si="0"/>
        <v>1523128.69</v>
      </c>
    </row>
    <row r="47" spans="1:14" ht="18" customHeight="1">
      <c r="A47" s="4265" t="s">
        <v>3735</v>
      </c>
      <c r="B47" s="4209">
        <v>2224376.75</v>
      </c>
      <c r="C47" s="4209">
        <v>1989423.58</v>
      </c>
      <c r="D47" s="4209">
        <v>2580286.17</v>
      </c>
      <c r="E47" s="4209">
        <v>2401855.62</v>
      </c>
      <c r="F47" s="4209">
        <v>1759304.91</v>
      </c>
      <c r="G47" s="4209">
        <v>2628869.91</v>
      </c>
      <c r="H47" s="4209">
        <v>2116080.58</v>
      </c>
      <c r="I47" s="4209">
        <v>2442981.37</v>
      </c>
      <c r="J47" s="4209">
        <v>2020899.8400000001</v>
      </c>
      <c r="K47" s="4209">
        <v>2673692.35</v>
      </c>
      <c r="L47" s="4209">
        <v>2598538.9</v>
      </c>
      <c r="M47" s="4209">
        <v>3176835.24</v>
      </c>
      <c r="N47" s="4258">
        <f t="shared" si="0"/>
        <v>28613145.219999999</v>
      </c>
    </row>
    <row r="48" spans="1:14" ht="18" customHeight="1">
      <c r="A48" s="4265" t="s">
        <v>3889</v>
      </c>
      <c r="B48" s="4209">
        <v>0</v>
      </c>
      <c r="C48" s="4209">
        <v>0</v>
      </c>
      <c r="D48" s="4209">
        <v>0</v>
      </c>
      <c r="E48" s="4209">
        <v>0</v>
      </c>
      <c r="F48" s="4209">
        <v>0</v>
      </c>
      <c r="G48" s="4209">
        <v>0</v>
      </c>
      <c r="H48" s="4209">
        <v>59752</v>
      </c>
      <c r="I48" s="4209">
        <v>0</v>
      </c>
      <c r="J48" s="4209">
        <v>0</v>
      </c>
      <c r="K48" s="4209">
        <v>0</v>
      </c>
      <c r="L48" s="4209">
        <v>0</v>
      </c>
      <c r="M48" s="4209">
        <v>0</v>
      </c>
      <c r="N48" s="4258">
        <f t="shared" si="0"/>
        <v>59752</v>
      </c>
    </row>
    <row r="49" spans="1:14" ht="18" customHeight="1">
      <c r="A49" s="4265" t="s">
        <v>3737</v>
      </c>
      <c r="B49" s="4209">
        <v>60335.5</v>
      </c>
      <c r="C49" s="4209">
        <v>0</v>
      </c>
      <c r="D49" s="4209">
        <v>331961.15000000002</v>
      </c>
      <c r="E49" s="4209">
        <v>29943</v>
      </c>
      <c r="F49" s="4209">
        <v>63730</v>
      </c>
      <c r="G49" s="4209">
        <v>67975.27</v>
      </c>
      <c r="H49" s="4209">
        <v>323027.23</v>
      </c>
      <c r="I49" s="4209">
        <v>43758.3</v>
      </c>
      <c r="J49" s="4209">
        <v>77002.539999999994</v>
      </c>
      <c r="K49" s="4209">
        <v>150248.70000000001</v>
      </c>
      <c r="L49" s="4209">
        <v>237840.05</v>
      </c>
      <c r="M49" s="4209">
        <v>0</v>
      </c>
      <c r="N49" s="4258">
        <f t="shared" si="0"/>
        <v>1385821.7400000002</v>
      </c>
    </row>
    <row r="50" spans="1:14" ht="18" customHeight="1">
      <c r="A50" s="4265" t="s">
        <v>3738</v>
      </c>
      <c r="B50" s="4209">
        <v>0</v>
      </c>
      <c r="C50" s="4209">
        <v>0</v>
      </c>
      <c r="D50" s="4209">
        <v>11180</v>
      </c>
      <c r="E50" s="4209">
        <v>0</v>
      </c>
      <c r="F50" s="4209">
        <v>8451.5</v>
      </c>
      <c r="G50" s="4209">
        <v>0</v>
      </c>
      <c r="H50" s="4209">
        <v>456977.48</v>
      </c>
      <c r="I50" s="4209">
        <v>9394.56</v>
      </c>
      <c r="J50" s="4209">
        <v>0</v>
      </c>
      <c r="K50" s="4209">
        <v>0</v>
      </c>
      <c r="L50" s="4209">
        <v>0</v>
      </c>
      <c r="M50" s="4209">
        <v>0</v>
      </c>
      <c r="N50" s="4258">
        <f t="shared" si="0"/>
        <v>486003.54</v>
      </c>
    </row>
    <row r="51" spans="1:14" ht="18" customHeight="1">
      <c r="A51" s="4265" t="s">
        <v>3739</v>
      </c>
      <c r="B51" s="4209">
        <v>36100</v>
      </c>
      <c r="C51" s="4209">
        <v>22119.03</v>
      </c>
      <c r="D51" s="4209">
        <v>216108.6</v>
      </c>
      <c r="E51" s="4209">
        <v>51181</v>
      </c>
      <c r="F51" s="4209">
        <v>335580.49</v>
      </c>
      <c r="G51" s="4209">
        <v>46206</v>
      </c>
      <c r="H51" s="4209">
        <v>144312.9</v>
      </c>
      <c r="I51" s="4209">
        <v>138928.70000000001</v>
      </c>
      <c r="J51" s="4209">
        <v>0</v>
      </c>
      <c r="K51" s="4209">
        <v>56323.34</v>
      </c>
      <c r="L51" s="4209">
        <v>59304.95</v>
      </c>
      <c r="M51" s="4209">
        <v>43308</v>
      </c>
      <c r="N51" s="4258">
        <f t="shared" si="0"/>
        <v>1149473.01</v>
      </c>
    </row>
    <row r="52" spans="1:14" ht="18" customHeight="1">
      <c r="A52" s="4265" t="s">
        <v>3741</v>
      </c>
      <c r="B52" s="4209">
        <v>0</v>
      </c>
      <c r="C52" s="4209">
        <v>7590</v>
      </c>
      <c r="D52" s="4209">
        <v>0</v>
      </c>
      <c r="E52" s="4209">
        <v>0</v>
      </c>
      <c r="F52" s="4209">
        <v>7670</v>
      </c>
      <c r="G52" s="4209">
        <v>0</v>
      </c>
      <c r="H52" s="4209">
        <v>0</v>
      </c>
      <c r="I52" s="4209">
        <v>7000</v>
      </c>
      <c r="J52" s="4209">
        <v>7202.7</v>
      </c>
      <c r="K52" s="4209">
        <v>17365.72</v>
      </c>
      <c r="L52" s="4209">
        <v>0</v>
      </c>
      <c r="M52" s="4209">
        <v>16093</v>
      </c>
      <c r="N52" s="4258">
        <f t="shared" si="0"/>
        <v>62921.42</v>
      </c>
    </row>
    <row r="53" spans="1:14" ht="18" customHeight="1">
      <c r="A53" s="4265" t="s">
        <v>3900</v>
      </c>
      <c r="B53" s="4209">
        <v>0</v>
      </c>
      <c r="C53" s="4209">
        <v>0</v>
      </c>
      <c r="D53" s="4209">
        <v>0</v>
      </c>
      <c r="E53" s="4209">
        <v>0</v>
      </c>
      <c r="F53" s="4209">
        <v>0</v>
      </c>
      <c r="G53" s="4209">
        <v>0</v>
      </c>
      <c r="H53" s="4209">
        <v>0</v>
      </c>
      <c r="I53" s="4209">
        <v>0</v>
      </c>
      <c r="J53" s="4209">
        <v>0</v>
      </c>
      <c r="K53" s="4209">
        <v>0</v>
      </c>
      <c r="L53" s="4209">
        <v>23241.13</v>
      </c>
      <c r="M53" s="4209">
        <v>0</v>
      </c>
      <c r="N53" s="4258">
        <f t="shared" si="0"/>
        <v>23241.13</v>
      </c>
    </row>
    <row r="54" spans="1:14" ht="18" customHeight="1">
      <c r="A54" s="4265" t="s">
        <v>3744</v>
      </c>
      <c r="B54" s="4209">
        <v>51000</v>
      </c>
      <c r="C54" s="4209">
        <v>0</v>
      </c>
      <c r="D54" s="4209">
        <v>38482</v>
      </c>
      <c r="E54" s="4209">
        <v>77016.5</v>
      </c>
      <c r="F54" s="4209">
        <v>34848</v>
      </c>
      <c r="G54" s="4209">
        <v>114312.89</v>
      </c>
      <c r="H54" s="4209">
        <v>115120</v>
      </c>
      <c r="I54" s="4209">
        <v>7852</v>
      </c>
      <c r="J54" s="4209">
        <v>196267.53</v>
      </c>
      <c r="K54" s="4209">
        <v>62798.09</v>
      </c>
      <c r="L54" s="4209">
        <v>74982.37</v>
      </c>
      <c r="M54" s="4209">
        <v>63451.42</v>
      </c>
      <c r="N54" s="4258">
        <f t="shared" si="0"/>
        <v>836130.8</v>
      </c>
    </row>
    <row r="55" spans="1:14" ht="18" customHeight="1">
      <c r="A55" s="4265" t="s">
        <v>3745</v>
      </c>
      <c r="B55" s="4209">
        <v>3795.86</v>
      </c>
      <c r="C55" s="4209">
        <v>0</v>
      </c>
      <c r="D55" s="4209">
        <v>0</v>
      </c>
      <c r="E55" s="4209">
        <v>20994.52</v>
      </c>
      <c r="F55" s="4209">
        <v>0</v>
      </c>
      <c r="G55" s="4209">
        <v>43240.74</v>
      </c>
      <c r="H55" s="4209">
        <v>21327.78</v>
      </c>
      <c r="I55" s="4209">
        <v>33252.44</v>
      </c>
      <c r="J55" s="4209">
        <v>0</v>
      </c>
      <c r="K55" s="4209">
        <v>0</v>
      </c>
      <c r="L55" s="4209">
        <v>75000.740000000005</v>
      </c>
      <c r="M55" s="4209">
        <v>0</v>
      </c>
      <c r="N55" s="4258">
        <f t="shared" si="0"/>
        <v>197612.08000000002</v>
      </c>
    </row>
    <row r="56" spans="1:14" ht="18" customHeight="1">
      <c r="A56" s="4265" t="s">
        <v>3746</v>
      </c>
      <c r="B56" s="4209">
        <v>0</v>
      </c>
      <c r="C56" s="4209">
        <v>0</v>
      </c>
      <c r="D56" s="4209">
        <v>32523</v>
      </c>
      <c r="E56" s="4209">
        <v>0</v>
      </c>
      <c r="F56" s="4209">
        <v>0</v>
      </c>
      <c r="G56" s="4209">
        <v>10820.16</v>
      </c>
      <c r="H56" s="4209">
        <v>0</v>
      </c>
      <c r="I56" s="4209">
        <v>0</v>
      </c>
      <c r="J56" s="4209">
        <v>0</v>
      </c>
      <c r="K56" s="4209">
        <v>0</v>
      </c>
      <c r="L56" s="4209">
        <v>0</v>
      </c>
      <c r="M56" s="4209">
        <v>0</v>
      </c>
      <c r="N56" s="4258">
        <f t="shared" si="0"/>
        <v>43343.16</v>
      </c>
    </row>
    <row r="57" spans="1:14" ht="18" customHeight="1">
      <c r="A57" s="4265" t="s">
        <v>3747</v>
      </c>
      <c r="B57" s="4209">
        <v>386975.4</v>
      </c>
      <c r="C57" s="4209">
        <v>599884.36</v>
      </c>
      <c r="D57" s="4209">
        <v>715298.19</v>
      </c>
      <c r="E57" s="4209">
        <v>1447911.12</v>
      </c>
      <c r="F57" s="4209">
        <v>550244.4</v>
      </c>
      <c r="G57" s="4209">
        <v>1363857.76</v>
      </c>
      <c r="H57" s="4209">
        <v>1041375.44</v>
      </c>
      <c r="I57" s="4209">
        <v>1186442.5900000001</v>
      </c>
      <c r="J57" s="4209">
        <v>458316.31</v>
      </c>
      <c r="K57" s="4209">
        <v>1226993.29</v>
      </c>
      <c r="L57" s="4209">
        <v>1278490.6200000001</v>
      </c>
      <c r="M57" s="4209">
        <v>995599.81</v>
      </c>
      <c r="N57" s="4258">
        <f t="shared" si="0"/>
        <v>11251389.290000001</v>
      </c>
    </row>
    <row r="58" spans="1:14" ht="18" customHeight="1">
      <c r="A58" s="4265" t="s">
        <v>3870</v>
      </c>
      <c r="B58" s="4209">
        <v>0</v>
      </c>
      <c r="C58" s="4209">
        <v>0</v>
      </c>
      <c r="D58" s="4209">
        <v>0</v>
      </c>
      <c r="E58" s="4209">
        <v>0</v>
      </c>
      <c r="F58" s="4209">
        <v>0</v>
      </c>
      <c r="G58" s="4209">
        <v>0</v>
      </c>
      <c r="H58" s="4209">
        <v>0</v>
      </c>
      <c r="I58" s="4209">
        <v>0</v>
      </c>
      <c r="J58" s="4209">
        <v>0</v>
      </c>
      <c r="K58" s="4209">
        <v>302600</v>
      </c>
      <c r="L58" s="4209">
        <v>0</v>
      </c>
      <c r="M58" s="4209">
        <v>0</v>
      </c>
      <c r="N58" s="4258">
        <f t="shared" si="0"/>
        <v>302600</v>
      </c>
    </row>
    <row r="59" spans="1:14" ht="18" customHeight="1">
      <c r="A59" s="4265" t="s">
        <v>3748</v>
      </c>
      <c r="B59" s="4209">
        <v>47112.12</v>
      </c>
      <c r="C59" s="4209">
        <v>438467</v>
      </c>
      <c r="D59" s="4209">
        <v>0</v>
      </c>
      <c r="E59" s="4209">
        <v>15828.18</v>
      </c>
      <c r="F59" s="4209">
        <v>20522.25</v>
      </c>
      <c r="G59" s="4209">
        <v>122729.27</v>
      </c>
      <c r="H59" s="4209">
        <v>15819.4</v>
      </c>
      <c r="I59" s="4209">
        <v>48573.64</v>
      </c>
      <c r="J59" s="4209">
        <v>641147.85</v>
      </c>
      <c r="K59" s="4209">
        <v>26559.5</v>
      </c>
      <c r="L59" s="4209">
        <v>67363.77</v>
      </c>
      <c r="M59" s="4209">
        <v>29132.5</v>
      </c>
      <c r="N59" s="4258">
        <f t="shared" si="0"/>
        <v>1473255.48</v>
      </c>
    </row>
    <row r="60" spans="1:14" ht="18" customHeight="1">
      <c r="A60" s="4265" t="s">
        <v>3749</v>
      </c>
      <c r="B60" s="4209">
        <v>116498.21</v>
      </c>
      <c r="C60" s="4209">
        <v>201223.65</v>
      </c>
      <c r="D60" s="4209">
        <v>172851.23</v>
      </c>
      <c r="E60" s="4209">
        <v>64961.09</v>
      </c>
      <c r="F60" s="4209">
        <v>164580.63</v>
      </c>
      <c r="G60" s="4209">
        <v>142057.17000000001</v>
      </c>
      <c r="H60" s="4209">
        <v>168411.07</v>
      </c>
      <c r="I60" s="4209">
        <v>205854.15</v>
      </c>
      <c r="J60" s="4209">
        <v>89864.26</v>
      </c>
      <c r="K60" s="4209">
        <v>256982.9</v>
      </c>
      <c r="L60" s="4209">
        <v>312736.88</v>
      </c>
      <c r="M60" s="4209">
        <v>153617.35</v>
      </c>
      <c r="N60" s="4258">
        <f t="shared" si="0"/>
        <v>2049638.5899999999</v>
      </c>
    </row>
    <row r="61" spans="1:14" ht="18" customHeight="1">
      <c r="A61" s="4265" t="s">
        <v>3750</v>
      </c>
      <c r="B61" s="4209">
        <v>2191351.42</v>
      </c>
      <c r="C61" s="4209">
        <v>1626441.54</v>
      </c>
      <c r="D61" s="4209">
        <v>1786719.66</v>
      </c>
      <c r="E61" s="4209">
        <v>1644962.54</v>
      </c>
      <c r="F61" s="4209">
        <v>1308393.48</v>
      </c>
      <c r="G61" s="4209">
        <v>1071084.8999999999</v>
      </c>
      <c r="H61" s="4209">
        <v>1686716.24</v>
      </c>
      <c r="I61" s="4209">
        <v>1360402.8</v>
      </c>
      <c r="J61" s="4209">
        <v>1463521.31</v>
      </c>
      <c r="K61" s="4209">
        <v>1847221.3929999999</v>
      </c>
      <c r="L61" s="4209">
        <v>1352234.36</v>
      </c>
      <c r="M61" s="4209">
        <v>1713468.15</v>
      </c>
      <c r="N61" s="4258">
        <f t="shared" si="0"/>
        <v>19052517.793000001</v>
      </c>
    </row>
    <row r="62" spans="1:14" ht="18" customHeight="1">
      <c r="A62" s="4265" t="s">
        <v>3852</v>
      </c>
      <c r="B62" s="4209">
        <v>0</v>
      </c>
      <c r="C62" s="4209">
        <v>0</v>
      </c>
      <c r="D62" s="4209">
        <v>0</v>
      </c>
      <c r="E62" s="4209">
        <v>0</v>
      </c>
      <c r="F62" s="4209">
        <v>0</v>
      </c>
      <c r="G62" s="4209">
        <v>3447.03</v>
      </c>
      <c r="H62" s="4209">
        <v>0</v>
      </c>
      <c r="I62" s="4209">
        <v>0</v>
      </c>
      <c r="J62" s="4209">
        <v>0</v>
      </c>
      <c r="K62" s="4209">
        <v>0</v>
      </c>
      <c r="L62" s="4209">
        <v>149280</v>
      </c>
      <c r="M62" s="4209">
        <v>0</v>
      </c>
      <c r="N62" s="4258">
        <f t="shared" si="0"/>
        <v>152727.03</v>
      </c>
    </row>
    <row r="63" spans="1:14" ht="18" customHeight="1">
      <c r="A63" s="4265" t="s">
        <v>3753</v>
      </c>
      <c r="B63" s="4209">
        <v>754.5</v>
      </c>
      <c r="C63" s="4209">
        <v>36366.339999999997</v>
      </c>
      <c r="D63" s="4209">
        <v>85136.3</v>
      </c>
      <c r="E63" s="4209">
        <v>151033.12</v>
      </c>
      <c r="F63" s="4209">
        <v>31864.17</v>
      </c>
      <c r="G63" s="4209">
        <v>0</v>
      </c>
      <c r="H63" s="4209">
        <v>50727.51</v>
      </c>
      <c r="I63" s="4209">
        <v>0</v>
      </c>
      <c r="J63" s="4209">
        <v>12501.71</v>
      </c>
      <c r="K63" s="4209">
        <v>0</v>
      </c>
      <c r="L63" s="4209">
        <v>24123</v>
      </c>
      <c r="M63" s="4209">
        <v>69110.05</v>
      </c>
      <c r="N63" s="4258">
        <f t="shared" si="0"/>
        <v>461616.7</v>
      </c>
    </row>
    <row r="64" spans="1:14" ht="18" customHeight="1">
      <c r="A64" s="4265" t="s">
        <v>3754</v>
      </c>
      <c r="B64" s="4209">
        <v>8794394.5399999991</v>
      </c>
      <c r="C64" s="4209">
        <v>11986963.029999999</v>
      </c>
      <c r="D64" s="4209">
        <v>11690235.48</v>
      </c>
      <c r="E64" s="4209">
        <v>11596776.01</v>
      </c>
      <c r="F64" s="4209">
        <v>8196815.5099999998</v>
      </c>
      <c r="G64" s="4209">
        <v>12254901.17</v>
      </c>
      <c r="H64" s="4209">
        <v>8948886.3599999994</v>
      </c>
      <c r="I64" s="4209">
        <v>9788952.0500000007</v>
      </c>
      <c r="J64" s="4209">
        <v>7354689.3799999999</v>
      </c>
      <c r="K64" s="4209">
        <v>9382559.2799999993</v>
      </c>
      <c r="L64" s="4209">
        <v>9194713.3599999994</v>
      </c>
      <c r="M64" s="4209">
        <v>12572890.68</v>
      </c>
      <c r="N64" s="4258">
        <f t="shared" si="0"/>
        <v>121762776.84999999</v>
      </c>
    </row>
    <row r="65" spans="1:14" ht="18" customHeight="1">
      <c r="A65" s="4265" t="s">
        <v>3756</v>
      </c>
      <c r="B65" s="4209">
        <v>1284280.77</v>
      </c>
      <c r="C65" s="4209">
        <v>1320849.1299999999</v>
      </c>
      <c r="D65" s="4209">
        <v>1230723.6299999999</v>
      </c>
      <c r="E65" s="4209">
        <v>1410087.46</v>
      </c>
      <c r="F65" s="4209">
        <v>831554.26</v>
      </c>
      <c r="G65" s="4209">
        <v>862130.11</v>
      </c>
      <c r="H65" s="4209">
        <v>1276172.3899999999</v>
      </c>
      <c r="I65" s="4209">
        <v>1025579.06</v>
      </c>
      <c r="J65" s="4209">
        <v>1725990.82</v>
      </c>
      <c r="K65" s="4209">
        <v>979758.24</v>
      </c>
      <c r="L65" s="4209">
        <v>839135.27</v>
      </c>
      <c r="M65" s="4209">
        <v>1248166.6000000001</v>
      </c>
      <c r="N65" s="4258">
        <f t="shared" si="0"/>
        <v>14034427.74</v>
      </c>
    </row>
    <row r="66" spans="1:14" ht="18" customHeight="1">
      <c r="A66" s="4265" t="s">
        <v>3853</v>
      </c>
      <c r="B66" s="4209">
        <v>1803936.25</v>
      </c>
      <c r="C66" s="4209">
        <v>2380498.66</v>
      </c>
      <c r="D66" s="4209">
        <v>1227563.45</v>
      </c>
      <c r="E66" s="4209">
        <v>1437404.06</v>
      </c>
      <c r="F66" s="4209">
        <v>1665231.17</v>
      </c>
      <c r="G66" s="4209">
        <v>1290387.8600000001</v>
      </c>
      <c r="H66" s="4209">
        <v>2084080.4</v>
      </c>
      <c r="I66" s="4209">
        <v>2555921.91</v>
      </c>
      <c r="J66" s="4209">
        <v>2570704.4500000002</v>
      </c>
      <c r="K66" s="4209">
        <v>2485747.41</v>
      </c>
      <c r="L66" s="4209">
        <v>2995827.77</v>
      </c>
      <c r="M66" s="4209">
        <v>3837618.22</v>
      </c>
      <c r="N66" s="4258">
        <f t="shared" si="0"/>
        <v>26334921.609999999</v>
      </c>
    </row>
    <row r="67" spans="1:14" ht="18" customHeight="1">
      <c r="A67" s="4265" t="s">
        <v>3757</v>
      </c>
      <c r="B67" s="4209">
        <v>129146.7</v>
      </c>
      <c r="C67" s="4209">
        <v>226902.05</v>
      </c>
      <c r="D67" s="4209">
        <v>264926.49</v>
      </c>
      <c r="E67" s="4209">
        <v>217456.49</v>
      </c>
      <c r="F67" s="4209">
        <v>397465.63</v>
      </c>
      <c r="G67" s="4209">
        <v>269050.46000000002</v>
      </c>
      <c r="H67" s="4209">
        <v>259622.08</v>
      </c>
      <c r="I67" s="4209">
        <v>241597.16</v>
      </c>
      <c r="J67" s="4209">
        <v>370868.39</v>
      </c>
      <c r="K67" s="4209">
        <v>214573.44</v>
      </c>
      <c r="L67" s="4209">
        <v>506288.1</v>
      </c>
      <c r="M67" s="4209">
        <v>919411.27</v>
      </c>
      <c r="N67" s="4258">
        <f t="shared" si="0"/>
        <v>4017308.26</v>
      </c>
    </row>
    <row r="68" spans="1:14" ht="18" customHeight="1">
      <c r="A68" s="4265" t="s">
        <v>3758</v>
      </c>
      <c r="B68" s="4209">
        <v>484364.88</v>
      </c>
      <c r="C68" s="4209">
        <v>1090608.24</v>
      </c>
      <c r="D68" s="4209">
        <v>1373604.44</v>
      </c>
      <c r="E68" s="4209">
        <v>1032540.69</v>
      </c>
      <c r="F68" s="4209">
        <v>1370204.07</v>
      </c>
      <c r="G68" s="4209">
        <v>1061661.8500000001</v>
      </c>
      <c r="H68" s="4209">
        <v>1514261</v>
      </c>
      <c r="I68" s="4209">
        <v>876093.95</v>
      </c>
      <c r="J68" s="4209">
        <v>697942.83</v>
      </c>
      <c r="K68" s="4209">
        <v>1129163.78</v>
      </c>
      <c r="L68" s="4209">
        <v>1104585.49</v>
      </c>
      <c r="M68" s="4209">
        <v>708309.6</v>
      </c>
      <c r="N68" s="4258">
        <f t="shared" si="0"/>
        <v>12443340.819999998</v>
      </c>
    </row>
    <row r="69" spans="1:14" ht="18" customHeight="1">
      <c r="A69" s="4265" t="s">
        <v>3759</v>
      </c>
      <c r="B69" s="4209">
        <v>0</v>
      </c>
      <c r="C69" s="4209">
        <v>920.25</v>
      </c>
      <c r="D69" s="4209">
        <v>3147.66</v>
      </c>
      <c r="E69" s="4209">
        <v>0</v>
      </c>
      <c r="F69" s="4209">
        <v>0</v>
      </c>
      <c r="G69" s="4209">
        <v>0</v>
      </c>
      <c r="H69" s="4209">
        <v>159345.03</v>
      </c>
      <c r="I69" s="4209">
        <v>20977.21</v>
      </c>
      <c r="J69" s="4209">
        <v>61612.28</v>
      </c>
      <c r="K69" s="4209">
        <v>0</v>
      </c>
      <c r="L69" s="4209">
        <v>0</v>
      </c>
      <c r="M69" s="4209">
        <v>38026</v>
      </c>
      <c r="N69" s="4258">
        <f t="shared" si="0"/>
        <v>284028.43</v>
      </c>
    </row>
    <row r="70" spans="1:14" ht="18" customHeight="1">
      <c r="A70" s="4265" t="s">
        <v>3760</v>
      </c>
      <c r="B70" s="4209">
        <v>134209.25</v>
      </c>
      <c r="C70" s="4209">
        <v>103839.51</v>
      </c>
      <c r="D70" s="4209">
        <v>208313.81</v>
      </c>
      <c r="E70" s="4209">
        <v>192963.97</v>
      </c>
      <c r="F70" s="4209">
        <v>178522.01</v>
      </c>
      <c r="G70" s="4209">
        <v>196888.57</v>
      </c>
      <c r="H70" s="4209">
        <v>275173.2</v>
      </c>
      <c r="I70" s="4209">
        <v>228323.42</v>
      </c>
      <c r="J70" s="4209">
        <v>398194.96</v>
      </c>
      <c r="K70" s="4209">
        <v>492500.24</v>
      </c>
      <c r="L70" s="4209">
        <v>903490.27</v>
      </c>
      <c r="M70" s="4209">
        <v>444670.88</v>
      </c>
      <c r="N70" s="4258">
        <f t="shared" si="0"/>
        <v>3757090.09</v>
      </c>
    </row>
    <row r="71" spans="1:14" ht="18" customHeight="1">
      <c r="A71" s="4265" t="s">
        <v>3761</v>
      </c>
      <c r="B71" s="4209">
        <v>208663.64</v>
      </c>
      <c r="C71" s="4209">
        <v>188207.3</v>
      </c>
      <c r="D71" s="4209">
        <v>236404.93</v>
      </c>
      <c r="E71" s="4209">
        <v>66926.27</v>
      </c>
      <c r="F71" s="4209">
        <v>124005.88</v>
      </c>
      <c r="G71" s="4209">
        <v>93678.18</v>
      </c>
      <c r="H71" s="4209">
        <v>128469.58</v>
      </c>
      <c r="I71" s="4209">
        <v>68680.5</v>
      </c>
      <c r="J71" s="4209">
        <v>126710.06</v>
      </c>
      <c r="K71" s="4209">
        <v>367343.03</v>
      </c>
      <c r="L71" s="4209">
        <v>257911.49</v>
      </c>
      <c r="M71" s="4209">
        <v>214785.01</v>
      </c>
      <c r="N71" s="4258">
        <f>SUM(B71:M71)</f>
        <v>2081785.8699999999</v>
      </c>
    </row>
    <row r="72" spans="1:14" ht="18" customHeight="1">
      <c r="A72" s="4265" t="s">
        <v>3762</v>
      </c>
      <c r="B72" s="4209">
        <v>0</v>
      </c>
      <c r="C72" s="4209">
        <v>0</v>
      </c>
      <c r="D72" s="4209">
        <v>0</v>
      </c>
      <c r="E72" s="4209">
        <v>0</v>
      </c>
      <c r="F72" s="4209">
        <v>0</v>
      </c>
      <c r="G72" s="4209">
        <v>0</v>
      </c>
      <c r="H72" s="4209">
        <v>0</v>
      </c>
      <c r="I72" s="4209">
        <v>0</v>
      </c>
      <c r="J72" s="4209">
        <v>0</v>
      </c>
      <c r="K72" s="4209">
        <v>19348.75</v>
      </c>
      <c r="L72" s="4209">
        <v>0</v>
      </c>
      <c r="M72" s="4209">
        <v>0</v>
      </c>
      <c r="N72" s="4258">
        <f>SUM(B72:M72)</f>
        <v>19348.75</v>
      </c>
    </row>
    <row r="73" spans="1:14" ht="18" customHeight="1">
      <c r="A73" s="4265" t="s">
        <v>3763</v>
      </c>
      <c r="B73" s="4209">
        <v>1960109.96</v>
      </c>
      <c r="C73" s="4209">
        <v>2150566.92</v>
      </c>
      <c r="D73" s="4209">
        <v>2395735.81</v>
      </c>
      <c r="E73" s="4209">
        <v>2356032.52</v>
      </c>
      <c r="F73" s="4209">
        <v>2201224.4</v>
      </c>
      <c r="G73" s="4209">
        <v>2321089.94</v>
      </c>
      <c r="H73" s="4209">
        <v>2967999.61</v>
      </c>
      <c r="I73" s="4209">
        <v>1791005.76</v>
      </c>
      <c r="J73" s="4209">
        <v>1653851.51</v>
      </c>
      <c r="K73" s="4209">
        <v>3473558.62</v>
      </c>
      <c r="L73" s="4209">
        <v>2930163.79</v>
      </c>
      <c r="M73" s="4209">
        <v>3045985.99</v>
      </c>
      <c r="N73" s="4258">
        <f>SUM(B73:M73)</f>
        <v>29247324.829999998</v>
      </c>
    </row>
    <row r="74" spans="1:14" ht="18" customHeight="1">
      <c r="A74" s="4265" t="s">
        <v>3764</v>
      </c>
      <c r="B74" s="4209">
        <v>0</v>
      </c>
      <c r="C74" s="4209">
        <v>0</v>
      </c>
      <c r="D74" s="4209">
        <v>10270.200000000001</v>
      </c>
      <c r="E74" s="4209">
        <v>0</v>
      </c>
      <c r="F74" s="4209">
        <v>0</v>
      </c>
      <c r="G74" s="4209">
        <v>0</v>
      </c>
      <c r="H74" s="4209">
        <v>15579.72</v>
      </c>
      <c r="I74" s="4209">
        <v>11322.79</v>
      </c>
      <c r="J74" s="4209">
        <v>15733.01</v>
      </c>
      <c r="K74" s="4209">
        <v>11623.01</v>
      </c>
      <c r="L74" s="4209">
        <v>0</v>
      </c>
      <c r="M74" s="4209">
        <v>0</v>
      </c>
      <c r="N74" s="4258">
        <f>SUM(B74:M74)</f>
        <v>64528.73</v>
      </c>
    </row>
    <row r="75" spans="1:14" ht="18" customHeight="1" thickBot="1">
      <c r="A75" s="4266" t="s">
        <v>3766</v>
      </c>
      <c r="B75" s="4260">
        <v>1023298.11</v>
      </c>
      <c r="C75" s="4260">
        <v>400009.34</v>
      </c>
      <c r="D75" s="4260">
        <v>320426.31</v>
      </c>
      <c r="E75" s="4260">
        <v>144044.70000000001</v>
      </c>
      <c r="F75" s="4260">
        <v>100564.87</v>
      </c>
      <c r="G75" s="4260">
        <v>158247.28</v>
      </c>
      <c r="H75" s="4260">
        <v>124883.77</v>
      </c>
      <c r="I75" s="4260">
        <v>444032.57</v>
      </c>
      <c r="J75" s="4260">
        <v>254268.46</v>
      </c>
      <c r="K75" s="4260">
        <v>625939.03</v>
      </c>
      <c r="L75" s="4260">
        <v>441205.35</v>
      </c>
      <c r="M75" s="4260">
        <v>755052.59</v>
      </c>
      <c r="N75" s="4261">
        <f>SUM(B75:M75)</f>
        <v>4791972.38</v>
      </c>
    </row>
    <row r="76" spans="1:14" ht="17.100000000000001" customHeight="1" thickTop="1">
      <c r="A76" s="4149"/>
      <c r="B76" s="4238"/>
      <c r="C76" s="4238"/>
      <c r="D76" s="4238"/>
      <c r="E76" s="4238"/>
      <c r="F76" s="4238"/>
      <c r="G76" s="4238"/>
      <c r="H76" s="4238"/>
      <c r="I76" s="4238"/>
      <c r="J76" s="4238"/>
      <c r="K76" s="4238"/>
      <c r="L76" s="4238"/>
      <c r="M76" s="4238"/>
      <c r="N76" s="4263"/>
    </row>
    <row r="77" spans="1:14" ht="15.75" customHeight="1">
      <c r="A77" s="7422" t="s">
        <v>4015</v>
      </c>
      <c r="B77" s="7422"/>
      <c r="C77" s="7422"/>
      <c r="D77" s="7422"/>
      <c r="E77" s="7422"/>
      <c r="F77" s="7422"/>
      <c r="G77" s="7422"/>
      <c r="H77" s="7422"/>
      <c r="I77" s="7422"/>
      <c r="L77" s="4200"/>
      <c r="M77" s="4252"/>
    </row>
    <row r="78" spans="1:14" ht="15.75" customHeight="1">
      <c r="A78" s="7344" t="s">
        <v>3644</v>
      </c>
      <c r="B78" s="7344"/>
      <c r="C78" s="7344"/>
      <c r="D78" s="7344"/>
      <c r="E78" s="7344"/>
      <c r="F78" s="7344"/>
      <c r="G78" s="7344"/>
      <c r="H78" s="7344"/>
      <c r="I78" s="7344"/>
      <c r="L78" s="4200"/>
      <c r="M78" s="4252"/>
    </row>
    <row r="79" spans="1:14" ht="15.75" customHeight="1">
      <c r="A79" s="7344" t="s">
        <v>3645</v>
      </c>
      <c r="B79" s="7344"/>
      <c r="C79" s="7344"/>
      <c r="D79" s="7344"/>
      <c r="E79" s="7344"/>
      <c r="F79" s="7344"/>
      <c r="G79" s="7344"/>
      <c r="H79" s="7344"/>
      <c r="I79" s="7344"/>
      <c r="K79" s="4200"/>
      <c r="L79" s="4200"/>
      <c r="M79" s="4252"/>
    </row>
    <row r="80" spans="1:14" ht="15.75" customHeight="1">
      <c r="B80" s="4267"/>
      <c r="C80" s="4267"/>
      <c r="D80" s="4267"/>
      <c r="E80" s="4267"/>
      <c r="F80" s="4267"/>
      <c r="G80" s="4267"/>
      <c r="H80" s="4267"/>
      <c r="I80" s="4267"/>
      <c r="J80" s="4267"/>
      <c r="K80" s="4267"/>
      <c r="L80" s="3951"/>
      <c r="M80" s="3951"/>
      <c r="N80" s="3951"/>
    </row>
    <row r="83" spans="1:15">
      <c r="A83" s="3117"/>
      <c r="C83" s="4200"/>
      <c r="E83" s="4200"/>
      <c r="F83" s="4200"/>
      <c r="H83" s="4200"/>
      <c r="I83" s="4200"/>
      <c r="K83" s="4200"/>
      <c r="L83" s="4160"/>
      <c r="M83" s="3062"/>
      <c r="N83" s="4160"/>
      <c r="O83" s="4160"/>
    </row>
    <row r="84" spans="1:15" ht="21.75" customHeight="1">
      <c r="A84" s="3117"/>
      <c r="C84" s="7702" t="s">
        <v>3</v>
      </c>
      <c r="D84" s="7702"/>
      <c r="E84" s="4200"/>
      <c r="F84" s="4200"/>
      <c r="G84" s="4200" t="s">
        <v>38</v>
      </c>
      <c r="H84" s="4200"/>
      <c r="I84" s="4200"/>
      <c r="K84" s="4200"/>
      <c r="L84" s="4160"/>
      <c r="M84" s="3062"/>
      <c r="N84" s="4160"/>
      <c r="O84" s="4160"/>
    </row>
    <row r="85" spans="1:15">
      <c r="A85" s="3117"/>
      <c r="C85" s="4200"/>
      <c r="E85" s="4200"/>
      <c r="F85" s="4200"/>
      <c r="H85" s="4200"/>
      <c r="I85" s="4200"/>
      <c r="K85" s="4200"/>
      <c r="L85" s="4160"/>
      <c r="M85" s="3062"/>
      <c r="N85" s="4160"/>
      <c r="O85" s="4160"/>
    </row>
  </sheetData>
  <mergeCells count="10">
    <mergeCell ref="A77:I77"/>
    <mergeCell ref="A78:I78"/>
    <mergeCell ref="A79:I79"/>
    <mergeCell ref="C84:D84"/>
    <mergeCell ref="A1:C1"/>
    <mergeCell ref="A2:N2"/>
    <mergeCell ref="A3:N3"/>
    <mergeCell ref="A4:A5"/>
    <mergeCell ref="B4:M4"/>
    <mergeCell ref="N4:N5"/>
  </mergeCells>
  <hyperlinks>
    <hyperlink ref="A1" r:id="rId1"/>
  </hyperlinks>
  <pageMargins left="0.62992125984251968" right="0.15748031496062992" top="0.70866141732283472" bottom="0.55118110236220474" header="0.51181102362204722" footer="0.19685039370078741"/>
  <pageSetup paperSize="9" scale="36" fitToWidth="0" orientation="landscape" r:id="rId2"/>
  <headerFooter alignWithMargins="0">
    <oddFooter>&amp;R248</oddFooter>
  </headerFooter>
  <rowBreaks count="1" manualBreakCount="1">
    <brk id="38" max="16383" man="1"/>
  </rowBreaks>
  <drawing r:id="rId3"/>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41">
    <pageSetUpPr fitToPage="1"/>
  </sheetPr>
  <dimension ref="A1:O98"/>
  <sheetViews>
    <sheetView view="pageBreakPreview" zoomScale="60" zoomScaleNormal="100" workbookViewId="0">
      <selection activeCell="B9" sqref="B9"/>
    </sheetView>
  </sheetViews>
  <sheetFormatPr defaultRowHeight="12.75"/>
  <cols>
    <col min="1" max="1" width="32.5703125" style="4141" customWidth="1"/>
    <col min="2" max="13" width="27.7109375" style="4150" customWidth="1"/>
    <col min="14" max="14" width="27.7109375" style="4151" customWidth="1"/>
    <col min="15" max="256" width="9.140625" style="4141"/>
    <col min="257" max="257" width="27.5703125" style="4141" customWidth="1"/>
    <col min="258" max="269" width="12.5703125" style="4141" customWidth="1"/>
    <col min="270" max="270" width="15.85546875" style="4141" customWidth="1"/>
    <col min="271" max="512" width="9.140625" style="4141"/>
    <col min="513" max="513" width="27.5703125" style="4141" customWidth="1"/>
    <col min="514" max="525" width="12.5703125" style="4141" customWidth="1"/>
    <col min="526" max="526" width="15.85546875" style="4141" customWidth="1"/>
    <col min="527" max="768" width="9.140625" style="4141"/>
    <col min="769" max="769" width="27.5703125" style="4141" customWidth="1"/>
    <col min="770" max="781" width="12.5703125" style="4141" customWidth="1"/>
    <col min="782" max="782" width="15.85546875" style="4141" customWidth="1"/>
    <col min="783" max="1024" width="9.140625" style="4141"/>
    <col min="1025" max="1025" width="27.5703125" style="4141" customWidth="1"/>
    <col min="1026" max="1037" width="12.5703125" style="4141" customWidth="1"/>
    <col min="1038" max="1038" width="15.85546875" style="4141" customWidth="1"/>
    <col min="1039" max="1280" width="9.140625" style="4141"/>
    <col min="1281" max="1281" width="27.5703125" style="4141" customWidth="1"/>
    <col min="1282" max="1293" width="12.5703125" style="4141" customWidth="1"/>
    <col min="1294" max="1294" width="15.85546875" style="4141" customWidth="1"/>
    <col min="1295" max="1536" width="9.140625" style="4141"/>
    <col min="1537" max="1537" width="27.5703125" style="4141" customWidth="1"/>
    <col min="1538" max="1549" width="12.5703125" style="4141" customWidth="1"/>
    <col min="1550" max="1550" width="15.85546875" style="4141" customWidth="1"/>
    <col min="1551" max="1792" width="9.140625" style="4141"/>
    <col min="1793" max="1793" width="27.5703125" style="4141" customWidth="1"/>
    <col min="1794" max="1805" width="12.5703125" style="4141" customWidth="1"/>
    <col min="1806" max="1806" width="15.85546875" style="4141" customWidth="1"/>
    <col min="1807" max="2048" width="9.140625" style="4141"/>
    <col min="2049" max="2049" width="27.5703125" style="4141" customWidth="1"/>
    <col min="2050" max="2061" width="12.5703125" style="4141" customWidth="1"/>
    <col min="2062" max="2062" width="15.85546875" style="4141" customWidth="1"/>
    <col min="2063" max="2304" width="9.140625" style="4141"/>
    <col min="2305" max="2305" width="27.5703125" style="4141" customWidth="1"/>
    <col min="2306" max="2317" width="12.5703125" style="4141" customWidth="1"/>
    <col min="2318" max="2318" width="15.85546875" style="4141" customWidth="1"/>
    <col min="2319" max="2560" width="9.140625" style="4141"/>
    <col min="2561" max="2561" width="27.5703125" style="4141" customWidth="1"/>
    <col min="2562" max="2573" width="12.5703125" style="4141" customWidth="1"/>
    <col min="2574" max="2574" width="15.85546875" style="4141" customWidth="1"/>
    <col min="2575" max="2816" width="9.140625" style="4141"/>
    <col min="2817" max="2817" width="27.5703125" style="4141" customWidth="1"/>
    <col min="2818" max="2829" width="12.5703125" style="4141" customWidth="1"/>
    <col min="2830" max="2830" width="15.85546875" style="4141" customWidth="1"/>
    <col min="2831" max="3072" width="9.140625" style="4141"/>
    <col min="3073" max="3073" width="27.5703125" style="4141" customWidth="1"/>
    <col min="3074" max="3085" width="12.5703125" style="4141" customWidth="1"/>
    <col min="3086" max="3086" width="15.85546875" style="4141" customWidth="1"/>
    <col min="3087" max="3328" width="9.140625" style="4141"/>
    <col min="3329" max="3329" width="27.5703125" style="4141" customWidth="1"/>
    <col min="3330" max="3341" width="12.5703125" style="4141" customWidth="1"/>
    <col min="3342" max="3342" width="15.85546875" style="4141" customWidth="1"/>
    <col min="3343" max="3584" width="9.140625" style="4141"/>
    <col min="3585" max="3585" width="27.5703125" style="4141" customWidth="1"/>
    <col min="3586" max="3597" width="12.5703125" style="4141" customWidth="1"/>
    <col min="3598" max="3598" width="15.85546875" style="4141" customWidth="1"/>
    <col min="3599" max="3840" width="9.140625" style="4141"/>
    <col min="3841" max="3841" width="27.5703125" style="4141" customWidth="1"/>
    <col min="3842" max="3853" width="12.5703125" style="4141" customWidth="1"/>
    <col min="3854" max="3854" width="15.85546875" style="4141" customWidth="1"/>
    <col min="3855" max="4096" width="9.140625" style="4141"/>
    <col min="4097" max="4097" width="27.5703125" style="4141" customWidth="1"/>
    <col min="4098" max="4109" width="12.5703125" style="4141" customWidth="1"/>
    <col min="4110" max="4110" width="15.85546875" style="4141" customWidth="1"/>
    <col min="4111" max="4352" width="9.140625" style="4141"/>
    <col min="4353" max="4353" width="27.5703125" style="4141" customWidth="1"/>
    <col min="4354" max="4365" width="12.5703125" style="4141" customWidth="1"/>
    <col min="4366" max="4366" width="15.85546875" style="4141" customWidth="1"/>
    <col min="4367" max="4608" width="9.140625" style="4141"/>
    <col min="4609" max="4609" width="27.5703125" style="4141" customWidth="1"/>
    <col min="4610" max="4621" width="12.5703125" style="4141" customWidth="1"/>
    <col min="4622" max="4622" width="15.85546875" style="4141" customWidth="1"/>
    <col min="4623" max="4864" width="9.140625" style="4141"/>
    <col min="4865" max="4865" width="27.5703125" style="4141" customWidth="1"/>
    <col min="4866" max="4877" width="12.5703125" style="4141" customWidth="1"/>
    <col min="4878" max="4878" width="15.85546875" style="4141" customWidth="1"/>
    <col min="4879" max="5120" width="9.140625" style="4141"/>
    <col min="5121" max="5121" width="27.5703125" style="4141" customWidth="1"/>
    <col min="5122" max="5133" width="12.5703125" style="4141" customWidth="1"/>
    <col min="5134" max="5134" width="15.85546875" style="4141" customWidth="1"/>
    <col min="5135" max="5376" width="9.140625" style="4141"/>
    <col min="5377" max="5377" width="27.5703125" style="4141" customWidth="1"/>
    <col min="5378" max="5389" width="12.5703125" style="4141" customWidth="1"/>
    <col min="5390" max="5390" width="15.85546875" style="4141" customWidth="1"/>
    <col min="5391" max="5632" width="9.140625" style="4141"/>
    <col min="5633" max="5633" width="27.5703125" style="4141" customWidth="1"/>
    <col min="5634" max="5645" width="12.5703125" style="4141" customWidth="1"/>
    <col min="5646" max="5646" width="15.85546875" style="4141" customWidth="1"/>
    <col min="5647" max="5888" width="9.140625" style="4141"/>
    <col min="5889" max="5889" width="27.5703125" style="4141" customWidth="1"/>
    <col min="5890" max="5901" width="12.5703125" style="4141" customWidth="1"/>
    <col min="5902" max="5902" width="15.85546875" style="4141" customWidth="1"/>
    <col min="5903" max="6144" width="9.140625" style="4141"/>
    <col min="6145" max="6145" width="27.5703125" style="4141" customWidth="1"/>
    <col min="6146" max="6157" width="12.5703125" style="4141" customWidth="1"/>
    <col min="6158" max="6158" width="15.85546875" style="4141" customWidth="1"/>
    <col min="6159" max="6400" width="9.140625" style="4141"/>
    <col min="6401" max="6401" width="27.5703125" style="4141" customWidth="1"/>
    <col min="6402" max="6413" width="12.5703125" style="4141" customWidth="1"/>
    <col min="6414" max="6414" width="15.85546875" style="4141" customWidth="1"/>
    <col min="6415" max="6656" width="9.140625" style="4141"/>
    <col min="6657" max="6657" width="27.5703125" style="4141" customWidth="1"/>
    <col min="6658" max="6669" width="12.5703125" style="4141" customWidth="1"/>
    <col min="6670" max="6670" width="15.85546875" style="4141" customWidth="1"/>
    <col min="6671" max="6912" width="9.140625" style="4141"/>
    <col min="6913" max="6913" width="27.5703125" style="4141" customWidth="1"/>
    <col min="6914" max="6925" width="12.5703125" style="4141" customWidth="1"/>
    <col min="6926" max="6926" width="15.85546875" style="4141" customWidth="1"/>
    <col min="6927" max="7168" width="9.140625" style="4141"/>
    <col min="7169" max="7169" width="27.5703125" style="4141" customWidth="1"/>
    <col min="7170" max="7181" width="12.5703125" style="4141" customWidth="1"/>
    <col min="7182" max="7182" width="15.85546875" style="4141" customWidth="1"/>
    <col min="7183" max="7424" width="9.140625" style="4141"/>
    <col min="7425" max="7425" width="27.5703125" style="4141" customWidth="1"/>
    <col min="7426" max="7437" width="12.5703125" style="4141" customWidth="1"/>
    <col min="7438" max="7438" width="15.85546875" style="4141" customWidth="1"/>
    <col min="7439" max="7680" width="9.140625" style="4141"/>
    <col min="7681" max="7681" width="27.5703125" style="4141" customWidth="1"/>
    <col min="7682" max="7693" width="12.5703125" style="4141" customWidth="1"/>
    <col min="7694" max="7694" width="15.85546875" style="4141" customWidth="1"/>
    <col min="7695" max="7936" width="9.140625" style="4141"/>
    <col min="7937" max="7937" width="27.5703125" style="4141" customWidth="1"/>
    <col min="7938" max="7949" width="12.5703125" style="4141" customWidth="1"/>
    <col min="7950" max="7950" width="15.85546875" style="4141" customWidth="1"/>
    <col min="7951" max="8192" width="9.140625" style="4141"/>
    <col min="8193" max="8193" width="27.5703125" style="4141" customWidth="1"/>
    <col min="8194" max="8205" width="12.5703125" style="4141" customWidth="1"/>
    <col min="8206" max="8206" width="15.85546875" style="4141" customWidth="1"/>
    <col min="8207" max="8448" width="9.140625" style="4141"/>
    <col min="8449" max="8449" width="27.5703125" style="4141" customWidth="1"/>
    <col min="8450" max="8461" width="12.5703125" style="4141" customWidth="1"/>
    <col min="8462" max="8462" width="15.85546875" style="4141" customWidth="1"/>
    <col min="8463" max="8704" width="9.140625" style="4141"/>
    <col min="8705" max="8705" width="27.5703125" style="4141" customWidth="1"/>
    <col min="8706" max="8717" width="12.5703125" style="4141" customWidth="1"/>
    <col min="8718" max="8718" width="15.85546875" style="4141" customWidth="1"/>
    <col min="8719" max="8960" width="9.140625" style="4141"/>
    <col min="8961" max="8961" width="27.5703125" style="4141" customWidth="1"/>
    <col min="8962" max="8973" width="12.5703125" style="4141" customWidth="1"/>
    <col min="8974" max="8974" width="15.85546875" style="4141" customWidth="1"/>
    <col min="8975" max="9216" width="9.140625" style="4141"/>
    <col min="9217" max="9217" width="27.5703125" style="4141" customWidth="1"/>
    <col min="9218" max="9229" width="12.5703125" style="4141" customWidth="1"/>
    <col min="9230" max="9230" width="15.85546875" style="4141" customWidth="1"/>
    <col min="9231" max="9472" width="9.140625" style="4141"/>
    <col min="9473" max="9473" width="27.5703125" style="4141" customWidth="1"/>
    <col min="9474" max="9485" width="12.5703125" style="4141" customWidth="1"/>
    <col min="9486" max="9486" width="15.85546875" style="4141" customWidth="1"/>
    <col min="9487" max="9728" width="9.140625" style="4141"/>
    <col min="9729" max="9729" width="27.5703125" style="4141" customWidth="1"/>
    <col min="9730" max="9741" width="12.5703125" style="4141" customWidth="1"/>
    <col min="9742" max="9742" width="15.85546875" style="4141" customWidth="1"/>
    <col min="9743" max="9984" width="9.140625" style="4141"/>
    <col min="9985" max="9985" width="27.5703125" style="4141" customWidth="1"/>
    <col min="9986" max="9997" width="12.5703125" style="4141" customWidth="1"/>
    <col min="9998" max="9998" width="15.85546875" style="4141" customWidth="1"/>
    <col min="9999" max="10240" width="9.140625" style="4141"/>
    <col min="10241" max="10241" width="27.5703125" style="4141" customWidth="1"/>
    <col min="10242" max="10253" width="12.5703125" style="4141" customWidth="1"/>
    <col min="10254" max="10254" width="15.85546875" style="4141" customWidth="1"/>
    <col min="10255" max="10496" width="9.140625" style="4141"/>
    <col min="10497" max="10497" width="27.5703125" style="4141" customWidth="1"/>
    <col min="10498" max="10509" width="12.5703125" style="4141" customWidth="1"/>
    <col min="10510" max="10510" width="15.85546875" style="4141" customWidth="1"/>
    <col min="10511" max="10752" width="9.140625" style="4141"/>
    <col min="10753" max="10753" width="27.5703125" style="4141" customWidth="1"/>
    <col min="10754" max="10765" width="12.5703125" style="4141" customWidth="1"/>
    <col min="10766" max="10766" width="15.85546875" style="4141" customWidth="1"/>
    <col min="10767" max="11008" width="9.140625" style="4141"/>
    <col min="11009" max="11009" width="27.5703125" style="4141" customWidth="1"/>
    <col min="11010" max="11021" width="12.5703125" style="4141" customWidth="1"/>
    <col min="11022" max="11022" width="15.85546875" style="4141" customWidth="1"/>
    <col min="11023" max="11264" width="9.140625" style="4141"/>
    <col min="11265" max="11265" width="27.5703125" style="4141" customWidth="1"/>
    <col min="11266" max="11277" width="12.5703125" style="4141" customWidth="1"/>
    <col min="11278" max="11278" width="15.85546875" style="4141" customWidth="1"/>
    <col min="11279" max="11520" width="9.140625" style="4141"/>
    <col min="11521" max="11521" width="27.5703125" style="4141" customWidth="1"/>
    <col min="11522" max="11533" width="12.5703125" style="4141" customWidth="1"/>
    <col min="11534" max="11534" width="15.85546875" style="4141" customWidth="1"/>
    <col min="11535" max="11776" width="9.140625" style="4141"/>
    <col min="11777" max="11777" width="27.5703125" style="4141" customWidth="1"/>
    <col min="11778" max="11789" width="12.5703125" style="4141" customWidth="1"/>
    <col min="11790" max="11790" width="15.85546875" style="4141" customWidth="1"/>
    <col min="11791" max="12032" width="9.140625" style="4141"/>
    <col min="12033" max="12033" width="27.5703125" style="4141" customWidth="1"/>
    <col min="12034" max="12045" width="12.5703125" style="4141" customWidth="1"/>
    <col min="12046" max="12046" width="15.85546875" style="4141" customWidth="1"/>
    <col min="12047" max="12288" width="9.140625" style="4141"/>
    <col min="12289" max="12289" width="27.5703125" style="4141" customWidth="1"/>
    <col min="12290" max="12301" width="12.5703125" style="4141" customWidth="1"/>
    <col min="12302" max="12302" width="15.85546875" style="4141" customWidth="1"/>
    <col min="12303" max="12544" width="9.140625" style="4141"/>
    <col min="12545" max="12545" width="27.5703125" style="4141" customWidth="1"/>
    <col min="12546" max="12557" width="12.5703125" style="4141" customWidth="1"/>
    <col min="12558" max="12558" width="15.85546875" style="4141" customWidth="1"/>
    <col min="12559" max="12800" width="9.140625" style="4141"/>
    <col min="12801" max="12801" width="27.5703125" style="4141" customWidth="1"/>
    <col min="12802" max="12813" width="12.5703125" style="4141" customWidth="1"/>
    <col min="12814" max="12814" width="15.85546875" style="4141" customWidth="1"/>
    <col min="12815" max="13056" width="9.140625" style="4141"/>
    <col min="13057" max="13057" width="27.5703125" style="4141" customWidth="1"/>
    <col min="13058" max="13069" width="12.5703125" style="4141" customWidth="1"/>
    <col min="13070" max="13070" width="15.85546875" style="4141" customWidth="1"/>
    <col min="13071" max="13312" width="9.140625" style="4141"/>
    <col min="13313" max="13313" width="27.5703125" style="4141" customWidth="1"/>
    <col min="13314" max="13325" width="12.5703125" style="4141" customWidth="1"/>
    <col min="13326" max="13326" width="15.85546875" style="4141" customWidth="1"/>
    <col min="13327" max="13568" width="9.140625" style="4141"/>
    <col min="13569" max="13569" width="27.5703125" style="4141" customWidth="1"/>
    <col min="13570" max="13581" width="12.5703125" style="4141" customWidth="1"/>
    <col min="13582" max="13582" width="15.85546875" style="4141" customWidth="1"/>
    <col min="13583" max="13824" width="9.140625" style="4141"/>
    <col min="13825" max="13825" width="27.5703125" style="4141" customWidth="1"/>
    <col min="13826" max="13837" width="12.5703125" style="4141" customWidth="1"/>
    <col min="13838" max="13838" width="15.85546875" style="4141" customWidth="1"/>
    <col min="13839" max="14080" width="9.140625" style="4141"/>
    <col min="14081" max="14081" width="27.5703125" style="4141" customWidth="1"/>
    <col min="14082" max="14093" width="12.5703125" style="4141" customWidth="1"/>
    <col min="14094" max="14094" width="15.85546875" style="4141" customWidth="1"/>
    <col min="14095" max="14336" width="9.140625" style="4141"/>
    <col min="14337" max="14337" width="27.5703125" style="4141" customWidth="1"/>
    <col min="14338" max="14349" width="12.5703125" style="4141" customWidth="1"/>
    <col min="14350" max="14350" width="15.85546875" style="4141" customWidth="1"/>
    <col min="14351" max="14592" width="9.140625" style="4141"/>
    <col min="14593" max="14593" width="27.5703125" style="4141" customWidth="1"/>
    <col min="14594" max="14605" width="12.5703125" style="4141" customWidth="1"/>
    <col min="14606" max="14606" width="15.85546875" style="4141" customWidth="1"/>
    <col min="14607" max="14848" width="9.140625" style="4141"/>
    <col min="14849" max="14849" width="27.5703125" style="4141" customWidth="1"/>
    <col min="14850" max="14861" width="12.5703125" style="4141" customWidth="1"/>
    <col min="14862" max="14862" width="15.85546875" style="4141" customWidth="1"/>
    <col min="14863" max="15104" width="9.140625" style="4141"/>
    <col min="15105" max="15105" width="27.5703125" style="4141" customWidth="1"/>
    <col min="15106" max="15117" width="12.5703125" style="4141" customWidth="1"/>
    <col min="15118" max="15118" width="15.85546875" style="4141" customWidth="1"/>
    <col min="15119" max="15360" width="9.140625" style="4141"/>
    <col min="15361" max="15361" width="27.5703125" style="4141" customWidth="1"/>
    <col min="15362" max="15373" width="12.5703125" style="4141" customWidth="1"/>
    <col min="15374" max="15374" width="15.85546875" style="4141" customWidth="1"/>
    <col min="15375" max="15616" width="9.140625" style="4141"/>
    <col min="15617" max="15617" width="27.5703125" style="4141" customWidth="1"/>
    <col min="15618" max="15629" width="12.5703125" style="4141" customWidth="1"/>
    <col min="15630" max="15630" width="15.85546875" style="4141" customWidth="1"/>
    <col min="15631" max="15872" width="9.140625" style="4141"/>
    <col min="15873" max="15873" width="27.5703125" style="4141" customWidth="1"/>
    <col min="15874" max="15885" width="12.5703125" style="4141" customWidth="1"/>
    <col min="15886" max="15886" width="15.85546875" style="4141" customWidth="1"/>
    <col min="15887" max="16128" width="9.140625" style="4141"/>
    <col min="16129" max="16129" width="27.5703125" style="4141" customWidth="1"/>
    <col min="16130" max="16141" width="12.5703125" style="4141" customWidth="1"/>
    <col min="16142" max="16142" width="15.85546875" style="4141" customWidth="1"/>
    <col min="16143" max="16384" width="9.140625" style="4141"/>
  </cols>
  <sheetData>
    <row r="1" spans="1:14" ht="13.5" thickBot="1">
      <c r="A1" s="7703" t="s">
        <v>0</v>
      </c>
      <c r="B1" s="7703"/>
      <c r="C1" s="7703"/>
      <c r="E1" s="4151"/>
      <c r="F1" s="4151"/>
      <c r="H1" s="4151"/>
      <c r="I1" s="4151"/>
      <c r="K1" s="4151"/>
      <c r="L1" s="4337"/>
      <c r="M1" s="4141"/>
      <c r="N1" s="4353" t="s">
        <v>1</v>
      </c>
    </row>
    <row r="2" spans="1:14" ht="16.5" customHeight="1" thickTop="1" thickBot="1">
      <c r="A2" s="7741" t="s">
        <v>4012</v>
      </c>
      <c r="B2" s="7742"/>
      <c r="C2" s="7742"/>
      <c r="D2" s="7742"/>
      <c r="E2" s="7742"/>
      <c r="F2" s="7742"/>
      <c r="G2" s="7742"/>
      <c r="H2" s="7742"/>
      <c r="I2" s="7742"/>
      <c r="J2" s="7742"/>
      <c r="K2" s="7742"/>
      <c r="L2" s="7742"/>
      <c r="M2" s="7742"/>
      <c r="N2" s="7743"/>
    </row>
    <row r="3" spans="1:14" ht="24.75" customHeight="1" thickBot="1">
      <c r="A3" s="7723" t="s">
        <v>5408</v>
      </c>
      <c r="B3" s="7724"/>
      <c r="C3" s="7724"/>
      <c r="D3" s="7724"/>
      <c r="E3" s="7724"/>
      <c r="F3" s="7724"/>
      <c r="G3" s="7724"/>
      <c r="H3" s="7724"/>
      <c r="I3" s="7724"/>
      <c r="J3" s="7724"/>
      <c r="K3" s="7724"/>
      <c r="L3" s="7724"/>
      <c r="M3" s="7724"/>
      <c r="N3" s="7725"/>
    </row>
    <row r="4" spans="1:14" s="2" customFormat="1" ht="26.25" customHeight="1" thickBot="1">
      <c r="A4" s="7024" t="s">
        <v>3692</v>
      </c>
      <c r="B4" s="7745" t="s">
        <v>2132</v>
      </c>
      <c r="C4" s="7746"/>
      <c r="D4" s="7746"/>
      <c r="E4" s="7746"/>
      <c r="F4" s="7746"/>
      <c r="G4" s="7746"/>
      <c r="H4" s="7746"/>
      <c r="I4" s="7746"/>
      <c r="J4" s="7746"/>
      <c r="K4" s="7746"/>
      <c r="L4" s="7746"/>
      <c r="M4" s="7747"/>
      <c r="N4" s="7748" t="s">
        <v>78</v>
      </c>
    </row>
    <row r="5" spans="1:14" s="4338" customFormat="1" ht="22.5" customHeight="1" thickBot="1">
      <c r="A5" s="7744"/>
      <c r="B5" s="2241" t="s">
        <v>14</v>
      </c>
      <c r="C5" s="4352" t="s">
        <v>15</v>
      </c>
      <c r="D5" s="4352" t="s">
        <v>16</v>
      </c>
      <c r="E5" s="4352" t="s">
        <v>17</v>
      </c>
      <c r="F5" s="4352" t="s">
        <v>18</v>
      </c>
      <c r="G5" s="4352" t="s">
        <v>19</v>
      </c>
      <c r="H5" s="4352" t="s">
        <v>20</v>
      </c>
      <c r="I5" s="4352" t="s">
        <v>21</v>
      </c>
      <c r="J5" s="4352" t="s">
        <v>22</v>
      </c>
      <c r="K5" s="4352" t="s">
        <v>23</v>
      </c>
      <c r="L5" s="4352" t="s">
        <v>24</v>
      </c>
      <c r="M5" s="4354" t="s">
        <v>25</v>
      </c>
      <c r="N5" s="7749"/>
    </row>
    <row r="6" spans="1:14" ht="15.95" customHeight="1">
      <c r="A6" s="4350" t="s">
        <v>3854</v>
      </c>
      <c r="B6" s="4351">
        <v>1483099.88</v>
      </c>
      <c r="C6" s="4351">
        <v>460195.44</v>
      </c>
      <c r="D6" s="4351">
        <v>355805.46</v>
      </c>
      <c r="E6" s="4351">
        <v>695982.14</v>
      </c>
      <c r="F6" s="4351">
        <v>516106.8</v>
      </c>
      <c r="G6" s="4351">
        <v>636509.99</v>
      </c>
      <c r="H6" s="4351">
        <v>581165.79</v>
      </c>
      <c r="I6" s="4351">
        <v>1215376.51</v>
      </c>
      <c r="J6" s="4351">
        <v>690437.74</v>
      </c>
      <c r="K6" s="4351">
        <v>810491.72</v>
      </c>
      <c r="L6" s="4351">
        <v>816653.59</v>
      </c>
      <c r="M6" s="4351">
        <v>961656.29</v>
      </c>
      <c r="N6" s="4355">
        <f t="shared" ref="N6:N64" si="0">SUM(B6:M6)</f>
        <v>9223481.3499999996</v>
      </c>
    </row>
    <row r="7" spans="1:14" ht="15.95" customHeight="1">
      <c r="A7" s="4339" t="s">
        <v>3901</v>
      </c>
      <c r="B7" s="19">
        <v>0</v>
      </c>
      <c r="C7" s="19">
        <v>0</v>
      </c>
      <c r="D7" s="19">
        <v>0</v>
      </c>
      <c r="E7" s="19">
        <v>0</v>
      </c>
      <c r="F7" s="19">
        <v>0</v>
      </c>
      <c r="G7" s="19">
        <v>0</v>
      </c>
      <c r="H7" s="19">
        <v>0</v>
      </c>
      <c r="I7" s="19">
        <v>0</v>
      </c>
      <c r="J7" s="19">
        <v>0</v>
      </c>
      <c r="K7" s="19">
        <v>0</v>
      </c>
      <c r="L7" s="19">
        <v>17990</v>
      </c>
      <c r="M7" s="19">
        <v>5692.5</v>
      </c>
      <c r="N7" s="4340">
        <f t="shared" si="0"/>
        <v>23682.5</v>
      </c>
    </row>
    <row r="8" spans="1:14" ht="15.95" customHeight="1">
      <c r="A8" s="4339" t="s">
        <v>3767</v>
      </c>
      <c r="B8" s="19">
        <v>99831.49</v>
      </c>
      <c r="C8" s="19">
        <v>73515.59</v>
      </c>
      <c r="D8" s="19">
        <v>54779</v>
      </c>
      <c r="E8" s="19">
        <v>65186.6</v>
      </c>
      <c r="F8" s="19">
        <v>34367.4</v>
      </c>
      <c r="G8" s="19">
        <v>21559.56</v>
      </c>
      <c r="H8" s="19">
        <v>154836.62</v>
      </c>
      <c r="I8" s="19">
        <v>21024</v>
      </c>
      <c r="J8" s="19">
        <v>13063.5</v>
      </c>
      <c r="K8" s="19">
        <v>0</v>
      </c>
      <c r="L8" s="19">
        <v>91826.9</v>
      </c>
      <c r="M8" s="19">
        <v>61835.69</v>
      </c>
      <c r="N8" s="4340">
        <f t="shared" si="0"/>
        <v>691826.35000000009</v>
      </c>
    </row>
    <row r="9" spans="1:14" ht="15.95" customHeight="1">
      <c r="A9" s="4339" t="s">
        <v>3768</v>
      </c>
      <c r="B9" s="19">
        <v>211266.34</v>
      </c>
      <c r="C9" s="19">
        <v>224452.94</v>
      </c>
      <c r="D9" s="19">
        <v>238277.97</v>
      </c>
      <c r="E9" s="19">
        <v>287097.61</v>
      </c>
      <c r="F9" s="19">
        <v>226950.41</v>
      </c>
      <c r="G9" s="19">
        <v>92040.57</v>
      </c>
      <c r="H9" s="19">
        <v>77326.62</v>
      </c>
      <c r="I9" s="19">
        <v>198407.47</v>
      </c>
      <c r="J9" s="19">
        <v>27270.720000000001</v>
      </c>
      <c r="K9" s="19">
        <v>226946.3</v>
      </c>
      <c r="L9" s="19">
        <v>13145.4</v>
      </c>
      <c r="M9" s="19">
        <v>46862.05</v>
      </c>
      <c r="N9" s="4340">
        <f t="shared" si="0"/>
        <v>1870044.4</v>
      </c>
    </row>
    <row r="10" spans="1:14" ht="15.95" customHeight="1">
      <c r="A10" s="4339" t="s">
        <v>3872</v>
      </c>
      <c r="B10" s="19">
        <v>0</v>
      </c>
      <c r="C10" s="19">
        <v>0</v>
      </c>
      <c r="D10" s="19">
        <v>640515.80000000005</v>
      </c>
      <c r="E10" s="19">
        <v>0</v>
      </c>
      <c r="F10" s="19">
        <v>0</v>
      </c>
      <c r="G10" s="19">
        <v>0</v>
      </c>
      <c r="H10" s="19">
        <v>0</v>
      </c>
      <c r="I10" s="19">
        <v>0</v>
      </c>
      <c r="J10" s="19">
        <v>0</v>
      </c>
      <c r="K10" s="19">
        <v>93199.08</v>
      </c>
      <c r="L10" s="19">
        <v>0</v>
      </c>
      <c r="M10" s="19">
        <v>0</v>
      </c>
      <c r="N10" s="4340">
        <f t="shared" si="0"/>
        <v>733714.88</v>
      </c>
    </row>
    <row r="11" spans="1:14" ht="15.95" customHeight="1">
      <c r="A11" s="4339" t="s">
        <v>3769</v>
      </c>
      <c r="B11" s="19">
        <v>0</v>
      </c>
      <c r="C11" s="19">
        <v>40707.33</v>
      </c>
      <c r="D11" s="19">
        <v>9747.8799999999992</v>
      </c>
      <c r="E11" s="19">
        <v>48708.88</v>
      </c>
      <c r="F11" s="19">
        <v>7968.17</v>
      </c>
      <c r="G11" s="19">
        <v>21560.799999999999</v>
      </c>
      <c r="H11" s="19">
        <v>46098.46</v>
      </c>
      <c r="I11" s="19">
        <v>51261.82</v>
      </c>
      <c r="J11" s="19">
        <v>0</v>
      </c>
      <c r="K11" s="19">
        <v>18217</v>
      </c>
      <c r="L11" s="19">
        <v>38464.199999999997</v>
      </c>
      <c r="M11" s="19">
        <v>19243.2</v>
      </c>
      <c r="N11" s="4340">
        <f t="shared" si="0"/>
        <v>301977.74</v>
      </c>
    </row>
    <row r="12" spans="1:14" ht="15.95" customHeight="1">
      <c r="A12" s="4339" t="s">
        <v>3770</v>
      </c>
      <c r="B12" s="19">
        <v>3886782.98</v>
      </c>
      <c r="C12" s="19">
        <v>3738909.83</v>
      </c>
      <c r="D12" s="19">
        <v>3233009.26</v>
      </c>
      <c r="E12" s="19">
        <v>3361468.68</v>
      </c>
      <c r="F12" s="19">
        <v>2846042.58</v>
      </c>
      <c r="G12" s="19">
        <v>4367517.29</v>
      </c>
      <c r="H12" s="19">
        <v>4005265.65</v>
      </c>
      <c r="I12" s="19">
        <v>5639289.6600000001</v>
      </c>
      <c r="J12" s="19">
        <v>3539535.06</v>
      </c>
      <c r="K12" s="19">
        <v>4043616.51</v>
      </c>
      <c r="L12" s="19">
        <v>4706184.34</v>
      </c>
      <c r="M12" s="19">
        <v>5934397.2300000004</v>
      </c>
      <c r="N12" s="4340">
        <f t="shared" si="0"/>
        <v>49302019.069999993</v>
      </c>
    </row>
    <row r="13" spans="1:14" ht="15.95" customHeight="1">
      <c r="A13" s="4339" t="s">
        <v>3771</v>
      </c>
      <c r="B13" s="19">
        <v>62893.04</v>
      </c>
      <c r="C13" s="19">
        <v>171458.52</v>
      </c>
      <c r="D13" s="19">
        <v>81614.320000000007</v>
      </c>
      <c r="E13" s="19">
        <v>183428.98</v>
      </c>
      <c r="F13" s="19">
        <v>160463.01999999999</v>
      </c>
      <c r="G13" s="19">
        <v>172471.7</v>
      </c>
      <c r="H13" s="19">
        <v>336177.72</v>
      </c>
      <c r="I13" s="19">
        <v>173750.5</v>
      </c>
      <c r="J13" s="19">
        <v>478869.55</v>
      </c>
      <c r="K13" s="19">
        <v>310633.09999999998</v>
      </c>
      <c r="L13" s="19">
        <v>482605.1</v>
      </c>
      <c r="M13" s="19">
        <v>432874.8</v>
      </c>
      <c r="N13" s="4340">
        <f t="shared" si="0"/>
        <v>3047240.35</v>
      </c>
    </row>
    <row r="14" spans="1:14" ht="15.95" customHeight="1">
      <c r="A14" s="4339" t="s">
        <v>3772</v>
      </c>
      <c r="B14" s="19">
        <v>60400.57</v>
      </c>
      <c r="C14" s="19">
        <v>375</v>
      </c>
      <c r="D14" s="19">
        <v>0</v>
      </c>
      <c r="E14" s="19">
        <v>68060.820000000007</v>
      </c>
      <c r="F14" s="19">
        <v>70220</v>
      </c>
      <c r="G14" s="19">
        <v>6426.82</v>
      </c>
      <c r="H14" s="19">
        <v>118403.19</v>
      </c>
      <c r="I14" s="19">
        <v>22937.81</v>
      </c>
      <c r="J14" s="19">
        <v>28139</v>
      </c>
      <c r="K14" s="19">
        <v>95623.03</v>
      </c>
      <c r="L14" s="19">
        <v>19260</v>
      </c>
      <c r="M14" s="19">
        <v>45540.25</v>
      </c>
      <c r="N14" s="4340">
        <f t="shared" si="0"/>
        <v>535386.49</v>
      </c>
    </row>
    <row r="15" spans="1:14" ht="15.95" customHeight="1">
      <c r="A15" s="4339" t="s">
        <v>3773</v>
      </c>
      <c r="B15" s="19">
        <v>0</v>
      </c>
      <c r="C15" s="19">
        <v>65272.99</v>
      </c>
      <c r="D15" s="19">
        <v>0</v>
      </c>
      <c r="E15" s="19">
        <v>30051.84</v>
      </c>
      <c r="F15" s="19">
        <v>55512</v>
      </c>
      <c r="G15" s="19">
        <v>21276.5</v>
      </c>
      <c r="H15" s="19">
        <v>47614.8</v>
      </c>
      <c r="I15" s="19">
        <v>61876.68</v>
      </c>
      <c r="J15" s="19">
        <v>60843.15</v>
      </c>
      <c r="K15" s="19">
        <v>115002.06</v>
      </c>
      <c r="L15" s="19">
        <v>190047.09</v>
      </c>
      <c r="M15" s="19">
        <v>174169.95</v>
      </c>
      <c r="N15" s="4340">
        <f t="shared" si="0"/>
        <v>821667.06</v>
      </c>
    </row>
    <row r="16" spans="1:14" ht="15.95" customHeight="1">
      <c r="A16" s="4339" t="s">
        <v>3774</v>
      </c>
      <c r="B16" s="19">
        <v>0</v>
      </c>
      <c r="C16" s="19">
        <v>0</v>
      </c>
      <c r="D16" s="19">
        <v>0</v>
      </c>
      <c r="E16" s="19">
        <v>0</v>
      </c>
      <c r="F16" s="19">
        <v>0</v>
      </c>
      <c r="G16" s="19">
        <v>0</v>
      </c>
      <c r="H16" s="19">
        <v>0</v>
      </c>
      <c r="I16" s="19">
        <v>8902</v>
      </c>
      <c r="J16" s="19">
        <v>0</v>
      </c>
      <c r="K16" s="19">
        <v>0</v>
      </c>
      <c r="L16" s="19">
        <v>0</v>
      </c>
      <c r="M16" s="19">
        <v>28756.28</v>
      </c>
      <c r="N16" s="4340">
        <f t="shared" si="0"/>
        <v>37658.28</v>
      </c>
    </row>
    <row r="17" spans="1:14" ht="15.95" customHeight="1">
      <c r="A17" s="4339" t="s">
        <v>3775</v>
      </c>
      <c r="B17" s="19">
        <v>97333.39</v>
      </c>
      <c r="C17" s="19">
        <v>86903</v>
      </c>
      <c r="D17" s="19">
        <v>167462.85</v>
      </c>
      <c r="E17" s="19">
        <v>120791.02</v>
      </c>
      <c r="F17" s="19">
        <v>0</v>
      </c>
      <c r="G17" s="19">
        <v>146647.70000000001</v>
      </c>
      <c r="H17" s="19">
        <v>147449.69</v>
      </c>
      <c r="I17" s="19">
        <v>327930.09999999998</v>
      </c>
      <c r="J17" s="19">
        <v>0</v>
      </c>
      <c r="K17" s="19">
        <v>0</v>
      </c>
      <c r="L17" s="19">
        <v>281751.67</v>
      </c>
      <c r="M17" s="19">
        <v>71085</v>
      </c>
      <c r="N17" s="4340">
        <f t="shared" si="0"/>
        <v>1447354.42</v>
      </c>
    </row>
    <row r="18" spans="1:14" ht="15.95" customHeight="1">
      <c r="A18" s="4339" t="s">
        <v>3875</v>
      </c>
      <c r="B18" s="19">
        <v>469810.49</v>
      </c>
      <c r="C18" s="19">
        <v>22927.919999999998</v>
      </c>
      <c r="D18" s="19">
        <v>35538.089999999997</v>
      </c>
      <c r="E18" s="19">
        <v>45458.99</v>
      </c>
      <c r="F18" s="19">
        <v>145402.20000000001</v>
      </c>
      <c r="G18" s="19">
        <v>73642.77</v>
      </c>
      <c r="H18" s="19">
        <v>138724.35999999999</v>
      </c>
      <c r="I18" s="19">
        <v>20955.990000000002</v>
      </c>
      <c r="J18" s="19">
        <v>319025.94</v>
      </c>
      <c r="K18" s="19">
        <v>216537.05</v>
      </c>
      <c r="L18" s="19">
        <v>82184.86</v>
      </c>
      <c r="M18" s="19">
        <v>34518.31</v>
      </c>
      <c r="N18" s="4340">
        <f t="shared" si="0"/>
        <v>1604726.9700000002</v>
      </c>
    </row>
    <row r="19" spans="1:14" ht="15.95" customHeight="1">
      <c r="A19" s="4339" t="s">
        <v>3777</v>
      </c>
      <c r="B19" s="19">
        <v>357163.6</v>
      </c>
      <c r="C19" s="19">
        <v>11454</v>
      </c>
      <c r="D19" s="19">
        <v>0</v>
      </c>
      <c r="E19" s="19">
        <v>24354.73</v>
      </c>
      <c r="F19" s="19">
        <v>98418.11</v>
      </c>
      <c r="G19" s="19">
        <v>105493.57</v>
      </c>
      <c r="H19" s="19">
        <v>86753.04</v>
      </c>
      <c r="I19" s="19">
        <v>0</v>
      </c>
      <c r="J19" s="19">
        <v>182675.28</v>
      </c>
      <c r="K19" s="19">
        <v>64867.23</v>
      </c>
      <c r="L19" s="19">
        <v>106428.46</v>
      </c>
      <c r="M19" s="19">
        <v>383179.02</v>
      </c>
      <c r="N19" s="4340">
        <f t="shared" si="0"/>
        <v>1420787.04</v>
      </c>
    </row>
    <row r="20" spans="1:14" ht="15.95" customHeight="1">
      <c r="A20" s="4339" t="s">
        <v>3780</v>
      </c>
      <c r="B20" s="19">
        <v>0</v>
      </c>
      <c r="C20" s="19">
        <v>0</v>
      </c>
      <c r="D20" s="19">
        <v>0</v>
      </c>
      <c r="E20" s="19">
        <v>1369.5</v>
      </c>
      <c r="F20" s="19">
        <v>658354.65</v>
      </c>
      <c r="G20" s="19">
        <v>0</v>
      </c>
      <c r="H20" s="19">
        <v>0</v>
      </c>
      <c r="I20" s="19">
        <v>0</v>
      </c>
      <c r="J20" s="19">
        <v>0</v>
      </c>
      <c r="K20" s="19">
        <v>0</v>
      </c>
      <c r="L20" s="19">
        <v>0</v>
      </c>
      <c r="M20" s="19">
        <v>0</v>
      </c>
      <c r="N20" s="4340">
        <f t="shared" si="0"/>
        <v>659724.15</v>
      </c>
    </row>
    <row r="21" spans="1:14" ht="15.95" customHeight="1">
      <c r="A21" s="4339" t="s">
        <v>3855</v>
      </c>
      <c r="B21" s="19">
        <v>0</v>
      </c>
      <c r="C21" s="19">
        <v>0</v>
      </c>
      <c r="D21" s="19">
        <v>0</v>
      </c>
      <c r="E21" s="19">
        <v>29975</v>
      </c>
      <c r="F21" s="19">
        <v>0</v>
      </c>
      <c r="G21" s="19">
        <v>0</v>
      </c>
      <c r="H21" s="19">
        <v>0</v>
      </c>
      <c r="I21" s="19">
        <v>43155</v>
      </c>
      <c r="J21" s="19">
        <v>0</v>
      </c>
      <c r="K21" s="19">
        <v>0</v>
      </c>
      <c r="L21" s="19">
        <v>0</v>
      </c>
      <c r="M21" s="19">
        <v>0</v>
      </c>
      <c r="N21" s="4340">
        <f t="shared" si="0"/>
        <v>73130</v>
      </c>
    </row>
    <row r="22" spans="1:14" ht="15.95" customHeight="1">
      <c r="A22" s="4339" t="s">
        <v>3781</v>
      </c>
      <c r="B22" s="19">
        <v>38163.230000000003</v>
      </c>
      <c r="C22" s="19">
        <v>0</v>
      </c>
      <c r="D22" s="19">
        <v>0</v>
      </c>
      <c r="E22" s="19">
        <v>9768.34</v>
      </c>
      <c r="F22" s="19">
        <v>22254.31</v>
      </c>
      <c r="G22" s="19">
        <v>29697.77</v>
      </c>
      <c r="H22" s="19">
        <v>24612.85</v>
      </c>
      <c r="I22" s="19">
        <v>24019.01</v>
      </c>
      <c r="J22" s="19">
        <v>0</v>
      </c>
      <c r="K22" s="19">
        <v>20884.84</v>
      </c>
      <c r="L22" s="19">
        <v>66952.98</v>
      </c>
      <c r="M22" s="19">
        <v>18048.07</v>
      </c>
      <c r="N22" s="4340">
        <f t="shared" si="0"/>
        <v>254401.40000000002</v>
      </c>
    </row>
    <row r="23" spans="1:14" ht="15.95" customHeight="1">
      <c r="A23" s="4339" t="s">
        <v>3782</v>
      </c>
      <c r="B23" s="19">
        <v>0</v>
      </c>
      <c r="C23" s="19">
        <v>0</v>
      </c>
      <c r="D23" s="19">
        <v>0</v>
      </c>
      <c r="E23" s="19">
        <v>15120</v>
      </c>
      <c r="F23" s="19">
        <v>0</v>
      </c>
      <c r="G23" s="19">
        <v>0</v>
      </c>
      <c r="H23" s="19">
        <v>14395.9</v>
      </c>
      <c r="I23" s="19">
        <v>0</v>
      </c>
      <c r="J23" s="19">
        <v>0</v>
      </c>
      <c r="K23" s="19">
        <v>0</v>
      </c>
      <c r="L23" s="19">
        <v>0</v>
      </c>
      <c r="M23" s="19">
        <v>0</v>
      </c>
      <c r="N23" s="4340">
        <f t="shared" si="0"/>
        <v>29515.9</v>
      </c>
    </row>
    <row r="24" spans="1:14" ht="15.95" customHeight="1">
      <c r="A24" s="4339" t="s">
        <v>3783</v>
      </c>
      <c r="B24" s="19">
        <v>611147.14</v>
      </c>
      <c r="C24" s="19">
        <v>289799.12</v>
      </c>
      <c r="D24" s="19">
        <v>1081041.83</v>
      </c>
      <c r="E24" s="19">
        <v>877090.54</v>
      </c>
      <c r="F24" s="19">
        <v>1057308.56</v>
      </c>
      <c r="G24" s="19">
        <v>1874990.56</v>
      </c>
      <c r="H24" s="19">
        <v>1347120.87</v>
      </c>
      <c r="I24" s="19">
        <v>1099471.81</v>
      </c>
      <c r="J24" s="19">
        <v>1012973.35</v>
      </c>
      <c r="K24" s="19">
        <v>647938.6</v>
      </c>
      <c r="L24" s="19">
        <v>749303.19</v>
      </c>
      <c r="M24" s="19">
        <v>3575850.03</v>
      </c>
      <c r="N24" s="4340">
        <f t="shared" si="0"/>
        <v>14224035.599999998</v>
      </c>
    </row>
    <row r="25" spans="1:14" ht="15.95" customHeight="1">
      <c r="A25" s="4339" t="s">
        <v>3784</v>
      </c>
      <c r="B25" s="19">
        <v>502548.62</v>
      </c>
      <c r="C25" s="19">
        <v>286390.08</v>
      </c>
      <c r="D25" s="19">
        <v>109731.43</v>
      </c>
      <c r="E25" s="19">
        <v>415338.44</v>
      </c>
      <c r="F25" s="19">
        <v>253267.78</v>
      </c>
      <c r="G25" s="19">
        <v>222862.64</v>
      </c>
      <c r="H25" s="19">
        <v>143575.22</v>
      </c>
      <c r="I25" s="19">
        <v>377243.53</v>
      </c>
      <c r="J25" s="19">
        <v>410710.7</v>
      </c>
      <c r="K25" s="19">
        <v>328308.39</v>
      </c>
      <c r="L25" s="19">
        <v>383809.19</v>
      </c>
      <c r="M25" s="19">
        <v>483111.22</v>
      </c>
      <c r="N25" s="4340">
        <f t="shared" si="0"/>
        <v>3916897.24</v>
      </c>
    </row>
    <row r="26" spans="1:14" ht="15.95" customHeight="1">
      <c r="A26" s="4339" t="s">
        <v>3785</v>
      </c>
      <c r="B26" s="19">
        <v>634835.54</v>
      </c>
      <c r="C26" s="19">
        <v>321841.75</v>
      </c>
      <c r="D26" s="19">
        <v>401812.31</v>
      </c>
      <c r="E26" s="19">
        <v>688800.65</v>
      </c>
      <c r="F26" s="19">
        <v>568977.69999999995</v>
      </c>
      <c r="G26" s="19">
        <v>629968.61</v>
      </c>
      <c r="H26" s="19">
        <v>964375.62</v>
      </c>
      <c r="I26" s="19">
        <v>772657.87</v>
      </c>
      <c r="J26" s="19">
        <v>826791.13</v>
      </c>
      <c r="K26" s="19">
        <v>778049.09</v>
      </c>
      <c r="L26" s="19">
        <v>920216.4</v>
      </c>
      <c r="M26" s="19">
        <v>1159754.75</v>
      </c>
      <c r="N26" s="4340">
        <f t="shared" si="0"/>
        <v>8668081.4199999999</v>
      </c>
    </row>
    <row r="27" spans="1:14" ht="15.95" customHeight="1">
      <c r="A27" s="4339" t="s">
        <v>3787</v>
      </c>
      <c r="B27" s="19">
        <v>181184.44</v>
      </c>
      <c r="C27" s="19">
        <v>29537.3</v>
      </c>
      <c r="D27" s="19">
        <v>84257.05</v>
      </c>
      <c r="E27" s="19">
        <v>243895.29</v>
      </c>
      <c r="F27" s="19">
        <v>143444.66</v>
      </c>
      <c r="G27" s="19">
        <v>51899.83</v>
      </c>
      <c r="H27" s="19">
        <v>154400.15</v>
      </c>
      <c r="I27" s="19">
        <v>354371.69</v>
      </c>
      <c r="J27" s="19">
        <v>361448.25</v>
      </c>
      <c r="K27" s="19">
        <v>449189.97</v>
      </c>
      <c r="L27" s="19">
        <v>378243.31</v>
      </c>
      <c r="M27" s="19">
        <v>190815.95</v>
      </c>
      <c r="N27" s="4340">
        <f t="shared" si="0"/>
        <v>2622687.89</v>
      </c>
    </row>
    <row r="28" spans="1:14" ht="15.95" customHeight="1">
      <c r="A28" s="4339" t="s">
        <v>3788</v>
      </c>
      <c r="B28" s="19">
        <v>0</v>
      </c>
      <c r="C28" s="19">
        <v>0</v>
      </c>
      <c r="D28" s="19">
        <v>0</v>
      </c>
      <c r="E28" s="19">
        <v>0</v>
      </c>
      <c r="F28" s="19">
        <v>0</v>
      </c>
      <c r="G28" s="19">
        <v>0</v>
      </c>
      <c r="H28" s="19">
        <v>0</v>
      </c>
      <c r="I28" s="19">
        <v>0</v>
      </c>
      <c r="J28" s="19">
        <v>0</v>
      </c>
      <c r="K28" s="19">
        <v>0</v>
      </c>
      <c r="L28" s="19">
        <v>0</v>
      </c>
      <c r="M28" s="19">
        <v>9465</v>
      </c>
      <c r="N28" s="4340">
        <f t="shared" si="0"/>
        <v>9465</v>
      </c>
    </row>
    <row r="29" spans="1:14" ht="15.95" customHeight="1">
      <c r="A29" s="4339" t="s">
        <v>3789</v>
      </c>
      <c r="B29" s="19">
        <v>251362.66</v>
      </c>
      <c r="C29" s="19">
        <v>162649.03</v>
      </c>
      <c r="D29" s="19">
        <v>161221.23000000001</v>
      </c>
      <c r="E29" s="19">
        <v>391678.39</v>
      </c>
      <c r="F29" s="19">
        <v>257970.95</v>
      </c>
      <c r="G29" s="19">
        <v>379414.67</v>
      </c>
      <c r="H29" s="19">
        <v>386279.02</v>
      </c>
      <c r="I29" s="19">
        <v>406598.08</v>
      </c>
      <c r="J29" s="19">
        <v>320245.27</v>
      </c>
      <c r="K29" s="19">
        <v>470660.78</v>
      </c>
      <c r="L29" s="19">
        <v>246455.08</v>
      </c>
      <c r="M29" s="19">
        <v>276197.03999999998</v>
      </c>
      <c r="N29" s="4340">
        <f t="shared" si="0"/>
        <v>3710732.2</v>
      </c>
    </row>
    <row r="30" spans="1:14" ht="15.95" customHeight="1">
      <c r="A30" s="4339" t="s">
        <v>3876</v>
      </c>
      <c r="B30" s="19">
        <v>0</v>
      </c>
      <c r="C30" s="19">
        <v>0</v>
      </c>
      <c r="D30" s="19">
        <v>0</v>
      </c>
      <c r="E30" s="19">
        <v>0</v>
      </c>
      <c r="F30" s="19">
        <v>0</v>
      </c>
      <c r="G30" s="19">
        <v>0</v>
      </c>
      <c r="H30" s="19">
        <v>0</v>
      </c>
      <c r="I30" s="19">
        <v>0</v>
      </c>
      <c r="J30" s="19">
        <v>0</v>
      </c>
      <c r="K30" s="19">
        <v>0</v>
      </c>
      <c r="L30" s="19">
        <v>0</v>
      </c>
      <c r="M30" s="19">
        <v>316075.37</v>
      </c>
      <c r="N30" s="4340">
        <f t="shared" si="0"/>
        <v>316075.37</v>
      </c>
    </row>
    <row r="31" spans="1:14" ht="15.95" customHeight="1">
      <c r="A31" s="4339" t="s">
        <v>3790</v>
      </c>
      <c r="B31" s="19">
        <v>6772.56</v>
      </c>
      <c r="C31" s="19">
        <v>0</v>
      </c>
      <c r="D31" s="19">
        <v>0</v>
      </c>
      <c r="E31" s="19">
        <v>0</v>
      </c>
      <c r="F31" s="19">
        <v>0</v>
      </c>
      <c r="G31" s="19">
        <v>15108.66</v>
      </c>
      <c r="H31" s="19">
        <v>0</v>
      </c>
      <c r="I31" s="19">
        <v>19998.990000000002</v>
      </c>
      <c r="J31" s="19">
        <v>4498.66</v>
      </c>
      <c r="K31" s="19">
        <v>0</v>
      </c>
      <c r="L31" s="19">
        <v>29203.56</v>
      </c>
      <c r="M31" s="19">
        <v>0</v>
      </c>
      <c r="N31" s="4340">
        <f t="shared" si="0"/>
        <v>75582.430000000008</v>
      </c>
    </row>
    <row r="32" spans="1:14" ht="15.95" customHeight="1">
      <c r="A32" s="4339" t="s">
        <v>3878</v>
      </c>
      <c r="B32" s="19">
        <v>0</v>
      </c>
      <c r="C32" s="19">
        <v>16300.15</v>
      </c>
      <c r="D32" s="19">
        <v>5138.3</v>
      </c>
      <c r="E32" s="19">
        <v>0</v>
      </c>
      <c r="F32" s="19">
        <v>0</v>
      </c>
      <c r="G32" s="19">
        <v>0</v>
      </c>
      <c r="H32" s="19">
        <v>0</v>
      </c>
      <c r="I32" s="19">
        <v>0</v>
      </c>
      <c r="J32" s="19">
        <v>35950</v>
      </c>
      <c r="K32" s="19">
        <v>0</v>
      </c>
      <c r="L32" s="19">
        <v>0</v>
      </c>
      <c r="M32" s="19">
        <v>0</v>
      </c>
      <c r="N32" s="4340">
        <f t="shared" si="0"/>
        <v>57388.45</v>
      </c>
    </row>
    <row r="33" spans="1:14" ht="15.95" customHeight="1">
      <c r="A33" s="4339" t="s">
        <v>3791</v>
      </c>
      <c r="B33" s="19">
        <v>35187.85</v>
      </c>
      <c r="C33" s="19">
        <v>34058.410000000003</v>
      </c>
      <c r="D33" s="19">
        <v>167637.99</v>
      </c>
      <c r="E33" s="19">
        <v>62777.81</v>
      </c>
      <c r="F33" s="19">
        <v>80520.399999999994</v>
      </c>
      <c r="G33" s="19">
        <v>49770.37</v>
      </c>
      <c r="H33" s="19">
        <v>60105.23</v>
      </c>
      <c r="I33" s="19">
        <v>88990.69</v>
      </c>
      <c r="J33" s="19">
        <v>139512.20000000001</v>
      </c>
      <c r="K33" s="19">
        <v>32059.46</v>
      </c>
      <c r="L33" s="19">
        <v>78546.899999999994</v>
      </c>
      <c r="M33" s="19">
        <v>63708.86</v>
      </c>
      <c r="N33" s="4340">
        <f t="shared" si="0"/>
        <v>892876.16999999993</v>
      </c>
    </row>
    <row r="34" spans="1:14" ht="15.95" customHeight="1">
      <c r="A34" s="4339" t="s">
        <v>3793</v>
      </c>
      <c r="B34" s="19">
        <v>0</v>
      </c>
      <c r="C34" s="19">
        <v>0</v>
      </c>
      <c r="D34" s="19">
        <v>25132</v>
      </c>
      <c r="E34" s="19">
        <v>11183.16</v>
      </c>
      <c r="F34" s="19">
        <v>0</v>
      </c>
      <c r="G34" s="19">
        <v>0</v>
      </c>
      <c r="H34" s="19">
        <v>14982</v>
      </c>
      <c r="I34" s="19">
        <v>0</v>
      </c>
      <c r="J34" s="19">
        <v>0</v>
      </c>
      <c r="K34" s="19">
        <v>0</v>
      </c>
      <c r="L34" s="19">
        <v>0</v>
      </c>
      <c r="M34" s="19">
        <v>21600</v>
      </c>
      <c r="N34" s="4340">
        <f t="shared" si="0"/>
        <v>72897.16</v>
      </c>
    </row>
    <row r="35" spans="1:14" ht="15.95" customHeight="1">
      <c r="A35" s="4339" t="s">
        <v>3794</v>
      </c>
      <c r="B35" s="19">
        <v>0</v>
      </c>
      <c r="C35" s="19">
        <v>16965</v>
      </c>
      <c r="D35" s="19">
        <v>0</v>
      </c>
      <c r="E35" s="19">
        <v>15340</v>
      </c>
      <c r="F35" s="19">
        <v>0</v>
      </c>
      <c r="G35" s="19">
        <v>0</v>
      </c>
      <c r="H35" s="19">
        <v>16875</v>
      </c>
      <c r="I35" s="19">
        <v>0</v>
      </c>
      <c r="J35" s="19">
        <v>18640</v>
      </c>
      <c r="K35" s="19">
        <v>0</v>
      </c>
      <c r="L35" s="19">
        <v>0</v>
      </c>
      <c r="M35" s="19">
        <v>16800</v>
      </c>
      <c r="N35" s="4340">
        <f t="shared" si="0"/>
        <v>84620</v>
      </c>
    </row>
    <row r="36" spans="1:14" ht="15.95" customHeight="1">
      <c r="A36" s="4339" t="s">
        <v>3795</v>
      </c>
      <c r="B36" s="19">
        <v>148557.03</v>
      </c>
      <c r="C36" s="19">
        <v>84582.38</v>
      </c>
      <c r="D36" s="19">
        <v>952.14</v>
      </c>
      <c r="E36" s="19">
        <v>112584.1</v>
      </c>
      <c r="F36" s="19">
        <v>145581.76000000001</v>
      </c>
      <c r="G36" s="19">
        <v>178356.15</v>
      </c>
      <c r="H36" s="19">
        <v>140186.87</v>
      </c>
      <c r="I36" s="19">
        <v>184687.12</v>
      </c>
      <c r="J36" s="19">
        <v>60926.71</v>
      </c>
      <c r="K36" s="19">
        <v>288553.51</v>
      </c>
      <c r="L36" s="19">
        <v>54323.98</v>
      </c>
      <c r="M36" s="19">
        <v>205337.88</v>
      </c>
      <c r="N36" s="4340">
        <f t="shared" si="0"/>
        <v>1604629.63</v>
      </c>
    </row>
    <row r="37" spans="1:14" ht="15.95" customHeight="1">
      <c r="A37" s="4339" t="s">
        <v>3890</v>
      </c>
      <c r="B37" s="19">
        <v>0</v>
      </c>
      <c r="C37" s="19">
        <v>0</v>
      </c>
      <c r="D37" s="19">
        <v>19385.439999999999</v>
      </c>
      <c r="E37" s="19">
        <v>0</v>
      </c>
      <c r="F37" s="19">
        <v>153055.18</v>
      </c>
      <c r="G37" s="19">
        <v>0</v>
      </c>
      <c r="H37" s="19">
        <v>0</v>
      </c>
      <c r="I37" s="19">
        <v>0</v>
      </c>
      <c r="J37" s="19">
        <v>0</v>
      </c>
      <c r="K37" s="19">
        <v>0</v>
      </c>
      <c r="L37" s="19">
        <v>300199.21000000002</v>
      </c>
      <c r="M37" s="19">
        <v>0</v>
      </c>
      <c r="N37" s="4340">
        <f t="shared" si="0"/>
        <v>472639.83</v>
      </c>
    </row>
    <row r="38" spans="1:14" ht="15.95" customHeight="1">
      <c r="A38" s="4339" t="s">
        <v>3796</v>
      </c>
      <c r="B38" s="19">
        <v>82315.070000000007</v>
      </c>
      <c r="C38" s="19">
        <v>44662.57</v>
      </c>
      <c r="D38" s="19">
        <v>42565.5</v>
      </c>
      <c r="E38" s="19">
        <v>47397.13</v>
      </c>
      <c r="F38" s="19">
        <v>6693.45</v>
      </c>
      <c r="G38" s="19">
        <v>49588.959999999999</v>
      </c>
      <c r="H38" s="19">
        <v>38008.949999999997</v>
      </c>
      <c r="I38" s="19">
        <v>23983.32</v>
      </c>
      <c r="J38" s="19">
        <v>0</v>
      </c>
      <c r="K38" s="19">
        <v>50506.46</v>
      </c>
      <c r="L38" s="19">
        <v>21608.94</v>
      </c>
      <c r="M38" s="19">
        <v>90597.99</v>
      </c>
      <c r="N38" s="4340">
        <f t="shared" si="0"/>
        <v>497928.34000000008</v>
      </c>
    </row>
    <row r="39" spans="1:14" ht="15.95" customHeight="1">
      <c r="A39" s="4339" t="s">
        <v>3797</v>
      </c>
      <c r="B39" s="19">
        <v>619910.69999999995</v>
      </c>
      <c r="C39" s="19">
        <v>1399264.79</v>
      </c>
      <c r="D39" s="19">
        <v>1190368.9099999999</v>
      </c>
      <c r="E39" s="19">
        <v>535991.68000000005</v>
      </c>
      <c r="F39" s="19">
        <v>886367.17</v>
      </c>
      <c r="G39" s="19">
        <v>620296.74</v>
      </c>
      <c r="H39" s="19">
        <v>3104535.2</v>
      </c>
      <c r="I39" s="19">
        <v>842559.55</v>
      </c>
      <c r="J39" s="19">
        <v>513092.3</v>
      </c>
      <c r="K39" s="19">
        <v>1025787.4</v>
      </c>
      <c r="L39" s="19">
        <v>614868.77</v>
      </c>
      <c r="M39" s="19">
        <v>1579872.46</v>
      </c>
      <c r="N39" s="4340">
        <f t="shared" si="0"/>
        <v>12932915.670000002</v>
      </c>
    </row>
    <row r="40" spans="1:14" ht="15.95" customHeight="1">
      <c r="A40" s="4339" t="s">
        <v>3798</v>
      </c>
      <c r="B40" s="19">
        <v>0</v>
      </c>
      <c r="C40" s="19">
        <v>0</v>
      </c>
      <c r="D40" s="19">
        <v>16370.26</v>
      </c>
      <c r="E40" s="19">
        <v>0</v>
      </c>
      <c r="F40" s="19">
        <v>0</v>
      </c>
      <c r="G40" s="19">
        <v>0</v>
      </c>
      <c r="H40" s="19">
        <v>0</v>
      </c>
      <c r="I40" s="19">
        <v>0</v>
      </c>
      <c r="J40" s="19">
        <v>0</v>
      </c>
      <c r="K40" s="19">
        <v>0</v>
      </c>
      <c r="L40" s="19">
        <v>0</v>
      </c>
      <c r="M40" s="19">
        <v>17866.169999999998</v>
      </c>
      <c r="N40" s="4340">
        <f t="shared" si="0"/>
        <v>34236.43</v>
      </c>
    </row>
    <row r="41" spans="1:14" ht="15.95" customHeight="1">
      <c r="A41" s="4339" t="s">
        <v>3799</v>
      </c>
      <c r="B41" s="19">
        <v>78790.509999999995</v>
      </c>
      <c r="C41" s="19">
        <v>45417.83</v>
      </c>
      <c r="D41" s="19">
        <v>19700</v>
      </c>
      <c r="E41" s="19">
        <v>95068.5</v>
      </c>
      <c r="F41" s="19">
        <v>62010.23</v>
      </c>
      <c r="G41" s="19">
        <v>83897.66</v>
      </c>
      <c r="H41" s="19">
        <v>58546.09</v>
      </c>
      <c r="I41" s="19">
        <v>111733.54</v>
      </c>
      <c r="J41" s="19">
        <v>81511.78</v>
      </c>
      <c r="K41" s="19">
        <v>74482.97</v>
      </c>
      <c r="L41" s="19">
        <v>137412.93</v>
      </c>
      <c r="M41" s="19">
        <v>151533.89000000001</v>
      </c>
      <c r="N41" s="4340">
        <f t="shared" si="0"/>
        <v>1000105.93</v>
      </c>
    </row>
    <row r="42" spans="1:14" ht="15.95" customHeight="1">
      <c r="A42" s="4339" t="s">
        <v>3800</v>
      </c>
      <c r="B42" s="19">
        <v>32792</v>
      </c>
      <c r="C42" s="19">
        <v>0</v>
      </c>
      <c r="D42" s="19">
        <v>11565</v>
      </c>
      <c r="E42" s="19">
        <v>59476</v>
      </c>
      <c r="F42" s="19">
        <v>51468.800000000003</v>
      </c>
      <c r="G42" s="19">
        <v>24441.599999999999</v>
      </c>
      <c r="H42" s="19">
        <v>9288.2900000000009</v>
      </c>
      <c r="I42" s="19">
        <v>24637.5</v>
      </c>
      <c r="J42" s="19">
        <v>24850</v>
      </c>
      <c r="K42" s="19">
        <v>0</v>
      </c>
      <c r="L42" s="19">
        <v>26294.5</v>
      </c>
      <c r="M42" s="19">
        <v>29200</v>
      </c>
      <c r="N42" s="4340">
        <f t="shared" si="0"/>
        <v>294013.69</v>
      </c>
    </row>
    <row r="43" spans="1:14" ht="15.95" customHeight="1">
      <c r="A43" s="4339" t="s">
        <v>3801</v>
      </c>
      <c r="B43" s="19">
        <v>21832.799999999999</v>
      </c>
      <c r="C43" s="19">
        <v>0</v>
      </c>
      <c r="D43" s="19">
        <v>17050</v>
      </c>
      <c r="E43" s="19">
        <v>0</v>
      </c>
      <c r="F43" s="19">
        <v>0</v>
      </c>
      <c r="G43" s="19">
        <v>39975</v>
      </c>
      <c r="H43" s="19">
        <v>68923.8</v>
      </c>
      <c r="I43" s="19">
        <v>38181.440000000002</v>
      </c>
      <c r="J43" s="19">
        <v>40750</v>
      </c>
      <c r="K43" s="19">
        <v>22236</v>
      </c>
      <c r="L43" s="19">
        <v>7993</v>
      </c>
      <c r="M43" s="19">
        <v>40906</v>
      </c>
      <c r="N43" s="4340">
        <f t="shared" si="0"/>
        <v>297848.04000000004</v>
      </c>
    </row>
    <row r="44" spans="1:14" ht="15.95" customHeight="1">
      <c r="A44" s="4339" t="s">
        <v>3802</v>
      </c>
      <c r="B44" s="19">
        <v>330530</v>
      </c>
      <c r="C44" s="19">
        <v>282150</v>
      </c>
      <c r="D44" s="19">
        <v>0</v>
      </c>
      <c r="E44" s="19">
        <v>0</v>
      </c>
      <c r="F44" s="19">
        <v>0</v>
      </c>
      <c r="G44" s="19">
        <v>0</v>
      </c>
      <c r="H44" s="19">
        <v>0</v>
      </c>
      <c r="I44" s="19">
        <v>0</v>
      </c>
      <c r="J44" s="19">
        <v>0</v>
      </c>
      <c r="K44" s="19">
        <v>0</v>
      </c>
      <c r="L44" s="19">
        <v>0</v>
      </c>
      <c r="M44" s="19">
        <v>0</v>
      </c>
      <c r="N44" s="4340">
        <f t="shared" si="0"/>
        <v>612680</v>
      </c>
    </row>
    <row r="45" spans="1:14" ht="15.95" customHeight="1">
      <c r="A45" s="4339" t="s">
        <v>3803</v>
      </c>
      <c r="B45" s="19">
        <v>0</v>
      </c>
      <c r="C45" s="19">
        <v>8245</v>
      </c>
      <c r="D45" s="19">
        <v>0</v>
      </c>
      <c r="E45" s="19">
        <v>0</v>
      </c>
      <c r="F45" s="19">
        <v>0</v>
      </c>
      <c r="G45" s="19">
        <v>0</v>
      </c>
      <c r="H45" s="19">
        <v>0</v>
      </c>
      <c r="I45" s="19">
        <v>0</v>
      </c>
      <c r="J45" s="19">
        <v>0</v>
      </c>
      <c r="K45" s="19">
        <v>0</v>
      </c>
      <c r="L45" s="19">
        <v>0</v>
      </c>
      <c r="M45" s="19">
        <v>0</v>
      </c>
      <c r="N45" s="4340">
        <f t="shared" si="0"/>
        <v>8245</v>
      </c>
    </row>
    <row r="46" spans="1:14" ht="15.95" customHeight="1">
      <c r="A46" s="4339" t="s">
        <v>3804</v>
      </c>
      <c r="B46" s="19">
        <v>476415</v>
      </c>
      <c r="C46" s="19">
        <v>203615</v>
      </c>
      <c r="D46" s="19">
        <v>134853</v>
      </c>
      <c r="E46" s="19">
        <v>184617.38</v>
      </c>
      <c r="F46" s="19">
        <v>819875.38</v>
      </c>
      <c r="G46" s="19">
        <v>224550</v>
      </c>
      <c r="H46" s="19">
        <v>206170</v>
      </c>
      <c r="I46" s="19">
        <v>181958</v>
      </c>
      <c r="J46" s="19">
        <v>357416.3</v>
      </c>
      <c r="K46" s="19">
        <v>236576.94</v>
      </c>
      <c r="L46" s="19">
        <v>100445.5</v>
      </c>
      <c r="M46" s="19">
        <v>349527.3</v>
      </c>
      <c r="N46" s="4340">
        <f t="shared" si="0"/>
        <v>3476019.7999999993</v>
      </c>
    </row>
    <row r="47" spans="1:14" ht="15.95" customHeight="1">
      <c r="A47" s="4339" t="s">
        <v>3806</v>
      </c>
      <c r="B47" s="19">
        <v>20831.759999999998</v>
      </c>
      <c r="C47" s="19">
        <v>32855.81</v>
      </c>
      <c r="D47" s="19">
        <v>18796.27</v>
      </c>
      <c r="E47" s="19">
        <v>85197</v>
      </c>
      <c r="F47" s="19">
        <v>17682.43</v>
      </c>
      <c r="G47" s="19">
        <v>30792.1</v>
      </c>
      <c r="H47" s="19">
        <v>92819.32</v>
      </c>
      <c r="I47" s="19">
        <v>60330.25</v>
      </c>
      <c r="J47" s="19">
        <v>841866.62</v>
      </c>
      <c r="K47" s="19">
        <v>161322.35999999999</v>
      </c>
      <c r="L47" s="19">
        <v>102348.5</v>
      </c>
      <c r="M47" s="19">
        <v>141559.79</v>
      </c>
      <c r="N47" s="4340">
        <f t="shared" si="0"/>
        <v>1606402.21</v>
      </c>
    </row>
    <row r="48" spans="1:14" ht="15.95" customHeight="1">
      <c r="A48" s="4339" t="s">
        <v>3807</v>
      </c>
      <c r="B48" s="19">
        <v>1070416.47</v>
      </c>
      <c r="C48" s="19">
        <v>20982</v>
      </c>
      <c r="D48" s="19">
        <v>117836.97</v>
      </c>
      <c r="E48" s="19">
        <v>130892.7</v>
      </c>
      <c r="F48" s="19">
        <v>237775.97</v>
      </c>
      <c r="G48" s="19">
        <v>224055.92</v>
      </c>
      <c r="H48" s="19">
        <v>255767.75</v>
      </c>
      <c r="I48" s="19">
        <v>273024.59999999998</v>
      </c>
      <c r="J48" s="19">
        <v>308214.74</v>
      </c>
      <c r="K48" s="19">
        <v>382042.25</v>
      </c>
      <c r="L48" s="19">
        <v>536273.55000000005</v>
      </c>
      <c r="M48" s="19">
        <v>642658.9</v>
      </c>
      <c r="N48" s="4340">
        <f t="shared" si="0"/>
        <v>4199941.82</v>
      </c>
    </row>
    <row r="49" spans="1:14" ht="15.95" customHeight="1">
      <c r="A49" s="4339" t="s">
        <v>3808</v>
      </c>
      <c r="B49" s="19">
        <v>28168.92</v>
      </c>
      <c r="C49" s="19">
        <v>59317.279999999999</v>
      </c>
      <c r="D49" s="19">
        <v>127115.45</v>
      </c>
      <c r="E49" s="19">
        <v>139003.16</v>
      </c>
      <c r="F49" s="19">
        <v>267369.34999999998</v>
      </c>
      <c r="G49" s="19">
        <v>259957.21</v>
      </c>
      <c r="H49" s="19">
        <v>91005.64</v>
      </c>
      <c r="I49" s="19">
        <v>50561.65</v>
      </c>
      <c r="J49" s="19">
        <v>39945</v>
      </c>
      <c r="K49" s="19">
        <v>139089.95000000001</v>
      </c>
      <c r="L49" s="19">
        <v>83843.490000000005</v>
      </c>
      <c r="M49" s="19">
        <v>54598.62</v>
      </c>
      <c r="N49" s="4340">
        <f t="shared" si="0"/>
        <v>1339975.72</v>
      </c>
    </row>
    <row r="50" spans="1:14" ht="15.95" customHeight="1">
      <c r="A50" s="4339" t="s">
        <v>3809</v>
      </c>
      <c r="B50" s="19">
        <v>0</v>
      </c>
      <c r="C50" s="19">
        <v>0</v>
      </c>
      <c r="D50" s="19">
        <v>0</v>
      </c>
      <c r="E50" s="19">
        <v>156988.19</v>
      </c>
      <c r="F50" s="19">
        <v>0</v>
      </c>
      <c r="G50" s="19">
        <v>0</v>
      </c>
      <c r="H50" s="19">
        <v>0</v>
      </c>
      <c r="I50" s="19">
        <v>0</v>
      </c>
      <c r="J50" s="19">
        <v>0</v>
      </c>
      <c r="K50" s="19">
        <v>0</v>
      </c>
      <c r="L50" s="19">
        <v>0</v>
      </c>
      <c r="M50" s="19">
        <v>0</v>
      </c>
      <c r="N50" s="4340">
        <f t="shared" si="0"/>
        <v>156988.19</v>
      </c>
    </row>
    <row r="51" spans="1:14" ht="15.95" customHeight="1">
      <c r="A51" s="4339" t="s">
        <v>3879</v>
      </c>
      <c r="B51" s="19">
        <v>71204.5</v>
      </c>
      <c r="C51" s="19">
        <v>0</v>
      </c>
      <c r="D51" s="19">
        <v>150667.5</v>
      </c>
      <c r="E51" s="19">
        <v>0</v>
      </c>
      <c r="F51" s="19">
        <v>23122.5</v>
      </c>
      <c r="G51" s="19">
        <v>114938.18</v>
      </c>
      <c r="H51" s="19">
        <v>121200.86</v>
      </c>
      <c r="I51" s="19">
        <v>21012</v>
      </c>
      <c r="J51" s="19">
        <v>0</v>
      </c>
      <c r="K51" s="19">
        <v>59341.279999999999</v>
      </c>
      <c r="L51" s="19">
        <v>232973.03</v>
      </c>
      <c r="M51" s="19">
        <v>69970.42</v>
      </c>
      <c r="N51" s="4340">
        <f t="shared" si="0"/>
        <v>864430.27</v>
      </c>
    </row>
    <row r="52" spans="1:14" ht="15.95" customHeight="1">
      <c r="A52" s="4339" t="s">
        <v>3857</v>
      </c>
      <c r="B52" s="19">
        <v>0</v>
      </c>
      <c r="C52" s="19">
        <v>0</v>
      </c>
      <c r="D52" s="19">
        <v>4811.04</v>
      </c>
      <c r="E52" s="19">
        <v>0</v>
      </c>
      <c r="F52" s="19">
        <v>0</v>
      </c>
      <c r="G52" s="19">
        <v>0</v>
      </c>
      <c r="H52" s="19">
        <v>0</v>
      </c>
      <c r="I52" s="19">
        <v>0</v>
      </c>
      <c r="J52" s="19">
        <v>0</v>
      </c>
      <c r="K52" s="19">
        <v>0</v>
      </c>
      <c r="L52" s="19">
        <v>0</v>
      </c>
      <c r="M52" s="19">
        <v>0</v>
      </c>
      <c r="N52" s="4340">
        <f t="shared" si="0"/>
        <v>4811.04</v>
      </c>
    </row>
    <row r="53" spans="1:14" ht="15.95" customHeight="1">
      <c r="A53" s="4339" t="s">
        <v>3811</v>
      </c>
      <c r="B53" s="19">
        <v>1258759.4099999999</v>
      </c>
      <c r="C53" s="19">
        <v>1065002.47</v>
      </c>
      <c r="D53" s="19">
        <v>1665958.81</v>
      </c>
      <c r="E53" s="19">
        <v>1279197.73</v>
      </c>
      <c r="F53" s="19">
        <v>1901435.56</v>
      </c>
      <c r="G53" s="19">
        <v>2263532.92</v>
      </c>
      <c r="H53" s="19">
        <v>2710032.42</v>
      </c>
      <c r="I53" s="19">
        <v>2588148.63</v>
      </c>
      <c r="J53" s="19">
        <v>3135113.55</v>
      </c>
      <c r="K53" s="19">
        <v>3373856.36</v>
      </c>
      <c r="L53" s="19">
        <v>2903840.65</v>
      </c>
      <c r="M53" s="19">
        <v>2941141.57</v>
      </c>
      <c r="N53" s="4340">
        <f t="shared" si="0"/>
        <v>27086020.079999998</v>
      </c>
    </row>
    <row r="54" spans="1:14" ht="15.95" customHeight="1">
      <c r="A54" s="4339" t="s">
        <v>3812</v>
      </c>
      <c r="B54" s="19">
        <v>257634.53</v>
      </c>
      <c r="C54" s="19">
        <v>683074.69</v>
      </c>
      <c r="D54" s="19">
        <v>525636.68000000005</v>
      </c>
      <c r="E54" s="19">
        <v>629335.49</v>
      </c>
      <c r="F54" s="19">
        <v>480464.98</v>
      </c>
      <c r="G54" s="19">
        <v>329394.38</v>
      </c>
      <c r="H54" s="19">
        <v>514994.67</v>
      </c>
      <c r="I54" s="19">
        <v>1029828.2</v>
      </c>
      <c r="J54" s="19">
        <v>527692.39</v>
      </c>
      <c r="K54" s="19">
        <v>1275816.3</v>
      </c>
      <c r="L54" s="19">
        <v>988017.12</v>
      </c>
      <c r="M54" s="19">
        <v>714532.68</v>
      </c>
      <c r="N54" s="4340">
        <f t="shared" si="0"/>
        <v>7956422.1099999994</v>
      </c>
    </row>
    <row r="55" spans="1:14" ht="15.95" customHeight="1">
      <c r="A55" s="4339" t="s">
        <v>3814</v>
      </c>
      <c r="B55" s="19">
        <v>1228003.5</v>
      </c>
      <c r="C55" s="19">
        <v>931806.35</v>
      </c>
      <c r="D55" s="19">
        <v>1219363.42</v>
      </c>
      <c r="E55" s="19">
        <v>835283.13</v>
      </c>
      <c r="F55" s="19">
        <v>874282.82</v>
      </c>
      <c r="G55" s="19">
        <v>1051523.17</v>
      </c>
      <c r="H55" s="19">
        <v>1251559.1399999999</v>
      </c>
      <c r="I55" s="19">
        <v>1460916.89</v>
      </c>
      <c r="J55" s="19">
        <v>1456706.52</v>
      </c>
      <c r="K55" s="19">
        <v>1662752.16</v>
      </c>
      <c r="L55" s="19">
        <v>1566749.36</v>
      </c>
      <c r="M55" s="19">
        <v>789179.87</v>
      </c>
      <c r="N55" s="4340">
        <f t="shared" si="0"/>
        <v>14328126.329999998</v>
      </c>
    </row>
    <row r="56" spans="1:14" ht="15.95" customHeight="1">
      <c r="A56" s="4339" t="s">
        <v>3858</v>
      </c>
      <c r="B56" s="19">
        <v>0</v>
      </c>
      <c r="C56" s="19">
        <v>0</v>
      </c>
      <c r="D56" s="19">
        <v>23191</v>
      </c>
      <c r="E56" s="19">
        <v>0</v>
      </c>
      <c r="F56" s="19">
        <v>0</v>
      </c>
      <c r="G56" s="19">
        <v>0</v>
      </c>
      <c r="H56" s="19">
        <v>6814.5</v>
      </c>
      <c r="I56" s="19">
        <v>0</v>
      </c>
      <c r="J56" s="19">
        <v>0</v>
      </c>
      <c r="K56" s="19">
        <v>0</v>
      </c>
      <c r="L56" s="19">
        <v>0</v>
      </c>
      <c r="M56" s="19">
        <v>7220.79</v>
      </c>
      <c r="N56" s="4340">
        <f t="shared" si="0"/>
        <v>37226.29</v>
      </c>
    </row>
    <row r="57" spans="1:14" ht="15.95" customHeight="1">
      <c r="A57" s="4339" t="s">
        <v>3815</v>
      </c>
      <c r="B57" s="19">
        <v>538269.16</v>
      </c>
      <c r="C57" s="19">
        <v>319970.03999999998</v>
      </c>
      <c r="D57" s="19">
        <v>428099.05</v>
      </c>
      <c r="E57" s="19">
        <v>314456.03999999998</v>
      </c>
      <c r="F57" s="19">
        <v>163921.21</v>
      </c>
      <c r="G57" s="19">
        <v>327840.96000000002</v>
      </c>
      <c r="H57" s="19">
        <v>478248.21</v>
      </c>
      <c r="I57" s="19">
        <v>1029599.42</v>
      </c>
      <c r="J57" s="19">
        <v>889022.9</v>
      </c>
      <c r="K57" s="19">
        <v>3712301.85</v>
      </c>
      <c r="L57" s="19">
        <v>1398143.24</v>
      </c>
      <c r="M57" s="19">
        <v>530263.07999999996</v>
      </c>
      <c r="N57" s="4340">
        <f t="shared" si="0"/>
        <v>10130135.16</v>
      </c>
    </row>
    <row r="58" spans="1:14" ht="15.95" customHeight="1">
      <c r="A58" s="4339" t="s">
        <v>3816</v>
      </c>
      <c r="B58" s="19">
        <v>0</v>
      </c>
      <c r="C58" s="19">
        <v>0</v>
      </c>
      <c r="D58" s="19">
        <v>143583.29999999999</v>
      </c>
      <c r="E58" s="19">
        <v>0</v>
      </c>
      <c r="F58" s="19">
        <v>0</v>
      </c>
      <c r="G58" s="19">
        <v>28361</v>
      </c>
      <c r="H58" s="19">
        <v>68781</v>
      </c>
      <c r="I58" s="19">
        <v>89473.29</v>
      </c>
      <c r="J58" s="19">
        <v>43314.87</v>
      </c>
      <c r="K58" s="19">
        <v>12820</v>
      </c>
      <c r="L58" s="19">
        <v>50469.25</v>
      </c>
      <c r="M58" s="19">
        <v>98518.02</v>
      </c>
      <c r="N58" s="4340">
        <f t="shared" si="0"/>
        <v>535320.73</v>
      </c>
    </row>
    <row r="59" spans="1:14" ht="15.95" customHeight="1">
      <c r="A59" s="4339" t="s">
        <v>3817</v>
      </c>
      <c r="B59" s="19">
        <v>0</v>
      </c>
      <c r="C59" s="19">
        <v>0</v>
      </c>
      <c r="D59" s="19">
        <v>0</v>
      </c>
      <c r="E59" s="19">
        <v>0</v>
      </c>
      <c r="F59" s="19">
        <v>0</v>
      </c>
      <c r="G59" s="19">
        <v>0</v>
      </c>
      <c r="H59" s="19">
        <v>29846.58</v>
      </c>
      <c r="I59" s="19">
        <v>0</v>
      </c>
      <c r="J59" s="19">
        <v>0</v>
      </c>
      <c r="K59" s="19">
        <v>0</v>
      </c>
      <c r="L59" s="19">
        <v>150010.49</v>
      </c>
      <c r="M59" s="19">
        <v>0</v>
      </c>
      <c r="N59" s="4340">
        <f t="shared" si="0"/>
        <v>179857.07</v>
      </c>
    </row>
    <row r="60" spans="1:14" ht="15.95" customHeight="1">
      <c r="A60" s="4339" t="s">
        <v>3818</v>
      </c>
      <c r="B60" s="19">
        <v>0</v>
      </c>
      <c r="C60" s="19">
        <v>0</v>
      </c>
      <c r="D60" s="19">
        <v>0</v>
      </c>
      <c r="E60" s="19">
        <v>0</v>
      </c>
      <c r="F60" s="19">
        <v>0</v>
      </c>
      <c r="G60" s="19">
        <v>0</v>
      </c>
      <c r="H60" s="19">
        <v>0</v>
      </c>
      <c r="I60" s="19">
        <v>0</v>
      </c>
      <c r="J60" s="19">
        <v>0</v>
      </c>
      <c r="K60" s="19">
        <v>0</v>
      </c>
      <c r="L60" s="19">
        <v>15038</v>
      </c>
      <c r="M60" s="19">
        <v>23000.7</v>
      </c>
      <c r="N60" s="4340">
        <f t="shared" si="0"/>
        <v>38038.699999999997</v>
      </c>
    </row>
    <row r="61" spans="1:14" ht="15.95" customHeight="1">
      <c r="A61" s="4339" t="s">
        <v>3880</v>
      </c>
      <c r="B61" s="19">
        <v>45719</v>
      </c>
      <c r="C61" s="19">
        <v>53373.3</v>
      </c>
      <c r="D61" s="19">
        <v>61814.5</v>
      </c>
      <c r="E61" s="19">
        <v>107288.52</v>
      </c>
      <c r="F61" s="19">
        <v>50916.53</v>
      </c>
      <c r="G61" s="19">
        <v>47750.04</v>
      </c>
      <c r="H61" s="19">
        <v>69844.17</v>
      </c>
      <c r="I61" s="19">
        <v>102195.06</v>
      </c>
      <c r="J61" s="19">
        <v>86983.51</v>
      </c>
      <c r="K61" s="19">
        <v>85447.13</v>
      </c>
      <c r="L61" s="19">
        <v>84277.39</v>
      </c>
      <c r="M61" s="19">
        <v>8029.66</v>
      </c>
      <c r="N61" s="4340">
        <f t="shared" si="0"/>
        <v>803638.80999999994</v>
      </c>
    </row>
    <row r="62" spans="1:14" ht="15.95" customHeight="1">
      <c r="A62" s="4339" t="s">
        <v>3819</v>
      </c>
      <c r="B62" s="19">
        <v>0</v>
      </c>
      <c r="C62" s="19">
        <v>100593.52</v>
      </c>
      <c r="D62" s="19">
        <v>42618.53</v>
      </c>
      <c r="E62" s="19">
        <v>7558.26</v>
      </c>
      <c r="F62" s="19">
        <v>137241.98000000001</v>
      </c>
      <c r="G62" s="19">
        <v>17752.810000000001</v>
      </c>
      <c r="H62" s="19">
        <v>32814.379999999997</v>
      </c>
      <c r="I62" s="19">
        <v>69991</v>
      </c>
      <c r="J62" s="19">
        <v>6689.91</v>
      </c>
      <c r="K62" s="19">
        <v>63394.47</v>
      </c>
      <c r="L62" s="19">
        <v>22974.71</v>
      </c>
      <c r="M62" s="19">
        <v>41881.35</v>
      </c>
      <c r="N62" s="4340">
        <f t="shared" si="0"/>
        <v>543510.92000000004</v>
      </c>
    </row>
    <row r="63" spans="1:14" ht="15.95" customHeight="1">
      <c r="A63" s="4339" t="s">
        <v>3820</v>
      </c>
      <c r="B63" s="19">
        <v>44608.87</v>
      </c>
      <c r="C63" s="19">
        <v>30471.64</v>
      </c>
      <c r="D63" s="19">
        <v>54650.86</v>
      </c>
      <c r="E63" s="19">
        <v>55738.31</v>
      </c>
      <c r="F63" s="19">
        <v>35551.47</v>
      </c>
      <c r="G63" s="19">
        <v>68965.95</v>
      </c>
      <c r="H63" s="19">
        <v>92662.59</v>
      </c>
      <c r="I63" s="19">
        <v>97495.48</v>
      </c>
      <c r="J63" s="19">
        <v>29818.9</v>
      </c>
      <c r="K63" s="19">
        <v>170661.59</v>
      </c>
      <c r="L63" s="19">
        <v>100983.51</v>
      </c>
      <c r="M63" s="19">
        <v>144146.09</v>
      </c>
      <c r="N63" s="4340">
        <f t="shared" si="0"/>
        <v>925755.25999999989</v>
      </c>
    </row>
    <row r="64" spans="1:14" ht="15.95" customHeight="1">
      <c r="A64" s="4339" t="s">
        <v>3821</v>
      </c>
      <c r="B64" s="19">
        <v>15185.66</v>
      </c>
      <c r="C64" s="19">
        <v>0</v>
      </c>
      <c r="D64" s="19">
        <v>0</v>
      </c>
      <c r="E64" s="19">
        <v>0</v>
      </c>
      <c r="F64" s="19">
        <v>0</v>
      </c>
      <c r="G64" s="19">
        <v>0</v>
      </c>
      <c r="H64" s="19">
        <v>7736</v>
      </c>
      <c r="I64" s="19">
        <v>0</v>
      </c>
      <c r="J64" s="19">
        <v>0</v>
      </c>
      <c r="K64" s="19">
        <v>0</v>
      </c>
      <c r="L64" s="19">
        <v>0</v>
      </c>
      <c r="M64" s="19">
        <v>8712</v>
      </c>
      <c r="N64" s="4340">
        <f t="shared" si="0"/>
        <v>31633.66</v>
      </c>
    </row>
    <row r="65" spans="1:14" ht="15.95" customHeight="1">
      <c r="A65" s="4339" t="s">
        <v>3822</v>
      </c>
      <c r="B65" s="19">
        <v>114363.61</v>
      </c>
      <c r="C65" s="19">
        <v>115931.55</v>
      </c>
      <c r="D65" s="19">
        <v>206043.75</v>
      </c>
      <c r="E65" s="19">
        <v>191920.16</v>
      </c>
      <c r="F65" s="19">
        <v>236438.85</v>
      </c>
      <c r="G65" s="19">
        <v>464994.96</v>
      </c>
      <c r="H65" s="19">
        <v>446731.46</v>
      </c>
      <c r="I65" s="19">
        <v>171719.49</v>
      </c>
      <c r="J65" s="19">
        <v>340932</v>
      </c>
      <c r="K65" s="19">
        <v>69000</v>
      </c>
      <c r="L65" s="19">
        <v>16087.5</v>
      </c>
      <c r="M65" s="19">
        <v>163533.99</v>
      </c>
      <c r="N65" s="4340">
        <f t="shared" ref="N65:N85" si="1">SUM(B65:M65)</f>
        <v>2537697.3200000003</v>
      </c>
    </row>
    <row r="66" spans="1:14" ht="15.95" customHeight="1">
      <c r="A66" s="4339" t="s">
        <v>3823</v>
      </c>
      <c r="B66" s="19">
        <v>33996</v>
      </c>
      <c r="C66" s="19">
        <v>0</v>
      </c>
      <c r="D66" s="19">
        <v>0</v>
      </c>
      <c r="E66" s="19">
        <v>14677.53</v>
      </c>
      <c r="F66" s="19">
        <v>7370</v>
      </c>
      <c r="G66" s="19">
        <v>0</v>
      </c>
      <c r="H66" s="19">
        <v>10307</v>
      </c>
      <c r="I66" s="19">
        <v>34902</v>
      </c>
      <c r="J66" s="19">
        <v>0</v>
      </c>
      <c r="K66" s="19">
        <v>23091</v>
      </c>
      <c r="L66" s="19">
        <v>0</v>
      </c>
      <c r="M66" s="19">
        <v>0</v>
      </c>
      <c r="N66" s="4340">
        <f t="shared" si="1"/>
        <v>124343.53</v>
      </c>
    </row>
    <row r="67" spans="1:14" ht="15.95" customHeight="1">
      <c r="A67" s="4339" t="s">
        <v>3861</v>
      </c>
      <c r="B67" s="19">
        <v>377856.53</v>
      </c>
      <c r="C67" s="19">
        <v>659888.59</v>
      </c>
      <c r="D67" s="19">
        <v>365425.69</v>
      </c>
      <c r="E67" s="19">
        <v>701949.55</v>
      </c>
      <c r="F67" s="19">
        <v>459477.96</v>
      </c>
      <c r="G67" s="19">
        <v>565289.82999999996</v>
      </c>
      <c r="H67" s="19">
        <v>953793.8</v>
      </c>
      <c r="I67" s="19">
        <v>634921.39</v>
      </c>
      <c r="J67" s="19">
        <v>460295.75</v>
      </c>
      <c r="K67" s="19">
        <v>1050382.47</v>
      </c>
      <c r="L67" s="19">
        <v>517142.8</v>
      </c>
      <c r="M67" s="19">
        <v>631946.19999999995</v>
      </c>
      <c r="N67" s="4340">
        <f t="shared" si="1"/>
        <v>7378370.5599999996</v>
      </c>
    </row>
    <row r="68" spans="1:14" ht="15.95" customHeight="1">
      <c r="A68" s="4339" t="s">
        <v>3825</v>
      </c>
      <c r="B68" s="19">
        <v>447569.57</v>
      </c>
      <c r="C68" s="19">
        <v>173052.79999999999</v>
      </c>
      <c r="D68" s="19">
        <v>594067.09</v>
      </c>
      <c r="E68" s="19">
        <v>734284.7</v>
      </c>
      <c r="F68" s="19">
        <v>807239.85</v>
      </c>
      <c r="G68" s="19">
        <v>1572305.43</v>
      </c>
      <c r="H68" s="19">
        <v>1129369.99</v>
      </c>
      <c r="I68" s="19">
        <v>574167.74</v>
      </c>
      <c r="J68" s="19">
        <v>689346.61</v>
      </c>
      <c r="K68" s="19">
        <v>755127.52</v>
      </c>
      <c r="L68" s="19">
        <v>1011406.33</v>
      </c>
      <c r="M68" s="19">
        <v>633244.24</v>
      </c>
      <c r="N68" s="4340">
        <f t="shared" si="1"/>
        <v>9121181.870000001</v>
      </c>
    </row>
    <row r="69" spans="1:14" ht="15.95" customHeight="1">
      <c r="A69" s="4339" t="s">
        <v>3862</v>
      </c>
      <c r="B69" s="19">
        <v>590.85</v>
      </c>
      <c r="C69" s="19">
        <v>0</v>
      </c>
      <c r="D69" s="19">
        <v>432.53</v>
      </c>
      <c r="E69" s="19">
        <v>14268.8</v>
      </c>
      <c r="F69" s="19">
        <v>1226.47</v>
      </c>
      <c r="G69" s="19">
        <v>1455.01</v>
      </c>
      <c r="H69" s="19">
        <v>42.65</v>
      </c>
      <c r="I69" s="19">
        <v>2081.87</v>
      </c>
      <c r="J69" s="19">
        <v>44462.29</v>
      </c>
      <c r="K69" s="19">
        <v>66565.679999999993</v>
      </c>
      <c r="L69" s="19">
        <v>89.82</v>
      </c>
      <c r="M69" s="19">
        <v>45690.53</v>
      </c>
      <c r="N69" s="4340">
        <f t="shared" si="1"/>
        <v>176906.5</v>
      </c>
    </row>
    <row r="70" spans="1:14" ht="15.95" customHeight="1">
      <c r="A70" s="4339" t="s">
        <v>3826</v>
      </c>
      <c r="B70" s="19">
        <v>129158.28</v>
      </c>
      <c r="C70" s="19">
        <v>336540.7</v>
      </c>
      <c r="D70" s="19">
        <v>21982.799999999999</v>
      </c>
      <c r="E70" s="19">
        <v>46893.32</v>
      </c>
      <c r="F70" s="19">
        <v>139274.79999999999</v>
      </c>
      <c r="G70" s="19">
        <v>164598</v>
      </c>
      <c r="H70" s="19">
        <v>198089.26</v>
      </c>
      <c r="I70" s="19">
        <v>291755.06</v>
      </c>
      <c r="J70" s="19">
        <v>123025.52</v>
      </c>
      <c r="K70" s="19">
        <v>198230</v>
      </c>
      <c r="L70" s="19">
        <v>260944.52</v>
      </c>
      <c r="M70" s="19">
        <v>257313.65</v>
      </c>
      <c r="N70" s="4340">
        <f t="shared" si="1"/>
        <v>2167805.91</v>
      </c>
    </row>
    <row r="71" spans="1:14" ht="15.95" customHeight="1">
      <c r="A71" s="4339" t="s">
        <v>3863</v>
      </c>
      <c r="B71" s="19">
        <v>7324.26</v>
      </c>
      <c r="C71" s="19">
        <v>0</v>
      </c>
      <c r="D71" s="19">
        <v>0</v>
      </c>
      <c r="E71" s="19">
        <v>66308.47</v>
      </c>
      <c r="F71" s="19">
        <v>111145.67</v>
      </c>
      <c r="G71" s="19">
        <v>0</v>
      </c>
      <c r="H71" s="19">
        <v>0</v>
      </c>
      <c r="I71" s="19">
        <v>29502.61</v>
      </c>
      <c r="J71" s="19">
        <v>8173.87</v>
      </c>
      <c r="K71" s="19">
        <v>0</v>
      </c>
      <c r="L71" s="19">
        <v>347397.68</v>
      </c>
      <c r="M71" s="19">
        <v>39089</v>
      </c>
      <c r="N71" s="4340">
        <f t="shared" si="1"/>
        <v>608941.56000000006</v>
      </c>
    </row>
    <row r="72" spans="1:14" ht="15.95" customHeight="1">
      <c r="A72" s="4339" t="s">
        <v>3828</v>
      </c>
      <c r="B72" s="19">
        <v>0</v>
      </c>
      <c r="C72" s="19">
        <v>0</v>
      </c>
      <c r="D72" s="19">
        <v>0</v>
      </c>
      <c r="E72" s="19">
        <v>0</v>
      </c>
      <c r="F72" s="19">
        <v>0</v>
      </c>
      <c r="G72" s="19">
        <v>0</v>
      </c>
      <c r="H72" s="19">
        <v>0</v>
      </c>
      <c r="I72" s="19">
        <v>0</v>
      </c>
      <c r="J72" s="19">
        <v>29871.67</v>
      </c>
      <c r="K72" s="19">
        <v>5890</v>
      </c>
      <c r="L72" s="19">
        <v>0</v>
      </c>
      <c r="M72" s="19">
        <v>61908.480000000003</v>
      </c>
      <c r="N72" s="4340">
        <f t="shared" si="1"/>
        <v>97670.15</v>
      </c>
    </row>
    <row r="73" spans="1:14" ht="15.95" customHeight="1">
      <c r="A73" s="4339" t="s">
        <v>3829</v>
      </c>
      <c r="B73" s="19">
        <v>8424.7000000000007</v>
      </c>
      <c r="C73" s="19">
        <v>0</v>
      </c>
      <c r="D73" s="19">
        <v>6705.59</v>
      </c>
      <c r="E73" s="19">
        <v>0</v>
      </c>
      <c r="F73" s="19">
        <v>18268.509999999998</v>
      </c>
      <c r="G73" s="19">
        <v>0</v>
      </c>
      <c r="H73" s="19">
        <v>0</v>
      </c>
      <c r="I73" s="19">
        <v>7152.06</v>
      </c>
      <c r="J73" s="19">
        <v>11507.34</v>
      </c>
      <c r="K73" s="19">
        <v>0</v>
      </c>
      <c r="L73" s="19">
        <v>0</v>
      </c>
      <c r="M73" s="19">
        <v>0</v>
      </c>
      <c r="N73" s="4340">
        <f t="shared" si="1"/>
        <v>52058.2</v>
      </c>
    </row>
    <row r="74" spans="1:14" ht="15.95" customHeight="1">
      <c r="A74" s="4339" t="s">
        <v>3830</v>
      </c>
      <c r="B74" s="19">
        <v>0</v>
      </c>
      <c r="C74" s="19">
        <v>22257</v>
      </c>
      <c r="D74" s="19">
        <v>1204169.93</v>
      </c>
      <c r="E74" s="19">
        <v>0</v>
      </c>
      <c r="F74" s="19">
        <v>0</v>
      </c>
      <c r="G74" s="19">
        <v>0</v>
      </c>
      <c r="H74" s="19">
        <v>0</v>
      </c>
      <c r="I74" s="19">
        <v>0</v>
      </c>
      <c r="J74" s="19">
        <v>0</v>
      </c>
      <c r="K74" s="19">
        <v>0</v>
      </c>
      <c r="L74" s="19">
        <v>0</v>
      </c>
      <c r="M74" s="19">
        <v>0</v>
      </c>
      <c r="N74" s="4340">
        <f t="shared" si="1"/>
        <v>1226426.93</v>
      </c>
    </row>
    <row r="75" spans="1:14" ht="15.95" customHeight="1">
      <c r="A75" s="4339" t="s">
        <v>3882</v>
      </c>
      <c r="B75" s="19">
        <v>0</v>
      </c>
      <c r="C75" s="19">
        <v>0</v>
      </c>
      <c r="D75" s="19">
        <v>0</v>
      </c>
      <c r="E75" s="19">
        <v>0</v>
      </c>
      <c r="F75" s="19">
        <v>0</v>
      </c>
      <c r="G75" s="19">
        <v>14249.6</v>
      </c>
      <c r="H75" s="19">
        <v>0</v>
      </c>
      <c r="I75" s="19">
        <v>0</v>
      </c>
      <c r="J75" s="19">
        <v>56478.65</v>
      </c>
      <c r="K75" s="19">
        <v>0</v>
      </c>
      <c r="L75" s="19">
        <v>11943.6</v>
      </c>
      <c r="M75" s="19">
        <v>0</v>
      </c>
      <c r="N75" s="4340">
        <f t="shared" si="1"/>
        <v>82671.850000000006</v>
      </c>
    </row>
    <row r="76" spans="1:14" ht="15.95" customHeight="1">
      <c r="A76" s="4339" t="s">
        <v>3832</v>
      </c>
      <c r="B76" s="19">
        <v>305296.63</v>
      </c>
      <c r="C76" s="19">
        <v>402742.15</v>
      </c>
      <c r="D76" s="19">
        <v>111242</v>
      </c>
      <c r="E76" s="19">
        <v>198595.61</v>
      </c>
      <c r="F76" s="19">
        <v>48445.36</v>
      </c>
      <c r="G76" s="19">
        <v>166819.20000000001</v>
      </c>
      <c r="H76" s="19">
        <v>147450.96</v>
      </c>
      <c r="I76" s="19">
        <v>120151.06</v>
      </c>
      <c r="J76" s="19">
        <v>158438.03</v>
      </c>
      <c r="K76" s="19">
        <v>42555.73</v>
      </c>
      <c r="L76" s="19">
        <v>454683.78</v>
      </c>
      <c r="M76" s="19">
        <v>421785.46</v>
      </c>
      <c r="N76" s="4340">
        <f t="shared" si="1"/>
        <v>2578205.9699999997</v>
      </c>
    </row>
    <row r="77" spans="1:14" ht="15.95" customHeight="1">
      <c r="A77" s="4339" t="s">
        <v>3833</v>
      </c>
      <c r="B77" s="19">
        <v>1261699.44</v>
      </c>
      <c r="C77" s="19">
        <v>748378.42</v>
      </c>
      <c r="D77" s="19">
        <v>715609.85</v>
      </c>
      <c r="E77" s="19">
        <v>634571.36</v>
      </c>
      <c r="F77" s="19">
        <v>995706.48</v>
      </c>
      <c r="G77" s="19">
        <v>913764.14</v>
      </c>
      <c r="H77" s="19">
        <v>1116669.78</v>
      </c>
      <c r="I77" s="19">
        <v>2308408.38</v>
      </c>
      <c r="J77" s="19">
        <v>904843.34</v>
      </c>
      <c r="K77" s="19">
        <v>1205420.81</v>
      </c>
      <c r="L77" s="19">
        <v>1471236.23</v>
      </c>
      <c r="M77" s="19">
        <v>1527260.83</v>
      </c>
      <c r="N77" s="4340">
        <f t="shared" si="1"/>
        <v>13803569.060000001</v>
      </c>
    </row>
    <row r="78" spans="1:14" ht="15.95" customHeight="1">
      <c r="A78" s="4339" t="s">
        <v>3834</v>
      </c>
      <c r="B78" s="19">
        <v>207554.09</v>
      </c>
      <c r="C78" s="19">
        <v>275367.76</v>
      </c>
      <c r="D78" s="19">
        <v>93879.360000000001</v>
      </c>
      <c r="E78" s="19">
        <v>0</v>
      </c>
      <c r="F78" s="19">
        <v>380015.38</v>
      </c>
      <c r="G78" s="19">
        <v>0</v>
      </c>
      <c r="H78" s="19">
        <v>0</v>
      </c>
      <c r="I78" s="19">
        <v>0</v>
      </c>
      <c r="J78" s="19">
        <v>0</v>
      </c>
      <c r="K78" s="19">
        <v>13521.21</v>
      </c>
      <c r="L78" s="19">
        <v>298.2</v>
      </c>
      <c r="M78" s="19">
        <v>0</v>
      </c>
      <c r="N78" s="4340">
        <f t="shared" si="1"/>
        <v>970635.99999999988</v>
      </c>
    </row>
    <row r="79" spans="1:14" ht="15.95" customHeight="1">
      <c r="A79" s="4339" t="s">
        <v>3835</v>
      </c>
      <c r="B79" s="19">
        <v>37840.160000000003</v>
      </c>
      <c r="C79" s="19">
        <v>42542.239999999998</v>
      </c>
      <c r="D79" s="19">
        <v>7400</v>
      </c>
      <c r="E79" s="19">
        <v>108847.94</v>
      </c>
      <c r="F79" s="19">
        <v>90583.19</v>
      </c>
      <c r="G79" s="19">
        <v>101298.61</v>
      </c>
      <c r="H79" s="19">
        <v>158405.59</v>
      </c>
      <c r="I79" s="19">
        <v>133990.44</v>
      </c>
      <c r="J79" s="19">
        <v>316032.89</v>
      </c>
      <c r="K79" s="19">
        <v>292097.27</v>
      </c>
      <c r="L79" s="19">
        <v>382397.45</v>
      </c>
      <c r="M79" s="19">
        <v>323696.01</v>
      </c>
      <c r="N79" s="4340">
        <f t="shared" si="1"/>
        <v>1995131.79</v>
      </c>
    </row>
    <row r="80" spans="1:14" ht="15.95" customHeight="1">
      <c r="A80" s="4339" t="s">
        <v>3836</v>
      </c>
      <c r="B80" s="19">
        <v>145939.20000000001</v>
      </c>
      <c r="C80" s="19">
        <v>53175</v>
      </c>
      <c r="D80" s="19">
        <v>82649.5</v>
      </c>
      <c r="E80" s="19">
        <v>320623.06</v>
      </c>
      <c r="F80" s="19">
        <v>28885</v>
      </c>
      <c r="G80" s="19">
        <v>71720</v>
      </c>
      <c r="H80" s="19">
        <v>99175.93</v>
      </c>
      <c r="I80" s="19">
        <v>81376.740000000005</v>
      </c>
      <c r="J80" s="19">
        <v>220197.02</v>
      </c>
      <c r="K80" s="19">
        <v>143231.04999999999</v>
      </c>
      <c r="L80" s="19">
        <v>184188.36</v>
      </c>
      <c r="M80" s="19">
        <v>50688</v>
      </c>
      <c r="N80" s="4340">
        <f t="shared" si="1"/>
        <v>1481848.8599999999</v>
      </c>
    </row>
    <row r="81" spans="1:15" ht="15.95" customHeight="1">
      <c r="A81" s="4339" t="s">
        <v>3837</v>
      </c>
      <c r="B81" s="19">
        <v>342073.68</v>
      </c>
      <c r="C81" s="19">
        <v>177803.01</v>
      </c>
      <c r="D81" s="19">
        <v>328173.52</v>
      </c>
      <c r="E81" s="19">
        <v>626917.93999999994</v>
      </c>
      <c r="F81" s="19">
        <v>69154.59</v>
      </c>
      <c r="G81" s="19">
        <v>250222.8</v>
      </c>
      <c r="H81" s="19">
        <v>319589.19</v>
      </c>
      <c r="I81" s="19">
        <v>485408.9</v>
      </c>
      <c r="J81" s="19">
        <v>273978.05</v>
      </c>
      <c r="K81" s="19">
        <v>868268.76</v>
      </c>
      <c r="L81" s="19">
        <v>329075.99</v>
      </c>
      <c r="M81" s="19">
        <v>386673.17</v>
      </c>
      <c r="N81" s="4340">
        <f t="shared" si="1"/>
        <v>4457339.5999999996</v>
      </c>
    </row>
    <row r="82" spans="1:15" ht="15.95" customHeight="1">
      <c r="A82" s="4339" t="s">
        <v>3883</v>
      </c>
      <c r="B82" s="19">
        <v>0</v>
      </c>
      <c r="C82" s="19">
        <v>0</v>
      </c>
      <c r="D82" s="19">
        <v>0</v>
      </c>
      <c r="E82" s="19">
        <v>0</v>
      </c>
      <c r="F82" s="19">
        <v>0</v>
      </c>
      <c r="G82" s="19">
        <v>52140.3</v>
      </c>
      <c r="H82" s="19">
        <v>0</v>
      </c>
      <c r="I82" s="19">
        <v>0</v>
      </c>
      <c r="J82" s="19">
        <v>128713.16</v>
      </c>
      <c r="K82" s="19">
        <v>115084.31</v>
      </c>
      <c r="L82" s="19">
        <v>0</v>
      </c>
      <c r="M82" s="19">
        <v>64504.800000000003</v>
      </c>
      <c r="N82" s="4340">
        <f t="shared" si="1"/>
        <v>360442.57</v>
      </c>
    </row>
    <row r="83" spans="1:15" ht="15.95" customHeight="1">
      <c r="A83" s="4339" t="s">
        <v>3838</v>
      </c>
      <c r="B83" s="19">
        <v>40929.47</v>
      </c>
      <c r="C83" s="19">
        <v>0</v>
      </c>
      <c r="D83" s="19">
        <v>0</v>
      </c>
      <c r="E83" s="19">
        <v>0</v>
      </c>
      <c r="F83" s="19">
        <v>0</v>
      </c>
      <c r="G83" s="19">
        <v>0</v>
      </c>
      <c r="H83" s="19">
        <v>0</v>
      </c>
      <c r="I83" s="19">
        <v>23784</v>
      </c>
      <c r="J83" s="19">
        <v>0</v>
      </c>
      <c r="K83" s="19">
        <v>0</v>
      </c>
      <c r="L83" s="19">
        <v>0</v>
      </c>
      <c r="M83" s="19">
        <v>0</v>
      </c>
      <c r="N83" s="4340">
        <f t="shared" si="1"/>
        <v>64713.47</v>
      </c>
    </row>
    <row r="84" spans="1:15" ht="15.95" customHeight="1">
      <c r="A84" s="4339" t="s">
        <v>3839</v>
      </c>
      <c r="B84" s="19">
        <v>0</v>
      </c>
      <c r="C84" s="19">
        <v>0</v>
      </c>
      <c r="D84" s="19">
        <v>0</v>
      </c>
      <c r="E84" s="19">
        <v>0</v>
      </c>
      <c r="F84" s="19">
        <v>0</v>
      </c>
      <c r="G84" s="19">
        <v>0</v>
      </c>
      <c r="H84" s="19">
        <v>0</v>
      </c>
      <c r="I84" s="19">
        <v>540.88</v>
      </c>
      <c r="J84" s="19">
        <v>17412.09</v>
      </c>
      <c r="K84" s="19">
        <v>0</v>
      </c>
      <c r="L84" s="19">
        <v>0</v>
      </c>
      <c r="M84" s="19">
        <v>0</v>
      </c>
      <c r="N84" s="4340">
        <f t="shared" si="1"/>
        <v>17952.97</v>
      </c>
    </row>
    <row r="85" spans="1:15" ht="15.95" customHeight="1">
      <c r="A85" s="4339" t="s">
        <v>3840</v>
      </c>
      <c r="B85" s="19">
        <v>145829.47</v>
      </c>
      <c r="C85" s="19">
        <v>65314</v>
      </c>
      <c r="D85" s="19">
        <v>294316.62</v>
      </c>
      <c r="E85" s="19">
        <v>212134.64</v>
      </c>
      <c r="F85" s="19">
        <v>34624.1</v>
      </c>
      <c r="G85" s="19">
        <v>329560.21000000002</v>
      </c>
      <c r="H85" s="19">
        <v>49700</v>
      </c>
      <c r="I85" s="19">
        <v>27204</v>
      </c>
      <c r="J85" s="19">
        <v>206359.36</v>
      </c>
      <c r="K85" s="19">
        <v>60758.58</v>
      </c>
      <c r="L85" s="19">
        <v>28426.7</v>
      </c>
      <c r="M85" s="19">
        <v>239639.84</v>
      </c>
      <c r="N85" s="4340">
        <f t="shared" si="1"/>
        <v>1693867.52</v>
      </c>
    </row>
    <row r="86" spans="1:15" ht="15.95" customHeight="1">
      <c r="A86" s="4339" t="s">
        <v>3841</v>
      </c>
      <c r="B86" s="19">
        <v>0</v>
      </c>
      <c r="C86" s="19">
        <v>0</v>
      </c>
      <c r="D86" s="19">
        <v>0</v>
      </c>
      <c r="E86" s="19">
        <v>0</v>
      </c>
      <c r="F86" s="19">
        <v>0</v>
      </c>
      <c r="G86" s="19">
        <v>0</v>
      </c>
      <c r="H86" s="19">
        <v>0</v>
      </c>
      <c r="I86" s="19">
        <v>0</v>
      </c>
      <c r="J86" s="19">
        <v>0</v>
      </c>
      <c r="K86" s="19">
        <v>0</v>
      </c>
      <c r="L86" s="19">
        <v>41154.800000000003</v>
      </c>
      <c r="M86" s="19">
        <v>0</v>
      </c>
      <c r="N86" s="4340">
        <f>SUM(B86:M86)</f>
        <v>41154.800000000003</v>
      </c>
    </row>
    <row r="87" spans="1:15" ht="15.95" customHeight="1">
      <c r="A87" s="4339" t="s">
        <v>3864</v>
      </c>
      <c r="B87" s="19">
        <v>3872.52</v>
      </c>
      <c r="C87" s="19">
        <v>0</v>
      </c>
      <c r="D87" s="19">
        <v>0</v>
      </c>
      <c r="E87" s="19">
        <v>30950</v>
      </c>
      <c r="F87" s="19">
        <v>0</v>
      </c>
      <c r="G87" s="19">
        <v>73589.350000000006</v>
      </c>
      <c r="H87" s="19">
        <v>59937.93</v>
      </c>
      <c r="I87" s="19">
        <v>0</v>
      </c>
      <c r="J87" s="19">
        <v>0</v>
      </c>
      <c r="K87" s="19">
        <v>83550</v>
      </c>
      <c r="L87" s="19">
        <v>0</v>
      </c>
      <c r="M87" s="19">
        <v>43304.46</v>
      </c>
      <c r="N87" s="4340">
        <f>SUM(B87:M87)</f>
        <v>295204.26</v>
      </c>
    </row>
    <row r="88" spans="1:15" ht="15.95" customHeight="1" thickBot="1">
      <c r="A88" s="4341" t="s">
        <v>3844</v>
      </c>
      <c r="B88" s="4342">
        <v>2936066.57</v>
      </c>
      <c r="C88" s="4342">
        <v>1676170.61</v>
      </c>
      <c r="D88" s="4342">
        <v>2337558.91</v>
      </c>
      <c r="E88" s="4342">
        <v>1214315.53</v>
      </c>
      <c r="F88" s="4342">
        <v>2719294.31</v>
      </c>
      <c r="G88" s="4342">
        <v>2450353.09</v>
      </c>
      <c r="H88" s="4342">
        <v>2793113.92</v>
      </c>
      <c r="I88" s="4342">
        <v>1639381.99</v>
      </c>
      <c r="J88" s="4342">
        <v>3445716.37</v>
      </c>
      <c r="K88" s="4342">
        <v>1759522.15</v>
      </c>
      <c r="L88" s="4342">
        <v>2045606.04</v>
      </c>
      <c r="M88" s="4342">
        <v>3804498.59</v>
      </c>
      <c r="N88" s="4343">
        <f>SUM(B88:M88)</f>
        <v>28821598.079999998</v>
      </c>
    </row>
    <row r="89" spans="1:15" ht="15.95" customHeight="1" thickTop="1">
      <c r="A89" s="4347"/>
      <c r="B89" s="4348"/>
      <c r="C89" s="4348"/>
      <c r="D89" s="4348"/>
      <c r="E89" s="4348"/>
      <c r="F89" s="4348"/>
      <c r="G89" s="4348"/>
      <c r="H89" s="4348"/>
      <c r="I89" s="4348"/>
      <c r="J89" s="4348"/>
      <c r="K89" s="4348"/>
      <c r="L89" s="4348"/>
      <c r="M89" s="4348"/>
      <c r="N89" s="4349"/>
    </row>
    <row r="90" spans="1:15" ht="15.95" customHeight="1">
      <c r="A90" s="7738" t="s">
        <v>4015</v>
      </c>
      <c r="B90" s="7738"/>
      <c r="C90" s="7738"/>
      <c r="D90" s="7738"/>
      <c r="E90" s="7738"/>
      <c r="F90" s="7738"/>
      <c r="G90" s="7738"/>
      <c r="H90" s="7738"/>
      <c r="I90" s="7738"/>
      <c r="L90" s="4151"/>
      <c r="M90" s="4344"/>
    </row>
    <row r="91" spans="1:15" ht="15.95" customHeight="1">
      <c r="A91" s="7739" t="s">
        <v>3644</v>
      </c>
      <c r="B91" s="7739"/>
      <c r="C91" s="7739"/>
      <c r="D91" s="7739"/>
      <c r="E91" s="7739"/>
      <c r="F91" s="7739"/>
      <c r="G91" s="7739"/>
      <c r="H91" s="7739"/>
      <c r="I91" s="7739"/>
      <c r="L91" s="4151"/>
      <c r="M91" s="4344"/>
    </row>
    <row r="92" spans="1:15" ht="15.95" customHeight="1">
      <c r="A92" s="7739" t="s">
        <v>3645</v>
      </c>
      <c r="B92" s="7739"/>
      <c r="C92" s="7739"/>
      <c r="D92" s="7739"/>
      <c r="E92" s="7739"/>
      <c r="F92" s="7739"/>
      <c r="G92" s="7739"/>
      <c r="H92" s="7739"/>
      <c r="I92" s="7739"/>
      <c r="K92" s="4151"/>
      <c r="L92" s="4151"/>
      <c r="M92" s="4344"/>
    </row>
    <row r="93" spans="1:15" ht="15.75" customHeight="1">
      <c r="B93" s="4345"/>
      <c r="C93" s="4345"/>
      <c r="D93" s="4345"/>
      <c r="E93" s="4345"/>
      <c r="F93" s="4345"/>
      <c r="G93" s="4345"/>
      <c r="H93" s="4345"/>
      <c r="I93" s="4345"/>
      <c r="J93" s="4345"/>
      <c r="K93" s="4345"/>
      <c r="L93" s="4346"/>
      <c r="M93" s="4346"/>
      <c r="N93" s="4346"/>
    </row>
    <row r="96" spans="1:15">
      <c r="A96" s="9"/>
      <c r="C96" s="4151"/>
      <c r="E96" s="4151"/>
      <c r="F96" s="4151"/>
      <c r="H96" s="4151"/>
      <c r="I96" s="4151"/>
      <c r="K96" s="4151"/>
      <c r="L96" s="4337"/>
      <c r="M96" s="4141"/>
      <c r="N96" s="4337"/>
      <c r="O96" s="4337"/>
    </row>
    <row r="97" spans="1:15" ht="21.75" customHeight="1">
      <c r="A97" s="9"/>
      <c r="C97" s="7740" t="s">
        <v>3</v>
      </c>
      <c r="D97" s="7740"/>
      <c r="E97" s="4151"/>
      <c r="F97" s="4151"/>
      <c r="G97" s="4151" t="s">
        <v>38</v>
      </c>
      <c r="H97" s="4151"/>
      <c r="I97" s="4151"/>
      <c r="K97" s="4151"/>
      <c r="L97" s="4337"/>
      <c r="M97" s="4141"/>
      <c r="N97" s="4337"/>
      <c r="O97" s="4337"/>
    </row>
    <row r="98" spans="1:15">
      <c r="A98" s="9"/>
      <c r="C98" s="4151"/>
      <c r="E98" s="4151"/>
      <c r="F98" s="4151"/>
      <c r="H98" s="4151"/>
      <c r="I98" s="4151"/>
      <c r="K98" s="4151"/>
      <c r="L98" s="4337"/>
      <c r="M98" s="4141"/>
      <c r="N98" s="4337"/>
      <c r="O98" s="4337"/>
    </row>
  </sheetData>
  <mergeCells count="10">
    <mergeCell ref="A90:I90"/>
    <mergeCell ref="A91:I91"/>
    <mergeCell ref="A92:I92"/>
    <mergeCell ref="C97:D97"/>
    <mergeCell ref="A1:C1"/>
    <mergeCell ref="A2:N2"/>
    <mergeCell ref="A3:N3"/>
    <mergeCell ref="A4:A5"/>
    <mergeCell ref="B4:M4"/>
    <mergeCell ref="N4:N5"/>
  </mergeCells>
  <hyperlinks>
    <hyperlink ref="A1" r:id="rId1"/>
  </hyperlinks>
  <pageMargins left="0.62992125984251968" right="0.15748031496062992" top="0.70866141732283472" bottom="0.55118110236220474" header="0.51181102362204722" footer="0.19685039370078741"/>
  <pageSetup paperSize="9" scale="34" fitToWidth="0" orientation="landscape" r:id="rId2"/>
  <headerFooter alignWithMargins="0">
    <oddFooter>&amp;R249</oddFooter>
  </headerFooter>
  <rowBreaks count="2" manualBreakCount="2">
    <brk id="6" max="16383" man="1"/>
    <brk id="49" max="13" man="1"/>
  </rowBreaks>
  <drawing r:id="rId3"/>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42">
    <pageSetUpPr fitToPage="1"/>
  </sheetPr>
  <dimension ref="A1:O90"/>
  <sheetViews>
    <sheetView view="pageBreakPreview" zoomScale="60" zoomScaleNormal="100" workbookViewId="0">
      <selection activeCell="A3" sqref="A3:N3"/>
    </sheetView>
  </sheetViews>
  <sheetFormatPr defaultRowHeight="12.75"/>
  <cols>
    <col min="1" max="1" width="27.5703125" style="4279" customWidth="1"/>
    <col min="2" max="13" width="25.7109375" style="4199" customWidth="1"/>
    <col min="14" max="14" width="25.7109375" style="4200" customWidth="1"/>
    <col min="15" max="256" width="9.140625" style="3062"/>
    <col min="257" max="257" width="27.5703125" style="3062" customWidth="1"/>
    <col min="258" max="269" width="12.5703125" style="3062" customWidth="1"/>
    <col min="270" max="270" width="15.85546875" style="3062" customWidth="1"/>
    <col min="271" max="512" width="9.140625" style="3062"/>
    <col min="513" max="513" width="27.5703125" style="3062" customWidth="1"/>
    <col min="514" max="525" width="12.5703125" style="3062" customWidth="1"/>
    <col min="526" max="526" width="15.85546875" style="3062" customWidth="1"/>
    <col min="527" max="768" width="9.140625" style="3062"/>
    <col min="769" max="769" width="27.5703125" style="3062" customWidth="1"/>
    <col min="770" max="781" width="12.5703125" style="3062" customWidth="1"/>
    <col min="782" max="782" width="15.85546875" style="3062" customWidth="1"/>
    <col min="783" max="1024" width="9.140625" style="3062"/>
    <col min="1025" max="1025" width="27.5703125" style="3062" customWidth="1"/>
    <col min="1026" max="1037" width="12.5703125" style="3062" customWidth="1"/>
    <col min="1038" max="1038" width="15.85546875" style="3062" customWidth="1"/>
    <col min="1039" max="1280" width="9.140625" style="3062"/>
    <col min="1281" max="1281" width="27.5703125" style="3062" customWidth="1"/>
    <col min="1282" max="1293" width="12.5703125" style="3062" customWidth="1"/>
    <col min="1294" max="1294" width="15.85546875" style="3062" customWidth="1"/>
    <col min="1295" max="1536" width="9.140625" style="3062"/>
    <col min="1537" max="1537" width="27.5703125" style="3062" customWidth="1"/>
    <col min="1538" max="1549" width="12.5703125" style="3062" customWidth="1"/>
    <col min="1550" max="1550" width="15.85546875" style="3062" customWidth="1"/>
    <col min="1551" max="1792" width="9.140625" style="3062"/>
    <col min="1793" max="1793" width="27.5703125" style="3062" customWidth="1"/>
    <col min="1794" max="1805" width="12.5703125" style="3062" customWidth="1"/>
    <col min="1806" max="1806" width="15.85546875" style="3062" customWidth="1"/>
    <col min="1807" max="2048" width="9.140625" style="3062"/>
    <col min="2049" max="2049" width="27.5703125" style="3062" customWidth="1"/>
    <col min="2050" max="2061" width="12.5703125" style="3062" customWidth="1"/>
    <col min="2062" max="2062" width="15.85546875" style="3062" customWidth="1"/>
    <col min="2063" max="2304" width="9.140625" style="3062"/>
    <col min="2305" max="2305" width="27.5703125" style="3062" customWidth="1"/>
    <col min="2306" max="2317" width="12.5703125" style="3062" customWidth="1"/>
    <col min="2318" max="2318" width="15.85546875" style="3062" customWidth="1"/>
    <col min="2319" max="2560" width="9.140625" style="3062"/>
    <col min="2561" max="2561" width="27.5703125" style="3062" customWidth="1"/>
    <col min="2562" max="2573" width="12.5703125" style="3062" customWidth="1"/>
    <col min="2574" max="2574" width="15.85546875" style="3062" customWidth="1"/>
    <col min="2575" max="2816" width="9.140625" style="3062"/>
    <col min="2817" max="2817" width="27.5703125" style="3062" customWidth="1"/>
    <col min="2818" max="2829" width="12.5703125" style="3062" customWidth="1"/>
    <col min="2830" max="2830" width="15.85546875" style="3062" customWidth="1"/>
    <col min="2831" max="3072" width="9.140625" style="3062"/>
    <col min="3073" max="3073" width="27.5703125" style="3062" customWidth="1"/>
    <col min="3074" max="3085" width="12.5703125" style="3062" customWidth="1"/>
    <col min="3086" max="3086" width="15.85546875" style="3062" customWidth="1"/>
    <col min="3087" max="3328" width="9.140625" style="3062"/>
    <col min="3329" max="3329" width="27.5703125" style="3062" customWidth="1"/>
    <col min="3330" max="3341" width="12.5703125" style="3062" customWidth="1"/>
    <col min="3342" max="3342" width="15.85546875" style="3062" customWidth="1"/>
    <col min="3343" max="3584" width="9.140625" style="3062"/>
    <col min="3585" max="3585" width="27.5703125" style="3062" customWidth="1"/>
    <col min="3586" max="3597" width="12.5703125" style="3062" customWidth="1"/>
    <col min="3598" max="3598" width="15.85546875" style="3062" customWidth="1"/>
    <col min="3599" max="3840" width="9.140625" style="3062"/>
    <col min="3841" max="3841" width="27.5703125" style="3062" customWidth="1"/>
    <col min="3842" max="3853" width="12.5703125" style="3062" customWidth="1"/>
    <col min="3854" max="3854" width="15.85546875" style="3062" customWidth="1"/>
    <col min="3855" max="4096" width="9.140625" style="3062"/>
    <col min="4097" max="4097" width="27.5703125" style="3062" customWidth="1"/>
    <col min="4098" max="4109" width="12.5703125" style="3062" customWidth="1"/>
    <col min="4110" max="4110" width="15.85546875" style="3062" customWidth="1"/>
    <col min="4111" max="4352" width="9.140625" style="3062"/>
    <col min="4353" max="4353" width="27.5703125" style="3062" customWidth="1"/>
    <col min="4354" max="4365" width="12.5703125" style="3062" customWidth="1"/>
    <col min="4366" max="4366" width="15.85546875" style="3062" customWidth="1"/>
    <col min="4367" max="4608" width="9.140625" style="3062"/>
    <col min="4609" max="4609" width="27.5703125" style="3062" customWidth="1"/>
    <col min="4610" max="4621" width="12.5703125" style="3062" customWidth="1"/>
    <col min="4622" max="4622" width="15.85546875" style="3062" customWidth="1"/>
    <col min="4623" max="4864" width="9.140625" style="3062"/>
    <col min="4865" max="4865" width="27.5703125" style="3062" customWidth="1"/>
    <col min="4866" max="4877" width="12.5703125" style="3062" customWidth="1"/>
    <col min="4878" max="4878" width="15.85546875" style="3062" customWidth="1"/>
    <col min="4879" max="5120" width="9.140625" style="3062"/>
    <col min="5121" max="5121" width="27.5703125" style="3062" customWidth="1"/>
    <col min="5122" max="5133" width="12.5703125" style="3062" customWidth="1"/>
    <col min="5134" max="5134" width="15.85546875" style="3062" customWidth="1"/>
    <col min="5135" max="5376" width="9.140625" style="3062"/>
    <col min="5377" max="5377" width="27.5703125" style="3062" customWidth="1"/>
    <col min="5378" max="5389" width="12.5703125" style="3062" customWidth="1"/>
    <col min="5390" max="5390" width="15.85546875" style="3062" customWidth="1"/>
    <col min="5391" max="5632" width="9.140625" style="3062"/>
    <col min="5633" max="5633" width="27.5703125" style="3062" customWidth="1"/>
    <col min="5634" max="5645" width="12.5703125" style="3062" customWidth="1"/>
    <col min="5646" max="5646" width="15.85546875" style="3062" customWidth="1"/>
    <col min="5647" max="5888" width="9.140625" style="3062"/>
    <col min="5889" max="5889" width="27.5703125" style="3062" customWidth="1"/>
    <col min="5890" max="5901" width="12.5703125" style="3062" customWidth="1"/>
    <col min="5902" max="5902" width="15.85546875" style="3062" customWidth="1"/>
    <col min="5903" max="6144" width="9.140625" style="3062"/>
    <col min="6145" max="6145" width="27.5703125" style="3062" customWidth="1"/>
    <col min="6146" max="6157" width="12.5703125" style="3062" customWidth="1"/>
    <col min="6158" max="6158" width="15.85546875" style="3062" customWidth="1"/>
    <col min="6159" max="6400" width="9.140625" style="3062"/>
    <col min="6401" max="6401" width="27.5703125" style="3062" customWidth="1"/>
    <col min="6402" max="6413" width="12.5703125" style="3062" customWidth="1"/>
    <col min="6414" max="6414" width="15.85546875" style="3062" customWidth="1"/>
    <col min="6415" max="6656" width="9.140625" style="3062"/>
    <col min="6657" max="6657" width="27.5703125" style="3062" customWidth="1"/>
    <col min="6658" max="6669" width="12.5703125" style="3062" customWidth="1"/>
    <col min="6670" max="6670" width="15.85546875" style="3062" customWidth="1"/>
    <col min="6671" max="6912" width="9.140625" style="3062"/>
    <col min="6913" max="6913" width="27.5703125" style="3062" customWidth="1"/>
    <col min="6914" max="6925" width="12.5703125" style="3062" customWidth="1"/>
    <col min="6926" max="6926" width="15.85546875" style="3062" customWidth="1"/>
    <col min="6927" max="7168" width="9.140625" style="3062"/>
    <col min="7169" max="7169" width="27.5703125" style="3062" customWidth="1"/>
    <col min="7170" max="7181" width="12.5703125" style="3062" customWidth="1"/>
    <col min="7182" max="7182" width="15.85546875" style="3062" customWidth="1"/>
    <col min="7183" max="7424" width="9.140625" style="3062"/>
    <col min="7425" max="7425" width="27.5703125" style="3062" customWidth="1"/>
    <col min="7426" max="7437" width="12.5703125" style="3062" customWidth="1"/>
    <col min="7438" max="7438" width="15.85546875" style="3062" customWidth="1"/>
    <col min="7439" max="7680" width="9.140625" style="3062"/>
    <col min="7681" max="7681" width="27.5703125" style="3062" customWidth="1"/>
    <col min="7682" max="7693" width="12.5703125" style="3062" customWidth="1"/>
    <col min="7694" max="7694" width="15.85546875" style="3062" customWidth="1"/>
    <col min="7695" max="7936" width="9.140625" style="3062"/>
    <col min="7937" max="7937" width="27.5703125" style="3062" customWidth="1"/>
    <col min="7938" max="7949" width="12.5703125" style="3062" customWidth="1"/>
    <col min="7950" max="7950" width="15.85546875" style="3062" customWidth="1"/>
    <col min="7951" max="8192" width="9.140625" style="3062"/>
    <col min="8193" max="8193" width="27.5703125" style="3062" customWidth="1"/>
    <col min="8194" max="8205" width="12.5703125" style="3062" customWidth="1"/>
    <col min="8206" max="8206" width="15.85546875" style="3062" customWidth="1"/>
    <col min="8207" max="8448" width="9.140625" style="3062"/>
    <col min="8449" max="8449" width="27.5703125" style="3062" customWidth="1"/>
    <col min="8450" max="8461" width="12.5703125" style="3062" customWidth="1"/>
    <col min="8462" max="8462" width="15.85546875" style="3062" customWidth="1"/>
    <col min="8463" max="8704" width="9.140625" style="3062"/>
    <col min="8705" max="8705" width="27.5703125" style="3062" customWidth="1"/>
    <col min="8706" max="8717" width="12.5703125" style="3062" customWidth="1"/>
    <col min="8718" max="8718" width="15.85546875" style="3062" customWidth="1"/>
    <col min="8719" max="8960" width="9.140625" style="3062"/>
    <col min="8961" max="8961" width="27.5703125" style="3062" customWidth="1"/>
    <col min="8962" max="8973" width="12.5703125" style="3062" customWidth="1"/>
    <col min="8974" max="8974" width="15.85546875" style="3062" customWidth="1"/>
    <col min="8975" max="9216" width="9.140625" style="3062"/>
    <col min="9217" max="9217" width="27.5703125" style="3062" customWidth="1"/>
    <col min="9218" max="9229" width="12.5703125" style="3062" customWidth="1"/>
    <col min="9230" max="9230" width="15.85546875" style="3062" customWidth="1"/>
    <col min="9231" max="9472" width="9.140625" style="3062"/>
    <col min="9473" max="9473" width="27.5703125" style="3062" customWidth="1"/>
    <col min="9474" max="9485" width="12.5703125" style="3062" customWidth="1"/>
    <col min="9486" max="9486" width="15.85546875" style="3062" customWidth="1"/>
    <col min="9487" max="9728" width="9.140625" style="3062"/>
    <col min="9729" max="9729" width="27.5703125" style="3062" customWidth="1"/>
    <col min="9730" max="9741" width="12.5703125" style="3062" customWidth="1"/>
    <col min="9742" max="9742" width="15.85546875" style="3062" customWidth="1"/>
    <col min="9743" max="9984" width="9.140625" style="3062"/>
    <col min="9985" max="9985" width="27.5703125" style="3062" customWidth="1"/>
    <col min="9986" max="9997" width="12.5703125" style="3062" customWidth="1"/>
    <col min="9998" max="9998" width="15.85546875" style="3062" customWidth="1"/>
    <col min="9999" max="10240" width="9.140625" style="3062"/>
    <col min="10241" max="10241" width="27.5703125" style="3062" customWidth="1"/>
    <col min="10242" max="10253" width="12.5703125" style="3062" customWidth="1"/>
    <col min="10254" max="10254" width="15.85546875" style="3062" customWidth="1"/>
    <col min="10255" max="10496" width="9.140625" style="3062"/>
    <col min="10497" max="10497" width="27.5703125" style="3062" customWidth="1"/>
    <col min="10498" max="10509" width="12.5703125" style="3062" customWidth="1"/>
    <col min="10510" max="10510" width="15.85546875" style="3062" customWidth="1"/>
    <col min="10511" max="10752" width="9.140625" style="3062"/>
    <col min="10753" max="10753" width="27.5703125" style="3062" customWidth="1"/>
    <col min="10754" max="10765" width="12.5703125" style="3062" customWidth="1"/>
    <col min="10766" max="10766" width="15.85546875" style="3062" customWidth="1"/>
    <col min="10767" max="11008" width="9.140625" style="3062"/>
    <col min="11009" max="11009" width="27.5703125" style="3062" customWidth="1"/>
    <col min="11010" max="11021" width="12.5703125" style="3062" customWidth="1"/>
    <col min="11022" max="11022" width="15.85546875" style="3062" customWidth="1"/>
    <col min="11023" max="11264" width="9.140625" style="3062"/>
    <col min="11265" max="11265" width="27.5703125" style="3062" customWidth="1"/>
    <col min="11266" max="11277" width="12.5703125" style="3062" customWidth="1"/>
    <col min="11278" max="11278" width="15.85546875" style="3062" customWidth="1"/>
    <col min="11279" max="11520" width="9.140625" style="3062"/>
    <col min="11521" max="11521" width="27.5703125" style="3062" customWidth="1"/>
    <col min="11522" max="11533" width="12.5703125" style="3062" customWidth="1"/>
    <col min="11534" max="11534" width="15.85546875" style="3062" customWidth="1"/>
    <col min="11535" max="11776" width="9.140625" style="3062"/>
    <col min="11777" max="11777" width="27.5703125" style="3062" customWidth="1"/>
    <col min="11778" max="11789" width="12.5703125" style="3062" customWidth="1"/>
    <col min="11790" max="11790" width="15.85546875" style="3062" customWidth="1"/>
    <col min="11791" max="12032" width="9.140625" style="3062"/>
    <col min="12033" max="12033" width="27.5703125" style="3062" customWidth="1"/>
    <col min="12034" max="12045" width="12.5703125" style="3062" customWidth="1"/>
    <col min="12046" max="12046" width="15.85546875" style="3062" customWidth="1"/>
    <col min="12047" max="12288" width="9.140625" style="3062"/>
    <col min="12289" max="12289" width="27.5703125" style="3062" customWidth="1"/>
    <col min="12290" max="12301" width="12.5703125" style="3062" customWidth="1"/>
    <col min="12302" max="12302" width="15.85546875" style="3062" customWidth="1"/>
    <col min="12303" max="12544" width="9.140625" style="3062"/>
    <col min="12545" max="12545" width="27.5703125" style="3062" customWidth="1"/>
    <col min="12546" max="12557" width="12.5703125" style="3062" customWidth="1"/>
    <col min="12558" max="12558" width="15.85546875" style="3062" customWidth="1"/>
    <col min="12559" max="12800" width="9.140625" style="3062"/>
    <col min="12801" max="12801" width="27.5703125" style="3062" customWidth="1"/>
    <col min="12802" max="12813" width="12.5703125" style="3062" customWidth="1"/>
    <col min="12814" max="12814" width="15.85546875" style="3062" customWidth="1"/>
    <col min="12815" max="13056" width="9.140625" style="3062"/>
    <col min="13057" max="13057" width="27.5703125" style="3062" customWidth="1"/>
    <col min="13058" max="13069" width="12.5703125" style="3062" customWidth="1"/>
    <col min="13070" max="13070" width="15.85546875" style="3062" customWidth="1"/>
    <col min="13071" max="13312" width="9.140625" style="3062"/>
    <col min="13313" max="13313" width="27.5703125" style="3062" customWidth="1"/>
    <col min="13314" max="13325" width="12.5703125" style="3062" customWidth="1"/>
    <col min="13326" max="13326" width="15.85546875" style="3062" customWidth="1"/>
    <col min="13327" max="13568" width="9.140625" style="3062"/>
    <col min="13569" max="13569" width="27.5703125" style="3062" customWidth="1"/>
    <col min="13570" max="13581" width="12.5703125" style="3062" customWidth="1"/>
    <col min="13582" max="13582" width="15.85546875" style="3062" customWidth="1"/>
    <col min="13583" max="13824" width="9.140625" style="3062"/>
    <col min="13825" max="13825" width="27.5703125" style="3062" customWidth="1"/>
    <col min="13826" max="13837" width="12.5703125" style="3062" customWidth="1"/>
    <col min="13838" max="13838" width="15.85546875" style="3062" customWidth="1"/>
    <col min="13839" max="14080" width="9.140625" style="3062"/>
    <col min="14081" max="14081" width="27.5703125" style="3062" customWidth="1"/>
    <col min="14082" max="14093" width="12.5703125" style="3062" customWidth="1"/>
    <col min="14094" max="14094" width="15.85546875" style="3062" customWidth="1"/>
    <col min="14095" max="14336" width="9.140625" style="3062"/>
    <col min="14337" max="14337" width="27.5703125" style="3062" customWidth="1"/>
    <col min="14338" max="14349" width="12.5703125" style="3062" customWidth="1"/>
    <col min="14350" max="14350" width="15.85546875" style="3062" customWidth="1"/>
    <col min="14351" max="14592" width="9.140625" style="3062"/>
    <col min="14593" max="14593" width="27.5703125" style="3062" customWidth="1"/>
    <col min="14594" max="14605" width="12.5703125" style="3062" customWidth="1"/>
    <col min="14606" max="14606" width="15.85546875" style="3062" customWidth="1"/>
    <col min="14607" max="14848" width="9.140625" style="3062"/>
    <col min="14849" max="14849" width="27.5703125" style="3062" customWidth="1"/>
    <col min="14850" max="14861" width="12.5703125" style="3062" customWidth="1"/>
    <col min="14862" max="14862" width="15.85546875" style="3062" customWidth="1"/>
    <col min="14863" max="15104" width="9.140625" style="3062"/>
    <col min="15105" max="15105" width="27.5703125" style="3062" customWidth="1"/>
    <col min="15106" max="15117" width="12.5703125" style="3062" customWidth="1"/>
    <col min="15118" max="15118" width="15.85546875" style="3062" customWidth="1"/>
    <col min="15119" max="15360" width="9.140625" style="3062"/>
    <col min="15361" max="15361" width="27.5703125" style="3062" customWidth="1"/>
    <col min="15362" max="15373" width="12.5703125" style="3062" customWidth="1"/>
    <col min="15374" max="15374" width="15.85546875" style="3062" customWidth="1"/>
    <col min="15375" max="15616" width="9.140625" style="3062"/>
    <col min="15617" max="15617" width="27.5703125" style="3062" customWidth="1"/>
    <col min="15618" max="15629" width="12.5703125" style="3062" customWidth="1"/>
    <col min="15630" max="15630" width="15.85546875" style="3062" customWidth="1"/>
    <col min="15631" max="15872" width="9.140625" style="3062"/>
    <col min="15873" max="15873" width="27.5703125" style="3062" customWidth="1"/>
    <col min="15874" max="15885" width="12.5703125" style="3062" customWidth="1"/>
    <col min="15886" max="15886" width="15.85546875" style="3062" customWidth="1"/>
    <col min="15887" max="16128" width="9.140625" style="3062"/>
    <col min="16129" max="16129" width="27.5703125" style="3062" customWidth="1"/>
    <col min="16130" max="16141" width="12.5703125" style="3062" customWidth="1"/>
    <col min="16142" max="16142" width="15.85546875" style="3062" customWidth="1"/>
    <col min="16143" max="16384" width="9.140625" style="3062"/>
  </cols>
  <sheetData>
    <row r="1" spans="1:14" ht="13.5" thickBot="1">
      <c r="A1" s="7696" t="s">
        <v>0</v>
      </c>
      <c r="B1" s="7696"/>
      <c r="C1" s="7696"/>
      <c r="E1" s="4200"/>
      <c r="F1" s="4200"/>
      <c r="H1" s="4200"/>
      <c r="I1" s="4200"/>
      <c r="K1" s="4200"/>
      <c r="L1" s="4160"/>
      <c r="M1" s="3062"/>
      <c r="N1" s="3333" t="s">
        <v>1</v>
      </c>
    </row>
    <row r="2" spans="1:14" ht="16.5" customHeight="1" thickTop="1" thickBot="1">
      <c r="A2" s="7735" t="s">
        <v>4012</v>
      </c>
      <c r="B2" s="7736"/>
      <c r="C2" s="7736"/>
      <c r="D2" s="7736"/>
      <c r="E2" s="7736"/>
      <c r="F2" s="7736"/>
      <c r="G2" s="7736"/>
      <c r="H2" s="7736"/>
      <c r="I2" s="7736"/>
      <c r="J2" s="7736"/>
      <c r="K2" s="7736"/>
      <c r="L2" s="7736"/>
      <c r="M2" s="7736"/>
      <c r="N2" s="7737"/>
    </row>
    <row r="3" spans="1:14" ht="24" customHeight="1" thickBot="1">
      <c r="A3" s="7723" t="s">
        <v>5409</v>
      </c>
      <c r="B3" s="7724"/>
      <c r="C3" s="7724"/>
      <c r="D3" s="7724"/>
      <c r="E3" s="7724"/>
      <c r="F3" s="7724"/>
      <c r="G3" s="7724"/>
      <c r="H3" s="7724"/>
      <c r="I3" s="7724"/>
      <c r="J3" s="7724"/>
      <c r="K3" s="7724"/>
      <c r="L3" s="7724"/>
      <c r="M3" s="7724"/>
      <c r="N3" s="7725"/>
    </row>
    <row r="4" spans="1:14" s="4202" customFormat="1" ht="24" customHeight="1" thickBot="1">
      <c r="A4" s="7750" t="s">
        <v>3692</v>
      </c>
      <c r="B4" s="7752" t="s">
        <v>2132</v>
      </c>
      <c r="C4" s="7724"/>
      <c r="D4" s="7724"/>
      <c r="E4" s="7724"/>
      <c r="F4" s="7724"/>
      <c r="G4" s="7724"/>
      <c r="H4" s="7724"/>
      <c r="I4" s="7724"/>
      <c r="J4" s="7724"/>
      <c r="K4" s="7724"/>
      <c r="L4" s="7724"/>
      <c r="M4" s="7753"/>
      <c r="N4" s="7754" t="s">
        <v>78</v>
      </c>
    </row>
    <row r="5" spans="1:14" s="4256" customFormat="1" ht="22.5" customHeight="1" thickBot="1">
      <c r="A5" s="7751"/>
      <c r="B5" s="4271" t="s">
        <v>14</v>
      </c>
      <c r="C5" s="4272" t="s">
        <v>15</v>
      </c>
      <c r="D5" s="4272" t="s">
        <v>16</v>
      </c>
      <c r="E5" s="4272" t="s">
        <v>17</v>
      </c>
      <c r="F5" s="4272" t="s">
        <v>18</v>
      </c>
      <c r="G5" s="4272" t="s">
        <v>19</v>
      </c>
      <c r="H5" s="4272" t="s">
        <v>20</v>
      </c>
      <c r="I5" s="4272" t="s">
        <v>21</v>
      </c>
      <c r="J5" s="4272" t="s">
        <v>22</v>
      </c>
      <c r="K5" s="4273" t="s">
        <v>23</v>
      </c>
      <c r="L5" s="4274" t="s">
        <v>24</v>
      </c>
      <c r="M5" s="4274" t="s">
        <v>25</v>
      </c>
      <c r="N5" s="7755"/>
    </row>
    <row r="6" spans="1:14" ht="16.5" customHeight="1">
      <c r="A6" s="4275" t="s">
        <v>3865</v>
      </c>
      <c r="B6" s="4177">
        <v>8904</v>
      </c>
      <c r="C6" s="4217">
        <v>10726</v>
      </c>
      <c r="D6" s="4217">
        <v>0</v>
      </c>
      <c r="E6" s="4217">
        <v>0</v>
      </c>
      <c r="F6" s="4217">
        <v>0</v>
      </c>
      <c r="G6" s="4217">
        <v>0</v>
      </c>
      <c r="H6" s="4217">
        <v>0</v>
      </c>
      <c r="I6" s="4217">
        <v>9776</v>
      </c>
      <c r="J6" s="4217">
        <v>0</v>
      </c>
      <c r="K6" s="4217">
        <v>0</v>
      </c>
      <c r="L6" s="4217">
        <v>10492</v>
      </c>
      <c r="M6" s="4217">
        <v>0</v>
      </c>
      <c r="N6" s="4276">
        <f>SUM(B6:M6)</f>
        <v>39898</v>
      </c>
    </row>
    <row r="7" spans="1:14" ht="16.5" customHeight="1">
      <c r="A7" s="4277" t="s">
        <v>3693</v>
      </c>
      <c r="B7" s="4182">
        <v>143451.85</v>
      </c>
      <c r="C7" s="4209">
        <v>26818.21</v>
      </c>
      <c r="D7" s="4209">
        <v>227829.32</v>
      </c>
      <c r="E7" s="4209">
        <v>413383.28</v>
      </c>
      <c r="F7" s="4209">
        <v>12900</v>
      </c>
      <c r="G7" s="4209">
        <v>239206.55</v>
      </c>
      <c r="H7" s="4209">
        <v>19350.3</v>
      </c>
      <c r="I7" s="4209">
        <v>125470.24</v>
      </c>
      <c r="J7" s="4209">
        <v>367273.19</v>
      </c>
      <c r="K7" s="4209">
        <v>150855.5</v>
      </c>
      <c r="L7" s="4209">
        <v>449521.07</v>
      </c>
      <c r="M7" s="4209">
        <v>239838.93</v>
      </c>
      <c r="N7" s="4258">
        <f t="shared" ref="N7:N70" si="0">SUM(B7:M7)</f>
        <v>2415898.44</v>
      </c>
    </row>
    <row r="8" spans="1:14" ht="16.5" customHeight="1">
      <c r="A8" s="4277" t="s">
        <v>3695</v>
      </c>
      <c r="B8" s="4182">
        <v>5319311.0599999996</v>
      </c>
      <c r="C8" s="4209">
        <v>5386974.1100000003</v>
      </c>
      <c r="D8" s="4209">
        <v>6065495.1799999997</v>
      </c>
      <c r="E8" s="4209">
        <v>5283913.41</v>
      </c>
      <c r="F8" s="4209">
        <v>4368801.1900000004</v>
      </c>
      <c r="G8" s="4209">
        <v>3584758.83</v>
      </c>
      <c r="H8" s="4209">
        <v>4356372.0999999996</v>
      </c>
      <c r="I8" s="4209">
        <v>5387128.8300000001</v>
      </c>
      <c r="J8" s="4209">
        <v>5023473.74</v>
      </c>
      <c r="K8" s="4209">
        <v>6674841.04</v>
      </c>
      <c r="L8" s="4209">
        <v>6540050.54</v>
      </c>
      <c r="M8" s="4209">
        <v>7647410.0899999999</v>
      </c>
      <c r="N8" s="4258">
        <f t="shared" si="0"/>
        <v>65638530.120000005</v>
      </c>
    </row>
    <row r="9" spans="1:14" ht="16.5" customHeight="1">
      <c r="A9" s="4277" t="s">
        <v>3697</v>
      </c>
      <c r="B9" s="4182">
        <v>299648.5</v>
      </c>
      <c r="C9" s="4209">
        <v>145580</v>
      </c>
      <c r="D9" s="4209">
        <v>144695.25</v>
      </c>
      <c r="E9" s="4209">
        <v>60826</v>
      </c>
      <c r="F9" s="4209">
        <v>132270.79999999999</v>
      </c>
      <c r="G9" s="4209">
        <v>178822</v>
      </c>
      <c r="H9" s="4209">
        <v>148919</v>
      </c>
      <c r="I9" s="4209">
        <v>281950.95</v>
      </c>
      <c r="J9" s="4209">
        <v>635410</v>
      </c>
      <c r="K9" s="4209">
        <v>88921.66</v>
      </c>
      <c r="L9" s="4209">
        <v>91020</v>
      </c>
      <c r="M9" s="4209">
        <v>116550.75</v>
      </c>
      <c r="N9" s="4258">
        <f t="shared" si="0"/>
        <v>2324614.91</v>
      </c>
    </row>
    <row r="10" spans="1:14" ht="16.5" customHeight="1">
      <c r="A10" s="4277" t="s">
        <v>3897</v>
      </c>
      <c r="B10" s="4182">
        <v>0</v>
      </c>
      <c r="C10" s="4209">
        <v>0</v>
      </c>
      <c r="D10" s="4209">
        <v>0</v>
      </c>
      <c r="E10" s="4209">
        <v>0</v>
      </c>
      <c r="F10" s="4209">
        <v>0</v>
      </c>
      <c r="G10" s="4209">
        <v>13002</v>
      </c>
      <c r="H10" s="4209">
        <v>0</v>
      </c>
      <c r="I10" s="4209">
        <v>0</v>
      </c>
      <c r="J10" s="4209">
        <v>0</v>
      </c>
      <c r="K10" s="4209">
        <v>0</v>
      </c>
      <c r="L10" s="4209">
        <v>0</v>
      </c>
      <c r="M10" s="4209">
        <v>0</v>
      </c>
      <c r="N10" s="4258">
        <f t="shared" si="0"/>
        <v>13002</v>
      </c>
    </row>
    <row r="11" spans="1:14" ht="16.5" customHeight="1">
      <c r="A11" s="4277" t="s">
        <v>3698</v>
      </c>
      <c r="B11" s="4182">
        <v>0</v>
      </c>
      <c r="C11" s="4209">
        <v>0</v>
      </c>
      <c r="D11" s="4209">
        <v>65</v>
      </c>
      <c r="E11" s="4209">
        <v>14400</v>
      </c>
      <c r="F11" s="4209">
        <v>0</v>
      </c>
      <c r="G11" s="4209">
        <v>0</v>
      </c>
      <c r="H11" s="4209">
        <v>7828</v>
      </c>
      <c r="I11" s="4209">
        <v>0</v>
      </c>
      <c r="J11" s="4209">
        <v>0</v>
      </c>
      <c r="K11" s="4209">
        <v>64922</v>
      </c>
      <c r="L11" s="4209">
        <v>0</v>
      </c>
      <c r="M11" s="4209">
        <v>45203.06</v>
      </c>
      <c r="N11" s="4258">
        <f t="shared" si="0"/>
        <v>132418.06</v>
      </c>
    </row>
    <row r="12" spans="1:14" ht="16.5" customHeight="1">
      <c r="A12" s="4277" t="s">
        <v>3699</v>
      </c>
      <c r="B12" s="4182">
        <v>7020.05</v>
      </c>
      <c r="C12" s="4209">
        <v>252734.4</v>
      </c>
      <c r="D12" s="4209">
        <v>108611.62</v>
      </c>
      <c r="E12" s="4209">
        <v>176078.33</v>
      </c>
      <c r="F12" s="4209">
        <v>375025.95</v>
      </c>
      <c r="G12" s="4209">
        <v>54108.14</v>
      </c>
      <c r="H12" s="4209">
        <v>171280.88</v>
      </c>
      <c r="I12" s="4209">
        <v>221775.23</v>
      </c>
      <c r="J12" s="4209">
        <v>566336.63</v>
      </c>
      <c r="K12" s="4209">
        <v>666692.15</v>
      </c>
      <c r="L12" s="4209">
        <v>188822.97</v>
      </c>
      <c r="M12" s="4209">
        <v>213608.36</v>
      </c>
      <c r="N12" s="4258">
        <f t="shared" si="0"/>
        <v>3002094.71</v>
      </c>
    </row>
    <row r="13" spans="1:14" ht="16.5" customHeight="1">
      <c r="A13" s="4277" t="s">
        <v>3866</v>
      </c>
      <c r="B13" s="4182">
        <v>0</v>
      </c>
      <c r="C13" s="4209">
        <v>0</v>
      </c>
      <c r="D13" s="4209">
        <v>0</v>
      </c>
      <c r="E13" s="4209">
        <v>0</v>
      </c>
      <c r="F13" s="4209">
        <v>0</v>
      </c>
      <c r="G13" s="4209">
        <v>0</v>
      </c>
      <c r="H13" s="4209">
        <v>0</v>
      </c>
      <c r="I13" s="4209">
        <v>0</v>
      </c>
      <c r="J13" s="4209">
        <v>0</v>
      </c>
      <c r="K13" s="4209">
        <v>1126.5</v>
      </c>
      <c r="L13" s="4209">
        <v>186</v>
      </c>
      <c r="M13" s="4209">
        <v>0</v>
      </c>
      <c r="N13" s="4258">
        <f t="shared" si="0"/>
        <v>1312.5</v>
      </c>
    </row>
    <row r="14" spans="1:14" ht="16.5" customHeight="1">
      <c r="A14" s="4277" t="s">
        <v>3849</v>
      </c>
      <c r="B14" s="4182">
        <v>0</v>
      </c>
      <c r="C14" s="4209">
        <v>0</v>
      </c>
      <c r="D14" s="4209">
        <v>0</v>
      </c>
      <c r="E14" s="4209">
        <v>504.22</v>
      </c>
      <c r="F14" s="4209">
        <v>0</v>
      </c>
      <c r="G14" s="4209">
        <v>0</v>
      </c>
      <c r="H14" s="4209">
        <v>10000</v>
      </c>
      <c r="I14" s="4209">
        <v>0</v>
      </c>
      <c r="J14" s="4209">
        <v>0</v>
      </c>
      <c r="K14" s="4209">
        <v>0</v>
      </c>
      <c r="L14" s="4209">
        <v>0</v>
      </c>
      <c r="M14" s="4209">
        <v>0</v>
      </c>
      <c r="N14" s="4258">
        <f t="shared" si="0"/>
        <v>10504.22</v>
      </c>
    </row>
    <row r="15" spans="1:14" ht="16.5" customHeight="1">
      <c r="A15" s="4277" t="s">
        <v>3700</v>
      </c>
      <c r="B15" s="4182">
        <v>1194522.99</v>
      </c>
      <c r="C15" s="4209">
        <v>1395585.47</v>
      </c>
      <c r="D15" s="4209">
        <v>1871478</v>
      </c>
      <c r="E15" s="4209">
        <v>885621.6</v>
      </c>
      <c r="F15" s="4209">
        <v>82920.070000000007</v>
      </c>
      <c r="G15" s="4209">
        <v>35859.230000000003</v>
      </c>
      <c r="H15" s="4209">
        <v>121129.46</v>
      </c>
      <c r="I15" s="4209">
        <v>119869.48</v>
      </c>
      <c r="J15" s="4209">
        <v>16514.900000000001</v>
      </c>
      <c r="K15" s="4209">
        <v>142715.66</v>
      </c>
      <c r="L15" s="4209">
        <v>119262.37</v>
      </c>
      <c r="M15" s="4209">
        <v>199920.9</v>
      </c>
      <c r="N15" s="4258">
        <f t="shared" si="0"/>
        <v>6185400.1300000018</v>
      </c>
    </row>
    <row r="16" spans="1:14" ht="16.5" customHeight="1">
      <c r="A16" s="4277" t="s">
        <v>3701</v>
      </c>
      <c r="B16" s="4182">
        <v>893791.34</v>
      </c>
      <c r="C16" s="4209">
        <v>727330.91</v>
      </c>
      <c r="D16" s="4209">
        <v>1065295.05</v>
      </c>
      <c r="E16" s="4209">
        <v>772848.38</v>
      </c>
      <c r="F16" s="4209">
        <v>722187.49</v>
      </c>
      <c r="G16" s="4209">
        <v>676556.17</v>
      </c>
      <c r="H16" s="4209">
        <v>300557.15000000002</v>
      </c>
      <c r="I16" s="4209">
        <v>350932.33</v>
      </c>
      <c r="J16" s="4209">
        <v>673329</v>
      </c>
      <c r="K16" s="4209">
        <v>1050281.47</v>
      </c>
      <c r="L16" s="4209">
        <v>487295.29</v>
      </c>
      <c r="M16" s="4209">
        <v>766591.16</v>
      </c>
      <c r="N16" s="4258">
        <f t="shared" si="0"/>
        <v>8486995.7400000002</v>
      </c>
    </row>
    <row r="17" spans="1:14" ht="16.5" customHeight="1">
      <c r="A17" s="4277" t="s">
        <v>3884</v>
      </c>
      <c r="B17" s="4182">
        <v>1270266.06</v>
      </c>
      <c r="C17" s="4209">
        <v>1932529.26</v>
      </c>
      <c r="D17" s="4209">
        <v>1804592.37</v>
      </c>
      <c r="E17" s="4209">
        <v>1558685.12</v>
      </c>
      <c r="F17" s="4209">
        <v>1801828.01</v>
      </c>
      <c r="G17" s="4209">
        <v>2154883.13</v>
      </c>
      <c r="H17" s="4209">
        <v>1866552.73</v>
      </c>
      <c r="I17" s="4209">
        <v>2207224.02</v>
      </c>
      <c r="J17" s="4209">
        <v>1603444.29</v>
      </c>
      <c r="K17" s="4209">
        <v>2658285.4300000002</v>
      </c>
      <c r="L17" s="4209">
        <v>2197676.64</v>
      </c>
      <c r="M17" s="4209">
        <v>2547035.66</v>
      </c>
      <c r="N17" s="4258">
        <f t="shared" si="0"/>
        <v>23603002.719999999</v>
      </c>
    </row>
    <row r="18" spans="1:14" ht="16.5" customHeight="1">
      <c r="A18" s="4277" t="s">
        <v>3902</v>
      </c>
      <c r="B18" s="4182">
        <v>0</v>
      </c>
      <c r="C18" s="4209">
        <v>0</v>
      </c>
      <c r="D18" s="4209">
        <v>14823</v>
      </c>
      <c r="E18" s="4209">
        <v>0</v>
      </c>
      <c r="F18" s="4209">
        <v>0</v>
      </c>
      <c r="G18" s="4209">
        <v>0</v>
      </c>
      <c r="H18" s="4209">
        <v>0</v>
      </c>
      <c r="I18" s="4209">
        <v>0</v>
      </c>
      <c r="J18" s="4209">
        <v>0</v>
      </c>
      <c r="K18" s="4209">
        <v>0</v>
      </c>
      <c r="L18" s="4209">
        <v>0</v>
      </c>
      <c r="M18" s="4209">
        <v>0</v>
      </c>
      <c r="N18" s="4258">
        <f t="shared" si="0"/>
        <v>14823</v>
      </c>
    </row>
    <row r="19" spans="1:14" ht="16.5" customHeight="1">
      <c r="A19" s="4277" t="s">
        <v>3703</v>
      </c>
      <c r="B19" s="4182">
        <v>0</v>
      </c>
      <c r="C19" s="4209">
        <v>0</v>
      </c>
      <c r="D19" s="4209">
        <v>0</v>
      </c>
      <c r="E19" s="4209">
        <v>0</v>
      </c>
      <c r="F19" s="4209">
        <v>2184.7199999999998</v>
      </c>
      <c r="G19" s="4209">
        <v>55452</v>
      </c>
      <c r="H19" s="4209">
        <v>0</v>
      </c>
      <c r="I19" s="4209">
        <v>48056.17</v>
      </c>
      <c r="J19" s="4209">
        <v>41850</v>
      </c>
      <c r="K19" s="4209">
        <v>0</v>
      </c>
      <c r="L19" s="4209">
        <v>20880</v>
      </c>
      <c r="M19" s="4209">
        <v>18906</v>
      </c>
      <c r="N19" s="4258">
        <f t="shared" si="0"/>
        <v>187328.89</v>
      </c>
    </row>
    <row r="20" spans="1:14" ht="16.5" customHeight="1">
      <c r="A20" s="4277" t="s">
        <v>3704</v>
      </c>
      <c r="B20" s="4182">
        <v>113500</v>
      </c>
      <c r="C20" s="4209">
        <v>0</v>
      </c>
      <c r="D20" s="4209">
        <v>165000</v>
      </c>
      <c r="E20" s="4209">
        <v>13738</v>
      </c>
      <c r="F20" s="4209">
        <v>0</v>
      </c>
      <c r="G20" s="4209">
        <v>3192.58</v>
      </c>
      <c r="H20" s="4209">
        <v>0</v>
      </c>
      <c r="I20" s="4209">
        <v>3786.9</v>
      </c>
      <c r="J20" s="4209">
        <v>8547.32</v>
      </c>
      <c r="K20" s="4209">
        <v>0</v>
      </c>
      <c r="L20" s="4209">
        <v>0</v>
      </c>
      <c r="M20" s="4209">
        <v>0</v>
      </c>
      <c r="N20" s="4258">
        <f t="shared" si="0"/>
        <v>307764.80000000005</v>
      </c>
    </row>
    <row r="21" spans="1:14" ht="16.5" customHeight="1">
      <c r="A21" s="4277" t="s">
        <v>3705</v>
      </c>
      <c r="B21" s="4182">
        <v>2257937.66</v>
      </c>
      <c r="C21" s="4209">
        <v>1182841.7</v>
      </c>
      <c r="D21" s="4209">
        <v>2685436.98</v>
      </c>
      <c r="E21" s="4209">
        <v>1990018.02</v>
      </c>
      <c r="F21" s="4209">
        <v>4263298.13</v>
      </c>
      <c r="G21" s="4209">
        <v>5170115.68</v>
      </c>
      <c r="H21" s="4209">
        <v>3696153.46</v>
      </c>
      <c r="I21" s="4209">
        <v>4240949.1500000004</v>
      </c>
      <c r="J21" s="4209">
        <v>5182190.41</v>
      </c>
      <c r="K21" s="4209">
        <v>4628498.33</v>
      </c>
      <c r="L21" s="4209">
        <v>5341005.1399999997</v>
      </c>
      <c r="M21" s="4209">
        <v>6479369.2300000004</v>
      </c>
      <c r="N21" s="4258">
        <f t="shared" si="0"/>
        <v>47117813.890000001</v>
      </c>
    </row>
    <row r="22" spans="1:14" ht="16.5" customHeight="1">
      <c r="A22" s="4277" t="s">
        <v>3706</v>
      </c>
      <c r="B22" s="4182">
        <v>0</v>
      </c>
      <c r="C22" s="4209">
        <v>0</v>
      </c>
      <c r="D22" s="4209">
        <v>0</v>
      </c>
      <c r="E22" s="4209">
        <v>0</v>
      </c>
      <c r="F22" s="4209">
        <v>2679.72</v>
      </c>
      <c r="G22" s="4209">
        <v>0</v>
      </c>
      <c r="H22" s="4209">
        <v>0</v>
      </c>
      <c r="I22" s="4209">
        <v>0</v>
      </c>
      <c r="J22" s="4209">
        <v>0</v>
      </c>
      <c r="K22" s="4209">
        <v>0</v>
      </c>
      <c r="L22" s="4209">
        <v>0</v>
      </c>
      <c r="M22" s="4209">
        <v>0</v>
      </c>
      <c r="N22" s="4258">
        <f t="shared" si="0"/>
        <v>2679.72</v>
      </c>
    </row>
    <row r="23" spans="1:14" ht="16.5" customHeight="1">
      <c r="A23" s="4277" t="s">
        <v>3867</v>
      </c>
      <c r="B23" s="4182">
        <v>0</v>
      </c>
      <c r="C23" s="4209">
        <v>72105.09</v>
      </c>
      <c r="D23" s="4209">
        <v>7392.88</v>
      </c>
      <c r="E23" s="4209">
        <v>22706.28</v>
      </c>
      <c r="F23" s="4209">
        <v>2673</v>
      </c>
      <c r="G23" s="4209">
        <v>24666.7</v>
      </c>
      <c r="H23" s="4209">
        <v>0</v>
      </c>
      <c r="I23" s="4209">
        <v>26411.66</v>
      </c>
      <c r="J23" s="4209">
        <v>22545.32</v>
      </c>
      <c r="K23" s="4209">
        <v>18842.580000000002</v>
      </c>
      <c r="L23" s="4209">
        <v>0</v>
      </c>
      <c r="M23" s="4209">
        <v>54278.720000000001</v>
      </c>
      <c r="N23" s="4258">
        <f t="shared" si="0"/>
        <v>251622.23</v>
      </c>
    </row>
    <row r="24" spans="1:14" ht="16.5" customHeight="1">
      <c r="A24" s="4277" t="s">
        <v>3707</v>
      </c>
      <c r="B24" s="4182">
        <v>341814.32</v>
      </c>
      <c r="C24" s="4209">
        <v>369753.78</v>
      </c>
      <c r="D24" s="4209">
        <v>475215.66</v>
      </c>
      <c r="E24" s="4209">
        <v>356984.37</v>
      </c>
      <c r="F24" s="4209">
        <v>566176.06999999995</v>
      </c>
      <c r="G24" s="4209">
        <v>388251.9</v>
      </c>
      <c r="H24" s="4209">
        <v>554982.94999999995</v>
      </c>
      <c r="I24" s="4209">
        <v>320123.78999999998</v>
      </c>
      <c r="J24" s="4209">
        <v>222590.04</v>
      </c>
      <c r="K24" s="4209">
        <v>533317.14</v>
      </c>
      <c r="L24" s="4209">
        <v>562661.43000000005</v>
      </c>
      <c r="M24" s="4209">
        <v>551962.09</v>
      </c>
      <c r="N24" s="4258">
        <f t="shared" si="0"/>
        <v>5243833.54</v>
      </c>
    </row>
    <row r="25" spans="1:14" ht="16.5" customHeight="1">
      <c r="A25" s="4277" t="s">
        <v>3885</v>
      </c>
      <c r="B25" s="4182">
        <v>2605515.9</v>
      </c>
      <c r="C25" s="4209">
        <v>2647055.7400000002</v>
      </c>
      <c r="D25" s="4209">
        <v>3799885.2</v>
      </c>
      <c r="E25" s="4209">
        <v>3535930</v>
      </c>
      <c r="F25" s="4209">
        <v>3842628.85</v>
      </c>
      <c r="G25" s="4209">
        <v>4765486.92</v>
      </c>
      <c r="H25" s="4209">
        <v>3975988.03</v>
      </c>
      <c r="I25" s="4209">
        <v>2773439.9</v>
      </c>
      <c r="J25" s="4209">
        <v>2227544.64</v>
      </c>
      <c r="K25" s="4209">
        <v>2016965.99</v>
      </c>
      <c r="L25" s="4209">
        <v>2191464.9</v>
      </c>
      <c r="M25" s="4209">
        <v>3615139.52</v>
      </c>
      <c r="N25" s="4258">
        <f t="shared" si="0"/>
        <v>37997045.590000004</v>
      </c>
    </row>
    <row r="26" spans="1:14" ht="16.5" customHeight="1">
      <c r="A26" s="4277" t="s">
        <v>3710</v>
      </c>
      <c r="B26" s="4182">
        <v>1917.29</v>
      </c>
      <c r="C26" s="4209">
        <v>173471.11</v>
      </c>
      <c r="D26" s="4209">
        <v>217007.78</v>
      </c>
      <c r="E26" s="4209">
        <v>368768.99</v>
      </c>
      <c r="F26" s="4209">
        <v>267837.3</v>
      </c>
      <c r="G26" s="4209">
        <v>410394.22</v>
      </c>
      <c r="H26" s="4209">
        <v>408551.23</v>
      </c>
      <c r="I26" s="4209">
        <v>707390.36</v>
      </c>
      <c r="J26" s="4209">
        <v>464137.88</v>
      </c>
      <c r="K26" s="4209">
        <v>661851.81999999995</v>
      </c>
      <c r="L26" s="4209">
        <v>378139.55</v>
      </c>
      <c r="M26" s="4209">
        <v>386994.2</v>
      </c>
      <c r="N26" s="4258">
        <f t="shared" si="0"/>
        <v>4446461.7299999995</v>
      </c>
    </row>
    <row r="27" spans="1:14" ht="16.5" customHeight="1">
      <c r="A27" s="4277" t="s">
        <v>3887</v>
      </c>
      <c r="B27" s="4182">
        <v>3117188.46</v>
      </c>
      <c r="C27" s="4209">
        <v>1438083.47</v>
      </c>
      <c r="D27" s="4209">
        <v>1856310.89</v>
      </c>
      <c r="E27" s="4209">
        <v>1799142.2</v>
      </c>
      <c r="F27" s="4209">
        <v>1968784.7</v>
      </c>
      <c r="G27" s="4209">
        <v>2132333.9500000002</v>
      </c>
      <c r="H27" s="4209">
        <v>2614306.1800000002</v>
      </c>
      <c r="I27" s="4209">
        <v>2126961.46</v>
      </c>
      <c r="J27" s="4209">
        <v>2659285.13</v>
      </c>
      <c r="K27" s="4209">
        <v>2963664.41</v>
      </c>
      <c r="L27" s="4209">
        <v>2185947.9300000002</v>
      </c>
      <c r="M27" s="4209">
        <v>2536565.29</v>
      </c>
      <c r="N27" s="4258">
        <f t="shared" si="0"/>
        <v>27398574.069999997</v>
      </c>
    </row>
    <row r="28" spans="1:14" ht="16.5" customHeight="1">
      <c r="A28" s="4277" t="s">
        <v>3712</v>
      </c>
      <c r="B28" s="4182">
        <v>0</v>
      </c>
      <c r="C28" s="4209">
        <v>0</v>
      </c>
      <c r="D28" s="4209">
        <v>0</v>
      </c>
      <c r="E28" s="4209">
        <v>6608</v>
      </c>
      <c r="F28" s="4209">
        <v>11522.5</v>
      </c>
      <c r="G28" s="4209">
        <v>12577.52</v>
      </c>
      <c r="H28" s="4209">
        <v>34611.11</v>
      </c>
      <c r="I28" s="4209">
        <v>25097.759999999998</v>
      </c>
      <c r="J28" s="4209">
        <v>71145.88</v>
      </c>
      <c r="K28" s="4209">
        <v>0</v>
      </c>
      <c r="L28" s="4209">
        <v>0</v>
      </c>
      <c r="M28" s="4209">
        <v>7969.56</v>
      </c>
      <c r="N28" s="4258">
        <f t="shared" si="0"/>
        <v>169532.33000000002</v>
      </c>
    </row>
    <row r="29" spans="1:14" ht="16.5" customHeight="1">
      <c r="A29" s="4277" t="s">
        <v>3713</v>
      </c>
      <c r="B29" s="4182">
        <v>604062.65</v>
      </c>
      <c r="C29" s="4209">
        <v>260716.6</v>
      </c>
      <c r="D29" s="4209">
        <v>732960.78</v>
      </c>
      <c r="E29" s="4209">
        <v>806449.82</v>
      </c>
      <c r="F29" s="4209">
        <v>543043.91</v>
      </c>
      <c r="G29" s="4209">
        <v>1235587.8700000001</v>
      </c>
      <c r="H29" s="4209">
        <v>1430329.98</v>
      </c>
      <c r="I29" s="4209">
        <v>1375990.45</v>
      </c>
      <c r="J29" s="4209">
        <v>1360347.17</v>
      </c>
      <c r="K29" s="4209">
        <v>1854251.24</v>
      </c>
      <c r="L29" s="4209">
        <v>1427481.87</v>
      </c>
      <c r="M29" s="4209">
        <v>2229987.85</v>
      </c>
      <c r="N29" s="4258">
        <f t="shared" si="0"/>
        <v>13861210.189999999</v>
      </c>
    </row>
    <row r="30" spans="1:14" ht="16.5" customHeight="1">
      <c r="A30" s="4277" t="s">
        <v>3714</v>
      </c>
      <c r="B30" s="4182">
        <v>0</v>
      </c>
      <c r="C30" s="4209">
        <v>0</v>
      </c>
      <c r="D30" s="4209">
        <v>0</v>
      </c>
      <c r="E30" s="4209">
        <v>19290.25</v>
      </c>
      <c r="F30" s="4209">
        <v>0</v>
      </c>
      <c r="G30" s="4209">
        <v>0</v>
      </c>
      <c r="H30" s="4209">
        <v>0</v>
      </c>
      <c r="I30" s="4209">
        <v>13068</v>
      </c>
      <c r="J30" s="4209">
        <v>0</v>
      </c>
      <c r="K30" s="4209">
        <v>28042</v>
      </c>
      <c r="L30" s="4209">
        <v>0</v>
      </c>
      <c r="M30" s="4209">
        <v>34467.480000000003</v>
      </c>
      <c r="N30" s="4258">
        <f t="shared" si="0"/>
        <v>94867.73000000001</v>
      </c>
    </row>
    <row r="31" spans="1:14" ht="16.5" customHeight="1">
      <c r="A31" s="4277" t="s">
        <v>3715</v>
      </c>
      <c r="B31" s="4182">
        <v>136443.07</v>
      </c>
      <c r="C31" s="4209">
        <v>145542.6</v>
      </c>
      <c r="D31" s="4209">
        <v>156764.24</v>
      </c>
      <c r="E31" s="4209">
        <v>171237.95</v>
      </c>
      <c r="F31" s="4209">
        <v>115780.77</v>
      </c>
      <c r="G31" s="4209">
        <v>131617.4</v>
      </c>
      <c r="H31" s="4209">
        <v>99176.47</v>
      </c>
      <c r="I31" s="4209">
        <v>167771.26</v>
      </c>
      <c r="J31" s="4209">
        <v>184156.57</v>
      </c>
      <c r="K31" s="4209">
        <v>193554.05</v>
      </c>
      <c r="L31" s="4209">
        <v>96579.27</v>
      </c>
      <c r="M31" s="4209">
        <v>163507.26</v>
      </c>
      <c r="N31" s="4258">
        <f t="shared" si="0"/>
        <v>1762130.9100000004</v>
      </c>
    </row>
    <row r="32" spans="1:14" ht="16.5" customHeight="1">
      <c r="A32" s="4277" t="s">
        <v>3898</v>
      </c>
      <c r="B32" s="4182">
        <v>0</v>
      </c>
      <c r="C32" s="4209">
        <v>0</v>
      </c>
      <c r="D32" s="4209">
        <v>0</v>
      </c>
      <c r="E32" s="4209">
        <v>0</v>
      </c>
      <c r="F32" s="4209">
        <v>0</v>
      </c>
      <c r="G32" s="4209">
        <v>27510.01</v>
      </c>
      <c r="H32" s="4209">
        <v>0</v>
      </c>
      <c r="I32" s="4209">
        <v>0</v>
      </c>
      <c r="J32" s="4209">
        <v>0</v>
      </c>
      <c r="K32" s="4209">
        <v>4541.9399999999996</v>
      </c>
      <c r="L32" s="4209">
        <v>0</v>
      </c>
      <c r="M32" s="4209">
        <v>0</v>
      </c>
      <c r="N32" s="4258">
        <f t="shared" si="0"/>
        <v>32051.949999999997</v>
      </c>
    </row>
    <row r="33" spans="1:14" ht="16.5" customHeight="1">
      <c r="A33" s="4277" t="s">
        <v>3716</v>
      </c>
      <c r="B33" s="4182">
        <v>710650.3</v>
      </c>
      <c r="C33" s="4209">
        <v>357415.73</v>
      </c>
      <c r="D33" s="4209">
        <v>671237.07</v>
      </c>
      <c r="E33" s="4209">
        <v>2454059.5299999998</v>
      </c>
      <c r="F33" s="4209">
        <v>586142.77</v>
      </c>
      <c r="G33" s="4209">
        <v>1843681.44</v>
      </c>
      <c r="H33" s="4209">
        <v>894099.03</v>
      </c>
      <c r="I33" s="4209">
        <v>685069.69</v>
      </c>
      <c r="J33" s="4209">
        <v>1310527.51</v>
      </c>
      <c r="K33" s="4209">
        <v>1766730.76</v>
      </c>
      <c r="L33" s="4209">
        <v>952570.91</v>
      </c>
      <c r="M33" s="4209">
        <v>552714.72</v>
      </c>
      <c r="N33" s="4258">
        <f t="shared" si="0"/>
        <v>12784899.460000001</v>
      </c>
    </row>
    <row r="34" spans="1:14" ht="16.5" customHeight="1">
      <c r="A34" s="4277" t="s">
        <v>3718</v>
      </c>
      <c r="B34" s="4182">
        <v>120760.45</v>
      </c>
      <c r="C34" s="4209">
        <v>136936.06</v>
      </c>
      <c r="D34" s="4209">
        <v>108220.71</v>
      </c>
      <c r="E34" s="4209">
        <v>206966.32</v>
      </c>
      <c r="F34" s="4209">
        <v>143196.26999999999</v>
      </c>
      <c r="G34" s="4209">
        <v>92416.79</v>
      </c>
      <c r="H34" s="4209">
        <v>124103.44</v>
      </c>
      <c r="I34" s="4209">
        <v>161626.76</v>
      </c>
      <c r="J34" s="4209">
        <v>184840.75</v>
      </c>
      <c r="K34" s="4209">
        <v>121552.32000000001</v>
      </c>
      <c r="L34" s="4209">
        <v>191395.39</v>
      </c>
      <c r="M34" s="4209">
        <v>310297.39</v>
      </c>
      <c r="N34" s="4258">
        <f t="shared" si="0"/>
        <v>1902312.6500000004</v>
      </c>
    </row>
    <row r="35" spans="1:14" ht="16.5" customHeight="1">
      <c r="A35" s="4277" t="s">
        <v>3719</v>
      </c>
      <c r="B35" s="4182">
        <v>272529.2</v>
      </c>
      <c r="C35" s="4209">
        <v>844800</v>
      </c>
      <c r="D35" s="4209">
        <v>1518489.39</v>
      </c>
      <c r="E35" s="4209">
        <v>950286.12</v>
      </c>
      <c r="F35" s="4209">
        <v>1188127.03</v>
      </c>
      <c r="G35" s="4209">
        <v>3691232.15</v>
      </c>
      <c r="H35" s="4209">
        <v>885054.06</v>
      </c>
      <c r="I35" s="4209">
        <v>638808.24</v>
      </c>
      <c r="J35" s="4209">
        <v>402596.62</v>
      </c>
      <c r="K35" s="4209">
        <v>180986.52</v>
      </c>
      <c r="L35" s="4209">
        <v>571826.72</v>
      </c>
      <c r="M35" s="4209">
        <v>984978.6</v>
      </c>
      <c r="N35" s="4258">
        <f t="shared" si="0"/>
        <v>12129714.65</v>
      </c>
    </row>
    <row r="36" spans="1:14" ht="16.5" customHeight="1">
      <c r="A36" s="4277" t="s">
        <v>3721</v>
      </c>
      <c r="B36" s="4182">
        <v>134162.59</v>
      </c>
      <c r="C36" s="4209">
        <v>56419.839999999997</v>
      </c>
      <c r="D36" s="4209">
        <v>56602.76</v>
      </c>
      <c r="E36" s="4209">
        <v>181682.26</v>
      </c>
      <c r="F36" s="4209">
        <v>195603.86</v>
      </c>
      <c r="G36" s="4209">
        <v>171650.1</v>
      </c>
      <c r="H36" s="4209">
        <v>175893.11</v>
      </c>
      <c r="I36" s="4209">
        <v>385617.09</v>
      </c>
      <c r="J36" s="4209">
        <v>465593.76</v>
      </c>
      <c r="K36" s="4209">
        <v>291221.38</v>
      </c>
      <c r="L36" s="4209">
        <v>204056.5</v>
      </c>
      <c r="M36" s="4209">
        <v>386666.54</v>
      </c>
      <c r="N36" s="4258">
        <f t="shared" si="0"/>
        <v>2705169.79</v>
      </c>
    </row>
    <row r="37" spans="1:14" ht="16.5" customHeight="1">
      <c r="A37" s="4277" t="s">
        <v>3722</v>
      </c>
      <c r="B37" s="4182">
        <v>0</v>
      </c>
      <c r="C37" s="4209">
        <v>0</v>
      </c>
      <c r="D37" s="4209">
        <v>0</v>
      </c>
      <c r="E37" s="4209">
        <v>7349.98</v>
      </c>
      <c r="F37" s="4209">
        <v>0</v>
      </c>
      <c r="G37" s="4209">
        <v>0</v>
      </c>
      <c r="H37" s="4209">
        <v>0</v>
      </c>
      <c r="I37" s="4209">
        <v>0</v>
      </c>
      <c r="J37" s="4209">
        <v>0</v>
      </c>
      <c r="K37" s="4209">
        <v>0</v>
      </c>
      <c r="L37" s="4209">
        <v>3679.26</v>
      </c>
      <c r="M37" s="4209">
        <v>0</v>
      </c>
      <c r="N37" s="4258">
        <f t="shared" si="0"/>
        <v>11029.24</v>
      </c>
    </row>
    <row r="38" spans="1:14" ht="16.5" customHeight="1">
      <c r="A38" s="4277" t="s">
        <v>3903</v>
      </c>
      <c r="B38" s="4182">
        <v>0</v>
      </c>
      <c r="C38" s="4209">
        <v>0</v>
      </c>
      <c r="D38" s="4209">
        <v>0</v>
      </c>
      <c r="E38" s="4209">
        <v>0</v>
      </c>
      <c r="F38" s="4209">
        <v>30647.82</v>
      </c>
      <c r="G38" s="4209">
        <v>0</v>
      </c>
      <c r="H38" s="4209">
        <v>0</v>
      </c>
      <c r="I38" s="4209">
        <v>0</v>
      </c>
      <c r="J38" s="4209">
        <v>0</v>
      </c>
      <c r="K38" s="4209">
        <v>0</v>
      </c>
      <c r="L38" s="4209">
        <v>0</v>
      </c>
      <c r="M38" s="4209">
        <v>59082.11</v>
      </c>
      <c r="N38" s="4258">
        <f t="shared" si="0"/>
        <v>89729.93</v>
      </c>
    </row>
    <row r="39" spans="1:14" ht="16.5" customHeight="1">
      <c r="A39" s="4277" t="s">
        <v>3724</v>
      </c>
      <c r="B39" s="4182">
        <v>81801.98</v>
      </c>
      <c r="C39" s="4209">
        <v>6480.65</v>
      </c>
      <c r="D39" s="4209">
        <v>9538.1299999999992</v>
      </c>
      <c r="E39" s="4209">
        <v>26794.97</v>
      </c>
      <c r="F39" s="4209">
        <v>4926.88</v>
      </c>
      <c r="G39" s="4209">
        <v>53050.84</v>
      </c>
      <c r="H39" s="4209">
        <v>67468.11</v>
      </c>
      <c r="I39" s="4209">
        <v>0</v>
      </c>
      <c r="J39" s="4209">
        <v>9477.01</v>
      </c>
      <c r="K39" s="4209">
        <v>42259.56</v>
      </c>
      <c r="L39" s="4209">
        <v>0</v>
      </c>
      <c r="M39" s="4209">
        <v>9151.9</v>
      </c>
      <c r="N39" s="4258">
        <f t="shared" si="0"/>
        <v>310950.03000000003</v>
      </c>
    </row>
    <row r="40" spans="1:14" ht="16.5" customHeight="1">
      <c r="A40" s="4277" t="s">
        <v>3725</v>
      </c>
      <c r="B40" s="4182">
        <v>0</v>
      </c>
      <c r="C40" s="4209">
        <v>0</v>
      </c>
      <c r="D40" s="4209">
        <v>0</v>
      </c>
      <c r="E40" s="4209">
        <v>0</v>
      </c>
      <c r="F40" s="4209">
        <v>0</v>
      </c>
      <c r="G40" s="4209">
        <v>0</v>
      </c>
      <c r="H40" s="4209">
        <v>0</v>
      </c>
      <c r="I40" s="4209">
        <v>21222</v>
      </c>
      <c r="J40" s="4209">
        <v>0</v>
      </c>
      <c r="K40" s="4209">
        <v>0</v>
      </c>
      <c r="L40" s="4209">
        <v>0</v>
      </c>
      <c r="M40" s="4209">
        <v>0</v>
      </c>
      <c r="N40" s="4258">
        <f t="shared" si="0"/>
        <v>21222</v>
      </c>
    </row>
    <row r="41" spans="1:14" ht="16.5" customHeight="1">
      <c r="A41" s="4277" t="s">
        <v>3726</v>
      </c>
      <c r="B41" s="4182">
        <v>0</v>
      </c>
      <c r="C41" s="4209">
        <v>0</v>
      </c>
      <c r="D41" s="4209">
        <v>10983</v>
      </c>
      <c r="E41" s="4209">
        <v>13250.91</v>
      </c>
      <c r="F41" s="4209">
        <v>0</v>
      </c>
      <c r="G41" s="4209">
        <v>0</v>
      </c>
      <c r="H41" s="4209">
        <v>0</v>
      </c>
      <c r="I41" s="4209">
        <v>0</v>
      </c>
      <c r="J41" s="4209">
        <v>0</v>
      </c>
      <c r="K41" s="4209">
        <v>0</v>
      </c>
      <c r="L41" s="4209">
        <v>14308.51</v>
      </c>
      <c r="M41" s="4209">
        <v>0</v>
      </c>
      <c r="N41" s="4258">
        <f t="shared" si="0"/>
        <v>38542.42</v>
      </c>
    </row>
    <row r="42" spans="1:14" ht="16.5" customHeight="1">
      <c r="A42" s="4277" t="s">
        <v>3727</v>
      </c>
      <c r="B42" s="4182">
        <v>0</v>
      </c>
      <c r="C42" s="4209">
        <v>0</v>
      </c>
      <c r="D42" s="4209">
        <v>0</v>
      </c>
      <c r="E42" s="4209">
        <v>113652.3</v>
      </c>
      <c r="F42" s="4209">
        <v>0</v>
      </c>
      <c r="G42" s="4209">
        <v>49274.05</v>
      </c>
      <c r="H42" s="4209">
        <v>0</v>
      </c>
      <c r="I42" s="4209">
        <v>0</v>
      </c>
      <c r="J42" s="4209">
        <v>0</v>
      </c>
      <c r="K42" s="4209">
        <v>0</v>
      </c>
      <c r="L42" s="4209">
        <v>0</v>
      </c>
      <c r="M42" s="4209">
        <v>0</v>
      </c>
      <c r="N42" s="4258">
        <f t="shared" si="0"/>
        <v>162926.35</v>
      </c>
    </row>
    <row r="43" spans="1:14" ht="16.5" customHeight="1">
      <c r="A43" s="4277" t="s">
        <v>3728</v>
      </c>
      <c r="B43" s="4182">
        <v>24062</v>
      </c>
      <c r="C43" s="4209">
        <v>96164.84</v>
      </c>
      <c r="D43" s="4209">
        <v>239825.37</v>
      </c>
      <c r="E43" s="4209">
        <v>14400</v>
      </c>
      <c r="F43" s="4209">
        <v>207848.61</v>
      </c>
      <c r="G43" s="4209">
        <v>106840.91</v>
      </c>
      <c r="H43" s="4209">
        <v>113130.7</v>
      </c>
      <c r="I43" s="4209">
        <v>239247.33</v>
      </c>
      <c r="J43" s="4209">
        <v>42932.71</v>
      </c>
      <c r="K43" s="4209">
        <v>170217.08</v>
      </c>
      <c r="L43" s="4209">
        <v>64471.7</v>
      </c>
      <c r="M43" s="4209">
        <v>189353.34</v>
      </c>
      <c r="N43" s="4258">
        <f t="shared" si="0"/>
        <v>1508494.59</v>
      </c>
    </row>
    <row r="44" spans="1:14" ht="16.5" customHeight="1">
      <c r="A44" s="4277" t="s">
        <v>3729</v>
      </c>
      <c r="B44" s="4182">
        <v>277046.58</v>
      </c>
      <c r="C44" s="4209">
        <v>189413.99</v>
      </c>
      <c r="D44" s="4209">
        <v>261172.39</v>
      </c>
      <c r="E44" s="4209">
        <v>345375.4</v>
      </c>
      <c r="F44" s="4209">
        <v>351370.26</v>
      </c>
      <c r="G44" s="4209">
        <v>184341.47</v>
      </c>
      <c r="H44" s="4209">
        <v>199534.67</v>
      </c>
      <c r="I44" s="4209">
        <v>281188.46999999997</v>
      </c>
      <c r="J44" s="4209">
        <v>350556.43</v>
      </c>
      <c r="K44" s="4209">
        <v>329333.93</v>
      </c>
      <c r="L44" s="4209">
        <v>332664.99</v>
      </c>
      <c r="M44" s="4209">
        <v>325043.58</v>
      </c>
      <c r="N44" s="4258">
        <f t="shared" si="0"/>
        <v>3427042.16</v>
      </c>
    </row>
    <row r="45" spans="1:14" ht="16.5" customHeight="1">
      <c r="A45" s="4277" t="s">
        <v>3730</v>
      </c>
      <c r="B45" s="4182">
        <v>1222480.1299999999</v>
      </c>
      <c r="C45" s="4209">
        <v>198174.68</v>
      </c>
      <c r="D45" s="4209">
        <v>0</v>
      </c>
      <c r="E45" s="4209">
        <v>1922842.55</v>
      </c>
      <c r="F45" s="4209">
        <v>88834.12</v>
      </c>
      <c r="G45" s="4209">
        <v>3435197.44</v>
      </c>
      <c r="H45" s="4209">
        <v>5191872.5999999996</v>
      </c>
      <c r="I45" s="4209">
        <v>1554476.03</v>
      </c>
      <c r="J45" s="4209">
        <v>1170757.02</v>
      </c>
      <c r="K45" s="4209">
        <v>9918.7000000000007</v>
      </c>
      <c r="L45" s="4209">
        <v>150527.07999999999</v>
      </c>
      <c r="M45" s="4209">
        <v>513283.51</v>
      </c>
      <c r="N45" s="4258">
        <f t="shared" si="0"/>
        <v>15458363.859999998</v>
      </c>
    </row>
    <row r="46" spans="1:14" ht="16.5" customHeight="1">
      <c r="A46" s="4277" t="s">
        <v>3731</v>
      </c>
      <c r="B46" s="4182">
        <v>813976.4</v>
      </c>
      <c r="C46" s="4209">
        <v>449989.06</v>
      </c>
      <c r="D46" s="4209">
        <v>1044975.48</v>
      </c>
      <c r="E46" s="4209">
        <v>1014159.42</v>
      </c>
      <c r="F46" s="4209">
        <v>1030893.7</v>
      </c>
      <c r="G46" s="4209">
        <v>812068.31</v>
      </c>
      <c r="H46" s="4209">
        <v>872982.68</v>
      </c>
      <c r="I46" s="4209">
        <v>1787833.9</v>
      </c>
      <c r="J46" s="4209">
        <v>1285985.46</v>
      </c>
      <c r="K46" s="4209">
        <v>943894.81</v>
      </c>
      <c r="L46" s="4209">
        <v>1057990.54</v>
      </c>
      <c r="M46" s="4209">
        <v>717532.38</v>
      </c>
      <c r="N46" s="4258">
        <f t="shared" si="0"/>
        <v>11832282.140000002</v>
      </c>
    </row>
    <row r="47" spans="1:14" ht="16.5" customHeight="1">
      <c r="A47" s="4277" t="s">
        <v>3732</v>
      </c>
      <c r="B47" s="4182">
        <v>0</v>
      </c>
      <c r="C47" s="4209">
        <v>0</v>
      </c>
      <c r="D47" s="4209">
        <v>0</v>
      </c>
      <c r="E47" s="4209">
        <v>0</v>
      </c>
      <c r="F47" s="4209">
        <v>74991.98</v>
      </c>
      <c r="G47" s="4209">
        <v>0</v>
      </c>
      <c r="H47" s="4209">
        <v>0</v>
      </c>
      <c r="I47" s="4209">
        <v>0</v>
      </c>
      <c r="J47" s="4209">
        <v>0</v>
      </c>
      <c r="K47" s="4209">
        <v>145825.16</v>
      </c>
      <c r="L47" s="4209">
        <v>0</v>
      </c>
      <c r="M47" s="4209">
        <v>0</v>
      </c>
      <c r="N47" s="4258">
        <f t="shared" si="0"/>
        <v>220817.14</v>
      </c>
    </row>
    <row r="48" spans="1:14" ht="16.5" customHeight="1">
      <c r="A48" s="4277" t="s">
        <v>3895</v>
      </c>
      <c r="B48" s="4182">
        <v>0</v>
      </c>
      <c r="C48" s="4209">
        <v>0</v>
      </c>
      <c r="D48" s="4209">
        <v>20277</v>
      </c>
      <c r="E48" s="4209">
        <v>0</v>
      </c>
      <c r="F48" s="4209">
        <v>0</v>
      </c>
      <c r="G48" s="4209">
        <v>0</v>
      </c>
      <c r="H48" s="4209">
        <v>25955</v>
      </c>
      <c r="I48" s="4209">
        <v>0</v>
      </c>
      <c r="J48" s="4209">
        <v>0</v>
      </c>
      <c r="K48" s="4209">
        <v>18108</v>
      </c>
      <c r="L48" s="4209">
        <v>0</v>
      </c>
      <c r="M48" s="4209">
        <v>18897</v>
      </c>
      <c r="N48" s="4258">
        <f t="shared" si="0"/>
        <v>83237</v>
      </c>
    </row>
    <row r="49" spans="1:14" ht="16.5" customHeight="1">
      <c r="A49" s="4277" t="s">
        <v>3733</v>
      </c>
      <c r="B49" s="4182">
        <v>22191.4</v>
      </c>
      <c r="C49" s="4209">
        <v>69969.41</v>
      </c>
      <c r="D49" s="4209">
        <v>0</v>
      </c>
      <c r="E49" s="4209">
        <v>30458</v>
      </c>
      <c r="F49" s="4209">
        <v>161124.45000000001</v>
      </c>
      <c r="G49" s="4209">
        <v>121899.4</v>
      </c>
      <c r="H49" s="4209">
        <v>0</v>
      </c>
      <c r="I49" s="4209">
        <v>19591</v>
      </c>
      <c r="J49" s="4209">
        <v>60375</v>
      </c>
      <c r="K49" s="4209">
        <v>95919.3</v>
      </c>
      <c r="L49" s="4209">
        <v>0</v>
      </c>
      <c r="M49" s="4209">
        <v>52253.98</v>
      </c>
      <c r="N49" s="4258">
        <f t="shared" si="0"/>
        <v>633781.94000000006</v>
      </c>
    </row>
    <row r="50" spans="1:14" ht="16.5" customHeight="1">
      <c r="A50" s="4277" t="s">
        <v>3734</v>
      </c>
      <c r="B50" s="4182">
        <v>90394.98</v>
      </c>
      <c r="C50" s="4209">
        <v>28506.86</v>
      </c>
      <c r="D50" s="4209">
        <v>42509.57</v>
      </c>
      <c r="E50" s="4209">
        <v>497326.29</v>
      </c>
      <c r="F50" s="4209">
        <v>134979.03</v>
      </c>
      <c r="G50" s="4209">
        <v>134475.56</v>
      </c>
      <c r="H50" s="4209">
        <v>589242.05000000005</v>
      </c>
      <c r="I50" s="4209">
        <v>128351.19</v>
      </c>
      <c r="J50" s="4209">
        <v>106585.53</v>
      </c>
      <c r="K50" s="4209">
        <v>404589.22</v>
      </c>
      <c r="L50" s="4209">
        <v>55409.78</v>
      </c>
      <c r="M50" s="4209">
        <v>544579.01</v>
      </c>
      <c r="N50" s="4258">
        <f t="shared" si="0"/>
        <v>2756949.0700000003</v>
      </c>
    </row>
    <row r="51" spans="1:14" ht="16.5" customHeight="1">
      <c r="A51" s="4277" t="s">
        <v>3735</v>
      </c>
      <c r="B51" s="4182">
        <v>2663470.0099999998</v>
      </c>
      <c r="C51" s="4209">
        <v>2658907.83</v>
      </c>
      <c r="D51" s="4209">
        <v>3266319.01</v>
      </c>
      <c r="E51" s="4209">
        <v>2586794.2400000002</v>
      </c>
      <c r="F51" s="4209">
        <v>2057905.32</v>
      </c>
      <c r="G51" s="4209">
        <v>2619796.14</v>
      </c>
      <c r="H51" s="4209">
        <v>2881405.03</v>
      </c>
      <c r="I51" s="4209">
        <v>2647620.0299999998</v>
      </c>
      <c r="J51" s="4209">
        <v>2191250.61</v>
      </c>
      <c r="K51" s="4209">
        <v>2848723.03</v>
      </c>
      <c r="L51" s="4209">
        <v>2478263.48</v>
      </c>
      <c r="M51" s="4209">
        <v>3339486.83</v>
      </c>
      <c r="N51" s="4258">
        <f t="shared" si="0"/>
        <v>32239941.560000002</v>
      </c>
    </row>
    <row r="52" spans="1:14" ht="16.5" customHeight="1">
      <c r="A52" s="4277" t="s">
        <v>3889</v>
      </c>
      <c r="B52" s="4182">
        <v>0</v>
      </c>
      <c r="C52" s="4209">
        <v>0</v>
      </c>
      <c r="D52" s="4209">
        <v>0</v>
      </c>
      <c r="E52" s="4209">
        <v>0</v>
      </c>
      <c r="F52" s="4209">
        <v>0</v>
      </c>
      <c r="G52" s="4209">
        <v>26407.200000000001</v>
      </c>
      <c r="H52" s="4209">
        <v>10322.799999999999</v>
      </c>
      <c r="I52" s="4209">
        <v>0</v>
      </c>
      <c r="J52" s="4209">
        <v>0</v>
      </c>
      <c r="K52" s="4209">
        <v>0</v>
      </c>
      <c r="L52" s="4209">
        <v>0</v>
      </c>
      <c r="M52" s="4209">
        <v>0</v>
      </c>
      <c r="N52" s="4258">
        <f t="shared" si="0"/>
        <v>36730</v>
      </c>
    </row>
    <row r="53" spans="1:14" ht="16.5" customHeight="1">
      <c r="A53" s="4277" t="s">
        <v>3737</v>
      </c>
      <c r="B53" s="4182">
        <v>18798.5</v>
      </c>
      <c r="C53" s="4209">
        <v>34241.269999999997</v>
      </c>
      <c r="D53" s="4209">
        <v>37175</v>
      </c>
      <c r="E53" s="4209">
        <v>26716.6</v>
      </c>
      <c r="F53" s="4209">
        <v>170600.6</v>
      </c>
      <c r="G53" s="4209">
        <v>201509.2</v>
      </c>
      <c r="H53" s="4209">
        <v>64026.25</v>
      </c>
      <c r="I53" s="4209">
        <v>347850.8</v>
      </c>
      <c r="J53" s="4209">
        <v>40335</v>
      </c>
      <c r="K53" s="4209">
        <v>0</v>
      </c>
      <c r="L53" s="4209">
        <v>542207</v>
      </c>
      <c r="M53" s="4209">
        <v>119852.75</v>
      </c>
      <c r="N53" s="4258">
        <f t="shared" si="0"/>
        <v>1603312.97</v>
      </c>
    </row>
    <row r="54" spans="1:14" ht="16.5" customHeight="1">
      <c r="A54" s="4277" t="s">
        <v>3738</v>
      </c>
      <c r="B54" s="4182">
        <v>0</v>
      </c>
      <c r="C54" s="4209">
        <v>0</v>
      </c>
      <c r="D54" s="4209">
        <v>41245.53</v>
      </c>
      <c r="E54" s="4209">
        <v>0</v>
      </c>
      <c r="F54" s="4209">
        <v>0</v>
      </c>
      <c r="G54" s="4209">
        <v>0</v>
      </c>
      <c r="H54" s="4209">
        <v>0</v>
      </c>
      <c r="I54" s="4209">
        <v>0</v>
      </c>
      <c r="J54" s="4209">
        <v>0</v>
      </c>
      <c r="K54" s="4209">
        <v>0</v>
      </c>
      <c r="L54" s="4209">
        <v>0</v>
      </c>
      <c r="M54" s="4209">
        <v>8238</v>
      </c>
      <c r="N54" s="4258">
        <f t="shared" si="0"/>
        <v>49483.53</v>
      </c>
    </row>
    <row r="55" spans="1:14" ht="16.5" customHeight="1">
      <c r="A55" s="4277" t="s">
        <v>3739</v>
      </c>
      <c r="B55" s="4182">
        <v>31486</v>
      </c>
      <c r="C55" s="4209">
        <v>416984.43</v>
      </c>
      <c r="D55" s="4209">
        <v>17640</v>
      </c>
      <c r="E55" s="4209">
        <v>54196.5</v>
      </c>
      <c r="F55" s="4209">
        <v>446907.38</v>
      </c>
      <c r="G55" s="4209">
        <v>0</v>
      </c>
      <c r="H55" s="4209">
        <v>59846.51</v>
      </c>
      <c r="I55" s="4209">
        <v>86900</v>
      </c>
      <c r="J55" s="4209">
        <v>146857.46</v>
      </c>
      <c r="K55" s="4209">
        <v>450251.36</v>
      </c>
      <c r="L55" s="4209">
        <v>117348.5</v>
      </c>
      <c r="M55" s="4209">
        <v>536481.05000000005</v>
      </c>
      <c r="N55" s="4258">
        <f t="shared" si="0"/>
        <v>2364899.1900000004</v>
      </c>
    </row>
    <row r="56" spans="1:14" ht="16.5" customHeight="1">
      <c r="A56" s="4277" t="s">
        <v>3740</v>
      </c>
      <c r="B56" s="4182">
        <v>0</v>
      </c>
      <c r="C56" s="4209">
        <v>0</v>
      </c>
      <c r="D56" s="4209">
        <v>0</v>
      </c>
      <c r="E56" s="4209">
        <v>0</v>
      </c>
      <c r="F56" s="4209">
        <v>0</v>
      </c>
      <c r="G56" s="4209">
        <v>0</v>
      </c>
      <c r="H56" s="4209">
        <v>0</v>
      </c>
      <c r="I56" s="4209">
        <v>0</v>
      </c>
      <c r="J56" s="4209">
        <v>0</v>
      </c>
      <c r="K56" s="4209">
        <v>23958</v>
      </c>
      <c r="L56" s="4209">
        <v>0</v>
      </c>
      <c r="M56" s="4209">
        <v>0</v>
      </c>
      <c r="N56" s="4258">
        <f t="shared" si="0"/>
        <v>23958</v>
      </c>
    </row>
    <row r="57" spans="1:14" ht="16.5" customHeight="1">
      <c r="A57" s="4277" t="s">
        <v>3741</v>
      </c>
      <c r="B57" s="4182">
        <v>20772</v>
      </c>
      <c r="C57" s="4209">
        <v>0</v>
      </c>
      <c r="D57" s="4209">
        <v>0</v>
      </c>
      <c r="E57" s="4209">
        <v>8960</v>
      </c>
      <c r="F57" s="4209">
        <v>0</v>
      </c>
      <c r="G57" s="4209">
        <v>23006.07</v>
      </c>
      <c r="H57" s="4209">
        <v>0</v>
      </c>
      <c r="I57" s="4209">
        <v>0</v>
      </c>
      <c r="J57" s="4209">
        <v>15990</v>
      </c>
      <c r="K57" s="4209">
        <v>17858.14</v>
      </c>
      <c r="L57" s="4209">
        <v>0</v>
      </c>
      <c r="M57" s="4209">
        <v>0</v>
      </c>
      <c r="N57" s="4258">
        <f t="shared" si="0"/>
        <v>86586.21</v>
      </c>
    </row>
    <row r="58" spans="1:14" ht="16.5" customHeight="1">
      <c r="A58" s="4277" t="s">
        <v>3743</v>
      </c>
      <c r="B58" s="4182">
        <v>0</v>
      </c>
      <c r="C58" s="4209">
        <v>71073.649999999994</v>
      </c>
      <c r="D58" s="4209">
        <v>0</v>
      </c>
      <c r="E58" s="4209">
        <v>0</v>
      </c>
      <c r="F58" s="4209">
        <v>0</v>
      </c>
      <c r="G58" s="4209">
        <v>0</v>
      </c>
      <c r="H58" s="4209">
        <v>0</v>
      </c>
      <c r="I58" s="4209">
        <v>0</v>
      </c>
      <c r="J58" s="4209">
        <v>0</v>
      </c>
      <c r="K58" s="4209">
        <v>0</v>
      </c>
      <c r="L58" s="4209">
        <v>0</v>
      </c>
      <c r="M58" s="4209">
        <v>0</v>
      </c>
      <c r="N58" s="4258">
        <f t="shared" si="0"/>
        <v>71073.649999999994</v>
      </c>
    </row>
    <row r="59" spans="1:14" ht="16.5" customHeight="1">
      <c r="A59" s="4277" t="s">
        <v>3744</v>
      </c>
      <c r="B59" s="4182">
        <v>96013.2</v>
      </c>
      <c r="C59" s="4209">
        <v>1147.57</v>
      </c>
      <c r="D59" s="4209">
        <v>285547.56</v>
      </c>
      <c r="E59" s="4209">
        <v>87020.01</v>
      </c>
      <c r="F59" s="4209">
        <v>124923.97</v>
      </c>
      <c r="G59" s="4209">
        <v>171263.83</v>
      </c>
      <c r="H59" s="4209">
        <v>53430</v>
      </c>
      <c r="I59" s="4209">
        <v>286021.18</v>
      </c>
      <c r="J59" s="4209">
        <v>164172.21</v>
      </c>
      <c r="K59" s="4209">
        <v>247623.19</v>
      </c>
      <c r="L59" s="4209">
        <v>129083.92</v>
      </c>
      <c r="M59" s="4209">
        <v>19404</v>
      </c>
      <c r="N59" s="4258">
        <f t="shared" si="0"/>
        <v>1665650.64</v>
      </c>
    </row>
    <row r="60" spans="1:14" ht="16.5" customHeight="1">
      <c r="A60" s="4277" t="s">
        <v>3745</v>
      </c>
      <c r="B60" s="4182">
        <v>0</v>
      </c>
      <c r="C60" s="4209">
        <v>0</v>
      </c>
      <c r="D60" s="4209">
        <v>111</v>
      </c>
      <c r="E60" s="4209">
        <v>31646.63</v>
      </c>
      <c r="F60" s="4209">
        <v>0</v>
      </c>
      <c r="G60" s="4209">
        <v>38617.51</v>
      </c>
      <c r="H60" s="4209">
        <v>16569.77</v>
      </c>
      <c r="I60" s="4209">
        <v>23059.15</v>
      </c>
      <c r="J60" s="4209">
        <v>17082.28</v>
      </c>
      <c r="K60" s="4209">
        <v>0</v>
      </c>
      <c r="L60" s="4209">
        <v>80812.39</v>
      </c>
      <c r="M60" s="4209">
        <v>0</v>
      </c>
      <c r="N60" s="4258">
        <f t="shared" si="0"/>
        <v>207898.72999999998</v>
      </c>
    </row>
    <row r="61" spans="1:14" ht="16.5" customHeight="1">
      <c r="A61" s="4277" t="s">
        <v>3746</v>
      </c>
      <c r="B61" s="4182">
        <v>0</v>
      </c>
      <c r="C61" s="4209">
        <v>0</v>
      </c>
      <c r="D61" s="4209">
        <v>0</v>
      </c>
      <c r="E61" s="4209">
        <v>0</v>
      </c>
      <c r="F61" s="4209">
        <v>21536.25</v>
      </c>
      <c r="G61" s="4209">
        <v>0</v>
      </c>
      <c r="H61" s="4209">
        <v>0</v>
      </c>
      <c r="I61" s="4209">
        <v>0</v>
      </c>
      <c r="J61" s="4209">
        <v>0</v>
      </c>
      <c r="K61" s="4209">
        <v>0</v>
      </c>
      <c r="L61" s="4209">
        <v>130723.33</v>
      </c>
      <c r="M61" s="4209">
        <v>124424.1</v>
      </c>
      <c r="N61" s="4258">
        <f t="shared" si="0"/>
        <v>276683.68000000005</v>
      </c>
    </row>
    <row r="62" spans="1:14" ht="16.5" customHeight="1">
      <c r="A62" s="4277" t="s">
        <v>3747</v>
      </c>
      <c r="B62" s="4182">
        <v>655888.27</v>
      </c>
      <c r="C62" s="4209">
        <v>920749.51</v>
      </c>
      <c r="D62" s="4209">
        <v>902787.04</v>
      </c>
      <c r="E62" s="4209">
        <v>1411324.25</v>
      </c>
      <c r="F62" s="4209">
        <v>1242129.56</v>
      </c>
      <c r="G62" s="4209">
        <v>1734832.16</v>
      </c>
      <c r="H62" s="4209">
        <v>2451185.46</v>
      </c>
      <c r="I62" s="4209">
        <v>2352110.37</v>
      </c>
      <c r="J62" s="4209">
        <v>1473497.96</v>
      </c>
      <c r="K62" s="4209">
        <v>1787586.48</v>
      </c>
      <c r="L62" s="4209">
        <v>2857692.52</v>
      </c>
      <c r="M62" s="4209">
        <v>3998644.03</v>
      </c>
      <c r="N62" s="4258">
        <f t="shared" si="0"/>
        <v>21788427.610000003</v>
      </c>
    </row>
    <row r="63" spans="1:14" ht="16.5" customHeight="1">
      <c r="A63" s="4277" t="s">
        <v>3870</v>
      </c>
      <c r="B63" s="4182">
        <v>0</v>
      </c>
      <c r="C63" s="4209">
        <v>0</v>
      </c>
      <c r="D63" s="4209">
        <v>0</v>
      </c>
      <c r="E63" s="4209">
        <v>0</v>
      </c>
      <c r="F63" s="4209">
        <v>0</v>
      </c>
      <c r="G63" s="4209">
        <v>0</v>
      </c>
      <c r="H63" s="4209">
        <v>0</v>
      </c>
      <c r="I63" s="4209">
        <v>106559.21</v>
      </c>
      <c r="J63" s="4209">
        <v>424212.11</v>
      </c>
      <c r="K63" s="4209">
        <v>93606.51</v>
      </c>
      <c r="L63" s="4209">
        <v>0</v>
      </c>
      <c r="M63" s="4209">
        <v>0</v>
      </c>
      <c r="N63" s="4258">
        <f t="shared" si="0"/>
        <v>624377.82999999996</v>
      </c>
    </row>
    <row r="64" spans="1:14" ht="16.5" customHeight="1">
      <c r="A64" s="4277" t="s">
        <v>3748</v>
      </c>
      <c r="B64" s="4182">
        <v>103451.5</v>
      </c>
      <c r="C64" s="4209">
        <v>136371.60999999999</v>
      </c>
      <c r="D64" s="4209">
        <v>349890</v>
      </c>
      <c r="E64" s="4209">
        <v>309362.17</v>
      </c>
      <c r="F64" s="4209">
        <v>0</v>
      </c>
      <c r="G64" s="4209">
        <v>25226</v>
      </c>
      <c r="H64" s="4209">
        <v>49270.25</v>
      </c>
      <c r="I64" s="4209">
        <v>180906.25</v>
      </c>
      <c r="J64" s="4209">
        <v>57869.9</v>
      </c>
      <c r="K64" s="4209">
        <v>11945.48</v>
      </c>
      <c r="L64" s="4209">
        <v>64222.5</v>
      </c>
      <c r="M64" s="4209">
        <v>42363.96</v>
      </c>
      <c r="N64" s="4258">
        <f t="shared" si="0"/>
        <v>1330879.6199999999</v>
      </c>
    </row>
    <row r="65" spans="1:14" ht="16.5" customHeight="1">
      <c r="A65" s="4277" t="s">
        <v>3749</v>
      </c>
      <c r="B65" s="4182">
        <v>277990.11</v>
      </c>
      <c r="C65" s="4209">
        <v>75242.86</v>
      </c>
      <c r="D65" s="4209">
        <v>172366.51</v>
      </c>
      <c r="E65" s="4209">
        <v>244004.99</v>
      </c>
      <c r="F65" s="4209">
        <v>184515.6</v>
      </c>
      <c r="G65" s="4209">
        <v>372159.68</v>
      </c>
      <c r="H65" s="4209">
        <v>369511.62</v>
      </c>
      <c r="I65" s="4209">
        <v>205657.33</v>
      </c>
      <c r="J65" s="4209">
        <v>270711.71999999997</v>
      </c>
      <c r="K65" s="4209">
        <v>601732.69999999995</v>
      </c>
      <c r="L65" s="4209">
        <v>232230.83</v>
      </c>
      <c r="M65" s="4209">
        <v>251784.24</v>
      </c>
      <c r="N65" s="4258">
        <f t="shared" si="0"/>
        <v>3257908.1900000004</v>
      </c>
    </row>
    <row r="66" spans="1:14" ht="16.5" customHeight="1">
      <c r="A66" s="4277" t="s">
        <v>3750</v>
      </c>
      <c r="B66" s="4182">
        <v>1401103.28</v>
      </c>
      <c r="C66" s="4209">
        <v>1396152.01</v>
      </c>
      <c r="D66" s="4209">
        <v>1649877.53</v>
      </c>
      <c r="E66" s="4209">
        <v>1686507.66</v>
      </c>
      <c r="F66" s="4209">
        <v>1465382.35</v>
      </c>
      <c r="G66" s="4209">
        <v>1185492.21</v>
      </c>
      <c r="H66" s="4209">
        <v>1483856.97</v>
      </c>
      <c r="I66" s="4209">
        <v>1418136.99</v>
      </c>
      <c r="J66" s="4209">
        <v>1230063.56</v>
      </c>
      <c r="K66" s="4209">
        <v>1458699.09</v>
      </c>
      <c r="L66" s="4209">
        <v>1368865.23</v>
      </c>
      <c r="M66" s="4209">
        <v>2142518.48</v>
      </c>
      <c r="N66" s="4258">
        <f t="shared" si="0"/>
        <v>17886655.359999999</v>
      </c>
    </row>
    <row r="67" spans="1:14" ht="16.5" customHeight="1">
      <c r="A67" s="4277" t="s">
        <v>3852</v>
      </c>
      <c r="B67" s="4182">
        <v>0</v>
      </c>
      <c r="C67" s="4209">
        <v>110615.93</v>
      </c>
      <c r="D67" s="4209">
        <v>0</v>
      </c>
      <c r="E67" s="4209">
        <v>0</v>
      </c>
      <c r="F67" s="4209">
        <v>0</v>
      </c>
      <c r="G67" s="4209">
        <v>0</v>
      </c>
      <c r="H67" s="4209">
        <v>0</v>
      </c>
      <c r="I67" s="4209">
        <v>0</v>
      </c>
      <c r="J67" s="4209">
        <v>0</v>
      </c>
      <c r="K67" s="4209">
        <v>0</v>
      </c>
      <c r="L67" s="4209">
        <v>0</v>
      </c>
      <c r="M67" s="4209">
        <v>0</v>
      </c>
      <c r="N67" s="4258">
        <f t="shared" si="0"/>
        <v>110615.93</v>
      </c>
    </row>
    <row r="68" spans="1:14" ht="16.5" customHeight="1">
      <c r="A68" s="4277" t="s">
        <v>3753</v>
      </c>
      <c r="B68" s="4182">
        <v>0</v>
      </c>
      <c r="C68" s="4209">
        <v>0</v>
      </c>
      <c r="D68" s="4209">
        <v>7201.4</v>
      </c>
      <c r="E68" s="4209">
        <v>3300</v>
      </c>
      <c r="F68" s="4209">
        <v>40975</v>
      </c>
      <c r="G68" s="4209">
        <v>44380.11</v>
      </c>
      <c r="H68" s="4209">
        <v>0</v>
      </c>
      <c r="I68" s="4209">
        <v>256338.09</v>
      </c>
      <c r="J68" s="4209">
        <v>5890.12</v>
      </c>
      <c r="K68" s="4209">
        <v>47742.64</v>
      </c>
      <c r="L68" s="4209">
        <v>24475</v>
      </c>
      <c r="M68" s="4209">
        <v>36832</v>
      </c>
      <c r="N68" s="4258">
        <f t="shared" si="0"/>
        <v>467134.36</v>
      </c>
    </row>
    <row r="69" spans="1:14" ht="16.5" customHeight="1">
      <c r="A69" s="4277" t="s">
        <v>3754</v>
      </c>
      <c r="B69" s="4182">
        <v>9991885.9299999997</v>
      </c>
      <c r="C69" s="4209">
        <v>8520039.7799999993</v>
      </c>
      <c r="D69" s="4209">
        <v>10630436.84</v>
      </c>
      <c r="E69" s="4209">
        <v>11923785.559800001</v>
      </c>
      <c r="F69" s="4209">
        <v>9193190.8000000007</v>
      </c>
      <c r="G69" s="4209">
        <v>15558752.039999999</v>
      </c>
      <c r="H69" s="4209">
        <v>13406361.609999999</v>
      </c>
      <c r="I69" s="4209">
        <v>16557687.4399</v>
      </c>
      <c r="J69" s="4209">
        <v>9218661.9100000001</v>
      </c>
      <c r="K69" s="4209">
        <v>13416527.710000001</v>
      </c>
      <c r="L69" s="4209">
        <v>14155810.609999999</v>
      </c>
      <c r="M69" s="4209">
        <v>19809179.449999999</v>
      </c>
      <c r="N69" s="4258">
        <f t="shared" si="0"/>
        <v>152382319.67969999</v>
      </c>
    </row>
    <row r="70" spans="1:14" ht="16.5" customHeight="1">
      <c r="A70" s="4277" t="s">
        <v>3756</v>
      </c>
      <c r="B70" s="4182">
        <v>1188405.3600000001</v>
      </c>
      <c r="C70" s="4209">
        <v>1342764.37</v>
      </c>
      <c r="D70" s="4209">
        <v>2376609.2400000002</v>
      </c>
      <c r="E70" s="4209">
        <v>660049.35</v>
      </c>
      <c r="F70" s="4209">
        <v>898749.79</v>
      </c>
      <c r="G70" s="4209">
        <v>1490812.4</v>
      </c>
      <c r="H70" s="4209">
        <v>1706948.48</v>
      </c>
      <c r="I70" s="4209">
        <v>1156999.1599999999</v>
      </c>
      <c r="J70" s="4209">
        <v>1106810.6599999999</v>
      </c>
      <c r="K70" s="4209">
        <v>1635244.9</v>
      </c>
      <c r="L70" s="4209">
        <v>1214749.8400000001</v>
      </c>
      <c r="M70" s="4209">
        <v>2387275.48</v>
      </c>
      <c r="N70" s="4258">
        <f t="shared" si="0"/>
        <v>17165419.030000001</v>
      </c>
    </row>
    <row r="71" spans="1:14" ht="16.5" customHeight="1">
      <c r="A71" s="4277" t="s">
        <v>3853</v>
      </c>
      <c r="B71" s="4182">
        <v>2762992.89</v>
      </c>
      <c r="C71" s="4209">
        <v>3872616.89</v>
      </c>
      <c r="D71" s="4209">
        <v>3409305.67</v>
      </c>
      <c r="E71" s="4209">
        <v>2372696.65</v>
      </c>
      <c r="F71" s="4209">
        <v>2534328.83</v>
      </c>
      <c r="G71" s="4209">
        <v>2642412.2400000002</v>
      </c>
      <c r="H71" s="4209">
        <v>2891244.96</v>
      </c>
      <c r="I71" s="4209">
        <v>2954495.97</v>
      </c>
      <c r="J71" s="4209">
        <v>3091288.83</v>
      </c>
      <c r="K71" s="4209">
        <v>3182928.71</v>
      </c>
      <c r="L71" s="4209">
        <v>3294463.87</v>
      </c>
      <c r="M71" s="4209">
        <v>4259683.62</v>
      </c>
      <c r="N71" s="4258">
        <f t="shared" ref="N71:N80" si="1">SUM(B71:M71)</f>
        <v>37268459.130000003</v>
      </c>
    </row>
    <row r="72" spans="1:14" ht="16.5" customHeight="1">
      <c r="A72" s="4277" t="s">
        <v>3757</v>
      </c>
      <c r="B72" s="4182">
        <v>170401.02</v>
      </c>
      <c r="C72" s="4209">
        <v>162329.39000000001</v>
      </c>
      <c r="D72" s="4209">
        <v>224238.8</v>
      </c>
      <c r="E72" s="4209">
        <v>241646.75</v>
      </c>
      <c r="F72" s="4209">
        <v>193170.18</v>
      </c>
      <c r="G72" s="4209">
        <v>186184.65</v>
      </c>
      <c r="H72" s="4209">
        <v>557014.25</v>
      </c>
      <c r="I72" s="4209">
        <v>469077.67</v>
      </c>
      <c r="J72" s="4209">
        <v>223218.68</v>
      </c>
      <c r="K72" s="4209">
        <v>239221.13</v>
      </c>
      <c r="L72" s="4209">
        <v>154105.47</v>
      </c>
      <c r="M72" s="4209">
        <v>358962.46</v>
      </c>
      <c r="N72" s="4258">
        <f t="shared" si="1"/>
        <v>3179570.45</v>
      </c>
    </row>
    <row r="73" spans="1:14" ht="16.5" customHeight="1">
      <c r="A73" s="4277" t="s">
        <v>3758</v>
      </c>
      <c r="B73" s="4182">
        <v>481620.09</v>
      </c>
      <c r="C73" s="4209">
        <v>638965.56000000006</v>
      </c>
      <c r="D73" s="4209">
        <v>848139.14</v>
      </c>
      <c r="E73" s="4209">
        <v>822641.04</v>
      </c>
      <c r="F73" s="4209">
        <v>1083931.32</v>
      </c>
      <c r="G73" s="4209">
        <v>937870.99</v>
      </c>
      <c r="H73" s="4209">
        <v>782109.91</v>
      </c>
      <c r="I73" s="4209">
        <v>464427.82</v>
      </c>
      <c r="J73" s="4209">
        <v>932983.86</v>
      </c>
      <c r="K73" s="4209">
        <v>1515841.56</v>
      </c>
      <c r="L73" s="4209">
        <v>1495381.54</v>
      </c>
      <c r="M73" s="4209">
        <v>1117837.78</v>
      </c>
      <c r="N73" s="4258">
        <f t="shared" si="1"/>
        <v>11121750.610000001</v>
      </c>
    </row>
    <row r="74" spans="1:14" ht="16.5" customHeight="1">
      <c r="A74" s="4277" t="s">
        <v>3759</v>
      </c>
      <c r="B74" s="4182">
        <v>0</v>
      </c>
      <c r="C74" s="4209">
        <v>6081.13</v>
      </c>
      <c r="D74" s="4209">
        <v>6986.5</v>
      </c>
      <c r="E74" s="4209">
        <v>7269.64</v>
      </c>
      <c r="F74" s="4209">
        <v>6423.23</v>
      </c>
      <c r="G74" s="4209">
        <v>9410.76</v>
      </c>
      <c r="H74" s="4209">
        <v>15006.93</v>
      </c>
      <c r="I74" s="4209">
        <v>10158.66</v>
      </c>
      <c r="J74" s="4209">
        <v>1675.46</v>
      </c>
      <c r="K74" s="4209">
        <v>420019.07</v>
      </c>
      <c r="L74" s="4209">
        <v>115379.42</v>
      </c>
      <c r="M74" s="4209">
        <v>74716.570000000007</v>
      </c>
      <c r="N74" s="4258">
        <f t="shared" si="1"/>
        <v>673127.37000000011</v>
      </c>
    </row>
    <row r="75" spans="1:14" ht="16.5" customHeight="1">
      <c r="A75" s="4277" t="s">
        <v>3760</v>
      </c>
      <c r="B75" s="4182">
        <v>258878.69</v>
      </c>
      <c r="C75" s="4209">
        <v>199757.64</v>
      </c>
      <c r="D75" s="4209">
        <v>195370</v>
      </c>
      <c r="E75" s="4209">
        <v>195841.44</v>
      </c>
      <c r="F75" s="4209">
        <v>247500.34</v>
      </c>
      <c r="G75" s="4209">
        <v>245948.75</v>
      </c>
      <c r="H75" s="4209">
        <v>241535.8</v>
      </c>
      <c r="I75" s="4209">
        <v>231646.53</v>
      </c>
      <c r="J75" s="4209">
        <v>566247.31999999995</v>
      </c>
      <c r="K75" s="4209">
        <v>578004.44999999995</v>
      </c>
      <c r="L75" s="4209">
        <v>264867.28000000003</v>
      </c>
      <c r="M75" s="4209">
        <v>362893.21</v>
      </c>
      <c r="N75" s="4258">
        <f t="shared" si="1"/>
        <v>3588491.45</v>
      </c>
    </row>
    <row r="76" spans="1:14" ht="16.5" customHeight="1">
      <c r="A76" s="4277" t="s">
        <v>3761</v>
      </c>
      <c r="B76" s="4182">
        <v>263806</v>
      </c>
      <c r="C76" s="4209">
        <v>189353.51</v>
      </c>
      <c r="D76" s="4209">
        <v>249614.63</v>
      </c>
      <c r="E76" s="4209">
        <v>204605.6</v>
      </c>
      <c r="F76" s="4209">
        <v>141601.49</v>
      </c>
      <c r="G76" s="4209">
        <v>210337.38</v>
      </c>
      <c r="H76" s="4209">
        <v>207138.99</v>
      </c>
      <c r="I76" s="4209">
        <v>424728.55</v>
      </c>
      <c r="J76" s="4209">
        <v>250745.65</v>
      </c>
      <c r="K76" s="4209">
        <v>327374.49</v>
      </c>
      <c r="L76" s="4209">
        <v>207921.44</v>
      </c>
      <c r="M76" s="4209">
        <v>275928.5</v>
      </c>
      <c r="N76" s="4258">
        <f t="shared" si="1"/>
        <v>2953156.23</v>
      </c>
    </row>
    <row r="77" spans="1:14" ht="16.5" customHeight="1">
      <c r="A77" s="4277" t="s">
        <v>3762</v>
      </c>
      <c r="B77" s="4182">
        <v>18805.3</v>
      </c>
      <c r="C77" s="4209">
        <v>0</v>
      </c>
      <c r="D77" s="4209">
        <v>0</v>
      </c>
      <c r="E77" s="4209">
        <v>0</v>
      </c>
      <c r="F77" s="4209">
        <v>0</v>
      </c>
      <c r="G77" s="4209">
        <v>0</v>
      </c>
      <c r="H77" s="4209">
        <v>0</v>
      </c>
      <c r="I77" s="4209">
        <v>0</v>
      </c>
      <c r="J77" s="4209">
        <v>0</v>
      </c>
      <c r="K77" s="4209">
        <v>11444.8</v>
      </c>
      <c r="L77" s="4209">
        <v>63518.8</v>
      </c>
      <c r="M77" s="4209">
        <v>73359</v>
      </c>
      <c r="N77" s="4258">
        <f t="shared" si="1"/>
        <v>167127.9</v>
      </c>
    </row>
    <row r="78" spans="1:14" ht="16.5" customHeight="1">
      <c r="A78" s="4277" t="s">
        <v>3763</v>
      </c>
      <c r="B78" s="4182">
        <v>2792870.14</v>
      </c>
      <c r="C78" s="4209">
        <v>2379303.7200000002</v>
      </c>
      <c r="D78" s="4209">
        <v>3505929.47</v>
      </c>
      <c r="E78" s="4209">
        <v>2621610.14</v>
      </c>
      <c r="F78" s="4209">
        <v>3431728.72</v>
      </c>
      <c r="G78" s="4209">
        <v>3835443.32</v>
      </c>
      <c r="H78" s="4209">
        <v>3569357.06</v>
      </c>
      <c r="I78" s="4209">
        <v>2689881.81</v>
      </c>
      <c r="J78" s="4209">
        <v>3033002.54</v>
      </c>
      <c r="K78" s="4209">
        <v>3586520.15</v>
      </c>
      <c r="L78" s="4209">
        <v>3049096.31</v>
      </c>
      <c r="M78" s="4209">
        <v>3314374.85</v>
      </c>
      <c r="N78" s="4258">
        <f t="shared" si="1"/>
        <v>37809118.229999997</v>
      </c>
    </row>
    <row r="79" spans="1:14" ht="16.5" customHeight="1">
      <c r="A79" s="4277" t="s">
        <v>3764</v>
      </c>
      <c r="B79" s="4182">
        <v>0</v>
      </c>
      <c r="C79" s="4209">
        <v>26473.84</v>
      </c>
      <c r="D79" s="4209">
        <v>0</v>
      </c>
      <c r="E79" s="4209">
        <v>0</v>
      </c>
      <c r="F79" s="4209">
        <v>0</v>
      </c>
      <c r="G79" s="4209">
        <v>0</v>
      </c>
      <c r="H79" s="4209">
        <v>0</v>
      </c>
      <c r="I79" s="4209">
        <v>0</v>
      </c>
      <c r="J79" s="4209">
        <v>12932.87</v>
      </c>
      <c r="K79" s="4209">
        <v>0</v>
      </c>
      <c r="L79" s="4209">
        <v>0</v>
      </c>
      <c r="M79" s="4209">
        <v>0</v>
      </c>
      <c r="N79" s="4258">
        <f t="shared" si="1"/>
        <v>39406.71</v>
      </c>
    </row>
    <row r="80" spans="1:14" ht="16.5" customHeight="1" thickBot="1">
      <c r="A80" s="4278" t="s">
        <v>3766</v>
      </c>
      <c r="B80" s="4191">
        <v>419664.08</v>
      </c>
      <c r="C80" s="4260">
        <v>431325.46</v>
      </c>
      <c r="D80" s="4260">
        <v>374350.9</v>
      </c>
      <c r="E80" s="4260">
        <v>264105.87</v>
      </c>
      <c r="F80" s="4260">
        <v>56042.86</v>
      </c>
      <c r="G80" s="4260">
        <v>28008.42</v>
      </c>
      <c r="H80" s="4260">
        <v>59726.89</v>
      </c>
      <c r="I80" s="4260">
        <v>182866.47</v>
      </c>
      <c r="J80" s="4260">
        <v>455015.44</v>
      </c>
      <c r="K80" s="4260">
        <v>177437.58</v>
      </c>
      <c r="L80" s="4260">
        <v>343809.04</v>
      </c>
      <c r="M80" s="4260">
        <v>366600.7</v>
      </c>
      <c r="N80" s="4261">
        <f t="shared" si="1"/>
        <v>3158953.7100000004</v>
      </c>
    </row>
    <row r="81" spans="1:15" ht="19.5" customHeight="1" thickTop="1">
      <c r="A81" s="3282"/>
      <c r="B81" s="4238"/>
      <c r="C81" s="4238"/>
      <c r="D81" s="4238"/>
      <c r="E81" s="4238"/>
      <c r="F81" s="4238"/>
      <c r="G81" s="4238"/>
      <c r="H81" s="4238"/>
      <c r="I81" s="4238"/>
      <c r="J81" s="4238"/>
      <c r="K81" s="4238"/>
      <c r="L81" s="4238"/>
      <c r="M81" s="4238"/>
      <c r="N81" s="4263"/>
    </row>
    <row r="82" spans="1:15" ht="15.75" customHeight="1">
      <c r="A82" s="7422" t="s">
        <v>4016</v>
      </c>
      <c r="B82" s="7422"/>
      <c r="C82" s="7422"/>
      <c r="D82" s="7422"/>
      <c r="E82" s="7422"/>
      <c r="F82" s="7422"/>
      <c r="G82" s="7422"/>
      <c r="H82" s="7422"/>
      <c r="I82" s="7422"/>
      <c r="L82" s="4200"/>
      <c r="M82" s="4252"/>
    </row>
    <row r="83" spans="1:15" ht="15.75" customHeight="1">
      <c r="A83" s="7344" t="s">
        <v>3644</v>
      </c>
      <c r="B83" s="7344"/>
      <c r="C83" s="7344"/>
      <c r="D83" s="7344"/>
      <c r="E83" s="7344"/>
      <c r="F83" s="7344"/>
      <c r="G83" s="7344"/>
      <c r="H83" s="7344"/>
      <c r="I83" s="7344"/>
      <c r="L83" s="4200"/>
      <c r="M83" s="4252"/>
    </row>
    <row r="84" spans="1:15" ht="15.75" customHeight="1">
      <c r="A84" s="7344" t="s">
        <v>3645</v>
      </c>
      <c r="B84" s="7344"/>
      <c r="C84" s="7344"/>
      <c r="D84" s="7344"/>
      <c r="E84" s="7344"/>
      <c r="F84" s="7344"/>
      <c r="G84" s="7344"/>
      <c r="H84" s="7344"/>
      <c r="I84" s="7344"/>
      <c r="K84" s="4200"/>
      <c r="L84" s="4200"/>
      <c r="M84" s="4252"/>
    </row>
    <row r="85" spans="1:15" ht="15.75" customHeight="1">
      <c r="B85" s="4267"/>
      <c r="C85" s="4267"/>
      <c r="D85" s="4267"/>
      <c r="E85" s="4267"/>
      <c r="F85" s="4267"/>
      <c r="G85" s="4267"/>
      <c r="H85" s="4267"/>
      <c r="I85" s="4267"/>
      <c r="J85" s="4267"/>
      <c r="K85" s="4267"/>
      <c r="L85" s="3951"/>
      <c r="M85" s="3951"/>
      <c r="N85" s="3951"/>
    </row>
    <row r="88" spans="1:15">
      <c r="A88" s="3113"/>
      <c r="C88" s="4200"/>
      <c r="E88" s="4200"/>
      <c r="F88" s="4200"/>
      <c r="H88" s="4200"/>
      <c r="I88" s="4200"/>
      <c r="K88" s="4200"/>
      <c r="L88" s="4160"/>
      <c r="M88" s="3062"/>
      <c r="N88" s="4160"/>
      <c r="O88" s="4160"/>
    </row>
    <row r="89" spans="1:15" ht="21.75" customHeight="1">
      <c r="A89" s="3113"/>
      <c r="C89" s="7702" t="s">
        <v>3</v>
      </c>
      <c r="D89" s="7702"/>
      <c r="E89" s="4200"/>
      <c r="F89" s="4200"/>
      <c r="G89" s="4200" t="s">
        <v>38</v>
      </c>
      <c r="H89" s="4200"/>
      <c r="I89" s="4200"/>
      <c r="K89" s="4200"/>
      <c r="L89" s="4160"/>
      <c r="M89" s="3062"/>
      <c r="N89" s="4160"/>
      <c r="O89" s="4160"/>
    </row>
    <row r="90" spans="1:15">
      <c r="A90" s="3113"/>
      <c r="C90" s="4200"/>
      <c r="E90" s="4200"/>
      <c r="F90" s="4200"/>
      <c r="H90" s="4200"/>
      <c r="I90" s="4200"/>
      <c r="K90" s="4200"/>
      <c r="L90" s="4160"/>
      <c r="M90" s="3062"/>
      <c r="N90" s="4160"/>
      <c r="O90" s="4160"/>
    </row>
  </sheetData>
  <mergeCells count="10">
    <mergeCell ref="A82:I82"/>
    <mergeCell ref="A83:I83"/>
    <mergeCell ref="A84:I84"/>
    <mergeCell ref="C89:D89"/>
    <mergeCell ref="A1:C1"/>
    <mergeCell ref="A2:N2"/>
    <mergeCell ref="A3:N3"/>
    <mergeCell ref="A4:A5"/>
    <mergeCell ref="B4:M4"/>
    <mergeCell ref="N4:N5"/>
  </mergeCells>
  <hyperlinks>
    <hyperlink ref="A1" r:id="rId1"/>
  </hyperlinks>
  <pageMargins left="0.62992125984251968" right="0.15748031496062992" top="0.70866141732283472" bottom="0.55118110236220474" header="0.51181102362204722" footer="0.19685039370078741"/>
  <pageSetup paperSize="9" scale="37" fitToWidth="0" orientation="landscape" r:id="rId2"/>
  <headerFooter alignWithMargins="0">
    <oddFooter>&amp;R250</oddFooter>
  </headerFooter>
  <rowBreaks count="2" manualBreakCount="2">
    <brk id="33" max="13" man="1"/>
    <brk id="68" max="13" man="1"/>
  </rowBreaks>
  <drawing r:id="rId3"/>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43">
    <pageSetUpPr fitToPage="1"/>
  </sheetPr>
  <dimension ref="A1:O100"/>
  <sheetViews>
    <sheetView view="pageBreakPreview" zoomScale="60" zoomScaleNormal="100" workbookViewId="0">
      <selection activeCell="B5" sqref="B1:N1048576"/>
    </sheetView>
  </sheetViews>
  <sheetFormatPr defaultRowHeight="12.75"/>
  <cols>
    <col min="1" max="1" width="33.42578125" style="4279" customWidth="1"/>
    <col min="2" max="13" width="27.7109375" style="4199" customWidth="1"/>
    <col min="14" max="14" width="27.7109375" style="4200" customWidth="1"/>
    <col min="15" max="256" width="9.140625" style="3062"/>
    <col min="257" max="257" width="27.5703125" style="3062" customWidth="1"/>
    <col min="258" max="269" width="12.5703125" style="3062" customWidth="1"/>
    <col min="270" max="270" width="15.85546875" style="3062" customWidth="1"/>
    <col min="271" max="512" width="9.140625" style="3062"/>
    <col min="513" max="513" width="27.5703125" style="3062" customWidth="1"/>
    <col min="514" max="525" width="12.5703125" style="3062" customWidth="1"/>
    <col min="526" max="526" width="15.85546875" style="3062" customWidth="1"/>
    <col min="527" max="768" width="9.140625" style="3062"/>
    <col min="769" max="769" width="27.5703125" style="3062" customWidth="1"/>
    <col min="770" max="781" width="12.5703125" style="3062" customWidth="1"/>
    <col min="782" max="782" width="15.85546875" style="3062" customWidth="1"/>
    <col min="783" max="1024" width="9.140625" style="3062"/>
    <col min="1025" max="1025" width="27.5703125" style="3062" customWidth="1"/>
    <col min="1026" max="1037" width="12.5703125" style="3062" customWidth="1"/>
    <col min="1038" max="1038" width="15.85546875" style="3062" customWidth="1"/>
    <col min="1039" max="1280" width="9.140625" style="3062"/>
    <col min="1281" max="1281" width="27.5703125" style="3062" customWidth="1"/>
    <col min="1282" max="1293" width="12.5703125" style="3062" customWidth="1"/>
    <col min="1294" max="1294" width="15.85546875" style="3062" customWidth="1"/>
    <col min="1295" max="1536" width="9.140625" style="3062"/>
    <col min="1537" max="1537" width="27.5703125" style="3062" customWidth="1"/>
    <col min="1538" max="1549" width="12.5703125" style="3062" customWidth="1"/>
    <col min="1550" max="1550" width="15.85546875" style="3062" customWidth="1"/>
    <col min="1551" max="1792" width="9.140625" style="3062"/>
    <col min="1793" max="1793" width="27.5703125" style="3062" customWidth="1"/>
    <col min="1794" max="1805" width="12.5703125" style="3062" customWidth="1"/>
    <col min="1806" max="1806" width="15.85546875" style="3062" customWidth="1"/>
    <col min="1807" max="2048" width="9.140625" style="3062"/>
    <col min="2049" max="2049" width="27.5703125" style="3062" customWidth="1"/>
    <col min="2050" max="2061" width="12.5703125" style="3062" customWidth="1"/>
    <col min="2062" max="2062" width="15.85546875" style="3062" customWidth="1"/>
    <col min="2063" max="2304" width="9.140625" style="3062"/>
    <col min="2305" max="2305" width="27.5703125" style="3062" customWidth="1"/>
    <col min="2306" max="2317" width="12.5703125" style="3062" customWidth="1"/>
    <col min="2318" max="2318" width="15.85546875" style="3062" customWidth="1"/>
    <col min="2319" max="2560" width="9.140625" style="3062"/>
    <col min="2561" max="2561" width="27.5703125" style="3062" customWidth="1"/>
    <col min="2562" max="2573" width="12.5703125" style="3062" customWidth="1"/>
    <col min="2574" max="2574" width="15.85546875" style="3062" customWidth="1"/>
    <col min="2575" max="2816" width="9.140625" style="3062"/>
    <col min="2817" max="2817" width="27.5703125" style="3062" customWidth="1"/>
    <col min="2818" max="2829" width="12.5703125" style="3062" customWidth="1"/>
    <col min="2830" max="2830" width="15.85546875" style="3062" customWidth="1"/>
    <col min="2831" max="3072" width="9.140625" style="3062"/>
    <col min="3073" max="3073" width="27.5703125" style="3062" customWidth="1"/>
    <col min="3074" max="3085" width="12.5703125" style="3062" customWidth="1"/>
    <col min="3086" max="3086" width="15.85546875" style="3062" customWidth="1"/>
    <col min="3087" max="3328" width="9.140625" style="3062"/>
    <col min="3329" max="3329" width="27.5703125" style="3062" customWidth="1"/>
    <col min="3330" max="3341" width="12.5703125" style="3062" customWidth="1"/>
    <col min="3342" max="3342" width="15.85546875" style="3062" customWidth="1"/>
    <col min="3343" max="3584" width="9.140625" style="3062"/>
    <col min="3585" max="3585" width="27.5703125" style="3062" customWidth="1"/>
    <col min="3586" max="3597" width="12.5703125" style="3062" customWidth="1"/>
    <col min="3598" max="3598" width="15.85546875" style="3062" customWidth="1"/>
    <col min="3599" max="3840" width="9.140625" style="3062"/>
    <col min="3841" max="3841" width="27.5703125" style="3062" customWidth="1"/>
    <col min="3842" max="3853" width="12.5703125" style="3062" customWidth="1"/>
    <col min="3854" max="3854" width="15.85546875" style="3062" customWidth="1"/>
    <col min="3855" max="4096" width="9.140625" style="3062"/>
    <col min="4097" max="4097" width="27.5703125" style="3062" customWidth="1"/>
    <col min="4098" max="4109" width="12.5703125" style="3062" customWidth="1"/>
    <col min="4110" max="4110" width="15.85546875" style="3062" customWidth="1"/>
    <col min="4111" max="4352" width="9.140625" style="3062"/>
    <col min="4353" max="4353" width="27.5703125" style="3062" customWidth="1"/>
    <col min="4354" max="4365" width="12.5703125" style="3062" customWidth="1"/>
    <col min="4366" max="4366" width="15.85546875" style="3062" customWidth="1"/>
    <col min="4367" max="4608" width="9.140625" style="3062"/>
    <col min="4609" max="4609" width="27.5703125" style="3062" customWidth="1"/>
    <col min="4610" max="4621" width="12.5703125" style="3062" customWidth="1"/>
    <col min="4622" max="4622" width="15.85546875" style="3062" customWidth="1"/>
    <col min="4623" max="4864" width="9.140625" style="3062"/>
    <col min="4865" max="4865" width="27.5703125" style="3062" customWidth="1"/>
    <col min="4866" max="4877" width="12.5703125" style="3062" customWidth="1"/>
    <col min="4878" max="4878" width="15.85546875" style="3062" customWidth="1"/>
    <col min="4879" max="5120" width="9.140625" style="3062"/>
    <col min="5121" max="5121" width="27.5703125" style="3062" customWidth="1"/>
    <col min="5122" max="5133" width="12.5703125" style="3062" customWidth="1"/>
    <col min="5134" max="5134" width="15.85546875" style="3062" customWidth="1"/>
    <col min="5135" max="5376" width="9.140625" style="3062"/>
    <col min="5377" max="5377" width="27.5703125" style="3062" customWidth="1"/>
    <col min="5378" max="5389" width="12.5703125" style="3062" customWidth="1"/>
    <col min="5390" max="5390" width="15.85546875" style="3062" customWidth="1"/>
    <col min="5391" max="5632" width="9.140625" style="3062"/>
    <col min="5633" max="5633" width="27.5703125" style="3062" customWidth="1"/>
    <col min="5634" max="5645" width="12.5703125" style="3062" customWidth="1"/>
    <col min="5646" max="5646" width="15.85546875" style="3062" customWidth="1"/>
    <col min="5647" max="5888" width="9.140625" style="3062"/>
    <col min="5889" max="5889" width="27.5703125" style="3062" customWidth="1"/>
    <col min="5890" max="5901" width="12.5703125" style="3062" customWidth="1"/>
    <col min="5902" max="5902" width="15.85546875" style="3062" customWidth="1"/>
    <col min="5903" max="6144" width="9.140625" style="3062"/>
    <col min="6145" max="6145" width="27.5703125" style="3062" customWidth="1"/>
    <col min="6146" max="6157" width="12.5703125" style="3062" customWidth="1"/>
    <col min="6158" max="6158" width="15.85546875" style="3062" customWidth="1"/>
    <col min="6159" max="6400" width="9.140625" style="3062"/>
    <col min="6401" max="6401" width="27.5703125" style="3062" customWidth="1"/>
    <col min="6402" max="6413" width="12.5703125" style="3062" customWidth="1"/>
    <col min="6414" max="6414" width="15.85546875" style="3062" customWidth="1"/>
    <col min="6415" max="6656" width="9.140625" style="3062"/>
    <col min="6657" max="6657" width="27.5703125" style="3062" customWidth="1"/>
    <col min="6658" max="6669" width="12.5703125" style="3062" customWidth="1"/>
    <col min="6670" max="6670" width="15.85546875" style="3062" customWidth="1"/>
    <col min="6671" max="6912" width="9.140625" style="3062"/>
    <col min="6913" max="6913" width="27.5703125" style="3062" customWidth="1"/>
    <col min="6914" max="6925" width="12.5703125" style="3062" customWidth="1"/>
    <col min="6926" max="6926" width="15.85546875" style="3062" customWidth="1"/>
    <col min="6927" max="7168" width="9.140625" style="3062"/>
    <col min="7169" max="7169" width="27.5703125" style="3062" customWidth="1"/>
    <col min="7170" max="7181" width="12.5703125" style="3062" customWidth="1"/>
    <col min="7182" max="7182" width="15.85546875" style="3062" customWidth="1"/>
    <col min="7183" max="7424" width="9.140625" style="3062"/>
    <col min="7425" max="7425" width="27.5703125" style="3062" customWidth="1"/>
    <col min="7426" max="7437" width="12.5703125" style="3062" customWidth="1"/>
    <col min="7438" max="7438" width="15.85546875" style="3062" customWidth="1"/>
    <col min="7439" max="7680" width="9.140625" style="3062"/>
    <col min="7681" max="7681" width="27.5703125" style="3062" customWidth="1"/>
    <col min="7682" max="7693" width="12.5703125" style="3062" customWidth="1"/>
    <col min="7694" max="7694" width="15.85546875" style="3062" customWidth="1"/>
    <col min="7695" max="7936" width="9.140625" style="3062"/>
    <col min="7937" max="7937" width="27.5703125" style="3062" customWidth="1"/>
    <col min="7938" max="7949" width="12.5703125" style="3062" customWidth="1"/>
    <col min="7950" max="7950" width="15.85546875" style="3062" customWidth="1"/>
    <col min="7951" max="8192" width="9.140625" style="3062"/>
    <col min="8193" max="8193" width="27.5703125" style="3062" customWidth="1"/>
    <col min="8194" max="8205" width="12.5703125" style="3062" customWidth="1"/>
    <col min="8206" max="8206" width="15.85546875" style="3062" customWidth="1"/>
    <col min="8207" max="8448" width="9.140625" style="3062"/>
    <col min="8449" max="8449" width="27.5703125" style="3062" customWidth="1"/>
    <col min="8450" max="8461" width="12.5703125" style="3062" customWidth="1"/>
    <col min="8462" max="8462" width="15.85546875" style="3062" customWidth="1"/>
    <col min="8463" max="8704" width="9.140625" style="3062"/>
    <col min="8705" max="8705" width="27.5703125" style="3062" customWidth="1"/>
    <col min="8706" max="8717" width="12.5703125" style="3062" customWidth="1"/>
    <col min="8718" max="8718" width="15.85546875" style="3062" customWidth="1"/>
    <col min="8719" max="8960" width="9.140625" style="3062"/>
    <col min="8961" max="8961" width="27.5703125" style="3062" customWidth="1"/>
    <col min="8962" max="8973" width="12.5703125" style="3062" customWidth="1"/>
    <col min="8974" max="8974" width="15.85546875" style="3062" customWidth="1"/>
    <col min="8975" max="9216" width="9.140625" style="3062"/>
    <col min="9217" max="9217" width="27.5703125" style="3062" customWidth="1"/>
    <col min="9218" max="9229" width="12.5703125" style="3062" customWidth="1"/>
    <col min="9230" max="9230" width="15.85546875" style="3062" customWidth="1"/>
    <col min="9231" max="9472" width="9.140625" style="3062"/>
    <col min="9473" max="9473" width="27.5703125" style="3062" customWidth="1"/>
    <col min="9474" max="9485" width="12.5703125" style="3062" customWidth="1"/>
    <col min="9486" max="9486" width="15.85546875" style="3062" customWidth="1"/>
    <col min="9487" max="9728" width="9.140625" style="3062"/>
    <col min="9729" max="9729" width="27.5703125" style="3062" customWidth="1"/>
    <col min="9730" max="9741" width="12.5703125" style="3062" customWidth="1"/>
    <col min="9742" max="9742" width="15.85546875" style="3062" customWidth="1"/>
    <col min="9743" max="9984" width="9.140625" style="3062"/>
    <col min="9985" max="9985" width="27.5703125" style="3062" customWidth="1"/>
    <col min="9986" max="9997" width="12.5703125" style="3062" customWidth="1"/>
    <col min="9998" max="9998" width="15.85546875" style="3062" customWidth="1"/>
    <col min="9999" max="10240" width="9.140625" style="3062"/>
    <col min="10241" max="10241" width="27.5703125" style="3062" customWidth="1"/>
    <col min="10242" max="10253" width="12.5703125" style="3062" customWidth="1"/>
    <col min="10254" max="10254" width="15.85546875" style="3062" customWidth="1"/>
    <col min="10255" max="10496" width="9.140625" style="3062"/>
    <col min="10497" max="10497" width="27.5703125" style="3062" customWidth="1"/>
    <col min="10498" max="10509" width="12.5703125" style="3062" customWidth="1"/>
    <col min="10510" max="10510" width="15.85546875" style="3062" customWidth="1"/>
    <col min="10511" max="10752" width="9.140625" style="3062"/>
    <col min="10753" max="10753" width="27.5703125" style="3062" customWidth="1"/>
    <col min="10754" max="10765" width="12.5703125" style="3062" customWidth="1"/>
    <col min="10766" max="10766" width="15.85546875" style="3062" customWidth="1"/>
    <col min="10767" max="11008" width="9.140625" style="3062"/>
    <col min="11009" max="11009" width="27.5703125" style="3062" customWidth="1"/>
    <col min="11010" max="11021" width="12.5703125" style="3062" customWidth="1"/>
    <col min="11022" max="11022" width="15.85546875" style="3062" customWidth="1"/>
    <col min="11023" max="11264" width="9.140625" style="3062"/>
    <col min="11265" max="11265" width="27.5703125" style="3062" customWidth="1"/>
    <col min="11266" max="11277" width="12.5703125" style="3062" customWidth="1"/>
    <col min="11278" max="11278" width="15.85546875" style="3062" customWidth="1"/>
    <col min="11279" max="11520" width="9.140625" style="3062"/>
    <col min="11521" max="11521" width="27.5703125" style="3062" customWidth="1"/>
    <col min="11522" max="11533" width="12.5703125" style="3062" customWidth="1"/>
    <col min="11534" max="11534" width="15.85546875" style="3062" customWidth="1"/>
    <col min="11535" max="11776" width="9.140625" style="3062"/>
    <col min="11777" max="11777" width="27.5703125" style="3062" customWidth="1"/>
    <col min="11778" max="11789" width="12.5703125" style="3062" customWidth="1"/>
    <col min="11790" max="11790" width="15.85546875" style="3062" customWidth="1"/>
    <col min="11791" max="12032" width="9.140625" style="3062"/>
    <col min="12033" max="12033" width="27.5703125" style="3062" customWidth="1"/>
    <col min="12034" max="12045" width="12.5703125" style="3062" customWidth="1"/>
    <col min="12046" max="12046" width="15.85546875" style="3062" customWidth="1"/>
    <col min="12047" max="12288" width="9.140625" style="3062"/>
    <col min="12289" max="12289" width="27.5703125" style="3062" customWidth="1"/>
    <col min="12290" max="12301" width="12.5703125" style="3062" customWidth="1"/>
    <col min="12302" max="12302" width="15.85546875" style="3062" customWidth="1"/>
    <col min="12303" max="12544" width="9.140625" style="3062"/>
    <col min="12545" max="12545" width="27.5703125" style="3062" customWidth="1"/>
    <col min="12546" max="12557" width="12.5703125" style="3062" customWidth="1"/>
    <col min="12558" max="12558" width="15.85546875" style="3062" customWidth="1"/>
    <col min="12559" max="12800" width="9.140625" style="3062"/>
    <col min="12801" max="12801" width="27.5703125" style="3062" customWidth="1"/>
    <col min="12802" max="12813" width="12.5703125" style="3062" customWidth="1"/>
    <col min="12814" max="12814" width="15.85546875" style="3062" customWidth="1"/>
    <col min="12815" max="13056" width="9.140625" style="3062"/>
    <col min="13057" max="13057" width="27.5703125" style="3062" customWidth="1"/>
    <col min="13058" max="13069" width="12.5703125" style="3062" customWidth="1"/>
    <col min="13070" max="13070" width="15.85546875" style="3062" customWidth="1"/>
    <col min="13071" max="13312" width="9.140625" style="3062"/>
    <col min="13313" max="13313" width="27.5703125" style="3062" customWidth="1"/>
    <col min="13314" max="13325" width="12.5703125" style="3062" customWidth="1"/>
    <col min="13326" max="13326" width="15.85546875" style="3062" customWidth="1"/>
    <col min="13327" max="13568" width="9.140625" style="3062"/>
    <col min="13569" max="13569" width="27.5703125" style="3062" customWidth="1"/>
    <col min="13570" max="13581" width="12.5703125" style="3062" customWidth="1"/>
    <col min="13582" max="13582" width="15.85546875" style="3062" customWidth="1"/>
    <col min="13583" max="13824" width="9.140625" style="3062"/>
    <col min="13825" max="13825" width="27.5703125" style="3062" customWidth="1"/>
    <col min="13826" max="13837" width="12.5703125" style="3062" customWidth="1"/>
    <col min="13838" max="13838" width="15.85546875" style="3062" customWidth="1"/>
    <col min="13839" max="14080" width="9.140625" style="3062"/>
    <col min="14081" max="14081" width="27.5703125" style="3062" customWidth="1"/>
    <col min="14082" max="14093" width="12.5703125" style="3062" customWidth="1"/>
    <col min="14094" max="14094" width="15.85546875" style="3062" customWidth="1"/>
    <col min="14095" max="14336" width="9.140625" style="3062"/>
    <col min="14337" max="14337" width="27.5703125" style="3062" customWidth="1"/>
    <col min="14338" max="14349" width="12.5703125" style="3062" customWidth="1"/>
    <col min="14350" max="14350" width="15.85546875" style="3062" customWidth="1"/>
    <col min="14351" max="14592" width="9.140625" style="3062"/>
    <col min="14593" max="14593" width="27.5703125" style="3062" customWidth="1"/>
    <col min="14594" max="14605" width="12.5703125" style="3062" customWidth="1"/>
    <col min="14606" max="14606" width="15.85546875" style="3062" customWidth="1"/>
    <col min="14607" max="14848" width="9.140625" style="3062"/>
    <col min="14849" max="14849" width="27.5703125" style="3062" customWidth="1"/>
    <col min="14850" max="14861" width="12.5703125" style="3062" customWidth="1"/>
    <col min="14862" max="14862" width="15.85546875" style="3062" customWidth="1"/>
    <col min="14863" max="15104" width="9.140625" style="3062"/>
    <col min="15105" max="15105" width="27.5703125" style="3062" customWidth="1"/>
    <col min="15106" max="15117" width="12.5703125" style="3062" customWidth="1"/>
    <col min="15118" max="15118" width="15.85546875" style="3062" customWidth="1"/>
    <col min="15119" max="15360" width="9.140625" style="3062"/>
    <col min="15361" max="15361" width="27.5703125" style="3062" customWidth="1"/>
    <col min="15362" max="15373" width="12.5703125" style="3062" customWidth="1"/>
    <col min="15374" max="15374" width="15.85546875" style="3062" customWidth="1"/>
    <col min="15375" max="15616" width="9.140625" style="3062"/>
    <col min="15617" max="15617" width="27.5703125" style="3062" customWidth="1"/>
    <col min="15618" max="15629" width="12.5703125" style="3062" customWidth="1"/>
    <col min="15630" max="15630" width="15.85546875" style="3062" customWidth="1"/>
    <col min="15631" max="15872" width="9.140625" style="3062"/>
    <col min="15873" max="15873" width="27.5703125" style="3062" customWidth="1"/>
    <col min="15874" max="15885" width="12.5703125" style="3062" customWidth="1"/>
    <col min="15886" max="15886" width="15.85546875" style="3062" customWidth="1"/>
    <col min="15887" max="16128" width="9.140625" style="3062"/>
    <col min="16129" max="16129" width="27.5703125" style="3062" customWidth="1"/>
    <col min="16130" max="16141" width="12.5703125" style="3062" customWidth="1"/>
    <col min="16142" max="16142" width="15.85546875" style="3062" customWidth="1"/>
    <col min="16143" max="16384" width="9.140625" style="3062"/>
  </cols>
  <sheetData>
    <row r="1" spans="1:14" ht="13.5" thickBot="1">
      <c r="A1" s="7696" t="s">
        <v>0</v>
      </c>
      <c r="B1" s="7696"/>
      <c r="C1" s="7696"/>
      <c r="E1" s="4200"/>
      <c r="F1" s="4200"/>
      <c r="H1" s="4200"/>
      <c r="I1" s="4200"/>
      <c r="K1" s="4200"/>
      <c r="L1" s="4160"/>
      <c r="M1" s="3062"/>
      <c r="N1" s="3333" t="s">
        <v>1</v>
      </c>
    </row>
    <row r="2" spans="1:14" ht="16.5" customHeight="1" thickTop="1" thickBot="1">
      <c r="A2" s="7735" t="s">
        <v>4012</v>
      </c>
      <c r="B2" s="7736"/>
      <c r="C2" s="7736"/>
      <c r="D2" s="7736"/>
      <c r="E2" s="7736"/>
      <c r="F2" s="7736"/>
      <c r="G2" s="7736"/>
      <c r="H2" s="7736"/>
      <c r="I2" s="7736"/>
      <c r="J2" s="7736"/>
      <c r="K2" s="7736"/>
      <c r="L2" s="7736"/>
      <c r="M2" s="7736"/>
      <c r="N2" s="7737"/>
    </row>
    <row r="3" spans="1:14" ht="37.5" customHeight="1" thickBot="1">
      <c r="A3" s="7723" t="s">
        <v>5409</v>
      </c>
      <c r="B3" s="7724"/>
      <c r="C3" s="7724"/>
      <c r="D3" s="7724"/>
      <c r="E3" s="7724"/>
      <c r="F3" s="7724"/>
      <c r="G3" s="7724"/>
      <c r="H3" s="7724"/>
      <c r="I3" s="7724"/>
      <c r="J3" s="7724"/>
      <c r="K3" s="7724"/>
      <c r="L3" s="7724"/>
      <c r="M3" s="7724"/>
      <c r="N3" s="7725"/>
    </row>
    <row r="4" spans="1:14" s="4202" customFormat="1" ht="26.25" customHeight="1" thickBot="1">
      <c r="A4" s="7750" t="s">
        <v>3692</v>
      </c>
      <c r="B4" s="7757" t="s">
        <v>2132</v>
      </c>
      <c r="C4" s="7758"/>
      <c r="D4" s="7758"/>
      <c r="E4" s="7758"/>
      <c r="F4" s="7758"/>
      <c r="G4" s="7758"/>
      <c r="H4" s="7758"/>
      <c r="I4" s="7758"/>
      <c r="J4" s="7758"/>
      <c r="K4" s="7758"/>
      <c r="L4" s="7758"/>
      <c r="M4" s="7759"/>
      <c r="N4" s="7754" t="s">
        <v>78</v>
      </c>
    </row>
    <row r="5" spans="1:14" s="4256" customFormat="1" ht="22.5" customHeight="1" thickBot="1">
      <c r="A5" s="7756"/>
      <c r="B5" s="4268" t="s">
        <v>14</v>
      </c>
      <c r="C5" s="4269" t="s">
        <v>15</v>
      </c>
      <c r="D5" s="4269" t="s">
        <v>16</v>
      </c>
      <c r="E5" s="4269" t="s">
        <v>17</v>
      </c>
      <c r="F5" s="4269" t="s">
        <v>18</v>
      </c>
      <c r="G5" s="4269" t="s">
        <v>19</v>
      </c>
      <c r="H5" s="4269" t="s">
        <v>20</v>
      </c>
      <c r="I5" s="4269" t="s">
        <v>21</v>
      </c>
      <c r="J5" s="4269" t="s">
        <v>22</v>
      </c>
      <c r="K5" s="4269" t="s">
        <v>23</v>
      </c>
      <c r="L5" s="4269" t="s">
        <v>24</v>
      </c>
      <c r="M5" s="4270" t="s">
        <v>25</v>
      </c>
      <c r="N5" s="7733"/>
    </row>
    <row r="6" spans="1:14" ht="15.95" customHeight="1">
      <c r="A6" s="4277" t="s">
        <v>3854</v>
      </c>
      <c r="B6" s="4171">
        <v>944859.82</v>
      </c>
      <c r="C6" s="4205">
        <v>831557.85</v>
      </c>
      <c r="D6" s="4205">
        <v>1126875.22</v>
      </c>
      <c r="E6" s="4205">
        <v>1208780.7</v>
      </c>
      <c r="F6" s="4205">
        <v>1063168.0900000001</v>
      </c>
      <c r="G6" s="4205">
        <v>1514049.69</v>
      </c>
      <c r="H6" s="4205">
        <v>936799.63</v>
      </c>
      <c r="I6" s="4205">
        <v>1007425.14</v>
      </c>
      <c r="J6" s="4205">
        <v>1591652.1</v>
      </c>
      <c r="K6" s="4205">
        <v>1103540.82</v>
      </c>
      <c r="L6" s="4205">
        <v>1949978.34</v>
      </c>
      <c r="M6" s="4205">
        <v>1695768.78</v>
      </c>
      <c r="N6" s="4258">
        <f t="shared" ref="N6:N59" si="0">SUM(B6:M6)</f>
        <v>14974456.179999998</v>
      </c>
    </row>
    <row r="7" spans="1:14" ht="15.95" customHeight="1">
      <c r="A7" s="4277" t="s">
        <v>3901</v>
      </c>
      <c r="B7" s="4182">
        <v>0</v>
      </c>
      <c r="C7" s="4209">
        <v>15172.5</v>
      </c>
      <c r="D7" s="4209">
        <v>0</v>
      </c>
      <c r="E7" s="4209">
        <v>0</v>
      </c>
      <c r="F7" s="4209">
        <v>0</v>
      </c>
      <c r="G7" s="4209">
        <v>0</v>
      </c>
      <c r="H7" s="4209">
        <v>0</v>
      </c>
      <c r="I7" s="4209">
        <v>0</v>
      </c>
      <c r="J7" s="4209">
        <v>0</v>
      </c>
      <c r="K7" s="4209">
        <v>0</v>
      </c>
      <c r="L7" s="4209">
        <v>0</v>
      </c>
      <c r="M7" s="4209">
        <v>37398.46</v>
      </c>
      <c r="N7" s="4258">
        <f t="shared" si="0"/>
        <v>52570.96</v>
      </c>
    </row>
    <row r="8" spans="1:14" ht="15.95" customHeight="1">
      <c r="A8" s="4277" t="s">
        <v>3767</v>
      </c>
      <c r="B8" s="4182">
        <v>62437.2</v>
      </c>
      <c r="C8" s="4209">
        <v>0</v>
      </c>
      <c r="D8" s="4209">
        <v>25260.9</v>
      </c>
      <c r="E8" s="4209">
        <v>49161.7</v>
      </c>
      <c r="F8" s="4209">
        <v>134198.62</v>
      </c>
      <c r="G8" s="4209">
        <v>57508.88</v>
      </c>
      <c r="H8" s="4209">
        <v>0</v>
      </c>
      <c r="I8" s="4209">
        <v>67252.600000000006</v>
      </c>
      <c r="J8" s="4209">
        <v>18461.580000000002</v>
      </c>
      <c r="K8" s="4209">
        <v>0</v>
      </c>
      <c r="L8" s="4209">
        <v>111828.03</v>
      </c>
      <c r="M8" s="4209">
        <v>78150</v>
      </c>
      <c r="N8" s="4258">
        <f t="shared" si="0"/>
        <v>604259.51</v>
      </c>
    </row>
    <row r="9" spans="1:14" ht="15.95" customHeight="1">
      <c r="A9" s="4277" t="s">
        <v>3768</v>
      </c>
      <c r="B9" s="4182">
        <v>223253.27</v>
      </c>
      <c r="C9" s="4209">
        <v>334603.17</v>
      </c>
      <c r="D9" s="4209">
        <v>527810.87</v>
      </c>
      <c r="E9" s="4209">
        <v>342769.48</v>
      </c>
      <c r="F9" s="4209">
        <v>645039.6</v>
      </c>
      <c r="G9" s="4209">
        <v>678789.48</v>
      </c>
      <c r="H9" s="4209">
        <v>754096.71</v>
      </c>
      <c r="I9" s="4209">
        <v>308914.8</v>
      </c>
      <c r="J9" s="4209">
        <v>40843.519999999997</v>
      </c>
      <c r="K9" s="4209">
        <v>300390.71999999997</v>
      </c>
      <c r="L9" s="4209">
        <v>174061.12</v>
      </c>
      <c r="M9" s="4209">
        <v>123240.96000000001</v>
      </c>
      <c r="N9" s="4258">
        <f t="shared" si="0"/>
        <v>4453813.7</v>
      </c>
    </row>
    <row r="10" spans="1:14" ht="15.95" customHeight="1">
      <c r="A10" s="4277" t="s">
        <v>3872</v>
      </c>
      <c r="B10" s="4182">
        <v>0</v>
      </c>
      <c r="C10" s="4209">
        <v>0</v>
      </c>
      <c r="D10" s="4209">
        <v>0</v>
      </c>
      <c r="E10" s="4209">
        <v>0</v>
      </c>
      <c r="F10" s="4209">
        <v>0</v>
      </c>
      <c r="G10" s="4209">
        <v>42222.49</v>
      </c>
      <c r="H10" s="4209">
        <v>2644.2</v>
      </c>
      <c r="I10" s="4209">
        <v>2681</v>
      </c>
      <c r="J10" s="4209">
        <v>4508.1099999999997</v>
      </c>
      <c r="K10" s="4209">
        <v>30498.959999999999</v>
      </c>
      <c r="L10" s="4209">
        <v>6288.96</v>
      </c>
      <c r="M10" s="4209">
        <v>0</v>
      </c>
      <c r="N10" s="4258">
        <f t="shared" si="0"/>
        <v>88843.72</v>
      </c>
    </row>
    <row r="11" spans="1:14" ht="15.95" customHeight="1">
      <c r="A11" s="4277" t="s">
        <v>3769</v>
      </c>
      <c r="B11" s="4182">
        <v>0</v>
      </c>
      <c r="C11" s="4209">
        <v>24018.1</v>
      </c>
      <c r="D11" s="4209">
        <v>45041.31</v>
      </c>
      <c r="E11" s="4209">
        <v>129974.66</v>
      </c>
      <c r="F11" s="4209">
        <v>0</v>
      </c>
      <c r="G11" s="4209">
        <v>32225.68</v>
      </c>
      <c r="H11" s="4209">
        <v>41820.78</v>
      </c>
      <c r="I11" s="4209">
        <v>38989.29</v>
      </c>
      <c r="J11" s="4209">
        <v>122268.75</v>
      </c>
      <c r="K11" s="4209">
        <v>162403.12</v>
      </c>
      <c r="L11" s="4209">
        <v>73585.03</v>
      </c>
      <c r="M11" s="4209">
        <v>131126.85999999999</v>
      </c>
      <c r="N11" s="4258">
        <f t="shared" si="0"/>
        <v>801453.58</v>
      </c>
    </row>
    <row r="12" spans="1:14" ht="15.95" customHeight="1">
      <c r="A12" s="4277" t="s">
        <v>3770</v>
      </c>
      <c r="B12" s="4182">
        <v>4881964.09</v>
      </c>
      <c r="C12" s="4209">
        <v>4238403.3099999996</v>
      </c>
      <c r="D12" s="4209">
        <v>5000268.29</v>
      </c>
      <c r="E12" s="4209">
        <v>4094367.56</v>
      </c>
      <c r="F12" s="4209">
        <v>3347357.9</v>
      </c>
      <c r="G12" s="4209">
        <v>4196329.68</v>
      </c>
      <c r="H12" s="4209">
        <v>5559052.5499999998</v>
      </c>
      <c r="I12" s="4209">
        <v>5632518.1799999997</v>
      </c>
      <c r="J12" s="4209">
        <v>3850386.67</v>
      </c>
      <c r="K12" s="4209">
        <v>5490257.9000000004</v>
      </c>
      <c r="L12" s="4209">
        <v>4282790.22</v>
      </c>
      <c r="M12" s="4209">
        <v>5095757.99</v>
      </c>
      <c r="N12" s="4258">
        <f t="shared" si="0"/>
        <v>55669454.339999996</v>
      </c>
    </row>
    <row r="13" spans="1:14" ht="15.95" customHeight="1">
      <c r="A13" s="4277" t="s">
        <v>3771</v>
      </c>
      <c r="B13" s="4182">
        <v>105682.6</v>
      </c>
      <c r="C13" s="4209">
        <v>237753.09</v>
      </c>
      <c r="D13" s="4209">
        <v>388867</v>
      </c>
      <c r="E13" s="4209">
        <v>785796.19</v>
      </c>
      <c r="F13" s="4209">
        <v>362142.98</v>
      </c>
      <c r="G13" s="4209">
        <v>527044.48</v>
      </c>
      <c r="H13" s="4209">
        <v>449234.47</v>
      </c>
      <c r="I13" s="4209">
        <v>397094.76</v>
      </c>
      <c r="J13" s="4209">
        <v>611674.85</v>
      </c>
      <c r="K13" s="4209">
        <v>961435.82</v>
      </c>
      <c r="L13" s="4209">
        <v>451753.49</v>
      </c>
      <c r="M13" s="4209">
        <v>588784.76</v>
      </c>
      <c r="N13" s="4258">
        <f t="shared" si="0"/>
        <v>5867264.4899999993</v>
      </c>
    </row>
    <row r="14" spans="1:14" ht="15.95" customHeight="1">
      <c r="A14" s="4277" t="s">
        <v>3772</v>
      </c>
      <c r="B14" s="4182">
        <v>412350.38</v>
      </c>
      <c r="C14" s="4209">
        <v>0</v>
      </c>
      <c r="D14" s="4209">
        <v>70303.19</v>
      </c>
      <c r="E14" s="4209">
        <v>6738.61</v>
      </c>
      <c r="F14" s="4209">
        <v>13935.56</v>
      </c>
      <c r="G14" s="4209">
        <v>105318.96</v>
      </c>
      <c r="H14" s="4209">
        <v>62178</v>
      </c>
      <c r="I14" s="4209">
        <v>133810</v>
      </c>
      <c r="J14" s="4209">
        <v>131988</v>
      </c>
      <c r="K14" s="4209">
        <v>101798.31</v>
      </c>
      <c r="L14" s="4209">
        <v>51325.06</v>
      </c>
      <c r="M14" s="4209">
        <v>41265</v>
      </c>
      <c r="N14" s="4258">
        <f t="shared" si="0"/>
        <v>1131011.07</v>
      </c>
    </row>
    <row r="15" spans="1:14" ht="15.95" customHeight="1">
      <c r="A15" s="4277" t="s">
        <v>3773</v>
      </c>
      <c r="B15" s="4182">
        <v>44702</v>
      </c>
      <c r="C15" s="4209">
        <v>132140</v>
      </c>
      <c r="D15" s="4209">
        <v>208926.44</v>
      </c>
      <c r="E15" s="4209">
        <v>11386.52</v>
      </c>
      <c r="F15" s="4209">
        <v>68263.520000000004</v>
      </c>
      <c r="G15" s="4209">
        <v>0</v>
      </c>
      <c r="H15" s="4209">
        <v>184904.56</v>
      </c>
      <c r="I15" s="4209">
        <v>17250.099999999999</v>
      </c>
      <c r="J15" s="4209">
        <v>101124.28</v>
      </c>
      <c r="K15" s="4209">
        <v>365052.9</v>
      </c>
      <c r="L15" s="4209">
        <v>262047.61</v>
      </c>
      <c r="M15" s="4209">
        <v>255665.48</v>
      </c>
      <c r="N15" s="4258">
        <f t="shared" si="0"/>
        <v>1651463.4100000001</v>
      </c>
    </row>
    <row r="16" spans="1:14" ht="15.95" customHeight="1">
      <c r="A16" s="4277" t="s">
        <v>3774</v>
      </c>
      <c r="B16" s="4182">
        <v>9017</v>
      </c>
      <c r="C16" s="4209">
        <v>47097.760000000002</v>
      </c>
      <c r="D16" s="4209">
        <v>0</v>
      </c>
      <c r="E16" s="4209">
        <v>0</v>
      </c>
      <c r="F16" s="4209">
        <v>0</v>
      </c>
      <c r="G16" s="4209">
        <v>9998</v>
      </c>
      <c r="H16" s="4209">
        <v>0</v>
      </c>
      <c r="I16" s="4209">
        <v>9905</v>
      </c>
      <c r="J16" s="4209">
        <v>0</v>
      </c>
      <c r="K16" s="4209">
        <v>31581.5</v>
      </c>
      <c r="L16" s="4209">
        <v>0</v>
      </c>
      <c r="M16" s="4209">
        <v>0</v>
      </c>
      <c r="N16" s="4258">
        <f t="shared" si="0"/>
        <v>107599.26000000001</v>
      </c>
    </row>
    <row r="17" spans="1:14" ht="15.95" customHeight="1">
      <c r="A17" s="4277" t="s">
        <v>3775</v>
      </c>
      <c r="B17" s="4182">
        <v>207287.09</v>
      </c>
      <c r="C17" s="4209">
        <v>17505</v>
      </c>
      <c r="D17" s="4209">
        <v>139178.95000000001</v>
      </c>
      <c r="E17" s="4209">
        <v>229931.22</v>
      </c>
      <c r="F17" s="4209">
        <v>0</v>
      </c>
      <c r="G17" s="4209">
        <v>158481.1</v>
      </c>
      <c r="H17" s="4209">
        <v>18318</v>
      </c>
      <c r="I17" s="4209">
        <v>19674.95</v>
      </c>
      <c r="J17" s="4209">
        <v>141768.28</v>
      </c>
      <c r="K17" s="4209">
        <v>166424.18</v>
      </c>
      <c r="L17" s="4209">
        <v>0</v>
      </c>
      <c r="M17" s="4209">
        <v>234883.42</v>
      </c>
      <c r="N17" s="4258">
        <f t="shared" si="0"/>
        <v>1333452.19</v>
      </c>
    </row>
    <row r="18" spans="1:14" ht="15.95" customHeight="1">
      <c r="A18" s="4277" t="s">
        <v>3896</v>
      </c>
      <c r="B18" s="4182">
        <v>0</v>
      </c>
      <c r="C18" s="4209">
        <v>0</v>
      </c>
      <c r="D18" s="4209">
        <v>0</v>
      </c>
      <c r="E18" s="4209">
        <v>0</v>
      </c>
      <c r="F18" s="4209">
        <v>0</v>
      </c>
      <c r="G18" s="4209">
        <v>0</v>
      </c>
      <c r="H18" s="4209">
        <v>0</v>
      </c>
      <c r="I18" s="4209">
        <v>0</v>
      </c>
      <c r="J18" s="4209">
        <v>68933.399999999994</v>
      </c>
      <c r="K18" s="4209">
        <v>0</v>
      </c>
      <c r="L18" s="4209">
        <v>0</v>
      </c>
      <c r="M18" s="4209">
        <v>0</v>
      </c>
      <c r="N18" s="4258">
        <f t="shared" si="0"/>
        <v>68933.399999999994</v>
      </c>
    </row>
    <row r="19" spans="1:14" ht="15.95" customHeight="1">
      <c r="A19" s="4277" t="s">
        <v>3875</v>
      </c>
      <c r="B19" s="4182">
        <v>104736.04</v>
      </c>
      <c r="C19" s="4209">
        <v>27893.7</v>
      </c>
      <c r="D19" s="4209">
        <v>108565.85</v>
      </c>
      <c r="E19" s="4209">
        <v>65310.85</v>
      </c>
      <c r="F19" s="4209">
        <v>50191.61</v>
      </c>
      <c r="G19" s="4209">
        <v>132681.43</v>
      </c>
      <c r="H19" s="4209">
        <v>48804.68</v>
      </c>
      <c r="I19" s="4209">
        <v>81513.48</v>
      </c>
      <c r="J19" s="4209">
        <v>77021.990000000005</v>
      </c>
      <c r="K19" s="4209">
        <v>96240.71</v>
      </c>
      <c r="L19" s="4209">
        <v>34873.279999999999</v>
      </c>
      <c r="M19" s="4209">
        <v>122400.98</v>
      </c>
      <c r="N19" s="4258">
        <f t="shared" si="0"/>
        <v>950234.6</v>
      </c>
    </row>
    <row r="20" spans="1:14" ht="15.95" customHeight="1">
      <c r="A20" s="4277" t="s">
        <v>3777</v>
      </c>
      <c r="B20" s="4182">
        <v>493698.73</v>
      </c>
      <c r="C20" s="4209">
        <v>149757.01</v>
      </c>
      <c r="D20" s="4209">
        <v>184948.97</v>
      </c>
      <c r="E20" s="4209">
        <v>176293.5</v>
      </c>
      <c r="F20" s="4209">
        <v>165657.78</v>
      </c>
      <c r="G20" s="4209">
        <v>187355.94</v>
      </c>
      <c r="H20" s="4209">
        <v>211013.95</v>
      </c>
      <c r="I20" s="4209">
        <v>227010.19</v>
      </c>
      <c r="J20" s="4209">
        <v>399485.74</v>
      </c>
      <c r="K20" s="4209">
        <v>24551.599999999999</v>
      </c>
      <c r="L20" s="4209">
        <v>3840945.44</v>
      </c>
      <c r="M20" s="4209">
        <v>5361547.2498000003</v>
      </c>
      <c r="N20" s="4258">
        <f t="shared" si="0"/>
        <v>11422266.0998</v>
      </c>
    </row>
    <row r="21" spans="1:14" ht="15.95" customHeight="1">
      <c r="A21" s="4277" t="s">
        <v>3855</v>
      </c>
      <c r="B21" s="4182">
        <v>0</v>
      </c>
      <c r="C21" s="4209">
        <v>0</v>
      </c>
      <c r="D21" s="4209">
        <v>0</v>
      </c>
      <c r="E21" s="4209">
        <v>18632</v>
      </c>
      <c r="F21" s="4209">
        <v>0</v>
      </c>
      <c r="G21" s="4209">
        <v>0</v>
      </c>
      <c r="H21" s="4209">
        <v>36067</v>
      </c>
      <c r="I21" s="4209">
        <v>0</v>
      </c>
      <c r="J21" s="4209">
        <v>0</v>
      </c>
      <c r="K21" s="4209">
        <v>0</v>
      </c>
      <c r="L21" s="4209">
        <v>0</v>
      </c>
      <c r="M21" s="4209">
        <v>0</v>
      </c>
      <c r="N21" s="4258">
        <f t="shared" si="0"/>
        <v>54699</v>
      </c>
    </row>
    <row r="22" spans="1:14" ht="15.95" customHeight="1">
      <c r="A22" s="4277" t="s">
        <v>3781</v>
      </c>
      <c r="B22" s="4182">
        <v>0</v>
      </c>
      <c r="C22" s="4209">
        <v>751.89</v>
      </c>
      <c r="D22" s="4209">
        <v>28757.31</v>
      </c>
      <c r="E22" s="4209">
        <v>14854.82</v>
      </c>
      <c r="F22" s="4209">
        <v>76893.61</v>
      </c>
      <c r="G22" s="4209">
        <v>6411.21</v>
      </c>
      <c r="H22" s="4209">
        <v>5050.66</v>
      </c>
      <c r="I22" s="4209">
        <v>72503.77</v>
      </c>
      <c r="J22" s="4209">
        <v>27940.59</v>
      </c>
      <c r="K22" s="4209">
        <v>1818.91</v>
      </c>
      <c r="L22" s="4209">
        <v>35618.58</v>
      </c>
      <c r="M22" s="4209">
        <v>40507.11</v>
      </c>
      <c r="N22" s="4258">
        <f t="shared" si="0"/>
        <v>311108.46000000002</v>
      </c>
    </row>
    <row r="23" spans="1:14" ht="15.95" customHeight="1">
      <c r="A23" s="4277" t="s">
        <v>3782</v>
      </c>
      <c r="B23" s="4182">
        <v>0</v>
      </c>
      <c r="C23" s="4209">
        <v>0</v>
      </c>
      <c r="D23" s="4209">
        <v>12744.63</v>
      </c>
      <c r="E23" s="4209">
        <v>0</v>
      </c>
      <c r="F23" s="4209">
        <v>18445</v>
      </c>
      <c r="G23" s="4209">
        <v>0</v>
      </c>
      <c r="H23" s="4209">
        <v>0</v>
      </c>
      <c r="I23" s="4209">
        <v>47595.85</v>
      </c>
      <c r="J23" s="4209">
        <v>0</v>
      </c>
      <c r="K23" s="4209">
        <v>5035.8</v>
      </c>
      <c r="L23" s="4209">
        <v>0</v>
      </c>
      <c r="M23" s="4209">
        <v>94063.8</v>
      </c>
      <c r="N23" s="4258">
        <f t="shared" si="0"/>
        <v>177885.08000000002</v>
      </c>
    </row>
    <row r="24" spans="1:14" ht="15.95" customHeight="1">
      <c r="A24" s="4277" t="s">
        <v>3783</v>
      </c>
      <c r="B24" s="4182">
        <v>548819.63</v>
      </c>
      <c r="C24" s="4209">
        <v>3063820.16</v>
      </c>
      <c r="D24" s="4209">
        <v>2984015.8698999998</v>
      </c>
      <c r="E24" s="4209">
        <v>2093777.1399000001</v>
      </c>
      <c r="F24" s="4209">
        <v>1538350.41</v>
      </c>
      <c r="G24" s="4209">
        <v>913988</v>
      </c>
      <c r="H24" s="4209">
        <v>1316735.45</v>
      </c>
      <c r="I24" s="4209">
        <v>1010531.23</v>
      </c>
      <c r="J24" s="4209">
        <v>965310.24</v>
      </c>
      <c r="K24" s="4209">
        <v>1712129.89</v>
      </c>
      <c r="L24" s="4209">
        <v>2035495.63</v>
      </c>
      <c r="M24" s="4209">
        <v>1653693.92</v>
      </c>
      <c r="N24" s="4258">
        <f t="shared" si="0"/>
        <v>19836667.569800004</v>
      </c>
    </row>
    <row r="25" spans="1:14" ht="15.95" customHeight="1">
      <c r="A25" s="4277" t="s">
        <v>3784</v>
      </c>
      <c r="B25" s="4182">
        <v>195252.67</v>
      </c>
      <c r="C25" s="4209">
        <v>63687.16</v>
      </c>
      <c r="D25" s="4209">
        <v>215554.58</v>
      </c>
      <c r="E25" s="4209">
        <v>141760.93</v>
      </c>
      <c r="F25" s="4209">
        <v>78031.39</v>
      </c>
      <c r="G25" s="4209">
        <v>263860.63</v>
      </c>
      <c r="H25" s="4209">
        <v>139824.32000000001</v>
      </c>
      <c r="I25" s="4209">
        <v>325236.53999999998</v>
      </c>
      <c r="J25" s="4209">
        <v>188823.84</v>
      </c>
      <c r="K25" s="4209">
        <v>446753.64</v>
      </c>
      <c r="L25" s="4209">
        <v>364665.43</v>
      </c>
      <c r="M25" s="4209">
        <v>444457.72</v>
      </c>
      <c r="N25" s="4258">
        <f t="shared" si="0"/>
        <v>2867908.8500000006</v>
      </c>
    </row>
    <row r="26" spans="1:14" ht="15.95" customHeight="1">
      <c r="A26" s="4277" t="s">
        <v>3785</v>
      </c>
      <c r="B26" s="4182">
        <v>562990.93000000005</v>
      </c>
      <c r="C26" s="4209">
        <v>518761.31</v>
      </c>
      <c r="D26" s="4209">
        <v>694260.12</v>
      </c>
      <c r="E26" s="4209">
        <v>927594.83</v>
      </c>
      <c r="F26" s="4209">
        <v>1218142.8600000001</v>
      </c>
      <c r="G26" s="4209">
        <v>864276.06</v>
      </c>
      <c r="H26" s="4209">
        <v>1310097.3400000001</v>
      </c>
      <c r="I26" s="4209">
        <v>968663.91</v>
      </c>
      <c r="J26" s="4209">
        <v>1113937.5900000001</v>
      </c>
      <c r="K26" s="4209">
        <v>754900.55</v>
      </c>
      <c r="L26" s="4209">
        <v>842847.75</v>
      </c>
      <c r="M26" s="4209">
        <v>923726.14</v>
      </c>
      <c r="N26" s="4258">
        <f t="shared" si="0"/>
        <v>10700199.390000001</v>
      </c>
    </row>
    <row r="27" spans="1:14" ht="15.95" customHeight="1">
      <c r="A27" s="4277" t="s">
        <v>3787</v>
      </c>
      <c r="B27" s="4182">
        <v>119109.12</v>
      </c>
      <c r="C27" s="4209">
        <v>302086.56</v>
      </c>
      <c r="D27" s="4209">
        <v>301471.05</v>
      </c>
      <c r="E27" s="4209">
        <v>212226.73</v>
      </c>
      <c r="F27" s="4209">
        <v>184140.63</v>
      </c>
      <c r="G27" s="4209">
        <v>418458.41</v>
      </c>
      <c r="H27" s="4209">
        <v>256656.62</v>
      </c>
      <c r="I27" s="4209">
        <v>126355.62</v>
      </c>
      <c r="J27" s="4209">
        <v>380065.87</v>
      </c>
      <c r="K27" s="4209">
        <v>229721.03</v>
      </c>
      <c r="L27" s="4209">
        <v>359720.43</v>
      </c>
      <c r="M27" s="4209">
        <v>0</v>
      </c>
      <c r="N27" s="4258">
        <f t="shared" si="0"/>
        <v>2890012.07</v>
      </c>
    </row>
    <row r="28" spans="1:14" ht="15.95" customHeight="1">
      <c r="A28" s="4277" t="s">
        <v>3788</v>
      </c>
      <c r="B28" s="4182">
        <v>0</v>
      </c>
      <c r="C28" s="4209">
        <v>0</v>
      </c>
      <c r="D28" s="4209">
        <v>19605</v>
      </c>
      <c r="E28" s="4209">
        <v>23331.22</v>
      </c>
      <c r="F28" s="4209">
        <v>9120</v>
      </c>
      <c r="G28" s="4209">
        <v>0</v>
      </c>
      <c r="H28" s="4209">
        <v>0</v>
      </c>
      <c r="I28" s="4209">
        <v>0</v>
      </c>
      <c r="J28" s="4209">
        <v>0</v>
      </c>
      <c r="K28" s="4209">
        <v>0</v>
      </c>
      <c r="L28" s="4209">
        <v>0</v>
      </c>
      <c r="M28" s="4209">
        <v>265775.90999999997</v>
      </c>
      <c r="N28" s="4258">
        <f t="shared" si="0"/>
        <v>317832.13</v>
      </c>
    </row>
    <row r="29" spans="1:14" ht="15.95" customHeight="1">
      <c r="A29" s="4277" t="s">
        <v>3789</v>
      </c>
      <c r="B29" s="4182">
        <v>236520.62</v>
      </c>
      <c r="C29" s="4209">
        <v>139036.13</v>
      </c>
      <c r="D29" s="4209">
        <v>362196.98</v>
      </c>
      <c r="E29" s="4209">
        <v>393727.13</v>
      </c>
      <c r="F29" s="4209">
        <v>393184.12</v>
      </c>
      <c r="G29" s="4209">
        <v>150014.20000000001</v>
      </c>
      <c r="H29" s="4209">
        <v>310986.90999999997</v>
      </c>
      <c r="I29" s="4209">
        <v>263219.77</v>
      </c>
      <c r="J29" s="4209">
        <v>297366.03000000003</v>
      </c>
      <c r="K29" s="4209">
        <v>224963.14</v>
      </c>
      <c r="L29" s="4209">
        <v>370204.42</v>
      </c>
      <c r="M29" s="4209">
        <v>11110</v>
      </c>
      <c r="N29" s="4258">
        <f t="shared" si="0"/>
        <v>3152529.4499999997</v>
      </c>
    </row>
    <row r="30" spans="1:14" ht="15.95" customHeight="1">
      <c r="A30" s="4277" t="s">
        <v>3876</v>
      </c>
      <c r="B30" s="4182">
        <v>0</v>
      </c>
      <c r="C30" s="4209">
        <v>0</v>
      </c>
      <c r="D30" s="4209">
        <v>0</v>
      </c>
      <c r="E30" s="4209">
        <v>0</v>
      </c>
      <c r="F30" s="4209">
        <v>0</v>
      </c>
      <c r="G30" s="4209">
        <v>295400.98</v>
      </c>
      <c r="H30" s="4209">
        <v>0</v>
      </c>
      <c r="I30" s="4209">
        <v>0</v>
      </c>
      <c r="J30" s="4209">
        <v>0</v>
      </c>
      <c r="K30" s="4209">
        <v>0</v>
      </c>
      <c r="L30" s="4209">
        <v>0</v>
      </c>
      <c r="M30" s="4209">
        <v>277700.76</v>
      </c>
      <c r="N30" s="4258">
        <f t="shared" si="0"/>
        <v>573101.74</v>
      </c>
    </row>
    <row r="31" spans="1:14" ht="15.95" customHeight="1">
      <c r="A31" s="4277" t="s">
        <v>3790</v>
      </c>
      <c r="B31" s="4182">
        <v>22291.200000000001</v>
      </c>
      <c r="C31" s="4209">
        <v>17309.29</v>
      </c>
      <c r="D31" s="4209">
        <v>12420</v>
      </c>
      <c r="E31" s="4209">
        <v>49192</v>
      </c>
      <c r="F31" s="4209">
        <v>0</v>
      </c>
      <c r="G31" s="4209">
        <v>6447.15</v>
      </c>
      <c r="H31" s="4209">
        <v>147573.48000000001</v>
      </c>
      <c r="I31" s="4209">
        <v>96217.91</v>
      </c>
      <c r="J31" s="4209">
        <v>34070.76</v>
      </c>
      <c r="K31" s="4209">
        <v>0</v>
      </c>
      <c r="L31" s="4209">
        <v>53727</v>
      </c>
      <c r="M31" s="4209">
        <v>0</v>
      </c>
      <c r="N31" s="4258">
        <f t="shared" si="0"/>
        <v>439248.79000000004</v>
      </c>
    </row>
    <row r="32" spans="1:14" ht="15.95" customHeight="1">
      <c r="A32" s="4277" t="s">
        <v>3878</v>
      </c>
      <c r="B32" s="4182">
        <v>0</v>
      </c>
      <c r="C32" s="4209">
        <v>27770.55</v>
      </c>
      <c r="D32" s="4209">
        <v>0</v>
      </c>
      <c r="E32" s="4209">
        <v>0</v>
      </c>
      <c r="F32" s="4209">
        <v>0</v>
      </c>
      <c r="G32" s="4209">
        <v>0</v>
      </c>
      <c r="H32" s="4209">
        <v>0</v>
      </c>
      <c r="I32" s="4209">
        <v>0</v>
      </c>
      <c r="J32" s="4209">
        <v>0</v>
      </c>
      <c r="K32" s="4209">
        <v>0</v>
      </c>
      <c r="L32" s="4209">
        <v>0</v>
      </c>
      <c r="M32" s="4209">
        <v>0</v>
      </c>
      <c r="N32" s="4258">
        <f t="shared" si="0"/>
        <v>27770.55</v>
      </c>
    </row>
    <row r="33" spans="1:14" ht="15.95" customHeight="1">
      <c r="A33" s="4277" t="s">
        <v>3791</v>
      </c>
      <c r="B33" s="4182">
        <v>61858.46</v>
      </c>
      <c r="C33" s="4209">
        <v>154358.32</v>
      </c>
      <c r="D33" s="4209">
        <v>100134.19</v>
      </c>
      <c r="E33" s="4209">
        <v>112933.18</v>
      </c>
      <c r="F33" s="4209">
        <v>121811.4</v>
      </c>
      <c r="G33" s="4209">
        <v>99157.31</v>
      </c>
      <c r="H33" s="4209">
        <v>98544.49</v>
      </c>
      <c r="I33" s="4209">
        <v>102621.44</v>
      </c>
      <c r="J33" s="4209">
        <v>0</v>
      </c>
      <c r="K33" s="4209">
        <v>60617.87</v>
      </c>
      <c r="L33" s="4209">
        <v>66547.75</v>
      </c>
      <c r="M33" s="4209">
        <v>0</v>
      </c>
      <c r="N33" s="4258">
        <f t="shared" si="0"/>
        <v>978584.4099999998</v>
      </c>
    </row>
    <row r="34" spans="1:14" ht="15.95" customHeight="1">
      <c r="A34" s="4277" t="s">
        <v>3793</v>
      </c>
      <c r="B34" s="4182">
        <v>0</v>
      </c>
      <c r="C34" s="4209">
        <v>0</v>
      </c>
      <c r="D34" s="4209">
        <v>0</v>
      </c>
      <c r="E34" s="4209">
        <v>0</v>
      </c>
      <c r="F34" s="4209">
        <v>0</v>
      </c>
      <c r="G34" s="4209">
        <v>0</v>
      </c>
      <c r="H34" s="4209">
        <v>0</v>
      </c>
      <c r="I34" s="4209">
        <v>20340</v>
      </c>
      <c r="J34" s="4209">
        <v>6808.16</v>
      </c>
      <c r="K34" s="4209">
        <v>0</v>
      </c>
      <c r="L34" s="4209">
        <v>0</v>
      </c>
      <c r="M34" s="4209">
        <v>106469.92</v>
      </c>
      <c r="N34" s="4258">
        <f t="shared" si="0"/>
        <v>133618.07999999999</v>
      </c>
    </row>
    <row r="35" spans="1:14" ht="15.95" customHeight="1">
      <c r="A35" s="4277" t="s">
        <v>3795</v>
      </c>
      <c r="B35" s="4182">
        <v>1945894.41</v>
      </c>
      <c r="C35" s="4209">
        <v>447837.94</v>
      </c>
      <c r="D35" s="4209">
        <v>1142540.5900000001</v>
      </c>
      <c r="E35" s="4209">
        <v>2763480.4</v>
      </c>
      <c r="F35" s="4209">
        <v>425153.39</v>
      </c>
      <c r="G35" s="4209">
        <v>857285.6</v>
      </c>
      <c r="H35" s="4209">
        <v>818499.83</v>
      </c>
      <c r="I35" s="4209">
        <v>243761.94</v>
      </c>
      <c r="J35" s="4209">
        <v>143884.44</v>
      </c>
      <c r="K35" s="4209">
        <v>280147.34999999998</v>
      </c>
      <c r="L35" s="4209">
        <v>261334.23</v>
      </c>
      <c r="M35" s="4209">
        <v>0</v>
      </c>
      <c r="N35" s="4258">
        <f t="shared" si="0"/>
        <v>9329820.1199999973</v>
      </c>
    </row>
    <row r="36" spans="1:14" ht="15.95" customHeight="1">
      <c r="A36" s="4277" t="s">
        <v>3796</v>
      </c>
      <c r="B36" s="4182">
        <v>47779.46</v>
      </c>
      <c r="C36" s="4209">
        <v>0</v>
      </c>
      <c r="D36" s="4209">
        <v>11363</v>
      </c>
      <c r="E36" s="4209">
        <v>13348.83</v>
      </c>
      <c r="F36" s="4209">
        <v>121807.87</v>
      </c>
      <c r="G36" s="4209">
        <v>20176.68</v>
      </c>
      <c r="H36" s="4209">
        <v>0</v>
      </c>
      <c r="I36" s="4209">
        <v>0</v>
      </c>
      <c r="J36" s="4209">
        <v>0</v>
      </c>
      <c r="K36" s="4209">
        <v>0</v>
      </c>
      <c r="L36" s="4209">
        <v>0</v>
      </c>
      <c r="M36" s="4209">
        <v>827081.4</v>
      </c>
      <c r="N36" s="4258">
        <f t="shared" si="0"/>
        <v>1041557.24</v>
      </c>
    </row>
    <row r="37" spans="1:14" ht="15.95" customHeight="1">
      <c r="A37" s="4277" t="s">
        <v>3797</v>
      </c>
      <c r="B37" s="4182">
        <v>1244415.7</v>
      </c>
      <c r="C37" s="4209">
        <v>1084005.2</v>
      </c>
      <c r="D37" s="4209">
        <v>2529608.85</v>
      </c>
      <c r="E37" s="4209">
        <v>1634222.07</v>
      </c>
      <c r="F37" s="4209">
        <v>1062321.83</v>
      </c>
      <c r="G37" s="4209">
        <v>1163205.1299999999</v>
      </c>
      <c r="H37" s="4209">
        <v>937912.05</v>
      </c>
      <c r="I37" s="4209">
        <v>955263.97</v>
      </c>
      <c r="J37" s="4209">
        <v>515010.09</v>
      </c>
      <c r="K37" s="4209">
        <v>940885.67</v>
      </c>
      <c r="L37" s="4209">
        <v>868121.89</v>
      </c>
      <c r="M37" s="4209">
        <v>9821.7800000000007</v>
      </c>
      <c r="N37" s="4258">
        <f t="shared" si="0"/>
        <v>12944794.230000002</v>
      </c>
    </row>
    <row r="38" spans="1:14" ht="15.95" customHeight="1">
      <c r="A38" s="4277" t="s">
        <v>3798</v>
      </c>
      <c r="B38" s="4182">
        <v>0</v>
      </c>
      <c r="C38" s="4209">
        <v>0</v>
      </c>
      <c r="D38" s="4209">
        <v>0</v>
      </c>
      <c r="E38" s="4209">
        <v>0</v>
      </c>
      <c r="F38" s="4209">
        <v>0</v>
      </c>
      <c r="G38" s="4209">
        <v>0</v>
      </c>
      <c r="H38" s="4209">
        <v>27068.32</v>
      </c>
      <c r="I38" s="4209">
        <v>0</v>
      </c>
      <c r="J38" s="4209">
        <v>0</v>
      </c>
      <c r="K38" s="4209">
        <v>0</v>
      </c>
      <c r="L38" s="4209">
        <v>0</v>
      </c>
      <c r="M38" s="4209">
        <v>1993793.07</v>
      </c>
      <c r="N38" s="4258">
        <f t="shared" si="0"/>
        <v>2020861.3900000001</v>
      </c>
    </row>
    <row r="39" spans="1:14" ht="15.95" customHeight="1">
      <c r="A39" s="4277" t="s">
        <v>3799</v>
      </c>
      <c r="B39" s="4182">
        <v>72885.61</v>
      </c>
      <c r="C39" s="4209">
        <v>63766.94</v>
      </c>
      <c r="D39" s="4209">
        <v>128053.51</v>
      </c>
      <c r="E39" s="4209">
        <v>105797.5</v>
      </c>
      <c r="F39" s="4209">
        <v>71742.75</v>
      </c>
      <c r="G39" s="4209">
        <v>73526.399999999994</v>
      </c>
      <c r="H39" s="4209">
        <v>140795.37</v>
      </c>
      <c r="I39" s="4209">
        <v>100397.63</v>
      </c>
      <c r="J39" s="4209">
        <v>143178.89000000001</v>
      </c>
      <c r="K39" s="4209">
        <v>135360.6</v>
      </c>
      <c r="L39" s="4209">
        <v>203347.3</v>
      </c>
      <c r="M39" s="4209">
        <v>62332.6</v>
      </c>
      <c r="N39" s="4258">
        <f t="shared" si="0"/>
        <v>1301185.1000000001</v>
      </c>
    </row>
    <row r="40" spans="1:14" ht="15.95" customHeight="1">
      <c r="A40" s="4277" t="s">
        <v>3800</v>
      </c>
      <c r="B40" s="4182">
        <v>24688.12</v>
      </c>
      <c r="C40" s="4209">
        <v>0</v>
      </c>
      <c r="D40" s="4209">
        <v>89003.75</v>
      </c>
      <c r="E40" s="4209">
        <v>18700</v>
      </c>
      <c r="F40" s="4209">
        <v>25470</v>
      </c>
      <c r="G40" s="4209">
        <v>69186.34</v>
      </c>
      <c r="H40" s="4209">
        <v>0</v>
      </c>
      <c r="I40" s="4209">
        <v>31452.7</v>
      </c>
      <c r="J40" s="4209">
        <v>0</v>
      </c>
      <c r="K40" s="4209">
        <v>8196.64</v>
      </c>
      <c r="L40" s="4209">
        <v>42121.49</v>
      </c>
      <c r="M40" s="4209">
        <v>206113.74</v>
      </c>
      <c r="N40" s="4258">
        <f t="shared" si="0"/>
        <v>514932.77999999997</v>
      </c>
    </row>
    <row r="41" spans="1:14" ht="15.95" customHeight="1">
      <c r="A41" s="4277" t="s">
        <v>3801</v>
      </c>
      <c r="B41" s="4182">
        <v>43274.86</v>
      </c>
      <c r="C41" s="4209">
        <v>0</v>
      </c>
      <c r="D41" s="4209">
        <v>53909.57</v>
      </c>
      <c r="E41" s="4209">
        <v>17760</v>
      </c>
      <c r="F41" s="4209">
        <v>22956.13</v>
      </c>
      <c r="G41" s="4209">
        <v>30406.799999999999</v>
      </c>
      <c r="H41" s="4209">
        <v>53923.42</v>
      </c>
      <c r="I41" s="4209">
        <v>90484</v>
      </c>
      <c r="J41" s="4209">
        <v>55361.58</v>
      </c>
      <c r="K41" s="4209">
        <v>39047.89</v>
      </c>
      <c r="L41" s="4209">
        <v>75976.94</v>
      </c>
      <c r="M41" s="4209">
        <v>72801.02</v>
      </c>
      <c r="N41" s="4258">
        <f t="shared" si="0"/>
        <v>555902.21</v>
      </c>
    </row>
    <row r="42" spans="1:14" ht="15.95" customHeight="1">
      <c r="A42" s="4277" t="s">
        <v>3904</v>
      </c>
      <c r="B42" s="4182">
        <v>0</v>
      </c>
      <c r="C42" s="4209">
        <v>0</v>
      </c>
      <c r="D42" s="4209">
        <v>0</v>
      </c>
      <c r="E42" s="4209">
        <v>0</v>
      </c>
      <c r="F42" s="4209">
        <v>0</v>
      </c>
      <c r="G42" s="4209">
        <v>0</v>
      </c>
      <c r="H42" s="4209">
        <v>46986.15</v>
      </c>
      <c r="I42" s="4209">
        <v>0</v>
      </c>
      <c r="J42" s="4209">
        <v>0</v>
      </c>
      <c r="K42" s="4209">
        <v>0</v>
      </c>
      <c r="L42" s="4209">
        <v>0</v>
      </c>
      <c r="M42" s="4209">
        <v>111255.67999999999</v>
      </c>
      <c r="N42" s="4258">
        <f t="shared" si="0"/>
        <v>158241.82999999999</v>
      </c>
    </row>
    <row r="43" spans="1:14" ht="15.95" customHeight="1">
      <c r="A43" s="4277" t="s">
        <v>3802</v>
      </c>
      <c r="B43" s="4182">
        <v>172620</v>
      </c>
      <c r="C43" s="4209">
        <v>0</v>
      </c>
      <c r="D43" s="4209">
        <v>0</v>
      </c>
      <c r="E43" s="4209">
        <v>0</v>
      </c>
      <c r="F43" s="4209">
        <v>0</v>
      </c>
      <c r="G43" s="4209">
        <v>0</v>
      </c>
      <c r="H43" s="4209">
        <v>0</v>
      </c>
      <c r="I43" s="4209">
        <v>0</v>
      </c>
      <c r="J43" s="4209">
        <v>0</v>
      </c>
      <c r="K43" s="4209">
        <v>0</v>
      </c>
      <c r="L43" s="4209">
        <v>0</v>
      </c>
      <c r="M43" s="4209">
        <v>0</v>
      </c>
      <c r="N43" s="4258">
        <f t="shared" si="0"/>
        <v>172620</v>
      </c>
    </row>
    <row r="44" spans="1:14" ht="15.95" customHeight="1">
      <c r="A44" s="4277" t="s">
        <v>3804</v>
      </c>
      <c r="B44" s="4182">
        <v>280653.89</v>
      </c>
      <c r="C44" s="4209">
        <v>188047.55</v>
      </c>
      <c r="D44" s="4209">
        <v>749194</v>
      </c>
      <c r="E44" s="4209">
        <v>294599.59000000003</v>
      </c>
      <c r="F44" s="4209">
        <v>499394.94</v>
      </c>
      <c r="G44" s="4209">
        <v>618129.69999999995</v>
      </c>
      <c r="H44" s="4209">
        <v>759018.04</v>
      </c>
      <c r="I44" s="4209">
        <v>619237.5</v>
      </c>
      <c r="J44" s="4209">
        <v>622681.91</v>
      </c>
      <c r="K44" s="4209">
        <v>309492.32</v>
      </c>
      <c r="L44" s="4209">
        <v>458723.47</v>
      </c>
      <c r="M44" s="4209">
        <v>0</v>
      </c>
      <c r="N44" s="4258">
        <f t="shared" si="0"/>
        <v>5399172.9100000001</v>
      </c>
    </row>
    <row r="45" spans="1:14" ht="15.95" customHeight="1">
      <c r="A45" s="4277" t="s">
        <v>3805</v>
      </c>
      <c r="B45" s="4182">
        <v>0</v>
      </c>
      <c r="C45" s="4209">
        <v>0</v>
      </c>
      <c r="D45" s="4209">
        <v>0</v>
      </c>
      <c r="E45" s="4209">
        <v>0</v>
      </c>
      <c r="F45" s="4209">
        <v>0</v>
      </c>
      <c r="G45" s="4209">
        <v>55997.64</v>
      </c>
      <c r="H45" s="4209">
        <v>0</v>
      </c>
      <c r="I45" s="4209">
        <v>0</v>
      </c>
      <c r="J45" s="4209">
        <v>0</v>
      </c>
      <c r="K45" s="4209">
        <v>0</v>
      </c>
      <c r="L45" s="4209">
        <v>0</v>
      </c>
      <c r="M45" s="4209">
        <v>444329.63</v>
      </c>
      <c r="N45" s="4258">
        <f t="shared" si="0"/>
        <v>500327.27</v>
      </c>
    </row>
    <row r="46" spans="1:14" ht="15.95" customHeight="1">
      <c r="A46" s="4277" t="s">
        <v>3806</v>
      </c>
      <c r="B46" s="4182">
        <v>37196.19</v>
      </c>
      <c r="C46" s="4209">
        <v>0</v>
      </c>
      <c r="D46" s="4209">
        <v>137902.23000000001</v>
      </c>
      <c r="E46" s="4209">
        <v>58861.279999999999</v>
      </c>
      <c r="F46" s="4209">
        <v>78883.31</v>
      </c>
      <c r="G46" s="4209">
        <v>721.49</v>
      </c>
      <c r="H46" s="4209">
        <v>570.59</v>
      </c>
      <c r="I46" s="4209">
        <v>43011.5</v>
      </c>
      <c r="J46" s="4209">
        <v>445.95</v>
      </c>
      <c r="K46" s="4209">
        <v>88600.07</v>
      </c>
      <c r="L46" s="4209">
        <v>9112.92</v>
      </c>
      <c r="M46" s="4209">
        <v>0</v>
      </c>
      <c r="N46" s="4258">
        <f t="shared" si="0"/>
        <v>455305.53</v>
      </c>
    </row>
    <row r="47" spans="1:14" ht="15.95" customHeight="1">
      <c r="A47" s="4277" t="s">
        <v>3807</v>
      </c>
      <c r="B47" s="4182">
        <v>348119.46</v>
      </c>
      <c r="C47" s="4209">
        <v>272124</v>
      </c>
      <c r="D47" s="4209">
        <v>209871.95</v>
      </c>
      <c r="E47" s="4209">
        <v>160414.47</v>
      </c>
      <c r="F47" s="4209">
        <v>352478.2</v>
      </c>
      <c r="G47" s="4209">
        <v>214290.62</v>
      </c>
      <c r="H47" s="4209">
        <v>204054.5</v>
      </c>
      <c r="I47" s="4209">
        <v>313390.5</v>
      </c>
      <c r="J47" s="4209">
        <v>453910.04</v>
      </c>
      <c r="K47" s="4209">
        <v>707474.79</v>
      </c>
      <c r="L47" s="4209">
        <v>527294.91</v>
      </c>
      <c r="M47" s="4209">
        <v>22060.45</v>
      </c>
      <c r="N47" s="4258">
        <f t="shared" si="0"/>
        <v>3785483.89</v>
      </c>
    </row>
    <row r="48" spans="1:14" ht="15.95" customHeight="1">
      <c r="A48" s="4277" t="s">
        <v>3808</v>
      </c>
      <c r="B48" s="4182">
        <v>8218.2000000000007</v>
      </c>
      <c r="C48" s="4209">
        <v>840072.6</v>
      </c>
      <c r="D48" s="4209">
        <v>147691.1</v>
      </c>
      <c r="E48" s="4209">
        <v>4242.43</v>
      </c>
      <c r="F48" s="4209">
        <v>9659.2800000000007</v>
      </c>
      <c r="G48" s="4209">
        <v>55806.95</v>
      </c>
      <c r="H48" s="4209">
        <v>116958.9</v>
      </c>
      <c r="I48" s="4209">
        <v>5000</v>
      </c>
      <c r="J48" s="4209">
        <v>0</v>
      </c>
      <c r="K48" s="4209">
        <v>9760.2999999999993</v>
      </c>
      <c r="L48" s="4209">
        <v>32787</v>
      </c>
      <c r="M48" s="4209">
        <v>372951.28</v>
      </c>
      <c r="N48" s="4258">
        <f t="shared" si="0"/>
        <v>1603148.04</v>
      </c>
    </row>
    <row r="49" spans="1:14" ht="15.95" customHeight="1">
      <c r="A49" s="4277" t="s">
        <v>3879</v>
      </c>
      <c r="B49" s="4182">
        <v>0</v>
      </c>
      <c r="C49" s="4209">
        <v>21155.1</v>
      </c>
      <c r="D49" s="4209">
        <v>129107.06</v>
      </c>
      <c r="E49" s="4209">
        <v>170822.75</v>
      </c>
      <c r="F49" s="4209">
        <v>7065.83</v>
      </c>
      <c r="G49" s="4209">
        <v>0</v>
      </c>
      <c r="H49" s="4209">
        <v>0</v>
      </c>
      <c r="I49" s="4209">
        <v>78114.259999999995</v>
      </c>
      <c r="J49" s="4209">
        <v>55931.05</v>
      </c>
      <c r="K49" s="4209">
        <v>144729.94</v>
      </c>
      <c r="L49" s="4209">
        <v>62475.34</v>
      </c>
      <c r="M49" s="4209">
        <v>75629.86</v>
      </c>
      <c r="N49" s="4258">
        <f t="shared" si="0"/>
        <v>745031.19</v>
      </c>
    </row>
    <row r="50" spans="1:14" ht="15.95" customHeight="1">
      <c r="A50" s="4277" t="s">
        <v>3857</v>
      </c>
      <c r="B50" s="4182">
        <v>0</v>
      </c>
      <c r="C50" s="4209">
        <v>0</v>
      </c>
      <c r="D50" s="4209">
        <v>0</v>
      </c>
      <c r="E50" s="4209">
        <v>0</v>
      </c>
      <c r="F50" s="4209">
        <v>12240</v>
      </c>
      <c r="G50" s="4209">
        <v>0</v>
      </c>
      <c r="H50" s="4209">
        <v>0</v>
      </c>
      <c r="I50" s="4209">
        <v>0</v>
      </c>
      <c r="J50" s="4209">
        <v>0</v>
      </c>
      <c r="K50" s="4209">
        <v>0</v>
      </c>
      <c r="L50" s="4209">
        <v>0</v>
      </c>
      <c r="M50" s="4209">
        <v>328694.96000000002</v>
      </c>
      <c r="N50" s="4258">
        <f t="shared" si="0"/>
        <v>340934.96</v>
      </c>
    </row>
    <row r="51" spans="1:14" ht="15.95" customHeight="1">
      <c r="A51" s="4277" t="s">
        <v>3811</v>
      </c>
      <c r="B51" s="4182">
        <v>2575821.64</v>
      </c>
      <c r="C51" s="4209">
        <v>1859098.86</v>
      </c>
      <c r="D51" s="4209">
        <v>2842388.76</v>
      </c>
      <c r="E51" s="4209">
        <v>2170608.9900000002</v>
      </c>
      <c r="F51" s="4209">
        <v>2434925.36</v>
      </c>
      <c r="G51" s="4209">
        <v>2039973.15</v>
      </c>
      <c r="H51" s="4209">
        <v>2643582.91</v>
      </c>
      <c r="I51" s="4209">
        <v>2625257.42</v>
      </c>
      <c r="J51" s="4209">
        <v>2644729.31</v>
      </c>
      <c r="K51" s="4209">
        <v>3598356.21</v>
      </c>
      <c r="L51" s="4209">
        <v>3124505.25</v>
      </c>
      <c r="M51" s="4209">
        <v>0</v>
      </c>
      <c r="N51" s="4258">
        <f t="shared" si="0"/>
        <v>28559247.859999999</v>
      </c>
    </row>
    <row r="52" spans="1:14" ht="15.95" customHeight="1">
      <c r="A52" s="4277" t="s">
        <v>3812</v>
      </c>
      <c r="B52" s="4182">
        <v>1158490.17</v>
      </c>
      <c r="C52" s="4209">
        <v>898534.98</v>
      </c>
      <c r="D52" s="4209">
        <v>679464.11</v>
      </c>
      <c r="E52" s="4209">
        <v>495860.94</v>
      </c>
      <c r="F52" s="4209">
        <v>602802.53</v>
      </c>
      <c r="G52" s="4209">
        <v>1423561.17</v>
      </c>
      <c r="H52" s="4209">
        <v>1582209.76</v>
      </c>
      <c r="I52" s="4209">
        <v>373336.58</v>
      </c>
      <c r="J52" s="4209">
        <v>945414.01</v>
      </c>
      <c r="K52" s="4209">
        <v>368298.25</v>
      </c>
      <c r="L52" s="4209">
        <v>791768.97</v>
      </c>
      <c r="M52" s="4209">
        <v>4158635.83</v>
      </c>
      <c r="N52" s="4258">
        <f t="shared" si="0"/>
        <v>13478377.300000001</v>
      </c>
    </row>
    <row r="53" spans="1:14" ht="15.95" customHeight="1">
      <c r="A53" s="4277" t="s">
        <v>3814</v>
      </c>
      <c r="B53" s="4182">
        <v>875897.25</v>
      </c>
      <c r="C53" s="4209">
        <v>693916.25</v>
      </c>
      <c r="D53" s="4209">
        <v>1345852.36</v>
      </c>
      <c r="E53" s="4209">
        <v>860403.33</v>
      </c>
      <c r="F53" s="4209">
        <v>649395.05000000005</v>
      </c>
      <c r="G53" s="4209">
        <v>709002.64</v>
      </c>
      <c r="H53" s="4209">
        <v>1085380.3700000001</v>
      </c>
      <c r="I53" s="4209">
        <v>1251762.17</v>
      </c>
      <c r="J53" s="4209">
        <v>1442109.7</v>
      </c>
      <c r="K53" s="4209">
        <v>1668366.58</v>
      </c>
      <c r="L53" s="4209">
        <v>1371229.91</v>
      </c>
      <c r="M53" s="4209">
        <v>1716377.19</v>
      </c>
      <c r="N53" s="4258">
        <f t="shared" si="0"/>
        <v>13669692.799999999</v>
      </c>
    </row>
    <row r="54" spans="1:14" ht="15.95" customHeight="1">
      <c r="A54" s="4277" t="s">
        <v>3858</v>
      </c>
      <c r="B54" s="4182">
        <v>0</v>
      </c>
      <c r="C54" s="4209">
        <v>0</v>
      </c>
      <c r="D54" s="4209">
        <v>0</v>
      </c>
      <c r="E54" s="4209">
        <v>0</v>
      </c>
      <c r="F54" s="4209">
        <v>0</v>
      </c>
      <c r="G54" s="4209">
        <v>0</v>
      </c>
      <c r="H54" s="4209">
        <v>0</v>
      </c>
      <c r="I54" s="4209">
        <v>6782.71</v>
      </c>
      <c r="J54" s="4209">
        <v>0</v>
      </c>
      <c r="K54" s="4209">
        <v>0</v>
      </c>
      <c r="L54" s="4209">
        <v>0</v>
      </c>
      <c r="M54" s="4209">
        <v>1473275.95</v>
      </c>
      <c r="N54" s="4258">
        <f t="shared" si="0"/>
        <v>1480058.66</v>
      </c>
    </row>
    <row r="55" spans="1:14" ht="15.95" customHeight="1">
      <c r="A55" s="4277" t="s">
        <v>3815</v>
      </c>
      <c r="B55" s="4182">
        <v>748826.75</v>
      </c>
      <c r="C55" s="4209">
        <v>843695.89</v>
      </c>
      <c r="D55" s="4209">
        <v>1606873.51</v>
      </c>
      <c r="E55" s="4209">
        <v>1252595.8500000001</v>
      </c>
      <c r="F55" s="4209">
        <v>1088970.96</v>
      </c>
      <c r="G55" s="4209">
        <v>593550.66</v>
      </c>
      <c r="H55" s="4209">
        <v>1646195.92</v>
      </c>
      <c r="I55" s="4209">
        <v>1639462.89</v>
      </c>
      <c r="J55" s="4209">
        <v>1150886.51</v>
      </c>
      <c r="K55" s="4209">
        <v>1781172.78</v>
      </c>
      <c r="L55" s="4209">
        <v>1929641.53</v>
      </c>
      <c r="M55" s="4209">
        <v>0</v>
      </c>
      <c r="N55" s="4258">
        <f t="shared" si="0"/>
        <v>14281873.249999998</v>
      </c>
    </row>
    <row r="56" spans="1:14" ht="15.95" customHeight="1">
      <c r="A56" s="4277" t="s">
        <v>3816</v>
      </c>
      <c r="B56" s="4182">
        <v>0</v>
      </c>
      <c r="C56" s="4209">
        <v>77573.429999999993</v>
      </c>
      <c r="D56" s="4209">
        <v>97449.97</v>
      </c>
      <c r="E56" s="4209">
        <v>34680</v>
      </c>
      <c r="F56" s="4209">
        <v>26520</v>
      </c>
      <c r="G56" s="4209">
        <v>54351.66</v>
      </c>
      <c r="H56" s="4209">
        <v>130376.75</v>
      </c>
      <c r="I56" s="4209">
        <v>49055.95</v>
      </c>
      <c r="J56" s="4209">
        <v>0</v>
      </c>
      <c r="K56" s="4209">
        <v>0</v>
      </c>
      <c r="L56" s="4209">
        <v>22860</v>
      </c>
      <c r="M56" s="4209">
        <v>3089630.3</v>
      </c>
      <c r="N56" s="4258">
        <f t="shared" si="0"/>
        <v>3582498.0599999996</v>
      </c>
    </row>
    <row r="57" spans="1:14" ht="15.95" customHeight="1">
      <c r="A57" s="4277" t="s">
        <v>3859</v>
      </c>
      <c r="B57" s="4182">
        <v>946.68</v>
      </c>
      <c r="C57" s="4209">
        <v>0</v>
      </c>
      <c r="D57" s="4209">
        <v>0</v>
      </c>
      <c r="E57" s="4209">
        <v>0</v>
      </c>
      <c r="F57" s="4209">
        <v>0</v>
      </c>
      <c r="G57" s="4209">
        <v>0</v>
      </c>
      <c r="H57" s="4209">
        <v>0</v>
      </c>
      <c r="I57" s="4209">
        <v>0</v>
      </c>
      <c r="J57" s="4209">
        <v>0</v>
      </c>
      <c r="K57" s="4209">
        <v>0</v>
      </c>
      <c r="L57" s="4209">
        <v>0</v>
      </c>
      <c r="M57" s="4209">
        <v>10710</v>
      </c>
      <c r="N57" s="4258">
        <f t="shared" si="0"/>
        <v>11656.68</v>
      </c>
    </row>
    <row r="58" spans="1:14" ht="15.95" customHeight="1">
      <c r="A58" s="4277" t="s">
        <v>3817</v>
      </c>
      <c r="B58" s="4182">
        <v>0</v>
      </c>
      <c r="C58" s="4209">
        <v>0</v>
      </c>
      <c r="D58" s="4209">
        <v>0</v>
      </c>
      <c r="E58" s="4209">
        <v>0</v>
      </c>
      <c r="F58" s="4209">
        <v>32240.35</v>
      </c>
      <c r="G58" s="4209">
        <v>0</v>
      </c>
      <c r="H58" s="4209">
        <v>432474.22</v>
      </c>
      <c r="I58" s="4209">
        <v>255799</v>
      </c>
      <c r="J58" s="4209">
        <v>441482.42</v>
      </c>
      <c r="K58" s="4209">
        <v>287134.63</v>
      </c>
      <c r="L58" s="4209">
        <v>492435.06</v>
      </c>
      <c r="M58" s="4209">
        <v>0</v>
      </c>
      <c r="N58" s="4258">
        <f t="shared" si="0"/>
        <v>1941565.6800000002</v>
      </c>
    </row>
    <row r="59" spans="1:14" ht="15.95" customHeight="1">
      <c r="A59" s="4277" t="s">
        <v>3818</v>
      </c>
      <c r="B59" s="4182">
        <v>9625</v>
      </c>
      <c r="C59" s="4209">
        <v>32441.06</v>
      </c>
      <c r="D59" s="4209">
        <v>0</v>
      </c>
      <c r="E59" s="4209">
        <v>7898.4</v>
      </c>
      <c r="F59" s="4209">
        <v>953841.35</v>
      </c>
      <c r="G59" s="4209">
        <v>60333.53</v>
      </c>
      <c r="H59" s="4209">
        <v>13741.5</v>
      </c>
      <c r="I59" s="4209">
        <v>117622.36</v>
      </c>
      <c r="J59" s="4209">
        <v>60047.18</v>
      </c>
      <c r="K59" s="4209">
        <v>123271.82</v>
      </c>
      <c r="L59" s="4209">
        <v>4560</v>
      </c>
      <c r="M59" s="4209">
        <v>991279.51</v>
      </c>
      <c r="N59" s="4258">
        <f t="shared" si="0"/>
        <v>2374661.71</v>
      </c>
    </row>
    <row r="60" spans="1:14" ht="15.95" customHeight="1">
      <c r="A60" s="4277" t="s">
        <v>3880</v>
      </c>
      <c r="B60" s="4182">
        <v>48820.92</v>
      </c>
      <c r="C60" s="4209">
        <v>15722.31</v>
      </c>
      <c r="D60" s="4209">
        <v>97939.51</v>
      </c>
      <c r="E60" s="4209">
        <v>77852.28</v>
      </c>
      <c r="F60" s="4209">
        <v>25646.62</v>
      </c>
      <c r="G60" s="4209">
        <v>598316.07999999996</v>
      </c>
      <c r="H60" s="4209">
        <v>543077.31000000006</v>
      </c>
      <c r="I60" s="4209">
        <v>809501.85</v>
      </c>
      <c r="J60" s="4209">
        <v>352064.53</v>
      </c>
      <c r="K60" s="4209">
        <v>115704.31</v>
      </c>
      <c r="L60" s="4209">
        <v>215270.9</v>
      </c>
      <c r="M60" s="4209">
        <v>143689.37</v>
      </c>
      <c r="N60" s="4258">
        <f t="shared" ref="N60:N90" si="1">SUM(B60:M60)</f>
        <v>3043605.99</v>
      </c>
    </row>
    <row r="61" spans="1:14" ht="15.95" customHeight="1">
      <c r="A61" s="4277" t="s">
        <v>3819</v>
      </c>
      <c r="B61" s="4182">
        <v>26642.23</v>
      </c>
      <c r="C61" s="4209">
        <v>76024.429999999993</v>
      </c>
      <c r="D61" s="4209">
        <v>35668.1</v>
      </c>
      <c r="E61" s="4209">
        <v>89039.85</v>
      </c>
      <c r="F61" s="4209">
        <v>14374.7</v>
      </c>
      <c r="G61" s="4209">
        <v>2422.06</v>
      </c>
      <c r="H61" s="4209">
        <v>42816.45</v>
      </c>
      <c r="I61" s="4209">
        <v>58594.82</v>
      </c>
      <c r="J61" s="4209">
        <v>91438.42</v>
      </c>
      <c r="K61" s="4209">
        <v>58973.32</v>
      </c>
      <c r="L61" s="4209">
        <v>15173.88</v>
      </c>
      <c r="M61" s="4209">
        <v>142408.07999999999</v>
      </c>
      <c r="N61" s="4258">
        <f t="shared" si="1"/>
        <v>653576.34</v>
      </c>
    </row>
    <row r="62" spans="1:14" ht="15.95" customHeight="1">
      <c r="A62" s="4277" t="s">
        <v>3820</v>
      </c>
      <c r="B62" s="4182">
        <v>66432.58</v>
      </c>
      <c r="C62" s="4209">
        <v>39263.25</v>
      </c>
      <c r="D62" s="4209">
        <v>86822.42</v>
      </c>
      <c r="E62" s="4209">
        <v>18160.349999999999</v>
      </c>
      <c r="F62" s="4209">
        <v>57688.22</v>
      </c>
      <c r="G62" s="4209">
        <v>50701.89</v>
      </c>
      <c r="H62" s="4209">
        <v>83693.8</v>
      </c>
      <c r="I62" s="4209">
        <v>42987.81</v>
      </c>
      <c r="J62" s="4209">
        <v>106789.72</v>
      </c>
      <c r="K62" s="4209">
        <v>99568.84</v>
      </c>
      <c r="L62" s="4209">
        <v>111391.69</v>
      </c>
      <c r="M62" s="4209">
        <v>93232.83</v>
      </c>
      <c r="N62" s="4258">
        <f t="shared" si="1"/>
        <v>856733.4</v>
      </c>
    </row>
    <row r="63" spans="1:14" ht="15.95" customHeight="1">
      <c r="A63" s="4277" t="s">
        <v>3821</v>
      </c>
      <c r="B63" s="4182">
        <v>0</v>
      </c>
      <c r="C63" s="4209">
        <v>0</v>
      </c>
      <c r="D63" s="4209">
        <v>0</v>
      </c>
      <c r="E63" s="4209">
        <v>0</v>
      </c>
      <c r="F63" s="4209">
        <v>0</v>
      </c>
      <c r="G63" s="4209">
        <v>13884.75</v>
      </c>
      <c r="H63" s="4209">
        <v>0</v>
      </c>
      <c r="I63" s="4209">
        <v>0</v>
      </c>
      <c r="J63" s="4209">
        <v>18063</v>
      </c>
      <c r="K63" s="4209">
        <v>0</v>
      </c>
      <c r="L63" s="4209">
        <v>18930.849999999999</v>
      </c>
      <c r="M63" s="4209">
        <v>239884.11</v>
      </c>
      <c r="N63" s="4258">
        <f t="shared" si="1"/>
        <v>290762.70999999996</v>
      </c>
    </row>
    <row r="64" spans="1:14" ht="15.95" customHeight="1">
      <c r="A64" s="4277" t="s">
        <v>3822</v>
      </c>
      <c r="B64" s="4182">
        <v>290168.7</v>
      </c>
      <c r="C64" s="4209">
        <v>854461.2</v>
      </c>
      <c r="D64" s="4209">
        <v>381394.38</v>
      </c>
      <c r="E64" s="4209">
        <v>294492.11</v>
      </c>
      <c r="F64" s="4209">
        <v>122334</v>
      </c>
      <c r="G64" s="4209">
        <v>324449.58</v>
      </c>
      <c r="H64" s="4209">
        <v>73157.2</v>
      </c>
      <c r="I64" s="4209">
        <v>26042.47</v>
      </c>
      <c r="J64" s="4209">
        <v>813946.95</v>
      </c>
      <c r="K64" s="4209">
        <v>15220</v>
      </c>
      <c r="L64" s="4209">
        <v>0</v>
      </c>
      <c r="M64" s="4209">
        <v>0</v>
      </c>
      <c r="N64" s="4258">
        <f t="shared" si="1"/>
        <v>3195666.59</v>
      </c>
    </row>
    <row r="65" spans="1:14" ht="15.95" customHeight="1">
      <c r="A65" s="4277" t="s">
        <v>3823</v>
      </c>
      <c r="B65" s="4182">
        <v>64135.5</v>
      </c>
      <c r="C65" s="4209">
        <v>0</v>
      </c>
      <c r="D65" s="4209">
        <v>0</v>
      </c>
      <c r="E65" s="4209">
        <v>0</v>
      </c>
      <c r="F65" s="4209">
        <v>0</v>
      </c>
      <c r="G65" s="4209">
        <v>0</v>
      </c>
      <c r="H65" s="4209">
        <v>45540.4</v>
      </c>
      <c r="I65" s="4209">
        <v>0</v>
      </c>
      <c r="J65" s="4209">
        <v>0</v>
      </c>
      <c r="K65" s="4209">
        <v>0</v>
      </c>
      <c r="L65" s="4209">
        <v>0</v>
      </c>
      <c r="M65" s="4209">
        <v>167541.45000000001</v>
      </c>
      <c r="N65" s="4258">
        <f t="shared" si="1"/>
        <v>277217.34999999998</v>
      </c>
    </row>
    <row r="66" spans="1:14" ht="15.95" customHeight="1">
      <c r="A66" s="4277" t="s">
        <v>3861</v>
      </c>
      <c r="B66" s="4182">
        <v>1014113.24</v>
      </c>
      <c r="C66" s="4209">
        <v>311670.74</v>
      </c>
      <c r="D66" s="4209">
        <v>944760.4</v>
      </c>
      <c r="E66" s="4209">
        <v>960983.54</v>
      </c>
      <c r="F66" s="4209">
        <v>1264382.8700000001</v>
      </c>
      <c r="G66" s="4209">
        <v>730314.38</v>
      </c>
      <c r="H66" s="4209">
        <v>1171367.97</v>
      </c>
      <c r="I66" s="4209">
        <v>995288.02</v>
      </c>
      <c r="J66" s="4209">
        <v>768252.04</v>
      </c>
      <c r="K66" s="4209">
        <v>1244081.1399999999</v>
      </c>
      <c r="L66" s="4209">
        <v>1337526.01</v>
      </c>
      <c r="M66" s="4209">
        <v>0</v>
      </c>
      <c r="N66" s="4258">
        <f t="shared" si="1"/>
        <v>10742740.35</v>
      </c>
    </row>
    <row r="67" spans="1:14" ht="15.95" customHeight="1">
      <c r="A67" s="4277" t="s">
        <v>3825</v>
      </c>
      <c r="B67" s="4182">
        <v>337373.19</v>
      </c>
      <c r="C67" s="4209">
        <v>632116.6</v>
      </c>
      <c r="D67" s="4209">
        <v>981922.41</v>
      </c>
      <c r="E67" s="4209">
        <v>1063650.8</v>
      </c>
      <c r="F67" s="4209">
        <v>837637.81</v>
      </c>
      <c r="G67" s="4209">
        <v>1600240.45</v>
      </c>
      <c r="H67" s="4209">
        <v>1166942.26</v>
      </c>
      <c r="I67" s="4209">
        <v>834852.21</v>
      </c>
      <c r="J67" s="4209">
        <v>301719.44</v>
      </c>
      <c r="K67" s="4209">
        <v>540865.68000000005</v>
      </c>
      <c r="L67" s="4209">
        <v>674178.29</v>
      </c>
      <c r="M67" s="4209">
        <v>1165309.74</v>
      </c>
      <c r="N67" s="4258">
        <f t="shared" si="1"/>
        <v>10136808.880000001</v>
      </c>
    </row>
    <row r="68" spans="1:14" ht="15.95" customHeight="1">
      <c r="A68" s="4277" t="s">
        <v>3862</v>
      </c>
      <c r="B68" s="4182">
        <v>0</v>
      </c>
      <c r="C68" s="4209">
        <v>431.96</v>
      </c>
      <c r="D68" s="4209">
        <v>577.20000000000005</v>
      </c>
      <c r="E68" s="4209">
        <v>13043.05</v>
      </c>
      <c r="F68" s="4209">
        <v>262.58</v>
      </c>
      <c r="G68" s="4209">
        <v>31647.22</v>
      </c>
      <c r="H68" s="4209">
        <v>122225.31</v>
      </c>
      <c r="I68" s="4209">
        <v>27100.54</v>
      </c>
      <c r="J68" s="4209">
        <v>24308.51</v>
      </c>
      <c r="K68" s="4209">
        <v>542.66999999999996</v>
      </c>
      <c r="L68" s="4209">
        <v>33751.870000000003</v>
      </c>
      <c r="M68" s="4209">
        <v>970455.65</v>
      </c>
      <c r="N68" s="4258">
        <f t="shared" si="1"/>
        <v>1224346.56</v>
      </c>
    </row>
    <row r="69" spans="1:14" ht="15.95" customHeight="1">
      <c r="A69" s="4277" t="s">
        <v>3826</v>
      </c>
      <c r="B69" s="4182">
        <v>211030.53</v>
      </c>
      <c r="C69" s="4209">
        <v>146082.16</v>
      </c>
      <c r="D69" s="4209">
        <v>288629.99</v>
      </c>
      <c r="E69" s="4209">
        <v>294603.46000000002</v>
      </c>
      <c r="F69" s="4209">
        <v>154742.25</v>
      </c>
      <c r="G69" s="4209">
        <v>208808.17</v>
      </c>
      <c r="H69" s="4209">
        <v>245340.14</v>
      </c>
      <c r="I69" s="4209">
        <v>335419.33</v>
      </c>
      <c r="J69" s="4209">
        <v>300323.13</v>
      </c>
      <c r="K69" s="4209">
        <v>403646.9</v>
      </c>
      <c r="L69" s="4209">
        <v>237816.45</v>
      </c>
      <c r="M69" s="4209">
        <v>42145.120000000003</v>
      </c>
      <c r="N69" s="4258">
        <f t="shared" si="1"/>
        <v>2868587.63</v>
      </c>
    </row>
    <row r="70" spans="1:14" ht="15.95" customHeight="1">
      <c r="A70" s="4277" t="s">
        <v>3863</v>
      </c>
      <c r="B70" s="4182">
        <v>0</v>
      </c>
      <c r="C70" s="4209">
        <v>4407.28</v>
      </c>
      <c r="D70" s="4209">
        <v>53342.83</v>
      </c>
      <c r="E70" s="4209">
        <v>0</v>
      </c>
      <c r="F70" s="4209">
        <v>36153</v>
      </c>
      <c r="G70" s="4209">
        <v>89226.36</v>
      </c>
      <c r="H70" s="4209">
        <v>68182.559999999998</v>
      </c>
      <c r="I70" s="4209">
        <v>28200.33</v>
      </c>
      <c r="J70" s="4209">
        <v>22130.5</v>
      </c>
      <c r="K70" s="4209">
        <v>94381.72</v>
      </c>
      <c r="L70" s="4209">
        <v>13162</v>
      </c>
      <c r="M70" s="4209">
        <v>397301.75</v>
      </c>
      <c r="N70" s="4258">
        <f t="shared" si="1"/>
        <v>806488.33</v>
      </c>
    </row>
    <row r="71" spans="1:14" ht="15.95" customHeight="1">
      <c r="A71" s="4277" t="s">
        <v>3828</v>
      </c>
      <c r="B71" s="4182">
        <v>610099</v>
      </c>
      <c r="C71" s="4209">
        <v>83746.41</v>
      </c>
      <c r="D71" s="4209">
        <v>310</v>
      </c>
      <c r="E71" s="4209">
        <v>53380.5</v>
      </c>
      <c r="F71" s="4209">
        <v>0</v>
      </c>
      <c r="G71" s="4209">
        <v>186919.61</v>
      </c>
      <c r="H71" s="4209">
        <v>125322.65</v>
      </c>
      <c r="I71" s="4209">
        <v>45412.67</v>
      </c>
      <c r="J71" s="4209">
        <v>113952.03</v>
      </c>
      <c r="K71" s="4209">
        <v>0</v>
      </c>
      <c r="L71" s="4209">
        <v>23139</v>
      </c>
      <c r="M71" s="4209">
        <v>38612.199999999997</v>
      </c>
      <c r="N71" s="4258">
        <f t="shared" si="1"/>
        <v>1280894.0699999998</v>
      </c>
    </row>
    <row r="72" spans="1:14" ht="15.95" customHeight="1">
      <c r="A72" s="4277" t="s">
        <v>3829</v>
      </c>
      <c r="B72" s="4182">
        <v>12279.68</v>
      </c>
      <c r="C72" s="4209">
        <v>29920</v>
      </c>
      <c r="D72" s="4209">
        <v>5729.75</v>
      </c>
      <c r="E72" s="4209">
        <v>0</v>
      </c>
      <c r="F72" s="4209">
        <v>65931.48</v>
      </c>
      <c r="G72" s="4209">
        <v>4667.97</v>
      </c>
      <c r="H72" s="4209">
        <v>0</v>
      </c>
      <c r="I72" s="4209">
        <v>6373.52</v>
      </c>
      <c r="J72" s="4209">
        <v>0</v>
      </c>
      <c r="K72" s="4209">
        <v>6725.19</v>
      </c>
      <c r="L72" s="4209">
        <v>0</v>
      </c>
      <c r="M72" s="4209">
        <v>42326.2</v>
      </c>
      <c r="N72" s="4258">
        <f t="shared" si="1"/>
        <v>173953.78999999998</v>
      </c>
    </row>
    <row r="73" spans="1:14" ht="15.95" customHeight="1">
      <c r="A73" s="4277" t="s">
        <v>3905</v>
      </c>
      <c r="B73" s="4182">
        <v>0</v>
      </c>
      <c r="C73" s="4209">
        <v>0</v>
      </c>
      <c r="D73" s="4209">
        <v>0</v>
      </c>
      <c r="E73" s="4209">
        <v>0</v>
      </c>
      <c r="F73" s="4209">
        <v>0</v>
      </c>
      <c r="G73" s="4209">
        <v>0</v>
      </c>
      <c r="H73" s="4209">
        <v>0</v>
      </c>
      <c r="I73" s="4209">
        <v>20439</v>
      </c>
      <c r="J73" s="4209">
        <v>0</v>
      </c>
      <c r="K73" s="4209">
        <v>0</v>
      </c>
      <c r="L73" s="4209">
        <v>0</v>
      </c>
      <c r="M73" s="4209">
        <v>0</v>
      </c>
      <c r="N73" s="4258">
        <f t="shared" si="1"/>
        <v>20439</v>
      </c>
    </row>
    <row r="74" spans="1:14" ht="15.95" customHeight="1">
      <c r="A74" s="4277" t="s">
        <v>3882</v>
      </c>
      <c r="B74" s="4182">
        <v>0</v>
      </c>
      <c r="C74" s="4209">
        <v>0</v>
      </c>
      <c r="D74" s="4209">
        <v>0</v>
      </c>
      <c r="E74" s="4209">
        <v>0</v>
      </c>
      <c r="F74" s="4209">
        <v>12871.05</v>
      </c>
      <c r="G74" s="4209">
        <v>0</v>
      </c>
      <c r="H74" s="4209">
        <v>0</v>
      </c>
      <c r="I74" s="4209">
        <v>0</v>
      </c>
      <c r="J74" s="4209">
        <v>23935.8</v>
      </c>
      <c r="K74" s="4209">
        <v>0</v>
      </c>
      <c r="L74" s="4209">
        <v>0</v>
      </c>
      <c r="M74" s="4209">
        <v>0</v>
      </c>
      <c r="N74" s="4258">
        <f t="shared" si="1"/>
        <v>36806.85</v>
      </c>
    </row>
    <row r="75" spans="1:14" ht="15.95" customHeight="1">
      <c r="A75" s="4277" t="s">
        <v>3832</v>
      </c>
      <c r="B75" s="4182">
        <v>152378.84</v>
      </c>
      <c r="C75" s="4209">
        <v>228096.13</v>
      </c>
      <c r="D75" s="4209">
        <v>266816.44</v>
      </c>
      <c r="E75" s="4209">
        <v>680489.58</v>
      </c>
      <c r="F75" s="4209">
        <v>414087.62</v>
      </c>
      <c r="G75" s="4209">
        <v>607988.71</v>
      </c>
      <c r="H75" s="4209">
        <v>1060096.26</v>
      </c>
      <c r="I75" s="4209">
        <v>366328.16</v>
      </c>
      <c r="J75" s="4209">
        <v>265526.53000000003</v>
      </c>
      <c r="K75" s="4209">
        <v>187009.64</v>
      </c>
      <c r="L75" s="4209">
        <v>335512.82</v>
      </c>
      <c r="M75" s="4209">
        <v>0</v>
      </c>
      <c r="N75" s="4258">
        <f t="shared" si="1"/>
        <v>4564330.7300000004</v>
      </c>
    </row>
    <row r="76" spans="1:14" ht="15.95" customHeight="1">
      <c r="A76" s="4277" t="s">
        <v>3906</v>
      </c>
      <c r="B76" s="4182">
        <v>0</v>
      </c>
      <c r="C76" s="4209">
        <v>0</v>
      </c>
      <c r="D76" s="4209">
        <v>0</v>
      </c>
      <c r="E76" s="4209">
        <v>0</v>
      </c>
      <c r="F76" s="4209">
        <v>0</v>
      </c>
      <c r="G76" s="4209">
        <v>0</v>
      </c>
      <c r="H76" s="4209">
        <v>0</v>
      </c>
      <c r="I76" s="4209">
        <v>0</v>
      </c>
      <c r="J76" s="4209">
        <v>0</v>
      </c>
      <c r="K76" s="4209">
        <v>0</v>
      </c>
      <c r="L76" s="4209">
        <v>0</v>
      </c>
      <c r="M76" s="4209">
        <v>485207.33</v>
      </c>
      <c r="N76" s="4258">
        <f t="shared" si="1"/>
        <v>485207.33</v>
      </c>
    </row>
    <row r="77" spans="1:14" ht="15.95" customHeight="1">
      <c r="A77" s="4277" t="s">
        <v>3833</v>
      </c>
      <c r="B77" s="4182">
        <v>1207701.33</v>
      </c>
      <c r="C77" s="4209">
        <v>752799.36</v>
      </c>
      <c r="D77" s="4209">
        <v>1822978.56</v>
      </c>
      <c r="E77" s="4209">
        <v>1143584.23</v>
      </c>
      <c r="F77" s="4209">
        <v>1683125.9</v>
      </c>
      <c r="G77" s="4209">
        <v>1230613.48</v>
      </c>
      <c r="H77" s="4209">
        <v>703748.92</v>
      </c>
      <c r="I77" s="4209">
        <v>1354339.18</v>
      </c>
      <c r="J77" s="4209">
        <v>1200876.17</v>
      </c>
      <c r="K77" s="4209">
        <v>1366888.09</v>
      </c>
      <c r="L77" s="4209">
        <v>1331944.07</v>
      </c>
      <c r="M77" s="4209">
        <v>2212776.13</v>
      </c>
      <c r="N77" s="4258">
        <f t="shared" si="1"/>
        <v>16011375.420000002</v>
      </c>
    </row>
    <row r="78" spans="1:14" ht="15.95" customHeight="1">
      <c r="A78" s="4277" t="s">
        <v>3834</v>
      </c>
      <c r="B78" s="4182">
        <v>0</v>
      </c>
      <c r="C78" s="4209">
        <v>0</v>
      </c>
      <c r="D78" s="4209">
        <v>0</v>
      </c>
      <c r="E78" s="4209">
        <v>27400</v>
      </c>
      <c r="F78" s="4209">
        <v>0</v>
      </c>
      <c r="G78" s="4209">
        <v>10009.200000000001</v>
      </c>
      <c r="H78" s="4209">
        <v>0</v>
      </c>
      <c r="I78" s="4209">
        <v>2762.5</v>
      </c>
      <c r="J78" s="4209">
        <v>183970.07</v>
      </c>
      <c r="K78" s="4209">
        <v>65912.27</v>
      </c>
      <c r="L78" s="4209">
        <v>10460</v>
      </c>
      <c r="M78" s="4209">
        <v>21347.200000000001</v>
      </c>
      <c r="N78" s="4258">
        <f t="shared" si="1"/>
        <v>321861.24000000005</v>
      </c>
    </row>
    <row r="79" spans="1:14" ht="15.95" customHeight="1">
      <c r="A79" s="4277" t="s">
        <v>3835</v>
      </c>
      <c r="B79" s="4182">
        <v>122821.36</v>
      </c>
      <c r="C79" s="4209">
        <v>256045.88</v>
      </c>
      <c r="D79" s="4209">
        <v>167465.53</v>
      </c>
      <c r="E79" s="4209">
        <v>253544.57</v>
      </c>
      <c r="F79" s="4209">
        <v>222440.87</v>
      </c>
      <c r="G79" s="4209">
        <v>280982.64</v>
      </c>
      <c r="H79" s="4209">
        <v>481347.33</v>
      </c>
      <c r="I79" s="4209">
        <v>180819.67</v>
      </c>
      <c r="J79" s="4209">
        <v>112694.14</v>
      </c>
      <c r="K79" s="4209">
        <v>188711.23</v>
      </c>
      <c r="L79" s="4209">
        <v>169343.76</v>
      </c>
      <c r="M79" s="4209">
        <v>184716.42</v>
      </c>
      <c r="N79" s="4258">
        <f t="shared" si="1"/>
        <v>2620933.4000000004</v>
      </c>
    </row>
    <row r="80" spans="1:14" ht="15.95" customHeight="1">
      <c r="A80" s="4277" t="s">
        <v>3836</v>
      </c>
      <c r="B80" s="4182">
        <v>73991.600000000006</v>
      </c>
      <c r="C80" s="4209">
        <v>43310</v>
      </c>
      <c r="D80" s="4209">
        <v>106075.44</v>
      </c>
      <c r="E80" s="4209">
        <v>213189.32</v>
      </c>
      <c r="F80" s="4209">
        <v>282048.11</v>
      </c>
      <c r="G80" s="4209">
        <v>146094.10999999999</v>
      </c>
      <c r="H80" s="4209">
        <v>87196.37</v>
      </c>
      <c r="I80" s="4209">
        <v>222983.88</v>
      </c>
      <c r="J80" s="4209">
        <v>208592.93</v>
      </c>
      <c r="K80" s="4209">
        <v>163048.09</v>
      </c>
      <c r="L80" s="4209">
        <v>117093.09</v>
      </c>
      <c r="M80" s="4209">
        <v>188027.66</v>
      </c>
      <c r="N80" s="4258">
        <f t="shared" si="1"/>
        <v>1851650.6</v>
      </c>
    </row>
    <row r="81" spans="1:14" ht="15.95" customHeight="1">
      <c r="A81" s="4277" t="s">
        <v>3837</v>
      </c>
      <c r="B81" s="4182">
        <v>507590.39</v>
      </c>
      <c r="C81" s="4209">
        <v>234278.41</v>
      </c>
      <c r="D81" s="4209">
        <v>350950.65</v>
      </c>
      <c r="E81" s="4209">
        <v>397537.63</v>
      </c>
      <c r="F81" s="4209">
        <v>376803.9</v>
      </c>
      <c r="G81" s="4209">
        <v>530054.09</v>
      </c>
      <c r="H81" s="4209">
        <v>333423.05</v>
      </c>
      <c r="I81" s="4209">
        <v>115184.84</v>
      </c>
      <c r="J81" s="4209">
        <v>179351.81</v>
      </c>
      <c r="K81" s="4209">
        <v>60708.22</v>
      </c>
      <c r="L81" s="4209">
        <v>141218.57999999999</v>
      </c>
      <c r="M81" s="4209">
        <v>263464.73</v>
      </c>
      <c r="N81" s="4258">
        <f t="shared" si="1"/>
        <v>3490566.3</v>
      </c>
    </row>
    <row r="82" spans="1:14" ht="15.95" customHeight="1">
      <c r="A82" s="4277" t="s">
        <v>3883</v>
      </c>
      <c r="B82" s="4182">
        <v>0</v>
      </c>
      <c r="C82" s="4209">
        <v>139642.4</v>
      </c>
      <c r="D82" s="4209">
        <v>0</v>
      </c>
      <c r="E82" s="4209">
        <v>0</v>
      </c>
      <c r="F82" s="4209">
        <v>0</v>
      </c>
      <c r="G82" s="4209">
        <v>0</v>
      </c>
      <c r="H82" s="4209">
        <v>282308.44</v>
      </c>
      <c r="I82" s="4209">
        <v>0</v>
      </c>
      <c r="J82" s="4209">
        <v>0</v>
      </c>
      <c r="K82" s="4209">
        <v>12875</v>
      </c>
      <c r="L82" s="4209">
        <v>0</v>
      </c>
      <c r="M82" s="4209">
        <v>57476.800000000003</v>
      </c>
      <c r="N82" s="4258">
        <f t="shared" si="1"/>
        <v>492302.63999999996</v>
      </c>
    </row>
    <row r="83" spans="1:14" ht="15.95" customHeight="1">
      <c r="A83" s="4277" t="s">
        <v>3838</v>
      </c>
      <c r="B83" s="4182">
        <v>0</v>
      </c>
      <c r="C83" s="4209">
        <v>0</v>
      </c>
      <c r="D83" s="4209">
        <v>0</v>
      </c>
      <c r="E83" s="4209">
        <v>0</v>
      </c>
      <c r="F83" s="4209">
        <v>88155.39</v>
      </c>
      <c r="G83" s="4209">
        <v>0</v>
      </c>
      <c r="H83" s="4209">
        <v>0</v>
      </c>
      <c r="I83" s="4209">
        <v>0</v>
      </c>
      <c r="J83" s="4209">
        <v>36925.199999999997</v>
      </c>
      <c r="K83" s="4209">
        <v>11689.2</v>
      </c>
      <c r="L83" s="4209">
        <v>0</v>
      </c>
      <c r="M83" s="4209">
        <v>0</v>
      </c>
      <c r="N83" s="4258">
        <f t="shared" si="1"/>
        <v>136769.79</v>
      </c>
    </row>
    <row r="84" spans="1:14" ht="15.95" customHeight="1">
      <c r="A84" s="4277" t="s">
        <v>3839</v>
      </c>
      <c r="B84" s="4182">
        <v>0</v>
      </c>
      <c r="C84" s="4209">
        <v>14329.43</v>
      </c>
      <c r="D84" s="4209">
        <v>0</v>
      </c>
      <c r="E84" s="4209">
        <v>0</v>
      </c>
      <c r="F84" s="4209">
        <v>0</v>
      </c>
      <c r="G84" s="4209">
        <v>0</v>
      </c>
      <c r="H84" s="4209">
        <v>0</v>
      </c>
      <c r="I84" s="4209">
        <v>14848.05</v>
      </c>
      <c r="J84" s="4209">
        <v>0</v>
      </c>
      <c r="K84" s="4209">
        <v>0</v>
      </c>
      <c r="L84" s="4209">
        <v>0</v>
      </c>
      <c r="M84" s="4209">
        <v>28181.07</v>
      </c>
      <c r="N84" s="4258">
        <f t="shared" si="1"/>
        <v>57358.55</v>
      </c>
    </row>
    <row r="85" spans="1:14" ht="15.95" customHeight="1">
      <c r="A85" s="4277" t="s">
        <v>3840</v>
      </c>
      <c r="B85" s="4182">
        <v>134954.4</v>
      </c>
      <c r="C85" s="4209">
        <v>47424</v>
      </c>
      <c r="D85" s="4209">
        <v>217438.22</v>
      </c>
      <c r="E85" s="4209">
        <v>36459.21</v>
      </c>
      <c r="F85" s="4209">
        <v>38238.06</v>
      </c>
      <c r="G85" s="4209">
        <v>125294.23</v>
      </c>
      <c r="H85" s="4209">
        <v>150386.14000000001</v>
      </c>
      <c r="I85" s="4209">
        <v>151771.35</v>
      </c>
      <c r="J85" s="4209">
        <v>124139</v>
      </c>
      <c r="K85" s="4209">
        <v>104637</v>
      </c>
      <c r="L85" s="4209">
        <v>66672</v>
      </c>
      <c r="M85" s="4209">
        <v>82522.460000000006</v>
      </c>
      <c r="N85" s="4258">
        <f t="shared" si="1"/>
        <v>1279936.0699999998</v>
      </c>
    </row>
    <row r="86" spans="1:14" ht="15.95" customHeight="1">
      <c r="A86" s="4277" t="s">
        <v>3841</v>
      </c>
      <c r="B86" s="4182">
        <v>0</v>
      </c>
      <c r="C86" s="4209">
        <v>0</v>
      </c>
      <c r="D86" s="4209">
        <v>0</v>
      </c>
      <c r="E86" s="4209">
        <v>0</v>
      </c>
      <c r="F86" s="4209">
        <v>0</v>
      </c>
      <c r="G86" s="4209">
        <v>0</v>
      </c>
      <c r="H86" s="4209">
        <v>0</v>
      </c>
      <c r="I86" s="4209">
        <v>16452.86</v>
      </c>
      <c r="J86" s="4209">
        <v>0</v>
      </c>
      <c r="K86" s="4209">
        <v>0</v>
      </c>
      <c r="L86" s="4209">
        <v>0</v>
      </c>
      <c r="M86" s="4209">
        <v>52630.49</v>
      </c>
      <c r="N86" s="4258">
        <f t="shared" si="1"/>
        <v>69083.350000000006</v>
      </c>
    </row>
    <row r="87" spans="1:14" ht="15.95" customHeight="1">
      <c r="A87" s="4277" t="s">
        <v>3864</v>
      </c>
      <c r="B87" s="4182">
        <v>0</v>
      </c>
      <c r="C87" s="4209">
        <v>737.85</v>
      </c>
      <c r="D87" s="4209">
        <v>3757.28</v>
      </c>
      <c r="E87" s="4209">
        <v>107108.95</v>
      </c>
      <c r="F87" s="4209">
        <v>0</v>
      </c>
      <c r="G87" s="4209">
        <v>0</v>
      </c>
      <c r="H87" s="4209">
        <v>50325.29</v>
      </c>
      <c r="I87" s="4209">
        <v>0</v>
      </c>
      <c r="J87" s="4209">
        <v>0</v>
      </c>
      <c r="K87" s="4209">
        <v>0</v>
      </c>
      <c r="L87" s="4209">
        <v>87641</v>
      </c>
      <c r="M87" s="4209">
        <v>45801.1</v>
      </c>
      <c r="N87" s="4258">
        <f t="shared" si="1"/>
        <v>295371.46999999997</v>
      </c>
    </row>
    <row r="88" spans="1:14" ht="15.95" customHeight="1">
      <c r="A88" s="4277" t="s">
        <v>3844</v>
      </c>
      <c r="B88" s="4182">
        <v>1457237.78</v>
      </c>
      <c r="C88" s="4209">
        <v>3101794.63</v>
      </c>
      <c r="D88" s="4209">
        <v>3144923.19</v>
      </c>
      <c r="E88" s="4209">
        <v>1721990.5</v>
      </c>
      <c r="F88" s="4209">
        <v>2759631.49</v>
      </c>
      <c r="G88" s="4209">
        <v>1509126.3</v>
      </c>
      <c r="H88" s="4209">
        <v>3304550.79</v>
      </c>
      <c r="I88" s="4209">
        <v>1596975.63</v>
      </c>
      <c r="J88" s="4209">
        <v>3708473.12</v>
      </c>
      <c r="K88" s="4209">
        <v>4524800.5599999996</v>
      </c>
      <c r="L88" s="4209">
        <v>2468228.44</v>
      </c>
      <c r="M88" s="4209">
        <v>1852557.74</v>
      </c>
      <c r="N88" s="4258">
        <f t="shared" si="1"/>
        <v>31150290.169999998</v>
      </c>
    </row>
    <row r="89" spans="1:14" ht="15.95" customHeight="1">
      <c r="A89" s="4277" t="s">
        <v>3846</v>
      </c>
      <c r="B89" s="4182">
        <v>0</v>
      </c>
      <c r="C89" s="4209">
        <v>0</v>
      </c>
      <c r="D89" s="4209">
        <v>0</v>
      </c>
      <c r="E89" s="4209">
        <v>0</v>
      </c>
      <c r="F89" s="4209">
        <v>197340.14</v>
      </c>
      <c r="G89" s="4209">
        <v>348159.56</v>
      </c>
      <c r="H89" s="4209">
        <v>0</v>
      </c>
      <c r="I89" s="4209">
        <v>19837</v>
      </c>
      <c r="J89" s="4209">
        <v>0</v>
      </c>
      <c r="K89" s="4209">
        <v>0</v>
      </c>
      <c r="L89" s="4209">
        <v>0</v>
      </c>
      <c r="M89" s="4209">
        <v>0</v>
      </c>
      <c r="N89" s="4258">
        <f t="shared" si="1"/>
        <v>565336.69999999995</v>
      </c>
    </row>
    <row r="90" spans="1:14" ht="15.95" customHeight="1" thickBot="1">
      <c r="A90" s="4278" t="s">
        <v>3907</v>
      </c>
      <c r="B90" s="4191">
        <v>0</v>
      </c>
      <c r="C90" s="4260">
        <v>21646</v>
      </c>
      <c r="D90" s="4260">
        <v>0</v>
      </c>
      <c r="E90" s="4260">
        <v>0</v>
      </c>
      <c r="F90" s="4260">
        <v>0</v>
      </c>
      <c r="G90" s="4260">
        <v>0</v>
      </c>
      <c r="H90" s="4260">
        <v>0</v>
      </c>
      <c r="I90" s="4260">
        <v>0</v>
      </c>
      <c r="J90" s="4260">
        <v>0</v>
      </c>
      <c r="K90" s="4260">
        <v>0</v>
      </c>
      <c r="L90" s="4260">
        <v>0</v>
      </c>
      <c r="M90" s="4260">
        <v>0</v>
      </c>
      <c r="N90" s="4261">
        <f t="shared" si="1"/>
        <v>21646</v>
      </c>
    </row>
    <row r="91" spans="1:14" ht="19.5" customHeight="1" thickTop="1">
      <c r="A91" s="3282"/>
      <c r="B91" s="4238"/>
      <c r="C91" s="4238"/>
      <c r="D91" s="4238"/>
      <c r="E91" s="4238"/>
      <c r="F91" s="4238"/>
      <c r="G91" s="4238"/>
      <c r="H91" s="4238"/>
      <c r="I91" s="4238"/>
      <c r="J91" s="4238"/>
      <c r="K91" s="4238"/>
      <c r="L91" s="4238"/>
      <c r="M91" s="4238"/>
      <c r="N91" s="4263"/>
    </row>
    <row r="92" spans="1:14" ht="15.75" customHeight="1">
      <c r="A92" s="7422" t="s">
        <v>4016</v>
      </c>
      <c r="B92" s="7422"/>
      <c r="C92" s="7422"/>
      <c r="D92" s="7422"/>
      <c r="E92" s="7422"/>
      <c r="F92" s="7422"/>
      <c r="G92" s="7422"/>
      <c r="H92" s="7422"/>
      <c r="I92" s="7422"/>
      <c r="L92" s="4200"/>
      <c r="M92" s="4252"/>
    </row>
    <row r="93" spans="1:14" ht="15.75" customHeight="1">
      <c r="A93" s="7344" t="s">
        <v>3644</v>
      </c>
      <c r="B93" s="7344"/>
      <c r="C93" s="7344"/>
      <c r="D93" s="7344"/>
      <c r="E93" s="7344"/>
      <c r="F93" s="7344"/>
      <c r="G93" s="7344"/>
      <c r="H93" s="7344"/>
      <c r="I93" s="7344"/>
      <c r="L93" s="4200"/>
      <c r="M93" s="4252"/>
    </row>
    <row r="94" spans="1:14" ht="15.75" customHeight="1">
      <c r="A94" s="7344" t="s">
        <v>3645</v>
      </c>
      <c r="B94" s="7344"/>
      <c r="C94" s="7344"/>
      <c r="D94" s="7344"/>
      <c r="E94" s="7344"/>
      <c r="F94" s="7344"/>
      <c r="G94" s="7344"/>
      <c r="H94" s="7344"/>
      <c r="I94" s="7344"/>
      <c r="K94" s="4200"/>
      <c r="L94" s="4200"/>
      <c r="M94" s="4252"/>
    </row>
    <row r="95" spans="1:14" ht="15.75" customHeight="1">
      <c r="B95" s="4267"/>
      <c r="C95" s="4267"/>
      <c r="D95" s="4267"/>
      <c r="E95" s="4267"/>
      <c r="F95" s="4267"/>
      <c r="G95" s="4267"/>
      <c r="H95" s="4267"/>
      <c r="I95" s="4267"/>
      <c r="J95" s="4267"/>
      <c r="K95" s="4267"/>
      <c r="L95" s="4148"/>
      <c r="M95" s="4148"/>
      <c r="N95" s="4148"/>
    </row>
    <row r="98" spans="1:15">
      <c r="A98" s="3113"/>
      <c r="C98" s="4200"/>
      <c r="E98" s="4200"/>
      <c r="F98" s="4200"/>
      <c r="H98" s="4200"/>
      <c r="I98" s="4200"/>
      <c r="K98" s="4200"/>
      <c r="L98" s="4160"/>
      <c r="M98" s="3062"/>
      <c r="N98" s="4160"/>
      <c r="O98" s="4160"/>
    </row>
    <row r="99" spans="1:15" ht="21.75" customHeight="1">
      <c r="A99" s="3113"/>
      <c r="C99" s="7702" t="s">
        <v>3</v>
      </c>
      <c r="D99" s="7702"/>
      <c r="E99" s="4200"/>
      <c r="F99" s="4200"/>
      <c r="G99" s="4200" t="s">
        <v>38</v>
      </c>
      <c r="H99" s="4200"/>
      <c r="I99" s="4200"/>
      <c r="K99" s="4200"/>
      <c r="L99" s="4160"/>
      <c r="M99" s="3062"/>
      <c r="N99" s="4160"/>
      <c r="O99" s="4160"/>
    </row>
    <row r="100" spans="1:15">
      <c r="A100" s="3113"/>
      <c r="C100" s="4200"/>
      <c r="E100" s="4200"/>
      <c r="F100" s="4200"/>
      <c r="H100" s="4200"/>
      <c r="I100" s="4200"/>
      <c r="K100" s="4200"/>
      <c r="L100" s="4160"/>
      <c r="M100" s="3062"/>
      <c r="N100" s="4160"/>
      <c r="O100" s="4160"/>
    </row>
  </sheetData>
  <mergeCells count="10">
    <mergeCell ref="A92:I92"/>
    <mergeCell ref="A93:I93"/>
    <mergeCell ref="A94:I94"/>
    <mergeCell ref="C99:D99"/>
    <mergeCell ref="A1:C1"/>
    <mergeCell ref="A2:N2"/>
    <mergeCell ref="A3:N3"/>
    <mergeCell ref="A4:A5"/>
    <mergeCell ref="B4:M4"/>
    <mergeCell ref="N4:N5"/>
  </mergeCells>
  <hyperlinks>
    <hyperlink ref="A1" r:id="rId1"/>
  </hyperlinks>
  <pageMargins left="0.62992125984251968" right="0.15748031496062992" top="0.70866141732283472" bottom="0.55118110236220474" header="0.51181102362204722" footer="0.19685039370078741"/>
  <pageSetup paperSize="9" scale="33" fitToWidth="0" orientation="landscape" r:id="rId2"/>
  <headerFooter alignWithMargins="0">
    <oddFooter>&amp;R251</oddFooter>
  </headerFooter>
  <rowBreaks count="1" manualBreakCount="1">
    <brk id="29" max="13" man="1"/>
  </rowBreaks>
  <drawing r:id="rId3"/>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44">
    <pageSetUpPr fitToPage="1"/>
  </sheetPr>
  <dimension ref="A1:O103"/>
  <sheetViews>
    <sheetView view="pageBreakPreview" topLeftCell="G1" zoomScale="60" zoomScaleNormal="100" workbookViewId="0">
      <selection activeCell="B5" sqref="B1:N1048576"/>
    </sheetView>
  </sheetViews>
  <sheetFormatPr defaultRowHeight="12.75"/>
  <cols>
    <col min="1" max="1" width="39.7109375" style="4279" customWidth="1"/>
    <col min="2" max="13" width="31" style="4199" customWidth="1"/>
    <col min="14" max="14" width="31" style="4200" customWidth="1"/>
    <col min="15" max="256" width="9.140625" style="3062"/>
    <col min="257" max="257" width="28.85546875" style="3062" customWidth="1"/>
    <col min="258" max="258" width="13.5703125" style="3062" customWidth="1"/>
    <col min="259" max="259" width="14.85546875" style="3062" customWidth="1"/>
    <col min="260" max="260" width="17.140625" style="3062" customWidth="1"/>
    <col min="261" max="261" width="13.140625" style="3062" customWidth="1"/>
    <col min="262" max="263" width="14.140625" style="3062" customWidth="1"/>
    <col min="264" max="264" width="12.140625" style="3062" customWidth="1"/>
    <col min="265" max="265" width="11.7109375" style="3062" customWidth="1"/>
    <col min="266" max="269" width="12.5703125" style="3062" customWidth="1"/>
    <col min="270" max="270" width="15.85546875" style="3062" customWidth="1"/>
    <col min="271" max="512" width="9.140625" style="3062"/>
    <col min="513" max="513" width="28.85546875" style="3062" customWidth="1"/>
    <col min="514" max="514" width="13.5703125" style="3062" customWidth="1"/>
    <col min="515" max="515" width="14.85546875" style="3062" customWidth="1"/>
    <col min="516" max="516" width="17.140625" style="3062" customWidth="1"/>
    <col min="517" max="517" width="13.140625" style="3062" customWidth="1"/>
    <col min="518" max="519" width="14.140625" style="3062" customWidth="1"/>
    <col min="520" max="520" width="12.140625" style="3062" customWidth="1"/>
    <col min="521" max="521" width="11.7109375" style="3062" customWidth="1"/>
    <col min="522" max="525" width="12.5703125" style="3062" customWidth="1"/>
    <col min="526" max="526" width="15.85546875" style="3062" customWidth="1"/>
    <col min="527" max="768" width="9.140625" style="3062"/>
    <col min="769" max="769" width="28.85546875" style="3062" customWidth="1"/>
    <col min="770" max="770" width="13.5703125" style="3062" customWidth="1"/>
    <col min="771" max="771" width="14.85546875" style="3062" customWidth="1"/>
    <col min="772" max="772" width="17.140625" style="3062" customWidth="1"/>
    <col min="773" max="773" width="13.140625" style="3062" customWidth="1"/>
    <col min="774" max="775" width="14.140625" style="3062" customWidth="1"/>
    <col min="776" max="776" width="12.140625" style="3062" customWidth="1"/>
    <col min="777" max="777" width="11.7109375" style="3062" customWidth="1"/>
    <col min="778" max="781" width="12.5703125" style="3062" customWidth="1"/>
    <col min="782" max="782" width="15.85546875" style="3062" customWidth="1"/>
    <col min="783" max="1024" width="9.140625" style="3062"/>
    <col min="1025" max="1025" width="28.85546875" style="3062" customWidth="1"/>
    <col min="1026" max="1026" width="13.5703125" style="3062" customWidth="1"/>
    <col min="1027" max="1027" width="14.85546875" style="3062" customWidth="1"/>
    <col min="1028" max="1028" width="17.140625" style="3062" customWidth="1"/>
    <col min="1029" max="1029" width="13.140625" style="3062" customWidth="1"/>
    <col min="1030" max="1031" width="14.140625" style="3062" customWidth="1"/>
    <col min="1032" max="1032" width="12.140625" style="3062" customWidth="1"/>
    <col min="1033" max="1033" width="11.7109375" style="3062" customWidth="1"/>
    <col min="1034" max="1037" width="12.5703125" style="3062" customWidth="1"/>
    <col min="1038" max="1038" width="15.85546875" style="3062" customWidth="1"/>
    <col min="1039" max="1280" width="9.140625" style="3062"/>
    <col min="1281" max="1281" width="28.85546875" style="3062" customWidth="1"/>
    <col min="1282" max="1282" width="13.5703125" style="3062" customWidth="1"/>
    <col min="1283" max="1283" width="14.85546875" style="3062" customWidth="1"/>
    <col min="1284" max="1284" width="17.140625" style="3062" customWidth="1"/>
    <col min="1285" max="1285" width="13.140625" style="3062" customWidth="1"/>
    <col min="1286" max="1287" width="14.140625" style="3062" customWidth="1"/>
    <col min="1288" max="1288" width="12.140625" style="3062" customWidth="1"/>
    <col min="1289" max="1289" width="11.7109375" style="3062" customWidth="1"/>
    <col min="1290" max="1293" width="12.5703125" style="3062" customWidth="1"/>
    <col min="1294" max="1294" width="15.85546875" style="3062" customWidth="1"/>
    <col min="1295" max="1536" width="9.140625" style="3062"/>
    <col min="1537" max="1537" width="28.85546875" style="3062" customWidth="1"/>
    <col min="1538" max="1538" width="13.5703125" style="3062" customWidth="1"/>
    <col min="1539" max="1539" width="14.85546875" style="3062" customWidth="1"/>
    <col min="1540" max="1540" width="17.140625" style="3062" customWidth="1"/>
    <col min="1541" max="1541" width="13.140625" style="3062" customWidth="1"/>
    <col min="1542" max="1543" width="14.140625" style="3062" customWidth="1"/>
    <col min="1544" max="1544" width="12.140625" style="3062" customWidth="1"/>
    <col min="1545" max="1545" width="11.7109375" style="3062" customWidth="1"/>
    <col min="1546" max="1549" width="12.5703125" style="3062" customWidth="1"/>
    <col min="1550" max="1550" width="15.85546875" style="3062" customWidth="1"/>
    <col min="1551" max="1792" width="9.140625" style="3062"/>
    <col min="1793" max="1793" width="28.85546875" style="3062" customWidth="1"/>
    <col min="1794" max="1794" width="13.5703125" style="3062" customWidth="1"/>
    <col min="1795" max="1795" width="14.85546875" style="3062" customWidth="1"/>
    <col min="1796" max="1796" width="17.140625" style="3062" customWidth="1"/>
    <col min="1797" max="1797" width="13.140625" style="3062" customWidth="1"/>
    <col min="1798" max="1799" width="14.140625" style="3062" customWidth="1"/>
    <col min="1800" max="1800" width="12.140625" style="3062" customWidth="1"/>
    <col min="1801" max="1801" width="11.7109375" style="3062" customWidth="1"/>
    <col min="1802" max="1805" width="12.5703125" style="3062" customWidth="1"/>
    <col min="1806" max="1806" width="15.85546875" style="3062" customWidth="1"/>
    <col min="1807" max="2048" width="9.140625" style="3062"/>
    <col min="2049" max="2049" width="28.85546875" style="3062" customWidth="1"/>
    <col min="2050" max="2050" width="13.5703125" style="3062" customWidth="1"/>
    <col min="2051" max="2051" width="14.85546875" style="3062" customWidth="1"/>
    <col min="2052" max="2052" width="17.140625" style="3062" customWidth="1"/>
    <col min="2053" max="2053" width="13.140625" style="3062" customWidth="1"/>
    <col min="2054" max="2055" width="14.140625" style="3062" customWidth="1"/>
    <col min="2056" max="2056" width="12.140625" style="3062" customWidth="1"/>
    <col min="2057" max="2057" width="11.7109375" style="3062" customWidth="1"/>
    <col min="2058" max="2061" width="12.5703125" style="3062" customWidth="1"/>
    <col min="2062" max="2062" width="15.85546875" style="3062" customWidth="1"/>
    <col min="2063" max="2304" width="9.140625" style="3062"/>
    <col min="2305" max="2305" width="28.85546875" style="3062" customWidth="1"/>
    <col min="2306" max="2306" width="13.5703125" style="3062" customWidth="1"/>
    <col min="2307" max="2307" width="14.85546875" style="3062" customWidth="1"/>
    <col min="2308" max="2308" width="17.140625" style="3062" customWidth="1"/>
    <col min="2309" max="2309" width="13.140625" style="3062" customWidth="1"/>
    <col min="2310" max="2311" width="14.140625" style="3062" customWidth="1"/>
    <col min="2312" max="2312" width="12.140625" style="3062" customWidth="1"/>
    <col min="2313" max="2313" width="11.7109375" style="3062" customWidth="1"/>
    <col min="2314" max="2317" width="12.5703125" style="3062" customWidth="1"/>
    <col min="2318" max="2318" width="15.85546875" style="3062" customWidth="1"/>
    <col min="2319" max="2560" width="9.140625" style="3062"/>
    <col min="2561" max="2561" width="28.85546875" style="3062" customWidth="1"/>
    <col min="2562" max="2562" width="13.5703125" style="3062" customWidth="1"/>
    <col min="2563" max="2563" width="14.85546875" style="3062" customWidth="1"/>
    <col min="2564" max="2564" width="17.140625" style="3062" customWidth="1"/>
    <col min="2565" max="2565" width="13.140625" style="3062" customWidth="1"/>
    <col min="2566" max="2567" width="14.140625" style="3062" customWidth="1"/>
    <col min="2568" max="2568" width="12.140625" style="3062" customWidth="1"/>
    <col min="2569" max="2569" width="11.7109375" style="3062" customWidth="1"/>
    <col min="2570" max="2573" width="12.5703125" style="3062" customWidth="1"/>
    <col min="2574" max="2574" width="15.85546875" style="3062" customWidth="1"/>
    <col min="2575" max="2816" width="9.140625" style="3062"/>
    <col min="2817" max="2817" width="28.85546875" style="3062" customWidth="1"/>
    <col min="2818" max="2818" width="13.5703125" style="3062" customWidth="1"/>
    <col min="2819" max="2819" width="14.85546875" style="3062" customWidth="1"/>
    <col min="2820" max="2820" width="17.140625" style="3062" customWidth="1"/>
    <col min="2821" max="2821" width="13.140625" style="3062" customWidth="1"/>
    <col min="2822" max="2823" width="14.140625" style="3062" customWidth="1"/>
    <col min="2824" max="2824" width="12.140625" style="3062" customWidth="1"/>
    <col min="2825" max="2825" width="11.7109375" style="3062" customWidth="1"/>
    <col min="2826" max="2829" width="12.5703125" style="3062" customWidth="1"/>
    <col min="2830" max="2830" width="15.85546875" style="3062" customWidth="1"/>
    <col min="2831" max="3072" width="9.140625" style="3062"/>
    <col min="3073" max="3073" width="28.85546875" style="3062" customWidth="1"/>
    <col min="3074" max="3074" width="13.5703125" style="3062" customWidth="1"/>
    <col min="3075" max="3075" width="14.85546875" style="3062" customWidth="1"/>
    <col min="3076" max="3076" width="17.140625" style="3062" customWidth="1"/>
    <col min="3077" max="3077" width="13.140625" style="3062" customWidth="1"/>
    <col min="3078" max="3079" width="14.140625" style="3062" customWidth="1"/>
    <col min="3080" max="3080" width="12.140625" style="3062" customWidth="1"/>
    <col min="3081" max="3081" width="11.7109375" style="3062" customWidth="1"/>
    <col min="3082" max="3085" width="12.5703125" style="3062" customWidth="1"/>
    <col min="3086" max="3086" width="15.85546875" style="3062" customWidth="1"/>
    <col min="3087" max="3328" width="9.140625" style="3062"/>
    <col min="3329" max="3329" width="28.85546875" style="3062" customWidth="1"/>
    <col min="3330" max="3330" width="13.5703125" style="3062" customWidth="1"/>
    <col min="3331" max="3331" width="14.85546875" style="3062" customWidth="1"/>
    <col min="3332" max="3332" width="17.140625" style="3062" customWidth="1"/>
    <col min="3333" max="3333" width="13.140625" style="3062" customWidth="1"/>
    <col min="3334" max="3335" width="14.140625" style="3062" customWidth="1"/>
    <col min="3336" max="3336" width="12.140625" style="3062" customWidth="1"/>
    <col min="3337" max="3337" width="11.7109375" style="3062" customWidth="1"/>
    <col min="3338" max="3341" width="12.5703125" style="3062" customWidth="1"/>
    <col min="3342" max="3342" width="15.85546875" style="3062" customWidth="1"/>
    <col min="3343" max="3584" width="9.140625" style="3062"/>
    <col min="3585" max="3585" width="28.85546875" style="3062" customWidth="1"/>
    <col min="3586" max="3586" width="13.5703125" style="3062" customWidth="1"/>
    <col min="3587" max="3587" width="14.85546875" style="3062" customWidth="1"/>
    <col min="3588" max="3588" width="17.140625" style="3062" customWidth="1"/>
    <col min="3589" max="3589" width="13.140625" style="3062" customWidth="1"/>
    <col min="3590" max="3591" width="14.140625" style="3062" customWidth="1"/>
    <col min="3592" max="3592" width="12.140625" style="3062" customWidth="1"/>
    <col min="3593" max="3593" width="11.7109375" style="3062" customWidth="1"/>
    <col min="3594" max="3597" width="12.5703125" style="3062" customWidth="1"/>
    <col min="3598" max="3598" width="15.85546875" style="3062" customWidth="1"/>
    <col min="3599" max="3840" width="9.140625" style="3062"/>
    <col min="3841" max="3841" width="28.85546875" style="3062" customWidth="1"/>
    <col min="3842" max="3842" width="13.5703125" style="3062" customWidth="1"/>
    <col min="3843" max="3843" width="14.85546875" style="3062" customWidth="1"/>
    <col min="3844" max="3844" width="17.140625" style="3062" customWidth="1"/>
    <col min="3845" max="3845" width="13.140625" style="3062" customWidth="1"/>
    <col min="3846" max="3847" width="14.140625" style="3062" customWidth="1"/>
    <col min="3848" max="3848" width="12.140625" style="3062" customWidth="1"/>
    <col min="3849" max="3849" width="11.7109375" style="3062" customWidth="1"/>
    <col min="3850" max="3853" width="12.5703125" style="3062" customWidth="1"/>
    <col min="3854" max="3854" width="15.85546875" style="3062" customWidth="1"/>
    <col min="3855" max="4096" width="9.140625" style="3062"/>
    <col min="4097" max="4097" width="28.85546875" style="3062" customWidth="1"/>
    <col min="4098" max="4098" width="13.5703125" style="3062" customWidth="1"/>
    <col min="4099" max="4099" width="14.85546875" style="3062" customWidth="1"/>
    <col min="4100" max="4100" width="17.140625" style="3062" customWidth="1"/>
    <col min="4101" max="4101" width="13.140625" style="3062" customWidth="1"/>
    <col min="4102" max="4103" width="14.140625" style="3062" customWidth="1"/>
    <col min="4104" max="4104" width="12.140625" style="3062" customWidth="1"/>
    <col min="4105" max="4105" width="11.7109375" style="3062" customWidth="1"/>
    <col min="4106" max="4109" width="12.5703125" style="3062" customWidth="1"/>
    <col min="4110" max="4110" width="15.85546875" style="3062" customWidth="1"/>
    <col min="4111" max="4352" width="9.140625" style="3062"/>
    <col min="4353" max="4353" width="28.85546875" style="3062" customWidth="1"/>
    <col min="4354" max="4354" width="13.5703125" style="3062" customWidth="1"/>
    <col min="4355" max="4355" width="14.85546875" style="3062" customWidth="1"/>
    <col min="4356" max="4356" width="17.140625" style="3062" customWidth="1"/>
    <col min="4357" max="4357" width="13.140625" style="3062" customWidth="1"/>
    <col min="4358" max="4359" width="14.140625" style="3062" customWidth="1"/>
    <col min="4360" max="4360" width="12.140625" style="3062" customWidth="1"/>
    <col min="4361" max="4361" width="11.7109375" style="3062" customWidth="1"/>
    <col min="4362" max="4365" width="12.5703125" style="3062" customWidth="1"/>
    <col min="4366" max="4366" width="15.85546875" style="3062" customWidth="1"/>
    <col min="4367" max="4608" width="9.140625" style="3062"/>
    <col min="4609" max="4609" width="28.85546875" style="3062" customWidth="1"/>
    <col min="4610" max="4610" width="13.5703125" style="3062" customWidth="1"/>
    <col min="4611" max="4611" width="14.85546875" style="3062" customWidth="1"/>
    <col min="4612" max="4612" width="17.140625" style="3062" customWidth="1"/>
    <col min="4613" max="4613" width="13.140625" style="3062" customWidth="1"/>
    <col min="4614" max="4615" width="14.140625" style="3062" customWidth="1"/>
    <col min="4616" max="4616" width="12.140625" style="3062" customWidth="1"/>
    <col min="4617" max="4617" width="11.7109375" style="3062" customWidth="1"/>
    <col min="4618" max="4621" width="12.5703125" style="3062" customWidth="1"/>
    <col min="4622" max="4622" width="15.85546875" style="3062" customWidth="1"/>
    <col min="4623" max="4864" width="9.140625" style="3062"/>
    <col min="4865" max="4865" width="28.85546875" style="3062" customWidth="1"/>
    <col min="4866" max="4866" width="13.5703125" style="3062" customWidth="1"/>
    <col min="4867" max="4867" width="14.85546875" style="3062" customWidth="1"/>
    <col min="4868" max="4868" width="17.140625" style="3062" customWidth="1"/>
    <col min="4869" max="4869" width="13.140625" style="3062" customWidth="1"/>
    <col min="4870" max="4871" width="14.140625" style="3062" customWidth="1"/>
    <col min="4872" max="4872" width="12.140625" style="3062" customWidth="1"/>
    <col min="4873" max="4873" width="11.7109375" style="3062" customWidth="1"/>
    <col min="4874" max="4877" width="12.5703125" style="3062" customWidth="1"/>
    <col min="4878" max="4878" width="15.85546875" style="3062" customWidth="1"/>
    <col min="4879" max="5120" width="9.140625" style="3062"/>
    <col min="5121" max="5121" width="28.85546875" style="3062" customWidth="1"/>
    <col min="5122" max="5122" width="13.5703125" style="3062" customWidth="1"/>
    <col min="5123" max="5123" width="14.85546875" style="3062" customWidth="1"/>
    <col min="5124" max="5124" width="17.140625" style="3062" customWidth="1"/>
    <col min="5125" max="5125" width="13.140625" style="3062" customWidth="1"/>
    <col min="5126" max="5127" width="14.140625" style="3062" customWidth="1"/>
    <col min="5128" max="5128" width="12.140625" style="3062" customWidth="1"/>
    <col min="5129" max="5129" width="11.7109375" style="3062" customWidth="1"/>
    <col min="5130" max="5133" width="12.5703125" style="3062" customWidth="1"/>
    <col min="5134" max="5134" width="15.85546875" style="3062" customWidth="1"/>
    <col min="5135" max="5376" width="9.140625" style="3062"/>
    <col min="5377" max="5377" width="28.85546875" style="3062" customWidth="1"/>
    <col min="5378" max="5378" width="13.5703125" style="3062" customWidth="1"/>
    <col min="5379" max="5379" width="14.85546875" style="3062" customWidth="1"/>
    <col min="5380" max="5380" width="17.140625" style="3062" customWidth="1"/>
    <col min="5381" max="5381" width="13.140625" style="3062" customWidth="1"/>
    <col min="5382" max="5383" width="14.140625" style="3062" customWidth="1"/>
    <col min="5384" max="5384" width="12.140625" style="3062" customWidth="1"/>
    <col min="5385" max="5385" width="11.7109375" style="3062" customWidth="1"/>
    <col min="5386" max="5389" width="12.5703125" style="3062" customWidth="1"/>
    <col min="5390" max="5390" width="15.85546875" style="3062" customWidth="1"/>
    <col min="5391" max="5632" width="9.140625" style="3062"/>
    <col min="5633" max="5633" width="28.85546875" style="3062" customWidth="1"/>
    <col min="5634" max="5634" width="13.5703125" style="3062" customWidth="1"/>
    <col min="5635" max="5635" width="14.85546875" style="3062" customWidth="1"/>
    <col min="5636" max="5636" width="17.140625" style="3062" customWidth="1"/>
    <col min="5637" max="5637" width="13.140625" style="3062" customWidth="1"/>
    <col min="5638" max="5639" width="14.140625" style="3062" customWidth="1"/>
    <col min="5640" max="5640" width="12.140625" style="3062" customWidth="1"/>
    <col min="5641" max="5641" width="11.7109375" style="3062" customWidth="1"/>
    <col min="5642" max="5645" width="12.5703125" style="3062" customWidth="1"/>
    <col min="5646" max="5646" width="15.85546875" style="3062" customWidth="1"/>
    <col min="5647" max="5888" width="9.140625" style="3062"/>
    <col min="5889" max="5889" width="28.85546875" style="3062" customWidth="1"/>
    <col min="5890" max="5890" width="13.5703125" style="3062" customWidth="1"/>
    <col min="5891" max="5891" width="14.85546875" style="3062" customWidth="1"/>
    <col min="5892" max="5892" width="17.140625" style="3062" customWidth="1"/>
    <col min="5893" max="5893" width="13.140625" style="3062" customWidth="1"/>
    <col min="5894" max="5895" width="14.140625" style="3062" customWidth="1"/>
    <col min="5896" max="5896" width="12.140625" style="3062" customWidth="1"/>
    <col min="5897" max="5897" width="11.7109375" style="3062" customWidth="1"/>
    <col min="5898" max="5901" width="12.5703125" style="3062" customWidth="1"/>
    <col min="5902" max="5902" width="15.85546875" style="3062" customWidth="1"/>
    <col min="5903" max="6144" width="9.140625" style="3062"/>
    <col min="6145" max="6145" width="28.85546875" style="3062" customWidth="1"/>
    <col min="6146" max="6146" width="13.5703125" style="3062" customWidth="1"/>
    <col min="6147" max="6147" width="14.85546875" style="3062" customWidth="1"/>
    <col min="6148" max="6148" width="17.140625" style="3062" customWidth="1"/>
    <col min="6149" max="6149" width="13.140625" style="3062" customWidth="1"/>
    <col min="6150" max="6151" width="14.140625" style="3062" customWidth="1"/>
    <col min="6152" max="6152" width="12.140625" style="3062" customWidth="1"/>
    <col min="6153" max="6153" width="11.7109375" style="3062" customWidth="1"/>
    <col min="6154" max="6157" width="12.5703125" style="3062" customWidth="1"/>
    <col min="6158" max="6158" width="15.85546875" style="3062" customWidth="1"/>
    <col min="6159" max="6400" width="9.140625" style="3062"/>
    <col min="6401" max="6401" width="28.85546875" style="3062" customWidth="1"/>
    <col min="6402" max="6402" width="13.5703125" style="3062" customWidth="1"/>
    <col min="6403" max="6403" width="14.85546875" style="3062" customWidth="1"/>
    <col min="6404" max="6404" width="17.140625" style="3062" customWidth="1"/>
    <col min="6405" max="6405" width="13.140625" style="3062" customWidth="1"/>
    <col min="6406" max="6407" width="14.140625" style="3062" customWidth="1"/>
    <col min="6408" max="6408" width="12.140625" style="3062" customWidth="1"/>
    <col min="6409" max="6409" width="11.7109375" style="3062" customWidth="1"/>
    <col min="6410" max="6413" width="12.5703125" style="3062" customWidth="1"/>
    <col min="6414" max="6414" width="15.85546875" style="3062" customWidth="1"/>
    <col min="6415" max="6656" width="9.140625" style="3062"/>
    <col min="6657" max="6657" width="28.85546875" style="3062" customWidth="1"/>
    <col min="6658" max="6658" width="13.5703125" style="3062" customWidth="1"/>
    <col min="6659" max="6659" width="14.85546875" style="3062" customWidth="1"/>
    <col min="6660" max="6660" width="17.140625" style="3062" customWidth="1"/>
    <col min="6661" max="6661" width="13.140625" style="3062" customWidth="1"/>
    <col min="6662" max="6663" width="14.140625" style="3062" customWidth="1"/>
    <col min="6664" max="6664" width="12.140625" style="3062" customWidth="1"/>
    <col min="6665" max="6665" width="11.7109375" style="3062" customWidth="1"/>
    <col min="6666" max="6669" width="12.5703125" style="3062" customWidth="1"/>
    <col min="6670" max="6670" width="15.85546875" style="3062" customWidth="1"/>
    <col min="6671" max="6912" width="9.140625" style="3062"/>
    <col min="6913" max="6913" width="28.85546875" style="3062" customWidth="1"/>
    <col min="6914" max="6914" width="13.5703125" style="3062" customWidth="1"/>
    <col min="6915" max="6915" width="14.85546875" style="3062" customWidth="1"/>
    <col min="6916" max="6916" width="17.140625" style="3062" customWidth="1"/>
    <col min="6917" max="6917" width="13.140625" style="3062" customWidth="1"/>
    <col min="6918" max="6919" width="14.140625" style="3062" customWidth="1"/>
    <col min="6920" max="6920" width="12.140625" style="3062" customWidth="1"/>
    <col min="6921" max="6921" width="11.7109375" style="3062" customWidth="1"/>
    <col min="6922" max="6925" width="12.5703125" style="3062" customWidth="1"/>
    <col min="6926" max="6926" width="15.85546875" style="3062" customWidth="1"/>
    <col min="6927" max="7168" width="9.140625" style="3062"/>
    <col min="7169" max="7169" width="28.85546875" style="3062" customWidth="1"/>
    <col min="7170" max="7170" width="13.5703125" style="3062" customWidth="1"/>
    <col min="7171" max="7171" width="14.85546875" style="3062" customWidth="1"/>
    <col min="7172" max="7172" width="17.140625" style="3062" customWidth="1"/>
    <col min="7173" max="7173" width="13.140625" style="3062" customWidth="1"/>
    <col min="7174" max="7175" width="14.140625" style="3062" customWidth="1"/>
    <col min="7176" max="7176" width="12.140625" style="3062" customWidth="1"/>
    <col min="7177" max="7177" width="11.7109375" style="3062" customWidth="1"/>
    <col min="7178" max="7181" width="12.5703125" style="3062" customWidth="1"/>
    <col min="7182" max="7182" width="15.85546875" style="3062" customWidth="1"/>
    <col min="7183" max="7424" width="9.140625" style="3062"/>
    <col min="7425" max="7425" width="28.85546875" style="3062" customWidth="1"/>
    <col min="7426" max="7426" width="13.5703125" style="3062" customWidth="1"/>
    <col min="7427" max="7427" width="14.85546875" style="3062" customWidth="1"/>
    <col min="7428" max="7428" width="17.140625" style="3062" customWidth="1"/>
    <col min="7429" max="7429" width="13.140625" style="3062" customWidth="1"/>
    <col min="7430" max="7431" width="14.140625" style="3062" customWidth="1"/>
    <col min="7432" max="7432" width="12.140625" style="3062" customWidth="1"/>
    <col min="7433" max="7433" width="11.7109375" style="3062" customWidth="1"/>
    <col min="7434" max="7437" width="12.5703125" style="3062" customWidth="1"/>
    <col min="7438" max="7438" width="15.85546875" style="3062" customWidth="1"/>
    <col min="7439" max="7680" width="9.140625" style="3062"/>
    <col min="7681" max="7681" width="28.85546875" style="3062" customWidth="1"/>
    <col min="7682" max="7682" width="13.5703125" style="3062" customWidth="1"/>
    <col min="7683" max="7683" width="14.85546875" style="3062" customWidth="1"/>
    <col min="7684" max="7684" width="17.140625" style="3062" customWidth="1"/>
    <col min="7685" max="7685" width="13.140625" style="3062" customWidth="1"/>
    <col min="7686" max="7687" width="14.140625" style="3062" customWidth="1"/>
    <col min="7688" max="7688" width="12.140625" style="3062" customWidth="1"/>
    <col min="7689" max="7689" width="11.7109375" style="3062" customWidth="1"/>
    <col min="7690" max="7693" width="12.5703125" style="3062" customWidth="1"/>
    <col min="7694" max="7694" width="15.85546875" style="3062" customWidth="1"/>
    <col min="7695" max="7936" width="9.140625" style="3062"/>
    <col min="7937" max="7937" width="28.85546875" style="3062" customWidth="1"/>
    <col min="7938" max="7938" width="13.5703125" style="3062" customWidth="1"/>
    <col min="7939" max="7939" width="14.85546875" style="3062" customWidth="1"/>
    <col min="7940" max="7940" width="17.140625" style="3062" customWidth="1"/>
    <col min="7941" max="7941" width="13.140625" style="3062" customWidth="1"/>
    <col min="7942" max="7943" width="14.140625" style="3062" customWidth="1"/>
    <col min="7944" max="7944" width="12.140625" style="3062" customWidth="1"/>
    <col min="7945" max="7945" width="11.7109375" style="3062" customWidth="1"/>
    <col min="7946" max="7949" width="12.5703125" style="3062" customWidth="1"/>
    <col min="7950" max="7950" width="15.85546875" style="3062" customWidth="1"/>
    <col min="7951" max="8192" width="9.140625" style="3062"/>
    <col min="8193" max="8193" width="28.85546875" style="3062" customWidth="1"/>
    <col min="8194" max="8194" width="13.5703125" style="3062" customWidth="1"/>
    <col min="8195" max="8195" width="14.85546875" style="3062" customWidth="1"/>
    <col min="8196" max="8196" width="17.140625" style="3062" customWidth="1"/>
    <col min="8197" max="8197" width="13.140625" style="3062" customWidth="1"/>
    <col min="8198" max="8199" width="14.140625" style="3062" customWidth="1"/>
    <col min="8200" max="8200" width="12.140625" style="3062" customWidth="1"/>
    <col min="8201" max="8201" width="11.7109375" style="3062" customWidth="1"/>
    <col min="8202" max="8205" width="12.5703125" style="3062" customWidth="1"/>
    <col min="8206" max="8206" width="15.85546875" style="3062" customWidth="1"/>
    <col min="8207" max="8448" width="9.140625" style="3062"/>
    <col min="8449" max="8449" width="28.85546875" style="3062" customWidth="1"/>
    <col min="8450" max="8450" width="13.5703125" style="3062" customWidth="1"/>
    <col min="8451" max="8451" width="14.85546875" style="3062" customWidth="1"/>
    <col min="8452" max="8452" width="17.140625" style="3062" customWidth="1"/>
    <col min="8453" max="8453" width="13.140625" style="3062" customWidth="1"/>
    <col min="8454" max="8455" width="14.140625" style="3062" customWidth="1"/>
    <col min="8456" max="8456" width="12.140625" style="3062" customWidth="1"/>
    <col min="8457" max="8457" width="11.7109375" style="3062" customWidth="1"/>
    <col min="8458" max="8461" width="12.5703125" style="3062" customWidth="1"/>
    <col min="8462" max="8462" width="15.85546875" style="3062" customWidth="1"/>
    <col min="8463" max="8704" width="9.140625" style="3062"/>
    <col min="8705" max="8705" width="28.85546875" style="3062" customWidth="1"/>
    <col min="8706" max="8706" width="13.5703125" style="3062" customWidth="1"/>
    <col min="8707" max="8707" width="14.85546875" style="3062" customWidth="1"/>
    <col min="8708" max="8708" width="17.140625" style="3062" customWidth="1"/>
    <col min="8709" max="8709" width="13.140625" style="3062" customWidth="1"/>
    <col min="8710" max="8711" width="14.140625" style="3062" customWidth="1"/>
    <col min="8712" max="8712" width="12.140625" style="3062" customWidth="1"/>
    <col min="8713" max="8713" width="11.7109375" style="3062" customWidth="1"/>
    <col min="8714" max="8717" width="12.5703125" style="3062" customWidth="1"/>
    <col min="8718" max="8718" width="15.85546875" style="3062" customWidth="1"/>
    <col min="8719" max="8960" width="9.140625" style="3062"/>
    <col min="8961" max="8961" width="28.85546875" style="3062" customWidth="1"/>
    <col min="8962" max="8962" width="13.5703125" style="3062" customWidth="1"/>
    <col min="8963" max="8963" width="14.85546875" style="3062" customWidth="1"/>
    <col min="8964" max="8964" width="17.140625" style="3062" customWidth="1"/>
    <col min="8965" max="8965" width="13.140625" style="3062" customWidth="1"/>
    <col min="8966" max="8967" width="14.140625" style="3062" customWidth="1"/>
    <col min="8968" max="8968" width="12.140625" style="3062" customWidth="1"/>
    <col min="8969" max="8969" width="11.7109375" style="3062" customWidth="1"/>
    <col min="8970" max="8973" width="12.5703125" style="3062" customWidth="1"/>
    <col min="8974" max="8974" width="15.85546875" style="3062" customWidth="1"/>
    <col min="8975" max="9216" width="9.140625" style="3062"/>
    <col min="9217" max="9217" width="28.85546875" style="3062" customWidth="1"/>
    <col min="9218" max="9218" width="13.5703125" style="3062" customWidth="1"/>
    <col min="9219" max="9219" width="14.85546875" style="3062" customWidth="1"/>
    <col min="9220" max="9220" width="17.140625" style="3062" customWidth="1"/>
    <col min="9221" max="9221" width="13.140625" style="3062" customWidth="1"/>
    <col min="9222" max="9223" width="14.140625" style="3062" customWidth="1"/>
    <col min="9224" max="9224" width="12.140625" style="3062" customWidth="1"/>
    <col min="9225" max="9225" width="11.7109375" style="3062" customWidth="1"/>
    <col min="9226" max="9229" width="12.5703125" style="3062" customWidth="1"/>
    <col min="9230" max="9230" width="15.85546875" style="3062" customWidth="1"/>
    <col min="9231" max="9472" width="9.140625" style="3062"/>
    <col min="9473" max="9473" width="28.85546875" style="3062" customWidth="1"/>
    <col min="9474" max="9474" width="13.5703125" style="3062" customWidth="1"/>
    <col min="9475" max="9475" width="14.85546875" style="3062" customWidth="1"/>
    <col min="9476" max="9476" width="17.140625" style="3062" customWidth="1"/>
    <col min="9477" max="9477" width="13.140625" style="3062" customWidth="1"/>
    <col min="9478" max="9479" width="14.140625" style="3062" customWidth="1"/>
    <col min="9480" max="9480" width="12.140625" style="3062" customWidth="1"/>
    <col min="9481" max="9481" width="11.7109375" style="3062" customWidth="1"/>
    <col min="9482" max="9485" width="12.5703125" style="3062" customWidth="1"/>
    <col min="9486" max="9486" width="15.85546875" style="3062" customWidth="1"/>
    <col min="9487" max="9728" width="9.140625" style="3062"/>
    <col min="9729" max="9729" width="28.85546875" style="3062" customWidth="1"/>
    <col min="9730" max="9730" width="13.5703125" style="3062" customWidth="1"/>
    <col min="9731" max="9731" width="14.85546875" style="3062" customWidth="1"/>
    <col min="9732" max="9732" width="17.140625" style="3062" customWidth="1"/>
    <col min="9733" max="9733" width="13.140625" style="3062" customWidth="1"/>
    <col min="9734" max="9735" width="14.140625" style="3062" customWidth="1"/>
    <col min="9736" max="9736" width="12.140625" style="3062" customWidth="1"/>
    <col min="9737" max="9737" width="11.7109375" style="3062" customWidth="1"/>
    <col min="9738" max="9741" width="12.5703125" style="3062" customWidth="1"/>
    <col min="9742" max="9742" width="15.85546875" style="3062" customWidth="1"/>
    <col min="9743" max="9984" width="9.140625" style="3062"/>
    <col min="9985" max="9985" width="28.85546875" style="3062" customWidth="1"/>
    <col min="9986" max="9986" width="13.5703125" style="3062" customWidth="1"/>
    <col min="9987" max="9987" width="14.85546875" style="3062" customWidth="1"/>
    <col min="9988" max="9988" width="17.140625" style="3062" customWidth="1"/>
    <col min="9989" max="9989" width="13.140625" style="3062" customWidth="1"/>
    <col min="9990" max="9991" width="14.140625" style="3062" customWidth="1"/>
    <col min="9992" max="9992" width="12.140625" style="3062" customWidth="1"/>
    <col min="9993" max="9993" width="11.7109375" style="3062" customWidth="1"/>
    <col min="9994" max="9997" width="12.5703125" style="3062" customWidth="1"/>
    <col min="9998" max="9998" width="15.85546875" style="3062" customWidth="1"/>
    <col min="9999" max="10240" width="9.140625" style="3062"/>
    <col min="10241" max="10241" width="28.85546875" style="3062" customWidth="1"/>
    <col min="10242" max="10242" width="13.5703125" style="3062" customWidth="1"/>
    <col min="10243" max="10243" width="14.85546875" style="3062" customWidth="1"/>
    <col min="10244" max="10244" width="17.140625" style="3062" customWidth="1"/>
    <col min="10245" max="10245" width="13.140625" style="3062" customWidth="1"/>
    <col min="10246" max="10247" width="14.140625" style="3062" customWidth="1"/>
    <col min="10248" max="10248" width="12.140625" style="3062" customWidth="1"/>
    <col min="10249" max="10249" width="11.7109375" style="3062" customWidth="1"/>
    <col min="10250" max="10253" width="12.5703125" style="3062" customWidth="1"/>
    <col min="10254" max="10254" width="15.85546875" style="3062" customWidth="1"/>
    <col min="10255" max="10496" width="9.140625" style="3062"/>
    <col min="10497" max="10497" width="28.85546875" style="3062" customWidth="1"/>
    <col min="10498" max="10498" width="13.5703125" style="3062" customWidth="1"/>
    <col min="10499" max="10499" width="14.85546875" style="3062" customWidth="1"/>
    <col min="10500" max="10500" width="17.140625" style="3062" customWidth="1"/>
    <col min="10501" max="10501" width="13.140625" style="3062" customWidth="1"/>
    <col min="10502" max="10503" width="14.140625" style="3062" customWidth="1"/>
    <col min="10504" max="10504" width="12.140625" style="3062" customWidth="1"/>
    <col min="10505" max="10505" width="11.7109375" style="3062" customWidth="1"/>
    <col min="10506" max="10509" width="12.5703125" style="3062" customWidth="1"/>
    <col min="10510" max="10510" width="15.85546875" style="3062" customWidth="1"/>
    <col min="10511" max="10752" width="9.140625" style="3062"/>
    <col min="10753" max="10753" width="28.85546875" style="3062" customWidth="1"/>
    <col min="10754" max="10754" width="13.5703125" style="3062" customWidth="1"/>
    <col min="10755" max="10755" width="14.85546875" style="3062" customWidth="1"/>
    <col min="10756" max="10756" width="17.140625" style="3062" customWidth="1"/>
    <col min="10757" max="10757" width="13.140625" style="3062" customWidth="1"/>
    <col min="10758" max="10759" width="14.140625" style="3062" customWidth="1"/>
    <col min="10760" max="10760" width="12.140625" style="3062" customWidth="1"/>
    <col min="10761" max="10761" width="11.7109375" style="3062" customWidth="1"/>
    <col min="10762" max="10765" width="12.5703125" style="3062" customWidth="1"/>
    <col min="10766" max="10766" width="15.85546875" style="3062" customWidth="1"/>
    <col min="10767" max="11008" width="9.140625" style="3062"/>
    <col min="11009" max="11009" width="28.85546875" style="3062" customWidth="1"/>
    <col min="11010" max="11010" width="13.5703125" style="3062" customWidth="1"/>
    <col min="11011" max="11011" width="14.85546875" style="3062" customWidth="1"/>
    <col min="11012" max="11012" width="17.140625" style="3062" customWidth="1"/>
    <col min="11013" max="11013" width="13.140625" style="3062" customWidth="1"/>
    <col min="11014" max="11015" width="14.140625" style="3062" customWidth="1"/>
    <col min="11016" max="11016" width="12.140625" style="3062" customWidth="1"/>
    <col min="11017" max="11017" width="11.7109375" style="3062" customWidth="1"/>
    <col min="11018" max="11021" width="12.5703125" style="3062" customWidth="1"/>
    <col min="11022" max="11022" width="15.85546875" style="3062" customWidth="1"/>
    <col min="11023" max="11264" width="9.140625" style="3062"/>
    <col min="11265" max="11265" width="28.85546875" style="3062" customWidth="1"/>
    <col min="11266" max="11266" width="13.5703125" style="3062" customWidth="1"/>
    <col min="11267" max="11267" width="14.85546875" style="3062" customWidth="1"/>
    <col min="11268" max="11268" width="17.140625" style="3062" customWidth="1"/>
    <col min="11269" max="11269" width="13.140625" style="3062" customWidth="1"/>
    <col min="11270" max="11271" width="14.140625" style="3062" customWidth="1"/>
    <col min="11272" max="11272" width="12.140625" style="3062" customWidth="1"/>
    <col min="11273" max="11273" width="11.7109375" style="3062" customWidth="1"/>
    <col min="11274" max="11277" width="12.5703125" style="3062" customWidth="1"/>
    <col min="11278" max="11278" width="15.85546875" style="3062" customWidth="1"/>
    <col min="11279" max="11520" width="9.140625" style="3062"/>
    <col min="11521" max="11521" width="28.85546875" style="3062" customWidth="1"/>
    <col min="11522" max="11522" width="13.5703125" style="3062" customWidth="1"/>
    <col min="11523" max="11523" width="14.85546875" style="3062" customWidth="1"/>
    <col min="11524" max="11524" width="17.140625" style="3062" customWidth="1"/>
    <col min="11525" max="11525" width="13.140625" style="3062" customWidth="1"/>
    <col min="11526" max="11527" width="14.140625" style="3062" customWidth="1"/>
    <col min="11528" max="11528" width="12.140625" style="3062" customWidth="1"/>
    <col min="11529" max="11529" width="11.7109375" style="3062" customWidth="1"/>
    <col min="11530" max="11533" width="12.5703125" style="3062" customWidth="1"/>
    <col min="11534" max="11534" width="15.85546875" style="3062" customWidth="1"/>
    <col min="11535" max="11776" width="9.140625" style="3062"/>
    <col min="11777" max="11777" width="28.85546875" style="3062" customWidth="1"/>
    <col min="11778" max="11778" width="13.5703125" style="3062" customWidth="1"/>
    <col min="11779" max="11779" width="14.85546875" style="3062" customWidth="1"/>
    <col min="11780" max="11780" width="17.140625" style="3062" customWidth="1"/>
    <col min="11781" max="11781" width="13.140625" style="3062" customWidth="1"/>
    <col min="11782" max="11783" width="14.140625" style="3062" customWidth="1"/>
    <col min="11784" max="11784" width="12.140625" style="3062" customWidth="1"/>
    <col min="11785" max="11785" width="11.7109375" style="3062" customWidth="1"/>
    <col min="11786" max="11789" width="12.5703125" style="3062" customWidth="1"/>
    <col min="11790" max="11790" width="15.85546875" style="3062" customWidth="1"/>
    <col min="11791" max="12032" width="9.140625" style="3062"/>
    <col min="12033" max="12033" width="28.85546875" style="3062" customWidth="1"/>
    <col min="12034" max="12034" width="13.5703125" style="3062" customWidth="1"/>
    <col min="12035" max="12035" width="14.85546875" style="3062" customWidth="1"/>
    <col min="12036" max="12036" width="17.140625" style="3062" customWidth="1"/>
    <col min="12037" max="12037" width="13.140625" style="3062" customWidth="1"/>
    <col min="12038" max="12039" width="14.140625" style="3062" customWidth="1"/>
    <col min="12040" max="12040" width="12.140625" style="3062" customWidth="1"/>
    <col min="12041" max="12041" width="11.7109375" style="3062" customWidth="1"/>
    <col min="12042" max="12045" width="12.5703125" style="3062" customWidth="1"/>
    <col min="12046" max="12046" width="15.85546875" style="3062" customWidth="1"/>
    <col min="12047" max="12288" width="9.140625" style="3062"/>
    <col min="12289" max="12289" width="28.85546875" style="3062" customWidth="1"/>
    <col min="12290" max="12290" width="13.5703125" style="3062" customWidth="1"/>
    <col min="12291" max="12291" width="14.85546875" style="3062" customWidth="1"/>
    <col min="12292" max="12292" width="17.140625" style="3062" customWidth="1"/>
    <col min="12293" max="12293" width="13.140625" style="3062" customWidth="1"/>
    <col min="12294" max="12295" width="14.140625" style="3062" customWidth="1"/>
    <col min="12296" max="12296" width="12.140625" style="3062" customWidth="1"/>
    <col min="12297" max="12297" width="11.7109375" style="3062" customWidth="1"/>
    <col min="12298" max="12301" width="12.5703125" style="3062" customWidth="1"/>
    <col min="12302" max="12302" width="15.85546875" style="3062" customWidth="1"/>
    <col min="12303" max="12544" width="9.140625" style="3062"/>
    <col min="12545" max="12545" width="28.85546875" style="3062" customWidth="1"/>
    <col min="12546" max="12546" width="13.5703125" style="3062" customWidth="1"/>
    <col min="12547" max="12547" width="14.85546875" style="3062" customWidth="1"/>
    <col min="12548" max="12548" width="17.140625" style="3062" customWidth="1"/>
    <col min="12549" max="12549" width="13.140625" style="3062" customWidth="1"/>
    <col min="12550" max="12551" width="14.140625" style="3062" customWidth="1"/>
    <col min="12552" max="12552" width="12.140625" style="3062" customWidth="1"/>
    <col min="12553" max="12553" width="11.7109375" style="3062" customWidth="1"/>
    <col min="12554" max="12557" width="12.5703125" style="3062" customWidth="1"/>
    <col min="12558" max="12558" width="15.85546875" style="3062" customWidth="1"/>
    <col min="12559" max="12800" width="9.140625" style="3062"/>
    <col min="12801" max="12801" width="28.85546875" style="3062" customWidth="1"/>
    <col min="12802" max="12802" width="13.5703125" style="3062" customWidth="1"/>
    <col min="12803" max="12803" width="14.85546875" style="3062" customWidth="1"/>
    <col min="12804" max="12804" width="17.140625" style="3062" customWidth="1"/>
    <col min="12805" max="12805" width="13.140625" style="3062" customWidth="1"/>
    <col min="12806" max="12807" width="14.140625" style="3062" customWidth="1"/>
    <col min="12808" max="12808" width="12.140625" style="3062" customWidth="1"/>
    <col min="12809" max="12809" width="11.7109375" style="3062" customWidth="1"/>
    <col min="12810" max="12813" width="12.5703125" style="3062" customWidth="1"/>
    <col min="12814" max="12814" width="15.85546875" style="3062" customWidth="1"/>
    <col min="12815" max="13056" width="9.140625" style="3062"/>
    <col min="13057" max="13057" width="28.85546875" style="3062" customWidth="1"/>
    <col min="13058" max="13058" width="13.5703125" style="3062" customWidth="1"/>
    <col min="13059" max="13059" width="14.85546875" style="3062" customWidth="1"/>
    <col min="13060" max="13060" width="17.140625" style="3062" customWidth="1"/>
    <col min="13061" max="13061" width="13.140625" style="3062" customWidth="1"/>
    <col min="13062" max="13063" width="14.140625" style="3062" customWidth="1"/>
    <col min="13064" max="13064" width="12.140625" style="3062" customWidth="1"/>
    <col min="13065" max="13065" width="11.7109375" style="3062" customWidth="1"/>
    <col min="13066" max="13069" width="12.5703125" style="3062" customWidth="1"/>
    <col min="13070" max="13070" width="15.85546875" style="3062" customWidth="1"/>
    <col min="13071" max="13312" width="9.140625" style="3062"/>
    <col min="13313" max="13313" width="28.85546875" style="3062" customWidth="1"/>
    <col min="13314" max="13314" width="13.5703125" style="3062" customWidth="1"/>
    <col min="13315" max="13315" width="14.85546875" style="3062" customWidth="1"/>
    <col min="13316" max="13316" width="17.140625" style="3062" customWidth="1"/>
    <col min="13317" max="13317" width="13.140625" style="3062" customWidth="1"/>
    <col min="13318" max="13319" width="14.140625" style="3062" customWidth="1"/>
    <col min="13320" max="13320" width="12.140625" style="3062" customWidth="1"/>
    <col min="13321" max="13321" width="11.7109375" style="3062" customWidth="1"/>
    <col min="13322" max="13325" width="12.5703125" style="3062" customWidth="1"/>
    <col min="13326" max="13326" width="15.85546875" style="3062" customWidth="1"/>
    <col min="13327" max="13568" width="9.140625" style="3062"/>
    <col min="13569" max="13569" width="28.85546875" style="3062" customWidth="1"/>
    <col min="13570" max="13570" width="13.5703125" style="3062" customWidth="1"/>
    <col min="13571" max="13571" width="14.85546875" style="3062" customWidth="1"/>
    <col min="13572" max="13572" width="17.140625" style="3062" customWidth="1"/>
    <col min="13573" max="13573" width="13.140625" style="3062" customWidth="1"/>
    <col min="13574" max="13575" width="14.140625" style="3062" customWidth="1"/>
    <col min="13576" max="13576" width="12.140625" style="3062" customWidth="1"/>
    <col min="13577" max="13577" width="11.7109375" style="3062" customWidth="1"/>
    <col min="13578" max="13581" width="12.5703125" style="3062" customWidth="1"/>
    <col min="13582" max="13582" width="15.85546875" style="3062" customWidth="1"/>
    <col min="13583" max="13824" width="9.140625" style="3062"/>
    <col min="13825" max="13825" width="28.85546875" style="3062" customWidth="1"/>
    <col min="13826" max="13826" width="13.5703125" style="3062" customWidth="1"/>
    <col min="13827" max="13827" width="14.85546875" style="3062" customWidth="1"/>
    <col min="13828" max="13828" width="17.140625" style="3062" customWidth="1"/>
    <col min="13829" max="13829" width="13.140625" style="3062" customWidth="1"/>
    <col min="13830" max="13831" width="14.140625" style="3062" customWidth="1"/>
    <col min="13832" max="13832" width="12.140625" style="3062" customWidth="1"/>
    <col min="13833" max="13833" width="11.7109375" style="3062" customWidth="1"/>
    <col min="13834" max="13837" width="12.5703125" style="3062" customWidth="1"/>
    <col min="13838" max="13838" width="15.85546875" style="3062" customWidth="1"/>
    <col min="13839" max="14080" width="9.140625" style="3062"/>
    <col min="14081" max="14081" width="28.85546875" style="3062" customWidth="1"/>
    <col min="14082" max="14082" width="13.5703125" style="3062" customWidth="1"/>
    <col min="14083" max="14083" width="14.85546875" style="3062" customWidth="1"/>
    <col min="14084" max="14084" width="17.140625" style="3062" customWidth="1"/>
    <col min="14085" max="14085" width="13.140625" style="3062" customWidth="1"/>
    <col min="14086" max="14087" width="14.140625" style="3062" customWidth="1"/>
    <col min="14088" max="14088" width="12.140625" style="3062" customWidth="1"/>
    <col min="14089" max="14089" width="11.7109375" style="3062" customWidth="1"/>
    <col min="14090" max="14093" width="12.5703125" style="3062" customWidth="1"/>
    <col min="14094" max="14094" width="15.85546875" style="3062" customWidth="1"/>
    <col min="14095" max="14336" width="9.140625" style="3062"/>
    <col min="14337" max="14337" width="28.85546875" style="3062" customWidth="1"/>
    <col min="14338" max="14338" width="13.5703125" style="3062" customWidth="1"/>
    <col min="14339" max="14339" width="14.85546875" style="3062" customWidth="1"/>
    <col min="14340" max="14340" width="17.140625" style="3062" customWidth="1"/>
    <col min="14341" max="14341" width="13.140625" style="3062" customWidth="1"/>
    <col min="14342" max="14343" width="14.140625" style="3062" customWidth="1"/>
    <col min="14344" max="14344" width="12.140625" style="3062" customWidth="1"/>
    <col min="14345" max="14345" width="11.7109375" style="3062" customWidth="1"/>
    <col min="14346" max="14349" width="12.5703125" style="3062" customWidth="1"/>
    <col min="14350" max="14350" width="15.85546875" style="3062" customWidth="1"/>
    <col min="14351" max="14592" width="9.140625" style="3062"/>
    <col min="14593" max="14593" width="28.85546875" style="3062" customWidth="1"/>
    <col min="14594" max="14594" width="13.5703125" style="3062" customWidth="1"/>
    <col min="14595" max="14595" width="14.85546875" style="3062" customWidth="1"/>
    <col min="14596" max="14596" width="17.140625" style="3062" customWidth="1"/>
    <col min="14597" max="14597" width="13.140625" style="3062" customWidth="1"/>
    <col min="14598" max="14599" width="14.140625" style="3062" customWidth="1"/>
    <col min="14600" max="14600" width="12.140625" style="3062" customWidth="1"/>
    <col min="14601" max="14601" width="11.7109375" style="3062" customWidth="1"/>
    <col min="14602" max="14605" width="12.5703125" style="3062" customWidth="1"/>
    <col min="14606" max="14606" width="15.85546875" style="3062" customWidth="1"/>
    <col min="14607" max="14848" width="9.140625" style="3062"/>
    <col min="14849" max="14849" width="28.85546875" style="3062" customWidth="1"/>
    <col min="14850" max="14850" width="13.5703125" style="3062" customWidth="1"/>
    <col min="14851" max="14851" width="14.85546875" style="3062" customWidth="1"/>
    <col min="14852" max="14852" width="17.140625" style="3062" customWidth="1"/>
    <col min="14853" max="14853" width="13.140625" style="3062" customWidth="1"/>
    <col min="14854" max="14855" width="14.140625" style="3062" customWidth="1"/>
    <col min="14856" max="14856" width="12.140625" style="3062" customWidth="1"/>
    <col min="14857" max="14857" width="11.7109375" style="3062" customWidth="1"/>
    <col min="14858" max="14861" width="12.5703125" style="3062" customWidth="1"/>
    <col min="14862" max="14862" width="15.85546875" style="3062" customWidth="1"/>
    <col min="14863" max="15104" width="9.140625" style="3062"/>
    <col min="15105" max="15105" width="28.85546875" style="3062" customWidth="1"/>
    <col min="15106" max="15106" width="13.5703125" style="3062" customWidth="1"/>
    <col min="15107" max="15107" width="14.85546875" style="3062" customWidth="1"/>
    <col min="15108" max="15108" width="17.140625" style="3062" customWidth="1"/>
    <col min="15109" max="15109" width="13.140625" style="3062" customWidth="1"/>
    <col min="15110" max="15111" width="14.140625" style="3062" customWidth="1"/>
    <col min="15112" max="15112" width="12.140625" style="3062" customWidth="1"/>
    <col min="15113" max="15113" width="11.7109375" style="3062" customWidth="1"/>
    <col min="15114" max="15117" width="12.5703125" style="3062" customWidth="1"/>
    <col min="15118" max="15118" width="15.85546875" style="3062" customWidth="1"/>
    <col min="15119" max="15360" width="9.140625" style="3062"/>
    <col min="15361" max="15361" width="28.85546875" style="3062" customWidth="1"/>
    <col min="15362" max="15362" width="13.5703125" style="3062" customWidth="1"/>
    <col min="15363" max="15363" width="14.85546875" style="3062" customWidth="1"/>
    <col min="15364" max="15364" width="17.140625" style="3062" customWidth="1"/>
    <col min="15365" max="15365" width="13.140625" style="3062" customWidth="1"/>
    <col min="15366" max="15367" width="14.140625" style="3062" customWidth="1"/>
    <col min="15368" max="15368" width="12.140625" style="3062" customWidth="1"/>
    <col min="15369" max="15369" width="11.7109375" style="3062" customWidth="1"/>
    <col min="15370" max="15373" width="12.5703125" style="3062" customWidth="1"/>
    <col min="15374" max="15374" width="15.85546875" style="3062" customWidth="1"/>
    <col min="15375" max="15616" width="9.140625" style="3062"/>
    <col min="15617" max="15617" width="28.85546875" style="3062" customWidth="1"/>
    <col min="15618" max="15618" width="13.5703125" style="3062" customWidth="1"/>
    <col min="15619" max="15619" width="14.85546875" style="3062" customWidth="1"/>
    <col min="15620" max="15620" width="17.140625" style="3062" customWidth="1"/>
    <col min="15621" max="15621" width="13.140625" style="3062" customWidth="1"/>
    <col min="15622" max="15623" width="14.140625" style="3062" customWidth="1"/>
    <col min="15624" max="15624" width="12.140625" style="3062" customWidth="1"/>
    <col min="15625" max="15625" width="11.7109375" style="3062" customWidth="1"/>
    <col min="15626" max="15629" width="12.5703125" style="3062" customWidth="1"/>
    <col min="15630" max="15630" width="15.85546875" style="3062" customWidth="1"/>
    <col min="15631" max="15872" width="9.140625" style="3062"/>
    <col min="15873" max="15873" width="28.85546875" style="3062" customWidth="1"/>
    <col min="15874" max="15874" width="13.5703125" style="3062" customWidth="1"/>
    <col min="15875" max="15875" width="14.85546875" style="3062" customWidth="1"/>
    <col min="15876" max="15876" width="17.140625" style="3062" customWidth="1"/>
    <col min="15877" max="15877" width="13.140625" style="3062" customWidth="1"/>
    <col min="15878" max="15879" width="14.140625" style="3062" customWidth="1"/>
    <col min="15880" max="15880" width="12.140625" style="3062" customWidth="1"/>
    <col min="15881" max="15881" width="11.7109375" style="3062" customWidth="1"/>
    <col min="15882" max="15885" width="12.5703125" style="3062" customWidth="1"/>
    <col min="15886" max="15886" width="15.85546875" style="3062" customWidth="1"/>
    <col min="15887" max="16128" width="9.140625" style="3062"/>
    <col min="16129" max="16129" width="28.85546875" style="3062" customWidth="1"/>
    <col min="16130" max="16130" width="13.5703125" style="3062" customWidth="1"/>
    <col min="16131" max="16131" width="14.85546875" style="3062" customWidth="1"/>
    <col min="16132" max="16132" width="17.140625" style="3062" customWidth="1"/>
    <col min="16133" max="16133" width="13.140625" style="3062" customWidth="1"/>
    <col min="16134" max="16135" width="14.140625" style="3062" customWidth="1"/>
    <col min="16136" max="16136" width="12.140625" style="3062" customWidth="1"/>
    <col min="16137" max="16137" width="11.7109375" style="3062" customWidth="1"/>
    <col min="16138" max="16141" width="12.5703125" style="3062" customWidth="1"/>
    <col min="16142" max="16142" width="15.85546875" style="3062" customWidth="1"/>
    <col min="16143" max="16384" width="9.140625" style="3062"/>
  </cols>
  <sheetData>
    <row r="1" spans="1:14" ht="13.5" thickBot="1">
      <c r="A1" s="7696" t="s">
        <v>0</v>
      </c>
      <c r="B1" s="7696"/>
      <c r="C1" s="7696"/>
      <c r="E1" s="4200"/>
      <c r="F1" s="4200"/>
      <c r="H1" s="4200"/>
      <c r="I1" s="4200"/>
      <c r="K1" s="4200"/>
      <c r="L1" s="4160"/>
      <c r="M1" s="3062"/>
      <c r="N1" s="3333" t="s">
        <v>1</v>
      </c>
    </row>
    <row r="2" spans="1:14" ht="16.5" customHeight="1" thickTop="1" thickBot="1">
      <c r="A2" s="7735" t="s">
        <v>4012</v>
      </c>
      <c r="B2" s="7736"/>
      <c r="C2" s="7736"/>
      <c r="D2" s="7736"/>
      <c r="E2" s="7736"/>
      <c r="F2" s="7736"/>
      <c r="G2" s="7736"/>
      <c r="H2" s="7736"/>
      <c r="I2" s="7736"/>
      <c r="J2" s="7736"/>
      <c r="K2" s="7736"/>
      <c r="L2" s="7736"/>
      <c r="M2" s="7736"/>
      <c r="N2" s="7737"/>
    </row>
    <row r="3" spans="1:14" ht="23.25" customHeight="1" thickBot="1">
      <c r="A3" s="7723" t="s">
        <v>5410</v>
      </c>
      <c r="B3" s="7724"/>
      <c r="C3" s="7724"/>
      <c r="D3" s="7724"/>
      <c r="E3" s="7724"/>
      <c r="F3" s="7724"/>
      <c r="G3" s="7724"/>
      <c r="H3" s="7724"/>
      <c r="I3" s="7724"/>
      <c r="J3" s="7724"/>
      <c r="K3" s="7724"/>
      <c r="L3" s="7724"/>
      <c r="M3" s="7724"/>
      <c r="N3" s="7725"/>
    </row>
    <row r="4" spans="1:14" s="4202" customFormat="1" ht="21.75" customHeight="1" thickBot="1">
      <c r="A4" s="7750" t="s">
        <v>3692</v>
      </c>
      <c r="B4" s="7752" t="s">
        <v>2132</v>
      </c>
      <c r="C4" s="7724"/>
      <c r="D4" s="7724"/>
      <c r="E4" s="7724"/>
      <c r="F4" s="7724"/>
      <c r="G4" s="7724"/>
      <c r="H4" s="7724"/>
      <c r="I4" s="7724"/>
      <c r="J4" s="7724"/>
      <c r="K4" s="7724"/>
      <c r="L4" s="7724"/>
      <c r="M4" s="7753"/>
      <c r="N4" s="7730" t="s">
        <v>78</v>
      </c>
    </row>
    <row r="5" spans="1:14" s="4256" customFormat="1" ht="21" customHeight="1" thickBot="1">
      <c r="A5" s="7760"/>
      <c r="B5" s="4271" t="s">
        <v>14</v>
      </c>
      <c r="C5" s="4272" t="s">
        <v>15</v>
      </c>
      <c r="D5" s="4272" t="s">
        <v>16</v>
      </c>
      <c r="E5" s="4272" t="s">
        <v>17</v>
      </c>
      <c r="F5" s="4272" t="s">
        <v>18</v>
      </c>
      <c r="G5" s="4272" t="s">
        <v>19</v>
      </c>
      <c r="H5" s="4272" t="s">
        <v>20</v>
      </c>
      <c r="I5" s="4272" t="s">
        <v>21</v>
      </c>
      <c r="J5" s="4272" t="s">
        <v>22</v>
      </c>
      <c r="K5" s="4273" t="s">
        <v>23</v>
      </c>
      <c r="L5" s="4274" t="s">
        <v>24</v>
      </c>
      <c r="M5" s="4274" t="s">
        <v>25</v>
      </c>
      <c r="N5" s="7731"/>
    </row>
    <row r="6" spans="1:14" ht="17.45" customHeight="1">
      <c r="A6" s="4280" t="s">
        <v>3865</v>
      </c>
      <c r="B6" s="3008">
        <v>0</v>
      </c>
      <c r="C6" s="3009">
        <v>10124</v>
      </c>
      <c r="D6" s="3009">
        <v>0</v>
      </c>
      <c r="E6" s="3009">
        <v>0</v>
      </c>
      <c r="F6" s="3009">
        <v>0</v>
      </c>
      <c r="G6" s="3009">
        <v>0</v>
      </c>
      <c r="H6" s="3009">
        <v>0</v>
      </c>
      <c r="I6" s="3009">
        <v>0</v>
      </c>
      <c r="J6" s="3009">
        <v>0</v>
      </c>
      <c r="K6" s="3009">
        <v>0</v>
      </c>
      <c r="L6" s="3009">
        <v>0</v>
      </c>
      <c r="M6" s="3009">
        <v>0</v>
      </c>
      <c r="N6" s="4276">
        <f>SUM(B6:M6)</f>
        <v>10124</v>
      </c>
    </row>
    <row r="7" spans="1:14" ht="17.45" customHeight="1">
      <c r="A7" s="4281" t="s">
        <v>3908</v>
      </c>
      <c r="B7" s="3014">
        <v>0</v>
      </c>
      <c r="C7" s="3015">
        <v>0</v>
      </c>
      <c r="D7" s="3015">
        <v>0</v>
      </c>
      <c r="E7" s="3015">
        <v>0</v>
      </c>
      <c r="F7" s="3015">
        <v>0</v>
      </c>
      <c r="G7" s="3015">
        <v>0</v>
      </c>
      <c r="H7" s="3015">
        <v>0</v>
      </c>
      <c r="I7" s="3015">
        <v>0</v>
      </c>
      <c r="J7" s="3015">
        <v>0</v>
      </c>
      <c r="K7" s="3015">
        <v>0</v>
      </c>
      <c r="L7" s="3015">
        <v>0</v>
      </c>
      <c r="M7" s="3015">
        <v>0</v>
      </c>
      <c r="N7" s="4258">
        <f>SUM(B7:M7)</f>
        <v>0</v>
      </c>
    </row>
    <row r="8" spans="1:14" ht="17.45" customHeight="1">
      <c r="A8" s="4281" t="s">
        <v>3693</v>
      </c>
      <c r="B8" s="3014">
        <v>404498.08</v>
      </c>
      <c r="C8" s="3015">
        <v>210656.14</v>
      </c>
      <c r="D8" s="3015">
        <v>358995.46</v>
      </c>
      <c r="E8" s="3015">
        <v>273</v>
      </c>
      <c r="F8" s="3015">
        <v>530</v>
      </c>
      <c r="G8" s="3015">
        <v>175</v>
      </c>
      <c r="H8" s="3015">
        <v>642</v>
      </c>
      <c r="I8" s="3015">
        <v>255</v>
      </c>
      <c r="J8" s="3015">
        <v>656</v>
      </c>
      <c r="K8" s="3015">
        <v>797</v>
      </c>
      <c r="L8" s="3015">
        <v>191</v>
      </c>
      <c r="M8" s="3015">
        <v>657</v>
      </c>
      <c r="N8" s="4258">
        <f t="shared" ref="N8:N82" si="0">SUM(B8:M8)</f>
        <v>978325.67999999993</v>
      </c>
    </row>
    <row r="9" spans="1:14" ht="17.45" customHeight="1">
      <c r="A9" s="4281" t="s">
        <v>3694</v>
      </c>
      <c r="B9" s="3014">
        <v>0</v>
      </c>
      <c r="C9" s="3015">
        <v>0</v>
      </c>
      <c r="D9" s="3015">
        <v>0</v>
      </c>
      <c r="E9" s="3015">
        <v>0</v>
      </c>
      <c r="F9" s="3015"/>
      <c r="G9" s="3015">
        <v>0</v>
      </c>
      <c r="H9" s="3015">
        <v>0</v>
      </c>
      <c r="I9" s="3015">
        <v>0</v>
      </c>
      <c r="J9" s="3015">
        <v>0</v>
      </c>
      <c r="K9" s="3015">
        <v>0</v>
      </c>
      <c r="L9" s="3015">
        <v>0</v>
      </c>
      <c r="M9" s="3015">
        <v>13</v>
      </c>
      <c r="N9" s="4258">
        <f>SUM(B9:M9)</f>
        <v>13</v>
      </c>
    </row>
    <row r="10" spans="1:14" ht="17.45" customHeight="1">
      <c r="A10" s="4281" t="s">
        <v>3695</v>
      </c>
      <c r="B10" s="3014">
        <v>6791927.5499999998</v>
      </c>
      <c r="C10" s="3015">
        <v>6829792.1299999999</v>
      </c>
      <c r="D10" s="3015">
        <v>7412396.4800000004</v>
      </c>
      <c r="E10" s="3015">
        <v>9158</v>
      </c>
      <c r="F10" s="3015">
        <v>6415</v>
      </c>
      <c r="G10" s="3015">
        <v>6534</v>
      </c>
      <c r="H10" s="3015">
        <v>7841</v>
      </c>
      <c r="I10" s="3015">
        <v>6954</v>
      </c>
      <c r="J10" s="3015">
        <v>7318</v>
      </c>
      <c r="K10" s="3015">
        <v>7451</v>
      </c>
      <c r="L10" s="3015">
        <v>6788</v>
      </c>
      <c r="M10" s="3015">
        <v>8864</v>
      </c>
      <c r="N10" s="4258">
        <f t="shared" si="0"/>
        <v>21101439.16</v>
      </c>
    </row>
    <row r="11" spans="1:14" ht="17.45" customHeight="1">
      <c r="A11" s="4281" t="s">
        <v>3697</v>
      </c>
      <c r="B11" s="3014">
        <v>92876</v>
      </c>
      <c r="C11" s="3015">
        <v>138849</v>
      </c>
      <c r="D11" s="3015">
        <v>404813</v>
      </c>
      <c r="E11" s="3015">
        <v>318</v>
      </c>
      <c r="F11" s="3015">
        <v>242</v>
      </c>
      <c r="G11" s="3015">
        <v>242</v>
      </c>
      <c r="H11" s="3015">
        <v>162</v>
      </c>
      <c r="I11" s="3015">
        <v>272</v>
      </c>
      <c r="J11" s="3015">
        <v>293</v>
      </c>
      <c r="K11" s="3015">
        <v>436</v>
      </c>
      <c r="L11" s="3015">
        <v>208</v>
      </c>
      <c r="M11" s="3015">
        <v>134</v>
      </c>
      <c r="N11" s="4258">
        <f t="shared" si="0"/>
        <v>638845</v>
      </c>
    </row>
    <row r="12" spans="1:14" ht="17.45" customHeight="1">
      <c r="A12" s="4281" t="s">
        <v>3848</v>
      </c>
      <c r="B12" s="3014">
        <v>0</v>
      </c>
      <c r="C12" s="3015">
        <v>0</v>
      </c>
      <c r="D12" s="3015">
        <v>0</v>
      </c>
      <c r="E12" s="3015">
        <v>0</v>
      </c>
      <c r="F12" s="3015">
        <v>0</v>
      </c>
      <c r="G12" s="3015">
        <v>0</v>
      </c>
      <c r="H12" s="3015">
        <v>0</v>
      </c>
      <c r="I12" s="3015">
        <v>10</v>
      </c>
      <c r="J12" s="3015">
        <v>0</v>
      </c>
      <c r="K12" s="3015">
        <v>0</v>
      </c>
      <c r="L12" s="3015">
        <v>0</v>
      </c>
      <c r="M12" s="3015">
        <v>0</v>
      </c>
      <c r="N12" s="4258">
        <f t="shared" si="0"/>
        <v>10</v>
      </c>
    </row>
    <row r="13" spans="1:14" ht="17.45" customHeight="1">
      <c r="A13" s="4281" t="s">
        <v>3897</v>
      </c>
      <c r="B13" s="3014">
        <v>0</v>
      </c>
      <c r="C13" s="3015">
        <v>0</v>
      </c>
      <c r="D13" s="3015">
        <v>0</v>
      </c>
      <c r="E13" s="3015">
        <v>0</v>
      </c>
      <c r="F13" s="3015">
        <v>0</v>
      </c>
      <c r="G13" s="3015">
        <v>0</v>
      </c>
      <c r="H13" s="3015">
        <v>0</v>
      </c>
      <c r="I13" s="3015">
        <v>0</v>
      </c>
      <c r="J13" s="3015">
        <v>0</v>
      </c>
      <c r="K13" s="3015">
        <v>0</v>
      </c>
      <c r="L13" s="3015">
        <v>0</v>
      </c>
      <c r="M13" s="3015">
        <v>0</v>
      </c>
      <c r="N13" s="4258">
        <f t="shared" si="0"/>
        <v>0</v>
      </c>
    </row>
    <row r="14" spans="1:14" ht="17.45" customHeight="1">
      <c r="A14" s="4281" t="s">
        <v>3698</v>
      </c>
      <c r="B14" s="3014">
        <v>0</v>
      </c>
      <c r="C14" s="3015">
        <v>0</v>
      </c>
      <c r="D14" s="3015">
        <v>22627.279999999999</v>
      </c>
      <c r="E14" s="3015">
        <v>313</v>
      </c>
      <c r="F14" s="3015">
        <v>347</v>
      </c>
      <c r="G14" s="3015">
        <v>52</v>
      </c>
      <c r="H14" s="3015">
        <v>0</v>
      </c>
      <c r="I14" s="3015">
        <v>118</v>
      </c>
      <c r="J14" s="3015">
        <v>90</v>
      </c>
      <c r="K14" s="3015">
        <v>0</v>
      </c>
      <c r="L14" s="3015">
        <v>0</v>
      </c>
      <c r="M14" s="3015">
        <v>25</v>
      </c>
      <c r="N14" s="4258">
        <f t="shared" si="0"/>
        <v>23572.28</v>
      </c>
    </row>
    <row r="15" spans="1:14" ht="17.45" customHeight="1">
      <c r="A15" s="4281" t="s">
        <v>3699</v>
      </c>
      <c r="B15" s="3014">
        <v>69598.58</v>
      </c>
      <c r="C15" s="3015">
        <v>45402.47</v>
      </c>
      <c r="D15" s="3015">
        <v>212648.5</v>
      </c>
      <c r="E15" s="3015">
        <v>57</v>
      </c>
      <c r="F15" s="3015">
        <v>66</v>
      </c>
      <c r="G15" s="3015">
        <v>197</v>
      </c>
      <c r="H15" s="3015">
        <v>632</v>
      </c>
      <c r="I15" s="3015">
        <v>261</v>
      </c>
      <c r="J15" s="3015">
        <v>254</v>
      </c>
      <c r="K15" s="3015">
        <v>336</v>
      </c>
      <c r="L15" s="3015">
        <v>480</v>
      </c>
      <c r="M15" s="3015">
        <v>338</v>
      </c>
      <c r="N15" s="4258">
        <f t="shared" si="0"/>
        <v>330270.55</v>
      </c>
    </row>
    <row r="16" spans="1:14" ht="17.45" customHeight="1">
      <c r="A16" s="4281" t="s">
        <v>3866</v>
      </c>
      <c r="B16" s="3014">
        <v>0</v>
      </c>
      <c r="C16" s="3015">
        <v>0</v>
      </c>
      <c r="D16" s="3015">
        <v>28964.26</v>
      </c>
      <c r="E16" s="3015">
        <v>0</v>
      </c>
      <c r="F16" s="3015">
        <v>0</v>
      </c>
      <c r="G16" s="3015">
        <v>0</v>
      </c>
      <c r="H16" s="3015">
        <v>0</v>
      </c>
      <c r="I16" s="3015">
        <v>0</v>
      </c>
      <c r="J16" s="3015">
        <v>0</v>
      </c>
      <c r="K16" s="3015">
        <v>0</v>
      </c>
      <c r="L16" s="3015">
        <v>0</v>
      </c>
      <c r="M16" s="3015">
        <v>0</v>
      </c>
      <c r="N16" s="4258">
        <f t="shared" si="0"/>
        <v>28964.26</v>
      </c>
    </row>
    <row r="17" spans="1:14" ht="17.45" customHeight="1">
      <c r="A17" s="4281" t="s">
        <v>3849</v>
      </c>
      <c r="B17" s="3014">
        <v>0</v>
      </c>
      <c r="C17" s="3015">
        <v>0</v>
      </c>
      <c r="D17" s="3015">
        <v>0</v>
      </c>
      <c r="E17" s="3015">
        <v>31</v>
      </c>
      <c r="F17" s="3015">
        <v>15</v>
      </c>
      <c r="G17" s="3015">
        <v>32</v>
      </c>
      <c r="H17" s="3015">
        <v>0</v>
      </c>
      <c r="I17" s="3015">
        <v>0</v>
      </c>
      <c r="J17" s="3015">
        <v>7</v>
      </c>
      <c r="K17" s="3015">
        <v>0</v>
      </c>
      <c r="L17" s="3015">
        <v>7</v>
      </c>
      <c r="M17" s="3015">
        <v>0</v>
      </c>
      <c r="N17" s="4258">
        <f t="shared" si="0"/>
        <v>92</v>
      </c>
    </row>
    <row r="18" spans="1:14" ht="17.45" customHeight="1">
      <c r="A18" s="4281" t="s">
        <v>3700</v>
      </c>
      <c r="B18" s="3014">
        <v>1227184.26</v>
      </c>
      <c r="C18" s="3015">
        <v>21808.43</v>
      </c>
      <c r="D18" s="3015">
        <v>2382357.87</v>
      </c>
      <c r="E18" s="3015">
        <v>3437</v>
      </c>
      <c r="F18" s="3015">
        <v>32</v>
      </c>
      <c r="G18" s="3015">
        <v>104</v>
      </c>
      <c r="H18" s="3015">
        <v>59</v>
      </c>
      <c r="I18" s="3015">
        <v>1105</v>
      </c>
      <c r="J18" s="3015">
        <v>707</v>
      </c>
      <c r="K18" s="3015">
        <v>185</v>
      </c>
      <c r="L18" s="3015">
        <v>42</v>
      </c>
      <c r="M18" s="3015">
        <v>177</v>
      </c>
      <c r="N18" s="4258">
        <f t="shared" si="0"/>
        <v>3637198.56</v>
      </c>
    </row>
    <row r="19" spans="1:14" ht="17.45" customHeight="1">
      <c r="A19" s="4281" t="s">
        <v>3701</v>
      </c>
      <c r="B19" s="3014">
        <v>498746.47</v>
      </c>
      <c r="C19" s="3015">
        <v>720220.11</v>
      </c>
      <c r="D19" s="3015">
        <v>1063711.99</v>
      </c>
      <c r="E19" s="3015">
        <v>1475</v>
      </c>
      <c r="F19" s="3015">
        <v>1197</v>
      </c>
      <c r="G19" s="3015">
        <v>1305</v>
      </c>
      <c r="H19" s="3015">
        <v>964</v>
      </c>
      <c r="I19" s="3015">
        <v>983</v>
      </c>
      <c r="J19" s="3015">
        <v>1194</v>
      </c>
      <c r="K19" s="3015">
        <v>1088</v>
      </c>
      <c r="L19" s="3015">
        <v>1094</v>
      </c>
      <c r="M19" s="3015">
        <v>1159</v>
      </c>
      <c r="N19" s="4258">
        <f t="shared" si="0"/>
        <v>2293137.5700000003</v>
      </c>
    </row>
    <row r="20" spans="1:14" ht="17.45" customHeight="1">
      <c r="A20" s="4281" t="s">
        <v>3884</v>
      </c>
      <c r="B20" s="3014">
        <v>2977212.41</v>
      </c>
      <c r="C20" s="3015">
        <v>2465771.4900000002</v>
      </c>
      <c r="D20" s="3015">
        <v>2595477.0299999998</v>
      </c>
      <c r="E20" s="3015">
        <v>1993</v>
      </c>
      <c r="F20" s="3015">
        <v>2744</v>
      </c>
      <c r="G20" s="3015">
        <v>2806</v>
      </c>
      <c r="H20" s="3015">
        <v>3867</v>
      </c>
      <c r="I20" s="3015">
        <v>2685</v>
      </c>
      <c r="J20" s="3015">
        <v>4291</v>
      </c>
      <c r="K20" s="3015">
        <v>4703</v>
      </c>
      <c r="L20" s="3015">
        <v>4648</v>
      </c>
      <c r="M20" s="3015">
        <v>3918</v>
      </c>
      <c r="N20" s="4258">
        <f t="shared" si="0"/>
        <v>8070115.9299999997</v>
      </c>
    </row>
    <row r="21" spans="1:14" ht="17.45" customHeight="1">
      <c r="A21" s="4281" t="s">
        <v>3902</v>
      </c>
      <c r="B21" s="3014">
        <v>0</v>
      </c>
      <c r="C21" s="3015">
        <v>0</v>
      </c>
      <c r="D21" s="3015">
        <v>0</v>
      </c>
      <c r="E21" s="3015">
        <v>0</v>
      </c>
      <c r="F21" s="3015">
        <v>0</v>
      </c>
      <c r="G21" s="3015">
        <v>0</v>
      </c>
      <c r="H21" s="3015">
        <v>0</v>
      </c>
      <c r="I21" s="3015">
        <v>0</v>
      </c>
      <c r="J21" s="3015">
        <v>0</v>
      </c>
      <c r="K21" s="3015">
        <v>0</v>
      </c>
      <c r="L21" s="3015">
        <v>330</v>
      </c>
      <c r="M21" s="3015">
        <v>71</v>
      </c>
      <c r="N21" s="4258">
        <f t="shared" si="0"/>
        <v>401</v>
      </c>
    </row>
    <row r="22" spans="1:14" ht="17.45" customHeight="1">
      <c r="A22" s="4281" t="s">
        <v>3703</v>
      </c>
      <c r="B22" s="4282">
        <v>15152.5</v>
      </c>
      <c r="C22" s="3015">
        <v>14565.7</v>
      </c>
      <c r="D22" s="3015">
        <v>62730</v>
      </c>
      <c r="E22" s="3015">
        <v>16</v>
      </c>
      <c r="F22" s="3015">
        <v>4</v>
      </c>
      <c r="G22" s="3015">
        <v>356</v>
      </c>
      <c r="H22" s="3015">
        <v>5</v>
      </c>
      <c r="I22" s="3015">
        <v>57</v>
      </c>
      <c r="J22" s="3015">
        <v>1</v>
      </c>
      <c r="K22" s="3015">
        <v>0</v>
      </c>
      <c r="L22" s="3015">
        <v>14</v>
      </c>
      <c r="M22" s="3015">
        <v>118</v>
      </c>
      <c r="N22" s="4258">
        <f t="shared" si="0"/>
        <v>93019.199999999997</v>
      </c>
    </row>
    <row r="23" spans="1:14" ht="17.45" customHeight="1">
      <c r="A23" s="4281" t="s">
        <v>3704</v>
      </c>
      <c r="B23" s="4282">
        <v>0</v>
      </c>
      <c r="C23" s="3015">
        <v>0</v>
      </c>
      <c r="D23" s="3015">
        <v>0</v>
      </c>
      <c r="E23" s="3015">
        <v>46</v>
      </c>
      <c r="F23" s="3015">
        <v>122</v>
      </c>
      <c r="G23" s="3015">
        <v>77</v>
      </c>
      <c r="H23" s="3015">
        <v>1</v>
      </c>
      <c r="I23" s="3015">
        <v>9</v>
      </c>
      <c r="J23" s="3015">
        <v>0</v>
      </c>
      <c r="K23" s="3015">
        <v>0</v>
      </c>
      <c r="L23" s="3015">
        <v>0</v>
      </c>
      <c r="M23" s="3015">
        <v>0</v>
      </c>
      <c r="N23" s="4258">
        <f t="shared" si="0"/>
        <v>255</v>
      </c>
    </row>
    <row r="24" spans="1:14" ht="17.45" customHeight="1">
      <c r="A24" s="4281" t="s">
        <v>3705</v>
      </c>
      <c r="B24" s="3014">
        <v>3593505.01</v>
      </c>
      <c r="C24" s="3015">
        <v>3808416.63</v>
      </c>
      <c r="D24" s="3015">
        <v>3534467.78</v>
      </c>
      <c r="E24" s="3015">
        <v>2071</v>
      </c>
      <c r="F24" s="3015">
        <v>5032</v>
      </c>
      <c r="G24" s="3015">
        <v>4239</v>
      </c>
      <c r="H24" s="3015">
        <v>3317</v>
      </c>
      <c r="I24" s="3015">
        <v>2775</v>
      </c>
      <c r="J24" s="3015">
        <v>3822</v>
      </c>
      <c r="K24" s="3015">
        <v>2209</v>
      </c>
      <c r="L24" s="3015">
        <v>4386</v>
      </c>
      <c r="M24" s="3015">
        <v>3659</v>
      </c>
      <c r="N24" s="4258">
        <f>SUM(B24:M24)</f>
        <v>10967899.42</v>
      </c>
    </row>
    <row r="25" spans="1:14" ht="17.45" customHeight="1">
      <c r="A25" s="4281" t="s">
        <v>3909</v>
      </c>
      <c r="B25" s="3014">
        <v>0</v>
      </c>
      <c r="C25" s="3015">
        <v>0</v>
      </c>
      <c r="D25" s="3015">
        <v>19997</v>
      </c>
      <c r="E25" s="3015">
        <v>0</v>
      </c>
      <c r="F25" s="3015">
        <v>0</v>
      </c>
      <c r="G25" s="3015">
        <v>0</v>
      </c>
      <c r="H25" s="3015">
        <v>0</v>
      </c>
      <c r="I25" s="3015">
        <v>0</v>
      </c>
      <c r="J25" s="3015">
        <v>0</v>
      </c>
      <c r="K25" s="3015">
        <v>0</v>
      </c>
      <c r="L25" s="3015">
        <v>0</v>
      </c>
      <c r="M25" s="3015">
        <v>0</v>
      </c>
      <c r="N25" s="4258">
        <f>SUM(B25:M25)</f>
        <v>19997</v>
      </c>
    </row>
    <row r="26" spans="1:14" ht="17.45" customHeight="1">
      <c r="A26" s="4281" t="s">
        <v>3706</v>
      </c>
      <c r="B26" s="3014">
        <v>0</v>
      </c>
      <c r="C26" s="3015">
        <v>0</v>
      </c>
      <c r="D26" s="3015">
        <v>0</v>
      </c>
      <c r="E26" s="3015">
        <v>0</v>
      </c>
      <c r="F26" s="3015">
        <v>0</v>
      </c>
      <c r="G26" s="3015">
        <v>0</v>
      </c>
      <c r="H26" s="3015">
        <v>0</v>
      </c>
      <c r="I26" s="3015">
        <v>0</v>
      </c>
      <c r="J26" s="3015">
        <v>0</v>
      </c>
      <c r="K26" s="3015">
        <v>0</v>
      </c>
      <c r="L26" s="3015">
        <v>39</v>
      </c>
      <c r="M26" s="3015">
        <v>0</v>
      </c>
      <c r="N26" s="4258">
        <f t="shared" si="0"/>
        <v>39</v>
      </c>
    </row>
    <row r="27" spans="1:14" ht="17.45" customHeight="1">
      <c r="A27" s="4281" t="s">
        <v>3867</v>
      </c>
      <c r="B27" s="3014">
        <v>59561.41</v>
      </c>
      <c r="C27" s="3015">
        <v>102256.1</v>
      </c>
      <c r="D27" s="3015">
        <v>0</v>
      </c>
      <c r="E27" s="3015">
        <v>162</v>
      </c>
      <c r="F27" s="3015">
        <v>21</v>
      </c>
      <c r="G27" s="3015">
        <v>21</v>
      </c>
      <c r="H27" s="3015">
        <v>59</v>
      </c>
      <c r="I27" s="3015">
        <v>2</v>
      </c>
      <c r="J27" s="3015">
        <v>29</v>
      </c>
      <c r="K27" s="3015">
        <v>49</v>
      </c>
      <c r="L27" s="3015">
        <v>0</v>
      </c>
      <c r="M27" s="3015">
        <v>118</v>
      </c>
      <c r="N27" s="4258">
        <f t="shared" si="0"/>
        <v>162278.51</v>
      </c>
    </row>
    <row r="28" spans="1:14" ht="17.45" customHeight="1">
      <c r="A28" s="4281" t="s">
        <v>3707</v>
      </c>
      <c r="B28" s="3014">
        <v>504441.99</v>
      </c>
      <c r="C28" s="3015">
        <v>411319.13</v>
      </c>
      <c r="D28" s="3015">
        <v>213764.4</v>
      </c>
      <c r="E28" s="3015">
        <v>1027</v>
      </c>
      <c r="F28" s="3015">
        <v>233</v>
      </c>
      <c r="G28" s="3015">
        <v>929</v>
      </c>
      <c r="H28" s="3015">
        <v>688</v>
      </c>
      <c r="I28" s="3015">
        <v>320</v>
      </c>
      <c r="J28" s="3015">
        <v>367</v>
      </c>
      <c r="K28" s="3015">
        <v>219</v>
      </c>
      <c r="L28" s="3015">
        <v>551</v>
      </c>
      <c r="M28" s="3015">
        <v>614</v>
      </c>
      <c r="N28" s="4258">
        <f t="shared" si="0"/>
        <v>1134473.52</v>
      </c>
    </row>
    <row r="29" spans="1:14" ht="17.45" customHeight="1">
      <c r="A29" s="4281" t="s">
        <v>3868</v>
      </c>
      <c r="B29" s="3014">
        <v>0</v>
      </c>
      <c r="C29" s="3015">
        <v>0</v>
      </c>
      <c r="D29" s="3015">
        <v>0</v>
      </c>
      <c r="E29" s="3015">
        <v>0</v>
      </c>
      <c r="F29" s="3015">
        <v>0</v>
      </c>
      <c r="G29" s="3015">
        <v>48</v>
      </c>
      <c r="H29" s="3015">
        <v>8</v>
      </c>
      <c r="I29" s="3015">
        <v>0</v>
      </c>
      <c r="J29" s="3015">
        <v>0</v>
      </c>
      <c r="K29" s="3015">
        <v>0</v>
      </c>
      <c r="L29" s="3015">
        <v>0</v>
      </c>
      <c r="M29" s="3015">
        <v>26</v>
      </c>
      <c r="N29" s="4258">
        <f>SUM(B29:M29)</f>
        <v>82</v>
      </c>
    </row>
    <row r="30" spans="1:14" ht="17.45" customHeight="1">
      <c r="A30" s="4281" t="s">
        <v>3885</v>
      </c>
      <c r="B30" s="3271">
        <v>3243762.15</v>
      </c>
      <c r="C30" s="3015">
        <v>4164852.22</v>
      </c>
      <c r="D30" s="3015">
        <v>3459587.37</v>
      </c>
      <c r="E30" s="3015">
        <v>7162</v>
      </c>
      <c r="F30" s="3015">
        <v>6418</v>
      </c>
      <c r="G30" s="3015">
        <v>5933</v>
      </c>
      <c r="H30" s="3015">
        <v>5365</v>
      </c>
      <c r="I30" s="3015">
        <v>4589</v>
      </c>
      <c r="J30" s="3015">
        <v>3857</v>
      </c>
      <c r="K30" s="3015">
        <v>4624</v>
      </c>
      <c r="L30" s="3015">
        <v>3656</v>
      </c>
      <c r="M30" s="3015">
        <v>6382</v>
      </c>
      <c r="N30" s="4258">
        <f t="shared" si="0"/>
        <v>10916187.74</v>
      </c>
    </row>
    <row r="31" spans="1:14" ht="17.45" customHeight="1">
      <c r="A31" s="4281" t="s">
        <v>3887</v>
      </c>
      <c r="B31" s="3014">
        <v>2220701.2000000002</v>
      </c>
      <c r="C31" s="3015">
        <v>2120322.2400000002</v>
      </c>
      <c r="D31" s="3015">
        <v>2463990.5299999998</v>
      </c>
      <c r="E31" s="3015">
        <v>2630</v>
      </c>
      <c r="F31" s="3015">
        <v>2683</v>
      </c>
      <c r="G31" s="3015">
        <v>2531</v>
      </c>
      <c r="H31" s="3015">
        <v>2825</v>
      </c>
      <c r="I31" s="3015">
        <v>2964</v>
      </c>
      <c r="J31" s="3015">
        <v>4218</v>
      </c>
      <c r="K31" s="3015">
        <v>3551</v>
      </c>
      <c r="L31" s="3015">
        <v>3411</v>
      </c>
      <c r="M31" s="3015">
        <v>3237</v>
      </c>
      <c r="N31" s="4258">
        <f t="shared" si="0"/>
        <v>6833063.9700000007</v>
      </c>
    </row>
    <row r="32" spans="1:14" ht="17.45" customHeight="1">
      <c r="A32" s="4281" t="s">
        <v>3910</v>
      </c>
      <c r="B32" s="3014">
        <v>0</v>
      </c>
      <c r="C32" s="3015">
        <v>0</v>
      </c>
      <c r="D32" s="3015">
        <v>0</v>
      </c>
      <c r="E32" s="3015">
        <v>66</v>
      </c>
      <c r="F32" s="3015">
        <v>0</v>
      </c>
      <c r="G32" s="3015">
        <v>0</v>
      </c>
      <c r="H32" s="3015">
        <v>0</v>
      </c>
      <c r="I32" s="3015">
        <v>0</v>
      </c>
      <c r="J32" s="3015">
        <v>0</v>
      </c>
      <c r="K32" s="3015">
        <v>0</v>
      </c>
      <c r="L32" s="3015">
        <v>52</v>
      </c>
      <c r="M32" s="3015">
        <v>0</v>
      </c>
      <c r="N32" s="4258">
        <f t="shared" si="0"/>
        <v>118</v>
      </c>
    </row>
    <row r="33" spans="1:14" ht="17.45" customHeight="1">
      <c r="A33" s="4281" t="s">
        <v>3710</v>
      </c>
      <c r="B33" s="3014">
        <v>205560.47</v>
      </c>
      <c r="C33" s="3015">
        <v>359439.17</v>
      </c>
      <c r="D33" s="3015">
        <v>320160.77</v>
      </c>
      <c r="E33" s="3015">
        <v>291</v>
      </c>
      <c r="F33" s="3015">
        <v>540</v>
      </c>
      <c r="G33" s="3015">
        <v>860</v>
      </c>
      <c r="H33" s="3015">
        <v>821</v>
      </c>
      <c r="I33" s="3015">
        <v>1034</v>
      </c>
      <c r="J33" s="3015">
        <v>632</v>
      </c>
      <c r="K33" s="3015">
        <v>880</v>
      </c>
      <c r="L33" s="3015">
        <v>545</v>
      </c>
      <c r="M33" s="3015">
        <v>722</v>
      </c>
      <c r="N33" s="4258">
        <f>SUM(B33:M33)</f>
        <v>891485.41</v>
      </c>
    </row>
    <row r="34" spans="1:14" ht="17.45" customHeight="1">
      <c r="A34" s="4281" t="s">
        <v>3712</v>
      </c>
      <c r="B34" s="3014">
        <v>7556.18</v>
      </c>
      <c r="C34" s="3015">
        <v>18525.59</v>
      </c>
      <c r="D34" s="3015">
        <v>55375.5</v>
      </c>
      <c r="E34" s="3015">
        <v>867</v>
      </c>
      <c r="F34" s="3015">
        <v>476</v>
      </c>
      <c r="G34" s="3015">
        <v>212</v>
      </c>
      <c r="H34" s="3015">
        <v>93</v>
      </c>
      <c r="I34" s="3015">
        <v>202</v>
      </c>
      <c r="J34" s="3015">
        <v>143</v>
      </c>
      <c r="K34" s="3015">
        <v>651</v>
      </c>
      <c r="L34" s="3015">
        <v>406</v>
      </c>
      <c r="M34" s="3015">
        <v>555</v>
      </c>
      <c r="N34" s="4258">
        <f t="shared" si="0"/>
        <v>85062.27</v>
      </c>
    </row>
    <row r="35" spans="1:14" ht="17.45" customHeight="1">
      <c r="A35" s="4281" t="s">
        <v>3911</v>
      </c>
      <c r="B35" s="3014">
        <v>0</v>
      </c>
      <c r="C35" s="3015">
        <v>0</v>
      </c>
      <c r="D35" s="3015">
        <v>0</v>
      </c>
      <c r="E35" s="3015">
        <v>0</v>
      </c>
      <c r="F35" s="3015">
        <v>0</v>
      </c>
      <c r="G35" s="3015">
        <v>0</v>
      </c>
      <c r="H35" s="3015">
        <v>0</v>
      </c>
      <c r="I35" s="3015">
        <v>0</v>
      </c>
      <c r="J35" s="3015">
        <v>0</v>
      </c>
      <c r="K35" s="3015">
        <v>0</v>
      </c>
      <c r="L35" s="3015">
        <v>0</v>
      </c>
      <c r="M35" s="3015">
        <v>0</v>
      </c>
      <c r="N35" s="4258">
        <f t="shared" si="0"/>
        <v>0</v>
      </c>
    </row>
    <row r="36" spans="1:14" ht="17.45" customHeight="1">
      <c r="A36" s="4281" t="s">
        <v>3713</v>
      </c>
      <c r="B36" s="3014">
        <v>826993.25</v>
      </c>
      <c r="C36" s="3015">
        <v>1349562.45</v>
      </c>
      <c r="D36" s="3015">
        <v>596288.61</v>
      </c>
      <c r="E36" s="3015">
        <v>1325</v>
      </c>
      <c r="F36" s="3015">
        <v>1167</v>
      </c>
      <c r="G36" s="3015">
        <v>970</v>
      </c>
      <c r="H36" s="3015">
        <v>1233</v>
      </c>
      <c r="I36" s="3015">
        <v>1484</v>
      </c>
      <c r="J36" s="3015">
        <v>1771</v>
      </c>
      <c r="K36" s="3015">
        <v>2082</v>
      </c>
      <c r="L36" s="3015">
        <v>1008</v>
      </c>
      <c r="M36" s="3015">
        <v>1489</v>
      </c>
      <c r="N36" s="4258">
        <f t="shared" si="0"/>
        <v>2785373.31</v>
      </c>
    </row>
    <row r="37" spans="1:14" ht="17.45" customHeight="1">
      <c r="A37" s="4281" t="s">
        <v>3714</v>
      </c>
      <c r="B37" s="3014">
        <v>12784</v>
      </c>
      <c r="C37" s="3015">
        <v>9828</v>
      </c>
      <c r="D37" s="3015">
        <v>17280</v>
      </c>
      <c r="E37" s="3015">
        <v>0</v>
      </c>
      <c r="F37" s="3015">
        <v>0</v>
      </c>
      <c r="G37" s="3015">
        <v>0</v>
      </c>
      <c r="H37" s="3015">
        <v>13</v>
      </c>
      <c r="I37" s="3015">
        <v>0</v>
      </c>
      <c r="J37" s="3015">
        <v>0</v>
      </c>
      <c r="K37" s="3015">
        <v>0</v>
      </c>
      <c r="L37" s="3015">
        <v>0</v>
      </c>
      <c r="M37" s="3015">
        <v>52</v>
      </c>
      <c r="N37" s="4258">
        <f t="shared" si="0"/>
        <v>39957</v>
      </c>
    </row>
    <row r="38" spans="1:14" ht="17.45" customHeight="1">
      <c r="A38" s="4281" t="s">
        <v>3715</v>
      </c>
      <c r="B38" s="3014">
        <v>273271.96000000002</v>
      </c>
      <c r="C38" s="3015">
        <v>172430.12</v>
      </c>
      <c r="D38" s="3015">
        <v>123518.69</v>
      </c>
      <c r="E38" s="3015">
        <v>72</v>
      </c>
      <c r="F38" s="3015">
        <v>112</v>
      </c>
      <c r="G38" s="3015">
        <v>83</v>
      </c>
      <c r="H38" s="3015">
        <v>82</v>
      </c>
      <c r="I38" s="3015">
        <v>109</v>
      </c>
      <c r="J38" s="3015">
        <v>127</v>
      </c>
      <c r="K38" s="3015">
        <v>83</v>
      </c>
      <c r="L38" s="3015">
        <v>133</v>
      </c>
      <c r="M38" s="3015">
        <v>113</v>
      </c>
      <c r="N38" s="4258">
        <f t="shared" si="0"/>
        <v>570134.77</v>
      </c>
    </row>
    <row r="39" spans="1:14" ht="17.45" customHeight="1">
      <c r="A39" s="4281" t="s">
        <v>3912</v>
      </c>
      <c r="B39" s="3014">
        <v>0</v>
      </c>
      <c r="C39" s="3015">
        <v>0</v>
      </c>
      <c r="D39" s="3015">
        <v>0</v>
      </c>
      <c r="E39" s="3015">
        <v>38</v>
      </c>
      <c r="F39" s="3015">
        <v>0</v>
      </c>
      <c r="G39" s="3015">
        <v>0</v>
      </c>
      <c r="H39" s="3015">
        <v>0</v>
      </c>
      <c r="I39" s="3015">
        <v>0</v>
      </c>
      <c r="J39" s="3015">
        <v>0</v>
      </c>
      <c r="K39" s="3015">
        <v>0</v>
      </c>
      <c r="L39" s="3015">
        <v>0</v>
      </c>
      <c r="M39" s="4283">
        <v>0</v>
      </c>
      <c r="N39" s="4258">
        <f>SUM(B39:M39)</f>
        <v>38</v>
      </c>
    </row>
    <row r="40" spans="1:14" ht="17.45" customHeight="1">
      <c r="A40" s="4281" t="s">
        <v>3898</v>
      </c>
      <c r="B40" s="3014">
        <v>0</v>
      </c>
      <c r="C40" s="3015">
        <v>0</v>
      </c>
      <c r="D40" s="3015">
        <v>0</v>
      </c>
      <c r="E40" s="3015">
        <v>0</v>
      </c>
      <c r="F40" s="3015">
        <v>0</v>
      </c>
      <c r="G40" s="3015">
        <v>0</v>
      </c>
      <c r="H40" s="3015">
        <v>0</v>
      </c>
      <c r="I40" s="3015">
        <v>0</v>
      </c>
      <c r="J40" s="3015">
        <v>0</v>
      </c>
      <c r="K40" s="3015">
        <v>0</v>
      </c>
      <c r="L40" s="3015">
        <v>0</v>
      </c>
      <c r="M40" s="3015">
        <v>0</v>
      </c>
      <c r="N40" s="4258">
        <f t="shared" si="0"/>
        <v>0</v>
      </c>
    </row>
    <row r="41" spans="1:14" ht="17.45" customHeight="1">
      <c r="A41" s="4281" t="s">
        <v>3716</v>
      </c>
      <c r="B41" s="3014">
        <v>360422.53</v>
      </c>
      <c r="C41" s="3015">
        <v>773508.96</v>
      </c>
      <c r="D41" s="3015">
        <v>552472.96</v>
      </c>
      <c r="E41" s="3015">
        <v>1315</v>
      </c>
      <c r="F41" s="3015">
        <v>2518</v>
      </c>
      <c r="G41" s="3015">
        <v>1377</v>
      </c>
      <c r="H41" s="3015">
        <v>1279</v>
      </c>
      <c r="I41" s="3015">
        <v>291</v>
      </c>
      <c r="J41" s="3015">
        <v>1184</v>
      </c>
      <c r="K41" s="3015">
        <v>1109</v>
      </c>
      <c r="L41" s="3015">
        <v>3808</v>
      </c>
      <c r="M41" s="3015">
        <v>803</v>
      </c>
      <c r="N41" s="4258">
        <f t="shared" si="0"/>
        <v>1700088.45</v>
      </c>
    </row>
    <row r="42" spans="1:14" ht="17.45" customHeight="1">
      <c r="A42" s="4281" t="s">
        <v>3913</v>
      </c>
      <c r="B42" s="3014">
        <v>0</v>
      </c>
      <c r="C42" s="3015">
        <v>0</v>
      </c>
      <c r="D42" s="3015">
        <v>0</v>
      </c>
      <c r="E42" s="3015">
        <v>0</v>
      </c>
      <c r="F42" s="3015">
        <v>0</v>
      </c>
      <c r="G42" s="3015">
        <v>0</v>
      </c>
      <c r="H42" s="3015">
        <v>0</v>
      </c>
      <c r="I42" s="3015">
        <v>0</v>
      </c>
      <c r="J42" s="3015">
        <v>0</v>
      </c>
      <c r="K42" s="3015">
        <v>0</v>
      </c>
      <c r="L42" s="3015">
        <v>1</v>
      </c>
      <c r="M42" s="3015">
        <v>27</v>
      </c>
      <c r="N42" s="4258">
        <f t="shared" si="0"/>
        <v>28</v>
      </c>
    </row>
    <row r="43" spans="1:14" ht="17.45" customHeight="1">
      <c r="A43" s="4281" t="s">
        <v>3914</v>
      </c>
      <c r="B43" s="3014">
        <v>0</v>
      </c>
      <c r="C43" s="3015">
        <v>0</v>
      </c>
      <c r="D43" s="3015">
        <v>0</v>
      </c>
      <c r="E43" s="3015">
        <v>0</v>
      </c>
      <c r="F43" s="3015">
        <v>0</v>
      </c>
      <c r="G43" s="3015">
        <v>0</v>
      </c>
      <c r="H43" s="3015">
        <v>0</v>
      </c>
      <c r="I43" s="3015">
        <v>0</v>
      </c>
      <c r="J43" s="4283">
        <v>0</v>
      </c>
      <c r="K43" s="3015">
        <v>0</v>
      </c>
      <c r="L43" s="3015">
        <v>0</v>
      </c>
      <c r="M43" s="3015">
        <v>0</v>
      </c>
      <c r="N43" s="4258">
        <f>SUM(B43:M43)</f>
        <v>0</v>
      </c>
    </row>
    <row r="44" spans="1:14" ht="17.45" customHeight="1">
      <c r="A44" s="4281" t="s">
        <v>3718</v>
      </c>
      <c r="B44" s="3014">
        <v>151771.9</v>
      </c>
      <c r="C44" s="3015">
        <v>283385.15999999997</v>
      </c>
      <c r="D44" s="3015">
        <v>252031.02</v>
      </c>
      <c r="E44" s="3015">
        <v>154</v>
      </c>
      <c r="F44" s="3015">
        <v>194</v>
      </c>
      <c r="G44" s="3015">
        <v>168</v>
      </c>
      <c r="H44" s="3015">
        <v>427</v>
      </c>
      <c r="I44" s="3015">
        <v>110</v>
      </c>
      <c r="J44" s="3015">
        <v>144</v>
      </c>
      <c r="K44" s="3015">
        <v>141</v>
      </c>
      <c r="L44" s="3015">
        <v>98</v>
      </c>
      <c r="M44" s="3015">
        <v>82</v>
      </c>
      <c r="N44" s="4258">
        <f t="shared" si="0"/>
        <v>688706.08</v>
      </c>
    </row>
    <row r="45" spans="1:14" ht="17.45" customHeight="1">
      <c r="A45" s="4281" t="s">
        <v>3719</v>
      </c>
      <c r="B45" s="4282">
        <v>167930.65</v>
      </c>
      <c r="C45" s="3015">
        <v>1383169.04</v>
      </c>
      <c r="D45" s="3015">
        <v>726979.01</v>
      </c>
      <c r="E45" s="3015">
        <v>1006</v>
      </c>
      <c r="F45" s="3015">
        <v>458</v>
      </c>
      <c r="G45" s="3015">
        <v>645</v>
      </c>
      <c r="H45" s="3015">
        <v>357</v>
      </c>
      <c r="I45" s="3015">
        <v>2090</v>
      </c>
      <c r="J45" s="3015">
        <v>4554</v>
      </c>
      <c r="K45" s="3015">
        <v>484</v>
      </c>
      <c r="L45" s="3015">
        <v>301</v>
      </c>
      <c r="M45" s="3015">
        <v>1469</v>
      </c>
      <c r="N45" s="4258">
        <f t="shared" si="0"/>
        <v>2289442.7000000002</v>
      </c>
    </row>
    <row r="46" spans="1:14" ht="17.45" customHeight="1">
      <c r="A46" s="4281" t="s">
        <v>3721</v>
      </c>
      <c r="B46" s="3014">
        <v>295831.78000000003</v>
      </c>
      <c r="C46" s="3015">
        <v>167852.79</v>
      </c>
      <c r="D46" s="3015">
        <v>358256.52</v>
      </c>
      <c r="E46" s="3015">
        <v>276</v>
      </c>
      <c r="F46" s="3015">
        <v>489</v>
      </c>
      <c r="G46" s="3015">
        <v>708</v>
      </c>
      <c r="H46" s="3015">
        <v>238</v>
      </c>
      <c r="I46" s="3015">
        <v>460</v>
      </c>
      <c r="J46" s="3015">
        <v>483</v>
      </c>
      <c r="K46" s="3015">
        <v>456</v>
      </c>
      <c r="L46" s="3015">
        <v>629</v>
      </c>
      <c r="M46" s="3015">
        <v>342</v>
      </c>
      <c r="N46" s="4258">
        <f t="shared" si="0"/>
        <v>826022.09000000008</v>
      </c>
    </row>
    <row r="47" spans="1:14" ht="17.45" customHeight="1">
      <c r="A47" s="4281" t="s">
        <v>3722</v>
      </c>
      <c r="B47" s="3014">
        <v>0</v>
      </c>
      <c r="C47" s="3015">
        <v>11190.5</v>
      </c>
      <c r="D47" s="4283">
        <v>0</v>
      </c>
      <c r="E47" s="3015">
        <v>40</v>
      </c>
      <c r="F47" s="3015">
        <v>0</v>
      </c>
      <c r="G47" s="4283">
        <v>0</v>
      </c>
      <c r="H47" s="3015">
        <v>0</v>
      </c>
      <c r="I47" s="3015">
        <v>0</v>
      </c>
      <c r="J47" s="3015">
        <v>2</v>
      </c>
      <c r="K47" s="3015">
        <v>233</v>
      </c>
      <c r="L47" s="3015">
        <v>124</v>
      </c>
      <c r="M47" s="3015">
        <v>295</v>
      </c>
      <c r="N47" s="4258">
        <f t="shared" si="0"/>
        <v>11884.5</v>
      </c>
    </row>
    <row r="48" spans="1:14" ht="17.45" customHeight="1">
      <c r="A48" s="4281" t="s">
        <v>3903</v>
      </c>
      <c r="B48" s="3014">
        <v>0</v>
      </c>
      <c r="C48" s="3015">
        <v>0</v>
      </c>
      <c r="D48" s="3015">
        <v>0</v>
      </c>
      <c r="E48" s="3015">
        <v>0</v>
      </c>
      <c r="F48" s="3015">
        <v>0</v>
      </c>
      <c r="G48" s="3015">
        <v>108</v>
      </c>
      <c r="H48" s="3015">
        <v>0</v>
      </c>
      <c r="I48" s="3015">
        <v>82</v>
      </c>
      <c r="J48" s="3015">
        <v>0</v>
      </c>
      <c r="K48" s="3015">
        <v>0</v>
      </c>
      <c r="L48" s="3015">
        <v>0</v>
      </c>
      <c r="M48" s="3015">
        <v>0</v>
      </c>
      <c r="N48" s="4258">
        <f t="shared" si="0"/>
        <v>190</v>
      </c>
    </row>
    <row r="49" spans="1:14" ht="17.45" customHeight="1">
      <c r="A49" s="4281" t="s">
        <v>3724</v>
      </c>
      <c r="B49" s="3014">
        <v>2350.12</v>
      </c>
      <c r="C49" s="3015">
        <v>4078.82</v>
      </c>
      <c r="D49" s="3015">
        <v>0</v>
      </c>
      <c r="E49" s="3015">
        <v>78</v>
      </c>
      <c r="F49" s="3015">
        <v>4</v>
      </c>
      <c r="G49" s="3015">
        <v>0</v>
      </c>
      <c r="H49" s="3015">
        <v>0</v>
      </c>
      <c r="I49" s="3015">
        <v>5</v>
      </c>
      <c r="J49" s="3015">
        <v>15</v>
      </c>
      <c r="K49" s="3015">
        <v>0</v>
      </c>
      <c r="L49" s="3015">
        <v>0</v>
      </c>
      <c r="M49" s="3015">
        <v>0</v>
      </c>
      <c r="N49" s="4258">
        <f t="shared" si="0"/>
        <v>6530.9400000000005</v>
      </c>
    </row>
    <row r="50" spans="1:14" ht="17.45" customHeight="1">
      <c r="A50" s="4281" t="s">
        <v>3725</v>
      </c>
      <c r="B50" s="3014">
        <v>13251.09</v>
      </c>
      <c r="C50" s="3015">
        <v>0</v>
      </c>
      <c r="D50" s="3015">
        <v>0</v>
      </c>
      <c r="E50" s="3015">
        <v>0</v>
      </c>
      <c r="F50" s="3015">
        <v>0</v>
      </c>
      <c r="G50" s="3015">
        <v>0</v>
      </c>
      <c r="H50" s="3015">
        <v>40</v>
      </c>
      <c r="I50" s="3015">
        <v>265</v>
      </c>
      <c r="J50" s="3015">
        <v>0</v>
      </c>
      <c r="K50" s="3015">
        <v>0</v>
      </c>
      <c r="L50" s="3015">
        <v>0</v>
      </c>
      <c r="M50" s="3015">
        <v>0</v>
      </c>
      <c r="N50" s="4258">
        <f t="shared" si="0"/>
        <v>13556.09</v>
      </c>
    </row>
    <row r="51" spans="1:14" ht="17.45" customHeight="1">
      <c r="A51" s="4281" t="s">
        <v>3726</v>
      </c>
      <c r="B51" s="3014">
        <v>25319.42</v>
      </c>
      <c r="C51" s="3015">
        <v>0</v>
      </c>
      <c r="D51" s="3015">
        <v>0</v>
      </c>
      <c r="E51" s="3015">
        <v>0</v>
      </c>
      <c r="F51" s="3015">
        <v>0</v>
      </c>
      <c r="G51" s="3015">
        <v>0</v>
      </c>
      <c r="H51" s="3015">
        <v>10</v>
      </c>
      <c r="I51" s="3015">
        <v>0</v>
      </c>
      <c r="J51" s="3015">
        <v>0</v>
      </c>
      <c r="K51" s="3015">
        <v>0</v>
      </c>
      <c r="L51" s="3015">
        <v>18</v>
      </c>
      <c r="M51" s="3015">
        <v>0</v>
      </c>
      <c r="N51" s="4258">
        <f t="shared" si="0"/>
        <v>25347.42</v>
      </c>
    </row>
    <row r="52" spans="1:14" ht="17.45" customHeight="1">
      <c r="A52" s="4281" t="s">
        <v>3727</v>
      </c>
      <c r="B52" s="3014">
        <v>0</v>
      </c>
      <c r="C52" s="3015">
        <v>0</v>
      </c>
      <c r="D52" s="3015">
        <v>0</v>
      </c>
      <c r="E52" s="3015">
        <v>0</v>
      </c>
      <c r="F52" s="3015">
        <v>0</v>
      </c>
      <c r="G52" s="3015">
        <v>0</v>
      </c>
      <c r="H52" s="3015">
        <v>0</v>
      </c>
      <c r="I52" s="3015">
        <v>0</v>
      </c>
      <c r="J52" s="3015">
        <v>0</v>
      </c>
      <c r="K52" s="3015">
        <v>0</v>
      </c>
      <c r="L52" s="3015">
        <v>0</v>
      </c>
      <c r="M52" s="3015">
        <v>0</v>
      </c>
      <c r="N52" s="4258">
        <f t="shared" si="0"/>
        <v>0</v>
      </c>
    </row>
    <row r="53" spans="1:14" ht="17.45" customHeight="1">
      <c r="A53" s="4281" t="s">
        <v>3728</v>
      </c>
      <c r="B53" s="3014">
        <v>215524.2</v>
      </c>
      <c r="C53" s="3015">
        <v>236947.7</v>
      </c>
      <c r="D53" s="3015">
        <v>77000</v>
      </c>
      <c r="E53" s="3015">
        <v>420</v>
      </c>
      <c r="F53" s="3015">
        <v>793</v>
      </c>
      <c r="G53" s="3015">
        <v>559</v>
      </c>
      <c r="H53" s="3015">
        <v>602</v>
      </c>
      <c r="I53" s="3015">
        <v>524</v>
      </c>
      <c r="J53" s="3015">
        <v>210</v>
      </c>
      <c r="K53" s="3015">
        <v>551</v>
      </c>
      <c r="L53" s="3015">
        <v>401</v>
      </c>
      <c r="M53" s="3015">
        <v>1050</v>
      </c>
      <c r="N53" s="4258">
        <f t="shared" si="0"/>
        <v>534581.9</v>
      </c>
    </row>
    <row r="54" spans="1:14" ht="17.45" customHeight="1">
      <c r="A54" s="4281" t="s">
        <v>3851</v>
      </c>
      <c r="B54" s="3014">
        <v>0</v>
      </c>
      <c r="C54" s="3015">
        <v>0</v>
      </c>
      <c r="D54" s="3015">
        <v>0</v>
      </c>
      <c r="E54" s="3015">
        <v>0</v>
      </c>
      <c r="F54" s="3015">
        <v>0</v>
      </c>
      <c r="G54" s="3015">
        <v>0</v>
      </c>
      <c r="H54" s="3015">
        <v>0</v>
      </c>
      <c r="I54" s="3015">
        <v>0</v>
      </c>
      <c r="J54" s="3015">
        <v>0</v>
      </c>
      <c r="K54" s="3015">
        <v>0</v>
      </c>
      <c r="L54" s="3015">
        <v>0</v>
      </c>
      <c r="M54" s="3015">
        <v>0</v>
      </c>
      <c r="N54" s="4258">
        <f t="shared" si="0"/>
        <v>0</v>
      </c>
    </row>
    <row r="55" spans="1:14" ht="17.45" customHeight="1">
      <c r="A55" s="4281" t="s">
        <v>3729</v>
      </c>
      <c r="B55" s="4282">
        <v>313351.38</v>
      </c>
      <c r="C55" s="3015">
        <v>857186.2</v>
      </c>
      <c r="D55" s="3015">
        <v>851392.19</v>
      </c>
      <c r="E55" s="3015">
        <v>295</v>
      </c>
      <c r="F55" s="3015">
        <v>426</v>
      </c>
      <c r="G55" s="3015">
        <v>287</v>
      </c>
      <c r="H55" s="3015">
        <v>398</v>
      </c>
      <c r="I55" s="3015">
        <v>365</v>
      </c>
      <c r="J55" s="3015">
        <v>484</v>
      </c>
      <c r="K55" s="3015">
        <v>659</v>
      </c>
      <c r="L55" s="3015">
        <v>654</v>
      </c>
      <c r="M55" s="3015">
        <v>1190</v>
      </c>
      <c r="N55" s="4258">
        <f t="shared" si="0"/>
        <v>2026687.77</v>
      </c>
    </row>
    <row r="56" spans="1:14" ht="17.45" customHeight="1">
      <c r="A56" s="4281" t="s">
        <v>3730</v>
      </c>
      <c r="B56" s="3014">
        <v>10309195</v>
      </c>
      <c r="C56" s="3015">
        <v>419120.58</v>
      </c>
      <c r="D56" s="3015">
        <v>553286.9</v>
      </c>
      <c r="E56" s="3015">
        <v>10994</v>
      </c>
      <c r="F56" s="3015">
        <v>1972</v>
      </c>
      <c r="G56" s="3015">
        <v>1895</v>
      </c>
      <c r="H56" s="3015">
        <v>638</v>
      </c>
      <c r="I56" s="3015">
        <v>417</v>
      </c>
      <c r="J56" s="3015">
        <v>153</v>
      </c>
      <c r="K56" s="3015">
        <v>712</v>
      </c>
      <c r="L56" s="3015">
        <v>887</v>
      </c>
      <c r="M56" s="3015">
        <v>1481</v>
      </c>
      <c r="N56" s="4258">
        <f t="shared" si="0"/>
        <v>11300751.48</v>
      </c>
    </row>
    <row r="57" spans="1:14" ht="17.45" customHeight="1">
      <c r="A57" s="4281" t="s">
        <v>3731</v>
      </c>
      <c r="B57" s="3014">
        <v>1092863.52</v>
      </c>
      <c r="C57" s="3015">
        <v>1009611.26</v>
      </c>
      <c r="D57" s="3015">
        <v>1681247.22</v>
      </c>
      <c r="E57" s="3015">
        <v>1317</v>
      </c>
      <c r="F57" s="3015">
        <v>1971</v>
      </c>
      <c r="G57" s="3015">
        <v>1790</v>
      </c>
      <c r="H57" s="3015">
        <v>1323</v>
      </c>
      <c r="I57" s="3015">
        <v>1232</v>
      </c>
      <c r="J57" s="3015">
        <v>2637</v>
      </c>
      <c r="K57" s="3015">
        <v>1739</v>
      </c>
      <c r="L57" s="3015">
        <v>1109</v>
      </c>
      <c r="M57" s="3015">
        <v>1885</v>
      </c>
      <c r="N57" s="4258">
        <f t="shared" si="0"/>
        <v>3798725</v>
      </c>
    </row>
    <row r="58" spans="1:14" ht="17.45" customHeight="1">
      <c r="A58" s="4281" t="s">
        <v>3732</v>
      </c>
      <c r="B58" s="3014">
        <v>0</v>
      </c>
      <c r="C58" s="3015">
        <v>0</v>
      </c>
      <c r="D58" s="3015">
        <v>0</v>
      </c>
      <c r="E58" s="3015">
        <v>13</v>
      </c>
      <c r="F58" s="3015">
        <v>0</v>
      </c>
      <c r="G58" s="3015">
        <v>0</v>
      </c>
      <c r="H58" s="3015">
        <v>0</v>
      </c>
      <c r="I58" s="3015">
        <v>0</v>
      </c>
      <c r="J58" s="3015">
        <v>0</v>
      </c>
      <c r="K58" s="3015">
        <v>99</v>
      </c>
      <c r="L58" s="3015">
        <v>0</v>
      </c>
      <c r="M58" s="3015">
        <v>0</v>
      </c>
      <c r="N58" s="4258">
        <f t="shared" si="0"/>
        <v>112</v>
      </c>
    </row>
    <row r="59" spans="1:14" ht="17.45" customHeight="1">
      <c r="A59" s="4281" t="s">
        <v>3895</v>
      </c>
      <c r="B59" s="3014">
        <v>22584</v>
      </c>
      <c r="C59" s="3015">
        <v>0</v>
      </c>
      <c r="D59" s="3015">
        <v>0</v>
      </c>
      <c r="E59" s="3015">
        <v>0</v>
      </c>
      <c r="F59" s="3015">
        <v>0</v>
      </c>
      <c r="G59" s="3015">
        <v>18</v>
      </c>
      <c r="H59" s="3015">
        <v>0</v>
      </c>
      <c r="I59" s="3015">
        <v>21</v>
      </c>
      <c r="J59" s="3015">
        <v>0</v>
      </c>
      <c r="K59" s="3015">
        <v>0</v>
      </c>
      <c r="L59" s="3015">
        <v>0</v>
      </c>
      <c r="M59" s="3015">
        <v>0</v>
      </c>
      <c r="N59" s="4258">
        <f t="shared" si="0"/>
        <v>22623</v>
      </c>
    </row>
    <row r="60" spans="1:14" ht="17.45" customHeight="1">
      <c r="A60" s="4281" t="s">
        <v>3733</v>
      </c>
      <c r="B60" s="3014">
        <v>0</v>
      </c>
      <c r="C60" s="3015">
        <v>0</v>
      </c>
      <c r="D60" s="3015">
        <v>0</v>
      </c>
      <c r="E60" s="3015">
        <v>0</v>
      </c>
      <c r="F60" s="3015">
        <v>0</v>
      </c>
      <c r="G60" s="3015">
        <v>57</v>
      </c>
      <c r="H60" s="3015">
        <v>0</v>
      </c>
      <c r="I60" s="3015">
        <v>51</v>
      </c>
      <c r="J60" s="3015">
        <v>44</v>
      </c>
      <c r="K60" s="3015">
        <v>219</v>
      </c>
      <c r="L60" s="3015">
        <v>0</v>
      </c>
      <c r="M60" s="3015">
        <v>439</v>
      </c>
      <c r="N60" s="4258">
        <f t="shared" si="0"/>
        <v>810</v>
      </c>
    </row>
    <row r="61" spans="1:14" ht="17.45" customHeight="1">
      <c r="A61" s="4281" t="s">
        <v>3734</v>
      </c>
      <c r="B61" s="3014">
        <v>303864.93</v>
      </c>
      <c r="C61" s="3015">
        <v>767715.32</v>
      </c>
      <c r="D61" s="3015">
        <v>968286.22</v>
      </c>
      <c r="E61" s="3015">
        <v>655</v>
      </c>
      <c r="F61" s="3015">
        <v>798</v>
      </c>
      <c r="G61" s="3015">
        <v>191</v>
      </c>
      <c r="H61" s="3015">
        <v>422</v>
      </c>
      <c r="I61" s="3015">
        <v>690</v>
      </c>
      <c r="J61" s="3015">
        <v>294</v>
      </c>
      <c r="K61" s="3015">
        <v>325</v>
      </c>
      <c r="L61" s="3015">
        <v>232</v>
      </c>
      <c r="M61" s="3015">
        <v>208</v>
      </c>
      <c r="N61" s="4258">
        <f t="shared" si="0"/>
        <v>2043681.47</v>
      </c>
    </row>
    <row r="62" spans="1:14" ht="17.45" customHeight="1">
      <c r="A62" s="4281" t="s">
        <v>3735</v>
      </c>
      <c r="B62" s="3014">
        <v>2433442.85</v>
      </c>
      <c r="C62" s="3015">
        <v>2675972.71</v>
      </c>
      <c r="D62" s="3015">
        <v>3146728.58</v>
      </c>
      <c r="E62" s="3015">
        <v>3271</v>
      </c>
      <c r="F62" s="3015">
        <v>3193</v>
      </c>
      <c r="G62" s="3015">
        <v>3691</v>
      </c>
      <c r="H62" s="3015">
        <v>2562</v>
      </c>
      <c r="I62" s="3015">
        <v>3205</v>
      </c>
      <c r="J62" s="3015">
        <v>2538</v>
      </c>
      <c r="K62" s="3015">
        <v>2950</v>
      </c>
      <c r="L62" s="3015">
        <v>2923</v>
      </c>
      <c r="M62" s="3015">
        <v>2484</v>
      </c>
      <c r="N62" s="4258">
        <f t="shared" si="0"/>
        <v>8282961.1400000006</v>
      </c>
    </row>
    <row r="63" spans="1:14" ht="17.45" customHeight="1">
      <c r="A63" s="4281" t="s">
        <v>3889</v>
      </c>
      <c r="B63" s="3014">
        <v>0</v>
      </c>
      <c r="C63" s="3015">
        <v>0</v>
      </c>
      <c r="D63" s="3015">
        <v>11509</v>
      </c>
      <c r="E63" s="3015">
        <v>0</v>
      </c>
      <c r="F63" s="3015">
        <v>0</v>
      </c>
      <c r="G63" s="3015">
        <v>71</v>
      </c>
      <c r="H63" s="3015">
        <v>0</v>
      </c>
      <c r="I63" s="3015">
        <v>0</v>
      </c>
      <c r="J63" s="3015">
        <v>0</v>
      </c>
      <c r="K63" s="3015">
        <v>0</v>
      </c>
      <c r="L63" s="3015">
        <v>0</v>
      </c>
      <c r="M63" s="3015">
        <v>0</v>
      </c>
      <c r="N63" s="4258">
        <f t="shared" si="0"/>
        <v>11580</v>
      </c>
    </row>
    <row r="64" spans="1:14" ht="17.45" customHeight="1">
      <c r="A64" s="4281" t="s">
        <v>3737</v>
      </c>
      <c r="B64" s="3014">
        <v>313240.74</v>
      </c>
      <c r="C64" s="3015">
        <v>141566.5</v>
      </c>
      <c r="D64" s="3015">
        <v>53740</v>
      </c>
      <c r="E64" s="3015">
        <v>195</v>
      </c>
      <c r="F64" s="3015">
        <v>59</v>
      </c>
      <c r="G64" s="3015">
        <v>37</v>
      </c>
      <c r="H64" s="3015">
        <v>293</v>
      </c>
      <c r="I64" s="3015">
        <v>77</v>
      </c>
      <c r="J64" s="3015">
        <v>105</v>
      </c>
      <c r="K64" s="3015">
        <v>337</v>
      </c>
      <c r="L64" s="3015">
        <v>96</v>
      </c>
      <c r="M64" s="3015">
        <v>32</v>
      </c>
      <c r="N64" s="4258">
        <f t="shared" si="0"/>
        <v>509778.24</v>
      </c>
    </row>
    <row r="65" spans="1:14" ht="17.45" customHeight="1">
      <c r="A65" s="4281" t="s">
        <v>3738</v>
      </c>
      <c r="B65" s="3014">
        <v>947150.71</v>
      </c>
      <c r="C65" s="3015">
        <v>0</v>
      </c>
      <c r="D65" s="3015">
        <v>575131.25</v>
      </c>
      <c r="E65" s="3015">
        <v>1028</v>
      </c>
      <c r="F65" s="3015">
        <v>0</v>
      </c>
      <c r="G65" s="3015">
        <v>16</v>
      </c>
      <c r="H65" s="3015">
        <v>0</v>
      </c>
      <c r="I65" s="3015">
        <v>11</v>
      </c>
      <c r="J65" s="3015">
        <v>0</v>
      </c>
      <c r="K65" s="3015">
        <v>0</v>
      </c>
      <c r="L65" s="3015">
        <v>0</v>
      </c>
      <c r="M65" s="3015">
        <v>9</v>
      </c>
      <c r="N65" s="4258">
        <f t="shared" si="0"/>
        <v>1523345.96</v>
      </c>
    </row>
    <row r="66" spans="1:14" ht="17.45" customHeight="1">
      <c r="A66" s="4281" t="s">
        <v>3739</v>
      </c>
      <c r="B66" s="3014">
        <v>104767.5</v>
      </c>
      <c r="C66" s="3015">
        <v>97249.97</v>
      </c>
      <c r="D66" s="3015">
        <v>155661.26</v>
      </c>
      <c r="E66" s="3015">
        <v>267</v>
      </c>
      <c r="F66" s="3015">
        <v>310</v>
      </c>
      <c r="G66" s="3015">
        <v>96</v>
      </c>
      <c r="H66" s="3015">
        <v>1574</v>
      </c>
      <c r="I66" s="3015">
        <v>75</v>
      </c>
      <c r="J66" s="3015">
        <v>340</v>
      </c>
      <c r="K66" s="3015">
        <v>359</v>
      </c>
      <c r="L66" s="3015">
        <v>556</v>
      </c>
      <c r="M66" s="3015">
        <v>422</v>
      </c>
      <c r="N66" s="4258">
        <f t="shared" si="0"/>
        <v>361677.73</v>
      </c>
    </row>
    <row r="67" spans="1:14" ht="17.45" customHeight="1">
      <c r="A67" s="4281" t="s">
        <v>3740</v>
      </c>
      <c r="B67" s="3014">
        <v>0</v>
      </c>
      <c r="C67" s="3015">
        <v>0</v>
      </c>
      <c r="D67" s="3015">
        <v>0</v>
      </c>
      <c r="E67" s="3015">
        <v>0</v>
      </c>
      <c r="F67" s="3015">
        <v>0</v>
      </c>
      <c r="G67" s="3015">
        <v>30</v>
      </c>
      <c r="H67" s="3015">
        <v>29</v>
      </c>
      <c r="I67" s="3015">
        <v>26</v>
      </c>
      <c r="J67" s="3015">
        <v>0</v>
      </c>
      <c r="K67" s="3015">
        <v>0</v>
      </c>
      <c r="L67" s="3015">
        <v>0</v>
      </c>
      <c r="M67" s="3015">
        <v>0</v>
      </c>
      <c r="N67" s="4258">
        <f t="shared" si="0"/>
        <v>85</v>
      </c>
    </row>
    <row r="68" spans="1:14" ht="17.45" customHeight="1">
      <c r="A68" s="4281" t="s">
        <v>3741</v>
      </c>
      <c r="B68" s="3014">
        <v>0</v>
      </c>
      <c r="C68" s="3015">
        <v>31319.68</v>
      </c>
      <c r="D68" s="3015">
        <v>0</v>
      </c>
      <c r="E68" s="3015">
        <v>29</v>
      </c>
      <c r="F68" s="3015">
        <v>26</v>
      </c>
      <c r="G68" s="3015">
        <v>0</v>
      </c>
      <c r="H68" s="3015">
        <v>0</v>
      </c>
      <c r="I68" s="3015">
        <v>0</v>
      </c>
      <c r="J68" s="3015">
        <v>0</v>
      </c>
      <c r="K68" s="3015">
        <v>0</v>
      </c>
      <c r="L68" s="3015">
        <v>9</v>
      </c>
      <c r="M68" s="3015">
        <v>32</v>
      </c>
      <c r="N68" s="4258">
        <f>SUM(B68:M68)</f>
        <v>31415.68</v>
      </c>
    </row>
    <row r="69" spans="1:14" ht="17.45" customHeight="1">
      <c r="A69" s="4281" t="s">
        <v>3743</v>
      </c>
      <c r="B69" s="3014">
        <v>0</v>
      </c>
      <c r="C69" s="3015">
        <v>38271.57</v>
      </c>
      <c r="D69" s="3015">
        <v>9713.4699999999993</v>
      </c>
      <c r="E69" s="3015">
        <v>0</v>
      </c>
      <c r="F69" s="3015">
        <v>0</v>
      </c>
      <c r="G69" s="3015">
        <v>0</v>
      </c>
      <c r="H69" s="3015">
        <v>0</v>
      </c>
      <c r="I69" s="3015">
        <v>0</v>
      </c>
      <c r="J69" s="3015">
        <v>0</v>
      </c>
      <c r="K69" s="3015">
        <v>0</v>
      </c>
      <c r="L69" s="3015">
        <v>4</v>
      </c>
      <c r="M69" s="3015">
        <v>0</v>
      </c>
      <c r="N69" s="4258">
        <f t="shared" si="0"/>
        <v>47989.04</v>
      </c>
    </row>
    <row r="70" spans="1:14" ht="17.45" customHeight="1">
      <c r="A70" s="4281" t="s">
        <v>3746</v>
      </c>
      <c r="B70" s="3014">
        <v>0</v>
      </c>
      <c r="C70" s="3015">
        <v>0</v>
      </c>
      <c r="D70" s="3015">
        <v>0</v>
      </c>
      <c r="E70" s="3015">
        <v>0</v>
      </c>
      <c r="F70" s="3015">
        <v>0</v>
      </c>
      <c r="G70" s="3015">
        <v>0</v>
      </c>
      <c r="H70" s="3015">
        <v>0</v>
      </c>
      <c r="I70" s="3015">
        <v>0</v>
      </c>
      <c r="J70" s="3015">
        <v>21</v>
      </c>
      <c r="K70" s="3015">
        <v>34</v>
      </c>
      <c r="L70" s="3015">
        <v>0</v>
      </c>
      <c r="M70" s="3015">
        <v>42</v>
      </c>
      <c r="N70" s="4258">
        <f>SUM(B70:M70)</f>
        <v>97</v>
      </c>
    </row>
    <row r="71" spans="1:14" ht="17.45" customHeight="1">
      <c r="A71" s="4281" t="s">
        <v>3744</v>
      </c>
      <c r="B71" s="3014">
        <v>2599.58</v>
      </c>
      <c r="C71" s="3015">
        <v>323723.65000000002</v>
      </c>
      <c r="D71" s="3015">
        <v>18084</v>
      </c>
      <c r="E71" s="3015">
        <v>84</v>
      </c>
      <c r="F71" s="3015">
        <v>14</v>
      </c>
      <c r="G71" s="3015">
        <v>98</v>
      </c>
      <c r="H71" s="3015">
        <v>21</v>
      </c>
      <c r="I71" s="3015">
        <v>142</v>
      </c>
      <c r="J71" s="3015">
        <v>16</v>
      </c>
      <c r="K71" s="3015">
        <v>114</v>
      </c>
      <c r="L71" s="3015">
        <v>76</v>
      </c>
      <c r="M71" s="3015">
        <v>38</v>
      </c>
      <c r="N71" s="4258">
        <f t="shared" si="0"/>
        <v>345010.23000000004</v>
      </c>
    </row>
    <row r="72" spans="1:14" ht="17.45" customHeight="1">
      <c r="A72" s="4281" t="s">
        <v>3745</v>
      </c>
      <c r="B72" s="3014">
        <v>0</v>
      </c>
      <c r="C72" s="3015">
        <v>0</v>
      </c>
      <c r="D72" s="3015">
        <v>0</v>
      </c>
      <c r="E72" s="3015">
        <v>52</v>
      </c>
      <c r="F72" s="3015">
        <v>14</v>
      </c>
      <c r="G72" s="3015">
        <v>85</v>
      </c>
      <c r="H72" s="3015">
        <v>95</v>
      </c>
      <c r="I72" s="3015">
        <v>344</v>
      </c>
      <c r="J72" s="3015">
        <v>0</v>
      </c>
      <c r="K72" s="3015">
        <v>91</v>
      </c>
      <c r="L72" s="3015">
        <v>314</v>
      </c>
      <c r="M72" s="3015">
        <v>40</v>
      </c>
      <c r="N72" s="4258">
        <f t="shared" si="0"/>
        <v>1035</v>
      </c>
    </row>
    <row r="73" spans="1:14" ht="17.45" customHeight="1">
      <c r="A73" s="4281" t="s">
        <v>3747</v>
      </c>
      <c r="B73" s="3014">
        <v>2697522.79</v>
      </c>
      <c r="C73" s="3015">
        <v>1511761.33</v>
      </c>
      <c r="D73" s="3015">
        <v>1096970.51</v>
      </c>
      <c r="E73" s="3015">
        <v>1223</v>
      </c>
      <c r="F73" s="3015">
        <v>1668</v>
      </c>
      <c r="G73" s="3015">
        <v>2166</v>
      </c>
      <c r="H73" s="3015">
        <v>3898</v>
      </c>
      <c r="I73" s="3015">
        <v>3757</v>
      </c>
      <c r="J73" s="3015">
        <v>2444</v>
      </c>
      <c r="K73" s="3015">
        <v>3100</v>
      </c>
      <c r="L73" s="3015">
        <v>2112</v>
      </c>
      <c r="M73" s="3015">
        <v>1861</v>
      </c>
      <c r="N73" s="4258">
        <f t="shared" si="0"/>
        <v>5328483.63</v>
      </c>
    </row>
    <row r="74" spans="1:14" ht="17.45" customHeight="1">
      <c r="A74" s="4281" t="s">
        <v>3870</v>
      </c>
      <c r="B74" s="3014">
        <v>0</v>
      </c>
      <c r="C74" s="3015">
        <v>0</v>
      </c>
      <c r="D74" s="3015">
        <v>0</v>
      </c>
      <c r="E74" s="3015">
        <v>0</v>
      </c>
      <c r="F74" s="3015">
        <v>24</v>
      </c>
      <c r="G74" s="3015">
        <v>0</v>
      </c>
      <c r="H74" s="3015">
        <v>0</v>
      </c>
      <c r="I74" s="3015">
        <v>340</v>
      </c>
      <c r="J74" s="3015">
        <v>0</v>
      </c>
      <c r="K74" s="3015">
        <v>17</v>
      </c>
      <c r="L74" s="3015">
        <v>0</v>
      </c>
      <c r="M74" s="3015">
        <v>0</v>
      </c>
      <c r="N74" s="4258">
        <f t="shared" si="0"/>
        <v>381</v>
      </c>
    </row>
    <row r="75" spans="1:14" ht="17.45" customHeight="1">
      <c r="A75" s="4281" t="s">
        <v>3748</v>
      </c>
      <c r="B75" s="3014">
        <v>14567.99</v>
      </c>
      <c r="C75" s="3015">
        <v>50918.57</v>
      </c>
      <c r="D75" s="3015">
        <v>0</v>
      </c>
      <c r="E75" s="3015">
        <v>520</v>
      </c>
      <c r="F75" s="3015">
        <v>279</v>
      </c>
      <c r="G75" s="3015">
        <v>160</v>
      </c>
      <c r="H75" s="3015">
        <v>43</v>
      </c>
      <c r="I75" s="3015">
        <v>304</v>
      </c>
      <c r="J75" s="3015">
        <v>148</v>
      </c>
      <c r="K75" s="3015">
        <v>148</v>
      </c>
      <c r="L75" s="3015">
        <v>152</v>
      </c>
      <c r="M75" s="3015">
        <v>97</v>
      </c>
      <c r="N75" s="4258">
        <f t="shared" si="0"/>
        <v>67337.56</v>
      </c>
    </row>
    <row r="76" spans="1:14" ht="17.45" customHeight="1">
      <c r="A76" s="4281" t="s">
        <v>3749</v>
      </c>
      <c r="B76" s="3014">
        <v>206115.68</v>
      </c>
      <c r="C76" s="3015">
        <v>264171.44</v>
      </c>
      <c r="D76" s="3015">
        <v>436291.37</v>
      </c>
      <c r="E76" s="3015">
        <v>500</v>
      </c>
      <c r="F76" s="3015">
        <v>273</v>
      </c>
      <c r="G76" s="3015">
        <v>355</v>
      </c>
      <c r="H76" s="3015">
        <v>320</v>
      </c>
      <c r="I76" s="3015">
        <v>264</v>
      </c>
      <c r="J76" s="3015">
        <v>499</v>
      </c>
      <c r="K76" s="3015">
        <v>609</v>
      </c>
      <c r="L76" s="3015">
        <v>301</v>
      </c>
      <c r="M76" s="3015">
        <v>532</v>
      </c>
      <c r="N76" s="4258">
        <f t="shared" si="0"/>
        <v>910231.49</v>
      </c>
    </row>
    <row r="77" spans="1:14" ht="17.45" customHeight="1">
      <c r="A77" s="4281" t="s">
        <v>3750</v>
      </c>
      <c r="B77" s="3014">
        <v>1826893.38</v>
      </c>
      <c r="C77" s="3015">
        <v>1839058.38</v>
      </c>
      <c r="D77" s="3015">
        <v>2204357.3199999998</v>
      </c>
      <c r="E77" s="3015">
        <v>2129</v>
      </c>
      <c r="F77" s="3015">
        <v>2318</v>
      </c>
      <c r="G77" s="3015">
        <v>2711</v>
      </c>
      <c r="H77" s="3015">
        <v>1841</v>
      </c>
      <c r="I77" s="3015">
        <v>2653</v>
      </c>
      <c r="J77" s="3015">
        <v>2014</v>
      </c>
      <c r="K77" s="3015">
        <v>2270</v>
      </c>
      <c r="L77" s="3015">
        <v>2042</v>
      </c>
      <c r="M77" s="3015">
        <v>2430</v>
      </c>
      <c r="N77" s="4258">
        <f t="shared" si="0"/>
        <v>5890717.0800000001</v>
      </c>
    </row>
    <row r="78" spans="1:14" ht="17.45" customHeight="1">
      <c r="A78" s="4281" t="s">
        <v>3751</v>
      </c>
      <c r="B78" s="3014">
        <v>0</v>
      </c>
      <c r="C78" s="3015">
        <v>0</v>
      </c>
      <c r="D78" s="3015">
        <v>0</v>
      </c>
      <c r="E78" s="3015">
        <v>0</v>
      </c>
      <c r="F78" s="3015">
        <v>0</v>
      </c>
      <c r="G78" s="3015">
        <v>0</v>
      </c>
      <c r="H78" s="3015">
        <v>0</v>
      </c>
      <c r="I78" s="3015">
        <v>0</v>
      </c>
      <c r="J78" s="3015">
        <v>0</v>
      </c>
      <c r="K78" s="3015">
        <v>0</v>
      </c>
      <c r="L78" s="3015">
        <v>0</v>
      </c>
      <c r="M78" s="3015">
        <v>0</v>
      </c>
      <c r="N78" s="4258">
        <f>SUM(B78:M78)</f>
        <v>0</v>
      </c>
    </row>
    <row r="79" spans="1:14" ht="17.45" customHeight="1">
      <c r="A79" s="4281" t="s">
        <v>3852</v>
      </c>
      <c r="B79" s="3014">
        <v>0</v>
      </c>
      <c r="C79" s="3015">
        <v>31166.92</v>
      </c>
      <c r="D79" s="3015">
        <v>0</v>
      </c>
      <c r="E79" s="3015">
        <v>0</v>
      </c>
      <c r="F79" s="3015">
        <v>0</v>
      </c>
      <c r="G79" s="3015">
        <v>0</v>
      </c>
      <c r="H79" s="3015">
        <v>0</v>
      </c>
      <c r="I79" s="3015">
        <v>24</v>
      </c>
      <c r="J79" s="3015">
        <v>0</v>
      </c>
      <c r="K79" s="3015">
        <v>0</v>
      </c>
      <c r="L79" s="3015">
        <v>0</v>
      </c>
      <c r="M79" s="3015">
        <v>0</v>
      </c>
      <c r="N79" s="4258">
        <f t="shared" si="0"/>
        <v>31190.92</v>
      </c>
    </row>
    <row r="80" spans="1:14" ht="17.45" customHeight="1">
      <c r="A80" s="4281" t="s">
        <v>3753</v>
      </c>
      <c r="B80" s="3014">
        <v>92248.8</v>
      </c>
      <c r="C80" s="3015">
        <v>114830.11</v>
      </c>
      <c r="D80" s="3015">
        <v>25025</v>
      </c>
      <c r="E80" s="3015">
        <v>245</v>
      </c>
      <c r="F80" s="3015">
        <v>1267</v>
      </c>
      <c r="G80" s="3015">
        <v>606</v>
      </c>
      <c r="H80" s="3015">
        <v>560</v>
      </c>
      <c r="I80" s="3015">
        <v>978</v>
      </c>
      <c r="J80" s="3015">
        <v>619</v>
      </c>
      <c r="K80" s="3015">
        <v>585</v>
      </c>
      <c r="L80" s="3015">
        <v>930</v>
      </c>
      <c r="M80" s="3015">
        <v>583</v>
      </c>
      <c r="N80" s="4258">
        <f>SUM(B80:M80)</f>
        <v>238476.91</v>
      </c>
    </row>
    <row r="81" spans="1:14" ht="17.45" customHeight="1">
      <c r="A81" s="4281" t="s">
        <v>3754</v>
      </c>
      <c r="B81" s="3014">
        <v>12930481.560000001</v>
      </c>
      <c r="C81" s="3015">
        <v>12533762.199999999</v>
      </c>
      <c r="D81" s="3015">
        <v>19761495.440000001</v>
      </c>
      <c r="E81" s="3015">
        <v>13500</v>
      </c>
      <c r="F81" s="3015">
        <v>13636</v>
      </c>
      <c r="G81" s="3015">
        <v>16550</v>
      </c>
      <c r="H81" s="3015">
        <v>17732</v>
      </c>
      <c r="I81" s="3015">
        <v>17296</v>
      </c>
      <c r="J81" s="3015">
        <v>19661</v>
      </c>
      <c r="K81" s="3015">
        <v>21263</v>
      </c>
      <c r="L81" s="3015">
        <v>21069</v>
      </c>
      <c r="M81" s="3015">
        <v>27309</v>
      </c>
      <c r="N81" s="4258">
        <f t="shared" si="0"/>
        <v>45393755.200000003</v>
      </c>
    </row>
    <row r="82" spans="1:14" ht="17.45" customHeight="1">
      <c r="A82" s="4281" t="s">
        <v>3756</v>
      </c>
      <c r="B82" s="3014">
        <v>1705796.91</v>
      </c>
      <c r="C82" s="3015">
        <v>1338504.17</v>
      </c>
      <c r="D82" s="3015">
        <v>2349183.35</v>
      </c>
      <c r="E82" s="3015">
        <v>3055</v>
      </c>
      <c r="F82" s="3015">
        <v>2588</v>
      </c>
      <c r="G82" s="3015">
        <v>2376</v>
      </c>
      <c r="H82" s="3015">
        <v>2400</v>
      </c>
      <c r="I82" s="3015">
        <v>2029</v>
      </c>
      <c r="J82" s="3015">
        <v>2027</v>
      </c>
      <c r="K82" s="3015">
        <v>2274</v>
      </c>
      <c r="L82" s="3015">
        <v>2543</v>
      </c>
      <c r="M82" s="3015">
        <v>2602</v>
      </c>
      <c r="N82" s="4258">
        <f t="shared" si="0"/>
        <v>5415378.4299999997</v>
      </c>
    </row>
    <row r="83" spans="1:14" ht="17.45" customHeight="1">
      <c r="A83" s="4281" t="s">
        <v>3853</v>
      </c>
      <c r="B83" s="3014">
        <v>3737131.95</v>
      </c>
      <c r="C83" s="3015">
        <v>3728273.66</v>
      </c>
      <c r="D83" s="3015">
        <v>2959078</v>
      </c>
      <c r="E83" s="3015">
        <v>2910</v>
      </c>
      <c r="F83" s="3015">
        <v>4052</v>
      </c>
      <c r="G83" s="3015">
        <v>4476</v>
      </c>
      <c r="H83" s="3015">
        <v>3657</v>
      </c>
      <c r="I83" s="3015">
        <v>4105</v>
      </c>
      <c r="J83" s="3015">
        <v>3092</v>
      </c>
      <c r="K83" s="3015">
        <v>3990</v>
      </c>
      <c r="L83" s="3015">
        <v>3914</v>
      </c>
      <c r="M83" s="3015">
        <v>4334</v>
      </c>
      <c r="N83" s="4258">
        <f t="shared" ref="N83:N93" si="1">SUM(B83:M83)</f>
        <v>10459013.609999999</v>
      </c>
    </row>
    <row r="84" spans="1:14" ht="17.45" customHeight="1">
      <c r="A84" s="4281" t="s">
        <v>3757</v>
      </c>
      <c r="B84" s="3014">
        <v>84754.85</v>
      </c>
      <c r="C84" s="3015">
        <v>346609.53</v>
      </c>
      <c r="D84" s="3015">
        <v>278592.56</v>
      </c>
      <c r="E84" s="3015">
        <v>270</v>
      </c>
      <c r="F84" s="3015">
        <v>120</v>
      </c>
      <c r="G84" s="3015">
        <v>269</v>
      </c>
      <c r="H84" s="3015">
        <v>149</v>
      </c>
      <c r="I84" s="3015">
        <v>256</v>
      </c>
      <c r="J84" s="3015">
        <v>185</v>
      </c>
      <c r="K84" s="3015">
        <v>380</v>
      </c>
      <c r="L84" s="3015">
        <v>199</v>
      </c>
      <c r="M84" s="3015">
        <v>202</v>
      </c>
      <c r="N84" s="4258">
        <f t="shared" si="1"/>
        <v>711986.94</v>
      </c>
    </row>
    <row r="85" spans="1:14" ht="17.45" customHeight="1">
      <c r="A85" s="4281" t="s">
        <v>3758</v>
      </c>
      <c r="B85" s="3014">
        <v>607609.01</v>
      </c>
      <c r="C85" s="3015">
        <v>1574862.55</v>
      </c>
      <c r="D85" s="3015">
        <v>988453.44</v>
      </c>
      <c r="E85" s="3015">
        <v>1141</v>
      </c>
      <c r="F85" s="3015">
        <v>2418</v>
      </c>
      <c r="G85" s="3015">
        <v>2037</v>
      </c>
      <c r="H85" s="3015">
        <v>852</v>
      </c>
      <c r="I85" s="3015">
        <v>990</v>
      </c>
      <c r="J85" s="3015">
        <v>1308</v>
      </c>
      <c r="K85" s="3015">
        <v>827</v>
      </c>
      <c r="L85" s="3015">
        <v>570</v>
      </c>
      <c r="M85" s="3015">
        <v>603</v>
      </c>
      <c r="N85" s="4258">
        <f t="shared" si="1"/>
        <v>3181671</v>
      </c>
    </row>
    <row r="86" spans="1:14" ht="17.45" customHeight="1">
      <c r="A86" s="4281" t="s">
        <v>3759</v>
      </c>
      <c r="B86" s="3014">
        <v>49646</v>
      </c>
      <c r="C86" s="3015">
        <v>0</v>
      </c>
      <c r="D86" s="3015">
        <v>0</v>
      </c>
      <c r="E86" s="3015">
        <v>0</v>
      </c>
      <c r="F86" s="3015">
        <v>0</v>
      </c>
      <c r="G86" s="3015">
        <v>94</v>
      </c>
      <c r="H86" s="3015">
        <v>13</v>
      </c>
      <c r="I86" s="3015">
        <v>0</v>
      </c>
      <c r="J86" s="3015">
        <v>18</v>
      </c>
      <c r="K86" s="3015">
        <v>0</v>
      </c>
      <c r="L86" s="3015">
        <v>40</v>
      </c>
      <c r="M86" s="3015">
        <v>0</v>
      </c>
      <c r="N86" s="4258">
        <f t="shared" si="1"/>
        <v>49811</v>
      </c>
    </row>
    <row r="87" spans="1:14" ht="17.45" customHeight="1">
      <c r="A87" s="4281" t="s">
        <v>3760</v>
      </c>
      <c r="B87" s="3014">
        <v>215118.13</v>
      </c>
      <c r="C87" s="3015">
        <v>247291.85</v>
      </c>
      <c r="D87" s="3015">
        <v>822461.3</v>
      </c>
      <c r="E87" s="3015">
        <v>330</v>
      </c>
      <c r="F87" s="3015">
        <v>186</v>
      </c>
      <c r="G87" s="3015">
        <v>299</v>
      </c>
      <c r="H87" s="3015">
        <v>445</v>
      </c>
      <c r="I87" s="3015">
        <v>666</v>
      </c>
      <c r="J87" s="3015">
        <v>526</v>
      </c>
      <c r="K87" s="3015">
        <v>285</v>
      </c>
      <c r="L87" s="3015">
        <v>394</v>
      </c>
      <c r="M87" s="3015">
        <v>442</v>
      </c>
      <c r="N87" s="4258">
        <f t="shared" si="1"/>
        <v>1288444.28</v>
      </c>
    </row>
    <row r="88" spans="1:14" ht="17.45" customHeight="1">
      <c r="A88" s="4281" t="s">
        <v>3761</v>
      </c>
      <c r="B88" s="4282">
        <v>391981.63</v>
      </c>
      <c r="C88" s="3015">
        <v>443818.59</v>
      </c>
      <c r="D88" s="3015">
        <v>416699.33</v>
      </c>
      <c r="E88" s="3015">
        <v>534</v>
      </c>
      <c r="F88" s="3015">
        <v>452</v>
      </c>
      <c r="G88" s="3015">
        <v>321</v>
      </c>
      <c r="H88" s="3015">
        <v>498</v>
      </c>
      <c r="I88" s="3015">
        <v>478</v>
      </c>
      <c r="J88" s="3015">
        <v>367</v>
      </c>
      <c r="K88" s="3015">
        <v>282</v>
      </c>
      <c r="L88" s="3015">
        <v>323</v>
      </c>
      <c r="M88" s="3015">
        <v>322</v>
      </c>
      <c r="N88" s="4258">
        <f t="shared" si="1"/>
        <v>1256076.55</v>
      </c>
    </row>
    <row r="89" spans="1:14" ht="17.45" customHeight="1">
      <c r="A89" s="4281" t="s">
        <v>3762</v>
      </c>
      <c r="B89" s="4282">
        <v>0</v>
      </c>
      <c r="C89" s="3015">
        <v>27878</v>
      </c>
      <c r="D89" s="3015">
        <v>28596.400000000001</v>
      </c>
      <c r="E89" s="3015">
        <v>0</v>
      </c>
      <c r="F89" s="3015">
        <v>18</v>
      </c>
      <c r="G89" s="3015">
        <v>0</v>
      </c>
      <c r="H89" s="3015">
        <v>78</v>
      </c>
      <c r="I89" s="3015">
        <v>27</v>
      </c>
      <c r="J89" s="3015">
        <v>0</v>
      </c>
      <c r="K89" s="3015">
        <v>0</v>
      </c>
      <c r="L89" s="3015">
        <v>0</v>
      </c>
      <c r="M89" s="3015">
        <v>0</v>
      </c>
      <c r="N89" s="4258">
        <f t="shared" si="1"/>
        <v>56597.4</v>
      </c>
    </row>
    <row r="90" spans="1:14" ht="17.45" customHeight="1">
      <c r="A90" s="4281" t="s">
        <v>3763</v>
      </c>
      <c r="B90" s="3014">
        <v>4186005.06</v>
      </c>
      <c r="C90" s="3015">
        <v>5427661.3399999999</v>
      </c>
      <c r="D90" s="3015">
        <v>4293500.8600000003</v>
      </c>
      <c r="E90" s="3015">
        <v>8887</v>
      </c>
      <c r="F90" s="3015">
        <v>7054</v>
      </c>
      <c r="G90" s="3015">
        <v>7502</v>
      </c>
      <c r="H90" s="3015">
        <v>5194</v>
      </c>
      <c r="I90" s="3015">
        <v>4338</v>
      </c>
      <c r="J90" s="3015">
        <v>5663</v>
      </c>
      <c r="K90" s="3015">
        <v>4832</v>
      </c>
      <c r="L90" s="3015">
        <v>4612</v>
      </c>
      <c r="M90" s="3015">
        <v>4290</v>
      </c>
      <c r="N90" s="4258">
        <f>SUM(B90:M90)</f>
        <v>13959539.260000002</v>
      </c>
    </row>
    <row r="91" spans="1:14" ht="17.45" customHeight="1">
      <c r="A91" s="4281" t="s">
        <v>3764</v>
      </c>
      <c r="B91" s="3014">
        <v>0</v>
      </c>
      <c r="C91" s="3015">
        <v>0</v>
      </c>
      <c r="D91" s="3015">
        <v>0</v>
      </c>
      <c r="E91" s="3015">
        <v>11</v>
      </c>
      <c r="F91" s="3015">
        <v>22</v>
      </c>
      <c r="G91" s="3015">
        <v>6</v>
      </c>
      <c r="H91" s="3015">
        <v>0</v>
      </c>
      <c r="I91" s="3015">
        <v>0</v>
      </c>
      <c r="J91" s="3015">
        <v>0</v>
      </c>
      <c r="K91" s="3015">
        <v>0</v>
      </c>
      <c r="L91" s="3015">
        <v>21</v>
      </c>
      <c r="M91" s="3015">
        <v>0</v>
      </c>
      <c r="N91" s="4258">
        <f t="shared" si="1"/>
        <v>60</v>
      </c>
    </row>
    <row r="92" spans="1:14" ht="17.45" customHeight="1">
      <c r="A92" s="4281" t="s">
        <v>3915</v>
      </c>
      <c r="B92" s="3014">
        <v>0</v>
      </c>
      <c r="C92" s="3015">
        <v>0</v>
      </c>
      <c r="D92" s="3015">
        <v>0</v>
      </c>
      <c r="E92" s="3015">
        <v>44</v>
      </c>
      <c r="F92" s="3015">
        <v>0</v>
      </c>
      <c r="G92" s="3015">
        <v>0</v>
      </c>
      <c r="H92" s="3015">
        <v>0</v>
      </c>
      <c r="I92" s="3015">
        <v>0</v>
      </c>
      <c r="J92" s="3015">
        <v>0</v>
      </c>
      <c r="K92" s="3015">
        <v>0</v>
      </c>
      <c r="L92" s="3015">
        <v>0</v>
      </c>
      <c r="M92" s="3015">
        <v>0</v>
      </c>
      <c r="N92" s="4258">
        <f t="shared" si="1"/>
        <v>44</v>
      </c>
    </row>
    <row r="93" spans="1:14" ht="17.45" customHeight="1" thickBot="1">
      <c r="A93" s="4284" t="s">
        <v>3766</v>
      </c>
      <c r="B93" s="4285">
        <v>656156.51</v>
      </c>
      <c r="C93" s="4286">
        <v>501955.02</v>
      </c>
      <c r="D93" s="4286">
        <v>461950.16</v>
      </c>
      <c r="E93" s="4286">
        <v>233</v>
      </c>
      <c r="F93" s="4286">
        <v>100</v>
      </c>
      <c r="G93" s="4286">
        <v>235</v>
      </c>
      <c r="H93" s="4286">
        <v>418</v>
      </c>
      <c r="I93" s="4286">
        <v>166</v>
      </c>
      <c r="J93" s="4286">
        <v>375</v>
      </c>
      <c r="K93" s="4286">
        <v>726</v>
      </c>
      <c r="L93" s="4286">
        <v>548</v>
      </c>
      <c r="M93" s="4286">
        <v>1099</v>
      </c>
      <c r="N93" s="4261">
        <f t="shared" si="1"/>
        <v>1623961.69</v>
      </c>
    </row>
    <row r="94" spans="1:14" ht="15" customHeight="1" thickTop="1">
      <c r="A94" s="3282"/>
      <c r="B94" s="4287"/>
      <c r="C94" s="4287"/>
      <c r="D94" s="4287"/>
      <c r="E94" s="4287"/>
      <c r="F94" s="4287"/>
      <c r="G94" s="4287"/>
      <c r="H94" s="4287"/>
      <c r="I94" s="4287"/>
      <c r="J94" s="4287"/>
      <c r="K94" s="4287"/>
      <c r="L94" s="4287"/>
      <c r="M94" s="4287"/>
      <c r="N94" s="4263"/>
    </row>
    <row r="95" spans="1:14" ht="15" customHeight="1">
      <c r="A95" s="7422" t="s">
        <v>3923</v>
      </c>
      <c r="B95" s="7422"/>
      <c r="C95" s="7422"/>
      <c r="D95" s="7422"/>
      <c r="E95" s="7422"/>
      <c r="F95" s="7422"/>
      <c r="G95" s="7422"/>
      <c r="H95" s="7422"/>
      <c r="I95" s="7422"/>
      <c r="L95" s="4200"/>
      <c r="M95" s="4252"/>
    </row>
    <row r="96" spans="1:14" ht="15" customHeight="1">
      <c r="A96" s="7344" t="s">
        <v>3644</v>
      </c>
      <c r="B96" s="7344"/>
      <c r="C96" s="7344"/>
      <c r="D96" s="7344"/>
      <c r="E96" s="7344"/>
      <c r="F96" s="7344"/>
      <c r="G96" s="7344"/>
      <c r="H96" s="7344"/>
      <c r="I96" s="7344"/>
      <c r="L96" s="4200"/>
      <c r="M96" s="4252"/>
    </row>
    <row r="97" spans="1:15" ht="15" customHeight="1">
      <c r="A97" s="7344" t="s">
        <v>3924</v>
      </c>
      <c r="B97" s="7344"/>
      <c r="C97" s="7344"/>
      <c r="D97" s="7344"/>
      <c r="E97" s="7344"/>
      <c r="F97" s="7344"/>
      <c r="G97" s="7344"/>
      <c r="H97" s="7344"/>
      <c r="I97" s="7344"/>
      <c r="K97" s="4200"/>
      <c r="L97" s="4200"/>
      <c r="M97" s="4252"/>
    </row>
    <row r="98" spans="1:15" ht="15" customHeight="1">
      <c r="A98" s="7345" t="s">
        <v>3925</v>
      </c>
      <c r="B98" s="7345"/>
      <c r="C98" s="7345"/>
      <c r="D98" s="7345"/>
      <c r="E98" s="7345"/>
      <c r="F98" s="4267"/>
      <c r="G98" s="4267"/>
      <c r="H98" s="4267"/>
      <c r="I98" s="4267"/>
      <c r="J98" s="4267"/>
      <c r="K98" s="4267"/>
      <c r="L98" s="3951"/>
      <c r="M98" s="3951"/>
      <c r="N98" s="3951"/>
    </row>
    <row r="101" spans="1:15">
      <c r="A101" s="3113"/>
      <c r="C101" s="4200"/>
      <c r="E101" s="4200"/>
      <c r="F101" s="4200"/>
      <c r="H101" s="4200"/>
      <c r="I101" s="4200"/>
      <c r="K101" s="4200"/>
      <c r="L101" s="4160"/>
      <c r="M101" s="3062"/>
      <c r="N101" s="4160"/>
      <c r="O101" s="4160"/>
    </row>
    <row r="102" spans="1:15" ht="21.75" customHeight="1">
      <c r="A102" s="3113"/>
      <c r="C102" s="7702" t="s">
        <v>3</v>
      </c>
      <c r="D102" s="7702"/>
      <c r="E102" s="4200"/>
      <c r="F102" s="4200"/>
      <c r="G102" s="4200" t="s">
        <v>38</v>
      </c>
      <c r="H102" s="4200"/>
      <c r="I102" s="4200"/>
      <c r="K102" s="4200"/>
      <c r="L102" s="4160"/>
      <c r="M102" s="3062"/>
      <c r="N102" s="4160"/>
      <c r="O102" s="4160"/>
    </row>
    <row r="103" spans="1:15">
      <c r="A103" s="3113"/>
      <c r="C103" s="4200"/>
      <c r="E103" s="4200"/>
      <c r="F103" s="4200"/>
      <c r="H103" s="4200"/>
      <c r="I103" s="4200"/>
      <c r="K103" s="4200"/>
      <c r="L103" s="4160"/>
      <c r="M103" s="3062"/>
      <c r="N103" s="4160"/>
      <c r="O103" s="4160"/>
    </row>
  </sheetData>
  <mergeCells count="11">
    <mergeCell ref="A95:I95"/>
    <mergeCell ref="A96:I96"/>
    <mergeCell ref="A97:I97"/>
    <mergeCell ref="A98:E98"/>
    <mergeCell ref="C102:D102"/>
    <mergeCell ref="A1:C1"/>
    <mergeCell ref="A2:N2"/>
    <mergeCell ref="A3:N3"/>
    <mergeCell ref="A4:A5"/>
    <mergeCell ref="B4:M4"/>
    <mergeCell ref="N4:N5"/>
  </mergeCells>
  <hyperlinks>
    <hyperlink ref="A1" r:id="rId1"/>
  </hyperlinks>
  <pageMargins left="0.62992125984251968" right="0.15748031496062992" top="0.70866141732283472" bottom="0.55118110236220474" header="0.51181102362204722" footer="0.19685039370078741"/>
  <pageSetup paperSize="9" scale="30" fitToWidth="0" orientation="landscape" r:id="rId2"/>
  <headerFooter alignWithMargins="0">
    <oddFooter>&amp;R252</oddFooter>
  </headerFooter>
  <drawing r:id="rId3"/>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45">
    <pageSetUpPr fitToPage="1"/>
  </sheetPr>
  <dimension ref="A1:O113"/>
  <sheetViews>
    <sheetView view="pageBreakPreview" zoomScale="60" zoomScaleNormal="100" workbookViewId="0">
      <selection activeCell="A6" sqref="A6:XFD103"/>
    </sheetView>
  </sheetViews>
  <sheetFormatPr defaultRowHeight="12.75"/>
  <cols>
    <col min="1" max="1" width="40.85546875" style="4279" customWidth="1"/>
    <col min="2" max="13" width="30.7109375" style="4199" customWidth="1"/>
    <col min="14" max="14" width="31.85546875" style="4200" customWidth="1"/>
    <col min="15" max="256" width="9.140625" style="3062"/>
    <col min="257" max="257" width="28.85546875" style="3062" customWidth="1"/>
    <col min="258" max="258" width="13.5703125" style="3062" customWidth="1"/>
    <col min="259" max="259" width="14.85546875" style="3062" customWidth="1"/>
    <col min="260" max="260" width="17.140625" style="3062" customWidth="1"/>
    <col min="261" max="261" width="13.140625" style="3062" customWidth="1"/>
    <col min="262" max="263" width="14.140625" style="3062" customWidth="1"/>
    <col min="264" max="264" width="12.140625" style="3062" customWidth="1"/>
    <col min="265" max="265" width="11.7109375" style="3062" customWidth="1"/>
    <col min="266" max="269" width="12.5703125" style="3062" customWidth="1"/>
    <col min="270" max="270" width="15.85546875" style="3062" customWidth="1"/>
    <col min="271" max="512" width="9.140625" style="3062"/>
    <col min="513" max="513" width="28.85546875" style="3062" customWidth="1"/>
    <col min="514" max="514" width="13.5703125" style="3062" customWidth="1"/>
    <col min="515" max="515" width="14.85546875" style="3062" customWidth="1"/>
    <col min="516" max="516" width="17.140625" style="3062" customWidth="1"/>
    <col min="517" max="517" width="13.140625" style="3062" customWidth="1"/>
    <col min="518" max="519" width="14.140625" style="3062" customWidth="1"/>
    <col min="520" max="520" width="12.140625" style="3062" customWidth="1"/>
    <col min="521" max="521" width="11.7109375" style="3062" customWidth="1"/>
    <col min="522" max="525" width="12.5703125" style="3062" customWidth="1"/>
    <col min="526" max="526" width="15.85546875" style="3062" customWidth="1"/>
    <col min="527" max="768" width="9.140625" style="3062"/>
    <col min="769" max="769" width="28.85546875" style="3062" customWidth="1"/>
    <col min="770" max="770" width="13.5703125" style="3062" customWidth="1"/>
    <col min="771" max="771" width="14.85546875" style="3062" customWidth="1"/>
    <col min="772" max="772" width="17.140625" style="3062" customWidth="1"/>
    <col min="773" max="773" width="13.140625" style="3062" customWidth="1"/>
    <col min="774" max="775" width="14.140625" style="3062" customWidth="1"/>
    <col min="776" max="776" width="12.140625" style="3062" customWidth="1"/>
    <col min="777" max="777" width="11.7109375" style="3062" customWidth="1"/>
    <col min="778" max="781" width="12.5703125" style="3062" customWidth="1"/>
    <col min="782" max="782" width="15.85546875" style="3062" customWidth="1"/>
    <col min="783" max="1024" width="9.140625" style="3062"/>
    <col min="1025" max="1025" width="28.85546875" style="3062" customWidth="1"/>
    <col min="1026" max="1026" width="13.5703125" style="3062" customWidth="1"/>
    <col min="1027" max="1027" width="14.85546875" style="3062" customWidth="1"/>
    <col min="1028" max="1028" width="17.140625" style="3062" customWidth="1"/>
    <col min="1029" max="1029" width="13.140625" style="3062" customWidth="1"/>
    <col min="1030" max="1031" width="14.140625" style="3062" customWidth="1"/>
    <col min="1032" max="1032" width="12.140625" style="3062" customWidth="1"/>
    <col min="1033" max="1033" width="11.7109375" style="3062" customWidth="1"/>
    <col min="1034" max="1037" width="12.5703125" style="3062" customWidth="1"/>
    <col min="1038" max="1038" width="15.85546875" style="3062" customWidth="1"/>
    <col min="1039" max="1280" width="9.140625" style="3062"/>
    <col min="1281" max="1281" width="28.85546875" style="3062" customWidth="1"/>
    <col min="1282" max="1282" width="13.5703125" style="3062" customWidth="1"/>
    <col min="1283" max="1283" width="14.85546875" style="3062" customWidth="1"/>
    <col min="1284" max="1284" width="17.140625" style="3062" customWidth="1"/>
    <col min="1285" max="1285" width="13.140625" style="3062" customWidth="1"/>
    <col min="1286" max="1287" width="14.140625" style="3062" customWidth="1"/>
    <col min="1288" max="1288" width="12.140625" style="3062" customWidth="1"/>
    <col min="1289" max="1289" width="11.7109375" style="3062" customWidth="1"/>
    <col min="1290" max="1293" width="12.5703125" style="3062" customWidth="1"/>
    <col min="1294" max="1294" width="15.85546875" style="3062" customWidth="1"/>
    <col min="1295" max="1536" width="9.140625" style="3062"/>
    <col min="1537" max="1537" width="28.85546875" style="3062" customWidth="1"/>
    <col min="1538" max="1538" width="13.5703125" style="3062" customWidth="1"/>
    <col min="1539" max="1539" width="14.85546875" style="3062" customWidth="1"/>
    <col min="1540" max="1540" width="17.140625" style="3062" customWidth="1"/>
    <col min="1541" max="1541" width="13.140625" style="3062" customWidth="1"/>
    <col min="1542" max="1543" width="14.140625" style="3062" customWidth="1"/>
    <col min="1544" max="1544" width="12.140625" style="3062" customWidth="1"/>
    <col min="1545" max="1545" width="11.7109375" style="3062" customWidth="1"/>
    <col min="1546" max="1549" width="12.5703125" style="3062" customWidth="1"/>
    <col min="1550" max="1550" width="15.85546875" style="3062" customWidth="1"/>
    <col min="1551" max="1792" width="9.140625" style="3062"/>
    <col min="1793" max="1793" width="28.85546875" style="3062" customWidth="1"/>
    <col min="1794" max="1794" width="13.5703125" style="3062" customWidth="1"/>
    <col min="1795" max="1795" width="14.85546875" style="3062" customWidth="1"/>
    <col min="1796" max="1796" width="17.140625" style="3062" customWidth="1"/>
    <col min="1797" max="1797" width="13.140625" style="3062" customWidth="1"/>
    <col min="1798" max="1799" width="14.140625" style="3062" customWidth="1"/>
    <col min="1800" max="1800" width="12.140625" style="3062" customWidth="1"/>
    <col min="1801" max="1801" width="11.7109375" style="3062" customWidth="1"/>
    <col min="1802" max="1805" width="12.5703125" style="3062" customWidth="1"/>
    <col min="1806" max="1806" width="15.85546875" style="3062" customWidth="1"/>
    <col min="1807" max="2048" width="9.140625" style="3062"/>
    <col min="2049" max="2049" width="28.85546875" style="3062" customWidth="1"/>
    <col min="2050" max="2050" width="13.5703125" style="3062" customWidth="1"/>
    <col min="2051" max="2051" width="14.85546875" style="3062" customWidth="1"/>
    <col min="2052" max="2052" width="17.140625" style="3062" customWidth="1"/>
    <col min="2053" max="2053" width="13.140625" style="3062" customWidth="1"/>
    <col min="2054" max="2055" width="14.140625" style="3062" customWidth="1"/>
    <col min="2056" max="2056" width="12.140625" style="3062" customWidth="1"/>
    <col min="2057" max="2057" width="11.7109375" style="3062" customWidth="1"/>
    <col min="2058" max="2061" width="12.5703125" style="3062" customWidth="1"/>
    <col min="2062" max="2062" width="15.85546875" style="3062" customWidth="1"/>
    <col min="2063" max="2304" width="9.140625" style="3062"/>
    <col min="2305" max="2305" width="28.85546875" style="3062" customWidth="1"/>
    <col min="2306" max="2306" width="13.5703125" style="3062" customWidth="1"/>
    <col min="2307" max="2307" width="14.85546875" style="3062" customWidth="1"/>
    <col min="2308" max="2308" width="17.140625" style="3062" customWidth="1"/>
    <col min="2309" max="2309" width="13.140625" style="3062" customWidth="1"/>
    <col min="2310" max="2311" width="14.140625" style="3062" customWidth="1"/>
    <col min="2312" max="2312" width="12.140625" style="3062" customWidth="1"/>
    <col min="2313" max="2313" width="11.7109375" style="3062" customWidth="1"/>
    <col min="2314" max="2317" width="12.5703125" style="3062" customWidth="1"/>
    <col min="2318" max="2318" width="15.85546875" style="3062" customWidth="1"/>
    <col min="2319" max="2560" width="9.140625" style="3062"/>
    <col min="2561" max="2561" width="28.85546875" style="3062" customWidth="1"/>
    <col min="2562" max="2562" width="13.5703125" style="3062" customWidth="1"/>
    <col min="2563" max="2563" width="14.85546875" style="3062" customWidth="1"/>
    <col min="2564" max="2564" width="17.140625" style="3062" customWidth="1"/>
    <col min="2565" max="2565" width="13.140625" style="3062" customWidth="1"/>
    <col min="2566" max="2567" width="14.140625" style="3062" customWidth="1"/>
    <col min="2568" max="2568" width="12.140625" style="3062" customWidth="1"/>
    <col min="2569" max="2569" width="11.7109375" style="3062" customWidth="1"/>
    <col min="2570" max="2573" width="12.5703125" style="3062" customWidth="1"/>
    <col min="2574" max="2574" width="15.85546875" style="3062" customWidth="1"/>
    <col min="2575" max="2816" width="9.140625" style="3062"/>
    <col min="2817" max="2817" width="28.85546875" style="3062" customWidth="1"/>
    <col min="2818" max="2818" width="13.5703125" style="3062" customWidth="1"/>
    <col min="2819" max="2819" width="14.85546875" style="3062" customWidth="1"/>
    <col min="2820" max="2820" width="17.140625" style="3062" customWidth="1"/>
    <col min="2821" max="2821" width="13.140625" style="3062" customWidth="1"/>
    <col min="2822" max="2823" width="14.140625" style="3062" customWidth="1"/>
    <col min="2824" max="2824" width="12.140625" style="3062" customWidth="1"/>
    <col min="2825" max="2825" width="11.7109375" style="3062" customWidth="1"/>
    <col min="2826" max="2829" width="12.5703125" style="3062" customWidth="1"/>
    <col min="2830" max="2830" width="15.85546875" style="3062" customWidth="1"/>
    <col min="2831" max="3072" width="9.140625" style="3062"/>
    <col min="3073" max="3073" width="28.85546875" style="3062" customWidth="1"/>
    <col min="3074" max="3074" width="13.5703125" style="3062" customWidth="1"/>
    <col min="3075" max="3075" width="14.85546875" style="3062" customWidth="1"/>
    <col min="3076" max="3076" width="17.140625" style="3062" customWidth="1"/>
    <col min="3077" max="3077" width="13.140625" style="3062" customWidth="1"/>
    <col min="3078" max="3079" width="14.140625" style="3062" customWidth="1"/>
    <col min="3080" max="3080" width="12.140625" style="3062" customWidth="1"/>
    <col min="3081" max="3081" width="11.7109375" style="3062" customWidth="1"/>
    <col min="3082" max="3085" width="12.5703125" style="3062" customWidth="1"/>
    <col min="3086" max="3086" width="15.85546875" style="3062" customWidth="1"/>
    <col min="3087" max="3328" width="9.140625" style="3062"/>
    <col min="3329" max="3329" width="28.85546875" style="3062" customWidth="1"/>
    <col min="3330" max="3330" width="13.5703125" style="3062" customWidth="1"/>
    <col min="3331" max="3331" width="14.85546875" style="3062" customWidth="1"/>
    <col min="3332" max="3332" width="17.140625" style="3062" customWidth="1"/>
    <col min="3333" max="3333" width="13.140625" style="3062" customWidth="1"/>
    <col min="3334" max="3335" width="14.140625" style="3062" customWidth="1"/>
    <col min="3336" max="3336" width="12.140625" style="3062" customWidth="1"/>
    <col min="3337" max="3337" width="11.7109375" style="3062" customWidth="1"/>
    <col min="3338" max="3341" width="12.5703125" style="3062" customWidth="1"/>
    <col min="3342" max="3342" width="15.85546875" style="3062" customWidth="1"/>
    <col min="3343" max="3584" width="9.140625" style="3062"/>
    <col min="3585" max="3585" width="28.85546875" style="3062" customWidth="1"/>
    <col min="3586" max="3586" width="13.5703125" style="3062" customWidth="1"/>
    <col min="3587" max="3587" width="14.85546875" style="3062" customWidth="1"/>
    <col min="3588" max="3588" width="17.140625" style="3062" customWidth="1"/>
    <col min="3589" max="3589" width="13.140625" style="3062" customWidth="1"/>
    <col min="3590" max="3591" width="14.140625" style="3062" customWidth="1"/>
    <col min="3592" max="3592" width="12.140625" style="3062" customWidth="1"/>
    <col min="3593" max="3593" width="11.7109375" style="3062" customWidth="1"/>
    <col min="3594" max="3597" width="12.5703125" style="3062" customWidth="1"/>
    <col min="3598" max="3598" width="15.85546875" style="3062" customWidth="1"/>
    <col min="3599" max="3840" width="9.140625" style="3062"/>
    <col min="3841" max="3841" width="28.85546875" style="3062" customWidth="1"/>
    <col min="3842" max="3842" width="13.5703125" style="3062" customWidth="1"/>
    <col min="3843" max="3843" width="14.85546875" style="3062" customWidth="1"/>
    <col min="3844" max="3844" width="17.140625" style="3062" customWidth="1"/>
    <col min="3845" max="3845" width="13.140625" style="3062" customWidth="1"/>
    <col min="3846" max="3847" width="14.140625" style="3062" customWidth="1"/>
    <col min="3848" max="3848" width="12.140625" style="3062" customWidth="1"/>
    <col min="3849" max="3849" width="11.7109375" style="3062" customWidth="1"/>
    <col min="3850" max="3853" width="12.5703125" style="3062" customWidth="1"/>
    <col min="3854" max="3854" width="15.85546875" style="3062" customWidth="1"/>
    <col min="3855" max="4096" width="9.140625" style="3062"/>
    <col min="4097" max="4097" width="28.85546875" style="3062" customWidth="1"/>
    <col min="4098" max="4098" width="13.5703125" style="3062" customWidth="1"/>
    <col min="4099" max="4099" width="14.85546875" style="3062" customWidth="1"/>
    <col min="4100" max="4100" width="17.140625" style="3062" customWidth="1"/>
    <col min="4101" max="4101" width="13.140625" style="3062" customWidth="1"/>
    <col min="4102" max="4103" width="14.140625" style="3062" customWidth="1"/>
    <col min="4104" max="4104" width="12.140625" style="3062" customWidth="1"/>
    <col min="4105" max="4105" width="11.7109375" style="3062" customWidth="1"/>
    <col min="4106" max="4109" width="12.5703125" style="3062" customWidth="1"/>
    <col min="4110" max="4110" width="15.85546875" style="3062" customWidth="1"/>
    <col min="4111" max="4352" width="9.140625" style="3062"/>
    <col min="4353" max="4353" width="28.85546875" style="3062" customWidth="1"/>
    <col min="4354" max="4354" width="13.5703125" style="3062" customWidth="1"/>
    <col min="4355" max="4355" width="14.85546875" style="3062" customWidth="1"/>
    <col min="4356" max="4356" width="17.140625" style="3062" customWidth="1"/>
    <col min="4357" max="4357" width="13.140625" style="3062" customWidth="1"/>
    <col min="4358" max="4359" width="14.140625" style="3062" customWidth="1"/>
    <col min="4360" max="4360" width="12.140625" style="3062" customWidth="1"/>
    <col min="4361" max="4361" width="11.7109375" style="3062" customWidth="1"/>
    <col min="4362" max="4365" width="12.5703125" style="3062" customWidth="1"/>
    <col min="4366" max="4366" width="15.85546875" style="3062" customWidth="1"/>
    <col min="4367" max="4608" width="9.140625" style="3062"/>
    <col min="4609" max="4609" width="28.85546875" style="3062" customWidth="1"/>
    <col min="4610" max="4610" width="13.5703125" style="3062" customWidth="1"/>
    <col min="4611" max="4611" width="14.85546875" style="3062" customWidth="1"/>
    <col min="4612" max="4612" width="17.140625" style="3062" customWidth="1"/>
    <col min="4613" max="4613" width="13.140625" style="3062" customWidth="1"/>
    <col min="4614" max="4615" width="14.140625" style="3062" customWidth="1"/>
    <col min="4616" max="4616" width="12.140625" style="3062" customWidth="1"/>
    <col min="4617" max="4617" width="11.7109375" style="3062" customWidth="1"/>
    <col min="4618" max="4621" width="12.5703125" style="3062" customWidth="1"/>
    <col min="4622" max="4622" width="15.85546875" style="3062" customWidth="1"/>
    <col min="4623" max="4864" width="9.140625" style="3062"/>
    <col min="4865" max="4865" width="28.85546875" style="3062" customWidth="1"/>
    <col min="4866" max="4866" width="13.5703125" style="3062" customWidth="1"/>
    <col min="4867" max="4867" width="14.85546875" style="3062" customWidth="1"/>
    <col min="4868" max="4868" width="17.140625" style="3062" customWidth="1"/>
    <col min="4869" max="4869" width="13.140625" style="3062" customWidth="1"/>
    <col min="4870" max="4871" width="14.140625" style="3062" customWidth="1"/>
    <col min="4872" max="4872" width="12.140625" style="3062" customWidth="1"/>
    <col min="4873" max="4873" width="11.7109375" style="3062" customWidth="1"/>
    <col min="4874" max="4877" width="12.5703125" style="3062" customWidth="1"/>
    <col min="4878" max="4878" width="15.85546875" style="3062" customWidth="1"/>
    <col min="4879" max="5120" width="9.140625" style="3062"/>
    <col min="5121" max="5121" width="28.85546875" style="3062" customWidth="1"/>
    <col min="5122" max="5122" width="13.5703125" style="3062" customWidth="1"/>
    <col min="5123" max="5123" width="14.85546875" style="3062" customWidth="1"/>
    <col min="5124" max="5124" width="17.140625" style="3062" customWidth="1"/>
    <col min="5125" max="5125" width="13.140625" style="3062" customWidth="1"/>
    <col min="5126" max="5127" width="14.140625" style="3062" customWidth="1"/>
    <col min="5128" max="5128" width="12.140625" style="3062" customWidth="1"/>
    <col min="5129" max="5129" width="11.7109375" style="3062" customWidth="1"/>
    <col min="5130" max="5133" width="12.5703125" style="3062" customWidth="1"/>
    <col min="5134" max="5134" width="15.85546875" style="3062" customWidth="1"/>
    <col min="5135" max="5376" width="9.140625" style="3062"/>
    <col min="5377" max="5377" width="28.85546875" style="3062" customWidth="1"/>
    <col min="5378" max="5378" width="13.5703125" style="3062" customWidth="1"/>
    <col min="5379" max="5379" width="14.85546875" style="3062" customWidth="1"/>
    <col min="5380" max="5380" width="17.140625" style="3062" customWidth="1"/>
    <col min="5381" max="5381" width="13.140625" style="3062" customWidth="1"/>
    <col min="5382" max="5383" width="14.140625" style="3062" customWidth="1"/>
    <col min="5384" max="5384" width="12.140625" style="3062" customWidth="1"/>
    <col min="5385" max="5385" width="11.7109375" style="3062" customWidth="1"/>
    <col min="5386" max="5389" width="12.5703125" style="3062" customWidth="1"/>
    <col min="5390" max="5390" width="15.85546875" style="3062" customWidth="1"/>
    <col min="5391" max="5632" width="9.140625" style="3062"/>
    <col min="5633" max="5633" width="28.85546875" style="3062" customWidth="1"/>
    <col min="5634" max="5634" width="13.5703125" style="3062" customWidth="1"/>
    <col min="5635" max="5635" width="14.85546875" style="3062" customWidth="1"/>
    <col min="5636" max="5636" width="17.140625" style="3062" customWidth="1"/>
    <col min="5637" max="5637" width="13.140625" style="3062" customWidth="1"/>
    <col min="5638" max="5639" width="14.140625" style="3062" customWidth="1"/>
    <col min="5640" max="5640" width="12.140625" style="3062" customWidth="1"/>
    <col min="5641" max="5641" width="11.7109375" style="3062" customWidth="1"/>
    <col min="5642" max="5645" width="12.5703125" style="3062" customWidth="1"/>
    <col min="5646" max="5646" width="15.85546875" style="3062" customWidth="1"/>
    <col min="5647" max="5888" width="9.140625" style="3062"/>
    <col min="5889" max="5889" width="28.85546875" style="3062" customWidth="1"/>
    <col min="5890" max="5890" width="13.5703125" style="3062" customWidth="1"/>
    <col min="5891" max="5891" width="14.85546875" style="3062" customWidth="1"/>
    <col min="5892" max="5892" width="17.140625" style="3062" customWidth="1"/>
    <col min="5893" max="5893" width="13.140625" style="3062" customWidth="1"/>
    <col min="5894" max="5895" width="14.140625" style="3062" customWidth="1"/>
    <col min="5896" max="5896" width="12.140625" style="3062" customWidth="1"/>
    <col min="5897" max="5897" width="11.7109375" style="3062" customWidth="1"/>
    <col min="5898" max="5901" width="12.5703125" style="3062" customWidth="1"/>
    <col min="5902" max="5902" width="15.85546875" style="3062" customWidth="1"/>
    <col min="5903" max="6144" width="9.140625" style="3062"/>
    <col min="6145" max="6145" width="28.85546875" style="3062" customWidth="1"/>
    <col min="6146" max="6146" width="13.5703125" style="3062" customWidth="1"/>
    <col min="6147" max="6147" width="14.85546875" style="3062" customWidth="1"/>
    <col min="6148" max="6148" width="17.140625" style="3062" customWidth="1"/>
    <col min="6149" max="6149" width="13.140625" style="3062" customWidth="1"/>
    <col min="6150" max="6151" width="14.140625" style="3062" customWidth="1"/>
    <col min="6152" max="6152" width="12.140625" style="3062" customWidth="1"/>
    <col min="6153" max="6153" width="11.7109375" style="3062" customWidth="1"/>
    <col min="6154" max="6157" width="12.5703125" style="3062" customWidth="1"/>
    <col min="6158" max="6158" width="15.85546875" style="3062" customWidth="1"/>
    <col min="6159" max="6400" width="9.140625" style="3062"/>
    <col min="6401" max="6401" width="28.85546875" style="3062" customWidth="1"/>
    <col min="6402" max="6402" width="13.5703125" style="3062" customWidth="1"/>
    <col min="6403" max="6403" width="14.85546875" style="3062" customWidth="1"/>
    <col min="6404" max="6404" width="17.140625" style="3062" customWidth="1"/>
    <col min="6405" max="6405" width="13.140625" style="3062" customWidth="1"/>
    <col min="6406" max="6407" width="14.140625" style="3062" customWidth="1"/>
    <col min="6408" max="6408" width="12.140625" style="3062" customWidth="1"/>
    <col min="6409" max="6409" width="11.7109375" style="3062" customWidth="1"/>
    <col min="6410" max="6413" width="12.5703125" style="3062" customWidth="1"/>
    <col min="6414" max="6414" width="15.85546875" style="3062" customWidth="1"/>
    <col min="6415" max="6656" width="9.140625" style="3062"/>
    <col min="6657" max="6657" width="28.85546875" style="3062" customWidth="1"/>
    <col min="6658" max="6658" width="13.5703125" style="3062" customWidth="1"/>
    <col min="6659" max="6659" width="14.85546875" style="3062" customWidth="1"/>
    <col min="6660" max="6660" width="17.140625" style="3062" customWidth="1"/>
    <col min="6661" max="6661" width="13.140625" style="3062" customWidth="1"/>
    <col min="6662" max="6663" width="14.140625" style="3062" customWidth="1"/>
    <col min="6664" max="6664" width="12.140625" style="3062" customWidth="1"/>
    <col min="6665" max="6665" width="11.7109375" style="3062" customWidth="1"/>
    <col min="6666" max="6669" width="12.5703125" style="3062" customWidth="1"/>
    <col min="6670" max="6670" width="15.85546875" style="3062" customWidth="1"/>
    <col min="6671" max="6912" width="9.140625" style="3062"/>
    <col min="6913" max="6913" width="28.85546875" style="3062" customWidth="1"/>
    <col min="6914" max="6914" width="13.5703125" style="3062" customWidth="1"/>
    <col min="6915" max="6915" width="14.85546875" style="3062" customWidth="1"/>
    <col min="6916" max="6916" width="17.140625" style="3062" customWidth="1"/>
    <col min="6917" max="6917" width="13.140625" style="3062" customWidth="1"/>
    <col min="6918" max="6919" width="14.140625" style="3062" customWidth="1"/>
    <col min="6920" max="6920" width="12.140625" style="3062" customWidth="1"/>
    <col min="6921" max="6921" width="11.7109375" style="3062" customWidth="1"/>
    <col min="6922" max="6925" width="12.5703125" style="3062" customWidth="1"/>
    <col min="6926" max="6926" width="15.85546875" style="3062" customWidth="1"/>
    <col min="6927" max="7168" width="9.140625" style="3062"/>
    <col min="7169" max="7169" width="28.85546875" style="3062" customWidth="1"/>
    <col min="7170" max="7170" width="13.5703125" style="3062" customWidth="1"/>
    <col min="7171" max="7171" width="14.85546875" style="3062" customWidth="1"/>
    <col min="7172" max="7172" width="17.140625" style="3062" customWidth="1"/>
    <col min="7173" max="7173" width="13.140625" style="3062" customWidth="1"/>
    <col min="7174" max="7175" width="14.140625" style="3062" customWidth="1"/>
    <col min="7176" max="7176" width="12.140625" style="3062" customWidth="1"/>
    <col min="7177" max="7177" width="11.7109375" style="3062" customWidth="1"/>
    <col min="7178" max="7181" width="12.5703125" style="3062" customWidth="1"/>
    <col min="7182" max="7182" width="15.85546875" style="3062" customWidth="1"/>
    <col min="7183" max="7424" width="9.140625" style="3062"/>
    <col min="7425" max="7425" width="28.85546875" style="3062" customWidth="1"/>
    <col min="7426" max="7426" width="13.5703125" style="3062" customWidth="1"/>
    <col min="7427" max="7427" width="14.85546875" style="3062" customWidth="1"/>
    <col min="7428" max="7428" width="17.140625" style="3062" customWidth="1"/>
    <col min="7429" max="7429" width="13.140625" style="3062" customWidth="1"/>
    <col min="7430" max="7431" width="14.140625" style="3062" customWidth="1"/>
    <col min="7432" max="7432" width="12.140625" style="3062" customWidth="1"/>
    <col min="7433" max="7433" width="11.7109375" style="3062" customWidth="1"/>
    <col min="7434" max="7437" width="12.5703125" style="3062" customWidth="1"/>
    <col min="7438" max="7438" width="15.85546875" style="3062" customWidth="1"/>
    <col min="7439" max="7680" width="9.140625" style="3062"/>
    <col min="7681" max="7681" width="28.85546875" style="3062" customWidth="1"/>
    <col min="7682" max="7682" width="13.5703125" style="3062" customWidth="1"/>
    <col min="7683" max="7683" width="14.85546875" style="3062" customWidth="1"/>
    <col min="7684" max="7684" width="17.140625" style="3062" customWidth="1"/>
    <col min="7685" max="7685" width="13.140625" style="3062" customWidth="1"/>
    <col min="7686" max="7687" width="14.140625" style="3062" customWidth="1"/>
    <col min="7688" max="7688" width="12.140625" style="3062" customWidth="1"/>
    <col min="7689" max="7689" width="11.7109375" style="3062" customWidth="1"/>
    <col min="7690" max="7693" width="12.5703125" style="3062" customWidth="1"/>
    <col min="7694" max="7694" width="15.85546875" style="3062" customWidth="1"/>
    <col min="7695" max="7936" width="9.140625" style="3062"/>
    <col min="7937" max="7937" width="28.85546875" style="3062" customWidth="1"/>
    <col min="7938" max="7938" width="13.5703125" style="3062" customWidth="1"/>
    <col min="7939" max="7939" width="14.85546875" style="3062" customWidth="1"/>
    <col min="7940" max="7940" width="17.140625" style="3062" customWidth="1"/>
    <col min="7941" max="7941" width="13.140625" style="3062" customWidth="1"/>
    <col min="7942" max="7943" width="14.140625" style="3062" customWidth="1"/>
    <col min="7944" max="7944" width="12.140625" style="3062" customWidth="1"/>
    <col min="7945" max="7945" width="11.7109375" style="3062" customWidth="1"/>
    <col min="7946" max="7949" width="12.5703125" style="3062" customWidth="1"/>
    <col min="7950" max="7950" width="15.85546875" style="3062" customWidth="1"/>
    <col min="7951" max="8192" width="9.140625" style="3062"/>
    <col min="8193" max="8193" width="28.85546875" style="3062" customWidth="1"/>
    <col min="8194" max="8194" width="13.5703125" style="3062" customWidth="1"/>
    <col min="8195" max="8195" width="14.85546875" style="3062" customWidth="1"/>
    <col min="8196" max="8196" width="17.140625" style="3062" customWidth="1"/>
    <col min="8197" max="8197" width="13.140625" style="3062" customWidth="1"/>
    <col min="8198" max="8199" width="14.140625" style="3062" customWidth="1"/>
    <col min="8200" max="8200" width="12.140625" style="3062" customWidth="1"/>
    <col min="8201" max="8201" width="11.7109375" style="3062" customWidth="1"/>
    <col min="8202" max="8205" width="12.5703125" style="3062" customWidth="1"/>
    <col min="8206" max="8206" width="15.85546875" style="3062" customWidth="1"/>
    <col min="8207" max="8448" width="9.140625" style="3062"/>
    <col min="8449" max="8449" width="28.85546875" style="3062" customWidth="1"/>
    <col min="8450" max="8450" width="13.5703125" style="3062" customWidth="1"/>
    <col min="8451" max="8451" width="14.85546875" style="3062" customWidth="1"/>
    <col min="8452" max="8452" width="17.140625" style="3062" customWidth="1"/>
    <col min="8453" max="8453" width="13.140625" style="3062" customWidth="1"/>
    <col min="8454" max="8455" width="14.140625" style="3062" customWidth="1"/>
    <col min="8456" max="8456" width="12.140625" style="3062" customWidth="1"/>
    <col min="8457" max="8457" width="11.7109375" style="3062" customWidth="1"/>
    <col min="8458" max="8461" width="12.5703125" style="3062" customWidth="1"/>
    <col min="8462" max="8462" width="15.85546875" style="3062" customWidth="1"/>
    <col min="8463" max="8704" width="9.140625" style="3062"/>
    <col min="8705" max="8705" width="28.85546875" style="3062" customWidth="1"/>
    <col min="8706" max="8706" width="13.5703125" style="3062" customWidth="1"/>
    <col min="8707" max="8707" width="14.85546875" style="3062" customWidth="1"/>
    <col min="8708" max="8708" width="17.140625" style="3062" customWidth="1"/>
    <col min="8709" max="8709" width="13.140625" style="3062" customWidth="1"/>
    <col min="8710" max="8711" width="14.140625" style="3062" customWidth="1"/>
    <col min="8712" max="8712" width="12.140625" style="3062" customWidth="1"/>
    <col min="8713" max="8713" width="11.7109375" style="3062" customWidth="1"/>
    <col min="8714" max="8717" width="12.5703125" style="3062" customWidth="1"/>
    <col min="8718" max="8718" width="15.85546875" style="3062" customWidth="1"/>
    <col min="8719" max="8960" width="9.140625" style="3062"/>
    <col min="8961" max="8961" width="28.85546875" style="3062" customWidth="1"/>
    <col min="8962" max="8962" width="13.5703125" style="3062" customWidth="1"/>
    <col min="8963" max="8963" width="14.85546875" style="3062" customWidth="1"/>
    <col min="8964" max="8964" width="17.140625" style="3062" customWidth="1"/>
    <col min="8965" max="8965" width="13.140625" style="3062" customWidth="1"/>
    <col min="8966" max="8967" width="14.140625" style="3062" customWidth="1"/>
    <col min="8968" max="8968" width="12.140625" style="3062" customWidth="1"/>
    <col min="8969" max="8969" width="11.7109375" style="3062" customWidth="1"/>
    <col min="8970" max="8973" width="12.5703125" style="3062" customWidth="1"/>
    <col min="8974" max="8974" width="15.85546875" style="3062" customWidth="1"/>
    <col min="8975" max="9216" width="9.140625" style="3062"/>
    <col min="9217" max="9217" width="28.85546875" style="3062" customWidth="1"/>
    <col min="9218" max="9218" width="13.5703125" style="3062" customWidth="1"/>
    <col min="9219" max="9219" width="14.85546875" style="3062" customWidth="1"/>
    <col min="9220" max="9220" width="17.140625" style="3062" customWidth="1"/>
    <col min="9221" max="9221" width="13.140625" style="3062" customWidth="1"/>
    <col min="9222" max="9223" width="14.140625" style="3062" customWidth="1"/>
    <col min="9224" max="9224" width="12.140625" style="3062" customWidth="1"/>
    <col min="9225" max="9225" width="11.7109375" style="3062" customWidth="1"/>
    <col min="9226" max="9229" width="12.5703125" style="3062" customWidth="1"/>
    <col min="9230" max="9230" width="15.85546875" style="3062" customWidth="1"/>
    <col min="9231" max="9472" width="9.140625" style="3062"/>
    <col min="9473" max="9473" width="28.85546875" style="3062" customWidth="1"/>
    <col min="9474" max="9474" width="13.5703125" style="3062" customWidth="1"/>
    <col min="9475" max="9475" width="14.85546875" style="3062" customWidth="1"/>
    <col min="9476" max="9476" width="17.140625" style="3062" customWidth="1"/>
    <col min="9477" max="9477" width="13.140625" style="3062" customWidth="1"/>
    <col min="9478" max="9479" width="14.140625" style="3062" customWidth="1"/>
    <col min="9480" max="9480" width="12.140625" style="3062" customWidth="1"/>
    <col min="9481" max="9481" width="11.7109375" style="3062" customWidth="1"/>
    <col min="9482" max="9485" width="12.5703125" style="3062" customWidth="1"/>
    <col min="9486" max="9486" width="15.85546875" style="3062" customWidth="1"/>
    <col min="9487" max="9728" width="9.140625" style="3062"/>
    <col min="9729" max="9729" width="28.85546875" style="3062" customWidth="1"/>
    <col min="9730" max="9730" width="13.5703125" style="3062" customWidth="1"/>
    <col min="9731" max="9731" width="14.85546875" style="3062" customWidth="1"/>
    <col min="9732" max="9732" width="17.140625" style="3062" customWidth="1"/>
    <col min="9733" max="9733" width="13.140625" style="3062" customWidth="1"/>
    <col min="9734" max="9735" width="14.140625" style="3062" customWidth="1"/>
    <col min="9736" max="9736" width="12.140625" style="3062" customWidth="1"/>
    <col min="9737" max="9737" width="11.7109375" style="3062" customWidth="1"/>
    <col min="9738" max="9741" width="12.5703125" style="3062" customWidth="1"/>
    <col min="9742" max="9742" width="15.85546875" style="3062" customWidth="1"/>
    <col min="9743" max="9984" width="9.140625" style="3062"/>
    <col min="9985" max="9985" width="28.85546875" style="3062" customWidth="1"/>
    <col min="9986" max="9986" width="13.5703125" style="3062" customWidth="1"/>
    <col min="9987" max="9987" width="14.85546875" style="3062" customWidth="1"/>
    <col min="9988" max="9988" width="17.140625" style="3062" customWidth="1"/>
    <col min="9989" max="9989" width="13.140625" style="3062" customWidth="1"/>
    <col min="9990" max="9991" width="14.140625" style="3062" customWidth="1"/>
    <col min="9992" max="9992" width="12.140625" style="3062" customWidth="1"/>
    <col min="9993" max="9993" width="11.7109375" style="3062" customWidth="1"/>
    <col min="9994" max="9997" width="12.5703125" style="3062" customWidth="1"/>
    <col min="9998" max="9998" width="15.85546875" style="3062" customWidth="1"/>
    <col min="9999" max="10240" width="9.140625" style="3062"/>
    <col min="10241" max="10241" width="28.85546875" style="3062" customWidth="1"/>
    <col min="10242" max="10242" width="13.5703125" style="3062" customWidth="1"/>
    <col min="10243" max="10243" width="14.85546875" style="3062" customWidth="1"/>
    <col min="10244" max="10244" width="17.140625" style="3062" customWidth="1"/>
    <col min="10245" max="10245" width="13.140625" style="3062" customWidth="1"/>
    <col min="10246" max="10247" width="14.140625" style="3062" customWidth="1"/>
    <col min="10248" max="10248" width="12.140625" style="3062" customWidth="1"/>
    <col min="10249" max="10249" width="11.7109375" style="3062" customWidth="1"/>
    <col min="10250" max="10253" width="12.5703125" style="3062" customWidth="1"/>
    <col min="10254" max="10254" width="15.85546875" style="3062" customWidth="1"/>
    <col min="10255" max="10496" width="9.140625" style="3062"/>
    <col min="10497" max="10497" width="28.85546875" style="3062" customWidth="1"/>
    <col min="10498" max="10498" width="13.5703125" style="3062" customWidth="1"/>
    <col min="10499" max="10499" width="14.85546875" style="3062" customWidth="1"/>
    <col min="10500" max="10500" width="17.140625" style="3062" customWidth="1"/>
    <col min="10501" max="10501" width="13.140625" style="3062" customWidth="1"/>
    <col min="10502" max="10503" width="14.140625" style="3062" customWidth="1"/>
    <col min="10504" max="10504" width="12.140625" style="3062" customWidth="1"/>
    <col min="10505" max="10505" width="11.7109375" style="3062" customWidth="1"/>
    <col min="10506" max="10509" width="12.5703125" style="3062" customWidth="1"/>
    <col min="10510" max="10510" width="15.85546875" style="3062" customWidth="1"/>
    <col min="10511" max="10752" width="9.140625" style="3062"/>
    <col min="10753" max="10753" width="28.85546875" style="3062" customWidth="1"/>
    <col min="10754" max="10754" width="13.5703125" style="3062" customWidth="1"/>
    <col min="10755" max="10755" width="14.85546875" style="3062" customWidth="1"/>
    <col min="10756" max="10756" width="17.140625" style="3062" customWidth="1"/>
    <col min="10757" max="10757" width="13.140625" style="3062" customWidth="1"/>
    <col min="10758" max="10759" width="14.140625" style="3062" customWidth="1"/>
    <col min="10760" max="10760" width="12.140625" style="3062" customWidth="1"/>
    <col min="10761" max="10761" width="11.7109375" style="3062" customWidth="1"/>
    <col min="10762" max="10765" width="12.5703125" style="3062" customWidth="1"/>
    <col min="10766" max="10766" width="15.85546875" style="3062" customWidth="1"/>
    <col min="10767" max="11008" width="9.140625" style="3062"/>
    <col min="11009" max="11009" width="28.85546875" style="3062" customWidth="1"/>
    <col min="11010" max="11010" width="13.5703125" style="3062" customWidth="1"/>
    <col min="11011" max="11011" width="14.85546875" style="3062" customWidth="1"/>
    <col min="11012" max="11012" width="17.140625" style="3062" customWidth="1"/>
    <col min="11013" max="11013" width="13.140625" style="3062" customWidth="1"/>
    <col min="11014" max="11015" width="14.140625" style="3062" customWidth="1"/>
    <col min="11016" max="11016" width="12.140625" style="3062" customWidth="1"/>
    <col min="11017" max="11017" width="11.7109375" style="3062" customWidth="1"/>
    <col min="11018" max="11021" width="12.5703125" style="3062" customWidth="1"/>
    <col min="11022" max="11022" width="15.85546875" style="3062" customWidth="1"/>
    <col min="11023" max="11264" width="9.140625" style="3062"/>
    <col min="11265" max="11265" width="28.85546875" style="3062" customWidth="1"/>
    <col min="11266" max="11266" width="13.5703125" style="3062" customWidth="1"/>
    <col min="11267" max="11267" width="14.85546875" style="3062" customWidth="1"/>
    <col min="11268" max="11268" width="17.140625" style="3062" customWidth="1"/>
    <col min="11269" max="11269" width="13.140625" style="3062" customWidth="1"/>
    <col min="11270" max="11271" width="14.140625" style="3062" customWidth="1"/>
    <col min="11272" max="11272" width="12.140625" style="3062" customWidth="1"/>
    <col min="11273" max="11273" width="11.7109375" style="3062" customWidth="1"/>
    <col min="11274" max="11277" width="12.5703125" style="3062" customWidth="1"/>
    <col min="11278" max="11278" width="15.85546875" style="3062" customWidth="1"/>
    <col min="11279" max="11520" width="9.140625" style="3062"/>
    <col min="11521" max="11521" width="28.85546875" style="3062" customWidth="1"/>
    <col min="11522" max="11522" width="13.5703125" style="3062" customWidth="1"/>
    <col min="11523" max="11523" width="14.85546875" style="3062" customWidth="1"/>
    <col min="11524" max="11524" width="17.140625" style="3062" customWidth="1"/>
    <col min="11525" max="11525" width="13.140625" style="3062" customWidth="1"/>
    <col min="11526" max="11527" width="14.140625" style="3062" customWidth="1"/>
    <col min="11528" max="11528" width="12.140625" style="3062" customWidth="1"/>
    <col min="11529" max="11529" width="11.7109375" style="3062" customWidth="1"/>
    <col min="11530" max="11533" width="12.5703125" style="3062" customWidth="1"/>
    <col min="11534" max="11534" width="15.85546875" style="3062" customWidth="1"/>
    <col min="11535" max="11776" width="9.140625" style="3062"/>
    <col min="11777" max="11777" width="28.85546875" style="3062" customWidth="1"/>
    <col min="11778" max="11778" width="13.5703125" style="3062" customWidth="1"/>
    <col min="11779" max="11779" width="14.85546875" style="3062" customWidth="1"/>
    <col min="11780" max="11780" width="17.140625" style="3062" customWidth="1"/>
    <col min="11781" max="11781" width="13.140625" style="3062" customWidth="1"/>
    <col min="11782" max="11783" width="14.140625" style="3062" customWidth="1"/>
    <col min="11784" max="11784" width="12.140625" style="3062" customWidth="1"/>
    <col min="11785" max="11785" width="11.7109375" style="3062" customWidth="1"/>
    <col min="11786" max="11789" width="12.5703125" style="3062" customWidth="1"/>
    <col min="11790" max="11790" width="15.85546875" style="3062" customWidth="1"/>
    <col min="11791" max="12032" width="9.140625" style="3062"/>
    <col min="12033" max="12033" width="28.85546875" style="3062" customWidth="1"/>
    <col min="12034" max="12034" width="13.5703125" style="3062" customWidth="1"/>
    <col min="12035" max="12035" width="14.85546875" style="3062" customWidth="1"/>
    <col min="12036" max="12036" width="17.140625" style="3062" customWidth="1"/>
    <col min="12037" max="12037" width="13.140625" style="3062" customWidth="1"/>
    <col min="12038" max="12039" width="14.140625" style="3062" customWidth="1"/>
    <col min="12040" max="12040" width="12.140625" style="3062" customWidth="1"/>
    <col min="12041" max="12041" width="11.7109375" style="3062" customWidth="1"/>
    <col min="12042" max="12045" width="12.5703125" style="3062" customWidth="1"/>
    <col min="12046" max="12046" width="15.85546875" style="3062" customWidth="1"/>
    <col min="12047" max="12288" width="9.140625" style="3062"/>
    <col min="12289" max="12289" width="28.85546875" style="3062" customWidth="1"/>
    <col min="12290" max="12290" width="13.5703125" style="3062" customWidth="1"/>
    <col min="12291" max="12291" width="14.85546875" style="3062" customWidth="1"/>
    <col min="12292" max="12292" width="17.140625" style="3062" customWidth="1"/>
    <col min="12293" max="12293" width="13.140625" style="3062" customWidth="1"/>
    <col min="12294" max="12295" width="14.140625" style="3062" customWidth="1"/>
    <col min="12296" max="12296" width="12.140625" style="3062" customWidth="1"/>
    <col min="12297" max="12297" width="11.7109375" style="3062" customWidth="1"/>
    <col min="12298" max="12301" width="12.5703125" style="3062" customWidth="1"/>
    <col min="12302" max="12302" width="15.85546875" style="3062" customWidth="1"/>
    <col min="12303" max="12544" width="9.140625" style="3062"/>
    <col min="12545" max="12545" width="28.85546875" style="3062" customWidth="1"/>
    <col min="12546" max="12546" width="13.5703125" style="3062" customWidth="1"/>
    <col min="12547" max="12547" width="14.85546875" style="3062" customWidth="1"/>
    <col min="12548" max="12548" width="17.140625" style="3062" customWidth="1"/>
    <col min="12549" max="12549" width="13.140625" style="3062" customWidth="1"/>
    <col min="12550" max="12551" width="14.140625" style="3062" customWidth="1"/>
    <col min="12552" max="12552" width="12.140625" style="3062" customWidth="1"/>
    <col min="12553" max="12553" width="11.7109375" style="3062" customWidth="1"/>
    <col min="12554" max="12557" width="12.5703125" style="3062" customWidth="1"/>
    <col min="12558" max="12558" width="15.85546875" style="3062" customWidth="1"/>
    <col min="12559" max="12800" width="9.140625" style="3062"/>
    <col min="12801" max="12801" width="28.85546875" style="3062" customWidth="1"/>
    <col min="12802" max="12802" width="13.5703125" style="3062" customWidth="1"/>
    <col min="12803" max="12803" width="14.85546875" style="3062" customWidth="1"/>
    <col min="12804" max="12804" width="17.140625" style="3062" customWidth="1"/>
    <col min="12805" max="12805" width="13.140625" style="3062" customWidth="1"/>
    <col min="12806" max="12807" width="14.140625" style="3062" customWidth="1"/>
    <col min="12808" max="12808" width="12.140625" style="3062" customWidth="1"/>
    <col min="12809" max="12809" width="11.7109375" style="3062" customWidth="1"/>
    <col min="12810" max="12813" width="12.5703125" style="3062" customWidth="1"/>
    <col min="12814" max="12814" width="15.85546875" style="3062" customWidth="1"/>
    <col min="12815" max="13056" width="9.140625" style="3062"/>
    <col min="13057" max="13057" width="28.85546875" style="3062" customWidth="1"/>
    <col min="13058" max="13058" width="13.5703125" style="3062" customWidth="1"/>
    <col min="13059" max="13059" width="14.85546875" style="3062" customWidth="1"/>
    <col min="13060" max="13060" width="17.140625" style="3062" customWidth="1"/>
    <col min="13061" max="13061" width="13.140625" style="3062" customWidth="1"/>
    <col min="13062" max="13063" width="14.140625" style="3062" customWidth="1"/>
    <col min="13064" max="13064" width="12.140625" style="3062" customWidth="1"/>
    <col min="13065" max="13065" width="11.7109375" style="3062" customWidth="1"/>
    <col min="13066" max="13069" width="12.5703125" style="3062" customWidth="1"/>
    <col min="13070" max="13070" width="15.85546875" style="3062" customWidth="1"/>
    <col min="13071" max="13312" width="9.140625" style="3062"/>
    <col min="13313" max="13313" width="28.85546875" style="3062" customWidth="1"/>
    <col min="13314" max="13314" width="13.5703125" style="3062" customWidth="1"/>
    <col min="13315" max="13315" width="14.85546875" style="3062" customWidth="1"/>
    <col min="13316" max="13316" width="17.140625" style="3062" customWidth="1"/>
    <col min="13317" max="13317" width="13.140625" style="3062" customWidth="1"/>
    <col min="13318" max="13319" width="14.140625" style="3062" customWidth="1"/>
    <col min="13320" max="13320" width="12.140625" style="3062" customWidth="1"/>
    <col min="13321" max="13321" width="11.7109375" style="3062" customWidth="1"/>
    <col min="13322" max="13325" width="12.5703125" style="3062" customWidth="1"/>
    <col min="13326" max="13326" width="15.85546875" style="3062" customWidth="1"/>
    <col min="13327" max="13568" width="9.140625" style="3062"/>
    <col min="13569" max="13569" width="28.85546875" style="3062" customWidth="1"/>
    <col min="13570" max="13570" width="13.5703125" style="3062" customWidth="1"/>
    <col min="13571" max="13571" width="14.85546875" style="3062" customWidth="1"/>
    <col min="13572" max="13572" width="17.140625" style="3062" customWidth="1"/>
    <col min="13573" max="13573" width="13.140625" style="3062" customWidth="1"/>
    <col min="13574" max="13575" width="14.140625" style="3062" customWidth="1"/>
    <col min="13576" max="13576" width="12.140625" style="3062" customWidth="1"/>
    <col min="13577" max="13577" width="11.7109375" style="3062" customWidth="1"/>
    <col min="13578" max="13581" width="12.5703125" style="3062" customWidth="1"/>
    <col min="13582" max="13582" width="15.85546875" style="3062" customWidth="1"/>
    <col min="13583" max="13824" width="9.140625" style="3062"/>
    <col min="13825" max="13825" width="28.85546875" style="3062" customWidth="1"/>
    <col min="13826" max="13826" width="13.5703125" style="3062" customWidth="1"/>
    <col min="13827" max="13827" width="14.85546875" style="3062" customWidth="1"/>
    <col min="13828" max="13828" width="17.140625" style="3062" customWidth="1"/>
    <col min="13829" max="13829" width="13.140625" style="3062" customWidth="1"/>
    <col min="13830" max="13831" width="14.140625" style="3062" customWidth="1"/>
    <col min="13832" max="13832" width="12.140625" style="3062" customWidth="1"/>
    <col min="13833" max="13833" width="11.7109375" style="3062" customWidth="1"/>
    <col min="13834" max="13837" width="12.5703125" style="3062" customWidth="1"/>
    <col min="13838" max="13838" width="15.85546875" style="3062" customWidth="1"/>
    <col min="13839" max="14080" width="9.140625" style="3062"/>
    <col min="14081" max="14081" width="28.85546875" style="3062" customWidth="1"/>
    <col min="14082" max="14082" width="13.5703125" style="3062" customWidth="1"/>
    <col min="14083" max="14083" width="14.85546875" style="3062" customWidth="1"/>
    <col min="14084" max="14084" width="17.140625" style="3062" customWidth="1"/>
    <col min="14085" max="14085" width="13.140625" style="3062" customWidth="1"/>
    <col min="14086" max="14087" width="14.140625" style="3062" customWidth="1"/>
    <col min="14088" max="14088" width="12.140625" style="3062" customWidth="1"/>
    <col min="14089" max="14089" width="11.7109375" style="3062" customWidth="1"/>
    <col min="14090" max="14093" width="12.5703125" style="3062" customWidth="1"/>
    <col min="14094" max="14094" width="15.85546875" style="3062" customWidth="1"/>
    <col min="14095" max="14336" width="9.140625" style="3062"/>
    <col min="14337" max="14337" width="28.85546875" style="3062" customWidth="1"/>
    <col min="14338" max="14338" width="13.5703125" style="3062" customWidth="1"/>
    <col min="14339" max="14339" width="14.85546875" style="3062" customWidth="1"/>
    <col min="14340" max="14340" width="17.140625" style="3062" customWidth="1"/>
    <col min="14341" max="14341" width="13.140625" style="3062" customWidth="1"/>
    <col min="14342" max="14343" width="14.140625" style="3062" customWidth="1"/>
    <col min="14344" max="14344" width="12.140625" style="3062" customWidth="1"/>
    <col min="14345" max="14345" width="11.7109375" style="3062" customWidth="1"/>
    <col min="14346" max="14349" width="12.5703125" style="3062" customWidth="1"/>
    <col min="14350" max="14350" width="15.85546875" style="3062" customWidth="1"/>
    <col min="14351" max="14592" width="9.140625" style="3062"/>
    <col min="14593" max="14593" width="28.85546875" style="3062" customWidth="1"/>
    <col min="14594" max="14594" width="13.5703125" style="3062" customWidth="1"/>
    <col min="14595" max="14595" width="14.85546875" style="3062" customWidth="1"/>
    <col min="14596" max="14596" width="17.140625" style="3062" customWidth="1"/>
    <col min="14597" max="14597" width="13.140625" style="3062" customWidth="1"/>
    <col min="14598" max="14599" width="14.140625" style="3062" customWidth="1"/>
    <col min="14600" max="14600" width="12.140625" style="3062" customWidth="1"/>
    <col min="14601" max="14601" width="11.7109375" style="3062" customWidth="1"/>
    <col min="14602" max="14605" width="12.5703125" style="3062" customWidth="1"/>
    <col min="14606" max="14606" width="15.85546875" style="3062" customWidth="1"/>
    <col min="14607" max="14848" width="9.140625" style="3062"/>
    <col min="14849" max="14849" width="28.85546875" style="3062" customWidth="1"/>
    <col min="14850" max="14850" width="13.5703125" style="3062" customWidth="1"/>
    <col min="14851" max="14851" width="14.85546875" style="3062" customWidth="1"/>
    <col min="14852" max="14852" width="17.140625" style="3062" customWidth="1"/>
    <col min="14853" max="14853" width="13.140625" style="3062" customWidth="1"/>
    <col min="14854" max="14855" width="14.140625" style="3062" customWidth="1"/>
    <col min="14856" max="14856" width="12.140625" style="3062" customWidth="1"/>
    <col min="14857" max="14857" width="11.7109375" style="3062" customWidth="1"/>
    <col min="14858" max="14861" width="12.5703125" style="3062" customWidth="1"/>
    <col min="14862" max="14862" width="15.85546875" style="3062" customWidth="1"/>
    <col min="14863" max="15104" width="9.140625" style="3062"/>
    <col min="15105" max="15105" width="28.85546875" style="3062" customWidth="1"/>
    <col min="15106" max="15106" width="13.5703125" style="3062" customWidth="1"/>
    <col min="15107" max="15107" width="14.85546875" style="3062" customWidth="1"/>
    <col min="15108" max="15108" width="17.140625" style="3062" customWidth="1"/>
    <col min="15109" max="15109" width="13.140625" style="3062" customWidth="1"/>
    <col min="15110" max="15111" width="14.140625" style="3062" customWidth="1"/>
    <col min="15112" max="15112" width="12.140625" style="3062" customWidth="1"/>
    <col min="15113" max="15113" width="11.7109375" style="3062" customWidth="1"/>
    <col min="15114" max="15117" width="12.5703125" style="3062" customWidth="1"/>
    <col min="15118" max="15118" width="15.85546875" style="3062" customWidth="1"/>
    <col min="15119" max="15360" width="9.140625" style="3062"/>
    <col min="15361" max="15361" width="28.85546875" style="3062" customWidth="1"/>
    <col min="15362" max="15362" width="13.5703125" style="3062" customWidth="1"/>
    <col min="15363" max="15363" width="14.85546875" style="3062" customWidth="1"/>
    <col min="15364" max="15364" width="17.140625" style="3062" customWidth="1"/>
    <col min="15365" max="15365" width="13.140625" style="3062" customWidth="1"/>
    <col min="15366" max="15367" width="14.140625" style="3062" customWidth="1"/>
    <col min="15368" max="15368" width="12.140625" style="3062" customWidth="1"/>
    <col min="15369" max="15369" width="11.7109375" style="3062" customWidth="1"/>
    <col min="15370" max="15373" width="12.5703125" style="3062" customWidth="1"/>
    <col min="15374" max="15374" width="15.85546875" style="3062" customWidth="1"/>
    <col min="15375" max="15616" width="9.140625" style="3062"/>
    <col min="15617" max="15617" width="28.85546875" style="3062" customWidth="1"/>
    <col min="15618" max="15618" width="13.5703125" style="3062" customWidth="1"/>
    <col min="15619" max="15619" width="14.85546875" style="3062" customWidth="1"/>
    <col min="15620" max="15620" width="17.140625" style="3062" customWidth="1"/>
    <col min="15621" max="15621" width="13.140625" style="3062" customWidth="1"/>
    <col min="15622" max="15623" width="14.140625" style="3062" customWidth="1"/>
    <col min="15624" max="15624" width="12.140625" style="3062" customWidth="1"/>
    <col min="15625" max="15625" width="11.7109375" style="3062" customWidth="1"/>
    <col min="15626" max="15629" width="12.5703125" style="3062" customWidth="1"/>
    <col min="15630" max="15630" width="15.85546875" style="3062" customWidth="1"/>
    <col min="15631" max="15872" width="9.140625" style="3062"/>
    <col min="15873" max="15873" width="28.85546875" style="3062" customWidth="1"/>
    <col min="15874" max="15874" width="13.5703125" style="3062" customWidth="1"/>
    <col min="15875" max="15875" width="14.85546875" style="3062" customWidth="1"/>
    <col min="15876" max="15876" width="17.140625" style="3062" customWidth="1"/>
    <col min="15877" max="15877" width="13.140625" style="3062" customWidth="1"/>
    <col min="15878" max="15879" width="14.140625" style="3062" customWidth="1"/>
    <col min="15880" max="15880" width="12.140625" style="3062" customWidth="1"/>
    <col min="15881" max="15881" width="11.7109375" style="3062" customWidth="1"/>
    <col min="15882" max="15885" width="12.5703125" style="3062" customWidth="1"/>
    <col min="15886" max="15886" width="15.85546875" style="3062" customWidth="1"/>
    <col min="15887" max="16128" width="9.140625" style="3062"/>
    <col min="16129" max="16129" width="28.85546875" style="3062" customWidth="1"/>
    <col min="16130" max="16130" width="13.5703125" style="3062" customWidth="1"/>
    <col min="16131" max="16131" width="14.85546875" style="3062" customWidth="1"/>
    <col min="16132" max="16132" width="17.140625" style="3062" customWidth="1"/>
    <col min="16133" max="16133" width="13.140625" style="3062" customWidth="1"/>
    <col min="16134" max="16135" width="14.140625" style="3062" customWidth="1"/>
    <col min="16136" max="16136" width="12.140625" style="3062" customWidth="1"/>
    <col min="16137" max="16137" width="11.7109375" style="3062" customWidth="1"/>
    <col min="16138" max="16141" width="12.5703125" style="3062" customWidth="1"/>
    <col min="16142" max="16142" width="15.85546875" style="3062" customWidth="1"/>
    <col min="16143" max="16384" width="9.140625" style="3062"/>
  </cols>
  <sheetData>
    <row r="1" spans="1:14" ht="13.5" thickBot="1">
      <c r="A1" s="7696" t="s">
        <v>0</v>
      </c>
      <c r="B1" s="7696"/>
      <c r="C1" s="7696"/>
      <c r="E1" s="4200"/>
      <c r="F1" s="4200"/>
      <c r="H1" s="4200"/>
      <c r="I1" s="4200"/>
      <c r="K1" s="4200"/>
      <c r="L1" s="4160"/>
      <c r="M1" s="3062"/>
      <c r="N1" s="3333" t="s">
        <v>1</v>
      </c>
    </row>
    <row r="2" spans="1:14" ht="18.75" customHeight="1" thickTop="1" thickBot="1">
      <c r="A2" s="7735" t="s">
        <v>4012</v>
      </c>
      <c r="B2" s="7736"/>
      <c r="C2" s="7736"/>
      <c r="D2" s="7736"/>
      <c r="E2" s="7736"/>
      <c r="F2" s="7736"/>
      <c r="G2" s="7736"/>
      <c r="H2" s="7736"/>
      <c r="I2" s="7736"/>
      <c r="J2" s="7736"/>
      <c r="K2" s="7736"/>
      <c r="L2" s="7736"/>
      <c r="M2" s="7736"/>
      <c r="N2" s="7737"/>
    </row>
    <row r="3" spans="1:14" ht="21.75" customHeight="1" thickBot="1">
      <c r="A3" s="7723" t="s">
        <v>5410</v>
      </c>
      <c r="B3" s="7724"/>
      <c r="C3" s="7724"/>
      <c r="D3" s="7724"/>
      <c r="E3" s="7724"/>
      <c r="F3" s="7724"/>
      <c r="G3" s="7724"/>
      <c r="H3" s="7724"/>
      <c r="I3" s="7724"/>
      <c r="J3" s="7724"/>
      <c r="K3" s="7724"/>
      <c r="L3" s="7724"/>
      <c r="M3" s="7724"/>
      <c r="N3" s="7725"/>
    </row>
    <row r="4" spans="1:14" s="4202" customFormat="1" ht="22.5" customHeight="1" thickBot="1">
      <c r="A4" s="7750" t="s">
        <v>3692</v>
      </c>
      <c r="B4" s="7757" t="s">
        <v>2132</v>
      </c>
      <c r="C4" s="7758"/>
      <c r="D4" s="7758"/>
      <c r="E4" s="7758"/>
      <c r="F4" s="7758"/>
      <c r="G4" s="7758"/>
      <c r="H4" s="7758"/>
      <c r="I4" s="7758"/>
      <c r="J4" s="7758"/>
      <c r="K4" s="7758"/>
      <c r="L4" s="7758"/>
      <c r="M4" s="7759"/>
      <c r="N4" s="7730" t="s">
        <v>78</v>
      </c>
    </row>
    <row r="5" spans="1:14" s="4256" customFormat="1" ht="24" customHeight="1" thickBot="1">
      <c r="A5" s="7756"/>
      <c r="B5" s="4268" t="s">
        <v>14</v>
      </c>
      <c r="C5" s="4269" t="s">
        <v>15</v>
      </c>
      <c r="D5" s="4269" t="s">
        <v>16</v>
      </c>
      <c r="E5" s="4269" t="s">
        <v>17</v>
      </c>
      <c r="F5" s="4269" t="s">
        <v>18</v>
      </c>
      <c r="G5" s="4269" t="s">
        <v>19</v>
      </c>
      <c r="H5" s="4269" t="s">
        <v>20</v>
      </c>
      <c r="I5" s="4269" t="s">
        <v>21</v>
      </c>
      <c r="J5" s="4269" t="s">
        <v>22</v>
      </c>
      <c r="K5" s="4269" t="s">
        <v>23</v>
      </c>
      <c r="L5" s="4269" t="s">
        <v>24</v>
      </c>
      <c r="M5" s="4270" t="s">
        <v>25</v>
      </c>
      <c r="N5" s="7731"/>
    </row>
    <row r="6" spans="1:14" ht="15.95" customHeight="1">
      <c r="A6" s="4357" t="s">
        <v>3854</v>
      </c>
      <c r="B6" s="4358">
        <v>1433145.36</v>
      </c>
      <c r="C6" s="4359">
        <v>1179866.0900000001</v>
      </c>
      <c r="D6" s="4359">
        <v>0</v>
      </c>
      <c r="E6" s="4359">
        <v>0</v>
      </c>
      <c r="F6" s="4359">
        <v>0</v>
      </c>
      <c r="G6" s="4359">
        <v>0</v>
      </c>
      <c r="H6" s="4359">
        <v>0</v>
      </c>
      <c r="I6" s="4359">
        <v>0</v>
      </c>
      <c r="J6" s="4359">
        <v>0</v>
      </c>
      <c r="K6" s="4359">
        <v>0</v>
      </c>
      <c r="L6" s="4359">
        <v>0</v>
      </c>
      <c r="M6" s="4359">
        <v>0</v>
      </c>
      <c r="N6" s="4258">
        <f t="shared" ref="N6:N69" si="0">SUM(B6:M6)</f>
        <v>2613011.4500000002</v>
      </c>
    </row>
    <row r="7" spans="1:14" ht="15.95" customHeight="1">
      <c r="A7" s="4281" t="s">
        <v>3901</v>
      </c>
      <c r="B7" s="3014">
        <v>0</v>
      </c>
      <c r="C7" s="3015">
        <v>0</v>
      </c>
      <c r="D7" s="3015">
        <v>0</v>
      </c>
      <c r="E7" s="3015">
        <v>0</v>
      </c>
      <c r="F7" s="3015">
        <v>0</v>
      </c>
      <c r="G7" s="3015">
        <v>0</v>
      </c>
      <c r="H7" s="4283">
        <v>0</v>
      </c>
      <c r="I7" s="3015">
        <v>0</v>
      </c>
      <c r="J7" s="3015">
        <v>0</v>
      </c>
      <c r="K7" s="3015">
        <v>0</v>
      </c>
      <c r="L7" s="3015">
        <v>0</v>
      </c>
      <c r="M7" s="3015">
        <v>0</v>
      </c>
      <c r="N7" s="4258">
        <f t="shared" si="0"/>
        <v>0</v>
      </c>
    </row>
    <row r="8" spans="1:14" ht="15.95" customHeight="1">
      <c r="A8" s="4281" t="s">
        <v>3767</v>
      </c>
      <c r="B8" s="3014">
        <v>27856</v>
      </c>
      <c r="C8" s="3015">
        <v>30961.75</v>
      </c>
      <c r="D8" s="3015">
        <v>32266</v>
      </c>
      <c r="E8" s="3015">
        <v>60</v>
      </c>
      <c r="F8" s="3015">
        <v>37</v>
      </c>
      <c r="G8" s="3015">
        <v>84</v>
      </c>
      <c r="H8" s="3015">
        <v>0</v>
      </c>
      <c r="I8" s="3015">
        <v>31</v>
      </c>
      <c r="J8" s="3015">
        <v>0</v>
      </c>
      <c r="K8" s="3015">
        <v>79</v>
      </c>
      <c r="L8" s="3015">
        <v>119</v>
      </c>
      <c r="M8" s="3015">
        <v>27</v>
      </c>
      <c r="N8" s="4258">
        <f t="shared" si="0"/>
        <v>91520.75</v>
      </c>
    </row>
    <row r="9" spans="1:14" ht="15.95" customHeight="1">
      <c r="A9" s="4281" t="s">
        <v>3768</v>
      </c>
      <c r="B9" s="3014">
        <v>0</v>
      </c>
      <c r="C9" s="3015">
        <v>240909.49</v>
      </c>
      <c r="D9" s="3015">
        <v>344356.14</v>
      </c>
      <c r="E9" s="3015">
        <v>444</v>
      </c>
      <c r="F9" s="3015">
        <v>823</v>
      </c>
      <c r="G9" s="3015">
        <v>476</v>
      </c>
      <c r="H9" s="3015">
        <v>323</v>
      </c>
      <c r="I9" s="3015">
        <v>218</v>
      </c>
      <c r="J9" s="3015">
        <v>0</v>
      </c>
      <c r="K9" s="3015">
        <v>22</v>
      </c>
      <c r="L9" s="3015">
        <v>379</v>
      </c>
      <c r="M9" s="3015">
        <v>199</v>
      </c>
      <c r="N9" s="4258">
        <f t="shared" si="0"/>
        <v>588149.63</v>
      </c>
    </row>
    <row r="10" spans="1:14" ht="15.95" customHeight="1">
      <c r="A10" s="4281" t="s">
        <v>3872</v>
      </c>
      <c r="B10" s="3014">
        <v>4954.88</v>
      </c>
      <c r="C10" s="3015">
        <v>0</v>
      </c>
      <c r="D10" s="3015">
        <v>8648.64</v>
      </c>
      <c r="E10" s="3015">
        <v>6</v>
      </c>
      <c r="F10" s="3015">
        <v>0</v>
      </c>
      <c r="G10" s="3015">
        <v>2</v>
      </c>
      <c r="H10" s="3015">
        <v>12</v>
      </c>
      <c r="I10" s="4283">
        <v>4</v>
      </c>
      <c r="J10" s="3015">
        <v>0</v>
      </c>
      <c r="K10" s="3015">
        <v>0</v>
      </c>
      <c r="L10" s="3015">
        <v>5</v>
      </c>
      <c r="M10" s="3015">
        <v>5</v>
      </c>
      <c r="N10" s="4258">
        <f t="shared" si="0"/>
        <v>13637.52</v>
      </c>
    </row>
    <row r="11" spans="1:14" ht="15.95" customHeight="1">
      <c r="A11" s="4281" t="s">
        <v>3769</v>
      </c>
      <c r="B11" s="3014">
        <v>146683.46</v>
      </c>
      <c r="C11" s="3015">
        <v>264562.5</v>
      </c>
      <c r="D11" s="3015">
        <v>68929.88</v>
      </c>
      <c r="E11" s="3015">
        <v>84</v>
      </c>
      <c r="F11" s="3015">
        <v>100</v>
      </c>
      <c r="G11" s="3015">
        <v>70</v>
      </c>
      <c r="H11" s="3015">
        <v>116</v>
      </c>
      <c r="I11" s="3015">
        <v>83</v>
      </c>
      <c r="J11" s="3015">
        <v>188</v>
      </c>
      <c r="K11" s="3015">
        <v>42</v>
      </c>
      <c r="L11" s="3015">
        <v>85</v>
      </c>
      <c r="M11" s="3015">
        <v>179</v>
      </c>
      <c r="N11" s="4258">
        <f t="shared" si="0"/>
        <v>481122.83999999997</v>
      </c>
    </row>
    <row r="12" spans="1:14" ht="15.95" customHeight="1">
      <c r="A12" s="4281" t="s">
        <v>3770</v>
      </c>
      <c r="B12" s="3014">
        <v>5075851.37</v>
      </c>
      <c r="C12" s="3015">
        <v>4755091.71</v>
      </c>
      <c r="D12" s="3015">
        <v>4363477.76</v>
      </c>
      <c r="E12" s="3015">
        <v>5233</v>
      </c>
      <c r="F12" s="3015">
        <v>5175</v>
      </c>
      <c r="G12" s="3015">
        <v>5040</v>
      </c>
      <c r="H12" s="3015">
        <v>5109</v>
      </c>
      <c r="I12" s="3015">
        <v>5224</v>
      </c>
      <c r="J12" s="3015">
        <v>5507</v>
      </c>
      <c r="K12" s="3015">
        <v>6411</v>
      </c>
      <c r="L12" s="3015">
        <v>5950</v>
      </c>
      <c r="M12" s="3015">
        <v>6778</v>
      </c>
      <c r="N12" s="4258">
        <f t="shared" si="0"/>
        <v>14244847.84</v>
      </c>
    </row>
    <row r="13" spans="1:14" ht="15.95" customHeight="1">
      <c r="A13" s="4281" t="s">
        <v>3771</v>
      </c>
      <c r="B13" s="3014">
        <v>234873.25</v>
      </c>
      <c r="C13" s="3015">
        <v>435295.71</v>
      </c>
      <c r="D13" s="3015">
        <v>307795.19</v>
      </c>
      <c r="E13" s="3015">
        <v>834</v>
      </c>
      <c r="F13" s="3015">
        <v>427</v>
      </c>
      <c r="G13" s="3015">
        <v>375</v>
      </c>
      <c r="H13" s="3015">
        <v>866</v>
      </c>
      <c r="I13" s="3015">
        <v>539</v>
      </c>
      <c r="J13" s="3015">
        <v>118</v>
      </c>
      <c r="K13" s="3015">
        <v>1152</v>
      </c>
      <c r="L13" s="3015">
        <v>1124</v>
      </c>
      <c r="M13" s="3015">
        <v>1086</v>
      </c>
      <c r="N13" s="4258">
        <f t="shared" si="0"/>
        <v>984485.14999999991</v>
      </c>
    </row>
    <row r="14" spans="1:14" ht="15.95" customHeight="1">
      <c r="A14" s="4281" t="s">
        <v>3772</v>
      </c>
      <c r="B14" s="3014">
        <v>135795.79999999999</v>
      </c>
      <c r="C14" s="3015">
        <v>198091.88</v>
      </c>
      <c r="D14" s="3015">
        <v>63389.8</v>
      </c>
      <c r="E14" s="3015">
        <v>223</v>
      </c>
      <c r="F14" s="3015">
        <v>300</v>
      </c>
      <c r="G14" s="3015">
        <v>62</v>
      </c>
      <c r="H14" s="3015">
        <v>103</v>
      </c>
      <c r="I14" s="3015">
        <v>200</v>
      </c>
      <c r="J14" s="3015">
        <v>69</v>
      </c>
      <c r="K14" s="3015">
        <v>214</v>
      </c>
      <c r="L14" s="3015">
        <v>111</v>
      </c>
      <c r="M14" s="3015">
        <v>16</v>
      </c>
      <c r="N14" s="4258">
        <f t="shared" si="0"/>
        <v>398575.48</v>
      </c>
    </row>
    <row r="15" spans="1:14" ht="15.95" customHeight="1">
      <c r="A15" s="4281" t="s">
        <v>3773</v>
      </c>
      <c r="B15" s="4282">
        <v>269201.33</v>
      </c>
      <c r="C15" s="3015">
        <v>282357.40000000002</v>
      </c>
      <c r="D15" s="3015">
        <v>104845.57</v>
      </c>
      <c r="E15" s="3015">
        <v>242</v>
      </c>
      <c r="F15" s="3015">
        <v>54</v>
      </c>
      <c r="G15" s="3015">
        <v>176</v>
      </c>
      <c r="H15" s="3015">
        <v>321</v>
      </c>
      <c r="I15" s="3015">
        <v>128</v>
      </c>
      <c r="J15" s="3015">
        <v>160</v>
      </c>
      <c r="K15" s="3015">
        <v>251</v>
      </c>
      <c r="L15" s="3015">
        <v>198</v>
      </c>
      <c r="M15" s="3015">
        <v>246</v>
      </c>
      <c r="N15" s="4258">
        <f t="shared" si="0"/>
        <v>658180.30000000005</v>
      </c>
    </row>
    <row r="16" spans="1:14" ht="15.95" customHeight="1">
      <c r="A16" s="4281" t="s">
        <v>3916</v>
      </c>
      <c r="B16" s="3014">
        <v>0</v>
      </c>
      <c r="C16" s="3015">
        <v>0</v>
      </c>
      <c r="D16" s="3015">
        <v>16295.9</v>
      </c>
      <c r="E16" s="3015">
        <v>6</v>
      </c>
      <c r="F16" s="3015">
        <v>0</v>
      </c>
      <c r="G16" s="3015">
        <v>0</v>
      </c>
      <c r="H16" s="3015">
        <v>0</v>
      </c>
      <c r="I16" s="3015">
        <v>0</v>
      </c>
      <c r="J16" s="3015">
        <v>0</v>
      </c>
      <c r="K16" s="3015">
        <v>0</v>
      </c>
      <c r="L16" s="3015">
        <v>0</v>
      </c>
      <c r="M16" s="3015">
        <v>0</v>
      </c>
      <c r="N16" s="4258">
        <f>SUM(B16:M16)</f>
        <v>16301.9</v>
      </c>
    </row>
    <row r="17" spans="1:14" ht="15.95" customHeight="1">
      <c r="A17" s="4281" t="s">
        <v>3774</v>
      </c>
      <c r="B17" s="3014">
        <v>29041.23</v>
      </c>
      <c r="C17" s="3015">
        <v>66086.960000000006</v>
      </c>
      <c r="D17" s="3015">
        <v>0</v>
      </c>
      <c r="E17" s="3015">
        <v>858</v>
      </c>
      <c r="F17" s="3015">
        <v>596</v>
      </c>
      <c r="G17" s="3015">
        <v>1509</v>
      </c>
      <c r="H17" s="3015">
        <v>49</v>
      </c>
      <c r="I17" s="3015">
        <v>304</v>
      </c>
      <c r="J17" s="3015">
        <v>66</v>
      </c>
      <c r="K17" s="3015">
        <v>55</v>
      </c>
      <c r="L17" s="3015">
        <v>12</v>
      </c>
      <c r="M17" s="3015">
        <v>24</v>
      </c>
      <c r="N17" s="4258">
        <f t="shared" si="0"/>
        <v>98601.19</v>
      </c>
    </row>
    <row r="18" spans="1:14" ht="15.95" customHeight="1">
      <c r="A18" s="4281" t="s">
        <v>3775</v>
      </c>
      <c r="B18" s="3014">
        <v>255476.32</v>
      </c>
      <c r="C18" s="3015">
        <v>136301.4</v>
      </c>
      <c r="D18" s="3015">
        <v>0</v>
      </c>
      <c r="E18" s="3015">
        <v>218</v>
      </c>
      <c r="F18" s="3015">
        <v>201</v>
      </c>
      <c r="G18" s="3015">
        <v>26</v>
      </c>
      <c r="H18" s="3015">
        <v>246</v>
      </c>
      <c r="I18" s="3015">
        <v>351</v>
      </c>
      <c r="J18" s="3015">
        <v>219</v>
      </c>
      <c r="K18" s="3015">
        <v>123</v>
      </c>
      <c r="L18" s="3015">
        <v>330</v>
      </c>
      <c r="M18" s="3015">
        <v>491</v>
      </c>
      <c r="N18" s="4258">
        <f t="shared" si="0"/>
        <v>393982.71999999997</v>
      </c>
    </row>
    <row r="19" spans="1:14" ht="15.95" customHeight="1">
      <c r="A19" s="4281" t="s">
        <v>3896</v>
      </c>
      <c r="B19" s="3014">
        <v>0</v>
      </c>
      <c r="C19" s="3015">
        <v>0</v>
      </c>
      <c r="D19" s="3015">
        <v>96457</v>
      </c>
      <c r="E19" s="3015">
        <v>0</v>
      </c>
      <c r="F19" s="3015">
        <v>102</v>
      </c>
      <c r="G19" s="3015">
        <v>0</v>
      </c>
      <c r="H19" s="3015">
        <v>0</v>
      </c>
      <c r="I19" s="3015">
        <v>62</v>
      </c>
      <c r="J19" s="3015">
        <v>0</v>
      </c>
      <c r="K19" s="3015">
        <v>0</v>
      </c>
      <c r="L19" s="3015">
        <v>22</v>
      </c>
      <c r="M19" s="3015">
        <v>0</v>
      </c>
      <c r="N19" s="4258">
        <f t="shared" si="0"/>
        <v>96643</v>
      </c>
    </row>
    <row r="20" spans="1:14" ht="15.95" customHeight="1">
      <c r="A20" s="4281" t="s">
        <v>3875</v>
      </c>
      <c r="B20" s="3014">
        <v>28235.07</v>
      </c>
      <c r="C20" s="3015">
        <v>31976.23</v>
      </c>
      <c r="D20" s="3015">
        <v>129680.22</v>
      </c>
      <c r="E20" s="3015">
        <v>47</v>
      </c>
      <c r="F20" s="3015">
        <v>60</v>
      </c>
      <c r="G20" s="3015">
        <v>303</v>
      </c>
      <c r="H20" s="3015">
        <v>138</v>
      </c>
      <c r="I20" s="3015">
        <v>351</v>
      </c>
      <c r="J20" s="3015">
        <v>86</v>
      </c>
      <c r="K20" s="3015">
        <v>104</v>
      </c>
      <c r="L20" s="3015">
        <v>266</v>
      </c>
      <c r="M20" s="3015">
        <v>202</v>
      </c>
      <c r="N20" s="4258">
        <f t="shared" si="0"/>
        <v>191448.52000000002</v>
      </c>
    </row>
    <row r="21" spans="1:14" ht="15.95" customHeight="1">
      <c r="A21" s="4281" t="s">
        <v>3917</v>
      </c>
      <c r="B21" s="3014">
        <v>30502.01</v>
      </c>
      <c r="C21" s="3015">
        <v>0</v>
      </c>
      <c r="D21" s="3015">
        <v>0</v>
      </c>
      <c r="E21" s="3015">
        <v>25</v>
      </c>
      <c r="F21" s="3015">
        <v>0</v>
      </c>
      <c r="G21" s="3015">
        <v>0</v>
      </c>
      <c r="H21" s="3015">
        <v>0</v>
      </c>
      <c r="I21" s="3015">
        <v>0</v>
      </c>
      <c r="J21" s="3015">
        <v>0</v>
      </c>
      <c r="K21" s="3015">
        <v>0</v>
      </c>
      <c r="L21" s="3015">
        <v>0</v>
      </c>
      <c r="M21" s="3015">
        <v>0</v>
      </c>
      <c r="N21" s="4258">
        <f t="shared" si="0"/>
        <v>30527.01</v>
      </c>
    </row>
    <row r="22" spans="1:14" ht="15.95" customHeight="1">
      <c r="A22" s="4281" t="s">
        <v>3777</v>
      </c>
      <c r="B22" s="3014">
        <v>16509.560000000001</v>
      </c>
      <c r="C22" s="3015">
        <v>6880</v>
      </c>
      <c r="D22" s="3015">
        <v>257285.84</v>
      </c>
      <c r="E22" s="3015">
        <v>184</v>
      </c>
      <c r="F22" s="3015">
        <v>1659</v>
      </c>
      <c r="G22" s="3015">
        <v>117</v>
      </c>
      <c r="H22" s="3015">
        <v>235</v>
      </c>
      <c r="I22" s="3015">
        <v>188</v>
      </c>
      <c r="J22" s="3015">
        <v>131</v>
      </c>
      <c r="K22" s="3015">
        <v>36</v>
      </c>
      <c r="L22" s="3015">
        <v>58</v>
      </c>
      <c r="M22" s="3015">
        <v>92</v>
      </c>
      <c r="N22" s="4258">
        <f t="shared" si="0"/>
        <v>283375.40000000002</v>
      </c>
    </row>
    <row r="23" spans="1:14" ht="15.95" customHeight="1">
      <c r="A23" s="4281" t="s">
        <v>3778</v>
      </c>
      <c r="B23" s="3014">
        <v>1447636.18</v>
      </c>
      <c r="C23" s="3015">
        <v>1155864.43</v>
      </c>
      <c r="D23" s="3015">
        <v>1412570.41</v>
      </c>
      <c r="E23" s="3015">
        <v>2216</v>
      </c>
      <c r="F23" s="3015">
        <v>1665</v>
      </c>
      <c r="G23" s="3015">
        <v>1334</v>
      </c>
      <c r="H23" s="3015">
        <v>1318</v>
      </c>
      <c r="I23" s="3015">
        <v>1229</v>
      </c>
      <c r="J23" s="3015">
        <v>1413</v>
      </c>
      <c r="K23" s="3015">
        <v>1297</v>
      </c>
      <c r="L23" s="3015">
        <v>957</v>
      </c>
      <c r="M23" s="3015">
        <v>1553</v>
      </c>
      <c r="N23" s="4258">
        <f>SUM(B23:M23)</f>
        <v>4029053.0199999996</v>
      </c>
    </row>
    <row r="24" spans="1:14" ht="15.95" customHeight="1">
      <c r="A24" s="4281" t="s">
        <v>3918</v>
      </c>
      <c r="B24" s="3014">
        <v>0</v>
      </c>
      <c r="C24" s="3015">
        <v>0</v>
      </c>
      <c r="D24" s="3015">
        <v>0</v>
      </c>
      <c r="E24" s="3015">
        <v>0</v>
      </c>
      <c r="F24" s="3015">
        <v>0</v>
      </c>
      <c r="G24" s="3015">
        <v>0</v>
      </c>
      <c r="H24" s="3015">
        <v>0</v>
      </c>
      <c r="I24" s="3015">
        <v>0</v>
      </c>
      <c r="J24" s="3015">
        <v>0</v>
      </c>
      <c r="K24" s="3015">
        <v>0</v>
      </c>
      <c r="L24" s="3015">
        <v>0</v>
      </c>
      <c r="M24" s="3015">
        <v>0</v>
      </c>
      <c r="N24" s="4258">
        <f>SUM(B24:M24)</f>
        <v>0</v>
      </c>
    </row>
    <row r="25" spans="1:14" ht="15.95" customHeight="1">
      <c r="A25" s="4281" t="s">
        <v>3855</v>
      </c>
      <c r="B25" s="3014">
        <v>0</v>
      </c>
      <c r="C25" s="3015">
        <v>0</v>
      </c>
      <c r="D25" s="3015">
        <v>0</v>
      </c>
      <c r="E25" s="3015">
        <v>0</v>
      </c>
      <c r="F25" s="3015">
        <v>37</v>
      </c>
      <c r="G25" s="3015">
        <v>0</v>
      </c>
      <c r="H25" s="3015">
        <v>0</v>
      </c>
      <c r="I25" s="3015">
        <v>0</v>
      </c>
      <c r="J25" s="3015">
        <v>0</v>
      </c>
      <c r="K25" s="3015">
        <v>30</v>
      </c>
      <c r="L25" s="3015">
        <v>0</v>
      </c>
      <c r="M25" s="3015">
        <v>0</v>
      </c>
      <c r="N25" s="4258">
        <f t="shared" si="0"/>
        <v>67</v>
      </c>
    </row>
    <row r="26" spans="1:14" ht="15.95" customHeight="1">
      <c r="A26" s="4281" t="s">
        <v>3781</v>
      </c>
      <c r="B26" s="3014">
        <v>40563.96</v>
      </c>
      <c r="C26" s="3015">
        <v>115895.63</v>
      </c>
      <c r="D26" s="3015">
        <v>16176.36</v>
      </c>
      <c r="E26" s="3015">
        <v>294</v>
      </c>
      <c r="F26" s="3015">
        <v>77</v>
      </c>
      <c r="G26" s="3015">
        <v>211</v>
      </c>
      <c r="H26" s="3015">
        <v>33</v>
      </c>
      <c r="I26" s="3015">
        <v>54</v>
      </c>
      <c r="J26" s="3015">
        <v>15</v>
      </c>
      <c r="K26" s="3015">
        <v>51</v>
      </c>
      <c r="L26" s="3015">
        <v>153</v>
      </c>
      <c r="M26" s="3015">
        <v>27</v>
      </c>
      <c r="N26" s="4258">
        <f t="shared" si="0"/>
        <v>173550.95</v>
      </c>
    </row>
    <row r="27" spans="1:14" ht="15.95" customHeight="1">
      <c r="A27" s="4281" t="s">
        <v>3782</v>
      </c>
      <c r="B27" s="3014">
        <v>43625.3</v>
      </c>
      <c r="C27" s="3015">
        <v>44536.95</v>
      </c>
      <c r="D27" s="3015">
        <v>136616.5</v>
      </c>
      <c r="E27" s="3015">
        <v>39</v>
      </c>
      <c r="F27" s="3015">
        <v>10</v>
      </c>
      <c r="G27" s="3015">
        <v>14</v>
      </c>
      <c r="H27" s="3015">
        <v>0</v>
      </c>
      <c r="I27" s="3015">
        <v>85</v>
      </c>
      <c r="J27" s="3015">
        <v>62</v>
      </c>
      <c r="K27" s="3015">
        <v>0</v>
      </c>
      <c r="L27" s="3015">
        <v>42</v>
      </c>
      <c r="M27" s="3015">
        <v>29</v>
      </c>
      <c r="N27" s="4258">
        <f t="shared" si="0"/>
        <v>225059.75</v>
      </c>
    </row>
    <row r="28" spans="1:14" ht="15.95" customHeight="1">
      <c r="A28" s="4281" t="s">
        <v>3783</v>
      </c>
      <c r="B28" s="3014">
        <v>1647770.08</v>
      </c>
      <c r="C28" s="3015">
        <v>1138013.72</v>
      </c>
      <c r="D28" s="3015">
        <v>0</v>
      </c>
      <c r="E28" s="3015">
        <v>0</v>
      </c>
      <c r="F28" s="3015">
        <v>163</v>
      </c>
      <c r="G28" s="3015">
        <v>371</v>
      </c>
      <c r="H28" s="3015">
        <v>916</v>
      </c>
      <c r="I28" s="3015">
        <v>834</v>
      </c>
      <c r="J28" s="3015">
        <v>153</v>
      </c>
      <c r="K28" s="3015">
        <v>714</v>
      </c>
      <c r="L28" s="3015">
        <v>667</v>
      </c>
      <c r="M28" s="3015">
        <v>2101</v>
      </c>
      <c r="N28" s="4258">
        <f t="shared" si="0"/>
        <v>2791702.8</v>
      </c>
    </row>
    <row r="29" spans="1:14" ht="15.95" customHeight="1">
      <c r="A29" s="4281" t="s">
        <v>3784</v>
      </c>
      <c r="B29" s="3014">
        <v>572712.85</v>
      </c>
      <c r="C29" s="3015">
        <v>609627.39</v>
      </c>
      <c r="D29" s="3015">
        <v>115165.68</v>
      </c>
      <c r="E29" s="3015">
        <v>289</v>
      </c>
      <c r="F29" s="3015">
        <v>953</v>
      </c>
      <c r="G29" s="3015">
        <v>520</v>
      </c>
      <c r="H29" s="3015">
        <v>507</v>
      </c>
      <c r="I29" s="3015">
        <v>558</v>
      </c>
      <c r="J29" s="3015">
        <v>854</v>
      </c>
      <c r="K29" s="3015">
        <v>997</v>
      </c>
      <c r="L29" s="3015">
        <v>1016</v>
      </c>
      <c r="M29" s="3015">
        <v>522</v>
      </c>
      <c r="N29" s="4258">
        <f t="shared" si="0"/>
        <v>1303721.92</v>
      </c>
    </row>
    <row r="30" spans="1:14" ht="15.95" customHeight="1">
      <c r="A30" s="4281" t="s">
        <v>3785</v>
      </c>
      <c r="B30" s="3014">
        <v>715511.87</v>
      </c>
      <c r="C30" s="3015">
        <v>783608.55</v>
      </c>
      <c r="D30" s="3015">
        <v>810525.36</v>
      </c>
      <c r="E30" s="3015">
        <v>1306</v>
      </c>
      <c r="F30" s="3015">
        <v>1284</v>
      </c>
      <c r="G30" s="3015">
        <v>1373</v>
      </c>
      <c r="H30" s="3015">
        <v>1820</v>
      </c>
      <c r="I30" s="3015">
        <v>904</v>
      </c>
      <c r="J30" s="3015">
        <v>1003</v>
      </c>
      <c r="K30" s="3015">
        <v>1968</v>
      </c>
      <c r="L30" s="3015">
        <v>1366</v>
      </c>
      <c r="M30" s="3015">
        <v>2123</v>
      </c>
      <c r="N30" s="4258">
        <f t="shared" si="0"/>
        <v>2322792.7799999998</v>
      </c>
    </row>
    <row r="31" spans="1:14" ht="15.95" customHeight="1">
      <c r="A31" s="4281" t="s">
        <v>3786</v>
      </c>
      <c r="B31" s="3014">
        <v>0</v>
      </c>
      <c r="C31" s="3015">
        <v>0</v>
      </c>
      <c r="D31" s="3015">
        <v>0</v>
      </c>
      <c r="E31" s="3015">
        <v>0</v>
      </c>
      <c r="F31" s="3015">
        <v>0</v>
      </c>
      <c r="G31" s="3015">
        <v>0</v>
      </c>
      <c r="H31" s="3015">
        <v>0</v>
      </c>
      <c r="I31" s="3015">
        <v>0</v>
      </c>
      <c r="J31" s="3015">
        <v>0</v>
      </c>
      <c r="K31" s="3015">
        <v>0</v>
      </c>
      <c r="L31" s="3015">
        <v>0</v>
      </c>
      <c r="M31" s="3015">
        <v>0</v>
      </c>
      <c r="N31" s="4258">
        <f t="shared" si="0"/>
        <v>0</v>
      </c>
    </row>
    <row r="32" spans="1:14" ht="15.95" customHeight="1">
      <c r="A32" s="4281" t="s">
        <v>3787</v>
      </c>
      <c r="B32" s="3014">
        <v>185845.63</v>
      </c>
      <c r="C32" s="3015">
        <v>175807.74</v>
      </c>
      <c r="D32" s="3015">
        <v>188364.6</v>
      </c>
      <c r="E32" s="3015">
        <v>380</v>
      </c>
      <c r="F32" s="3015">
        <v>262</v>
      </c>
      <c r="G32" s="3015">
        <v>219</v>
      </c>
      <c r="H32" s="3015">
        <v>412</v>
      </c>
      <c r="I32" s="3015">
        <v>303</v>
      </c>
      <c r="J32" s="3015">
        <v>376</v>
      </c>
      <c r="K32" s="3015">
        <v>420</v>
      </c>
      <c r="L32" s="3015">
        <v>361</v>
      </c>
      <c r="M32" s="3015">
        <v>342</v>
      </c>
      <c r="N32" s="4258">
        <f t="shared" si="0"/>
        <v>553092.97</v>
      </c>
    </row>
    <row r="33" spans="1:14" ht="15.95" customHeight="1">
      <c r="A33" s="4281" t="s">
        <v>3788</v>
      </c>
      <c r="B33" s="3014">
        <v>0</v>
      </c>
      <c r="C33" s="3015">
        <v>16675.650000000001</v>
      </c>
      <c r="D33" s="3015">
        <v>0</v>
      </c>
      <c r="E33" s="3015">
        <v>0</v>
      </c>
      <c r="F33" s="3015">
        <v>0</v>
      </c>
      <c r="G33" s="3015">
        <v>0</v>
      </c>
      <c r="H33" s="3015">
        <v>0</v>
      </c>
      <c r="I33" s="3015">
        <v>0</v>
      </c>
      <c r="J33" s="3015">
        <v>31</v>
      </c>
      <c r="K33" s="3015">
        <v>0</v>
      </c>
      <c r="L33" s="3015">
        <v>0</v>
      </c>
      <c r="M33" s="3015">
        <v>0</v>
      </c>
      <c r="N33" s="4258">
        <f t="shared" si="0"/>
        <v>16706.650000000001</v>
      </c>
    </row>
    <row r="34" spans="1:14" ht="15.95" customHeight="1">
      <c r="A34" s="4281" t="s">
        <v>3919</v>
      </c>
      <c r="B34" s="3014">
        <v>0</v>
      </c>
      <c r="C34" s="3015">
        <v>0</v>
      </c>
      <c r="D34" s="3015">
        <v>0</v>
      </c>
      <c r="E34" s="3015">
        <v>0</v>
      </c>
      <c r="F34" s="3015">
        <v>0</v>
      </c>
      <c r="G34" s="3015">
        <v>0</v>
      </c>
      <c r="H34" s="3015">
        <v>0</v>
      </c>
      <c r="I34" s="3015">
        <v>0</v>
      </c>
      <c r="J34" s="3015">
        <v>0</v>
      </c>
      <c r="K34" s="3015">
        <v>0</v>
      </c>
      <c r="L34" s="3015">
        <v>0</v>
      </c>
      <c r="M34" s="3015">
        <v>0</v>
      </c>
      <c r="N34" s="4258">
        <f>SUM(B34:M34)</f>
        <v>0</v>
      </c>
    </row>
    <row r="35" spans="1:14" ht="15.95" customHeight="1">
      <c r="A35" s="4281" t="s">
        <v>3789</v>
      </c>
      <c r="B35" s="4282">
        <v>182223.82</v>
      </c>
      <c r="C35" s="3015">
        <v>89995.44</v>
      </c>
      <c r="D35" s="3015">
        <v>291411.71000000002</v>
      </c>
      <c r="E35" s="3015">
        <v>217</v>
      </c>
      <c r="F35" s="3015">
        <v>448</v>
      </c>
      <c r="G35" s="3015">
        <v>483</v>
      </c>
      <c r="H35" s="3015">
        <v>371</v>
      </c>
      <c r="I35" s="3015">
        <v>538</v>
      </c>
      <c r="J35" s="3015">
        <v>554</v>
      </c>
      <c r="K35" s="3015">
        <v>330</v>
      </c>
      <c r="L35" s="3015">
        <v>447</v>
      </c>
      <c r="M35" s="3015">
        <v>277</v>
      </c>
      <c r="N35" s="4258">
        <f t="shared" si="0"/>
        <v>567295.97</v>
      </c>
    </row>
    <row r="36" spans="1:14" ht="15.95" customHeight="1">
      <c r="A36" s="4281" t="s">
        <v>3876</v>
      </c>
      <c r="B36" s="3014">
        <v>0</v>
      </c>
      <c r="C36" s="3015">
        <v>0</v>
      </c>
      <c r="D36" s="3015">
        <v>0</v>
      </c>
      <c r="E36" s="3015">
        <v>0</v>
      </c>
      <c r="F36" s="3015">
        <v>0</v>
      </c>
      <c r="G36" s="3015">
        <v>0</v>
      </c>
      <c r="H36" s="3015">
        <v>0</v>
      </c>
      <c r="I36" s="3015">
        <v>0</v>
      </c>
      <c r="J36" s="3015">
        <v>0</v>
      </c>
      <c r="K36" s="3015">
        <v>0</v>
      </c>
      <c r="L36" s="3015">
        <v>0</v>
      </c>
      <c r="M36" s="3015">
        <v>0</v>
      </c>
      <c r="N36" s="4258">
        <f t="shared" si="0"/>
        <v>0</v>
      </c>
    </row>
    <row r="37" spans="1:14" ht="15.95" customHeight="1">
      <c r="A37" s="4281" t="s">
        <v>3790</v>
      </c>
      <c r="B37" s="4282">
        <v>64809</v>
      </c>
      <c r="C37" s="3015">
        <v>4753.29</v>
      </c>
      <c r="D37" s="3015">
        <v>0</v>
      </c>
      <c r="E37" s="3015">
        <v>0</v>
      </c>
      <c r="F37" s="3015">
        <v>131</v>
      </c>
      <c r="G37" s="3015">
        <v>20</v>
      </c>
      <c r="H37" s="3015">
        <v>45</v>
      </c>
      <c r="I37" s="3015">
        <v>35</v>
      </c>
      <c r="J37" s="3015">
        <v>0</v>
      </c>
      <c r="K37" s="3015">
        <v>14</v>
      </c>
      <c r="L37" s="3015">
        <v>148</v>
      </c>
      <c r="M37" s="3015">
        <v>5</v>
      </c>
      <c r="N37" s="4258">
        <f t="shared" si="0"/>
        <v>69960.289999999994</v>
      </c>
    </row>
    <row r="38" spans="1:14" ht="15.95" customHeight="1">
      <c r="A38" s="4281" t="s">
        <v>3878</v>
      </c>
      <c r="B38" s="4282">
        <v>11400.46</v>
      </c>
      <c r="C38" s="3015">
        <v>19941</v>
      </c>
      <c r="D38" s="3015">
        <v>0</v>
      </c>
      <c r="E38" s="3015">
        <v>0</v>
      </c>
      <c r="F38" s="3015">
        <v>17</v>
      </c>
      <c r="G38" s="3015">
        <v>0</v>
      </c>
      <c r="H38" s="3015">
        <v>0</v>
      </c>
      <c r="I38" s="3015">
        <v>0</v>
      </c>
      <c r="J38" s="3015">
        <v>35</v>
      </c>
      <c r="K38" s="3015">
        <v>0</v>
      </c>
      <c r="L38" s="3015">
        <v>0</v>
      </c>
      <c r="M38" s="3015">
        <v>13</v>
      </c>
      <c r="N38" s="4258">
        <f t="shared" si="0"/>
        <v>31406.46</v>
      </c>
    </row>
    <row r="39" spans="1:14" ht="15.95" customHeight="1">
      <c r="A39" s="4281" t="s">
        <v>3791</v>
      </c>
      <c r="B39" s="3014">
        <v>73187.649999999994</v>
      </c>
      <c r="C39" s="3015">
        <v>128331.49</v>
      </c>
      <c r="D39" s="3015">
        <v>141481.64000000001</v>
      </c>
      <c r="E39" s="3015">
        <v>95</v>
      </c>
      <c r="F39" s="3015">
        <v>110</v>
      </c>
      <c r="G39" s="3015">
        <v>112</v>
      </c>
      <c r="H39" s="3015">
        <v>102</v>
      </c>
      <c r="I39" s="3015">
        <v>98</v>
      </c>
      <c r="J39" s="3015">
        <v>103</v>
      </c>
      <c r="K39" s="3015">
        <v>74</v>
      </c>
      <c r="L39" s="3015">
        <v>59</v>
      </c>
      <c r="M39" s="3015">
        <v>111</v>
      </c>
      <c r="N39" s="4258">
        <f t="shared" si="0"/>
        <v>343864.78</v>
      </c>
    </row>
    <row r="40" spans="1:14" ht="15.95" customHeight="1">
      <c r="A40" s="4281" t="s">
        <v>3793</v>
      </c>
      <c r="B40" s="3014">
        <v>11664.54</v>
      </c>
      <c r="C40" s="3015">
        <v>0</v>
      </c>
      <c r="D40" s="3015">
        <v>0</v>
      </c>
      <c r="E40" s="3015">
        <v>5</v>
      </c>
      <c r="F40" s="3015">
        <v>0</v>
      </c>
      <c r="G40" s="3015">
        <v>0</v>
      </c>
      <c r="H40" s="3015">
        <v>22</v>
      </c>
      <c r="I40" s="3015">
        <v>0</v>
      </c>
      <c r="J40" s="3015">
        <v>22</v>
      </c>
      <c r="K40" s="3015">
        <v>39</v>
      </c>
      <c r="L40" s="3015">
        <v>0</v>
      </c>
      <c r="M40" s="3015">
        <v>0</v>
      </c>
      <c r="N40" s="4258">
        <f t="shared" si="0"/>
        <v>11752.54</v>
      </c>
    </row>
    <row r="41" spans="1:14" ht="15.95" customHeight="1">
      <c r="A41" s="4281" t="s">
        <v>3794</v>
      </c>
      <c r="B41" s="3014">
        <v>27911.99</v>
      </c>
      <c r="C41" s="3015">
        <v>19873.7</v>
      </c>
      <c r="D41" s="3015">
        <v>0</v>
      </c>
      <c r="E41" s="3015">
        <v>0</v>
      </c>
      <c r="F41" s="3015">
        <v>0</v>
      </c>
      <c r="G41" s="3015">
        <v>0</v>
      </c>
      <c r="H41" s="3015">
        <v>59</v>
      </c>
      <c r="I41" s="3015">
        <v>0</v>
      </c>
      <c r="J41" s="3015">
        <v>0</v>
      </c>
      <c r="K41" s="3015">
        <v>0</v>
      </c>
      <c r="L41" s="3015">
        <v>0</v>
      </c>
      <c r="M41" s="3015">
        <v>0</v>
      </c>
      <c r="N41" s="4258">
        <f t="shared" si="0"/>
        <v>47844.69</v>
      </c>
    </row>
    <row r="42" spans="1:14" ht="15.95" customHeight="1">
      <c r="A42" s="4281" t="s">
        <v>3795</v>
      </c>
      <c r="B42" s="3014">
        <v>866070.37</v>
      </c>
      <c r="C42" s="3015">
        <v>153453.17000000001</v>
      </c>
      <c r="D42" s="3015">
        <v>767782.6</v>
      </c>
      <c r="E42" s="3015">
        <v>1076</v>
      </c>
      <c r="F42" s="3015">
        <v>1941</v>
      </c>
      <c r="G42" s="3015">
        <v>2558</v>
      </c>
      <c r="H42" s="3015">
        <v>2102</v>
      </c>
      <c r="I42" s="3015">
        <v>641</v>
      </c>
      <c r="J42" s="3015">
        <v>2132</v>
      </c>
      <c r="K42" s="3015">
        <v>1896</v>
      </c>
      <c r="L42" s="3015">
        <v>1459</v>
      </c>
      <c r="M42" s="3015">
        <v>266</v>
      </c>
      <c r="N42" s="4258">
        <f t="shared" si="0"/>
        <v>1801377.1400000001</v>
      </c>
    </row>
    <row r="43" spans="1:14" ht="15.95" customHeight="1">
      <c r="A43" s="4281" t="s">
        <v>3796</v>
      </c>
      <c r="B43" s="3014">
        <v>11222.06</v>
      </c>
      <c r="C43" s="3015">
        <v>0</v>
      </c>
      <c r="D43" s="3015">
        <v>0</v>
      </c>
      <c r="E43" s="3015">
        <v>4</v>
      </c>
      <c r="F43" s="3015">
        <v>6</v>
      </c>
      <c r="G43" s="3015">
        <v>0</v>
      </c>
      <c r="H43" s="3015">
        <v>7</v>
      </c>
      <c r="I43" s="3015">
        <v>38</v>
      </c>
      <c r="J43" s="3015">
        <v>50</v>
      </c>
      <c r="K43" s="3015">
        <v>5</v>
      </c>
      <c r="L43" s="3015">
        <v>30</v>
      </c>
      <c r="M43" s="3015">
        <v>50</v>
      </c>
      <c r="N43" s="4258">
        <f t="shared" si="0"/>
        <v>11412.06</v>
      </c>
    </row>
    <row r="44" spans="1:14" ht="15.95" customHeight="1">
      <c r="A44" s="4281" t="s">
        <v>3797</v>
      </c>
      <c r="B44" s="3014">
        <v>788574.84</v>
      </c>
      <c r="C44" s="3015">
        <v>562297.98</v>
      </c>
      <c r="D44" s="3015">
        <v>939304.93</v>
      </c>
      <c r="E44" s="3015">
        <v>1945</v>
      </c>
      <c r="F44" s="3015">
        <v>2024</v>
      </c>
      <c r="G44" s="3015">
        <v>2378</v>
      </c>
      <c r="H44" s="3015">
        <v>2655</v>
      </c>
      <c r="I44" s="3015">
        <v>2121</v>
      </c>
      <c r="J44" s="3015">
        <v>2219</v>
      </c>
      <c r="K44" s="3015">
        <v>2092</v>
      </c>
      <c r="L44" s="3015">
        <v>2182</v>
      </c>
      <c r="M44" s="3015">
        <v>2362</v>
      </c>
      <c r="N44" s="4258">
        <f t="shared" si="0"/>
        <v>2310155.75</v>
      </c>
    </row>
    <row r="45" spans="1:14" ht="15.95" customHeight="1">
      <c r="A45" s="4281" t="s">
        <v>3798</v>
      </c>
      <c r="B45" s="3014">
        <v>0</v>
      </c>
      <c r="C45" s="3015">
        <v>0</v>
      </c>
      <c r="D45" s="3015">
        <v>543325.35</v>
      </c>
      <c r="E45" s="3015">
        <v>20</v>
      </c>
      <c r="F45" s="3015">
        <v>1014</v>
      </c>
      <c r="G45" s="3015">
        <v>2580</v>
      </c>
      <c r="H45" s="3015">
        <v>1186</v>
      </c>
      <c r="I45" s="3015">
        <v>2438</v>
      </c>
      <c r="J45" s="3015">
        <v>3194</v>
      </c>
      <c r="K45" s="3015">
        <v>1644</v>
      </c>
      <c r="L45" s="3015">
        <v>523</v>
      </c>
      <c r="M45" s="3015">
        <v>33</v>
      </c>
      <c r="N45" s="4258">
        <f t="shared" si="0"/>
        <v>555957.35</v>
      </c>
    </row>
    <row r="46" spans="1:14" ht="15.95" customHeight="1">
      <c r="A46" s="4281" t="s">
        <v>3799</v>
      </c>
      <c r="B46" s="3014">
        <v>12738.86</v>
      </c>
      <c r="C46" s="3015">
        <v>168023.17</v>
      </c>
      <c r="D46" s="3015">
        <v>133350.32</v>
      </c>
      <c r="E46" s="3015">
        <v>55</v>
      </c>
      <c r="F46" s="3015">
        <v>60</v>
      </c>
      <c r="G46" s="3015">
        <v>133</v>
      </c>
      <c r="H46" s="3015">
        <v>274</v>
      </c>
      <c r="I46" s="3015">
        <v>231</v>
      </c>
      <c r="J46" s="3015">
        <v>81</v>
      </c>
      <c r="K46" s="3015">
        <v>77</v>
      </c>
      <c r="L46" s="3015">
        <v>370</v>
      </c>
      <c r="M46" s="3015">
        <v>236</v>
      </c>
      <c r="N46" s="4258">
        <f>SUM(B46:M46)</f>
        <v>315629.35000000003</v>
      </c>
    </row>
    <row r="47" spans="1:14" ht="15.95" customHeight="1">
      <c r="A47" s="4281" t="s">
        <v>3800</v>
      </c>
      <c r="B47" s="3014">
        <v>0</v>
      </c>
      <c r="C47" s="3015">
        <v>76586.5</v>
      </c>
      <c r="D47" s="3015">
        <v>0</v>
      </c>
      <c r="E47" s="3015">
        <v>0</v>
      </c>
      <c r="F47" s="3015">
        <v>29</v>
      </c>
      <c r="G47" s="3015">
        <v>33</v>
      </c>
      <c r="H47" s="3015">
        <v>25</v>
      </c>
      <c r="I47" s="3015">
        <v>68</v>
      </c>
      <c r="J47" s="3015">
        <v>30</v>
      </c>
      <c r="K47" s="3015">
        <v>18</v>
      </c>
      <c r="L47" s="3015">
        <v>32</v>
      </c>
      <c r="M47" s="3015">
        <v>31</v>
      </c>
      <c r="N47" s="4258">
        <f t="shared" si="0"/>
        <v>76852.5</v>
      </c>
    </row>
    <row r="48" spans="1:14" ht="15.95" customHeight="1">
      <c r="A48" s="4281" t="s">
        <v>3801</v>
      </c>
      <c r="B48" s="4282">
        <v>197957.26</v>
      </c>
      <c r="C48" s="3015">
        <v>91295.360000000001</v>
      </c>
      <c r="D48" s="3015">
        <v>38242</v>
      </c>
      <c r="E48" s="3015">
        <v>116</v>
      </c>
      <c r="F48" s="3015">
        <v>0</v>
      </c>
      <c r="G48" s="3015">
        <v>136</v>
      </c>
      <c r="H48" s="3015">
        <v>0</v>
      </c>
      <c r="I48" s="3015">
        <v>137</v>
      </c>
      <c r="J48" s="3015">
        <v>0</v>
      </c>
      <c r="K48" s="3015">
        <v>248</v>
      </c>
      <c r="L48" s="3015">
        <v>77</v>
      </c>
      <c r="M48" s="3015">
        <v>62</v>
      </c>
      <c r="N48" s="4258">
        <f t="shared" si="0"/>
        <v>328270.62</v>
      </c>
    </row>
    <row r="49" spans="1:14" ht="15.95" customHeight="1">
      <c r="A49" s="4281" t="s">
        <v>3904</v>
      </c>
      <c r="B49" s="4282">
        <v>0</v>
      </c>
      <c r="C49" s="3015">
        <v>0</v>
      </c>
      <c r="D49" s="3015">
        <v>0</v>
      </c>
      <c r="E49" s="3015">
        <v>0</v>
      </c>
      <c r="F49" s="3015">
        <v>0</v>
      </c>
      <c r="G49" s="3015">
        <v>6</v>
      </c>
      <c r="H49" s="3015">
        <v>0</v>
      </c>
      <c r="I49" s="3015">
        <v>0</v>
      </c>
      <c r="J49" s="3015">
        <v>0</v>
      </c>
      <c r="K49" s="3015">
        <v>0</v>
      </c>
      <c r="L49" s="3015">
        <v>9</v>
      </c>
      <c r="M49" s="3015">
        <v>0</v>
      </c>
      <c r="N49" s="4258">
        <f t="shared" si="0"/>
        <v>15</v>
      </c>
    </row>
    <row r="50" spans="1:14" ht="15.95" customHeight="1">
      <c r="A50" s="4281" t="s">
        <v>3802</v>
      </c>
      <c r="B50" s="3014">
        <v>42873</v>
      </c>
      <c r="C50" s="3015">
        <v>0</v>
      </c>
      <c r="D50" s="3015">
        <v>0</v>
      </c>
      <c r="E50" s="3015">
        <v>0</v>
      </c>
      <c r="F50" s="3015">
        <v>0</v>
      </c>
      <c r="G50" s="3015">
        <v>0</v>
      </c>
      <c r="H50" s="3015">
        <v>182</v>
      </c>
      <c r="I50" s="3015">
        <v>0</v>
      </c>
      <c r="J50" s="3015">
        <v>0</v>
      </c>
      <c r="K50" s="3015">
        <v>0</v>
      </c>
      <c r="L50" s="3015">
        <v>0</v>
      </c>
      <c r="M50" s="3015">
        <v>0</v>
      </c>
      <c r="N50" s="4258">
        <f t="shared" si="0"/>
        <v>43055</v>
      </c>
    </row>
    <row r="51" spans="1:14" ht="15.95" customHeight="1">
      <c r="A51" s="4281" t="s">
        <v>3920</v>
      </c>
      <c r="B51" s="3014">
        <v>0</v>
      </c>
      <c r="C51" s="3015">
        <v>0</v>
      </c>
      <c r="D51" s="3015">
        <v>0</v>
      </c>
      <c r="E51" s="3015">
        <v>0</v>
      </c>
      <c r="F51" s="3015">
        <v>0</v>
      </c>
      <c r="G51" s="3015">
        <v>0</v>
      </c>
      <c r="H51" s="3015">
        <v>0</v>
      </c>
      <c r="I51" s="3015">
        <v>0</v>
      </c>
      <c r="J51" s="3015">
        <v>0</v>
      </c>
      <c r="K51" s="3015">
        <v>0</v>
      </c>
      <c r="L51" s="3015">
        <v>0</v>
      </c>
      <c r="M51" s="3015">
        <v>0</v>
      </c>
      <c r="N51" s="4258">
        <f>SUM(B51:M51)</f>
        <v>0</v>
      </c>
    </row>
    <row r="52" spans="1:14" ht="15.95" customHeight="1">
      <c r="A52" s="4281" t="s">
        <v>3921</v>
      </c>
      <c r="B52" s="3014">
        <v>43313</v>
      </c>
      <c r="C52" s="3015">
        <v>0</v>
      </c>
      <c r="D52" s="3015">
        <v>0</v>
      </c>
      <c r="E52" s="3015">
        <v>0</v>
      </c>
      <c r="F52" s="3015">
        <v>0</v>
      </c>
      <c r="G52" s="3015">
        <v>0</v>
      </c>
      <c r="H52" s="3015">
        <v>0</v>
      </c>
      <c r="I52" s="3015">
        <v>0</v>
      </c>
      <c r="J52" s="3015">
        <v>0</v>
      </c>
      <c r="K52" s="3015">
        <v>0</v>
      </c>
      <c r="L52" s="3015">
        <v>0</v>
      </c>
      <c r="M52" s="3015">
        <v>0</v>
      </c>
      <c r="N52" s="4258">
        <f t="shared" si="0"/>
        <v>43313</v>
      </c>
    </row>
    <row r="53" spans="1:14" ht="15.95" customHeight="1">
      <c r="A53" s="4281" t="s">
        <v>3804</v>
      </c>
      <c r="B53" s="3014">
        <v>887799.4</v>
      </c>
      <c r="C53" s="3015">
        <v>903094</v>
      </c>
      <c r="D53" s="3015">
        <v>1447585.32</v>
      </c>
      <c r="E53" s="3015">
        <v>1071</v>
      </c>
      <c r="F53" s="3015">
        <v>865</v>
      </c>
      <c r="G53" s="3015">
        <v>1284</v>
      </c>
      <c r="H53" s="3015">
        <v>600</v>
      </c>
      <c r="I53" s="3015">
        <v>1029</v>
      </c>
      <c r="J53" s="3015">
        <v>836</v>
      </c>
      <c r="K53" s="3015">
        <v>960</v>
      </c>
      <c r="L53" s="3015">
        <v>2284</v>
      </c>
      <c r="M53" s="3015">
        <v>2583</v>
      </c>
      <c r="N53" s="4258">
        <f t="shared" si="0"/>
        <v>3249990.7199999997</v>
      </c>
    </row>
    <row r="54" spans="1:14" ht="15.95" customHeight="1">
      <c r="A54" s="4281" t="s">
        <v>3805</v>
      </c>
      <c r="B54" s="3014">
        <v>0</v>
      </c>
      <c r="C54" s="3015">
        <v>0</v>
      </c>
      <c r="D54" s="3015">
        <v>0</v>
      </c>
      <c r="E54" s="3015">
        <v>0</v>
      </c>
      <c r="F54" s="3015">
        <v>0</v>
      </c>
      <c r="G54" s="3015">
        <v>0</v>
      </c>
      <c r="H54" s="3015">
        <v>0</v>
      </c>
      <c r="I54" s="3015">
        <v>49</v>
      </c>
      <c r="J54" s="3015">
        <v>0</v>
      </c>
      <c r="K54" s="3015">
        <v>0</v>
      </c>
      <c r="L54" s="3015">
        <v>0</v>
      </c>
      <c r="M54" s="3015">
        <v>0</v>
      </c>
      <c r="N54" s="4258">
        <f t="shared" si="0"/>
        <v>49</v>
      </c>
    </row>
    <row r="55" spans="1:14" ht="15.95" customHeight="1">
      <c r="A55" s="4281" t="s">
        <v>3806</v>
      </c>
      <c r="B55" s="3014">
        <v>10846.06</v>
      </c>
      <c r="C55" s="3015">
        <v>2680.81</v>
      </c>
      <c r="D55" s="3015">
        <v>1895.26</v>
      </c>
      <c r="E55" s="3015">
        <v>105</v>
      </c>
      <c r="F55" s="3015">
        <v>57</v>
      </c>
      <c r="G55" s="3015">
        <v>42</v>
      </c>
      <c r="H55" s="3015">
        <v>12</v>
      </c>
      <c r="I55" s="3015">
        <v>106</v>
      </c>
      <c r="J55" s="3015">
        <v>0</v>
      </c>
      <c r="K55" s="3015">
        <v>101</v>
      </c>
      <c r="L55" s="3015">
        <v>7</v>
      </c>
      <c r="M55" s="3015">
        <v>64</v>
      </c>
      <c r="N55" s="4258">
        <f t="shared" si="0"/>
        <v>15916.13</v>
      </c>
    </row>
    <row r="56" spans="1:14" ht="15.95" customHeight="1">
      <c r="A56" s="4281" t="s">
        <v>3807</v>
      </c>
      <c r="B56" s="3014">
        <v>228213.97</v>
      </c>
      <c r="C56" s="3015">
        <v>1428557.75</v>
      </c>
      <c r="D56" s="3015">
        <v>400382.76</v>
      </c>
      <c r="E56" s="3015">
        <v>1465</v>
      </c>
      <c r="F56" s="3015">
        <v>379</v>
      </c>
      <c r="G56" s="3015">
        <v>213</v>
      </c>
      <c r="H56" s="3015">
        <v>226</v>
      </c>
      <c r="I56" s="3015">
        <v>709</v>
      </c>
      <c r="J56" s="3015">
        <v>648</v>
      </c>
      <c r="K56" s="3015">
        <v>561</v>
      </c>
      <c r="L56" s="3015">
        <v>894</v>
      </c>
      <c r="M56" s="3015">
        <v>557</v>
      </c>
      <c r="N56" s="4258">
        <f t="shared" si="0"/>
        <v>2062806.48</v>
      </c>
    </row>
    <row r="57" spans="1:14" ht="15.95" customHeight="1">
      <c r="A57" s="4281" t="s">
        <v>3808</v>
      </c>
      <c r="B57" s="3014">
        <v>8637.9</v>
      </c>
      <c r="C57" s="3015">
        <v>162952.18</v>
      </c>
      <c r="D57" s="3015">
        <v>23528</v>
      </c>
      <c r="E57" s="3015">
        <v>40</v>
      </c>
      <c r="F57" s="3015">
        <v>119</v>
      </c>
      <c r="G57" s="3015">
        <v>385</v>
      </c>
      <c r="H57" s="3015">
        <v>233</v>
      </c>
      <c r="I57" s="3015">
        <v>601</v>
      </c>
      <c r="J57" s="3015">
        <v>70</v>
      </c>
      <c r="K57" s="3015">
        <v>400</v>
      </c>
      <c r="L57" s="3015">
        <v>381</v>
      </c>
      <c r="M57" s="3015">
        <v>417</v>
      </c>
      <c r="N57" s="4258">
        <f t="shared" si="0"/>
        <v>197764.08</v>
      </c>
    </row>
    <row r="58" spans="1:14" ht="15.95" customHeight="1">
      <c r="A58" s="4281" t="s">
        <v>3809</v>
      </c>
      <c r="B58" s="4282">
        <v>0</v>
      </c>
      <c r="C58" s="3015">
        <v>0</v>
      </c>
      <c r="D58" s="3015">
        <v>0</v>
      </c>
      <c r="E58" s="3015">
        <v>22</v>
      </c>
      <c r="F58" s="3015">
        <v>14</v>
      </c>
      <c r="G58" s="3015">
        <v>0</v>
      </c>
      <c r="H58" s="3015">
        <v>0</v>
      </c>
      <c r="I58" s="3015">
        <v>13</v>
      </c>
      <c r="J58" s="3015">
        <v>0</v>
      </c>
      <c r="K58" s="3015">
        <v>0</v>
      </c>
      <c r="L58" s="3015">
        <v>0</v>
      </c>
      <c r="M58" s="3015">
        <v>0</v>
      </c>
      <c r="N58" s="4258">
        <f>SUM(B58:M58)</f>
        <v>49</v>
      </c>
    </row>
    <row r="59" spans="1:14" ht="15.95" customHeight="1">
      <c r="A59" s="4281" t="s">
        <v>3879</v>
      </c>
      <c r="B59" s="3014">
        <v>0</v>
      </c>
      <c r="C59" s="3015">
        <v>124611.35</v>
      </c>
      <c r="D59" s="3015">
        <v>142272.54999999999</v>
      </c>
      <c r="E59" s="3015">
        <v>55</v>
      </c>
      <c r="F59" s="3015">
        <v>28</v>
      </c>
      <c r="G59" s="3015">
        <v>79</v>
      </c>
      <c r="H59" s="3015">
        <v>7</v>
      </c>
      <c r="I59" s="3015">
        <v>57</v>
      </c>
      <c r="J59" s="3015">
        <v>49</v>
      </c>
      <c r="K59" s="3015">
        <v>41</v>
      </c>
      <c r="L59" s="3015">
        <v>50</v>
      </c>
      <c r="M59" s="3015">
        <v>0</v>
      </c>
      <c r="N59" s="4258">
        <f t="shared" si="0"/>
        <v>267249.90000000002</v>
      </c>
    </row>
    <row r="60" spans="1:14" ht="15.95" customHeight="1">
      <c r="A60" s="4281" t="s">
        <v>3857</v>
      </c>
      <c r="B60" s="3014">
        <v>0</v>
      </c>
      <c r="C60" s="3015">
        <v>0</v>
      </c>
      <c r="D60" s="3015">
        <v>0</v>
      </c>
      <c r="E60" s="3015">
        <v>0</v>
      </c>
      <c r="F60" s="3015">
        <v>0</v>
      </c>
      <c r="G60" s="3015">
        <v>0</v>
      </c>
      <c r="H60" s="3015">
        <v>151</v>
      </c>
      <c r="I60" s="3015">
        <v>0</v>
      </c>
      <c r="J60" s="3015">
        <v>0</v>
      </c>
      <c r="K60" s="3015">
        <v>0</v>
      </c>
      <c r="L60" s="3015">
        <v>67</v>
      </c>
      <c r="M60" s="3015">
        <v>0</v>
      </c>
      <c r="N60" s="4258">
        <f t="shared" si="0"/>
        <v>218</v>
      </c>
    </row>
    <row r="61" spans="1:14" ht="15.95" customHeight="1">
      <c r="A61" s="4281" t="s">
        <v>3811</v>
      </c>
      <c r="B61" s="3014">
        <v>3072115.21</v>
      </c>
      <c r="C61" s="3015">
        <v>3521270.87</v>
      </c>
      <c r="D61" s="3015">
        <v>2001930.62</v>
      </c>
      <c r="E61" s="3015">
        <v>4905</v>
      </c>
      <c r="F61" s="3015">
        <v>6092</v>
      </c>
      <c r="G61" s="3015">
        <v>4626</v>
      </c>
      <c r="H61" s="3015">
        <v>3436</v>
      </c>
      <c r="I61" s="3015">
        <v>4359</v>
      </c>
      <c r="J61" s="3015">
        <v>3592</v>
      </c>
      <c r="K61" s="3015">
        <v>4149</v>
      </c>
      <c r="L61" s="3015">
        <v>3255</v>
      </c>
      <c r="M61" s="3015">
        <v>3801</v>
      </c>
      <c r="N61" s="4258">
        <f>SUM(B61:M61)</f>
        <v>8633531.6999999993</v>
      </c>
    </row>
    <row r="62" spans="1:14" ht="15.95" customHeight="1">
      <c r="A62" s="4281" t="s">
        <v>3812</v>
      </c>
      <c r="B62" s="4282">
        <v>900799.95</v>
      </c>
      <c r="C62" s="3015">
        <v>1698413.52</v>
      </c>
      <c r="D62" s="3015">
        <v>2393228.84</v>
      </c>
      <c r="E62" s="3015">
        <v>2686</v>
      </c>
      <c r="F62" s="3015">
        <v>2137</v>
      </c>
      <c r="G62" s="3015">
        <v>1934</v>
      </c>
      <c r="H62" s="3015">
        <v>1188</v>
      </c>
      <c r="I62" s="3015">
        <v>640</v>
      </c>
      <c r="J62" s="3015">
        <v>1440</v>
      </c>
      <c r="K62" s="3015">
        <v>2954</v>
      </c>
      <c r="L62" s="3015">
        <v>1417</v>
      </c>
      <c r="M62" s="3015">
        <v>1397</v>
      </c>
      <c r="N62" s="4258">
        <f t="shared" si="0"/>
        <v>5008235.3099999996</v>
      </c>
    </row>
    <row r="63" spans="1:14" ht="15.95" customHeight="1">
      <c r="A63" s="4281" t="s">
        <v>3814</v>
      </c>
      <c r="B63" s="3014">
        <v>803881.11</v>
      </c>
      <c r="C63" s="3015">
        <v>1049350.69</v>
      </c>
      <c r="D63" s="3015">
        <v>1408923.28</v>
      </c>
      <c r="E63" s="3015">
        <v>887</v>
      </c>
      <c r="F63" s="3015">
        <v>1225</v>
      </c>
      <c r="G63" s="3015">
        <v>1526</v>
      </c>
      <c r="H63" s="3015">
        <v>1416</v>
      </c>
      <c r="I63" s="3015">
        <v>1663</v>
      </c>
      <c r="J63" s="3015">
        <v>1991</v>
      </c>
      <c r="K63" s="3015">
        <v>2453</v>
      </c>
      <c r="L63" s="3015">
        <v>1772</v>
      </c>
      <c r="M63" s="3015">
        <v>2129</v>
      </c>
      <c r="N63" s="4258">
        <f t="shared" si="0"/>
        <v>3277217.08</v>
      </c>
    </row>
    <row r="64" spans="1:14" ht="15.95" customHeight="1">
      <c r="A64" s="4281" t="s">
        <v>3858</v>
      </c>
      <c r="B64" s="3014">
        <v>0</v>
      </c>
      <c r="C64" s="3015">
        <v>0</v>
      </c>
      <c r="D64" s="3015">
        <v>0</v>
      </c>
      <c r="E64" s="3015">
        <v>8</v>
      </c>
      <c r="F64" s="3015">
        <v>0</v>
      </c>
      <c r="G64" s="3015">
        <v>0</v>
      </c>
      <c r="H64" s="3015">
        <v>0</v>
      </c>
      <c r="I64" s="3015">
        <v>0</v>
      </c>
      <c r="J64" s="3015">
        <v>0</v>
      </c>
      <c r="K64" s="3015">
        <v>0</v>
      </c>
      <c r="L64" s="3015">
        <v>0</v>
      </c>
      <c r="M64" s="3015">
        <v>0</v>
      </c>
      <c r="N64" s="4258">
        <f t="shared" si="0"/>
        <v>8</v>
      </c>
    </row>
    <row r="65" spans="1:14" ht="15.95" customHeight="1">
      <c r="A65" s="4281" t="s">
        <v>3815</v>
      </c>
      <c r="B65" s="3014">
        <v>1616071.92</v>
      </c>
      <c r="C65" s="3015">
        <v>2260262.5499999998</v>
      </c>
      <c r="D65" s="3015">
        <v>1153305.19</v>
      </c>
      <c r="E65" s="3015">
        <v>4003</v>
      </c>
      <c r="F65" s="3015">
        <v>2270</v>
      </c>
      <c r="G65" s="3015">
        <v>1551</v>
      </c>
      <c r="H65" s="3015">
        <v>1451</v>
      </c>
      <c r="I65" s="3015">
        <v>2480</v>
      </c>
      <c r="J65" s="3015">
        <v>1726</v>
      </c>
      <c r="K65" s="3015">
        <v>1996</v>
      </c>
      <c r="L65" s="3015">
        <v>2487</v>
      </c>
      <c r="M65" s="3015">
        <v>1854</v>
      </c>
      <c r="N65" s="4258">
        <f t="shared" si="0"/>
        <v>5049457.66</v>
      </c>
    </row>
    <row r="66" spans="1:14" ht="15.95" customHeight="1">
      <c r="A66" s="4281" t="s">
        <v>3816</v>
      </c>
      <c r="B66" s="3014">
        <v>100167.39</v>
      </c>
      <c r="C66" s="3015">
        <v>152178.79</v>
      </c>
      <c r="D66" s="3015">
        <v>24480</v>
      </c>
      <c r="E66" s="3015">
        <v>87</v>
      </c>
      <c r="F66" s="3015">
        <v>178</v>
      </c>
      <c r="G66" s="3015">
        <v>146</v>
      </c>
      <c r="H66" s="3015">
        <v>85</v>
      </c>
      <c r="I66" s="3015">
        <v>47</v>
      </c>
      <c r="J66" s="3015">
        <v>36</v>
      </c>
      <c r="K66" s="3015">
        <v>119</v>
      </c>
      <c r="L66" s="3015">
        <v>104</v>
      </c>
      <c r="M66" s="3015">
        <v>293</v>
      </c>
      <c r="N66" s="4258">
        <f t="shared" si="0"/>
        <v>277921.18</v>
      </c>
    </row>
    <row r="67" spans="1:14" ht="15.95" customHeight="1">
      <c r="A67" s="4281" t="s">
        <v>3859</v>
      </c>
      <c r="B67" s="3014">
        <v>0</v>
      </c>
      <c r="C67" s="3015">
        <v>0</v>
      </c>
      <c r="D67" s="3015">
        <v>0</v>
      </c>
      <c r="E67" s="3015">
        <v>0</v>
      </c>
      <c r="F67" s="3015">
        <v>0</v>
      </c>
      <c r="G67" s="3015">
        <v>0</v>
      </c>
      <c r="H67" s="3015">
        <v>0</v>
      </c>
      <c r="I67" s="3015">
        <v>0</v>
      </c>
      <c r="J67" s="3015">
        <v>0</v>
      </c>
      <c r="K67" s="3015">
        <v>0</v>
      </c>
      <c r="L67" s="3015">
        <v>0</v>
      </c>
      <c r="M67" s="3015">
        <v>0</v>
      </c>
      <c r="N67" s="4258">
        <f t="shared" si="0"/>
        <v>0</v>
      </c>
    </row>
    <row r="68" spans="1:14" ht="15.95" customHeight="1">
      <c r="A68" s="4281" t="s">
        <v>3817</v>
      </c>
      <c r="B68" s="3014">
        <v>247361.91</v>
      </c>
      <c r="C68" s="3015">
        <v>21076</v>
      </c>
      <c r="D68" s="3015">
        <v>0</v>
      </c>
      <c r="E68" s="3015">
        <v>0</v>
      </c>
      <c r="F68" s="3015">
        <v>25</v>
      </c>
      <c r="G68" s="3015">
        <v>0</v>
      </c>
      <c r="H68" s="3015">
        <v>0</v>
      </c>
      <c r="I68" s="3015">
        <v>80</v>
      </c>
      <c r="J68" s="3015">
        <v>0</v>
      </c>
      <c r="K68" s="3015">
        <v>158</v>
      </c>
      <c r="L68" s="3015">
        <v>0</v>
      </c>
      <c r="M68" s="3015">
        <v>0</v>
      </c>
      <c r="N68" s="4258">
        <f t="shared" si="0"/>
        <v>268700.91000000003</v>
      </c>
    </row>
    <row r="69" spans="1:14" ht="15.95" customHeight="1">
      <c r="A69" s="4281" t="s">
        <v>3818</v>
      </c>
      <c r="B69" s="3014">
        <v>779022.47</v>
      </c>
      <c r="C69" s="3015">
        <v>129341.29</v>
      </c>
      <c r="D69" s="3015">
        <v>129242.46</v>
      </c>
      <c r="E69" s="3015">
        <v>167</v>
      </c>
      <c r="F69" s="3015">
        <v>0</v>
      </c>
      <c r="G69" s="3015">
        <v>165</v>
      </c>
      <c r="H69" s="3015">
        <v>177</v>
      </c>
      <c r="I69" s="3015">
        <v>168</v>
      </c>
      <c r="J69" s="3015">
        <v>147</v>
      </c>
      <c r="K69" s="3015">
        <v>233</v>
      </c>
      <c r="L69" s="3015">
        <v>142</v>
      </c>
      <c r="M69" s="3015">
        <v>462</v>
      </c>
      <c r="N69" s="4258">
        <f t="shared" si="0"/>
        <v>1039267.22</v>
      </c>
    </row>
    <row r="70" spans="1:14" ht="15.95" customHeight="1">
      <c r="A70" s="4281" t="s">
        <v>3880</v>
      </c>
      <c r="B70" s="3014">
        <v>223537.33</v>
      </c>
      <c r="C70" s="3015">
        <v>252231.85</v>
      </c>
      <c r="D70" s="3015">
        <v>596665.71</v>
      </c>
      <c r="E70" s="3015">
        <v>1198</v>
      </c>
      <c r="F70" s="3015">
        <v>239</v>
      </c>
      <c r="G70" s="3015">
        <v>269</v>
      </c>
      <c r="H70" s="3015">
        <v>681</v>
      </c>
      <c r="I70" s="3015">
        <v>243</v>
      </c>
      <c r="J70" s="3015">
        <v>296</v>
      </c>
      <c r="K70" s="3015">
        <v>160</v>
      </c>
      <c r="L70" s="3015">
        <v>358</v>
      </c>
      <c r="M70" s="3015">
        <v>150</v>
      </c>
      <c r="N70" s="4258">
        <f t="shared" ref="N70:N103" si="1">SUM(B70:M70)</f>
        <v>1076028.8899999999</v>
      </c>
    </row>
    <row r="71" spans="1:14" ht="15.95" customHeight="1">
      <c r="A71" s="4281" t="s">
        <v>3819</v>
      </c>
      <c r="B71" s="3014">
        <v>38791.620000000003</v>
      </c>
      <c r="C71" s="3015">
        <v>48236.53</v>
      </c>
      <c r="D71" s="3015">
        <v>116559.29</v>
      </c>
      <c r="E71" s="3015">
        <v>92</v>
      </c>
      <c r="F71" s="3015">
        <v>163</v>
      </c>
      <c r="G71" s="3015">
        <v>249</v>
      </c>
      <c r="H71" s="3015">
        <v>56</v>
      </c>
      <c r="I71" s="3015">
        <v>7</v>
      </c>
      <c r="J71" s="3015">
        <v>68</v>
      </c>
      <c r="K71" s="3015">
        <v>101</v>
      </c>
      <c r="L71" s="3015">
        <v>76</v>
      </c>
      <c r="M71" s="3015">
        <v>0</v>
      </c>
      <c r="N71" s="4258">
        <f t="shared" si="1"/>
        <v>204399.44</v>
      </c>
    </row>
    <row r="72" spans="1:14" ht="15.95" customHeight="1">
      <c r="A72" s="4281" t="s">
        <v>3820</v>
      </c>
      <c r="B72" s="3014">
        <v>48941.69</v>
      </c>
      <c r="C72" s="3015">
        <v>43316.23</v>
      </c>
      <c r="D72" s="3015">
        <v>34900.089999999997</v>
      </c>
      <c r="E72" s="3015">
        <v>74</v>
      </c>
      <c r="F72" s="3015">
        <v>145</v>
      </c>
      <c r="G72" s="3015">
        <v>19</v>
      </c>
      <c r="H72" s="3015">
        <v>49</v>
      </c>
      <c r="I72" s="3015">
        <v>19</v>
      </c>
      <c r="J72" s="3015">
        <v>50</v>
      </c>
      <c r="K72" s="3015">
        <v>0</v>
      </c>
      <c r="L72" s="3015">
        <v>228</v>
      </c>
      <c r="M72" s="3015">
        <v>87</v>
      </c>
      <c r="N72" s="4258">
        <f t="shared" si="1"/>
        <v>127829.01000000001</v>
      </c>
    </row>
    <row r="73" spans="1:14" ht="15.95" customHeight="1">
      <c r="A73" s="4281" t="s">
        <v>3922</v>
      </c>
      <c r="B73" s="3014">
        <v>0</v>
      </c>
      <c r="C73" s="3015">
        <v>0</v>
      </c>
      <c r="D73" s="3015">
        <v>0</v>
      </c>
      <c r="E73" s="3015">
        <v>0</v>
      </c>
      <c r="F73" s="3015"/>
      <c r="G73" s="3015">
        <v>0</v>
      </c>
      <c r="H73" s="3015">
        <v>0</v>
      </c>
      <c r="I73" s="3015">
        <v>0</v>
      </c>
      <c r="J73" s="3015">
        <v>0</v>
      </c>
      <c r="K73" s="3015">
        <v>0</v>
      </c>
      <c r="L73" s="3015">
        <v>0</v>
      </c>
      <c r="M73" s="3015">
        <v>0</v>
      </c>
      <c r="N73" s="4258">
        <f>SUM(B73:M73)</f>
        <v>0</v>
      </c>
    </row>
    <row r="74" spans="1:14" ht="15.95" customHeight="1">
      <c r="A74" s="4281" t="s">
        <v>3821</v>
      </c>
      <c r="B74" s="3014">
        <v>0</v>
      </c>
      <c r="C74" s="3015">
        <v>0</v>
      </c>
      <c r="D74" s="3015">
        <v>0</v>
      </c>
      <c r="E74" s="3015">
        <v>19</v>
      </c>
      <c r="F74" s="3015">
        <v>0</v>
      </c>
      <c r="G74" s="3015">
        <v>2</v>
      </c>
      <c r="H74" s="3015">
        <v>43</v>
      </c>
      <c r="I74" s="3015">
        <v>111</v>
      </c>
      <c r="J74" s="3015">
        <v>0</v>
      </c>
      <c r="K74" s="3015">
        <v>0</v>
      </c>
      <c r="L74" s="3015">
        <v>29</v>
      </c>
      <c r="M74" s="3015">
        <v>1</v>
      </c>
      <c r="N74" s="4258">
        <f t="shared" si="1"/>
        <v>205</v>
      </c>
    </row>
    <row r="75" spans="1:14" ht="15.95" customHeight="1">
      <c r="A75" s="4281" t="s">
        <v>3822</v>
      </c>
      <c r="B75" s="3014">
        <v>44191.99</v>
      </c>
      <c r="C75" s="3015">
        <v>126610.3</v>
      </c>
      <c r="D75" s="3015">
        <v>203995.88</v>
      </c>
      <c r="E75" s="3015">
        <v>446</v>
      </c>
      <c r="F75" s="3015">
        <v>111</v>
      </c>
      <c r="G75" s="3015">
        <v>55</v>
      </c>
      <c r="H75" s="3015">
        <v>19</v>
      </c>
      <c r="I75" s="3015">
        <v>457</v>
      </c>
      <c r="J75" s="3015">
        <v>36</v>
      </c>
      <c r="K75" s="3015">
        <v>2</v>
      </c>
      <c r="L75" s="3015">
        <v>64</v>
      </c>
      <c r="M75" s="3015">
        <v>93</v>
      </c>
      <c r="N75" s="4258">
        <f t="shared" si="1"/>
        <v>376081.17000000004</v>
      </c>
    </row>
    <row r="76" spans="1:14" ht="15.95" customHeight="1">
      <c r="A76" s="4281" t="s">
        <v>3823</v>
      </c>
      <c r="B76" s="3014">
        <v>0</v>
      </c>
      <c r="C76" s="3015">
        <v>0</v>
      </c>
      <c r="D76" s="3015">
        <v>0</v>
      </c>
      <c r="E76" s="3015">
        <v>0</v>
      </c>
      <c r="F76" s="3015">
        <v>0</v>
      </c>
      <c r="G76" s="3015">
        <v>0</v>
      </c>
      <c r="H76" s="3015">
        <v>9</v>
      </c>
      <c r="I76" s="3015">
        <v>0</v>
      </c>
      <c r="J76" s="3015">
        <v>0</v>
      </c>
      <c r="K76" s="3015">
        <v>0</v>
      </c>
      <c r="L76" s="3015">
        <v>25</v>
      </c>
      <c r="M76" s="3015">
        <v>0</v>
      </c>
      <c r="N76" s="4258">
        <f t="shared" si="1"/>
        <v>34</v>
      </c>
    </row>
    <row r="77" spans="1:14" ht="15.95" customHeight="1">
      <c r="A77" s="4281" t="s">
        <v>3861</v>
      </c>
      <c r="B77" s="3014">
        <v>835641.28</v>
      </c>
      <c r="C77" s="3015">
        <v>950226.89</v>
      </c>
      <c r="D77" s="3015">
        <v>1459071.31</v>
      </c>
      <c r="E77" s="3015">
        <v>444</v>
      </c>
      <c r="F77" s="3015">
        <v>748</v>
      </c>
      <c r="G77" s="3015">
        <v>830</v>
      </c>
      <c r="H77" s="3015">
        <v>915</v>
      </c>
      <c r="I77" s="3015">
        <v>554</v>
      </c>
      <c r="J77" s="3015">
        <v>748</v>
      </c>
      <c r="K77" s="3015">
        <v>1292</v>
      </c>
      <c r="L77" s="3015">
        <v>938</v>
      </c>
      <c r="M77" s="3015">
        <v>566</v>
      </c>
      <c r="N77" s="4258">
        <f>SUM(B77:M77)</f>
        <v>3251974.48</v>
      </c>
    </row>
    <row r="78" spans="1:14" ht="15.95" customHeight="1">
      <c r="A78" s="4281" t="s">
        <v>3825</v>
      </c>
      <c r="B78" s="3014">
        <v>560850.59</v>
      </c>
      <c r="C78" s="3015">
        <v>707269.58</v>
      </c>
      <c r="D78" s="3015">
        <v>927036.62</v>
      </c>
      <c r="E78" s="3015">
        <v>1367</v>
      </c>
      <c r="F78" s="3015">
        <v>2196</v>
      </c>
      <c r="G78" s="3015">
        <v>1347</v>
      </c>
      <c r="H78" s="3015">
        <v>2333</v>
      </c>
      <c r="I78" s="3015">
        <v>1275</v>
      </c>
      <c r="J78" s="3015">
        <v>609</v>
      </c>
      <c r="K78" s="3015">
        <v>755</v>
      </c>
      <c r="L78" s="3015">
        <v>624</v>
      </c>
      <c r="M78" s="3015">
        <v>1275</v>
      </c>
      <c r="N78" s="4258">
        <f>SUM(B78:M78)</f>
        <v>2206937.79</v>
      </c>
    </row>
    <row r="79" spans="1:14" ht="15.95" customHeight="1">
      <c r="A79" s="4281" t="s">
        <v>3862</v>
      </c>
      <c r="B79" s="3014">
        <v>0</v>
      </c>
      <c r="C79" s="3015">
        <v>62535.09</v>
      </c>
      <c r="D79" s="3015">
        <v>111517.32</v>
      </c>
      <c r="E79" s="3015">
        <v>89</v>
      </c>
      <c r="F79" s="3015">
        <v>25</v>
      </c>
      <c r="G79" s="3015">
        <v>311</v>
      </c>
      <c r="H79" s="3015">
        <v>139</v>
      </c>
      <c r="I79" s="3015">
        <v>227</v>
      </c>
      <c r="J79" s="3015">
        <v>1</v>
      </c>
      <c r="K79" s="3015">
        <v>0</v>
      </c>
      <c r="L79" s="3015">
        <v>1</v>
      </c>
      <c r="M79" s="3015">
        <v>409</v>
      </c>
      <c r="N79" s="4258">
        <f t="shared" si="1"/>
        <v>175254.41</v>
      </c>
    </row>
    <row r="80" spans="1:14" ht="15.95" customHeight="1">
      <c r="A80" s="4281" t="s">
        <v>3826</v>
      </c>
      <c r="B80" s="3014">
        <v>232223.4</v>
      </c>
      <c r="C80" s="3015">
        <v>346103.18</v>
      </c>
      <c r="D80" s="3015">
        <v>374435.54</v>
      </c>
      <c r="E80" s="3015">
        <v>285</v>
      </c>
      <c r="F80" s="3015">
        <v>402</v>
      </c>
      <c r="G80" s="3015">
        <v>205</v>
      </c>
      <c r="H80" s="3015">
        <v>435</v>
      </c>
      <c r="I80" s="3015">
        <v>571</v>
      </c>
      <c r="J80" s="3015">
        <v>125</v>
      </c>
      <c r="K80" s="3015">
        <v>583</v>
      </c>
      <c r="L80" s="3015">
        <v>599</v>
      </c>
      <c r="M80" s="3015">
        <v>479</v>
      </c>
      <c r="N80" s="4258">
        <f t="shared" si="1"/>
        <v>956446.11999999988</v>
      </c>
    </row>
    <row r="81" spans="1:14" ht="15.95" customHeight="1">
      <c r="A81" s="4281" t="s">
        <v>3863</v>
      </c>
      <c r="B81" s="3014">
        <v>0</v>
      </c>
      <c r="C81" s="3015">
        <v>387419.64</v>
      </c>
      <c r="D81" s="3015">
        <v>356826.67</v>
      </c>
      <c r="E81" s="3015">
        <v>36</v>
      </c>
      <c r="F81" s="3015">
        <v>96</v>
      </c>
      <c r="G81" s="3015">
        <v>604</v>
      </c>
      <c r="H81" s="3015">
        <v>233</v>
      </c>
      <c r="I81" s="3015">
        <v>0</v>
      </c>
      <c r="J81" s="3015">
        <v>609</v>
      </c>
      <c r="K81" s="3015">
        <v>308</v>
      </c>
      <c r="L81" s="3015">
        <v>540</v>
      </c>
      <c r="M81" s="3015">
        <v>883</v>
      </c>
      <c r="N81" s="4258">
        <f t="shared" si="1"/>
        <v>747555.31</v>
      </c>
    </row>
    <row r="82" spans="1:14" ht="15.95" customHeight="1">
      <c r="A82" s="4281" t="s">
        <v>3828</v>
      </c>
      <c r="B82" s="3014">
        <v>540895.19999999995</v>
      </c>
      <c r="C82" s="3015">
        <v>682153.14</v>
      </c>
      <c r="D82" s="3015">
        <v>0</v>
      </c>
      <c r="E82" s="3015">
        <v>0</v>
      </c>
      <c r="F82" s="3015">
        <v>8</v>
      </c>
      <c r="G82" s="3015">
        <v>5</v>
      </c>
      <c r="H82" s="3015">
        <v>0</v>
      </c>
      <c r="I82" s="3015">
        <v>0</v>
      </c>
      <c r="J82" s="3015">
        <v>386</v>
      </c>
      <c r="K82" s="3015">
        <v>395</v>
      </c>
      <c r="L82" s="3015">
        <v>0</v>
      </c>
      <c r="M82" s="3015">
        <v>320</v>
      </c>
      <c r="N82" s="4258">
        <f t="shared" si="1"/>
        <v>1224162.3399999999</v>
      </c>
    </row>
    <row r="83" spans="1:14" ht="15.95" customHeight="1">
      <c r="A83" s="4281" t="s">
        <v>3829</v>
      </c>
      <c r="B83" s="3014">
        <v>5137.7</v>
      </c>
      <c r="C83" s="3015">
        <v>0</v>
      </c>
      <c r="D83" s="3015">
        <v>6523.57</v>
      </c>
      <c r="E83" s="3015">
        <v>0</v>
      </c>
      <c r="F83" s="3015">
        <v>0</v>
      </c>
      <c r="G83" s="3015">
        <v>6</v>
      </c>
      <c r="H83" s="3015">
        <v>0</v>
      </c>
      <c r="I83" s="3015">
        <v>38</v>
      </c>
      <c r="J83" s="4283">
        <v>0</v>
      </c>
      <c r="K83" s="3015">
        <v>0</v>
      </c>
      <c r="L83" s="3015">
        <v>37</v>
      </c>
      <c r="M83" s="3015">
        <v>0</v>
      </c>
      <c r="N83" s="4258">
        <f t="shared" si="1"/>
        <v>11742.27</v>
      </c>
    </row>
    <row r="84" spans="1:14" ht="15.95" customHeight="1">
      <c r="A84" s="4281" t="s">
        <v>3830</v>
      </c>
      <c r="B84" s="3014">
        <v>0</v>
      </c>
      <c r="C84" s="3015">
        <v>0</v>
      </c>
      <c r="D84" s="3015">
        <v>0</v>
      </c>
      <c r="E84" s="3015">
        <v>0</v>
      </c>
      <c r="F84" s="3015">
        <v>0</v>
      </c>
      <c r="G84" s="3015">
        <v>41</v>
      </c>
      <c r="H84" s="3015">
        <v>180</v>
      </c>
      <c r="I84" s="3015">
        <v>0</v>
      </c>
      <c r="J84" s="3015">
        <v>115</v>
      </c>
      <c r="K84" s="3015">
        <v>0</v>
      </c>
      <c r="L84" s="3015">
        <v>11</v>
      </c>
      <c r="M84" s="3015">
        <v>165</v>
      </c>
      <c r="N84" s="4258">
        <f>SUM(B84:M84)</f>
        <v>512</v>
      </c>
    </row>
    <row r="85" spans="1:14" ht="15.95" customHeight="1">
      <c r="A85" s="4281" t="s">
        <v>3905</v>
      </c>
      <c r="B85" s="3014">
        <v>0</v>
      </c>
      <c r="C85" s="3015">
        <v>0</v>
      </c>
      <c r="D85" s="3015">
        <v>0</v>
      </c>
      <c r="E85" s="3015">
        <v>0</v>
      </c>
      <c r="F85" s="3015">
        <v>0</v>
      </c>
      <c r="G85" s="3015">
        <v>0</v>
      </c>
      <c r="H85" s="3015">
        <v>22</v>
      </c>
      <c r="I85" s="3015">
        <v>0</v>
      </c>
      <c r="J85" s="3015">
        <v>0</v>
      </c>
      <c r="K85" s="3015">
        <v>0</v>
      </c>
      <c r="L85" s="3015">
        <v>0</v>
      </c>
      <c r="M85" s="3015">
        <v>0</v>
      </c>
      <c r="N85" s="4258">
        <f t="shared" si="1"/>
        <v>22</v>
      </c>
    </row>
    <row r="86" spans="1:14" ht="15.95" customHeight="1">
      <c r="A86" s="4281" t="s">
        <v>3831</v>
      </c>
      <c r="B86" s="3014">
        <v>0</v>
      </c>
      <c r="C86" s="3015">
        <v>0</v>
      </c>
      <c r="D86" s="3015">
        <v>0</v>
      </c>
      <c r="E86" s="3015">
        <v>206</v>
      </c>
      <c r="F86" s="3015">
        <v>296</v>
      </c>
      <c r="G86" s="3015">
        <v>170</v>
      </c>
      <c r="H86" s="3015">
        <v>202</v>
      </c>
      <c r="I86" s="3015">
        <v>538</v>
      </c>
      <c r="J86" s="3015">
        <v>484</v>
      </c>
      <c r="K86" s="3015">
        <v>90</v>
      </c>
      <c r="L86" s="3015">
        <v>149</v>
      </c>
      <c r="M86" s="3015">
        <v>11</v>
      </c>
      <c r="N86" s="4258">
        <f>SUM(B86:M86)</f>
        <v>2146</v>
      </c>
    </row>
    <row r="87" spans="1:14" ht="15.95" customHeight="1">
      <c r="A87" s="4281" t="s">
        <v>3882</v>
      </c>
      <c r="B87" s="3014">
        <v>0</v>
      </c>
      <c r="C87" s="3015">
        <v>0</v>
      </c>
      <c r="D87" s="3015">
        <v>0</v>
      </c>
      <c r="E87" s="3015">
        <v>0</v>
      </c>
      <c r="F87" s="3015">
        <v>0</v>
      </c>
      <c r="G87" s="3015">
        <v>0</v>
      </c>
      <c r="H87" s="3015">
        <v>0</v>
      </c>
      <c r="I87" s="3015">
        <v>0</v>
      </c>
      <c r="J87" s="3015">
        <v>0</v>
      </c>
      <c r="K87" s="3015">
        <v>11</v>
      </c>
      <c r="L87" s="3015">
        <v>0</v>
      </c>
      <c r="M87" s="3015">
        <v>0</v>
      </c>
      <c r="N87" s="4258">
        <f>SUM(B87:M87)</f>
        <v>11</v>
      </c>
    </row>
    <row r="88" spans="1:14" ht="15.95" customHeight="1">
      <c r="A88" s="4281" t="s">
        <v>3832</v>
      </c>
      <c r="B88" s="3014">
        <v>28773.919999999998</v>
      </c>
      <c r="C88" s="3015">
        <v>86255.22</v>
      </c>
      <c r="D88" s="3015">
        <v>192587.5</v>
      </c>
      <c r="E88" s="3015">
        <v>2670</v>
      </c>
      <c r="F88" s="3015">
        <v>2422</v>
      </c>
      <c r="G88" s="3015">
        <v>2872</v>
      </c>
      <c r="H88" s="3015">
        <v>3458</v>
      </c>
      <c r="I88" s="3015">
        <v>2056</v>
      </c>
      <c r="J88" s="3015">
        <v>3106</v>
      </c>
      <c r="K88" s="3015">
        <v>1000</v>
      </c>
      <c r="L88" s="3015">
        <v>1316</v>
      </c>
      <c r="M88" s="3015">
        <v>1032</v>
      </c>
      <c r="N88" s="4258">
        <f t="shared" si="1"/>
        <v>327548.64</v>
      </c>
    </row>
    <row r="89" spans="1:14" ht="15.95" customHeight="1">
      <c r="A89" s="4281" t="s">
        <v>3906</v>
      </c>
      <c r="B89" s="3014">
        <v>0</v>
      </c>
      <c r="C89" s="3015">
        <v>0</v>
      </c>
      <c r="D89" s="3015">
        <v>0</v>
      </c>
      <c r="E89" s="3015">
        <v>0</v>
      </c>
      <c r="F89" s="3015">
        <v>0</v>
      </c>
      <c r="G89" s="3015">
        <v>0</v>
      </c>
      <c r="H89" s="3015">
        <v>0</v>
      </c>
      <c r="I89" s="3015">
        <v>0</v>
      </c>
      <c r="J89" s="3015">
        <v>0</v>
      </c>
      <c r="K89" s="3015">
        <v>0</v>
      </c>
      <c r="L89" s="3015">
        <v>0</v>
      </c>
      <c r="M89" s="3015">
        <v>2953</v>
      </c>
      <c r="N89" s="4258">
        <f t="shared" si="1"/>
        <v>2953</v>
      </c>
    </row>
    <row r="90" spans="1:14" ht="15.95" customHeight="1">
      <c r="A90" s="4281" t="s">
        <v>3833</v>
      </c>
      <c r="B90" s="3014">
        <v>1848603.13</v>
      </c>
      <c r="C90" s="3015">
        <v>2794041.42</v>
      </c>
      <c r="D90" s="3015">
        <v>1628468.52</v>
      </c>
      <c r="E90" s="3015">
        <v>2415</v>
      </c>
      <c r="F90" s="3015">
        <v>2817</v>
      </c>
      <c r="G90" s="3015">
        <v>3333</v>
      </c>
      <c r="H90" s="3015">
        <v>2186</v>
      </c>
      <c r="I90" s="3015">
        <v>2883</v>
      </c>
      <c r="J90" s="3015">
        <v>2657</v>
      </c>
      <c r="K90" s="3015">
        <v>3597</v>
      </c>
      <c r="L90" s="3015">
        <v>2290</v>
      </c>
      <c r="M90" s="3015">
        <v>0</v>
      </c>
      <c r="N90" s="4258">
        <f t="shared" si="1"/>
        <v>6293291.0700000003</v>
      </c>
    </row>
    <row r="91" spans="1:14" ht="15.95" customHeight="1">
      <c r="A91" s="4281" t="s">
        <v>3834</v>
      </c>
      <c r="B91" s="3014">
        <v>215669.31</v>
      </c>
      <c r="C91" s="3015">
        <v>0</v>
      </c>
      <c r="D91" s="3015">
        <v>9515</v>
      </c>
      <c r="E91" s="3015">
        <v>0</v>
      </c>
      <c r="F91" s="3015">
        <v>97</v>
      </c>
      <c r="G91" s="3015">
        <v>0</v>
      </c>
      <c r="H91" s="3015">
        <v>0</v>
      </c>
      <c r="I91" s="3015">
        <v>0</v>
      </c>
      <c r="J91" s="3015">
        <v>96</v>
      </c>
      <c r="K91" s="3015">
        <v>39</v>
      </c>
      <c r="L91" s="3015">
        <v>70</v>
      </c>
      <c r="M91" s="3015">
        <v>1273</v>
      </c>
      <c r="N91" s="4258">
        <f t="shared" si="1"/>
        <v>226759.31</v>
      </c>
    </row>
    <row r="92" spans="1:14" ht="15.95" customHeight="1">
      <c r="A92" s="4281" t="s">
        <v>3835</v>
      </c>
      <c r="B92" s="3014">
        <v>52954.17</v>
      </c>
      <c r="C92" s="3015">
        <v>86342.720000000001</v>
      </c>
      <c r="D92" s="3015">
        <v>172575.92</v>
      </c>
      <c r="E92" s="3015">
        <v>94</v>
      </c>
      <c r="F92" s="3015">
        <v>178</v>
      </c>
      <c r="G92" s="3015">
        <v>672</v>
      </c>
      <c r="H92" s="3015">
        <v>1685</v>
      </c>
      <c r="I92" s="3015">
        <v>401</v>
      </c>
      <c r="J92" s="3015">
        <v>765</v>
      </c>
      <c r="K92" s="3015">
        <v>842</v>
      </c>
      <c r="L92" s="3015">
        <v>1309</v>
      </c>
      <c r="M92" s="3015">
        <v>202</v>
      </c>
      <c r="N92" s="4258">
        <f t="shared" si="1"/>
        <v>318020.81000000006</v>
      </c>
    </row>
    <row r="93" spans="1:14" ht="15.95" customHeight="1">
      <c r="A93" s="4281" t="s">
        <v>3836</v>
      </c>
      <c r="B93" s="3014">
        <v>99738.78</v>
      </c>
      <c r="C93" s="3015">
        <v>137814.57</v>
      </c>
      <c r="D93" s="3015">
        <v>48964</v>
      </c>
      <c r="E93" s="3015">
        <v>203</v>
      </c>
      <c r="F93" s="3015">
        <v>91</v>
      </c>
      <c r="G93" s="3015">
        <v>149</v>
      </c>
      <c r="H93" s="3015">
        <v>364</v>
      </c>
      <c r="I93" s="3015">
        <v>84</v>
      </c>
      <c r="J93" s="3015">
        <v>135</v>
      </c>
      <c r="K93" s="3015">
        <v>90</v>
      </c>
      <c r="L93" s="3015">
        <v>141</v>
      </c>
      <c r="M93" s="3015">
        <v>484</v>
      </c>
      <c r="N93" s="4258">
        <f t="shared" si="1"/>
        <v>288258.34999999998</v>
      </c>
    </row>
    <row r="94" spans="1:14" ht="15.95" customHeight="1">
      <c r="A94" s="4281" t="s">
        <v>3837</v>
      </c>
      <c r="B94" s="4282">
        <v>436911.29</v>
      </c>
      <c r="C94" s="3015">
        <v>327046.21000000002</v>
      </c>
      <c r="D94" s="3015">
        <v>283597.87</v>
      </c>
      <c r="E94" s="3015">
        <v>256</v>
      </c>
      <c r="F94" s="3015">
        <v>282</v>
      </c>
      <c r="G94" s="3015">
        <v>219</v>
      </c>
      <c r="H94" s="3015">
        <v>258</v>
      </c>
      <c r="I94" s="3015">
        <v>537</v>
      </c>
      <c r="J94" s="3015">
        <v>313</v>
      </c>
      <c r="K94" s="3015">
        <v>594</v>
      </c>
      <c r="L94" s="3015">
        <v>93</v>
      </c>
      <c r="M94" s="3015">
        <v>44</v>
      </c>
      <c r="N94" s="4258">
        <f t="shared" si="1"/>
        <v>1050151.3700000001</v>
      </c>
    </row>
    <row r="95" spans="1:14" ht="15.95" customHeight="1">
      <c r="A95" s="4281" t="s">
        <v>3883</v>
      </c>
      <c r="B95" s="3014">
        <v>50260.62</v>
      </c>
      <c r="C95" s="3015">
        <v>325094</v>
      </c>
      <c r="D95" s="3015">
        <v>12760</v>
      </c>
      <c r="E95" s="3015">
        <v>216</v>
      </c>
      <c r="F95" s="3015">
        <v>19</v>
      </c>
      <c r="G95" s="3015">
        <v>107</v>
      </c>
      <c r="H95" s="3015">
        <v>164</v>
      </c>
      <c r="I95" s="3015">
        <v>25</v>
      </c>
      <c r="J95" s="3015">
        <v>24</v>
      </c>
      <c r="K95" s="3015">
        <v>129</v>
      </c>
      <c r="L95" s="3015">
        <v>26</v>
      </c>
      <c r="M95" s="3015">
        <v>0</v>
      </c>
      <c r="N95" s="4258">
        <f t="shared" si="1"/>
        <v>388824.62</v>
      </c>
    </row>
    <row r="96" spans="1:14" ht="15.95" customHeight="1">
      <c r="A96" s="4281" t="s">
        <v>3838</v>
      </c>
      <c r="B96" s="3014">
        <v>0</v>
      </c>
      <c r="C96" s="3015">
        <v>0</v>
      </c>
      <c r="D96" s="3015">
        <v>0</v>
      </c>
      <c r="E96" s="3015">
        <v>9</v>
      </c>
      <c r="F96" s="3015">
        <v>0</v>
      </c>
      <c r="G96" s="3015">
        <v>0</v>
      </c>
      <c r="H96" s="3015">
        <v>0</v>
      </c>
      <c r="I96" s="3015">
        <v>0</v>
      </c>
      <c r="J96" s="3015">
        <v>23</v>
      </c>
      <c r="K96" s="3015">
        <v>47</v>
      </c>
      <c r="L96" s="3015">
        <v>0</v>
      </c>
      <c r="M96" s="3015">
        <v>41</v>
      </c>
      <c r="N96" s="4258">
        <f t="shared" si="1"/>
        <v>120</v>
      </c>
    </row>
    <row r="97" spans="1:15" ht="15.95" customHeight="1">
      <c r="A97" s="4281" t="s">
        <v>3839</v>
      </c>
      <c r="B97" s="3014">
        <v>15619.14</v>
      </c>
      <c r="C97" s="3015">
        <v>0</v>
      </c>
      <c r="D97" s="3015">
        <v>0</v>
      </c>
      <c r="E97" s="3015">
        <v>5</v>
      </c>
      <c r="F97" s="3015">
        <v>0</v>
      </c>
      <c r="G97" s="3015">
        <v>12</v>
      </c>
      <c r="H97" s="3015">
        <v>148</v>
      </c>
      <c r="I97" s="3015">
        <v>169</v>
      </c>
      <c r="J97" s="3015">
        <v>11</v>
      </c>
      <c r="K97" s="3015">
        <v>187</v>
      </c>
      <c r="L97" s="3015">
        <v>6</v>
      </c>
      <c r="M97" s="3015">
        <v>176</v>
      </c>
      <c r="N97" s="4258">
        <f t="shared" si="1"/>
        <v>16333.14</v>
      </c>
    </row>
    <row r="98" spans="1:15" ht="15.95" customHeight="1">
      <c r="A98" s="4281" t="s">
        <v>3840</v>
      </c>
      <c r="B98" s="4282">
        <v>160190.79999999999</v>
      </c>
      <c r="C98" s="3015">
        <v>71099.45</v>
      </c>
      <c r="D98" s="3015">
        <v>141426.32</v>
      </c>
      <c r="E98" s="3015">
        <v>0</v>
      </c>
      <c r="F98" s="3015">
        <v>24</v>
      </c>
      <c r="G98" s="3015">
        <v>21</v>
      </c>
      <c r="H98" s="3015">
        <v>31</v>
      </c>
      <c r="I98" s="3015">
        <v>28</v>
      </c>
      <c r="J98" s="3015">
        <v>99</v>
      </c>
      <c r="K98" s="3015">
        <v>128</v>
      </c>
      <c r="L98" s="3015">
        <v>30</v>
      </c>
      <c r="M98" s="3015">
        <v>0</v>
      </c>
      <c r="N98" s="4258">
        <f t="shared" si="1"/>
        <v>373077.57</v>
      </c>
    </row>
    <row r="99" spans="1:15" ht="15.95" customHeight="1">
      <c r="A99" s="4281" t="s">
        <v>3841</v>
      </c>
      <c r="B99" s="3014">
        <v>0</v>
      </c>
      <c r="C99" s="3015">
        <v>0</v>
      </c>
      <c r="D99" s="3015">
        <v>16628.580000000002</v>
      </c>
      <c r="E99" s="3015">
        <v>0</v>
      </c>
      <c r="F99" s="3015">
        <v>33</v>
      </c>
      <c r="G99" s="3015">
        <v>0</v>
      </c>
      <c r="H99" s="3015">
        <v>0</v>
      </c>
      <c r="I99" s="3015">
        <v>18</v>
      </c>
      <c r="J99" s="3015">
        <v>13</v>
      </c>
      <c r="K99" s="3015">
        <v>0</v>
      </c>
      <c r="L99" s="3015">
        <v>18</v>
      </c>
      <c r="M99" s="3015">
        <v>0</v>
      </c>
      <c r="N99" s="4258">
        <f t="shared" si="1"/>
        <v>16710.580000000002</v>
      </c>
    </row>
    <row r="100" spans="1:15" ht="15.95" customHeight="1">
      <c r="A100" s="4281" t="s">
        <v>3864</v>
      </c>
      <c r="B100" s="4282">
        <v>0</v>
      </c>
      <c r="C100" s="3015">
        <v>0</v>
      </c>
      <c r="D100" s="3015">
        <v>28114</v>
      </c>
      <c r="E100" s="3015">
        <v>5</v>
      </c>
      <c r="F100" s="3015">
        <v>0</v>
      </c>
      <c r="G100" s="3015">
        <v>109</v>
      </c>
      <c r="H100" s="3015">
        <v>12</v>
      </c>
      <c r="I100" s="3015">
        <v>0</v>
      </c>
      <c r="J100" s="3015">
        <v>0</v>
      </c>
      <c r="K100" s="3015">
        <v>23</v>
      </c>
      <c r="L100" s="3015">
        <v>98</v>
      </c>
      <c r="M100" s="3015">
        <v>1751</v>
      </c>
      <c r="N100" s="4258">
        <f t="shared" si="1"/>
        <v>30112</v>
      </c>
    </row>
    <row r="101" spans="1:15" ht="15.95" customHeight="1">
      <c r="A101" s="4281" t="s">
        <v>3844</v>
      </c>
      <c r="B101" s="3014">
        <v>4066104.33</v>
      </c>
      <c r="C101" s="3015">
        <v>2622440.67</v>
      </c>
      <c r="D101" s="3015">
        <v>3024086.58</v>
      </c>
      <c r="E101" s="3015">
        <v>4748</v>
      </c>
      <c r="F101" s="3015">
        <v>2154</v>
      </c>
      <c r="G101" s="3015">
        <v>2312</v>
      </c>
      <c r="H101" s="3015">
        <v>2484</v>
      </c>
      <c r="I101" s="3015">
        <v>1659</v>
      </c>
      <c r="J101" s="3015">
        <v>2929</v>
      </c>
      <c r="K101" s="3015">
        <v>4280</v>
      </c>
      <c r="L101" s="3015">
        <v>1983</v>
      </c>
      <c r="M101" s="3015">
        <v>0</v>
      </c>
      <c r="N101" s="4258">
        <f t="shared" si="1"/>
        <v>9735180.5800000001</v>
      </c>
    </row>
    <row r="102" spans="1:15" ht="15.95" customHeight="1">
      <c r="A102" s="4281" t="s">
        <v>3846</v>
      </c>
      <c r="B102" s="3014">
        <v>0</v>
      </c>
      <c r="C102" s="3015">
        <v>0</v>
      </c>
      <c r="D102" s="3015">
        <v>0</v>
      </c>
      <c r="E102" s="3015">
        <v>0</v>
      </c>
      <c r="F102" s="3015">
        <v>0</v>
      </c>
      <c r="G102" s="3015">
        <v>0</v>
      </c>
      <c r="H102" s="3015">
        <v>0</v>
      </c>
      <c r="I102" s="3015">
        <v>0</v>
      </c>
      <c r="J102" s="3015">
        <v>0</v>
      </c>
      <c r="K102" s="3015">
        <v>0</v>
      </c>
      <c r="L102" s="3015">
        <v>0</v>
      </c>
      <c r="M102" s="3015">
        <v>0</v>
      </c>
      <c r="N102" s="4258">
        <f t="shared" si="1"/>
        <v>0</v>
      </c>
    </row>
    <row r="103" spans="1:15" ht="15.95" customHeight="1" thickBot="1">
      <c r="A103" s="4284" t="s">
        <v>3907</v>
      </c>
      <c r="B103" s="4285">
        <v>19737.02</v>
      </c>
      <c r="C103" s="4286">
        <v>0</v>
      </c>
      <c r="D103" s="4286">
        <v>0</v>
      </c>
      <c r="E103" s="4286">
        <v>24</v>
      </c>
      <c r="F103" s="4286">
        <v>0</v>
      </c>
      <c r="G103" s="4286">
        <v>0</v>
      </c>
      <c r="H103" s="4286">
        <v>0</v>
      </c>
      <c r="I103" s="4286">
        <v>0</v>
      </c>
      <c r="J103" s="4286">
        <v>0</v>
      </c>
      <c r="K103" s="4286">
        <v>0</v>
      </c>
      <c r="L103" s="4286">
        <v>0</v>
      </c>
      <c r="M103" s="4286">
        <v>0</v>
      </c>
      <c r="N103" s="4261">
        <f t="shared" si="1"/>
        <v>19761.02</v>
      </c>
    </row>
    <row r="104" spans="1:15" ht="13.5" customHeight="1" thickTop="1">
      <c r="A104" s="3282"/>
      <c r="B104" s="4287"/>
      <c r="C104" s="4287"/>
      <c r="D104" s="4287"/>
      <c r="E104" s="4287"/>
      <c r="F104" s="4287"/>
      <c r="G104" s="4287"/>
      <c r="H104" s="4287"/>
      <c r="I104" s="4287"/>
      <c r="J104" s="4287"/>
      <c r="K104" s="4287"/>
      <c r="L104" s="4287"/>
      <c r="M104" s="4287"/>
      <c r="N104" s="4263"/>
    </row>
    <row r="105" spans="1:15" ht="12.95" customHeight="1">
      <c r="A105" s="7422" t="s">
        <v>3923</v>
      </c>
      <c r="B105" s="7422"/>
      <c r="C105" s="7422"/>
      <c r="D105" s="7422"/>
      <c r="E105" s="7422"/>
      <c r="F105" s="7422"/>
      <c r="G105" s="7422"/>
      <c r="H105" s="7422"/>
      <c r="I105" s="7422"/>
      <c r="L105" s="4200"/>
      <c r="M105" s="4252"/>
    </row>
    <row r="106" spans="1:15" ht="12.95" customHeight="1">
      <c r="A106" s="7344" t="s">
        <v>3644</v>
      </c>
      <c r="B106" s="7344"/>
      <c r="C106" s="7344"/>
      <c r="D106" s="7344"/>
      <c r="E106" s="7344"/>
      <c r="F106" s="7344"/>
      <c r="G106" s="7344"/>
      <c r="H106" s="7344"/>
      <c r="I106" s="7344"/>
      <c r="L106" s="4200"/>
      <c r="M106" s="4252"/>
    </row>
    <row r="107" spans="1:15" ht="12.95" customHeight="1">
      <c r="A107" s="7344" t="s">
        <v>3924</v>
      </c>
      <c r="B107" s="7344"/>
      <c r="C107" s="7344"/>
      <c r="D107" s="7344"/>
      <c r="E107" s="7344"/>
      <c r="F107" s="7344"/>
      <c r="G107" s="7344"/>
      <c r="H107" s="7344"/>
      <c r="I107" s="7344"/>
      <c r="K107" s="4200"/>
      <c r="L107" s="4200"/>
      <c r="M107" s="4252"/>
    </row>
    <row r="108" spans="1:15" ht="12.95" customHeight="1">
      <c r="A108" s="7345" t="s">
        <v>3925</v>
      </c>
      <c r="B108" s="7345"/>
      <c r="C108" s="7345"/>
      <c r="D108" s="7345"/>
      <c r="E108" s="7345"/>
      <c r="F108" s="4267"/>
      <c r="G108" s="4267"/>
      <c r="H108" s="4267"/>
      <c r="I108" s="4267"/>
      <c r="J108" s="4267"/>
      <c r="K108" s="4267"/>
      <c r="L108" s="4148"/>
      <c r="M108" s="4148"/>
      <c r="N108" s="4148"/>
    </row>
    <row r="111" spans="1:15">
      <c r="A111" s="3113"/>
      <c r="C111" s="4200"/>
      <c r="E111" s="4200"/>
      <c r="F111" s="4200"/>
      <c r="H111" s="4200"/>
      <c r="I111" s="4200"/>
      <c r="K111" s="4200"/>
      <c r="L111" s="4160"/>
      <c r="M111" s="3062"/>
      <c r="N111" s="4160"/>
      <c r="O111" s="4160"/>
    </row>
    <row r="112" spans="1:15" ht="21.75" customHeight="1">
      <c r="A112" s="3113"/>
      <c r="C112" s="7702" t="s">
        <v>3</v>
      </c>
      <c r="D112" s="7702"/>
      <c r="E112" s="4200"/>
      <c r="F112" s="4200"/>
      <c r="G112" s="4200" t="s">
        <v>38</v>
      </c>
      <c r="H112" s="4200"/>
      <c r="I112" s="4200"/>
      <c r="K112" s="4200"/>
      <c r="L112" s="4160"/>
      <c r="M112" s="3062"/>
      <c r="N112" s="4160"/>
      <c r="O112" s="4160"/>
    </row>
    <row r="113" spans="1:15">
      <c r="A113" s="3113"/>
      <c r="C113" s="4200"/>
      <c r="E113" s="4200"/>
      <c r="F113" s="4200"/>
      <c r="H113" s="4200"/>
      <c r="I113" s="4200"/>
      <c r="K113" s="4200"/>
      <c r="L113" s="4160"/>
      <c r="M113" s="3062"/>
      <c r="N113" s="4160"/>
      <c r="O113" s="4160"/>
    </row>
  </sheetData>
  <mergeCells count="11">
    <mergeCell ref="A1:C1"/>
    <mergeCell ref="A2:N2"/>
    <mergeCell ref="A3:N3"/>
    <mergeCell ref="A4:A5"/>
    <mergeCell ref="B4:M4"/>
    <mergeCell ref="N4:N5"/>
    <mergeCell ref="A105:I105"/>
    <mergeCell ref="A106:I106"/>
    <mergeCell ref="A107:I107"/>
    <mergeCell ref="A108:E108"/>
    <mergeCell ref="C112:D112"/>
  </mergeCells>
  <hyperlinks>
    <hyperlink ref="A1" r:id="rId1"/>
  </hyperlinks>
  <pageMargins left="0.62992125984251968" right="0.23622047244094491" top="0.70866141732283472" bottom="0.55118110236220474" header="0.31496062992125984" footer="0.31496062992125984"/>
  <pageSetup paperSize="9" scale="30" fitToWidth="0" orientation="landscape" r:id="rId2"/>
  <headerFooter alignWithMargins="0">
    <oddFooter>&amp;R253</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2">
    <pageSetUpPr fitToPage="1"/>
  </sheetPr>
  <dimension ref="A1:AO30"/>
  <sheetViews>
    <sheetView view="pageBreakPreview" zoomScale="60" zoomScaleNormal="100" workbookViewId="0">
      <selection activeCell="A28" sqref="A28:G28"/>
    </sheetView>
  </sheetViews>
  <sheetFormatPr defaultRowHeight="12.75"/>
  <cols>
    <col min="1" max="1" width="8.42578125" style="152" customWidth="1"/>
    <col min="2" max="8" width="7.85546875" style="152" customWidth="1"/>
    <col min="9" max="9" width="7.85546875" style="243" customWidth="1"/>
    <col min="10" max="10" width="8.140625" style="152" customWidth="1"/>
    <col min="11" max="11" width="7.85546875" style="243" customWidth="1"/>
    <col min="12" max="12" width="7.85546875" style="152" customWidth="1"/>
    <col min="13" max="13" width="7.42578125" style="152" customWidth="1"/>
    <col min="14" max="14" width="7.85546875" style="243" customWidth="1"/>
    <col min="15" max="15" width="7.42578125" style="152" customWidth="1"/>
    <col min="16" max="16" width="7.85546875" style="243" customWidth="1"/>
    <col min="17" max="20" width="7.85546875" style="152" customWidth="1"/>
    <col min="21" max="21" width="8.28515625" style="152" customWidth="1"/>
    <col min="22" max="27" width="7.85546875" style="152" customWidth="1"/>
    <col min="28" max="28" width="7.42578125" style="152" customWidth="1"/>
    <col min="29" max="29" width="8.28515625" style="152" customWidth="1"/>
    <col min="30" max="30" width="7.28515625" style="152" customWidth="1"/>
    <col min="31" max="34" width="7.85546875" style="152" customWidth="1"/>
    <col min="35" max="35" width="7.42578125" style="152" customWidth="1"/>
    <col min="36" max="37" width="7.85546875" style="152" customWidth="1"/>
    <col min="38" max="38" width="7.42578125" style="152" customWidth="1"/>
    <col min="39" max="39" width="7.85546875" style="152" customWidth="1"/>
    <col min="40" max="40" width="7.42578125" style="152" customWidth="1"/>
    <col min="41" max="41" width="8.28515625" style="152" customWidth="1"/>
    <col min="42" max="16384" width="9.140625" style="152"/>
  </cols>
  <sheetData>
    <row r="1" spans="1:41" ht="13.5" thickBot="1">
      <c r="A1" s="1" t="s">
        <v>0</v>
      </c>
      <c r="AO1" s="178" t="s">
        <v>1</v>
      </c>
    </row>
    <row r="2" spans="1:41" ht="27" customHeight="1" thickTop="1">
      <c r="A2" s="6294" t="s">
        <v>711</v>
      </c>
      <c r="B2" s="6295"/>
      <c r="C2" s="6295"/>
      <c r="D2" s="6295"/>
      <c r="E2" s="6295"/>
      <c r="F2" s="6295"/>
      <c r="G2" s="6295"/>
      <c r="H2" s="6295"/>
      <c r="I2" s="6295"/>
      <c r="J2" s="6295"/>
      <c r="K2" s="6295"/>
      <c r="L2" s="6295"/>
      <c r="M2" s="6295"/>
      <c r="N2" s="6295"/>
      <c r="O2" s="6295"/>
      <c r="P2" s="6295"/>
      <c r="Q2" s="6295"/>
      <c r="R2" s="6295"/>
      <c r="S2" s="6295"/>
      <c r="T2" s="6295"/>
      <c r="U2" s="6295"/>
      <c r="V2" s="6295"/>
      <c r="W2" s="6295"/>
      <c r="X2" s="6295"/>
      <c r="Y2" s="6295"/>
      <c r="Z2" s="6295"/>
      <c r="AA2" s="6295"/>
      <c r="AB2" s="6295"/>
      <c r="AC2" s="6295"/>
      <c r="AD2" s="6295"/>
      <c r="AE2" s="6295"/>
      <c r="AF2" s="6295"/>
      <c r="AG2" s="6295"/>
      <c r="AH2" s="6295"/>
      <c r="AI2" s="6295"/>
      <c r="AJ2" s="6295"/>
      <c r="AK2" s="6295"/>
      <c r="AL2" s="6295"/>
      <c r="AM2" s="6295"/>
      <c r="AN2" s="6295"/>
      <c r="AO2" s="6296"/>
    </row>
    <row r="3" spans="1:41" ht="35.25" customHeight="1" thickBot="1">
      <c r="A3" s="6297" t="s">
        <v>730</v>
      </c>
      <c r="B3" s="6298"/>
      <c r="C3" s="6298"/>
      <c r="D3" s="6298"/>
      <c r="E3" s="6298"/>
      <c r="F3" s="6298"/>
      <c r="G3" s="6298"/>
      <c r="H3" s="6298"/>
      <c r="I3" s="6298"/>
      <c r="J3" s="6298"/>
      <c r="K3" s="6298"/>
      <c r="L3" s="6298"/>
      <c r="M3" s="6298"/>
      <c r="N3" s="6298"/>
      <c r="O3" s="6298"/>
      <c r="P3" s="6298"/>
      <c r="Q3" s="6298"/>
      <c r="R3" s="6298"/>
      <c r="S3" s="6298"/>
      <c r="T3" s="6298"/>
      <c r="U3" s="6298"/>
      <c r="V3" s="6298"/>
      <c r="W3" s="6298"/>
      <c r="X3" s="6298"/>
      <c r="Y3" s="6298"/>
      <c r="Z3" s="6298"/>
      <c r="AA3" s="6298"/>
      <c r="AB3" s="6298"/>
      <c r="AC3" s="6298"/>
      <c r="AD3" s="6298"/>
      <c r="AE3" s="6298"/>
      <c r="AF3" s="6298"/>
      <c r="AG3" s="6298"/>
      <c r="AH3" s="6298"/>
      <c r="AI3" s="6298"/>
      <c r="AJ3" s="6298"/>
      <c r="AK3" s="6298"/>
      <c r="AL3" s="6298"/>
      <c r="AM3" s="6298"/>
      <c r="AN3" s="6298"/>
      <c r="AO3" s="6299"/>
    </row>
    <row r="4" spans="1:41" s="245" customFormat="1" ht="38.25" customHeight="1" thickBot="1">
      <c r="A4" s="6300" t="s">
        <v>389</v>
      </c>
      <c r="B4" s="6302" t="s">
        <v>60</v>
      </c>
      <c r="C4" s="6302"/>
      <c r="D4" s="6302"/>
      <c r="E4" s="6302"/>
      <c r="F4" s="6302"/>
      <c r="G4" s="6303" t="s">
        <v>61</v>
      </c>
      <c r="H4" s="6302"/>
      <c r="I4" s="6302"/>
      <c r="J4" s="6302"/>
      <c r="K4" s="6304"/>
      <c r="L4" s="6302" t="s">
        <v>390</v>
      </c>
      <c r="M4" s="6302"/>
      <c r="N4" s="6302"/>
      <c r="O4" s="6302"/>
      <c r="P4" s="6302"/>
      <c r="Q4" s="6303" t="s">
        <v>63</v>
      </c>
      <c r="R4" s="6302"/>
      <c r="S4" s="6302"/>
      <c r="T4" s="6302"/>
      <c r="U4" s="6304"/>
      <c r="V4" s="6302" t="s">
        <v>64</v>
      </c>
      <c r="W4" s="6302"/>
      <c r="X4" s="6302"/>
      <c r="Y4" s="6302"/>
      <c r="Z4" s="6302"/>
      <c r="AA4" s="6303" t="s">
        <v>65</v>
      </c>
      <c r="AB4" s="6302"/>
      <c r="AC4" s="6302"/>
      <c r="AD4" s="6302"/>
      <c r="AE4" s="6304"/>
      <c r="AF4" s="6302" t="s">
        <v>391</v>
      </c>
      <c r="AG4" s="6302"/>
      <c r="AH4" s="6302"/>
      <c r="AI4" s="6302"/>
      <c r="AJ4" s="6302"/>
      <c r="AK4" s="6303" t="s">
        <v>67</v>
      </c>
      <c r="AL4" s="6302"/>
      <c r="AM4" s="6302"/>
      <c r="AN4" s="6302"/>
      <c r="AO4" s="6305"/>
    </row>
    <row r="5" spans="1:41" s="245" customFormat="1" ht="73.5" customHeight="1" thickBot="1">
      <c r="A5" s="6301"/>
      <c r="B5" s="252" t="s">
        <v>78</v>
      </c>
      <c r="C5" s="252" t="s">
        <v>364</v>
      </c>
      <c r="D5" s="295" t="s">
        <v>396</v>
      </c>
      <c r="E5" s="252" t="s">
        <v>366</v>
      </c>
      <c r="F5" s="296" t="s">
        <v>397</v>
      </c>
      <c r="G5" s="249" t="s">
        <v>78</v>
      </c>
      <c r="H5" s="252" t="s">
        <v>364</v>
      </c>
      <c r="I5" s="295" t="s">
        <v>396</v>
      </c>
      <c r="J5" s="252" t="s">
        <v>366</v>
      </c>
      <c r="K5" s="296" t="s">
        <v>397</v>
      </c>
      <c r="L5" s="249" t="s">
        <v>78</v>
      </c>
      <c r="M5" s="252" t="s">
        <v>364</v>
      </c>
      <c r="N5" s="295" t="s">
        <v>396</v>
      </c>
      <c r="O5" s="252" t="s">
        <v>366</v>
      </c>
      <c r="P5" s="296" t="s">
        <v>397</v>
      </c>
      <c r="Q5" s="250" t="s">
        <v>78</v>
      </c>
      <c r="R5" s="246" t="s">
        <v>364</v>
      </c>
      <c r="S5" s="247" t="s">
        <v>396</v>
      </c>
      <c r="T5" s="246" t="s">
        <v>366</v>
      </c>
      <c r="U5" s="251" t="s">
        <v>397</v>
      </c>
      <c r="V5" s="246" t="s">
        <v>78</v>
      </c>
      <c r="W5" s="246" t="s">
        <v>364</v>
      </c>
      <c r="X5" s="247" t="s">
        <v>396</v>
      </c>
      <c r="Y5" s="246" t="s">
        <v>366</v>
      </c>
      <c r="Z5" s="248" t="s">
        <v>397</v>
      </c>
      <c r="AA5" s="250" t="s">
        <v>78</v>
      </c>
      <c r="AB5" s="246" t="s">
        <v>364</v>
      </c>
      <c r="AC5" s="247" t="s">
        <v>396</v>
      </c>
      <c r="AD5" s="246" t="s">
        <v>366</v>
      </c>
      <c r="AE5" s="251" t="s">
        <v>397</v>
      </c>
      <c r="AF5" s="249" t="s">
        <v>78</v>
      </c>
      <c r="AG5" s="252" t="s">
        <v>364</v>
      </c>
      <c r="AH5" s="295" t="s">
        <v>396</v>
      </c>
      <c r="AI5" s="252" t="s">
        <v>366</v>
      </c>
      <c r="AJ5" s="296" t="s">
        <v>397</v>
      </c>
      <c r="AK5" s="250" t="s">
        <v>78</v>
      </c>
      <c r="AL5" s="246" t="s">
        <v>364</v>
      </c>
      <c r="AM5" s="247" t="s">
        <v>396</v>
      </c>
      <c r="AN5" s="246" t="s">
        <v>366</v>
      </c>
      <c r="AO5" s="781" t="s">
        <v>397</v>
      </c>
    </row>
    <row r="6" spans="1:41" ht="39.950000000000003" customHeight="1">
      <c r="A6" s="5620" t="s">
        <v>369</v>
      </c>
      <c r="B6" s="359">
        <v>31656</v>
      </c>
      <c r="C6" s="360">
        <v>16351</v>
      </c>
      <c r="D6" s="258">
        <f>C6/B6*100</f>
        <v>51.652135456153644</v>
      </c>
      <c r="E6" s="360">
        <v>15305</v>
      </c>
      <c r="F6" s="259">
        <f>E6/B6*100</f>
        <v>48.347864543846349</v>
      </c>
      <c r="G6" s="359">
        <v>46852</v>
      </c>
      <c r="H6" s="360">
        <v>24196</v>
      </c>
      <c r="I6" s="258">
        <f>H6/G6*100</f>
        <v>51.643473064116797</v>
      </c>
      <c r="J6" s="360">
        <v>22656</v>
      </c>
      <c r="K6" s="259">
        <f>J6/G6*100</f>
        <v>48.356526935883203</v>
      </c>
      <c r="L6" s="361">
        <v>331</v>
      </c>
      <c r="M6" s="362">
        <v>171</v>
      </c>
      <c r="N6" s="255">
        <f>M6/L6*100</f>
        <v>51.661631419939582</v>
      </c>
      <c r="O6" s="362">
        <v>160</v>
      </c>
      <c r="P6" s="254">
        <f>O6/L6*100</f>
        <v>48.338368580060425</v>
      </c>
      <c r="Q6" s="359">
        <v>2148</v>
      </c>
      <c r="R6" s="360">
        <v>1034</v>
      </c>
      <c r="S6" s="258">
        <f>R6/Q6*100</f>
        <v>48.137802607076353</v>
      </c>
      <c r="T6" s="360">
        <v>1114</v>
      </c>
      <c r="U6" s="259">
        <f>T6/Q6*100</f>
        <v>51.862197392923647</v>
      </c>
      <c r="V6" s="359">
        <v>4897</v>
      </c>
      <c r="W6" s="360">
        <v>2567</v>
      </c>
      <c r="X6" s="258">
        <f>W6/V6*100</f>
        <v>52.419848887073719</v>
      </c>
      <c r="Y6" s="360">
        <v>2330</v>
      </c>
      <c r="Z6" s="259">
        <f t="shared" ref="Z6:Z25" si="0">Y6/V6*100</f>
        <v>47.580151112926281</v>
      </c>
      <c r="AA6" s="361">
        <v>353</v>
      </c>
      <c r="AB6" s="362">
        <v>172</v>
      </c>
      <c r="AC6" s="255">
        <f>AB6/AA6*100</f>
        <v>48.725212464589234</v>
      </c>
      <c r="AD6" s="362">
        <v>181</v>
      </c>
      <c r="AE6" s="254">
        <f>AD6/AA6*100</f>
        <v>51.274787535410759</v>
      </c>
      <c r="AF6" s="361">
        <v>934</v>
      </c>
      <c r="AG6" s="362">
        <v>488</v>
      </c>
      <c r="AH6" s="255">
        <f>AG6/AF6*100</f>
        <v>52.248394004282652</v>
      </c>
      <c r="AI6" s="362">
        <v>446</v>
      </c>
      <c r="AJ6" s="254">
        <f>AI6/AF6*100</f>
        <v>47.751605995717341</v>
      </c>
      <c r="AK6" s="359">
        <v>2215</v>
      </c>
      <c r="AL6" s="360">
        <v>1150</v>
      </c>
      <c r="AM6" s="255">
        <f>AL6/AK6*100</f>
        <v>51.918735891647863</v>
      </c>
      <c r="AN6" s="360">
        <v>1065</v>
      </c>
      <c r="AO6" s="782">
        <f>AN6/AK6*100</f>
        <v>48.081264108352144</v>
      </c>
    </row>
    <row r="7" spans="1:41" ht="39.950000000000003" customHeight="1">
      <c r="A7" s="5621" t="s">
        <v>370</v>
      </c>
      <c r="B7" s="363">
        <v>33449</v>
      </c>
      <c r="C7" s="364">
        <v>17054</v>
      </c>
      <c r="D7" s="267">
        <f t="shared" ref="D7:D25" si="1">C7/B7*100</f>
        <v>50.985081766271037</v>
      </c>
      <c r="E7" s="364">
        <v>16395</v>
      </c>
      <c r="F7" s="268">
        <f t="shared" ref="F7:F25" si="2">E7/B7*100</f>
        <v>49.014918233728963</v>
      </c>
      <c r="G7" s="363">
        <v>49175</v>
      </c>
      <c r="H7" s="364">
        <v>25194</v>
      </c>
      <c r="I7" s="267">
        <f t="shared" ref="I7:I25" si="3">H7/G7*100</f>
        <v>51.233350279613617</v>
      </c>
      <c r="J7" s="364">
        <v>23981</v>
      </c>
      <c r="K7" s="268">
        <f t="shared" ref="K7:K25" si="4">J7/G7*100</f>
        <v>48.766649720386376</v>
      </c>
      <c r="L7" s="365">
        <v>370</v>
      </c>
      <c r="M7" s="366">
        <v>201</v>
      </c>
      <c r="N7" s="266">
        <f t="shared" ref="N7:N25" si="5">M7/L7*100</f>
        <v>54.324324324324323</v>
      </c>
      <c r="O7" s="366">
        <v>169</v>
      </c>
      <c r="P7" s="265">
        <f t="shared" ref="P7:P25" si="6">O7/L7*100</f>
        <v>45.675675675675677</v>
      </c>
      <c r="Q7" s="363">
        <v>2262</v>
      </c>
      <c r="R7" s="364">
        <v>1146</v>
      </c>
      <c r="S7" s="267">
        <f t="shared" ref="S7:S25" si="7">R7/Q7*100</f>
        <v>50.663129973474796</v>
      </c>
      <c r="T7" s="364">
        <v>1116</v>
      </c>
      <c r="U7" s="268">
        <f t="shared" ref="U7:U25" si="8">T7/Q7*100</f>
        <v>49.336870026525197</v>
      </c>
      <c r="V7" s="363">
        <v>5752</v>
      </c>
      <c r="W7" s="364">
        <v>2915</v>
      </c>
      <c r="X7" s="267">
        <f t="shared" ref="X7:X25" si="9">W7/V7*100</f>
        <v>50.678025034770513</v>
      </c>
      <c r="Y7" s="364">
        <v>2837</v>
      </c>
      <c r="Z7" s="268">
        <f t="shared" si="0"/>
        <v>49.321974965229487</v>
      </c>
      <c r="AA7" s="365">
        <v>343</v>
      </c>
      <c r="AB7" s="366">
        <v>170</v>
      </c>
      <c r="AC7" s="266">
        <f t="shared" ref="AC7:AC25" si="10">AB7/AA7*100</f>
        <v>49.562682215743443</v>
      </c>
      <c r="AD7" s="366">
        <v>173</v>
      </c>
      <c r="AE7" s="265">
        <f t="shared" ref="AE7:AE25" si="11">AD7/AA7*100</f>
        <v>50.437317784256564</v>
      </c>
      <c r="AF7" s="363">
        <v>1071</v>
      </c>
      <c r="AG7" s="366">
        <v>570</v>
      </c>
      <c r="AH7" s="266">
        <f t="shared" ref="AH7:AH25" si="12">AG7/AF7*100</f>
        <v>53.221288515406165</v>
      </c>
      <c r="AI7" s="366">
        <v>501</v>
      </c>
      <c r="AJ7" s="265">
        <f t="shared" ref="AJ7:AJ25" si="13">AI7/AF7*100</f>
        <v>46.778711484593835</v>
      </c>
      <c r="AK7" s="363">
        <v>2205</v>
      </c>
      <c r="AL7" s="364">
        <v>1160</v>
      </c>
      <c r="AM7" s="266">
        <f t="shared" ref="AM7:AM25" si="14">AL7/AK7*100</f>
        <v>52.60770975056689</v>
      </c>
      <c r="AN7" s="364">
        <v>1045</v>
      </c>
      <c r="AO7" s="783">
        <f t="shared" ref="AO7:AO25" si="15">AN7/AK7*100</f>
        <v>47.392290249433103</v>
      </c>
    </row>
    <row r="8" spans="1:41" ht="39.950000000000003" customHeight="1">
      <c r="A8" s="5621" t="s">
        <v>371</v>
      </c>
      <c r="B8" s="363">
        <v>32771</v>
      </c>
      <c r="C8" s="364">
        <v>16917</v>
      </c>
      <c r="D8" s="267">
        <f t="shared" si="1"/>
        <v>51.621860791553509</v>
      </c>
      <c r="E8" s="364">
        <v>15854</v>
      </c>
      <c r="F8" s="268">
        <f t="shared" si="2"/>
        <v>48.378139208446491</v>
      </c>
      <c r="G8" s="363">
        <v>45718</v>
      </c>
      <c r="H8" s="364">
        <v>23344</v>
      </c>
      <c r="I8" s="267">
        <f t="shared" si="3"/>
        <v>51.060851305831399</v>
      </c>
      <c r="J8" s="364">
        <v>22374</v>
      </c>
      <c r="K8" s="268">
        <f t="shared" si="4"/>
        <v>48.939148694168601</v>
      </c>
      <c r="L8" s="365">
        <v>443</v>
      </c>
      <c r="M8" s="366">
        <v>213</v>
      </c>
      <c r="N8" s="266">
        <f t="shared" si="5"/>
        <v>48.081264108352144</v>
      </c>
      <c r="O8" s="366">
        <v>230</v>
      </c>
      <c r="P8" s="265">
        <f t="shared" si="6"/>
        <v>51.918735891647863</v>
      </c>
      <c r="Q8" s="363">
        <v>2539</v>
      </c>
      <c r="R8" s="364">
        <v>1275</v>
      </c>
      <c r="S8" s="267">
        <f t="shared" si="7"/>
        <v>50.216620716817637</v>
      </c>
      <c r="T8" s="364">
        <v>1264</v>
      </c>
      <c r="U8" s="268">
        <f t="shared" si="8"/>
        <v>49.783379283182356</v>
      </c>
      <c r="V8" s="363">
        <v>5899</v>
      </c>
      <c r="W8" s="364">
        <v>3000</v>
      </c>
      <c r="X8" s="267">
        <f t="shared" si="9"/>
        <v>50.856077301237498</v>
      </c>
      <c r="Y8" s="364">
        <v>2899</v>
      </c>
      <c r="Z8" s="268">
        <f t="shared" si="0"/>
        <v>49.143922698762502</v>
      </c>
      <c r="AA8" s="365">
        <v>396</v>
      </c>
      <c r="AB8" s="366">
        <v>213</v>
      </c>
      <c r="AC8" s="266">
        <f t="shared" si="10"/>
        <v>53.787878787878782</v>
      </c>
      <c r="AD8" s="366">
        <v>183</v>
      </c>
      <c r="AE8" s="265">
        <f t="shared" si="11"/>
        <v>46.212121212121211</v>
      </c>
      <c r="AF8" s="363">
        <v>1107</v>
      </c>
      <c r="AG8" s="366">
        <v>557</v>
      </c>
      <c r="AH8" s="266">
        <f t="shared" si="12"/>
        <v>50.316169828364956</v>
      </c>
      <c r="AI8" s="366">
        <v>550</v>
      </c>
      <c r="AJ8" s="265">
        <f t="shared" si="13"/>
        <v>49.683830171635051</v>
      </c>
      <c r="AK8" s="363">
        <v>2157</v>
      </c>
      <c r="AL8" s="364">
        <v>1121</v>
      </c>
      <c r="AM8" s="266">
        <f t="shared" si="14"/>
        <v>51.970329160871579</v>
      </c>
      <c r="AN8" s="364">
        <v>1036</v>
      </c>
      <c r="AO8" s="783">
        <f t="shared" si="15"/>
        <v>48.029670839128421</v>
      </c>
    </row>
    <row r="9" spans="1:41" ht="39.950000000000003" customHeight="1">
      <c r="A9" s="5617" t="s">
        <v>372</v>
      </c>
      <c r="B9" s="363">
        <v>32048</v>
      </c>
      <c r="C9" s="364">
        <v>16529</v>
      </c>
      <c r="D9" s="267">
        <f t="shared" si="1"/>
        <v>51.57576135796306</v>
      </c>
      <c r="E9" s="364">
        <v>15519</v>
      </c>
      <c r="F9" s="268">
        <f t="shared" si="2"/>
        <v>48.42423864203694</v>
      </c>
      <c r="G9" s="363">
        <v>45380</v>
      </c>
      <c r="H9" s="364">
        <v>22825</v>
      </c>
      <c r="I9" s="267">
        <f t="shared" si="3"/>
        <v>50.297487880123406</v>
      </c>
      <c r="J9" s="364">
        <v>22555</v>
      </c>
      <c r="K9" s="268">
        <f t="shared" si="4"/>
        <v>49.702512119876594</v>
      </c>
      <c r="L9" s="365">
        <v>567</v>
      </c>
      <c r="M9" s="366">
        <v>270</v>
      </c>
      <c r="N9" s="266">
        <f t="shared" si="5"/>
        <v>47.619047619047613</v>
      </c>
      <c r="O9" s="366">
        <v>297</v>
      </c>
      <c r="P9" s="265">
        <f t="shared" si="6"/>
        <v>52.380952380952387</v>
      </c>
      <c r="Q9" s="363">
        <v>2522</v>
      </c>
      <c r="R9" s="364">
        <v>1277</v>
      </c>
      <c r="S9" s="267">
        <f t="shared" si="7"/>
        <v>50.634417129262488</v>
      </c>
      <c r="T9" s="364">
        <v>1245</v>
      </c>
      <c r="U9" s="268">
        <f t="shared" si="8"/>
        <v>49.365582870737512</v>
      </c>
      <c r="V9" s="363">
        <v>5997</v>
      </c>
      <c r="W9" s="364">
        <v>3074</v>
      </c>
      <c r="X9" s="267">
        <f t="shared" si="9"/>
        <v>51.258962814740705</v>
      </c>
      <c r="Y9" s="364">
        <v>2923</v>
      </c>
      <c r="Z9" s="268">
        <f t="shared" si="0"/>
        <v>48.741037185259295</v>
      </c>
      <c r="AA9" s="365">
        <v>507</v>
      </c>
      <c r="AB9" s="366">
        <v>285</v>
      </c>
      <c r="AC9" s="266">
        <f t="shared" si="10"/>
        <v>56.213017751479285</v>
      </c>
      <c r="AD9" s="366">
        <v>222</v>
      </c>
      <c r="AE9" s="265">
        <f t="shared" si="11"/>
        <v>43.786982248520715</v>
      </c>
      <c r="AF9" s="363">
        <v>1115</v>
      </c>
      <c r="AG9" s="366">
        <v>575</v>
      </c>
      <c r="AH9" s="266">
        <f t="shared" si="12"/>
        <v>51.569506726457405</v>
      </c>
      <c r="AI9" s="366">
        <v>540</v>
      </c>
      <c r="AJ9" s="265">
        <f t="shared" si="13"/>
        <v>48.430493273542602</v>
      </c>
      <c r="AK9" s="363">
        <v>1954</v>
      </c>
      <c r="AL9" s="364">
        <v>1160</v>
      </c>
      <c r="AM9" s="266">
        <f t="shared" si="14"/>
        <v>59.365404298874104</v>
      </c>
      <c r="AN9" s="366">
        <v>924</v>
      </c>
      <c r="AO9" s="783">
        <f t="shared" si="15"/>
        <v>47.287615148413508</v>
      </c>
    </row>
    <row r="10" spans="1:41" ht="39.950000000000003" customHeight="1">
      <c r="A10" s="5617" t="s">
        <v>373</v>
      </c>
      <c r="B10" s="363">
        <v>28521</v>
      </c>
      <c r="C10" s="364">
        <v>14373</v>
      </c>
      <c r="D10" s="267">
        <f t="shared" si="1"/>
        <v>50.394446197538656</v>
      </c>
      <c r="E10" s="364">
        <v>14148</v>
      </c>
      <c r="F10" s="268">
        <f t="shared" si="2"/>
        <v>49.605553802461344</v>
      </c>
      <c r="G10" s="363">
        <v>41827</v>
      </c>
      <c r="H10" s="364">
        <v>19768</v>
      </c>
      <c r="I10" s="267">
        <f t="shared" si="3"/>
        <v>47.261338369952419</v>
      </c>
      <c r="J10" s="364">
        <v>22059</v>
      </c>
      <c r="K10" s="268">
        <f t="shared" si="4"/>
        <v>52.738661630047581</v>
      </c>
      <c r="L10" s="365">
        <v>449</v>
      </c>
      <c r="M10" s="366">
        <v>252</v>
      </c>
      <c r="N10" s="266">
        <f t="shared" si="5"/>
        <v>56.124721603563479</v>
      </c>
      <c r="O10" s="366">
        <v>197</v>
      </c>
      <c r="P10" s="265">
        <f t="shared" si="6"/>
        <v>43.875278396436521</v>
      </c>
      <c r="Q10" s="363">
        <v>2000</v>
      </c>
      <c r="R10" s="364">
        <v>1065</v>
      </c>
      <c r="S10" s="267">
        <f t="shared" si="7"/>
        <v>53.25</v>
      </c>
      <c r="T10" s="366">
        <v>935</v>
      </c>
      <c r="U10" s="268">
        <f t="shared" si="8"/>
        <v>46.75</v>
      </c>
      <c r="V10" s="363">
        <v>4481</v>
      </c>
      <c r="W10" s="364">
        <v>2334</v>
      </c>
      <c r="X10" s="267">
        <f t="shared" si="9"/>
        <v>52.086587815219822</v>
      </c>
      <c r="Y10" s="364">
        <v>2147</v>
      </c>
      <c r="Z10" s="268">
        <f t="shared" si="0"/>
        <v>47.913412184780185</v>
      </c>
      <c r="AA10" s="365">
        <v>515</v>
      </c>
      <c r="AB10" s="366">
        <v>274</v>
      </c>
      <c r="AC10" s="266">
        <f t="shared" si="10"/>
        <v>53.203883495145632</v>
      </c>
      <c r="AD10" s="366">
        <v>241</v>
      </c>
      <c r="AE10" s="265">
        <f t="shared" si="11"/>
        <v>46.796116504854368</v>
      </c>
      <c r="AF10" s="365">
        <v>806</v>
      </c>
      <c r="AG10" s="366">
        <v>417</v>
      </c>
      <c r="AH10" s="266">
        <f t="shared" si="12"/>
        <v>51.736972704714645</v>
      </c>
      <c r="AI10" s="366">
        <v>389</v>
      </c>
      <c r="AJ10" s="265">
        <f t="shared" si="13"/>
        <v>48.263027295285362</v>
      </c>
      <c r="AK10" s="363">
        <v>1742</v>
      </c>
      <c r="AL10" s="366">
        <v>910</v>
      </c>
      <c r="AM10" s="266">
        <f t="shared" si="14"/>
        <v>52.238805970149251</v>
      </c>
      <c r="AN10" s="366">
        <v>832</v>
      </c>
      <c r="AO10" s="783">
        <f t="shared" si="15"/>
        <v>47.761194029850742</v>
      </c>
    </row>
    <row r="11" spans="1:41" ht="39.950000000000003" customHeight="1">
      <c r="A11" s="5617" t="s">
        <v>374</v>
      </c>
      <c r="B11" s="363">
        <v>31102</v>
      </c>
      <c r="C11" s="364">
        <v>15625</v>
      </c>
      <c r="D11" s="267">
        <f t="shared" si="1"/>
        <v>50.237926821426271</v>
      </c>
      <c r="E11" s="364">
        <v>15477</v>
      </c>
      <c r="F11" s="268">
        <f t="shared" si="2"/>
        <v>49.762073178573722</v>
      </c>
      <c r="G11" s="363">
        <v>44362</v>
      </c>
      <c r="H11" s="364">
        <v>21690</v>
      </c>
      <c r="I11" s="267">
        <f t="shared" si="3"/>
        <v>48.893196880212798</v>
      </c>
      <c r="J11" s="364">
        <v>22672</v>
      </c>
      <c r="K11" s="268">
        <f t="shared" si="4"/>
        <v>51.106803119787202</v>
      </c>
      <c r="L11" s="365">
        <v>390</v>
      </c>
      <c r="M11" s="366">
        <v>236</v>
      </c>
      <c r="N11" s="266">
        <f t="shared" si="5"/>
        <v>60.512820512820511</v>
      </c>
      <c r="O11" s="366">
        <v>154</v>
      </c>
      <c r="P11" s="265">
        <f t="shared" si="6"/>
        <v>39.487179487179489</v>
      </c>
      <c r="Q11" s="363">
        <v>1882</v>
      </c>
      <c r="R11" s="364">
        <v>1034</v>
      </c>
      <c r="S11" s="267">
        <f t="shared" si="7"/>
        <v>54.941551540913927</v>
      </c>
      <c r="T11" s="366">
        <v>848</v>
      </c>
      <c r="U11" s="268">
        <f t="shared" si="8"/>
        <v>45.05844845908608</v>
      </c>
      <c r="V11" s="363">
        <v>4574</v>
      </c>
      <c r="W11" s="364">
        <v>2421</v>
      </c>
      <c r="X11" s="267">
        <f t="shared" si="9"/>
        <v>52.929602098819416</v>
      </c>
      <c r="Y11" s="364">
        <v>2153</v>
      </c>
      <c r="Z11" s="268">
        <f t="shared" si="0"/>
        <v>47.070397901180591</v>
      </c>
      <c r="AA11" s="365">
        <v>527</v>
      </c>
      <c r="AB11" s="366">
        <v>310</v>
      </c>
      <c r="AC11" s="266">
        <f t="shared" si="10"/>
        <v>58.82352941176471</v>
      </c>
      <c r="AD11" s="366">
        <v>217</v>
      </c>
      <c r="AE11" s="265">
        <f t="shared" si="11"/>
        <v>41.17647058823529</v>
      </c>
      <c r="AF11" s="365">
        <v>859</v>
      </c>
      <c r="AG11" s="366">
        <v>438</v>
      </c>
      <c r="AH11" s="266">
        <f t="shared" si="12"/>
        <v>50.989522700814902</v>
      </c>
      <c r="AI11" s="366">
        <v>421</v>
      </c>
      <c r="AJ11" s="265">
        <f t="shared" si="13"/>
        <v>49.010477299185098</v>
      </c>
      <c r="AK11" s="363">
        <v>1813</v>
      </c>
      <c r="AL11" s="366">
        <v>995</v>
      </c>
      <c r="AM11" s="266">
        <f t="shared" si="14"/>
        <v>54.881412024269174</v>
      </c>
      <c r="AN11" s="366">
        <v>818</v>
      </c>
      <c r="AO11" s="783">
        <f t="shared" si="15"/>
        <v>45.118587975730833</v>
      </c>
    </row>
    <row r="12" spans="1:41" ht="39.950000000000003" customHeight="1">
      <c r="A12" s="5617" t="s">
        <v>375</v>
      </c>
      <c r="B12" s="363">
        <v>32756</v>
      </c>
      <c r="C12" s="364">
        <v>16551</v>
      </c>
      <c r="D12" s="267">
        <f t="shared" si="1"/>
        <v>50.528147514959088</v>
      </c>
      <c r="E12" s="364">
        <v>16205</v>
      </c>
      <c r="F12" s="268">
        <f t="shared" si="2"/>
        <v>49.471852485040905</v>
      </c>
      <c r="G12" s="363">
        <v>47501</v>
      </c>
      <c r="H12" s="364">
        <v>23921</v>
      </c>
      <c r="I12" s="267">
        <f t="shared" si="3"/>
        <v>50.358939811793434</v>
      </c>
      <c r="J12" s="364">
        <v>23580</v>
      </c>
      <c r="K12" s="268">
        <f t="shared" si="4"/>
        <v>49.641060188206566</v>
      </c>
      <c r="L12" s="365">
        <v>351</v>
      </c>
      <c r="M12" s="366">
        <v>204</v>
      </c>
      <c r="N12" s="266">
        <f t="shared" si="5"/>
        <v>58.119658119658126</v>
      </c>
      <c r="O12" s="366">
        <v>147</v>
      </c>
      <c r="P12" s="265">
        <f t="shared" si="6"/>
        <v>41.880341880341881</v>
      </c>
      <c r="Q12" s="363">
        <v>1910</v>
      </c>
      <c r="R12" s="364">
        <v>1021</v>
      </c>
      <c r="S12" s="267">
        <f t="shared" si="7"/>
        <v>53.455497382198956</v>
      </c>
      <c r="T12" s="366">
        <v>889</v>
      </c>
      <c r="U12" s="268">
        <f t="shared" si="8"/>
        <v>46.544502617801051</v>
      </c>
      <c r="V12" s="363">
        <v>4718</v>
      </c>
      <c r="W12" s="364">
        <v>2425</v>
      </c>
      <c r="X12" s="267">
        <f t="shared" si="9"/>
        <v>51.398897838066979</v>
      </c>
      <c r="Y12" s="364">
        <v>2293</v>
      </c>
      <c r="Z12" s="268">
        <f t="shared" si="0"/>
        <v>48.601102161933021</v>
      </c>
      <c r="AA12" s="365">
        <v>435</v>
      </c>
      <c r="AB12" s="366">
        <v>247</v>
      </c>
      <c r="AC12" s="266">
        <f t="shared" si="10"/>
        <v>56.781609195402297</v>
      </c>
      <c r="AD12" s="366">
        <v>188</v>
      </c>
      <c r="AE12" s="265">
        <f t="shared" si="11"/>
        <v>43.218390804597703</v>
      </c>
      <c r="AF12" s="365">
        <v>892</v>
      </c>
      <c r="AG12" s="366">
        <v>456</v>
      </c>
      <c r="AH12" s="266">
        <f t="shared" si="12"/>
        <v>51.121076233183857</v>
      </c>
      <c r="AI12" s="366">
        <v>436</v>
      </c>
      <c r="AJ12" s="265">
        <f t="shared" si="13"/>
        <v>48.878923766816143</v>
      </c>
      <c r="AK12" s="363">
        <v>1968</v>
      </c>
      <c r="AL12" s="364">
        <v>1069</v>
      </c>
      <c r="AM12" s="266">
        <f t="shared" si="14"/>
        <v>54.319105691056912</v>
      </c>
      <c r="AN12" s="366">
        <v>899</v>
      </c>
      <c r="AO12" s="783">
        <f t="shared" si="15"/>
        <v>45.680894308943088</v>
      </c>
    </row>
    <row r="13" spans="1:41" ht="39.950000000000003" customHeight="1">
      <c r="A13" s="5617" t="s">
        <v>376</v>
      </c>
      <c r="B13" s="363">
        <v>29343</v>
      </c>
      <c r="C13" s="364">
        <v>14719</v>
      </c>
      <c r="D13" s="267">
        <f t="shared" si="1"/>
        <v>50.161878471867226</v>
      </c>
      <c r="E13" s="364">
        <v>14624</v>
      </c>
      <c r="F13" s="268">
        <f t="shared" si="2"/>
        <v>49.838121528132774</v>
      </c>
      <c r="G13" s="363">
        <v>41774</v>
      </c>
      <c r="H13" s="364">
        <v>21380</v>
      </c>
      <c r="I13" s="267">
        <f t="shared" si="3"/>
        <v>51.180159908076796</v>
      </c>
      <c r="J13" s="364">
        <v>20394</v>
      </c>
      <c r="K13" s="268">
        <f t="shared" si="4"/>
        <v>48.819840091923204</v>
      </c>
      <c r="L13" s="365">
        <v>356</v>
      </c>
      <c r="M13" s="366">
        <v>165</v>
      </c>
      <c r="N13" s="266">
        <f t="shared" si="5"/>
        <v>46.348314606741575</v>
      </c>
      <c r="O13" s="366">
        <v>191</v>
      </c>
      <c r="P13" s="265">
        <f t="shared" si="6"/>
        <v>53.651685393258433</v>
      </c>
      <c r="Q13" s="363">
        <v>1870</v>
      </c>
      <c r="R13" s="366">
        <v>930</v>
      </c>
      <c r="S13" s="267">
        <f t="shared" si="7"/>
        <v>49.732620320855617</v>
      </c>
      <c r="T13" s="366">
        <v>940</v>
      </c>
      <c r="U13" s="268">
        <f t="shared" si="8"/>
        <v>50.267379679144383</v>
      </c>
      <c r="V13" s="363">
        <v>4163</v>
      </c>
      <c r="W13" s="364">
        <v>2138</v>
      </c>
      <c r="X13" s="267">
        <f t="shared" si="9"/>
        <v>51.357194331011293</v>
      </c>
      <c r="Y13" s="364">
        <v>2025</v>
      </c>
      <c r="Z13" s="268">
        <f t="shared" si="0"/>
        <v>48.642805668988707</v>
      </c>
      <c r="AA13" s="365">
        <v>403</v>
      </c>
      <c r="AB13" s="366">
        <v>222</v>
      </c>
      <c r="AC13" s="266">
        <f t="shared" si="10"/>
        <v>55.086848635235732</v>
      </c>
      <c r="AD13" s="366">
        <v>181</v>
      </c>
      <c r="AE13" s="265">
        <f t="shared" si="11"/>
        <v>44.913151364764268</v>
      </c>
      <c r="AF13" s="365">
        <v>895</v>
      </c>
      <c r="AG13" s="366">
        <v>439</v>
      </c>
      <c r="AH13" s="266">
        <f t="shared" si="12"/>
        <v>49.050279329608934</v>
      </c>
      <c r="AI13" s="366">
        <v>456</v>
      </c>
      <c r="AJ13" s="265">
        <f t="shared" si="13"/>
        <v>50.949720670391066</v>
      </c>
      <c r="AK13" s="363">
        <v>1681</v>
      </c>
      <c r="AL13" s="366">
        <v>887</v>
      </c>
      <c r="AM13" s="266">
        <f t="shared" si="14"/>
        <v>52.766210588935159</v>
      </c>
      <c r="AN13" s="366">
        <v>794</v>
      </c>
      <c r="AO13" s="783">
        <f t="shared" si="15"/>
        <v>47.233789411064841</v>
      </c>
    </row>
    <row r="14" spans="1:41" ht="39.950000000000003" customHeight="1">
      <c r="A14" s="5617" t="s">
        <v>377</v>
      </c>
      <c r="B14" s="363">
        <v>25912</v>
      </c>
      <c r="C14" s="364">
        <v>13070</v>
      </c>
      <c r="D14" s="267">
        <f t="shared" si="1"/>
        <v>50.439950602037662</v>
      </c>
      <c r="E14" s="364">
        <v>12842</v>
      </c>
      <c r="F14" s="268">
        <f t="shared" si="2"/>
        <v>49.560049397962338</v>
      </c>
      <c r="G14" s="363">
        <v>36749</v>
      </c>
      <c r="H14" s="364">
        <v>18504</v>
      </c>
      <c r="I14" s="267">
        <f t="shared" si="3"/>
        <v>50.352390541239224</v>
      </c>
      <c r="J14" s="364">
        <v>18245</v>
      </c>
      <c r="K14" s="268">
        <f t="shared" si="4"/>
        <v>49.647609458760783</v>
      </c>
      <c r="L14" s="365">
        <v>425</v>
      </c>
      <c r="M14" s="366">
        <v>196</v>
      </c>
      <c r="N14" s="266">
        <f t="shared" si="5"/>
        <v>46.117647058823529</v>
      </c>
      <c r="O14" s="366">
        <v>229</v>
      </c>
      <c r="P14" s="265">
        <f t="shared" si="6"/>
        <v>53.882352941176471</v>
      </c>
      <c r="Q14" s="363">
        <v>1860</v>
      </c>
      <c r="R14" s="366">
        <v>907</v>
      </c>
      <c r="S14" s="267">
        <f t="shared" si="7"/>
        <v>48.763440860215049</v>
      </c>
      <c r="T14" s="366">
        <v>953</v>
      </c>
      <c r="U14" s="268">
        <f t="shared" si="8"/>
        <v>51.236559139784944</v>
      </c>
      <c r="V14" s="363">
        <v>4135</v>
      </c>
      <c r="W14" s="364">
        <v>2119</v>
      </c>
      <c r="X14" s="267">
        <f t="shared" si="9"/>
        <v>51.245465538089483</v>
      </c>
      <c r="Y14" s="364">
        <v>2016</v>
      </c>
      <c r="Z14" s="268">
        <f t="shared" si="0"/>
        <v>48.754534461910524</v>
      </c>
      <c r="AA14" s="365">
        <v>390</v>
      </c>
      <c r="AB14" s="366">
        <v>198</v>
      </c>
      <c r="AC14" s="266">
        <f t="shared" si="10"/>
        <v>50.769230769230766</v>
      </c>
      <c r="AD14" s="366">
        <v>192</v>
      </c>
      <c r="AE14" s="265">
        <f t="shared" si="11"/>
        <v>49.230769230769234</v>
      </c>
      <c r="AF14" s="365">
        <v>899</v>
      </c>
      <c r="AG14" s="366">
        <v>471</v>
      </c>
      <c r="AH14" s="266">
        <f t="shared" si="12"/>
        <v>52.391546162402669</v>
      </c>
      <c r="AI14" s="366">
        <v>428</v>
      </c>
      <c r="AJ14" s="265">
        <f t="shared" si="13"/>
        <v>47.608453837597331</v>
      </c>
      <c r="AK14" s="363">
        <v>1433</v>
      </c>
      <c r="AL14" s="366">
        <v>738</v>
      </c>
      <c r="AM14" s="266">
        <f t="shared" si="14"/>
        <v>51.500348918353097</v>
      </c>
      <c r="AN14" s="366">
        <v>695</v>
      </c>
      <c r="AO14" s="783">
        <f t="shared" si="15"/>
        <v>48.499651081646896</v>
      </c>
    </row>
    <row r="15" spans="1:41" ht="39.950000000000003" customHeight="1">
      <c r="A15" s="5617" t="s">
        <v>378</v>
      </c>
      <c r="B15" s="363">
        <v>22978</v>
      </c>
      <c r="C15" s="364">
        <v>11446</v>
      </c>
      <c r="D15" s="267">
        <f t="shared" si="1"/>
        <v>49.812864479066931</v>
      </c>
      <c r="E15" s="364">
        <v>11532</v>
      </c>
      <c r="F15" s="268">
        <f t="shared" si="2"/>
        <v>50.187135520933069</v>
      </c>
      <c r="G15" s="363">
        <v>31114</v>
      </c>
      <c r="H15" s="364">
        <v>15650</v>
      </c>
      <c r="I15" s="267">
        <f t="shared" si="3"/>
        <v>50.298900816352763</v>
      </c>
      <c r="J15" s="364">
        <v>15464</v>
      </c>
      <c r="K15" s="268">
        <f t="shared" si="4"/>
        <v>49.701099183647237</v>
      </c>
      <c r="L15" s="365">
        <v>439</v>
      </c>
      <c r="M15" s="366">
        <v>221</v>
      </c>
      <c r="N15" s="266">
        <f t="shared" si="5"/>
        <v>50.341685649202738</v>
      </c>
      <c r="O15" s="366">
        <v>218</v>
      </c>
      <c r="P15" s="265">
        <f t="shared" si="6"/>
        <v>49.658314350797269</v>
      </c>
      <c r="Q15" s="363">
        <v>1830</v>
      </c>
      <c r="R15" s="366">
        <v>970</v>
      </c>
      <c r="S15" s="267">
        <f t="shared" si="7"/>
        <v>53.005464480874323</v>
      </c>
      <c r="T15" s="366">
        <v>860</v>
      </c>
      <c r="U15" s="268">
        <f t="shared" si="8"/>
        <v>46.994535519125684</v>
      </c>
      <c r="V15" s="363">
        <v>3950</v>
      </c>
      <c r="W15" s="364">
        <v>2076</v>
      </c>
      <c r="X15" s="267">
        <f t="shared" si="9"/>
        <v>52.556962025316459</v>
      </c>
      <c r="Y15" s="364">
        <v>1874</v>
      </c>
      <c r="Z15" s="268">
        <f t="shared" si="0"/>
        <v>47.443037974683541</v>
      </c>
      <c r="AA15" s="365">
        <v>457</v>
      </c>
      <c r="AB15" s="366">
        <v>218</v>
      </c>
      <c r="AC15" s="266">
        <f t="shared" si="10"/>
        <v>47.702407002188188</v>
      </c>
      <c r="AD15" s="366">
        <v>239</v>
      </c>
      <c r="AE15" s="265">
        <f t="shared" si="11"/>
        <v>52.297592997811812</v>
      </c>
      <c r="AF15" s="365">
        <v>750</v>
      </c>
      <c r="AG15" s="366">
        <v>381</v>
      </c>
      <c r="AH15" s="266">
        <f t="shared" si="12"/>
        <v>50.8</v>
      </c>
      <c r="AI15" s="366">
        <v>369</v>
      </c>
      <c r="AJ15" s="265">
        <f t="shared" si="13"/>
        <v>49.2</v>
      </c>
      <c r="AK15" s="363">
        <v>1271</v>
      </c>
      <c r="AL15" s="366">
        <v>644</v>
      </c>
      <c r="AM15" s="266">
        <f t="shared" si="14"/>
        <v>50.668764752163653</v>
      </c>
      <c r="AN15" s="366">
        <v>627</v>
      </c>
      <c r="AO15" s="783">
        <f t="shared" si="15"/>
        <v>49.331235247836347</v>
      </c>
    </row>
    <row r="16" spans="1:41" ht="39.950000000000003" customHeight="1">
      <c r="A16" s="5617" t="s">
        <v>379</v>
      </c>
      <c r="B16" s="363">
        <v>19865</v>
      </c>
      <c r="C16" s="364">
        <v>9771</v>
      </c>
      <c r="D16" s="267">
        <f t="shared" si="1"/>
        <v>49.187012333249434</v>
      </c>
      <c r="E16" s="364">
        <v>10094</v>
      </c>
      <c r="F16" s="268">
        <f t="shared" si="2"/>
        <v>50.812987666750566</v>
      </c>
      <c r="G16" s="363">
        <v>26752</v>
      </c>
      <c r="H16" s="364">
        <v>13555</v>
      </c>
      <c r="I16" s="267">
        <f t="shared" si="3"/>
        <v>50.669108851674636</v>
      </c>
      <c r="J16" s="364">
        <v>13197</v>
      </c>
      <c r="K16" s="268">
        <f t="shared" si="4"/>
        <v>49.330891148325357</v>
      </c>
      <c r="L16" s="365">
        <v>493</v>
      </c>
      <c r="M16" s="366">
        <v>247</v>
      </c>
      <c r="N16" s="266">
        <f t="shared" si="5"/>
        <v>50.101419878296149</v>
      </c>
      <c r="O16" s="366">
        <v>246</v>
      </c>
      <c r="P16" s="265">
        <f t="shared" si="6"/>
        <v>49.898580121703858</v>
      </c>
      <c r="Q16" s="363">
        <v>1710</v>
      </c>
      <c r="R16" s="366">
        <v>871</v>
      </c>
      <c r="S16" s="267">
        <f t="shared" si="7"/>
        <v>50.935672514619881</v>
      </c>
      <c r="T16" s="366">
        <v>839</v>
      </c>
      <c r="U16" s="268">
        <f t="shared" si="8"/>
        <v>49.064327485380119</v>
      </c>
      <c r="V16" s="363">
        <v>3509</v>
      </c>
      <c r="W16" s="364">
        <v>1839</v>
      </c>
      <c r="X16" s="267">
        <f t="shared" si="9"/>
        <v>52.408093473924197</v>
      </c>
      <c r="Y16" s="364">
        <v>1670</v>
      </c>
      <c r="Z16" s="268">
        <f t="shared" si="0"/>
        <v>47.591906526075803</v>
      </c>
      <c r="AA16" s="365">
        <v>560</v>
      </c>
      <c r="AB16" s="366">
        <v>293</v>
      </c>
      <c r="AC16" s="266">
        <f t="shared" si="10"/>
        <v>52.321428571428577</v>
      </c>
      <c r="AD16" s="366">
        <v>267</v>
      </c>
      <c r="AE16" s="265">
        <f t="shared" si="11"/>
        <v>47.678571428571431</v>
      </c>
      <c r="AF16" s="365">
        <v>659</v>
      </c>
      <c r="AG16" s="366">
        <v>314</v>
      </c>
      <c r="AH16" s="266">
        <f t="shared" si="12"/>
        <v>47.647951441578151</v>
      </c>
      <c r="AI16" s="366">
        <v>345</v>
      </c>
      <c r="AJ16" s="265">
        <f t="shared" si="13"/>
        <v>52.352048558421849</v>
      </c>
      <c r="AK16" s="363">
        <v>1220</v>
      </c>
      <c r="AL16" s="366">
        <v>589</v>
      </c>
      <c r="AM16" s="266">
        <f t="shared" si="14"/>
        <v>48.278688524590166</v>
      </c>
      <c r="AN16" s="366">
        <v>631</v>
      </c>
      <c r="AO16" s="783">
        <f t="shared" si="15"/>
        <v>51.721311475409834</v>
      </c>
    </row>
    <row r="17" spans="1:41" ht="39.950000000000003" customHeight="1">
      <c r="A17" s="5617" t="s">
        <v>380</v>
      </c>
      <c r="B17" s="363">
        <v>16790</v>
      </c>
      <c r="C17" s="364">
        <v>8439</v>
      </c>
      <c r="D17" s="267">
        <f t="shared" si="1"/>
        <v>50.262060750446693</v>
      </c>
      <c r="E17" s="364">
        <v>8351</v>
      </c>
      <c r="F17" s="268">
        <f t="shared" si="2"/>
        <v>49.737939249553307</v>
      </c>
      <c r="G17" s="363">
        <v>21094</v>
      </c>
      <c r="H17" s="364">
        <v>10905</v>
      </c>
      <c r="I17" s="267">
        <f t="shared" si="3"/>
        <v>51.697165070636196</v>
      </c>
      <c r="J17" s="364">
        <v>10189</v>
      </c>
      <c r="K17" s="268">
        <f t="shared" si="4"/>
        <v>48.302834929363804</v>
      </c>
      <c r="L17" s="365">
        <v>501</v>
      </c>
      <c r="M17" s="366">
        <v>250</v>
      </c>
      <c r="N17" s="266">
        <f t="shared" si="5"/>
        <v>49.900199600798402</v>
      </c>
      <c r="O17" s="366">
        <v>251</v>
      </c>
      <c r="P17" s="265">
        <f t="shared" si="6"/>
        <v>50.099800399201598</v>
      </c>
      <c r="Q17" s="363">
        <v>1656</v>
      </c>
      <c r="R17" s="366">
        <v>858</v>
      </c>
      <c r="S17" s="267">
        <f t="shared" si="7"/>
        <v>51.811594202898547</v>
      </c>
      <c r="T17" s="366">
        <v>798</v>
      </c>
      <c r="U17" s="268">
        <f t="shared" si="8"/>
        <v>48.188405797101446</v>
      </c>
      <c r="V17" s="363">
        <v>2972</v>
      </c>
      <c r="W17" s="364">
        <v>1446</v>
      </c>
      <c r="X17" s="267">
        <f t="shared" si="9"/>
        <v>48.654104979811578</v>
      </c>
      <c r="Y17" s="364">
        <v>1526</v>
      </c>
      <c r="Z17" s="268">
        <f t="shared" si="0"/>
        <v>51.345895020188422</v>
      </c>
      <c r="AA17" s="365">
        <v>487</v>
      </c>
      <c r="AB17" s="366">
        <v>230</v>
      </c>
      <c r="AC17" s="266">
        <f t="shared" si="10"/>
        <v>47.227926078028744</v>
      </c>
      <c r="AD17" s="366">
        <v>257</v>
      </c>
      <c r="AE17" s="265">
        <f t="shared" si="11"/>
        <v>52.772073921971256</v>
      </c>
      <c r="AF17" s="365">
        <v>636</v>
      </c>
      <c r="AG17" s="366">
        <v>351</v>
      </c>
      <c r="AH17" s="266">
        <f t="shared" si="12"/>
        <v>55.188679245283026</v>
      </c>
      <c r="AI17" s="366">
        <v>285</v>
      </c>
      <c r="AJ17" s="265">
        <f t="shared" si="13"/>
        <v>44.811320754716981</v>
      </c>
      <c r="AK17" s="363">
        <v>1067</v>
      </c>
      <c r="AL17" s="366">
        <v>539</v>
      </c>
      <c r="AM17" s="266">
        <f t="shared" si="14"/>
        <v>50.515463917525771</v>
      </c>
      <c r="AN17" s="366">
        <v>528</v>
      </c>
      <c r="AO17" s="783">
        <f t="shared" si="15"/>
        <v>49.484536082474229</v>
      </c>
    </row>
    <row r="18" spans="1:41" ht="39.950000000000003" customHeight="1">
      <c r="A18" s="5617" t="s">
        <v>381</v>
      </c>
      <c r="B18" s="363">
        <v>13046</v>
      </c>
      <c r="C18" s="364">
        <v>6381</v>
      </c>
      <c r="D18" s="267">
        <f t="shared" si="1"/>
        <v>48.911543768204815</v>
      </c>
      <c r="E18" s="364">
        <v>6665</v>
      </c>
      <c r="F18" s="268">
        <f t="shared" si="2"/>
        <v>51.088456231795185</v>
      </c>
      <c r="G18" s="363">
        <v>15132</v>
      </c>
      <c r="H18" s="364">
        <v>7788</v>
      </c>
      <c r="I18" s="267">
        <f t="shared" si="3"/>
        <v>51.467089611419503</v>
      </c>
      <c r="J18" s="364">
        <v>7344</v>
      </c>
      <c r="K18" s="268">
        <f t="shared" si="4"/>
        <v>48.53291038858049</v>
      </c>
      <c r="L18" s="365">
        <v>432</v>
      </c>
      <c r="M18" s="366">
        <v>206</v>
      </c>
      <c r="N18" s="266">
        <f t="shared" si="5"/>
        <v>47.685185185185183</v>
      </c>
      <c r="O18" s="366">
        <v>226</v>
      </c>
      <c r="P18" s="265">
        <f t="shared" si="6"/>
        <v>52.314814814814817</v>
      </c>
      <c r="Q18" s="363">
        <v>1306</v>
      </c>
      <c r="R18" s="366">
        <v>630</v>
      </c>
      <c r="S18" s="267">
        <f t="shared" si="7"/>
        <v>48.238897396630939</v>
      </c>
      <c r="T18" s="366">
        <v>676</v>
      </c>
      <c r="U18" s="268">
        <f t="shared" si="8"/>
        <v>51.761102603369068</v>
      </c>
      <c r="V18" s="363">
        <v>2549</v>
      </c>
      <c r="W18" s="364">
        <v>1232</v>
      </c>
      <c r="X18" s="267">
        <f t="shared" si="9"/>
        <v>48.332679482149864</v>
      </c>
      <c r="Y18" s="364">
        <v>1317</v>
      </c>
      <c r="Z18" s="268">
        <f t="shared" si="0"/>
        <v>51.667320517850136</v>
      </c>
      <c r="AA18" s="365">
        <v>458</v>
      </c>
      <c r="AB18" s="366">
        <v>214</v>
      </c>
      <c r="AC18" s="266">
        <f t="shared" si="10"/>
        <v>46.724890829694324</v>
      </c>
      <c r="AD18" s="366">
        <v>244</v>
      </c>
      <c r="AE18" s="265">
        <f t="shared" si="11"/>
        <v>53.275109170305676</v>
      </c>
      <c r="AF18" s="365">
        <v>496</v>
      </c>
      <c r="AG18" s="366">
        <v>242</v>
      </c>
      <c r="AH18" s="266">
        <f t="shared" si="12"/>
        <v>48.79032258064516</v>
      </c>
      <c r="AI18" s="366">
        <v>254</v>
      </c>
      <c r="AJ18" s="265">
        <f t="shared" si="13"/>
        <v>51.20967741935484</v>
      </c>
      <c r="AK18" s="365">
        <v>933</v>
      </c>
      <c r="AL18" s="366">
        <v>450</v>
      </c>
      <c r="AM18" s="266">
        <f t="shared" si="14"/>
        <v>48.231511254019296</v>
      </c>
      <c r="AN18" s="366">
        <v>483</v>
      </c>
      <c r="AO18" s="783">
        <f t="shared" si="15"/>
        <v>51.768488745980711</v>
      </c>
    </row>
    <row r="19" spans="1:41" ht="39.950000000000003" customHeight="1">
      <c r="A19" s="5617" t="s">
        <v>382</v>
      </c>
      <c r="B19" s="363">
        <v>9703</v>
      </c>
      <c r="C19" s="364">
        <v>4425</v>
      </c>
      <c r="D19" s="267">
        <f t="shared" si="1"/>
        <v>45.604452231268681</v>
      </c>
      <c r="E19" s="364">
        <v>5278</v>
      </c>
      <c r="F19" s="268">
        <f t="shared" si="2"/>
        <v>54.395547768731319</v>
      </c>
      <c r="G19" s="363">
        <v>10507</v>
      </c>
      <c r="H19" s="364">
        <v>4802</v>
      </c>
      <c r="I19" s="267">
        <f t="shared" si="3"/>
        <v>45.702864756828781</v>
      </c>
      <c r="J19" s="364">
        <v>5705</v>
      </c>
      <c r="K19" s="268">
        <f t="shared" si="4"/>
        <v>54.297135243171226</v>
      </c>
      <c r="L19" s="365">
        <v>336</v>
      </c>
      <c r="M19" s="366">
        <v>150</v>
      </c>
      <c r="N19" s="266">
        <f t="shared" si="5"/>
        <v>44.642857142857146</v>
      </c>
      <c r="O19" s="366">
        <v>186</v>
      </c>
      <c r="P19" s="265">
        <f t="shared" si="6"/>
        <v>55.357142857142861</v>
      </c>
      <c r="Q19" s="363">
        <v>1151</v>
      </c>
      <c r="R19" s="366">
        <v>451</v>
      </c>
      <c r="S19" s="267">
        <f t="shared" si="7"/>
        <v>39.183318853171158</v>
      </c>
      <c r="T19" s="366">
        <v>700</v>
      </c>
      <c r="U19" s="268">
        <f t="shared" si="8"/>
        <v>60.816681146828842</v>
      </c>
      <c r="V19" s="363">
        <v>2105</v>
      </c>
      <c r="W19" s="366">
        <v>937</v>
      </c>
      <c r="X19" s="267">
        <f t="shared" si="9"/>
        <v>44.513064133016627</v>
      </c>
      <c r="Y19" s="364">
        <v>1168</v>
      </c>
      <c r="Z19" s="268">
        <f t="shared" si="0"/>
        <v>55.48693586698338</v>
      </c>
      <c r="AA19" s="365">
        <v>388</v>
      </c>
      <c r="AB19" s="366">
        <v>183</v>
      </c>
      <c r="AC19" s="266">
        <f t="shared" si="10"/>
        <v>47.164948453608247</v>
      </c>
      <c r="AD19" s="366">
        <v>205</v>
      </c>
      <c r="AE19" s="265">
        <f t="shared" si="11"/>
        <v>52.835051546391753</v>
      </c>
      <c r="AF19" s="365">
        <v>427</v>
      </c>
      <c r="AG19" s="366">
        <v>180</v>
      </c>
      <c r="AH19" s="266">
        <f t="shared" si="12"/>
        <v>42.15456674473068</v>
      </c>
      <c r="AI19" s="366">
        <v>247</v>
      </c>
      <c r="AJ19" s="265">
        <f t="shared" si="13"/>
        <v>57.84543325526932</v>
      </c>
      <c r="AK19" s="365">
        <v>814</v>
      </c>
      <c r="AL19" s="366">
        <v>348</v>
      </c>
      <c r="AM19" s="266">
        <f t="shared" si="14"/>
        <v>42.751842751842752</v>
      </c>
      <c r="AN19" s="366">
        <v>466</v>
      </c>
      <c r="AO19" s="783">
        <f t="shared" si="15"/>
        <v>57.248157248157248</v>
      </c>
    </row>
    <row r="20" spans="1:41" ht="39.950000000000003" customHeight="1">
      <c r="A20" s="5617" t="s">
        <v>383</v>
      </c>
      <c r="B20" s="363">
        <v>6990</v>
      </c>
      <c r="C20" s="364">
        <v>3087</v>
      </c>
      <c r="D20" s="267">
        <f t="shared" si="1"/>
        <v>44.163090128755364</v>
      </c>
      <c r="E20" s="364">
        <v>3903</v>
      </c>
      <c r="F20" s="268">
        <f t="shared" si="2"/>
        <v>55.836909871244636</v>
      </c>
      <c r="G20" s="363">
        <v>6841</v>
      </c>
      <c r="H20" s="364">
        <v>3158</v>
      </c>
      <c r="I20" s="267">
        <f t="shared" si="3"/>
        <v>46.16284168981143</v>
      </c>
      <c r="J20" s="364">
        <v>3683</v>
      </c>
      <c r="K20" s="268">
        <f t="shared" si="4"/>
        <v>53.83715831018857</v>
      </c>
      <c r="L20" s="365">
        <v>308</v>
      </c>
      <c r="M20" s="366">
        <v>121</v>
      </c>
      <c r="N20" s="266">
        <f t="shared" si="5"/>
        <v>39.285714285714285</v>
      </c>
      <c r="O20" s="366">
        <v>187</v>
      </c>
      <c r="P20" s="265">
        <f t="shared" si="6"/>
        <v>60.714285714285708</v>
      </c>
      <c r="Q20" s="363">
        <v>1032</v>
      </c>
      <c r="R20" s="366">
        <v>426</v>
      </c>
      <c r="S20" s="267">
        <f t="shared" si="7"/>
        <v>41.279069767441861</v>
      </c>
      <c r="T20" s="366">
        <v>606</v>
      </c>
      <c r="U20" s="268">
        <f t="shared" si="8"/>
        <v>58.720930232558146</v>
      </c>
      <c r="V20" s="363">
        <v>1648</v>
      </c>
      <c r="W20" s="366">
        <v>709</v>
      </c>
      <c r="X20" s="267">
        <f t="shared" si="9"/>
        <v>43.021844660194176</v>
      </c>
      <c r="Y20" s="366">
        <v>939</v>
      </c>
      <c r="Z20" s="268">
        <f t="shared" si="0"/>
        <v>56.978155339805824</v>
      </c>
      <c r="AA20" s="365">
        <v>322</v>
      </c>
      <c r="AB20" s="366">
        <v>136</v>
      </c>
      <c r="AC20" s="266">
        <f t="shared" si="10"/>
        <v>42.236024844720497</v>
      </c>
      <c r="AD20" s="366">
        <v>186</v>
      </c>
      <c r="AE20" s="265">
        <f t="shared" si="11"/>
        <v>57.763975155279503</v>
      </c>
      <c r="AF20" s="365">
        <v>310</v>
      </c>
      <c r="AG20" s="366">
        <v>134</v>
      </c>
      <c r="AH20" s="266">
        <f t="shared" si="12"/>
        <v>43.225806451612904</v>
      </c>
      <c r="AI20" s="366">
        <v>176</v>
      </c>
      <c r="AJ20" s="265">
        <f t="shared" si="13"/>
        <v>56.774193548387096</v>
      </c>
      <c r="AK20" s="365">
        <v>725</v>
      </c>
      <c r="AL20" s="366">
        <v>344</v>
      </c>
      <c r="AM20" s="266">
        <f t="shared" si="14"/>
        <v>47.448275862068968</v>
      </c>
      <c r="AN20" s="366">
        <v>381</v>
      </c>
      <c r="AO20" s="783">
        <f t="shared" si="15"/>
        <v>52.551724137931032</v>
      </c>
    </row>
    <row r="21" spans="1:41" ht="39.950000000000003" customHeight="1">
      <c r="A21" s="5617" t="s">
        <v>384</v>
      </c>
      <c r="B21" s="363">
        <v>4695</v>
      </c>
      <c r="C21" s="364">
        <v>1903</v>
      </c>
      <c r="D21" s="267">
        <f t="shared" si="1"/>
        <v>40.532481363152293</v>
      </c>
      <c r="E21" s="364">
        <v>2792</v>
      </c>
      <c r="F21" s="268">
        <f t="shared" si="2"/>
        <v>59.467518636847707</v>
      </c>
      <c r="G21" s="363">
        <v>4534</v>
      </c>
      <c r="H21" s="364">
        <v>1854</v>
      </c>
      <c r="I21" s="267">
        <f t="shared" si="3"/>
        <v>40.891045434494927</v>
      </c>
      <c r="J21" s="364">
        <v>2680</v>
      </c>
      <c r="K21" s="268">
        <f t="shared" si="4"/>
        <v>59.108954565505066</v>
      </c>
      <c r="L21" s="365">
        <v>218</v>
      </c>
      <c r="M21" s="366">
        <v>98</v>
      </c>
      <c r="N21" s="266">
        <f t="shared" si="5"/>
        <v>44.954128440366972</v>
      </c>
      <c r="O21" s="366">
        <v>120</v>
      </c>
      <c r="P21" s="265">
        <f t="shared" si="6"/>
        <v>55.045871559633028</v>
      </c>
      <c r="Q21" s="365">
        <v>661</v>
      </c>
      <c r="R21" s="366">
        <v>259</v>
      </c>
      <c r="S21" s="267">
        <f t="shared" si="7"/>
        <v>39.183055975794254</v>
      </c>
      <c r="T21" s="366">
        <v>402</v>
      </c>
      <c r="U21" s="268">
        <f t="shared" si="8"/>
        <v>60.816944024205746</v>
      </c>
      <c r="V21" s="363">
        <v>1191</v>
      </c>
      <c r="W21" s="366">
        <v>475</v>
      </c>
      <c r="X21" s="267">
        <f t="shared" si="9"/>
        <v>39.882451721242653</v>
      </c>
      <c r="Y21" s="366">
        <v>716</v>
      </c>
      <c r="Z21" s="268">
        <f t="shared" si="0"/>
        <v>60.117548278757347</v>
      </c>
      <c r="AA21" s="365">
        <v>188</v>
      </c>
      <c r="AB21" s="366">
        <v>66</v>
      </c>
      <c r="AC21" s="266">
        <f t="shared" si="10"/>
        <v>35.106382978723403</v>
      </c>
      <c r="AD21" s="366">
        <v>122</v>
      </c>
      <c r="AE21" s="265">
        <f t="shared" si="11"/>
        <v>64.893617021276597</v>
      </c>
      <c r="AF21" s="365">
        <v>247</v>
      </c>
      <c r="AG21" s="366">
        <v>105</v>
      </c>
      <c r="AH21" s="266">
        <f t="shared" si="12"/>
        <v>42.51012145748988</v>
      </c>
      <c r="AI21" s="366">
        <v>142</v>
      </c>
      <c r="AJ21" s="265">
        <f t="shared" si="13"/>
        <v>57.48987854251012</v>
      </c>
      <c r="AK21" s="365">
        <v>517</v>
      </c>
      <c r="AL21" s="366">
        <v>221</v>
      </c>
      <c r="AM21" s="266">
        <f t="shared" si="14"/>
        <v>42.746615087040617</v>
      </c>
      <c r="AN21" s="366">
        <v>296</v>
      </c>
      <c r="AO21" s="783">
        <f t="shared" si="15"/>
        <v>57.253384912959383</v>
      </c>
    </row>
    <row r="22" spans="1:41" ht="39.950000000000003" customHeight="1">
      <c r="A22" s="5617" t="s">
        <v>385</v>
      </c>
      <c r="B22" s="363">
        <v>3665</v>
      </c>
      <c r="C22" s="364">
        <v>1506</v>
      </c>
      <c r="D22" s="267">
        <f t="shared" si="1"/>
        <v>41.091405184174626</v>
      </c>
      <c r="E22" s="364">
        <v>2159</v>
      </c>
      <c r="F22" s="268">
        <f t="shared" si="2"/>
        <v>58.908594815825374</v>
      </c>
      <c r="G22" s="363">
        <v>3394</v>
      </c>
      <c r="H22" s="364">
        <v>1452</v>
      </c>
      <c r="I22" s="267">
        <f t="shared" si="3"/>
        <v>42.781378903948145</v>
      </c>
      <c r="J22" s="364">
        <v>1942</v>
      </c>
      <c r="K22" s="268">
        <f t="shared" si="4"/>
        <v>57.218621096051855</v>
      </c>
      <c r="L22" s="365">
        <v>183</v>
      </c>
      <c r="M22" s="366">
        <v>97</v>
      </c>
      <c r="N22" s="266">
        <f t="shared" si="5"/>
        <v>53.005464480874323</v>
      </c>
      <c r="O22" s="366">
        <v>86</v>
      </c>
      <c r="P22" s="265">
        <f t="shared" si="6"/>
        <v>46.994535519125684</v>
      </c>
      <c r="Q22" s="365">
        <v>545</v>
      </c>
      <c r="R22" s="366">
        <v>245</v>
      </c>
      <c r="S22" s="267">
        <f t="shared" si="7"/>
        <v>44.954128440366972</v>
      </c>
      <c r="T22" s="366">
        <v>300</v>
      </c>
      <c r="U22" s="268">
        <f t="shared" si="8"/>
        <v>55.045871559633028</v>
      </c>
      <c r="V22" s="365">
        <v>991</v>
      </c>
      <c r="W22" s="366">
        <v>441</v>
      </c>
      <c r="X22" s="267">
        <f t="shared" si="9"/>
        <v>44.500504540867809</v>
      </c>
      <c r="Y22" s="366">
        <v>550</v>
      </c>
      <c r="Z22" s="268">
        <f t="shared" si="0"/>
        <v>55.499495459132184</v>
      </c>
      <c r="AA22" s="365">
        <v>194</v>
      </c>
      <c r="AB22" s="366">
        <v>95</v>
      </c>
      <c r="AC22" s="266">
        <f t="shared" si="10"/>
        <v>48.96907216494845</v>
      </c>
      <c r="AD22" s="366">
        <v>99</v>
      </c>
      <c r="AE22" s="265">
        <f t="shared" si="11"/>
        <v>51.030927835051543</v>
      </c>
      <c r="AF22" s="365">
        <v>168</v>
      </c>
      <c r="AG22" s="366">
        <v>64</v>
      </c>
      <c r="AH22" s="266">
        <f t="shared" si="12"/>
        <v>38.095238095238095</v>
      </c>
      <c r="AI22" s="366">
        <v>104</v>
      </c>
      <c r="AJ22" s="265">
        <f t="shared" si="13"/>
        <v>61.904761904761905</v>
      </c>
      <c r="AK22" s="365">
        <v>396</v>
      </c>
      <c r="AL22" s="366">
        <v>166</v>
      </c>
      <c r="AM22" s="266">
        <f t="shared" si="14"/>
        <v>41.919191919191917</v>
      </c>
      <c r="AN22" s="366">
        <v>230</v>
      </c>
      <c r="AO22" s="783">
        <f t="shared" si="15"/>
        <v>58.080808080808076</v>
      </c>
    </row>
    <row r="23" spans="1:41" ht="39.950000000000003" customHeight="1">
      <c r="A23" s="5617" t="s">
        <v>386</v>
      </c>
      <c r="B23" s="363">
        <v>1370</v>
      </c>
      <c r="C23" s="366">
        <v>465</v>
      </c>
      <c r="D23" s="267">
        <f t="shared" si="1"/>
        <v>33.941605839416056</v>
      </c>
      <c r="E23" s="366">
        <v>905</v>
      </c>
      <c r="F23" s="268">
        <f t="shared" si="2"/>
        <v>66.058394160583944</v>
      </c>
      <c r="G23" s="363">
        <v>1270</v>
      </c>
      <c r="H23" s="366">
        <v>401</v>
      </c>
      <c r="I23" s="267">
        <f t="shared" si="3"/>
        <v>31.5748031496063</v>
      </c>
      <c r="J23" s="366">
        <v>869</v>
      </c>
      <c r="K23" s="268">
        <f t="shared" si="4"/>
        <v>68.425196850393704</v>
      </c>
      <c r="L23" s="365">
        <v>53</v>
      </c>
      <c r="M23" s="366">
        <v>23</v>
      </c>
      <c r="N23" s="266">
        <f t="shared" si="5"/>
        <v>43.39622641509434</v>
      </c>
      <c r="O23" s="366">
        <v>30</v>
      </c>
      <c r="P23" s="265">
        <f t="shared" si="6"/>
        <v>56.60377358490566</v>
      </c>
      <c r="Q23" s="365">
        <v>190</v>
      </c>
      <c r="R23" s="366">
        <v>53</v>
      </c>
      <c r="S23" s="267">
        <f t="shared" si="7"/>
        <v>27.89473684210526</v>
      </c>
      <c r="T23" s="366">
        <v>137</v>
      </c>
      <c r="U23" s="268">
        <f t="shared" si="8"/>
        <v>72.10526315789474</v>
      </c>
      <c r="V23" s="365">
        <v>374</v>
      </c>
      <c r="W23" s="366">
        <v>105</v>
      </c>
      <c r="X23" s="267">
        <f t="shared" si="9"/>
        <v>28.074866310160431</v>
      </c>
      <c r="Y23" s="366">
        <v>269</v>
      </c>
      <c r="Z23" s="268">
        <f t="shared" si="0"/>
        <v>71.925133689839569</v>
      </c>
      <c r="AA23" s="365">
        <v>69</v>
      </c>
      <c r="AB23" s="366">
        <v>16</v>
      </c>
      <c r="AC23" s="266">
        <f t="shared" si="10"/>
        <v>23.188405797101449</v>
      </c>
      <c r="AD23" s="366">
        <v>53</v>
      </c>
      <c r="AE23" s="265">
        <f t="shared" si="11"/>
        <v>76.811594202898547</v>
      </c>
      <c r="AF23" s="365">
        <v>79</v>
      </c>
      <c r="AG23" s="366">
        <v>24</v>
      </c>
      <c r="AH23" s="266">
        <f t="shared" si="12"/>
        <v>30.37974683544304</v>
      </c>
      <c r="AI23" s="366">
        <v>55</v>
      </c>
      <c r="AJ23" s="265">
        <f t="shared" si="13"/>
        <v>69.620253164556971</v>
      </c>
      <c r="AK23" s="365">
        <v>157</v>
      </c>
      <c r="AL23" s="366">
        <v>48</v>
      </c>
      <c r="AM23" s="266">
        <f t="shared" si="14"/>
        <v>30.573248407643312</v>
      </c>
      <c r="AN23" s="366">
        <v>109</v>
      </c>
      <c r="AO23" s="783">
        <f t="shared" si="15"/>
        <v>69.42675159235668</v>
      </c>
    </row>
    <row r="24" spans="1:41" ht="39.950000000000003" customHeight="1" thickBot="1">
      <c r="A24" s="5618" t="s">
        <v>387</v>
      </c>
      <c r="B24" s="365">
        <v>391</v>
      </c>
      <c r="C24" s="366">
        <v>84</v>
      </c>
      <c r="D24" s="267">
        <f t="shared" si="1"/>
        <v>21.483375959079286</v>
      </c>
      <c r="E24" s="366">
        <v>307</v>
      </c>
      <c r="F24" s="268">
        <f t="shared" si="2"/>
        <v>78.516624040920718</v>
      </c>
      <c r="G24" s="365">
        <v>343</v>
      </c>
      <c r="H24" s="366">
        <v>69</v>
      </c>
      <c r="I24" s="267">
        <f t="shared" si="3"/>
        <v>20.11661807580175</v>
      </c>
      <c r="J24" s="366">
        <v>274</v>
      </c>
      <c r="K24" s="268">
        <f t="shared" si="4"/>
        <v>79.883381924198247</v>
      </c>
      <c r="L24" s="365">
        <v>18</v>
      </c>
      <c r="M24" s="366">
        <v>5</v>
      </c>
      <c r="N24" s="266">
        <f t="shared" si="5"/>
        <v>27.777777777777779</v>
      </c>
      <c r="O24" s="366">
        <v>13</v>
      </c>
      <c r="P24" s="265">
        <f t="shared" si="6"/>
        <v>72.222222222222214</v>
      </c>
      <c r="Q24" s="365">
        <v>46</v>
      </c>
      <c r="R24" s="366">
        <v>14</v>
      </c>
      <c r="S24" s="267">
        <f t="shared" si="7"/>
        <v>30.434782608695656</v>
      </c>
      <c r="T24" s="366">
        <v>32</v>
      </c>
      <c r="U24" s="268">
        <f t="shared" si="8"/>
        <v>69.565217391304344</v>
      </c>
      <c r="V24" s="365">
        <v>89</v>
      </c>
      <c r="W24" s="366">
        <v>18</v>
      </c>
      <c r="X24" s="267">
        <f t="shared" si="9"/>
        <v>20.224719101123593</v>
      </c>
      <c r="Y24" s="366">
        <v>71</v>
      </c>
      <c r="Z24" s="268">
        <f t="shared" si="0"/>
        <v>79.775280898876403</v>
      </c>
      <c r="AA24" s="365">
        <v>21</v>
      </c>
      <c r="AB24" s="366">
        <v>7</v>
      </c>
      <c r="AC24" s="266">
        <f t="shared" si="10"/>
        <v>33.333333333333329</v>
      </c>
      <c r="AD24" s="366">
        <v>14</v>
      </c>
      <c r="AE24" s="265">
        <f t="shared" si="11"/>
        <v>66.666666666666657</v>
      </c>
      <c r="AF24" s="365">
        <v>26</v>
      </c>
      <c r="AG24" s="366">
        <v>3</v>
      </c>
      <c r="AH24" s="266">
        <f t="shared" si="12"/>
        <v>11.538461538461538</v>
      </c>
      <c r="AI24" s="366">
        <v>23</v>
      </c>
      <c r="AJ24" s="265">
        <f t="shared" si="13"/>
        <v>88.461538461538453</v>
      </c>
      <c r="AK24" s="365">
        <v>47</v>
      </c>
      <c r="AL24" s="366">
        <v>12</v>
      </c>
      <c r="AM24" s="266">
        <f t="shared" si="14"/>
        <v>25.531914893617021</v>
      </c>
      <c r="AN24" s="366">
        <v>35</v>
      </c>
      <c r="AO24" s="783">
        <f t="shared" si="15"/>
        <v>74.468085106382972</v>
      </c>
    </row>
    <row r="25" spans="1:41" s="244" customFormat="1" ht="39.950000000000003" customHeight="1" thickBot="1">
      <c r="A25" s="5638" t="s">
        <v>78</v>
      </c>
      <c r="B25" s="5670">
        <v>377051</v>
      </c>
      <c r="C25" s="5671">
        <v>188696</v>
      </c>
      <c r="D25" s="5672">
        <f t="shared" si="1"/>
        <v>50.045219346984894</v>
      </c>
      <c r="E25" s="5671">
        <v>188355</v>
      </c>
      <c r="F25" s="5673">
        <f t="shared" si="2"/>
        <v>49.954780653015106</v>
      </c>
      <c r="G25" s="5670">
        <v>520319</v>
      </c>
      <c r="H25" s="5671">
        <v>260456</v>
      </c>
      <c r="I25" s="5672">
        <f t="shared" si="3"/>
        <v>50.056984273109386</v>
      </c>
      <c r="J25" s="5671">
        <v>259863</v>
      </c>
      <c r="K25" s="5673">
        <f t="shared" si="4"/>
        <v>49.943015726890621</v>
      </c>
      <c r="L25" s="5670">
        <v>6663</v>
      </c>
      <c r="M25" s="5671">
        <v>3326</v>
      </c>
      <c r="N25" s="5667">
        <f t="shared" si="5"/>
        <v>49.917454600030013</v>
      </c>
      <c r="O25" s="5671">
        <v>3337</v>
      </c>
      <c r="P25" s="5674">
        <f t="shared" si="6"/>
        <v>50.08254539996998</v>
      </c>
      <c r="Q25" s="5675">
        <v>29120</v>
      </c>
      <c r="R25" s="5671">
        <v>14466</v>
      </c>
      <c r="S25" s="5672">
        <f t="shared" si="7"/>
        <v>49.677197802197803</v>
      </c>
      <c r="T25" s="5671">
        <v>14654</v>
      </c>
      <c r="U25" s="5673">
        <f t="shared" si="8"/>
        <v>50.322802197802197</v>
      </c>
      <c r="V25" s="5670">
        <v>63994</v>
      </c>
      <c r="W25" s="5671">
        <v>32271</v>
      </c>
      <c r="X25" s="5672">
        <f t="shared" si="9"/>
        <v>50.428165140481916</v>
      </c>
      <c r="Y25" s="5671">
        <v>31723</v>
      </c>
      <c r="Z25" s="5673">
        <f t="shared" si="0"/>
        <v>49.571834859518084</v>
      </c>
      <c r="AA25" s="5670">
        <v>7013</v>
      </c>
      <c r="AB25" s="5671">
        <v>3549</v>
      </c>
      <c r="AC25" s="5667">
        <f t="shared" si="10"/>
        <v>50.606017396264079</v>
      </c>
      <c r="AD25" s="5671">
        <v>3464</v>
      </c>
      <c r="AE25" s="5674">
        <f t="shared" si="11"/>
        <v>49.393982603735921</v>
      </c>
      <c r="AF25" s="5670">
        <v>12376</v>
      </c>
      <c r="AG25" s="5671">
        <v>6209</v>
      </c>
      <c r="AH25" s="5667">
        <f t="shared" si="12"/>
        <v>50.16968325791855</v>
      </c>
      <c r="AI25" s="5671">
        <v>6167</v>
      </c>
      <c r="AJ25" s="5674">
        <f t="shared" si="13"/>
        <v>49.83031674208145</v>
      </c>
      <c r="AK25" s="5670">
        <v>24315</v>
      </c>
      <c r="AL25" s="5671">
        <v>12421</v>
      </c>
      <c r="AM25" s="5667">
        <f t="shared" si="14"/>
        <v>51.083693193501958</v>
      </c>
      <c r="AN25" s="5671">
        <v>11894</v>
      </c>
      <c r="AO25" s="5676">
        <f t="shared" si="15"/>
        <v>48.916306806498042</v>
      </c>
    </row>
    <row r="26" spans="1:41" ht="15.75" customHeight="1" thickTop="1">
      <c r="A26" s="6293"/>
      <c r="B26" s="6293"/>
    </row>
    <row r="27" spans="1:41" ht="15.75" customHeight="1">
      <c r="A27" s="6248" t="s">
        <v>400</v>
      </c>
      <c r="B27" s="6248"/>
      <c r="C27" s="6248"/>
      <c r="D27" s="6248"/>
      <c r="E27" s="6248"/>
      <c r="F27" s="6248"/>
      <c r="G27" s="6248"/>
      <c r="H27" s="6248"/>
      <c r="I27" s="6248"/>
      <c r="J27" s="6248"/>
      <c r="K27" s="6248"/>
      <c r="L27" s="6248"/>
      <c r="M27" s="6248"/>
      <c r="N27" s="6248"/>
      <c r="O27" s="6248"/>
      <c r="P27" s="6248"/>
      <c r="Q27" s="6248"/>
      <c r="R27" s="6248"/>
    </row>
    <row r="28" spans="1:41" ht="15.75" customHeight="1">
      <c r="A28" s="6248" t="s">
        <v>388</v>
      </c>
      <c r="B28" s="6248"/>
      <c r="C28" s="6248"/>
      <c r="D28" s="6248"/>
      <c r="E28" s="6248"/>
      <c r="F28" s="6248"/>
      <c r="G28" s="6248"/>
      <c r="H28" s="175"/>
      <c r="I28" s="175"/>
      <c r="J28" s="175"/>
      <c r="K28" s="175"/>
      <c r="L28" s="175"/>
      <c r="M28" s="175"/>
      <c r="N28" s="175"/>
      <c r="O28" s="175"/>
      <c r="P28" s="175"/>
      <c r="Q28" s="175"/>
      <c r="R28" s="175"/>
    </row>
    <row r="29" spans="1:41" ht="15.75" customHeight="1">
      <c r="A29" s="6248" t="s">
        <v>398</v>
      </c>
      <c r="B29" s="6248"/>
      <c r="C29" s="6248"/>
      <c r="D29" s="6248"/>
      <c r="E29" s="6248"/>
      <c r="F29" s="6248"/>
      <c r="G29" s="6248"/>
      <c r="H29" s="6248"/>
      <c r="I29" s="6248"/>
      <c r="J29" s="6248"/>
      <c r="K29" s="6248"/>
      <c r="L29" s="6248"/>
      <c r="M29" s="6248"/>
      <c r="N29" s="6248"/>
      <c r="O29" s="6248"/>
      <c r="P29" s="6248"/>
      <c r="Q29" s="6248"/>
      <c r="R29" s="6248"/>
    </row>
    <row r="30" spans="1:41" ht="17.25" customHeight="1"/>
  </sheetData>
  <mergeCells count="15">
    <mergeCell ref="A29:R29"/>
    <mergeCell ref="A26:B26"/>
    <mergeCell ref="A27:R27"/>
    <mergeCell ref="A2:AO2"/>
    <mergeCell ref="A3:AO3"/>
    <mergeCell ref="A4:A5"/>
    <mergeCell ref="B4:F4"/>
    <mergeCell ref="G4:K4"/>
    <mergeCell ref="L4:P4"/>
    <mergeCell ref="Q4:U4"/>
    <mergeCell ref="V4:Z4"/>
    <mergeCell ref="AA4:AE4"/>
    <mergeCell ref="AF4:AJ4"/>
    <mergeCell ref="AK4:AO4"/>
    <mergeCell ref="A28:G28"/>
  </mergeCells>
  <hyperlinks>
    <hyperlink ref="A1" r:id="rId1"/>
  </hyperlinks>
  <pageMargins left="0.39370078740157483" right="0.39370078740157483" top="0.98425196850393704" bottom="0.78740157480314965" header="0.51181102362204722" footer="0.51181102362204722"/>
  <pageSetup paperSize="9" scale="44" orientation="landscape" r:id="rId2"/>
  <headerFooter alignWithMargins="0">
    <oddFooter>&amp;R20</oddFooter>
  </headerFooter>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46">
    <pageSetUpPr fitToPage="1"/>
  </sheetPr>
  <dimension ref="A1:O99"/>
  <sheetViews>
    <sheetView view="pageBreakPreview" zoomScale="60" zoomScaleNormal="100" workbookViewId="0">
      <selection activeCell="A3" sqref="A3:N3"/>
    </sheetView>
  </sheetViews>
  <sheetFormatPr defaultRowHeight="12.75"/>
  <cols>
    <col min="1" max="1" width="35" style="4279" customWidth="1"/>
    <col min="2" max="13" width="28.7109375" style="4199" customWidth="1"/>
    <col min="14" max="14" width="28.7109375" style="4200" customWidth="1"/>
    <col min="15" max="256" width="9.140625" style="3062"/>
    <col min="257" max="257" width="27.5703125" style="3062" customWidth="1"/>
    <col min="258" max="269" width="12.5703125" style="3062" customWidth="1"/>
    <col min="270" max="270" width="15.85546875" style="3062" customWidth="1"/>
    <col min="271" max="512" width="9.140625" style="3062"/>
    <col min="513" max="513" width="27.5703125" style="3062" customWidth="1"/>
    <col min="514" max="525" width="12.5703125" style="3062" customWidth="1"/>
    <col min="526" max="526" width="15.85546875" style="3062" customWidth="1"/>
    <col min="527" max="768" width="9.140625" style="3062"/>
    <col min="769" max="769" width="27.5703125" style="3062" customWidth="1"/>
    <col min="770" max="781" width="12.5703125" style="3062" customWidth="1"/>
    <col min="782" max="782" width="15.85546875" style="3062" customWidth="1"/>
    <col min="783" max="1024" width="9.140625" style="3062"/>
    <col min="1025" max="1025" width="27.5703125" style="3062" customWidth="1"/>
    <col min="1026" max="1037" width="12.5703125" style="3062" customWidth="1"/>
    <col min="1038" max="1038" width="15.85546875" style="3062" customWidth="1"/>
    <col min="1039" max="1280" width="9.140625" style="3062"/>
    <col min="1281" max="1281" width="27.5703125" style="3062" customWidth="1"/>
    <col min="1282" max="1293" width="12.5703125" style="3062" customWidth="1"/>
    <col min="1294" max="1294" width="15.85546875" style="3062" customWidth="1"/>
    <col min="1295" max="1536" width="9.140625" style="3062"/>
    <col min="1537" max="1537" width="27.5703125" style="3062" customWidth="1"/>
    <col min="1538" max="1549" width="12.5703125" style="3062" customWidth="1"/>
    <col min="1550" max="1550" width="15.85546875" style="3062" customWidth="1"/>
    <col min="1551" max="1792" width="9.140625" style="3062"/>
    <col min="1793" max="1793" width="27.5703125" style="3062" customWidth="1"/>
    <col min="1794" max="1805" width="12.5703125" style="3062" customWidth="1"/>
    <col min="1806" max="1806" width="15.85546875" style="3062" customWidth="1"/>
    <col min="1807" max="2048" width="9.140625" style="3062"/>
    <col min="2049" max="2049" width="27.5703125" style="3062" customWidth="1"/>
    <col min="2050" max="2061" width="12.5703125" style="3062" customWidth="1"/>
    <col min="2062" max="2062" width="15.85546875" style="3062" customWidth="1"/>
    <col min="2063" max="2304" width="9.140625" style="3062"/>
    <col min="2305" max="2305" width="27.5703125" style="3062" customWidth="1"/>
    <col min="2306" max="2317" width="12.5703125" style="3062" customWidth="1"/>
    <col min="2318" max="2318" width="15.85546875" style="3062" customWidth="1"/>
    <col min="2319" max="2560" width="9.140625" style="3062"/>
    <col min="2561" max="2561" width="27.5703125" style="3062" customWidth="1"/>
    <col min="2562" max="2573" width="12.5703125" style="3062" customWidth="1"/>
    <col min="2574" max="2574" width="15.85546875" style="3062" customWidth="1"/>
    <col min="2575" max="2816" width="9.140625" style="3062"/>
    <col min="2817" max="2817" width="27.5703125" style="3062" customWidth="1"/>
    <col min="2818" max="2829" width="12.5703125" style="3062" customWidth="1"/>
    <col min="2830" max="2830" width="15.85546875" style="3062" customWidth="1"/>
    <col min="2831" max="3072" width="9.140625" style="3062"/>
    <col min="3073" max="3073" width="27.5703125" style="3062" customWidth="1"/>
    <col min="3074" max="3085" width="12.5703125" style="3062" customWidth="1"/>
    <col min="3086" max="3086" width="15.85546875" style="3062" customWidth="1"/>
    <col min="3087" max="3328" width="9.140625" style="3062"/>
    <col min="3329" max="3329" width="27.5703125" style="3062" customWidth="1"/>
    <col min="3330" max="3341" width="12.5703125" style="3062" customWidth="1"/>
    <col min="3342" max="3342" width="15.85546875" style="3062" customWidth="1"/>
    <col min="3343" max="3584" width="9.140625" style="3062"/>
    <col min="3585" max="3585" width="27.5703125" style="3062" customWidth="1"/>
    <col min="3586" max="3597" width="12.5703125" style="3062" customWidth="1"/>
    <col min="3598" max="3598" width="15.85546875" style="3062" customWidth="1"/>
    <col min="3599" max="3840" width="9.140625" style="3062"/>
    <col min="3841" max="3841" width="27.5703125" style="3062" customWidth="1"/>
    <col min="3842" max="3853" width="12.5703125" style="3062" customWidth="1"/>
    <col min="3854" max="3854" width="15.85546875" style="3062" customWidth="1"/>
    <col min="3855" max="4096" width="9.140625" style="3062"/>
    <col min="4097" max="4097" width="27.5703125" style="3062" customWidth="1"/>
    <col min="4098" max="4109" width="12.5703125" style="3062" customWidth="1"/>
    <col min="4110" max="4110" width="15.85546875" style="3062" customWidth="1"/>
    <col min="4111" max="4352" width="9.140625" style="3062"/>
    <col min="4353" max="4353" width="27.5703125" style="3062" customWidth="1"/>
    <col min="4354" max="4365" width="12.5703125" style="3062" customWidth="1"/>
    <col min="4366" max="4366" width="15.85546875" style="3062" customWidth="1"/>
    <col min="4367" max="4608" width="9.140625" style="3062"/>
    <col min="4609" max="4609" width="27.5703125" style="3062" customWidth="1"/>
    <col min="4610" max="4621" width="12.5703125" style="3062" customWidth="1"/>
    <col min="4622" max="4622" width="15.85546875" style="3062" customWidth="1"/>
    <col min="4623" max="4864" width="9.140625" style="3062"/>
    <col min="4865" max="4865" width="27.5703125" style="3062" customWidth="1"/>
    <col min="4866" max="4877" width="12.5703125" style="3062" customWidth="1"/>
    <col min="4878" max="4878" width="15.85546875" style="3062" customWidth="1"/>
    <col min="4879" max="5120" width="9.140625" style="3062"/>
    <col min="5121" max="5121" width="27.5703125" style="3062" customWidth="1"/>
    <col min="5122" max="5133" width="12.5703125" style="3062" customWidth="1"/>
    <col min="5134" max="5134" width="15.85546875" style="3062" customWidth="1"/>
    <col min="5135" max="5376" width="9.140625" style="3062"/>
    <col min="5377" max="5377" width="27.5703125" style="3062" customWidth="1"/>
    <col min="5378" max="5389" width="12.5703125" style="3062" customWidth="1"/>
    <col min="5390" max="5390" width="15.85546875" style="3062" customWidth="1"/>
    <col min="5391" max="5632" width="9.140625" style="3062"/>
    <col min="5633" max="5633" width="27.5703125" style="3062" customWidth="1"/>
    <col min="5634" max="5645" width="12.5703125" style="3062" customWidth="1"/>
    <col min="5646" max="5646" width="15.85546875" style="3062" customWidth="1"/>
    <col min="5647" max="5888" width="9.140625" style="3062"/>
    <col min="5889" max="5889" width="27.5703125" style="3062" customWidth="1"/>
    <col min="5890" max="5901" width="12.5703125" style="3062" customWidth="1"/>
    <col min="5902" max="5902" width="15.85546875" style="3062" customWidth="1"/>
    <col min="5903" max="6144" width="9.140625" style="3062"/>
    <col min="6145" max="6145" width="27.5703125" style="3062" customWidth="1"/>
    <col min="6146" max="6157" width="12.5703125" style="3062" customWidth="1"/>
    <col min="6158" max="6158" width="15.85546875" style="3062" customWidth="1"/>
    <col min="6159" max="6400" width="9.140625" style="3062"/>
    <col min="6401" max="6401" width="27.5703125" style="3062" customWidth="1"/>
    <col min="6402" max="6413" width="12.5703125" style="3062" customWidth="1"/>
    <col min="6414" max="6414" width="15.85546875" style="3062" customWidth="1"/>
    <col min="6415" max="6656" width="9.140625" style="3062"/>
    <col min="6657" max="6657" width="27.5703125" style="3062" customWidth="1"/>
    <col min="6658" max="6669" width="12.5703125" style="3062" customWidth="1"/>
    <col min="6670" max="6670" width="15.85546875" style="3062" customWidth="1"/>
    <col min="6671" max="6912" width="9.140625" style="3062"/>
    <col min="6913" max="6913" width="27.5703125" style="3062" customWidth="1"/>
    <col min="6914" max="6925" width="12.5703125" style="3062" customWidth="1"/>
    <col min="6926" max="6926" width="15.85546875" style="3062" customWidth="1"/>
    <col min="6927" max="7168" width="9.140625" style="3062"/>
    <col min="7169" max="7169" width="27.5703125" style="3062" customWidth="1"/>
    <col min="7170" max="7181" width="12.5703125" style="3062" customWidth="1"/>
    <col min="7182" max="7182" width="15.85546875" style="3062" customWidth="1"/>
    <col min="7183" max="7424" width="9.140625" style="3062"/>
    <col min="7425" max="7425" width="27.5703125" style="3062" customWidth="1"/>
    <col min="7426" max="7437" width="12.5703125" style="3062" customWidth="1"/>
    <col min="7438" max="7438" width="15.85546875" style="3062" customWidth="1"/>
    <col min="7439" max="7680" width="9.140625" style="3062"/>
    <col min="7681" max="7681" width="27.5703125" style="3062" customWidth="1"/>
    <col min="7682" max="7693" width="12.5703125" style="3062" customWidth="1"/>
    <col min="7694" max="7694" width="15.85546875" style="3062" customWidth="1"/>
    <col min="7695" max="7936" width="9.140625" style="3062"/>
    <col min="7937" max="7937" width="27.5703125" style="3062" customWidth="1"/>
    <col min="7938" max="7949" width="12.5703125" style="3062" customWidth="1"/>
    <col min="7950" max="7950" width="15.85546875" style="3062" customWidth="1"/>
    <col min="7951" max="8192" width="9.140625" style="3062"/>
    <col min="8193" max="8193" width="27.5703125" style="3062" customWidth="1"/>
    <col min="8194" max="8205" width="12.5703125" style="3062" customWidth="1"/>
    <col min="8206" max="8206" width="15.85546875" style="3062" customWidth="1"/>
    <col min="8207" max="8448" width="9.140625" style="3062"/>
    <col min="8449" max="8449" width="27.5703125" style="3062" customWidth="1"/>
    <col min="8450" max="8461" width="12.5703125" style="3062" customWidth="1"/>
    <col min="8462" max="8462" width="15.85546875" style="3062" customWidth="1"/>
    <col min="8463" max="8704" width="9.140625" style="3062"/>
    <col min="8705" max="8705" width="27.5703125" style="3062" customWidth="1"/>
    <col min="8706" max="8717" width="12.5703125" style="3062" customWidth="1"/>
    <col min="8718" max="8718" width="15.85546875" style="3062" customWidth="1"/>
    <col min="8719" max="8960" width="9.140625" style="3062"/>
    <col min="8961" max="8961" width="27.5703125" style="3062" customWidth="1"/>
    <col min="8962" max="8973" width="12.5703125" style="3062" customWidth="1"/>
    <col min="8974" max="8974" width="15.85546875" style="3062" customWidth="1"/>
    <col min="8975" max="9216" width="9.140625" style="3062"/>
    <col min="9217" max="9217" width="27.5703125" style="3062" customWidth="1"/>
    <col min="9218" max="9229" width="12.5703125" style="3062" customWidth="1"/>
    <col min="9230" max="9230" width="15.85546875" style="3062" customWidth="1"/>
    <col min="9231" max="9472" width="9.140625" style="3062"/>
    <col min="9473" max="9473" width="27.5703125" style="3062" customWidth="1"/>
    <col min="9474" max="9485" width="12.5703125" style="3062" customWidth="1"/>
    <col min="9486" max="9486" width="15.85546875" style="3062" customWidth="1"/>
    <col min="9487" max="9728" width="9.140625" style="3062"/>
    <col min="9729" max="9729" width="27.5703125" style="3062" customWidth="1"/>
    <col min="9730" max="9741" width="12.5703125" style="3062" customWidth="1"/>
    <col min="9742" max="9742" width="15.85546875" style="3062" customWidth="1"/>
    <col min="9743" max="9984" width="9.140625" style="3062"/>
    <col min="9985" max="9985" width="27.5703125" style="3062" customWidth="1"/>
    <col min="9986" max="9997" width="12.5703125" style="3062" customWidth="1"/>
    <col min="9998" max="9998" width="15.85546875" style="3062" customWidth="1"/>
    <col min="9999" max="10240" width="9.140625" style="3062"/>
    <col min="10241" max="10241" width="27.5703125" style="3062" customWidth="1"/>
    <col min="10242" max="10253" width="12.5703125" style="3062" customWidth="1"/>
    <col min="10254" max="10254" width="15.85546875" style="3062" customWidth="1"/>
    <col min="10255" max="10496" width="9.140625" style="3062"/>
    <col min="10497" max="10497" width="27.5703125" style="3062" customWidth="1"/>
    <col min="10498" max="10509" width="12.5703125" style="3062" customWidth="1"/>
    <col min="10510" max="10510" width="15.85546875" style="3062" customWidth="1"/>
    <col min="10511" max="10752" width="9.140625" style="3062"/>
    <col min="10753" max="10753" width="27.5703125" style="3062" customWidth="1"/>
    <col min="10754" max="10765" width="12.5703125" style="3062" customWidth="1"/>
    <col min="10766" max="10766" width="15.85546875" style="3062" customWidth="1"/>
    <col min="10767" max="11008" width="9.140625" style="3062"/>
    <col min="11009" max="11009" width="27.5703125" style="3062" customWidth="1"/>
    <col min="11010" max="11021" width="12.5703125" style="3062" customWidth="1"/>
    <col min="11022" max="11022" width="15.85546875" style="3062" customWidth="1"/>
    <col min="11023" max="11264" width="9.140625" style="3062"/>
    <col min="11265" max="11265" width="27.5703125" style="3062" customWidth="1"/>
    <col min="11266" max="11277" width="12.5703125" style="3062" customWidth="1"/>
    <col min="11278" max="11278" width="15.85546875" style="3062" customWidth="1"/>
    <col min="11279" max="11520" width="9.140625" style="3062"/>
    <col min="11521" max="11521" width="27.5703125" style="3062" customWidth="1"/>
    <col min="11522" max="11533" width="12.5703125" style="3062" customWidth="1"/>
    <col min="11534" max="11534" width="15.85546875" style="3062" customWidth="1"/>
    <col min="11535" max="11776" width="9.140625" style="3062"/>
    <col min="11777" max="11777" width="27.5703125" style="3062" customWidth="1"/>
    <col min="11778" max="11789" width="12.5703125" style="3062" customWidth="1"/>
    <col min="11790" max="11790" width="15.85546875" style="3062" customWidth="1"/>
    <col min="11791" max="12032" width="9.140625" style="3062"/>
    <col min="12033" max="12033" width="27.5703125" style="3062" customWidth="1"/>
    <col min="12034" max="12045" width="12.5703125" style="3062" customWidth="1"/>
    <col min="12046" max="12046" width="15.85546875" style="3062" customWidth="1"/>
    <col min="12047" max="12288" width="9.140625" style="3062"/>
    <col min="12289" max="12289" width="27.5703125" style="3062" customWidth="1"/>
    <col min="12290" max="12301" width="12.5703125" style="3062" customWidth="1"/>
    <col min="12302" max="12302" width="15.85546875" style="3062" customWidth="1"/>
    <col min="12303" max="12544" width="9.140625" style="3062"/>
    <col min="12545" max="12545" width="27.5703125" style="3062" customWidth="1"/>
    <col min="12546" max="12557" width="12.5703125" style="3062" customWidth="1"/>
    <col min="12558" max="12558" width="15.85546875" style="3062" customWidth="1"/>
    <col min="12559" max="12800" width="9.140625" style="3062"/>
    <col min="12801" max="12801" width="27.5703125" style="3062" customWidth="1"/>
    <col min="12802" max="12813" width="12.5703125" style="3062" customWidth="1"/>
    <col min="12814" max="12814" width="15.85546875" style="3062" customWidth="1"/>
    <col min="12815" max="13056" width="9.140625" style="3062"/>
    <col min="13057" max="13057" width="27.5703125" style="3062" customWidth="1"/>
    <col min="13058" max="13069" width="12.5703125" style="3062" customWidth="1"/>
    <col min="13070" max="13070" width="15.85546875" style="3062" customWidth="1"/>
    <col min="13071" max="13312" width="9.140625" style="3062"/>
    <col min="13313" max="13313" width="27.5703125" style="3062" customWidth="1"/>
    <col min="13314" max="13325" width="12.5703125" style="3062" customWidth="1"/>
    <col min="13326" max="13326" width="15.85546875" style="3062" customWidth="1"/>
    <col min="13327" max="13568" width="9.140625" style="3062"/>
    <col min="13569" max="13569" width="27.5703125" style="3062" customWidth="1"/>
    <col min="13570" max="13581" width="12.5703125" style="3062" customWidth="1"/>
    <col min="13582" max="13582" width="15.85546875" style="3062" customWidth="1"/>
    <col min="13583" max="13824" width="9.140625" style="3062"/>
    <col min="13825" max="13825" width="27.5703125" style="3062" customWidth="1"/>
    <col min="13826" max="13837" width="12.5703125" style="3062" customWidth="1"/>
    <col min="13838" max="13838" width="15.85546875" style="3062" customWidth="1"/>
    <col min="13839" max="14080" width="9.140625" style="3062"/>
    <col min="14081" max="14081" width="27.5703125" style="3062" customWidth="1"/>
    <col min="14082" max="14093" width="12.5703125" style="3062" customWidth="1"/>
    <col min="14094" max="14094" width="15.85546875" style="3062" customWidth="1"/>
    <col min="14095" max="14336" width="9.140625" style="3062"/>
    <col min="14337" max="14337" width="27.5703125" style="3062" customWidth="1"/>
    <col min="14338" max="14349" width="12.5703125" style="3062" customWidth="1"/>
    <col min="14350" max="14350" width="15.85546875" style="3062" customWidth="1"/>
    <col min="14351" max="14592" width="9.140625" style="3062"/>
    <col min="14593" max="14593" width="27.5703125" style="3062" customWidth="1"/>
    <col min="14594" max="14605" width="12.5703125" style="3062" customWidth="1"/>
    <col min="14606" max="14606" width="15.85546875" style="3062" customWidth="1"/>
    <col min="14607" max="14848" width="9.140625" style="3062"/>
    <col min="14849" max="14849" width="27.5703125" style="3062" customWidth="1"/>
    <col min="14850" max="14861" width="12.5703125" style="3062" customWidth="1"/>
    <col min="14862" max="14862" width="15.85546875" style="3062" customWidth="1"/>
    <col min="14863" max="15104" width="9.140625" style="3062"/>
    <col min="15105" max="15105" width="27.5703125" style="3062" customWidth="1"/>
    <col min="15106" max="15117" width="12.5703125" style="3062" customWidth="1"/>
    <col min="15118" max="15118" width="15.85546875" style="3062" customWidth="1"/>
    <col min="15119" max="15360" width="9.140625" style="3062"/>
    <col min="15361" max="15361" width="27.5703125" style="3062" customWidth="1"/>
    <col min="15362" max="15373" width="12.5703125" style="3062" customWidth="1"/>
    <col min="15374" max="15374" width="15.85546875" style="3062" customWidth="1"/>
    <col min="15375" max="15616" width="9.140625" style="3062"/>
    <col min="15617" max="15617" width="27.5703125" style="3062" customWidth="1"/>
    <col min="15618" max="15629" width="12.5703125" style="3062" customWidth="1"/>
    <col min="15630" max="15630" width="15.85546875" style="3062" customWidth="1"/>
    <col min="15631" max="15872" width="9.140625" style="3062"/>
    <col min="15873" max="15873" width="27.5703125" style="3062" customWidth="1"/>
    <col min="15874" max="15885" width="12.5703125" style="3062" customWidth="1"/>
    <col min="15886" max="15886" width="15.85546875" style="3062" customWidth="1"/>
    <col min="15887" max="16128" width="9.140625" style="3062"/>
    <col min="16129" max="16129" width="27.5703125" style="3062" customWidth="1"/>
    <col min="16130" max="16141" width="12.5703125" style="3062" customWidth="1"/>
    <col min="16142" max="16142" width="15.85546875" style="3062" customWidth="1"/>
    <col min="16143" max="16384" width="9.140625" style="3062"/>
  </cols>
  <sheetData>
    <row r="1" spans="1:14" ht="13.5" thickBot="1">
      <c r="A1" s="7696" t="s">
        <v>0</v>
      </c>
      <c r="B1" s="7696"/>
      <c r="C1" s="7696"/>
      <c r="E1" s="4200"/>
      <c r="F1" s="4200"/>
      <c r="H1" s="4200"/>
      <c r="I1" s="4200"/>
      <c r="K1" s="4200"/>
      <c r="L1" s="4160"/>
      <c r="M1" s="3062"/>
      <c r="N1" s="3333" t="s">
        <v>1</v>
      </c>
    </row>
    <row r="2" spans="1:14" ht="16.5" customHeight="1" thickTop="1" thickBot="1">
      <c r="A2" s="7735" t="s">
        <v>4012</v>
      </c>
      <c r="B2" s="7736"/>
      <c r="C2" s="7736"/>
      <c r="D2" s="7736"/>
      <c r="E2" s="7736"/>
      <c r="F2" s="7736"/>
      <c r="G2" s="7736"/>
      <c r="H2" s="7736"/>
      <c r="I2" s="7736"/>
      <c r="J2" s="7736"/>
      <c r="K2" s="7736"/>
      <c r="L2" s="7736"/>
      <c r="M2" s="7736"/>
      <c r="N2" s="7737"/>
    </row>
    <row r="3" spans="1:14" ht="24.75" customHeight="1" thickBot="1">
      <c r="A3" s="7723" t="s">
        <v>5411</v>
      </c>
      <c r="B3" s="7724"/>
      <c r="C3" s="7724"/>
      <c r="D3" s="7724"/>
      <c r="E3" s="7724"/>
      <c r="F3" s="7724"/>
      <c r="G3" s="7724"/>
      <c r="H3" s="7724"/>
      <c r="I3" s="7724"/>
      <c r="J3" s="7724"/>
      <c r="K3" s="7724"/>
      <c r="L3" s="7724"/>
      <c r="M3" s="7724"/>
      <c r="N3" s="7725"/>
    </row>
    <row r="4" spans="1:14" s="4202" customFormat="1" ht="21.75" customHeight="1" thickBot="1">
      <c r="A4" s="7750" t="s">
        <v>3692</v>
      </c>
      <c r="B4" s="7752" t="s">
        <v>2132</v>
      </c>
      <c r="C4" s="7724"/>
      <c r="D4" s="7724"/>
      <c r="E4" s="7724"/>
      <c r="F4" s="7724"/>
      <c r="G4" s="7724"/>
      <c r="H4" s="7724"/>
      <c r="I4" s="7724"/>
      <c r="J4" s="7724"/>
      <c r="K4" s="7724"/>
      <c r="L4" s="7724"/>
      <c r="M4" s="7753"/>
      <c r="N4" s="7730" t="s">
        <v>78</v>
      </c>
    </row>
    <row r="5" spans="1:14" s="4256" customFormat="1" ht="21" customHeight="1" thickBot="1">
      <c r="A5" s="7760"/>
      <c r="B5" s="4271" t="s">
        <v>14</v>
      </c>
      <c r="C5" s="4272" t="s">
        <v>15</v>
      </c>
      <c r="D5" s="4272" t="s">
        <v>16</v>
      </c>
      <c r="E5" s="4272" t="s">
        <v>17</v>
      </c>
      <c r="F5" s="4272" t="s">
        <v>18</v>
      </c>
      <c r="G5" s="4272" t="s">
        <v>19</v>
      </c>
      <c r="H5" s="4272" t="s">
        <v>20</v>
      </c>
      <c r="I5" s="4272" t="s">
        <v>21</v>
      </c>
      <c r="J5" s="4272" t="s">
        <v>22</v>
      </c>
      <c r="K5" s="4273" t="s">
        <v>23</v>
      </c>
      <c r="L5" s="4274" t="s">
        <v>24</v>
      </c>
      <c r="M5" s="4274" t="s">
        <v>25</v>
      </c>
      <c r="N5" s="7731"/>
    </row>
    <row r="6" spans="1:14" s="4256" customFormat="1" ht="17.100000000000001" customHeight="1">
      <c r="A6" s="4288" t="s">
        <v>3926</v>
      </c>
      <c r="B6" s="3009">
        <v>0</v>
      </c>
      <c r="C6" s="3009">
        <v>0</v>
      </c>
      <c r="D6" s="3009">
        <v>0</v>
      </c>
      <c r="E6" s="3009">
        <v>0</v>
      </c>
      <c r="F6" s="3009">
        <v>0</v>
      </c>
      <c r="G6" s="3009">
        <v>0</v>
      </c>
      <c r="H6" s="3009">
        <v>0</v>
      </c>
      <c r="I6" s="3009">
        <v>0</v>
      </c>
      <c r="J6" s="3009">
        <v>0</v>
      </c>
      <c r="K6" s="3009">
        <v>0</v>
      </c>
      <c r="L6" s="3009">
        <v>0</v>
      </c>
      <c r="M6" s="3009">
        <v>7</v>
      </c>
      <c r="N6" s="4335">
        <f t="shared" ref="N6:N84" si="0">SUM(B6:M6)</f>
        <v>7</v>
      </c>
    </row>
    <row r="7" spans="1:14" ht="17.100000000000001" customHeight="1">
      <c r="A7" s="4281" t="s">
        <v>3693</v>
      </c>
      <c r="B7" s="3014">
        <v>828</v>
      </c>
      <c r="C7" s="3015">
        <v>1134</v>
      </c>
      <c r="D7" s="3015">
        <v>481</v>
      </c>
      <c r="E7" s="3015">
        <v>168</v>
      </c>
      <c r="F7" s="3015">
        <v>351</v>
      </c>
      <c r="G7" s="3015">
        <v>447</v>
      </c>
      <c r="H7" s="3015">
        <v>981</v>
      </c>
      <c r="I7" s="3015">
        <v>640</v>
      </c>
      <c r="J7" s="3015">
        <v>414</v>
      </c>
      <c r="K7" s="3015">
        <v>294</v>
      </c>
      <c r="L7" s="3015">
        <v>231</v>
      </c>
      <c r="M7" s="3015">
        <v>181</v>
      </c>
      <c r="N7" s="4258">
        <f t="shared" si="0"/>
        <v>6150</v>
      </c>
    </row>
    <row r="8" spans="1:14" ht="17.100000000000001" customHeight="1">
      <c r="A8" s="4281" t="s">
        <v>3927</v>
      </c>
      <c r="B8" s="3014">
        <v>8031</v>
      </c>
      <c r="C8" s="3015">
        <v>7803</v>
      </c>
      <c r="D8" s="3015">
        <v>7682</v>
      </c>
      <c r="E8" s="3015">
        <v>7586</v>
      </c>
      <c r="F8" s="3015">
        <v>6851</v>
      </c>
      <c r="G8" s="3015">
        <v>7044</v>
      </c>
      <c r="H8" s="3015">
        <v>5695</v>
      </c>
      <c r="I8" s="3015">
        <v>7181</v>
      </c>
      <c r="J8" s="3015">
        <v>7116</v>
      </c>
      <c r="K8" s="3015">
        <v>6992</v>
      </c>
      <c r="L8" s="3015">
        <v>8431</v>
      </c>
      <c r="M8" s="3015">
        <v>8631</v>
      </c>
      <c r="N8" s="4258">
        <f t="shared" si="0"/>
        <v>89043</v>
      </c>
    </row>
    <row r="9" spans="1:14" ht="17.100000000000001" customHeight="1">
      <c r="A9" s="4281" t="s">
        <v>3697</v>
      </c>
      <c r="B9" s="3014">
        <v>472</v>
      </c>
      <c r="C9" s="3015">
        <v>126</v>
      </c>
      <c r="D9" s="3015">
        <v>17</v>
      </c>
      <c r="E9" s="3015">
        <v>388</v>
      </c>
      <c r="F9" s="3015">
        <v>224</v>
      </c>
      <c r="G9" s="3015">
        <v>848</v>
      </c>
      <c r="H9" s="3015">
        <v>934</v>
      </c>
      <c r="I9" s="3015">
        <v>284</v>
      </c>
      <c r="J9" s="3015">
        <v>1285</v>
      </c>
      <c r="K9" s="3015">
        <v>1450</v>
      </c>
      <c r="L9" s="3015">
        <v>529</v>
      </c>
      <c r="M9" s="3015">
        <v>749</v>
      </c>
      <c r="N9" s="4258">
        <f t="shared" si="0"/>
        <v>7306</v>
      </c>
    </row>
    <row r="10" spans="1:14" ht="17.100000000000001" customHeight="1">
      <c r="A10" s="4281" t="s">
        <v>3848</v>
      </c>
      <c r="B10" s="3014">
        <v>0</v>
      </c>
      <c r="C10" s="3015">
        <v>0</v>
      </c>
      <c r="D10" s="3015">
        <v>0</v>
      </c>
      <c r="E10" s="3015">
        <v>0</v>
      </c>
      <c r="F10" s="3015">
        <v>0</v>
      </c>
      <c r="G10" s="3015">
        <v>0</v>
      </c>
      <c r="H10" s="3015">
        <v>0</v>
      </c>
      <c r="I10" s="3015">
        <v>0</v>
      </c>
      <c r="J10" s="3015">
        <v>0</v>
      </c>
      <c r="K10" s="3015">
        <v>0</v>
      </c>
      <c r="L10" s="3015">
        <v>0</v>
      </c>
      <c r="M10" s="3015">
        <v>0</v>
      </c>
      <c r="N10" s="4258">
        <f t="shared" si="0"/>
        <v>0</v>
      </c>
    </row>
    <row r="11" spans="1:14" ht="17.100000000000001" customHeight="1">
      <c r="A11" s="4281" t="s">
        <v>3698</v>
      </c>
      <c r="B11" s="3014">
        <v>167</v>
      </c>
      <c r="C11" s="3015">
        <v>0</v>
      </c>
      <c r="D11" s="3015">
        <v>0</v>
      </c>
      <c r="E11" s="3015">
        <v>0</v>
      </c>
      <c r="F11" s="3015">
        <v>0</v>
      </c>
      <c r="G11" s="3015">
        <v>0</v>
      </c>
      <c r="H11" s="3015">
        <v>17</v>
      </c>
      <c r="I11" s="3015">
        <v>0</v>
      </c>
      <c r="J11" s="3015">
        <v>0</v>
      </c>
      <c r="K11" s="3015">
        <v>106</v>
      </c>
      <c r="L11" s="3015">
        <v>0</v>
      </c>
      <c r="M11" s="3015">
        <v>0</v>
      </c>
      <c r="N11" s="4258">
        <f t="shared" si="0"/>
        <v>290</v>
      </c>
    </row>
    <row r="12" spans="1:14" ht="17.100000000000001" customHeight="1">
      <c r="A12" s="4281" t="s">
        <v>3699</v>
      </c>
      <c r="B12" s="3014">
        <v>103</v>
      </c>
      <c r="C12" s="3015">
        <v>129</v>
      </c>
      <c r="D12" s="3015">
        <v>251</v>
      </c>
      <c r="E12" s="3015">
        <v>155</v>
      </c>
      <c r="F12" s="3015">
        <v>182</v>
      </c>
      <c r="G12" s="3015">
        <v>130</v>
      </c>
      <c r="H12" s="3015">
        <v>202</v>
      </c>
      <c r="I12" s="3015">
        <v>83</v>
      </c>
      <c r="J12" s="3015">
        <v>168</v>
      </c>
      <c r="K12" s="3015">
        <v>209</v>
      </c>
      <c r="L12" s="3015">
        <v>148</v>
      </c>
      <c r="M12" s="3015">
        <v>166</v>
      </c>
      <c r="N12" s="4258">
        <f t="shared" si="0"/>
        <v>1926</v>
      </c>
    </row>
    <row r="13" spans="1:14" ht="17.100000000000001" customHeight="1">
      <c r="A13" s="4281" t="s">
        <v>3866</v>
      </c>
      <c r="B13" s="3014">
        <v>0</v>
      </c>
      <c r="C13" s="3015">
        <v>0</v>
      </c>
      <c r="D13" s="3015">
        <v>7</v>
      </c>
      <c r="E13" s="3015">
        <v>0</v>
      </c>
      <c r="F13" s="3015">
        <v>0</v>
      </c>
      <c r="G13" s="3015">
        <v>0</v>
      </c>
      <c r="H13" s="3015">
        <v>0</v>
      </c>
      <c r="I13" s="3015">
        <v>0</v>
      </c>
      <c r="J13" s="3015">
        <v>0</v>
      </c>
      <c r="K13" s="3015">
        <v>0</v>
      </c>
      <c r="L13" s="3015">
        <v>0</v>
      </c>
      <c r="M13" s="3015">
        <v>0</v>
      </c>
      <c r="N13" s="4258">
        <f t="shared" si="0"/>
        <v>7</v>
      </c>
    </row>
    <row r="14" spans="1:14" ht="17.100000000000001" customHeight="1">
      <c r="A14" s="4281" t="s">
        <v>3849</v>
      </c>
      <c r="B14" s="3014">
        <v>0</v>
      </c>
      <c r="C14" s="3015">
        <v>0</v>
      </c>
      <c r="D14" s="3015">
        <v>7</v>
      </c>
      <c r="E14" s="3015">
        <v>9</v>
      </c>
      <c r="F14" s="3015">
        <v>0</v>
      </c>
      <c r="G14" s="3015">
        <v>0</v>
      </c>
      <c r="H14" s="3015">
        <v>3</v>
      </c>
      <c r="I14" s="3015">
        <v>0</v>
      </c>
      <c r="J14" s="3015">
        <v>6</v>
      </c>
      <c r="K14" s="3015">
        <v>14</v>
      </c>
      <c r="L14" s="3015">
        <v>24</v>
      </c>
      <c r="M14" s="3015">
        <v>7</v>
      </c>
      <c r="N14" s="4258">
        <f t="shared" si="0"/>
        <v>70</v>
      </c>
    </row>
    <row r="15" spans="1:14" ht="17.100000000000001" customHeight="1">
      <c r="A15" s="4281" t="s">
        <v>3700</v>
      </c>
      <c r="B15" s="3014">
        <v>58</v>
      </c>
      <c r="C15" s="3015">
        <v>81</v>
      </c>
      <c r="D15" s="3015">
        <v>38</v>
      </c>
      <c r="E15" s="3015">
        <v>72</v>
      </c>
      <c r="F15" s="3015">
        <v>182</v>
      </c>
      <c r="G15" s="3015">
        <v>53</v>
      </c>
      <c r="H15" s="3015">
        <v>317</v>
      </c>
      <c r="I15" s="3015">
        <v>34</v>
      </c>
      <c r="J15" s="3015">
        <v>201</v>
      </c>
      <c r="K15" s="3015">
        <v>83</v>
      </c>
      <c r="L15" s="3015">
        <v>105</v>
      </c>
      <c r="M15" s="3015">
        <v>197</v>
      </c>
      <c r="N15" s="4258">
        <f t="shared" si="0"/>
        <v>1421</v>
      </c>
    </row>
    <row r="16" spans="1:14" ht="17.100000000000001" customHeight="1">
      <c r="A16" s="4281" t="s">
        <v>3928</v>
      </c>
      <c r="B16" s="3014">
        <v>562</v>
      </c>
      <c r="C16" s="3015">
        <v>577</v>
      </c>
      <c r="D16" s="3015">
        <v>1112</v>
      </c>
      <c r="E16" s="3015">
        <v>1052</v>
      </c>
      <c r="F16" s="3015">
        <v>891</v>
      </c>
      <c r="G16" s="3015">
        <v>507</v>
      </c>
      <c r="H16" s="3015">
        <v>823</v>
      </c>
      <c r="I16" s="3015">
        <v>1014</v>
      </c>
      <c r="J16" s="3015">
        <v>1022</v>
      </c>
      <c r="K16" s="3015">
        <v>1013</v>
      </c>
      <c r="L16" s="3015">
        <v>1333</v>
      </c>
      <c r="M16" s="3015">
        <v>1095</v>
      </c>
      <c r="N16" s="4258">
        <f t="shared" si="0"/>
        <v>11001</v>
      </c>
    </row>
    <row r="17" spans="1:14" ht="17.100000000000001" customHeight="1">
      <c r="A17" s="4281" t="s">
        <v>3929</v>
      </c>
      <c r="B17" s="3014">
        <v>3851</v>
      </c>
      <c r="C17" s="3015">
        <v>2470</v>
      </c>
      <c r="D17" s="3015">
        <v>3749</v>
      </c>
      <c r="E17" s="3015">
        <v>3548</v>
      </c>
      <c r="F17" s="3015">
        <v>3561</v>
      </c>
      <c r="G17" s="3015">
        <v>3408</v>
      </c>
      <c r="H17" s="3015">
        <v>3587</v>
      </c>
      <c r="I17" s="3015">
        <v>3394</v>
      </c>
      <c r="J17" s="3015">
        <v>4547</v>
      </c>
      <c r="K17" s="3015">
        <v>4058</v>
      </c>
      <c r="L17" s="3015">
        <v>4407</v>
      </c>
      <c r="M17" s="3015">
        <v>4082</v>
      </c>
      <c r="N17" s="4258">
        <f t="shared" si="0"/>
        <v>44662</v>
      </c>
    </row>
    <row r="18" spans="1:14" ht="17.100000000000001" customHeight="1">
      <c r="A18" s="4281" t="s">
        <v>3930</v>
      </c>
      <c r="B18" s="3014">
        <v>13</v>
      </c>
      <c r="C18" s="3015">
        <v>307</v>
      </c>
      <c r="D18" s="3015">
        <v>255</v>
      </c>
      <c r="E18" s="3015">
        <v>72</v>
      </c>
      <c r="F18" s="3015">
        <v>1833</v>
      </c>
      <c r="G18" s="3015">
        <v>169</v>
      </c>
      <c r="H18" s="3015">
        <v>42</v>
      </c>
      <c r="I18" s="3015">
        <v>149</v>
      </c>
      <c r="J18" s="3015">
        <v>10</v>
      </c>
      <c r="K18" s="3015">
        <v>37</v>
      </c>
      <c r="L18" s="3015">
        <v>28</v>
      </c>
      <c r="M18" s="3015">
        <v>46</v>
      </c>
      <c r="N18" s="4258">
        <f t="shared" si="0"/>
        <v>2961</v>
      </c>
    </row>
    <row r="19" spans="1:14" ht="17.100000000000001" customHeight="1">
      <c r="A19" s="4281" t="s">
        <v>3704</v>
      </c>
      <c r="B19" s="3014">
        <v>0</v>
      </c>
      <c r="C19" s="3015">
        <v>348</v>
      </c>
      <c r="D19" s="3015">
        <v>1031</v>
      </c>
      <c r="E19" s="3015">
        <v>1292</v>
      </c>
      <c r="F19" s="3015">
        <v>723</v>
      </c>
      <c r="G19" s="3015">
        <v>87</v>
      </c>
      <c r="H19" s="3015">
        <v>582</v>
      </c>
      <c r="I19" s="3015">
        <v>1136</v>
      </c>
      <c r="J19" s="3015">
        <v>1107</v>
      </c>
      <c r="K19" s="3015">
        <v>579</v>
      </c>
      <c r="L19" s="3015">
        <v>844</v>
      </c>
      <c r="M19" s="3015">
        <v>404</v>
      </c>
      <c r="N19" s="4258">
        <f t="shared" si="0"/>
        <v>8133</v>
      </c>
    </row>
    <row r="20" spans="1:14" ht="17.100000000000001" customHeight="1">
      <c r="A20" s="4281" t="s">
        <v>3931</v>
      </c>
      <c r="B20" s="3014">
        <v>0</v>
      </c>
      <c r="C20" s="3015">
        <v>0</v>
      </c>
      <c r="D20" s="3015">
        <v>0</v>
      </c>
      <c r="E20" s="3015">
        <v>0</v>
      </c>
      <c r="F20" s="3015"/>
      <c r="G20" s="3015">
        <v>9</v>
      </c>
      <c r="H20" s="3015">
        <v>0</v>
      </c>
      <c r="I20" s="3015">
        <v>0</v>
      </c>
      <c r="J20" s="3015">
        <v>0</v>
      </c>
      <c r="K20" s="3015">
        <v>0</v>
      </c>
      <c r="L20" s="3015">
        <v>0</v>
      </c>
      <c r="M20" s="3015">
        <v>0</v>
      </c>
      <c r="N20" s="4258">
        <f t="shared" si="0"/>
        <v>9</v>
      </c>
    </row>
    <row r="21" spans="1:14" ht="17.100000000000001" customHeight="1">
      <c r="A21" s="4281" t="s">
        <v>3705</v>
      </c>
      <c r="B21" s="3014">
        <v>3114</v>
      </c>
      <c r="C21" s="3015">
        <v>3656</v>
      </c>
      <c r="D21" s="3015">
        <v>2587</v>
      </c>
      <c r="E21" s="3015">
        <v>3998</v>
      </c>
      <c r="F21" s="3015">
        <v>2271</v>
      </c>
      <c r="G21" s="3015">
        <v>3297</v>
      </c>
      <c r="H21" s="3015">
        <v>1675</v>
      </c>
      <c r="I21" s="3015">
        <v>4027</v>
      </c>
      <c r="J21" s="3015">
        <v>3432</v>
      </c>
      <c r="K21" s="3015">
        <v>4593</v>
      </c>
      <c r="L21" s="3015">
        <v>7159</v>
      </c>
      <c r="M21" s="3015">
        <v>2227</v>
      </c>
      <c r="N21" s="4258">
        <f t="shared" si="0"/>
        <v>42036</v>
      </c>
    </row>
    <row r="22" spans="1:14" ht="17.100000000000001" customHeight="1">
      <c r="A22" s="4281" t="s">
        <v>3909</v>
      </c>
      <c r="B22" s="4282">
        <v>0</v>
      </c>
      <c r="C22" s="3015">
        <v>0</v>
      </c>
      <c r="D22" s="3015">
        <v>0</v>
      </c>
      <c r="E22" s="3015">
        <v>15</v>
      </c>
      <c r="F22" s="3015">
        <v>0</v>
      </c>
      <c r="G22" s="3015">
        <v>0</v>
      </c>
      <c r="H22" s="3015">
        <v>0</v>
      </c>
      <c r="I22" s="4283">
        <v>0</v>
      </c>
      <c r="J22" s="3015">
        <v>0</v>
      </c>
      <c r="K22" s="3015">
        <v>0</v>
      </c>
      <c r="L22" s="3015">
        <v>0</v>
      </c>
      <c r="M22" s="3015">
        <v>0</v>
      </c>
      <c r="N22" s="4258">
        <f t="shared" si="0"/>
        <v>15</v>
      </c>
    </row>
    <row r="23" spans="1:14" ht="17.100000000000001" customHeight="1">
      <c r="A23" s="4281" t="s">
        <v>3932</v>
      </c>
      <c r="B23" s="4282">
        <v>0</v>
      </c>
      <c r="C23" s="3015">
        <v>0</v>
      </c>
      <c r="D23" s="3015">
        <v>0</v>
      </c>
      <c r="E23" s="3015">
        <v>66</v>
      </c>
      <c r="F23" s="3015">
        <v>0</v>
      </c>
      <c r="G23" s="3015">
        <v>0</v>
      </c>
      <c r="H23" s="3015">
        <v>0</v>
      </c>
      <c r="I23" s="3015">
        <v>0</v>
      </c>
      <c r="J23" s="4283">
        <v>0</v>
      </c>
      <c r="K23" s="3015">
        <v>67</v>
      </c>
      <c r="L23" s="3015">
        <v>33</v>
      </c>
      <c r="M23" s="3015">
        <v>37</v>
      </c>
      <c r="N23" s="4258">
        <f t="shared" si="0"/>
        <v>203</v>
      </c>
    </row>
    <row r="24" spans="1:14" ht="17.100000000000001" customHeight="1">
      <c r="A24" s="4281" t="s">
        <v>3933</v>
      </c>
      <c r="B24" s="3014">
        <v>0</v>
      </c>
      <c r="C24" s="3015">
        <v>54</v>
      </c>
      <c r="D24" s="3015">
        <v>0</v>
      </c>
      <c r="E24" s="3015">
        <v>3</v>
      </c>
      <c r="F24" s="3015">
        <v>4</v>
      </c>
      <c r="G24" s="3015">
        <v>46</v>
      </c>
      <c r="H24" s="3015">
        <v>62</v>
      </c>
      <c r="I24" s="3015">
        <v>42</v>
      </c>
      <c r="J24" s="3015">
        <v>13</v>
      </c>
      <c r="K24" s="3015">
        <v>187</v>
      </c>
      <c r="L24" s="3015">
        <v>14</v>
      </c>
      <c r="M24" s="3015">
        <v>58</v>
      </c>
      <c r="N24" s="4258">
        <f t="shared" si="0"/>
        <v>483</v>
      </c>
    </row>
    <row r="25" spans="1:14" ht="17.100000000000001" customHeight="1">
      <c r="A25" s="4281" t="s">
        <v>3707</v>
      </c>
      <c r="B25" s="3014">
        <v>392</v>
      </c>
      <c r="C25" s="3015">
        <v>564</v>
      </c>
      <c r="D25" s="3015">
        <v>655</v>
      </c>
      <c r="E25" s="3015">
        <v>684</v>
      </c>
      <c r="F25" s="3015">
        <v>557</v>
      </c>
      <c r="G25" s="3015">
        <v>371</v>
      </c>
      <c r="H25" s="3015">
        <v>862</v>
      </c>
      <c r="I25" s="3015">
        <v>385</v>
      </c>
      <c r="J25" s="3015">
        <v>1234</v>
      </c>
      <c r="K25" s="3015">
        <v>1498</v>
      </c>
      <c r="L25" s="3015">
        <v>803</v>
      </c>
      <c r="M25" s="3015">
        <v>784</v>
      </c>
      <c r="N25" s="4258">
        <f t="shared" si="0"/>
        <v>8789</v>
      </c>
    </row>
    <row r="26" spans="1:14" ht="17.100000000000001" customHeight="1">
      <c r="A26" s="4281" t="s">
        <v>3850</v>
      </c>
      <c r="B26" s="3014">
        <v>7293</v>
      </c>
      <c r="C26" s="3015">
        <v>6504</v>
      </c>
      <c r="D26" s="3015">
        <v>6755</v>
      </c>
      <c r="E26" s="3015">
        <v>6334</v>
      </c>
      <c r="F26" s="3015">
        <v>8970</v>
      </c>
      <c r="G26" s="3015">
        <v>7349</v>
      </c>
      <c r="H26" s="3015">
        <v>7115</v>
      </c>
      <c r="I26" s="3015">
        <v>5057</v>
      </c>
      <c r="J26" s="3015">
        <v>4372</v>
      </c>
      <c r="K26" s="3015">
        <v>5229</v>
      </c>
      <c r="L26" s="3015">
        <v>5007</v>
      </c>
      <c r="M26" s="3015">
        <v>6952</v>
      </c>
      <c r="N26" s="4258">
        <f t="shared" si="0"/>
        <v>76937</v>
      </c>
    </row>
    <row r="27" spans="1:14" ht="17.100000000000001" customHeight="1">
      <c r="A27" s="4281" t="s">
        <v>3708</v>
      </c>
      <c r="B27" s="3014">
        <v>2346</v>
      </c>
      <c r="C27" s="3015">
        <v>2371</v>
      </c>
      <c r="D27" s="3015">
        <v>3333</v>
      </c>
      <c r="E27" s="3015">
        <v>2812</v>
      </c>
      <c r="F27" s="3015">
        <v>2729</v>
      </c>
      <c r="G27" s="3015">
        <v>3114</v>
      </c>
      <c r="H27" s="3015">
        <v>3147</v>
      </c>
      <c r="I27" s="3015">
        <v>2884</v>
      </c>
      <c r="J27" s="3015">
        <v>3989</v>
      </c>
      <c r="K27" s="3015">
        <v>4341</v>
      </c>
      <c r="L27" s="3015">
        <v>3745</v>
      </c>
      <c r="M27" s="3015">
        <v>3078</v>
      </c>
      <c r="N27" s="4258">
        <f t="shared" si="0"/>
        <v>37889</v>
      </c>
    </row>
    <row r="28" spans="1:14" ht="17.100000000000001" customHeight="1">
      <c r="A28" s="4281" t="s">
        <v>3934</v>
      </c>
      <c r="B28" s="3014">
        <v>0</v>
      </c>
      <c r="C28" s="3015">
        <v>0</v>
      </c>
      <c r="D28" s="3015">
        <v>0</v>
      </c>
      <c r="E28" s="3015">
        <v>37</v>
      </c>
      <c r="F28" s="3015">
        <v>0</v>
      </c>
      <c r="G28" s="3015">
        <v>0</v>
      </c>
      <c r="H28" s="3015">
        <v>0</v>
      </c>
      <c r="I28" s="3015">
        <v>0</v>
      </c>
      <c r="J28" s="3015">
        <v>0</v>
      </c>
      <c r="K28" s="3015">
        <v>0</v>
      </c>
      <c r="L28" s="3015">
        <v>0</v>
      </c>
      <c r="M28" s="3015">
        <v>0</v>
      </c>
      <c r="N28" s="4258">
        <f t="shared" si="0"/>
        <v>37</v>
      </c>
    </row>
    <row r="29" spans="1:14" ht="17.100000000000001" customHeight="1">
      <c r="A29" s="4281" t="s">
        <v>3710</v>
      </c>
      <c r="B29" s="3014">
        <v>311</v>
      </c>
      <c r="C29" s="3015">
        <v>409</v>
      </c>
      <c r="D29" s="3015">
        <v>525</v>
      </c>
      <c r="E29" s="3015">
        <v>545</v>
      </c>
      <c r="F29" s="3015">
        <v>620</v>
      </c>
      <c r="G29" s="3015">
        <v>526</v>
      </c>
      <c r="H29" s="3015">
        <v>779</v>
      </c>
      <c r="I29" s="3015">
        <v>706</v>
      </c>
      <c r="J29" s="3015">
        <v>627</v>
      </c>
      <c r="K29" s="3015">
        <v>520</v>
      </c>
      <c r="L29" s="3015">
        <v>774</v>
      </c>
      <c r="M29" s="3015">
        <v>641</v>
      </c>
      <c r="N29" s="4258">
        <f t="shared" si="0"/>
        <v>6983</v>
      </c>
    </row>
    <row r="30" spans="1:14" ht="17.100000000000001" customHeight="1">
      <c r="A30" s="4281" t="s">
        <v>3886</v>
      </c>
      <c r="B30" s="3271">
        <v>0</v>
      </c>
      <c r="C30" s="3015">
        <v>0</v>
      </c>
      <c r="D30" s="3015">
        <v>0</v>
      </c>
      <c r="E30" s="3015">
        <v>0</v>
      </c>
      <c r="F30" s="3015">
        <v>0</v>
      </c>
      <c r="G30" s="3015">
        <v>0</v>
      </c>
      <c r="H30" s="3015">
        <v>0</v>
      </c>
      <c r="I30" s="3015">
        <v>0</v>
      </c>
      <c r="J30" s="3015">
        <v>0</v>
      </c>
      <c r="K30" s="3015">
        <v>0</v>
      </c>
      <c r="L30" s="3015">
        <v>0</v>
      </c>
      <c r="M30" s="3015">
        <v>0</v>
      </c>
      <c r="N30" s="4258">
        <f t="shared" si="0"/>
        <v>0</v>
      </c>
    </row>
    <row r="31" spans="1:14" ht="17.100000000000001" customHeight="1">
      <c r="A31" s="4281" t="s">
        <v>3712</v>
      </c>
      <c r="B31" s="3014">
        <v>30</v>
      </c>
      <c r="C31" s="3015">
        <v>851</v>
      </c>
      <c r="D31" s="3015">
        <v>330</v>
      </c>
      <c r="E31" s="3015">
        <v>8</v>
      </c>
      <c r="F31" s="3015">
        <v>299</v>
      </c>
      <c r="G31" s="3015">
        <v>854</v>
      </c>
      <c r="H31" s="3015">
        <v>599</v>
      </c>
      <c r="I31" s="3015">
        <v>352</v>
      </c>
      <c r="J31" s="3015">
        <v>541</v>
      </c>
      <c r="K31" s="3015">
        <v>800</v>
      </c>
      <c r="L31" s="3015">
        <v>546</v>
      </c>
      <c r="M31" s="3015">
        <v>911</v>
      </c>
      <c r="N31" s="4258">
        <f t="shared" si="0"/>
        <v>6121</v>
      </c>
    </row>
    <row r="32" spans="1:14" ht="17.100000000000001" customHeight="1">
      <c r="A32" s="4281" t="s">
        <v>3911</v>
      </c>
      <c r="B32" s="3014">
        <v>0</v>
      </c>
      <c r="C32" s="3015">
        <v>0</v>
      </c>
      <c r="D32" s="3015">
        <v>0</v>
      </c>
      <c r="E32" s="3015">
        <v>0</v>
      </c>
      <c r="F32" s="3015">
        <v>0</v>
      </c>
      <c r="G32" s="3015">
        <v>0</v>
      </c>
      <c r="H32" s="3015">
        <v>0</v>
      </c>
      <c r="I32" s="3015">
        <v>0</v>
      </c>
      <c r="J32" s="3015">
        <v>12</v>
      </c>
      <c r="K32" s="3015">
        <v>0</v>
      </c>
      <c r="L32" s="3015">
        <v>0</v>
      </c>
      <c r="M32" s="3015">
        <v>0</v>
      </c>
      <c r="N32" s="4258">
        <f t="shared" si="0"/>
        <v>12</v>
      </c>
    </row>
    <row r="33" spans="1:14" ht="17.100000000000001" customHeight="1">
      <c r="A33" s="4281" t="s">
        <v>3713</v>
      </c>
      <c r="B33" s="3014">
        <v>943</v>
      </c>
      <c r="C33" s="3015">
        <v>1209</v>
      </c>
      <c r="D33" s="3015">
        <v>1417</v>
      </c>
      <c r="E33" s="3015">
        <v>1411</v>
      </c>
      <c r="F33" s="3015">
        <v>1628</v>
      </c>
      <c r="G33" s="3015">
        <v>2009</v>
      </c>
      <c r="H33" s="3015">
        <v>1759</v>
      </c>
      <c r="I33" s="3015">
        <v>1924</v>
      </c>
      <c r="J33" s="3015">
        <v>2191</v>
      </c>
      <c r="K33" s="3015">
        <v>1233</v>
      </c>
      <c r="L33" s="3015">
        <v>1706</v>
      </c>
      <c r="M33" s="3015">
        <v>1479</v>
      </c>
      <c r="N33" s="4258">
        <f t="shared" si="0"/>
        <v>18909</v>
      </c>
    </row>
    <row r="34" spans="1:14" ht="17.100000000000001" customHeight="1">
      <c r="A34" s="4281" t="s">
        <v>3714</v>
      </c>
      <c r="B34" s="3014">
        <v>0</v>
      </c>
      <c r="C34" s="3015">
        <v>19</v>
      </c>
      <c r="D34" s="3015">
        <v>50</v>
      </c>
      <c r="E34" s="3015">
        <v>45</v>
      </c>
      <c r="F34" s="3015">
        <v>42</v>
      </c>
      <c r="G34" s="3015">
        <v>3</v>
      </c>
      <c r="H34" s="3015">
        <v>112</v>
      </c>
      <c r="I34" s="3015">
        <v>68</v>
      </c>
      <c r="J34" s="3015">
        <v>40</v>
      </c>
      <c r="K34" s="3015">
        <v>68</v>
      </c>
      <c r="L34" s="3015">
        <v>50</v>
      </c>
      <c r="M34" s="3015">
        <v>0</v>
      </c>
      <c r="N34" s="4258">
        <f t="shared" si="0"/>
        <v>497</v>
      </c>
    </row>
    <row r="35" spans="1:14" ht="17.100000000000001" customHeight="1">
      <c r="A35" s="4281" t="s">
        <v>3935</v>
      </c>
      <c r="B35" s="3014">
        <v>101</v>
      </c>
      <c r="C35" s="3015">
        <v>100</v>
      </c>
      <c r="D35" s="3015">
        <v>129</v>
      </c>
      <c r="E35" s="3015">
        <v>116</v>
      </c>
      <c r="F35" s="3015">
        <v>135</v>
      </c>
      <c r="G35" s="3015">
        <v>83</v>
      </c>
      <c r="H35" s="3015">
        <v>143</v>
      </c>
      <c r="I35" s="3015">
        <v>55</v>
      </c>
      <c r="J35" s="3015">
        <v>88</v>
      </c>
      <c r="K35" s="3015">
        <v>121</v>
      </c>
      <c r="L35" s="3015">
        <v>80</v>
      </c>
      <c r="M35" s="3015">
        <v>94</v>
      </c>
      <c r="N35" s="4258">
        <f t="shared" si="0"/>
        <v>1245</v>
      </c>
    </row>
    <row r="36" spans="1:14" ht="17.100000000000001" customHeight="1">
      <c r="A36" s="4281" t="s">
        <v>3912</v>
      </c>
      <c r="B36" s="3014">
        <v>0</v>
      </c>
      <c r="C36" s="3015">
        <v>0</v>
      </c>
      <c r="D36" s="3015">
        <v>15</v>
      </c>
      <c r="E36" s="3015">
        <v>0</v>
      </c>
      <c r="F36" s="3015">
        <v>0</v>
      </c>
      <c r="G36" s="3015">
        <v>0</v>
      </c>
      <c r="H36" s="3015">
        <v>24</v>
      </c>
      <c r="I36" s="3015">
        <v>0</v>
      </c>
      <c r="J36" s="3015">
        <v>0</v>
      </c>
      <c r="K36" s="3015">
        <v>25</v>
      </c>
      <c r="L36" s="3015">
        <v>0</v>
      </c>
      <c r="M36" s="3015">
        <v>64</v>
      </c>
      <c r="N36" s="4258">
        <f t="shared" si="0"/>
        <v>128</v>
      </c>
    </row>
    <row r="37" spans="1:14" ht="17.100000000000001" customHeight="1">
      <c r="A37" s="4281" t="s">
        <v>3898</v>
      </c>
      <c r="B37" s="3014">
        <v>0</v>
      </c>
      <c r="C37" s="3015">
        <v>0</v>
      </c>
      <c r="D37" s="3015">
        <v>0</v>
      </c>
      <c r="E37" s="3015">
        <v>0</v>
      </c>
      <c r="F37" s="3015">
        <v>0</v>
      </c>
      <c r="G37" s="3015">
        <v>0</v>
      </c>
      <c r="H37" s="3015">
        <v>0</v>
      </c>
      <c r="I37" s="3015">
        <v>0</v>
      </c>
      <c r="J37" s="3015">
        <v>0</v>
      </c>
      <c r="K37" s="3015">
        <v>0</v>
      </c>
      <c r="L37" s="3015">
        <v>0</v>
      </c>
      <c r="M37" s="3015">
        <v>0</v>
      </c>
      <c r="N37" s="4258">
        <f t="shared" si="0"/>
        <v>0</v>
      </c>
    </row>
    <row r="38" spans="1:14" ht="17.100000000000001" customHeight="1">
      <c r="A38" s="4281" t="s">
        <v>3716</v>
      </c>
      <c r="B38" s="3014">
        <v>1721</v>
      </c>
      <c r="C38" s="3015">
        <v>1336</v>
      </c>
      <c r="D38" s="3015">
        <v>2053</v>
      </c>
      <c r="E38" s="3015">
        <v>3449</v>
      </c>
      <c r="F38" s="3015">
        <v>3334</v>
      </c>
      <c r="G38" s="3015">
        <v>4883</v>
      </c>
      <c r="H38" s="3015">
        <v>2623</v>
      </c>
      <c r="I38" s="3015">
        <v>2893</v>
      </c>
      <c r="J38" s="3015">
        <v>1730</v>
      </c>
      <c r="K38" s="3015">
        <v>909</v>
      </c>
      <c r="L38" s="3015">
        <v>1498</v>
      </c>
      <c r="M38" s="3015">
        <v>1699</v>
      </c>
      <c r="N38" s="4258">
        <f t="shared" si="0"/>
        <v>28128</v>
      </c>
    </row>
    <row r="39" spans="1:14" ht="17.100000000000001" customHeight="1">
      <c r="A39" s="4281" t="s">
        <v>3913</v>
      </c>
      <c r="B39" s="3014">
        <v>0</v>
      </c>
      <c r="C39" s="3015">
        <v>0</v>
      </c>
      <c r="D39" s="3015">
        <v>0</v>
      </c>
      <c r="E39" s="3015">
        <v>0</v>
      </c>
      <c r="F39" s="3015">
        <v>0</v>
      </c>
      <c r="G39" s="3015">
        <v>0</v>
      </c>
      <c r="H39" s="3015">
        <v>0</v>
      </c>
      <c r="I39" s="3015">
        <v>0</v>
      </c>
      <c r="J39" s="3015">
        <v>0</v>
      </c>
      <c r="K39" s="3015">
        <v>2</v>
      </c>
      <c r="L39" s="3015">
        <v>0</v>
      </c>
      <c r="M39" s="4283">
        <v>0</v>
      </c>
      <c r="N39" s="4258">
        <f t="shared" si="0"/>
        <v>2</v>
      </c>
    </row>
    <row r="40" spans="1:14" ht="17.100000000000001" customHeight="1">
      <c r="A40" s="4281" t="s">
        <v>3914</v>
      </c>
      <c r="B40" s="3014">
        <v>0</v>
      </c>
      <c r="C40" s="3015">
        <v>0</v>
      </c>
      <c r="D40" s="3015">
        <v>0</v>
      </c>
      <c r="E40" s="3015">
        <v>0</v>
      </c>
      <c r="F40" s="3015">
        <v>0</v>
      </c>
      <c r="G40" s="3015">
        <v>0</v>
      </c>
      <c r="H40" s="3015">
        <v>0</v>
      </c>
      <c r="I40" s="3015">
        <v>0</v>
      </c>
      <c r="J40" s="3015">
        <v>0</v>
      </c>
      <c r="K40" s="3015">
        <v>0</v>
      </c>
      <c r="L40" s="3015">
        <v>13</v>
      </c>
      <c r="M40" s="3015">
        <v>0</v>
      </c>
      <c r="N40" s="4258">
        <f t="shared" si="0"/>
        <v>13</v>
      </c>
    </row>
    <row r="41" spans="1:14" ht="17.100000000000001" customHeight="1">
      <c r="A41" s="4281" t="s">
        <v>3718</v>
      </c>
      <c r="B41" s="3014">
        <v>140</v>
      </c>
      <c r="C41" s="3015">
        <v>184</v>
      </c>
      <c r="D41" s="3015">
        <v>334</v>
      </c>
      <c r="E41" s="3015">
        <v>168</v>
      </c>
      <c r="F41" s="3015">
        <v>331</v>
      </c>
      <c r="G41" s="3015">
        <v>147</v>
      </c>
      <c r="H41" s="3015">
        <v>316</v>
      </c>
      <c r="I41" s="3015">
        <v>260</v>
      </c>
      <c r="J41" s="3015">
        <v>135</v>
      </c>
      <c r="K41" s="3015">
        <v>223</v>
      </c>
      <c r="L41" s="3015">
        <v>1682</v>
      </c>
      <c r="M41" s="3015">
        <v>233</v>
      </c>
      <c r="N41" s="4258">
        <f t="shared" si="0"/>
        <v>4153</v>
      </c>
    </row>
    <row r="42" spans="1:14" ht="17.100000000000001" customHeight="1">
      <c r="A42" s="4281" t="s">
        <v>3719</v>
      </c>
      <c r="B42" s="3014">
        <v>251</v>
      </c>
      <c r="C42" s="3015">
        <v>765</v>
      </c>
      <c r="D42" s="3015">
        <v>2384</v>
      </c>
      <c r="E42" s="3015">
        <v>1346</v>
      </c>
      <c r="F42" s="3015">
        <v>96</v>
      </c>
      <c r="G42" s="3015">
        <v>1088</v>
      </c>
      <c r="H42" s="3015">
        <v>1264</v>
      </c>
      <c r="I42" s="3015">
        <v>1522</v>
      </c>
      <c r="J42" s="3015">
        <v>1896</v>
      </c>
      <c r="K42" s="3015">
        <v>964</v>
      </c>
      <c r="L42" s="3015">
        <v>2251</v>
      </c>
      <c r="M42" s="3015">
        <v>1724</v>
      </c>
      <c r="N42" s="4258">
        <f t="shared" si="0"/>
        <v>15551</v>
      </c>
    </row>
    <row r="43" spans="1:14" ht="17.100000000000001" customHeight="1">
      <c r="A43" s="4281" t="s">
        <v>3721</v>
      </c>
      <c r="B43" s="3014">
        <v>359</v>
      </c>
      <c r="C43" s="3015">
        <v>386</v>
      </c>
      <c r="D43" s="3015">
        <v>288</v>
      </c>
      <c r="E43" s="3015">
        <v>267</v>
      </c>
      <c r="F43" s="3015">
        <v>487</v>
      </c>
      <c r="G43" s="3015">
        <v>347</v>
      </c>
      <c r="H43" s="3015">
        <v>332</v>
      </c>
      <c r="I43" s="3015">
        <v>102</v>
      </c>
      <c r="J43" s="4283">
        <v>603</v>
      </c>
      <c r="K43" s="3015">
        <v>439</v>
      </c>
      <c r="L43" s="3015">
        <v>389</v>
      </c>
      <c r="M43" s="3015">
        <v>438</v>
      </c>
      <c r="N43" s="4258">
        <f t="shared" si="0"/>
        <v>4437</v>
      </c>
    </row>
    <row r="44" spans="1:14" ht="17.100000000000001" customHeight="1">
      <c r="A44" s="4281" t="s">
        <v>3936</v>
      </c>
      <c r="B44" s="3014">
        <v>133</v>
      </c>
      <c r="C44" s="3015">
        <v>297</v>
      </c>
      <c r="D44" s="3015">
        <v>137</v>
      </c>
      <c r="E44" s="3015">
        <v>54</v>
      </c>
      <c r="F44" s="3015">
        <v>0</v>
      </c>
      <c r="G44" s="3015">
        <v>76</v>
      </c>
      <c r="H44" s="3015">
        <v>22</v>
      </c>
      <c r="I44" s="3015">
        <v>132</v>
      </c>
      <c r="J44" s="3015">
        <v>0</v>
      </c>
      <c r="K44" s="3015">
        <v>42</v>
      </c>
      <c r="L44" s="3015">
        <v>0</v>
      </c>
      <c r="M44" s="3015">
        <v>57</v>
      </c>
      <c r="N44" s="4258">
        <f>SUM(B44:M44)</f>
        <v>950</v>
      </c>
    </row>
    <row r="45" spans="1:14" ht="17.100000000000001" customHeight="1">
      <c r="A45" s="4281" t="s">
        <v>3903</v>
      </c>
      <c r="B45" s="4282">
        <v>0</v>
      </c>
      <c r="C45" s="3015">
        <v>29</v>
      </c>
      <c r="D45" s="3015">
        <v>0</v>
      </c>
      <c r="E45" s="3015">
        <v>0</v>
      </c>
      <c r="F45" s="3015">
        <v>0</v>
      </c>
      <c r="G45" s="3015">
        <v>0</v>
      </c>
      <c r="H45" s="3015">
        <v>0</v>
      </c>
      <c r="I45" s="3015">
        <v>0</v>
      </c>
      <c r="J45" s="3015">
        <v>0</v>
      </c>
      <c r="K45" s="3015">
        <v>0</v>
      </c>
      <c r="L45" s="3015">
        <v>0</v>
      </c>
      <c r="M45" s="3015">
        <v>0</v>
      </c>
      <c r="N45" s="4258">
        <f t="shared" si="0"/>
        <v>29</v>
      </c>
    </row>
    <row r="46" spans="1:14" ht="17.100000000000001" customHeight="1">
      <c r="A46" s="4281" t="s">
        <v>3937</v>
      </c>
      <c r="B46" s="3014">
        <v>0</v>
      </c>
      <c r="C46" s="3015">
        <v>0</v>
      </c>
      <c r="D46" s="3015">
        <v>0</v>
      </c>
      <c r="E46" s="3015">
        <v>0</v>
      </c>
      <c r="F46" s="3015">
        <v>0</v>
      </c>
      <c r="G46" s="3015">
        <v>21</v>
      </c>
      <c r="H46" s="3015">
        <v>0</v>
      </c>
      <c r="I46" s="3015">
        <v>0</v>
      </c>
      <c r="J46" s="3015">
        <v>0</v>
      </c>
      <c r="K46" s="4283">
        <v>0</v>
      </c>
      <c r="L46" s="3015">
        <v>0</v>
      </c>
      <c r="M46" s="3015">
        <v>6</v>
      </c>
      <c r="N46" s="4258">
        <f t="shared" si="0"/>
        <v>27</v>
      </c>
    </row>
    <row r="47" spans="1:14" ht="17.100000000000001" customHeight="1">
      <c r="A47" s="4281" t="s">
        <v>3938</v>
      </c>
      <c r="B47" s="3014">
        <v>0</v>
      </c>
      <c r="C47" s="3015">
        <v>0</v>
      </c>
      <c r="D47" s="4283">
        <v>0</v>
      </c>
      <c r="E47" s="3015">
        <v>0</v>
      </c>
      <c r="F47" s="3015">
        <v>105</v>
      </c>
      <c r="G47" s="4283">
        <v>37</v>
      </c>
      <c r="H47" s="3015">
        <v>0</v>
      </c>
      <c r="I47" s="3015">
        <v>43</v>
      </c>
      <c r="J47" s="3015">
        <v>0</v>
      </c>
      <c r="K47" s="3015">
        <v>78</v>
      </c>
      <c r="L47" s="3015">
        <v>0</v>
      </c>
      <c r="M47" s="3015">
        <v>0</v>
      </c>
      <c r="N47" s="4258">
        <f t="shared" si="0"/>
        <v>263</v>
      </c>
    </row>
    <row r="48" spans="1:14" ht="17.100000000000001" customHeight="1">
      <c r="A48" s="4281" t="s">
        <v>3726</v>
      </c>
      <c r="B48" s="3014">
        <v>0</v>
      </c>
      <c r="C48" s="3015">
        <v>0</v>
      </c>
      <c r="D48" s="3015">
        <v>14</v>
      </c>
      <c r="E48" s="3015">
        <v>0</v>
      </c>
      <c r="F48" s="3015">
        <v>0</v>
      </c>
      <c r="G48" s="3015">
        <v>0</v>
      </c>
      <c r="H48" s="3015">
        <v>25</v>
      </c>
      <c r="I48" s="3015">
        <v>0</v>
      </c>
      <c r="J48" s="3015">
        <v>0</v>
      </c>
      <c r="K48" s="3015">
        <v>0</v>
      </c>
      <c r="L48" s="3015">
        <v>14</v>
      </c>
      <c r="M48" s="3015">
        <v>0</v>
      </c>
      <c r="N48" s="4258">
        <f t="shared" si="0"/>
        <v>53</v>
      </c>
    </row>
    <row r="49" spans="1:14" ht="17.100000000000001" customHeight="1">
      <c r="A49" s="4281" t="s">
        <v>3939</v>
      </c>
      <c r="B49" s="3014">
        <v>31</v>
      </c>
      <c r="C49" s="3015">
        <v>0</v>
      </c>
      <c r="D49" s="3015">
        <v>0</v>
      </c>
      <c r="E49" s="3015">
        <v>59</v>
      </c>
      <c r="F49" s="3015">
        <v>57</v>
      </c>
      <c r="G49" s="3015">
        <v>0</v>
      </c>
      <c r="H49" s="3015">
        <v>0</v>
      </c>
      <c r="I49" s="3015">
        <v>0</v>
      </c>
      <c r="J49" s="3015">
        <v>0</v>
      </c>
      <c r="K49" s="3015">
        <v>0</v>
      </c>
      <c r="L49" s="3015">
        <v>0</v>
      </c>
      <c r="M49" s="3015">
        <v>0</v>
      </c>
      <c r="N49" s="4258">
        <f t="shared" si="0"/>
        <v>147</v>
      </c>
    </row>
    <row r="50" spans="1:14" ht="17.100000000000001" customHeight="1">
      <c r="A50" s="4281" t="s">
        <v>3940</v>
      </c>
      <c r="B50" s="3014">
        <v>139</v>
      </c>
      <c r="C50" s="3015">
        <v>590</v>
      </c>
      <c r="D50" s="3015">
        <v>225</v>
      </c>
      <c r="E50" s="3015">
        <v>263</v>
      </c>
      <c r="F50" s="3015">
        <v>753</v>
      </c>
      <c r="G50" s="3015">
        <v>458</v>
      </c>
      <c r="H50" s="3015">
        <v>518</v>
      </c>
      <c r="I50" s="3015">
        <v>965</v>
      </c>
      <c r="J50" s="3015">
        <v>165</v>
      </c>
      <c r="K50" s="3015">
        <v>568</v>
      </c>
      <c r="L50" s="3015">
        <v>1010</v>
      </c>
      <c r="M50" s="3015">
        <v>983</v>
      </c>
      <c r="N50" s="4258">
        <f t="shared" si="0"/>
        <v>6637</v>
      </c>
    </row>
    <row r="51" spans="1:14" ht="17.100000000000001" customHeight="1">
      <c r="A51" s="4281" t="s">
        <v>3851</v>
      </c>
      <c r="B51" s="3014">
        <v>0</v>
      </c>
      <c r="C51" s="3015">
        <v>0</v>
      </c>
      <c r="D51" s="3015">
        <v>117</v>
      </c>
      <c r="E51" s="3015">
        <v>0</v>
      </c>
      <c r="F51" s="3015">
        <v>0</v>
      </c>
      <c r="G51" s="3015">
        <v>0</v>
      </c>
      <c r="H51" s="3015">
        <v>0</v>
      </c>
      <c r="I51" s="3015">
        <v>0</v>
      </c>
      <c r="J51" s="3015">
        <v>0</v>
      </c>
      <c r="K51" s="3015">
        <v>0</v>
      </c>
      <c r="L51" s="3015">
        <v>0</v>
      </c>
      <c r="M51" s="3015">
        <v>0</v>
      </c>
      <c r="N51" s="4258">
        <f t="shared" si="0"/>
        <v>117</v>
      </c>
    </row>
    <row r="52" spans="1:14" ht="17.100000000000001" customHeight="1">
      <c r="A52" s="4281" t="s">
        <v>3941</v>
      </c>
      <c r="B52" s="3014">
        <v>1785</v>
      </c>
      <c r="C52" s="3015">
        <v>358</v>
      </c>
      <c r="D52" s="3015">
        <v>403</v>
      </c>
      <c r="E52" s="3015">
        <v>255</v>
      </c>
      <c r="F52" s="3015">
        <v>325</v>
      </c>
      <c r="G52" s="3015">
        <v>272</v>
      </c>
      <c r="H52" s="3015">
        <v>395</v>
      </c>
      <c r="I52" s="3015">
        <v>1037</v>
      </c>
      <c r="J52" s="3015">
        <v>599</v>
      </c>
      <c r="K52" s="3015">
        <v>859</v>
      </c>
      <c r="L52" s="3015">
        <v>896</v>
      </c>
      <c r="M52" s="3015">
        <v>523</v>
      </c>
      <c r="N52" s="4258">
        <f t="shared" si="0"/>
        <v>7707</v>
      </c>
    </row>
    <row r="53" spans="1:14" ht="17.100000000000001" customHeight="1">
      <c r="A53" s="4281" t="s">
        <v>3730</v>
      </c>
      <c r="B53" s="3014">
        <v>396</v>
      </c>
      <c r="C53" s="3015">
        <v>735</v>
      </c>
      <c r="D53" s="3015">
        <v>1220</v>
      </c>
      <c r="E53" s="3015">
        <v>254</v>
      </c>
      <c r="F53" s="3015">
        <v>1000</v>
      </c>
      <c r="G53" s="3015">
        <v>527</v>
      </c>
      <c r="H53" s="3015">
        <v>435</v>
      </c>
      <c r="I53" s="3015">
        <v>154</v>
      </c>
      <c r="J53" s="3015">
        <v>2388</v>
      </c>
      <c r="K53" s="3015">
        <v>2705</v>
      </c>
      <c r="L53" s="3015">
        <v>9072</v>
      </c>
      <c r="M53" s="3015">
        <v>7707</v>
      </c>
      <c r="N53" s="4258">
        <f t="shared" si="0"/>
        <v>26593</v>
      </c>
    </row>
    <row r="54" spans="1:14" ht="17.100000000000001" customHeight="1">
      <c r="A54" s="4281" t="s">
        <v>3942</v>
      </c>
      <c r="B54" s="3014">
        <v>2276</v>
      </c>
      <c r="C54" s="3015">
        <v>1491</v>
      </c>
      <c r="D54" s="3015">
        <v>2604</v>
      </c>
      <c r="E54" s="3015">
        <v>3558</v>
      </c>
      <c r="F54" s="3015">
        <v>2244</v>
      </c>
      <c r="G54" s="3015">
        <v>1496</v>
      </c>
      <c r="H54" s="3015">
        <v>1776</v>
      </c>
      <c r="I54" s="3015">
        <v>1630</v>
      </c>
      <c r="J54" s="3015">
        <v>1359</v>
      </c>
      <c r="K54" s="3015">
        <v>1806</v>
      </c>
      <c r="L54" s="3015">
        <v>1518</v>
      </c>
      <c r="M54" s="3015">
        <v>2633</v>
      </c>
      <c r="N54" s="4258">
        <f t="shared" si="0"/>
        <v>24391</v>
      </c>
    </row>
    <row r="55" spans="1:14" ht="17.100000000000001" customHeight="1">
      <c r="A55" s="4281" t="s">
        <v>3732</v>
      </c>
      <c r="B55" s="4282">
        <v>0</v>
      </c>
      <c r="C55" s="3015">
        <v>115</v>
      </c>
      <c r="D55" s="3015">
        <v>7</v>
      </c>
      <c r="E55" s="3015">
        <v>0</v>
      </c>
      <c r="F55" s="3015">
        <v>93</v>
      </c>
      <c r="G55" s="3015">
        <v>0</v>
      </c>
      <c r="H55" s="3015">
        <v>0</v>
      </c>
      <c r="I55" s="3015">
        <v>0</v>
      </c>
      <c r="J55" s="3015">
        <v>114</v>
      </c>
      <c r="K55" s="3015">
        <v>0</v>
      </c>
      <c r="L55" s="3015">
        <v>109</v>
      </c>
      <c r="M55" s="3015">
        <v>0</v>
      </c>
      <c r="N55" s="4258">
        <f t="shared" si="0"/>
        <v>438</v>
      </c>
    </row>
    <row r="56" spans="1:14" ht="17.100000000000001" customHeight="1">
      <c r="A56" s="4281" t="s">
        <v>3895</v>
      </c>
      <c r="B56" s="3014">
        <v>0</v>
      </c>
      <c r="C56" s="3015">
        <v>0</v>
      </c>
      <c r="D56" s="3015">
        <v>16</v>
      </c>
      <c r="E56" s="3015">
        <v>0</v>
      </c>
      <c r="F56" s="3015">
        <v>18</v>
      </c>
      <c r="G56" s="3015">
        <v>0</v>
      </c>
      <c r="H56" s="3015">
        <v>0</v>
      </c>
      <c r="I56" s="3015">
        <v>14</v>
      </c>
      <c r="J56" s="3015">
        <v>14</v>
      </c>
      <c r="K56" s="3015">
        <v>16</v>
      </c>
      <c r="L56" s="3015">
        <v>0</v>
      </c>
      <c r="M56" s="3015">
        <v>0</v>
      </c>
      <c r="N56" s="4258">
        <f t="shared" si="0"/>
        <v>78</v>
      </c>
    </row>
    <row r="57" spans="1:14" ht="17.100000000000001" customHeight="1">
      <c r="A57" s="4281" t="s">
        <v>3733</v>
      </c>
      <c r="B57" s="3014">
        <v>53</v>
      </c>
      <c r="C57" s="3015">
        <v>83</v>
      </c>
      <c r="D57" s="3015">
        <v>104</v>
      </c>
      <c r="E57" s="3015">
        <v>61</v>
      </c>
      <c r="F57" s="3015">
        <v>22</v>
      </c>
      <c r="G57" s="3015">
        <v>59</v>
      </c>
      <c r="H57" s="3015">
        <v>100</v>
      </c>
      <c r="I57" s="3015">
        <v>34</v>
      </c>
      <c r="J57" s="3015">
        <v>17</v>
      </c>
      <c r="K57" s="3015">
        <v>0</v>
      </c>
      <c r="L57" s="3015">
        <v>60</v>
      </c>
      <c r="M57" s="3015">
        <v>43</v>
      </c>
      <c r="N57" s="4258">
        <f t="shared" si="0"/>
        <v>636</v>
      </c>
    </row>
    <row r="58" spans="1:14" ht="17.100000000000001" customHeight="1">
      <c r="A58" s="4281" t="s">
        <v>3734</v>
      </c>
      <c r="B58" s="3014">
        <v>177</v>
      </c>
      <c r="C58" s="3015">
        <v>262</v>
      </c>
      <c r="D58" s="3015">
        <v>109</v>
      </c>
      <c r="E58" s="3015">
        <v>485</v>
      </c>
      <c r="F58" s="3015">
        <v>844</v>
      </c>
      <c r="G58" s="3015">
        <v>221</v>
      </c>
      <c r="H58" s="3015">
        <v>358</v>
      </c>
      <c r="I58" s="3015">
        <v>40</v>
      </c>
      <c r="J58" s="3015">
        <v>111</v>
      </c>
      <c r="K58" s="3015">
        <v>147</v>
      </c>
      <c r="L58" s="3015">
        <v>114</v>
      </c>
      <c r="M58" s="3015">
        <v>554</v>
      </c>
      <c r="N58" s="4258">
        <f t="shared" si="0"/>
        <v>3422</v>
      </c>
    </row>
    <row r="59" spans="1:14" ht="17.100000000000001" customHeight="1">
      <c r="A59" s="4281" t="s">
        <v>3735</v>
      </c>
      <c r="B59" s="3014">
        <v>3670</v>
      </c>
      <c r="C59" s="3015">
        <v>3113</v>
      </c>
      <c r="D59" s="3015">
        <v>4400</v>
      </c>
      <c r="E59" s="3015">
        <v>2851</v>
      </c>
      <c r="F59" s="3015">
        <v>3241</v>
      </c>
      <c r="G59" s="3015">
        <v>3102</v>
      </c>
      <c r="H59" s="3015">
        <v>2404</v>
      </c>
      <c r="I59" s="3015">
        <v>2435</v>
      </c>
      <c r="J59" s="3015">
        <v>3030</v>
      </c>
      <c r="K59" s="3015">
        <v>3193</v>
      </c>
      <c r="L59" s="3015">
        <v>2677</v>
      </c>
      <c r="M59" s="3015">
        <v>3193</v>
      </c>
      <c r="N59" s="4258">
        <f t="shared" si="0"/>
        <v>37309</v>
      </c>
    </row>
    <row r="60" spans="1:14" ht="17.100000000000001" customHeight="1">
      <c r="A60" s="4281" t="s">
        <v>3889</v>
      </c>
      <c r="B60" s="3014">
        <v>23</v>
      </c>
      <c r="C60" s="3015">
        <v>0</v>
      </c>
      <c r="D60" s="3015">
        <v>0</v>
      </c>
      <c r="E60" s="3015">
        <v>0</v>
      </c>
      <c r="F60" s="3015">
        <v>0</v>
      </c>
      <c r="G60" s="3015">
        <v>0</v>
      </c>
      <c r="H60" s="3015">
        <v>0</v>
      </c>
      <c r="I60" s="3015">
        <v>10</v>
      </c>
      <c r="J60" s="3015">
        <v>0</v>
      </c>
      <c r="K60" s="3015">
        <v>0</v>
      </c>
      <c r="L60" s="3015">
        <v>0</v>
      </c>
      <c r="M60" s="3015">
        <v>0</v>
      </c>
      <c r="N60" s="4258">
        <f t="shared" si="0"/>
        <v>33</v>
      </c>
    </row>
    <row r="61" spans="1:14" ht="17.100000000000001" customHeight="1">
      <c r="A61" s="4281" t="s">
        <v>3943</v>
      </c>
      <c r="B61" s="3014">
        <v>291</v>
      </c>
      <c r="C61" s="3015">
        <v>438</v>
      </c>
      <c r="D61" s="3015">
        <v>157</v>
      </c>
      <c r="E61" s="3015">
        <v>541</v>
      </c>
      <c r="F61" s="3015">
        <v>287</v>
      </c>
      <c r="G61" s="3015">
        <v>219</v>
      </c>
      <c r="H61" s="3015">
        <v>161</v>
      </c>
      <c r="I61" s="3015">
        <v>294</v>
      </c>
      <c r="J61" s="3015">
        <v>0</v>
      </c>
      <c r="K61" s="3015">
        <v>0</v>
      </c>
      <c r="L61" s="3015">
        <v>0</v>
      </c>
      <c r="M61" s="3015">
        <v>77</v>
      </c>
      <c r="N61" s="4258">
        <f t="shared" si="0"/>
        <v>2465</v>
      </c>
    </row>
    <row r="62" spans="1:14" ht="17.100000000000001" customHeight="1">
      <c r="A62" s="4281" t="s">
        <v>3944</v>
      </c>
      <c r="B62" s="3014">
        <v>0</v>
      </c>
      <c r="C62" s="3015">
        <v>40</v>
      </c>
      <c r="D62" s="3015">
        <v>0</v>
      </c>
      <c r="E62" s="4283">
        <v>0</v>
      </c>
      <c r="F62" s="3015">
        <v>11</v>
      </c>
      <c r="G62" s="3015">
        <v>0</v>
      </c>
      <c r="H62" s="3015">
        <v>0</v>
      </c>
      <c r="I62" s="3015">
        <v>0</v>
      </c>
      <c r="J62" s="3015">
        <v>94</v>
      </c>
      <c r="K62" s="3015">
        <v>0</v>
      </c>
      <c r="L62" s="3015">
        <v>0</v>
      </c>
      <c r="M62" s="3015">
        <v>0</v>
      </c>
      <c r="N62" s="4258">
        <f t="shared" si="0"/>
        <v>145</v>
      </c>
    </row>
    <row r="63" spans="1:14" ht="17.100000000000001" customHeight="1">
      <c r="A63" s="4281" t="s">
        <v>3739</v>
      </c>
      <c r="B63" s="3014">
        <v>265</v>
      </c>
      <c r="C63" s="3015">
        <v>186</v>
      </c>
      <c r="D63" s="3015">
        <v>267</v>
      </c>
      <c r="E63" s="3015">
        <v>421</v>
      </c>
      <c r="F63" s="3015">
        <v>212</v>
      </c>
      <c r="G63" s="3015">
        <v>238</v>
      </c>
      <c r="H63" s="3015">
        <v>1041</v>
      </c>
      <c r="I63" s="3015">
        <v>255</v>
      </c>
      <c r="J63" s="3015">
        <v>305</v>
      </c>
      <c r="K63" s="3015">
        <v>724</v>
      </c>
      <c r="L63" s="3015">
        <v>660</v>
      </c>
      <c r="M63" s="3015">
        <v>327</v>
      </c>
      <c r="N63" s="4258">
        <f t="shared" si="0"/>
        <v>4901</v>
      </c>
    </row>
    <row r="64" spans="1:14" ht="17.100000000000001" customHeight="1">
      <c r="A64" s="4281" t="s">
        <v>3741</v>
      </c>
      <c r="B64" s="3014">
        <v>0</v>
      </c>
      <c r="C64" s="3015">
        <v>0</v>
      </c>
      <c r="D64" s="3015">
        <v>11</v>
      </c>
      <c r="E64" s="3015">
        <v>38</v>
      </c>
      <c r="F64" s="3015">
        <v>38</v>
      </c>
      <c r="G64" s="3015">
        <v>18</v>
      </c>
      <c r="H64" s="3015">
        <v>0</v>
      </c>
      <c r="I64" s="3015">
        <v>27</v>
      </c>
      <c r="J64" s="3015">
        <v>0</v>
      </c>
      <c r="K64" s="3015">
        <v>29</v>
      </c>
      <c r="L64" s="3015">
        <v>24</v>
      </c>
      <c r="M64" s="3015">
        <v>27</v>
      </c>
      <c r="N64" s="4258">
        <f t="shared" si="0"/>
        <v>212</v>
      </c>
    </row>
    <row r="65" spans="1:14" ht="17.100000000000001" customHeight="1">
      <c r="A65" s="4281" t="s">
        <v>3945</v>
      </c>
      <c r="B65" s="3014">
        <v>181</v>
      </c>
      <c r="C65" s="3015">
        <v>21</v>
      </c>
      <c r="D65" s="3015">
        <v>153</v>
      </c>
      <c r="E65" s="3015">
        <v>0</v>
      </c>
      <c r="F65" s="3015">
        <v>42</v>
      </c>
      <c r="G65" s="3015">
        <v>0</v>
      </c>
      <c r="H65" s="3015">
        <v>0</v>
      </c>
      <c r="I65" s="3015">
        <v>0</v>
      </c>
      <c r="J65" s="3015">
        <v>0</v>
      </c>
      <c r="K65" s="3015">
        <v>0</v>
      </c>
      <c r="L65" s="3015">
        <v>21</v>
      </c>
      <c r="M65" s="3015">
        <v>0</v>
      </c>
      <c r="N65" s="4258">
        <f t="shared" si="0"/>
        <v>418</v>
      </c>
    </row>
    <row r="66" spans="1:14" ht="17.100000000000001" customHeight="1">
      <c r="A66" s="4281" t="s">
        <v>3746</v>
      </c>
      <c r="B66" s="3014">
        <v>286</v>
      </c>
      <c r="C66" s="3015">
        <v>0</v>
      </c>
      <c r="D66" s="3015">
        <v>146</v>
      </c>
      <c r="E66" s="3015">
        <v>74</v>
      </c>
      <c r="F66" s="3015">
        <v>0</v>
      </c>
      <c r="G66" s="3015">
        <v>152</v>
      </c>
      <c r="H66" s="3015">
        <v>61</v>
      </c>
      <c r="I66" s="3015">
        <v>73</v>
      </c>
      <c r="J66" s="3015">
        <v>0</v>
      </c>
      <c r="K66" s="3015">
        <v>0</v>
      </c>
      <c r="L66" s="3015">
        <v>15</v>
      </c>
      <c r="M66" s="3015">
        <v>0</v>
      </c>
      <c r="N66" s="4258">
        <f t="shared" si="0"/>
        <v>807</v>
      </c>
    </row>
    <row r="67" spans="1:14" ht="17.100000000000001" customHeight="1">
      <c r="A67" s="4281" t="s">
        <v>3946</v>
      </c>
      <c r="B67" s="3014">
        <v>367</v>
      </c>
      <c r="C67" s="3015">
        <v>319</v>
      </c>
      <c r="D67" s="3015">
        <v>306</v>
      </c>
      <c r="E67" s="3015">
        <v>117</v>
      </c>
      <c r="F67" s="3015">
        <v>152</v>
      </c>
      <c r="G67" s="3015">
        <v>59</v>
      </c>
      <c r="H67" s="3015">
        <v>44</v>
      </c>
      <c r="I67" s="3015">
        <v>187</v>
      </c>
      <c r="J67" s="3015">
        <v>202</v>
      </c>
      <c r="K67" s="3015">
        <v>114</v>
      </c>
      <c r="L67" s="3015">
        <v>423</v>
      </c>
      <c r="M67" s="3015">
        <v>212</v>
      </c>
      <c r="N67" s="4258">
        <f t="shared" si="0"/>
        <v>2502</v>
      </c>
    </row>
    <row r="68" spans="1:14" ht="17.100000000000001" customHeight="1">
      <c r="A68" s="4281" t="s">
        <v>3947</v>
      </c>
      <c r="B68" s="3014">
        <v>42</v>
      </c>
      <c r="C68" s="3015">
        <v>20</v>
      </c>
      <c r="D68" s="3015">
        <v>102</v>
      </c>
      <c r="E68" s="3015">
        <v>267</v>
      </c>
      <c r="F68" s="3015">
        <v>39</v>
      </c>
      <c r="G68" s="3015">
        <v>50</v>
      </c>
      <c r="H68" s="3015">
        <v>0</v>
      </c>
      <c r="I68" s="3015">
        <v>108</v>
      </c>
      <c r="J68" s="3015">
        <v>72</v>
      </c>
      <c r="K68" s="3015">
        <v>104</v>
      </c>
      <c r="L68" s="3015">
        <v>7</v>
      </c>
      <c r="M68" s="3015">
        <v>38</v>
      </c>
      <c r="N68" s="4258">
        <f t="shared" si="0"/>
        <v>849</v>
      </c>
    </row>
    <row r="69" spans="1:14" ht="17.100000000000001" customHeight="1">
      <c r="A69" s="4281" t="s">
        <v>3747</v>
      </c>
      <c r="B69" s="3014">
        <v>1134</v>
      </c>
      <c r="C69" s="3015">
        <v>1148</v>
      </c>
      <c r="D69" s="3015">
        <v>2373</v>
      </c>
      <c r="E69" s="3015">
        <v>978</v>
      </c>
      <c r="F69" s="3015">
        <v>1778</v>
      </c>
      <c r="G69" s="3015">
        <v>1707</v>
      </c>
      <c r="H69" s="3015">
        <v>2073</v>
      </c>
      <c r="I69" s="3015">
        <v>2640</v>
      </c>
      <c r="J69" s="3015">
        <v>2788</v>
      </c>
      <c r="K69" s="3015">
        <v>2433</v>
      </c>
      <c r="L69" s="3015">
        <v>3240</v>
      </c>
      <c r="M69" s="3015">
        <v>2909</v>
      </c>
      <c r="N69" s="4258">
        <f t="shared" si="0"/>
        <v>25201</v>
      </c>
    </row>
    <row r="70" spans="1:14" ht="17.100000000000001" customHeight="1">
      <c r="A70" s="4281" t="s">
        <v>3870</v>
      </c>
      <c r="B70" s="3014">
        <v>0</v>
      </c>
      <c r="C70" s="3015">
        <v>0</v>
      </c>
      <c r="D70" s="3015">
        <v>96</v>
      </c>
      <c r="E70" s="3015">
        <v>0</v>
      </c>
      <c r="F70" s="3015">
        <v>0</v>
      </c>
      <c r="G70" s="3015">
        <v>0</v>
      </c>
      <c r="H70" s="3015">
        <v>0</v>
      </c>
      <c r="I70" s="3015">
        <v>0</v>
      </c>
      <c r="J70" s="3015">
        <v>0</v>
      </c>
      <c r="K70" s="3015">
        <v>0</v>
      </c>
      <c r="L70" s="3015">
        <v>0</v>
      </c>
      <c r="M70" s="3015">
        <v>0</v>
      </c>
      <c r="N70" s="4258">
        <f t="shared" si="0"/>
        <v>96</v>
      </c>
    </row>
    <row r="71" spans="1:14" ht="17.100000000000001" customHeight="1">
      <c r="A71" s="4281" t="s">
        <v>3948</v>
      </c>
      <c r="B71" s="3014">
        <v>98</v>
      </c>
      <c r="C71" s="3015">
        <v>153</v>
      </c>
      <c r="D71" s="3015">
        <v>434</v>
      </c>
      <c r="E71" s="3015">
        <v>189</v>
      </c>
      <c r="F71" s="3015">
        <v>136</v>
      </c>
      <c r="G71" s="3015">
        <v>53</v>
      </c>
      <c r="H71" s="3015">
        <v>103</v>
      </c>
      <c r="I71" s="3015">
        <v>74</v>
      </c>
      <c r="J71" s="3015">
        <v>240</v>
      </c>
      <c r="K71" s="3015">
        <v>258</v>
      </c>
      <c r="L71" s="3015">
        <v>354</v>
      </c>
      <c r="M71" s="3015">
        <v>55</v>
      </c>
      <c r="N71" s="4258">
        <f t="shared" si="0"/>
        <v>2147</v>
      </c>
    </row>
    <row r="72" spans="1:14" ht="17.100000000000001" customHeight="1">
      <c r="A72" s="4281" t="s">
        <v>3749</v>
      </c>
      <c r="B72" s="3014">
        <v>179</v>
      </c>
      <c r="C72" s="3015">
        <v>498</v>
      </c>
      <c r="D72" s="3015">
        <v>393</v>
      </c>
      <c r="E72" s="3015">
        <v>254</v>
      </c>
      <c r="F72" s="3015">
        <v>406</v>
      </c>
      <c r="G72" s="3015">
        <v>432</v>
      </c>
      <c r="H72" s="3015">
        <v>171</v>
      </c>
      <c r="I72" s="3015">
        <v>189</v>
      </c>
      <c r="J72" s="3015">
        <v>500</v>
      </c>
      <c r="K72" s="3015">
        <v>176</v>
      </c>
      <c r="L72" s="3015">
        <v>319</v>
      </c>
      <c r="M72" s="3015">
        <v>350</v>
      </c>
      <c r="N72" s="4258">
        <f t="shared" si="0"/>
        <v>3867</v>
      </c>
    </row>
    <row r="73" spans="1:14" ht="17.100000000000001" customHeight="1">
      <c r="A73" s="4281" t="s">
        <v>3750</v>
      </c>
      <c r="B73" s="3014">
        <v>2122</v>
      </c>
      <c r="C73" s="3015">
        <v>2136</v>
      </c>
      <c r="D73" s="3015">
        <v>2568</v>
      </c>
      <c r="E73" s="3015">
        <v>2810</v>
      </c>
      <c r="F73" s="3015">
        <v>2241</v>
      </c>
      <c r="G73" s="3015">
        <v>2294</v>
      </c>
      <c r="H73" s="3015">
        <v>1751</v>
      </c>
      <c r="I73" s="3015">
        <v>1791</v>
      </c>
      <c r="J73" s="3015">
        <v>1897</v>
      </c>
      <c r="K73" s="3015">
        <v>1872</v>
      </c>
      <c r="L73" s="3015">
        <v>2178</v>
      </c>
      <c r="M73" s="3015">
        <v>2405</v>
      </c>
      <c r="N73" s="4258">
        <f t="shared" si="0"/>
        <v>26065</v>
      </c>
    </row>
    <row r="74" spans="1:14" ht="17.100000000000001" customHeight="1">
      <c r="A74" s="4281" t="s">
        <v>3751</v>
      </c>
      <c r="B74" s="3014">
        <v>0</v>
      </c>
      <c r="C74" s="3015">
        <v>0</v>
      </c>
      <c r="D74" s="3015">
        <v>42</v>
      </c>
      <c r="E74" s="3015">
        <v>0</v>
      </c>
      <c r="F74" s="3015">
        <v>0</v>
      </c>
      <c r="G74" s="3015">
        <v>0</v>
      </c>
      <c r="H74" s="3015">
        <v>0</v>
      </c>
      <c r="I74" s="3015">
        <v>0</v>
      </c>
      <c r="J74" s="3015">
        <v>0</v>
      </c>
      <c r="K74" s="3015">
        <v>0</v>
      </c>
      <c r="L74" s="3015">
        <v>0</v>
      </c>
      <c r="M74" s="3015">
        <v>0</v>
      </c>
      <c r="N74" s="4258">
        <f t="shared" si="0"/>
        <v>42</v>
      </c>
    </row>
    <row r="75" spans="1:14" ht="17.100000000000001" customHeight="1">
      <c r="A75" s="4281" t="s">
        <v>3852</v>
      </c>
      <c r="B75" s="3014">
        <v>0</v>
      </c>
      <c r="C75" s="3015">
        <v>0</v>
      </c>
      <c r="D75" s="3015">
        <v>18</v>
      </c>
      <c r="E75" s="3015">
        <v>0</v>
      </c>
      <c r="F75" s="3015">
        <v>0</v>
      </c>
      <c r="G75" s="3015">
        <v>0</v>
      </c>
      <c r="H75" s="3015">
        <v>490</v>
      </c>
      <c r="I75" s="3015">
        <v>62</v>
      </c>
      <c r="J75" s="3015">
        <v>0</v>
      </c>
      <c r="K75" s="3015">
        <v>0</v>
      </c>
      <c r="L75" s="3015">
        <v>0</v>
      </c>
      <c r="M75" s="3015">
        <v>0</v>
      </c>
      <c r="N75" s="4258">
        <f t="shared" si="0"/>
        <v>570</v>
      </c>
    </row>
    <row r="76" spans="1:14" ht="17.100000000000001" customHeight="1">
      <c r="A76" s="4281" t="s">
        <v>3949</v>
      </c>
      <c r="B76" s="3014">
        <v>303</v>
      </c>
      <c r="C76" s="3015">
        <v>608</v>
      </c>
      <c r="D76" s="3015">
        <v>777</v>
      </c>
      <c r="E76" s="3015">
        <v>386</v>
      </c>
      <c r="F76" s="3015">
        <v>313</v>
      </c>
      <c r="G76" s="3015">
        <v>1182</v>
      </c>
      <c r="H76" s="3015">
        <v>637</v>
      </c>
      <c r="I76" s="3015">
        <v>662</v>
      </c>
      <c r="J76" s="3015">
        <v>647</v>
      </c>
      <c r="K76" s="3015">
        <v>574</v>
      </c>
      <c r="L76" s="3015">
        <v>968</v>
      </c>
      <c r="M76" s="3015">
        <v>299</v>
      </c>
      <c r="N76" s="4258">
        <f t="shared" si="0"/>
        <v>7356</v>
      </c>
    </row>
    <row r="77" spans="1:14" ht="17.100000000000001" customHeight="1">
      <c r="A77" s="4281" t="s">
        <v>3950</v>
      </c>
      <c r="B77" s="3014">
        <v>0</v>
      </c>
      <c r="C77" s="3015">
        <v>0</v>
      </c>
      <c r="D77" s="3015">
        <v>0</v>
      </c>
      <c r="E77" s="3015">
        <v>0</v>
      </c>
      <c r="F77" s="3015">
        <v>0</v>
      </c>
      <c r="G77" s="3015">
        <v>0</v>
      </c>
      <c r="H77" s="3015">
        <v>0</v>
      </c>
      <c r="I77" s="3015">
        <v>0</v>
      </c>
      <c r="J77" s="3015">
        <v>0</v>
      </c>
      <c r="K77" s="3015">
        <v>0</v>
      </c>
      <c r="L77" s="3015">
        <v>0</v>
      </c>
      <c r="M77" s="4283">
        <v>0</v>
      </c>
      <c r="N77" s="4258">
        <f t="shared" si="0"/>
        <v>0</v>
      </c>
    </row>
    <row r="78" spans="1:14" ht="17.100000000000001" customHeight="1">
      <c r="A78" s="4281" t="s">
        <v>3754</v>
      </c>
      <c r="B78" s="3014">
        <v>16636</v>
      </c>
      <c r="C78" s="3015">
        <v>19736</v>
      </c>
      <c r="D78" s="3015">
        <v>23060</v>
      </c>
      <c r="E78" s="3015">
        <v>23102</v>
      </c>
      <c r="F78" s="3015">
        <v>22942</v>
      </c>
      <c r="G78" s="3015">
        <v>20841</v>
      </c>
      <c r="H78" s="3015">
        <v>22091</v>
      </c>
      <c r="I78" s="3015">
        <v>24971</v>
      </c>
      <c r="J78" s="3015">
        <v>22288</v>
      </c>
      <c r="K78" s="3015">
        <v>28064</v>
      </c>
      <c r="L78" s="3015">
        <v>30297</v>
      </c>
      <c r="M78" s="3015">
        <v>33139</v>
      </c>
      <c r="N78" s="4258">
        <f t="shared" si="0"/>
        <v>287167</v>
      </c>
    </row>
    <row r="79" spans="1:14" ht="17.100000000000001" customHeight="1">
      <c r="A79" s="4281" t="s">
        <v>3756</v>
      </c>
      <c r="B79" s="3014">
        <v>1788</v>
      </c>
      <c r="C79" s="3015">
        <v>1845</v>
      </c>
      <c r="D79" s="3015">
        <v>3185</v>
      </c>
      <c r="E79" s="3015">
        <v>1436</v>
      </c>
      <c r="F79" s="3015">
        <v>1379</v>
      </c>
      <c r="G79" s="3015">
        <v>1226</v>
      </c>
      <c r="H79" s="3015">
        <v>1613</v>
      </c>
      <c r="I79" s="3015">
        <v>1345</v>
      </c>
      <c r="J79" s="3015">
        <v>1842</v>
      </c>
      <c r="K79" s="3015">
        <v>1621</v>
      </c>
      <c r="L79" s="3015">
        <v>1730</v>
      </c>
      <c r="M79" s="3015">
        <v>2013</v>
      </c>
      <c r="N79" s="4258">
        <f t="shared" si="0"/>
        <v>21023</v>
      </c>
    </row>
    <row r="80" spans="1:14" ht="17.100000000000001" customHeight="1">
      <c r="A80" s="4281" t="s">
        <v>3853</v>
      </c>
      <c r="B80" s="3014">
        <v>2436</v>
      </c>
      <c r="C80" s="3015">
        <v>3928</v>
      </c>
      <c r="D80" s="3015">
        <v>2691</v>
      </c>
      <c r="E80" s="3015">
        <v>2182</v>
      </c>
      <c r="F80" s="3015">
        <v>3052</v>
      </c>
      <c r="G80" s="3015">
        <v>4054</v>
      </c>
      <c r="H80" s="3015">
        <v>3023</v>
      </c>
      <c r="I80" s="3015">
        <v>3470</v>
      </c>
      <c r="J80" s="3015">
        <v>3468</v>
      </c>
      <c r="K80" s="3015">
        <v>2946</v>
      </c>
      <c r="L80" s="3015">
        <v>3456</v>
      </c>
      <c r="M80" s="3015">
        <v>3406</v>
      </c>
      <c r="N80" s="4258">
        <f t="shared" si="0"/>
        <v>38112</v>
      </c>
    </row>
    <row r="81" spans="1:14" ht="17.100000000000001" customHeight="1">
      <c r="A81" s="4281" t="s">
        <v>3757</v>
      </c>
      <c r="B81" s="3014">
        <v>185</v>
      </c>
      <c r="C81" s="3015">
        <v>218</v>
      </c>
      <c r="D81" s="3015">
        <v>214</v>
      </c>
      <c r="E81" s="3015">
        <v>250</v>
      </c>
      <c r="F81" s="3015">
        <v>63</v>
      </c>
      <c r="G81" s="3015">
        <v>203</v>
      </c>
      <c r="H81" s="3015">
        <v>224</v>
      </c>
      <c r="I81" s="3015">
        <v>107</v>
      </c>
      <c r="J81" s="3015">
        <v>131</v>
      </c>
      <c r="K81" s="3015">
        <v>222</v>
      </c>
      <c r="L81" s="3015">
        <v>316</v>
      </c>
      <c r="M81" s="3015">
        <v>173</v>
      </c>
      <c r="N81" s="4258">
        <f t="shared" si="0"/>
        <v>2306</v>
      </c>
    </row>
    <row r="82" spans="1:14" ht="17.100000000000001" customHeight="1">
      <c r="A82" s="4281" t="s">
        <v>3758</v>
      </c>
      <c r="B82" s="3014">
        <v>652</v>
      </c>
      <c r="C82" s="3015">
        <v>807</v>
      </c>
      <c r="D82" s="3015">
        <v>951</v>
      </c>
      <c r="E82" s="3015">
        <v>749</v>
      </c>
      <c r="F82" s="3015">
        <v>738</v>
      </c>
      <c r="G82" s="3015">
        <v>1153</v>
      </c>
      <c r="H82" s="3015">
        <v>396</v>
      </c>
      <c r="I82" s="3015">
        <v>336</v>
      </c>
      <c r="J82" s="3015">
        <v>709</v>
      </c>
      <c r="K82" s="3015">
        <v>548</v>
      </c>
      <c r="L82" s="3015">
        <v>498</v>
      </c>
      <c r="M82" s="3015">
        <v>1192</v>
      </c>
      <c r="N82" s="4258">
        <f t="shared" si="0"/>
        <v>8729</v>
      </c>
    </row>
    <row r="83" spans="1:14" ht="17.100000000000001" customHeight="1">
      <c r="A83" s="4281" t="s">
        <v>3759</v>
      </c>
      <c r="B83" s="3014">
        <v>12</v>
      </c>
      <c r="C83" s="3015">
        <v>5</v>
      </c>
      <c r="D83" s="3015">
        <v>0</v>
      </c>
      <c r="E83" s="3015">
        <v>0</v>
      </c>
      <c r="F83" s="3015">
        <v>0</v>
      </c>
      <c r="G83" s="3015">
        <v>0</v>
      </c>
      <c r="H83" s="3015">
        <v>0</v>
      </c>
      <c r="I83" s="3015">
        <v>10</v>
      </c>
      <c r="J83" s="3015">
        <v>0</v>
      </c>
      <c r="K83" s="3015">
        <v>0</v>
      </c>
      <c r="L83" s="3015">
        <v>0</v>
      </c>
      <c r="M83" s="3015">
        <v>8</v>
      </c>
      <c r="N83" s="4258">
        <f t="shared" si="0"/>
        <v>35</v>
      </c>
    </row>
    <row r="84" spans="1:14" ht="17.100000000000001" customHeight="1">
      <c r="A84" s="4281" t="s">
        <v>3760</v>
      </c>
      <c r="B84" s="3014">
        <v>208</v>
      </c>
      <c r="C84" s="3015">
        <v>175</v>
      </c>
      <c r="D84" s="3015">
        <v>447</v>
      </c>
      <c r="E84" s="3015">
        <v>211</v>
      </c>
      <c r="F84" s="3015">
        <v>265</v>
      </c>
      <c r="G84" s="3015">
        <v>236</v>
      </c>
      <c r="H84" s="3015">
        <v>292</v>
      </c>
      <c r="I84" s="3015">
        <v>285</v>
      </c>
      <c r="J84" s="3015">
        <v>379</v>
      </c>
      <c r="K84" s="3015">
        <v>304</v>
      </c>
      <c r="L84" s="3015">
        <v>338</v>
      </c>
      <c r="M84" s="3015">
        <v>272</v>
      </c>
      <c r="N84" s="4258">
        <f t="shared" si="0"/>
        <v>3412</v>
      </c>
    </row>
    <row r="85" spans="1:14" ht="17.100000000000001" customHeight="1">
      <c r="A85" s="4281" t="s">
        <v>3761</v>
      </c>
      <c r="B85" s="3014">
        <v>361</v>
      </c>
      <c r="C85" s="3015">
        <v>673</v>
      </c>
      <c r="D85" s="3015">
        <v>259</v>
      </c>
      <c r="E85" s="3015">
        <v>418</v>
      </c>
      <c r="F85" s="3015">
        <v>154</v>
      </c>
      <c r="G85" s="3015">
        <v>365</v>
      </c>
      <c r="H85" s="3015">
        <v>167</v>
      </c>
      <c r="I85" s="3015">
        <v>290</v>
      </c>
      <c r="J85" s="3015">
        <v>432</v>
      </c>
      <c r="K85" s="3015">
        <v>288</v>
      </c>
      <c r="L85" s="3015">
        <v>329</v>
      </c>
      <c r="M85" s="3015">
        <v>194</v>
      </c>
      <c r="N85" s="4258">
        <f t="shared" ref="N85:N90" si="1">SUM(B85:M85)</f>
        <v>3930</v>
      </c>
    </row>
    <row r="86" spans="1:14" ht="17.100000000000001" customHeight="1">
      <c r="A86" s="4281" t="s">
        <v>3762</v>
      </c>
      <c r="B86" s="3014">
        <v>0</v>
      </c>
      <c r="C86" s="3015">
        <v>17</v>
      </c>
      <c r="D86" s="3015">
        <v>0</v>
      </c>
      <c r="E86" s="3015">
        <v>45</v>
      </c>
      <c r="F86" s="3015">
        <v>17</v>
      </c>
      <c r="G86" s="3015">
        <v>24</v>
      </c>
      <c r="H86" s="3015">
        <v>0</v>
      </c>
      <c r="I86" s="3015">
        <v>0</v>
      </c>
      <c r="J86" s="3015">
        <v>0</v>
      </c>
      <c r="K86" s="3015">
        <v>0</v>
      </c>
      <c r="L86" s="3015">
        <v>0</v>
      </c>
      <c r="M86" s="3015">
        <v>0</v>
      </c>
      <c r="N86" s="4258">
        <f t="shared" si="1"/>
        <v>103</v>
      </c>
    </row>
    <row r="87" spans="1:14" ht="17.100000000000001" customHeight="1">
      <c r="A87" s="4281" t="s">
        <v>3763</v>
      </c>
      <c r="B87" s="3014">
        <v>4745</v>
      </c>
      <c r="C87" s="3015">
        <v>4370</v>
      </c>
      <c r="D87" s="3015">
        <v>5396</v>
      </c>
      <c r="E87" s="3015">
        <v>5032</v>
      </c>
      <c r="F87" s="3015">
        <v>4682</v>
      </c>
      <c r="G87" s="3015">
        <v>5140</v>
      </c>
      <c r="H87" s="3015">
        <v>4705</v>
      </c>
      <c r="I87" s="3015">
        <v>4013</v>
      </c>
      <c r="J87" s="3015">
        <v>5000</v>
      </c>
      <c r="K87" s="3015">
        <v>5388</v>
      </c>
      <c r="L87" s="3015">
        <v>4692</v>
      </c>
      <c r="M87" s="3015">
        <v>3325</v>
      </c>
      <c r="N87" s="4258">
        <f t="shared" si="1"/>
        <v>56488</v>
      </c>
    </row>
    <row r="88" spans="1:14" ht="17.100000000000001" customHeight="1">
      <c r="A88" s="4281" t="s">
        <v>3764</v>
      </c>
      <c r="B88" s="4282">
        <v>0</v>
      </c>
      <c r="C88" s="3015">
        <v>1</v>
      </c>
      <c r="D88" s="3015">
        <v>3</v>
      </c>
      <c r="E88" s="3015">
        <v>0</v>
      </c>
      <c r="F88" s="3015">
        <v>0</v>
      </c>
      <c r="G88" s="3015">
        <v>0</v>
      </c>
      <c r="H88" s="3015">
        <v>4</v>
      </c>
      <c r="I88" s="3015">
        <v>0</v>
      </c>
      <c r="J88" s="3015">
        <v>0</v>
      </c>
      <c r="K88" s="3015">
        <v>0</v>
      </c>
      <c r="L88" s="3015">
        <v>0</v>
      </c>
      <c r="M88" s="3015">
        <v>0</v>
      </c>
      <c r="N88" s="4258">
        <f t="shared" si="1"/>
        <v>8</v>
      </c>
    </row>
    <row r="89" spans="1:14" ht="17.100000000000001" customHeight="1">
      <c r="A89" s="4281" t="s">
        <v>3915</v>
      </c>
      <c r="B89" s="4282"/>
      <c r="C89" s="3015"/>
      <c r="D89" s="3015"/>
      <c r="E89" s="3015">
        <v>40</v>
      </c>
      <c r="F89" s="3015">
        <v>0</v>
      </c>
      <c r="G89" s="3015">
        <v>0</v>
      </c>
      <c r="H89" s="3015">
        <v>0</v>
      </c>
      <c r="I89" s="3015">
        <v>0</v>
      </c>
      <c r="J89" s="3015">
        <v>0</v>
      </c>
      <c r="K89" s="3015">
        <v>0</v>
      </c>
      <c r="L89" s="3015">
        <v>39</v>
      </c>
      <c r="M89" s="3015">
        <v>0</v>
      </c>
      <c r="N89" s="4258">
        <f t="shared" si="1"/>
        <v>79</v>
      </c>
    </row>
    <row r="90" spans="1:14" ht="17.100000000000001" customHeight="1" thickBot="1">
      <c r="A90" s="4284" t="s">
        <v>3951</v>
      </c>
      <c r="B90" s="4285">
        <v>225</v>
      </c>
      <c r="C90" s="4286">
        <v>546</v>
      </c>
      <c r="D90" s="4286">
        <v>550</v>
      </c>
      <c r="E90" s="4286">
        <v>509</v>
      </c>
      <c r="F90" s="4286">
        <v>592</v>
      </c>
      <c r="G90" s="4286">
        <v>173</v>
      </c>
      <c r="H90" s="4286">
        <v>681</v>
      </c>
      <c r="I90" s="4286">
        <v>708</v>
      </c>
      <c r="J90" s="4286">
        <v>966</v>
      </c>
      <c r="K90" s="4286">
        <v>775</v>
      </c>
      <c r="L90" s="4286">
        <v>664</v>
      </c>
      <c r="M90" s="4286">
        <v>1605</v>
      </c>
      <c r="N90" s="4261">
        <f t="shared" si="1"/>
        <v>7994</v>
      </c>
    </row>
    <row r="91" spans="1:14" ht="19.5" customHeight="1" thickTop="1">
      <c r="A91" s="3282"/>
      <c r="B91" s="4238"/>
      <c r="C91" s="4290"/>
      <c r="D91" s="4290"/>
      <c r="E91" s="4290"/>
      <c r="F91" s="4290"/>
      <c r="G91" s="4290"/>
      <c r="H91" s="4290"/>
      <c r="I91" s="4238"/>
      <c r="J91" s="4238"/>
      <c r="K91" s="4238"/>
      <c r="L91" s="4238"/>
      <c r="M91" s="4238"/>
      <c r="N91" s="4263"/>
    </row>
    <row r="92" spans="1:14" ht="15.75" customHeight="1">
      <c r="A92" s="7422" t="s">
        <v>3992</v>
      </c>
      <c r="B92" s="7422"/>
      <c r="C92" s="7422"/>
      <c r="D92" s="7422"/>
      <c r="E92" s="7422"/>
      <c r="F92" s="7422"/>
      <c r="G92" s="7422"/>
      <c r="H92" s="7422"/>
      <c r="I92" s="7422"/>
      <c r="L92" s="4200"/>
      <c r="M92" s="4252"/>
    </row>
    <row r="93" spans="1:14" ht="15.75" customHeight="1">
      <c r="A93" s="7344" t="s">
        <v>3644</v>
      </c>
      <c r="B93" s="7344"/>
      <c r="C93" s="7344"/>
      <c r="D93" s="7344"/>
      <c r="E93" s="7344"/>
      <c r="F93" s="7344"/>
      <c r="G93" s="7344"/>
      <c r="H93" s="7344"/>
      <c r="I93" s="7344"/>
      <c r="L93" s="4200"/>
      <c r="M93" s="4252"/>
    </row>
    <row r="94" spans="1:14" ht="15.75" customHeight="1">
      <c r="A94" s="7344" t="s">
        <v>3924</v>
      </c>
      <c r="B94" s="7344"/>
      <c r="C94" s="7344"/>
      <c r="D94" s="7344"/>
      <c r="E94" s="7344"/>
      <c r="F94" s="7344"/>
      <c r="G94" s="7344"/>
      <c r="H94" s="7344"/>
      <c r="I94" s="7344"/>
      <c r="J94" s="4267"/>
      <c r="K94" s="4267"/>
      <c r="L94" s="3951"/>
      <c r="M94" s="3951"/>
      <c r="N94" s="3951"/>
    </row>
    <row r="97" spans="1:15">
      <c r="A97" s="3113"/>
      <c r="C97" s="4200"/>
      <c r="E97" s="4200"/>
      <c r="F97" s="4200"/>
      <c r="H97" s="4200"/>
      <c r="I97" s="4200"/>
      <c r="K97" s="4200"/>
      <c r="L97" s="4160"/>
      <c r="M97" s="3062"/>
      <c r="N97" s="4160"/>
      <c r="O97" s="4160"/>
    </row>
    <row r="98" spans="1:15" ht="21.75" customHeight="1">
      <c r="A98" s="3113"/>
      <c r="C98" s="7702" t="s">
        <v>3</v>
      </c>
      <c r="D98" s="7702"/>
      <c r="E98" s="4200"/>
      <c r="F98" s="4200"/>
      <c r="G98" s="4200" t="s">
        <v>38</v>
      </c>
      <c r="H98" s="4200"/>
      <c r="I98" s="4200"/>
      <c r="K98" s="4200"/>
      <c r="L98" s="4160"/>
      <c r="M98" s="3062"/>
      <c r="N98" s="4160"/>
      <c r="O98" s="4160"/>
    </row>
    <row r="99" spans="1:15">
      <c r="A99" s="3113"/>
      <c r="C99" s="4200"/>
      <c r="E99" s="4200"/>
      <c r="F99" s="4200"/>
      <c r="H99" s="4200"/>
      <c r="I99" s="4200"/>
      <c r="K99" s="4200"/>
      <c r="L99" s="4160"/>
      <c r="M99" s="3062"/>
      <c r="N99" s="4160"/>
      <c r="O99" s="4160"/>
    </row>
  </sheetData>
  <mergeCells count="10">
    <mergeCell ref="A92:I92"/>
    <mergeCell ref="A93:I93"/>
    <mergeCell ref="A94:I94"/>
    <mergeCell ref="C98:D98"/>
    <mergeCell ref="A1:C1"/>
    <mergeCell ref="A2:N2"/>
    <mergeCell ref="A3:N3"/>
    <mergeCell ref="A4:A5"/>
    <mergeCell ref="B4:M4"/>
    <mergeCell ref="N4:N5"/>
  </mergeCells>
  <hyperlinks>
    <hyperlink ref="A1" r:id="rId1"/>
  </hyperlinks>
  <pageMargins left="0.62992125984251968" right="0.15748031496062992" top="0.70866141732283472" bottom="0.55118110236220474" header="0.51181102362204722" footer="0.19685039370078741"/>
  <pageSetup paperSize="9" scale="32" fitToWidth="0" orientation="landscape" r:id="rId2"/>
  <headerFooter alignWithMargins="0">
    <oddFooter>&amp;R254</oddFooter>
  </headerFooter>
  <rowBreaks count="2" manualBreakCount="2">
    <brk id="42" max="13" man="1"/>
    <brk id="82" max="13" man="1"/>
  </rowBreaks>
  <drawing r:id="rId3"/>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47">
    <pageSetUpPr fitToPage="1"/>
  </sheetPr>
  <dimension ref="A1:O112"/>
  <sheetViews>
    <sheetView view="pageBreakPreview" zoomScale="60" zoomScaleNormal="100" workbookViewId="0">
      <selection activeCell="A3" sqref="A3:N3"/>
    </sheetView>
  </sheetViews>
  <sheetFormatPr defaultRowHeight="12.75"/>
  <cols>
    <col min="1" max="1" width="40.28515625" style="4279" customWidth="1"/>
    <col min="2" max="13" width="30.7109375" style="4199" customWidth="1"/>
    <col min="14" max="14" width="30.7109375" style="4200" customWidth="1"/>
    <col min="15" max="256" width="9.140625" style="3062"/>
    <col min="257" max="257" width="27.5703125" style="3062" customWidth="1"/>
    <col min="258" max="269" width="12.5703125" style="3062" customWidth="1"/>
    <col min="270" max="270" width="15.85546875" style="3062" customWidth="1"/>
    <col min="271" max="512" width="9.140625" style="3062"/>
    <col min="513" max="513" width="27.5703125" style="3062" customWidth="1"/>
    <col min="514" max="525" width="12.5703125" style="3062" customWidth="1"/>
    <col min="526" max="526" width="15.85546875" style="3062" customWidth="1"/>
    <col min="527" max="768" width="9.140625" style="3062"/>
    <col min="769" max="769" width="27.5703125" style="3062" customWidth="1"/>
    <col min="770" max="781" width="12.5703125" style="3062" customWidth="1"/>
    <col min="782" max="782" width="15.85546875" style="3062" customWidth="1"/>
    <col min="783" max="1024" width="9.140625" style="3062"/>
    <col min="1025" max="1025" width="27.5703125" style="3062" customWidth="1"/>
    <col min="1026" max="1037" width="12.5703125" style="3062" customWidth="1"/>
    <col min="1038" max="1038" width="15.85546875" style="3062" customWidth="1"/>
    <col min="1039" max="1280" width="9.140625" style="3062"/>
    <col min="1281" max="1281" width="27.5703125" style="3062" customWidth="1"/>
    <col min="1282" max="1293" width="12.5703125" style="3062" customWidth="1"/>
    <col min="1294" max="1294" width="15.85546875" style="3062" customWidth="1"/>
    <col min="1295" max="1536" width="9.140625" style="3062"/>
    <col min="1537" max="1537" width="27.5703125" style="3062" customWidth="1"/>
    <col min="1538" max="1549" width="12.5703125" style="3062" customWidth="1"/>
    <col min="1550" max="1550" width="15.85546875" style="3062" customWidth="1"/>
    <col min="1551" max="1792" width="9.140625" style="3062"/>
    <col min="1793" max="1793" width="27.5703125" style="3062" customWidth="1"/>
    <col min="1794" max="1805" width="12.5703125" style="3062" customWidth="1"/>
    <col min="1806" max="1806" width="15.85546875" style="3062" customWidth="1"/>
    <col min="1807" max="2048" width="9.140625" style="3062"/>
    <col min="2049" max="2049" width="27.5703125" style="3062" customWidth="1"/>
    <col min="2050" max="2061" width="12.5703125" style="3062" customWidth="1"/>
    <col min="2062" max="2062" width="15.85546875" style="3062" customWidth="1"/>
    <col min="2063" max="2304" width="9.140625" style="3062"/>
    <col min="2305" max="2305" width="27.5703125" style="3062" customWidth="1"/>
    <col min="2306" max="2317" width="12.5703125" style="3062" customWidth="1"/>
    <col min="2318" max="2318" width="15.85546875" style="3062" customWidth="1"/>
    <col min="2319" max="2560" width="9.140625" style="3062"/>
    <col min="2561" max="2561" width="27.5703125" style="3062" customWidth="1"/>
    <col min="2562" max="2573" width="12.5703125" style="3062" customWidth="1"/>
    <col min="2574" max="2574" width="15.85546875" style="3062" customWidth="1"/>
    <col min="2575" max="2816" width="9.140625" style="3062"/>
    <col min="2817" max="2817" width="27.5703125" style="3062" customWidth="1"/>
    <col min="2818" max="2829" width="12.5703125" style="3062" customWidth="1"/>
    <col min="2830" max="2830" width="15.85546875" style="3062" customWidth="1"/>
    <col min="2831" max="3072" width="9.140625" style="3062"/>
    <col min="3073" max="3073" width="27.5703125" style="3062" customWidth="1"/>
    <col min="3074" max="3085" width="12.5703125" style="3062" customWidth="1"/>
    <col min="3086" max="3086" width="15.85546875" style="3062" customWidth="1"/>
    <col min="3087" max="3328" width="9.140625" style="3062"/>
    <col min="3329" max="3329" width="27.5703125" style="3062" customWidth="1"/>
    <col min="3330" max="3341" width="12.5703125" style="3062" customWidth="1"/>
    <col min="3342" max="3342" width="15.85546875" style="3062" customWidth="1"/>
    <col min="3343" max="3584" width="9.140625" style="3062"/>
    <col min="3585" max="3585" width="27.5703125" style="3062" customWidth="1"/>
    <col min="3586" max="3597" width="12.5703125" style="3062" customWidth="1"/>
    <col min="3598" max="3598" width="15.85546875" style="3062" customWidth="1"/>
    <col min="3599" max="3840" width="9.140625" style="3062"/>
    <col min="3841" max="3841" width="27.5703125" style="3062" customWidth="1"/>
    <col min="3842" max="3853" width="12.5703125" style="3062" customWidth="1"/>
    <col min="3854" max="3854" width="15.85546875" style="3062" customWidth="1"/>
    <col min="3855" max="4096" width="9.140625" style="3062"/>
    <col min="4097" max="4097" width="27.5703125" style="3062" customWidth="1"/>
    <col min="4098" max="4109" width="12.5703125" style="3062" customWidth="1"/>
    <col min="4110" max="4110" width="15.85546875" style="3062" customWidth="1"/>
    <col min="4111" max="4352" width="9.140625" style="3062"/>
    <col min="4353" max="4353" width="27.5703125" style="3062" customWidth="1"/>
    <col min="4354" max="4365" width="12.5703125" style="3062" customWidth="1"/>
    <col min="4366" max="4366" width="15.85546875" style="3062" customWidth="1"/>
    <col min="4367" max="4608" width="9.140625" style="3062"/>
    <col min="4609" max="4609" width="27.5703125" style="3062" customWidth="1"/>
    <col min="4610" max="4621" width="12.5703125" style="3062" customWidth="1"/>
    <col min="4622" max="4622" width="15.85546875" style="3062" customWidth="1"/>
    <col min="4623" max="4864" width="9.140625" style="3062"/>
    <col min="4865" max="4865" width="27.5703125" style="3062" customWidth="1"/>
    <col min="4866" max="4877" width="12.5703125" style="3062" customWidth="1"/>
    <col min="4878" max="4878" width="15.85546875" style="3062" customWidth="1"/>
    <col min="4879" max="5120" width="9.140625" style="3062"/>
    <col min="5121" max="5121" width="27.5703125" style="3062" customWidth="1"/>
    <col min="5122" max="5133" width="12.5703125" style="3062" customWidth="1"/>
    <col min="5134" max="5134" width="15.85546875" style="3062" customWidth="1"/>
    <col min="5135" max="5376" width="9.140625" style="3062"/>
    <col min="5377" max="5377" width="27.5703125" style="3062" customWidth="1"/>
    <col min="5378" max="5389" width="12.5703125" style="3062" customWidth="1"/>
    <col min="5390" max="5390" width="15.85546875" style="3062" customWidth="1"/>
    <col min="5391" max="5632" width="9.140625" style="3062"/>
    <col min="5633" max="5633" width="27.5703125" style="3062" customWidth="1"/>
    <col min="5634" max="5645" width="12.5703125" style="3062" customWidth="1"/>
    <col min="5646" max="5646" width="15.85546875" style="3062" customWidth="1"/>
    <col min="5647" max="5888" width="9.140625" style="3062"/>
    <col min="5889" max="5889" width="27.5703125" style="3062" customWidth="1"/>
    <col min="5890" max="5901" width="12.5703125" style="3062" customWidth="1"/>
    <col min="5902" max="5902" width="15.85546875" style="3062" customWidth="1"/>
    <col min="5903" max="6144" width="9.140625" style="3062"/>
    <col min="6145" max="6145" width="27.5703125" style="3062" customWidth="1"/>
    <col min="6146" max="6157" width="12.5703125" style="3062" customWidth="1"/>
    <col min="6158" max="6158" width="15.85546875" style="3062" customWidth="1"/>
    <col min="6159" max="6400" width="9.140625" style="3062"/>
    <col min="6401" max="6401" width="27.5703125" style="3062" customWidth="1"/>
    <col min="6402" max="6413" width="12.5703125" style="3062" customWidth="1"/>
    <col min="6414" max="6414" width="15.85546875" style="3062" customWidth="1"/>
    <col min="6415" max="6656" width="9.140625" style="3062"/>
    <col min="6657" max="6657" width="27.5703125" style="3062" customWidth="1"/>
    <col min="6658" max="6669" width="12.5703125" style="3062" customWidth="1"/>
    <col min="6670" max="6670" width="15.85546875" style="3062" customWidth="1"/>
    <col min="6671" max="6912" width="9.140625" style="3062"/>
    <col min="6913" max="6913" width="27.5703125" style="3062" customWidth="1"/>
    <col min="6914" max="6925" width="12.5703125" style="3062" customWidth="1"/>
    <col min="6926" max="6926" width="15.85546875" style="3062" customWidth="1"/>
    <col min="6927" max="7168" width="9.140625" style="3062"/>
    <col min="7169" max="7169" width="27.5703125" style="3062" customWidth="1"/>
    <col min="7170" max="7181" width="12.5703125" style="3062" customWidth="1"/>
    <col min="7182" max="7182" width="15.85546875" style="3062" customWidth="1"/>
    <col min="7183" max="7424" width="9.140625" style="3062"/>
    <col min="7425" max="7425" width="27.5703125" style="3062" customWidth="1"/>
    <col min="7426" max="7437" width="12.5703125" style="3062" customWidth="1"/>
    <col min="7438" max="7438" width="15.85546875" style="3062" customWidth="1"/>
    <col min="7439" max="7680" width="9.140625" style="3062"/>
    <col min="7681" max="7681" width="27.5703125" style="3062" customWidth="1"/>
    <col min="7682" max="7693" width="12.5703125" style="3062" customWidth="1"/>
    <col min="7694" max="7694" width="15.85546875" style="3062" customWidth="1"/>
    <col min="7695" max="7936" width="9.140625" style="3062"/>
    <col min="7937" max="7937" width="27.5703125" style="3062" customWidth="1"/>
    <col min="7938" max="7949" width="12.5703125" style="3062" customWidth="1"/>
    <col min="7950" max="7950" width="15.85546875" style="3062" customWidth="1"/>
    <col min="7951" max="8192" width="9.140625" style="3062"/>
    <col min="8193" max="8193" width="27.5703125" style="3062" customWidth="1"/>
    <col min="8194" max="8205" width="12.5703125" style="3062" customWidth="1"/>
    <col min="8206" max="8206" width="15.85546875" style="3062" customWidth="1"/>
    <col min="8207" max="8448" width="9.140625" style="3062"/>
    <col min="8449" max="8449" width="27.5703125" style="3062" customWidth="1"/>
    <col min="8450" max="8461" width="12.5703125" style="3062" customWidth="1"/>
    <col min="8462" max="8462" width="15.85546875" style="3062" customWidth="1"/>
    <col min="8463" max="8704" width="9.140625" style="3062"/>
    <col min="8705" max="8705" width="27.5703125" style="3062" customWidth="1"/>
    <col min="8706" max="8717" width="12.5703125" style="3062" customWidth="1"/>
    <col min="8718" max="8718" width="15.85546875" style="3062" customWidth="1"/>
    <col min="8719" max="8960" width="9.140625" style="3062"/>
    <col min="8961" max="8961" width="27.5703125" style="3062" customWidth="1"/>
    <col min="8962" max="8973" width="12.5703125" style="3062" customWidth="1"/>
    <col min="8974" max="8974" width="15.85546875" style="3062" customWidth="1"/>
    <col min="8975" max="9216" width="9.140625" style="3062"/>
    <col min="9217" max="9217" width="27.5703125" style="3062" customWidth="1"/>
    <col min="9218" max="9229" width="12.5703125" style="3062" customWidth="1"/>
    <col min="9230" max="9230" width="15.85546875" style="3062" customWidth="1"/>
    <col min="9231" max="9472" width="9.140625" style="3062"/>
    <col min="9473" max="9473" width="27.5703125" style="3062" customWidth="1"/>
    <col min="9474" max="9485" width="12.5703125" style="3062" customWidth="1"/>
    <col min="9486" max="9486" width="15.85546875" style="3062" customWidth="1"/>
    <col min="9487" max="9728" width="9.140625" style="3062"/>
    <col min="9729" max="9729" width="27.5703125" style="3062" customWidth="1"/>
    <col min="9730" max="9741" width="12.5703125" style="3062" customWidth="1"/>
    <col min="9742" max="9742" width="15.85546875" style="3062" customWidth="1"/>
    <col min="9743" max="9984" width="9.140625" style="3062"/>
    <col min="9985" max="9985" width="27.5703125" style="3062" customWidth="1"/>
    <col min="9986" max="9997" width="12.5703125" style="3062" customWidth="1"/>
    <col min="9998" max="9998" width="15.85546875" style="3062" customWidth="1"/>
    <col min="9999" max="10240" width="9.140625" style="3062"/>
    <col min="10241" max="10241" width="27.5703125" style="3062" customWidth="1"/>
    <col min="10242" max="10253" width="12.5703125" style="3062" customWidth="1"/>
    <col min="10254" max="10254" width="15.85546875" style="3062" customWidth="1"/>
    <col min="10255" max="10496" width="9.140625" style="3062"/>
    <col min="10497" max="10497" width="27.5703125" style="3062" customWidth="1"/>
    <col min="10498" max="10509" width="12.5703125" style="3062" customWidth="1"/>
    <col min="10510" max="10510" width="15.85546875" style="3062" customWidth="1"/>
    <col min="10511" max="10752" width="9.140625" style="3062"/>
    <col min="10753" max="10753" width="27.5703125" style="3062" customWidth="1"/>
    <col min="10754" max="10765" width="12.5703125" style="3062" customWidth="1"/>
    <col min="10766" max="10766" width="15.85546875" style="3062" customWidth="1"/>
    <col min="10767" max="11008" width="9.140625" style="3062"/>
    <col min="11009" max="11009" width="27.5703125" style="3062" customWidth="1"/>
    <col min="11010" max="11021" width="12.5703125" style="3062" customWidth="1"/>
    <col min="11022" max="11022" width="15.85546875" style="3062" customWidth="1"/>
    <col min="11023" max="11264" width="9.140625" style="3062"/>
    <col min="11265" max="11265" width="27.5703125" style="3062" customWidth="1"/>
    <col min="11266" max="11277" width="12.5703125" style="3062" customWidth="1"/>
    <col min="11278" max="11278" width="15.85546875" style="3062" customWidth="1"/>
    <col min="11279" max="11520" width="9.140625" style="3062"/>
    <col min="11521" max="11521" width="27.5703125" style="3062" customWidth="1"/>
    <col min="11522" max="11533" width="12.5703125" style="3062" customWidth="1"/>
    <col min="11534" max="11534" width="15.85546875" style="3062" customWidth="1"/>
    <col min="11535" max="11776" width="9.140625" style="3062"/>
    <col min="11777" max="11777" width="27.5703125" style="3062" customWidth="1"/>
    <col min="11778" max="11789" width="12.5703125" style="3062" customWidth="1"/>
    <col min="11790" max="11790" width="15.85546875" style="3062" customWidth="1"/>
    <col min="11791" max="12032" width="9.140625" style="3062"/>
    <col min="12033" max="12033" width="27.5703125" style="3062" customWidth="1"/>
    <col min="12034" max="12045" width="12.5703125" style="3062" customWidth="1"/>
    <col min="12046" max="12046" width="15.85546875" style="3062" customWidth="1"/>
    <col min="12047" max="12288" width="9.140625" style="3062"/>
    <col min="12289" max="12289" width="27.5703125" style="3062" customWidth="1"/>
    <col min="12290" max="12301" width="12.5703125" style="3062" customWidth="1"/>
    <col min="12302" max="12302" width="15.85546875" style="3062" customWidth="1"/>
    <col min="12303" max="12544" width="9.140625" style="3062"/>
    <col min="12545" max="12545" width="27.5703125" style="3062" customWidth="1"/>
    <col min="12546" max="12557" width="12.5703125" style="3062" customWidth="1"/>
    <col min="12558" max="12558" width="15.85546875" style="3062" customWidth="1"/>
    <col min="12559" max="12800" width="9.140625" style="3062"/>
    <col min="12801" max="12801" width="27.5703125" style="3062" customWidth="1"/>
    <col min="12802" max="12813" width="12.5703125" style="3062" customWidth="1"/>
    <col min="12814" max="12814" width="15.85546875" style="3062" customWidth="1"/>
    <col min="12815" max="13056" width="9.140625" style="3062"/>
    <col min="13057" max="13057" width="27.5703125" style="3062" customWidth="1"/>
    <col min="13058" max="13069" width="12.5703125" style="3062" customWidth="1"/>
    <col min="13070" max="13070" width="15.85546875" style="3062" customWidth="1"/>
    <col min="13071" max="13312" width="9.140625" style="3062"/>
    <col min="13313" max="13313" width="27.5703125" style="3062" customWidth="1"/>
    <col min="13314" max="13325" width="12.5703125" style="3062" customWidth="1"/>
    <col min="13326" max="13326" width="15.85546875" style="3062" customWidth="1"/>
    <col min="13327" max="13568" width="9.140625" style="3062"/>
    <col min="13569" max="13569" width="27.5703125" style="3062" customWidth="1"/>
    <col min="13570" max="13581" width="12.5703125" style="3062" customWidth="1"/>
    <col min="13582" max="13582" width="15.85546875" style="3062" customWidth="1"/>
    <col min="13583" max="13824" width="9.140625" style="3062"/>
    <col min="13825" max="13825" width="27.5703125" style="3062" customWidth="1"/>
    <col min="13826" max="13837" width="12.5703125" style="3062" customWidth="1"/>
    <col min="13838" max="13838" width="15.85546875" style="3062" customWidth="1"/>
    <col min="13839" max="14080" width="9.140625" style="3062"/>
    <col min="14081" max="14081" width="27.5703125" style="3062" customWidth="1"/>
    <col min="14082" max="14093" width="12.5703125" style="3062" customWidth="1"/>
    <col min="14094" max="14094" width="15.85546875" style="3062" customWidth="1"/>
    <col min="14095" max="14336" width="9.140625" style="3062"/>
    <col min="14337" max="14337" width="27.5703125" style="3062" customWidth="1"/>
    <col min="14338" max="14349" width="12.5703125" style="3062" customWidth="1"/>
    <col min="14350" max="14350" width="15.85546875" style="3062" customWidth="1"/>
    <col min="14351" max="14592" width="9.140625" style="3062"/>
    <col min="14593" max="14593" width="27.5703125" style="3062" customWidth="1"/>
    <col min="14594" max="14605" width="12.5703125" style="3062" customWidth="1"/>
    <col min="14606" max="14606" width="15.85546875" style="3062" customWidth="1"/>
    <col min="14607" max="14848" width="9.140625" style="3062"/>
    <col min="14849" max="14849" width="27.5703125" style="3062" customWidth="1"/>
    <col min="14850" max="14861" width="12.5703125" style="3062" customWidth="1"/>
    <col min="14862" max="14862" width="15.85546875" style="3062" customWidth="1"/>
    <col min="14863" max="15104" width="9.140625" style="3062"/>
    <col min="15105" max="15105" width="27.5703125" style="3062" customWidth="1"/>
    <col min="15106" max="15117" width="12.5703125" style="3062" customWidth="1"/>
    <col min="15118" max="15118" width="15.85546875" style="3062" customWidth="1"/>
    <col min="15119" max="15360" width="9.140625" style="3062"/>
    <col min="15361" max="15361" width="27.5703125" style="3062" customWidth="1"/>
    <col min="15362" max="15373" width="12.5703125" style="3062" customWidth="1"/>
    <col min="15374" max="15374" width="15.85546875" style="3062" customWidth="1"/>
    <col min="15375" max="15616" width="9.140625" style="3062"/>
    <col min="15617" max="15617" width="27.5703125" style="3062" customWidth="1"/>
    <col min="15618" max="15629" width="12.5703125" style="3062" customWidth="1"/>
    <col min="15630" max="15630" width="15.85546875" style="3062" customWidth="1"/>
    <col min="15631" max="15872" width="9.140625" style="3062"/>
    <col min="15873" max="15873" width="27.5703125" style="3062" customWidth="1"/>
    <col min="15874" max="15885" width="12.5703125" style="3062" customWidth="1"/>
    <col min="15886" max="15886" width="15.85546875" style="3062" customWidth="1"/>
    <col min="15887" max="16128" width="9.140625" style="3062"/>
    <col min="16129" max="16129" width="27.5703125" style="3062" customWidth="1"/>
    <col min="16130" max="16141" width="12.5703125" style="3062" customWidth="1"/>
    <col min="16142" max="16142" width="15.85546875" style="3062" customWidth="1"/>
    <col min="16143" max="16384" width="9.140625" style="3062"/>
  </cols>
  <sheetData>
    <row r="1" spans="1:14" ht="13.5" thickBot="1">
      <c r="A1" s="7696" t="s">
        <v>0</v>
      </c>
      <c r="B1" s="7696"/>
      <c r="C1" s="7696"/>
      <c r="E1" s="4200"/>
      <c r="F1" s="4200"/>
      <c r="H1" s="4200"/>
      <c r="I1" s="4200"/>
      <c r="K1" s="4200"/>
      <c r="L1" s="4160"/>
      <c r="M1" s="3062"/>
      <c r="N1" s="3333" t="s">
        <v>1</v>
      </c>
    </row>
    <row r="2" spans="1:14" ht="16.5" customHeight="1" thickTop="1" thickBot="1">
      <c r="A2" s="7735" t="s">
        <v>4012</v>
      </c>
      <c r="B2" s="7736"/>
      <c r="C2" s="7736"/>
      <c r="D2" s="7736"/>
      <c r="E2" s="7736"/>
      <c r="F2" s="7736"/>
      <c r="G2" s="7736"/>
      <c r="H2" s="7736"/>
      <c r="I2" s="7736"/>
      <c r="J2" s="7736"/>
      <c r="K2" s="7736"/>
      <c r="L2" s="7736"/>
      <c r="M2" s="7736"/>
      <c r="N2" s="7737"/>
    </row>
    <row r="3" spans="1:14" ht="23.25" customHeight="1" thickBot="1">
      <c r="A3" s="7723" t="s">
        <v>5411</v>
      </c>
      <c r="B3" s="7724"/>
      <c r="C3" s="7724"/>
      <c r="D3" s="7724"/>
      <c r="E3" s="7724"/>
      <c r="F3" s="7724"/>
      <c r="G3" s="7724"/>
      <c r="H3" s="7724"/>
      <c r="I3" s="7724"/>
      <c r="J3" s="7724"/>
      <c r="K3" s="7724"/>
      <c r="L3" s="7724"/>
      <c r="M3" s="7724"/>
      <c r="N3" s="7725"/>
    </row>
    <row r="4" spans="1:14" s="4202" customFormat="1" ht="18.75" customHeight="1" thickBot="1">
      <c r="A4" s="7750" t="s">
        <v>3692</v>
      </c>
      <c r="B4" s="7757" t="s">
        <v>2132</v>
      </c>
      <c r="C4" s="7758"/>
      <c r="D4" s="7758"/>
      <c r="E4" s="7758"/>
      <c r="F4" s="7758"/>
      <c r="G4" s="7758"/>
      <c r="H4" s="7758"/>
      <c r="I4" s="7758"/>
      <c r="J4" s="7758"/>
      <c r="K4" s="7758"/>
      <c r="L4" s="7758"/>
      <c r="M4" s="7759"/>
      <c r="N4" s="7730" t="s">
        <v>78</v>
      </c>
    </row>
    <row r="5" spans="1:14" s="4256" customFormat="1" ht="21" customHeight="1" thickBot="1">
      <c r="A5" s="7756"/>
      <c r="B5" s="4268" t="s">
        <v>14</v>
      </c>
      <c r="C5" s="4269" t="s">
        <v>15</v>
      </c>
      <c r="D5" s="4269" t="s">
        <v>16</v>
      </c>
      <c r="E5" s="4269" t="s">
        <v>17</v>
      </c>
      <c r="F5" s="4269" t="s">
        <v>18</v>
      </c>
      <c r="G5" s="4269" t="s">
        <v>19</v>
      </c>
      <c r="H5" s="4269" t="s">
        <v>20</v>
      </c>
      <c r="I5" s="4269" t="s">
        <v>21</v>
      </c>
      <c r="J5" s="4269" t="s">
        <v>22</v>
      </c>
      <c r="K5" s="4269" t="s">
        <v>23</v>
      </c>
      <c r="L5" s="4269" t="s">
        <v>24</v>
      </c>
      <c r="M5" s="4270" t="s">
        <v>25</v>
      </c>
      <c r="N5" s="7731"/>
    </row>
    <row r="6" spans="1:14" ht="15.95" customHeight="1">
      <c r="A6" s="4357" t="s">
        <v>3901</v>
      </c>
      <c r="B6" s="4360">
        <v>0</v>
      </c>
      <c r="C6" s="4359">
        <v>0</v>
      </c>
      <c r="D6" s="4359">
        <v>0</v>
      </c>
      <c r="E6" s="4359">
        <v>0</v>
      </c>
      <c r="F6" s="4359">
        <v>0</v>
      </c>
      <c r="G6" s="4359">
        <v>0</v>
      </c>
      <c r="H6" s="4359">
        <v>0</v>
      </c>
      <c r="I6" s="4359">
        <v>0</v>
      </c>
      <c r="J6" s="4359">
        <v>0</v>
      </c>
      <c r="K6" s="4359">
        <v>0</v>
      </c>
      <c r="L6" s="4359">
        <v>0</v>
      </c>
      <c r="M6" s="4359">
        <v>67</v>
      </c>
      <c r="N6" s="4258">
        <f t="shared" ref="N6:N77" si="0">SUM(B6:M6)</f>
        <v>67</v>
      </c>
    </row>
    <row r="7" spans="1:14" ht="15.95" customHeight="1">
      <c r="A7" s="4281" t="s">
        <v>3952</v>
      </c>
      <c r="B7" s="3014">
        <v>53</v>
      </c>
      <c r="C7" s="3015">
        <v>104</v>
      </c>
      <c r="D7" s="3015">
        <v>0</v>
      </c>
      <c r="E7" s="3015">
        <v>85</v>
      </c>
      <c r="F7" s="3015">
        <v>60</v>
      </c>
      <c r="G7" s="3015">
        <v>26</v>
      </c>
      <c r="H7" s="3015">
        <v>0</v>
      </c>
      <c r="I7" s="3015">
        <v>0</v>
      </c>
      <c r="J7" s="3015">
        <v>0</v>
      </c>
      <c r="K7" s="3015">
        <v>72</v>
      </c>
      <c r="L7" s="3015">
        <v>25</v>
      </c>
      <c r="M7" s="3015">
        <v>112</v>
      </c>
      <c r="N7" s="4258">
        <f t="shared" si="0"/>
        <v>537</v>
      </c>
    </row>
    <row r="8" spans="1:14" ht="15.95" customHeight="1">
      <c r="A8" s="4281" t="s">
        <v>3768</v>
      </c>
      <c r="B8" s="3014">
        <v>166</v>
      </c>
      <c r="C8" s="3015">
        <v>264</v>
      </c>
      <c r="D8" s="3015">
        <v>456</v>
      </c>
      <c r="E8" s="3015">
        <v>516</v>
      </c>
      <c r="F8" s="3015">
        <v>458</v>
      </c>
      <c r="G8" s="3015">
        <v>416</v>
      </c>
      <c r="H8" s="3015">
        <v>243</v>
      </c>
      <c r="I8" s="3015">
        <v>21</v>
      </c>
      <c r="J8" s="3015">
        <v>3</v>
      </c>
      <c r="K8" s="3015">
        <v>0</v>
      </c>
      <c r="L8" s="3015">
        <v>0</v>
      </c>
      <c r="M8" s="3015">
        <v>256</v>
      </c>
      <c r="N8" s="4258">
        <f t="shared" si="0"/>
        <v>2799</v>
      </c>
    </row>
    <row r="9" spans="1:14" ht="15.95" customHeight="1">
      <c r="A9" s="4281" t="s">
        <v>3872</v>
      </c>
      <c r="B9" s="4282">
        <v>0</v>
      </c>
      <c r="C9" s="3015">
        <v>5</v>
      </c>
      <c r="D9" s="3015">
        <v>3</v>
      </c>
      <c r="E9" s="3015">
        <v>0</v>
      </c>
      <c r="F9" s="3015">
        <v>0</v>
      </c>
      <c r="G9" s="3015">
        <v>0</v>
      </c>
      <c r="H9" s="3015">
        <v>31</v>
      </c>
      <c r="I9" s="3015">
        <v>10</v>
      </c>
      <c r="J9" s="3015">
        <v>38</v>
      </c>
      <c r="K9" s="3015">
        <v>13</v>
      </c>
      <c r="L9" s="3015">
        <v>0</v>
      </c>
      <c r="M9" s="3015">
        <v>61</v>
      </c>
      <c r="N9" s="4258">
        <f t="shared" si="0"/>
        <v>161</v>
      </c>
    </row>
    <row r="10" spans="1:14" ht="15.95" customHeight="1">
      <c r="A10" s="4281" t="s">
        <v>3953</v>
      </c>
      <c r="B10" s="3014">
        <v>78</v>
      </c>
      <c r="C10" s="3015">
        <v>260</v>
      </c>
      <c r="D10" s="3015">
        <v>89</v>
      </c>
      <c r="E10" s="3015">
        <v>195</v>
      </c>
      <c r="F10" s="3015">
        <v>215</v>
      </c>
      <c r="G10" s="3015">
        <v>272</v>
      </c>
      <c r="H10" s="4283">
        <v>65</v>
      </c>
      <c r="I10" s="3015">
        <v>190</v>
      </c>
      <c r="J10" s="3015">
        <v>201</v>
      </c>
      <c r="K10" s="3015">
        <v>1304</v>
      </c>
      <c r="L10" s="3015">
        <v>64</v>
      </c>
      <c r="M10" s="3015">
        <v>495</v>
      </c>
      <c r="N10" s="4258">
        <f t="shared" si="0"/>
        <v>3428</v>
      </c>
    </row>
    <row r="11" spans="1:14" ht="15.95" customHeight="1">
      <c r="A11" s="4281" t="s">
        <v>3770</v>
      </c>
      <c r="B11" s="3014">
        <v>5773</v>
      </c>
      <c r="C11" s="3015">
        <v>5513</v>
      </c>
      <c r="D11" s="3015">
        <v>5454</v>
      </c>
      <c r="E11" s="3015">
        <v>7060</v>
      </c>
      <c r="F11" s="3015">
        <v>6170</v>
      </c>
      <c r="G11" s="3015">
        <v>4305</v>
      </c>
      <c r="H11" s="3015">
        <v>6592</v>
      </c>
      <c r="I11" s="3015">
        <v>6260</v>
      </c>
      <c r="J11" s="3015">
        <v>7698</v>
      </c>
      <c r="K11" s="3015">
        <v>7482</v>
      </c>
      <c r="L11" s="3015">
        <v>8228</v>
      </c>
      <c r="M11" s="3015">
        <v>8042</v>
      </c>
      <c r="N11" s="4258">
        <f t="shared" si="0"/>
        <v>78577</v>
      </c>
    </row>
    <row r="12" spans="1:14" ht="15.95" customHeight="1">
      <c r="A12" s="4281" t="s">
        <v>3771</v>
      </c>
      <c r="B12" s="3014">
        <v>883</v>
      </c>
      <c r="C12" s="3015">
        <v>993</v>
      </c>
      <c r="D12" s="3015">
        <v>544</v>
      </c>
      <c r="E12" s="3015">
        <v>687</v>
      </c>
      <c r="F12" s="3015">
        <v>939</v>
      </c>
      <c r="G12" s="3015">
        <v>581</v>
      </c>
      <c r="H12" s="3015">
        <v>286</v>
      </c>
      <c r="I12" s="3015">
        <v>361</v>
      </c>
      <c r="J12" s="3015">
        <v>790</v>
      </c>
      <c r="K12" s="3015">
        <v>1098</v>
      </c>
      <c r="L12" s="3015">
        <v>565</v>
      </c>
      <c r="M12" s="3015">
        <v>356</v>
      </c>
      <c r="N12" s="4258">
        <f t="shared" si="0"/>
        <v>8083</v>
      </c>
    </row>
    <row r="13" spans="1:14" ht="15.95" customHeight="1">
      <c r="A13" s="4281" t="s">
        <v>3954</v>
      </c>
      <c r="B13" s="3014">
        <v>113</v>
      </c>
      <c r="C13" s="3015">
        <v>22</v>
      </c>
      <c r="D13" s="3015">
        <v>248</v>
      </c>
      <c r="E13" s="3015">
        <v>97</v>
      </c>
      <c r="F13" s="3015">
        <v>15</v>
      </c>
      <c r="G13" s="3015">
        <v>10</v>
      </c>
      <c r="H13" s="3015">
        <v>16</v>
      </c>
      <c r="I13" s="4283">
        <v>222</v>
      </c>
      <c r="J13" s="3015">
        <v>84</v>
      </c>
      <c r="K13" s="3015">
        <v>111</v>
      </c>
      <c r="L13" s="3015">
        <v>197</v>
      </c>
      <c r="M13" s="3015">
        <v>249</v>
      </c>
      <c r="N13" s="4258">
        <f t="shared" si="0"/>
        <v>1384</v>
      </c>
    </row>
    <row r="14" spans="1:14" ht="15.95" customHeight="1">
      <c r="A14" s="4281" t="s">
        <v>3773</v>
      </c>
      <c r="B14" s="3014">
        <v>385</v>
      </c>
      <c r="C14" s="3015">
        <v>235</v>
      </c>
      <c r="D14" s="3015">
        <v>159</v>
      </c>
      <c r="E14" s="3015">
        <v>405</v>
      </c>
      <c r="F14" s="3015">
        <v>472</v>
      </c>
      <c r="G14" s="3015">
        <v>498</v>
      </c>
      <c r="H14" s="3015">
        <v>329</v>
      </c>
      <c r="I14" s="3015">
        <v>192</v>
      </c>
      <c r="J14" s="3015">
        <v>405</v>
      </c>
      <c r="K14" s="3015">
        <v>222</v>
      </c>
      <c r="L14" s="3015">
        <v>200</v>
      </c>
      <c r="M14" s="3015">
        <v>191</v>
      </c>
      <c r="N14" s="4258">
        <f t="shared" si="0"/>
        <v>3693</v>
      </c>
    </row>
    <row r="15" spans="1:14" ht="15.95" customHeight="1">
      <c r="A15" s="4281" t="s">
        <v>3874</v>
      </c>
      <c r="B15" s="3014">
        <v>0</v>
      </c>
      <c r="C15" s="3015">
        <v>25</v>
      </c>
      <c r="D15" s="3015">
        <v>0</v>
      </c>
      <c r="E15" s="3015">
        <v>0</v>
      </c>
      <c r="F15" s="3015">
        <v>10</v>
      </c>
      <c r="G15" s="3015">
        <v>0</v>
      </c>
      <c r="H15" s="3015">
        <v>0</v>
      </c>
      <c r="I15" s="3015">
        <v>0</v>
      </c>
      <c r="J15" s="3015">
        <v>6</v>
      </c>
      <c r="K15" s="3015">
        <v>0</v>
      </c>
      <c r="L15" s="3015">
        <v>0</v>
      </c>
      <c r="M15" s="3015">
        <v>20</v>
      </c>
      <c r="N15" s="4258">
        <f t="shared" si="0"/>
        <v>61</v>
      </c>
    </row>
    <row r="16" spans="1:14" ht="15.95" customHeight="1">
      <c r="A16" s="4281" t="s">
        <v>3955</v>
      </c>
      <c r="B16" s="3014">
        <v>64</v>
      </c>
      <c r="C16" s="3015">
        <v>80</v>
      </c>
      <c r="D16" s="3015">
        <v>345</v>
      </c>
      <c r="E16" s="3015">
        <v>652</v>
      </c>
      <c r="F16" s="3015">
        <v>416</v>
      </c>
      <c r="G16" s="3015">
        <v>481</v>
      </c>
      <c r="H16" s="3015">
        <v>523</v>
      </c>
      <c r="I16" s="3015">
        <v>303</v>
      </c>
      <c r="J16" s="3015">
        <v>247</v>
      </c>
      <c r="K16" s="3015">
        <v>121</v>
      </c>
      <c r="L16" s="3015">
        <v>68</v>
      </c>
      <c r="M16" s="3015">
        <v>377</v>
      </c>
      <c r="N16" s="4258">
        <f t="shared" si="0"/>
        <v>3677</v>
      </c>
    </row>
    <row r="17" spans="1:14" ht="15.95" customHeight="1">
      <c r="A17" s="4281" t="s">
        <v>3956</v>
      </c>
      <c r="B17" s="3014">
        <v>0</v>
      </c>
      <c r="C17" s="3015">
        <v>39</v>
      </c>
      <c r="D17" s="3015">
        <v>399</v>
      </c>
      <c r="E17" s="3015">
        <v>0</v>
      </c>
      <c r="F17" s="3015">
        <v>40</v>
      </c>
      <c r="G17" s="3015">
        <v>219</v>
      </c>
      <c r="H17" s="3015">
        <v>216</v>
      </c>
      <c r="I17" s="3015">
        <v>227</v>
      </c>
      <c r="J17" s="3015">
        <v>67</v>
      </c>
      <c r="K17" s="3015">
        <v>33</v>
      </c>
      <c r="L17" s="3015">
        <v>144</v>
      </c>
      <c r="M17" s="3015">
        <v>35</v>
      </c>
      <c r="N17" s="4258">
        <f t="shared" si="0"/>
        <v>1419</v>
      </c>
    </row>
    <row r="18" spans="1:14" ht="15.95" customHeight="1">
      <c r="A18" s="4281" t="s">
        <v>3896</v>
      </c>
      <c r="B18" s="4282">
        <v>0</v>
      </c>
      <c r="C18" s="3015">
        <v>13</v>
      </c>
      <c r="D18" s="3015">
        <v>0</v>
      </c>
      <c r="E18" s="3015">
        <v>0</v>
      </c>
      <c r="F18" s="3015">
        <v>0</v>
      </c>
      <c r="G18" s="3015">
        <v>0</v>
      </c>
      <c r="H18" s="3015">
        <v>72</v>
      </c>
      <c r="I18" s="3015">
        <v>0</v>
      </c>
      <c r="J18" s="3015">
        <v>0</v>
      </c>
      <c r="K18" s="3015">
        <v>0</v>
      </c>
      <c r="L18" s="3015">
        <v>0</v>
      </c>
      <c r="M18" s="3015">
        <v>149</v>
      </c>
      <c r="N18" s="4258">
        <f t="shared" si="0"/>
        <v>234</v>
      </c>
    </row>
    <row r="19" spans="1:14" ht="15.95" customHeight="1">
      <c r="A19" s="4281" t="s">
        <v>3875</v>
      </c>
      <c r="B19" s="3014">
        <v>29</v>
      </c>
      <c r="C19" s="3015">
        <v>10</v>
      </c>
      <c r="D19" s="3015">
        <v>50</v>
      </c>
      <c r="E19" s="3015">
        <v>158</v>
      </c>
      <c r="F19" s="3015">
        <v>225</v>
      </c>
      <c r="G19" s="3015">
        <v>151</v>
      </c>
      <c r="H19" s="3015">
        <v>226</v>
      </c>
      <c r="I19" s="3015">
        <v>142</v>
      </c>
      <c r="J19" s="3015">
        <v>271</v>
      </c>
      <c r="K19" s="3015">
        <v>86</v>
      </c>
      <c r="L19" s="3015">
        <v>137</v>
      </c>
      <c r="M19" s="3015">
        <v>117</v>
      </c>
      <c r="N19" s="4258">
        <f t="shared" si="0"/>
        <v>1602</v>
      </c>
    </row>
    <row r="20" spans="1:14" ht="15.95" customHeight="1">
      <c r="A20" s="4281" t="s">
        <v>3957</v>
      </c>
      <c r="B20" s="3014">
        <v>0</v>
      </c>
      <c r="C20" s="3015">
        <v>0</v>
      </c>
      <c r="D20" s="3015">
        <v>0</v>
      </c>
      <c r="E20" s="3015">
        <v>28</v>
      </c>
      <c r="F20" s="3015">
        <v>0</v>
      </c>
      <c r="G20" s="3015">
        <v>0</v>
      </c>
      <c r="H20" s="3015">
        <v>14</v>
      </c>
      <c r="I20" s="3015">
        <v>0</v>
      </c>
      <c r="J20" s="3015">
        <v>0</v>
      </c>
      <c r="K20" s="3015">
        <v>0</v>
      </c>
      <c r="L20" s="3015">
        <v>0</v>
      </c>
      <c r="M20" s="3015">
        <v>0</v>
      </c>
      <c r="N20" s="4258">
        <f t="shared" si="0"/>
        <v>42</v>
      </c>
    </row>
    <row r="21" spans="1:14" ht="15.95" customHeight="1">
      <c r="A21" s="4281" t="s">
        <v>3777</v>
      </c>
      <c r="B21" s="3014">
        <v>338</v>
      </c>
      <c r="C21" s="3015">
        <v>265</v>
      </c>
      <c r="D21" s="3015">
        <v>131</v>
      </c>
      <c r="E21" s="3015">
        <v>234</v>
      </c>
      <c r="F21" s="3015">
        <v>55</v>
      </c>
      <c r="G21" s="3015">
        <v>128</v>
      </c>
      <c r="H21" s="3015">
        <v>188</v>
      </c>
      <c r="I21" s="3015">
        <v>357</v>
      </c>
      <c r="J21" s="3015">
        <v>153</v>
      </c>
      <c r="K21" s="3015">
        <v>271</v>
      </c>
      <c r="L21" s="3015">
        <v>217</v>
      </c>
      <c r="M21" s="3015">
        <v>15</v>
      </c>
      <c r="N21" s="4258">
        <f t="shared" si="0"/>
        <v>2352</v>
      </c>
    </row>
    <row r="22" spans="1:14" ht="15.95" customHeight="1">
      <c r="A22" s="4281" t="s">
        <v>3778</v>
      </c>
      <c r="B22" s="3014">
        <v>1008</v>
      </c>
      <c r="C22" s="3015">
        <v>1399</v>
      </c>
      <c r="D22" s="3015">
        <v>1105</v>
      </c>
      <c r="E22" s="3015">
        <v>887</v>
      </c>
      <c r="F22" s="3015">
        <v>1233</v>
      </c>
      <c r="G22" s="3015">
        <v>1114</v>
      </c>
      <c r="H22" s="3015">
        <v>813</v>
      </c>
      <c r="I22" s="3015">
        <v>1357</v>
      </c>
      <c r="J22" s="3015">
        <v>872</v>
      </c>
      <c r="K22" s="3015">
        <v>1065</v>
      </c>
      <c r="L22" s="3015">
        <v>1359</v>
      </c>
      <c r="M22" s="3015">
        <v>1084</v>
      </c>
      <c r="N22" s="4258">
        <f t="shared" si="0"/>
        <v>13296</v>
      </c>
    </row>
    <row r="23" spans="1:14" ht="15.95" customHeight="1">
      <c r="A23" s="4281" t="s">
        <v>3779</v>
      </c>
      <c r="B23" s="3014">
        <v>0</v>
      </c>
      <c r="C23" s="3015">
        <v>0</v>
      </c>
      <c r="D23" s="3015">
        <v>0</v>
      </c>
      <c r="E23" s="3015">
        <v>0</v>
      </c>
      <c r="F23" s="3015">
        <v>14</v>
      </c>
      <c r="G23" s="3015">
        <v>0</v>
      </c>
      <c r="H23" s="3015">
        <v>0</v>
      </c>
      <c r="I23" s="3015">
        <v>0</v>
      </c>
      <c r="J23" s="3015">
        <v>0</v>
      </c>
      <c r="K23" s="3015">
        <v>0</v>
      </c>
      <c r="L23" s="3015">
        <v>0</v>
      </c>
      <c r="M23" s="3015">
        <v>0</v>
      </c>
      <c r="N23" s="4258">
        <f t="shared" si="0"/>
        <v>14</v>
      </c>
    </row>
    <row r="24" spans="1:14" ht="15.95" customHeight="1">
      <c r="A24" s="4281" t="s">
        <v>3780</v>
      </c>
      <c r="B24" s="3014">
        <v>0</v>
      </c>
      <c r="C24" s="3015">
        <v>0</v>
      </c>
      <c r="D24" s="3015">
        <v>0</v>
      </c>
      <c r="E24" s="3015">
        <v>0</v>
      </c>
      <c r="F24" s="3015"/>
      <c r="G24" s="3015">
        <v>0</v>
      </c>
      <c r="H24" s="3015">
        <v>0</v>
      </c>
      <c r="I24" s="3015">
        <v>0</v>
      </c>
      <c r="J24" s="3015">
        <v>0</v>
      </c>
      <c r="K24" s="3015">
        <v>0</v>
      </c>
      <c r="L24" s="3015">
        <v>0</v>
      </c>
      <c r="M24" s="3015">
        <v>0</v>
      </c>
      <c r="N24" s="4258">
        <f t="shared" si="0"/>
        <v>0</v>
      </c>
    </row>
    <row r="25" spans="1:14" ht="15.95" customHeight="1">
      <c r="A25" s="4281" t="s">
        <v>3855</v>
      </c>
      <c r="B25" s="3014">
        <v>0</v>
      </c>
      <c r="C25" s="3015">
        <v>0</v>
      </c>
      <c r="D25" s="3015">
        <v>0</v>
      </c>
      <c r="E25" s="3015">
        <v>0</v>
      </c>
      <c r="F25" s="3015">
        <v>0</v>
      </c>
      <c r="G25" s="3015"/>
      <c r="H25" s="3015">
        <v>0</v>
      </c>
      <c r="I25" s="3015">
        <v>0</v>
      </c>
      <c r="J25" s="3015">
        <v>0</v>
      </c>
      <c r="K25" s="3015">
        <v>0</v>
      </c>
      <c r="L25" s="3015">
        <v>21</v>
      </c>
      <c r="M25" s="3015">
        <v>0</v>
      </c>
      <c r="N25" s="4258">
        <f t="shared" si="0"/>
        <v>21</v>
      </c>
    </row>
    <row r="26" spans="1:14" ht="15.95" customHeight="1">
      <c r="A26" s="4281" t="s">
        <v>3958</v>
      </c>
      <c r="B26" s="3014">
        <v>22</v>
      </c>
      <c r="C26" s="3015">
        <v>214</v>
      </c>
      <c r="D26" s="3015">
        <v>89</v>
      </c>
      <c r="E26" s="3015">
        <v>187</v>
      </c>
      <c r="F26" s="3015">
        <v>247</v>
      </c>
      <c r="G26" s="3015">
        <v>43</v>
      </c>
      <c r="H26" s="3015">
        <v>139</v>
      </c>
      <c r="I26" s="3015">
        <v>65</v>
      </c>
      <c r="J26" s="3015">
        <v>154</v>
      </c>
      <c r="K26" s="3015">
        <v>127</v>
      </c>
      <c r="L26" s="3015">
        <v>89</v>
      </c>
      <c r="M26" s="3015">
        <v>34</v>
      </c>
      <c r="N26" s="4258">
        <f t="shared" si="0"/>
        <v>1410</v>
      </c>
    </row>
    <row r="27" spans="1:14" ht="15.95" customHeight="1">
      <c r="A27" s="4281" t="s">
        <v>3782</v>
      </c>
      <c r="B27" s="3014">
        <v>87</v>
      </c>
      <c r="C27" s="3015">
        <v>0</v>
      </c>
      <c r="D27" s="3015">
        <v>34</v>
      </c>
      <c r="E27" s="3015">
        <v>62</v>
      </c>
      <c r="F27" s="3015">
        <v>0</v>
      </c>
      <c r="G27" s="3015">
        <v>153</v>
      </c>
      <c r="H27" s="3015">
        <v>0</v>
      </c>
      <c r="I27" s="3015">
        <v>28</v>
      </c>
      <c r="J27" s="3015">
        <v>0</v>
      </c>
      <c r="K27" s="3015">
        <v>3</v>
      </c>
      <c r="L27" s="3015">
        <v>48</v>
      </c>
      <c r="M27" s="3015">
        <v>0</v>
      </c>
      <c r="N27" s="4258">
        <f t="shared" si="0"/>
        <v>415</v>
      </c>
    </row>
    <row r="28" spans="1:14" ht="15.95" customHeight="1">
      <c r="A28" s="4281" t="s">
        <v>3783</v>
      </c>
      <c r="B28" s="3014">
        <v>2619</v>
      </c>
      <c r="C28" s="3015">
        <v>4126</v>
      </c>
      <c r="D28" s="3015">
        <v>4359</v>
      </c>
      <c r="E28" s="3015">
        <v>6093</v>
      </c>
      <c r="F28" s="3015">
        <v>5109</v>
      </c>
      <c r="G28" s="3015">
        <v>5806</v>
      </c>
      <c r="H28" s="3015">
        <v>5875</v>
      </c>
      <c r="I28" s="3015">
        <v>3579</v>
      </c>
      <c r="J28" s="3015">
        <v>4848</v>
      </c>
      <c r="K28" s="3015">
        <v>4930</v>
      </c>
      <c r="L28" s="3015">
        <v>3909</v>
      </c>
      <c r="M28" s="3015">
        <v>4869</v>
      </c>
      <c r="N28" s="4258">
        <f t="shared" si="0"/>
        <v>56122</v>
      </c>
    </row>
    <row r="29" spans="1:14" ht="15.95" customHeight="1">
      <c r="A29" s="4281" t="s">
        <v>3784</v>
      </c>
      <c r="B29" s="3014">
        <v>624</v>
      </c>
      <c r="C29" s="3015">
        <v>556</v>
      </c>
      <c r="D29" s="3015">
        <v>694</v>
      </c>
      <c r="E29" s="3015">
        <v>675</v>
      </c>
      <c r="F29" s="3015">
        <v>519</v>
      </c>
      <c r="G29" s="3015">
        <v>529</v>
      </c>
      <c r="H29" s="3015">
        <v>494</v>
      </c>
      <c r="I29" s="3015">
        <v>536</v>
      </c>
      <c r="J29" s="3015">
        <v>690</v>
      </c>
      <c r="K29" s="3015">
        <v>669</v>
      </c>
      <c r="L29" s="3015">
        <v>846</v>
      </c>
      <c r="M29" s="3015">
        <v>985</v>
      </c>
      <c r="N29" s="4258">
        <f t="shared" si="0"/>
        <v>7817</v>
      </c>
    </row>
    <row r="30" spans="1:14" ht="15.95" customHeight="1">
      <c r="A30" s="4281" t="s">
        <v>3785</v>
      </c>
      <c r="B30" s="3014">
        <v>1497</v>
      </c>
      <c r="C30" s="3015">
        <v>1252</v>
      </c>
      <c r="D30" s="3015">
        <v>1203</v>
      </c>
      <c r="E30" s="3015">
        <v>977</v>
      </c>
      <c r="F30" s="3015">
        <v>1518</v>
      </c>
      <c r="G30" s="3015">
        <v>1296</v>
      </c>
      <c r="H30" s="3015">
        <v>1957</v>
      </c>
      <c r="I30" s="3015">
        <v>722</v>
      </c>
      <c r="J30" s="3015">
        <v>1233</v>
      </c>
      <c r="K30" s="3015">
        <v>1492</v>
      </c>
      <c r="L30" s="3015">
        <v>770</v>
      </c>
      <c r="M30" s="3015">
        <v>1377</v>
      </c>
      <c r="N30" s="4258">
        <f t="shared" si="0"/>
        <v>15294</v>
      </c>
    </row>
    <row r="31" spans="1:14" ht="15.95" customHeight="1">
      <c r="A31" s="4281" t="s">
        <v>3786</v>
      </c>
      <c r="B31" s="3014">
        <v>0</v>
      </c>
      <c r="C31" s="3015">
        <v>0</v>
      </c>
      <c r="D31" s="3015">
        <v>38</v>
      </c>
      <c r="E31" s="3015">
        <v>0</v>
      </c>
      <c r="F31" s="3015">
        <v>0</v>
      </c>
      <c r="G31" s="3015">
        <v>0</v>
      </c>
      <c r="H31" s="3015">
        <v>0</v>
      </c>
      <c r="I31" s="3015">
        <v>0</v>
      </c>
      <c r="J31" s="3015">
        <v>0</v>
      </c>
      <c r="K31" s="3015">
        <v>0</v>
      </c>
      <c r="L31" s="3015">
        <v>0</v>
      </c>
      <c r="M31" s="3015">
        <v>0</v>
      </c>
      <c r="N31" s="4258">
        <f t="shared" si="0"/>
        <v>38</v>
      </c>
    </row>
    <row r="32" spans="1:14" ht="15.95" customHeight="1">
      <c r="A32" s="4281" t="s">
        <v>3787</v>
      </c>
      <c r="B32" s="3014">
        <v>288</v>
      </c>
      <c r="C32" s="3015">
        <v>323</v>
      </c>
      <c r="D32" s="3015">
        <v>488</v>
      </c>
      <c r="E32" s="3015">
        <v>185</v>
      </c>
      <c r="F32" s="3015">
        <v>277</v>
      </c>
      <c r="G32" s="3015">
        <v>156</v>
      </c>
      <c r="H32" s="3015">
        <v>238</v>
      </c>
      <c r="I32" s="3015">
        <v>164</v>
      </c>
      <c r="J32" s="3015">
        <v>237</v>
      </c>
      <c r="K32" s="3015">
        <v>308</v>
      </c>
      <c r="L32" s="3015">
        <v>377</v>
      </c>
      <c r="M32" s="3015">
        <v>211</v>
      </c>
      <c r="N32" s="4258">
        <f t="shared" si="0"/>
        <v>3252</v>
      </c>
    </row>
    <row r="33" spans="1:14" ht="15.95" customHeight="1">
      <c r="A33" s="4281" t="s">
        <v>3788</v>
      </c>
      <c r="B33" s="3014">
        <v>0</v>
      </c>
      <c r="C33" s="3015">
        <v>0</v>
      </c>
      <c r="D33" s="3015">
        <v>0</v>
      </c>
      <c r="E33" s="3015">
        <v>37</v>
      </c>
      <c r="F33" s="3015">
        <v>57</v>
      </c>
      <c r="G33" s="3015">
        <v>17</v>
      </c>
      <c r="H33" s="3015">
        <v>0</v>
      </c>
      <c r="I33" s="3015">
        <v>0</v>
      </c>
      <c r="J33" s="3015">
        <v>0</v>
      </c>
      <c r="K33" s="3015">
        <v>9</v>
      </c>
      <c r="L33" s="3015">
        <v>0</v>
      </c>
      <c r="M33" s="3015">
        <v>0</v>
      </c>
      <c r="N33" s="4258">
        <f t="shared" si="0"/>
        <v>120</v>
      </c>
    </row>
    <row r="34" spans="1:14" ht="15.95" customHeight="1">
      <c r="A34" s="4281" t="s">
        <v>3959</v>
      </c>
      <c r="B34" s="3014">
        <v>1</v>
      </c>
      <c r="C34" s="3015">
        <v>1</v>
      </c>
      <c r="D34" s="3015">
        <v>2</v>
      </c>
      <c r="E34" s="3015">
        <v>0</v>
      </c>
      <c r="F34" s="3015">
        <v>0</v>
      </c>
      <c r="G34" s="3015">
        <v>0</v>
      </c>
      <c r="H34" s="3015">
        <v>0</v>
      </c>
      <c r="I34" s="3015">
        <v>3</v>
      </c>
      <c r="J34" s="3015">
        <v>0</v>
      </c>
      <c r="K34" s="3015">
        <v>169</v>
      </c>
      <c r="L34" s="3015">
        <v>0</v>
      </c>
      <c r="M34" s="3015">
        <v>0</v>
      </c>
      <c r="N34" s="4258">
        <f t="shared" si="0"/>
        <v>176</v>
      </c>
    </row>
    <row r="35" spans="1:14" ht="15.95" customHeight="1">
      <c r="A35" s="4281" t="s">
        <v>3960</v>
      </c>
      <c r="B35" s="3014">
        <v>130</v>
      </c>
      <c r="C35" s="3015">
        <v>192</v>
      </c>
      <c r="D35" s="3015">
        <v>343</v>
      </c>
      <c r="E35" s="3015">
        <v>286</v>
      </c>
      <c r="F35" s="3015">
        <v>282</v>
      </c>
      <c r="G35" s="3015">
        <v>282</v>
      </c>
      <c r="H35" s="3015">
        <v>175</v>
      </c>
      <c r="I35" s="3015">
        <v>178</v>
      </c>
      <c r="J35" s="3015">
        <v>349</v>
      </c>
      <c r="K35" s="3015">
        <v>282</v>
      </c>
      <c r="L35" s="3015">
        <v>282</v>
      </c>
      <c r="M35" s="3015">
        <v>268</v>
      </c>
      <c r="N35" s="4258">
        <f t="shared" si="0"/>
        <v>3049</v>
      </c>
    </row>
    <row r="36" spans="1:14" ht="15.95" customHeight="1">
      <c r="A36" s="4281" t="s">
        <v>3877</v>
      </c>
      <c r="B36" s="3014">
        <v>8</v>
      </c>
      <c r="C36" s="3015">
        <v>0</v>
      </c>
      <c r="D36" s="3015">
        <v>0</v>
      </c>
      <c r="E36" s="3015">
        <v>0</v>
      </c>
      <c r="F36" s="3015">
        <v>0</v>
      </c>
      <c r="G36" s="3015">
        <v>0</v>
      </c>
      <c r="H36" s="3015">
        <v>10</v>
      </c>
      <c r="I36" s="3015">
        <v>0</v>
      </c>
      <c r="J36" s="3015">
        <v>0</v>
      </c>
      <c r="K36" s="3015">
        <v>0</v>
      </c>
      <c r="L36" s="3015">
        <v>0</v>
      </c>
      <c r="M36" s="3015">
        <v>0</v>
      </c>
      <c r="N36" s="4258">
        <f t="shared" si="0"/>
        <v>18</v>
      </c>
    </row>
    <row r="37" spans="1:14" ht="15.95" customHeight="1">
      <c r="A37" s="4281" t="s">
        <v>3961</v>
      </c>
      <c r="B37" s="3014">
        <v>11</v>
      </c>
      <c r="C37" s="3015">
        <v>122</v>
      </c>
      <c r="D37" s="3015">
        <v>10</v>
      </c>
      <c r="E37" s="3015">
        <v>144</v>
      </c>
      <c r="F37" s="3015">
        <v>252</v>
      </c>
      <c r="G37" s="3015">
        <v>22</v>
      </c>
      <c r="H37" s="3015">
        <v>171</v>
      </c>
      <c r="I37" s="3015">
        <v>18</v>
      </c>
      <c r="J37" s="3015">
        <v>136</v>
      </c>
      <c r="K37" s="3015">
        <v>49</v>
      </c>
      <c r="L37" s="3015">
        <v>296</v>
      </c>
      <c r="M37" s="3015">
        <v>200</v>
      </c>
      <c r="N37" s="4258">
        <f t="shared" si="0"/>
        <v>1431</v>
      </c>
    </row>
    <row r="38" spans="1:14" ht="15.95" customHeight="1">
      <c r="A38" s="4281" t="s">
        <v>3878</v>
      </c>
      <c r="B38" s="4282">
        <v>0</v>
      </c>
      <c r="C38" s="3015">
        <v>22</v>
      </c>
      <c r="D38" s="3015">
        <v>0</v>
      </c>
      <c r="E38" s="3015">
        <v>0</v>
      </c>
      <c r="F38" s="3015">
        <v>30</v>
      </c>
      <c r="G38" s="3015">
        <v>0</v>
      </c>
      <c r="H38" s="3015">
        <v>19</v>
      </c>
      <c r="I38" s="3015">
        <v>28</v>
      </c>
      <c r="J38" s="3015">
        <v>0</v>
      </c>
      <c r="K38" s="3015">
        <v>0</v>
      </c>
      <c r="L38" s="3015">
        <v>0</v>
      </c>
      <c r="M38" s="3015">
        <v>0</v>
      </c>
      <c r="N38" s="4258">
        <f t="shared" si="0"/>
        <v>99</v>
      </c>
    </row>
    <row r="39" spans="1:14" ht="15.95" customHeight="1">
      <c r="A39" s="4281" t="s">
        <v>3962</v>
      </c>
      <c r="B39" s="3014">
        <v>99</v>
      </c>
      <c r="C39" s="3015">
        <v>178</v>
      </c>
      <c r="D39" s="3015">
        <v>102</v>
      </c>
      <c r="E39" s="3015">
        <v>61</v>
      </c>
      <c r="F39" s="3015">
        <v>138</v>
      </c>
      <c r="G39" s="3015">
        <v>228</v>
      </c>
      <c r="H39" s="3015">
        <v>88</v>
      </c>
      <c r="I39" s="3015">
        <v>123</v>
      </c>
      <c r="J39" s="3015">
        <v>32</v>
      </c>
      <c r="K39" s="3015">
        <v>102</v>
      </c>
      <c r="L39" s="3015">
        <v>99</v>
      </c>
      <c r="M39" s="3015">
        <v>90</v>
      </c>
      <c r="N39" s="4258">
        <f t="shared" si="0"/>
        <v>1340</v>
      </c>
    </row>
    <row r="40" spans="1:14" ht="15.95" customHeight="1">
      <c r="A40" s="4281" t="s">
        <v>3793</v>
      </c>
      <c r="B40" s="4282">
        <v>0</v>
      </c>
      <c r="C40" s="3015">
        <v>0</v>
      </c>
      <c r="D40" s="3015">
        <v>0</v>
      </c>
      <c r="E40" s="3015">
        <v>0</v>
      </c>
      <c r="F40" s="3015">
        <v>21</v>
      </c>
      <c r="G40" s="3015">
        <v>21</v>
      </c>
      <c r="H40" s="3015">
        <v>0</v>
      </c>
      <c r="I40" s="3015">
        <v>0</v>
      </c>
      <c r="J40" s="3015">
        <v>0</v>
      </c>
      <c r="K40" s="3015">
        <v>0</v>
      </c>
      <c r="L40" s="3015">
        <v>22</v>
      </c>
      <c r="M40" s="3015">
        <v>21</v>
      </c>
      <c r="N40" s="4258">
        <f t="shared" si="0"/>
        <v>85</v>
      </c>
    </row>
    <row r="41" spans="1:14" ht="15.95" customHeight="1">
      <c r="A41" s="4281" t="s">
        <v>3963</v>
      </c>
      <c r="B41" s="4282">
        <v>0</v>
      </c>
      <c r="C41" s="3015">
        <v>0</v>
      </c>
      <c r="D41" s="3015">
        <v>0</v>
      </c>
      <c r="E41" s="3015">
        <v>0</v>
      </c>
      <c r="F41" s="3015">
        <v>0</v>
      </c>
      <c r="G41" s="3015">
        <v>0</v>
      </c>
      <c r="H41" s="3015">
        <v>0</v>
      </c>
      <c r="I41" s="3015">
        <v>0</v>
      </c>
      <c r="J41" s="3015">
        <v>0</v>
      </c>
      <c r="K41" s="3015">
        <v>0</v>
      </c>
      <c r="L41" s="3015">
        <v>0</v>
      </c>
      <c r="M41" s="3015">
        <v>0</v>
      </c>
      <c r="N41" s="4258">
        <f t="shared" si="0"/>
        <v>0</v>
      </c>
    </row>
    <row r="42" spans="1:14" ht="15.95" customHeight="1">
      <c r="A42" s="4281" t="s">
        <v>3795</v>
      </c>
      <c r="B42" s="3014">
        <v>2475</v>
      </c>
      <c r="C42" s="3015">
        <v>817</v>
      </c>
      <c r="D42" s="3015">
        <v>1640</v>
      </c>
      <c r="E42" s="3015">
        <v>1806</v>
      </c>
      <c r="F42" s="3015">
        <v>2737</v>
      </c>
      <c r="G42" s="3015">
        <v>2055</v>
      </c>
      <c r="H42" s="3015">
        <v>1061</v>
      </c>
      <c r="I42" s="3015">
        <v>465</v>
      </c>
      <c r="J42" s="3015">
        <v>406</v>
      </c>
      <c r="K42" s="3015">
        <v>294</v>
      </c>
      <c r="L42" s="3015">
        <v>580</v>
      </c>
      <c r="M42" s="3015">
        <v>999</v>
      </c>
      <c r="N42" s="4258">
        <f t="shared" si="0"/>
        <v>15335</v>
      </c>
    </row>
    <row r="43" spans="1:14" ht="15.95" customHeight="1">
      <c r="A43" s="4281" t="s">
        <v>3796</v>
      </c>
      <c r="B43" s="3014">
        <v>457</v>
      </c>
      <c r="C43" s="3015">
        <v>91</v>
      </c>
      <c r="D43" s="3015">
        <v>28</v>
      </c>
      <c r="E43" s="3015">
        <v>31</v>
      </c>
      <c r="F43" s="3015">
        <v>30</v>
      </c>
      <c r="G43" s="3015">
        <v>6</v>
      </c>
      <c r="H43" s="3015">
        <v>21</v>
      </c>
      <c r="I43" s="3015">
        <v>0</v>
      </c>
      <c r="J43" s="3015">
        <v>19</v>
      </c>
      <c r="K43" s="3015">
        <v>0</v>
      </c>
      <c r="L43" s="3015">
        <v>1</v>
      </c>
      <c r="M43" s="3015">
        <v>30</v>
      </c>
      <c r="N43" s="4258">
        <f t="shared" si="0"/>
        <v>714</v>
      </c>
    </row>
    <row r="44" spans="1:14" ht="15.95" customHeight="1">
      <c r="A44" s="4281" t="s">
        <v>3964</v>
      </c>
      <c r="B44" s="3014">
        <v>2827</v>
      </c>
      <c r="C44" s="3015">
        <v>2457</v>
      </c>
      <c r="D44" s="3015">
        <v>2689</v>
      </c>
      <c r="E44" s="3015">
        <v>2860</v>
      </c>
      <c r="F44" s="3015">
        <v>3102</v>
      </c>
      <c r="G44" s="3015">
        <v>2397</v>
      </c>
      <c r="H44" s="3015">
        <v>3543</v>
      </c>
      <c r="I44" s="3015">
        <v>3194</v>
      </c>
      <c r="J44" s="3015">
        <v>2733</v>
      </c>
      <c r="K44" s="3015">
        <v>2878</v>
      </c>
      <c r="L44" s="3015">
        <v>4961</v>
      </c>
      <c r="M44" s="3015">
        <v>2928</v>
      </c>
      <c r="N44" s="4258">
        <f t="shared" si="0"/>
        <v>36569</v>
      </c>
    </row>
    <row r="45" spans="1:14" ht="15.95" customHeight="1">
      <c r="A45" s="4281" t="s">
        <v>3965</v>
      </c>
      <c r="B45" s="3014">
        <v>0</v>
      </c>
      <c r="C45" s="3015">
        <v>0</v>
      </c>
      <c r="D45" s="3015">
        <v>0</v>
      </c>
      <c r="E45" s="3015">
        <v>0</v>
      </c>
      <c r="F45" s="3015">
        <v>0</v>
      </c>
      <c r="G45" s="3015">
        <v>0</v>
      </c>
      <c r="H45" s="3015">
        <v>0</v>
      </c>
      <c r="I45" s="3015">
        <v>0</v>
      </c>
      <c r="J45" s="3015">
        <v>0</v>
      </c>
      <c r="K45" s="3015">
        <v>0</v>
      </c>
      <c r="L45" s="3015">
        <v>0</v>
      </c>
      <c r="M45" s="3015">
        <v>0</v>
      </c>
      <c r="N45" s="4258">
        <f t="shared" si="0"/>
        <v>0</v>
      </c>
    </row>
    <row r="46" spans="1:14" ht="15.95" customHeight="1">
      <c r="A46" s="4281" t="s">
        <v>3966</v>
      </c>
      <c r="B46" s="3014">
        <v>0</v>
      </c>
      <c r="C46" s="3015">
        <v>0</v>
      </c>
      <c r="D46" s="3015">
        <v>4</v>
      </c>
      <c r="E46" s="3015">
        <v>0</v>
      </c>
      <c r="F46" s="3015">
        <v>0</v>
      </c>
      <c r="G46" s="3015">
        <v>0</v>
      </c>
      <c r="H46" s="3015">
        <v>370</v>
      </c>
      <c r="I46" s="3015">
        <v>693</v>
      </c>
      <c r="J46" s="3015">
        <v>100</v>
      </c>
      <c r="K46" s="3015">
        <v>9</v>
      </c>
      <c r="L46" s="3015">
        <v>47</v>
      </c>
      <c r="M46" s="3015">
        <v>44</v>
      </c>
      <c r="N46" s="4258">
        <f t="shared" si="0"/>
        <v>1267</v>
      </c>
    </row>
    <row r="47" spans="1:14" ht="15.95" customHeight="1">
      <c r="A47" s="4281" t="s">
        <v>3799</v>
      </c>
      <c r="B47" s="3014">
        <v>116</v>
      </c>
      <c r="C47" s="3015">
        <v>43</v>
      </c>
      <c r="D47" s="3015">
        <v>238</v>
      </c>
      <c r="E47" s="3015">
        <v>68</v>
      </c>
      <c r="F47" s="3015">
        <v>150</v>
      </c>
      <c r="G47" s="3015">
        <v>82</v>
      </c>
      <c r="H47" s="3015">
        <v>256</v>
      </c>
      <c r="I47" s="3015">
        <v>119</v>
      </c>
      <c r="J47" s="3015">
        <v>210</v>
      </c>
      <c r="K47" s="3015">
        <v>241</v>
      </c>
      <c r="L47" s="3015">
        <v>164</v>
      </c>
      <c r="M47" s="3015">
        <v>198</v>
      </c>
      <c r="N47" s="4258">
        <f t="shared" si="0"/>
        <v>1885</v>
      </c>
    </row>
    <row r="48" spans="1:14" ht="15.95" customHeight="1">
      <c r="A48" s="4281" t="s">
        <v>3967</v>
      </c>
      <c r="B48" s="3014">
        <v>62</v>
      </c>
      <c r="C48" s="3015">
        <v>0</v>
      </c>
      <c r="D48" s="3015">
        <v>35</v>
      </c>
      <c r="E48" s="3015">
        <v>92</v>
      </c>
      <c r="F48" s="3015">
        <v>107</v>
      </c>
      <c r="G48" s="3015">
        <v>84</v>
      </c>
      <c r="H48" s="3015">
        <v>21</v>
      </c>
      <c r="I48" s="3015">
        <v>59</v>
      </c>
      <c r="J48" s="3015">
        <v>21</v>
      </c>
      <c r="K48" s="3015">
        <v>49</v>
      </c>
      <c r="L48" s="3015">
        <v>9</v>
      </c>
      <c r="M48" s="3015">
        <v>61</v>
      </c>
      <c r="N48" s="4258">
        <f t="shared" si="0"/>
        <v>600</v>
      </c>
    </row>
    <row r="49" spans="1:14" ht="15.95" customHeight="1">
      <c r="A49" s="4281" t="s">
        <v>3968</v>
      </c>
      <c r="B49" s="3014">
        <v>65</v>
      </c>
      <c r="C49" s="3015">
        <v>57</v>
      </c>
      <c r="D49" s="3015">
        <v>19</v>
      </c>
      <c r="E49" s="3015">
        <v>148</v>
      </c>
      <c r="F49" s="3015">
        <v>133</v>
      </c>
      <c r="G49" s="3015">
        <v>12</v>
      </c>
      <c r="H49" s="3015">
        <v>108</v>
      </c>
      <c r="I49" s="3015">
        <v>20</v>
      </c>
      <c r="J49" s="3015">
        <v>37</v>
      </c>
      <c r="K49" s="3015">
        <v>77</v>
      </c>
      <c r="L49" s="3015">
        <v>62</v>
      </c>
      <c r="M49" s="3015">
        <v>67</v>
      </c>
      <c r="N49" s="4258">
        <f t="shared" si="0"/>
        <v>805</v>
      </c>
    </row>
    <row r="50" spans="1:14" ht="15.95" customHeight="1">
      <c r="A50" s="4281" t="s">
        <v>3969</v>
      </c>
      <c r="B50" s="3014">
        <v>2</v>
      </c>
      <c r="C50" s="3015">
        <v>0</v>
      </c>
      <c r="D50" s="3015">
        <v>0</v>
      </c>
      <c r="E50" s="3015">
        <v>0</v>
      </c>
      <c r="F50" s="3015">
        <v>0</v>
      </c>
      <c r="G50" s="3015">
        <v>0</v>
      </c>
      <c r="H50" s="3015">
        <v>0</v>
      </c>
      <c r="I50" s="3015">
        <v>0</v>
      </c>
      <c r="J50" s="3015">
        <v>0</v>
      </c>
      <c r="K50" s="3015">
        <v>0</v>
      </c>
      <c r="L50" s="3015">
        <v>0</v>
      </c>
      <c r="M50" s="3015">
        <v>0</v>
      </c>
      <c r="N50" s="4258">
        <f t="shared" si="0"/>
        <v>2</v>
      </c>
    </row>
    <row r="51" spans="1:14" ht="15.95" customHeight="1">
      <c r="A51" s="4281" t="s">
        <v>3802</v>
      </c>
      <c r="B51" s="4282">
        <v>0</v>
      </c>
      <c r="C51" s="3015">
        <v>322</v>
      </c>
      <c r="D51" s="3015">
        <v>0</v>
      </c>
      <c r="E51" s="3015">
        <v>0</v>
      </c>
      <c r="F51" s="3015">
        <v>0</v>
      </c>
      <c r="G51" s="3015">
        <v>0</v>
      </c>
      <c r="H51" s="3015">
        <v>0</v>
      </c>
      <c r="I51" s="3015">
        <v>0</v>
      </c>
      <c r="J51" s="3015">
        <v>0</v>
      </c>
      <c r="K51" s="3015">
        <v>43</v>
      </c>
      <c r="L51" s="3015">
        <v>0</v>
      </c>
      <c r="M51" s="3015">
        <v>0</v>
      </c>
      <c r="N51" s="4258">
        <f t="shared" si="0"/>
        <v>365</v>
      </c>
    </row>
    <row r="52" spans="1:14" ht="15.95" customHeight="1">
      <c r="A52" s="4281" t="s">
        <v>3920</v>
      </c>
      <c r="B52" s="4282">
        <v>0</v>
      </c>
      <c r="C52" s="3015">
        <v>0</v>
      </c>
      <c r="D52" s="3015">
        <v>0</v>
      </c>
      <c r="E52" s="3015">
        <v>0</v>
      </c>
      <c r="F52" s="3015">
        <v>0</v>
      </c>
      <c r="G52" s="3015">
        <v>0</v>
      </c>
      <c r="H52" s="3015">
        <v>0</v>
      </c>
      <c r="I52" s="3015">
        <v>0</v>
      </c>
      <c r="J52" s="3015">
        <v>0</v>
      </c>
      <c r="K52" s="3015">
        <v>0</v>
      </c>
      <c r="L52" s="3015">
        <v>47</v>
      </c>
      <c r="M52" s="3015">
        <v>0</v>
      </c>
      <c r="N52" s="4258">
        <f t="shared" si="0"/>
        <v>47</v>
      </c>
    </row>
    <row r="53" spans="1:14" ht="15.95" customHeight="1">
      <c r="A53" s="4281" t="s">
        <v>3970</v>
      </c>
      <c r="B53" s="3014">
        <v>0</v>
      </c>
      <c r="C53" s="3015">
        <v>0</v>
      </c>
      <c r="D53" s="3015">
        <v>0</v>
      </c>
      <c r="E53" s="3015">
        <v>0</v>
      </c>
      <c r="F53" s="3015">
        <v>0</v>
      </c>
      <c r="G53" s="3015">
        <v>0</v>
      </c>
      <c r="H53" s="3015">
        <v>0</v>
      </c>
      <c r="I53" s="3015">
        <v>0</v>
      </c>
      <c r="J53" s="3015">
        <v>0</v>
      </c>
      <c r="K53" s="3015">
        <v>0</v>
      </c>
      <c r="L53" s="3015">
        <v>0</v>
      </c>
      <c r="M53" s="3015">
        <v>45</v>
      </c>
      <c r="N53" s="4258">
        <f t="shared" si="0"/>
        <v>45</v>
      </c>
    </row>
    <row r="54" spans="1:14" ht="15.95" customHeight="1">
      <c r="A54" s="4281" t="s">
        <v>3971</v>
      </c>
      <c r="B54" s="3014">
        <v>2235</v>
      </c>
      <c r="C54" s="3015">
        <v>2218</v>
      </c>
      <c r="D54" s="3015">
        <v>1733</v>
      </c>
      <c r="E54" s="3015">
        <v>1862</v>
      </c>
      <c r="F54" s="3015">
        <v>1858</v>
      </c>
      <c r="G54" s="3015">
        <v>1083</v>
      </c>
      <c r="H54" s="3015">
        <v>1262</v>
      </c>
      <c r="I54" s="3015">
        <v>2036</v>
      </c>
      <c r="J54" s="3015">
        <v>1482</v>
      </c>
      <c r="K54" s="3015">
        <v>1402</v>
      </c>
      <c r="L54" s="3015">
        <v>2346</v>
      </c>
      <c r="M54" s="3015">
        <v>2007</v>
      </c>
      <c r="N54" s="4258">
        <f t="shared" si="0"/>
        <v>21524</v>
      </c>
    </row>
    <row r="55" spans="1:14" ht="15.95" customHeight="1">
      <c r="A55" s="4281" t="s">
        <v>3805</v>
      </c>
      <c r="B55" s="3014">
        <v>0</v>
      </c>
      <c r="C55" s="3015">
        <v>0</v>
      </c>
      <c r="D55" s="3015">
        <v>0</v>
      </c>
      <c r="E55" s="3015">
        <v>0</v>
      </c>
      <c r="F55" s="3015">
        <v>0</v>
      </c>
      <c r="G55" s="3015">
        <v>0</v>
      </c>
      <c r="H55" s="3015">
        <v>0</v>
      </c>
      <c r="I55" s="3015">
        <v>0</v>
      </c>
      <c r="J55" s="3015">
        <v>0</v>
      </c>
      <c r="K55" s="3015">
        <v>0</v>
      </c>
      <c r="L55" s="3015">
        <v>38</v>
      </c>
      <c r="M55" s="3015">
        <v>0</v>
      </c>
      <c r="N55" s="4258">
        <f t="shared" si="0"/>
        <v>38</v>
      </c>
    </row>
    <row r="56" spans="1:14" ht="15.95" customHeight="1">
      <c r="A56" s="4281" t="s">
        <v>3806</v>
      </c>
      <c r="B56" s="3014">
        <v>24</v>
      </c>
      <c r="C56" s="3015">
        <v>0</v>
      </c>
      <c r="D56" s="3015">
        <v>18</v>
      </c>
      <c r="E56" s="3015">
        <v>132</v>
      </c>
      <c r="F56" s="3015">
        <v>0</v>
      </c>
      <c r="G56" s="3015">
        <v>60</v>
      </c>
      <c r="H56" s="3015">
        <v>29</v>
      </c>
      <c r="I56" s="3015">
        <v>63</v>
      </c>
      <c r="J56" s="3015">
        <v>61</v>
      </c>
      <c r="K56" s="3015">
        <v>42</v>
      </c>
      <c r="L56" s="3015">
        <v>50</v>
      </c>
      <c r="M56" s="3015">
        <v>41</v>
      </c>
      <c r="N56" s="4258">
        <f t="shared" si="0"/>
        <v>520</v>
      </c>
    </row>
    <row r="57" spans="1:14" ht="15.95" customHeight="1">
      <c r="A57" s="4281" t="s">
        <v>3807</v>
      </c>
      <c r="B57" s="3014">
        <v>410</v>
      </c>
      <c r="C57" s="3015">
        <v>222</v>
      </c>
      <c r="D57" s="3015">
        <v>432</v>
      </c>
      <c r="E57" s="3015">
        <v>551</v>
      </c>
      <c r="F57" s="3015">
        <v>129</v>
      </c>
      <c r="G57" s="3015">
        <v>701</v>
      </c>
      <c r="H57" s="3015">
        <v>438</v>
      </c>
      <c r="I57" s="3015">
        <v>645</v>
      </c>
      <c r="J57" s="3015">
        <v>887</v>
      </c>
      <c r="K57" s="3015">
        <v>1170</v>
      </c>
      <c r="L57" s="3015">
        <v>959</v>
      </c>
      <c r="M57" s="3015">
        <v>1076</v>
      </c>
      <c r="N57" s="4258">
        <f t="shared" si="0"/>
        <v>7620</v>
      </c>
    </row>
    <row r="58" spans="1:14" ht="15.95" customHeight="1">
      <c r="A58" s="4281" t="s">
        <v>3808</v>
      </c>
      <c r="B58" s="3014">
        <v>306</v>
      </c>
      <c r="C58" s="3015">
        <v>474</v>
      </c>
      <c r="D58" s="3015">
        <v>103</v>
      </c>
      <c r="E58" s="3015">
        <v>322</v>
      </c>
      <c r="F58" s="3015">
        <v>438</v>
      </c>
      <c r="G58" s="3015">
        <v>191</v>
      </c>
      <c r="H58" s="3015">
        <v>567</v>
      </c>
      <c r="I58" s="3015">
        <v>389</v>
      </c>
      <c r="J58" s="3015">
        <v>458</v>
      </c>
      <c r="K58" s="3015">
        <v>785</v>
      </c>
      <c r="L58" s="3015">
        <v>1185</v>
      </c>
      <c r="M58" s="3015">
        <v>319</v>
      </c>
      <c r="N58" s="4258">
        <f t="shared" si="0"/>
        <v>5537</v>
      </c>
    </row>
    <row r="59" spans="1:14" ht="15.95" customHeight="1">
      <c r="A59" s="4281" t="s">
        <v>3809</v>
      </c>
      <c r="B59" s="3014">
        <v>0</v>
      </c>
      <c r="C59" s="3015">
        <v>0</v>
      </c>
      <c r="D59" s="3015">
        <v>0</v>
      </c>
      <c r="E59" s="3015">
        <v>0</v>
      </c>
      <c r="F59" s="3015"/>
      <c r="G59" s="3015">
        <v>10</v>
      </c>
      <c r="H59" s="3015">
        <v>0</v>
      </c>
      <c r="I59" s="3015">
        <v>25</v>
      </c>
      <c r="J59" s="3015">
        <v>0</v>
      </c>
      <c r="K59" s="3015">
        <v>0</v>
      </c>
      <c r="L59" s="3015">
        <v>0</v>
      </c>
      <c r="M59" s="3015">
        <v>0</v>
      </c>
      <c r="N59" s="4258">
        <f t="shared" si="0"/>
        <v>35</v>
      </c>
    </row>
    <row r="60" spans="1:14" ht="15.95" customHeight="1">
      <c r="A60" s="4281" t="s">
        <v>3879</v>
      </c>
      <c r="B60" s="3014">
        <v>459</v>
      </c>
      <c r="C60" s="3015">
        <v>1</v>
      </c>
      <c r="D60" s="3015">
        <v>47</v>
      </c>
      <c r="E60" s="3015">
        <v>17</v>
      </c>
      <c r="F60" s="3015">
        <v>0</v>
      </c>
      <c r="G60" s="3015">
        <v>0</v>
      </c>
      <c r="H60" s="3015">
        <v>24</v>
      </c>
      <c r="I60" s="3015">
        <v>49</v>
      </c>
      <c r="J60" s="3015">
        <v>66</v>
      </c>
      <c r="K60" s="3015">
        <v>29</v>
      </c>
      <c r="L60" s="3015">
        <v>144</v>
      </c>
      <c r="M60" s="3015">
        <v>279</v>
      </c>
      <c r="N60" s="4258">
        <f t="shared" si="0"/>
        <v>1115</v>
      </c>
    </row>
    <row r="61" spans="1:14" ht="15.95" customHeight="1">
      <c r="A61" s="4281" t="s">
        <v>3857</v>
      </c>
      <c r="B61" s="4282">
        <v>0</v>
      </c>
      <c r="C61" s="3015">
        <v>0</v>
      </c>
      <c r="D61" s="3015">
        <v>0</v>
      </c>
      <c r="E61" s="3015">
        <v>0</v>
      </c>
      <c r="F61" s="3015">
        <v>385</v>
      </c>
      <c r="G61" s="3015">
        <v>10</v>
      </c>
      <c r="H61" s="3015">
        <v>0</v>
      </c>
      <c r="I61" s="3015">
        <v>0</v>
      </c>
      <c r="J61" s="3015">
        <v>0</v>
      </c>
      <c r="K61" s="3015">
        <v>0</v>
      </c>
      <c r="L61" s="3015">
        <v>0</v>
      </c>
      <c r="M61" s="3015">
        <v>0</v>
      </c>
      <c r="N61" s="4258">
        <f t="shared" si="0"/>
        <v>395</v>
      </c>
    </row>
    <row r="62" spans="1:14" ht="15.95" customHeight="1">
      <c r="A62" s="4281" t="s">
        <v>3972</v>
      </c>
      <c r="B62" s="3014">
        <v>3523</v>
      </c>
      <c r="C62" s="3015">
        <v>2582</v>
      </c>
      <c r="D62" s="3015">
        <v>2966</v>
      </c>
      <c r="E62" s="3015">
        <v>3051</v>
      </c>
      <c r="F62" s="3015">
        <v>3306</v>
      </c>
      <c r="G62" s="3015">
        <v>3092</v>
      </c>
      <c r="H62" s="3015">
        <v>1962</v>
      </c>
      <c r="I62" s="3015">
        <v>2302</v>
      </c>
      <c r="J62" s="3015">
        <v>2417</v>
      </c>
      <c r="K62" s="3015">
        <v>2596</v>
      </c>
      <c r="L62" s="3015">
        <v>3147</v>
      </c>
      <c r="M62" s="3015">
        <v>3215</v>
      </c>
      <c r="N62" s="4258">
        <f t="shared" si="0"/>
        <v>34159</v>
      </c>
    </row>
    <row r="63" spans="1:14" ht="15.95" customHeight="1">
      <c r="A63" s="4281" t="s">
        <v>3973</v>
      </c>
      <c r="B63" s="3014">
        <v>1644</v>
      </c>
      <c r="C63" s="3015">
        <v>2656</v>
      </c>
      <c r="D63" s="3015">
        <v>2436</v>
      </c>
      <c r="E63" s="3015">
        <v>1718</v>
      </c>
      <c r="F63" s="3015">
        <v>1804</v>
      </c>
      <c r="G63" s="3015">
        <v>1956</v>
      </c>
      <c r="H63" s="3015">
        <v>1436</v>
      </c>
      <c r="I63" s="3015">
        <v>2117</v>
      </c>
      <c r="J63" s="3015">
        <v>2286</v>
      </c>
      <c r="K63" s="3015">
        <v>1196</v>
      </c>
      <c r="L63" s="3015">
        <v>1751</v>
      </c>
      <c r="M63" s="3015">
        <v>1488</v>
      </c>
      <c r="N63" s="4258">
        <f t="shared" si="0"/>
        <v>22488</v>
      </c>
    </row>
    <row r="64" spans="1:14" ht="15.95" customHeight="1">
      <c r="A64" s="4281" t="s">
        <v>3974</v>
      </c>
      <c r="B64" s="3014">
        <v>1131</v>
      </c>
      <c r="C64" s="3015">
        <v>1374</v>
      </c>
      <c r="D64" s="3015">
        <v>1624</v>
      </c>
      <c r="E64" s="3015">
        <v>1330</v>
      </c>
      <c r="F64" s="3015">
        <v>1592</v>
      </c>
      <c r="G64" s="3015">
        <v>1062</v>
      </c>
      <c r="H64" s="3015">
        <v>1503</v>
      </c>
      <c r="I64" s="3015">
        <v>1532</v>
      </c>
      <c r="J64" s="3015">
        <v>1776</v>
      </c>
      <c r="K64" s="3015">
        <v>1707</v>
      </c>
      <c r="L64" s="3015">
        <v>1992</v>
      </c>
      <c r="M64" s="3015">
        <v>1490</v>
      </c>
      <c r="N64" s="4258">
        <f t="shared" si="0"/>
        <v>18113</v>
      </c>
    </row>
    <row r="65" spans="1:14" ht="15.95" customHeight="1">
      <c r="A65" s="4281" t="s">
        <v>3858</v>
      </c>
      <c r="B65" s="4282">
        <v>0</v>
      </c>
      <c r="C65" s="3015">
        <v>0</v>
      </c>
      <c r="D65" s="3015">
        <v>0</v>
      </c>
      <c r="E65" s="3015">
        <v>7</v>
      </c>
      <c r="F65" s="3015">
        <v>0</v>
      </c>
      <c r="G65" s="3015">
        <v>0</v>
      </c>
      <c r="H65" s="3015">
        <v>0</v>
      </c>
      <c r="I65" s="3015">
        <v>0</v>
      </c>
      <c r="J65" s="3015">
        <v>0</v>
      </c>
      <c r="K65" s="3015">
        <v>0</v>
      </c>
      <c r="L65" s="3015">
        <v>171</v>
      </c>
      <c r="M65" s="3015">
        <v>0</v>
      </c>
      <c r="N65" s="4258">
        <f t="shared" si="0"/>
        <v>178</v>
      </c>
    </row>
    <row r="66" spans="1:14" ht="15.95" customHeight="1">
      <c r="A66" s="4281" t="s">
        <v>3975</v>
      </c>
      <c r="B66" s="3014">
        <v>1541</v>
      </c>
      <c r="C66" s="3015">
        <v>1376</v>
      </c>
      <c r="D66" s="3015">
        <v>1608</v>
      </c>
      <c r="E66" s="3015">
        <v>1806</v>
      </c>
      <c r="F66" s="3015">
        <v>2117</v>
      </c>
      <c r="G66" s="3015">
        <v>1714</v>
      </c>
      <c r="H66" s="3015">
        <v>1520</v>
      </c>
      <c r="I66" s="3015">
        <v>2366</v>
      </c>
      <c r="J66" s="3015">
        <v>2562</v>
      </c>
      <c r="K66" s="3015">
        <v>2151</v>
      </c>
      <c r="L66" s="3015">
        <v>2044</v>
      </c>
      <c r="M66" s="3015">
        <v>1735</v>
      </c>
      <c r="N66" s="4258">
        <f t="shared" si="0"/>
        <v>22540</v>
      </c>
    </row>
    <row r="67" spans="1:14" ht="15.95" customHeight="1">
      <c r="A67" s="4281" t="s">
        <v>3976</v>
      </c>
      <c r="B67" s="3014">
        <v>48</v>
      </c>
      <c r="C67" s="3015">
        <v>38</v>
      </c>
      <c r="D67" s="3015">
        <v>179</v>
      </c>
      <c r="E67" s="3015">
        <v>236</v>
      </c>
      <c r="F67" s="3015">
        <v>81</v>
      </c>
      <c r="G67" s="3015">
        <v>194</v>
      </c>
      <c r="H67" s="3015">
        <v>182</v>
      </c>
      <c r="I67" s="3015">
        <v>263</v>
      </c>
      <c r="J67" s="3015">
        <v>136</v>
      </c>
      <c r="K67" s="3015">
        <v>54</v>
      </c>
      <c r="L67" s="3015">
        <v>77</v>
      </c>
      <c r="M67" s="3015">
        <v>191</v>
      </c>
      <c r="N67" s="4258">
        <f t="shared" si="0"/>
        <v>1679</v>
      </c>
    </row>
    <row r="68" spans="1:14" ht="15.95" customHeight="1">
      <c r="A68" s="4281" t="s">
        <v>3859</v>
      </c>
      <c r="B68" s="3014">
        <v>0</v>
      </c>
      <c r="C68" s="3015">
        <v>0</v>
      </c>
      <c r="D68" s="3015">
        <v>0</v>
      </c>
      <c r="E68" s="3015">
        <v>0</v>
      </c>
      <c r="F68" s="3015">
        <v>0</v>
      </c>
      <c r="G68" s="3015">
        <v>0</v>
      </c>
      <c r="H68" s="3015">
        <v>0</v>
      </c>
      <c r="I68" s="3015">
        <v>0</v>
      </c>
      <c r="J68" s="3015">
        <v>0</v>
      </c>
      <c r="K68" s="3015">
        <v>0</v>
      </c>
      <c r="L68" s="3015">
        <v>0</v>
      </c>
      <c r="M68" s="3015">
        <v>0</v>
      </c>
      <c r="N68" s="4258">
        <f t="shared" si="0"/>
        <v>0</v>
      </c>
    </row>
    <row r="69" spans="1:14" ht="15.95" customHeight="1">
      <c r="A69" s="4281" t="s">
        <v>3977</v>
      </c>
      <c r="B69" s="3014">
        <v>0</v>
      </c>
      <c r="C69" s="3015">
        <v>0</v>
      </c>
      <c r="D69" s="3015">
        <v>0</v>
      </c>
      <c r="E69" s="3015">
        <v>0</v>
      </c>
      <c r="F69" s="3015"/>
      <c r="G69" s="3015">
        <v>42</v>
      </c>
      <c r="H69" s="3015">
        <v>0</v>
      </c>
      <c r="I69" s="3015">
        <v>0</v>
      </c>
      <c r="J69" s="3015">
        <v>0</v>
      </c>
      <c r="K69" s="3015">
        <v>35</v>
      </c>
      <c r="L69" s="3015">
        <v>0</v>
      </c>
      <c r="M69" s="3015">
        <v>0</v>
      </c>
      <c r="N69" s="4258">
        <f t="shared" si="0"/>
        <v>77</v>
      </c>
    </row>
    <row r="70" spans="1:14" ht="15.95" customHeight="1">
      <c r="A70" s="4281" t="s">
        <v>3818</v>
      </c>
      <c r="B70" s="3014">
        <v>0</v>
      </c>
      <c r="C70" s="3015">
        <v>353</v>
      </c>
      <c r="D70" s="3015">
        <v>100</v>
      </c>
      <c r="E70" s="3015">
        <v>176</v>
      </c>
      <c r="F70" s="3015">
        <v>98</v>
      </c>
      <c r="G70" s="3015">
        <v>40</v>
      </c>
      <c r="H70" s="3015">
        <v>64</v>
      </c>
      <c r="I70" s="3015">
        <v>80</v>
      </c>
      <c r="J70" s="3015">
        <v>21</v>
      </c>
      <c r="K70" s="3015">
        <v>233</v>
      </c>
      <c r="L70" s="3015">
        <v>9</v>
      </c>
      <c r="M70" s="3015">
        <v>141</v>
      </c>
      <c r="N70" s="4258">
        <f t="shared" si="0"/>
        <v>1315</v>
      </c>
    </row>
    <row r="71" spans="1:14" ht="15.95" customHeight="1">
      <c r="A71" s="4281" t="s">
        <v>3880</v>
      </c>
      <c r="B71" s="3014">
        <v>394</v>
      </c>
      <c r="C71" s="3015">
        <v>227</v>
      </c>
      <c r="D71" s="3015">
        <v>263</v>
      </c>
      <c r="E71" s="3015">
        <v>535</v>
      </c>
      <c r="F71" s="3015">
        <v>519</v>
      </c>
      <c r="G71" s="3015">
        <v>303</v>
      </c>
      <c r="H71" s="3015">
        <v>244</v>
      </c>
      <c r="I71" s="3015">
        <v>322</v>
      </c>
      <c r="J71" s="3015">
        <v>287</v>
      </c>
      <c r="K71" s="3015">
        <v>400</v>
      </c>
      <c r="L71" s="3015">
        <v>675</v>
      </c>
      <c r="M71" s="3015">
        <v>571</v>
      </c>
      <c r="N71" s="4258">
        <f t="shared" si="0"/>
        <v>4740</v>
      </c>
    </row>
    <row r="72" spans="1:14" ht="15.95" customHeight="1">
      <c r="A72" s="4281" t="s">
        <v>3819</v>
      </c>
      <c r="B72" s="3014">
        <v>89</v>
      </c>
      <c r="C72" s="3015">
        <v>0</v>
      </c>
      <c r="D72" s="3015">
        <v>1570</v>
      </c>
      <c r="E72" s="3015">
        <v>179</v>
      </c>
      <c r="F72" s="3015">
        <v>77</v>
      </c>
      <c r="G72" s="3015">
        <v>27</v>
      </c>
      <c r="H72" s="3015">
        <v>16</v>
      </c>
      <c r="I72" s="3015">
        <v>93</v>
      </c>
      <c r="J72" s="3015">
        <v>29</v>
      </c>
      <c r="K72" s="3015">
        <v>89</v>
      </c>
      <c r="L72" s="3015">
        <v>50</v>
      </c>
      <c r="M72" s="3015">
        <v>84</v>
      </c>
      <c r="N72" s="4258">
        <f t="shared" si="0"/>
        <v>2303</v>
      </c>
    </row>
    <row r="73" spans="1:14" ht="15.95" customHeight="1">
      <c r="A73" s="4281" t="s">
        <v>3820</v>
      </c>
      <c r="B73" s="3014">
        <v>66</v>
      </c>
      <c r="C73" s="3015">
        <v>113</v>
      </c>
      <c r="D73" s="3015">
        <v>485</v>
      </c>
      <c r="E73" s="3015">
        <v>204</v>
      </c>
      <c r="F73" s="3015">
        <v>181</v>
      </c>
      <c r="G73" s="3015">
        <v>375</v>
      </c>
      <c r="H73" s="3015">
        <v>177</v>
      </c>
      <c r="I73" s="3015">
        <v>0</v>
      </c>
      <c r="J73" s="3015">
        <v>161</v>
      </c>
      <c r="K73" s="3015">
        <v>246</v>
      </c>
      <c r="L73" s="3015">
        <v>180</v>
      </c>
      <c r="M73" s="3015">
        <v>0</v>
      </c>
      <c r="N73" s="4258">
        <f t="shared" si="0"/>
        <v>2188</v>
      </c>
    </row>
    <row r="74" spans="1:14" ht="15.95" customHeight="1">
      <c r="A74" s="4281" t="s">
        <v>3978</v>
      </c>
      <c r="B74" s="3014">
        <v>0</v>
      </c>
      <c r="C74" s="3015">
        <v>0</v>
      </c>
      <c r="D74" s="3015">
        <v>0</v>
      </c>
      <c r="E74" s="3015">
        <v>0</v>
      </c>
      <c r="F74" s="3015">
        <v>9</v>
      </c>
      <c r="G74" s="3015">
        <v>0</v>
      </c>
      <c r="H74" s="3015">
        <v>23</v>
      </c>
      <c r="I74" s="3015">
        <v>0</v>
      </c>
      <c r="J74" s="3015">
        <v>22</v>
      </c>
      <c r="K74" s="3015">
        <v>44</v>
      </c>
      <c r="L74" s="3015">
        <v>151</v>
      </c>
      <c r="M74" s="3015">
        <v>22</v>
      </c>
      <c r="N74" s="4258">
        <f t="shared" si="0"/>
        <v>271</v>
      </c>
    </row>
    <row r="75" spans="1:14" ht="15.95" customHeight="1">
      <c r="A75" s="4281" t="s">
        <v>3979</v>
      </c>
      <c r="B75" s="3014">
        <v>13</v>
      </c>
      <c r="C75" s="3015">
        <v>1</v>
      </c>
      <c r="D75" s="3015">
        <v>3</v>
      </c>
      <c r="E75" s="3015">
        <v>3</v>
      </c>
      <c r="F75" s="3015">
        <v>4</v>
      </c>
      <c r="G75" s="3015">
        <v>1</v>
      </c>
      <c r="H75" s="3015">
        <v>37</v>
      </c>
      <c r="I75" s="3015">
        <v>58</v>
      </c>
      <c r="J75" s="3015">
        <v>35</v>
      </c>
      <c r="K75" s="3015">
        <v>0</v>
      </c>
      <c r="L75" s="3015">
        <v>175</v>
      </c>
      <c r="M75" s="3015">
        <v>12</v>
      </c>
      <c r="N75" s="4258">
        <f t="shared" si="0"/>
        <v>342</v>
      </c>
    </row>
    <row r="76" spans="1:14" ht="15.95" customHeight="1">
      <c r="A76" s="4281" t="s">
        <v>3980</v>
      </c>
      <c r="B76" s="3014">
        <v>26</v>
      </c>
      <c r="C76" s="3015">
        <v>23</v>
      </c>
      <c r="D76" s="3015">
        <v>560</v>
      </c>
      <c r="E76" s="3015">
        <v>0</v>
      </c>
      <c r="F76" s="3015">
        <v>24</v>
      </c>
      <c r="G76" s="3015">
        <v>276</v>
      </c>
      <c r="H76" s="3015">
        <v>0</v>
      </c>
      <c r="I76" s="3015">
        <v>562</v>
      </c>
      <c r="J76" s="3015">
        <v>441</v>
      </c>
      <c r="K76" s="3015">
        <v>2</v>
      </c>
      <c r="L76" s="3015">
        <v>207</v>
      </c>
      <c r="M76" s="3015">
        <v>47</v>
      </c>
      <c r="N76" s="4258">
        <f t="shared" si="0"/>
        <v>2168</v>
      </c>
    </row>
    <row r="77" spans="1:14" ht="15.95" customHeight="1">
      <c r="A77" s="4281" t="s">
        <v>3981</v>
      </c>
      <c r="B77" s="3014">
        <v>0</v>
      </c>
      <c r="C77" s="3015">
        <v>0</v>
      </c>
      <c r="D77" s="3015">
        <v>8</v>
      </c>
      <c r="E77" s="3015">
        <v>39</v>
      </c>
      <c r="F77" s="3015">
        <v>331</v>
      </c>
      <c r="G77" s="3015">
        <v>0</v>
      </c>
      <c r="H77" s="3015">
        <v>0</v>
      </c>
      <c r="I77" s="3015">
        <v>0</v>
      </c>
      <c r="J77" s="3015">
        <v>0</v>
      </c>
      <c r="K77" s="3015">
        <v>0</v>
      </c>
      <c r="L77" s="3015">
        <v>2</v>
      </c>
      <c r="M77" s="3015">
        <v>0</v>
      </c>
      <c r="N77" s="4258">
        <f t="shared" si="0"/>
        <v>380</v>
      </c>
    </row>
    <row r="78" spans="1:14" ht="15.95" customHeight="1">
      <c r="A78" s="4281" t="s">
        <v>3861</v>
      </c>
      <c r="B78" s="3014">
        <v>832</v>
      </c>
      <c r="C78" s="3015">
        <v>544</v>
      </c>
      <c r="D78" s="3015">
        <v>107</v>
      </c>
      <c r="E78" s="3015">
        <v>17</v>
      </c>
      <c r="F78" s="3015">
        <v>106</v>
      </c>
      <c r="G78" s="3015">
        <v>169</v>
      </c>
      <c r="H78" s="3015">
        <v>110</v>
      </c>
      <c r="I78" s="3015">
        <v>34</v>
      </c>
      <c r="J78" s="3015">
        <v>0</v>
      </c>
      <c r="K78" s="3015">
        <v>373</v>
      </c>
      <c r="L78" s="3015">
        <v>479</v>
      </c>
      <c r="M78" s="3015">
        <v>382</v>
      </c>
      <c r="N78" s="4258">
        <f t="shared" ref="N78:N103" si="1">SUM(B78:M78)</f>
        <v>3153</v>
      </c>
    </row>
    <row r="79" spans="1:14" ht="15.95" customHeight="1">
      <c r="A79" s="4281" t="s">
        <v>3982</v>
      </c>
      <c r="B79" s="3014">
        <v>848</v>
      </c>
      <c r="C79" s="3015">
        <v>1471</v>
      </c>
      <c r="D79" s="3015">
        <v>1740</v>
      </c>
      <c r="E79" s="3015">
        <v>2582</v>
      </c>
      <c r="F79" s="3015">
        <v>2358</v>
      </c>
      <c r="G79" s="3015">
        <v>2667</v>
      </c>
      <c r="H79" s="3015">
        <v>2131</v>
      </c>
      <c r="I79" s="3015">
        <v>1333</v>
      </c>
      <c r="J79" s="3015">
        <v>756</v>
      </c>
      <c r="K79" s="3015">
        <v>1997</v>
      </c>
      <c r="L79" s="3015">
        <v>2129</v>
      </c>
      <c r="M79" s="3015">
        <v>1214</v>
      </c>
      <c r="N79" s="4258">
        <f t="shared" si="1"/>
        <v>21226</v>
      </c>
    </row>
    <row r="80" spans="1:14" ht="15.95" customHeight="1">
      <c r="A80" s="4281" t="s">
        <v>3862</v>
      </c>
      <c r="B80" s="3014">
        <v>42</v>
      </c>
      <c r="C80" s="3015">
        <v>52</v>
      </c>
      <c r="D80" s="3015">
        <v>373</v>
      </c>
      <c r="E80" s="3015">
        <v>0</v>
      </c>
      <c r="F80" s="3015">
        <v>290</v>
      </c>
      <c r="G80" s="3015">
        <v>56</v>
      </c>
      <c r="H80" s="3015">
        <v>187</v>
      </c>
      <c r="I80" s="3015">
        <v>409</v>
      </c>
      <c r="J80" s="3015">
        <v>95</v>
      </c>
      <c r="K80" s="3015">
        <v>178</v>
      </c>
      <c r="L80" s="3015">
        <v>52</v>
      </c>
      <c r="M80" s="3015">
        <v>395</v>
      </c>
      <c r="N80" s="4258">
        <f t="shared" si="1"/>
        <v>2129</v>
      </c>
    </row>
    <row r="81" spans="1:14" ht="15.95" customHeight="1">
      <c r="A81" s="4281" t="s">
        <v>3826</v>
      </c>
      <c r="B81" s="3014">
        <v>446</v>
      </c>
      <c r="C81" s="3015">
        <v>191</v>
      </c>
      <c r="D81" s="3015">
        <v>439</v>
      </c>
      <c r="E81" s="3015">
        <v>496</v>
      </c>
      <c r="F81" s="3015">
        <v>558</v>
      </c>
      <c r="G81" s="3015">
        <v>362</v>
      </c>
      <c r="H81" s="3015">
        <v>334</v>
      </c>
      <c r="I81" s="3015">
        <v>584</v>
      </c>
      <c r="J81" s="3015">
        <v>462</v>
      </c>
      <c r="K81" s="3015">
        <v>477</v>
      </c>
      <c r="L81" s="3015">
        <v>411</v>
      </c>
      <c r="M81" s="3015">
        <v>578</v>
      </c>
      <c r="N81" s="4258">
        <f t="shared" si="1"/>
        <v>5338</v>
      </c>
    </row>
    <row r="82" spans="1:14" ht="15.95" customHeight="1">
      <c r="A82" s="4281" t="s">
        <v>3863</v>
      </c>
      <c r="B82" s="3014">
        <v>549</v>
      </c>
      <c r="C82" s="3015">
        <v>836</v>
      </c>
      <c r="D82" s="3015">
        <v>346</v>
      </c>
      <c r="E82" s="3015">
        <v>526</v>
      </c>
      <c r="F82" s="3015">
        <v>715</v>
      </c>
      <c r="G82" s="3015">
        <v>71</v>
      </c>
      <c r="H82" s="3015">
        <v>393</v>
      </c>
      <c r="I82" s="3015">
        <v>183</v>
      </c>
      <c r="J82" s="3015">
        <v>228</v>
      </c>
      <c r="K82" s="3015">
        <v>228</v>
      </c>
      <c r="L82" s="3015">
        <v>417</v>
      </c>
      <c r="M82" s="3015">
        <v>358</v>
      </c>
      <c r="N82" s="4258">
        <f t="shared" si="1"/>
        <v>4850</v>
      </c>
    </row>
    <row r="83" spans="1:14" ht="15.95" customHeight="1">
      <c r="A83" s="4281" t="s">
        <v>3983</v>
      </c>
      <c r="B83" s="3014">
        <v>38</v>
      </c>
      <c r="C83" s="3015">
        <v>55</v>
      </c>
      <c r="D83" s="3015">
        <v>227</v>
      </c>
      <c r="E83" s="3015">
        <v>112</v>
      </c>
      <c r="F83" s="3015">
        <v>507</v>
      </c>
      <c r="G83" s="3015">
        <v>35</v>
      </c>
      <c r="H83" s="3015">
        <v>9</v>
      </c>
      <c r="I83" s="3015">
        <v>123</v>
      </c>
      <c r="J83" s="3015">
        <v>394</v>
      </c>
      <c r="K83" s="3015">
        <v>31</v>
      </c>
      <c r="L83" s="3015">
        <v>153</v>
      </c>
      <c r="M83" s="3015">
        <v>82</v>
      </c>
      <c r="N83" s="4258">
        <f t="shared" si="1"/>
        <v>1766</v>
      </c>
    </row>
    <row r="84" spans="1:14" ht="15.95" customHeight="1">
      <c r="A84" s="4281" t="s">
        <v>3829</v>
      </c>
      <c r="B84" s="3014">
        <v>17</v>
      </c>
      <c r="C84" s="3015">
        <v>0</v>
      </c>
      <c r="D84" s="3015">
        <v>0</v>
      </c>
      <c r="E84" s="3015">
        <v>119</v>
      </c>
      <c r="F84" s="3015">
        <v>76</v>
      </c>
      <c r="G84" s="3015">
        <v>24</v>
      </c>
      <c r="H84" s="3015">
        <v>6</v>
      </c>
      <c r="I84" s="3015">
        <v>11</v>
      </c>
      <c r="J84" s="3015">
        <v>10</v>
      </c>
      <c r="K84" s="3015">
        <v>0</v>
      </c>
      <c r="L84" s="3015">
        <v>21</v>
      </c>
      <c r="M84" s="3015">
        <v>0</v>
      </c>
      <c r="N84" s="4258">
        <f t="shared" si="1"/>
        <v>284</v>
      </c>
    </row>
    <row r="85" spans="1:14" ht="15.95" customHeight="1">
      <c r="A85" s="4281" t="s">
        <v>3830</v>
      </c>
      <c r="B85" s="3014">
        <v>0</v>
      </c>
      <c r="C85" s="3015">
        <v>0</v>
      </c>
      <c r="D85" s="3015">
        <v>0</v>
      </c>
      <c r="E85" s="3015">
        <v>0</v>
      </c>
      <c r="F85" s="3015">
        <v>0</v>
      </c>
      <c r="G85" s="3015">
        <v>30</v>
      </c>
      <c r="H85" s="3015">
        <v>0</v>
      </c>
      <c r="I85" s="3015">
        <v>0</v>
      </c>
      <c r="J85" s="3015">
        <v>44</v>
      </c>
      <c r="K85" s="3015">
        <v>0</v>
      </c>
      <c r="L85" s="3015">
        <v>0</v>
      </c>
      <c r="M85" s="3015">
        <v>58</v>
      </c>
      <c r="N85" s="4258">
        <f t="shared" si="1"/>
        <v>132</v>
      </c>
    </row>
    <row r="86" spans="1:14" ht="15.95" customHeight="1">
      <c r="A86" s="4281" t="s">
        <v>3905</v>
      </c>
      <c r="B86" s="3014">
        <v>0</v>
      </c>
      <c r="C86" s="3015">
        <v>0</v>
      </c>
      <c r="D86" s="3015">
        <v>22</v>
      </c>
      <c r="E86" s="3015">
        <v>0</v>
      </c>
      <c r="F86" s="3015">
        <v>0</v>
      </c>
      <c r="G86" s="3015">
        <v>0</v>
      </c>
      <c r="H86" s="3015">
        <v>0</v>
      </c>
      <c r="I86" s="3015">
        <v>0</v>
      </c>
      <c r="J86" s="4283">
        <v>0</v>
      </c>
      <c r="K86" s="3015">
        <v>0</v>
      </c>
      <c r="L86" s="3015">
        <v>0</v>
      </c>
      <c r="M86" s="3015">
        <v>0</v>
      </c>
      <c r="N86" s="4258">
        <f t="shared" si="1"/>
        <v>22</v>
      </c>
    </row>
    <row r="87" spans="1:14" ht="15.95" customHeight="1">
      <c r="A87" s="4281" t="s">
        <v>3831</v>
      </c>
      <c r="B87" s="3014">
        <v>47</v>
      </c>
      <c r="C87" s="3015">
        <v>92</v>
      </c>
      <c r="D87" s="3015">
        <v>123</v>
      </c>
      <c r="E87" s="3015">
        <v>191</v>
      </c>
      <c r="F87" s="3015">
        <v>157</v>
      </c>
      <c r="G87" s="3015">
        <v>46</v>
      </c>
      <c r="H87" s="3015">
        <v>84</v>
      </c>
      <c r="I87" s="3015">
        <v>125</v>
      </c>
      <c r="J87" s="3015">
        <v>522</v>
      </c>
      <c r="K87" s="3015">
        <v>167</v>
      </c>
      <c r="L87" s="3015">
        <v>231</v>
      </c>
      <c r="M87" s="3015">
        <v>24</v>
      </c>
      <c r="N87" s="4258">
        <f t="shared" si="1"/>
        <v>1809</v>
      </c>
    </row>
    <row r="88" spans="1:14" ht="15.95" customHeight="1">
      <c r="A88" s="4281" t="s">
        <v>3882</v>
      </c>
      <c r="B88" s="3014">
        <v>0</v>
      </c>
      <c r="C88" s="3015">
        <v>11</v>
      </c>
      <c r="D88" s="3015">
        <v>0</v>
      </c>
      <c r="E88" s="3015">
        <v>0</v>
      </c>
      <c r="F88" s="3015">
        <v>0</v>
      </c>
      <c r="G88" s="3015">
        <v>0</v>
      </c>
      <c r="H88" s="3015">
        <v>99</v>
      </c>
      <c r="I88" s="3015">
        <v>0</v>
      </c>
      <c r="J88" s="3015">
        <v>0</v>
      </c>
      <c r="K88" s="3015">
        <v>0</v>
      </c>
      <c r="L88" s="3015">
        <v>0</v>
      </c>
      <c r="M88" s="3015">
        <v>0</v>
      </c>
      <c r="N88" s="4258">
        <f t="shared" si="1"/>
        <v>110</v>
      </c>
    </row>
    <row r="89" spans="1:14" ht="15.95" customHeight="1">
      <c r="A89" s="4281" t="s">
        <v>3984</v>
      </c>
      <c r="B89" s="3014">
        <v>1794</v>
      </c>
      <c r="C89" s="3015">
        <v>2088</v>
      </c>
      <c r="D89" s="3015">
        <v>1643</v>
      </c>
      <c r="E89" s="3015">
        <v>1547</v>
      </c>
      <c r="F89" s="3015">
        <v>1155</v>
      </c>
      <c r="G89" s="3015">
        <v>809</v>
      </c>
      <c r="H89" s="3015">
        <v>2002</v>
      </c>
      <c r="I89" s="3015">
        <v>1310</v>
      </c>
      <c r="J89" s="3015">
        <v>1698</v>
      </c>
      <c r="K89" s="3015">
        <v>1719</v>
      </c>
      <c r="L89" s="3015">
        <v>1530</v>
      </c>
      <c r="M89" s="3015">
        <v>1870</v>
      </c>
      <c r="N89" s="4258">
        <f t="shared" si="1"/>
        <v>19165</v>
      </c>
    </row>
    <row r="90" spans="1:14" ht="15.95" customHeight="1">
      <c r="A90" s="4281" t="s">
        <v>3985</v>
      </c>
      <c r="B90" s="3014">
        <v>0</v>
      </c>
      <c r="C90" s="3015">
        <v>0</v>
      </c>
      <c r="D90" s="3015">
        <v>0</v>
      </c>
      <c r="E90" s="3015">
        <v>0</v>
      </c>
      <c r="F90" s="3015">
        <v>0</v>
      </c>
      <c r="G90" s="3015">
        <v>0</v>
      </c>
      <c r="H90" s="3015">
        <v>0</v>
      </c>
      <c r="I90" s="3015">
        <v>0</v>
      </c>
      <c r="J90" s="3015">
        <v>0</v>
      </c>
      <c r="K90" s="3015">
        <v>0</v>
      </c>
      <c r="L90" s="3015">
        <v>0</v>
      </c>
      <c r="M90" s="3015">
        <v>0</v>
      </c>
      <c r="N90" s="4258">
        <f t="shared" si="1"/>
        <v>0</v>
      </c>
    </row>
    <row r="91" spans="1:14" ht="15.95" customHeight="1">
      <c r="A91" s="4281" t="s">
        <v>3833</v>
      </c>
      <c r="B91" s="3014">
        <v>1503</v>
      </c>
      <c r="C91" s="3015">
        <v>2325</v>
      </c>
      <c r="D91" s="3015">
        <v>1420</v>
      </c>
      <c r="E91" s="3015">
        <v>1886</v>
      </c>
      <c r="F91" s="3015">
        <v>2544</v>
      </c>
      <c r="G91" s="3015">
        <v>2244</v>
      </c>
      <c r="H91" s="3015">
        <v>4321</v>
      </c>
      <c r="I91" s="3015">
        <v>5303</v>
      </c>
      <c r="J91" s="3015">
        <v>4073</v>
      </c>
      <c r="K91" s="3015">
        <v>5838</v>
      </c>
      <c r="L91" s="3015">
        <v>3652</v>
      </c>
      <c r="M91" s="3015">
        <v>4545</v>
      </c>
      <c r="N91" s="4258">
        <f t="shared" si="1"/>
        <v>39654</v>
      </c>
    </row>
    <row r="92" spans="1:14" ht="15.95" customHeight="1">
      <c r="A92" s="4281" t="s">
        <v>3834</v>
      </c>
      <c r="B92" s="3014">
        <v>6</v>
      </c>
      <c r="C92" s="3015">
        <v>11</v>
      </c>
      <c r="D92" s="3015">
        <v>10</v>
      </c>
      <c r="E92" s="3015">
        <v>4</v>
      </c>
      <c r="F92" s="3015">
        <v>4</v>
      </c>
      <c r="G92" s="3015">
        <v>51</v>
      </c>
      <c r="H92" s="3015">
        <v>4</v>
      </c>
      <c r="I92" s="3015">
        <v>67</v>
      </c>
      <c r="J92" s="3015">
        <v>84</v>
      </c>
      <c r="K92" s="3015">
        <v>16</v>
      </c>
      <c r="L92" s="3015">
        <v>8</v>
      </c>
      <c r="M92" s="3015">
        <v>38</v>
      </c>
      <c r="N92" s="4258">
        <f t="shared" si="1"/>
        <v>303</v>
      </c>
    </row>
    <row r="93" spans="1:14" ht="15.95" customHeight="1">
      <c r="A93" s="4281" t="s">
        <v>3986</v>
      </c>
      <c r="B93" s="3014">
        <v>562</v>
      </c>
      <c r="C93" s="3015">
        <v>1228</v>
      </c>
      <c r="D93" s="3015">
        <v>468</v>
      </c>
      <c r="E93" s="3015">
        <v>713</v>
      </c>
      <c r="F93" s="3015">
        <v>632</v>
      </c>
      <c r="G93" s="3015">
        <v>342</v>
      </c>
      <c r="H93" s="3015">
        <v>623</v>
      </c>
      <c r="I93" s="3015">
        <v>509</v>
      </c>
      <c r="J93" s="3015">
        <v>1032</v>
      </c>
      <c r="K93" s="3015">
        <v>676</v>
      </c>
      <c r="L93" s="3015">
        <v>978</v>
      </c>
      <c r="M93" s="3015">
        <v>804</v>
      </c>
      <c r="N93" s="4258">
        <f t="shared" si="1"/>
        <v>8567</v>
      </c>
    </row>
    <row r="94" spans="1:14" ht="15.95" customHeight="1">
      <c r="A94" s="4281" t="s">
        <v>3987</v>
      </c>
      <c r="B94" s="3014">
        <v>309</v>
      </c>
      <c r="C94" s="3015">
        <v>232</v>
      </c>
      <c r="D94" s="3015">
        <v>347</v>
      </c>
      <c r="E94" s="3015">
        <v>153</v>
      </c>
      <c r="F94" s="3015">
        <v>437</v>
      </c>
      <c r="G94" s="3015">
        <v>502</v>
      </c>
      <c r="H94" s="3015">
        <v>110</v>
      </c>
      <c r="I94" s="3015">
        <v>87</v>
      </c>
      <c r="J94" s="3015">
        <v>145</v>
      </c>
      <c r="K94" s="3015">
        <v>94</v>
      </c>
      <c r="L94" s="3015">
        <v>145</v>
      </c>
      <c r="M94" s="3015">
        <v>61</v>
      </c>
      <c r="N94" s="4258">
        <f t="shared" si="1"/>
        <v>2622</v>
      </c>
    </row>
    <row r="95" spans="1:14" ht="15.95" customHeight="1">
      <c r="A95" s="4281" t="s">
        <v>3988</v>
      </c>
      <c r="B95" s="3014">
        <v>414</v>
      </c>
      <c r="C95" s="3015">
        <v>935</v>
      </c>
      <c r="D95" s="3015">
        <v>555</v>
      </c>
      <c r="E95" s="3015">
        <v>212</v>
      </c>
      <c r="F95" s="3015">
        <v>343</v>
      </c>
      <c r="G95" s="3015">
        <v>271</v>
      </c>
      <c r="H95" s="3015">
        <v>310</v>
      </c>
      <c r="I95" s="3015">
        <v>527</v>
      </c>
      <c r="J95" s="3015">
        <v>933</v>
      </c>
      <c r="K95" s="3015">
        <v>291</v>
      </c>
      <c r="L95" s="3015">
        <v>409</v>
      </c>
      <c r="M95" s="3015">
        <v>315</v>
      </c>
      <c r="N95" s="4258">
        <f t="shared" si="1"/>
        <v>5515</v>
      </c>
    </row>
    <row r="96" spans="1:14" ht="15.95" customHeight="1">
      <c r="A96" s="4281" t="s">
        <v>3989</v>
      </c>
      <c r="B96" s="3014">
        <v>39</v>
      </c>
      <c r="C96" s="3015">
        <v>57</v>
      </c>
      <c r="D96" s="3015">
        <v>21</v>
      </c>
      <c r="E96" s="3015">
        <v>11</v>
      </c>
      <c r="F96" s="3015">
        <v>127</v>
      </c>
      <c r="G96" s="3015">
        <v>210</v>
      </c>
      <c r="H96" s="3015">
        <v>119</v>
      </c>
      <c r="I96" s="3015">
        <v>76</v>
      </c>
      <c r="J96" s="3015">
        <v>0</v>
      </c>
      <c r="K96" s="3015">
        <v>126</v>
      </c>
      <c r="L96" s="3015">
        <v>38</v>
      </c>
      <c r="M96" s="3015">
        <v>215</v>
      </c>
      <c r="N96" s="4258">
        <f t="shared" si="1"/>
        <v>1039</v>
      </c>
    </row>
    <row r="97" spans="1:15" ht="15.95" customHeight="1">
      <c r="A97" s="4281" t="s">
        <v>3838</v>
      </c>
      <c r="B97" s="4282">
        <v>0</v>
      </c>
      <c r="C97" s="3015">
        <v>0</v>
      </c>
      <c r="D97" s="3015">
        <v>0</v>
      </c>
      <c r="E97" s="3015">
        <v>0</v>
      </c>
      <c r="F97" s="3015">
        <v>0</v>
      </c>
      <c r="G97" s="3015">
        <v>41</v>
      </c>
      <c r="H97" s="3015">
        <v>35</v>
      </c>
      <c r="I97" s="3015">
        <v>0</v>
      </c>
      <c r="J97" s="3015">
        <v>0</v>
      </c>
      <c r="K97" s="3015">
        <v>0</v>
      </c>
      <c r="L97" s="3015">
        <v>22</v>
      </c>
      <c r="M97" s="3015">
        <v>0</v>
      </c>
      <c r="N97" s="4258">
        <f t="shared" si="1"/>
        <v>98</v>
      </c>
    </row>
    <row r="98" spans="1:15" ht="15.95" customHeight="1">
      <c r="A98" s="4281" t="s">
        <v>3990</v>
      </c>
      <c r="B98" s="3014">
        <v>112</v>
      </c>
      <c r="C98" s="3015">
        <v>13</v>
      </c>
      <c r="D98" s="3015">
        <v>26</v>
      </c>
      <c r="E98" s="3015">
        <v>89</v>
      </c>
      <c r="F98" s="3015">
        <v>50</v>
      </c>
      <c r="G98" s="3015">
        <v>158</v>
      </c>
      <c r="H98" s="3015">
        <v>78</v>
      </c>
      <c r="I98" s="3015">
        <v>25</v>
      </c>
      <c r="J98" s="3015">
        <v>159</v>
      </c>
      <c r="K98" s="3015">
        <v>49</v>
      </c>
      <c r="L98" s="3015">
        <v>68</v>
      </c>
      <c r="M98" s="3015">
        <v>391</v>
      </c>
      <c r="N98" s="4258">
        <f t="shared" si="1"/>
        <v>1218</v>
      </c>
    </row>
    <row r="99" spans="1:15" ht="15.95" customHeight="1">
      <c r="A99" s="4281" t="s">
        <v>3991</v>
      </c>
      <c r="B99" s="3014">
        <v>82</v>
      </c>
      <c r="C99" s="3015">
        <v>113</v>
      </c>
      <c r="D99" s="3015">
        <v>187</v>
      </c>
      <c r="E99" s="3015">
        <v>99</v>
      </c>
      <c r="F99" s="3015">
        <v>492</v>
      </c>
      <c r="G99" s="3015">
        <v>156</v>
      </c>
      <c r="H99" s="3015">
        <v>335</v>
      </c>
      <c r="I99" s="3015">
        <v>100</v>
      </c>
      <c r="J99" s="3015">
        <v>263</v>
      </c>
      <c r="K99" s="3015">
        <v>148</v>
      </c>
      <c r="L99" s="3015">
        <v>305</v>
      </c>
      <c r="M99" s="3015">
        <v>159</v>
      </c>
      <c r="N99" s="4258">
        <f t="shared" si="1"/>
        <v>2439</v>
      </c>
    </row>
    <row r="100" spans="1:15" ht="15.95" customHeight="1">
      <c r="A100" s="4281" t="s">
        <v>3841</v>
      </c>
      <c r="B100" s="3014">
        <v>17</v>
      </c>
      <c r="C100" s="3015">
        <v>12</v>
      </c>
      <c r="D100" s="3015">
        <v>30</v>
      </c>
      <c r="E100" s="3015">
        <v>0</v>
      </c>
      <c r="F100" s="3015">
        <v>14</v>
      </c>
      <c r="G100" s="3015">
        <v>16</v>
      </c>
      <c r="H100" s="3015">
        <v>0</v>
      </c>
      <c r="I100" s="3015">
        <v>42</v>
      </c>
      <c r="J100" s="3015">
        <v>29</v>
      </c>
      <c r="K100" s="3015">
        <v>17</v>
      </c>
      <c r="L100" s="3015">
        <v>0</v>
      </c>
      <c r="M100" s="3015">
        <v>0</v>
      </c>
      <c r="N100" s="4258">
        <f t="shared" si="1"/>
        <v>177</v>
      </c>
    </row>
    <row r="101" spans="1:15" ht="15.95" customHeight="1">
      <c r="A101" s="4281" t="s">
        <v>3864</v>
      </c>
      <c r="B101" s="4282">
        <v>0</v>
      </c>
      <c r="C101" s="3015">
        <v>113</v>
      </c>
      <c r="D101" s="3015">
        <v>0</v>
      </c>
      <c r="E101" s="3015">
        <v>0</v>
      </c>
      <c r="F101" s="3015">
        <v>5</v>
      </c>
      <c r="G101" s="3015">
        <v>94</v>
      </c>
      <c r="H101" s="3015">
        <v>3</v>
      </c>
      <c r="I101" s="3015">
        <v>3</v>
      </c>
      <c r="J101" s="3015">
        <v>23</v>
      </c>
      <c r="K101" s="3015">
        <v>0</v>
      </c>
      <c r="L101" s="3015">
        <v>212</v>
      </c>
      <c r="M101" s="3015">
        <v>110</v>
      </c>
      <c r="N101" s="4258">
        <f t="shared" si="1"/>
        <v>563</v>
      </c>
    </row>
    <row r="102" spans="1:15" ht="15.95" customHeight="1">
      <c r="A102" s="4281" t="s">
        <v>3844</v>
      </c>
      <c r="B102" s="3014">
        <v>1795</v>
      </c>
      <c r="C102" s="3015">
        <v>1844</v>
      </c>
      <c r="D102" s="3015">
        <v>2504</v>
      </c>
      <c r="E102" s="3015">
        <v>2047</v>
      </c>
      <c r="F102" s="3015">
        <v>2612</v>
      </c>
      <c r="G102" s="3015">
        <v>2216</v>
      </c>
      <c r="H102" s="3015">
        <v>1403</v>
      </c>
      <c r="I102" s="3015">
        <v>1156</v>
      </c>
      <c r="J102" s="3015">
        <v>3933</v>
      </c>
      <c r="K102" s="3015">
        <v>2189</v>
      </c>
      <c r="L102" s="3015">
        <v>3725</v>
      </c>
      <c r="M102" s="3015">
        <v>2052</v>
      </c>
      <c r="N102" s="4258">
        <f t="shared" si="1"/>
        <v>27476</v>
      </c>
    </row>
    <row r="103" spans="1:15" ht="15.95" customHeight="1" thickBot="1">
      <c r="A103" s="4284" t="s">
        <v>3846</v>
      </c>
      <c r="B103" s="4289">
        <v>0</v>
      </c>
      <c r="C103" s="4286">
        <v>0</v>
      </c>
      <c r="D103" s="4286">
        <v>0</v>
      </c>
      <c r="E103" s="4286">
        <v>0</v>
      </c>
      <c r="F103" s="4286">
        <v>0</v>
      </c>
      <c r="G103" s="4286">
        <v>0</v>
      </c>
      <c r="H103" s="4286">
        <v>0</v>
      </c>
      <c r="I103" s="4286">
        <v>0</v>
      </c>
      <c r="J103" s="4286">
        <v>0</v>
      </c>
      <c r="K103" s="4286">
        <v>0</v>
      </c>
      <c r="L103" s="4286">
        <v>0</v>
      </c>
      <c r="M103" s="4286">
        <v>38</v>
      </c>
      <c r="N103" s="4261">
        <f t="shared" si="1"/>
        <v>38</v>
      </c>
    </row>
    <row r="104" spans="1:15" ht="14.1" customHeight="1" thickTop="1">
      <c r="A104" s="3282"/>
      <c r="B104" s="4238"/>
      <c r="C104" s="4290"/>
      <c r="D104" s="4290"/>
      <c r="E104" s="4290"/>
      <c r="F104" s="4290"/>
      <c r="G104" s="4290"/>
      <c r="H104" s="4290"/>
      <c r="I104" s="4238"/>
      <c r="J104" s="4238"/>
      <c r="K104" s="4238"/>
      <c r="L104" s="4238"/>
      <c r="M104" s="4238"/>
      <c r="N104" s="4263"/>
    </row>
    <row r="105" spans="1:15" ht="14.1" customHeight="1">
      <c r="A105" s="7422" t="s">
        <v>3992</v>
      </c>
      <c r="B105" s="7422"/>
      <c r="C105" s="7422"/>
      <c r="D105" s="7422"/>
      <c r="E105" s="7422"/>
      <c r="F105" s="7422"/>
      <c r="G105" s="7422"/>
      <c r="H105" s="7422"/>
      <c r="I105" s="7422"/>
      <c r="L105" s="4200"/>
      <c r="M105" s="4252"/>
    </row>
    <row r="106" spans="1:15" ht="14.1" customHeight="1">
      <c r="A106" s="7344" t="s">
        <v>3644</v>
      </c>
      <c r="B106" s="7344"/>
      <c r="C106" s="7344"/>
      <c r="D106" s="7344"/>
      <c r="E106" s="7344"/>
      <c r="F106" s="7344"/>
      <c r="G106" s="7344"/>
      <c r="H106" s="7344"/>
      <c r="I106" s="7344"/>
      <c r="L106" s="4200"/>
      <c r="M106" s="4252"/>
    </row>
    <row r="107" spans="1:15" ht="14.1" customHeight="1">
      <c r="A107" s="7344" t="s">
        <v>3924</v>
      </c>
      <c r="B107" s="7344"/>
      <c r="C107" s="7344"/>
      <c r="D107" s="7344"/>
      <c r="E107" s="7344"/>
      <c r="F107" s="7344"/>
      <c r="G107" s="7344"/>
      <c r="H107" s="7344"/>
      <c r="I107" s="7344"/>
      <c r="J107" s="4267"/>
      <c r="K107" s="4267"/>
      <c r="L107" s="4148"/>
      <c r="M107" s="4148"/>
      <c r="N107" s="4148"/>
    </row>
    <row r="110" spans="1:15">
      <c r="A110" s="3113"/>
      <c r="C110" s="4200"/>
      <c r="E110" s="4200"/>
      <c r="F110" s="4200"/>
      <c r="H110" s="4200"/>
      <c r="I110" s="4200"/>
      <c r="K110" s="4200"/>
      <c r="L110" s="4160"/>
      <c r="M110" s="3062"/>
      <c r="N110" s="4160"/>
      <c r="O110" s="4160"/>
    </row>
    <row r="111" spans="1:15" ht="21.75" customHeight="1">
      <c r="A111" s="3113"/>
      <c r="C111" s="7702" t="s">
        <v>3</v>
      </c>
      <c r="D111" s="7702"/>
      <c r="E111" s="4200"/>
      <c r="F111" s="4200"/>
      <c r="G111" s="4200" t="s">
        <v>38</v>
      </c>
      <c r="H111" s="4200"/>
      <c r="I111" s="4200"/>
      <c r="K111" s="4200"/>
      <c r="L111" s="4160"/>
      <c r="M111" s="3062"/>
      <c r="N111" s="4160"/>
      <c r="O111" s="4160"/>
    </row>
    <row r="112" spans="1:15">
      <c r="A112" s="3113"/>
      <c r="C112" s="4200"/>
      <c r="E112" s="4200"/>
      <c r="F112" s="4200"/>
      <c r="H112" s="4200"/>
      <c r="I112" s="4200"/>
      <c r="K112" s="4200"/>
      <c r="L112" s="4160"/>
      <c r="M112" s="3062"/>
      <c r="N112" s="4160"/>
      <c r="O112" s="4160"/>
    </row>
  </sheetData>
  <mergeCells count="10">
    <mergeCell ref="A105:I105"/>
    <mergeCell ref="A106:I106"/>
    <mergeCell ref="A107:I107"/>
    <mergeCell ref="C111:D111"/>
    <mergeCell ref="A1:C1"/>
    <mergeCell ref="A2:N2"/>
    <mergeCell ref="A3:N3"/>
    <mergeCell ref="A4:A5"/>
    <mergeCell ref="B4:M4"/>
    <mergeCell ref="N4:N5"/>
  </mergeCells>
  <hyperlinks>
    <hyperlink ref="A1" r:id="rId1"/>
  </hyperlinks>
  <pageMargins left="0.62992125984251968" right="0.15748031496062992" top="0.70866141732283472" bottom="0.55118110236220474" header="0.51181102362204722" footer="0.19685039370078741"/>
  <pageSetup paperSize="9" scale="30" fitToWidth="0" orientation="landscape" r:id="rId2"/>
  <headerFooter alignWithMargins="0">
    <oddFooter>&amp;R255</oddFooter>
  </headerFooter>
  <rowBreaks count="1" manualBreakCount="1">
    <brk id="39" max="16383" man="1"/>
  </rowBreaks>
  <drawing r:id="rId3"/>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48">
    <pageSetUpPr fitToPage="1"/>
  </sheetPr>
  <dimension ref="A1:O99"/>
  <sheetViews>
    <sheetView view="pageBreakPreview" zoomScale="60" zoomScaleNormal="100" workbookViewId="0">
      <selection activeCell="A3" sqref="A3:N3"/>
    </sheetView>
  </sheetViews>
  <sheetFormatPr defaultRowHeight="12.75"/>
  <cols>
    <col min="1" max="1" width="40.28515625" style="4279" customWidth="1"/>
    <col min="2" max="13" width="28.7109375" style="4199" customWidth="1"/>
    <col min="14" max="14" width="28.7109375" style="4200" customWidth="1"/>
    <col min="15" max="256" width="9.140625" style="3062"/>
    <col min="257" max="257" width="27.5703125" style="3062" customWidth="1"/>
    <col min="258" max="269" width="12.5703125" style="3062" customWidth="1"/>
    <col min="270" max="270" width="15.85546875" style="3062" customWidth="1"/>
    <col min="271" max="512" width="9.140625" style="3062"/>
    <col min="513" max="513" width="27.5703125" style="3062" customWidth="1"/>
    <col min="514" max="525" width="12.5703125" style="3062" customWidth="1"/>
    <col min="526" max="526" width="15.85546875" style="3062" customWidth="1"/>
    <col min="527" max="768" width="9.140625" style="3062"/>
    <col min="769" max="769" width="27.5703125" style="3062" customWidth="1"/>
    <col min="770" max="781" width="12.5703125" style="3062" customWidth="1"/>
    <col min="782" max="782" width="15.85546875" style="3062" customWidth="1"/>
    <col min="783" max="1024" width="9.140625" style="3062"/>
    <col min="1025" max="1025" width="27.5703125" style="3062" customWidth="1"/>
    <col min="1026" max="1037" width="12.5703125" style="3062" customWidth="1"/>
    <col min="1038" max="1038" width="15.85546875" style="3062" customWidth="1"/>
    <col min="1039" max="1280" width="9.140625" style="3062"/>
    <col min="1281" max="1281" width="27.5703125" style="3062" customWidth="1"/>
    <col min="1282" max="1293" width="12.5703125" style="3062" customWidth="1"/>
    <col min="1294" max="1294" width="15.85546875" style="3062" customWidth="1"/>
    <col min="1295" max="1536" width="9.140625" style="3062"/>
    <col min="1537" max="1537" width="27.5703125" style="3062" customWidth="1"/>
    <col min="1538" max="1549" width="12.5703125" style="3062" customWidth="1"/>
    <col min="1550" max="1550" width="15.85546875" style="3062" customWidth="1"/>
    <col min="1551" max="1792" width="9.140625" style="3062"/>
    <col min="1793" max="1793" width="27.5703125" style="3062" customWidth="1"/>
    <col min="1794" max="1805" width="12.5703125" style="3062" customWidth="1"/>
    <col min="1806" max="1806" width="15.85546875" style="3062" customWidth="1"/>
    <col min="1807" max="2048" width="9.140625" style="3062"/>
    <col min="2049" max="2049" width="27.5703125" style="3062" customWidth="1"/>
    <col min="2050" max="2061" width="12.5703125" style="3062" customWidth="1"/>
    <col min="2062" max="2062" width="15.85546875" style="3062" customWidth="1"/>
    <col min="2063" max="2304" width="9.140625" style="3062"/>
    <col min="2305" max="2305" width="27.5703125" style="3062" customWidth="1"/>
    <col min="2306" max="2317" width="12.5703125" style="3062" customWidth="1"/>
    <col min="2318" max="2318" width="15.85546875" style="3062" customWidth="1"/>
    <col min="2319" max="2560" width="9.140625" style="3062"/>
    <col min="2561" max="2561" width="27.5703125" style="3062" customWidth="1"/>
    <col min="2562" max="2573" width="12.5703125" style="3062" customWidth="1"/>
    <col min="2574" max="2574" width="15.85546875" style="3062" customWidth="1"/>
    <col min="2575" max="2816" width="9.140625" style="3062"/>
    <col min="2817" max="2817" width="27.5703125" style="3062" customWidth="1"/>
    <col min="2818" max="2829" width="12.5703125" style="3062" customWidth="1"/>
    <col min="2830" max="2830" width="15.85546875" style="3062" customWidth="1"/>
    <col min="2831" max="3072" width="9.140625" style="3062"/>
    <col min="3073" max="3073" width="27.5703125" style="3062" customWidth="1"/>
    <col min="3074" max="3085" width="12.5703125" style="3062" customWidth="1"/>
    <col min="3086" max="3086" width="15.85546875" style="3062" customWidth="1"/>
    <col min="3087" max="3328" width="9.140625" style="3062"/>
    <col min="3329" max="3329" width="27.5703125" style="3062" customWidth="1"/>
    <col min="3330" max="3341" width="12.5703125" style="3062" customWidth="1"/>
    <col min="3342" max="3342" width="15.85546875" style="3062" customWidth="1"/>
    <col min="3343" max="3584" width="9.140625" style="3062"/>
    <col min="3585" max="3585" width="27.5703125" style="3062" customWidth="1"/>
    <col min="3586" max="3597" width="12.5703125" style="3062" customWidth="1"/>
    <col min="3598" max="3598" width="15.85546875" style="3062" customWidth="1"/>
    <col min="3599" max="3840" width="9.140625" style="3062"/>
    <col min="3841" max="3841" width="27.5703125" style="3062" customWidth="1"/>
    <col min="3842" max="3853" width="12.5703125" style="3062" customWidth="1"/>
    <col min="3854" max="3854" width="15.85546875" style="3062" customWidth="1"/>
    <col min="3855" max="4096" width="9.140625" style="3062"/>
    <col min="4097" max="4097" width="27.5703125" style="3062" customWidth="1"/>
    <col min="4098" max="4109" width="12.5703125" style="3062" customWidth="1"/>
    <col min="4110" max="4110" width="15.85546875" style="3062" customWidth="1"/>
    <col min="4111" max="4352" width="9.140625" style="3062"/>
    <col min="4353" max="4353" width="27.5703125" style="3062" customWidth="1"/>
    <col min="4354" max="4365" width="12.5703125" style="3062" customWidth="1"/>
    <col min="4366" max="4366" width="15.85546875" style="3062" customWidth="1"/>
    <col min="4367" max="4608" width="9.140625" style="3062"/>
    <col min="4609" max="4609" width="27.5703125" style="3062" customWidth="1"/>
    <col min="4610" max="4621" width="12.5703125" style="3062" customWidth="1"/>
    <col min="4622" max="4622" width="15.85546875" style="3062" customWidth="1"/>
    <col min="4623" max="4864" width="9.140625" style="3062"/>
    <col min="4865" max="4865" width="27.5703125" style="3062" customWidth="1"/>
    <col min="4866" max="4877" width="12.5703125" style="3062" customWidth="1"/>
    <col min="4878" max="4878" width="15.85546875" style="3062" customWidth="1"/>
    <col min="4879" max="5120" width="9.140625" style="3062"/>
    <col min="5121" max="5121" width="27.5703125" style="3062" customWidth="1"/>
    <col min="5122" max="5133" width="12.5703125" style="3062" customWidth="1"/>
    <col min="5134" max="5134" width="15.85546875" style="3062" customWidth="1"/>
    <col min="5135" max="5376" width="9.140625" style="3062"/>
    <col min="5377" max="5377" width="27.5703125" style="3062" customWidth="1"/>
    <col min="5378" max="5389" width="12.5703125" style="3062" customWidth="1"/>
    <col min="5390" max="5390" width="15.85546875" style="3062" customWidth="1"/>
    <col min="5391" max="5632" width="9.140625" style="3062"/>
    <col min="5633" max="5633" width="27.5703125" style="3062" customWidth="1"/>
    <col min="5634" max="5645" width="12.5703125" style="3062" customWidth="1"/>
    <col min="5646" max="5646" width="15.85546875" style="3062" customWidth="1"/>
    <col min="5647" max="5888" width="9.140625" style="3062"/>
    <col min="5889" max="5889" width="27.5703125" style="3062" customWidth="1"/>
    <col min="5890" max="5901" width="12.5703125" style="3062" customWidth="1"/>
    <col min="5902" max="5902" width="15.85546875" style="3062" customWidth="1"/>
    <col min="5903" max="6144" width="9.140625" style="3062"/>
    <col min="6145" max="6145" width="27.5703125" style="3062" customWidth="1"/>
    <col min="6146" max="6157" width="12.5703125" style="3062" customWidth="1"/>
    <col min="6158" max="6158" width="15.85546875" style="3062" customWidth="1"/>
    <col min="6159" max="6400" width="9.140625" style="3062"/>
    <col min="6401" max="6401" width="27.5703125" style="3062" customWidth="1"/>
    <col min="6402" max="6413" width="12.5703125" style="3062" customWidth="1"/>
    <col min="6414" max="6414" width="15.85546875" style="3062" customWidth="1"/>
    <col min="6415" max="6656" width="9.140625" style="3062"/>
    <col min="6657" max="6657" width="27.5703125" style="3062" customWidth="1"/>
    <col min="6658" max="6669" width="12.5703125" style="3062" customWidth="1"/>
    <col min="6670" max="6670" width="15.85546875" style="3062" customWidth="1"/>
    <col min="6671" max="6912" width="9.140625" style="3062"/>
    <col min="6913" max="6913" width="27.5703125" style="3062" customWidth="1"/>
    <col min="6914" max="6925" width="12.5703125" style="3062" customWidth="1"/>
    <col min="6926" max="6926" width="15.85546875" style="3062" customWidth="1"/>
    <col min="6927" max="7168" width="9.140625" style="3062"/>
    <col min="7169" max="7169" width="27.5703125" style="3062" customWidth="1"/>
    <col min="7170" max="7181" width="12.5703125" style="3062" customWidth="1"/>
    <col min="7182" max="7182" width="15.85546875" style="3062" customWidth="1"/>
    <col min="7183" max="7424" width="9.140625" style="3062"/>
    <col min="7425" max="7425" width="27.5703125" style="3062" customWidth="1"/>
    <col min="7426" max="7437" width="12.5703125" style="3062" customWidth="1"/>
    <col min="7438" max="7438" width="15.85546875" style="3062" customWidth="1"/>
    <col min="7439" max="7680" width="9.140625" style="3062"/>
    <col min="7681" max="7681" width="27.5703125" style="3062" customWidth="1"/>
    <col min="7682" max="7693" width="12.5703125" style="3062" customWidth="1"/>
    <col min="7694" max="7694" width="15.85546875" style="3062" customWidth="1"/>
    <col min="7695" max="7936" width="9.140625" style="3062"/>
    <col min="7937" max="7937" width="27.5703125" style="3062" customWidth="1"/>
    <col min="7938" max="7949" width="12.5703125" style="3062" customWidth="1"/>
    <col min="7950" max="7950" width="15.85546875" style="3062" customWidth="1"/>
    <col min="7951" max="8192" width="9.140625" style="3062"/>
    <col min="8193" max="8193" width="27.5703125" style="3062" customWidth="1"/>
    <col min="8194" max="8205" width="12.5703125" style="3062" customWidth="1"/>
    <col min="8206" max="8206" width="15.85546875" style="3062" customWidth="1"/>
    <col min="8207" max="8448" width="9.140625" style="3062"/>
    <col min="8449" max="8449" width="27.5703125" style="3062" customWidth="1"/>
    <col min="8450" max="8461" width="12.5703125" style="3062" customWidth="1"/>
    <col min="8462" max="8462" width="15.85546875" style="3062" customWidth="1"/>
    <col min="8463" max="8704" width="9.140625" style="3062"/>
    <col min="8705" max="8705" width="27.5703125" style="3062" customWidth="1"/>
    <col min="8706" max="8717" width="12.5703125" style="3062" customWidth="1"/>
    <col min="8718" max="8718" width="15.85546875" style="3062" customWidth="1"/>
    <col min="8719" max="8960" width="9.140625" style="3062"/>
    <col min="8961" max="8961" width="27.5703125" style="3062" customWidth="1"/>
    <col min="8962" max="8973" width="12.5703125" style="3062" customWidth="1"/>
    <col min="8974" max="8974" width="15.85546875" style="3062" customWidth="1"/>
    <col min="8975" max="9216" width="9.140625" style="3062"/>
    <col min="9217" max="9217" width="27.5703125" style="3062" customWidth="1"/>
    <col min="9218" max="9229" width="12.5703125" style="3062" customWidth="1"/>
    <col min="9230" max="9230" width="15.85546875" style="3062" customWidth="1"/>
    <col min="9231" max="9472" width="9.140625" style="3062"/>
    <col min="9473" max="9473" width="27.5703125" style="3062" customWidth="1"/>
    <col min="9474" max="9485" width="12.5703125" style="3062" customWidth="1"/>
    <col min="9486" max="9486" width="15.85546875" style="3062" customWidth="1"/>
    <col min="9487" max="9728" width="9.140625" style="3062"/>
    <col min="9729" max="9729" width="27.5703125" style="3062" customWidth="1"/>
    <col min="9730" max="9741" width="12.5703125" style="3062" customWidth="1"/>
    <col min="9742" max="9742" width="15.85546875" style="3062" customWidth="1"/>
    <col min="9743" max="9984" width="9.140625" style="3062"/>
    <col min="9985" max="9985" width="27.5703125" style="3062" customWidth="1"/>
    <col min="9986" max="9997" width="12.5703125" style="3062" customWidth="1"/>
    <col min="9998" max="9998" width="15.85546875" style="3062" customWidth="1"/>
    <col min="9999" max="10240" width="9.140625" style="3062"/>
    <col min="10241" max="10241" width="27.5703125" style="3062" customWidth="1"/>
    <col min="10242" max="10253" width="12.5703125" style="3062" customWidth="1"/>
    <col min="10254" max="10254" width="15.85546875" style="3062" customWidth="1"/>
    <col min="10255" max="10496" width="9.140625" style="3062"/>
    <col min="10497" max="10497" width="27.5703125" style="3062" customWidth="1"/>
    <col min="10498" max="10509" width="12.5703125" style="3062" customWidth="1"/>
    <col min="10510" max="10510" width="15.85546875" style="3062" customWidth="1"/>
    <col min="10511" max="10752" width="9.140625" style="3062"/>
    <col min="10753" max="10753" width="27.5703125" style="3062" customWidth="1"/>
    <col min="10754" max="10765" width="12.5703125" style="3062" customWidth="1"/>
    <col min="10766" max="10766" width="15.85546875" style="3062" customWidth="1"/>
    <col min="10767" max="11008" width="9.140625" style="3062"/>
    <col min="11009" max="11009" width="27.5703125" style="3062" customWidth="1"/>
    <col min="11010" max="11021" width="12.5703125" style="3062" customWidth="1"/>
    <col min="11022" max="11022" width="15.85546875" style="3062" customWidth="1"/>
    <col min="11023" max="11264" width="9.140625" style="3062"/>
    <col min="11265" max="11265" width="27.5703125" style="3062" customWidth="1"/>
    <col min="11266" max="11277" width="12.5703125" style="3062" customWidth="1"/>
    <col min="11278" max="11278" width="15.85546875" style="3062" customWidth="1"/>
    <col min="11279" max="11520" width="9.140625" style="3062"/>
    <col min="11521" max="11521" width="27.5703125" style="3062" customWidth="1"/>
    <col min="11522" max="11533" width="12.5703125" style="3062" customWidth="1"/>
    <col min="11534" max="11534" width="15.85546875" style="3062" customWidth="1"/>
    <col min="11535" max="11776" width="9.140625" style="3062"/>
    <col min="11777" max="11777" width="27.5703125" style="3062" customWidth="1"/>
    <col min="11778" max="11789" width="12.5703125" style="3062" customWidth="1"/>
    <col min="11790" max="11790" width="15.85546875" style="3062" customWidth="1"/>
    <col min="11791" max="12032" width="9.140625" style="3062"/>
    <col min="12033" max="12033" width="27.5703125" style="3062" customWidth="1"/>
    <col min="12034" max="12045" width="12.5703125" style="3062" customWidth="1"/>
    <col min="12046" max="12046" width="15.85546875" style="3062" customWidth="1"/>
    <col min="12047" max="12288" width="9.140625" style="3062"/>
    <col min="12289" max="12289" width="27.5703125" style="3062" customWidth="1"/>
    <col min="12290" max="12301" width="12.5703125" style="3062" customWidth="1"/>
    <col min="12302" max="12302" width="15.85546875" style="3062" customWidth="1"/>
    <col min="12303" max="12544" width="9.140625" style="3062"/>
    <col min="12545" max="12545" width="27.5703125" style="3062" customWidth="1"/>
    <col min="12546" max="12557" width="12.5703125" style="3062" customWidth="1"/>
    <col min="12558" max="12558" width="15.85546875" style="3062" customWidth="1"/>
    <col min="12559" max="12800" width="9.140625" style="3062"/>
    <col min="12801" max="12801" width="27.5703125" style="3062" customWidth="1"/>
    <col min="12802" max="12813" width="12.5703125" style="3062" customWidth="1"/>
    <col min="12814" max="12814" width="15.85546875" style="3062" customWidth="1"/>
    <col min="12815" max="13056" width="9.140625" style="3062"/>
    <col min="13057" max="13057" width="27.5703125" style="3062" customWidth="1"/>
    <col min="13058" max="13069" width="12.5703125" style="3062" customWidth="1"/>
    <col min="13070" max="13070" width="15.85546875" style="3062" customWidth="1"/>
    <col min="13071" max="13312" width="9.140625" style="3062"/>
    <col min="13313" max="13313" width="27.5703125" style="3062" customWidth="1"/>
    <col min="13314" max="13325" width="12.5703125" style="3062" customWidth="1"/>
    <col min="13326" max="13326" width="15.85546875" style="3062" customWidth="1"/>
    <col min="13327" max="13568" width="9.140625" style="3062"/>
    <col min="13569" max="13569" width="27.5703125" style="3062" customWidth="1"/>
    <col min="13570" max="13581" width="12.5703125" style="3062" customWidth="1"/>
    <col min="13582" max="13582" width="15.85546875" style="3062" customWidth="1"/>
    <col min="13583" max="13824" width="9.140625" style="3062"/>
    <col min="13825" max="13825" width="27.5703125" style="3062" customWidth="1"/>
    <col min="13826" max="13837" width="12.5703125" style="3062" customWidth="1"/>
    <col min="13838" max="13838" width="15.85546875" style="3062" customWidth="1"/>
    <col min="13839" max="14080" width="9.140625" style="3062"/>
    <col min="14081" max="14081" width="27.5703125" style="3062" customWidth="1"/>
    <col min="14082" max="14093" width="12.5703125" style="3062" customWidth="1"/>
    <col min="14094" max="14094" width="15.85546875" style="3062" customWidth="1"/>
    <col min="14095" max="14336" width="9.140625" style="3062"/>
    <col min="14337" max="14337" width="27.5703125" style="3062" customWidth="1"/>
    <col min="14338" max="14349" width="12.5703125" style="3062" customWidth="1"/>
    <col min="14350" max="14350" width="15.85546875" style="3062" customWidth="1"/>
    <col min="14351" max="14592" width="9.140625" style="3062"/>
    <col min="14593" max="14593" width="27.5703125" style="3062" customWidth="1"/>
    <col min="14594" max="14605" width="12.5703125" style="3062" customWidth="1"/>
    <col min="14606" max="14606" width="15.85546875" style="3062" customWidth="1"/>
    <col min="14607" max="14848" width="9.140625" style="3062"/>
    <col min="14849" max="14849" width="27.5703125" style="3062" customWidth="1"/>
    <col min="14850" max="14861" width="12.5703125" style="3062" customWidth="1"/>
    <col min="14862" max="14862" width="15.85546875" style="3062" customWidth="1"/>
    <col min="14863" max="15104" width="9.140625" style="3062"/>
    <col min="15105" max="15105" width="27.5703125" style="3062" customWidth="1"/>
    <col min="15106" max="15117" width="12.5703125" style="3062" customWidth="1"/>
    <col min="15118" max="15118" width="15.85546875" style="3062" customWidth="1"/>
    <col min="15119" max="15360" width="9.140625" style="3062"/>
    <col min="15361" max="15361" width="27.5703125" style="3062" customWidth="1"/>
    <col min="15362" max="15373" width="12.5703125" style="3062" customWidth="1"/>
    <col min="15374" max="15374" width="15.85546875" style="3062" customWidth="1"/>
    <col min="15375" max="15616" width="9.140625" style="3062"/>
    <col min="15617" max="15617" width="27.5703125" style="3062" customWidth="1"/>
    <col min="15618" max="15629" width="12.5703125" style="3062" customWidth="1"/>
    <col min="15630" max="15630" width="15.85546875" style="3062" customWidth="1"/>
    <col min="15631" max="15872" width="9.140625" style="3062"/>
    <col min="15873" max="15873" width="27.5703125" style="3062" customWidth="1"/>
    <col min="15874" max="15885" width="12.5703125" style="3062" customWidth="1"/>
    <col min="15886" max="15886" width="15.85546875" style="3062" customWidth="1"/>
    <col min="15887" max="16128" width="9.140625" style="3062"/>
    <col min="16129" max="16129" width="27.5703125" style="3062" customWidth="1"/>
    <col min="16130" max="16141" width="12.5703125" style="3062" customWidth="1"/>
    <col min="16142" max="16142" width="15.85546875" style="3062" customWidth="1"/>
    <col min="16143" max="16384" width="9.140625" style="3062"/>
  </cols>
  <sheetData>
    <row r="1" spans="1:14" ht="13.5" thickBot="1">
      <c r="A1" s="7696" t="s">
        <v>0</v>
      </c>
      <c r="B1" s="7696"/>
      <c r="C1" s="7696"/>
      <c r="E1" s="4200"/>
      <c r="F1" s="4200"/>
      <c r="H1" s="4200"/>
      <c r="I1" s="4200"/>
      <c r="K1" s="4200"/>
      <c r="L1" s="4160"/>
      <c r="M1" s="3062"/>
      <c r="N1" s="3333" t="s">
        <v>1</v>
      </c>
    </row>
    <row r="2" spans="1:14" ht="16.5" customHeight="1" thickTop="1" thickBot="1">
      <c r="A2" s="7735" t="s">
        <v>4012</v>
      </c>
      <c r="B2" s="7736"/>
      <c r="C2" s="7736"/>
      <c r="D2" s="7736"/>
      <c r="E2" s="7736"/>
      <c r="F2" s="7736"/>
      <c r="G2" s="7736"/>
      <c r="H2" s="7736"/>
      <c r="I2" s="7736"/>
      <c r="J2" s="7736"/>
      <c r="K2" s="7736"/>
      <c r="L2" s="7736"/>
      <c r="M2" s="7736"/>
      <c r="N2" s="7737"/>
    </row>
    <row r="3" spans="1:14" ht="24.75" customHeight="1" thickBot="1">
      <c r="A3" s="7723" t="s">
        <v>5412</v>
      </c>
      <c r="B3" s="7724"/>
      <c r="C3" s="7724"/>
      <c r="D3" s="7724"/>
      <c r="E3" s="7724"/>
      <c r="F3" s="7724"/>
      <c r="G3" s="7724"/>
      <c r="H3" s="7724"/>
      <c r="I3" s="7724"/>
      <c r="J3" s="7724"/>
      <c r="K3" s="7724"/>
      <c r="L3" s="7724"/>
      <c r="M3" s="7724"/>
      <c r="N3" s="7725"/>
    </row>
    <row r="4" spans="1:14" s="4202" customFormat="1" ht="22.5" customHeight="1" thickBot="1">
      <c r="A4" s="7750" t="s">
        <v>3692</v>
      </c>
      <c r="B4" s="7752" t="s">
        <v>2132</v>
      </c>
      <c r="C4" s="7724"/>
      <c r="D4" s="7724"/>
      <c r="E4" s="7724"/>
      <c r="F4" s="7724"/>
      <c r="G4" s="7724"/>
      <c r="H4" s="7724"/>
      <c r="I4" s="7724"/>
      <c r="J4" s="7724"/>
      <c r="K4" s="7724"/>
      <c r="L4" s="7724"/>
      <c r="M4" s="7753"/>
      <c r="N4" s="7730" t="s">
        <v>78</v>
      </c>
    </row>
    <row r="5" spans="1:14" s="4256" customFormat="1" ht="19.5" customHeight="1" thickBot="1">
      <c r="A5" s="7760"/>
      <c r="B5" s="4271" t="s">
        <v>14</v>
      </c>
      <c r="C5" s="4272" t="s">
        <v>15</v>
      </c>
      <c r="D5" s="4272" t="s">
        <v>16</v>
      </c>
      <c r="E5" s="4272" t="s">
        <v>17</v>
      </c>
      <c r="F5" s="4272" t="s">
        <v>18</v>
      </c>
      <c r="G5" s="4272" t="s">
        <v>19</v>
      </c>
      <c r="H5" s="4272" t="s">
        <v>20</v>
      </c>
      <c r="I5" s="4272" t="s">
        <v>21</v>
      </c>
      <c r="J5" s="4272" t="s">
        <v>22</v>
      </c>
      <c r="K5" s="4273" t="s">
        <v>23</v>
      </c>
      <c r="L5" s="4274" t="s">
        <v>24</v>
      </c>
      <c r="M5" s="4274" t="s">
        <v>25</v>
      </c>
      <c r="N5" s="7731"/>
    </row>
    <row r="6" spans="1:14" s="4256" customFormat="1" ht="17.45" customHeight="1">
      <c r="A6" s="4288" t="s">
        <v>3926</v>
      </c>
      <c r="B6" s="3009">
        <v>0</v>
      </c>
      <c r="C6" s="3009">
        <v>0</v>
      </c>
      <c r="D6" s="3009">
        <v>8</v>
      </c>
      <c r="E6" s="3009">
        <v>0</v>
      </c>
      <c r="F6" s="3009">
        <v>0</v>
      </c>
      <c r="G6" s="3009">
        <v>0</v>
      </c>
      <c r="H6" s="3009">
        <v>0</v>
      </c>
      <c r="I6" s="3009">
        <v>0</v>
      </c>
      <c r="J6" s="3009">
        <v>0</v>
      </c>
      <c r="K6" s="3009">
        <v>0</v>
      </c>
      <c r="L6" s="3009">
        <v>0</v>
      </c>
      <c r="M6" s="3009">
        <v>0</v>
      </c>
      <c r="N6" s="4335">
        <f t="shared" ref="N6:N84" si="0">SUM(B6:M6)</f>
        <v>8</v>
      </c>
    </row>
    <row r="7" spans="1:14" ht="17.45" customHeight="1">
      <c r="A7" s="4281" t="s">
        <v>3693</v>
      </c>
      <c r="B7" s="3014">
        <v>425</v>
      </c>
      <c r="C7" s="3015">
        <v>265</v>
      </c>
      <c r="D7" s="3015">
        <v>573</v>
      </c>
      <c r="E7" s="3015">
        <v>368</v>
      </c>
      <c r="F7" s="3015">
        <v>510</v>
      </c>
      <c r="G7" s="3015">
        <v>555</v>
      </c>
      <c r="H7" s="3015">
        <v>242</v>
      </c>
      <c r="I7" s="3015">
        <v>76</v>
      </c>
      <c r="J7" s="3015">
        <v>1099</v>
      </c>
      <c r="K7" s="3015">
        <v>585</v>
      </c>
      <c r="L7" s="3015">
        <v>802</v>
      </c>
      <c r="M7" s="3015">
        <v>244</v>
      </c>
      <c r="N7" s="4258">
        <f t="shared" si="0"/>
        <v>5744</v>
      </c>
    </row>
    <row r="8" spans="1:14" ht="17.45" customHeight="1">
      <c r="A8" s="4281" t="s">
        <v>3927</v>
      </c>
      <c r="B8" s="3014">
        <v>7771</v>
      </c>
      <c r="C8" s="3015">
        <v>8051</v>
      </c>
      <c r="D8" s="3015">
        <v>7603</v>
      </c>
      <c r="E8" s="3015">
        <v>7901</v>
      </c>
      <c r="F8" s="3015">
        <v>8070</v>
      </c>
      <c r="G8" s="3015">
        <v>6560</v>
      </c>
      <c r="H8" s="3015">
        <v>8202</v>
      </c>
      <c r="I8" s="3015">
        <v>8147</v>
      </c>
      <c r="J8" s="3015">
        <v>8600</v>
      </c>
      <c r="K8" s="3015">
        <v>8992</v>
      </c>
      <c r="L8" s="3015">
        <v>10848</v>
      </c>
      <c r="M8" s="3015">
        <v>10678</v>
      </c>
      <c r="N8" s="4258">
        <f t="shared" si="0"/>
        <v>101423</v>
      </c>
    </row>
    <row r="9" spans="1:14" ht="17.45" customHeight="1">
      <c r="A9" s="4281" t="s">
        <v>3697</v>
      </c>
      <c r="B9" s="3014">
        <v>879</v>
      </c>
      <c r="C9" s="3015">
        <v>470</v>
      </c>
      <c r="D9" s="3015">
        <v>616</v>
      </c>
      <c r="E9" s="3015">
        <v>924</v>
      </c>
      <c r="F9" s="3015">
        <v>478</v>
      </c>
      <c r="G9" s="3015">
        <v>559</v>
      </c>
      <c r="H9" s="3015">
        <v>684</v>
      </c>
      <c r="I9" s="3015">
        <v>382</v>
      </c>
      <c r="J9" s="3015">
        <v>458</v>
      </c>
      <c r="K9" s="3015">
        <v>1061</v>
      </c>
      <c r="L9" s="3015">
        <v>661</v>
      </c>
      <c r="M9" s="3015">
        <v>618</v>
      </c>
      <c r="N9" s="4258">
        <f t="shared" si="0"/>
        <v>7790</v>
      </c>
    </row>
    <row r="10" spans="1:14" ht="17.45" customHeight="1">
      <c r="A10" s="4281" t="s">
        <v>3848</v>
      </c>
      <c r="B10" s="3014">
        <v>0</v>
      </c>
      <c r="C10" s="3015">
        <v>0</v>
      </c>
      <c r="D10" s="3015">
        <v>0</v>
      </c>
      <c r="E10" s="3015">
        <v>0</v>
      </c>
      <c r="F10" s="3015">
        <v>0</v>
      </c>
      <c r="G10" s="3015">
        <v>0</v>
      </c>
      <c r="H10" s="3015">
        <v>0</v>
      </c>
      <c r="I10" s="3015">
        <v>0</v>
      </c>
      <c r="J10" s="3015">
        <v>0</v>
      </c>
      <c r="K10" s="3015">
        <v>0</v>
      </c>
      <c r="L10" s="3015">
        <v>42</v>
      </c>
      <c r="M10" s="3015">
        <v>0</v>
      </c>
      <c r="N10" s="4258">
        <f t="shared" si="0"/>
        <v>42</v>
      </c>
    </row>
    <row r="11" spans="1:14" ht="17.45" customHeight="1">
      <c r="A11" s="4281" t="s">
        <v>3698</v>
      </c>
      <c r="B11" s="3014">
        <v>0</v>
      </c>
      <c r="C11" s="3015">
        <v>0</v>
      </c>
      <c r="D11" s="3015">
        <v>794</v>
      </c>
      <c r="E11" s="3015">
        <v>0</v>
      </c>
      <c r="F11" s="3015">
        <v>0</v>
      </c>
      <c r="G11" s="3015">
        <v>132</v>
      </c>
      <c r="H11" s="3015">
        <v>33</v>
      </c>
      <c r="I11" s="3015">
        <v>0</v>
      </c>
      <c r="J11" s="3015">
        <v>957</v>
      </c>
      <c r="K11" s="3015">
        <v>997</v>
      </c>
      <c r="L11" s="3015">
        <v>322</v>
      </c>
      <c r="M11" s="3015">
        <v>175</v>
      </c>
      <c r="N11" s="4258">
        <f t="shared" si="0"/>
        <v>3410</v>
      </c>
    </row>
    <row r="12" spans="1:14" ht="17.45" customHeight="1">
      <c r="A12" s="4281" t="s">
        <v>3699</v>
      </c>
      <c r="B12" s="3014">
        <v>195</v>
      </c>
      <c r="C12" s="3015">
        <v>93</v>
      </c>
      <c r="D12" s="3015">
        <v>333</v>
      </c>
      <c r="E12" s="3015">
        <v>190</v>
      </c>
      <c r="F12" s="3015">
        <v>41</v>
      </c>
      <c r="G12" s="3015">
        <v>230</v>
      </c>
      <c r="H12" s="3015">
        <v>96</v>
      </c>
      <c r="I12" s="3015">
        <v>184</v>
      </c>
      <c r="J12" s="3015">
        <v>126</v>
      </c>
      <c r="K12" s="3015">
        <v>321</v>
      </c>
      <c r="L12" s="3015">
        <v>107</v>
      </c>
      <c r="M12" s="3015">
        <v>143</v>
      </c>
      <c r="N12" s="4258">
        <f t="shared" si="0"/>
        <v>2059</v>
      </c>
    </row>
    <row r="13" spans="1:14" ht="17.45" customHeight="1">
      <c r="A13" s="4281" t="s">
        <v>3866</v>
      </c>
      <c r="B13" s="3014">
        <v>0</v>
      </c>
      <c r="C13" s="3015">
        <v>0</v>
      </c>
      <c r="D13" s="3015">
        <v>0</v>
      </c>
      <c r="E13" s="3015">
        <v>0</v>
      </c>
      <c r="F13" s="3015">
        <v>0</v>
      </c>
      <c r="G13" s="3015">
        <v>0</v>
      </c>
      <c r="H13" s="3015">
        <v>0</v>
      </c>
      <c r="I13" s="3015">
        <v>0</v>
      </c>
      <c r="J13" s="3015">
        <v>0</v>
      </c>
      <c r="K13" s="3015">
        <v>0</v>
      </c>
      <c r="L13" s="3015">
        <v>0</v>
      </c>
      <c r="M13" s="3015">
        <v>0</v>
      </c>
      <c r="N13" s="4258">
        <f t="shared" si="0"/>
        <v>0</v>
      </c>
    </row>
    <row r="14" spans="1:14" ht="17.45" customHeight="1">
      <c r="A14" s="4281" t="s">
        <v>3849</v>
      </c>
      <c r="B14" s="3014">
        <v>28</v>
      </c>
      <c r="C14" s="3015">
        <v>0</v>
      </c>
      <c r="D14" s="3015">
        <v>30</v>
      </c>
      <c r="E14" s="3015">
        <v>9</v>
      </c>
      <c r="F14" s="3015">
        <v>0</v>
      </c>
      <c r="G14" s="3015">
        <v>0</v>
      </c>
      <c r="H14" s="3015">
        <v>668</v>
      </c>
      <c r="I14" s="3015">
        <v>0</v>
      </c>
      <c r="J14" s="3015">
        <v>11</v>
      </c>
      <c r="K14" s="3015">
        <v>0</v>
      </c>
      <c r="L14" s="3015">
        <v>50</v>
      </c>
      <c r="M14" s="3015">
        <v>45</v>
      </c>
      <c r="N14" s="4258">
        <f t="shared" si="0"/>
        <v>841</v>
      </c>
    </row>
    <row r="15" spans="1:14" ht="17.45" customHeight="1">
      <c r="A15" s="4281" t="s">
        <v>3700</v>
      </c>
      <c r="B15" s="3014">
        <v>41</v>
      </c>
      <c r="C15" s="3015">
        <v>162</v>
      </c>
      <c r="D15" s="3015">
        <v>90</v>
      </c>
      <c r="E15" s="3015">
        <v>131</v>
      </c>
      <c r="F15" s="3015">
        <v>67</v>
      </c>
      <c r="G15" s="3015">
        <v>23</v>
      </c>
      <c r="H15" s="3015">
        <v>256</v>
      </c>
      <c r="I15" s="3015">
        <v>183</v>
      </c>
      <c r="J15" s="3015">
        <v>94</v>
      </c>
      <c r="K15" s="3015">
        <v>71</v>
      </c>
      <c r="L15" s="3015">
        <v>72</v>
      </c>
      <c r="M15" s="3015">
        <v>83</v>
      </c>
      <c r="N15" s="4258">
        <f t="shared" si="0"/>
        <v>1273</v>
      </c>
    </row>
    <row r="16" spans="1:14" ht="17.45" customHeight="1">
      <c r="A16" s="4281" t="s">
        <v>3928</v>
      </c>
      <c r="B16" s="3014">
        <v>793</v>
      </c>
      <c r="C16" s="3015">
        <v>621</v>
      </c>
      <c r="D16" s="3015">
        <v>1164</v>
      </c>
      <c r="E16" s="3015">
        <v>616</v>
      </c>
      <c r="F16" s="3015">
        <v>927</v>
      </c>
      <c r="G16" s="3015">
        <v>925</v>
      </c>
      <c r="H16" s="3015">
        <v>948</v>
      </c>
      <c r="I16" s="3015">
        <v>713</v>
      </c>
      <c r="J16" s="3015">
        <v>984</v>
      </c>
      <c r="K16" s="3015">
        <v>804</v>
      </c>
      <c r="L16" s="3015">
        <v>905</v>
      </c>
      <c r="M16" s="3015">
        <v>854</v>
      </c>
      <c r="N16" s="4258">
        <f t="shared" si="0"/>
        <v>10254</v>
      </c>
    </row>
    <row r="17" spans="1:14" ht="17.45" customHeight="1">
      <c r="A17" s="4281" t="s">
        <v>3929</v>
      </c>
      <c r="B17" s="3014">
        <v>4876</v>
      </c>
      <c r="C17" s="3015">
        <v>3323</v>
      </c>
      <c r="D17" s="3015">
        <v>3739</v>
      </c>
      <c r="E17" s="3015">
        <v>3771</v>
      </c>
      <c r="F17" s="3015">
        <v>4186</v>
      </c>
      <c r="G17" s="3015">
        <v>4505</v>
      </c>
      <c r="H17" s="3015">
        <v>4739</v>
      </c>
      <c r="I17" s="3015">
        <v>4495</v>
      </c>
      <c r="J17" s="3015">
        <v>4866</v>
      </c>
      <c r="K17" s="3015">
        <v>4256</v>
      </c>
      <c r="L17" s="3015">
        <v>5699</v>
      </c>
      <c r="M17" s="3015">
        <v>3578</v>
      </c>
      <c r="N17" s="4258">
        <f t="shared" si="0"/>
        <v>52033</v>
      </c>
    </row>
    <row r="18" spans="1:14" ht="17.45" customHeight="1">
      <c r="A18" s="4281" t="s">
        <v>3930</v>
      </c>
      <c r="B18" s="3014">
        <v>1685</v>
      </c>
      <c r="C18" s="3015">
        <v>118</v>
      </c>
      <c r="D18" s="3015">
        <v>42</v>
      </c>
      <c r="E18" s="3015">
        <v>131</v>
      </c>
      <c r="F18" s="3015">
        <v>81</v>
      </c>
      <c r="G18" s="3015">
        <v>129</v>
      </c>
      <c r="H18" s="3015">
        <v>115</v>
      </c>
      <c r="I18" s="3015">
        <v>183</v>
      </c>
      <c r="J18" s="3015">
        <v>137</v>
      </c>
      <c r="K18" s="3015">
        <v>7</v>
      </c>
      <c r="L18" s="3015">
        <v>67</v>
      </c>
      <c r="M18" s="3015">
        <v>124</v>
      </c>
      <c r="N18" s="4258">
        <f t="shared" si="0"/>
        <v>2819</v>
      </c>
    </row>
    <row r="19" spans="1:14" ht="17.45" customHeight="1">
      <c r="A19" s="4281" t="s">
        <v>3704</v>
      </c>
      <c r="B19" s="3014">
        <v>310</v>
      </c>
      <c r="C19" s="3015">
        <v>600</v>
      </c>
      <c r="D19" s="3015">
        <v>609</v>
      </c>
      <c r="E19" s="3015">
        <v>793</v>
      </c>
      <c r="F19" s="3015">
        <v>294</v>
      </c>
      <c r="G19" s="3015">
        <v>415</v>
      </c>
      <c r="H19" s="3015">
        <v>928</v>
      </c>
      <c r="I19" s="3015">
        <v>182</v>
      </c>
      <c r="J19" s="3015">
        <v>227</v>
      </c>
      <c r="K19" s="3015">
        <v>268</v>
      </c>
      <c r="L19" s="3015">
        <v>0</v>
      </c>
      <c r="M19" s="3015">
        <v>444</v>
      </c>
      <c r="N19" s="4258">
        <f t="shared" si="0"/>
        <v>5070</v>
      </c>
    </row>
    <row r="20" spans="1:14" ht="17.45" customHeight="1">
      <c r="A20" s="4281" t="s">
        <v>3931</v>
      </c>
      <c r="B20" s="3014">
        <v>0</v>
      </c>
      <c r="C20" s="3015">
        <v>0</v>
      </c>
      <c r="D20" s="3015">
        <v>0</v>
      </c>
      <c r="E20" s="3015">
        <v>0</v>
      </c>
      <c r="F20" s="3015">
        <v>0</v>
      </c>
      <c r="G20" s="3015">
        <v>0</v>
      </c>
      <c r="H20" s="3015">
        <v>0</v>
      </c>
      <c r="I20" s="3015">
        <v>0</v>
      </c>
      <c r="J20" s="3015">
        <v>0</v>
      </c>
      <c r="K20" s="3015">
        <v>0</v>
      </c>
      <c r="L20" s="3015">
        <v>0</v>
      </c>
      <c r="M20" s="3015">
        <v>0</v>
      </c>
      <c r="N20" s="4258">
        <f t="shared" si="0"/>
        <v>0</v>
      </c>
    </row>
    <row r="21" spans="1:14" ht="17.45" customHeight="1">
      <c r="A21" s="4281" t="s">
        <v>3705</v>
      </c>
      <c r="B21" s="3014">
        <v>7006</v>
      </c>
      <c r="C21" s="3015">
        <v>6380</v>
      </c>
      <c r="D21" s="3015">
        <v>5955</v>
      </c>
      <c r="E21" s="3015">
        <v>4183</v>
      </c>
      <c r="F21" s="3015">
        <v>5944</v>
      </c>
      <c r="G21" s="3015">
        <v>3160</v>
      </c>
      <c r="H21" s="3015">
        <v>5119</v>
      </c>
      <c r="I21" s="3015">
        <v>4399</v>
      </c>
      <c r="J21" s="3015">
        <v>3475</v>
      </c>
      <c r="K21" s="3015">
        <v>5173</v>
      </c>
      <c r="L21" s="3015">
        <v>4684</v>
      </c>
      <c r="M21" s="3015">
        <v>3859</v>
      </c>
      <c r="N21" s="4258">
        <f t="shared" si="0"/>
        <v>59337</v>
      </c>
    </row>
    <row r="22" spans="1:14" ht="17.45" customHeight="1">
      <c r="A22" s="4281" t="s">
        <v>3909</v>
      </c>
      <c r="B22" s="4282">
        <v>0</v>
      </c>
      <c r="C22" s="3015">
        <v>0</v>
      </c>
      <c r="D22" s="3015">
        <v>0</v>
      </c>
      <c r="E22" s="3015">
        <v>0</v>
      </c>
      <c r="F22" s="3015">
        <v>0</v>
      </c>
      <c r="G22" s="3015">
        <v>0</v>
      </c>
      <c r="H22" s="3015">
        <v>0</v>
      </c>
      <c r="I22" s="4283">
        <v>0</v>
      </c>
      <c r="J22" s="3015">
        <v>0</v>
      </c>
      <c r="K22" s="3015">
        <v>0</v>
      </c>
      <c r="L22" s="3015">
        <v>0</v>
      </c>
      <c r="M22" s="3015">
        <v>0</v>
      </c>
      <c r="N22" s="4258">
        <f t="shared" si="0"/>
        <v>0</v>
      </c>
    </row>
    <row r="23" spans="1:14" ht="17.45" customHeight="1">
      <c r="A23" s="4281" t="s">
        <v>3932</v>
      </c>
      <c r="B23" s="4282">
        <v>0</v>
      </c>
      <c r="C23" s="3015">
        <v>24</v>
      </c>
      <c r="D23" s="3015">
        <v>0</v>
      </c>
      <c r="E23" s="3015">
        <v>53</v>
      </c>
      <c r="F23" s="3015">
        <v>0</v>
      </c>
      <c r="G23" s="3015">
        <v>0</v>
      </c>
      <c r="H23" s="3015">
        <v>0</v>
      </c>
      <c r="I23" s="3015">
        <v>0</v>
      </c>
      <c r="J23" s="4283">
        <v>55</v>
      </c>
      <c r="K23" s="3015">
        <v>0</v>
      </c>
      <c r="L23" s="3015">
        <v>56</v>
      </c>
      <c r="M23" s="3015">
        <v>61</v>
      </c>
      <c r="N23" s="4258">
        <f t="shared" si="0"/>
        <v>249</v>
      </c>
    </row>
    <row r="24" spans="1:14" ht="17.45" customHeight="1">
      <c r="A24" s="4281" t="s">
        <v>3933</v>
      </c>
      <c r="B24" s="3014">
        <v>139</v>
      </c>
      <c r="C24" s="3015">
        <v>9</v>
      </c>
      <c r="D24" s="3015">
        <v>124</v>
      </c>
      <c r="E24" s="3015">
        <v>71</v>
      </c>
      <c r="F24" s="3015">
        <v>69</v>
      </c>
      <c r="G24" s="3015">
        <v>19</v>
      </c>
      <c r="H24" s="3015">
        <v>105</v>
      </c>
      <c r="I24" s="3015">
        <v>52</v>
      </c>
      <c r="J24" s="3015">
        <v>287</v>
      </c>
      <c r="K24" s="3015">
        <v>26</v>
      </c>
      <c r="L24" s="3015">
        <v>219</v>
      </c>
      <c r="M24" s="3015">
        <v>134</v>
      </c>
      <c r="N24" s="4258">
        <f>SUM(B24:M24)</f>
        <v>1254</v>
      </c>
    </row>
    <row r="25" spans="1:14" ht="17.45" customHeight="1">
      <c r="A25" s="4281" t="s">
        <v>3707</v>
      </c>
      <c r="B25" s="3014">
        <v>306</v>
      </c>
      <c r="C25" s="3015">
        <v>674</v>
      </c>
      <c r="D25" s="3015">
        <v>563</v>
      </c>
      <c r="E25" s="3015">
        <v>957</v>
      </c>
      <c r="F25" s="3015">
        <v>834</v>
      </c>
      <c r="G25" s="3015">
        <v>844</v>
      </c>
      <c r="H25" s="3015">
        <v>482</v>
      </c>
      <c r="I25" s="3015">
        <v>775</v>
      </c>
      <c r="J25" s="3015">
        <v>1402</v>
      </c>
      <c r="K25" s="3015">
        <v>627</v>
      </c>
      <c r="L25" s="3015">
        <v>676</v>
      </c>
      <c r="M25" s="3015">
        <v>736</v>
      </c>
      <c r="N25" s="4258">
        <f t="shared" si="0"/>
        <v>8876</v>
      </c>
    </row>
    <row r="26" spans="1:14" ht="17.45" customHeight="1">
      <c r="A26" s="4281" t="s">
        <v>3850</v>
      </c>
      <c r="B26" s="3014">
        <v>6666</v>
      </c>
      <c r="C26" s="3015">
        <v>4653</v>
      </c>
      <c r="D26" s="3015">
        <v>4103</v>
      </c>
      <c r="E26" s="3015">
        <v>4797</v>
      </c>
      <c r="F26" s="3015">
        <v>5545</v>
      </c>
      <c r="G26" s="3015">
        <v>6184</v>
      </c>
      <c r="H26" s="3015">
        <v>5610</v>
      </c>
      <c r="I26" s="3015">
        <v>5999</v>
      </c>
      <c r="J26" s="3015">
        <v>5900</v>
      </c>
      <c r="K26" s="3015">
        <v>4071</v>
      </c>
      <c r="L26" s="3015">
        <v>6382</v>
      </c>
      <c r="M26" s="3015">
        <v>5766</v>
      </c>
      <c r="N26" s="4258">
        <f t="shared" si="0"/>
        <v>65676</v>
      </c>
    </row>
    <row r="27" spans="1:14" ht="17.45" customHeight="1">
      <c r="A27" s="4281" t="s">
        <v>3708</v>
      </c>
      <c r="B27" s="3014">
        <v>2843</v>
      </c>
      <c r="C27" s="3015">
        <v>7885</v>
      </c>
      <c r="D27" s="3015">
        <v>3011</v>
      </c>
      <c r="E27" s="3015">
        <v>2681</v>
      </c>
      <c r="F27" s="3015">
        <v>2999</v>
      </c>
      <c r="G27" s="3015">
        <v>2854</v>
      </c>
      <c r="H27" s="3015">
        <v>2958</v>
      </c>
      <c r="I27" s="3015">
        <v>2886</v>
      </c>
      <c r="J27" s="3015">
        <v>3528</v>
      </c>
      <c r="K27" s="3015">
        <v>3144</v>
      </c>
      <c r="L27" s="3015">
        <v>4166</v>
      </c>
      <c r="M27" s="3015">
        <v>3306</v>
      </c>
      <c r="N27" s="4258">
        <f t="shared" si="0"/>
        <v>42261</v>
      </c>
    </row>
    <row r="28" spans="1:14" ht="17.45" customHeight="1">
      <c r="A28" s="4281" t="s">
        <v>3934</v>
      </c>
      <c r="B28" s="3014">
        <v>72</v>
      </c>
      <c r="C28" s="3015">
        <v>79</v>
      </c>
      <c r="D28" s="3015">
        <v>0</v>
      </c>
      <c r="E28" s="3015">
        <v>99</v>
      </c>
      <c r="F28" s="3015">
        <v>21</v>
      </c>
      <c r="G28" s="3015">
        <v>0</v>
      </c>
      <c r="H28" s="3015">
        <v>0</v>
      </c>
      <c r="I28" s="3015">
        <v>0</v>
      </c>
      <c r="J28" s="3015">
        <v>0</v>
      </c>
      <c r="K28" s="3015">
        <v>57</v>
      </c>
      <c r="L28" s="3015">
        <v>0</v>
      </c>
      <c r="M28" s="3015">
        <v>0</v>
      </c>
      <c r="N28" s="4258">
        <f t="shared" si="0"/>
        <v>328</v>
      </c>
    </row>
    <row r="29" spans="1:14" ht="17.45" customHeight="1">
      <c r="A29" s="4281" t="s">
        <v>3710</v>
      </c>
      <c r="B29" s="3014">
        <v>376</v>
      </c>
      <c r="C29" s="3015">
        <v>495</v>
      </c>
      <c r="D29" s="3015">
        <v>603</v>
      </c>
      <c r="E29" s="3015">
        <v>416</v>
      </c>
      <c r="F29" s="3015">
        <v>669</v>
      </c>
      <c r="G29" s="3015">
        <v>698</v>
      </c>
      <c r="H29" s="3015">
        <v>700</v>
      </c>
      <c r="I29" s="3015">
        <v>786</v>
      </c>
      <c r="J29" s="3015">
        <v>665</v>
      </c>
      <c r="K29" s="3015">
        <v>694</v>
      </c>
      <c r="L29" s="3015">
        <v>705</v>
      </c>
      <c r="M29" s="3015">
        <v>938</v>
      </c>
      <c r="N29" s="4258">
        <f t="shared" si="0"/>
        <v>7745</v>
      </c>
    </row>
    <row r="30" spans="1:14" ht="17.45" customHeight="1">
      <c r="A30" s="4281" t="s">
        <v>3886</v>
      </c>
      <c r="B30" s="3271">
        <v>0</v>
      </c>
      <c r="C30" s="3015">
        <v>1</v>
      </c>
      <c r="D30" s="3015">
        <v>0</v>
      </c>
      <c r="E30" s="3015">
        <v>0</v>
      </c>
      <c r="F30" s="3015">
        <v>0</v>
      </c>
      <c r="G30" s="3015">
        <v>0</v>
      </c>
      <c r="H30" s="3015">
        <v>0</v>
      </c>
      <c r="I30" s="3015">
        <v>0</v>
      </c>
      <c r="J30" s="3015">
        <v>7</v>
      </c>
      <c r="K30" s="3015">
        <v>0</v>
      </c>
      <c r="L30" s="3015">
        <v>0</v>
      </c>
      <c r="M30" s="3015">
        <v>0</v>
      </c>
      <c r="N30" s="4258">
        <f t="shared" si="0"/>
        <v>8</v>
      </c>
    </row>
    <row r="31" spans="1:14" ht="17.45" customHeight="1">
      <c r="A31" s="4281" t="s">
        <v>3712</v>
      </c>
      <c r="B31" s="3014">
        <v>130</v>
      </c>
      <c r="C31" s="3015">
        <v>614</v>
      </c>
      <c r="D31" s="3015">
        <v>152</v>
      </c>
      <c r="E31" s="3015">
        <v>281</v>
      </c>
      <c r="F31" s="3015">
        <v>134</v>
      </c>
      <c r="G31" s="3015">
        <v>149</v>
      </c>
      <c r="H31" s="3015">
        <v>154</v>
      </c>
      <c r="I31" s="3015">
        <v>60</v>
      </c>
      <c r="J31" s="3015">
        <v>89</v>
      </c>
      <c r="K31" s="3015">
        <v>249</v>
      </c>
      <c r="L31" s="3015">
        <v>161</v>
      </c>
      <c r="M31" s="3015">
        <v>43</v>
      </c>
      <c r="N31" s="4258">
        <f t="shared" si="0"/>
        <v>2216</v>
      </c>
    </row>
    <row r="32" spans="1:14" ht="17.45" customHeight="1">
      <c r="A32" s="4281" t="s">
        <v>3911</v>
      </c>
      <c r="B32" s="3014">
        <v>0</v>
      </c>
      <c r="C32" s="3015">
        <v>0</v>
      </c>
      <c r="D32" s="3015">
        <v>0</v>
      </c>
      <c r="E32" s="3015">
        <v>0</v>
      </c>
      <c r="F32" s="3015">
        <v>0</v>
      </c>
      <c r="G32" s="3015">
        <v>0</v>
      </c>
      <c r="H32" s="3015">
        <v>0</v>
      </c>
      <c r="I32" s="3015">
        <v>0</v>
      </c>
      <c r="J32" s="3015">
        <v>0</v>
      </c>
      <c r="K32" s="3015">
        <v>0</v>
      </c>
      <c r="L32" s="3015">
        <v>0</v>
      </c>
      <c r="M32" s="3015">
        <v>0</v>
      </c>
      <c r="N32" s="4258">
        <f t="shared" si="0"/>
        <v>0</v>
      </c>
    </row>
    <row r="33" spans="1:14" ht="17.45" customHeight="1">
      <c r="A33" s="4281" t="s">
        <v>3713</v>
      </c>
      <c r="B33" s="3014">
        <v>895</v>
      </c>
      <c r="C33" s="3015">
        <v>801</v>
      </c>
      <c r="D33" s="3015">
        <v>1397</v>
      </c>
      <c r="E33" s="3015">
        <v>1187</v>
      </c>
      <c r="F33" s="3015">
        <v>1170</v>
      </c>
      <c r="G33" s="3015">
        <v>1117</v>
      </c>
      <c r="H33" s="3015">
        <v>1850</v>
      </c>
      <c r="I33" s="3015">
        <v>1460</v>
      </c>
      <c r="J33" s="3015">
        <v>2175</v>
      </c>
      <c r="K33" s="3015">
        <v>1655</v>
      </c>
      <c r="L33" s="3015">
        <v>1755</v>
      </c>
      <c r="M33" s="3015">
        <v>1353</v>
      </c>
      <c r="N33" s="4258">
        <f t="shared" si="0"/>
        <v>16815</v>
      </c>
    </row>
    <row r="34" spans="1:14" ht="17.45" customHeight="1">
      <c r="A34" s="4281" t="s">
        <v>3714</v>
      </c>
      <c r="B34" s="3014">
        <v>53</v>
      </c>
      <c r="C34" s="3015">
        <v>50</v>
      </c>
      <c r="D34" s="3015">
        <v>19</v>
      </c>
      <c r="E34" s="3015">
        <v>97</v>
      </c>
      <c r="F34" s="3015">
        <v>29</v>
      </c>
      <c r="G34" s="3015">
        <v>51</v>
      </c>
      <c r="H34" s="3015">
        <v>24</v>
      </c>
      <c r="I34" s="3015">
        <v>0</v>
      </c>
      <c r="J34" s="3015">
        <v>36</v>
      </c>
      <c r="K34" s="3015">
        <v>0</v>
      </c>
      <c r="L34" s="3015">
        <v>100</v>
      </c>
      <c r="M34" s="3015">
        <v>0</v>
      </c>
      <c r="N34" s="4258">
        <f>SUM(B34:M34)</f>
        <v>459</v>
      </c>
    </row>
    <row r="35" spans="1:14" ht="17.45" customHeight="1">
      <c r="A35" s="4281" t="s">
        <v>3935</v>
      </c>
      <c r="B35" s="3014">
        <v>114</v>
      </c>
      <c r="C35" s="3015">
        <v>62</v>
      </c>
      <c r="D35" s="3015">
        <v>84</v>
      </c>
      <c r="E35" s="3015">
        <v>72</v>
      </c>
      <c r="F35" s="3015">
        <v>88</v>
      </c>
      <c r="G35" s="3015">
        <v>119</v>
      </c>
      <c r="H35" s="3015">
        <v>109</v>
      </c>
      <c r="I35" s="3015">
        <v>29</v>
      </c>
      <c r="J35" s="3015">
        <v>89</v>
      </c>
      <c r="K35" s="3015">
        <v>42</v>
      </c>
      <c r="L35" s="3015">
        <v>120</v>
      </c>
      <c r="M35" s="3015">
        <v>80</v>
      </c>
      <c r="N35" s="4258">
        <f t="shared" si="0"/>
        <v>1008</v>
      </c>
    </row>
    <row r="36" spans="1:14" ht="17.45" customHeight="1">
      <c r="A36" s="4281" t="s">
        <v>3912</v>
      </c>
      <c r="B36" s="3014">
        <v>0</v>
      </c>
      <c r="C36" s="3015">
        <v>0</v>
      </c>
      <c r="D36" s="3015">
        <v>31</v>
      </c>
      <c r="E36" s="3015">
        <v>0</v>
      </c>
      <c r="F36" s="3015">
        <v>0</v>
      </c>
      <c r="G36" s="3015">
        <v>0</v>
      </c>
      <c r="H36" s="3015">
        <v>0</v>
      </c>
      <c r="I36" s="3015">
        <v>0</v>
      </c>
      <c r="J36" s="3015">
        <v>0</v>
      </c>
      <c r="K36" s="3015">
        <v>0</v>
      </c>
      <c r="L36" s="3015">
        <v>0</v>
      </c>
      <c r="M36" s="3015">
        <v>0</v>
      </c>
      <c r="N36" s="4258">
        <f t="shared" si="0"/>
        <v>31</v>
      </c>
    </row>
    <row r="37" spans="1:14" ht="17.45" customHeight="1">
      <c r="A37" s="4281" t="s">
        <v>3898</v>
      </c>
      <c r="B37" s="3014">
        <v>0</v>
      </c>
      <c r="C37" s="3015">
        <v>0</v>
      </c>
      <c r="D37" s="3015">
        <v>0</v>
      </c>
      <c r="E37" s="3015">
        <v>0</v>
      </c>
      <c r="F37" s="3015">
        <v>0</v>
      </c>
      <c r="G37" s="3015">
        <v>0</v>
      </c>
      <c r="H37" s="3015">
        <v>0</v>
      </c>
      <c r="I37" s="3015">
        <v>0</v>
      </c>
      <c r="J37" s="3015">
        <v>0</v>
      </c>
      <c r="K37" s="3015">
        <v>0</v>
      </c>
      <c r="L37" s="3015">
        <v>0</v>
      </c>
      <c r="M37" s="3015">
        <v>12</v>
      </c>
      <c r="N37" s="4258">
        <f t="shared" si="0"/>
        <v>12</v>
      </c>
    </row>
    <row r="38" spans="1:14" ht="17.45" customHeight="1">
      <c r="A38" s="4281" t="s">
        <v>3716</v>
      </c>
      <c r="B38" s="3014">
        <v>1690</v>
      </c>
      <c r="C38" s="3015">
        <v>1454</v>
      </c>
      <c r="D38" s="3015">
        <v>1701</v>
      </c>
      <c r="E38" s="3015">
        <v>1817</v>
      </c>
      <c r="F38" s="3015">
        <v>2011</v>
      </c>
      <c r="G38" s="3015">
        <v>5123</v>
      </c>
      <c r="H38" s="3015">
        <v>1570</v>
      </c>
      <c r="I38" s="3015">
        <v>856</v>
      </c>
      <c r="J38" s="3015">
        <v>3673</v>
      </c>
      <c r="K38" s="3015">
        <v>1338</v>
      </c>
      <c r="L38" s="3015">
        <v>1622</v>
      </c>
      <c r="M38" s="3015">
        <v>3219</v>
      </c>
      <c r="N38" s="4258">
        <f t="shared" si="0"/>
        <v>26074</v>
      </c>
    </row>
    <row r="39" spans="1:14" ht="17.45" customHeight="1">
      <c r="A39" s="4281" t="s">
        <v>3913</v>
      </c>
      <c r="B39" s="3014">
        <v>0</v>
      </c>
      <c r="C39" s="3015">
        <v>0</v>
      </c>
      <c r="D39" s="3015">
        <v>0</v>
      </c>
      <c r="E39" s="3015">
        <v>0</v>
      </c>
      <c r="F39" s="3015">
        <v>0</v>
      </c>
      <c r="G39" s="3015">
        <v>0</v>
      </c>
      <c r="H39" s="3015">
        <v>0</v>
      </c>
      <c r="I39" s="3015">
        <v>0</v>
      </c>
      <c r="J39" s="3015">
        <v>0</v>
      </c>
      <c r="K39" s="3015">
        <v>0</v>
      </c>
      <c r="L39" s="3015">
        <v>0</v>
      </c>
      <c r="M39" s="4283">
        <v>17</v>
      </c>
      <c r="N39" s="4258">
        <f t="shared" si="0"/>
        <v>17</v>
      </c>
    </row>
    <row r="40" spans="1:14" ht="17.45" customHeight="1">
      <c r="A40" s="4281" t="s">
        <v>3914</v>
      </c>
      <c r="B40" s="3014">
        <v>0</v>
      </c>
      <c r="C40" s="3015">
        <v>0</v>
      </c>
      <c r="D40" s="3015">
        <v>0</v>
      </c>
      <c r="E40" s="3015">
        <v>0</v>
      </c>
      <c r="F40" s="3015">
        <v>0</v>
      </c>
      <c r="G40" s="3015">
        <v>0</v>
      </c>
      <c r="H40" s="3015">
        <v>0</v>
      </c>
      <c r="I40" s="3015">
        <v>0</v>
      </c>
      <c r="J40" s="3015">
        <v>0</v>
      </c>
      <c r="K40" s="3015">
        <v>0</v>
      </c>
      <c r="L40" s="3015">
        <v>0</v>
      </c>
      <c r="M40" s="3015">
        <v>0</v>
      </c>
      <c r="N40" s="4258">
        <f t="shared" si="0"/>
        <v>0</v>
      </c>
    </row>
    <row r="41" spans="1:14" ht="17.45" customHeight="1">
      <c r="A41" s="4281" t="s">
        <v>3718</v>
      </c>
      <c r="B41" s="3014">
        <v>149</v>
      </c>
      <c r="C41" s="3015">
        <v>220</v>
      </c>
      <c r="D41" s="3015">
        <v>409</v>
      </c>
      <c r="E41" s="3015">
        <v>229</v>
      </c>
      <c r="F41" s="3015">
        <v>127</v>
      </c>
      <c r="G41" s="3015">
        <v>233</v>
      </c>
      <c r="H41" s="3015">
        <v>236</v>
      </c>
      <c r="I41" s="3015">
        <v>343</v>
      </c>
      <c r="J41" s="3015">
        <v>523</v>
      </c>
      <c r="K41" s="3015">
        <v>346</v>
      </c>
      <c r="L41" s="3015">
        <v>364</v>
      </c>
      <c r="M41" s="3015">
        <v>358</v>
      </c>
      <c r="N41" s="4258">
        <f t="shared" si="0"/>
        <v>3537</v>
      </c>
    </row>
    <row r="42" spans="1:14" ht="17.45" customHeight="1">
      <c r="A42" s="4281" t="s">
        <v>3719</v>
      </c>
      <c r="B42" s="3014">
        <v>1721</v>
      </c>
      <c r="C42" s="3015">
        <v>902</v>
      </c>
      <c r="D42" s="3015">
        <v>869</v>
      </c>
      <c r="E42" s="3015">
        <v>1347</v>
      </c>
      <c r="F42" s="3015">
        <v>2570</v>
      </c>
      <c r="G42" s="3015">
        <v>345</v>
      </c>
      <c r="H42" s="3015">
        <v>444</v>
      </c>
      <c r="I42" s="3015">
        <v>903</v>
      </c>
      <c r="J42" s="3015">
        <v>669</v>
      </c>
      <c r="K42" s="3015">
        <v>1095</v>
      </c>
      <c r="L42" s="3015">
        <v>1615</v>
      </c>
      <c r="M42" s="3015">
        <v>1666</v>
      </c>
      <c r="N42" s="4258">
        <f t="shared" si="0"/>
        <v>14146</v>
      </c>
    </row>
    <row r="43" spans="1:14" ht="17.45" customHeight="1">
      <c r="A43" s="4281" t="s">
        <v>3721</v>
      </c>
      <c r="B43" s="3014">
        <v>431</v>
      </c>
      <c r="C43" s="3015">
        <v>286</v>
      </c>
      <c r="D43" s="3015">
        <v>218</v>
      </c>
      <c r="E43" s="3015">
        <v>265</v>
      </c>
      <c r="F43" s="3015">
        <v>246</v>
      </c>
      <c r="G43" s="3015">
        <v>136</v>
      </c>
      <c r="H43" s="3015">
        <v>233</v>
      </c>
      <c r="I43" s="3015">
        <v>220</v>
      </c>
      <c r="J43" s="4283">
        <v>309</v>
      </c>
      <c r="K43" s="3015">
        <v>265</v>
      </c>
      <c r="L43" s="3015">
        <v>337</v>
      </c>
      <c r="M43" s="3015">
        <v>371</v>
      </c>
      <c r="N43" s="4258">
        <f t="shared" si="0"/>
        <v>3317</v>
      </c>
    </row>
    <row r="44" spans="1:14" ht="17.45" customHeight="1">
      <c r="A44" s="4281" t="s">
        <v>3936</v>
      </c>
      <c r="B44" s="3014">
        <v>8</v>
      </c>
      <c r="C44" s="3015">
        <v>24</v>
      </c>
      <c r="D44" s="3015">
        <v>193</v>
      </c>
      <c r="E44" s="3015">
        <v>87</v>
      </c>
      <c r="F44" s="3015">
        <v>9</v>
      </c>
      <c r="G44" s="3015">
        <v>9</v>
      </c>
      <c r="H44" s="3015">
        <v>461</v>
      </c>
      <c r="I44" s="3015">
        <v>23</v>
      </c>
      <c r="J44" s="3015">
        <v>26</v>
      </c>
      <c r="K44" s="3015">
        <v>0</v>
      </c>
      <c r="L44" s="3015">
        <v>80</v>
      </c>
      <c r="M44" s="3015">
        <v>92</v>
      </c>
      <c r="N44" s="4258">
        <f>SUM(B44:M44)</f>
        <v>1012</v>
      </c>
    </row>
    <row r="45" spans="1:14" ht="17.45" customHeight="1">
      <c r="A45" s="4281" t="s">
        <v>3903</v>
      </c>
      <c r="B45" s="4282">
        <v>0</v>
      </c>
      <c r="C45" s="3015">
        <v>0</v>
      </c>
      <c r="D45" s="3015">
        <v>0</v>
      </c>
      <c r="E45" s="3015">
        <v>23</v>
      </c>
      <c r="F45" s="3015">
        <v>0</v>
      </c>
      <c r="G45" s="3015">
        <v>0</v>
      </c>
      <c r="H45" s="3015">
        <v>0</v>
      </c>
      <c r="I45" s="3015">
        <v>27</v>
      </c>
      <c r="J45" s="3015">
        <v>0</v>
      </c>
      <c r="K45" s="3015">
        <v>0</v>
      </c>
      <c r="L45" s="3015">
        <v>0</v>
      </c>
      <c r="M45" s="3015">
        <v>0</v>
      </c>
      <c r="N45" s="4258">
        <f t="shared" si="0"/>
        <v>50</v>
      </c>
    </row>
    <row r="46" spans="1:14" ht="17.45" customHeight="1">
      <c r="A46" s="4281" t="s">
        <v>3937</v>
      </c>
      <c r="B46" s="3014">
        <v>1</v>
      </c>
      <c r="C46" s="3015">
        <v>0</v>
      </c>
      <c r="D46" s="3015">
        <v>0</v>
      </c>
      <c r="E46" s="3015">
        <v>14</v>
      </c>
      <c r="F46" s="3015">
        <v>4</v>
      </c>
      <c r="G46" s="3015">
        <v>4</v>
      </c>
      <c r="H46" s="3015">
        <v>0</v>
      </c>
      <c r="I46" s="3015">
        <v>7</v>
      </c>
      <c r="J46" s="3015">
        <v>0</v>
      </c>
      <c r="K46" s="4283">
        <v>0</v>
      </c>
      <c r="L46" s="3015">
        <v>0</v>
      </c>
      <c r="M46" s="3015">
        <v>10</v>
      </c>
      <c r="N46" s="4258">
        <f t="shared" si="0"/>
        <v>40</v>
      </c>
    </row>
    <row r="47" spans="1:14" ht="17.45" customHeight="1">
      <c r="A47" s="4281" t="s">
        <v>3938</v>
      </c>
      <c r="B47" s="3014">
        <v>117</v>
      </c>
      <c r="C47" s="3015">
        <v>0</v>
      </c>
      <c r="D47" s="4283">
        <v>0</v>
      </c>
      <c r="E47" s="3015">
        <v>53</v>
      </c>
      <c r="F47" s="3015">
        <v>48</v>
      </c>
      <c r="G47" s="4283">
        <v>0</v>
      </c>
      <c r="H47" s="3015">
        <v>41</v>
      </c>
      <c r="I47" s="3015">
        <v>3632</v>
      </c>
      <c r="J47" s="3015">
        <v>840</v>
      </c>
      <c r="K47" s="3015">
        <v>0</v>
      </c>
      <c r="L47" s="3015">
        <v>1031</v>
      </c>
      <c r="M47" s="3015">
        <v>0</v>
      </c>
      <c r="N47" s="4258">
        <f t="shared" si="0"/>
        <v>5762</v>
      </c>
    </row>
    <row r="48" spans="1:14" ht="17.45" customHeight="1">
      <c r="A48" s="4281" t="s">
        <v>3726</v>
      </c>
      <c r="B48" s="3014">
        <v>0</v>
      </c>
      <c r="C48" s="3015">
        <v>0</v>
      </c>
      <c r="D48" s="3015">
        <v>0</v>
      </c>
      <c r="E48" s="3015">
        <v>26</v>
      </c>
      <c r="F48" s="3015">
        <v>0</v>
      </c>
      <c r="G48" s="3015">
        <v>24</v>
      </c>
      <c r="H48" s="3015">
        <v>0</v>
      </c>
      <c r="I48" s="3015">
        <v>0</v>
      </c>
      <c r="J48" s="3015">
        <v>0</v>
      </c>
      <c r="K48" s="3015">
        <v>0</v>
      </c>
      <c r="L48" s="3015">
        <v>0</v>
      </c>
      <c r="M48" s="3015">
        <v>57</v>
      </c>
      <c r="N48" s="4258">
        <f t="shared" si="0"/>
        <v>107</v>
      </c>
    </row>
    <row r="49" spans="1:14" ht="17.45" customHeight="1">
      <c r="A49" s="4281" t="s">
        <v>3939</v>
      </c>
      <c r="B49" s="3014">
        <v>64</v>
      </c>
      <c r="C49" s="3015">
        <v>0</v>
      </c>
      <c r="D49" s="3015">
        <v>0</v>
      </c>
      <c r="E49" s="3015">
        <v>0</v>
      </c>
      <c r="F49" s="3015">
        <v>0</v>
      </c>
      <c r="G49" s="3015">
        <v>0</v>
      </c>
      <c r="H49" s="3015">
        <v>0</v>
      </c>
      <c r="I49" s="3015">
        <v>0</v>
      </c>
      <c r="J49" s="3015">
        <v>0</v>
      </c>
      <c r="K49" s="3015">
        <v>0</v>
      </c>
      <c r="L49" s="3015">
        <v>0</v>
      </c>
      <c r="M49" s="3015">
        <v>0</v>
      </c>
      <c r="N49" s="4258">
        <f t="shared" si="0"/>
        <v>64</v>
      </c>
    </row>
    <row r="50" spans="1:14" ht="17.45" customHeight="1">
      <c r="A50" s="4281" t="s">
        <v>3940</v>
      </c>
      <c r="B50" s="3014">
        <v>376</v>
      </c>
      <c r="C50" s="3015">
        <v>287</v>
      </c>
      <c r="D50" s="3015">
        <v>403</v>
      </c>
      <c r="E50" s="3015">
        <v>938</v>
      </c>
      <c r="F50" s="3015">
        <v>364</v>
      </c>
      <c r="G50" s="3015">
        <v>635</v>
      </c>
      <c r="H50" s="3015">
        <v>1176</v>
      </c>
      <c r="I50" s="3015">
        <v>364</v>
      </c>
      <c r="J50" s="3015">
        <v>480</v>
      </c>
      <c r="K50" s="3015">
        <v>757</v>
      </c>
      <c r="L50" s="3015">
        <v>585</v>
      </c>
      <c r="M50" s="3015">
        <v>973</v>
      </c>
      <c r="N50" s="4258">
        <f t="shared" si="0"/>
        <v>7338</v>
      </c>
    </row>
    <row r="51" spans="1:14" ht="17.45" customHeight="1">
      <c r="A51" s="4281" t="s">
        <v>3851</v>
      </c>
      <c r="B51" s="3014">
        <v>96</v>
      </c>
      <c r="C51" s="3015">
        <v>0</v>
      </c>
      <c r="D51" s="3015">
        <v>0</v>
      </c>
      <c r="E51" s="3015">
        <v>0</v>
      </c>
      <c r="F51" s="3015">
        <v>0</v>
      </c>
      <c r="G51" s="3015">
        <v>0</v>
      </c>
      <c r="H51" s="3015">
        <v>0</v>
      </c>
      <c r="I51" s="3015">
        <v>0</v>
      </c>
      <c r="J51" s="3015">
        <v>0</v>
      </c>
      <c r="K51" s="3015">
        <v>0</v>
      </c>
      <c r="L51" s="3015">
        <v>0</v>
      </c>
      <c r="M51" s="3015">
        <v>36</v>
      </c>
      <c r="N51" s="4258">
        <f t="shared" si="0"/>
        <v>132</v>
      </c>
    </row>
    <row r="52" spans="1:14" ht="17.45" customHeight="1">
      <c r="A52" s="4281" t="s">
        <v>3941</v>
      </c>
      <c r="B52" s="3014">
        <v>369</v>
      </c>
      <c r="C52" s="3015">
        <v>305</v>
      </c>
      <c r="D52" s="3015">
        <v>428</v>
      </c>
      <c r="E52" s="3015">
        <v>269</v>
      </c>
      <c r="F52" s="3015">
        <v>739</v>
      </c>
      <c r="G52" s="3015">
        <v>526</v>
      </c>
      <c r="H52" s="3015">
        <v>180</v>
      </c>
      <c r="I52" s="3015">
        <v>213</v>
      </c>
      <c r="J52" s="3015">
        <v>1200</v>
      </c>
      <c r="K52" s="3015">
        <v>385</v>
      </c>
      <c r="L52" s="3015">
        <v>319</v>
      </c>
      <c r="M52" s="3015">
        <v>665</v>
      </c>
      <c r="N52" s="4258">
        <f t="shared" si="0"/>
        <v>5598</v>
      </c>
    </row>
    <row r="53" spans="1:14" ht="17.45" customHeight="1">
      <c r="A53" s="4281" t="s">
        <v>3730</v>
      </c>
      <c r="B53" s="3014">
        <v>5580</v>
      </c>
      <c r="C53" s="3015">
        <v>4971</v>
      </c>
      <c r="D53" s="3015">
        <v>4187</v>
      </c>
      <c r="E53" s="3015">
        <v>6515</v>
      </c>
      <c r="F53" s="3015">
        <v>3475</v>
      </c>
      <c r="G53" s="3015">
        <v>3215</v>
      </c>
      <c r="H53" s="3015">
        <v>1951</v>
      </c>
      <c r="I53" s="3015">
        <v>2562</v>
      </c>
      <c r="J53" s="3015">
        <v>1204</v>
      </c>
      <c r="K53" s="3015">
        <v>1127</v>
      </c>
      <c r="L53" s="3015">
        <v>2786</v>
      </c>
      <c r="M53" s="3015">
        <v>811</v>
      </c>
      <c r="N53" s="4258">
        <f t="shared" si="0"/>
        <v>38384</v>
      </c>
    </row>
    <row r="54" spans="1:14" ht="17.45" customHeight="1">
      <c r="A54" s="4281" t="s">
        <v>3942</v>
      </c>
      <c r="B54" s="3014">
        <v>2906</v>
      </c>
      <c r="C54" s="3015">
        <v>1954</v>
      </c>
      <c r="D54" s="3015">
        <v>2515</v>
      </c>
      <c r="E54" s="3015">
        <v>1804</v>
      </c>
      <c r="F54" s="3015">
        <v>2114</v>
      </c>
      <c r="G54" s="3015">
        <v>2658</v>
      </c>
      <c r="H54" s="3015">
        <v>2102</v>
      </c>
      <c r="I54" s="3015">
        <v>1495</v>
      </c>
      <c r="J54" s="3015">
        <v>1282</v>
      </c>
      <c r="K54" s="3015">
        <v>1889</v>
      </c>
      <c r="L54" s="3015">
        <v>1548</v>
      </c>
      <c r="M54" s="3015">
        <v>3069</v>
      </c>
      <c r="N54" s="4258">
        <f t="shared" si="0"/>
        <v>25336</v>
      </c>
    </row>
    <row r="55" spans="1:14" ht="17.45" customHeight="1">
      <c r="A55" s="4281" t="s">
        <v>3732</v>
      </c>
      <c r="B55" s="4282">
        <v>0</v>
      </c>
      <c r="C55" s="3015">
        <v>0</v>
      </c>
      <c r="D55" s="3015">
        <v>104</v>
      </c>
      <c r="E55" s="3015">
        <v>0</v>
      </c>
      <c r="F55" s="3015">
        <v>0</v>
      </c>
      <c r="G55" s="3015">
        <v>36</v>
      </c>
      <c r="H55" s="3015">
        <v>90</v>
      </c>
      <c r="I55" s="3015">
        <v>7</v>
      </c>
      <c r="J55" s="3015">
        <v>0</v>
      </c>
      <c r="K55" s="3015">
        <v>139</v>
      </c>
      <c r="L55" s="3015">
        <v>71</v>
      </c>
      <c r="M55" s="3015">
        <v>155</v>
      </c>
      <c r="N55" s="4258">
        <f t="shared" si="0"/>
        <v>602</v>
      </c>
    </row>
    <row r="56" spans="1:14" ht="17.45" customHeight="1">
      <c r="A56" s="4281" t="s">
        <v>3895</v>
      </c>
      <c r="B56" s="3014">
        <v>16</v>
      </c>
      <c r="C56" s="3015">
        <v>22</v>
      </c>
      <c r="D56" s="3015">
        <v>14</v>
      </c>
      <c r="E56" s="3015">
        <v>17</v>
      </c>
      <c r="F56" s="3015">
        <v>0</v>
      </c>
      <c r="G56" s="3015">
        <v>31</v>
      </c>
      <c r="H56" s="3015">
        <v>0</v>
      </c>
      <c r="I56" s="3015">
        <v>0</v>
      </c>
      <c r="J56" s="3015">
        <v>0</v>
      </c>
      <c r="K56" s="3015">
        <v>16</v>
      </c>
      <c r="L56" s="3015">
        <v>0</v>
      </c>
      <c r="M56" s="3015">
        <v>17</v>
      </c>
      <c r="N56" s="4258">
        <f t="shared" si="0"/>
        <v>133</v>
      </c>
    </row>
    <row r="57" spans="1:14" ht="17.45" customHeight="1">
      <c r="A57" s="4281" t="s">
        <v>3733</v>
      </c>
      <c r="B57" s="3014">
        <v>0</v>
      </c>
      <c r="C57" s="3015">
        <v>269</v>
      </c>
      <c r="D57" s="3015">
        <v>138</v>
      </c>
      <c r="E57" s="3015">
        <v>0</v>
      </c>
      <c r="F57" s="3015">
        <v>91</v>
      </c>
      <c r="G57" s="3015">
        <v>74</v>
      </c>
      <c r="H57" s="3015">
        <v>4</v>
      </c>
      <c r="I57" s="3015">
        <v>2</v>
      </c>
      <c r="J57" s="3015">
        <v>24</v>
      </c>
      <c r="K57" s="3015">
        <v>192</v>
      </c>
      <c r="L57" s="3015">
        <v>16</v>
      </c>
      <c r="M57" s="3015">
        <v>258</v>
      </c>
      <c r="N57" s="4258">
        <f t="shared" si="0"/>
        <v>1068</v>
      </c>
    </row>
    <row r="58" spans="1:14" ht="17.45" customHeight="1">
      <c r="A58" s="4281" t="s">
        <v>3734</v>
      </c>
      <c r="B58" s="3014">
        <v>353</v>
      </c>
      <c r="C58" s="3015">
        <v>458</v>
      </c>
      <c r="D58" s="3015">
        <v>133</v>
      </c>
      <c r="E58" s="3015">
        <v>193</v>
      </c>
      <c r="F58" s="3015">
        <v>528</v>
      </c>
      <c r="G58" s="3015">
        <v>77</v>
      </c>
      <c r="H58" s="3015">
        <v>378</v>
      </c>
      <c r="I58" s="3015">
        <v>43</v>
      </c>
      <c r="J58" s="3015">
        <v>447</v>
      </c>
      <c r="K58" s="3015">
        <v>105</v>
      </c>
      <c r="L58" s="3015">
        <v>214</v>
      </c>
      <c r="M58" s="3015">
        <v>324</v>
      </c>
      <c r="N58" s="4258">
        <f t="shared" si="0"/>
        <v>3253</v>
      </c>
    </row>
    <row r="59" spans="1:14" ht="17.45" customHeight="1">
      <c r="A59" s="4281" t="s">
        <v>3735</v>
      </c>
      <c r="B59" s="3014">
        <v>2766</v>
      </c>
      <c r="C59" s="3015">
        <v>2825</v>
      </c>
      <c r="D59" s="3015">
        <v>2944</v>
      </c>
      <c r="E59" s="3015">
        <v>3158</v>
      </c>
      <c r="F59" s="3015">
        <v>2565</v>
      </c>
      <c r="G59" s="3015">
        <v>2648</v>
      </c>
      <c r="H59" s="3015">
        <v>2693</v>
      </c>
      <c r="I59" s="3015">
        <v>1985</v>
      </c>
      <c r="J59" s="3015">
        <v>2593</v>
      </c>
      <c r="K59" s="3015">
        <v>2607</v>
      </c>
      <c r="L59" s="3015">
        <v>3316</v>
      </c>
      <c r="M59" s="3015">
        <v>3988</v>
      </c>
      <c r="N59" s="4258">
        <f t="shared" si="0"/>
        <v>34088</v>
      </c>
    </row>
    <row r="60" spans="1:14" ht="17.45" customHeight="1">
      <c r="A60" s="4281" t="s">
        <v>3889</v>
      </c>
      <c r="B60" s="3014">
        <v>20</v>
      </c>
      <c r="C60" s="3015">
        <v>17</v>
      </c>
      <c r="D60" s="3015">
        <v>0</v>
      </c>
      <c r="E60" s="3015">
        <v>0</v>
      </c>
      <c r="F60" s="3015">
        <v>0</v>
      </c>
      <c r="G60" s="3015">
        <v>0</v>
      </c>
      <c r="H60" s="3015">
        <v>0</v>
      </c>
      <c r="I60" s="3015">
        <v>0</v>
      </c>
      <c r="J60" s="3015">
        <v>22</v>
      </c>
      <c r="K60" s="3015">
        <v>0</v>
      </c>
      <c r="L60" s="3015">
        <v>0</v>
      </c>
      <c r="M60" s="3015">
        <v>0</v>
      </c>
      <c r="N60" s="4258">
        <f t="shared" si="0"/>
        <v>59</v>
      </c>
    </row>
    <row r="61" spans="1:14" ht="17.45" customHeight="1">
      <c r="A61" s="4281" t="s">
        <v>3943</v>
      </c>
      <c r="B61" s="3014">
        <v>22</v>
      </c>
      <c r="C61" s="3015">
        <v>0</v>
      </c>
      <c r="D61" s="3015">
        <v>273</v>
      </c>
      <c r="E61" s="3015">
        <v>129</v>
      </c>
      <c r="F61" s="3015">
        <v>504</v>
      </c>
      <c r="G61" s="3015">
        <v>76</v>
      </c>
      <c r="H61" s="3015">
        <v>37</v>
      </c>
      <c r="I61" s="3015">
        <v>358</v>
      </c>
      <c r="J61" s="3015">
        <v>26</v>
      </c>
      <c r="K61" s="3015">
        <v>88</v>
      </c>
      <c r="L61" s="3015">
        <v>194</v>
      </c>
      <c r="M61" s="3015">
        <v>318</v>
      </c>
      <c r="N61" s="4258">
        <f t="shared" si="0"/>
        <v>2025</v>
      </c>
    </row>
    <row r="62" spans="1:14" ht="17.45" customHeight="1">
      <c r="A62" s="4281" t="s">
        <v>3944</v>
      </c>
      <c r="B62" s="3014">
        <v>9</v>
      </c>
      <c r="C62" s="3015">
        <v>0</v>
      </c>
      <c r="D62" s="3015">
        <v>0</v>
      </c>
      <c r="E62" s="4283">
        <v>0</v>
      </c>
      <c r="F62" s="3015">
        <v>151</v>
      </c>
      <c r="G62" s="3015">
        <v>0</v>
      </c>
      <c r="H62" s="3015">
        <v>0</v>
      </c>
      <c r="I62" s="3015">
        <v>9</v>
      </c>
      <c r="J62" s="3015">
        <v>0</v>
      </c>
      <c r="K62" s="3015">
        <v>19</v>
      </c>
      <c r="L62" s="3015">
        <v>0</v>
      </c>
      <c r="M62" s="3015">
        <v>375</v>
      </c>
      <c r="N62" s="4258">
        <f t="shared" si="0"/>
        <v>563</v>
      </c>
    </row>
    <row r="63" spans="1:14" ht="17.45" customHeight="1">
      <c r="A63" s="4281" t="s">
        <v>3739</v>
      </c>
      <c r="B63" s="3014">
        <v>126</v>
      </c>
      <c r="C63" s="3015">
        <v>102</v>
      </c>
      <c r="D63" s="3015">
        <v>579</v>
      </c>
      <c r="E63" s="3015">
        <v>302</v>
      </c>
      <c r="F63" s="3015">
        <v>207</v>
      </c>
      <c r="G63" s="3015">
        <v>291</v>
      </c>
      <c r="H63" s="3015">
        <v>458</v>
      </c>
      <c r="I63" s="3015">
        <v>544</v>
      </c>
      <c r="J63" s="3015">
        <v>156</v>
      </c>
      <c r="K63" s="3015">
        <v>195</v>
      </c>
      <c r="L63" s="3015">
        <v>360</v>
      </c>
      <c r="M63" s="3015">
        <v>278</v>
      </c>
      <c r="N63" s="4258">
        <f t="shared" si="0"/>
        <v>3598</v>
      </c>
    </row>
    <row r="64" spans="1:14" ht="17.45" customHeight="1">
      <c r="A64" s="4281" t="s">
        <v>3741</v>
      </c>
      <c r="B64" s="3014">
        <v>25</v>
      </c>
      <c r="C64" s="3015">
        <v>0</v>
      </c>
      <c r="D64" s="3015">
        <v>13</v>
      </c>
      <c r="E64" s="3015">
        <v>36</v>
      </c>
      <c r="F64" s="3015">
        <v>0</v>
      </c>
      <c r="G64" s="3015">
        <v>18</v>
      </c>
      <c r="H64" s="3015">
        <v>25</v>
      </c>
      <c r="I64" s="3015">
        <v>0</v>
      </c>
      <c r="J64" s="3015">
        <v>0</v>
      </c>
      <c r="K64" s="3015">
        <v>19</v>
      </c>
      <c r="L64" s="3015">
        <v>18</v>
      </c>
      <c r="M64" s="3015">
        <v>0</v>
      </c>
      <c r="N64" s="4258">
        <f t="shared" si="0"/>
        <v>154</v>
      </c>
    </row>
    <row r="65" spans="1:14" ht="17.45" customHeight="1">
      <c r="A65" s="4281" t="s">
        <v>3945</v>
      </c>
      <c r="B65" s="3014">
        <v>0</v>
      </c>
      <c r="C65" s="3015">
        <v>0</v>
      </c>
      <c r="D65" s="3015">
        <v>0</v>
      </c>
      <c r="E65" s="3015">
        <v>0</v>
      </c>
      <c r="F65" s="3015">
        <v>0</v>
      </c>
      <c r="G65" s="3015">
        <v>0</v>
      </c>
      <c r="H65" s="3015">
        <v>0</v>
      </c>
      <c r="I65" s="3015">
        <v>0</v>
      </c>
      <c r="J65" s="3015">
        <v>0</v>
      </c>
      <c r="K65" s="3015">
        <v>0</v>
      </c>
      <c r="L65" s="3015">
        <v>0</v>
      </c>
      <c r="M65" s="3015">
        <v>0</v>
      </c>
      <c r="N65" s="4258">
        <f t="shared" si="0"/>
        <v>0</v>
      </c>
    </row>
    <row r="66" spans="1:14" ht="17.45" customHeight="1">
      <c r="A66" s="4281" t="s">
        <v>3746</v>
      </c>
      <c r="B66" s="3014">
        <v>0</v>
      </c>
      <c r="C66" s="3015">
        <v>0</v>
      </c>
      <c r="D66" s="3015">
        <v>32</v>
      </c>
      <c r="E66" s="3015">
        <v>22</v>
      </c>
      <c r="F66" s="3015">
        <v>150</v>
      </c>
      <c r="G66" s="3015">
        <v>0</v>
      </c>
      <c r="H66" s="3015">
        <v>66</v>
      </c>
      <c r="I66" s="3015">
        <v>0</v>
      </c>
      <c r="J66" s="3015">
        <v>0</v>
      </c>
      <c r="K66" s="3015">
        <v>0</v>
      </c>
      <c r="L66" s="3015">
        <v>40</v>
      </c>
      <c r="M66" s="3015">
        <v>0</v>
      </c>
      <c r="N66" s="4258">
        <f t="shared" si="0"/>
        <v>310</v>
      </c>
    </row>
    <row r="67" spans="1:14" ht="17.45" customHeight="1">
      <c r="A67" s="4281" t="s">
        <v>3946</v>
      </c>
      <c r="B67" s="3014">
        <v>635</v>
      </c>
      <c r="C67" s="3015">
        <v>735</v>
      </c>
      <c r="D67" s="3015">
        <v>258</v>
      </c>
      <c r="E67" s="3015">
        <v>394</v>
      </c>
      <c r="F67" s="3015">
        <v>246</v>
      </c>
      <c r="G67" s="3015">
        <v>191</v>
      </c>
      <c r="H67" s="3015">
        <v>69</v>
      </c>
      <c r="I67" s="3015">
        <v>110</v>
      </c>
      <c r="J67" s="3015">
        <v>266</v>
      </c>
      <c r="K67" s="3015">
        <v>150</v>
      </c>
      <c r="L67" s="3015">
        <v>585</v>
      </c>
      <c r="M67" s="3015">
        <v>142</v>
      </c>
      <c r="N67" s="4258">
        <f t="shared" si="0"/>
        <v>3781</v>
      </c>
    </row>
    <row r="68" spans="1:14" ht="17.45" customHeight="1">
      <c r="A68" s="4281" t="s">
        <v>3947</v>
      </c>
      <c r="B68" s="3014">
        <v>102</v>
      </c>
      <c r="C68" s="3015">
        <v>69</v>
      </c>
      <c r="D68" s="3015">
        <v>25</v>
      </c>
      <c r="E68" s="3015">
        <v>27</v>
      </c>
      <c r="F68" s="3015">
        <v>66</v>
      </c>
      <c r="G68" s="3015">
        <v>3</v>
      </c>
      <c r="H68" s="3015">
        <v>64</v>
      </c>
      <c r="I68" s="3015">
        <v>451</v>
      </c>
      <c r="J68" s="3015">
        <v>82</v>
      </c>
      <c r="K68" s="3015">
        <v>120</v>
      </c>
      <c r="L68" s="3015">
        <v>69</v>
      </c>
      <c r="M68" s="3015">
        <v>101</v>
      </c>
      <c r="N68" s="4258">
        <f t="shared" si="0"/>
        <v>1179</v>
      </c>
    </row>
    <row r="69" spans="1:14" ht="17.45" customHeight="1">
      <c r="A69" s="4281" t="s">
        <v>3747</v>
      </c>
      <c r="B69" s="3014">
        <v>1779</v>
      </c>
      <c r="C69" s="3015">
        <v>1755</v>
      </c>
      <c r="D69" s="3015">
        <v>2914</v>
      </c>
      <c r="E69" s="3015">
        <v>1822</v>
      </c>
      <c r="F69" s="3015">
        <v>1315</v>
      </c>
      <c r="G69" s="3015">
        <v>2090</v>
      </c>
      <c r="H69" s="3015">
        <v>2643</v>
      </c>
      <c r="I69" s="3015">
        <v>2477</v>
      </c>
      <c r="J69" s="3015">
        <v>2081</v>
      </c>
      <c r="K69" s="3015">
        <v>2628</v>
      </c>
      <c r="L69" s="3015">
        <v>3703</v>
      </c>
      <c r="M69" s="3015">
        <v>3824</v>
      </c>
      <c r="N69" s="4258">
        <f t="shared" si="0"/>
        <v>29031</v>
      </c>
    </row>
    <row r="70" spans="1:14" ht="17.45" customHeight="1">
      <c r="A70" s="4281" t="s">
        <v>3870</v>
      </c>
      <c r="B70" s="3014">
        <v>0</v>
      </c>
      <c r="C70" s="3015">
        <v>0</v>
      </c>
      <c r="D70" s="3015">
        <v>0</v>
      </c>
      <c r="E70" s="3015">
        <v>0</v>
      </c>
      <c r="F70" s="3015">
        <v>0</v>
      </c>
      <c r="G70" s="3015">
        <v>0</v>
      </c>
      <c r="H70" s="3015">
        <v>0</v>
      </c>
      <c r="I70" s="3015">
        <v>0</v>
      </c>
      <c r="J70" s="3015">
        <v>0</v>
      </c>
      <c r="K70" s="3015">
        <v>0</v>
      </c>
      <c r="L70" s="3015">
        <v>0</v>
      </c>
      <c r="M70" s="3015">
        <v>0</v>
      </c>
      <c r="N70" s="4258">
        <f t="shared" si="0"/>
        <v>0</v>
      </c>
    </row>
    <row r="71" spans="1:14" ht="17.45" customHeight="1">
      <c r="A71" s="4281" t="s">
        <v>3948</v>
      </c>
      <c r="B71" s="3014">
        <v>172</v>
      </c>
      <c r="C71" s="3015">
        <v>238</v>
      </c>
      <c r="D71" s="3015">
        <v>50</v>
      </c>
      <c r="E71" s="3015">
        <v>107</v>
      </c>
      <c r="F71" s="3015">
        <v>179</v>
      </c>
      <c r="G71" s="3015">
        <v>80</v>
      </c>
      <c r="H71" s="3015">
        <v>28</v>
      </c>
      <c r="I71" s="3015">
        <v>111</v>
      </c>
      <c r="J71" s="3015">
        <v>102</v>
      </c>
      <c r="K71" s="3015">
        <v>33</v>
      </c>
      <c r="L71" s="3015">
        <v>196</v>
      </c>
      <c r="M71" s="3015">
        <v>18</v>
      </c>
      <c r="N71" s="4258">
        <f t="shared" si="0"/>
        <v>1314</v>
      </c>
    </row>
    <row r="72" spans="1:14" ht="17.45" customHeight="1">
      <c r="A72" s="4281" t="s">
        <v>3749</v>
      </c>
      <c r="B72" s="3014">
        <v>183</v>
      </c>
      <c r="C72" s="3015">
        <v>160</v>
      </c>
      <c r="D72" s="3015">
        <v>229</v>
      </c>
      <c r="E72" s="3015">
        <v>191</v>
      </c>
      <c r="F72" s="3015">
        <v>218</v>
      </c>
      <c r="G72" s="3015">
        <v>248</v>
      </c>
      <c r="H72" s="3015">
        <v>198</v>
      </c>
      <c r="I72" s="3015">
        <v>269</v>
      </c>
      <c r="J72" s="3015">
        <v>276</v>
      </c>
      <c r="K72" s="3015">
        <v>167</v>
      </c>
      <c r="L72" s="3015">
        <v>176</v>
      </c>
      <c r="M72" s="3015">
        <v>77</v>
      </c>
      <c r="N72" s="4258">
        <f t="shared" si="0"/>
        <v>2392</v>
      </c>
    </row>
    <row r="73" spans="1:14" ht="17.45" customHeight="1">
      <c r="A73" s="4281" t="s">
        <v>3750</v>
      </c>
      <c r="B73" s="3014">
        <v>2127</v>
      </c>
      <c r="C73" s="3015">
        <v>2224</v>
      </c>
      <c r="D73" s="3015">
        <v>1734</v>
      </c>
      <c r="E73" s="3015">
        <v>1799</v>
      </c>
      <c r="F73" s="3015">
        <v>1604</v>
      </c>
      <c r="G73" s="3015">
        <v>1856</v>
      </c>
      <c r="H73" s="3015">
        <v>1892</v>
      </c>
      <c r="I73" s="3015">
        <v>1283</v>
      </c>
      <c r="J73" s="3015">
        <v>1733</v>
      </c>
      <c r="K73" s="3015">
        <v>1634</v>
      </c>
      <c r="L73" s="3015">
        <v>2357</v>
      </c>
      <c r="M73" s="3015">
        <v>2388</v>
      </c>
      <c r="N73" s="4258">
        <f t="shared" si="0"/>
        <v>22631</v>
      </c>
    </row>
    <row r="74" spans="1:14" ht="17.45" customHeight="1">
      <c r="A74" s="4281" t="s">
        <v>3751</v>
      </c>
      <c r="B74" s="3014">
        <v>0</v>
      </c>
      <c r="C74" s="3015">
        <v>0</v>
      </c>
      <c r="D74" s="3015">
        <v>0</v>
      </c>
      <c r="E74" s="3015">
        <v>0</v>
      </c>
      <c r="F74" s="3015">
        <v>0</v>
      </c>
      <c r="G74" s="3015">
        <v>57</v>
      </c>
      <c r="H74" s="3015">
        <v>0</v>
      </c>
      <c r="I74" s="3015">
        <v>0</v>
      </c>
      <c r="J74" s="3015">
        <v>0</v>
      </c>
      <c r="K74" s="3015">
        <v>10</v>
      </c>
      <c r="L74" s="3015">
        <v>0</v>
      </c>
      <c r="M74" s="3015">
        <v>0</v>
      </c>
      <c r="N74" s="4258">
        <f t="shared" si="0"/>
        <v>67</v>
      </c>
    </row>
    <row r="75" spans="1:14" ht="17.45" customHeight="1">
      <c r="A75" s="4281" t="s">
        <v>3852</v>
      </c>
      <c r="B75" s="3014">
        <v>0</v>
      </c>
      <c r="C75" s="3015">
        <v>0</v>
      </c>
      <c r="D75" s="3015">
        <v>0</v>
      </c>
      <c r="E75" s="3015">
        <v>0</v>
      </c>
      <c r="F75" s="3015">
        <v>0</v>
      </c>
      <c r="G75" s="3015">
        <v>0</v>
      </c>
      <c r="H75" s="3015">
        <v>0</v>
      </c>
      <c r="I75" s="3015">
        <v>69</v>
      </c>
      <c r="J75" s="3015">
        <v>0</v>
      </c>
      <c r="K75" s="3015">
        <v>0</v>
      </c>
      <c r="L75" s="3015">
        <v>0</v>
      </c>
      <c r="M75" s="3015">
        <v>0</v>
      </c>
      <c r="N75" s="4258">
        <f t="shared" si="0"/>
        <v>69</v>
      </c>
    </row>
    <row r="76" spans="1:14" ht="17.45" customHeight="1">
      <c r="A76" s="4281" t="s">
        <v>3949</v>
      </c>
      <c r="B76" s="3014">
        <v>434</v>
      </c>
      <c r="C76" s="3015">
        <v>410</v>
      </c>
      <c r="D76" s="3015">
        <v>416</v>
      </c>
      <c r="E76" s="3015">
        <v>588</v>
      </c>
      <c r="F76" s="3015">
        <v>672</v>
      </c>
      <c r="G76" s="3015">
        <v>518</v>
      </c>
      <c r="H76" s="3015">
        <v>668</v>
      </c>
      <c r="I76" s="3015">
        <v>1151</v>
      </c>
      <c r="J76" s="3015">
        <v>917</v>
      </c>
      <c r="K76" s="3015">
        <v>1004</v>
      </c>
      <c r="L76" s="3015">
        <v>1036</v>
      </c>
      <c r="M76" s="3015">
        <v>912</v>
      </c>
      <c r="N76" s="4258">
        <f t="shared" si="0"/>
        <v>8726</v>
      </c>
    </row>
    <row r="77" spans="1:14" ht="17.45" customHeight="1">
      <c r="A77" s="4281" t="s">
        <v>3950</v>
      </c>
      <c r="B77" s="3014">
        <v>0</v>
      </c>
      <c r="C77" s="3015">
        <v>0</v>
      </c>
      <c r="D77" s="3015">
        <v>0</v>
      </c>
      <c r="E77" s="3015">
        <v>0</v>
      </c>
      <c r="F77" s="3015">
        <v>0</v>
      </c>
      <c r="G77" s="3015">
        <v>0</v>
      </c>
      <c r="H77" s="3015">
        <v>0</v>
      </c>
      <c r="I77" s="3015">
        <v>337</v>
      </c>
      <c r="J77" s="3015">
        <v>0</v>
      </c>
      <c r="K77" s="3015">
        <v>12</v>
      </c>
      <c r="L77" s="3015">
        <v>0</v>
      </c>
      <c r="M77" s="4283">
        <v>0</v>
      </c>
      <c r="N77" s="4258">
        <f t="shared" si="0"/>
        <v>349</v>
      </c>
    </row>
    <row r="78" spans="1:14" ht="17.45" customHeight="1">
      <c r="A78" s="4281" t="s">
        <v>3754</v>
      </c>
      <c r="B78" s="3014">
        <v>23193</v>
      </c>
      <c r="C78" s="3015">
        <v>20613</v>
      </c>
      <c r="D78" s="3015">
        <v>25300</v>
      </c>
      <c r="E78" s="3015">
        <v>23915</v>
      </c>
      <c r="F78" s="3015">
        <v>25505</v>
      </c>
      <c r="G78" s="3015">
        <v>23766</v>
      </c>
      <c r="H78" s="3015">
        <v>29515</v>
      </c>
      <c r="I78" s="3015">
        <v>24814</v>
      </c>
      <c r="J78" s="3015">
        <v>28904</v>
      </c>
      <c r="K78" s="3015">
        <v>28998</v>
      </c>
      <c r="L78" s="3015">
        <v>36299</v>
      </c>
      <c r="M78" s="3015">
        <v>41887</v>
      </c>
      <c r="N78" s="4258">
        <f>SUM(B78:M78)</f>
        <v>332709</v>
      </c>
    </row>
    <row r="79" spans="1:14" ht="17.45" customHeight="1">
      <c r="A79" s="4281" t="s">
        <v>3756</v>
      </c>
      <c r="B79" s="3014">
        <v>2361</v>
      </c>
      <c r="C79" s="3015">
        <v>1820</v>
      </c>
      <c r="D79" s="3015">
        <v>3831</v>
      </c>
      <c r="E79" s="3015">
        <v>2379</v>
      </c>
      <c r="F79" s="3015">
        <v>2196</v>
      </c>
      <c r="G79" s="3015">
        <v>2184</v>
      </c>
      <c r="H79" s="3015">
        <v>1783</v>
      </c>
      <c r="I79" s="3015">
        <v>1857</v>
      </c>
      <c r="J79" s="3015">
        <v>1499</v>
      </c>
      <c r="K79" s="3015">
        <v>2337</v>
      </c>
      <c r="L79" s="3015">
        <v>1980</v>
      </c>
      <c r="M79" s="3015">
        <v>2518</v>
      </c>
      <c r="N79" s="4258">
        <f t="shared" si="0"/>
        <v>26745</v>
      </c>
    </row>
    <row r="80" spans="1:14" ht="17.45" customHeight="1">
      <c r="A80" s="4281" t="s">
        <v>3853</v>
      </c>
      <c r="B80" s="3014">
        <v>1793</v>
      </c>
      <c r="C80" s="3015">
        <v>3373</v>
      </c>
      <c r="D80" s="3015">
        <v>2339</v>
      </c>
      <c r="E80" s="3015">
        <v>2514</v>
      </c>
      <c r="F80" s="3015">
        <v>3829</v>
      </c>
      <c r="G80" s="3015">
        <v>2900</v>
      </c>
      <c r="H80" s="3015">
        <v>2372</v>
      </c>
      <c r="I80" s="3015">
        <v>3705</v>
      </c>
      <c r="J80" s="3015">
        <v>2216</v>
      </c>
      <c r="K80" s="3015">
        <v>2798</v>
      </c>
      <c r="L80" s="3015">
        <v>3175</v>
      </c>
      <c r="M80" s="3015">
        <v>2928</v>
      </c>
      <c r="N80" s="4258">
        <f t="shared" si="0"/>
        <v>33942</v>
      </c>
    </row>
    <row r="81" spans="1:14" ht="17.45" customHeight="1">
      <c r="A81" s="4281" t="s">
        <v>3757</v>
      </c>
      <c r="B81" s="3014">
        <v>114</v>
      </c>
      <c r="C81" s="3015">
        <v>299</v>
      </c>
      <c r="D81" s="3015">
        <v>162</v>
      </c>
      <c r="E81" s="3015">
        <v>88</v>
      </c>
      <c r="F81" s="3015">
        <v>105</v>
      </c>
      <c r="G81" s="3015">
        <v>72</v>
      </c>
      <c r="H81" s="3015">
        <v>174</v>
      </c>
      <c r="I81" s="3015">
        <v>159</v>
      </c>
      <c r="J81" s="3015">
        <v>182</v>
      </c>
      <c r="K81" s="3015">
        <v>129</v>
      </c>
      <c r="L81" s="3015">
        <v>238</v>
      </c>
      <c r="M81" s="3015">
        <v>126</v>
      </c>
      <c r="N81" s="4258">
        <f t="shared" si="0"/>
        <v>1848</v>
      </c>
    </row>
    <row r="82" spans="1:14" ht="17.45" customHeight="1">
      <c r="A82" s="4281" t="s">
        <v>3758</v>
      </c>
      <c r="B82" s="3014">
        <v>423</v>
      </c>
      <c r="C82" s="3015">
        <v>709</v>
      </c>
      <c r="D82" s="3015">
        <v>722</v>
      </c>
      <c r="E82" s="3015">
        <v>689</v>
      </c>
      <c r="F82" s="3015">
        <v>497</v>
      </c>
      <c r="G82" s="3015">
        <v>614</v>
      </c>
      <c r="H82" s="3015">
        <v>719</v>
      </c>
      <c r="I82" s="3015">
        <v>544</v>
      </c>
      <c r="J82" s="3015">
        <v>634</v>
      </c>
      <c r="K82" s="3015">
        <v>673</v>
      </c>
      <c r="L82" s="3015">
        <v>635</v>
      </c>
      <c r="M82" s="3015">
        <v>1212</v>
      </c>
      <c r="N82" s="4258">
        <f t="shared" si="0"/>
        <v>8071</v>
      </c>
    </row>
    <row r="83" spans="1:14" ht="17.45" customHeight="1">
      <c r="A83" s="4281" t="s">
        <v>3759</v>
      </c>
      <c r="B83" s="3014">
        <v>10</v>
      </c>
      <c r="C83" s="3015">
        <v>16</v>
      </c>
      <c r="D83" s="3015">
        <v>7</v>
      </c>
      <c r="E83" s="3015">
        <v>0</v>
      </c>
      <c r="F83" s="3015">
        <v>14</v>
      </c>
      <c r="G83" s="3015">
        <v>6</v>
      </c>
      <c r="H83" s="3015">
        <v>11</v>
      </c>
      <c r="I83" s="3015">
        <v>9</v>
      </c>
      <c r="J83" s="3015">
        <v>0</v>
      </c>
      <c r="K83" s="3015">
        <v>0</v>
      </c>
      <c r="L83" s="3015">
        <v>13</v>
      </c>
      <c r="M83" s="3015">
        <v>0</v>
      </c>
      <c r="N83" s="4258">
        <f t="shared" si="0"/>
        <v>86</v>
      </c>
    </row>
    <row r="84" spans="1:14" ht="17.45" customHeight="1">
      <c r="A84" s="4281" t="s">
        <v>3760</v>
      </c>
      <c r="B84" s="3014">
        <v>193</v>
      </c>
      <c r="C84" s="3015">
        <v>177</v>
      </c>
      <c r="D84" s="3015">
        <v>408</v>
      </c>
      <c r="E84" s="3015">
        <v>245</v>
      </c>
      <c r="F84" s="3015">
        <v>273</v>
      </c>
      <c r="G84" s="3015">
        <v>282</v>
      </c>
      <c r="H84" s="3015">
        <v>415</v>
      </c>
      <c r="I84" s="3015">
        <v>207</v>
      </c>
      <c r="J84" s="3015">
        <v>296</v>
      </c>
      <c r="K84" s="3015">
        <v>249</v>
      </c>
      <c r="L84" s="3015">
        <v>420</v>
      </c>
      <c r="M84" s="3015">
        <v>659</v>
      </c>
      <c r="N84" s="4258">
        <f t="shared" si="0"/>
        <v>3824</v>
      </c>
    </row>
    <row r="85" spans="1:14" ht="17.45" customHeight="1">
      <c r="A85" s="4281" t="s">
        <v>3761</v>
      </c>
      <c r="B85" s="3014">
        <v>576</v>
      </c>
      <c r="C85" s="3015">
        <v>231</v>
      </c>
      <c r="D85" s="3015">
        <v>177</v>
      </c>
      <c r="E85" s="3015">
        <v>338</v>
      </c>
      <c r="F85" s="3015">
        <v>141</v>
      </c>
      <c r="G85" s="3015">
        <v>248</v>
      </c>
      <c r="H85" s="3015">
        <v>529</v>
      </c>
      <c r="I85" s="3015">
        <v>270</v>
      </c>
      <c r="J85" s="3015">
        <v>206</v>
      </c>
      <c r="K85" s="3015">
        <v>1206</v>
      </c>
      <c r="L85" s="3015">
        <v>1067</v>
      </c>
      <c r="M85" s="3015">
        <v>204</v>
      </c>
      <c r="N85" s="4258">
        <f t="shared" ref="N85:N90" si="1">SUM(B85:M85)</f>
        <v>5193</v>
      </c>
    </row>
    <row r="86" spans="1:14" ht="17.45" customHeight="1">
      <c r="A86" s="4281" t="s">
        <v>3762</v>
      </c>
      <c r="B86" s="3014">
        <v>27</v>
      </c>
      <c r="C86" s="3015">
        <v>0</v>
      </c>
      <c r="D86" s="3015">
        <v>13</v>
      </c>
      <c r="E86" s="3015">
        <v>25</v>
      </c>
      <c r="F86" s="3015">
        <v>67</v>
      </c>
      <c r="G86" s="3015">
        <v>52</v>
      </c>
      <c r="H86" s="3015">
        <v>28</v>
      </c>
      <c r="I86" s="3015">
        <v>13</v>
      </c>
      <c r="J86" s="3015">
        <v>0</v>
      </c>
      <c r="K86" s="3015">
        <v>0</v>
      </c>
      <c r="L86" s="3015">
        <v>0</v>
      </c>
      <c r="M86" s="3015">
        <v>0</v>
      </c>
      <c r="N86" s="4258">
        <f t="shared" si="1"/>
        <v>225</v>
      </c>
    </row>
    <row r="87" spans="1:14" ht="17.45" customHeight="1">
      <c r="A87" s="4281" t="s">
        <v>3763</v>
      </c>
      <c r="B87" s="3014">
        <v>5131</v>
      </c>
      <c r="C87" s="3015">
        <v>4511</v>
      </c>
      <c r="D87" s="3015">
        <v>4996</v>
      </c>
      <c r="E87" s="3015">
        <v>4550</v>
      </c>
      <c r="F87" s="3015">
        <v>4907</v>
      </c>
      <c r="G87" s="3015">
        <v>4815</v>
      </c>
      <c r="H87" s="3015">
        <v>4974</v>
      </c>
      <c r="I87" s="3015">
        <v>4638</v>
      </c>
      <c r="J87" s="3015">
        <v>6669</v>
      </c>
      <c r="K87" s="3015">
        <v>5777</v>
      </c>
      <c r="L87" s="3015">
        <v>5899</v>
      </c>
      <c r="M87" s="3015">
        <v>3166</v>
      </c>
      <c r="N87" s="4258">
        <f t="shared" si="1"/>
        <v>60033</v>
      </c>
    </row>
    <row r="88" spans="1:14" ht="17.45" customHeight="1">
      <c r="A88" s="4281" t="s">
        <v>3764</v>
      </c>
      <c r="B88" s="4282">
        <v>0</v>
      </c>
      <c r="C88" s="3015">
        <v>19</v>
      </c>
      <c r="D88" s="3015">
        <v>0</v>
      </c>
      <c r="E88" s="3015">
        <v>0</v>
      </c>
      <c r="F88" s="3015">
        <v>0</v>
      </c>
      <c r="G88" s="3015">
        <v>0</v>
      </c>
      <c r="H88" s="3015">
        <v>0</v>
      </c>
      <c r="I88" s="3015">
        <v>4</v>
      </c>
      <c r="J88" s="3015">
        <v>0</v>
      </c>
      <c r="K88" s="3015">
        <v>0</v>
      </c>
      <c r="L88" s="3015">
        <v>0</v>
      </c>
      <c r="M88" s="3015">
        <v>0</v>
      </c>
      <c r="N88" s="4258">
        <f t="shared" si="1"/>
        <v>23</v>
      </c>
    </row>
    <row r="89" spans="1:14" ht="17.45" customHeight="1">
      <c r="A89" s="4281" t="s">
        <v>3915</v>
      </c>
      <c r="B89" s="4282">
        <v>0</v>
      </c>
      <c r="C89" s="3015">
        <v>0</v>
      </c>
      <c r="D89" s="3015">
        <v>0</v>
      </c>
      <c r="E89" s="3015">
        <v>0</v>
      </c>
      <c r="F89" s="3015">
        <v>0</v>
      </c>
      <c r="G89" s="3015">
        <v>0</v>
      </c>
      <c r="H89" s="3015">
        <v>0</v>
      </c>
      <c r="I89" s="3015">
        <v>0</v>
      </c>
      <c r="J89" s="3015">
        <v>42</v>
      </c>
      <c r="K89" s="3015">
        <v>0</v>
      </c>
      <c r="L89" s="3015">
        <v>0</v>
      </c>
      <c r="M89" s="3015">
        <v>0</v>
      </c>
      <c r="N89" s="4258">
        <f t="shared" si="1"/>
        <v>42</v>
      </c>
    </row>
    <row r="90" spans="1:14" ht="17.45" customHeight="1" thickBot="1">
      <c r="A90" s="4284" t="s">
        <v>3951</v>
      </c>
      <c r="B90" s="4285">
        <v>1345</v>
      </c>
      <c r="C90" s="4286">
        <v>1310</v>
      </c>
      <c r="D90" s="4286">
        <v>830</v>
      </c>
      <c r="E90" s="4286">
        <v>1565</v>
      </c>
      <c r="F90" s="4286">
        <v>761</v>
      </c>
      <c r="G90" s="4286">
        <v>708</v>
      </c>
      <c r="H90" s="4286">
        <v>1113</v>
      </c>
      <c r="I90" s="4286">
        <v>550</v>
      </c>
      <c r="J90" s="4286">
        <v>687</v>
      </c>
      <c r="K90" s="4286">
        <v>685</v>
      </c>
      <c r="L90" s="4286">
        <v>500</v>
      </c>
      <c r="M90" s="4286">
        <v>1200</v>
      </c>
      <c r="N90" s="4261">
        <f t="shared" si="1"/>
        <v>11254</v>
      </c>
    </row>
    <row r="91" spans="1:14" ht="13.5" thickTop="1"/>
    <row r="92" spans="1:14" ht="14.1" customHeight="1">
      <c r="A92" s="7422" t="s">
        <v>3992</v>
      </c>
      <c r="B92" s="7422"/>
      <c r="C92" s="7422"/>
      <c r="D92" s="7422"/>
      <c r="E92" s="7422"/>
      <c r="F92" s="7422"/>
      <c r="G92" s="7422"/>
      <c r="H92" s="7422"/>
      <c r="I92" s="7422"/>
      <c r="L92" s="4200"/>
      <c r="M92" s="4252"/>
    </row>
    <row r="93" spans="1:14" ht="14.1" customHeight="1">
      <c r="A93" s="7344" t="s">
        <v>3644</v>
      </c>
      <c r="B93" s="7344"/>
      <c r="C93" s="7344"/>
      <c r="D93" s="7344"/>
      <c r="E93" s="7344"/>
      <c r="F93" s="7344"/>
      <c r="G93" s="7344"/>
      <c r="H93" s="7344"/>
      <c r="I93" s="7344"/>
      <c r="L93" s="4200"/>
      <c r="M93" s="4252"/>
    </row>
    <row r="94" spans="1:14" ht="14.1" customHeight="1">
      <c r="A94" s="7344" t="s">
        <v>3645</v>
      </c>
      <c r="B94" s="7344"/>
      <c r="C94" s="7344"/>
      <c r="D94" s="7344"/>
      <c r="E94" s="7344"/>
      <c r="F94" s="7344"/>
      <c r="G94" s="7344"/>
      <c r="H94" s="7344"/>
      <c r="I94" s="7344"/>
      <c r="K94" s="4200"/>
      <c r="L94" s="4200"/>
      <c r="M94" s="4252"/>
    </row>
    <row r="97" spans="1:15">
      <c r="A97" s="3113"/>
      <c r="C97" s="4200"/>
      <c r="E97" s="4200"/>
      <c r="F97" s="4200"/>
      <c r="H97" s="4200"/>
      <c r="I97" s="4200"/>
      <c r="K97" s="4200"/>
      <c r="L97" s="4160"/>
      <c r="M97" s="3062"/>
      <c r="N97" s="4160"/>
      <c r="O97" s="4160"/>
    </row>
    <row r="98" spans="1:15" ht="21.75" customHeight="1">
      <c r="A98" s="3113"/>
      <c r="C98" s="7702" t="s">
        <v>3</v>
      </c>
      <c r="D98" s="7702"/>
      <c r="E98" s="4200"/>
      <c r="F98" s="4200"/>
      <c r="G98" s="4200" t="s">
        <v>38</v>
      </c>
      <c r="H98" s="4200"/>
      <c r="I98" s="4200"/>
      <c r="K98" s="4200"/>
      <c r="L98" s="4160"/>
      <c r="M98" s="3062"/>
      <c r="N98" s="4160"/>
      <c r="O98" s="4160"/>
    </row>
    <row r="99" spans="1:15">
      <c r="A99" s="3113"/>
      <c r="C99" s="4200"/>
      <c r="E99" s="4200"/>
      <c r="F99" s="4200"/>
      <c r="H99" s="4200"/>
      <c r="I99" s="4200"/>
      <c r="K99" s="4200"/>
      <c r="L99" s="4160"/>
      <c r="M99" s="3062"/>
      <c r="N99" s="4160"/>
      <c r="O99" s="4160"/>
    </row>
  </sheetData>
  <mergeCells count="10">
    <mergeCell ref="A92:I92"/>
    <mergeCell ref="A93:I93"/>
    <mergeCell ref="A94:I94"/>
    <mergeCell ref="C98:D98"/>
    <mergeCell ref="A1:C1"/>
    <mergeCell ref="A2:N2"/>
    <mergeCell ref="A3:N3"/>
    <mergeCell ref="A4:A5"/>
    <mergeCell ref="B4:M4"/>
    <mergeCell ref="N4:N5"/>
  </mergeCells>
  <hyperlinks>
    <hyperlink ref="A1" r:id="rId1"/>
  </hyperlinks>
  <pageMargins left="0.62992125984251968" right="0.15748031496062992" top="0.70866141732283472" bottom="0.55118110236220474" header="0.51181102362204722" footer="0.19685039370078741"/>
  <pageSetup paperSize="9" scale="31" fitToWidth="0" orientation="landscape" r:id="rId2"/>
  <headerFooter alignWithMargins="0">
    <oddFooter>&amp;R256</oddFooter>
  </headerFooter>
  <rowBreaks count="2" manualBreakCount="2">
    <brk id="42" max="16383" man="1"/>
    <brk id="82" max="16383" man="1"/>
  </rowBreaks>
  <drawing r:id="rId3"/>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49">
    <pageSetUpPr fitToPage="1"/>
  </sheetPr>
  <dimension ref="A1:O112"/>
  <sheetViews>
    <sheetView view="pageBreakPreview" zoomScale="60" zoomScaleNormal="100" workbookViewId="0">
      <selection activeCell="A6" sqref="A6:XFD103"/>
    </sheetView>
  </sheetViews>
  <sheetFormatPr defaultRowHeight="12.75"/>
  <cols>
    <col min="1" max="1" width="40.5703125" style="4279" customWidth="1"/>
    <col min="2" max="13" width="30.7109375" style="4199" customWidth="1"/>
    <col min="14" max="14" width="30.7109375" style="4200" customWidth="1"/>
    <col min="15" max="256" width="9.140625" style="3062"/>
    <col min="257" max="257" width="27.5703125" style="3062" customWidth="1"/>
    <col min="258" max="269" width="12.5703125" style="3062" customWidth="1"/>
    <col min="270" max="270" width="15.85546875" style="3062" customWidth="1"/>
    <col min="271" max="512" width="9.140625" style="3062"/>
    <col min="513" max="513" width="27.5703125" style="3062" customWidth="1"/>
    <col min="514" max="525" width="12.5703125" style="3062" customWidth="1"/>
    <col min="526" max="526" width="15.85546875" style="3062" customWidth="1"/>
    <col min="527" max="768" width="9.140625" style="3062"/>
    <col min="769" max="769" width="27.5703125" style="3062" customWidth="1"/>
    <col min="770" max="781" width="12.5703125" style="3062" customWidth="1"/>
    <col min="782" max="782" width="15.85546875" style="3062" customWidth="1"/>
    <col min="783" max="1024" width="9.140625" style="3062"/>
    <col min="1025" max="1025" width="27.5703125" style="3062" customWidth="1"/>
    <col min="1026" max="1037" width="12.5703125" style="3062" customWidth="1"/>
    <col min="1038" max="1038" width="15.85546875" style="3062" customWidth="1"/>
    <col min="1039" max="1280" width="9.140625" style="3062"/>
    <col min="1281" max="1281" width="27.5703125" style="3062" customWidth="1"/>
    <col min="1282" max="1293" width="12.5703125" style="3062" customWidth="1"/>
    <col min="1294" max="1294" width="15.85546875" style="3062" customWidth="1"/>
    <col min="1295" max="1536" width="9.140625" style="3062"/>
    <col min="1537" max="1537" width="27.5703125" style="3062" customWidth="1"/>
    <col min="1538" max="1549" width="12.5703125" style="3062" customWidth="1"/>
    <col min="1550" max="1550" width="15.85546875" style="3062" customWidth="1"/>
    <col min="1551" max="1792" width="9.140625" style="3062"/>
    <col min="1793" max="1793" width="27.5703125" style="3062" customWidth="1"/>
    <col min="1794" max="1805" width="12.5703125" style="3062" customWidth="1"/>
    <col min="1806" max="1806" width="15.85546875" style="3062" customWidth="1"/>
    <col min="1807" max="2048" width="9.140625" style="3062"/>
    <col min="2049" max="2049" width="27.5703125" style="3062" customWidth="1"/>
    <col min="2050" max="2061" width="12.5703125" style="3062" customWidth="1"/>
    <col min="2062" max="2062" width="15.85546875" style="3062" customWidth="1"/>
    <col min="2063" max="2304" width="9.140625" style="3062"/>
    <col min="2305" max="2305" width="27.5703125" style="3062" customWidth="1"/>
    <col min="2306" max="2317" width="12.5703125" style="3062" customWidth="1"/>
    <col min="2318" max="2318" width="15.85546875" style="3062" customWidth="1"/>
    <col min="2319" max="2560" width="9.140625" style="3062"/>
    <col min="2561" max="2561" width="27.5703125" style="3062" customWidth="1"/>
    <col min="2562" max="2573" width="12.5703125" style="3062" customWidth="1"/>
    <col min="2574" max="2574" width="15.85546875" style="3062" customWidth="1"/>
    <col min="2575" max="2816" width="9.140625" style="3062"/>
    <col min="2817" max="2817" width="27.5703125" style="3062" customWidth="1"/>
    <col min="2818" max="2829" width="12.5703125" style="3062" customWidth="1"/>
    <col min="2830" max="2830" width="15.85546875" style="3062" customWidth="1"/>
    <col min="2831" max="3072" width="9.140625" style="3062"/>
    <col min="3073" max="3073" width="27.5703125" style="3062" customWidth="1"/>
    <col min="3074" max="3085" width="12.5703125" style="3062" customWidth="1"/>
    <col min="3086" max="3086" width="15.85546875" style="3062" customWidth="1"/>
    <col min="3087" max="3328" width="9.140625" style="3062"/>
    <col min="3329" max="3329" width="27.5703125" style="3062" customWidth="1"/>
    <col min="3330" max="3341" width="12.5703125" style="3062" customWidth="1"/>
    <col min="3342" max="3342" width="15.85546875" style="3062" customWidth="1"/>
    <col min="3343" max="3584" width="9.140625" style="3062"/>
    <col min="3585" max="3585" width="27.5703125" style="3062" customWidth="1"/>
    <col min="3586" max="3597" width="12.5703125" style="3062" customWidth="1"/>
    <col min="3598" max="3598" width="15.85546875" style="3062" customWidth="1"/>
    <col min="3599" max="3840" width="9.140625" style="3062"/>
    <col min="3841" max="3841" width="27.5703125" style="3062" customWidth="1"/>
    <col min="3842" max="3853" width="12.5703125" style="3062" customWidth="1"/>
    <col min="3854" max="3854" width="15.85546875" style="3062" customWidth="1"/>
    <col min="3855" max="4096" width="9.140625" style="3062"/>
    <col min="4097" max="4097" width="27.5703125" style="3062" customWidth="1"/>
    <col min="4098" max="4109" width="12.5703125" style="3062" customWidth="1"/>
    <col min="4110" max="4110" width="15.85546875" style="3062" customWidth="1"/>
    <col min="4111" max="4352" width="9.140625" style="3062"/>
    <col min="4353" max="4353" width="27.5703125" style="3062" customWidth="1"/>
    <col min="4354" max="4365" width="12.5703125" style="3062" customWidth="1"/>
    <col min="4366" max="4366" width="15.85546875" style="3062" customWidth="1"/>
    <col min="4367" max="4608" width="9.140625" style="3062"/>
    <col min="4609" max="4609" width="27.5703125" style="3062" customWidth="1"/>
    <col min="4610" max="4621" width="12.5703125" style="3062" customWidth="1"/>
    <col min="4622" max="4622" width="15.85546875" style="3062" customWidth="1"/>
    <col min="4623" max="4864" width="9.140625" style="3062"/>
    <col min="4865" max="4865" width="27.5703125" style="3062" customWidth="1"/>
    <col min="4866" max="4877" width="12.5703125" style="3062" customWidth="1"/>
    <col min="4878" max="4878" width="15.85546875" style="3062" customWidth="1"/>
    <col min="4879" max="5120" width="9.140625" style="3062"/>
    <col min="5121" max="5121" width="27.5703125" style="3062" customWidth="1"/>
    <col min="5122" max="5133" width="12.5703125" style="3062" customWidth="1"/>
    <col min="5134" max="5134" width="15.85546875" style="3062" customWidth="1"/>
    <col min="5135" max="5376" width="9.140625" style="3062"/>
    <col min="5377" max="5377" width="27.5703125" style="3062" customWidth="1"/>
    <col min="5378" max="5389" width="12.5703125" style="3062" customWidth="1"/>
    <col min="5390" max="5390" width="15.85546875" style="3062" customWidth="1"/>
    <col min="5391" max="5632" width="9.140625" style="3062"/>
    <col min="5633" max="5633" width="27.5703125" style="3062" customWidth="1"/>
    <col min="5634" max="5645" width="12.5703125" style="3062" customWidth="1"/>
    <col min="5646" max="5646" width="15.85546875" style="3062" customWidth="1"/>
    <col min="5647" max="5888" width="9.140625" style="3062"/>
    <col min="5889" max="5889" width="27.5703125" style="3062" customWidth="1"/>
    <col min="5890" max="5901" width="12.5703125" style="3062" customWidth="1"/>
    <col min="5902" max="5902" width="15.85546875" style="3062" customWidth="1"/>
    <col min="5903" max="6144" width="9.140625" style="3062"/>
    <col min="6145" max="6145" width="27.5703125" style="3062" customWidth="1"/>
    <col min="6146" max="6157" width="12.5703125" style="3062" customWidth="1"/>
    <col min="6158" max="6158" width="15.85546875" style="3062" customWidth="1"/>
    <col min="6159" max="6400" width="9.140625" style="3062"/>
    <col min="6401" max="6401" width="27.5703125" style="3062" customWidth="1"/>
    <col min="6402" max="6413" width="12.5703125" style="3062" customWidth="1"/>
    <col min="6414" max="6414" width="15.85546875" style="3062" customWidth="1"/>
    <col min="6415" max="6656" width="9.140625" style="3062"/>
    <col min="6657" max="6657" width="27.5703125" style="3062" customWidth="1"/>
    <col min="6658" max="6669" width="12.5703125" style="3062" customWidth="1"/>
    <col min="6670" max="6670" width="15.85546875" style="3062" customWidth="1"/>
    <col min="6671" max="6912" width="9.140625" style="3062"/>
    <col min="6913" max="6913" width="27.5703125" style="3062" customWidth="1"/>
    <col min="6914" max="6925" width="12.5703125" style="3062" customWidth="1"/>
    <col min="6926" max="6926" width="15.85546875" style="3062" customWidth="1"/>
    <col min="6927" max="7168" width="9.140625" style="3062"/>
    <col min="7169" max="7169" width="27.5703125" style="3062" customWidth="1"/>
    <col min="7170" max="7181" width="12.5703125" style="3062" customWidth="1"/>
    <col min="7182" max="7182" width="15.85546875" style="3062" customWidth="1"/>
    <col min="7183" max="7424" width="9.140625" style="3062"/>
    <col min="7425" max="7425" width="27.5703125" style="3062" customWidth="1"/>
    <col min="7426" max="7437" width="12.5703125" style="3062" customWidth="1"/>
    <col min="7438" max="7438" width="15.85546875" style="3062" customWidth="1"/>
    <col min="7439" max="7680" width="9.140625" style="3062"/>
    <col min="7681" max="7681" width="27.5703125" style="3062" customWidth="1"/>
    <col min="7682" max="7693" width="12.5703125" style="3062" customWidth="1"/>
    <col min="7694" max="7694" width="15.85546875" style="3062" customWidth="1"/>
    <col min="7695" max="7936" width="9.140625" style="3062"/>
    <col min="7937" max="7937" width="27.5703125" style="3062" customWidth="1"/>
    <col min="7938" max="7949" width="12.5703125" style="3062" customWidth="1"/>
    <col min="7950" max="7950" width="15.85546875" style="3062" customWidth="1"/>
    <col min="7951" max="8192" width="9.140625" style="3062"/>
    <col min="8193" max="8193" width="27.5703125" style="3062" customWidth="1"/>
    <col min="8194" max="8205" width="12.5703125" style="3062" customWidth="1"/>
    <col min="8206" max="8206" width="15.85546875" style="3062" customWidth="1"/>
    <col min="8207" max="8448" width="9.140625" style="3062"/>
    <col min="8449" max="8449" width="27.5703125" style="3062" customWidth="1"/>
    <col min="8450" max="8461" width="12.5703125" style="3062" customWidth="1"/>
    <col min="8462" max="8462" width="15.85546875" style="3062" customWidth="1"/>
    <col min="8463" max="8704" width="9.140625" style="3062"/>
    <col min="8705" max="8705" width="27.5703125" style="3062" customWidth="1"/>
    <col min="8706" max="8717" width="12.5703125" style="3062" customWidth="1"/>
    <col min="8718" max="8718" width="15.85546875" style="3062" customWidth="1"/>
    <col min="8719" max="8960" width="9.140625" style="3062"/>
    <col min="8961" max="8961" width="27.5703125" style="3062" customWidth="1"/>
    <col min="8962" max="8973" width="12.5703125" style="3062" customWidth="1"/>
    <col min="8974" max="8974" width="15.85546875" style="3062" customWidth="1"/>
    <col min="8975" max="9216" width="9.140625" style="3062"/>
    <col min="9217" max="9217" width="27.5703125" style="3062" customWidth="1"/>
    <col min="9218" max="9229" width="12.5703125" style="3062" customWidth="1"/>
    <col min="9230" max="9230" width="15.85546875" style="3062" customWidth="1"/>
    <col min="9231" max="9472" width="9.140625" style="3062"/>
    <col min="9473" max="9473" width="27.5703125" style="3062" customWidth="1"/>
    <col min="9474" max="9485" width="12.5703125" style="3062" customWidth="1"/>
    <col min="9486" max="9486" width="15.85546875" style="3062" customWidth="1"/>
    <col min="9487" max="9728" width="9.140625" style="3062"/>
    <col min="9729" max="9729" width="27.5703125" style="3062" customWidth="1"/>
    <col min="9730" max="9741" width="12.5703125" style="3062" customWidth="1"/>
    <col min="9742" max="9742" width="15.85546875" style="3062" customWidth="1"/>
    <col min="9743" max="9984" width="9.140625" style="3062"/>
    <col min="9985" max="9985" width="27.5703125" style="3062" customWidth="1"/>
    <col min="9986" max="9997" width="12.5703125" style="3062" customWidth="1"/>
    <col min="9998" max="9998" width="15.85546875" style="3062" customWidth="1"/>
    <col min="9999" max="10240" width="9.140625" style="3062"/>
    <col min="10241" max="10241" width="27.5703125" style="3062" customWidth="1"/>
    <col min="10242" max="10253" width="12.5703125" style="3062" customWidth="1"/>
    <col min="10254" max="10254" width="15.85546875" style="3062" customWidth="1"/>
    <col min="10255" max="10496" width="9.140625" style="3062"/>
    <col min="10497" max="10497" width="27.5703125" style="3062" customWidth="1"/>
    <col min="10498" max="10509" width="12.5703125" style="3062" customWidth="1"/>
    <col min="10510" max="10510" width="15.85546875" style="3062" customWidth="1"/>
    <col min="10511" max="10752" width="9.140625" style="3062"/>
    <col min="10753" max="10753" width="27.5703125" style="3062" customWidth="1"/>
    <col min="10754" max="10765" width="12.5703125" style="3062" customWidth="1"/>
    <col min="10766" max="10766" width="15.85546875" style="3062" customWidth="1"/>
    <col min="10767" max="11008" width="9.140625" style="3062"/>
    <col min="11009" max="11009" width="27.5703125" style="3062" customWidth="1"/>
    <col min="11010" max="11021" width="12.5703125" style="3062" customWidth="1"/>
    <col min="11022" max="11022" width="15.85546875" style="3062" customWidth="1"/>
    <col min="11023" max="11264" width="9.140625" style="3062"/>
    <col min="11265" max="11265" width="27.5703125" style="3062" customWidth="1"/>
    <col min="11266" max="11277" width="12.5703125" style="3062" customWidth="1"/>
    <col min="11278" max="11278" width="15.85546875" style="3062" customWidth="1"/>
    <col min="11279" max="11520" width="9.140625" style="3062"/>
    <col min="11521" max="11521" width="27.5703125" style="3062" customWidth="1"/>
    <col min="11522" max="11533" width="12.5703125" style="3062" customWidth="1"/>
    <col min="11534" max="11534" width="15.85546875" style="3062" customWidth="1"/>
    <col min="11535" max="11776" width="9.140625" style="3062"/>
    <col min="11777" max="11777" width="27.5703125" style="3062" customWidth="1"/>
    <col min="11778" max="11789" width="12.5703125" style="3062" customWidth="1"/>
    <col min="11790" max="11790" width="15.85546875" style="3062" customWidth="1"/>
    <col min="11791" max="12032" width="9.140625" style="3062"/>
    <col min="12033" max="12033" width="27.5703125" style="3062" customWidth="1"/>
    <col min="12034" max="12045" width="12.5703125" style="3062" customWidth="1"/>
    <col min="12046" max="12046" width="15.85546875" style="3062" customWidth="1"/>
    <col min="12047" max="12288" width="9.140625" style="3062"/>
    <col min="12289" max="12289" width="27.5703125" style="3062" customWidth="1"/>
    <col min="12290" max="12301" width="12.5703125" style="3062" customWidth="1"/>
    <col min="12302" max="12302" width="15.85546875" style="3062" customWidth="1"/>
    <col min="12303" max="12544" width="9.140625" style="3062"/>
    <col min="12545" max="12545" width="27.5703125" style="3062" customWidth="1"/>
    <col min="12546" max="12557" width="12.5703125" style="3062" customWidth="1"/>
    <col min="12558" max="12558" width="15.85546875" style="3062" customWidth="1"/>
    <col min="12559" max="12800" width="9.140625" style="3062"/>
    <col min="12801" max="12801" width="27.5703125" style="3062" customWidth="1"/>
    <col min="12802" max="12813" width="12.5703125" style="3062" customWidth="1"/>
    <col min="12814" max="12814" width="15.85546875" style="3062" customWidth="1"/>
    <col min="12815" max="13056" width="9.140625" style="3062"/>
    <col min="13057" max="13057" width="27.5703125" style="3062" customWidth="1"/>
    <col min="13058" max="13069" width="12.5703125" style="3062" customWidth="1"/>
    <col min="13070" max="13070" width="15.85546875" style="3062" customWidth="1"/>
    <col min="13071" max="13312" width="9.140625" style="3062"/>
    <col min="13313" max="13313" width="27.5703125" style="3062" customWidth="1"/>
    <col min="13314" max="13325" width="12.5703125" style="3062" customWidth="1"/>
    <col min="13326" max="13326" width="15.85546875" style="3062" customWidth="1"/>
    <col min="13327" max="13568" width="9.140625" style="3062"/>
    <col min="13569" max="13569" width="27.5703125" style="3062" customWidth="1"/>
    <col min="13570" max="13581" width="12.5703125" style="3062" customWidth="1"/>
    <col min="13582" max="13582" width="15.85546875" style="3062" customWidth="1"/>
    <col min="13583" max="13824" width="9.140625" style="3062"/>
    <col min="13825" max="13825" width="27.5703125" style="3062" customWidth="1"/>
    <col min="13826" max="13837" width="12.5703125" style="3062" customWidth="1"/>
    <col min="13838" max="13838" width="15.85546875" style="3062" customWidth="1"/>
    <col min="13839" max="14080" width="9.140625" style="3062"/>
    <col min="14081" max="14081" width="27.5703125" style="3062" customWidth="1"/>
    <col min="14082" max="14093" width="12.5703125" style="3062" customWidth="1"/>
    <col min="14094" max="14094" width="15.85546875" style="3062" customWidth="1"/>
    <col min="14095" max="14336" width="9.140625" style="3062"/>
    <col min="14337" max="14337" width="27.5703125" style="3062" customWidth="1"/>
    <col min="14338" max="14349" width="12.5703125" style="3062" customWidth="1"/>
    <col min="14350" max="14350" width="15.85546875" style="3062" customWidth="1"/>
    <col min="14351" max="14592" width="9.140625" style="3062"/>
    <col min="14593" max="14593" width="27.5703125" style="3062" customWidth="1"/>
    <col min="14594" max="14605" width="12.5703125" style="3062" customWidth="1"/>
    <col min="14606" max="14606" width="15.85546875" style="3062" customWidth="1"/>
    <col min="14607" max="14848" width="9.140625" style="3062"/>
    <col min="14849" max="14849" width="27.5703125" style="3062" customWidth="1"/>
    <col min="14850" max="14861" width="12.5703125" style="3062" customWidth="1"/>
    <col min="14862" max="14862" width="15.85546875" style="3062" customWidth="1"/>
    <col min="14863" max="15104" width="9.140625" style="3062"/>
    <col min="15105" max="15105" width="27.5703125" style="3062" customWidth="1"/>
    <col min="15106" max="15117" width="12.5703125" style="3062" customWidth="1"/>
    <col min="15118" max="15118" width="15.85546875" style="3062" customWidth="1"/>
    <col min="15119" max="15360" width="9.140625" style="3062"/>
    <col min="15361" max="15361" width="27.5703125" style="3062" customWidth="1"/>
    <col min="15362" max="15373" width="12.5703125" style="3062" customWidth="1"/>
    <col min="15374" max="15374" width="15.85546875" style="3062" customWidth="1"/>
    <col min="15375" max="15616" width="9.140625" style="3062"/>
    <col min="15617" max="15617" width="27.5703125" style="3062" customWidth="1"/>
    <col min="15618" max="15629" width="12.5703125" style="3062" customWidth="1"/>
    <col min="15630" max="15630" width="15.85546875" style="3062" customWidth="1"/>
    <col min="15631" max="15872" width="9.140625" style="3062"/>
    <col min="15873" max="15873" width="27.5703125" style="3062" customWidth="1"/>
    <col min="15874" max="15885" width="12.5703125" style="3062" customWidth="1"/>
    <col min="15886" max="15886" width="15.85546875" style="3062" customWidth="1"/>
    <col min="15887" max="16128" width="9.140625" style="3062"/>
    <col min="16129" max="16129" width="27.5703125" style="3062" customWidth="1"/>
    <col min="16130" max="16141" width="12.5703125" style="3062" customWidth="1"/>
    <col min="16142" max="16142" width="15.85546875" style="3062" customWidth="1"/>
    <col min="16143" max="16384" width="9.140625" style="3062"/>
  </cols>
  <sheetData>
    <row r="1" spans="1:14" ht="13.5" thickBot="1">
      <c r="A1" s="7696" t="s">
        <v>0</v>
      </c>
      <c r="B1" s="7696"/>
      <c r="C1" s="7696"/>
      <c r="E1" s="4200"/>
      <c r="F1" s="4200"/>
      <c r="H1" s="4200"/>
      <c r="I1" s="4200"/>
      <c r="K1" s="4200"/>
      <c r="L1" s="4160"/>
      <c r="M1" s="3062"/>
      <c r="N1" s="3333" t="s">
        <v>1</v>
      </c>
    </row>
    <row r="2" spans="1:14" ht="16.5" customHeight="1" thickTop="1" thickBot="1">
      <c r="A2" s="7735" t="s">
        <v>4012</v>
      </c>
      <c r="B2" s="7736"/>
      <c r="C2" s="7736"/>
      <c r="D2" s="7736"/>
      <c r="E2" s="7736"/>
      <c r="F2" s="7736"/>
      <c r="G2" s="7736"/>
      <c r="H2" s="7736"/>
      <c r="I2" s="7736"/>
      <c r="J2" s="7736"/>
      <c r="K2" s="7736"/>
      <c r="L2" s="7736"/>
      <c r="M2" s="7736"/>
      <c r="N2" s="7737"/>
    </row>
    <row r="3" spans="1:14" ht="22.5" customHeight="1" thickBot="1">
      <c r="A3" s="7723" t="s">
        <v>5412</v>
      </c>
      <c r="B3" s="7724"/>
      <c r="C3" s="7724"/>
      <c r="D3" s="7724"/>
      <c r="E3" s="7724"/>
      <c r="F3" s="7724"/>
      <c r="G3" s="7724"/>
      <c r="H3" s="7724"/>
      <c r="I3" s="7724"/>
      <c r="J3" s="7724"/>
      <c r="K3" s="7724"/>
      <c r="L3" s="7724"/>
      <c r="M3" s="7724"/>
      <c r="N3" s="7725"/>
    </row>
    <row r="4" spans="1:14" s="4202" customFormat="1" ht="21" customHeight="1" thickBot="1">
      <c r="A4" s="7750" t="s">
        <v>3692</v>
      </c>
      <c r="B4" s="7757" t="s">
        <v>2132</v>
      </c>
      <c r="C4" s="7758"/>
      <c r="D4" s="7758"/>
      <c r="E4" s="7758"/>
      <c r="F4" s="7758"/>
      <c r="G4" s="7758"/>
      <c r="H4" s="7758"/>
      <c r="I4" s="7758"/>
      <c r="J4" s="7758"/>
      <c r="K4" s="7758"/>
      <c r="L4" s="7758"/>
      <c r="M4" s="7759"/>
      <c r="N4" s="7730" t="s">
        <v>78</v>
      </c>
    </row>
    <row r="5" spans="1:14" s="4256" customFormat="1" ht="19.5" customHeight="1" thickBot="1">
      <c r="A5" s="7756"/>
      <c r="B5" s="4268" t="s">
        <v>14</v>
      </c>
      <c r="C5" s="4269" t="s">
        <v>15</v>
      </c>
      <c r="D5" s="4269" t="s">
        <v>16</v>
      </c>
      <c r="E5" s="4269" t="s">
        <v>17</v>
      </c>
      <c r="F5" s="4269" t="s">
        <v>18</v>
      </c>
      <c r="G5" s="4269" t="s">
        <v>19</v>
      </c>
      <c r="H5" s="4269" t="s">
        <v>20</v>
      </c>
      <c r="I5" s="4269" t="s">
        <v>21</v>
      </c>
      <c r="J5" s="4269" t="s">
        <v>22</v>
      </c>
      <c r="K5" s="4269" t="s">
        <v>23</v>
      </c>
      <c r="L5" s="4269" t="s">
        <v>24</v>
      </c>
      <c r="M5" s="4270" t="s">
        <v>25</v>
      </c>
      <c r="N5" s="7761"/>
    </row>
    <row r="6" spans="1:14" ht="15.95" customHeight="1">
      <c r="A6" s="4357" t="s">
        <v>3901</v>
      </c>
      <c r="B6" s="4360">
        <v>0</v>
      </c>
      <c r="C6" s="4359">
        <v>0</v>
      </c>
      <c r="D6" s="4359">
        <v>0</v>
      </c>
      <c r="E6" s="4359">
        <v>0</v>
      </c>
      <c r="F6" s="4359">
        <v>0</v>
      </c>
      <c r="G6" s="4359">
        <v>0</v>
      </c>
      <c r="H6" s="4359">
        <v>0</v>
      </c>
      <c r="I6" s="4359">
        <v>0</v>
      </c>
      <c r="J6" s="4359">
        <v>0</v>
      </c>
      <c r="K6" s="4359">
        <v>0</v>
      </c>
      <c r="L6" s="4359">
        <v>33</v>
      </c>
      <c r="M6" s="4359">
        <v>0</v>
      </c>
      <c r="N6" s="4258">
        <f t="shared" ref="N6:N77" si="0">SUM(B6:M6)</f>
        <v>33</v>
      </c>
    </row>
    <row r="7" spans="1:14" ht="15.95" customHeight="1">
      <c r="A7" s="4281" t="s">
        <v>3952</v>
      </c>
      <c r="B7" s="3014">
        <v>32</v>
      </c>
      <c r="C7" s="3015">
        <v>15</v>
      </c>
      <c r="D7" s="3015">
        <v>126</v>
      </c>
      <c r="E7" s="3015">
        <v>110</v>
      </c>
      <c r="F7" s="3015">
        <v>0</v>
      </c>
      <c r="G7" s="3015">
        <v>82</v>
      </c>
      <c r="H7" s="3015">
        <v>81</v>
      </c>
      <c r="I7" s="3015">
        <v>74</v>
      </c>
      <c r="J7" s="3015">
        <v>27</v>
      </c>
      <c r="K7" s="3015">
        <v>0</v>
      </c>
      <c r="L7" s="3015">
        <v>180</v>
      </c>
      <c r="M7" s="3015">
        <v>40</v>
      </c>
      <c r="N7" s="4258">
        <f t="shared" si="0"/>
        <v>767</v>
      </c>
    </row>
    <row r="8" spans="1:14" ht="15.95" customHeight="1">
      <c r="A8" s="4281" t="s">
        <v>3768</v>
      </c>
      <c r="B8" s="3014">
        <v>517</v>
      </c>
      <c r="C8" s="3015">
        <v>381</v>
      </c>
      <c r="D8" s="3015">
        <v>262</v>
      </c>
      <c r="E8" s="3015">
        <v>606</v>
      </c>
      <c r="F8" s="3015">
        <v>517</v>
      </c>
      <c r="G8" s="3015">
        <v>697</v>
      </c>
      <c r="H8" s="3015">
        <v>690</v>
      </c>
      <c r="I8" s="3015">
        <v>943</v>
      </c>
      <c r="J8" s="3015">
        <v>352</v>
      </c>
      <c r="K8" s="3015">
        <v>293</v>
      </c>
      <c r="L8" s="3015">
        <v>393</v>
      </c>
      <c r="M8" s="3015">
        <v>779</v>
      </c>
      <c r="N8" s="4258">
        <f t="shared" si="0"/>
        <v>6430</v>
      </c>
    </row>
    <row r="9" spans="1:14" ht="15.95" customHeight="1">
      <c r="A9" s="4281" t="s">
        <v>3872</v>
      </c>
      <c r="B9" s="4282">
        <v>0</v>
      </c>
      <c r="C9" s="3015">
        <v>35</v>
      </c>
      <c r="D9" s="3015">
        <v>0</v>
      </c>
      <c r="E9" s="3015">
        <v>44</v>
      </c>
      <c r="F9" s="3015">
        <v>34</v>
      </c>
      <c r="G9" s="3015">
        <v>45</v>
      </c>
      <c r="H9" s="3015">
        <v>16</v>
      </c>
      <c r="I9" s="3015">
        <v>10</v>
      </c>
      <c r="J9" s="3015">
        <v>111</v>
      </c>
      <c r="K9" s="3015">
        <v>32</v>
      </c>
      <c r="L9" s="3015">
        <v>23</v>
      </c>
      <c r="M9" s="3015">
        <v>39</v>
      </c>
      <c r="N9" s="4258">
        <f t="shared" si="0"/>
        <v>389</v>
      </c>
    </row>
    <row r="10" spans="1:14" ht="15.95" customHeight="1">
      <c r="A10" s="4281" t="s">
        <v>3953</v>
      </c>
      <c r="B10" s="3014">
        <v>382</v>
      </c>
      <c r="C10" s="3015">
        <v>844</v>
      </c>
      <c r="D10" s="3015">
        <v>277</v>
      </c>
      <c r="E10" s="3015">
        <v>801</v>
      </c>
      <c r="F10" s="3015">
        <v>439</v>
      </c>
      <c r="G10" s="3015">
        <v>781</v>
      </c>
      <c r="H10" s="4283">
        <v>620</v>
      </c>
      <c r="I10" s="3015">
        <v>499</v>
      </c>
      <c r="J10" s="3015">
        <v>740</v>
      </c>
      <c r="K10" s="3015">
        <v>207</v>
      </c>
      <c r="L10" s="3015">
        <v>849</v>
      </c>
      <c r="M10" s="3015">
        <v>2254</v>
      </c>
      <c r="N10" s="4258">
        <f>SUM(B10:M10)</f>
        <v>8693</v>
      </c>
    </row>
    <row r="11" spans="1:14" ht="15.95" customHeight="1">
      <c r="A11" s="4281" t="s">
        <v>3770</v>
      </c>
      <c r="B11" s="3014">
        <v>7297</v>
      </c>
      <c r="C11" s="3015">
        <v>7003</v>
      </c>
      <c r="D11" s="3015">
        <v>6575</v>
      </c>
      <c r="E11" s="3015">
        <v>7099</v>
      </c>
      <c r="F11" s="3015">
        <v>7357</v>
      </c>
      <c r="G11" s="3015">
        <v>5717</v>
      </c>
      <c r="H11" s="3015">
        <v>6826</v>
      </c>
      <c r="I11" s="3015">
        <v>4948</v>
      </c>
      <c r="J11" s="3015">
        <v>7017</v>
      </c>
      <c r="K11" s="3015">
        <v>5997</v>
      </c>
      <c r="L11" s="3015">
        <v>7460</v>
      </c>
      <c r="M11" s="3015">
        <v>8387</v>
      </c>
      <c r="N11" s="4258">
        <f t="shared" si="0"/>
        <v>81683</v>
      </c>
    </row>
    <row r="12" spans="1:14" ht="15.95" customHeight="1">
      <c r="A12" s="4281" t="s">
        <v>3771</v>
      </c>
      <c r="B12" s="3014">
        <v>401</v>
      </c>
      <c r="C12" s="3015">
        <v>628</v>
      </c>
      <c r="D12" s="3015">
        <v>520</v>
      </c>
      <c r="E12" s="3015">
        <v>318</v>
      </c>
      <c r="F12" s="3015">
        <v>302</v>
      </c>
      <c r="G12" s="3015">
        <v>222</v>
      </c>
      <c r="H12" s="3015">
        <v>331</v>
      </c>
      <c r="I12" s="3015">
        <v>690</v>
      </c>
      <c r="J12" s="3015">
        <v>715</v>
      </c>
      <c r="K12" s="3015">
        <v>494</v>
      </c>
      <c r="L12" s="3015">
        <v>838</v>
      </c>
      <c r="M12" s="3015">
        <v>804</v>
      </c>
      <c r="N12" s="4258">
        <f t="shared" si="0"/>
        <v>6263</v>
      </c>
    </row>
    <row r="13" spans="1:14" ht="15.95" customHeight="1">
      <c r="A13" s="4281" t="s">
        <v>3954</v>
      </c>
      <c r="B13" s="3014">
        <v>274</v>
      </c>
      <c r="C13" s="3015">
        <v>512</v>
      </c>
      <c r="D13" s="3015">
        <v>208</v>
      </c>
      <c r="E13" s="3015">
        <v>419</v>
      </c>
      <c r="F13" s="3015">
        <v>132</v>
      </c>
      <c r="G13" s="3015">
        <v>478</v>
      </c>
      <c r="H13" s="3015">
        <v>473</v>
      </c>
      <c r="I13" s="4283">
        <v>126</v>
      </c>
      <c r="J13" s="3015">
        <v>309</v>
      </c>
      <c r="K13" s="3015">
        <v>52</v>
      </c>
      <c r="L13" s="3015">
        <v>231</v>
      </c>
      <c r="M13" s="3015">
        <v>315</v>
      </c>
      <c r="N13" s="4258">
        <f t="shared" si="0"/>
        <v>3529</v>
      </c>
    </row>
    <row r="14" spans="1:14" ht="15.95" customHeight="1">
      <c r="A14" s="4281" t="s">
        <v>3773</v>
      </c>
      <c r="B14" s="3014">
        <v>145</v>
      </c>
      <c r="C14" s="3015">
        <v>91</v>
      </c>
      <c r="D14" s="3015">
        <v>341</v>
      </c>
      <c r="E14" s="3015">
        <v>377</v>
      </c>
      <c r="F14" s="3015">
        <v>160</v>
      </c>
      <c r="G14" s="3015">
        <v>147</v>
      </c>
      <c r="H14" s="3015">
        <v>266</v>
      </c>
      <c r="I14" s="3015">
        <v>187</v>
      </c>
      <c r="J14" s="3015">
        <v>273</v>
      </c>
      <c r="K14" s="3015">
        <v>447</v>
      </c>
      <c r="L14" s="3015">
        <v>342</v>
      </c>
      <c r="M14" s="3015">
        <v>344</v>
      </c>
      <c r="N14" s="4258">
        <f t="shared" si="0"/>
        <v>3120</v>
      </c>
    </row>
    <row r="15" spans="1:14" ht="15.95" customHeight="1">
      <c r="A15" s="4281" t="s">
        <v>3874</v>
      </c>
      <c r="B15" s="3014">
        <v>0</v>
      </c>
      <c r="C15" s="3015">
        <v>0</v>
      </c>
      <c r="D15" s="3015">
        <v>0</v>
      </c>
      <c r="E15" s="3015">
        <v>0</v>
      </c>
      <c r="F15" s="3015">
        <v>15</v>
      </c>
      <c r="G15" s="3015">
        <v>0</v>
      </c>
      <c r="H15" s="3015">
        <v>0</v>
      </c>
      <c r="I15" s="3015">
        <v>0</v>
      </c>
      <c r="J15" s="3015">
        <v>0</v>
      </c>
      <c r="K15" s="3015">
        <v>0</v>
      </c>
      <c r="L15" s="3015">
        <v>0</v>
      </c>
      <c r="M15" s="3015">
        <v>0</v>
      </c>
      <c r="N15" s="4258">
        <f t="shared" si="0"/>
        <v>15</v>
      </c>
    </row>
    <row r="16" spans="1:14" ht="15.95" customHeight="1">
      <c r="A16" s="4281" t="s">
        <v>3955</v>
      </c>
      <c r="B16" s="3014">
        <v>293</v>
      </c>
      <c r="C16" s="3015">
        <v>79</v>
      </c>
      <c r="D16" s="3015">
        <v>616</v>
      </c>
      <c r="E16" s="3015">
        <v>330</v>
      </c>
      <c r="F16" s="3015">
        <v>484</v>
      </c>
      <c r="G16" s="3015">
        <v>103</v>
      </c>
      <c r="H16" s="3015">
        <v>579</v>
      </c>
      <c r="I16" s="3015">
        <v>610</v>
      </c>
      <c r="J16" s="3015">
        <v>237</v>
      </c>
      <c r="K16" s="3015">
        <v>53</v>
      </c>
      <c r="L16" s="3015">
        <v>250</v>
      </c>
      <c r="M16" s="3015">
        <v>491</v>
      </c>
      <c r="N16" s="4258">
        <f t="shared" si="0"/>
        <v>4125</v>
      </c>
    </row>
    <row r="17" spans="1:14" ht="15.95" customHeight="1">
      <c r="A17" s="4281" t="s">
        <v>3956</v>
      </c>
      <c r="B17" s="3014">
        <v>88</v>
      </c>
      <c r="C17" s="3015">
        <v>112</v>
      </c>
      <c r="D17" s="3015">
        <v>43</v>
      </c>
      <c r="E17" s="3015">
        <v>398</v>
      </c>
      <c r="F17" s="3015">
        <v>71</v>
      </c>
      <c r="G17" s="3015">
        <v>214</v>
      </c>
      <c r="H17" s="3015">
        <v>18</v>
      </c>
      <c r="I17" s="3015">
        <v>18</v>
      </c>
      <c r="J17" s="3015">
        <v>66</v>
      </c>
      <c r="K17" s="3015">
        <v>0</v>
      </c>
      <c r="L17" s="3015">
        <v>49</v>
      </c>
      <c r="M17" s="3015">
        <v>20</v>
      </c>
      <c r="N17" s="4258">
        <f t="shared" si="0"/>
        <v>1097</v>
      </c>
    </row>
    <row r="18" spans="1:14" ht="15.95" customHeight="1">
      <c r="A18" s="4281" t="s">
        <v>3896</v>
      </c>
      <c r="B18" s="4282">
        <v>0</v>
      </c>
      <c r="C18" s="3015">
        <v>236</v>
      </c>
      <c r="D18" s="3015">
        <v>0</v>
      </c>
      <c r="E18" s="3015">
        <v>0</v>
      </c>
      <c r="F18" s="3015">
        <v>17</v>
      </c>
      <c r="G18" s="3015">
        <v>187</v>
      </c>
      <c r="H18" s="3015">
        <v>0</v>
      </c>
      <c r="I18" s="3015">
        <v>442</v>
      </c>
      <c r="J18" s="3015">
        <v>0</v>
      </c>
      <c r="K18" s="3015">
        <v>136</v>
      </c>
      <c r="L18" s="3015">
        <v>70</v>
      </c>
      <c r="M18" s="3015">
        <v>259</v>
      </c>
      <c r="N18" s="4258">
        <f t="shared" si="0"/>
        <v>1347</v>
      </c>
    </row>
    <row r="19" spans="1:14" ht="15.95" customHeight="1">
      <c r="A19" s="4281" t="s">
        <v>3875</v>
      </c>
      <c r="B19" s="3014">
        <v>38</v>
      </c>
      <c r="C19" s="3015">
        <v>81</v>
      </c>
      <c r="D19" s="3015">
        <v>86</v>
      </c>
      <c r="E19" s="3015">
        <v>85</v>
      </c>
      <c r="F19" s="3015">
        <v>236</v>
      </c>
      <c r="G19" s="3015">
        <v>233</v>
      </c>
      <c r="H19" s="3015">
        <v>215</v>
      </c>
      <c r="I19" s="3015">
        <v>194</v>
      </c>
      <c r="J19" s="3015">
        <v>148</v>
      </c>
      <c r="K19" s="3015">
        <v>122</v>
      </c>
      <c r="L19" s="3015">
        <v>75</v>
      </c>
      <c r="M19" s="3015">
        <v>427</v>
      </c>
      <c r="N19" s="4258">
        <f t="shared" si="0"/>
        <v>1940</v>
      </c>
    </row>
    <row r="20" spans="1:14" ht="15.95" customHeight="1">
      <c r="A20" s="4281" t="s">
        <v>3957</v>
      </c>
      <c r="B20" s="3014">
        <v>0</v>
      </c>
      <c r="C20" s="3015">
        <v>0</v>
      </c>
      <c r="D20" s="3015">
        <v>0</v>
      </c>
      <c r="E20" s="3015">
        <v>0</v>
      </c>
      <c r="F20" s="3015">
        <v>0</v>
      </c>
      <c r="G20" s="3015">
        <v>0</v>
      </c>
      <c r="H20" s="3015">
        <v>0</v>
      </c>
      <c r="I20" s="3015">
        <v>0</v>
      </c>
      <c r="J20" s="3015">
        <v>0</v>
      </c>
      <c r="K20" s="3015">
        <v>0</v>
      </c>
      <c r="L20" s="3015">
        <v>0</v>
      </c>
      <c r="M20" s="3015">
        <v>0</v>
      </c>
      <c r="N20" s="4258">
        <f t="shared" si="0"/>
        <v>0</v>
      </c>
    </row>
    <row r="21" spans="1:14" ht="15.95" customHeight="1">
      <c r="A21" s="4281" t="s">
        <v>3777</v>
      </c>
      <c r="B21" s="3014">
        <v>19</v>
      </c>
      <c r="C21" s="3015">
        <v>137</v>
      </c>
      <c r="D21" s="3015">
        <v>133</v>
      </c>
      <c r="E21" s="3015">
        <v>460</v>
      </c>
      <c r="F21" s="3015">
        <v>242</v>
      </c>
      <c r="G21" s="3015">
        <v>73</v>
      </c>
      <c r="H21" s="3015">
        <v>189</v>
      </c>
      <c r="I21" s="3015">
        <v>78</v>
      </c>
      <c r="J21" s="3015">
        <v>293</v>
      </c>
      <c r="K21" s="3015">
        <v>274</v>
      </c>
      <c r="L21" s="3015">
        <v>81</v>
      </c>
      <c r="M21" s="3015">
        <v>223</v>
      </c>
      <c r="N21" s="4258">
        <f t="shared" si="0"/>
        <v>2202</v>
      </c>
    </row>
    <row r="22" spans="1:14" ht="15.95" customHeight="1">
      <c r="A22" s="4281" t="s">
        <v>3778</v>
      </c>
      <c r="B22" s="3014">
        <v>991</v>
      </c>
      <c r="C22" s="3015">
        <v>838</v>
      </c>
      <c r="D22" s="3015">
        <v>1252</v>
      </c>
      <c r="E22" s="3015">
        <v>1056</v>
      </c>
      <c r="F22" s="3015">
        <v>1477</v>
      </c>
      <c r="G22" s="3015">
        <v>1177</v>
      </c>
      <c r="H22" s="3015">
        <v>1379</v>
      </c>
      <c r="I22" s="3015">
        <v>1058</v>
      </c>
      <c r="J22" s="3015">
        <v>2198</v>
      </c>
      <c r="K22" s="3015">
        <v>958</v>
      </c>
      <c r="L22" s="3015">
        <v>1508</v>
      </c>
      <c r="M22" s="3015">
        <v>1751</v>
      </c>
      <c r="N22" s="4258">
        <f t="shared" si="0"/>
        <v>15643</v>
      </c>
    </row>
    <row r="23" spans="1:14" ht="15.95" customHeight="1">
      <c r="A23" s="4281" t="s">
        <v>3779</v>
      </c>
      <c r="B23" s="3014">
        <v>0</v>
      </c>
      <c r="C23" s="3015">
        <v>0</v>
      </c>
      <c r="D23" s="3015">
        <v>0</v>
      </c>
      <c r="E23" s="3015">
        <v>0</v>
      </c>
      <c r="F23" s="3015">
        <v>0</v>
      </c>
      <c r="G23" s="3015">
        <v>0</v>
      </c>
      <c r="H23" s="3015">
        <v>0</v>
      </c>
      <c r="I23" s="3015">
        <v>0</v>
      </c>
      <c r="J23" s="3015">
        <v>0</v>
      </c>
      <c r="K23" s="3015">
        <v>0</v>
      </c>
      <c r="L23" s="3015">
        <v>0</v>
      </c>
      <c r="M23" s="3015">
        <v>0</v>
      </c>
      <c r="N23" s="4258">
        <f t="shared" si="0"/>
        <v>0</v>
      </c>
    </row>
    <row r="24" spans="1:14" ht="15.95" customHeight="1">
      <c r="A24" s="4281" t="s">
        <v>3780</v>
      </c>
      <c r="B24" s="3014">
        <v>0</v>
      </c>
      <c r="C24" s="3015">
        <v>0</v>
      </c>
      <c r="D24" s="3015">
        <v>0</v>
      </c>
      <c r="E24" s="3015">
        <v>0</v>
      </c>
      <c r="F24" s="3015">
        <v>0</v>
      </c>
      <c r="G24" s="3015">
        <v>124</v>
      </c>
      <c r="H24" s="3015">
        <v>0</v>
      </c>
      <c r="I24" s="3015">
        <v>0</v>
      </c>
      <c r="J24" s="3015">
        <v>0</v>
      </c>
      <c r="K24" s="3015">
        <v>0</v>
      </c>
      <c r="L24" s="3015">
        <v>0</v>
      </c>
      <c r="M24" s="3015">
        <v>0</v>
      </c>
      <c r="N24" s="4258">
        <f t="shared" si="0"/>
        <v>124</v>
      </c>
    </row>
    <row r="25" spans="1:14" ht="15.95" customHeight="1">
      <c r="A25" s="4281" t="s">
        <v>3855</v>
      </c>
      <c r="B25" s="3014">
        <v>0</v>
      </c>
      <c r="C25" s="3015">
        <v>0</v>
      </c>
      <c r="D25" s="3015">
        <v>0</v>
      </c>
      <c r="E25" s="3015">
        <v>0</v>
      </c>
      <c r="F25" s="3015">
        <v>0</v>
      </c>
      <c r="G25" s="3015">
        <v>0</v>
      </c>
      <c r="H25" s="3015">
        <v>30</v>
      </c>
      <c r="I25" s="3015">
        <v>0</v>
      </c>
      <c r="J25" s="3015">
        <v>0</v>
      </c>
      <c r="K25" s="3015">
        <v>30</v>
      </c>
      <c r="L25" s="3015">
        <v>0</v>
      </c>
      <c r="M25" s="3015">
        <v>0</v>
      </c>
      <c r="N25" s="4258">
        <f t="shared" si="0"/>
        <v>60</v>
      </c>
    </row>
    <row r="26" spans="1:14" ht="15.95" customHeight="1">
      <c r="A26" s="4281" t="s">
        <v>3958</v>
      </c>
      <c r="B26" s="3014">
        <v>47</v>
      </c>
      <c r="C26" s="3015">
        <v>102</v>
      </c>
      <c r="D26" s="3015">
        <v>155</v>
      </c>
      <c r="E26" s="3015">
        <v>78</v>
      </c>
      <c r="F26" s="3015">
        <v>95</v>
      </c>
      <c r="G26" s="3015">
        <v>10</v>
      </c>
      <c r="H26" s="3015">
        <v>39</v>
      </c>
      <c r="I26" s="3015">
        <v>135</v>
      </c>
      <c r="J26" s="3015">
        <v>79</v>
      </c>
      <c r="K26" s="3015">
        <v>105</v>
      </c>
      <c r="L26" s="3015">
        <v>41</v>
      </c>
      <c r="M26" s="3015">
        <v>56</v>
      </c>
      <c r="N26" s="4258">
        <f t="shared" si="0"/>
        <v>942</v>
      </c>
    </row>
    <row r="27" spans="1:14" ht="15.95" customHeight="1">
      <c r="A27" s="4281" t="s">
        <v>3782</v>
      </c>
      <c r="B27" s="3014">
        <v>19</v>
      </c>
      <c r="C27" s="3015">
        <v>64</v>
      </c>
      <c r="D27" s="3015">
        <v>0</v>
      </c>
      <c r="E27" s="3015">
        <v>52</v>
      </c>
      <c r="F27" s="3015">
        <v>0</v>
      </c>
      <c r="G27" s="3015">
        <v>0</v>
      </c>
      <c r="H27" s="3015">
        <v>56</v>
      </c>
      <c r="I27" s="3015">
        <v>27</v>
      </c>
      <c r="J27" s="3015">
        <v>32</v>
      </c>
      <c r="K27" s="3015">
        <v>14</v>
      </c>
      <c r="L27" s="3015">
        <v>35</v>
      </c>
      <c r="M27" s="3015">
        <v>0</v>
      </c>
      <c r="N27" s="4258">
        <f t="shared" si="0"/>
        <v>299</v>
      </c>
    </row>
    <row r="28" spans="1:14" ht="15.95" customHeight="1">
      <c r="A28" s="4281" t="s">
        <v>3783</v>
      </c>
      <c r="B28" s="3014">
        <v>5415</v>
      </c>
      <c r="C28" s="3015">
        <v>5695</v>
      </c>
      <c r="D28" s="3015">
        <v>6053</v>
      </c>
      <c r="E28" s="3015">
        <v>7839</v>
      </c>
      <c r="F28" s="3015">
        <v>6598</v>
      </c>
      <c r="G28" s="3015">
        <v>6569</v>
      </c>
      <c r="H28" s="3015">
        <v>4553</v>
      </c>
      <c r="I28" s="3015">
        <v>5862</v>
      </c>
      <c r="J28" s="3015">
        <v>5200</v>
      </c>
      <c r="K28" s="3015">
        <v>5339</v>
      </c>
      <c r="L28" s="3015">
        <v>6863</v>
      </c>
      <c r="M28" s="3015">
        <v>6216</v>
      </c>
      <c r="N28" s="4258">
        <f t="shared" si="0"/>
        <v>72202</v>
      </c>
    </row>
    <row r="29" spans="1:14" ht="15.95" customHeight="1">
      <c r="A29" s="4281" t="s">
        <v>3784</v>
      </c>
      <c r="B29" s="3014">
        <v>702</v>
      </c>
      <c r="C29" s="3015">
        <v>861</v>
      </c>
      <c r="D29" s="3015">
        <v>722</v>
      </c>
      <c r="E29" s="3015">
        <v>819</v>
      </c>
      <c r="F29" s="3015">
        <v>992</v>
      </c>
      <c r="G29" s="3015">
        <v>697</v>
      </c>
      <c r="H29" s="3015">
        <v>1075</v>
      </c>
      <c r="I29" s="3015">
        <v>647</v>
      </c>
      <c r="J29" s="3015">
        <v>788</v>
      </c>
      <c r="K29" s="3015">
        <v>1753</v>
      </c>
      <c r="L29" s="3015">
        <v>918</v>
      </c>
      <c r="M29" s="3015">
        <v>747</v>
      </c>
      <c r="N29" s="4258">
        <f t="shared" si="0"/>
        <v>10721</v>
      </c>
    </row>
    <row r="30" spans="1:14" ht="15.95" customHeight="1">
      <c r="A30" s="4281" t="s">
        <v>3785</v>
      </c>
      <c r="B30" s="3014">
        <v>774</v>
      </c>
      <c r="C30" s="3015">
        <v>1739</v>
      </c>
      <c r="D30" s="3015">
        <v>1519</v>
      </c>
      <c r="E30" s="3015">
        <v>1213</v>
      </c>
      <c r="F30" s="3015">
        <v>2038</v>
      </c>
      <c r="G30" s="3015">
        <v>1414</v>
      </c>
      <c r="H30" s="3015">
        <v>2093</v>
      </c>
      <c r="I30" s="3015">
        <v>1075</v>
      </c>
      <c r="J30" s="3015">
        <v>1485</v>
      </c>
      <c r="K30" s="3015">
        <v>1031</v>
      </c>
      <c r="L30" s="3015">
        <v>1394</v>
      </c>
      <c r="M30" s="3015">
        <v>1736</v>
      </c>
      <c r="N30" s="4258">
        <f t="shared" si="0"/>
        <v>17511</v>
      </c>
    </row>
    <row r="31" spans="1:14" ht="15.95" customHeight="1">
      <c r="A31" s="4281" t="s">
        <v>3786</v>
      </c>
      <c r="B31" s="3014">
        <v>28</v>
      </c>
      <c r="C31" s="3015">
        <v>0</v>
      </c>
      <c r="D31" s="3015">
        <v>0</v>
      </c>
      <c r="E31" s="3015">
        <v>0</v>
      </c>
      <c r="F31" s="3015">
        <v>0</v>
      </c>
      <c r="G31" s="3015">
        <v>0</v>
      </c>
      <c r="H31" s="3015">
        <v>0</v>
      </c>
      <c r="I31" s="3015">
        <v>0</v>
      </c>
      <c r="J31" s="3015">
        <v>0</v>
      </c>
      <c r="K31" s="3015">
        <v>0</v>
      </c>
      <c r="L31" s="3015">
        <v>0</v>
      </c>
      <c r="M31" s="3015">
        <v>0</v>
      </c>
      <c r="N31" s="4258">
        <f t="shared" si="0"/>
        <v>28</v>
      </c>
    </row>
    <row r="32" spans="1:14" ht="15.95" customHeight="1">
      <c r="A32" s="4281" t="s">
        <v>3787</v>
      </c>
      <c r="B32" s="3014">
        <v>396</v>
      </c>
      <c r="C32" s="3015">
        <v>296</v>
      </c>
      <c r="D32" s="3015">
        <v>325</v>
      </c>
      <c r="E32" s="3015">
        <v>267</v>
      </c>
      <c r="F32" s="3015">
        <v>155</v>
      </c>
      <c r="G32" s="3015">
        <v>156</v>
      </c>
      <c r="H32" s="3015">
        <v>116</v>
      </c>
      <c r="I32" s="3015">
        <v>104</v>
      </c>
      <c r="J32" s="3015">
        <v>318</v>
      </c>
      <c r="K32" s="3015">
        <v>321</v>
      </c>
      <c r="L32" s="3015">
        <v>489</v>
      </c>
      <c r="M32" s="3015">
        <v>206</v>
      </c>
      <c r="N32" s="4258">
        <f t="shared" si="0"/>
        <v>3149</v>
      </c>
    </row>
    <row r="33" spans="1:14" ht="15.95" customHeight="1">
      <c r="A33" s="4281" t="s">
        <v>3788</v>
      </c>
      <c r="B33" s="3014">
        <v>41</v>
      </c>
      <c r="C33" s="3015">
        <v>47</v>
      </c>
      <c r="D33" s="3015">
        <v>19</v>
      </c>
      <c r="E33" s="3015">
        <v>12</v>
      </c>
      <c r="F33" s="3015">
        <v>34</v>
      </c>
      <c r="G33" s="3015">
        <v>35</v>
      </c>
      <c r="H33" s="3015">
        <v>26</v>
      </c>
      <c r="I33" s="3015">
        <v>0</v>
      </c>
      <c r="J33" s="3015">
        <v>0</v>
      </c>
      <c r="K33" s="3015">
        <v>38</v>
      </c>
      <c r="L33" s="3015">
        <v>0</v>
      </c>
      <c r="M33" s="3015">
        <v>0</v>
      </c>
      <c r="N33" s="4258">
        <f t="shared" si="0"/>
        <v>252</v>
      </c>
    </row>
    <row r="34" spans="1:14" ht="15.95" customHeight="1">
      <c r="A34" s="4281" t="s">
        <v>3959</v>
      </c>
      <c r="B34" s="3014">
        <v>0</v>
      </c>
      <c r="C34" s="3015">
        <v>0</v>
      </c>
      <c r="D34" s="3015">
        <v>0</v>
      </c>
      <c r="E34" s="3015">
        <v>0</v>
      </c>
      <c r="F34" s="3015">
        <v>0</v>
      </c>
      <c r="G34" s="3015">
        <v>0</v>
      </c>
      <c r="H34" s="3015">
        <v>0</v>
      </c>
      <c r="I34" s="3015">
        <v>0</v>
      </c>
      <c r="J34" s="3015">
        <v>0</v>
      </c>
      <c r="K34" s="3015">
        <v>0</v>
      </c>
      <c r="L34" s="3015">
        <v>0</v>
      </c>
      <c r="M34" s="3015">
        <v>0</v>
      </c>
      <c r="N34" s="4258">
        <f t="shared" si="0"/>
        <v>0</v>
      </c>
    </row>
    <row r="35" spans="1:14" ht="15.95" customHeight="1">
      <c r="A35" s="4281" t="s">
        <v>3960</v>
      </c>
      <c r="B35" s="3014">
        <v>279</v>
      </c>
      <c r="C35" s="3015">
        <v>260</v>
      </c>
      <c r="D35" s="3015">
        <v>438</v>
      </c>
      <c r="E35" s="3015">
        <v>357</v>
      </c>
      <c r="F35" s="3015">
        <v>376</v>
      </c>
      <c r="G35" s="3015">
        <v>596</v>
      </c>
      <c r="H35" s="3015">
        <v>217</v>
      </c>
      <c r="I35" s="3015">
        <v>359</v>
      </c>
      <c r="J35" s="3015">
        <v>168</v>
      </c>
      <c r="K35" s="3015">
        <v>84</v>
      </c>
      <c r="L35" s="3015">
        <v>266</v>
      </c>
      <c r="M35" s="3015">
        <v>475</v>
      </c>
      <c r="N35" s="4258">
        <f t="shared" si="0"/>
        <v>3875</v>
      </c>
    </row>
    <row r="36" spans="1:14" ht="15.95" customHeight="1">
      <c r="A36" s="4281" t="s">
        <v>3877</v>
      </c>
      <c r="B36" s="3014">
        <v>0</v>
      </c>
      <c r="C36" s="3015">
        <v>0</v>
      </c>
      <c r="D36" s="3015">
        <v>0</v>
      </c>
      <c r="E36" s="3015">
        <v>0</v>
      </c>
      <c r="F36" s="3015">
        <v>0</v>
      </c>
      <c r="G36" s="3015">
        <v>0</v>
      </c>
      <c r="H36" s="3015">
        <v>0</v>
      </c>
      <c r="I36" s="3015">
        <v>0</v>
      </c>
      <c r="J36" s="3015">
        <v>0</v>
      </c>
      <c r="K36" s="3015">
        <v>0</v>
      </c>
      <c r="L36" s="3015">
        <v>0</v>
      </c>
      <c r="M36" s="3015">
        <v>0</v>
      </c>
      <c r="N36" s="4258">
        <f t="shared" si="0"/>
        <v>0</v>
      </c>
    </row>
    <row r="37" spans="1:14" ht="15.95" customHeight="1">
      <c r="A37" s="4281" t="s">
        <v>3961</v>
      </c>
      <c r="B37" s="3014">
        <v>286</v>
      </c>
      <c r="C37" s="3015">
        <v>165</v>
      </c>
      <c r="D37" s="3015">
        <v>229</v>
      </c>
      <c r="E37" s="3015">
        <v>331</v>
      </c>
      <c r="F37" s="3015">
        <v>399</v>
      </c>
      <c r="G37" s="3015">
        <v>270</v>
      </c>
      <c r="H37" s="3015">
        <v>527</v>
      </c>
      <c r="I37" s="3015">
        <v>178</v>
      </c>
      <c r="J37" s="3015">
        <v>55</v>
      </c>
      <c r="K37" s="3015">
        <v>238</v>
      </c>
      <c r="L37" s="3015">
        <v>492</v>
      </c>
      <c r="M37" s="3015">
        <v>237</v>
      </c>
      <c r="N37" s="4258">
        <f t="shared" si="0"/>
        <v>3407</v>
      </c>
    </row>
    <row r="38" spans="1:14" ht="15.95" customHeight="1">
      <c r="A38" s="4281" t="s">
        <v>3878</v>
      </c>
      <c r="B38" s="4282">
        <v>0</v>
      </c>
      <c r="C38" s="3015">
        <v>21</v>
      </c>
      <c r="D38" s="3015">
        <v>13</v>
      </c>
      <c r="E38" s="3015">
        <v>0</v>
      </c>
      <c r="F38" s="3015">
        <v>0</v>
      </c>
      <c r="G38" s="3015">
        <v>16</v>
      </c>
      <c r="H38" s="3015">
        <v>0</v>
      </c>
      <c r="I38" s="3015">
        <v>0</v>
      </c>
      <c r="J38" s="3015">
        <v>3</v>
      </c>
      <c r="K38" s="3015">
        <v>0</v>
      </c>
      <c r="L38" s="3015">
        <v>16</v>
      </c>
      <c r="M38" s="3015">
        <v>0</v>
      </c>
      <c r="N38" s="4258">
        <f t="shared" si="0"/>
        <v>69</v>
      </c>
    </row>
    <row r="39" spans="1:14" ht="15.95" customHeight="1">
      <c r="A39" s="4281" t="s">
        <v>3962</v>
      </c>
      <c r="B39" s="3014">
        <v>90</v>
      </c>
      <c r="C39" s="3015">
        <v>46</v>
      </c>
      <c r="D39" s="3015">
        <v>96</v>
      </c>
      <c r="E39" s="3015">
        <v>176</v>
      </c>
      <c r="F39" s="3015">
        <v>73</v>
      </c>
      <c r="G39" s="3015">
        <v>166</v>
      </c>
      <c r="H39" s="3015">
        <v>117</v>
      </c>
      <c r="I39" s="3015">
        <v>97</v>
      </c>
      <c r="J39" s="3015">
        <v>44</v>
      </c>
      <c r="K39" s="3015">
        <v>158</v>
      </c>
      <c r="L39" s="3015">
        <v>172</v>
      </c>
      <c r="M39" s="3015">
        <v>182</v>
      </c>
      <c r="N39" s="4258">
        <f t="shared" si="0"/>
        <v>1417</v>
      </c>
    </row>
    <row r="40" spans="1:14" ht="15.95" customHeight="1">
      <c r="A40" s="4281" t="s">
        <v>3793</v>
      </c>
      <c r="B40" s="4282">
        <v>0</v>
      </c>
      <c r="C40" s="3015">
        <v>21</v>
      </c>
      <c r="D40" s="3015">
        <v>1</v>
      </c>
      <c r="E40" s="3015">
        <v>23</v>
      </c>
      <c r="F40" s="3015">
        <v>0</v>
      </c>
      <c r="G40" s="3015">
        <v>12</v>
      </c>
      <c r="H40" s="3015">
        <v>18</v>
      </c>
      <c r="I40" s="3015">
        <v>15</v>
      </c>
      <c r="J40" s="3015">
        <v>0</v>
      </c>
      <c r="K40" s="3015">
        <v>15</v>
      </c>
      <c r="L40" s="3015">
        <v>34</v>
      </c>
      <c r="M40" s="3015">
        <v>111</v>
      </c>
      <c r="N40" s="4258">
        <f t="shared" si="0"/>
        <v>250</v>
      </c>
    </row>
    <row r="41" spans="1:14" ht="15.95" customHeight="1">
      <c r="A41" s="4281" t="s">
        <v>3963</v>
      </c>
      <c r="B41" s="4282">
        <v>0</v>
      </c>
      <c r="C41" s="3015">
        <v>24</v>
      </c>
      <c r="D41" s="3015">
        <v>0</v>
      </c>
      <c r="E41" s="3015">
        <v>0</v>
      </c>
      <c r="F41" s="3015">
        <v>0</v>
      </c>
      <c r="G41" s="3015">
        <v>0</v>
      </c>
      <c r="H41" s="3015">
        <v>29</v>
      </c>
      <c r="I41" s="3015">
        <v>0</v>
      </c>
      <c r="J41" s="3015">
        <v>31</v>
      </c>
      <c r="K41" s="3015">
        <v>27</v>
      </c>
      <c r="L41" s="3015">
        <v>34</v>
      </c>
      <c r="M41" s="3015">
        <v>0</v>
      </c>
      <c r="N41" s="4258">
        <f t="shared" si="0"/>
        <v>145</v>
      </c>
    </row>
    <row r="42" spans="1:14" ht="15.95" customHeight="1">
      <c r="A42" s="4281" t="s">
        <v>3795</v>
      </c>
      <c r="B42" s="3014">
        <v>1049</v>
      </c>
      <c r="C42" s="3015">
        <v>2374</v>
      </c>
      <c r="D42" s="3015">
        <v>896</v>
      </c>
      <c r="E42" s="3015">
        <v>1128</v>
      </c>
      <c r="F42" s="3015">
        <v>1108</v>
      </c>
      <c r="G42" s="3015">
        <v>344</v>
      </c>
      <c r="H42" s="3015">
        <v>1241</v>
      </c>
      <c r="I42" s="3015">
        <v>685</v>
      </c>
      <c r="J42" s="3015">
        <v>1015</v>
      </c>
      <c r="K42" s="3015">
        <v>891</v>
      </c>
      <c r="L42" s="3015">
        <v>992</v>
      </c>
      <c r="M42" s="3015">
        <v>220</v>
      </c>
      <c r="N42" s="4258">
        <f t="shared" si="0"/>
        <v>11943</v>
      </c>
    </row>
    <row r="43" spans="1:14" ht="15.95" customHeight="1">
      <c r="A43" s="4281" t="s">
        <v>3796</v>
      </c>
      <c r="B43" s="3014">
        <v>0</v>
      </c>
      <c r="C43" s="3015">
        <v>0</v>
      </c>
      <c r="D43" s="3015">
        <v>0</v>
      </c>
      <c r="E43" s="3015">
        <v>12</v>
      </c>
      <c r="F43" s="3015">
        <v>2</v>
      </c>
      <c r="G43" s="3015">
        <v>3</v>
      </c>
      <c r="H43" s="3015">
        <v>31</v>
      </c>
      <c r="I43" s="3015">
        <v>0</v>
      </c>
      <c r="J43" s="3015">
        <v>11</v>
      </c>
      <c r="K43" s="3015">
        <v>66</v>
      </c>
      <c r="L43" s="3015">
        <v>109</v>
      </c>
      <c r="M43" s="3015">
        <v>4</v>
      </c>
      <c r="N43" s="4258">
        <f t="shared" si="0"/>
        <v>238</v>
      </c>
    </row>
    <row r="44" spans="1:14" ht="15.95" customHeight="1">
      <c r="A44" s="4281" t="s">
        <v>3964</v>
      </c>
      <c r="B44" s="3014">
        <v>2809</v>
      </c>
      <c r="C44" s="3015">
        <v>2771</v>
      </c>
      <c r="D44" s="3015">
        <v>4691</v>
      </c>
      <c r="E44" s="3015">
        <v>2669</v>
      </c>
      <c r="F44" s="3015">
        <v>2771</v>
      </c>
      <c r="G44" s="3015">
        <v>3300</v>
      </c>
      <c r="H44" s="3015">
        <v>3668</v>
      </c>
      <c r="I44" s="3015">
        <v>3196</v>
      </c>
      <c r="J44" s="3015">
        <v>4095</v>
      </c>
      <c r="K44" s="3015">
        <v>2653</v>
      </c>
      <c r="L44" s="3015">
        <v>4276</v>
      </c>
      <c r="M44" s="3015">
        <v>4590</v>
      </c>
      <c r="N44" s="4258">
        <f t="shared" si="0"/>
        <v>41489</v>
      </c>
    </row>
    <row r="45" spans="1:14" ht="15.95" customHeight="1">
      <c r="A45" s="4281" t="s">
        <v>3965</v>
      </c>
      <c r="B45" s="3014">
        <v>0</v>
      </c>
      <c r="C45" s="3015">
        <v>0</v>
      </c>
      <c r="D45" s="3015">
        <v>0</v>
      </c>
      <c r="E45" s="3015">
        <v>0</v>
      </c>
      <c r="F45" s="3015">
        <v>0</v>
      </c>
      <c r="G45" s="3015">
        <v>0</v>
      </c>
      <c r="H45" s="3015">
        <v>0</v>
      </c>
      <c r="I45" s="3015">
        <v>0</v>
      </c>
      <c r="J45" s="3015">
        <v>0</v>
      </c>
      <c r="K45" s="3015">
        <v>0</v>
      </c>
      <c r="L45" s="3015">
        <v>0</v>
      </c>
      <c r="M45" s="3015">
        <v>0</v>
      </c>
      <c r="N45" s="4258">
        <f t="shared" si="0"/>
        <v>0</v>
      </c>
    </row>
    <row r="46" spans="1:14" ht="15.95" customHeight="1">
      <c r="A46" s="4281" t="s">
        <v>3966</v>
      </c>
      <c r="B46" s="3014">
        <v>0</v>
      </c>
      <c r="C46" s="3015">
        <v>0</v>
      </c>
      <c r="D46" s="3015">
        <v>20</v>
      </c>
      <c r="E46" s="3015">
        <v>0</v>
      </c>
      <c r="F46" s="3015">
        <v>48</v>
      </c>
      <c r="G46" s="3015">
        <v>0</v>
      </c>
      <c r="H46" s="3015">
        <v>518</v>
      </c>
      <c r="I46" s="3015">
        <v>1247</v>
      </c>
      <c r="J46" s="3015">
        <v>1399</v>
      </c>
      <c r="K46" s="3015">
        <v>724</v>
      </c>
      <c r="L46" s="3015">
        <v>149</v>
      </c>
      <c r="M46" s="3015">
        <v>76</v>
      </c>
      <c r="N46" s="4258">
        <f t="shared" si="0"/>
        <v>4181</v>
      </c>
    </row>
    <row r="47" spans="1:14" ht="15.95" customHeight="1">
      <c r="A47" s="4281" t="s">
        <v>3799</v>
      </c>
      <c r="B47" s="3014">
        <v>105</v>
      </c>
      <c r="C47" s="3015">
        <v>6</v>
      </c>
      <c r="D47" s="3015">
        <v>56</v>
      </c>
      <c r="E47" s="3015">
        <v>108</v>
      </c>
      <c r="F47" s="3015">
        <v>249</v>
      </c>
      <c r="G47" s="3015">
        <v>149</v>
      </c>
      <c r="H47" s="3015">
        <v>118</v>
      </c>
      <c r="I47" s="3015">
        <v>142</v>
      </c>
      <c r="J47" s="3015">
        <v>130</v>
      </c>
      <c r="K47" s="3015">
        <v>153</v>
      </c>
      <c r="L47" s="3015">
        <v>172</v>
      </c>
      <c r="M47" s="3015">
        <v>311</v>
      </c>
      <c r="N47" s="4258">
        <f t="shared" si="0"/>
        <v>1699</v>
      </c>
    </row>
    <row r="48" spans="1:14" ht="15.95" customHeight="1">
      <c r="A48" s="4281" t="s">
        <v>3967</v>
      </c>
      <c r="B48" s="3014">
        <v>0</v>
      </c>
      <c r="C48" s="3015">
        <v>0</v>
      </c>
      <c r="D48" s="3015">
        <v>70</v>
      </c>
      <c r="E48" s="3015">
        <v>29</v>
      </c>
      <c r="F48" s="3015">
        <v>71</v>
      </c>
      <c r="G48" s="3015">
        <v>54</v>
      </c>
      <c r="H48" s="3015">
        <v>54</v>
      </c>
      <c r="I48" s="3015">
        <v>2</v>
      </c>
      <c r="J48" s="3015">
        <v>92</v>
      </c>
      <c r="K48" s="3015">
        <v>33</v>
      </c>
      <c r="L48" s="3015">
        <v>18</v>
      </c>
      <c r="M48" s="3015">
        <v>33</v>
      </c>
      <c r="N48" s="4258">
        <f t="shared" si="0"/>
        <v>456</v>
      </c>
    </row>
    <row r="49" spans="1:14" ht="15.95" customHeight="1">
      <c r="A49" s="4281" t="s">
        <v>3968</v>
      </c>
      <c r="B49" s="3014">
        <v>138</v>
      </c>
      <c r="C49" s="3015">
        <v>0</v>
      </c>
      <c r="D49" s="3015">
        <v>83</v>
      </c>
      <c r="E49" s="3015">
        <v>0</v>
      </c>
      <c r="F49" s="3015">
        <v>0</v>
      </c>
      <c r="G49" s="3015">
        <v>310</v>
      </c>
      <c r="H49" s="3015">
        <v>0</v>
      </c>
      <c r="I49" s="3015">
        <v>18</v>
      </c>
      <c r="J49" s="3015">
        <v>260</v>
      </c>
      <c r="K49" s="3015">
        <v>114</v>
      </c>
      <c r="L49" s="3015">
        <v>138</v>
      </c>
      <c r="M49" s="3015">
        <v>65</v>
      </c>
      <c r="N49" s="4258">
        <f t="shared" si="0"/>
        <v>1126</v>
      </c>
    </row>
    <row r="50" spans="1:14" ht="15.95" customHeight="1">
      <c r="A50" s="4281" t="s">
        <v>3969</v>
      </c>
      <c r="B50" s="3014">
        <v>0</v>
      </c>
      <c r="C50" s="3015">
        <v>0</v>
      </c>
      <c r="D50" s="3015">
        <v>14</v>
      </c>
      <c r="E50" s="3015">
        <v>0</v>
      </c>
      <c r="F50" s="3015">
        <v>0</v>
      </c>
      <c r="G50" s="3015">
        <v>0</v>
      </c>
      <c r="H50" s="3015">
        <v>0</v>
      </c>
      <c r="I50" s="3015">
        <v>0</v>
      </c>
      <c r="J50" s="3015">
        <v>0</v>
      </c>
      <c r="K50" s="3015">
        <v>21</v>
      </c>
      <c r="L50" s="3015">
        <v>13</v>
      </c>
      <c r="M50" s="3015">
        <v>11</v>
      </c>
      <c r="N50" s="4258">
        <f t="shared" si="0"/>
        <v>59</v>
      </c>
    </row>
    <row r="51" spans="1:14" ht="15.95" customHeight="1">
      <c r="A51" s="4281" t="s">
        <v>3802</v>
      </c>
      <c r="B51" s="4282">
        <v>0</v>
      </c>
      <c r="C51" s="3015">
        <v>95</v>
      </c>
      <c r="D51" s="3015">
        <v>0</v>
      </c>
      <c r="E51" s="3015">
        <v>0</v>
      </c>
      <c r="F51" s="3015">
        <v>14</v>
      </c>
      <c r="G51" s="3015">
        <v>0</v>
      </c>
      <c r="H51" s="3015">
        <v>0</v>
      </c>
      <c r="I51" s="3015">
        <v>89</v>
      </c>
      <c r="J51" s="3015">
        <v>36</v>
      </c>
      <c r="K51" s="3015">
        <v>0</v>
      </c>
      <c r="L51" s="3015">
        <v>114</v>
      </c>
      <c r="M51" s="3015">
        <v>0</v>
      </c>
      <c r="N51" s="4258">
        <f t="shared" si="0"/>
        <v>348</v>
      </c>
    </row>
    <row r="52" spans="1:14" ht="15.95" customHeight="1">
      <c r="A52" s="4281" t="s">
        <v>3920</v>
      </c>
      <c r="B52" s="4282">
        <v>0</v>
      </c>
      <c r="C52" s="3015">
        <v>0</v>
      </c>
      <c r="D52" s="3015">
        <v>0</v>
      </c>
      <c r="E52" s="3015">
        <v>0</v>
      </c>
      <c r="F52" s="3015">
        <v>0</v>
      </c>
      <c r="G52" s="3015">
        <v>0</v>
      </c>
      <c r="H52" s="3015">
        <v>0</v>
      </c>
      <c r="I52" s="3015">
        <v>0</v>
      </c>
      <c r="J52" s="3015">
        <v>34</v>
      </c>
      <c r="K52" s="3015">
        <v>0</v>
      </c>
      <c r="L52" s="3015">
        <v>0</v>
      </c>
      <c r="M52" s="3015">
        <v>0</v>
      </c>
      <c r="N52" s="4258">
        <f t="shared" si="0"/>
        <v>34</v>
      </c>
    </row>
    <row r="53" spans="1:14" ht="15.95" customHeight="1">
      <c r="A53" s="4281" t="s">
        <v>3970</v>
      </c>
      <c r="B53" s="3014">
        <v>15</v>
      </c>
      <c r="C53" s="3015">
        <v>0</v>
      </c>
      <c r="D53" s="3015">
        <v>0</v>
      </c>
      <c r="E53" s="3015">
        <v>6</v>
      </c>
      <c r="F53" s="3015">
        <v>20</v>
      </c>
      <c r="G53" s="3015">
        <v>0</v>
      </c>
      <c r="H53" s="3015">
        <v>0</v>
      </c>
      <c r="I53" s="3015">
        <v>0</v>
      </c>
      <c r="J53" s="3015">
        <v>0</v>
      </c>
      <c r="K53" s="3015">
        <v>0</v>
      </c>
      <c r="L53" s="3015">
        <v>0</v>
      </c>
      <c r="M53" s="3015">
        <v>0</v>
      </c>
      <c r="N53" s="4258">
        <f t="shared" si="0"/>
        <v>41</v>
      </c>
    </row>
    <row r="54" spans="1:14" ht="15.95" customHeight="1">
      <c r="A54" s="4281" t="s">
        <v>3971</v>
      </c>
      <c r="B54" s="3014">
        <v>1310</v>
      </c>
      <c r="C54" s="3015">
        <v>2346</v>
      </c>
      <c r="D54" s="3015">
        <v>2258</v>
      </c>
      <c r="E54" s="3015">
        <v>3651</v>
      </c>
      <c r="F54" s="3015">
        <v>2472</v>
      </c>
      <c r="G54" s="3015">
        <v>2145</v>
      </c>
      <c r="H54" s="3015">
        <v>2141</v>
      </c>
      <c r="I54" s="3015">
        <v>2911</v>
      </c>
      <c r="J54" s="3015">
        <v>3885</v>
      </c>
      <c r="K54" s="3015">
        <v>3153</v>
      </c>
      <c r="L54" s="3015">
        <v>3380</v>
      </c>
      <c r="M54" s="3015">
        <v>3901</v>
      </c>
      <c r="N54" s="4258">
        <f>SUM(B54:M54)</f>
        <v>33553</v>
      </c>
    </row>
    <row r="55" spans="1:14" ht="15.95" customHeight="1">
      <c r="A55" s="4281" t="s">
        <v>3805</v>
      </c>
      <c r="B55" s="3014">
        <v>0</v>
      </c>
      <c r="C55" s="3015">
        <v>0</v>
      </c>
      <c r="D55" s="3015">
        <v>0</v>
      </c>
      <c r="E55" s="3015">
        <v>0</v>
      </c>
      <c r="F55" s="3015">
        <v>0</v>
      </c>
      <c r="G55" s="3015">
        <v>0</v>
      </c>
      <c r="H55" s="3015">
        <v>0</v>
      </c>
      <c r="I55" s="3015">
        <v>0</v>
      </c>
      <c r="J55" s="3015">
        <v>53</v>
      </c>
      <c r="K55" s="3015">
        <v>0</v>
      </c>
      <c r="L55" s="3015">
        <v>0</v>
      </c>
      <c r="M55" s="3015">
        <v>0</v>
      </c>
      <c r="N55" s="4258">
        <f>SUM(B55:M55)</f>
        <v>53</v>
      </c>
    </row>
    <row r="56" spans="1:14" ht="15.95" customHeight="1">
      <c r="A56" s="4281" t="s">
        <v>3806</v>
      </c>
      <c r="B56" s="3014">
        <v>10</v>
      </c>
      <c r="C56" s="3015">
        <v>5</v>
      </c>
      <c r="D56" s="3015">
        <v>86</v>
      </c>
      <c r="E56" s="3015">
        <v>29</v>
      </c>
      <c r="F56" s="3015">
        <v>26</v>
      </c>
      <c r="G56" s="3015">
        <v>0</v>
      </c>
      <c r="H56" s="3015">
        <v>12</v>
      </c>
      <c r="I56" s="3015">
        <v>12</v>
      </c>
      <c r="J56" s="3015">
        <v>247</v>
      </c>
      <c r="K56" s="3015">
        <v>16</v>
      </c>
      <c r="L56" s="3015">
        <v>36</v>
      </c>
      <c r="M56" s="3015">
        <v>45</v>
      </c>
      <c r="N56" s="4258">
        <f>SUM(B56:M56)</f>
        <v>524</v>
      </c>
    </row>
    <row r="57" spans="1:14" ht="15.95" customHeight="1">
      <c r="A57" s="4281" t="s">
        <v>3807</v>
      </c>
      <c r="B57" s="3014">
        <v>344</v>
      </c>
      <c r="C57" s="3015">
        <v>660</v>
      </c>
      <c r="D57" s="3015">
        <v>1442</v>
      </c>
      <c r="E57" s="3015">
        <v>555</v>
      </c>
      <c r="F57" s="3015">
        <v>488</v>
      </c>
      <c r="G57" s="3015">
        <v>297</v>
      </c>
      <c r="H57" s="3015">
        <v>831</v>
      </c>
      <c r="I57" s="3015">
        <v>921</v>
      </c>
      <c r="J57" s="3015">
        <v>1048</v>
      </c>
      <c r="K57" s="3015">
        <v>1084</v>
      </c>
      <c r="L57" s="3015">
        <v>963</v>
      </c>
      <c r="M57" s="3015">
        <v>995</v>
      </c>
      <c r="N57" s="4258">
        <f t="shared" si="0"/>
        <v>9628</v>
      </c>
    </row>
    <row r="58" spans="1:14" ht="15.95" customHeight="1">
      <c r="A58" s="4281" t="s">
        <v>3808</v>
      </c>
      <c r="B58" s="3014">
        <v>215</v>
      </c>
      <c r="C58" s="3015">
        <v>417</v>
      </c>
      <c r="D58" s="3015">
        <v>370</v>
      </c>
      <c r="E58" s="3015">
        <v>36</v>
      </c>
      <c r="F58" s="3015">
        <v>511</v>
      </c>
      <c r="G58" s="3015">
        <v>381</v>
      </c>
      <c r="H58" s="3015">
        <v>219</v>
      </c>
      <c r="I58" s="3015">
        <v>204</v>
      </c>
      <c r="J58" s="3015">
        <v>444</v>
      </c>
      <c r="K58" s="3015">
        <v>447</v>
      </c>
      <c r="L58" s="3015">
        <v>580</v>
      </c>
      <c r="M58" s="3015">
        <v>591</v>
      </c>
      <c r="N58" s="4258">
        <f t="shared" si="0"/>
        <v>4415</v>
      </c>
    </row>
    <row r="59" spans="1:14" ht="15.95" customHeight="1">
      <c r="A59" s="4281" t="s">
        <v>3809</v>
      </c>
      <c r="B59" s="3014">
        <v>0</v>
      </c>
      <c r="C59" s="3015">
        <v>0</v>
      </c>
      <c r="D59" s="3015">
        <v>0</v>
      </c>
      <c r="E59" s="3015">
        <v>0</v>
      </c>
      <c r="F59" s="3015">
        <v>0</v>
      </c>
      <c r="G59" s="3015">
        <v>0</v>
      </c>
      <c r="H59" s="3015">
        <v>0</v>
      </c>
      <c r="I59" s="3015">
        <v>0</v>
      </c>
      <c r="J59" s="3015">
        <v>1</v>
      </c>
      <c r="K59" s="3015">
        <v>0</v>
      </c>
      <c r="L59" s="3015">
        <v>0</v>
      </c>
      <c r="M59" s="3015">
        <v>0</v>
      </c>
      <c r="N59" s="4258">
        <f t="shared" si="0"/>
        <v>1</v>
      </c>
    </row>
    <row r="60" spans="1:14" ht="15.95" customHeight="1">
      <c r="A60" s="4281" t="s">
        <v>3879</v>
      </c>
      <c r="B60" s="3014">
        <v>0</v>
      </c>
      <c r="C60" s="3015">
        <v>104</v>
      </c>
      <c r="D60" s="3015">
        <v>44</v>
      </c>
      <c r="E60" s="3015">
        <v>0</v>
      </c>
      <c r="F60" s="3015">
        <v>25</v>
      </c>
      <c r="G60" s="3015">
        <v>42</v>
      </c>
      <c r="H60" s="3015">
        <v>0</v>
      </c>
      <c r="I60" s="3015">
        <v>0</v>
      </c>
      <c r="J60" s="3015">
        <v>159</v>
      </c>
      <c r="K60" s="3015">
        <v>186</v>
      </c>
      <c r="L60" s="3015">
        <v>219</v>
      </c>
      <c r="M60" s="3015">
        <v>55</v>
      </c>
      <c r="N60" s="4258">
        <f t="shared" si="0"/>
        <v>834</v>
      </c>
    </row>
    <row r="61" spans="1:14" ht="15.95" customHeight="1">
      <c r="A61" s="4281" t="s">
        <v>3857</v>
      </c>
      <c r="B61" s="4282">
        <v>0</v>
      </c>
      <c r="C61" s="3015">
        <v>103</v>
      </c>
      <c r="D61" s="3015">
        <v>0</v>
      </c>
      <c r="E61" s="3015">
        <v>0</v>
      </c>
      <c r="F61" s="3015">
        <v>0</v>
      </c>
      <c r="G61" s="3015">
        <v>89</v>
      </c>
      <c r="H61" s="3015">
        <v>0</v>
      </c>
      <c r="I61" s="3015">
        <v>121</v>
      </c>
      <c r="J61" s="3015">
        <v>0</v>
      </c>
      <c r="K61" s="3015">
        <v>41</v>
      </c>
      <c r="L61" s="3015">
        <v>44</v>
      </c>
      <c r="M61" s="3015">
        <v>19</v>
      </c>
      <c r="N61" s="4258">
        <f t="shared" si="0"/>
        <v>417</v>
      </c>
    </row>
    <row r="62" spans="1:14" ht="15.95" customHeight="1">
      <c r="A62" s="4281" t="s">
        <v>3972</v>
      </c>
      <c r="B62" s="3014">
        <v>3240</v>
      </c>
      <c r="C62" s="3015">
        <v>3600</v>
      </c>
      <c r="D62" s="3015">
        <v>3829</v>
      </c>
      <c r="E62" s="3015">
        <v>2627</v>
      </c>
      <c r="F62" s="3015">
        <v>3659</v>
      </c>
      <c r="G62" s="3015">
        <v>2518</v>
      </c>
      <c r="H62" s="3015">
        <v>2701</v>
      </c>
      <c r="I62" s="3015">
        <v>2439</v>
      </c>
      <c r="J62" s="3015">
        <v>3389</v>
      </c>
      <c r="K62" s="3015">
        <v>2364</v>
      </c>
      <c r="L62" s="3015">
        <v>3433</v>
      </c>
      <c r="M62" s="3015">
        <v>2535</v>
      </c>
      <c r="N62" s="4258">
        <f t="shared" si="0"/>
        <v>36334</v>
      </c>
    </row>
    <row r="63" spans="1:14" ht="15.95" customHeight="1">
      <c r="A63" s="4281" t="s">
        <v>3973</v>
      </c>
      <c r="B63" s="3014">
        <v>683</v>
      </c>
      <c r="C63" s="3015">
        <v>549</v>
      </c>
      <c r="D63" s="3015">
        <v>775</v>
      </c>
      <c r="E63" s="3015">
        <v>835</v>
      </c>
      <c r="F63" s="3015">
        <v>636</v>
      </c>
      <c r="G63" s="3015">
        <v>682</v>
      </c>
      <c r="H63" s="3015">
        <v>812</v>
      </c>
      <c r="I63" s="3015">
        <v>786</v>
      </c>
      <c r="J63" s="3015">
        <v>959</v>
      </c>
      <c r="K63" s="3015">
        <v>1186</v>
      </c>
      <c r="L63" s="3015">
        <v>762</v>
      </c>
      <c r="M63" s="3015">
        <v>728</v>
      </c>
      <c r="N63" s="4258">
        <f t="shared" si="0"/>
        <v>9393</v>
      </c>
    </row>
    <row r="64" spans="1:14" ht="15.95" customHeight="1">
      <c r="A64" s="4281" t="s">
        <v>3974</v>
      </c>
      <c r="B64" s="3014">
        <v>1255</v>
      </c>
      <c r="C64" s="3015">
        <v>1770</v>
      </c>
      <c r="D64" s="3015">
        <v>1430</v>
      </c>
      <c r="E64" s="3015">
        <v>1513</v>
      </c>
      <c r="F64" s="3015">
        <v>2018</v>
      </c>
      <c r="G64" s="3015">
        <v>1018</v>
      </c>
      <c r="H64" s="3015">
        <v>2035</v>
      </c>
      <c r="I64" s="3015">
        <v>1506</v>
      </c>
      <c r="J64" s="3015">
        <v>1532</v>
      </c>
      <c r="K64" s="3015">
        <v>1645</v>
      </c>
      <c r="L64" s="3015">
        <v>1927</v>
      </c>
      <c r="M64" s="3015">
        <v>1403</v>
      </c>
      <c r="N64" s="4258">
        <f t="shared" si="0"/>
        <v>19052</v>
      </c>
    </row>
    <row r="65" spans="1:14" ht="15.95" customHeight="1">
      <c r="A65" s="4281" t="s">
        <v>3858</v>
      </c>
      <c r="B65" s="4282">
        <v>0</v>
      </c>
      <c r="C65" s="3015">
        <v>1</v>
      </c>
      <c r="D65" s="3015">
        <v>39</v>
      </c>
      <c r="E65" s="3015">
        <v>0</v>
      </c>
      <c r="F65" s="3015">
        <v>7</v>
      </c>
      <c r="G65" s="3015">
        <v>71</v>
      </c>
      <c r="H65" s="3015">
        <v>0</v>
      </c>
      <c r="I65" s="3015">
        <v>7</v>
      </c>
      <c r="J65" s="3015">
        <v>0</v>
      </c>
      <c r="K65" s="3015">
        <v>37</v>
      </c>
      <c r="L65" s="3015">
        <v>73</v>
      </c>
      <c r="M65" s="3015">
        <v>39</v>
      </c>
      <c r="N65" s="4258">
        <f t="shared" si="0"/>
        <v>274</v>
      </c>
    </row>
    <row r="66" spans="1:14" ht="15.95" customHeight="1">
      <c r="A66" s="4281" t="s">
        <v>3975</v>
      </c>
      <c r="B66" s="3014">
        <v>1817</v>
      </c>
      <c r="C66" s="3015">
        <v>3231</v>
      </c>
      <c r="D66" s="3015">
        <v>2885</v>
      </c>
      <c r="E66" s="3015">
        <v>2405</v>
      </c>
      <c r="F66" s="3015">
        <v>1368</v>
      </c>
      <c r="G66" s="3015">
        <v>1363</v>
      </c>
      <c r="H66" s="3015">
        <v>2234</v>
      </c>
      <c r="I66" s="3015">
        <v>2218</v>
      </c>
      <c r="J66" s="3015">
        <v>2912</v>
      </c>
      <c r="K66" s="3015">
        <v>2599</v>
      </c>
      <c r="L66" s="3015">
        <v>2916</v>
      </c>
      <c r="M66" s="3015">
        <v>3045</v>
      </c>
      <c r="N66" s="4258">
        <f t="shared" si="0"/>
        <v>28993</v>
      </c>
    </row>
    <row r="67" spans="1:14" ht="15.95" customHeight="1">
      <c r="A67" s="4281" t="s">
        <v>3976</v>
      </c>
      <c r="B67" s="3014">
        <v>55</v>
      </c>
      <c r="C67" s="3015">
        <v>35</v>
      </c>
      <c r="D67" s="3015">
        <v>27</v>
      </c>
      <c r="E67" s="3015">
        <v>73</v>
      </c>
      <c r="F67" s="3015">
        <v>131</v>
      </c>
      <c r="G67" s="3015">
        <v>43</v>
      </c>
      <c r="H67" s="3015">
        <v>103</v>
      </c>
      <c r="I67" s="3015">
        <v>0</v>
      </c>
      <c r="J67" s="3015">
        <v>232</v>
      </c>
      <c r="K67" s="3015">
        <v>106</v>
      </c>
      <c r="L67" s="3015">
        <v>158</v>
      </c>
      <c r="M67" s="3015">
        <v>75</v>
      </c>
      <c r="N67" s="4258">
        <f t="shared" si="0"/>
        <v>1038</v>
      </c>
    </row>
    <row r="68" spans="1:14" ht="15.95" customHeight="1">
      <c r="A68" s="4281" t="s">
        <v>3859</v>
      </c>
      <c r="B68" s="3014">
        <v>0</v>
      </c>
      <c r="C68" s="3015">
        <v>0</v>
      </c>
      <c r="D68" s="3015">
        <v>0</v>
      </c>
      <c r="E68" s="3015">
        <v>26</v>
      </c>
      <c r="F68" s="3015">
        <v>0</v>
      </c>
      <c r="G68" s="3015">
        <v>0</v>
      </c>
      <c r="H68" s="3015">
        <v>0</v>
      </c>
      <c r="I68" s="3015">
        <v>0</v>
      </c>
      <c r="J68" s="3015">
        <v>0</v>
      </c>
      <c r="K68" s="3015">
        <v>0</v>
      </c>
      <c r="L68" s="3015">
        <v>24</v>
      </c>
      <c r="M68" s="3015">
        <v>0</v>
      </c>
      <c r="N68" s="4258">
        <f t="shared" si="0"/>
        <v>50</v>
      </c>
    </row>
    <row r="69" spans="1:14" ht="15.95" customHeight="1">
      <c r="A69" s="4281" t="s">
        <v>3977</v>
      </c>
      <c r="B69" s="3014">
        <v>0</v>
      </c>
      <c r="C69" s="3015">
        <v>0</v>
      </c>
      <c r="D69" s="3015">
        <v>0</v>
      </c>
      <c r="E69" s="3015">
        <v>0</v>
      </c>
      <c r="F69" s="3015">
        <v>0</v>
      </c>
      <c r="G69" s="3015">
        <v>0</v>
      </c>
      <c r="H69" s="3015">
        <v>0</v>
      </c>
      <c r="I69" s="3015">
        <v>0</v>
      </c>
      <c r="J69" s="3015">
        <v>0</v>
      </c>
      <c r="K69" s="3015">
        <v>0</v>
      </c>
      <c r="L69" s="3015">
        <v>0</v>
      </c>
      <c r="M69" s="3015">
        <v>0</v>
      </c>
      <c r="N69" s="4258">
        <f t="shared" si="0"/>
        <v>0</v>
      </c>
    </row>
    <row r="70" spans="1:14" ht="15.95" customHeight="1">
      <c r="A70" s="4281" t="s">
        <v>3818</v>
      </c>
      <c r="B70" s="3014">
        <v>121</v>
      </c>
      <c r="C70" s="3015">
        <v>203</v>
      </c>
      <c r="D70" s="3015">
        <v>285</v>
      </c>
      <c r="E70" s="3015">
        <v>272</v>
      </c>
      <c r="F70" s="3015">
        <v>211</v>
      </c>
      <c r="G70" s="3015">
        <v>47</v>
      </c>
      <c r="H70" s="3015">
        <v>339</v>
      </c>
      <c r="I70" s="3015">
        <v>64</v>
      </c>
      <c r="J70" s="3015">
        <v>233</v>
      </c>
      <c r="K70" s="3015">
        <v>0</v>
      </c>
      <c r="L70" s="3015">
        <v>75</v>
      </c>
      <c r="M70" s="3015">
        <v>120</v>
      </c>
      <c r="N70" s="4258">
        <f>SUM(B70:M70)</f>
        <v>1970</v>
      </c>
    </row>
    <row r="71" spans="1:14" ht="15.95" customHeight="1">
      <c r="A71" s="4281" t="s">
        <v>3880</v>
      </c>
      <c r="B71" s="3014">
        <v>246</v>
      </c>
      <c r="C71" s="3015">
        <v>466</v>
      </c>
      <c r="D71" s="3015">
        <v>328</v>
      </c>
      <c r="E71" s="3015">
        <v>383</v>
      </c>
      <c r="F71" s="3015">
        <v>586</v>
      </c>
      <c r="G71" s="3015">
        <v>504</v>
      </c>
      <c r="H71" s="3015">
        <v>328</v>
      </c>
      <c r="I71" s="3015">
        <v>493</v>
      </c>
      <c r="J71" s="3015">
        <v>277</v>
      </c>
      <c r="K71" s="3015">
        <v>671</v>
      </c>
      <c r="L71" s="3015">
        <v>705</v>
      </c>
      <c r="M71" s="3015">
        <v>240</v>
      </c>
      <c r="N71" s="4258">
        <f t="shared" si="0"/>
        <v>5227</v>
      </c>
    </row>
    <row r="72" spans="1:14" ht="15.95" customHeight="1">
      <c r="A72" s="4281" t="s">
        <v>3819</v>
      </c>
      <c r="B72" s="3014">
        <v>92</v>
      </c>
      <c r="C72" s="3015">
        <v>48</v>
      </c>
      <c r="D72" s="3015">
        <v>32</v>
      </c>
      <c r="E72" s="3015">
        <v>1585</v>
      </c>
      <c r="F72" s="3015">
        <v>81</v>
      </c>
      <c r="G72" s="3015">
        <v>24</v>
      </c>
      <c r="H72" s="3015">
        <v>51</v>
      </c>
      <c r="I72" s="3015">
        <v>76</v>
      </c>
      <c r="J72" s="3015">
        <v>20</v>
      </c>
      <c r="K72" s="3015">
        <v>56</v>
      </c>
      <c r="L72" s="3015">
        <v>63</v>
      </c>
      <c r="M72" s="3015">
        <v>34</v>
      </c>
      <c r="N72" s="4258">
        <f t="shared" si="0"/>
        <v>2162</v>
      </c>
    </row>
    <row r="73" spans="1:14" ht="15.95" customHeight="1">
      <c r="A73" s="4281" t="s">
        <v>3820</v>
      </c>
      <c r="B73" s="3014">
        <v>201</v>
      </c>
      <c r="C73" s="3015">
        <v>311</v>
      </c>
      <c r="D73" s="3015">
        <v>100</v>
      </c>
      <c r="E73" s="3015">
        <v>83</v>
      </c>
      <c r="F73" s="3015">
        <v>261</v>
      </c>
      <c r="G73" s="3015">
        <v>213</v>
      </c>
      <c r="H73" s="3015">
        <v>29</v>
      </c>
      <c r="I73" s="3015">
        <v>30</v>
      </c>
      <c r="J73" s="3015">
        <v>97</v>
      </c>
      <c r="K73" s="3015">
        <v>161</v>
      </c>
      <c r="L73" s="3015">
        <v>209</v>
      </c>
      <c r="M73" s="3015">
        <v>396</v>
      </c>
      <c r="N73" s="4258">
        <f t="shared" si="0"/>
        <v>2091</v>
      </c>
    </row>
    <row r="74" spans="1:14" ht="15.95" customHeight="1">
      <c r="A74" s="4281" t="s">
        <v>3978</v>
      </c>
      <c r="B74" s="3014">
        <v>33</v>
      </c>
      <c r="C74" s="3015">
        <v>19</v>
      </c>
      <c r="D74" s="3015">
        <v>55</v>
      </c>
      <c r="E74" s="3015">
        <v>0</v>
      </c>
      <c r="F74" s="3015">
        <v>22</v>
      </c>
      <c r="G74" s="3015">
        <v>15</v>
      </c>
      <c r="H74" s="3015">
        <v>8</v>
      </c>
      <c r="I74" s="3015">
        <v>16</v>
      </c>
      <c r="J74" s="3015">
        <v>0</v>
      </c>
      <c r="K74" s="3015">
        <v>20</v>
      </c>
      <c r="L74" s="3015">
        <v>19</v>
      </c>
      <c r="M74" s="3015">
        <v>0</v>
      </c>
      <c r="N74" s="4258">
        <f t="shared" si="0"/>
        <v>207</v>
      </c>
    </row>
    <row r="75" spans="1:14" ht="15.95" customHeight="1">
      <c r="A75" s="4281" t="s">
        <v>3979</v>
      </c>
      <c r="B75" s="3014">
        <v>27</v>
      </c>
      <c r="C75" s="3015">
        <v>22</v>
      </c>
      <c r="D75" s="3015">
        <v>20</v>
      </c>
      <c r="E75" s="3015">
        <v>1</v>
      </c>
      <c r="F75" s="3015">
        <v>1</v>
      </c>
      <c r="G75" s="3015">
        <v>0</v>
      </c>
      <c r="H75" s="3015">
        <v>36</v>
      </c>
      <c r="I75" s="3015">
        <v>44</v>
      </c>
      <c r="J75" s="3015">
        <v>2</v>
      </c>
      <c r="K75" s="3015">
        <v>76</v>
      </c>
      <c r="L75" s="3015">
        <v>56</v>
      </c>
      <c r="M75" s="3015">
        <v>3</v>
      </c>
      <c r="N75" s="4258">
        <f t="shared" si="0"/>
        <v>288</v>
      </c>
    </row>
    <row r="76" spans="1:14" ht="15.95" customHeight="1">
      <c r="A76" s="4281" t="s">
        <v>3980</v>
      </c>
      <c r="B76" s="3014">
        <v>328</v>
      </c>
      <c r="C76" s="3015">
        <v>129</v>
      </c>
      <c r="D76" s="3015">
        <v>67</v>
      </c>
      <c r="E76" s="3015">
        <v>288</v>
      </c>
      <c r="F76" s="3015">
        <v>181</v>
      </c>
      <c r="G76" s="3015">
        <v>700</v>
      </c>
      <c r="H76" s="3015">
        <v>373</v>
      </c>
      <c r="I76" s="3015">
        <v>128</v>
      </c>
      <c r="J76" s="3015">
        <v>141</v>
      </c>
      <c r="K76" s="3015">
        <v>143</v>
      </c>
      <c r="L76" s="3015">
        <v>226</v>
      </c>
      <c r="M76" s="3015">
        <v>140</v>
      </c>
      <c r="N76" s="4258">
        <f t="shared" si="0"/>
        <v>2844</v>
      </c>
    </row>
    <row r="77" spans="1:14" ht="15.95" customHeight="1">
      <c r="A77" s="4281" t="s">
        <v>3981</v>
      </c>
      <c r="B77" s="3014">
        <v>0</v>
      </c>
      <c r="C77" s="3015">
        <v>0</v>
      </c>
      <c r="D77" s="3015">
        <v>0</v>
      </c>
      <c r="E77" s="3015">
        <v>20</v>
      </c>
      <c r="F77" s="3015">
        <v>0</v>
      </c>
      <c r="G77" s="3015">
        <v>0</v>
      </c>
      <c r="H77" s="3015">
        <v>0</v>
      </c>
      <c r="I77" s="3015">
        <v>0</v>
      </c>
      <c r="J77" s="3015">
        <v>0</v>
      </c>
      <c r="K77" s="3015">
        <v>0</v>
      </c>
      <c r="L77" s="3015">
        <v>0</v>
      </c>
      <c r="M77" s="3015">
        <v>0</v>
      </c>
      <c r="N77" s="4258">
        <f t="shared" si="0"/>
        <v>20</v>
      </c>
    </row>
    <row r="78" spans="1:14" ht="15.95" customHeight="1">
      <c r="A78" s="4281" t="s">
        <v>3861</v>
      </c>
      <c r="B78" s="3014">
        <v>203</v>
      </c>
      <c r="C78" s="3015">
        <v>133</v>
      </c>
      <c r="D78" s="3015">
        <v>280</v>
      </c>
      <c r="E78" s="3015">
        <v>326</v>
      </c>
      <c r="F78" s="3015">
        <v>445</v>
      </c>
      <c r="G78" s="3015">
        <v>456</v>
      </c>
      <c r="H78" s="3015">
        <v>288</v>
      </c>
      <c r="I78" s="3015">
        <v>300</v>
      </c>
      <c r="J78" s="3015">
        <v>441</v>
      </c>
      <c r="K78" s="3015">
        <v>408</v>
      </c>
      <c r="L78" s="3015">
        <v>1239</v>
      </c>
      <c r="M78" s="3015">
        <v>810</v>
      </c>
      <c r="N78" s="4258">
        <f t="shared" ref="N78:N103" si="1">SUM(B78:M78)</f>
        <v>5329</v>
      </c>
    </row>
    <row r="79" spans="1:14" ht="15.95" customHeight="1">
      <c r="A79" s="4281" t="s">
        <v>3982</v>
      </c>
      <c r="B79" s="3014">
        <v>910</v>
      </c>
      <c r="C79" s="3015">
        <v>1488</v>
      </c>
      <c r="D79" s="3015">
        <v>1579</v>
      </c>
      <c r="E79" s="3015">
        <v>2973</v>
      </c>
      <c r="F79" s="3015">
        <v>3542</v>
      </c>
      <c r="G79" s="3015">
        <v>2744</v>
      </c>
      <c r="H79" s="3015">
        <v>1776</v>
      </c>
      <c r="I79" s="3015">
        <v>2347</v>
      </c>
      <c r="J79" s="3015">
        <v>1438</v>
      </c>
      <c r="K79" s="3015">
        <v>1962</v>
      </c>
      <c r="L79" s="3015">
        <v>1499</v>
      </c>
      <c r="M79" s="3015">
        <v>1941</v>
      </c>
      <c r="N79" s="4258">
        <f t="shared" si="1"/>
        <v>24199</v>
      </c>
    </row>
    <row r="80" spans="1:14" ht="15.95" customHeight="1">
      <c r="A80" s="4281" t="s">
        <v>3862</v>
      </c>
      <c r="B80" s="3014">
        <v>118</v>
      </c>
      <c r="C80" s="3015">
        <v>149</v>
      </c>
      <c r="D80" s="3015">
        <v>28</v>
      </c>
      <c r="E80" s="3015">
        <v>318</v>
      </c>
      <c r="F80" s="3015">
        <v>453</v>
      </c>
      <c r="G80" s="3015">
        <v>287</v>
      </c>
      <c r="H80" s="3015">
        <v>263</v>
      </c>
      <c r="I80" s="3015">
        <v>294</v>
      </c>
      <c r="J80" s="3015">
        <v>202</v>
      </c>
      <c r="K80" s="3015">
        <v>15</v>
      </c>
      <c r="L80" s="3015">
        <v>254</v>
      </c>
      <c r="M80" s="3015">
        <v>85</v>
      </c>
      <c r="N80" s="4258">
        <f>SUM(B80:M80)</f>
        <v>2466</v>
      </c>
    </row>
    <row r="81" spans="1:14" ht="15.95" customHeight="1">
      <c r="A81" s="4281" t="s">
        <v>3826</v>
      </c>
      <c r="B81" s="3014">
        <v>404</v>
      </c>
      <c r="C81" s="3015">
        <v>210</v>
      </c>
      <c r="D81" s="3015">
        <v>450</v>
      </c>
      <c r="E81" s="3015">
        <v>420</v>
      </c>
      <c r="F81" s="3015">
        <v>515</v>
      </c>
      <c r="G81" s="3015">
        <v>1361</v>
      </c>
      <c r="H81" s="3015">
        <v>429</v>
      </c>
      <c r="I81" s="3015">
        <v>455</v>
      </c>
      <c r="J81" s="3015">
        <v>231</v>
      </c>
      <c r="K81" s="3015">
        <v>447</v>
      </c>
      <c r="L81" s="3015">
        <v>493</v>
      </c>
      <c r="M81" s="3015">
        <v>418</v>
      </c>
      <c r="N81" s="4258">
        <f t="shared" si="1"/>
        <v>5833</v>
      </c>
    </row>
    <row r="82" spans="1:14" ht="15.95" customHeight="1">
      <c r="A82" s="4281" t="s">
        <v>3863</v>
      </c>
      <c r="B82" s="3014">
        <v>199</v>
      </c>
      <c r="C82" s="3015">
        <v>150</v>
      </c>
      <c r="D82" s="3015">
        <v>420</v>
      </c>
      <c r="E82" s="3015">
        <v>60</v>
      </c>
      <c r="F82" s="3015">
        <v>204</v>
      </c>
      <c r="G82" s="3015">
        <v>1112</v>
      </c>
      <c r="H82" s="3015">
        <v>562</v>
      </c>
      <c r="I82" s="3015">
        <v>217</v>
      </c>
      <c r="J82" s="3015">
        <v>127</v>
      </c>
      <c r="K82" s="3015">
        <v>83</v>
      </c>
      <c r="L82" s="3015">
        <v>90</v>
      </c>
      <c r="M82" s="3015">
        <v>195</v>
      </c>
      <c r="N82" s="4258">
        <f t="shared" si="1"/>
        <v>3419</v>
      </c>
    </row>
    <row r="83" spans="1:14" ht="15.95" customHeight="1">
      <c r="A83" s="4281" t="s">
        <v>3983</v>
      </c>
      <c r="B83" s="3014">
        <v>80</v>
      </c>
      <c r="C83" s="3015">
        <v>4</v>
      </c>
      <c r="D83" s="3015">
        <v>416</v>
      </c>
      <c r="E83" s="3015">
        <v>29</v>
      </c>
      <c r="F83" s="3015">
        <v>0</v>
      </c>
      <c r="G83" s="3015">
        <v>0</v>
      </c>
      <c r="H83" s="3015">
        <v>0</v>
      </c>
      <c r="I83" s="3015">
        <v>456</v>
      </c>
      <c r="J83" s="3015">
        <v>22</v>
      </c>
      <c r="K83" s="3015">
        <v>43</v>
      </c>
      <c r="L83" s="3015">
        <v>36</v>
      </c>
      <c r="M83" s="3015">
        <v>96</v>
      </c>
      <c r="N83" s="4258">
        <f t="shared" si="1"/>
        <v>1182</v>
      </c>
    </row>
    <row r="84" spans="1:14" ht="15.95" customHeight="1">
      <c r="A84" s="4281" t="s">
        <v>3829</v>
      </c>
      <c r="B84" s="3014">
        <v>6</v>
      </c>
      <c r="C84" s="3015">
        <v>0</v>
      </c>
      <c r="D84" s="3015">
        <v>2</v>
      </c>
      <c r="E84" s="3015">
        <v>40</v>
      </c>
      <c r="F84" s="3015">
        <v>0</v>
      </c>
      <c r="G84" s="3015">
        <v>6</v>
      </c>
      <c r="H84" s="3015">
        <v>0</v>
      </c>
      <c r="I84" s="3015">
        <v>108</v>
      </c>
      <c r="J84" s="3015">
        <v>6</v>
      </c>
      <c r="K84" s="3015">
        <v>0</v>
      </c>
      <c r="L84" s="3015">
        <v>3</v>
      </c>
      <c r="M84" s="3015">
        <v>6</v>
      </c>
      <c r="N84" s="4258">
        <f t="shared" si="1"/>
        <v>177</v>
      </c>
    </row>
    <row r="85" spans="1:14" ht="15.95" customHeight="1">
      <c r="A85" s="4281" t="s">
        <v>3830</v>
      </c>
      <c r="B85" s="3014">
        <v>0</v>
      </c>
      <c r="C85" s="3015">
        <v>0</v>
      </c>
      <c r="D85" s="3015">
        <v>0</v>
      </c>
      <c r="E85" s="3015">
        <v>76</v>
      </c>
      <c r="F85" s="3015">
        <v>0</v>
      </c>
      <c r="G85" s="3015">
        <v>269</v>
      </c>
      <c r="H85" s="3015">
        <v>271</v>
      </c>
      <c r="I85" s="3015">
        <v>0</v>
      </c>
      <c r="J85" s="3015">
        <v>0</v>
      </c>
      <c r="K85" s="3015">
        <v>71</v>
      </c>
      <c r="L85" s="3015">
        <v>0</v>
      </c>
      <c r="M85" s="3015">
        <v>0</v>
      </c>
      <c r="N85" s="4258">
        <f t="shared" si="1"/>
        <v>687</v>
      </c>
    </row>
    <row r="86" spans="1:14" ht="15.95" customHeight="1">
      <c r="A86" s="4281" t="s">
        <v>3905</v>
      </c>
      <c r="B86" s="3014">
        <v>0</v>
      </c>
      <c r="C86" s="3015">
        <v>0</v>
      </c>
      <c r="D86" s="3015">
        <v>0</v>
      </c>
      <c r="E86" s="3015">
        <v>0</v>
      </c>
      <c r="F86" s="3015">
        <v>21</v>
      </c>
      <c r="G86" s="3015">
        <v>0</v>
      </c>
      <c r="H86" s="3015">
        <v>0</v>
      </c>
      <c r="I86" s="3015">
        <v>0</v>
      </c>
      <c r="J86" s="4283">
        <v>25</v>
      </c>
      <c r="K86" s="3015">
        <v>0</v>
      </c>
      <c r="L86" s="3015">
        <v>0</v>
      </c>
      <c r="M86" s="3015">
        <v>0</v>
      </c>
      <c r="N86" s="4258">
        <f t="shared" si="1"/>
        <v>46</v>
      </c>
    </row>
    <row r="87" spans="1:14" ht="15.95" customHeight="1">
      <c r="A87" s="4281" t="s">
        <v>3831</v>
      </c>
      <c r="B87" s="3014">
        <v>151</v>
      </c>
      <c r="C87" s="3015">
        <v>60</v>
      </c>
      <c r="D87" s="3015">
        <v>0</v>
      </c>
      <c r="E87" s="3015">
        <v>105</v>
      </c>
      <c r="F87" s="3015">
        <v>114</v>
      </c>
      <c r="G87" s="3015">
        <v>174</v>
      </c>
      <c r="H87" s="3015">
        <v>160</v>
      </c>
      <c r="I87" s="3015">
        <v>121</v>
      </c>
      <c r="J87" s="3015">
        <v>46</v>
      </c>
      <c r="K87" s="3015">
        <v>65</v>
      </c>
      <c r="L87" s="3015">
        <v>82</v>
      </c>
      <c r="M87" s="3015">
        <v>116</v>
      </c>
      <c r="N87" s="4258">
        <f>SUM(B87:M87)</f>
        <v>1194</v>
      </c>
    </row>
    <row r="88" spans="1:14" ht="15.95" customHeight="1">
      <c r="A88" s="4281" t="s">
        <v>3882</v>
      </c>
      <c r="B88" s="3014">
        <v>15</v>
      </c>
      <c r="C88" s="3015">
        <v>0</v>
      </c>
      <c r="D88" s="3015">
        <v>0</v>
      </c>
      <c r="E88" s="3015">
        <v>0</v>
      </c>
      <c r="F88" s="3015">
        <v>18</v>
      </c>
      <c r="G88" s="3015">
        <v>0</v>
      </c>
      <c r="H88" s="3015">
        <v>0</v>
      </c>
      <c r="I88" s="3015">
        <v>0</v>
      </c>
      <c r="J88" s="3015">
        <v>17</v>
      </c>
      <c r="K88" s="3015">
        <v>0</v>
      </c>
      <c r="L88" s="3015">
        <v>0</v>
      </c>
      <c r="M88" s="3015">
        <v>0</v>
      </c>
      <c r="N88" s="4258">
        <f t="shared" si="1"/>
        <v>50</v>
      </c>
    </row>
    <row r="89" spans="1:14" ht="15.95" customHeight="1">
      <c r="A89" s="4281" t="s">
        <v>3984</v>
      </c>
      <c r="B89" s="3014">
        <v>2269</v>
      </c>
      <c r="C89" s="3015">
        <v>2543</v>
      </c>
      <c r="D89" s="3015">
        <v>3364</v>
      </c>
      <c r="E89" s="3015">
        <v>2197</v>
      </c>
      <c r="F89" s="3015">
        <v>2451</v>
      </c>
      <c r="G89" s="3015">
        <v>2574</v>
      </c>
      <c r="H89" s="3015">
        <v>1011</v>
      </c>
      <c r="I89" s="3015">
        <v>1650</v>
      </c>
      <c r="J89" s="3015">
        <v>2229</v>
      </c>
      <c r="K89" s="3015">
        <v>1925</v>
      </c>
      <c r="L89" s="3015">
        <v>1766</v>
      </c>
      <c r="M89" s="3015">
        <v>2859</v>
      </c>
      <c r="N89" s="4258">
        <f t="shared" si="1"/>
        <v>26838</v>
      </c>
    </row>
    <row r="90" spans="1:14" ht="15.95" customHeight="1">
      <c r="A90" s="4281" t="s">
        <v>3985</v>
      </c>
      <c r="B90" s="3014">
        <v>0</v>
      </c>
      <c r="C90" s="3015">
        <v>0</v>
      </c>
      <c r="D90" s="3015">
        <v>75</v>
      </c>
      <c r="E90" s="3015">
        <v>0</v>
      </c>
      <c r="F90" s="3015">
        <v>0</v>
      </c>
      <c r="G90" s="3015">
        <v>0</v>
      </c>
      <c r="H90" s="3015">
        <v>0</v>
      </c>
      <c r="I90" s="3015">
        <v>0</v>
      </c>
      <c r="J90" s="3015">
        <v>0</v>
      </c>
      <c r="K90" s="3015">
        <v>0</v>
      </c>
      <c r="L90" s="3015">
        <v>0</v>
      </c>
      <c r="M90" s="3015">
        <v>0</v>
      </c>
      <c r="N90" s="4258">
        <f t="shared" si="1"/>
        <v>75</v>
      </c>
    </row>
    <row r="91" spans="1:14" ht="15.95" customHeight="1">
      <c r="A91" s="4281" t="s">
        <v>3833</v>
      </c>
      <c r="B91" s="3014">
        <v>2780</v>
      </c>
      <c r="C91" s="3015">
        <v>2279</v>
      </c>
      <c r="D91" s="3015">
        <v>5007</v>
      </c>
      <c r="E91" s="3015">
        <v>4146</v>
      </c>
      <c r="F91" s="3015">
        <v>3265</v>
      </c>
      <c r="G91" s="3015">
        <v>4266</v>
      </c>
      <c r="H91" s="3015">
        <v>4082</v>
      </c>
      <c r="I91" s="3015">
        <v>5842</v>
      </c>
      <c r="J91" s="3015">
        <v>3687</v>
      </c>
      <c r="K91" s="3015">
        <v>4799</v>
      </c>
      <c r="L91" s="3015">
        <v>5473</v>
      </c>
      <c r="M91" s="3015">
        <v>6237</v>
      </c>
      <c r="N91" s="4258">
        <f t="shared" si="1"/>
        <v>51863</v>
      </c>
    </row>
    <row r="92" spans="1:14" ht="15.95" customHeight="1">
      <c r="A92" s="4281" t="s">
        <v>3834</v>
      </c>
      <c r="B92" s="3014">
        <v>3</v>
      </c>
      <c r="C92" s="3015">
        <v>25</v>
      </c>
      <c r="D92" s="3015">
        <v>4</v>
      </c>
      <c r="E92" s="3015">
        <v>3</v>
      </c>
      <c r="F92" s="3015">
        <v>5</v>
      </c>
      <c r="G92" s="3015">
        <v>10</v>
      </c>
      <c r="H92" s="3015">
        <v>4</v>
      </c>
      <c r="I92" s="3015">
        <v>16</v>
      </c>
      <c r="J92" s="3015">
        <v>4</v>
      </c>
      <c r="K92" s="3015">
        <v>2</v>
      </c>
      <c r="L92" s="3015">
        <v>9</v>
      </c>
      <c r="M92" s="3015">
        <v>0</v>
      </c>
      <c r="N92" s="4258">
        <f>SUM(B92:M92)</f>
        <v>85</v>
      </c>
    </row>
    <row r="93" spans="1:14" ht="15.95" customHeight="1">
      <c r="A93" s="4281" t="s">
        <v>3986</v>
      </c>
      <c r="B93" s="3014">
        <v>786</v>
      </c>
      <c r="C93" s="3015">
        <v>451</v>
      </c>
      <c r="D93" s="3015">
        <v>1896</v>
      </c>
      <c r="E93" s="3015">
        <v>963</v>
      </c>
      <c r="F93" s="3015">
        <v>390</v>
      </c>
      <c r="G93" s="3015">
        <v>727</v>
      </c>
      <c r="H93" s="3015">
        <v>640</v>
      </c>
      <c r="I93" s="3015">
        <v>725</v>
      </c>
      <c r="J93" s="3015">
        <v>675</v>
      </c>
      <c r="K93" s="3015">
        <v>837</v>
      </c>
      <c r="L93" s="3015">
        <v>976</v>
      </c>
      <c r="M93" s="3015">
        <v>815</v>
      </c>
      <c r="N93" s="4258">
        <f t="shared" si="1"/>
        <v>9881</v>
      </c>
    </row>
    <row r="94" spans="1:14" ht="15.95" customHeight="1">
      <c r="A94" s="4281" t="s">
        <v>3987</v>
      </c>
      <c r="B94" s="3014">
        <v>149</v>
      </c>
      <c r="C94" s="3015">
        <v>42</v>
      </c>
      <c r="D94" s="3015">
        <v>430</v>
      </c>
      <c r="E94" s="3015">
        <v>156</v>
      </c>
      <c r="F94" s="3015">
        <v>413</v>
      </c>
      <c r="G94" s="3015">
        <v>454</v>
      </c>
      <c r="H94" s="3015">
        <v>453</v>
      </c>
      <c r="I94" s="3015">
        <v>41</v>
      </c>
      <c r="J94" s="3015">
        <v>189</v>
      </c>
      <c r="K94" s="3015">
        <v>81</v>
      </c>
      <c r="L94" s="3015">
        <v>133</v>
      </c>
      <c r="M94" s="3015">
        <v>436</v>
      </c>
      <c r="N94" s="4258">
        <f t="shared" si="1"/>
        <v>2977</v>
      </c>
    </row>
    <row r="95" spans="1:14" ht="15.95" customHeight="1">
      <c r="A95" s="4281" t="s">
        <v>3988</v>
      </c>
      <c r="B95" s="3014">
        <v>121</v>
      </c>
      <c r="C95" s="3015">
        <v>311</v>
      </c>
      <c r="D95" s="3015">
        <v>283</v>
      </c>
      <c r="E95" s="3015">
        <v>361</v>
      </c>
      <c r="F95" s="3015">
        <v>352</v>
      </c>
      <c r="G95" s="3015">
        <v>478</v>
      </c>
      <c r="H95" s="3015">
        <v>379</v>
      </c>
      <c r="I95" s="3015">
        <v>130</v>
      </c>
      <c r="J95" s="3015">
        <v>527</v>
      </c>
      <c r="K95" s="3015">
        <v>476</v>
      </c>
      <c r="L95" s="3015">
        <v>459</v>
      </c>
      <c r="M95" s="3015">
        <v>273</v>
      </c>
      <c r="N95" s="4258">
        <f t="shared" si="1"/>
        <v>4150</v>
      </c>
    </row>
    <row r="96" spans="1:14" ht="15.95" customHeight="1">
      <c r="A96" s="4281" t="s">
        <v>3989</v>
      </c>
      <c r="B96" s="3014">
        <v>39</v>
      </c>
      <c r="C96" s="3015">
        <v>166</v>
      </c>
      <c r="D96" s="3015">
        <v>20</v>
      </c>
      <c r="E96" s="3015">
        <v>18</v>
      </c>
      <c r="F96" s="3015">
        <v>77</v>
      </c>
      <c r="G96" s="3015">
        <v>599</v>
      </c>
      <c r="H96" s="3015">
        <v>19</v>
      </c>
      <c r="I96" s="3015">
        <v>37</v>
      </c>
      <c r="J96" s="3015">
        <v>19</v>
      </c>
      <c r="K96" s="3015">
        <v>0</v>
      </c>
      <c r="L96" s="3015">
        <v>0</v>
      </c>
      <c r="M96" s="3015">
        <v>129</v>
      </c>
      <c r="N96" s="4258">
        <f t="shared" si="1"/>
        <v>1123</v>
      </c>
    </row>
    <row r="97" spans="1:15" ht="15.95" customHeight="1">
      <c r="A97" s="4281" t="s">
        <v>3838</v>
      </c>
      <c r="B97" s="4282">
        <v>0</v>
      </c>
      <c r="C97" s="3015">
        <v>145</v>
      </c>
      <c r="D97" s="3015">
        <v>30</v>
      </c>
      <c r="E97" s="3015">
        <v>11</v>
      </c>
      <c r="F97" s="3015">
        <v>0</v>
      </c>
      <c r="G97" s="3015">
        <v>121</v>
      </c>
      <c r="H97" s="3015">
        <v>0</v>
      </c>
      <c r="I97" s="3015">
        <v>19</v>
      </c>
      <c r="J97" s="3015">
        <v>16</v>
      </c>
      <c r="K97" s="3015">
        <v>0</v>
      </c>
      <c r="L97" s="3015">
        <v>0</v>
      </c>
      <c r="M97" s="3015">
        <v>96</v>
      </c>
      <c r="N97" s="4258">
        <f t="shared" si="1"/>
        <v>438</v>
      </c>
    </row>
    <row r="98" spans="1:15" ht="15.95" customHeight="1">
      <c r="A98" s="4281" t="s">
        <v>3990</v>
      </c>
      <c r="B98" s="3014">
        <v>96</v>
      </c>
      <c r="C98" s="3015">
        <v>215</v>
      </c>
      <c r="D98" s="3015">
        <v>42</v>
      </c>
      <c r="E98" s="3015">
        <v>53</v>
      </c>
      <c r="F98" s="3015">
        <v>41</v>
      </c>
      <c r="G98" s="3015">
        <v>30</v>
      </c>
      <c r="H98" s="3015">
        <v>68</v>
      </c>
      <c r="I98" s="3015">
        <v>34</v>
      </c>
      <c r="J98" s="3015">
        <v>307</v>
      </c>
      <c r="K98" s="3015">
        <v>425</v>
      </c>
      <c r="L98" s="3015">
        <v>185</v>
      </c>
      <c r="M98" s="3015">
        <v>245</v>
      </c>
      <c r="N98" s="4258">
        <f t="shared" si="1"/>
        <v>1741</v>
      </c>
    </row>
    <row r="99" spans="1:15" ht="15.95" customHeight="1">
      <c r="A99" s="4281" t="s">
        <v>3991</v>
      </c>
      <c r="B99" s="3014">
        <v>165</v>
      </c>
      <c r="C99" s="3015">
        <v>351</v>
      </c>
      <c r="D99" s="3015">
        <v>443</v>
      </c>
      <c r="E99" s="3015">
        <v>326</v>
      </c>
      <c r="F99" s="3015">
        <v>365</v>
      </c>
      <c r="G99" s="3015">
        <v>662</v>
      </c>
      <c r="H99" s="3015">
        <v>408</v>
      </c>
      <c r="I99" s="3015">
        <v>171</v>
      </c>
      <c r="J99" s="3015">
        <v>84</v>
      </c>
      <c r="K99" s="3015">
        <v>354</v>
      </c>
      <c r="L99" s="3015">
        <v>420</v>
      </c>
      <c r="M99" s="3015">
        <v>329</v>
      </c>
      <c r="N99" s="4258">
        <f t="shared" si="1"/>
        <v>4078</v>
      </c>
    </row>
    <row r="100" spans="1:15" ht="15.95" customHeight="1">
      <c r="A100" s="4281" t="s">
        <v>3841</v>
      </c>
      <c r="B100" s="3014">
        <v>37</v>
      </c>
      <c r="C100" s="3015">
        <v>15</v>
      </c>
      <c r="D100" s="3015">
        <v>19</v>
      </c>
      <c r="E100" s="3015">
        <v>17</v>
      </c>
      <c r="F100" s="3015">
        <v>0</v>
      </c>
      <c r="G100" s="3015">
        <v>0</v>
      </c>
      <c r="H100" s="3015">
        <v>61</v>
      </c>
      <c r="I100" s="3015">
        <v>0</v>
      </c>
      <c r="J100" s="3015">
        <v>0</v>
      </c>
      <c r="K100" s="3015">
        <v>101</v>
      </c>
      <c r="L100" s="3015">
        <v>0</v>
      </c>
      <c r="M100" s="3015">
        <v>0</v>
      </c>
      <c r="N100" s="4258">
        <f t="shared" si="1"/>
        <v>250</v>
      </c>
    </row>
    <row r="101" spans="1:15" ht="15.95" customHeight="1">
      <c r="A101" s="4281" t="s">
        <v>3864</v>
      </c>
      <c r="B101" s="4282">
        <v>0</v>
      </c>
      <c r="C101" s="3015">
        <v>3</v>
      </c>
      <c r="D101" s="3015">
        <v>139</v>
      </c>
      <c r="E101" s="3015">
        <v>7</v>
      </c>
      <c r="F101" s="3015">
        <v>0</v>
      </c>
      <c r="G101" s="3015">
        <v>0</v>
      </c>
      <c r="H101" s="3015">
        <v>0</v>
      </c>
      <c r="I101" s="3015">
        <v>3</v>
      </c>
      <c r="J101" s="3015">
        <v>0</v>
      </c>
      <c r="K101" s="3015">
        <v>0</v>
      </c>
      <c r="L101" s="3015">
        <v>3</v>
      </c>
      <c r="M101" s="3015">
        <v>137</v>
      </c>
      <c r="N101" s="4258">
        <f t="shared" si="1"/>
        <v>292</v>
      </c>
    </row>
    <row r="102" spans="1:15" ht="15.95" customHeight="1">
      <c r="A102" s="4281" t="s">
        <v>3844</v>
      </c>
      <c r="B102" s="3014">
        <v>1883</v>
      </c>
      <c r="C102" s="3015">
        <v>1454</v>
      </c>
      <c r="D102" s="3015">
        <v>3156</v>
      </c>
      <c r="E102" s="3015">
        <v>1856</v>
      </c>
      <c r="F102" s="3015">
        <v>1850</v>
      </c>
      <c r="G102" s="3015">
        <v>1826</v>
      </c>
      <c r="H102" s="3015">
        <v>1983</v>
      </c>
      <c r="I102" s="3015">
        <v>1903</v>
      </c>
      <c r="J102" s="3015">
        <v>3134</v>
      </c>
      <c r="K102" s="3015">
        <v>2489</v>
      </c>
      <c r="L102" s="3015">
        <v>2561</v>
      </c>
      <c r="M102" s="3015">
        <v>2303</v>
      </c>
      <c r="N102" s="4258">
        <f t="shared" si="1"/>
        <v>26398</v>
      </c>
    </row>
    <row r="103" spans="1:15" ht="15.95" customHeight="1" thickBot="1">
      <c r="A103" s="4284" t="s">
        <v>3846</v>
      </c>
      <c r="B103" s="4289">
        <v>0</v>
      </c>
      <c r="C103" s="4286">
        <v>129</v>
      </c>
      <c r="D103" s="4286">
        <v>0</v>
      </c>
      <c r="E103" s="4286">
        <v>0</v>
      </c>
      <c r="F103" s="4286">
        <v>0</v>
      </c>
      <c r="G103" s="4286">
        <v>0</v>
      </c>
      <c r="H103" s="4286">
        <v>0</v>
      </c>
      <c r="I103" s="4286">
        <v>0</v>
      </c>
      <c r="J103" s="4286">
        <v>0</v>
      </c>
      <c r="K103" s="4286">
        <v>0</v>
      </c>
      <c r="L103" s="4286">
        <v>56</v>
      </c>
      <c r="M103" s="4286">
        <v>0</v>
      </c>
      <c r="N103" s="4261">
        <f t="shared" si="1"/>
        <v>185</v>
      </c>
    </row>
    <row r="104" spans="1:15" ht="12.95" customHeight="1" thickTop="1">
      <c r="A104" s="3282"/>
      <c r="B104" s="4238"/>
      <c r="C104" s="4290"/>
      <c r="D104" s="4290"/>
      <c r="E104" s="4290"/>
      <c r="F104" s="4290"/>
      <c r="G104" s="4290"/>
      <c r="H104" s="4290"/>
      <c r="I104" s="4238"/>
      <c r="J104" s="4238"/>
      <c r="K104" s="4238"/>
      <c r="L104" s="4238"/>
      <c r="M104" s="4238"/>
      <c r="N104" s="4263"/>
    </row>
    <row r="105" spans="1:15" ht="12.95" customHeight="1">
      <c r="A105" s="7422" t="s">
        <v>3992</v>
      </c>
      <c r="B105" s="7422"/>
      <c r="C105" s="7422"/>
      <c r="D105" s="7422"/>
      <c r="E105" s="7422"/>
      <c r="F105" s="7422"/>
      <c r="G105" s="7422"/>
      <c r="H105" s="7422"/>
      <c r="I105" s="7422"/>
      <c r="L105" s="4200"/>
      <c r="M105" s="4252"/>
    </row>
    <row r="106" spans="1:15" ht="12.95" customHeight="1">
      <c r="A106" s="7344" t="s">
        <v>3644</v>
      </c>
      <c r="B106" s="7344"/>
      <c r="C106" s="7344"/>
      <c r="D106" s="7344"/>
      <c r="E106" s="7344"/>
      <c r="F106" s="7344"/>
      <c r="G106" s="7344"/>
      <c r="H106" s="7344"/>
      <c r="I106" s="7344"/>
      <c r="L106" s="4200"/>
      <c r="M106" s="4252"/>
    </row>
    <row r="107" spans="1:15" ht="12.95" customHeight="1">
      <c r="A107" s="7344" t="s">
        <v>3645</v>
      </c>
      <c r="B107" s="7344"/>
      <c r="C107" s="7344"/>
      <c r="D107" s="7344"/>
      <c r="E107" s="7344"/>
      <c r="F107" s="7344"/>
      <c r="G107" s="7344"/>
      <c r="H107" s="7344"/>
      <c r="I107" s="7344"/>
      <c r="K107" s="4200"/>
      <c r="L107" s="4200"/>
      <c r="M107" s="4252"/>
    </row>
    <row r="110" spans="1:15">
      <c r="A110" s="3113"/>
      <c r="C110" s="4200"/>
      <c r="E110" s="4200"/>
      <c r="F110" s="4200"/>
      <c r="H110" s="4200"/>
      <c r="I110" s="4200"/>
      <c r="K110" s="4200"/>
      <c r="L110" s="4160"/>
      <c r="M110" s="3062"/>
      <c r="N110" s="4160"/>
      <c r="O110" s="4160"/>
    </row>
    <row r="111" spans="1:15" ht="21.75" customHeight="1">
      <c r="A111" s="3113"/>
      <c r="C111" s="7702" t="s">
        <v>3</v>
      </c>
      <c r="D111" s="7702"/>
      <c r="E111" s="4200"/>
      <c r="F111" s="4200"/>
      <c r="G111" s="4200" t="s">
        <v>38</v>
      </c>
      <c r="H111" s="4200"/>
      <c r="I111" s="4200"/>
      <c r="K111" s="4200"/>
      <c r="L111" s="4160"/>
      <c r="M111" s="3062"/>
      <c r="N111" s="4160"/>
      <c r="O111" s="4160"/>
    </row>
    <row r="112" spans="1:15">
      <c r="A112" s="3113"/>
      <c r="C112" s="4200"/>
      <c r="E112" s="4200"/>
      <c r="F112" s="4200"/>
      <c r="H112" s="4200"/>
      <c r="I112" s="4200"/>
      <c r="K112" s="4200"/>
      <c r="L112" s="4160"/>
      <c r="M112" s="3062"/>
      <c r="N112" s="4160"/>
      <c r="O112" s="4160"/>
    </row>
  </sheetData>
  <mergeCells count="10">
    <mergeCell ref="A105:I105"/>
    <mergeCell ref="A106:I106"/>
    <mergeCell ref="A107:I107"/>
    <mergeCell ref="C111:D111"/>
    <mergeCell ref="A1:C1"/>
    <mergeCell ref="A2:N2"/>
    <mergeCell ref="A3:N3"/>
    <mergeCell ref="A4:A5"/>
    <mergeCell ref="B4:M4"/>
    <mergeCell ref="N4:N5"/>
  </mergeCells>
  <hyperlinks>
    <hyperlink ref="A1" r:id="rId1"/>
  </hyperlinks>
  <pageMargins left="0.62992125984251968" right="0.15748031496062992" top="0.70866141732283472" bottom="0.55118110236220474" header="0.51181102362204722" footer="0.19685039370078741"/>
  <pageSetup paperSize="9" scale="30" fitToWidth="0" orientation="landscape" r:id="rId2"/>
  <headerFooter alignWithMargins="0">
    <oddFooter>&amp;R257</oddFooter>
  </headerFooter>
  <rowBreaks count="1" manualBreakCount="1">
    <brk id="39" max="13" man="1"/>
  </rowBreaks>
  <drawing r:id="rId3"/>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50">
    <pageSetUpPr fitToPage="1"/>
  </sheetPr>
  <dimension ref="A1:M28"/>
  <sheetViews>
    <sheetView view="pageBreakPreview" zoomScale="60" zoomScaleNormal="100" workbookViewId="0">
      <selection activeCell="H15" sqref="H15"/>
    </sheetView>
  </sheetViews>
  <sheetFormatPr defaultRowHeight="12.75"/>
  <cols>
    <col min="1" max="1" width="14.7109375" style="4293" customWidth="1"/>
    <col min="2" max="13" width="13.7109375" style="4293" customWidth="1"/>
    <col min="14" max="244" width="9.140625" style="4293"/>
    <col min="245" max="259" width="17" style="4293" customWidth="1"/>
    <col min="260" max="260" width="19.7109375" style="4293" customWidth="1"/>
    <col min="261" max="261" width="18.28515625" style="4293" customWidth="1"/>
    <col min="262" max="262" width="16.140625" style="4293" customWidth="1"/>
    <col min="263" max="263" width="17.5703125" style="4293" customWidth="1"/>
    <col min="264" max="264" width="18.28515625" style="4293" customWidth="1"/>
    <col min="265" max="265" width="17.28515625" style="4293" customWidth="1"/>
    <col min="266" max="266" width="15.28515625" style="4293" customWidth="1"/>
    <col min="267" max="268" width="17.5703125" style="4293" customWidth="1"/>
    <col min="269" max="269" width="14.7109375" style="4293" customWidth="1"/>
    <col min="270" max="500" width="9.140625" style="4293"/>
    <col min="501" max="515" width="17" style="4293" customWidth="1"/>
    <col min="516" max="516" width="19.7109375" style="4293" customWidth="1"/>
    <col min="517" max="517" width="18.28515625" style="4293" customWidth="1"/>
    <col min="518" max="518" width="16.140625" style="4293" customWidth="1"/>
    <col min="519" max="519" width="17.5703125" style="4293" customWidth="1"/>
    <col min="520" max="520" width="18.28515625" style="4293" customWidth="1"/>
    <col min="521" max="521" width="17.28515625" style="4293" customWidth="1"/>
    <col min="522" max="522" width="15.28515625" style="4293" customWidth="1"/>
    <col min="523" max="524" width="17.5703125" style="4293" customWidth="1"/>
    <col min="525" max="525" width="14.7109375" style="4293" customWidth="1"/>
    <col min="526" max="756" width="9.140625" style="4293"/>
    <col min="757" max="771" width="17" style="4293" customWidth="1"/>
    <col min="772" max="772" width="19.7109375" style="4293" customWidth="1"/>
    <col min="773" max="773" width="18.28515625" style="4293" customWidth="1"/>
    <col min="774" max="774" width="16.140625" style="4293" customWidth="1"/>
    <col min="775" max="775" width="17.5703125" style="4293" customWidth="1"/>
    <col min="776" max="776" width="18.28515625" style="4293" customWidth="1"/>
    <col min="777" max="777" width="17.28515625" style="4293" customWidth="1"/>
    <col min="778" max="778" width="15.28515625" style="4293" customWidth="1"/>
    <col min="779" max="780" width="17.5703125" style="4293" customWidth="1"/>
    <col min="781" max="781" width="14.7109375" style="4293" customWidth="1"/>
    <col min="782" max="1012" width="9.140625" style="4293"/>
    <col min="1013" max="1027" width="17" style="4293" customWidth="1"/>
    <col min="1028" max="1028" width="19.7109375" style="4293" customWidth="1"/>
    <col min="1029" max="1029" width="18.28515625" style="4293" customWidth="1"/>
    <col min="1030" max="1030" width="16.140625" style="4293" customWidth="1"/>
    <col min="1031" max="1031" width="17.5703125" style="4293" customWidth="1"/>
    <col min="1032" max="1032" width="18.28515625" style="4293" customWidth="1"/>
    <col min="1033" max="1033" width="17.28515625" style="4293" customWidth="1"/>
    <col min="1034" max="1034" width="15.28515625" style="4293" customWidth="1"/>
    <col min="1035" max="1036" width="17.5703125" style="4293" customWidth="1"/>
    <col min="1037" max="1037" width="14.7109375" style="4293" customWidth="1"/>
    <col min="1038" max="1268" width="9.140625" style="4293"/>
    <col min="1269" max="1283" width="17" style="4293" customWidth="1"/>
    <col min="1284" max="1284" width="19.7109375" style="4293" customWidth="1"/>
    <col min="1285" max="1285" width="18.28515625" style="4293" customWidth="1"/>
    <col min="1286" max="1286" width="16.140625" style="4293" customWidth="1"/>
    <col min="1287" max="1287" width="17.5703125" style="4293" customWidth="1"/>
    <col min="1288" max="1288" width="18.28515625" style="4293" customWidth="1"/>
    <col min="1289" max="1289" width="17.28515625" style="4293" customWidth="1"/>
    <col min="1290" max="1290" width="15.28515625" style="4293" customWidth="1"/>
    <col min="1291" max="1292" width="17.5703125" style="4293" customWidth="1"/>
    <col min="1293" max="1293" width="14.7109375" style="4293" customWidth="1"/>
    <col min="1294" max="1524" width="9.140625" style="4293"/>
    <col min="1525" max="1539" width="17" style="4293" customWidth="1"/>
    <col min="1540" max="1540" width="19.7109375" style="4293" customWidth="1"/>
    <col min="1541" max="1541" width="18.28515625" style="4293" customWidth="1"/>
    <col min="1542" max="1542" width="16.140625" style="4293" customWidth="1"/>
    <col min="1543" max="1543" width="17.5703125" style="4293" customWidth="1"/>
    <col min="1544" max="1544" width="18.28515625" style="4293" customWidth="1"/>
    <col min="1545" max="1545" width="17.28515625" style="4293" customWidth="1"/>
    <col min="1546" max="1546" width="15.28515625" style="4293" customWidth="1"/>
    <col min="1547" max="1548" width="17.5703125" style="4293" customWidth="1"/>
    <col min="1549" max="1549" width="14.7109375" style="4293" customWidth="1"/>
    <col min="1550" max="1780" width="9.140625" style="4293"/>
    <col min="1781" max="1795" width="17" style="4293" customWidth="1"/>
    <col min="1796" max="1796" width="19.7109375" style="4293" customWidth="1"/>
    <col min="1797" max="1797" width="18.28515625" style="4293" customWidth="1"/>
    <col min="1798" max="1798" width="16.140625" style="4293" customWidth="1"/>
    <col min="1799" max="1799" width="17.5703125" style="4293" customWidth="1"/>
    <col min="1800" max="1800" width="18.28515625" style="4293" customWidth="1"/>
    <col min="1801" max="1801" width="17.28515625" style="4293" customWidth="1"/>
    <col min="1802" max="1802" width="15.28515625" style="4293" customWidth="1"/>
    <col min="1803" max="1804" width="17.5703125" style="4293" customWidth="1"/>
    <col min="1805" max="1805" width="14.7109375" style="4293" customWidth="1"/>
    <col min="1806" max="2036" width="9.140625" style="4293"/>
    <col min="2037" max="2051" width="17" style="4293" customWidth="1"/>
    <col min="2052" max="2052" width="19.7109375" style="4293" customWidth="1"/>
    <col min="2053" max="2053" width="18.28515625" style="4293" customWidth="1"/>
    <col min="2054" max="2054" width="16.140625" style="4293" customWidth="1"/>
    <col min="2055" max="2055" width="17.5703125" style="4293" customWidth="1"/>
    <col min="2056" max="2056" width="18.28515625" style="4293" customWidth="1"/>
    <col min="2057" max="2057" width="17.28515625" style="4293" customWidth="1"/>
    <col min="2058" max="2058" width="15.28515625" style="4293" customWidth="1"/>
    <col min="2059" max="2060" width="17.5703125" style="4293" customWidth="1"/>
    <col min="2061" max="2061" width="14.7109375" style="4293" customWidth="1"/>
    <col min="2062" max="2292" width="9.140625" style="4293"/>
    <col min="2293" max="2307" width="17" style="4293" customWidth="1"/>
    <col min="2308" max="2308" width="19.7109375" style="4293" customWidth="1"/>
    <col min="2309" max="2309" width="18.28515625" style="4293" customWidth="1"/>
    <col min="2310" max="2310" width="16.140625" style="4293" customWidth="1"/>
    <col min="2311" max="2311" width="17.5703125" style="4293" customWidth="1"/>
    <col min="2312" max="2312" width="18.28515625" style="4293" customWidth="1"/>
    <col min="2313" max="2313" width="17.28515625" style="4293" customWidth="1"/>
    <col min="2314" max="2314" width="15.28515625" style="4293" customWidth="1"/>
    <col min="2315" max="2316" width="17.5703125" style="4293" customWidth="1"/>
    <col min="2317" max="2317" width="14.7109375" style="4293" customWidth="1"/>
    <col min="2318" max="2548" width="9.140625" style="4293"/>
    <col min="2549" max="2563" width="17" style="4293" customWidth="1"/>
    <col min="2564" max="2564" width="19.7109375" style="4293" customWidth="1"/>
    <col min="2565" max="2565" width="18.28515625" style="4293" customWidth="1"/>
    <col min="2566" max="2566" width="16.140625" style="4293" customWidth="1"/>
    <col min="2567" max="2567" width="17.5703125" style="4293" customWidth="1"/>
    <col min="2568" max="2568" width="18.28515625" style="4293" customWidth="1"/>
    <col min="2569" max="2569" width="17.28515625" style="4293" customWidth="1"/>
    <col min="2570" max="2570" width="15.28515625" style="4293" customWidth="1"/>
    <col min="2571" max="2572" width="17.5703125" style="4293" customWidth="1"/>
    <col min="2573" max="2573" width="14.7109375" style="4293" customWidth="1"/>
    <col min="2574" max="2804" width="9.140625" style="4293"/>
    <col min="2805" max="2819" width="17" style="4293" customWidth="1"/>
    <col min="2820" max="2820" width="19.7109375" style="4293" customWidth="1"/>
    <col min="2821" max="2821" width="18.28515625" style="4293" customWidth="1"/>
    <col min="2822" max="2822" width="16.140625" style="4293" customWidth="1"/>
    <col min="2823" max="2823" width="17.5703125" style="4293" customWidth="1"/>
    <col min="2824" max="2824" width="18.28515625" style="4293" customWidth="1"/>
    <col min="2825" max="2825" width="17.28515625" style="4293" customWidth="1"/>
    <col min="2826" max="2826" width="15.28515625" style="4293" customWidth="1"/>
    <col min="2827" max="2828" width="17.5703125" style="4293" customWidth="1"/>
    <col min="2829" max="2829" width="14.7109375" style="4293" customWidth="1"/>
    <col min="2830" max="3060" width="9.140625" style="4293"/>
    <col min="3061" max="3075" width="17" style="4293" customWidth="1"/>
    <col min="3076" max="3076" width="19.7109375" style="4293" customWidth="1"/>
    <col min="3077" max="3077" width="18.28515625" style="4293" customWidth="1"/>
    <col min="3078" max="3078" width="16.140625" style="4293" customWidth="1"/>
    <col min="3079" max="3079" width="17.5703125" style="4293" customWidth="1"/>
    <col min="3080" max="3080" width="18.28515625" style="4293" customWidth="1"/>
    <col min="3081" max="3081" width="17.28515625" style="4293" customWidth="1"/>
    <col min="3082" max="3082" width="15.28515625" style="4293" customWidth="1"/>
    <col min="3083" max="3084" width="17.5703125" style="4293" customWidth="1"/>
    <col min="3085" max="3085" width="14.7109375" style="4293" customWidth="1"/>
    <col min="3086" max="3316" width="9.140625" style="4293"/>
    <col min="3317" max="3331" width="17" style="4293" customWidth="1"/>
    <col min="3332" max="3332" width="19.7109375" style="4293" customWidth="1"/>
    <col min="3333" max="3333" width="18.28515625" style="4293" customWidth="1"/>
    <col min="3334" max="3334" width="16.140625" style="4293" customWidth="1"/>
    <col min="3335" max="3335" width="17.5703125" style="4293" customWidth="1"/>
    <col min="3336" max="3336" width="18.28515625" style="4293" customWidth="1"/>
    <col min="3337" max="3337" width="17.28515625" style="4293" customWidth="1"/>
    <col min="3338" max="3338" width="15.28515625" style="4293" customWidth="1"/>
    <col min="3339" max="3340" width="17.5703125" style="4293" customWidth="1"/>
    <col min="3341" max="3341" width="14.7109375" style="4293" customWidth="1"/>
    <col min="3342" max="3572" width="9.140625" style="4293"/>
    <col min="3573" max="3587" width="17" style="4293" customWidth="1"/>
    <col min="3588" max="3588" width="19.7109375" style="4293" customWidth="1"/>
    <col min="3589" max="3589" width="18.28515625" style="4293" customWidth="1"/>
    <col min="3590" max="3590" width="16.140625" style="4293" customWidth="1"/>
    <col min="3591" max="3591" width="17.5703125" style="4293" customWidth="1"/>
    <col min="3592" max="3592" width="18.28515625" style="4293" customWidth="1"/>
    <col min="3593" max="3593" width="17.28515625" style="4293" customWidth="1"/>
    <col min="3594" max="3594" width="15.28515625" style="4293" customWidth="1"/>
    <col min="3595" max="3596" width="17.5703125" style="4293" customWidth="1"/>
    <col min="3597" max="3597" width="14.7109375" style="4293" customWidth="1"/>
    <col min="3598" max="3828" width="9.140625" style="4293"/>
    <col min="3829" max="3843" width="17" style="4293" customWidth="1"/>
    <col min="3844" max="3844" width="19.7109375" style="4293" customWidth="1"/>
    <col min="3845" max="3845" width="18.28515625" style="4293" customWidth="1"/>
    <col min="3846" max="3846" width="16.140625" style="4293" customWidth="1"/>
    <col min="3847" max="3847" width="17.5703125" style="4293" customWidth="1"/>
    <col min="3848" max="3848" width="18.28515625" style="4293" customWidth="1"/>
    <col min="3849" max="3849" width="17.28515625" style="4293" customWidth="1"/>
    <col min="3850" max="3850" width="15.28515625" style="4293" customWidth="1"/>
    <col min="3851" max="3852" width="17.5703125" style="4293" customWidth="1"/>
    <col min="3853" max="3853" width="14.7109375" style="4293" customWidth="1"/>
    <col min="3854" max="4084" width="9.140625" style="4293"/>
    <col min="4085" max="4099" width="17" style="4293" customWidth="1"/>
    <col min="4100" max="4100" width="19.7109375" style="4293" customWidth="1"/>
    <col min="4101" max="4101" width="18.28515625" style="4293" customWidth="1"/>
    <col min="4102" max="4102" width="16.140625" style="4293" customWidth="1"/>
    <col min="4103" max="4103" width="17.5703125" style="4293" customWidth="1"/>
    <col min="4104" max="4104" width="18.28515625" style="4293" customWidth="1"/>
    <col min="4105" max="4105" width="17.28515625" style="4293" customWidth="1"/>
    <col min="4106" max="4106" width="15.28515625" style="4293" customWidth="1"/>
    <col min="4107" max="4108" width="17.5703125" style="4293" customWidth="1"/>
    <col min="4109" max="4109" width="14.7109375" style="4293" customWidth="1"/>
    <col min="4110" max="4340" width="9.140625" style="4293"/>
    <col min="4341" max="4355" width="17" style="4293" customWidth="1"/>
    <col min="4356" max="4356" width="19.7109375" style="4293" customWidth="1"/>
    <col min="4357" max="4357" width="18.28515625" style="4293" customWidth="1"/>
    <col min="4358" max="4358" width="16.140625" style="4293" customWidth="1"/>
    <col min="4359" max="4359" width="17.5703125" style="4293" customWidth="1"/>
    <col min="4360" max="4360" width="18.28515625" style="4293" customWidth="1"/>
    <col min="4361" max="4361" width="17.28515625" style="4293" customWidth="1"/>
    <col min="4362" max="4362" width="15.28515625" style="4293" customWidth="1"/>
    <col min="4363" max="4364" width="17.5703125" style="4293" customWidth="1"/>
    <col min="4365" max="4365" width="14.7109375" style="4293" customWidth="1"/>
    <col min="4366" max="4596" width="9.140625" style="4293"/>
    <col min="4597" max="4611" width="17" style="4293" customWidth="1"/>
    <col min="4612" max="4612" width="19.7109375" style="4293" customWidth="1"/>
    <col min="4613" max="4613" width="18.28515625" style="4293" customWidth="1"/>
    <col min="4614" max="4614" width="16.140625" style="4293" customWidth="1"/>
    <col min="4615" max="4615" width="17.5703125" style="4293" customWidth="1"/>
    <col min="4616" max="4616" width="18.28515625" style="4293" customWidth="1"/>
    <col min="4617" max="4617" width="17.28515625" style="4293" customWidth="1"/>
    <col min="4618" max="4618" width="15.28515625" style="4293" customWidth="1"/>
    <col min="4619" max="4620" width="17.5703125" style="4293" customWidth="1"/>
    <col min="4621" max="4621" width="14.7109375" style="4293" customWidth="1"/>
    <col min="4622" max="4852" width="9.140625" style="4293"/>
    <col min="4853" max="4867" width="17" style="4293" customWidth="1"/>
    <col min="4868" max="4868" width="19.7109375" style="4293" customWidth="1"/>
    <col min="4869" max="4869" width="18.28515625" style="4293" customWidth="1"/>
    <col min="4870" max="4870" width="16.140625" style="4293" customWidth="1"/>
    <col min="4871" max="4871" width="17.5703125" style="4293" customWidth="1"/>
    <col min="4872" max="4872" width="18.28515625" style="4293" customWidth="1"/>
    <col min="4873" max="4873" width="17.28515625" style="4293" customWidth="1"/>
    <col min="4874" max="4874" width="15.28515625" style="4293" customWidth="1"/>
    <col min="4875" max="4876" width="17.5703125" style="4293" customWidth="1"/>
    <col min="4877" max="4877" width="14.7109375" style="4293" customWidth="1"/>
    <col min="4878" max="5108" width="9.140625" style="4293"/>
    <col min="5109" max="5123" width="17" style="4293" customWidth="1"/>
    <col min="5124" max="5124" width="19.7109375" style="4293" customWidth="1"/>
    <col min="5125" max="5125" width="18.28515625" style="4293" customWidth="1"/>
    <col min="5126" max="5126" width="16.140625" style="4293" customWidth="1"/>
    <col min="5127" max="5127" width="17.5703125" style="4293" customWidth="1"/>
    <col min="5128" max="5128" width="18.28515625" style="4293" customWidth="1"/>
    <col min="5129" max="5129" width="17.28515625" style="4293" customWidth="1"/>
    <col min="5130" max="5130" width="15.28515625" style="4293" customWidth="1"/>
    <col min="5131" max="5132" width="17.5703125" style="4293" customWidth="1"/>
    <col min="5133" max="5133" width="14.7109375" style="4293" customWidth="1"/>
    <col min="5134" max="5364" width="9.140625" style="4293"/>
    <col min="5365" max="5379" width="17" style="4293" customWidth="1"/>
    <col min="5380" max="5380" width="19.7109375" style="4293" customWidth="1"/>
    <col min="5381" max="5381" width="18.28515625" style="4293" customWidth="1"/>
    <col min="5382" max="5382" width="16.140625" style="4293" customWidth="1"/>
    <col min="5383" max="5383" width="17.5703125" style="4293" customWidth="1"/>
    <col min="5384" max="5384" width="18.28515625" style="4293" customWidth="1"/>
    <col min="5385" max="5385" width="17.28515625" style="4293" customWidth="1"/>
    <col min="5386" max="5386" width="15.28515625" style="4293" customWidth="1"/>
    <col min="5387" max="5388" width="17.5703125" style="4293" customWidth="1"/>
    <col min="5389" max="5389" width="14.7109375" style="4293" customWidth="1"/>
    <col min="5390" max="5620" width="9.140625" style="4293"/>
    <col min="5621" max="5635" width="17" style="4293" customWidth="1"/>
    <col min="5636" max="5636" width="19.7109375" style="4293" customWidth="1"/>
    <col min="5637" max="5637" width="18.28515625" style="4293" customWidth="1"/>
    <col min="5638" max="5638" width="16.140625" style="4293" customWidth="1"/>
    <col min="5639" max="5639" width="17.5703125" style="4293" customWidth="1"/>
    <col min="5640" max="5640" width="18.28515625" style="4293" customWidth="1"/>
    <col min="5641" max="5641" width="17.28515625" style="4293" customWidth="1"/>
    <col min="5642" max="5642" width="15.28515625" style="4293" customWidth="1"/>
    <col min="5643" max="5644" width="17.5703125" style="4293" customWidth="1"/>
    <col min="5645" max="5645" width="14.7109375" style="4293" customWidth="1"/>
    <col min="5646" max="5876" width="9.140625" style="4293"/>
    <col min="5877" max="5891" width="17" style="4293" customWidth="1"/>
    <col min="5892" max="5892" width="19.7109375" style="4293" customWidth="1"/>
    <col min="5893" max="5893" width="18.28515625" style="4293" customWidth="1"/>
    <col min="5894" max="5894" width="16.140625" style="4293" customWidth="1"/>
    <col min="5895" max="5895" width="17.5703125" style="4293" customWidth="1"/>
    <col min="5896" max="5896" width="18.28515625" style="4293" customWidth="1"/>
    <col min="5897" max="5897" width="17.28515625" style="4293" customWidth="1"/>
    <col min="5898" max="5898" width="15.28515625" style="4293" customWidth="1"/>
    <col min="5899" max="5900" width="17.5703125" style="4293" customWidth="1"/>
    <col min="5901" max="5901" width="14.7109375" style="4293" customWidth="1"/>
    <col min="5902" max="6132" width="9.140625" style="4293"/>
    <col min="6133" max="6147" width="17" style="4293" customWidth="1"/>
    <col min="6148" max="6148" width="19.7109375" style="4293" customWidth="1"/>
    <col min="6149" max="6149" width="18.28515625" style="4293" customWidth="1"/>
    <col min="6150" max="6150" width="16.140625" style="4293" customWidth="1"/>
    <col min="6151" max="6151" width="17.5703125" style="4293" customWidth="1"/>
    <col min="6152" max="6152" width="18.28515625" style="4293" customWidth="1"/>
    <col min="6153" max="6153" width="17.28515625" style="4293" customWidth="1"/>
    <col min="6154" max="6154" width="15.28515625" style="4293" customWidth="1"/>
    <col min="6155" max="6156" width="17.5703125" style="4293" customWidth="1"/>
    <col min="6157" max="6157" width="14.7109375" style="4293" customWidth="1"/>
    <col min="6158" max="6388" width="9.140625" style="4293"/>
    <col min="6389" max="6403" width="17" style="4293" customWidth="1"/>
    <col min="6404" max="6404" width="19.7109375" style="4293" customWidth="1"/>
    <col min="6405" max="6405" width="18.28515625" style="4293" customWidth="1"/>
    <col min="6406" max="6406" width="16.140625" style="4293" customWidth="1"/>
    <col min="6407" max="6407" width="17.5703125" style="4293" customWidth="1"/>
    <col min="6408" max="6408" width="18.28515625" style="4293" customWidth="1"/>
    <col min="6409" max="6409" width="17.28515625" style="4293" customWidth="1"/>
    <col min="6410" max="6410" width="15.28515625" style="4293" customWidth="1"/>
    <col min="6411" max="6412" width="17.5703125" style="4293" customWidth="1"/>
    <col min="6413" max="6413" width="14.7109375" style="4293" customWidth="1"/>
    <col min="6414" max="6644" width="9.140625" style="4293"/>
    <col min="6645" max="6659" width="17" style="4293" customWidth="1"/>
    <col min="6660" max="6660" width="19.7109375" style="4293" customWidth="1"/>
    <col min="6661" max="6661" width="18.28515625" style="4293" customWidth="1"/>
    <col min="6662" max="6662" width="16.140625" style="4293" customWidth="1"/>
    <col min="6663" max="6663" width="17.5703125" style="4293" customWidth="1"/>
    <col min="6664" max="6664" width="18.28515625" style="4293" customWidth="1"/>
    <col min="6665" max="6665" width="17.28515625" style="4293" customWidth="1"/>
    <col min="6666" max="6666" width="15.28515625" style="4293" customWidth="1"/>
    <col min="6667" max="6668" width="17.5703125" style="4293" customWidth="1"/>
    <col min="6669" max="6669" width="14.7109375" style="4293" customWidth="1"/>
    <col min="6670" max="6900" width="9.140625" style="4293"/>
    <col min="6901" max="6915" width="17" style="4293" customWidth="1"/>
    <col min="6916" max="6916" width="19.7109375" style="4293" customWidth="1"/>
    <col min="6917" max="6917" width="18.28515625" style="4293" customWidth="1"/>
    <col min="6918" max="6918" width="16.140625" style="4293" customWidth="1"/>
    <col min="6919" max="6919" width="17.5703125" style="4293" customWidth="1"/>
    <col min="6920" max="6920" width="18.28515625" style="4293" customWidth="1"/>
    <col min="6921" max="6921" width="17.28515625" style="4293" customWidth="1"/>
    <col min="6922" max="6922" width="15.28515625" style="4293" customWidth="1"/>
    <col min="6923" max="6924" width="17.5703125" style="4293" customWidth="1"/>
    <col min="6925" max="6925" width="14.7109375" style="4293" customWidth="1"/>
    <col min="6926" max="7156" width="9.140625" style="4293"/>
    <col min="7157" max="7171" width="17" style="4293" customWidth="1"/>
    <col min="7172" max="7172" width="19.7109375" style="4293" customWidth="1"/>
    <col min="7173" max="7173" width="18.28515625" style="4293" customWidth="1"/>
    <col min="7174" max="7174" width="16.140625" style="4293" customWidth="1"/>
    <col min="7175" max="7175" width="17.5703125" style="4293" customWidth="1"/>
    <col min="7176" max="7176" width="18.28515625" style="4293" customWidth="1"/>
    <col min="7177" max="7177" width="17.28515625" style="4293" customWidth="1"/>
    <col min="7178" max="7178" width="15.28515625" style="4293" customWidth="1"/>
    <col min="7179" max="7180" width="17.5703125" style="4293" customWidth="1"/>
    <col min="7181" max="7181" width="14.7109375" style="4293" customWidth="1"/>
    <col min="7182" max="7412" width="9.140625" style="4293"/>
    <col min="7413" max="7427" width="17" style="4293" customWidth="1"/>
    <col min="7428" max="7428" width="19.7109375" style="4293" customWidth="1"/>
    <col min="7429" max="7429" width="18.28515625" style="4293" customWidth="1"/>
    <col min="7430" max="7430" width="16.140625" style="4293" customWidth="1"/>
    <col min="7431" max="7431" width="17.5703125" style="4293" customWidth="1"/>
    <col min="7432" max="7432" width="18.28515625" style="4293" customWidth="1"/>
    <col min="7433" max="7433" width="17.28515625" style="4293" customWidth="1"/>
    <col min="7434" max="7434" width="15.28515625" style="4293" customWidth="1"/>
    <col min="7435" max="7436" width="17.5703125" style="4293" customWidth="1"/>
    <col min="7437" max="7437" width="14.7109375" style="4293" customWidth="1"/>
    <col min="7438" max="7668" width="9.140625" style="4293"/>
    <col min="7669" max="7683" width="17" style="4293" customWidth="1"/>
    <col min="7684" max="7684" width="19.7109375" style="4293" customWidth="1"/>
    <col min="7685" max="7685" width="18.28515625" style="4293" customWidth="1"/>
    <col min="7686" max="7686" width="16.140625" style="4293" customWidth="1"/>
    <col min="7687" max="7687" width="17.5703125" style="4293" customWidth="1"/>
    <col min="7688" max="7688" width="18.28515625" style="4293" customWidth="1"/>
    <col min="7689" max="7689" width="17.28515625" style="4293" customWidth="1"/>
    <col min="7690" max="7690" width="15.28515625" style="4293" customWidth="1"/>
    <col min="7691" max="7692" width="17.5703125" style="4293" customWidth="1"/>
    <col min="7693" max="7693" width="14.7109375" style="4293" customWidth="1"/>
    <col min="7694" max="7924" width="9.140625" style="4293"/>
    <col min="7925" max="7939" width="17" style="4293" customWidth="1"/>
    <col min="7940" max="7940" width="19.7109375" style="4293" customWidth="1"/>
    <col min="7941" max="7941" width="18.28515625" style="4293" customWidth="1"/>
    <col min="7942" max="7942" width="16.140625" style="4293" customWidth="1"/>
    <col min="7943" max="7943" width="17.5703125" style="4293" customWidth="1"/>
    <col min="7944" max="7944" width="18.28515625" style="4293" customWidth="1"/>
    <col min="7945" max="7945" width="17.28515625" style="4293" customWidth="1"/>
    <col min="7946" max="7946" width="15.28515625" style="4293" customWidth="1"/>
    <col min="7947" max="7948" width="17.5703125" style="4293" customWidth="1"/>
    <col min="7949" max="7949" width="14.7109375" style="4293" customWidth="1"/>
    <col min="7950" max="8180" width="9.140625" style="4293"/>
    <col min="8181" max="8195" width="17" style="4293" customWidth="1"/>
    <col min="8196" max="8196" width="19.7109375" style="4293" customWidth="1"/>
    <col min="8197" max="8197" width="18.28515625" style="4293" customWidth="1"/>
    <col min="8198" max="8198" width="16.140625" style="4293" customWidth="1"/>
    <col min="8199" max="8199" width="17.5703125" style="4293" customWidth="1"/>
    <col min="8200" max="8200" width="18.28515625" style="4293" customWidth="1"/>
    <col min="8201" max="8201" width="17.28515625" style="4293" customWidth="1"/>
    <col min="8202" max="8202" width="15.28515625" style="4293" customWidth="1"/>
    <col min="8203" max="8204" width="17.5703125" style="4293" customWidth="1"/>
    <col min="8205" max="8205" width="14.7109375" style="4293" customWidth="1"/>
    <col min="8206" max="8436" width="9.140625" style="4293"/>
    <col min="8437" max="8451" width="17" style="4293" customWidth="1"/>
    <col min="8452" max="8452" width="19.7109375" style="4293" customWidth="1"/>
    <col min="8453" max="8453" width="18.28515625" style="4293" customWidth="1"/>
    <col min="8454" max="8454" width="16.140625" style="4293" customWidth="1"/>
    <col min="8455" max="8455" width="17.5703125" style="4293" customWidth="1"/>
    <col min="8456" max="8456" width="18.28515625" style="4293" customWidth="1"/>
    <col min="8457" max="8457" width="17.28515625" style="4293" customWidth="1"/>
    <col min="8458" max="8458" width="15.28515625" style="4293" customWidth="1"/>
    <col min="8459" max="8460" width="17.5703125" style="4293" customWidth="1"/>
    <col min="8461" max="8461" width="14.7109375" style="4293" customWidth="1"/>
    <col min="8462" max="8692" width="9.140625" style="4293"/>
    <col min="8693" max="8707" width="17" style="4293" customWidth="1"/>
    <col min="8708" max="8708" width="19.7109375" style="4293" customWidth="1"/>
    <col min="8709" max="8709" width="18.28515625" style="4293" customWidth="1"/>
    <col min="8710" max="8710" width="16.140625" style="4293" customWidth="1"/>
    <col min="8711" max="8711" width="17.5703125" style="4293" customWidth="1"/>
    <col min="8712" max="8712" width="18.28515625" style="4293" customWidth="1"/>
    <col min="8713" max="8713" width="17.28515625" style="4293" customWidth="1"/>
    <col min="8714" max="8714" width="15.28515625" style="4293" customWidth="1"/>
    <col min="8715" max="8716" width="17.5703125" style="4293" customWidth="1"/>
    <col min="8717" max="8717" width="14.7109375" style="4293" customWidth="1"/>
    <col min="8718" max="8948" width="9.140625" style="4293"/>
    <col min="8949" max="8963" width="17" style="4293" customWidth="1"/>
    <col min="8964" max="8964" width="19.7109375" style="4293" customWidth="1"/>
    <col min="8965" max="8965" width="18.28515625" style="4293" customWidth="1"/>
    <col min="8966" max="8966" width="16.140625" style="4293" customWidth="1"/>
    <col min="8967" max="8967" width="17.5703125" style="4293" customWidth="1"/>
    <col min="8968" max="8968" width="18.28515625" style="4293" customWidth="1"/>
    <col min="8969" max="8969" width="17.28515625" style="4293" customWidth="1"/>
    <col min="8970" max="8970" width="15.28515625" style="4293" customWidth="1"/>
    <col min="8971" max="8972" width="17.5703125" style="4293" customWidth="1"/>
    <col min="8973" max="8973" width="14.7109375" style="4293" customWidth="1"/>
    <col min="8974" max="9204" width="9.140625" style="4293"/>
    <col min="9205" max="9219" width="17" style="4293" customWidth="1"/>
    <col min="9220" max="9220" width="19.7109375" style="4293" customWidth="1"/>
    <col min="9221" max="9221" width="18.28515625" style="4293" customWidth="1"/>
    <col min="9222" max="9222" width="16.140625" style="4293" customWidth="1"/>
    <col min="9223" max="9223" width="17.5703125" style="4293" customWidth="1"/>
    <col min="9224" max="9224" width="18.28515625" style="4293" customWidth="1"/>
    <col min="9225" max="9225" width="17.28515625" style="4293" customWidth="1"/>
    <col min="9226" max="9226" width="15.28515625" style="4293" customWidth="1"/>
    <col min="9227" max="9228" width="17.5703125" style="4293" customWidth="1"/>
    <col min="9229" max="9229" width="14.7109375" style="4293" customWidth="1"/>
    <col min="9230" max="9460" width="9.140625" style="4293"/>
    <col min="9461" max="9475" width="17" style="4293" customWidth="1"/>
    <col min="9476" max="9476" width="19.7109375" style="4293" customWidth="1"/>
    <col min="9477" max="9477" width="18.28515625" style="4293" customWidth="1"/>
    <col min="9478" max="9478" width="16.140625" style="4293" customWidth="1"/>
    <col min="9479" max="9479" width="17.5703125" style="4293" customWidth="1"/>
    <col min="9480" max="9480" width="18.28515625" style="4293" customWidth="1"/>
    <col min="9481" max="9481" width="17.28515625" style="4293" customWidth="1"/>
    <col min="9482" max="9482" width="15.28515625" style="4293" customWidth="1"/>
    <col min="9483" max="9484" width="17.5703125" style="4293" customWidth="1"/>
    <col min="9485" max="9485" width="14.7109375" style="4293" customWidth="1"/>
    <col min="9486" max="9716" width="9.140625" style="4293"/>
    <col min="9717" max="9731" width="17" style="4293" customWidth="1"/>
    <col min="9732" max="9732" width="19.7109375" style="4293" customWidth="1"/>
    <col min="9733" max="9733" width="18.28515625" style="4293" customWidth="1"/>
    <col min="9734" max="9734" width="16.140625" style="4293" customWidth="1"/>
    <col min="9735" max="9735" width="17.5703125" style="4293" customWidth="1"/>
    <col min="9736" max="9736" width="18.28515625" style="4293" customWidth="1"/>
    <col min="9737" max="9737" width="17.28515625" style="4293" customWidth="1"/>
    <col min="9738" max="9738" width="15.28515625" style="4293" customWidth="1"/>
    <col min="9739" max="9740" width="17.5703125" style="4293" customWidth="1"/>
    <col min="9741" max="9741" width="14.7109375" style="4293" customWidth="1"/>
    <col min="9742" max="9972" width="9.140625" style="4293"/>
    <col min="9973" max="9987" width="17" style="4293" customWidth="1"/>
    <col min="9988" max="9988" width="19.7109375" style="4293" customWidth="1"/>
    <col min="9989" max="9989" width="18.28515625" style="4293" customWidth="1"/>
    <col min="9990" max="9990" width="16.140625" style="4293" customWidth="1"/>
    <col min="9991" max="9991" width="17.5703125" style="4293" customWidth="1"/>
    <col min="9992" max="9992" width="18.28515625" style="4293" customWidth="1"/>
    <col min="9993" max="9993" width="17.28515625" style="4293" customWidth="1"/>
    <col min="9994" max="9994" width="15.28515625" style="4293" customWidth="1"/>
    <col min="9995" max="9996" width="17.5703125" style="4293" customWidth="1"/>
    <col min="9997" max="9997" width="14.7109375" style="4293" customWidth="1"/>
    <col min="9998" max="10228" width="9.140625" style="4293"/>
    <col min="10229" max="10243" width="17" style="4293" customWidth="1"/>
    <col min="10244" max="10244" width="19.7109375" style="4293" customWidth="1"/>
    <col min="10245" max="10245" width="18.28515625" style="4293" customWidth="1"/>
    <col min="10246" max="10246" width="16.140625" style="4293" customWidth="1"/>
    <col min="10247" max="10247" width="17.5703125" style="4293" customWidth="1"/>
    <col min="10248" max="10248" width="18.28515625" style="4293" customWidth="1"/>
    <col min="10249" max="10249" width="17.28515625" style="4293" customWidth="1"/>
    <col min="10250" max="10250" width="15.28515625" style="4293" customWidth="1"/>
    <col min="10251" max="10252" width="17.5703125" style="4293" customWidth="1"/>
    <col min="10253" max="10253" width="14.7109375" style="4293" customWidth="1"/>
    <col min="10254" max="10484" width="9.140625" style="4293"/>
    <col min="10485" max="10499" width="17" style="4293" customWidth="1"/>
    <col min="10500" max="10500" width="19.7109375" style="4293" customWidth="1"/>
    <col min="10501" max="10501" width="18.28515625" style="4293" customWidth="1"/>
    <col min="10502" max="10502" width="16.140625" style="4293" customWidth="1"/>
    <col min="10503" max="10503" width="17.5703125" style="4293" customWidth="1"/>
    <col min="10504" max="10504" width="18.28515625" style="4293" customWidth="1"/>
    <col min="10505" max="10505" width="17.28515625" style="4293" customWidth="1"/>
    <col min="10506" max="10506" width="15.28515625" style="4293" customWidth="1"/>
    <col min="10507" max="10508" width="17.5703125" style="4293" customWidth="1"/>
    <col min="10509" max="10509" width="14.7109375" style="4293" customWidth="1"/>
    <col min="10510" max="10740" width="9.140625" style="4293"/>
    <col min="10741" max="10755" width="17" style="4293" customWidth="1"/>
    <col min="10756" max="10756" width="19.7109375" style="4293" customWidth="1"/>
    <col min="10757" max="10757" width="18.28515625" style="4293" customWidth="1"/>
    <col min="10758" max="10758" width="16.140625" style="4293" customWidth="1"/>
    <col min="10759" max="10759" width="17.5703125" style="4293" customWidth="1"/>
    <col min="10760" max="10760" width="18.28515625" style="4293" customWidth="1"/>
    <col min="10761" max="10761" width="17.28515625" style="4293" customWidth="1"/>
    <col min="10762" max="10762" width="15.28515625" style="4293" customWidth="1"/>
    <col min="10763" max="10764" width="17.5703125" style="4293" customWidth="1"/>
    <col min="10765" max="10765" width="14.7109375" style="4293" customWidth="1"/>
    <col min="10766" max="10996" width="9.140625" style="4293"/>
    <col min="10997" max="11011" width="17" style="4293" customWidth="1"/>
    <col min="11012" max="11012" width="19.7109375" style="4293" customWidth="1"/>
    <col min="11013" max="11013" width="18.28515625" style="4293" customWidth="1"/>
    <col min="11014" max="11014" width="16.140625" style="4293" customWidth="1"/>
    <col min="11015" max="11015" width="17.5703125" style="4293" customWidth="1"/>
    <col min="11016" max="11016" width="18.28515625" style="4293" customWidth="1"/>
    <col min="11017" max="11017" width="17.28515625" style="4293" customWidth="1"/>
    <col min="11018" max="11018" width="15.28515625" style="4293" customWidth="1"/>
    <col min="11019" max="11020" width="17.5703125" style="4293" customWidth="1"/>
    <col min="11021" max="11021" width="14.7109375" style="4293" customWidth="1"/>
    <col min="11022" max="11252" width="9.140625" style="4293"/>
    <col min="11253" max="11267" width="17" style="4293" customWidth="1"/>
    <col min="11268" max="11268" width="19.7109375" style="4293" customWidth="1"/>
    <col min="11269" max="11269" width="18.28515625" style="4293" customWidth="1"/>
    <col min="11270" max="11270" width="16.140625" style="4293" customWidth="1"/>
    <col min="11271" max="11271" width="17.5703125" style="4293" customWidth="1"/>
    <col min="11272" max="11272" width="18.28515625" style="4293" customWidth="1"/>
    <col min="11273" max="11273" width="17.28515625" style="4293" customWidth="1"/>
    <col min="11274" max="11274" width="15.28515625" style="4293" customWidth="1"/>
    <col min="11275" max="11276" width="17.5703125" style="4293" customWidth="1"/>
    <col min="11277" max="11277" width="14.7109375" style="4293" customWidth="1"/>
    <col min="11278" max="11508" width="9.140625" style="4293"/>
    <col min="11509" max="11523" width="17" style="4293" customWidth="1"/>
    <col min="11524" max="11524" width="19.7109375" style="4293" customWidth="1"/>
    <col min="11525" max="11525" width="18.28515625" style="4293" customWidth="1"/>
    <col min="11526" max="11526" width="16.140625" style="4293" customWidth="1"/>
    <col min="11527" max="11527" width="17.5703125" style="4293" customWidth="1"/>
    <col min="11528" max="11528" width="18.28515625" style="4293" customWidth="1"/>
    <col min="11529" max="11529" width="17.28515625" style="4293" customWidth="1"/>
    <col min="11530" max="11530" width="15.28515625" style="4293" customWidth="1"/>
    <col min="11531" max="11532" width="17.5703125" style="4293" customWidth="1"/>
    <col min="11533" max="11533" width="14.7109375" style="4293" customWidth="1"/>
    <col min="11534" max="11764" width="9.140625" style="4293"/>
    <col min="11765" max="11779" width="17" style="4293" customWidth="1"/>
    <col min="11780" max="11780" width="19.7109375" style="4293" customWidth="1"/>
    <col min="11781" max="11781" width="18.28515625" style="4293" customWidth="1"/>
    <col min="11782" max="11782" width="16.140625" style="4293" customWidth="1"/>
    <col min="11783" max="11783" width="17.5703125" style="4293" customWidth="1"/>
    <col min="11784" max="11784" width="18.28515625" style="4293" customWidth="1"/>
    <col min="11785" max="11785" width="17.28515625" style="4293" customWidth="1"/>
    <col min="11786" max="11786" width="15.28515625" style="4293" customWidth="1"/>
    <col min="11787" max="11788" width="17.5703125" style="4293" customWidth="1"/>
    <col min="11789" max="11789" width="14.7109375" style="4293" customWidth="1"/>
    <col min="11790" max="12020" width="9.140625" style="4293"/>
    <col min="12021" max="12035" width="17" style="4293" customWidth="1"/>
    <col min="12036" max="12036" width="19.7109375" style="4293" customWidth="1"/>
    <col min="12037" max="12037" width="18.28515625" style="4293" customWidth="1"/>
    <col min="12038" max="12038" width="16.140625" style="4293" customWidth="1"/>
    <col min="12039" max="12039" width="17.5703125" style="4293" customWidth="1"/>
    <col min="12040" max="12040" width="18.28515625" style="4293" customWidth="1"/>
    <col min="12041" max="12041" width="17.28515625" style="4293" customWidth="1"/>
    <col min="12042" max="12042" width="15.28515625" style="4293" customWidth="1"/>
    <col min="12043" max="12044" width="17.5703125" style="4293" customWidth="1"/>
    <col min="12045" max="12045" width="14.7109375" style="4293" customWidth="1"/>
    <col min="12046" max="12276" width="9.140625" style="4293"/>
    <col min="12277" max="12291" width="17" style="4293" customWidth="1"/>
    <col min="12292" max="12292" width="19.7109375" style="4293" customWidth="1"/>
    <col min="12293" max="12293" width="18.28515625" style="4293" customWidth="1"/>
    <col min="12294" max="12294" width="16.140625" style="4293" customWidth="1"/>
    <col min="12295" max="12295" width="17.5703125" style="4293" customWidth="1"/>
    <col min="12296" max="12296" width="18.28515625" style="4293" customWidth="1"/>
    <col min="12297" max="12297" width="17.28515625" style="4293" customWidth="1"/>
    <col min="12298" max="12298" width="15.28515625" style="4293" customWidth="1"/>
    <col min="12299" max="12300" width="17.5703125" style="4293" customWidth="1"/>
    <col min="12301" max="12301" width="14.7109375" style="4293" customWidth="1"/>
    <col min="12302" max="12532" width="9.140625" style="4293"/>
    <col min="12533" max="12547" width="17" style="4293" customWidth="1"/>
    <col min="12548" max="12548" width="19.7109375" style="4293" customWidth="1"/>
    <col min="12549" max="12549" width="18.28515625" style="4293" customWidth="1"/>
    <col min="12550" max="12550" width="16.140625" style="4293" customWidth="1"/>
    <col min="12551" max="12551" width="17.5703125" style="4293" customWidth="1"/>
    <col min="12552" max="12552" width="18.28515625" style="4293" customWidth="1"/>
    <col min="12553" max="12553" width="17.28515625" style="4293" customWidth="1"/>
    <col min="12554" max="12554" width="15.28515625" style="4293" customWidth="1"/>
    <col min="12555" max="12556" width="17.5703125" style="4293" customWidth="1"/>
    <col min="12557" max="12557" width="14.7109375" style="4293" customWidth="1"/>
    <col min="12558" max="12788" width="9.140625" style="4293"/>
    <col min="12789" max="12803" width="17" style="4293" customWidth="1"/>
    <col min="12804" max="12804" width="19.7109375" style="4293" customWidth="1"/>
    <col min="12805" max="12805" width="18.28515625" style="4293" customWidth="1"/>
    <col min="12806" max="12806" width="16.140625" style="4293" customWidth="1"/>
    <col min="12807" max="12807" width="17.5703125" style="4293" customWidth="1"/>
    <col min="12808" max="12808" width="18.28515625" style="4293" customWidth="1"/>
    <col min="12809" max="12809" width="17.28515625" style="4293" customWidth="1"/>
    <col min="12810" max="12810" width="15.28515625" style="4293" customWidth="1"/>
    <col min="12811" max="12812" width="17.5703125" style="4293" customWidth="1"/>
    <col min="12813" max="12813" width="14.7109375" style="4293" customWidth="1"/>
    <col min="12814" max="13044" width="9.140625" style="4293"/>
    <col min="13045" max="13059" width="17" style="4293" customWidth="1"/>
    <col min="13060" max="13060" width="19.7109375" style="4293" customWidth="1"/>
    <col min="13061" max="13061" width="18.28515625" style="4293" customWidth="1"/>
    <col min="13062" max="13062" width="16.140625" style="4293" customWidth="1"/>
    <col min="13063" max="13063" width="17.5703125" style="4293" customWidth="1"/>
    <col min="13064" max="13064" width="18.28515625" style="4293" customWidth="1"/>
    <col min="13065" max="13065" width="17.28515625" style="4293" customWidth="1"/>
    <col min="13066" max="13066" width="15.28515625" style="4293" customWidth="1"/>
    <col min="13067" max="13068" width="17.5703125" style="4293" customWidth="1"/>
    <col min="13069" max="13069" width="14.7109375" style="4293" customWidth="1"/>
    <col min="13070" max="13300" width="9.140625" style="4293"/>
    <col min="13301" max="13315" width="17" style="4293" customWidth="1"/>
    <col min="13316" max="13316" width="19.7109375" style="4293" customWidth="1"/>
    <col min="13317" max="13317" width="18.28515625" style="4293" customWidth="1"/>
    <col min="13318" max="13318" width="16.140625" style="4293" customWidth="1"/>
    <col min="13319" max="13319" width="17.5703125" style="4293" customWidth="1"/>
    <col min="13320" max="13320" width="18.28515625" style="4293" customWidth="1"/>
    <col min="13321" max="13321" width="17.28515625" style="4293" customWidth="1"/>
    <col min="13322" max="13322" width="15.28515625" style="4293" customWidth="1"/>
    <col min="13323" max="13324" width="17.5703125" style="4293" customWidth="1"/>
    <col min="13325" max="13325" width="14.7109375" style="4293" customWidth="1"/>
    <col min="13326" max="13556" width="9.140625" style="4293"/>
    <col min="13557" max="13571" width="17" style="4293" customWidth="1"/>
    <col min="13572" max="13572" width="19.7109375" style="4293" customWidth="1"/>
    <col min="13573" max="13573" width="18.28515625" style="4293" customWidth="1"/>
    <col min="13574" max="13574" width="16.140625" style="4293" customWidth="1"/>
    <col min="13575" max="13575" width="17.5703125" style="4293" customWidth="1"/>
    <col min="13576" max="13576" width="18.28515625" style="4293" customWidth="1"/>
    <col min="13577" max="13577" width="17.28515625" style="4293" customWidth="1"/>
    <col min="13578" max="13578" width="15.28515625" style="4293" customWidth="1"/>
    <col min="13579" max="13580" width="17.5703125" style="4293" customWidth="1"/>
    <col min="13581" max="13581" width="14.7109375" style="4293" customWidth="1"/>
    <col min="13582" max="13812" width="9.140625" style="4293"/>
    <col min="13813" max="13827" width="17" style="4293" customWidth="1"/>
    <col min="13828" max="13828" width="19.7109375" style="4293" customWidth="1"/>
    <col min="13829" max="13829" width="18.28515625" style="4293" customWidth="1"/>
    <col min="13830" max="13830" width="16.140625" style="4293" customWidth="1"/>
    <col min="13831" max="13831" width="17.5703125" style="4293" customWidth="1"/>
    <col min="13832" max="13832" width="18.28515625" style="4293" customWidth="1"/>
    <col min="13833" max="13833" width="17.28515625" style="4293" customWidth="1"/>
    <col min="13834" max="13834" width="15.28515625" style="4293" customWidth="1"/>
    <col min="13835" max="13836" width="17.5703125" style="4293" customWidth="1"/>
    <col min="13837" max="13837" width="14.7109375" style="4293" customWidth="1"/>
    <col min="13838" max="14068" width="9.140625" style="4293"/>
    <col min="14069" max="14083" width="17" style="4293" customWidth="1"/>
    <col min="14084" max="14084" width="19.7109375" style="4293" customWidth="1"/>
    <col min="14085" max="14085" width="18.28515625" style="4293" customWidth="1"/>
    <col min="14086" max="14086" width="16.140625" style="4293" customWidth="1"/>
    <col min="14087" max="14087" width="17.5703125" style="4293" customWidth="1"/>
    <col min="14088" max="14088" width="18.28515625" style="4293" customWidth="1"/>
    <col min="14089" max="14089" width="17.28515625" style="4293" customWidth="1"/>
    <col min="14090" max="14090" width="15.28515625" style="4293" customWidth="1"/>
    <col min="14091" max="14092" width="17.5703125" style="4293" customWidth="1"/>
    <col min="14093" max="14093" width="14.7109375" style="4293" customWidth="1"/>
    <col min="14094" max="14324" width="9.140625" style="4293"/>
    <col min="14325" max="14339" width="17" style="4293" customWidth="1"/>
    <col min="14340" max="14340" width="19.7109375" style="4293" customWidth="1"/>
    <col min="14341" max="14341" width="18.28515625" style="4293" customWidth="1"/>
    <col min="14342" max="14342" width="16.140625" style="4293" customWidth="1"/>
    <col min="14343" max="14343" width="17.5703125" style="4293" customWidth="1"/>
    <col min="14344" max="14344" width="18.28515625" style="4293" customWidth="1"/>
    <col min="14345" max="14345" width="17.28515625" style="4293" customWidth="1"/>
    <col min="14346" max="14346" width="15.28515625" style="4293" customWidth="1"/>
    <col min="14347" max="14348" width="17.5703125" style="4293" customWidth="1"/>
    <col min="14349" max="14349" width="14.7109375" style="4293" customWidth="1"/>
    <col min="14350" max="14580" width="9.140625" style="4293"/>
    <col min="14581" max="14595" width="17" style="4293" customWidth="1"/>
    <col min="14596" max="14596" width="19.7109375" style="4293" customWidth="1"/>
    <col min="14597" max="14597" width="18.28515625" style="4293" customWidth="1"/>
    <col min="14598" max="14598" width="16.140625" style="4293" customWidth="1"/>
    <col min="14599" max="14599" width="17.5703125" style="4293" customWidth="1"/>
    <col min="14600" max="14600" width="18.28515625" style="4293" customWidth="1"/>
    <col min="14601" max="14601" width="17.28515625" style="4293" customWidth="1"/>
    <col min="14602" max="14602" width="15.28515625" style="4293" customWidth="1"/>
    <col min="14603" max="14604" width="17.5703125" style="4293" customWidth="1"/>
    <col min="14605" max="14605" width="14.7109375" style="4293" customWidth="1"/>
    <col min="14606" max="14836" width="9.140625" style="4293"/>
    <col min="14837" max="14851" width="17" style="4293" customWidth="1"/>
    <col min="14852" max="14852" width="19.7109375" style="4293" customWidth="1"/>
    <col min="14853" max="14853" width="18.28515625" style="4293" customWidth="1"/>
    <col min="14854" max="14854" width="16.140625" style="4293" customWidth="1"/>
    <col min="14855" max="14855" width="17.5703125" style="4293" customWidth="1"/>
    <col min="14856" max="14856" width="18.28515625" style="4293" customWidth="1"/>
    <col min="14857" max="14857" width="17.28515625" style="4293" customWidth="1"/>
    <col min="14858" max="14858" width="15.28515625" style="4293" customWidth="1"/>
    <col min="14859" max="14860" width="17.5703125" style="4293" customWidth="1"/>
    <col min="14861" max="14861" width="14.7109375" style="4293" customWidth="1"/>
    <col min="14862" max="15092" width="9.140625" style="4293"/>
    <col min="15093" max="15107" width="17" style="4293" customWidth="1"/>
    <col min="15108" max="15108" width="19.7109375" style="4293" customWidth="1"/>
    <col min="15109" max="15109" width="18.28515625" style="4293" customWidth="1"/>
    <col min="15110" max="15110" width="16.140625" style="4293" customWidth="1"/>
    <col min="15111" max="15111" width="17.5703125" style="4293" customWidth="1"/>
    <col min="15112" max="15112" width="18.28515625" style="4293" customWidth="1"/>
    <col min="15113" max="15113" width="17.28515625" style="4293" customWidth="1"/>
    <col min="15114" max="15114" width="15.28515625" style="4293" customWidth="1"/>
    <col min="15115" max="15116" width="17.5703125" style="4293" customWidth="1"/>
    <col min="15117" max="15117" width="14.7109375" style="4293" customWidth="1"/>
    <col min="15118" max="15348" width="9.140625" style="4293"/>
    <col min="15349" max="15363" width="17" style="4293" customWidth="1"/>
    <col min="15364" max="15364" width="19.7109375" style="4293" customWidth="1"/>
    <col min="15365" max="15365" width="18.28515625" style="4293" customWidth="1"/>
    <col min="15366" max="15366" width="16.140625" style="4293" customWidth="1"/>
    <col min="15367" max="15367" width="17.5703125" style="4293" customWidth="1"/>
    <col min="15368" max="15368" width="18.28515625" style="4293" customWidth="1"/>
    <col min="15369" max="15369" width="17.28515625" style="4293" customWidth="1"/>
    <col min="15370" max="15370" width="15.28515625" style="4293" customWidth="1"/>
    <col min="15371" max="15372" width="17.5703125" style="4293" customWidth="1"/>
    <col min="15373" max="15373" width="14.7109375" style="4293" customWidth="1"/>
    <col min="15374" max="15604" width="9.140625" style="4293"/>
    <col min="15605" max="15619" width="17" style="4293" customWidth="1"/>
    <col min="15620" max="15620" width="19.7109375" style="4293" customWidth="1"/>
    <col min="15621" max="15621" width="18.28515625" style="4293" customWidth="1"/>
    <col min="15622" max="15622" width="16.140625" style="4293" customWidth="1"/>
    <col min="15623" max="15623" width="17.5703125" style="4293" customWidth="1"/>
    <col min="15624" max="15624" width="18.28515625" style="4293" customWidth="1"/>
    <col min="15625" max="15625" width="17.28515625" style="4293" customWidth="1"/>
    <col min="15626" max="15626" width="15.28515625" style="4293" customWidth="1"/>
    <col min="15627" max="15628" width="17.5703125" style="4293" customWidth="1"/>
    <col min="15629" max="15629" width="14.7109375" style="4293" customWidth="1"/>
    <col min="15630" max="15860" width="9.140625" style="4293"/>
    <col min="15861" max="15875" width="17" style="4293" customWidth="1"/>
    <col min="15876" max="15876" width="19.7109375" style="4293" customWidth="1"/>
    <col min="15877" max="15877" width="18.28515625" style="4293" customWidth="1"/>
    <col min="15878" max="15878" width="16.140625" style="4293" customWidth="1"/>
    <col min="15879" max="15879" width="17.5703125" style="4293" customWidth="1"/>
    <col min="15880" max="15880" width="18.28515625" style="4293" customWidth="1"/>
    <col min="15881" max="15881" width="17.28515625" style="4293" customWidth="1"/>
    <col min="15882" max="15882" width="15.28515625" style="4293" customWidth="1"/>
    <col min="15883" max="15884" width="17.5703125" style="4293" customWidth="1"/>
    <col min="15885" max="15885" width="14.7109375" style="4293" customWidth="1"/>
    <col min="15886" max="16116" width="9.140625" style="4293"/>
    <col min="16117" max="16131" width="17" style="4293" customWidth="1"/>
    <col min="16132" max="16132" width="19.7109375" style="4293" customWidth="1"/>
    <col min="16133" max="16133" width="18.28515625" style="4293" customWidth="1"/>
    <col min="16134" max="16134" width="16.140625" style="4293" customWidth="1"/>
    <col min="16135" max="16135" width="17.5703125" style="4293" customWidth="1"/>
    <col min="16136" max="16136" width="18.28515625" style="4293" customWidth="1"/>
    <col min="16137" max="16137" width="17.28515625" style="4293" customWidth="1"/>
    <col min="16138" max="16138" width="15.28515625" style="4293" customWidth="1"/>
    <col min="16139" max="16140" width="17.5703125" style="4293" customWidth="1"/>
    <col min="16141" max="16141" width="14.7109375" style="4293" customWidth="1"/>
    <col min="16142" max="16384" width="9.140625" style="4293"/>
  </cols>
  <sheetData>
    <row r="1" spans="1:13" ht="13.5" thickBot="1">
      <c r="A1" s="4291" t="s">
        <v>0</v>
      </c>
      <c r="B1" s="4291"/>
      <c r="C1" s="4291"/>
      <c r="D1" s="4291"/>
      <c r="E1" s="4291"/>
      <c r="F1" s="4291"/>
      <c r="G1" s="4291"/>
      <c r="H1" s="4291"/>
      <c r="I1" s="4291"/>
      <c r="J1" s="4291"/>
      <c r="K1" s="4291"/>
      <c r="L1" s="4291"/>
      <c r="M1" s="4292" t="s">
        <v>1</v>
      </c>
    </row>
    <row r="2" spans="1:13" ht="24.75" customHeight="1" thickTop="1">
      <c r="A2" s="7762" t="s">
        <v>4017</v>
      </c>
      <c r="B2" s="7763"/>
      <c r="C2" s="7763"/>
      <c r="D2" s="7763"/>
      <c r="E2" s="7763"/>
      <c r="F2" s="7763"/>
      <c r="G2" s="7763"/>
      <c r="H2" s="7763"/>
      <c r="I2" s="7763"/>
      <c r="J2" s="7763"/>
      <c r="K2" s="7763"/>
      <c r="L2" s="7763"/>
      <c r="M2" s="7764"/>
    </row>
    <row r="3" spans="1:13" ht="43.5" customHeight="1" thickBot="1">
      <c r="A3" s="7765" t="s">
        <v>4025</v>
      </c>
      <c r="B3" s="7766"/>
      <c r="C3" s="7766"/>
      <c r="D3" s="7766"/>
      <c r="E3" s="7766"/>
      <c r="F3" s="7766"/>
      <c r="G3" s="7766"/>
      <c r="H3" s="7766"/>
      <c r="I3" s="7766"/>
      <c r="J3" s="7766"/>
      <c r="K3" s="7766"/>
      <c r="L3" s="7766"/>
      <c r="M3" s="7767"/>
    </row>
    <row r="4" spans="1:13" ht="46.5" customHeight="1" thickBot="1">
      <c r="A4" s="7768" t="s">
        <v>2132</v>
      </c>
      <c r="B4" s="7770">
        <v>2002</v>
      </c>
      <c r="C4" s="7771"/>
      <c r="D4" s="7770">
        <v>2003</v>
      </c>
      <c r="E4" s="7771"/>
      <c r="F4" s="7770">
        <v>2004</v>
      </c>
      <c r="G4" s="7771"/>
      <c r="H4" s="7770">
        <v>2005</v>
      </c>
      <c r="I4" s="7771"/>
      <c r="J4" s="7770">
        <v>2006</v>
      </c>
      <c r="K4" s="7771"/>
      <c r="L4" s="7770">
        <v>2007</v>
      </c>
      <c r="M4" s="7772"/>
    </row>
    <row r="5" spans="1:13" ht="42" customHeight="1" thickBot="1">
      <c r="A5" s="7769"/>
      <c r="B5" s="4294" t="s">
        <v>4019</v>
      </c>
      <c r="C5" s="4295" t="s">
        <v>4020</v>
      </c>
      <c r="D5" s="4294" t="s">
        <v>4021</v>
      </c>
      <c r="E5" s="4295" t="s">
        <v>4022</v>
      </c>
      <c r="F5" s="4294" t="s">
        <v>4019</v>
      </c>
      <c r="G5" s="4295" t="s">
        <v>4020</v>
      </c>
      <c r="H5" s="4294" t="s">
        <v>4019</v>
      </c>
      <c r="I5" s="4295" t="s">
        <v>4020</v>
      </c>
      <c r="J5" s="4294" t="s">
        <v>4023</v>
      </c>
      <c r="K5" s="4295" t="s">
        <v>4020</v>
      </c>
      <c r="L5" s="4294" t="s">
        <v>4019</v>
      </c>
      <c r="M5" s="4296" t="s">
        <v>4024</v>
      </c>
    </row>
    <row r="6" spans="1:13" ht="30.95" customHeight="1">
      <c r="A6" s="4369" t="s">
        <v>2538</v>
      </c>
      <c r="B6" s="4297">
        <v>28859045</v>
      </c>
      <c r="C6" s="4298">
        <v>26661608</v>
      </c>
      <c r="D6" s="4297">
        <v>33220895</v>
      </c>
      <c r="E6" s="4298">
        <v>32776279</v>
      </c>
      <c r="F6" s="4297">
        <v>44595855</v>
      </c>
      <c r="G6" s="4298">
        <v>48188153</v>
      </c>
      <c r="H6" s="4297">
        <v>54396071</v>
      </c>
      <c r="I6" s="4298">
        <v>61309371</v>
      </c>
      <c r="J6" s="4297">
        <v>41638190</v>
      </c>
      <c r="K6" s="4298">
        <v>68357477</v>
      </c>
      <c r="L6" s="4297">
        <v>63488734</v>
      </c>
      <c r="M6" s="4300">
        <v>80449154</v>
      </c>
    </row>
    <row r="7" spans="1:13" ht="30.95" customHeight="1">
      <c r="A7" s="4370" t="s">
        <v>2539</v>
      </c>
      <c r="B7" s="4301">
        <v>20311168</v>
      </c>
      <c r="C7" s="4302">
        <v>21846821</v>
      </c>
      <c r="D7" s="4301">
        <v>25221516</v>
      </c>
      <c r="E7" s="4302">
        <v>28069057</v>
      </c>
      <c r="F7" s="4301">
        <v>41158376</v>
      </c>
      <c r="G7" s="4302">
        <v>44732413</v>
      </c>
      <c r="H7" s="4301">
        <v>60534299</v>
      </c>
      <c r="I7" s="4302">
        <v>70092369</v>
      </c>
      <c r="J7" s="4301">
        <v>53709838</v>
      </c>
      <c r="K7" s="4302">
        <v>71012946</v>
      </c>
      <c r="L7" s="4301">
        <v>70213479</v>
      </c>
      <c r="M7" s="4304">
        <v>100606984</v>
      </c>
    </row>
    <row r="8" spans="1:13" ht="30.95" customHeight="1">
      <c r="A8" s="4370" t="s">
        <v>2540</v>
      </c>
      <c r="B8" s="4301">
        <v>25452611</v>
      </c>
      <c r="C8" s="4302">
        <v>31300930</v>
      </c>
      <c r="D8" s="4301">
        <v>34026816</v>
      </c>
      <c r="E8" s="4302">
        <v>38790430</v>
      </c>
      <c r="F8" s="4301">
        <v>55158998</v>
      </c>
      <c r="G8" s="4302">
        <v>69509165</v>
      </c>
      <c r="H8" s="4301">
        <v>68749066</v>
      </c>
      <c r="I8" s="4302">
        <v>85924227</v>
      </c>
      <c r="J8" s="4301">
        <v>62965571</v>
      </c>
      <c r="K8" s="4302">
        <v>82452288</v>
      </c>
      <c r="L8" s="4301">
        <v>87029573</v>
      </c>
      <c r="M8" s="4304">
        <v>96001471</v>
      </c>
    </row>
    <row r="9" spans="1:13" ht="30.95" customHeight="1">
      <c r="A9" s="4370" t="s">
        <v>2541</v>
      </c>
      <c r="B9" s="4301">
        <v>26283127</v>
      </c>
      <c r="C9" s="4302">
        <v>25319396</v>
      </c>
      <c r="D9" s="4301">
        <v>39714985</v>
      </c>
      <c r="E9" s="4302">
        <v>41109564</v>
      </c>
      <c r="F9" s="4301">
        <v>48370064</v>
      </c>
      <c r="G9" s="4302">
        <v>59767013</v>
      </c>
      <c r="H9" s="4301">
        <v>63800926</v>
      </c>
      <c r="I9" s="4302">
        <v>86848301</v>
      </c>
      <c r="J9" s="4301">
        <v>56685758</v>
      </c>
      <c r="K9" s="4302">
        <v>92826074</v>
      </c>
      <c r="L9" s="4301">
        <v>78446431</v>
      </c>
      <c r="M9" s="4304">
        <v>99360812</v>
      </c>
    </row>
    <row r="10" spans="1:13" ht="30.95" customHeight="1">
      <c r="A10" s="4370" t="s">
        <v>2530</v>
      </c>
      <c r="B10" s="4301">
        <v>28214696</v>
      </c>
      <c r="C10" s="4302">
        <v>30448511</v>
      </c>
      <c r="D10" s="4301">
        <v>35223777</v>
      </c>
      <c r="E10" s="4302">
        <v>39849325</v>
      </c>
      <c r="F10" s="4301">
        <v>51453473</v>
      </c>
      <c r="G10" s="4302">
        <v>57445146</v>
      </c>
      <c r="H10" s="4301">
        <v>62687711</v>
      </c>
      <c r="I10" s="4302">
        <v>75559245</v>
      </c>
      <c r="J10" s="4301">
        <v>60612467</v>
      </c>
      <c r="K10" s="4302">
        <v>111590931</v>
      </c>
      <c r="L10" s="4301">
        <v>77551095</v>
      </c>
      <c r="M10" s="4304">
        <v>114166026</v>
      </c>
    </row>
    <row r="11" spans="1:13" ht="30.95" customHeight="1">
      <c r="A11" s="4370" t="s">
        <v>2531</v>
      </c>
      <c r="B11" s="4301">
        <v>25792854</v>
      </c>
      <c r="C11" s="4302">
        <v>28326974</v>
      </c>
      <c r="D11" s="4301">
        <v>38075978</v>
      </c>
      <c r="E11" s="4302">
        <v>43314018</v>
      </c>
      <c r="F11" s="4301">
        <v>49583372</v>
      </c>
      <c r="G11" s="4302">
        <v>74410776</v>
      </c>
      <c r="H11" s="4301">
        <v>59079425</v>
      </c>
      <c r="I11" s="4302">
        <v>78948461</v>
      </c>
      <c r="J11" s="4301">
        <v>64112115</v>
      </c>
      <c r="K11" s="4302">
        <v>100451640</v>
      </c>
      <c r="L11" s="4301">
        <v>82362928</v>
      </c>
      <c r="M11" s="4304">
        <v>107667683</v>
      </c>
    </row>
    <row r="12" spans="1:13" ht="30.95" customHeight="1">
      <c r="A12" s="4370" t="s">
        <v>2532</v>
      </c>
      <c r="B12" s="4301">
        <v>31047229</v>
      </c>
      <c r="C12" s="4302">
        <v>30228333</v>
      </c>
      <c r="D12" s="4301">
        <v>34007788</v>
      </c>
      <c r="E12" s="4302">
        <v>48170155</v>
      </c>
      <c r="F12" s="4301">
        <v>50674519</v>
      </c>
      <c r="G12" s="4302">
        <v>72990134</v>
      </c>
      <c r="H12" s="4301">
        <v>51073407</v>
      </c>
      <c r="I12" s="4302">
        <v>61345193</v>
      </c>
      <c r="J12" s="4301">
        <v>59705645</v>
      </c>
      <c r="K12" s="4302">
        <v>119937930</v>
      </c>
      <c r="L12" s="4301">
        <v>78081027</v>
      </c>
      <c r="M12" s="4304">
        <v>121990922</v>
      </c>
    </row>
    <row r="13" spans="1:13" ht="30.95" customHeight="1">
      <c r="A13" s="4370" t="s">
        <v>2533</v>
      </c>
      <c r="B13" s="4301">
        <v>32044687</v>
      </c>
      <c r="C13" s="4302">
        <v>35325955</v>
      </c>
      <c r="D13" s="4301">
        <v>36052211</v>
      </c>
      <c r="E13" s="4302">
        <v>46991019</v>
      </c>
      <c r="F13" s="4301">
        <v>50987083</v>
      </c>
      <c r="G13" s="4302">
        <v>64075179</v>
      </c>
      <c r="H13" s="4301">
        <v>52281136</v>
      </c>
      <c r="I13" s="4302">
        <v>78159194</v>
      </c>
      <c r="J13" s="4301">
        <v>67102837</v>
      </c>
      <c r="K13" s="4302">
        <v>101591736</v>
      </c>
      <c r="L13" s="4301">
        <v>88241873</v>
      </c>
      <c r="M13" s="4304">
        <v>122541703</v>
      </c>
    </row>
    <row r="14" spans="1:13" ht="30.95" customHeight="1">
      <c r="A14" s="4370" t="s">
        <v>2534</v>
      </c>
      <c r="B14" s="4301">
        <v>32514597</v>
      </c>
      <c r="C14" s="4302">
        <v>57390155</v>
      </c>
      <c r="D14" s="4301">
        <v>41422651</v>
      </c>
      <c r="E14" s="4302">
        <v>36949071</v>
      </c>
      <c r="F14" s="4301">
        <v>58079979</v>
      </c>
      <c r="G14" s="4302">
        <v>76028765</v>
      </c>
      <c r="H14" s="4301">
        <v>63050418</v>
      </c>
      <c r="I14" s="4302">
        <v>79951072</v>
      </c>
      <c r="J14" s="4301">
        <v>70833867</v>
      </c>
      <c r="K14" s="4302">
        <v>86012097</v>
      </c>
      <c r="L14" s="4301">
        <v>96384036</v>
      </c>
      <c r="M14" s="4304">
        <v>104719229</v>
      </c>
    </row>
    <row r="15" spans="1:13" ht="30.95" customHeight="1">
      <c r="A15" s="4370" t="s">
        <v>2535</v>
      </c>
      <c r="B15" s="4301">
        <v>38200135</v>
      </c>
      <c r="C15" s="4302">
        <v>31794682</v>
      </c>
      <c r="D15" s="4301">
        <v>52779762</v>
      </c>
      <c r="E15" s="4302">
        <v>44353625</v>
      </c>
      <c r="F15" s="4301">
        <v>58410822</v>
      </c>
      <c r="G15" s="4302">
        <v>70840082</v>
      </c>
      <c r="H15" s="4301">
        <v>54754921</v>
      </c>
      <c r="I15" s="4302">
        <v>67083226</v>
      </c>
      <c r="J15" s="4301">
        <v>61813927</v>
      </c>
      <c r="K15" s="4302">
        <v>82686699</v>
      </c>
      <c r="L15" s="4301">
        <v>83132861</v>
      </c>
      <c r="M15" s="4304">
        <v>123240198</v>
      </c>
    </row>
    <row r="16" spans="1:13" ht="30.95" customHeight="1">
      <c r="A16" s="4370" t="s">
        <v>2536</v>
      </c>
      <c r="B16" s="4301">
        <v>33618890</v>
      </c>
      <c r="C16" s="4302">
        <v>45783851</v>
      </c>
      <c r="D16" s="4301">
        <v>41662991</v>
      </c>
      <c r="E16" s="4302">
        <v>31493543</v>
      </c>
      <c r="F16" s="4301">
        <v>57289403</v>
      </c>
      <c r="G16" s="4302">
        <v>77107572</v>
      </c>
      <c r="H16" s="4301">
        <v>53446389</v>
      </c>
      <c r="I16" s="4302">
        <v>75471690</v>
      </c>
      <c r="J16" s="4301">
        <v>73129700</v>
      </c>
      <c r="K16" s="4302">
        <v>92819278</v>
      </c>
      <c r="L16" s="4301">
        <v>93176627</v>
      </c>
      <c r="M16" s="4304">
        <v>117118525</v>
      </c>
    </row>
    <row r="17" spans="1:13" ht="30.95" customHeight="1" thickBot="1">
      <c r="A17" s="4371" t="s">
        <v>2537</v>
      </c>
      <c r="B17" s="4361">
        <v>29229670</v>
      </c>
      <c r="C17" s="4362">
        <v>43688145</v>
      </c>
      <c r="D17" s="4361">
        <v>53694201</v>
      </c>
      <c r="E17" s="4362">
        <v>62295392</v>
      </c>
      <c r="F17" s="4361">
        <v>73855195</v>
      </c>
      <c r="G17" s="4362">
        <v>103527908</v>
      </c>
      <c r="H17" s="4361">
        <v>59115498</v>
      </c>
      <c r="I17" s="4362">
        <v>92725209</v>
      </c>
      <c r="J17" s="4361">
        <v>79350001</v>
      </c>
      <c r="K17" s="4362">
        <v>85376042</v>
      </c>
      <c r="L17" s="4361">
        <v>79435340</v>
      </c>
      <c r="M17" s="4363">
        <v>103465475</v>
      </c>
    </row>
    <row r="18" spans="1:13" ht="30.95" customHeight="1" thickBot="1">
      <c r="A18" s="4372" t="s">
        <v>2</v>
      </c>
      <c r="B18" s="4391">
        <f t="shared" ref="B18:M18" si="0">B6+B7+B8+B9+B10+B11+B12+B13+B14+B15+B16+B17</f>
        <v>351568709</v>
      </c>
      <c r="C18" s="4392">
        <f t="shared" si="0"/>
        <v>408115361</v>
      </c>
      <c r="D18" s="4391">
        <f t="shared" si="0"/>
        <v>465103571</v>
      </c>
      <c r="E18" s="4392">
        <f t="shared" si="0"/>
        <v>494161478</v>
      </c>
      <c r="F18" s="4393">
        <f t="shared" si="0"/>
        <v>639617139</v>
      </c>
      <c r="G18" s="4394">
        <f t="shared" si="0"/>
        <v>818622306</v>
      </c>
      <c r="H18" s="4391">
        <f t="shared" si="0"/>
        <v>702969267</v>
      </c>
      <c r="I18" s="4392">
        <f t="shared" si="0"/>
        <v>913417558</v>
      </c>
      <c r="J18" s="4391">
        <f t="shared" si="0"/>
        <v>751659916</v>
      </c>
      <c r="K18" s="4392">
        <f t="shared" si="0"/>
        <v>1095115138</v>
      </c>
      <c r="L18" s="4391">
        <f t="shared" si="0"/>
        <v>977544004</v>
      </c>
      <c r="M18" s="4395">
        <f t="shared" si="0"/>
        <v>1291328182</v>
      </c>
    </row>
    <row r="19" spans="1:13" ht="19.5" customHeight="1" thickTop="1"/>
    <row r="20" spans="1:13" ht="19.5" customHeight="1">
      <c r="A20" s="7773" t="s">
        <v>3994</v>
      </c>
      <c r="B20" s="7773"/>
      <c r="C20" s="7773"/>
      <c r="D20" s="7773"/>
      <c r="E20" s="4305"/>
      <c r="F20" s="4305"/>
      <c r="G20" s="4305"/>
      <c r="H20" s="4305"/>
      <c r="I20" s="4305"/>
      <c r="J20" s="4305"/>
      <c r="K20" s="4305"/>
      <c r="L20" s="4305"/>
      <c r="M20" s="4305"/>
    </row>
    <row r="21" spans="1:13" ht="19.5" customHeight="1">
      <c r="A21" s="7773" t="s">
        <v>3995</v>
      </c>
      <c r="B21" s="7773"/>
      <c r="C21" s="7773"/>
      <c r="D21" s="7773"/>
      <c r="E21" s="4306"/>
      <c r="F21" s="4306"/>
      <c r="G21" s="4306"/>
      <c r="H21" s="4306"/>
      <c r="I21" s="4306"/>
      <c r="J21" s="4306"/>
      <c r="K21" s="4306"/>
      <c r="L21" s="4306"/>
      <c r="M21" s="4306"/>
    </row>
    <row r="22" spans="1:13" ht="19.5" customHeight="1">
      <c r="A22" s="7774" t="s">
        <v>3996</v>
      </c>
      <c r="B22" s="7774"/>
      <c r="C22" s="7774"/>
      <c r="D22" s="7774"/>
      <c r="E22" s="7774"/>
      <c r="F22" s="7774"/>
      <c r="G22" s="7774"/>
      <c r="H22" s="7774"/>
      <c r="I22" s="7774"/>
      <c r="J22" s="7774"/>
      <c r="K22" s="4308"/>
      <c r="L22" s="4308"/>
      <c r="M22" s="4308"/>
    </row>
    <row r="23" spans="1:13" ht="19.5" customHeight="1">
      <c r="A23" s="7773" t="s">
        <v>3997</v>
      </c>
      <c r="B23" s="7773"/>
      <c r="C23" s="7773"/>
      <c r="D23" s="7773"/>
      <c r="E23" s="4305"/>
      <c r="F23" s="4305"/>
      <c r="G23" s="4305"/>
      <c r="H23" s="4305"/>
      <c r="I23" s="4305"/>
      <c r="J23" s="4305"/>
      <c r="K23" s="4305"/>
      <c r="L23" s="4305"/>
      <c r="M23" s="4305"/>
    </row>
    <row r="26" spans="1:13">
      <c r="C26" s="3062"/>
      <c r="D26" s="4160"/>
      <c r="E26" s="3062"/>
    </row>
    <row r="27" spans="1:13">
      <c r="C27" s="3062"/>
      <c r="D27" s="7702" t="s">
        <v>3</v>
      </c>
      <c r="E27" s="7702"/>
    </row>
    <row r="28" spans="1:13">
      <c r="C28" s="3062"/>
      <c r="D28" s="4160"/>
      <c r="E28" s="3062"/>
    </row>
  </sheetData>
  <mergeCells count="14">
    <mergeCell ref="A20:D20"/>
    <mergeCell ref="A21:D21"/>
    <mergeCell ref="A23:D23"/>
    <mergeCell ref="D27:E27"/>
    <mergeCell ref="A22:J22"/>
    <mergeCell ref="A2:M2"/>
    <mergeCell ref="A3:M3"/>
    <mergeCell ref="A4:A5"/>
    <mergeCell ref="B4:C4"/>
    <mergeCell ref="D4:E4"/>
    <mergeCell ref="F4:G4"/>
    <mergeCell ref="H4:I4"/>
    <mergeCell ref="J4:K4"/>
    <mergeCell ref="L4:M4"/>
  </mergeCells>
  <hyperlinks>
    <hyperlink ref="A1" r:id="rId1"/>
  </hyperlinks>
  <pageMargins left="0.70866141732283472" right="0.70866141732283472" top="0.74803149606299213" bottom="0.74803149606299213" header="0.31496062992125984" footer="0.31496062992125984"/>
  <pageSetup paperSize="9" scale="74" fitToWidth="0" orientation="landscape" r:id="rId2"/>
  <headerFooter alignWithMargins="0">
    <oddFooter>&amp;R258</oddFooter>
  </headerFooter>
  <drawing r:id="rId3"/>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51">
    <pageSetUpPr fitToPage="1"/>
  </sheetPr>
  <dimension ref="A1:M23"/>
  <sheetViews>
    <sheetView view="pageBreakPreview" zoomScale="60" zoomScaleNormal="100" workbookViewId="0">
      <selection activeCell="H15" sqref="H15"/>
    </sheetView>
  </sheetViews>
  <sheetFormatPr defaultRowHeight="12.75"/>
  <cols>
    <col min="1" max="1" width="15.28515625" style="4293" customWidth="1"/>
    <col min="2" max="13" width="13.7109375" style="4293" customWidth="1"/>
    <col min="14" max="244" width="9.140625" style="4293"/>
    <col min="245" max="259" width="17" style="4293" customWidth="1"/>
    <col min="260" max="260" width="19.7109375" style="4293" customWidth="1"/>
    <col min="261" max="261" width="18.28515625" style="4293" customWidth="1"/>
    <col min="262" max="262" width="16.140625" style="4293" customWidth="1"/>
    <col min="263" max="263" width="17.5703125" style="4293" customWidth="1"/>
    <col min="264" max="264" width="18.28515625" style="4293" customWidth="1"/>
    <col min="265" max="265" width="17.28515625" style="4293" customWidth="1"/>
    <col min="266" max="266" width="15.28515625" style="4293" customWidth="1"/>
    <col min="267" max="268" width="17.5703125" style="4293" customWidth="1"/>
    <col min="269" max="269" width="14.7109375" style="4293" customWidth="1"/>
    <col min="270" max="500" width="9.140625" style="4293"/>
    <col min="501" max="515" width="17" style="4293" customWidth="1"/>
    <col min="516" max="516" width="19.7109375" style="4293" customWidth="1"/>
    <col min="517" max="517" width="18.28515625" style="4293" customWidth="1"/>
    <col min="518" max="518" width="16.140625" style="4293" customWidth="1"/>
    <col min="519" max="519" width="17.5703125" style="4293" customWidth="1"/>
    <col min="520" max="520" width="18.28515625" style="4293" customWidth="1"/>
    <col min="521" max="521" width="17.28515625" style="4293" customWidth="1"/>
    <col min="522" max="522" width="15.28515625" style="4293" customWidth="1"/>
    <col min="523" max="524" width="17.5703125" style="4293" customWidth="1"/>
    <col min="525" max="525" width="14.7109375" style="4293" customWidth="1"/>
    <col min="526" max="756" width="9.140625" style="4293"/>
    <col min="757" max="771" width="17" style="4293" customWidth="1"/>
    <col min="772" max="772" width="19.7109375" style="4293" customWidth="1"/>
    <col min="773" max="773" width="18.28515625" style="4293" customWidth="1"/>
    <col min="774" max="774" width="16.140625" style="4293" customWidth="1"/>
    <col min="775" max="775" width="17.5703125" style="4293" customWidth="1"/>
    <col min="776" max="776" width="18.28515625" style="4293" customWidth="1"/>
    <col min="777" max="777" width="17.28515625" style="4293" customWidth="1"/>
    <col min="778" max="778" width="15.28515625" style="4293" customWidth="1"/>
    <col min="779" max="780" width="17.5703125" style="4293" customWidth="1"/>
    <col min="781" max="781" width="14.7109375" style="4293" customWidth="1"/>
    <col min="782" max="1012" width="9.140625" style="4293"/>
    <col min="1013" max="1027" width="17" style="4293" customWidth="1"/>
    <col min="1028" max="1028" width="19.7109375" style="4293" customWidth="1"/>
    <col min="1029" max="1029" width="18.28515625" style="4293" customWidth="1"/>
    <col min="1030" max="1030" width="16.140625" style="4293" customWidth="1"/>
    <col min="1031" max="1031" width="17.5703125" style="4293" customWidth="1"/>
    <col min="1032" max="1032" width="18.28515625" style="4293" customWidth="1"/>
    <col min="1033" max="1033" width="17.28515625" style="4293" customWidth="1"/>
    <col min="1034" max="1034" width="15.28515625" style="4293" customWidth="1"/>
    <col min="1035" max="1036" width="17.5703125" style="4293" customWidth="1"/>
    <col min="1037" max="1037" width="14.7109375" style="4293" customWidth="1"/>
    <col min="1038" max="1268" width="9.140625" style="4293"/>
    <col min="1269" max="1283" width="17" style="4293" customWidth="1"/>
    <col min="1284" max="1284" width="19.7109375" style="4293" customWidth="1"/>
    <col min="1285" max="1285" width="18.28515625" style="4293" customWidth="1"/>
    <col min="1286" max="1286" width="16.140625" style="4293" customWidth="1"/>
    <col min="1287" max="1287" width="17.5703125" style="4293" customWidth="1"/>
    <col min="1288" max="1288" width="18.28515625" style="4293" customWidth="1"/>
    <col min="1289" max="1289" width="17.28515625" style="4293" customWidth="1"/>
    <col min="1290" max="1290" width="15.28515625" style="4293" customWidth="1"/>
    <col min="1291" max="1292" width="17.5703125" style="4293" customWidth="1"/>
    <col min="1293" max="1293" width="14.7109375" style="4293" customWidth="1"/>
    <col min="1294" max="1524" width="9.140625" style="4293"/>
    <col min="1525" max="1539" width="17" style="4293" customWidth="1"/>
    <col min="1540" max="1540" width="19.7109375" style="4293" customWidth="1"/>
    <col min="1541" max="1541" width="18.28515625" style="4293" customWidth="1"/>
    <col min="1542" max="1542" width="16.140625" style="4293" customWidth="1"/>
    <col min="1543" max="1543" width="17.5703125" style="4293" customWidth="1"/>
    <col min="1544" max="1544" width="18.28515625" style="4293" customWidth="1"/>
    <col min="1545" max="1545" width="17.28515625" style="4293" customWidth="1"/>
    <col min="1546" max="1546" width="15.28515625" style="4293" customWidth="1"/>
    <col min="1547" max="1548" width="17.5703125" style="4293" customWidth="1"/>
    <col min="1549" max="1549" width="14.7109375" style="4293" customWidth="1"/>
    <col min="1550" max="1780" width="9.140625" style="4293"/>
    <col min="1781" max="1795" width="17" style="4293" customWidth="1"/>
    <col min="1796" max="1796" width="19.7109375" style="4293" customWidth="1"/>
    <col min="1797" max="1797" width="18.28515625" style="4293" customWidth="1"/>
    <col min="1798" max="1798" width="16.140625" style="4293" customWidth="1"/>
    <col min="1799" max="1799" width="17.5703125" style="4293" customWidth="1"/>
    <col min="1800" max="1800" width="18.28515625" style="4293" customWidth="1"/>
    <col min="1801" max="1801" width="17.28515625" style="4293" customWidth="1"/>
    <col min="1802" max="1802" width="15.28515625" style="4293" customWidth="1"/>
    <col min="1803" max="1804" width="17.5703125" style="4293" customWidth="1"/>
    <col min="1805" max="1805" width="14.7109375" style="4293" customWidth="1"/>
    <col min="1806" max="2036" width="9.140625" style="4293"/>
    <col min="2037" max="2051" width="17" style="4293" customWidth="1"/>
    <col min="2052" max="2052" width="19.7109375" style="4293" customWidth="1"/>
    <col min="2053" max="2053" width="18.28515625" style="4293" customWidth="1"/>
    <col min="2054" max="2054" width="16.140625" style="4293" customWidth="1"/>
    <col min="2055" max="2055" width="17.5703125" style="4293" customWidth="1"/>
    <col min="2056" max="2056" width="18.28515625" style="4293" customWidth="1"/>
    <col min="2057" max="2057" width="17.28515625" style="4293" customWidth="1"/>
    <col min="2058" max="2058" width="15.28515625" style="4293" customWidth="1"/>
    <col min="2059" max="2060" width="17.5703125" style="4293" customWidth="1"/>
    <col min="2061" max="2061" width="14.7109375" style="4293" customWidth="1"/>
    <col min="2062" max="2292" width="9.140625" style="4293"/>
    <col min="2293" max="2307" width="17" style="4293" customWidth="1"/>
    <col min="2308" max="2308" width="19.7109375" style="4293" customWidth="1"/>
    <col min="2309" max="2309" width="18.28515625" style="4293" customWidth="1"/>
    <col min="2310" max="2310" width="16.140625" style="4293" customWidth="1"/>
    <col min="2311" max="2311" width="17.5703125" style="4293" customWidth="1"/>
    <col min="2312" max="2312" width="18.28515625" style="4293" customWidth="1"/>
    <col min="2313" max="2313" width="17.28515625" style="4293" customWidth="1"/>
    <col min="2314" max="2314" width="15.28515625" style="4293" customWidth="1"/>
    <col min="2315" max="2316" width="17.5703125" style="4293" customWidth="1"/>
    <col min="2317" max="2317" width="14.7109375" style="4293" customWidth="1"/>
    <col min="2318" max="2548" width="9.140625" style="4293"/>
    <col min="2549" max="2563" width="17" style="4293" customWidth="1"/>
    <col min="2564" max="2564" width="19.7109375" style="4293" customWidth="1"/>
    <col min="2565" max="2565" width="18.28515625" style="4293" customWidth="1"/>
    <col min="2566" max="2566" width="16.140625" style="4293" customWidth="1"/>
    <col min="2567" max="2567" width="17.5703125" style="4293" customWidth="1"/>
    <col min="2568" max="2568" width="18.28515625" style="4293" customWidth="1"/>
    <col min="2569" max="2569" width="17.28515625" style="4293" customWidth="1"/>
    <col min="2570" max="2570" width="15.28515625" style="4293" customWidth="1"/>
    <col min="2571" max="2572" width="17.5703125" style="4293" customWidth="1"/>
    <col min="2573" max="2573" width="14.7109375" style="4293" customWidth="1"/>
    <col min="2574" max="2804" width="9.140625" style="4293"/>
    <col min="2805" max="2819" width="17" style="4293" customWidth="1"/>
    <col min="2820" max="2820" width="19.7109375" style="4293" customWidth="1"/>
    <col min="2821" max="2821" width="18.28515625" style="4293" customWidth="1"/>
    <col min="2822" max="2822" width="16.140625" style="4293" customWidth="1"/>
    <col min="2823" max="2823" width="17.5703125" style="4293" customWidth="1"/>
    <col min="2824" max="2824" width="18.28515625" style="4293" customWidth="1"/>
    <col min="2825" max="2825" width="17.28515625" style="4293" customWidth="1"/>
    <col min="2826" max="2826" width="15.28515625" style="4293" customWidth="1"/>
    <col min="2827" max="2828" width="17.5703125" style="4293" customWidth="1"/>
    <col min="2829" max="2829" width="14.7109375" style="4293" customWidth="1"/>
    <col min="2830" max="3060" width="9.140625" style="4293"/>
    <col min="3061" max="3075" width="17" style="4293" customWidth="1"/>
    <col min="3076" max="3076" width="19.7109375" style="4293" customWidth="1"/>
    <col min="3077" max="3077" width="18.28515625" style="4293" customWidth="1"/>
    <col min="3078" max="3078" width="16.140625" style="4293" customWidth="1"/>
    <col min="3079" max="3079" width="17.5703125" style="4293" customWidth="1"/>
    <col min="3080" max="3080" width="18.28515625" style="4293" customWidth="1"/>
    <col min="3081" max="3081" width="17.28515625" style="4293" customWidth="1"/>
    <col min="3082" max="3082" width="15.28515625" style="4293" customWidth="1"/>
    <col min="3083" max="3084" width="17.5703125" style="4293" customWidth="1"/>
    <col min="3085" max="3085" width="14.7109375" style="4293" customWidth="1"/>
    <col min="3086" max="3316" width="9.140625" style="4293"/>
    <col min="3317" max="3331" width="17" style="4293" customWidth="1"/>
    <col min="3332" max="3332" width="19.7109375" style="4293" customWidth="1"/>
    <col min="3333" max="3333" width="18.28515625" style="4293" customWidth="1"/>
    <col min="3334" max="3334" width="16.140625" style="4293" customWidth="1"/>
    <col min="3335" max="3335" width="17.5703125" style="4293" customWidth="1"/>
    <col min="3336" max="3336" width="18.28515625" style="4293" customWidth="1"/>
    <col min="3337" max="3337" width="17.28515625" style="4293" customWidth="1"/>
    <col min="3338" max="3338" width="15.28515625" style="4293" customWidth="1"/>
    <col min="3339" max="3340" width="17.5703125" style="4293" customWidth="1"/>
    <col min="3341" max="3341" width="14.7109375" style="4293" customWidth="1"/>
    <col min="3342" max="3572" width="9.140625" style="4293"/>
    <col min="3573" max="3587" width="17" style="4293" customWidth="1"/>
    <col min="3588" max="3588" width="19.7109375" style="4293" customWidth="1"/>
    <col min="3589" max="3589" width="18.28515625" style="4293" customWidth="1"/>
    <col min="3590" max="3590" width="16.140625" style="4293" customWidth="1"/>
    <col min="3591" max="3591" width="17.5703125" style="4293" customWidth="1"/>
    <col min="3592" max="3592" width="18.28515625" style="4293" customWidth="1"/>
    <col min="3593" max="3593" width="17.28515625" style="4293" customWidth="1"/>
    <col min="3594" max="3594" width="15.28515625" style="4293" customWidth="1"/>
    <col min="3595" max="3596" width="17.5703125" style="4293" customWidth="1"/>
    <col min="3597" max="3597" width="14.7109375" style="4293" customWidth="1"/>
    <col min="3598" max="3828" width="9.140625" style="4293"/>
    <col min="3829" max="3843" width="17" style="4293" customWidth="1"/>
    <col min="3844" max="3844" width="19.7109375" style="4293" customWidth="1"/>
    <col min="3845" max="3845" width="18.28515625" style="4293" customWidth="1"/>
    <col min="3846" max="3846" width="16.140625" style="4293" customWidth="1"/>
    <col min="3847" max="3847" width="17.5703125" style="4293" customWidth="1"/>
    <col min="3848" max="3848" width="18.28515625" style="4293" customWidth="1"/>
    <col min="3849" max="3849" width="17.28515625" style="4293" customWidth="1"/>
    <col min="3850" max="3850" width="15.28515625" style="4293" customWidth="1"/>
    <col min="3851" max="3852" width="17.5703125" style="4293" customWidth="1"/>
    <col min="3853" max="3853" width="14.7109375" style="4293" customWidth="1"/>
    <col min="3854" max="4084" width="9.140625" style="4293"/>
    <col min="4085" max="4099" width="17" style="4293" customWidth="1"/>
    <col min="4100" max="4100" width="19.7109375" style="4293" customWidth="1"/>
    <col min="4101" max="4101" width="18.28515625" style="4293" customWidth="1"/>
    <col min="4102" max="4102" width="16.140625" style="4293" customWidth="1"/>
    <col min="4103" max="4103" width="17.5703125" style="4293" customWidth="1"/>
    <col min="4104" max="4104" width="18.28515625" style="4293" customWidth="1"/>
    <col min="4105" max="4105" width="17.28515625" style="4293" customWidth="1"/>
    <col min="4106" max="4106" width="15.28515625" style="4293" customWidth="1"/>
    <col min="4107" max="4108" width="17.5703125" style="4293" customWidth="1"/>
    <col min="4109" max="4109" width="14.7109375" style="4293" customWidth="1"/>
    <col min="4110" max="4340" width="9.140625" style="4293"/>
    <col min="4341" max="4355" width="17" style="4293" customWidth="1"/>
    <col min="4356" max="4356" width="19.7109375" style="4293" customWidth="1"/>
    <col min="4357" max="4357" width="18.28515625" style="4293" customWidth="1"/>
    <col min="4358" max="4358" width="16.140625" style="4293" customWidth="1"/>
    <col min="4359" max="4359" width="17.5703125" style="4293" customWidth="1"/>
    <col min="4360" max="4360" width="18.28515625" style="4293" customWidth="1"/>
    <col min="4361" max="4361" width="17.28515625" style="4293" customWidth="1"/>
    <col min="4362" max="4362" width="15.28515625" style="4293" customWidth="1"/>
    <col min="4363" max="4364" width="17.5703125" style="4293" customWidth="1"/>
    <col min="4365" max="4365" width="14.7109375" style="4293" customWidth="1"/>
    <col min="4366" max="4596" width="9.140625" style="4293"/>
    <col min="4597" max="4611" width="17" style="4293" customWidth="1"/>
    <col min="4612" max="4612" width="19.7109375" style="4293" customWidth="1"/>
    <col min="4613" max="4613" width="18.28515625" style="4293" customWidth="1"/>
    <col min="4614" max="4614" width="16.140625" style="4293" customWidth="1"/>
    <col min="4615" max="4615" width="17.5703125" style="4293" customWidth="1"/>
    <col min="4616" max="4616" width="18.28515625" style="4293" customWidth="1"/>
    <col min="4617" max="4617" width="17.28515625" style="4293" customWidth="1"/>
    <col min="4618" max="4618" width="15.28515625" style="4293" customWidth="1"/>
    <col min="4619" max="4620" width="17.5703125" style="4293" customWidth="1"/>
    <col min="4621" max="4621" width="14.7109375" style="4293" customWidth="1"/>
    <col min="4622" max="4852" width="9.140625" style="4293"/>
    <col min="4853" max="4867" width="17" style="4293" customWidth="1"/>
    <col min="4868" max="4868" width="19.7109375" style="4293" customWidth="1"/>
    <col min="4869" max="4869" width="18.28515625" style="4293" customWidth="1"/>
    <col min="4870" max="4870" width="16.140625" style="4293" customWidth="1"/>
    <col min="4871" max="4871" width="17.5703125" style="4293" customWidth="1"/>
    <col min="4872" max="4872" width="18.28515625" style="4293" customWidth="1"/>
    <col min="4873" max="4873" width="17.28515625" style="4293" customWidth="1"/>
    <col min="4874" max="4874" width="15.28515625" style="4293" customWidth="1"/>
    <col min="4875" max="4876" width="17.5703125" style="4293" customWidth="1"/>
    <col min="4877" max="4877" width="14.7109375" style="4293" customWidth="1"/>
    <col min="4878" max="5108" width="9.140625" style="4293"/>
    <col min="5109" max="5123" width="17" style="4293" customWidth="1"/>
    <col min="5124" max="5124" width="19.7109375" style="4293" customWidth="1"/>
    <col min="5125" max="5125" width="18.28515625" style="4293" customWidth="1"/>
    <col min="5126" max="5126" width="16.140625" style="4293" customWidth="1"/>
    <col min="5127" max="5127" width="17.5703125" style="4293" customWidth="1"/>
    <col min="5128" max="5128" width="18.28515625" style="4293" customWidth="1"/>
    <col min="5129" max="5129" width="17.28515625" style="4293" customWidth="1"/>
    <col min="5130" max="5130" width="15.28515625" style="4293" customWidth="1"/>
    <col min="5131" max="5132" width="17.5703125" style="4293" customWidth="1"/>
    <col min="5133" max="5133" width="14.7109375" style="4293" customWidth="1"/>
    <col min="5134" max="5364" width="9.140625" style="4293"/>
    <col min="5365" max="5379" width="17" style="4293" customWidth="1"/>
    <col min="5380" max="5380" width="19.7109375" style="4293" customWidth="1"/>
    <col min="5381" max="5381" width="18.28515625" style="4293" customWidth="1"/>
    <col min="5382" max="5382" width="16.140625" style="4293" customWidth="1"/>
    <col min="5383" max="5383" width="17.5703125" style="4293" customWidth="1"/>
    <col min="5384" max="5384" width="18.28515625" style="4293" customWidth="1"/>
    <col min="5385" max="5385" width="17.28515625" style="4293" customWidth="1"/>
    <col min="5386" max="5386" width="15.28515625" style="4293" customWidth="1"/>
    <col min="5387" max="5388" width="17.5703125" style="4293" customWidth="1"/>
    <col min="5389" max="5389" width="14.7109375" style="4293" customWidth="1"/>
    <col min="5390" max="5620" width="9.140625" style="4293"/>
    <col min="5621" max="5635" width="17" style="4293" customWidth="1"/>
    <col min="5636" max="5636" width="19.7109375" style="4293" customWidth="1"/>
    <col min="5637" max="5637" width="18.28515625" style="4293" customWidth="1"/>
    <col min="5638" max="5638" width="16.140625" style="4293" customWidth="1"/>
    <col min="5639" max="5639" width="17.5703125" style="4293" customWidth="1"/>
    <col min="5640" max="5640" width="18.28515625" style="4293" customWidth="1"/>
    <col min="5641" max="5641" width="17.28515625" style="4293" customWidth="1"/>
    <col min="5642" max="5642" width="15.28515625" style="4293" customWidth="1"/>
    <col min="5643" max="5644" width="17.5703125" style="4293" customWidth="1"/>
    <col min="5645" max="5645" width="14.7109375" style="4293" customWidth="1"/>
    <col min="5646" max="5876" width="9.140625" style="4293"/>
    <col min="5877" max="5891" width="17" style="4293" customWidth="1"/>
    <col min="5892" max="5892" width="19.7109375" style="4293" customWidth="1"/>
    <col min="5893" max="5893" width="18.28515625" style="4293" customWidth="1"/>
    <col min="5894" max="5894" width="16.140625" style="4293" customWidth="1"/>
    <col min="5895" max="5895" width="17.5703125" style="4293" customWidth="1"/>
    <col min="5896" max="5896" width="18.28515625" style="4293" customWidth="1"/>
    <col min="5897" max="5897" width="17.28515625" style="4293" customWidth="1"/>
    <col min="5898" max="5898" width="15.28515625" style="4293" customWidth="1"/>
    <col min="5899" max="5900" width="17.5703125" style="4293" customWidth="1"/>
    <col min="5901" max="5901" width="14.7109375" style="4293" customWidth="1"/>
    <col min="5902" max="6132" width="9.140625" style="4293"/>
    <col min="6133" max="6147" width="17" style="4293" customWidth="1"/>
    <col min="6148" max="6148" width="19.7109375" style="4293" customWidth="1"/>
    <col min="6149" max="6149" width="18.28515625" style="4293" customWidth="1"/>
    <col min="6150" max="6150" width="16.140625" style="4293" customWidth="1"/>
    <col min="6151" max="6151" width="17.5703125" style="4293" customWidth="1"/>
    <col min="6152" max="6152" width="18.28515625" style="4293" customWidth="1"/>
    <col min="6153" max="6153" width="17.28515625" style="4293" customWidth="1"/>
    <col min="6154" max="6154" width="15.28515625" style="4293" customWidth="1"/>
    <col min="6155" max="6156" width="17.5703125" style="4293" customWidth="1"/>
    <col min="6157" max="6157" width="14.7109375" style="4293" customWidth="1"/>
    <col min="6158" max="6388" width="9.140625" style="4293"/>
    <col min="6389" max="6403" width="17" style="4293" customWidth="1"/>
    <col min="6404" max="6404" width="19.7109375" style="4293" customWidth="1"/>
    <col min="6405" max="6405" width="18.28515625" style="4293" customWidth="1"/>
    <col min="6406" max="6406" width="16.140625" style="4293" customWidth="1"/>
    <col min="6407" max="6407" width="17.5703125" style="4293" customWidth="1"/>
    <col min="6408" max="6408" width="18.28515625" style="4293" customWidth="1"/>
    <col min="6409" max="6409" width="17.28515625" style="4293" customWidth="1"/>
    <col min="6410" max="6410" width="15.28515625" style="4293" customWidth="1"/>
    <col min="6411" max="6412" width="17.5703125" style="4293" customWidth="1"/>
    <col min="6413" max="6413" width="14.7109375" style="4293" customWidth="1"/>
    <col min="6414" max="6644" width="9.140625" style="4293"/>
    <col min="6645" max="6659" width="17" style="4293" customWidth="1"/>
    <col min="6660" max="6660" width="19.7109375" style="4293" customWidth="1"/>
    <col min="6661" max="6661" width="18.28515625" style="4293" customWidth="1"/>
    <col min="6662" max="6662" width="16.140625" style="4293" customWidth="1"/>
    <col min="6663" max="6663" width="17.5703125" style="4293" customWidth="1"/>
    <col min="6664" max="6664" width="18.28515625" style="4293" customWidth="1"/>
    <col min="6665" max="6665" width="17.28515625" style="4293" customWidth="1"/>
    <col min="6666" max="6666" width="15.28515625" style="4293" customWidth="1"/>
    <col min="6667" max="6668" width="17.5703125" style="4293" customWidth="1"/>
    <col min="6669" max="6669" width="14.7109375" style="4293" customWidth="1"/>
    <col min="6670" max="6900" width="9.140625" style="4293"/>
    <col min="6901" max="6915" width="17" style="4293" customWidth="1"/>
    <col min="6916" max="6916" width="19.7109375" style="4293" customWidth="1"/>
    <col min="6917" max="6917" width="18.28515625" style="4293" customWidth="1"/>
    <col min="6918" max="6918" width="16.140625" style="4293" customWidth="1"/>
    <col min="6919" max="6919" width="17.5703125" style="4293" customWidth="1"/>
    <col min="6920" max="6920" width="18.28515625" style="4293" customWidth="1"/>
    <col min="6921" max="6921" width="17.28515625" style="4293" customWidth="1"/>
    <col min="6922" max="6922" width="15.28515625" style="4293" customWidth="1"/>
    <col min="6923" max="6924" width="17.5703125" style="4293" customWidth="1"/>
    <col min="6925" max="6925" width="14.7109375" style="4293" customWidth="1"/>
    <col min="6926" max="7156" width="9.140625" style="4293"/>
    <col min="7157" max="7171" width="17" style="4293" customWidth="1"/>
    <col min="7172" max="7172" width="19.7109375" style="4293" customWidth="1"/>
    <col min="7173" max="7173" width="18.28515625" style="4293" customWidth="1"/>
    <col min="7174" max="7174" width="16.140625" style="4293" customWidth="1"/>
    <col min="7175" max="7175" width="17.5703125" style="4293" customWidth="1"/>
    <col min="7176" max="7176" width="18.28515625" style="4293" customWidth="1"/>
    <col min="7177" max="7177" width="17.28515625" style="4293" customWidth="1"/>
    <col min="7178" max="7178" width="15.28515625" style="4293" customWidth="1"/>
    <col min="7179" max="7180" width="17.5703125" style="4293" customWidth="1"/>
    <col min="7181" max="7181" width="14.7109375" style="4293" customWidth="1"/>
    <col min="7182" max="7412" width="9.140625" style="4293"/>
    <col min="7413" max="7427" width="17" style="4293" customWidth="1"/>
    <col min="7428" max="7428" width="19.7109375" style="4293" customWidth="1"/>
    <col min="7429" max="7429" width="18.28515625" style="4293" customWidth="1"/>
    <col min="7430" max="7430" width="16.140625" style="4293" customWidth="1"/>
    <col min="7431" max="7431" width="17.5703125" style="4293" customWidth="1"/>
    <col min="7432" max="7432" width="18.28515625" style="4293" customWidth="1"/>
    <col min="7433" max="7433" width="17.28515625" style="4293" customWidth="1"/>
    <col min="7434" max="7434" width="15.28515625" style="4293" customWidth="1"/>
    <col min="7435" max="7436" width="17.5703125" style="4293" customWidth="1"/>
    <col min="7437" max="7437" width="14.7109375" style="4293" customWidth="1"/>
    <col min="7438" max="7668" width="9.140625" style="4293"/>
    <col min="7669" max="7683" width="17" style="4293" customWidth="1"/>
    <col min="7684" max="7684" width="19.7109375" style="4293" customWidth="1"/>
    <col min="7685" max="7685" width="18.28515625" style="4293" customWidth="1"/>
    <col min="7686" max="7686" width="16.140625" style="4293" customWidth="1"/>
    <col min="7687" max="7687" width="17.5703125" style="4293" customWidth="1"/>
    <col min="7688" max="7688" width="18.28515625" style="4293" customWidth="1"/>
    <col min="7689" max="7689" width="17.28515625" style="4293" customWidth="1"/>
    <col min="7690" max="7690" width="15.28515625" style="4293" customWidth="1"/>
    <col min="7691" max="7692" width="17.5703125" style="4293" customWidth="1"/>
    <col min="7693" max="7693" width="14.7109375" style="4293" customWidth="1"/>
    <col min="7694" max="7924" width="9.140625" style="4293"/>
    <col min="7925" max="7939" width="17" style="4293" customWidth="1"/>
    <col min="7940" max="7940" width="19.7109375" style="4293" customWidth="1"/>
    <col min="7941" max="7941" width="18.28515625" style="4293" customWidth="1"/>
    <col min="7942" max="7942" width="16.140625" style="4293" customWidth="1"/>
    <col min="7943" max="7943" width="17.5703125" style="4293" customWidth="1"/>
    <col min="7944" max="7944" width="18.28515625" style="4293" customWidth="1"/>
    <col min="7945" max="7945" width="17.28515625" style="4293" customWidth="1"/>
    <col min="7946" max="7946" width="15.28515625" style="4293" customWidth="1"/>
    <col min="7947" max="7948" width="17.5703125" style="4293" customWidth="1"/>
    <col min="7949" max="7949" width="14.7109375" style="4293" customWidth="1"/>
    <col min="7950" max="8180" width="9.140625" style="4293"/>
    <col min="8181" max="8195" width="17" style="4293" customWidth="1"/>
    <col min="8196" max="8196" width="19.7109375" style="4293" customWidth="1"/>
    <col min="8197" max="8197" width="18.28515625" style="4293" customWidth="1"/>
    <col min="8198" max="8198" width="16.140625" style="4293" customWidth="1"/>
    <col min="8199" max="8199" width="17.5703125" style="4293" customWidth="1"/>
    <col min="8200" max="8200" width="18.28515625" style="4293" customWidth="1"/>
    <col min="8201" max="8201" width="17.28515625" style="4293" customWidth="1"/>
    <col min="8202" max="8202" width="15.28515625" style="4293" customWidth="1"/>
    <col min="8203" max="8204" width="17.5703125" style="4293" customWidth="1"/>
    <col min="8205" max="8205" width="14.7109375" style="4293" customWidth="1"/>
    <col min="8206" max="8436" width="9.140625" style="4293"/>
    <col min="8437" max="8451" width="17" style="4293" customWidth="1"/>
    <col min="8452" max="8452" width="19.7109375" style="4293" customWidth="1"/>
    <col min="8453" max="8453" width="18.28515625" style="4293" customWidth="1"/>
    <col min="8454" max="8454" width="16.140625" style="4293" customWidth="1"/>
    <col min="8455" max="8455" width="17.5703125" style="4293" customWidth="1"/>
    <col min="8456" max="8456" width="18.28515625" style="4293" customWidth="1"/>
    <col min="8457" max="8457" width="17.28515625" style="4293" customWidth="1"/>
    <col min="8458" max="8458" width="15.28515625" style="4293" customWidth="1"/>
    <col min="8459" max="8460" width="17.5703125" style="4293" customWidth="1"/>
    <col min="8461" max="8461" width="14.7109375" style="4293" customWidth="1"/>
    <col min="8462" max="8692" width="9.140625" style="4293"/>
    <col min="8693" max="8707" width="17" style="4293" customWidth="1"/>
    <col min="8708" max="8708" width="19.7109375" style="4293" customWidth="1"/>
    <col min="8709" max="8709" width="18.28515625" style="4293" customWidth="1"/>
    <col min="8710" max="8710" width="16.140625" style="4293" customWidth="1"/>
    <col min="8711" max="8711" width="17.5703125" style="4293" customWidth="1"/>
    <col min="8712" max="8712" width="18.28515625" style="4293" customWidth="1"/>
    <col min="8713" max="8713" width="17.28515625" style="4293" customWidth="1"/>
    <col min="8714" max="8714" width="15.28515625" style="4293" customWidth="1"/>
    <col min="8715" max="8716" width="17.5703125" style="4293" customWidth="1"/>
    <col min="8717" max="8717" width="14.7109375" style="4293" customWidth="1"/>
    <col min="8718" max="8948" width="9.140625" style="4293"/>
    <col min="8949" max="8963" width="17" style="4293" customWidth="1"/>
    <col min="8964" max="8964" width="19.7109375" style="4293" customWidth="1"/>
    <col min="8965" max="8965" width="18.28515625" style="4293" customWidth="1"/>
    <col min="8966" max="8966" width="16.140625" style="4293" customWidth="1"/>
    <col min="8967" max="8967" width="17.5703125" style="4293" customWidth="1"/>
    <col min="8968" max="8968" width="18.28515625" style="4293" customWidth="1"/>
    <col min="8969" max="8969" width="17.28515625" style="4293" customWidth="1"/>
    <col min="8970" max="8970" width="15.28515625" style="4293" customWidth="1"/>
    <col min="8971" max="8972" width="17.5703125" style="4293" customWidth="1"/>
    <col min="8973" max="8973" width="14.7109375" style="4293" customWidth="1"/>
    <col min="8974" max="9204" width="9.140625" style="4293"/>
    <col min="9205" max="9219" width="17" style="4293" customWidth="1"/>
    <col min="9220" max="9220" width="19.7109375" style="4293" customWidth="1"/>
    <col min="9221" max="9221" width="18.28515625" style="4293" customWidth="1"/>
    <col min="9222" max="9222" width="16.140625" style="4293" customWidth="1"/>
    <col min="9223" max="9223" width="17.5703125" style="4293" customWidth="1"/>
    <col min="9224" max="9224" width="18.28515625" style="4293" customWidth="1"/>
    <col min="9225" max="9225" width="17.28515625" style="4293" customWidth="1"/>
    <col min="9226" max="9226" width="15.28515625" style="4293" customWidth="1"/>
    <col min="9227" max="9228" width="17.5703125" style="4293" customWidth="1"/>
    <col min="9229" max="9229" width="14.7109375" style="4293" customWidth="1"/>
    <col min="9230" max="9460" width="9.140625" style="4293"/>
    <col min="9461" max="9475" width="17" style="4293" customWidth="1"/>
    <col min="9476" max="9476" width="19.7109375" style="4293" customWidth="1"/>
    <col min="9477" max="9477" width="18.28515625" style="4293" customWidth="1"/>
    <col min="9478" max="9478" width="16.140625" style="4293" customWidth="1"/>
    <col min="9479" max="9479" width="17.5703125" style="4293" customWidth="1"/>
    <col min="9480" max="9480" width="18.28515625" style="4293" customWidth="1"/>
    <col min="9481" max="9481" width="17.28515625" style="4293" customWidth="1"/>
    <col min="9482" max="9482" width="15.28515625" style="4293" customWidth="1"/>
    <col min="9483" max="9484" width="17.5703125" style="4293" customWidth="1"/>
    <col min="9485" max="9485" width="14.7109375" style="4293" customWidth="1"/>
    <col min="9486" max="9716" width="9.140625" style="4293"/>
    <col min="9717" max="9731" width="17" style="4293" customWidth="1"/>
    <col min="9732" max="9732" width="19.7109375" style="4293" customWidth="1"/>
    <col min="9733" max="9733" width="18.28515625" style="4293" customWidth="1"/>
    <col min="9734" max="9734" width="16.140625" style="4293" customWidth="1"/>
    <col min="9735" max="9735" width="17.5703125" style="4293" customWidth="1"/>
    <col min="9736" max="9736" width="18.28515625" style="4293" customWidth="1"/>
    <col min="9737" max="9737" width="17.28515625" style="4293" customWidth="1"/>
    <col min="9738" max="9738" width="15.28515625" style="4293" customWidth="1"/>
    <col min="9739" max="9740" width="17.5703125" style="4293" customWidth="1"/>
    <col min="9741" max="9741" width="14.7109375" style="4293" customWidth="1"/>
    <col min="9742" max="9972" width="9.140625" style="4293"/>
    <col min="9973" max="9987" width="17" style="4293" customWidth="1"/>
    <col min="9988" max="9988" width="19.7109375" style="4293" customWidth="1"/>
    <col min="9989" max="9989" width="18.28515625" style="4293" customWidth="1"/>
    <col min="9990" max="9990" width="16.140625" style="4293" customWidth="1"/>
    <col min="9991" max="9991" width="17.5703125" style="4293" customWidth="1"/>
    <col min="9992" max="9992" width="18.28515625" style="4293" customWidth="1"/>
    <col min="9993" max="9993" width="17.28515625" style="4293" customWidth="1"/>
    <col min="9994" max="9994" width="15.28515625" style="4293" customWidth="1"/>
    <col min="9995" max="9996" width="17.5703125" style="4293" customWidth="1"/>
    <col min="9997" max="9997" width="14.7109375" style="4293" customWidth="1"/>
    <col min="9998" max="10228" width="9.140625" style="4293"/>
    <col min="10229" max="10243" width="17" style="4293" customWidth="1"/>
    <col min="10244" max="10244" width="19.7109375" style="4293" customWidth="1"/>
    <col min="10245" max="10245" width="18.28515625" style="4293" customWidth="1"/>
    <col min="10246" max="10246" width="16.140625" style="4293" customWidth="1"/>
    <col min="10247" max="10247" width="17.5703125" style="4293" customWidth="1"/>
    <col min="10248" max="10248" width="18.28515625" style="4293" customWidth="1"/>
    <col min="10249" max="10249" width="17.28515625" style="4293" customWidth="1"/>
    <col min="10250" max="10250" width="15.28515625" style="4293" customWidth="1"/>
    <col min="10251" max="10252" width="17.5703125" style="4293" customWidth="1"/>
    <col min="10253" max="10253" width="14.7109375" style="4293" customWidth="1"/>
    <col min="10254" max="10484" width="9.140625" style="4293"/>
    <col min="10485" max="10499" width="17" style="4293" customWidth="1"/>
    <col min="10500" max="10500" width="19.7109375" style="4293" customWidth="1"/>
    <col min="10501" max="10501" width="18.28515625" style="4293" customWidth="1"/>
    <col min="10502" max="10502" width="16.140625" style="4293" customWidth="1"/>
    <col min="10503" max="10503" width="17.5703125" style="4293" customWidth="1"/>
    <col min="10504" max="10504" width="18.28515625" style="4293" customWidth="1"/>
    <col min="10505" max="10505" width="17.28515625" style="4293" customWidth="1"/>
    <col min="10506" max="10506" width="15.28515625" style="4293" customWidth="1"/>
    <col min="10507" max="10508" width="17.5703125" style="4293" customWidth="1"/>
    <col min="10509" max="10509" width="14.7109375" style="4293" customWidth="1"/>
    <col min="10510" max="10740" width="9.140625" style="4293"/>
    <col min="10741" max="10755" width="17" style="4293" customWidth="1"/>
    <col min="10756" max="10756" width="19.7109375" style="4293" customWidth="1"/>
    <col min="10757" max="10757" width="18.28515625" style="4293" customWidth="1"/>
    <col min="10758" max="10758" width="16.140625" style="4293" customWidth="1"/>
    <col min="10759" max="10759" width="17.5703125" style="4293" customWidth="1"/>
    <col min="10760" max="10760" width="18.28515625" style="4293" customWidth="1"/>
    <col min="10761" max="10761" width="17.28515625" style="4293" customWidth="1"/>
    <col min="10762" max="10762" width="15.28515625" style="4293" customWidth="1"/>
    <col min="10763" max="10764" width="17.5703125" style="4293" customWidth="1"/>
    <col min="10765" max="10765" width="14.7109375" style="4293" customWidth="1"/>
    <col min="10766" max="10996" width="9.140625" style="4293"/>
    <col min="10997" max="11011" width="17" style="4293" customWidth="1"/>
    <col min="11012" max="11012" width="19.7109375" style="4293" customWidth="1"/>
    <col min="11013" max="11013" width="18.28515625" style="4293" customWidth="1"/>
    <col min="11014" max="11014" width="16.140625" style="4293" customWidth="1"/>
    <col min="11015" max="11015" width="17.5703125" style="4293" customWidth="1"/>
    <col min="11016" max="11016" width="18.28515625" style="4293" customWidth="1"/>
    <col min="11017" max="11017" width="17.28515625" style="4293" customWidth="1"/>
    <col min="11018" max="11018" width="15.28515625" style="4293" customWidth="1"/>
    <col min="11019" max="11020" width="17.5703125" style="4293" customWidth="1"/>
    <col min="11021" max="11021" width="14.7109375" style="4293" customWidth="1"/>
    <col min="11022" max="11252" width="9.140625" style="4293"/>
    <col min="11253" max="11267" width="17" style="4293" customWidth="1"/>
    <col min="11268" max="11268" width="19.7109375" style="4293" customWidth="1"/>
    <col min="11269" max="11269" width="18.28515625" style="4293" customWidth="1"/>
    <col min="11270" max="11270" width="16.140625" style="4293" customWidth="1"/>
    <col min="11271" max="11271" width="17.5703125" style="4293" customWidth="1"/>
    <col min="11272" max="11272" width="18.28515625" style="4293" customWidth="1"/>
    <col min="11273" max="11273" width="17.28515625" style="4293" customWidth="1"/>
    <col min="11274" max="11274" width="15.28515625" style="4293" customWidth="1"/>
    <col min="11275" max="11276" width="17.5703125" style="4293" customWidth="1"/>
    <col min="11277" max="11277" width="14.7109375" style="4293" customWidth="1"/>
    <col min="11278" max="11508" width="9.140625" style="4293"/>
    <col min="11509" max="11523" width="17" style="4293" customWidth="1"/>
    <col min="11524" max="11524" width="19.7109375" style="4293" customWidth="1"/>
    <col min="11525" max="11525" width="18.28515625" style="4293" customWidth="1"/>
    <col min="11526" max="11526" width="16.140625" style="4293" customWidth="1"/>
    <col min="11527" max="11527" width="17.5703125" style="4293" customWidth="1"/>
    <col min="11528" max="11528" width="18.28515625" style="4293" customWidth="1"/>
    <col min="11529" max="11529" width="17.28515625" style="4293" customWidth="1"/>
    <col min="11530" max="11530" width="15.28515625" style="4293" customWidth="1"/>
    <col min="11531" max="11532" width="17.5703125" style="4293" customWidth="1"/>
    <col min="11533" max="11533" width="14.7109375" style="4293" customWidth="1"/>
    <col min="11534" max="11764" width="9.140625" style="4293"/>
    <col min="11765" max="11779" width="17" style="4293" customWidth="1"/>
    <col min="11780" max="11780" width="19.7109375" style="4293" customWidth="1"/>
    <col min="11781" max="11781" width="18.28515625" style="4293" customWidth="1"/>
    <col min="11782" max="11782" width="16.140625" style="4293" customWidth="1"/>
    <col min="11783" max="11783" width="17.5703125" style="4293" customWidth="1"/>
    <col min="11784" max="11784" width="18.28515625" style="4293" customWidth="1"/>
    <col min="11785" max="11785" width="17.28515625" style="4293" customWidth="1"/>
    <col min="11786" max="11786" width="15.28515625" style="4293" customWidth="1"/>
    <col min="11787" max="11788" width="17.5703125" style="4293" customWidth="1"/>
    <col min="11789" max="11789" width="14.7109375" style="4293" customWidth="1"/>
    <col min="11790" max="12020" width="9.140625" style="4293"/>
    <col min="12021" max="12035" width="17" style="4293" customWidth="1"/>
    <col min="12036" max="12036" width="19.7109375" style="4293" customWidth="1"/>
    <col min="12037" max="12037" width="18.28515625" style="4293" customWidth="1"/>
    <col min="12038" max="12038" width="16.140625" style="4293" customWidth="1"/>
    <col min="12039" max="12039" width="17.5703125" style="4293" customWidth="1"/>
    <col min="12040" max="12040" width="18.28515625" style="4293" customWidth="1"/>
    <col min="12041" max="12041" width="17.28515625" style="4293" customWidth="1"/>
    <col min="12042" max="12042" width="15.28515625" style="4293" customWidth="1"/>
    <col min="12043" max="12044" width="17.5703125" style="4293" customWidth="1"/>
    <col min="12045" max="12045" width="14.7109375" style="4293" customWidth="1"/>
    <col min="12046" max="12276" width="9.140625" style="4293"/>
    <col min="12277" max="12291" width="17" style="4293" customWidth="1"/>
    <col min="12292" max="12292" width="19.7109375" style="4293" customWidth="1"/>
    <col min="12293" max="12293" width="18.28515625" style="4293" customWidth="1"/>
    <col min="12294" max="12294" width="16.140625" style="4293" customWidth="1"/>
    <col min="12295" max="12295" width="17.5703125" style="4293" customWidth="1"/>
    <col min="12296" max="12296" width="18.28515625" style="4293" customWidth="1"/>
    <col min="12297" max="12297" width="17.28515625" style="4293" customWidth="1"/>
    <col min="12298" max="12298" width="15.28515625" style="4293" customWidth="1"/>
    <col min="12299" max="12300" width="17.5703125" style="4293" customWidth="1"/>
    <col min="12301" max="12301" width="14.7109375" style="4293" customWidth="1"/>
    <col min="12302" max="12532" width="9.140625" style="4293"/>
    <col min="12533" max="12547" width="17" style="4293" customWidth="1"/>
    <col min="12548" max="12548" width="19.7109375" style="4293" customWidth="1"/>
    <col min="12549" max="12549" width="18.28515625" style="4293" customWidth="1"/>
    <col min="12550" max="12550" width="16.140625" style="4293" customWidth="1"/>
    <col min="12551" max="12551" width="17.5703125" style="4293" customWidth="1"/>
    <col min="12552" max="12552" width="18.28515625" style="4293" customWidth="1"/>
    <col min="12553" max="12553" width="17.28515625" style="4293" customWidth="1"/>
    <col min="12554" max="12554" width="15.28515625" style="4293" customWidth="1"/>
    <col min="12555" max="12556" width="17.5703125" style="4293" customWidth="1"/>
    <col min="12557" max="12557" width="14.7109375" style="4293" customWidth="1"/>
    <col min="12558" max="12788" width="9.140625" style="4293"/>
    <col min="12789" max="12803" width="17" style="4293" customWidth="1"/>
    <col min="12804" max="12804" width="19.7109375" style="4293" customWidth="1"/>
    <col min="12805" max="12805" width="18.28515625" style="4293" customWidth="1"/>
    <col min="12806" max="12806" width="16.140625" style="4293" customWidth="1"/>
    <col min="12807" max="12807" width="17.5703125" style="4293" customWidth="1"/>
    <col min="12808" max="12808" width="18.28515625" style="4293" customWidth="1"/>
    <col min="12809" max="12809" width="17.28515625" style="4293" customWidth="1"/>
    <col min="12810" max="12810" width="15.28515625" style="4293" customWidth="1"/>
    <col min="12811" max="12812" width="17.5703125" style="4293" customWidth="1"/>
    <col min="12813" max="12813" width="14.7109375" style="4293" customWidth="1"/>
    <col min="12814" max="13044" width="9.140625" style="4293"/>
    <col min="13045" max="13059" width="17" style="4293" customWidth="1"/>
    <col min="13060" max="13060" width="19.7109375" style="4293" customWidth="1"/>
    <col min="13061" max="13061" width="18.28515625" style="4293" customWidth="1"/>
    <col min="13062" max="13062" width="16.140625" style="4293" customWidth="1"/>
    <col min="13063" max="13063" width="17.5703125" style="4293" customWidth="1"/>
    <col min="13064" max="13064" width="18.28515625" style="4293" customWidth="1"/>
    <col min="13065" max="13065" width="17.28515625" style="4293" customWidth="1"/>
    <col min="13066" max="13066" width="15.28515625" style="4293" customWidth="1"/>
    <col min="13067" max="13068" width="17.5703125" style="4293" customWidth="1"/>
    <col min="13069" max="13069" width="14.7109375" style="4293" customWidth="1"/>
    <col min="13070" max="13300" width="9.140625" style="4293"/>
    <col min="13301" max="13315" width="17" style="4293" customWidth="1"/>
    <col min="13316" max="13316" width="19.7109375" style="4293" customWidth="1"/>
    <col min="13317" max="13317" width="18.28515625" style="4293" customWidth="1"/>
    <col min="13318" max="13318" width="16.140625" style="4293" customWidth="1"/>
    <col min="13319" max="13319" width="17.5703125" style="4293" customWidth="1"/>
    <col min="13320" max="13320" width="18.28515625" style="4293" customWidth="1"/>
    <col min="13321" max="13321" width="17.28515625" style="4293" customWidth="1"/>
    <col min="13322" max="13322" width="15.28515625" style="4293" customWidth="1"/>
    <col min="13323" max="13324" width="17.5703125" style="4293" customWidth="1"/>
    <col min="13325" max="13325" width="14.7109375" style="4293" customWidth="1"/>
    <col min="13326" max="13556" width="9.140625" style="4293"/>
    <col min="13557" max="13571" width="17" style="4293" customWidth="1"/>
    <col min="13572" max="13572" width="19.7109375" style="4293" customWidth="1"/>
    <col min="13573" max="13573" width="18.28515625" style="4293" customWidth="1"/>
    <col min="13574" max="13574" width="16.140625" style="4293" customWidth="1"/>
    <col min="13575" max="13575" width="17.5703125" style="4293" customWidth="1"/>
    <col min="13576" max="13576" width="18.28515625" style="4293" customWidth="1"/>
    <col min="13577" max="13577" width="17.28515625" style="4293" customWidth="1"/>
    <col min="13578" max="13578" width="15.28515625" style="4293" customWidth="1"/>
    <col min="13579" max="13580" width="17.5703125" style="4293" customWidth="1"/>
    <col min="13581" max="13581" width="14.7109375" style="4293" customWidth="1"/>
    <col min="13582" max="13812" width="9.140625" style="4293"/>
    <col min="13813" max="13827" width="17" style="4293" customWidth="1"/>
    <col min="13828" max="13828" width="19.7109375" style="4293" customWidth="1"/>
    <col min="13829" max="13829" width="18.28515625" style="4293" customWidth="1"/>
    <col min="13830" max="13830" width="16.140625" style="4293" customWidth="1"/>
    <col min="13831" max="13831" width="17.5703125" style="4293" customWidth="1"/>
    <col min="13832" max="13832" width="18.28515625" style="4293" customWidth="1"/>
    <col min="13833" max="13833" width="17.28515625" style="4293" customWidth="1"/>
    <col min="13834" max="13834" width="15.28515625" style="4293" customWidth="1"/>
    <col min="13835" max="13836" width="17.5703125" style="4293" customWidth="1"/>
    <col min="13837" max="13837" width="14.7109375" style="4293" customWidth="1"/>
    <col min="13838" max="14068" width="9.140625" style="4293"/>
    <col min="14069" max="14083" width="17" style="4293" customWidth="1"/>
    <col min="14084" max="14084" width="19.7109375" style="4293" customWidth="1"/>
    <col min="14085" max="14085" width="18.28515625" style="4293" customWidth="1"/>
    <col min="14086" max="14086" width="16.140625" style="4293" customWidth="1"/>
    <col min="14087" max="14087" width="17.5703125" style="4293" customWidth="1"/>
    <col min="14088" max="14088" width="18.28515625" style="4293" customWidth="1"/>
    <col min="14089" max="14089" width="17.28515625" style="4293" customWidth="1"/>
    <col min="14090" max="14090" width="15.28515625" style="4293" customWidth="1"/>
    <col min="14091" max="14092" width="17.5703125" style="4293" customWidth="1"/>
    <col min="14093" max="14093" width="14.7109375" style="4293" customWidth="1"/>
    <col min="14094" max="14324" width="9.140625" style="4293"/>
    <col min="14325" max="14339" width="17" style="4293" customWidth="1"/>
    <col min="14340" max="14340" width="19.7109375" style="4293" customWidth="1"/>
    <col min="14341" max="14341" width="18.28515625" style="4293" customWidth="1"/>
    <col min="14342" max="14342" width="16.140625" style="4293" customWidth="1"/>
    <col min="14343" max="14343" width="17.5703125" style="4293" customWidth="1"/>
    <col min="14344" max="14344" width="18.28515625" style="4293" customWidth="1"/>
    <col min="14345" max="14345" width="17.28515625" style="4293" customWidth="1"/>
    <col min="14346" max="14346" width="15.28515625" style="4293" customWidth="1"/>
    <col min="14347" max="14348" width="17.5703125" style="4293" customWidth="1"/>
    <col min="14349" max="14349" width="14.7109375" style="4293" customWidth="1"/>
    <col min="14350" max="14580" width="9.140625" style="4293"/>
    <col min="14581" max="14595" width="17" style="4293" customWidth="1"/>
    <col min="14596" max="14596" width="19.7109375" style="4293" customWidth="1"/>
    <col min="14597" max="14597" width="18.28515625" style="4293" customWidth="1"/>
    <col min="14598" max="14598" width="16.140625" style="4293" customWidth="1"/>
    <col min="14599" max="14599" width="17.5703125" style="4293" customWidth="1"/>
    <col min="14600" max="14600" width="18.28515625" style="4293" customWidth="1"/>
    <col min="14601" max="14601" width="17.28515625" style="4293" customWidth="1"/>
    <col min="14602" max="14602" width="15.28515625" style="4293" customWidth="1"/>
    <col min="14603" max="14604" width="17.5703125" style="4293" customWidth="1"/>
    <col min="14605" max="14605" width="14.7109375" style="4293" customWidth="1"/>
    <col min="14606" max="14836" width="9.140625" style="4293"/>
    <col min="14837" max="14851" width="17" style="4293" customWidth="1"/>
    <col min="14852" max="14852" width="19.7109375" style="4293" customWidth="1"/>
    <col min="14853" max="14853" width="18.28515625" style="4293" customWidth="1"/>
    <col min="14854" max="14854" width="16.140625" style="4293" customWidth="1"/>
    <col min="14855" max="14855" width="17.5703125" style="4293" customWidth="1"/>
    <col min="14856" max="14856" width="18.28515625" style="4293" customWidth="1"/>
    <col min="14857" max="14857" width="17.28515625" style="4293" customWidth="1"/>
    <col min="14858" max="14858" width="15.28515625" style="4293" customWidth="1"/>
    <col min="14859" max="14860" width="17.5703125" style="4293" customWidth="1"/>
    <col min="14861" max="14861" width="14.7109375" style="4293" customWidth="1"/>
    <col min="14862" max="15092" width="9.140625" style="4293"/>
    <col min="15093" max="15107" width="17" style="4293" customWidth="1"/>
    <col min="15108" max="15108" width="19.7109375" style="4293" customWidth="1"/>
    <col min="15109" max="15109" width="18.28515625" style="4293" customWidth="1"/>
    <col min="15110" max="15110" width="16.140625" style="4293" customWidth="1"/>
    <col min="15111" max="15111" width="17.5703125" style="4293" customWidth="1"/>
    <col min="15112" max="15112" width="18.28515625" style="4293" customWidth="1"/>
    <col min="15113" max="15113" width="17.28515625" style="4293" customWidth="1"/>
    <col min="15114" max="15114" width="15.28515625" style="4293" customWidth="1"/>
    <col min="15115" max="15116" width="17.5703125" style="4293" customWidth="1"/>
    <col min="15117" max="15117" width="14.7109375" style="4293" customWidth="1"/>
    <col min="15118" max="15348" width="9.140625" style="4293"/>
    <col min="15349" max="15363" width="17" style="4293" customWidth="1"/>
    <col min="15364" max="15364" width="19.7109375" style="4293" customWidth="1"/>
    <col min="15365" max="15365" width="18.28515625" style="4293" customWidth="1"/>
    <col min="15366" max="15366" width="16.140625" style="4293" customWidth="1"/>
    <col min="15367" max="15367" width="17.5703125" style="4293" customWidth="1"/>
    <col min="15368" max="15368" width="18.28515625" style="4293" customWidth="1"/>
    <col min="15369" max="15369" width="17.28515625" style="4293" customWidth="1"/>
    <col min="15370" max="15370" width="15.28515625" style="4293" customWidth="1"/>
    <col min="15371" max="15372" width="17.5703125" style="4293" customWidth="1"/>
    <col min="15373" max="15373" width="14.7109375" style="4293" customWidth="1"/>
    <col min="15374" max="15604" width="9.140625" style="4293"/>
    <col min="15605" max="15619" width="17" style="4293" customWidth="1"/>
    <col min="15620" max="15620" width="19.7109375" style="4293" customWidth="1"/>
    <col min="15621" max="15621" width="18.28515625" style="4293" customWidth="1"/>
    <col min="15622" max="15622" width="16.140625" style="4293" customWidth="1"/>
    <col min="15623" max="15623" width="17.5703125" style="4293" customWidth="1"/>
    <col min="15624" max="15624" width="18.28515625" style="4293" customWidth="1"/>
    <col min="15625" max="15625" width="17.28515625" style="4293" customWidth="1"/>
    <col min="15626" max="15626" width="15.28515625" style="4293" customWidth="1"/>
    <col min="15627" max="15628" width="17.5703125" style="4293" customWidth="1"/>
    <col min="15629" max="15629" width="14.7109375" style="4293" customWidth="1"/>
    <col min="15630" max="15860" width="9.140625" style="4293"/>
    <col min="15861" max="15875" width="17" style="4293" customWidth="1"/>
    <col min="15876" max="15876" width="19.7109375" style="4293" customWidth="1"/>
    <col min="15877" max="15877" width="18.28515625" style="4293" customWidth="1"/>
    <col min="15878" max="15878" width="16.140625" style="4293" customWidth="1"/>
    <col min="15879" max="15879" width="17.5703125" style="4293" customWidth="1"/>
    <col min="15880" max="15880" width="18.28515625" style="4293" customWidth="1"/>
    <col min="15881" max="15881" width="17.28515625" style="4293" customWidth="1"/>
    <col min="15882" max="15882" width="15.28515625" style="4293" customWidth="1"/>
    <col min="15883" max="15884" width="17.5703125" style="4293" customWidth="1"/>
    <col min="15885" max="15885" width="14.7109375" style="4293" customWidth="1"/>
    <col min="15886" max="16116" width="9.140625" style="4293"/>
    <col min="16117" max="16131" width="17" style="4293" customWidth="1"/>
    <col min="16132" max="16132" width="19.7109375" style="4293" customWidth="1"/>
    <col min="16133" max="16133" width="18.28515625" style="4293" customWidth="1"/>
    <col min="16134" max="16134" width="16.140625" style="4293" customWidth="1"/>
    <col min="16135" max="16135" width="17.5703125" style="4293" customWidth="1"/>
    <col min="16136" max="16136" width="18.28515625" style="4293" customWidth="1"/>
    <col min="16137" max="16137" width="17.28515625" style="4293" customWidth="1"/>
    <col min="16138" max="16138" width="15.28515625" style="4293" customWidth="1"/>
    <col min="16139" max="16140" width="17.5703125" style="4293" customWidth="1"/>
    <col min="16141" max="16141" width="14.7109375" style="4293" customWidth="1"/>
    <col min="16142" max="16384" width="9.140625" style="4293"/>
  </cols>
  <sheetData>
    <row r="1" spans="1:13" ht="13.5" thickBot="1">
      <c r="A1" s="4291" t="s">
        <v>0</v>
      </c>
      <c r="B1" s="4291"/>
      <c r="C1" s="4291"/>
      <c r="D1" s="4292"/>
      <c r="M1" s="4292" t="s">
        <v>1</v>
      </c>
    </row>
    <row r="2" spans="1:13" ht="29.25" customHeight="1" thickTop="1">
      <c r="A2" s="7762" t="s">
        <v>4018</v>
      </c>
      <c r="B2" s="7775"/>
      <c r="C2" s="7775"/>
      <c r="D2" s="7763"/>
      <c r="E2" s="7763"/>
      <c r="F2" s="7763"/>
      <c r="G2" s="7763"/>
      <c r="H2" s="7763"/>
      <c r="I2" s="7763"/>
      <c r="J2" s="7763"/>
      <c r="K2" s="7763"/>
      <c r="L2" s="7763"/>
      <c r="M2" s="7764"/>
    </row>
    <row r="3" spans="1:13" ht="41.25" customHeight="1" thickBot="1">
      <c r="A3" s="7765" t="s">
        <v>3993</v>
      </c>
      <c r="B3" s="7776"/>
      <c r="C3" s="7776"/>
      <c r="D3" s="7766"/>
      <c r="E3" s="7766"/>
      <c r="F3" s="7766"/>
      <c r="G3" s="7766"/>
      <c r="H3" s="7766"/>
      <c r="I3" s="7766"/>
      <c r="J3" s="7766"/>
      <c r="K3" s="7766"/>
      <c r="L3" s="7766"/>
      <c r="M3" s="7767"/>
    </row>
    <row r="4" spans="1:13" ht="48.75" customHeight="1" thickBot="1">
      <c r="A4" s="7768" t="s">
        <v>2132</v>
      </c>
      <c r="B4" s="7777">
        <v>2008</v>
      </c>
      <c r="C4" s="7778"/>
      <c r="D4" s="7779">
        <v>2009</v>
      </c>
      <c r="E4" s="7778"/>
      <c r="F4" s="7777">
        <v>2010</v>
      </c>
      <c r="G4" s="7778"/>
      <c r="H4" s="7777">
        <v>2011</v>
      </c>
      <c r="I4" s="7778"/>
      <c r="J4" s="7777">
        <v>2012</v>
      </c>
      <c r="K4" s="7778"/>
      <c r="L4" s="7777">
        <v>2013</v>
      </c>
      <c r="M4" s="7780"/>
    </row>
    <row r="5" spans="1:13" ht="39" customHeight="1" thickBot="1">
      <c r="A5" s="7769"/>
      <c r="B5" s="4294" t="s">
        <v>4019</v>
      </c>
      <c r="C5" s="4295" t="s">
        <v>4024</v>
      </c>
      <c r="D5" s="4365" t="s">
        <v>4021</v>
      </c>
      <c r="E5" s="4295" t="s">
        <v>4024</v>
      </c>
      <c r="F5" s="4294" t="s">
        <v>4021</v>
      </c>
      <c r="G5" s="4295" t="s">
        <v>4024</v>
      </c>
      <c r="H5" s="4294" t="s">
        <v>4021</v>
      </c>
      <c r="I5" s="4295" t="s">
        <v>4024</v>
      </c>
      <c r="J5" s="4294" t="s">
        <v>4021</v>
      </c>
      <c r="K5" s="4295" t="s">
        <v>4024</v>
      </c>
      <c r="L5" s="4294" t="s">
        <v>4021</v>
      </c>
      <c r="M5" s="4296" t="s">
        <v>4024</v>
      </c>
    </row>
    <row r="6" spans="1:13" ht="30.95" customHeight="1">
      <c r="A6" s="4369" t="s">
        <v>2538</v>
      </c>
      <c r="B6" s="4297">
        <v>83432981</v>
      </c>
      <c r="C6" s="4298">
        <v>118762737</v>
      </c>
      <c r="D6" s="4366">
        <v>71042381</v>
      </c>
      <c r="E6" s="4298">
        <v>70050243</v>
      </c>
      <c r="F6" s="4297">
        <v>79698024</v>
      </c>
      <c r="G6" s="4298">
        <v>106140164</v>
      </c>
      <c r="H6" s="4297">
        <v>109577711</v>
      </c>
      <c r="I6" s="4298">
        <v>130571495</v>
      </c>
      <c r="J6" s="4297">
        <v>115098164</v>
      </c>
      <c r="K6" s="4299">
        <v>136118012</v>
      </c>
      <c r="L6" s="4297">
        <v>130178681</v>
      </c>
      <c r="M6" s="4300">
        <v>137918647</v>
      </c>
    </row>
    <row r="7" spans="1:13" ht="30.95" customHeight="1">
      <c r="A7" s="4370" t="s">
        <v>2539</v>
      </c>
      <c r="B7" s="4301">
        <v>91277457</v>
      </c>
      <c r="C7" s="4302">
        <v>91245994</v>
      </c>
      <c r="D7" s="4367">
        <v>65355815</v>
      </c>
      <c r="E7" s="4302">
        <v>65169668</v>
      </c>
      <c r="F7" s="4301">
        <v>79564878</v>
      </c>
      <c r="G7" s="4302">
        <v>88316557</v>
      </c>
      <c r="H7" s="4301">
        <v>105733434</v>
      </c>
      <c r="I7" s="4302">
        <v>116299959</v>
      </c>
      <c r="J7" s="4301">
        <v>116309182</v>
      </c>
      <c r="K7" s="4303">
        <v>115705203</v>
      </c>
      <c r="L7" s="4301">
        <v>131881072</v>
      </c>
      <c r="M7" s="4304">
        <v>127028824</v>
      </c>
    </row>
    <row r="8" spans="1:13" ht="30.95" customHeight="1">
      <c r="A8" s="4370" t="s">
        <v>2540</v>
      </c>
      <c r="B8" s="4301">
        <v>99871595</v>
      </c>
      <c r="C8" s="4302">
        <v>110350390</v>
      </c>
      <c r="D8" s="4367">
        <v>74457371</v>
      </c>
      <c r="E8" s="4302">
        <v>62496546</v>
      </c>
      <c r="F8" s="4301">
        <v>98550817</v>
      </c>
      <c r="G8" s="4302">
        <v>102696363</v>
      </c>
      <c r="H8" s="4301">
        <v>127856348</v>
      </c>
      <c r="I8" s="4302">
        <v>156848690</v>
      </c>
      <c r="J8" s="4301">
        <v>142688410</v>
      </c>
      <c r="K8" s="4303">
        <v>126993982</v>
      </c>
      <c r="L8" s="4301">
        <v>144967219</v>
      </c>
      <c r="M8" s="4304">
        <v>135636423</v>
      </c>
    </row>
    <row r="9" spans="1:13" ht="30.95" customHeight="1">
      <c r="A9" s="4370" t="s">
        <v>2541</v>
      </c>
      <c r="B9" s="4301">
        <v>87961099</v>
      </c>
      <c r="C9" s="4302">
        <v>131108893</v>
      </c>
      <c r="D9" s="4367">
        <v>72905820</v>
      </c>
      <c r="E9" s="4302">
        <v>81565100</v>
      </c>
      <c r="F9" s="4301">
        <v>93775141</v>
      </c>
      <c r="G9" s="4302">
        <v>121559278</v>
      </c>
      <c r="H9" s="4301">
        <v>135831958</v>
      </c>
      <c r="I9" s="4302">
        <v>165600058</v>
      </c>
      <c r="J9" s="4301">
        <v>124835931</v>
      </c>
      <c r="K9" s="4303">
        <v>134193582</v>
      </c>
      <c r="L9" s="4301">
        <v>132586695</v>
      </c>
      <c r="M9" s="4304">
        <v>168764701</v>
      </c>
    </row>
    <row r="10" spans="1:13" ht="30.95" customHeight="1">
      <c r="A10" s="4370" t="s">
        <v>2530</v>
      </c>
      <c r="B10" s="4301">
        <v>95516473</v>
      </c>
      <c r="C10" s="4302">
        <v>131741572</v>
      </c>
      <c r="D10" s="4367">
        <v>68033909</v>
      </c>
      <c r="E10" s="4302">
        <v>79845590</v>
      </c>
      <c r="F10" s="4301">
        <v>86714247</v>
      </c>
      <c r="G10" s="4302">
        <v>125258629</v>
      </c>
      <c r="H10" s="4301">
        <v>120796539</v>
      </c>
      <c r="I10" s="4302">
        <v>161634550</v>
      </c>
      <c r="J10" s="4301">
        <v>131849592</v>
      </c>
      <c r="K10" s="4303">
        <v>152195284</v>
      </c>
      <c r="L10" s="4301">
        <v>135911956</v>
      </c>
      <c r="M10" s="4304">
        <v>167964459</v>
      </c>
    </row>
    <row r="11" spans="1:13" ht="30.95" customHeight="1">
      <c r="A11" s="4370" t="s">
        <v>2531</v>
      </c>
      <c r="B11" s="4301">
        <v>92856592</v>
      </c>
      <c r="C11" s="4302">
        <v>122709900</v>
      </c>
      <c r="D11" s="4367">
        <v>84918657</v>
      </c>
      <c r="E11" s="4302">
        <v>82030277</v>
      </c>
      <c r="F11" s="4301">
        <v>100725709</v>
      </c>
      <c r="G11" s="4302">
        <v>105006117</v>
      </c>
      <c r="H11" s="4301">
        <v>126085750</v>
      </c>
      <c r="I11" s="4302">
        <v>159029928</v>
      </c>
      <c r="J11" s="4301">
        <v>122130563</v>
      </c>
      <c r="K11" s="4303">
        <v>136618883</v>
      </c>
      <c r="L11" s="4301">
        <v>130369486</v>
      </c>
      <c r="M11" s="4304">
        <v>149789992</v>
      </c>
    </row>
    <row r="12" spans="1:13" ht="30.95" customHeight="1">
      <c r="A12" s="4370" t="s">
        <v>2532</v>
      </c>
      <c r="B12" s="4301">
        <v>96374001</v>
      </c>
      <c r="C12" s="4302">
        <v>146768744</v>
      </c>
      <c r="D12" s="4367">
        <v>87683472</v>
      </c>
      <c r="E12" s="4302">
        <v>107669077</v>
      </c>
      <c r="F12" s="4301">
        <v>104947980</v>
      </c>
      <c r="G12" s="4302">
        <v>132650752</v>
      </c>
      <c r="H12" s="4301">
        <v>122983979</v>
      </c>
      <c r="I12" s="4302">
        <v>150570622</v>
      </c>
      <c r="J12" s="4301">
        <v>126205194</v>
      </c>
      <c r="K12" s="4303">
        <v>134559407</v>
      </c>
      <c r="L12" s="4301">
        <v>136677738</v>
      </c>
      <c r="M12" s="4304">
        <v>165078877</v>
      </c>
    </row>
    <row r="13" spans="1:13" ht="30.95" customHeight="1">
      <c r="A13" s="4370" t="s">
        <v>2533</v>
      </c>
      <c r="B13" s="4301">
        <v>98948599</v>
      </c>
      <c r="C13" s="4302">
        <v>134600835</v>
      </c>
      <c r="D13" s="4367">
        <v>86882505</v>
      </c>
      <c r="E13" s="4302">
        <v>109308251</v>
      </c>
      <c r="F13" s="4301">
        <v>97406929</v>
      </c>
      <c r="G13" s="4302">
        <v>121908467</v>
      </c>
      <c r="H13" s="4301">
        <v>114231212</v>
      </c>
      <c r="I13" s="4302">
        <v>143090938</v>
      </c>
      <c r="J13" s="4301">
        <v>122744959</v>
      </c>
      <c r="K13" s="4303">
        <v>145071156</v>
      </c>
      <c r="L13" s="4301">
        <v>128559389</v>
      </c>
      <c r="M13" s="4304">
        <v>128357130</v>
      </c>
    </row>
    <row r="14" spans="1:13" ht="30.95" customHeight="1">
      <c r="A14" s="4370" t="s">
        <v>2534</v>
      </c>
      <c r="B14" s="4301">
        <v>112604498</v>
      </c>
      <c r="C14" s="4302">
        <v>123510537</v>
      </c>
      <c r="D14" s="4367">
        <v>78787319</v>
      </c>
      <c r="E14" s="4302">
        <v>78934542</v>
      </c>
      <c r="F14" s="4301">
        <v>90443779</v>
      </c>
      <c r="G14" s="4302">
        <v>124585123</v>
      </c>
      <c r="H14" s="4301">
        <v>122532212</v>
      </c>
      <c r="I14" s="4302">
        <v>135657533</v>
      </c>
      <c r="J14" s="4301">
        <v>135719253</v>
      </c>
      <c r="K14" s="4303">
        <v>127637582</v>
      </c>
      <c r="L14" s="4301">
        <v>140200610</v>
      </c>
      <c r="M14" s="4304">
        <v>139327008</v>
      </c>
    </row>
    <row r="15" spans="1:13" ht="30.95" customHeight="1">
      <c r="A15" s="4370" t="s">
        <v>2535</v>
      </c>
      <c r="B15" s="4301">
        <v>93078308</v>
      </c>
      <c r="C15" s="4302">
        <v>100266607</v>
      </c>
      <c r="D15" s="4367">
        <v>89655281</v>
      </c>
      <c r="E15" s="4302">
        <v>88401767</v>
      </c>
      <c r="F15" s="4301">
        <v>103769993</v>
      </c>
      <c r="G15" s="4302">
        <v>125294753</v>
      </c>
      <c r="H15" s="4301">
        <v>128717489</v>
      </c>
      <c r="I15" s="4302">
        <v>138596119</v>
      </c>
      <c r="J15" s="4301">
        <v>139251384</v>
      </c>
      <c r="K15" s="4303">
        <v>122558535</v>
      </c>
      <c r="L15" s="4301">
        <v>133627378</v>
      </c>
      <c r="M15" s="4304">
        <v>143460417</v>
      </c>
    </row>
    <row r="16" spans="1:13" ht="30.95" customHeight="1">
      <c r="A16" s="4370" t="s">
        <v>2536</v>
      </c>
      <c r="B16" s="4301">
        <v>90231743</v>
      </c>
      <c r="C16" s="4302">
        <v>100453377</v>
      </c>
      <c r="D16" s="4367">
        <v>84408851</v>
      </c>
      <c r="E16" s="4302">
        <v>80690767</v>
      </c>
      <c r="F16" s="4301">
        <v>99682595</v>
      </c>
      <c r="G16" s="4302">
        <v>153291616</v>
      </c>
      <c r="H16" s="4301">
        <v>120411259</v>
      </c>
      <c r="I16" s="4302">
        <v>134704641</v>
      </c>
      <c r="J16" s="4301">
        <v>156935364</v>
      </c>
      <c r="K16" s="4303">
        <v>139966658</v>
      </c>
      <c r="L16" s="4301">
        <v>159510352</v>
      </c>
      <c r="M16" s="4304">
        <v>146429183</v>
      </c>
    </row>
    <row r="17" spans="1:13" ht="30.95" customHeight="1" thickBot="1">
      <c r="A17" s="4371" t="s">
        <v>2537</v>
      </c>
      <c r="B17" s="4361">
        <v>80011173</v>
      </c>
      <c r="C17" s="4362">
        <v>76230829</v>
      </c>
      <c r="D17" s="4368">
        <v>100188179</v>
      </c>
      <c r="E17" s="4362">
        <v>95470644</v>
      </c>
      <c r="F17" s="4361">
        <v>129036453</v>
      </c>
      <c r="G17" s="4362">
        <v>142910986</v>
      </c>
      <c r="H17" s="4361">
        <v>134642004</v>
      </c>
      <c r="I17" s="4362">
        <v>131759444</v>
      </c>
      <c r="J17" s="4361">
        <v>149226724</v>
      </c>
      <c r="K17" s="4364">
        <v>117581450</v>
      </c>
      <c r="L17" s="4361">
        <v>167065118</v>
      </c>
      <c r="M17" s="4363">
        <v>145409223</v>
      </c>
    </row>
    <row r="18" spans="1:13" ht="30.95" customHeight="1" thickBot="1">
      <c r="A18" s="4372" t="s">
        <v>2</v>
      </c>
      <c r="B18" s="4391">
        <f>B6+B7+B8+B9+B10+B11+B12+B13+B14+B15+B16+B17</f>
        <v>1122164519</v>
      </c>
      <c r="C18" s="4392">
        <f>C6+C7+C8+C9+C10+C11+C12+C13+C14+C15+C16+C17</f>
        <v>1387750415</v>
      </c>
      <c r="D18" s="4393">
        <f>D6+D7+D8+D9+D10+D11+D12+D13+D14+D15+D16+D17</f>
        <v>964319560</v>
      </c>
      <c r="E18" s="4392">
        <f>E6+E7+E8+E9+E10+E11+E12+E13+E14+E15+E16+E17</f>
        <v>1001632472</v>
      </c>
      <c r="F18" s="4392">
        <v>1164316545</v>
      </c>
      <c r="G18" s="4392">
        <v>1449618805</v>
      </c>
      <c r="H18" s="4391">
        <f t="shared" ref="H18:M18" si="0">H6+H7+H8+H9+H10+H11+H12+H13+H14+H15+H16+H17</f>
        <v>1469399895</v>
      </c>
      <c r="I18" s="4392">
        <f t="shared" si="0"/>
        <v>1724363977</v>
      </c>
      <c r="J18" s="4391">
        <f t="shared" si="0"/>
        <v>1582994720</v>
      </c>
      <c r="K18" s="4394">
        <f t="shared" si="0"/>
        <v>1589199734</v>
      </c>
      <c r="L18" s="4391">
        <f t="shared" si="0"/>
        <v>1671535694</v>
      </c>
      <c r="M18" s="4395">
        <f t="shared" si="0"/>
        <v>1755164884</v>
      </c>
    </row>
    <row r="19" spans="1:13" ht="20.100000000000001" customHeight="1" thickTop="1"/>
    <row r="20" spans="1:13" ht="20.100000000000001" customHeight="1">
      <c r="A20" s="4306" t="s">
        <v>3994</v>
      </c>
      <c r="B20" s="4306"/>
      <c r="C20" s="4306"/>
      <c r="D20" s="4305"/>
      <c r="E20" s="4305"/>
    </row>
    <row r="21" spans="1:13" ht="20.100000000000001" customHeight="1">
      <c r="A21" s="4306" t="s">
        <v>3995</v>
      </c>
      <c r="B21" s="4306"/>
      <c r="C21" s="4306"/>
      <c r="D21" s="4306"/>
      <c r="E21" s="4306"/>
    </row>
    <row r="22" spans="1:13" ht="20.100000000000001" customHeight="1">
      <c r="A22" s="4307" t="s">
        <v>3996</v>
      </c>
      <c r="B22" s="4307"/>
      <c r="C22" s="4307"/>
      <c r="D22" s="4308"/>
      <c r="E22" s="4308"/>
    </row>
    <row r="23" spans="1:13" ht="20.100000000000001" customHeight="1">
      <c r="A23" s="4306" t="s">
        <v>3997</v>
      </c>
      <c r="B23" s="4306"/>
      <c r="C23" s="4306"/>
      <c r="D23" s="4305"/>
      <c r="E23" s="4305"/>
    </row>
  </sheetData>
  <mergeCells count="9">
    <mergeCell ref="A2:M2"/>
    <mergeCell ref="A3:M3"/>
    <mergeCell ref="A4:A5"/>
    <mergeCell ref="B4:C4"/>
    <mergeCell ref="D4:E4"/>
    <mergeCell ref="F4:G4"/>
    <mergeCell ref="H4:I4"/>
    <mergeCell ref="J4:K4"/>
    <mergeCell ref="L4:M4"/>
  </mergeCells>
  <hyperlinks>
    <hyperlink ref="A1" r:id="rId1"/>
  </hyperlinks>
  <pageMargins left="0.70866141732283472" right="0.70866141732283472" top="0.74803149606299213" bottom="0.74803149606299213" header="0.31496062992125984" footer="0.31496062992125984"/>
  <pageSetup paperSize="9" scale="74" fitToWidth="0" orientation="landscape" r:id="rId2"/>
  <headerFooter alignWithMargins="0">
    <oddFooter>&amp;R259</oddFooter>
  </headerFooter>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52">
    <pageSetUpPr fitToPage="1"/>
  </sheetPr>
  <dimension ref="A1:Q27"/>
  <sheetViews>
    <sheetView view="pageBreakPreview" zoomScale="60" zoomScaleNormal="100" workbookViewId="0">
      <selection activeCell="H15" sqref="H15"/>
    </sheetView>
  </sheetViews>
  <sheetFormatPr defaultRowHeight="12.75"/>
  <cols>
    <col min="1" max="1" width="11.85546875" style="4293" customWidth="1"/>
    <col min="2" max="2" width="11.28515625" style="4293" customWidth="1"/>
    <col min="3" max="3" width="11.7109375" style="4293" customWidth="1"/>
    <col min="4" max="4" width="11.28515625" style="4293" customWidth="1"/>
    <col min="5" max="5" width="12.5703125" style="4293" customWidth="1"/>
    <col min="6" max="6" width="11.28515625" style="4293" customWidth="1"/>
    <col min="7" max="7" width="12" style="4293" customWidth="1"/>
    <col min="8" max="8" width="11.28515625" style="4293" customWidth="1"/>
    <col min="9" max="9" width="12.5703125" style="4293" customWidth="1"/>
    <col min="10" max="10" width="11.28515625" style="4293" customWidth="1"/>
    <col min="11" max="11" width="11.7109375" style="4293" customWidth="1"/>
    <col min="12" max="12" width="11.28515625" style="4293" customWidth="1"/>
    <col min="13" max="13" width="12.7109375" style="4293" customWidth="1"/>
    <col min="14" max="14" width="11.28515625" style="4293" customWidth="1"/>
    <col min="15" max="15" width="11.5703125" style="4293" customWidth="1"/>
    <col min="16" max="16" width="11.28515625" style="4293" customWidth="1"/>
    <col min="17" max="17" width="12.28515625" style="4293" customWidth="1"/>
    <col min="18" max="256" width="9.140625" style="4293"/>
    <col min="257" max="257" width="14.28515625" style="4293" customWidth="1"/>
    <col min="258" max="258" width="15" style="4293" customWidth="1"/>
    <col min="259" max="259" width="14.140625" style="4293" customWidth="1"/>
    <col min="260" max="260" width="14.42578125" style="4293" customWidth="1"/>
    <col min="261" max="262" width="15.7109375" style="4293" customWidth="1"/>
    <col min="263" max="263" width="16.140625" style="4293" customWidth="1"/>
    <col min="264" max="264" width="14.140625" style="4293" customWidth="1"/>
    <col min="265" max="265" width="12.5703125" style="4293" customWidth="1"/>
    <col min="266" max="266" width="14.42578125" style="4293" customWidth="1"/>
    <col min="267" max="267" width="15.28515625" style="4293" customWidth="1"/>
    <col min="268" max="268" width="17.140625" style="4293" customWidth="1"/>
    <col min="269" max="269" width="13.7109375" style="4293" customWidth="1"/>
    <col min="270" max="270" width="14.7109375" style="4293" customWidth="1"/>
    <col min="271" max="271" width="14.85546875" style="4293" customWidth="1"/>
    <col min="272" max="273" width="13.28515625" style="4293" customWidth="1"/>
    <col min="274" max="512" width="9.140625" style="4293"/>
    <col min="513" max="513" width="14.28515625" style="4293" customWidth="1"/>
    <col min="514" max="514" width="15" style="4293" customWidth="1"/>
    <col min="515" max="515" width="14.140625" style="4293" customWidth="1"/>
    <col min="516" max="516" width="14.42578125" style="4293" customWidth="1"/>
    <col min="517" max="518" width="15.7109375" style="4293" customWidth="1"/>
    <col min="519" max="519" width="16.140625" style="4293" customWidth="1"/>
    <col min="520" max="520" width="14.140625" style="4293" customWidth="1"/>
    <col min="521" max="521" width="12.5703125" style="4293" customWidth="1"/>
    <col min="522" max="522" width="14.42578125" style="4293" customWidth="1"/>
    <col min="523" max="523" width="15.28515625" style="4293" customWidth="1"/>
    <col min="524" max="524" width="17.140625" style="4293" customWidth="1"/>
    <col min="525" max="525" width="13.7109375" style="4293" customWidth="1"/>
    <col min="526" max="526" width="14.7109375" style="4293" customWidth="1"/>
    <col min="527" max="527" width="14.85546875" style="4293" customWidth="1"/>
    <col min="528" max="529" width="13.28515625" style="4293" customWidth="1"/>
    <col min="530" max="768" width="9.140625" style="4293"/>
    <col min="769" max="769" width="14.28515625" style="4293" customWidth="1"/>
    <col min="770" max="770" width="15" style="4293" customWidth="1"/>
    <col min="771" max="771" width="14.140625" style="4293" customWidth="1"/>
    <col min="772" max="772" width="14.42578125" style="4293" customWidth="1"/>
    <col min="773" max="774" width="15.7109375" style="4293" customWidth="1"/>
    <col min="775" max="775" width="16.140625" style="4293" customWidth="1"/>
    <col min="776" max="776" width="14.140625" style="4293" customWidth="1"/>
    <col min="777" max="777" width="12.5703125" style="4293" customWidth="1"/>
    <col min="778" max="778" width="14.42578125" style="4293" customWidth="1"/>
    <col min="779" max="779" width="15.28515625" style="4293" customWidth="1"/>
    <col min="780" max="780" width="17.140625" style="4293" customWidth="1"/>
    <col min="781" max="781" width="13.7109375" style="4293" customWidth="1"/>
    <col min="782" max="782" width="14.7109375" style="4293" customWidth="1"/>
    <col min="783" max="783" width="14.85546875" style="4293" customWidth="1"/>
    <col min="784" max="785" width="13.28515625" style="4293" customWidth="1"/>
    <col min="786" max="1024" width="9.140625" style="4293"/>
    <col min="1025" max="1025" width="14.28515625" style="4293" customWidth="1"/>
    <col min="1026" max="1026" width="15" style="4293" customWidth="1"/>
    <col min="1027" max="1027" width="14.140625" style="4293" customWidth="1"/>
    <col min="1028" max="1028" width="14.42578125" style="4293" customWidth="1"/>
    <col min="1029" max="1030" width="15.7109375" style="4293" customWidth="1"/>
    <col min="1031" max="1031" width="16.140625" style="4293" customWidth="1"/>
    <col min="1032" max="1032" width="14.140625" style="4293" customWidth="1"/>
    <col min="1033" max="1033" width="12.5703125" style="4293" customWidth="1"/>
    <col min="1034" max="1034" width="14.42578125" style="4293" customWidth="1"/>
    <col min="1035" max="1035" width="15.28515625" style="4293" customWidth="1"/>
    <col min="1036" max="1036" width="17.140625" style="4293" customWidth="1"/>
    <col min="1037" max="1037" width="13.7109375" style="4293" customWidth="1"/>
    <col min="1038" max="1038" width="14.7109375" style="4293" customWidth="1"/>
    <col min="1039" max="1039" width="14.85546875" style="4293" customWidth="1"/>
    <col min="1040" max="1041" width="13.28515625" style="4293" customWidth="1"/>
    <col min="1042" max="1280" width="9.140625" style="4293"/>
    <col min="1281" max="1281" width="14.28515625" style="4293" customWidth="1"/>
    <col min="1282" max="1282" width="15" style="4293" customWidth="1"/>
    <col min="1283" max="1283" width="14.140625" style="4293" customWidth="1"/>
    <col min="1284" max="1284" width="14.42578125" style="4293" customWidth="1"/>
    <col min="1285" max="1286" width="15.7109375" style="4293" customWidth="1"/>
    <col min="1287" max="1287" width="16.140625" style="4293" customWidth="1"/>
    <col min="1288" max="1288" width="14.140625" style="4293" customWidth="1"/>
    <col min="1289" max="1289" width="12.5703125" style="4293" customWidth="1"/>
    <col min="1290" max="1290" width="14.42578125" style="4293" customWidth="1"/>
    <col min="1291" max="1291" width="15.28515625" style="4293" customWidth="1"/>
    <col min="1292" max="1292" width="17.140625" style="4293" customWidth="1"/>
    <col min="1293" max="1293" width="13.7109375" style="4293" customWidth="1"/>
    <col min="1294" max="1294" width="14.7109375" style="4293" customWidth="1"/>
    <col min="1295" max="1295" width="14.85546875" style="4293" customWidth="1"/>
    <col min="1296" max="1297" width="13.28515625" style="4293" customWidth="1"/>
    <col min="1298" max="1536" width="9.140625" style="4293"/>
    <col min="1537" max="1537" width="14.28515625" style="4293" customWidth="1"/>
    <col min="1538" max="1538" width="15" style="4293" customWidth="1"/>
    <col min="1539" max="1539" width="14.140625" style="4293" customWidth="1"/>
    <col min="1540" max="1540" width="14.42578125" style="4293" customWidth="1"/>
    <col min="1541" max="1542" width="15.7109375" style="4293" customWidth="1"/>
    <col min="1543" max="1543" width="16.140625" style="4293" customWidth="1"/>
    <col min="1544" max="1544" width="14.140625" style="4293" customWidth="1"/>
    <col min="1545" max="1545" width="12.5703125" style="4293" customWidth="1"/>
    <col min="1546" max="1546" width="14.42578125" style="4293" customWidth="1"/>
    <col min="1547" max="1547" width="15.28515625" style="4293" customWidth="1"/>
    <col min="1548" max="1548" width="17.140625" style="4293" customWidth="1"/>
    <col min="1549" max="1549" width="13.7109375" style="4293" customWidth="1"/>
    <col min="1550" max="1550" width="14.7109375" style="4293" customWidth="1"/>
    <col min="1551" max="1551" width="14.85546875" style="4293" customWidth="1"/>
    <col min="1552" max="1553" width="13.28515625" style="4293" customWidth="1"/>
    <col min="1554" max="1792" width="9.140625" style="4293"/>
    <col min="1793" max="1793" width="14.28515625" style="4293" customWidth="1"/>
    <col min="1794" max="1794" width="15" style="4293" customWidth="1"/>
    <col min="1795" max="1795" width="14.140625" style="4293" customWidth="1"/>
    <col min="1796" max="1796" width="14.42578125" style="4293" customWidth="1"/>
    <col min="1797" max="1798" width="15.7109375" style="4293" customWidth="1"/>
    <col min="1799" max="1799" width="16.140625" style="4293" customWidth="1"/>
    <col min="1800" max="1800" width="14.140625" style="4293" customWidth="1"/>
    <col min="1801" max="1801" width="12.5703125" style="4293" customWidth="1"/>
    <col min="1802" max="1802" width="14.42578125" style="4293" customWidth="1"/>
    <col min="1803" max="1803" width="15.28515625" style="4293" customWidth="1"/>
    <col min="1804" max="1804" width="17.140625" style="4293" customWidth="1"/>
    <col min="1805" max="1805" width="13.7109375" style="4293" customWidth="1"/>
    <col min="1806" max="1806" width="14.7109375" style="4293" customWidth="1"/>
    <col min="1807" max="1807" width="14.85546875" style="4293" customWidth="1"/>
    <col min="1808" max="1809" width="13.28515625" style="4293" customWidth="1"/>
    <col min="1810" max="2048" width="9.140625" style="4293"/>
    <col min="2049" max="2049" width="14.28515625" style="4293" customWidth="1"/>
    <col min="2050" max="2050" width="15" style="4293" customWidth="1"/>
    <col min="2051" max="2051" width="14.140625" style="4293" customWidth="1"/>
    <col min="2052" max="2052" width="14.42578125" style="4293" customWidth="1"/>
    <col min="2053" max="2054" width="15.7109375" style="4293" customWidth="1"/>
    <col min="2055" max="2055" width="16.140625" style="4293" customWidth="1"/>
    <col min="2056" max="2056" width="14.140625" style="4293" customWidth="1"/>
    <col min="2057" max="2057" width="12.5703125" style="4293" customWidth="1"/>
    <col min="2058" max="2058" width="14.42578125" style="4293" customWidth="1"/>
    <col min="2059" max="2059" width="15.28515625" style="4293" customWidth="1"/>
    <col min="2060" max="2060" width="17.140625" style="4293" customWidth="1"/>
    <col min="2061" max="2061" width="13.7109375" style="4293" customWidth="1"/>
    <col min="2062" max="2062" width="14.7109375" style="4293" customWidth="1"/>
    <col min="2063" max="2063" width="14.85546875" style="4293" customWidth="1"/>
    <col min="2064" max="2065" width="13.28515625" style="4293" customWidth="1"/>
    <col min="2066" max="2304" width="9.140625" style="4293"/>
    <col min="2305" max="2305" width="14.28515625" style="4293" customWidth="1"/>
    <col min="2306" max="2306" width="15" style="4293" customWidth="1"/>
    <col min="2307" max="2307" width="14.140625" style="4293" customWidth="1"/>
    <col min="2308" max="2308" width="14.42578125" style="4293" customWidth="1"/>
    <col min="2309" max="2310" width="15.7109375" style="4293" customWidth="1"/>
    <col min="2311" max="2311" width="16.140625" style="4293" customWidth="1"/>
    <col min="2312" max="2312" width="14.140625" style="4293" customWidth="1"/>
    <col min="2313" max="2313" width="12.5703125" style="4293" customWidth="1"/>
    <col min="2314" max="2314" width="14.42578125" style="4293" customWidth="1"/>
    <col min="2315" max="2315" width="15.28515625" style="4293" customWidth="1"/>
    <col min="2316" max="2316" width="17.140625" style="4293" customWidth="1"/>
    <col min="2317" max="2317" width="13.7109375" style="4293" customWidth="1"/>
    <col min="2318" max="2318" width="14.7109375" style="4293" customWidth="1"/>
    <col min="2319" max="2319" width="14.85546875" style="4293" customWidth="1"/>
    <col min="2320" max="2321" width="13.28515625" style="4293" customWidth="1"/>
    <col min="2322" max="2560" width="9.140625" style="4293"/>
    <col min="2561" max="2561" width="14.28515625" style="4293" customWidth="1"/>
    <col min="2562" max="2562" width="15" style="4293" customWidth="1"/>
    <col min="2563" max="2563" width="14.140625" style="4293" customWidth="1"/>
    <col min="2564" max="2564" width="14.42578125" style="4293" customWidth="1"/>
    <col min="2565" max="2566" width="15.7109375" style="4293" customWidth="1"/>
    <col min="2567" max="2567" width="16.140625" style="4293" customWidth="1"/>
    <col min="2568" max="2568" width="14.140625" style="4293" customWidth="1"/>
    <col min="2569" max="2569" width="12.5703125" style="4293" customWidth="1"/>
    <col min="2570" max="2570" width="14.42578125" style="4293" customWidth="1"/>
    <col min="2571" max="2571" width="15.28515625" style="4293" customWidth="1"/>
    <col min="2572" max="2572" width="17.140625" style="4293" customWidth="1"/>
    <col min="2573" max="2573" width="13.7109375" style="4293" customWidth="1"/>
    <col min="2574" max="2574" width="14.7109375" style="4293" customWidth="1"/>
    <col min="2575" max="2575" width="14.85546875" style="4293" customWidth="1"/>
    <col min="2576" max="2577" width="13.28515625" style="4293" customWidth="1"/>
    <col min="2578" max="2816" width="9.140625" style="4293"/>
    <col min="2817" max="2817" width="14.28515625" style="4293" customWidth="1"/>
    <col min="2818" max="2818" width="15" style="4293" customWidth="1"/>
    <col min="2819" max="2819" width="14.140625" style="4293" customWidth="1"/>
    <col min="2820" max="2820" width="14.42578125" style="4293" customWidth="1"/>
    <col min="2821" max="2822" width="15.7109375" style="4293" customWidth="1"/>
    <col min="2823" max="2823" width="16.140625" style="4293" customWidth="1"/>
    <col min="2824" max="2824" width="14.140625" style="4293" customWidth="1"/>
    <col min="2825" max="2825" width="12.5703125" style="4293" customWidth="1"/>
    <col min="2826" max="2826" width="14.42578125" style="4293" customWidth="1"/>
    <col min="2827" max="2827" width="15.28515625" style="4293" customWidth="1"/>
    <col min="2828" max="2828" width="17.140625" style="4293" customWidth="1"/>
    <col min="2829" max="2829" width="13.7109375" style="4293" customWidth="1"/>
    <col min="2830" max="2830" width="14.7109375" style="4293" customWidth="1"/>
    <col min="2831" max="2831" width="14.85546875" style="4293" customWidth="1"/>
    <col min="2832" max="2833" width="13.28515625" style="4293" customWidth="1"/>
    <col min="2834" max="3072" width="9.140625" style="4293"/>
    <col min="3073" max="3073" width="14.28515625" style="4293" customWidth="1"/>
    <col min="3074" max="3074" width="15" style="4293" customWidth="1"/>
    <col min="3075" max="3075" width="14.140625" style="4293" customWidth="1"/>
    <col min="3076" max="3076" width="14.42578125" style="4293" customWidth="1"/>
    <col min="3077" max="3078" width="15.7109375" style="4293" customWidth="1"/>
    <col min="3079" max="3079" width="16.140625" style="4293" customWidth="1"/>
    <col min="3080" max="3080" width="14.140625" style="4293" customWidth="1"/>
    <col min="3081" max="3081" width="12.5703125" style="4293" customWidth="1"/>
    <col min="3082" max="3082" width="14.42578125" style="4293" customWidth="1"/>
    <col min="3083" max="3083" width="15.28515625" style="4293" customWidth="1"/>
    <col min="3084" max="3084" width="17.140625" style="4293" customWidth="1"/>
    <col min="3085" max="3085" width="13.7109375" style="4293" customWidth="1"/>
    <col min="3086" max="3086" width="14.7109375" style="4293" customWidth="1"/>
    <col min="3087" max="3087" width="14.85546875" style="4293" customWidth="1"/>
    <col min="3088" max="3089" width="13.28515625" style="4293" customWidth="1"/>
    <col min="3090" max="3328" width="9.140625" style="4293"/>
    <col min="3329" max="3329" width="14.28515625" style="4293" customWidth="1"/>
    <col min="3330" max="3330" width="15" style="4293" customWidth="1"/>
    <col min="3331" max="3331" width="14.140625" style="4293" customWidth="1"/>
    <col min="3332" max="3332" width="14.42578125" style="4293" customWidth="1"/>
    <col min="3333" max="3334" width="15.7109375" style="4293" customWidth="1"/>
    <col min="3335" max="3335" width="16.140625" style="4293" customWidth="1"/>
    <col min="3336" max="3336" width="14.140625" style="4293" customWidth="1"/>
    <col min="3337" max="3337" width="12.5703125" style="4293" customWidth="1"/>
    <col min="3338" max="3338" width="14.42578125" style="4293" customWidth="1"/>
    <col min="3339" max="3339" width="15.28515625" style="4293" customWidth="1"/>
    <col min="3340" max="3340" width="17.140625" style="4293" customWidth="1"/>
    <col min="3341" max="3341" width="13.7109375" style="4293" customWidth="1"/>
    <col min="3342" max="3342" width="14.7109375" style="4293" customWidth="1"/>
    <col min="3343" max="3343" width="14.85546875" style="4293" customWidth="1"/>
    <col min="3344" max="3345" width="13.28515625" style="4293" customWidth="1"/>
    <col min="3346" max="3584" width="9.140625" style="4293"/>
    <col min="3585" max="3585" width="14.28515625" style="4293" customWidth="1"/>
    <col min="3586" max="3586" width="15" style="4293" customWidth="1"/>
    <col min="3587" max="3587" width="14.140625" style="4293" customWidth="1"/>
    <col min="3588" max="3588" width="14.42578125" style="4293" customWidth="1"/>
    <col min="3589" max="3590" width="15.7109375" style="4293" customWidth="1"/>
    <col min="3591" max="3591" width="16.140625" style="4293" customWidth="1"/>
    <col min="3592" max="3592" width="14.140625" style="4293" customWidth="1"/>
    <col min="3593" max="3593" width="12.5703125" style="4293" customWidth="1"/>
    <col min="3594" max="3594" width="14.42578125" style="4293" customWidth="1"/>
    <col min="3595" max="3595" width="15.28515625" style="4293" customWidth="1"/>
    <col min="3596" max="3596" width="17.140625" style="4293" customWidth="1"/>
    <col min="3597" max="3597" width="13.7109375" style="4293" customWidth="1"/>
    <col min="3598" max="3598" width="14.7109375" style="4293" customWidth="1"/>
    <col min="3599" max="3599" width="14.85546875" style="4293" customWidth="1"/>
    <col min="3600" max="3601" width="13.28515625" style="4293" customWidth="1"/>
    <col min="3602" max="3840" width="9.140625" style="4293"/>
    <col min="3841" max="3841" width="14.28515625" style="4293" customWidth="1"/>
    <col min="3842" max="3842" width="15" style="4293" customWidth="1"/>
    <col min="3843" max="3843" width="14.140625" style="4293" customWidth="1"/>
    <col min="3844" max="3844" width="14.42578125" style="4293" customWidth="1"/>
    <col min="3845" max="3846" width="15.7109375" style="4293" customWidth="1"/>
    <col min="3847" max="3847" width="16.140625" style="4293" customWidth="1"/>
    <col min="3848" max="3848" width="14.140625" style="4293" customWidth="1"/>
    <col min="3849" max="3849" width="12.5703125" style="4293" customWidth="1"/>
    <col min="3850" max="3850" width="14.42578125" style="4293" customWidth="1"/>
    <col min="3851" max="3851" width="15.28515625" style="4293" customWidth="1"/>
    <col min="3852" max="3852" width="17.140625" style="4293" customWidth="1"/>
    <col min="3853" max="3853" width="13.7109375" style="4293" customWidth="1"/>
    <col min="3854" max="3854" width="14.7109375" style="4293" customWidth="1"/>
    <col min="3855" max="3855" width="14.85546875" style="4293" customWidth="1"/>
    <col min="3856" max="3857" width="13.28515625" style="4293" customWidth="1"/>
    <col min="3858" max="4096" width="9.140625" style="4293"/>
    <col min="4097" max="4097" width="14.28515625" style="4293" customWidth="1"/>
    <col min="4098" max="4098" width="15" style="4293" customWidth="1"/>
    <col min="4099" max="4099" width="14.140625" style="4293" customWidth="1"/>
    <col min="4100" max="4100" width="14.42578125" style="4293" customWidth="1"/>
    <col min="4101" max="4102" width="15.7109375" style="4293" customWidth="1"/>
    <col min="4103" max="4103" width="16.140625" style="4293" customWidth="1"/>
    <col min="4104" max="4104" width="14.140625" style="4293" customWidth="1"/>
    <col min="4105" max="4105" width="12.5703125" style="4293" customWidth="1"/>
    <col min="4106" max="4106" width="14.42578125" style="4293" customWidth="1"/>
    <col min="4107" max="4107" width="15.28515625" style="4293" customWidth="1"/>
    <col min="4108" max="4108" width="17.140625" style="4293" customWidth="1"/>
    <col min="4109" max="4109" width="13.7109375" style="4293" customWidth="1"/>
    <col min="4110" max="4110" width="14.7109375" style="4293" customWidth="1"/>
    <col min="4111" max="4111" width="14.85546875" style="4293" customWidth="1"/>
    <col min="4112" max="4113" width="13.28515625" style="4293" customWidth="1"/>
    <col min="4114" max="4352" width="9.140625" style="4293"/>
    <col min="4353" max="4353" width="14.28515625" style="4293" customWidth="1"/>
    <col min="4354" max="4354" width="15" style="4293" customWidth="1"/>
    <col min="4355" max="4355" width="14.140625" style="4293" customWidth="1"/>
    <col min="4356" max="4356" width="14.42578125" style="4293" customWidth="1"/>
    <col min="4357" max="4358" width="15.7109375" style="4293" customWidth="1"/>
    <col min="4359" max="4359" width="16.140625" style="4293" customWidth="1"/>
    <col min="4360" max="4360" width="14.140625" style="4293" customWidth="1"/>
    <col min="4361" max="4361" width="12.5703125" style="4293" customWidth="1"/>
    <col min="4362" max="4362" width="14.42578125" style="4293" customWidth="1"/>
    <col min="4363" max="4363" width="15.28515625" style="4293" customWidth="1"/>
    <col min="4364" max="4364" width="17.140625" style="4293" customWidth="1"/>
    <col min="4365" max="4365" width="13.7109375" style="4293" customWidth="1"/>
    <col min="4366" max="4366" width="14.7109375" style="4293" customWidth="1"/>
    <col min="4367" max="4367" width="14.85546875" style="4293" customWidth="1"/>
    <col min="4368" max="4369" width="13.28515625" style="4293" customWidth="1"/>
    <col min="4370" max="4608" width="9.140625" style="4293"/>
    <col min="4609" max="4609" width="14.28515625" style="4293" customWidth="1"/>
    <col min="4610" max="4610" width="15" style="4293" customWidth="1"/>
    <col min="4611" max="4611" width="14.140625" style="4293" customWidth="1"/>
    <col min="4612" max="4612" width="14.42578125" style="4293" customWidth="1"/>
    <col min="4613" max="4614" width="15.7109375" style="4293" customWidth="1"/>
    <col min="4615" max="4615" width="16.140625" style="4293" customWidth="1"/>
    <col min="4616" max="4616" width="14.140625" style="4293" customWidth="1"/>
    <col min="4617" max="4617" width="12.5703125" style="4293" customWidth="1"/>
    <col min="4618" max="4618" width="14.42578125" style="4293" customWidth="1"/>
    <col min="4619" max="4619" width="15.28515625" style="4293" customWidth="1"/>
    <col min="4620" max="4620" width="17.140625" style="4293" customWidth="1"/>
    <col min="4621" max="4621" width="13.7109375" style="4293" customWidth="1"/>
    <col min="4622" max="4622" width="14.7109375" style="4293" customWidth="1"/>
    <col min="4623" max="4623" width="14.85546875" style="4293" customWidth="1"/>
    <col min="4624" max="4625" width="13.28515625" style="4293" customWidth="1"/>
    <col min="4626" max="4864" width="9.140625" style="4293"/>
    <col min="4865" max="4865" width="14.28515625" style="4293" customWidth="1"/>
    <col min="4866" max="4866" width="15" style="4293" customWidth="1"/>
    <col min="4867" max="4867" width="14.140625" style="4293" customWidth="1"/>
    <col min="4868" max="4868" width="14.42578125" style="4293" customWidth="1"/>
    <col min="4869" max="4870" width="15.7109375" style="4293" customWidth="1"/>
    <col min="4871" max="4871" width="16.140625" style="4293" customWidth="1"/>
    <col min="4872" max="4872" width="14.140625" style="4293" customWidth="1"/>
    <col min="4873" max="4873" width="12.5703125" style="4293" customWidth="1"/>
    <col min="4874" max="4874" width="14.42578125" style="4293" customWidth="1"/>
    <col min="4875" max="4875" width="15.28515625" style="4293" customWidth="1"/>
    <col min="4876" max="4876" width="17.140625" style="4293" customWidth="1"/>
    <col min="4877" max="4877" width="13.7109375" style="4293" customWidth="1"/>
    <col min="4878" max="4878" width="14.7109375" style="4293" customWidth="1"/>
    <col min="4879" max="4879" width="14.85546875" style="4293" customWidth="1"/>
    <col min="4880" max="4881" width="13.28515625" style="4293" customWidth="1"/>
    <col min="4882" max="5120" width="9.140625" style="4293"/>
    <col min="5121" max="5121" width="14.28515625" style="4293" customWidth="1"/>
    <col min="5122" max="5122" width="15" style="4293" customWidth="1"/>
    <col min="5123" max="5123" width="14.140625" style="4293" customWidth="1"/>
    <col min="5124" max="5124" width="14.42578125" style="4293" customWidth="1"/>
    <col min="5125" max="5126" width="15.7109375" style="4293" customWidth="1"/>
    <col min="5127" max="5127" width="16.140625" style="4293" customWidth="1"/>
    <col min="5128" max="5128" width="14.140625" style="4293" customWidth="1"/>
    <col min="5129" max="5129" width="12.5703125" style="4293" customWidth="1"/>
    <col min="5130" max="5130" width="14.42578125" style="4293" customWidth="1"/>
    <col min="5131" max="5131" width="15.28515625" style="4293" customWidth="1"/>
    <col min="5132" max="5132" width="17.140625" style="4293" customWidth="1"/>
    <col min="5133" max="5133" width="13.7109375" style="4293" customWidth="1"/>
    <col min="5134" max="5134" width="14.7109375" style="4293" customWidth="1"/>
    <col min="5135" max="5135" width="14.85546875" style="4293" customWidth="1"/>
    <col min="5136" max="5137" width="13.28515625" style="4293" customWidth="1"/>
    <col min="5138" max="5376" width="9.140625" style="4293"/>
    <col min="5377" max="5377" width="14.28515625" style="4293" customWidth="1"/>
    <col min="5378" max="5378" width="15" style="4293" customWidth="1"/>
    <col min="5379" max="5379" width="14.140625" style="4293" customWidth="1"/>
    <col min="5380" max="5380" width="14.42578125" style="4293" customWidth="1"/>
    <col min="5381" max="5382" width="15.7109375" style="4293" customWidth="1"/>
    <col min="5383" max="5383" width="16.140625" style="4293" customWidth="1"/>
    <col min="5384" max="5384" width="14.140625" style="4293" customWidth="1"/>
    <col min="5385" max="5385" width="12.5703125" style="4293" customWidth="1"/>
    <col min="5386" max="5386" width="14.42578125" style="4293" customWidth="1"/>
    <col min="5387" max="5387" width="15.28515625" style="4293" customWidth="1"/>
    <col min="5388" max="5388" width="17.140625" style="4293" customWidth="1"/>
    <col min="5389" max="5389" width="13.7109375" style="4293" customWidth="1"/>
    <col min="5390" max="5390" width="14.7109375" style="4293" customWidth="1"/>
    <col min="5391" max="5391" width="14.85546875" style="4293" customWidth="1"/>
    <col min="5392" max="5393" width="13.28515625" style="4293" customWidth="1"/>
    <col min="5394" max="5632" width="9.140625" style="4293"/>
    <col min="5633" max="5633" width="14.28515625" style="4293" customWidth="1"/>
    <col min="5634" max="5634" width="15" style="4293" customWidth="1"/>
    <col min="5635" max="5635" width="14.140625" style="4293" customWidth="1"/>
    <col min="5636" max="5636" width="14.42578125" style="4293" customWidth="1"/>
    <col min="5637" max="5638" width="15.7109375" style="4293" customWidth="1"/>
    <col min="5639" max="5639" width="16.140625" style="4293" customWidth="1"/>
    <col min="5640" max="5640" width="14.140625" style="4293" customWidth="1"/>
    <col min="5641" max="5641" width="12.5703125" style="4293" customWidth="1"/>
    <col min="5642" max="5642" width="14.42578125" style="4293" customWidth="1"/>
    <col min="5643" max="5643" width="15.28515625" style="4293" customWidth="1"/>
    <col min="5644" max="5644" width="17.140625" style="4293" customWidth="1"/>
    <col min="5645" max="5645" width="13.7109375" style="4293" customWidth="1"/>
    <col min="5646" max="5646" width="14.7109375" style="4293" customWidth="1"/>
    <col min="5647" max="5647" width="14.85546875" style="4293" customWidth="1"/>
    <col min="5648" max="5649" width="13.28515625" style="4293" customWidth="1"/>
    <col min="5650" max="5888" width="9.140625" style="4293"/>
    <col min="5889" max="5889" width="14.28515625" style="4293" customWidth="1"/>
    <col min="5890" max="5890" width="15" style="4293" customWidth="1"/>
    <col min="5891" max="5891" width="14.140625" style="4293" customWidth="1"/>
    <col min="5892" max="5892" width="14.42578125" style="4293" customWidth="1"/>
    <col min="5893" max="5894" width="15.7109375" style="4293" customWidth="1"/>
    <col min="5895" max="5895" width="16.140625" style="4293" customWidth="1"/>
    <col min="5896" max="5896" width="14.140625" style="4293" customWidth="1"/>
    <col min="5897" max="5897" width="12.5703125" style="4293" customWidth="1"/>
    <col min="5898" max="5898" width="14.42578125" style="4293" customWidth="1"/>
    <col min="5899" max="5899" width="15.28515625" style="4293" customWidth="1"/>
    <col min="5900" max="5900" width="17.140625" style="4293" customWidth="1"/>
    <col min="5901" max="5901" width="13.7109375" style="4293" customWidth="1"/>
    <col min="5902" max="5902" width="14.7109375" style="4293" customWidth="1"/>
    <col min="5903" max="5903" width="14.85546875" style="4293" customWidth="1"/>
    <col min="5904" max="5905" width="13.28515625" style="4293" customWidth="1"/>
    <col min="5906" max="6144" width="9.140625" style="4293"/>
    <col min="6145" max="6145" width="14.28515625" style="4293" customWidth="1"/>
    <col min="6146" max="6146" width="15" style="4293" customWidth="1"/>
    <col min="6147" max="6147" width="14.140625" style="4293" customWidth="1"/>
    <col min="6148" max="6148" width="14.42578125" style="4293" customWidth="1"/>
    <col min="6149" max="6150" width="15.7109375" style="4293" customWidth="1"/>
    <col min="6151" max="6151" width="16.140625" style="4293" customWidth="1"/>
    <col min="6152" max="6152" width="14.140625" style="4293" customWidth="1"/>
    <col min="6153" max="6153" width="12.5703125" style="4293" customWidth="1"/>
    <col min="6154" max="6154" width="14.42578125" style="4293" customWidth="1"/>
    <col min="6155" max="6155" width="15.28515625" style="4293" customWidth="1"/>
    <col min="6156" max="6156" width="17.140625" style="4293" customWidth="1"/>
    <col min="6157" max="6157" width="13.7109375" style="4293" customWidth="1"/>
    <col min="6158" max="6158" width="14.7109375" style="4293" customWidth="1"/>
    <col min="6159" max="6159" width="14.85546875" style="4293" customWidth="1"/>
    <col min="6160" max="6161" width="13.28515625" style="4293" customWidth="1"/>
    <col min="6162" max="6400" width="9.140625" style="4293"/>
    <col min="6401" max="6401" width="14.28515625" style="4293" customWidth="1"/>
    <col min="6402" max="6402" width="15" style="4293" customWidth="1"/>
    <col min="6403" max="6403" width="14.140625" style="4293" customWidth="1"/>
    <col min="6404" max="6404" width="14.42578125" style="4293" customWidth="1"/>
    <col min="6405" max="6406" width="15.7109375" style="4293" customWidth="1"/>
    <col min="6407" max="6407" width="16.140625" style="4293" customWidth="1"/>
    <col min="6408" max="6408" width="14.140625" style="4293" customWidth="1"/>
    <col min="6409" max="6409" width="12.5703125" style="4293" customWidth="1"/>
    <col min="6410" max="6410" width="14.42578125" style="4293" customWidth="1"/>
    <col min="6411" max="6411" width="15.28515625" style="4293" customWidth="1"/>
    <col min="6412" max="6412" width="17.140625" style="4293" customWidth="1"/>
    <col min="6413" max="6413" width="13.7109375" style="4293" customWidth="1"/>
    <col min="6414" max="6414" width="14.7109375" style="4293" customWidth="1"/>
    <col min="6415" max="6415" width="14.85546875" style="4293" customWidth="1"/>
    <col min="6416" max="6417" width="13.28515625" style="4293" customWidth="1"/>
    <col min="6418" max="6656" width="9.140625" style="4293"/>
    <col min="6657" max="6657" width="14.28515625" style="4293" customWidth="1"/>
    <col min="6658" max="6658" width="15" style="4293" customWidth="1"/>
    <col min="6659" max="6659" width="14.140625" style="4293" customWidth="1"/>
    <col min="6660" max="6660" width="14.42578125" style="4293" customWidth="1"/>
    <col min="6661" max="6662" width="15.7109375" style="4293" customWidth="1"/>
    <col min="6663" max="6663" width="16.140625" style="4293" customWidth="1"/>
    <col min="6664" max="6664" width="14.140625" style="4293" customWidth="1"/>
    <col min="6665" max="6665" width="12.5703125" style="4293" customWidth="1"/>
    <col min="6666" max="6666" width="14.42578125" style="4293" customWidth="1"/>
    <col min="6667" max="6667" width="15.28515625" style="4293" customWidth="1"/>
    <col min="6668" max="6668" width="17.140625" style="4293" customWidth="1"/>
    <col min="6669" max="6669" width="13.7109375" style="4293" customWidth="1"/>
    <col min="6670" max="6670" width="14.7109375" style="4293" customWidth="1"/>
    <col min="6671" max="6671" width="14.85546875" style="4293" customWidth="1"/>
    <col min="6672" max="6673" width="13.28515625" style="4293" customWidth="1"/>
    <col min="6674" max="6912" width="9.140625" style="4293"/>
    <col min="6913" max="6913" width="14.28515625" style="4293" customWidth="1"/>
    <col min="6914" max="6914" width="15" style="4293" customWidth="1"/>
    <col min="6915" max="6915" width="14.140625" style="4293" customWidth="1"/>
    <col min="6916" max="6916" width="14.42578125" style="4293" customWidth="1"/>
    <col min="6917" max="6918" width="15.7109375" style="4293" customWidth="1"/>
    <col min="6919" max="6919" width="16.140625" style="4293" customWidth="1"/>
    <col min="6920" max="6920" width="14.140625" style="4293" customWidth="1"/>
    <col min="6921" max="6921" width="12.5703125" style="4293" customWidth="1"/>
    <col min="6922" max="6922" width="14.42578125" style="4293" customWidth="1"/>
    <col min="6923" max="6923" width="15.28515625" style="4293" customWidth="1"/>
    <col min="6924" max="6924" width="17.140625" style="4293" customWidth="1"/>
    <col min="6925" max="6925" width="13.7109375" style="4293" customWidth="1"/>
    <col min="6926" max="6926" width="14.7109375" style="4293" customWidth="1"/>
    <col min="6927" max="6927" width="14.85546875" style="4293" customWidth="1"/>
    <col min="6928" max="6929" width="13.28515625" style="4293" customWidth="1"/>
    <col min="6930" max="7168" width="9.140625" style="4293"/>
    <col min="7169" max="7169" width="14.28515625" style="4293" customWidth="1"/>
    <col min="7170" max="7170" width="15" style="4293" customWidth="1"/>
    <col min="7171" max="7171" width="14.140625" style="4293" customWidth="1"/>
    <col min="7172" max="7172" width="14.42578125" style="4293" customWidth="1"/>
    <col min="7173" max="7174" width="15.7109375" style="4293" customWidth="1"/>
    <col min="7175" max="7175" width="16.140625" style="4293" customWidth="1"/>
    <col min="7176" max="7176" width="14.140625" style="4293" customWidth="1"/>
    <col min="7177" max="7177" width="12.5703125" style="4293" customWidth="1"/>
    <col min="7178" max="7178" width="14.42578125" style="4293" customWidth="1"/>
    <col min="7179" max="7179" width="15.28515625" style="4293" customWidth="1"/>
    <col min="7180" max="7180" width="17.140625" style="4293" customWidth="1"/>
    <col min="7181" max="7181" width="13.7109375" style="4293" customWidth="1"/>
    <col min="7182" max="7182" width="14.7109375" style="4293" customWidth="1"/>
    <col min="7183" max="7183" width="14.85546875" style="4293" customWidth="1"/>
    <col min="7184" max="7185" width="13.28515625" style="4293" customWidth="1"/>
    <col min="7186" max="7424" width="9.140625" style="4293"/>
    <col min="7425" max="7425" width="14.28515625" style="4293" customWidth="1"/>
    <col min="7426" max="7426" width="15" style="4293" customWidth="1"/>
    <col min="7427" max="7427" width="14.140625" style="4293" customWidth="1"/>
    <col min="7428" max="7428" width="14.42578125" style="4293" customWidth="1"/>
    <col min="7429" max="7430" width="15.7109375" style="4293" customWidth="1"/>
    <col min="7431" max="7431" width="16.140625" style="4293" customWidth="1"/>
    <col min="7432" max="7432" width="14.140625" style="4293" customWidth="1"/>
    <col min="7433" max="7433" width="12.5703125" style="4293" customWidth="1"/>
    <col min="7434" max="7434" width="14.42578125" style="4293" customWidth="1"/>
    <col min="7435" max="7435" width="15.28515625" style="4293" customWidth="1"/>
    <col min="7436" max="7436" width="17.140625" style="4293" customWidth="1"/>
    <col min="7437" max="7437" width="13.7109375" style="4293" customWidth="1"/>
    <col min="7438" max="7438" width="14.7109375" style="4293" customWidth="1"/>
    <col min="7439" max="7439" width="14.85546875" style="4293" customWidth="1"/>
    <col min="7440" max="7441" width="13.28515625" style="4293" customWidth="1"/>
    <col min="7442" max="7680" width="9.140625" style="4293"/>
    <col min="7681" max="7681" width="14.28515625" style="4293" customWidth="1"/>
    <col min="7682" max="7682" width="15" style="4293" customWidth="1"/>
    <col min="7683" max="7683" width="14.140625" style="4293" customWidth="1"/>
    <col min="7684" max="7684" width="14.42578125" style="4293" customWidth="1"/>
    <col min="7685" max="7686" width="15.7109375" style="4293" customWidth="1"/>
    <col min="7687" max="7687" width="16.140625" style="4293" customWidth="1"/>
    <col min="7688" max="7688" width="14.140625" style="4293" customWidth="1"/>
    <col min="7689" max="7689" width="12.5703125" style="4293" customWidth="1"/>
    <col min="7690" max="7690" width="14.42578125" style="4293" customWidth="1"/>
    <col min="7691" max="7691" width="15.28515625" style="4293" customWidth="1"/>
    <col min="7692" max="7692" width="17.140625" style="4293" customWidth="1"/>
    <col min="7693" max="7693" width="13.7109375" style="4293" customWidth="1"/>
    <col min="7694" max="7694" width="14.7109375" style="4293" customWidth="1"/>
    <col min="7695" max="7695" width="14.85546875" style="4293" customWidth="1"/>
    <col min="7696" max="7697" width="13.28515625" style="4293" customWidth="1"/>
    <col min="7698" max="7936" width="9.140625" style="4293"/>
    <col min="7937" max="7937" width="14.28515625" style="4293" customWidth="1"/>
    <col min="7938" max="7938" width="15" style="4293" customWidth="1"/>
    <col min="7939" max="7939" width="14.140625" style="4293" customWidth="1"/>
    <col min="7940" max="7940" width="14.42578125" style="4293" customWidth="1"/>
    <col min="7941" max="7942" width="15.7109375" style="4293" customWidth="1"/>
    <col min="7943" max="7943" width="16.140625" style="4293" customWidth="1"/>
    <col min="7944" max="7944" width="14.140625" style="4293" customWidth="1"/>
    <col min="7945" max="7945" width="12.5703125" style="4293" customWidth="1"/>
    <col min="7946" max="7946" width="14.42578125" style="4293" customWidth="1"/>
    <col min="7947" max="7947" width="15.28515625" style="4293" customWidth="1"/>
    <col min="7948" max="7948" width="17.140625" style="4293" customWidth="1"/>
    <col min="7949" max="7949" width="13.7109375" style="4293" customWidth="1"/>
    <col min="7950" max="7950" width="14.7109375" style="4293" customWidth="1"/>
    <col min="7951" max="7951" width="14.85546875" style="4293" customWidth="1"/>
    <col min="7952" max="7953" width="13.28515625" style="4293" customWidth="1"/>
    <col min="7954" max="8192" width="9.140625" style="4293"/>
    <col min="8193" max="8193" width="14.28515625" style="4293" customWidth="1"/>
    <col min="8194" max="8194" width="15" style="4293" customWidth="1"/>
    <col min="8195" max="8195" width="14.140625" style="4293" customWidth="1"/>
    <col min="8196" max="8196" width="14.42578125" style="4293" customWidth="1"/>
    <col min="8197" max="8198" width="15.7109375" style="4293" customWidth="1"/>
    <col min="8199" max="8199" width="16.140625" style="4293" customWidth="1"/>
    <col min="8200" max="8200" width="14.140625" style="4293" customWidth="1"/>
    <col min="8201" max="8201" width="12.5703125" style="4293" customWidth="1"/>
    <col min="8202" max="8202" width="14.42578125" style="4293" customWidth="1"/>
    <col min="8203" max="8203" width="15.28515625" style="4293" customWidth="1"/>
    <col min="8204" max="8204" width="17.140625" style="4293" customWidth="1"/>
    <col min="8205" max="8205" width="13.7109375" style="4293" customWidth="1"/>
    <col min="8206" max="8206" width="14.7109375" style="4293" customWidth="1"/>
    <col min="8207" max="8207" width="14.85546875" style="4293" customWidth="1"/>
    <col min="8208" max="8209" width="13.28515625" style="4293" customWidth="1"/>
    <col min="8210" max="8448" width="9.140625" style="4293"/>
    <col min="8449" max="8449" width="14.28515625" style="4293" customWidth="1"/>
    <col min="8450" max="8450" width="15" style="4293" customWidth="1"/>
    <col min="8451" max="8451" width="14.140625" style="4293" customWidth="1"/>
    <col min="8452" max="8452" width="14.42578125" style="4293" customWidth="1"/>
    <col min="8453" max="8454" width="15.7109375" style="4293" customWidth="1"/>
    <col min="8455" max="8455" width="16.140625" style="4293" customWidth="1"/>
    <col min="8456" max="8456" width="14.140625" style="4293" customWidth="1"/>
    <col min="8457" max="8457" width="12.5703125" style="4293" customWidth="1"/>
    <col min="8458" max="8458" width="14.42578125" style="4293" customWidth="1"/>
    <col min="8459" max="8459" width="15.28515625" style="4293" customWidth="1"/>
    <col min="8460" max="8460" width="17.140625" style="4293" customWidth="1"/>
    <col min="8461" max="8461" width="13.7109375" style="4293" customWidth="1"/>
    <col min="8462" max="8462" width="14.7109375" style="4293" customWidth="1"/>
    <col min="8463" max="8463" width="14.85546875" style="4293" customWidth="1"/>
    <col min="8464" max="8465" width="13.28515625" style="4293" customWidth="1"/>
    <col min="8466" max="8704" width="9.140625" style="4293"/>
    <col min="8705" max="8705" width="14.28515625" style="4293" customWidth="1"/>
    <col min="8706" max="8706" width="15" style="4293" customWidth="1"/>
    <col min="8707" max="8707" width="14.140625" style="4293" customWidth="1"/>
    <col min="8708" max="8708" width="14.42578125" style="4293" customWidth="1"/>
    <col min="8709" max="8710" width="15.7109375" style="4293" customWidth="1"/>
    <col min="8711" max="8711" width="16.140625" style="4293" customWidth="1"/>
    <col min="8712" max="8712" width="14.140625" style="4293" customWidth="1"/>
    <col min="8713" max="8713" width="12.5703125" style="4293" customWidth="1"/>
    <col min="8714" max="8714" width="14.42578125" style="4293" customWidth="1"/>
    <col min="8715" max="8715" width="15.28515625" style="4293" customWidth="1"/>
    <col min="8716" max="8716" width="17.140625" style="4293" customWidth="1"/>
    <col min="8717" max="8717" width="13.7109375" style="4293" customWidth="1"/>
    <col min="8718" max="8718" width="14.7109375" style="4293" customWidth="1"/>
    <col min="8719" max="8719" width="14.85546875" style="4293" customWidth="1"/>
    <col min="8720" max="8721" width="13.28515625" style="4293" customWidth="1"/>
    <col min="8722" max="8960" width="9.140625" style="4293"/>
    <col min="8961" max="8961" width="14.28515625" style="4293" customWidth="1"/>
    <col min="8962" max="8962" width="15" style="4293" customWidth="1"/>
    <col min="8963" max="8963" width="14.140625" style="4293" customWidth="1"/>
    <col min="8964" max="8964" width="14.42578125" style="4293" customWidth="1"/>
    <col min="8965" max="8966" width="15.7109375" style="4293" customWidth="1"/>
    <col min="8967" max="8967" width="16.140625" style="4293" customWidth="1"/>
    <col min="8968" max="8968" width="14.140625" style="4293" customWidth="1"/>
    <col min="8969" max="8969" width="12.5703125" style="4293" customWidth="1"/>
    <col min="8970" max="8970" width="14.42578125" style="4293" customWidth="1"/>
    <col min="8971" max="8971" width="15.28515625" style="4293" customWidth="1"/>
    <col min="8972" max="8972" width="17.140625" style="4293" customWidth="1"/>
    <col min="8973" max="8973" width="13.7109375" style="4293" customWidth="1"/>
    <col min="8974" max="8974" width="14.7109375" style="4293" customWidth="1"/>
    <col min="8975" max="8975" width="14.85546875" style="4293" customWidth="1"/>
    <col min="8976" max="8977" width="13.28515625" style="4293" customWidth="1"/>
    <col min="8978" max="9216" width="9.140625" style="4293"/>
    <col min="9217" max="9217" width="14.28515625" style="4293" customWidth="1"/>
    <col min="9218" max="9218" width="15" style="4293" customWidth="1"/>
    <col min="9219" max="9219" width="14.140625" style="4293" customWidth="1"/>
    <col min="9220" max="9220" width="14.42578125" style="4293" customWidth="1"/>
    <col min="9221" max="9222" width="15.7109375" style="4293" customWidth="1"/>
    <col min="9223" max="9223" width="16.140625" style="4293" customWidth="1"/>
    <col min="9224" max="9224" width="14.140625" style="4293" customWidth="1"/>
    <col min="9225" max="9225" width="12.5703125" style="4293" customWidth="1"/>
    <col min="9226" max="9226" width="14.42578125" style="4293" customWidth="1"/>
    <col min="9227" max="9227" width="15.28515625" style="4293" customWidth="1"/>
    <col min="9228" max="9228" width="17.140625" style="4293" customWidth="1"/>
    <col min="9229" max="9229" width="13.7109375" style="4293" customWidth="1"/>
    <col min="9230" max="9230" width="14.7109375" style="4293" customWidth="1"/>
    <col min="9231" max="9231" width="14.85546875" style="4293" customWidth="1"/>
    <col min="9232" max="9233" width="13.28515625" style="4293" customWidth="1"/>
    <col min="9234" max="9472" width="9.140625" style="4293"/>
    <col min="9473" max="9473" width="14.28515625" style="4293" customWidth="1"/>
    <col min="9474" max="9474" width="15" style="4293" customWidth="1"/>
    <col min="9475" max="9475" width="14.140625" style="4293" customWidth="1"/>
    <col min="9476" max="9476" width="14.42578125" style="4293" customWidth="1"/>
    <col min="9477" max="9478" width="15.7109375" style="4293" customWidth="1"/>
    <col min="9479" max="9479" width="16.140625" style="4293" customWidth="1"/>
    <col min="9480" max="9480" width="14.140625" style="4293" customWidth="1"/>
    <col min="9481" max="9481" width="12.5703125" style="4293" customWidth="1"/>
    <col min="9482" max="9482" width="14.42578125" style="4293" customWidth="1"/>
    <col min="9483" max="9483" width="15.28515625" style="4293" customWidth="1"/>
    <col min="9484" max="9484" width="17.140625" style="4293" customWidth="1"/>
    <col min="9485" max="9485" width="13.7109375" style="4293" customWidth="1"/>
    <col min="9486" max="9486" width="14.7109375" style="4293" customWidth="1"/>
    <col min="9487" max="9487" width="14.85546875" style="4293" customWidth="1"/>
    <col min="9488" max="9489" width="13.28515625" style="4293" customWidth="1"/>
    <col min="9490" max="9728" width="9.140625" style="4293"/>
    <col min="9729" max="9729" width="14.28515625" style="4293" customWidth="1"/>
    <col min="9730" max="9730" width="15" style="4293" customWidth="1"/>
    <col min="9731" max="9731" width="14.140625" style="4293" customWidth="1"/>
    <col min="9732" max="9732" width="14.42578125" style="4293" customWidth="1"/>
    <col min="9733" max="9734" width="15.7109375" style="4293" customWidth="1"/>
    <col min="9735" max="9735" width="16.140625" style="4293" customWidth="1"/>
    <col min="9736" max="9736" width="14.140625" style="4293" customWidth="1"/>
    <col min="9737" max="9737" width="12.5703125" style="4293" customWidth="1"/>
    <col min="9738" max="9738" width="14.42578125" style="4293" customWidth="1"/>
    <col min="9739" max="9739" width="15.28515625" style="4293" customWidth="1"/>
    <col min="9740" max="9740" width="17.140625" style="4293" customWidth="1"/>
    <col min="9741" max="9741" width="13.7109375" style="4293" customWidth="1"/>
    <col min="9742" max="9742" width="14.7109375" style="4293" customWidth="1"/>
    <col min="9743" max="9743" width="14.85546875" style="4293" customWidth="1"/>
    <col min="9744" max="9745" width="13.28515625" style="4293" customWidth="1"/>
    <col min="9746" max="9984" width="9.140625" style="4293"/>
    <col min="9985" max="9985" width="14.28515625" style="4293" customWidth="1"/>
    <col min="9986" max="9986" width="15" style="4293" customWidth="1"/>
    <col min="9987" max="9987" width="14.140625" style="4293" customWidth="1"/>
    <col min="9988" max="9988" width="14.42578125" style="4293" customWidth="1"/>
    <col min="9989" max="9990" width="15.7109375" style="4293" customWidth="1"/>
    <col min="9991" max="9991" width="16.140625" style="4293" customWidth="1"/>
    <col min="9992" max="9992" width="14.140625" style="4293" customWidth="1"/>
    <col min="9993" max="9993" width="12.5703125" style="4293" customWidth="1"/>
    <col min="9994" max="9994" width="14.42578125" style="4293" customWidth="1"/>
    <col min="9995" max="9995" width="15.28515625" style="4293" customWidth="1"/>
    <col min="9996" max="9996" width="17.140625" style="4293" customWidth="1"/>
    <col min="9997" max="9997" width="13.7109375" style="4293" customWidth="1"/>
    <col min="9998" max="9998" width="14.7109375" style="4293" customWidth="1"/>
    <col min="9999" max="9999" width="14.85546875" style="4293" customWidth="1"/>
    <col min="10000" max="10001" width="13.28515625" style="4293" customWidth="1"/>
    <col min="10002" max="10240" width="9.140625" style="4293"/>
    <col min="10241" max="10241" width="14.28515625" style="4293" customWidth="1"/>
    <col min="10242" max="10242" width="15" style="4293" customWidth="1"/>
    <col min="10243" max="10243" width="14.140625" style="4293" customWidth="1"/>
    <col min="10244" max="10244" width="14.42578125" style="4293" customWidth="1"/>
    <col min="10245" max="10246" width="15.7109375" style="4293" customWidth="1"/>
    <col min="10247" max="10247" width="16.140625" style="4293" customWidth="1"/>
    <col min="10248" max="10248" width="14.140625" style="4293" customWidth="1"/>
    <col min="10249" max="10249" width="12.5703125" style="4293" customWidth="1"/>
    <col min="10250" max="10250" width="14.42578125" style="4293" customWidth="1"/>
    <col min="10251" max="10251" width="15.28515625" style="4293" customWidth="1"/>
    <col min="10252" max="10252" width="17.140625" style="4293" customWidth="1"/>
    <col min="10253" max="10253" width="13.7109375" style="4293" customWidth="1"/>
    <col min="10254" max="10254" width="14.7109375" style="4293" customWidth="1"/>
    <col min="10255" max="10255" width="14.85546875" style="4293" customWidth="1"/>
    <col min="10256" max="10257" width="13.28515625" style="4293" customWidth="1"/>
    <col min="10258" max="10496" width="9.140625" style="4293"/>
    <col min="10497" max="10497" width="14.28515625" style="4293" customWidth="1"/>
    <col min="10498" max="10498" width="15" style="4293" customWidth="1"/>
    <col min="10499" max="10499" width="14.140625" style="4293" customWidth="1"/>
    <col min="10500" max="10500" width="14.42578125" style="4293" customWidth="1"/>
    <col min="10501" max="10502" width="15.7109375" style="4293" customWidth="1"/>
    <col min="10503" max="10503" width="16.140625" style="4293" customWidth="1"/>
    <col min="10504" max="10504" width="14.140625" style="4293" customWidth="1"/>
    <col min="10505" max="10505" width="12.5703125" style="4293" customWidth="1"/>
    <col min="10506" max="10506" width="14.42578125" style="4293" customWidth="1"/>
    <col min="10507" max="10507" width="15.28515625" style="4293" customWidth="1"/>
    <col min="10508" max="10508" width="17.140625" style="4293" customWidth="1"/>
    <col min="10509" max="10509" width="13.7109375" style="4293" customWidth="1"/>
    <col min="10510" max="10510" width="14.7109375" style="4293" customWidth="1"/>
    <col min="10511" max="10511" width="14.85546875" style="4293" customWidth="1"/>
    <col min="10512" max="10513" width="13.28515625" style="4293" customWidth="1"/>
    <col min="10514" max="10752" width="9.140625" style="4293"/>
    <col min="10753" max="10753" width="14.28515625" style="4293" customWidth="1"/>
    <col min="10754" max="10754" width="15" style="4293" customWidth="1"/>
    <col min="10755" max="10755" width="14.140625" style="4293" customWidth="1"/>
    <col min="10756" max="10756" width="14.42578125" style="4293" customWidth="1"/>
    <col min="10757" max="10758" width="15.7109375" style="4293" customWidth="1"/>
    <col min="10759" max="10759" width="16.140625" style="4293" customWidth="1"/>
    <col min="10760" max="10760" width="14.140625" style="4293" customWidth="1"/>
    <col min="10761" max="10761" width="12.5703125" style="4293" customWidth="1"/>
    <col min="10762" max="10762" width="14.42578125" style="4293" customWidth="1"/>
    <col min="10763" max="10763" width="15.28515625" style="4293" customWidth="1"/>
    <col min="10764" max="10764" width="17.140625" style="4293" customWidth="1"/>
    <col min="10765" max="10765" width="13.7109375" style="4293" customWidth="1"/>
    <col min="10766" max="10766" width="14.7109375" style="4293" customWidth="1"/>
    <col min="10767" max="10767" width="14.85546875" style="4293" customWidth="1"/>
    <col min="10768" max="10769" width="13.28515625" style="4293" customWidth="1"/>
    <col min="10770" max="11008" width="9.140625" style="4293"/>
    <col min="11009" max="11009" width="14.28515625" style="4293" customWidth="1"/>
    <col min="11010" max="11010" width="15" style="4293" customWidth="1"/>
    <col min="11011" max="11011" width="14.140625" style="4293" customWidth="1"/>
    <col min="11012" max="11012" width="14.42578125" style="4293" customWidth="1"/>
    <col min="11013" max="11014" width="15.7109375" style="4293" customWidth="1"/>
    <col min="11015" max="11015" width="16.140625" style="4293" customWidth="1"/>
    <col min="11016" max="11016" width="14.140625" style="4293" customWidth="1"/>
    <col min="11017" max="11017" width="12.5703125" style="4293" customWidth="1"/>
    <col min="11018" max="11018" width="14.42578125" style="4293" customWidth="1"/>
    <col min="11019" max="11019" width="15.28515625" style="4293" customWidth="1"/>
    <col min="11020" max="11020" width="17.140625" style="4293" customWidth="1"/>
    <col min="11021" max="11021" width="13.7109375" style="4293" customWidth="1"/>
    <col min="11022" max="11022" width="14.7109375" style="4293" customWidth="1"/>
    <col min="11023" max="11023" width="14.85546875" style="4293" customWidth="1"/>
    <col min="11024" max="11025" width="13.28515625" style="4293" customWidth="1"/>
    <col min="11026" max="11264" width="9.140625" style="4293"/>
    <col min="11265" max="11265" width="14.28515625" style="4293" customWidth="1"/>
    <col min="11266" max="11266" width="15" style="4293" customWidth="1"/>
    <col min="11267" max="11267" width="14.140625" style="4293" customWidth="1"/>
    <col min="11268" max="11268" width="14.42578125" style="4293" customWidth="1"/>
    <col min="11269" max="11270" width="15.7109375" style="4293" customWidth="1"/>
    <col min="11271" max="11271" width="16.140625" style="4293" customWidth="1"/>
    <col min="11272" max="11272" width="14.140625" style="4293" customWidth="1"/>
    <col min="11273" max="11273" width="12.5703125" style="4293" customWidth="1"/>
    <col min="11274" max="11274" width="14.42578125" style="4293" customWidth="1"/>
    <col min="11275" max="11275" width="15.28515625" style="4293" customWidth="1"/>
    <col min="11276" max="11276" width="17.140625" style="4293" customWidth="1"/>
    <col min="11277" max="11277" width="13.7109375" style="4293" customWidth="1"/>
    <col min="11278" max="11278" width="14.7109375" style="4293" customWidth="1"/>
    <col min="11279" max="11279" width="14.85546875" style="4293" customWidth="1"/>
    <col min="11280" max="11281" width="13.28515625" style="4293" customWidth="1"/>
    <col min="11282" max="11520" width="9.140625" style="4293"/>
    <col min="11521" max="11521" width="14.28515625" style="4293" customWidth="1"/>
    <col min="11522" max="11522" width="15" style="4293" customWidth="1"/>
    <col min="11523" max="11523" width="14.140625" style="4293" customWidth="1"/>
    <col min="11524" max="11524" width="14.42578125" style="4293" customWidth="1"/>
    <col min="11525" max="11526" width="15.7109375" style="4293" customWidth="1"/>
    <col min="11527" max="11527" width="16.140625" style="4293" customWidth="1"/>
    <col min="11528" max="11528" width="14.140625" style="4293" customWidth="1"/>
    <col min="11529" max="11529" width="12.5703125" style="4293" customWidth="1"/>
    <col min="11530" max="11530" width="14.42578125" style="4293" customWidth="1"/>
    <col min="11531" max="11531" width="15.28515625" style="4293" customWidth="1"/>
    <col min="11532" max="11532" width="17.140625" style="4293" customWidth="1"/>
    <col min="11533" max="11533" width="13.7109375" style="4293" customWidth="1"/>
    <col min="11534" max="11534" width="14.7109375" style="4293" customWidth="1"/>
    <col min="11535" max="11535" width="14.85546875" style="4293" customWidth="1"/>
    <col min="11536" max="11537" width="13.28515625" style="4293" customWidth="1"/>
    <col min="11538" max="11776" width="9.140625" style="4293"/>
    <col min="11777" max="11777" width="14.28515625" style="4293" customWidth="1"/>
    <col min="11778" max="11778" width="15" style="4293" customWidth="1"/>
    <col min="11779" max="11779" width="14.140625" style="4293" customWidth="1"/>
    <col min="11780" max="11780" width="14.42578125" style="4293" customWidth="1"/>
    <col min="11781" max="11782" width="15.7109375" style="4293" customWidth="1"/>
    <col min="11783" max="11783" width="16.140625" style="4293" customWidth="1"/>
    <col min="11784" max="11784" width="14.140625" style="4293" customWidth="1"/>
    <col min="11785" max="11785" width="12.5703125" style="4293" customWidth="1"/>
    <col min="11786" max="11786" width="14.42578125" style="4293" customWidth="1"/>
    <col min="11787" max="11787" width="15.28515625" style="4293" customWidth="1"/>
    <col min="11788" max="11788" width="17.140625" style="4293" customWidth="1"/>
    <col min="11789" max="11789" width="13.7109375" style="4293" customWidth="1"/>
    <col min="11790" max="11790" width="14.7109375" style="4293" customWidth="1"/>
    <col min="11791" max="11791" width="14.85546875" style="4293" customWidth="1"/>
    <col min="11792" max="11793" width="13.28515625" style="4293" customWidth="1"/>
    <col min="11794" max="12032" width="9.140625" style="4293"/>
    <col min="12033" max="12033" width="14.28515625" style="4293" customWidth="1"/>
    <col min="12034" max="12034" width="15" style="4293" customWidth="1"/>
    <col min="12035" max="12035" width="14.140625" style="4293" customWidth="1"/>
    <col min="12036" max="12036" width="14.42578125" style="4293" customWidth="1"/>
    <col min="12037" max="12038" width="15.7109375" style="4293" customWidth="1"/>
    <col min="12039" max="12039" width="16.140625" style="4293" customWidth="1"/>
    <col min="12040" max="12040" width="14.140625" style="4293" customWidth="1"/>
    <col min="12041" max="12041" width="12.5703125" style="4293" customWidth="1"/>
    <col min="12042" max="12042" width="14.42578125" style="4293" customWidth="1"/>
    <col min="12043" max="12043" width="15.28515625" style="4293" customWidth="1"/>
    <col min="12044" max="12044" width="17.140625" style="4293" customWidth="1"/>
    <col min="12045" max="12045" width="13.7109375" style="4293" customWidth="1"/>
    <col min="12046" max="12046" width="14.7109375" style="4293" customWidth="1"/>
    <col min="12047" max="12047" width="14.85546875" style="4293" customWidth="1"/>
    <col min="12048" max="12049" width="13.28515625" style="4293" customWidth="1"/>
    <col min="12050" max="12288" width="9.140625" style="4293"/>
    <col min="12289" max="12289" width="14.28515625" style="4293" customWidth="1"/>
    <col min="12290" max="12290" width="15" style="4293" customWidth="1"/>
    <col min="12291" max="12291" width="14.140625" style="4293" customWidth="1"/>
    <col min="12292" max="12292" width="14.42578125" style="4293" customWidth="1"/>
    <col min="12293" max="12294" width="15.7109375" style="4293" customWidth="1"/>
    <col min="12295" max="12295" width="16.140625" style="4293" customWidth="1"/>
    <col min="12296" max="12296" width="14.140625" style="4293" customWidth="1"/>
    <col min="12297" max="12297" width="12.5703125" style="4293" customWidth="1"/>
    <col min="12298" max="12298" width="14.42578125" style="4293" customWidth="1"/>
    <col min="12299" max="12299" width="15.28515625" style="4293" customWidth="1"/>
    <col min="12300" max="12300" width="17.140625" style="4293" customWidth="1"/>
    <col min="12301" max="12301" width="13.7109375" style="4293" customWidth="1"/>
    <col min="12302" max="12302" width="14.7109375" style="4293" customWidth="1"/>
    <col min="12303" max="12303" width="14.85546875" style="4293" customWidth="1"/>
    <col min="12304" max="12305" width="13.28515625" style="4293" customWidth="1"/>
    <col min="12306" max="12544" width="9.140625" style="4293"/>
    <col min="12545" max="12545" width="14.28515625" style="4293" customWidth="1"/>
    <col min="12546" max="12546" width="15" style="4293" customWidth="1"/>
    <col min="12547" max="12547" width="14.140625" style="4293" customWidth="1"/>
    <col min="12548" max="12548" width="14.42578125" style="4293" customWidth="1"/>
    <col min="12549" max="12550" width="15.7109375" style="4293" customWidth="1"/>
    <col min="12551" max="12551" width="16.140625" style="4293" customWidth="1"/>
    <col min="12552" max="12552" width="14.140625" style="4293" customWidth="1"/>
    <col min="12553" max="12553" width="12.5703125" style="4293" customWidth="1"/>
    <col min="12554" max="12554" width="14.42578125" style="4293" customWidth="1"/>
    <col min="12555" max="12555" width="15.28515625" style="4293" customWidth="1"/>
    <col min="12556" max="12556" width="17.140625" style="4293" customWidth="1"/>
    <col min="12557" max="12557" width="13.7109375" style="4293" customWidth="1"/>
    <col min="12558" max="12558" width="14.7109375" style="4293" customWidth="1"/>
    <col min="12559" max="12559" width="14.85546875" style="4293" customWidth="1"/>
    <col min="12560" max="12561" width="13.28515625" style="4293" customWidth="1"/>
    <col min="12562" max="12800" width="9.140625" style="4293"/>
    <col min="12801" max="12801" width="14.28515625" style="4293" customWidth="1"/>
    <col min="12802" max="12802" width="15" style="4293" customWidth="1"/>
    <col min="12803" max="12803" width="14.140625" style="4293" customWidth="1"/>
    <col min="12804" max="12804" width="14.42578125" style="4293" customWidth="1"/>
    <col min="12805" max="12806" width="15.7109375" style="4293" customWidth="1"/>
    <col min="12807" max="12807" width="16.140625" style="4293" customWidth="1"/>
    <col min="12808" max="12808" width="14.140625" style="4293" customWidth="1"/>
    <col min="12809" max="12809" width="12.5703125" style="4293" customWidth="1"/>
    <col min="12810" max="12810" width="14.42578125" style="4293" customWidth="1"/>
    <col min="12811" max="12811" width="15.28515625" style="4293" customWidth="1"/>
    <col min="12812" max="12812" width="17.140625" style="4293" customWidth="1"/>
    <col min="12813" max="12813" width="13.7109375" style="4293" customWidth="1"/>
    <col min="12814" max="12814" width="14.7109375" style="4293" customWidth="1"/>
    <col min="12815" max="12815" width="14.85546875" style="4293" customWidth="1"/>
    <col min="12816" max="12817" width="13.28515625" style="4293" customWidth="1"/>
    <col min="12818" max="13056" width="9.140625" style="4293"/>
    <col min="13057" max="13057" width="14.28515625" style="4293" customWidth="1"/>
    <col min="13058" max="13058" width="15" style="4293" customWidth="1"/>
    <col min="13059" max="13059" width="14.140625" style="4293" customWidth="1"/>
    <col min="13060" max="13060" width="14.42578125" style="4293" customWidth="1"/>
    <col min="13061" max="13062" width="15.7109375" style="4293" customWidth="1"/>
    <col min="13063" max="13063" width="16.140625" style="4293" customWidth="1"/>
    <col min="13064" max="13064" width="14.140625" style="4293" customWidth="1"/>
    <col min="13065" max="13065" width="12.5703125" style="4293" customWidth="1"/>
    <col min="13066" max="13066" width="14.42578125" style="4293" customWidth="1"/>
    <col min="13067" max="13067" width="15.28515625" style="4293" customWidth="1"/>
    <col min="13068" max="13068" width="17.140625" style="4293" customWidth="1"/>
    <col min="13069" max="13069" width="13.7109375" style="4293" customWidth="1"/>
    <col min="13070" max="13070" width="14.7109375" style="4293" customWidth="1"/>
    <col min="13071" max="13071" width="14.85546875" style="4293" customWidth="1"/>
    <col min="13072" max="13073" width="13.28515625" style="4293" customWidth="1"/>
    <col min="13074" max="13312" width="9.140625" style="4293"/>
    <col min="13313" max="13313" width="14.28515625" style="4293" customWidth="1"/>
    <col min="13314" max="13314" width="15" style="4293" customWidth="1"/>
    <col min="13315" max="13315" width="14.140625" style="4293" customWidth="1"/>
    <col min="13316" max="13316" width="14.42578125" style="4293" customWidth="1"/>
    <col min="13317" max="13318" width="15.7109375" style="4293" customWidth="1"/>
    <col min="13319" max="13319" width="16.140625" style="4293" customWidth="1"/>
    <col min="13320" max="13320" width="14.140625" style="4293" customWidth="1"/>
    <col min="13321" max="13321" width="12.5703125" style="4293" customWidth="1"/>
    <col min="13322" max="13322" width="14.42578125" style="4293" customWidth="1"/>
    <col min="13323" max="13323" width="15.28515625" style="4293" customWidth="1"/>
    <col min="13324" max="13324" width="17.140625" style="4293" customWidth="1"/>
    <col min="13325" max="13325" width="13.7109375" style="4293" customWidth="1"/>
    <col min="13326" max="13326" width="14.7109375" style="4293" customWidth="1"/>
    <col min="13327" max="13327" width="14.85546875" style="4293" customWidth="1"/>
    <col min="13328" max="13329" width="13.28515625" style="4293" customWidth="1"/>
    <col min="13330" max="13568" width="9.140625" style="4293"/>
    <col min="13569" max="13569" width="14.28515625" style="4293" customWidth="1"/>
    <col min="13570" max="13570" width="15" style="4293" customWidth="1"/>
    <col min="13571" max="13571" width="14.140625" style="4293" customWidth="1"/>
    <col min="13572" max="13572" width="14.42578125" style="4293" customWidth="1"/>
    <col min="13573" max="13574" width="15.7109375" style="4293" customWidth="1"/>
    <col min="13575" max="13575" width="16.140625" style="4293" customWidth="1"/>
    <col min="13576" max="13576" width="14.140625" style="4293" customWidth="1"/>
    <col min="13577" max="13577" width="12.5703125" style="4293" customWidth="1"/>
    <col min="13578" max="13578" width="14.42578125" style="4293" customWidth="1"/>
    <col min="13579" max="13579" width="15.28515625" style="4293" customWidth="1"/>
    <col min="13580" max="13580" width="17.140625" style="4293" customWidth="1"/>
    <col min="13581" max="13581" width="13.7109375" style="4293" customWidth="1"/>
    <col min="13582" max="13582" width="14.7109375" style="4293" customWidth="1"/>
    <col min="13583" max="13583" width="14.85546875" style="4293" customWidth="1"/>
    <col min="13584" max="13585" width="13.28515625" style="4293" customWidth="1"/>
    <col min="13586" max="13824" width="9.140625" style="4293"/>
    <col min="13825" max="13825" width="14.28515625" style="4293" customWidth="1"/>
    <col min="13826" max="13826" width="15" style="4293" customWidth="1"/>
    <col min="13827" max="13827" width="14.140625" style="4293" customWidth="1"/>
    <col min="13828" max="13828" width="14.42578125" style="4293" customWidth="1"/>
    <col min="13829" max="13830" width="15.7109375" style="4293" customWidth="1"/>
    <col min="13831" max="13831" width="16.140625" style="4293" customWidth="1"/>
    <col min="13832" max="13832" width="14.140625" style="4293" customWidth="1"/>
    <col min="13833" max="13833" width="12.5703125" style="4293" customWidth="1"/>
    <col min="13834" max="13834" width="14.42578125" style="4293" customWidth="1"/>
    <col min="13835" max="13835" width="15.28515625" style="4293" customWidth="1"/>
    <col min="13836" max="13836" width="17.140625" style="4293" customWidth="1"/>
    <col min="13837" max="13837" width="13.7109375" style="4293" customWidth="1"/>
    <col min="13838" max="13838" width="14.7109375" style="4293" customWidth="1"/>
    <col min="13839" max="13839" width="14.85546875" style="4293" customWidth="1"/>
    <col min="13840" max="13841" width="13.28515625" style="4293" customWidth="1"/>
    <col min="13842" max="14080" width="9.140625" style="4293"/>
    <col min="14081" max="14081" width="14.28515625" style="4293" customWidth="1"/>
    <col min="14082" max="14082" width="15" style="4293" customWidth="1"/>
    <col min="14083" max="14083" width="14.140625" style="4293" customWidth="1"/>
    <col min="14084" max="14084" width="14.42578125" style="4293" customWidth="1"/>
    <col min="14085" max="14086" width="15.7109375" style="4293" customWidth="1"/>
    <col min="14087" max="14087" width="16.140625" style="4293" customWidth="1"/>
    <col min="14088" max="14088" width="14.140625" style="4293" customWidth="1"/>
    <col min="14089" max="14089" width="12.5703125" style="4293" customWidth="1"/>
    <col min="14090" max="14090" width="14.42578125" style="4293" customWidth="1"/>
    <col min="14091" max="14091" width="15.28515625" style="4293" customWidth="1"/>
    <col min="14092" max="14092" width="17.140625" style="4293" customWidth="1"/>
    <col min="14093" max="14093" width="13.7109375" style="4293" customWidth="1"/>
    <col min="14094" max="14094" width="14.7109375" style="4293" customWidth="1"/>
    <col min="14095" max="14095" width="14.85546875" style="4293" customWidth="1"/>
    <col min="14096" max="14097" width="13.28515625" style="4293" customWidth="1"/>
    <col min="14098" max="14336" width="9.140625" style="4293"/>
    <col min="14337" max="14337" width="14.28515625" style="4293" customWidth="1"/>
    <col min="14338" max="14338" width="15" style="4293" customWidth="1"/>
    <col min="14339" max="14339" width="14.140625" style="4293" customWidth="1"/>
    <col min="14340" max="14340" width="14.42578125" style="4293" customWidth="1"/>
    <col min="14341" max="14342" width="15.7109375" style="4293" customWidth="1"/>
    <col min="14343" max="14343" width="16.140625" style="4293" customWidth="1"/>
    <col min="14344" max="14344" width="14.140625" style="4293" customWidth="1"/>
    <col min="14345" max="14345" width="12.5703125" style="4293" customWidth="1"/>
    <col min="14346" max="14346" width="14.42578125" style="4293" customWidth="1"/>
    <col min="14347" max="14347" width="15.28515625" style="4293" customWidth="1"/>
    <col min="14348" max="14348" width="17.140625" style="4293" customWidth="1"/>
    <col min="14349" max="14349" width="13.7109375" style="4293" customWidth="1"/>
    <col min="14350" max="14350" width="14.7109375" style="4293" customWidth="1"/>
    <col min="14351" max="14351" width="14.85546875" style="4293" customWidth="1"/>
    <col min="14352" max="14353" width="13.28515625" style="4293" customWidth="1"/>
    <col min="14354" max="14592" width="9.140625" style="4293"/>
    <col min="14593" max="14593" width="14.28515625" style="4293" customWidth="1"/>
    <col min="14594" max="14594" width="15" style="4293" customWidth="1"/>
    <col min="14595" max="14595" width="14.140625" style="4293" customWidth="1"/>
    <col min="14596" max="14596" width="14.42578125" style="4293" customWidth="1"/>
    <col min="14597" max="14598" width="15.7109375" style="4293" customWidth="1"/>
    <col min="14599" max="14599" width="16.140625" style="4293" customWidth="1"/>
    <col min="14600" max="14600" width="14.140625" style="4293" customWidth="1"/>
    <col min="14601" max="14601" width="12.5703125" style="4293" customWidth="1"/>
    <col min="14602" max="14602" width="14.42578125" style="4293" customWidth="1"/>
    <col min="14603" max="14603" width="15.28515625" style="4293" customWidth="1"/>
    <col min="14604" max="14604" width="17.140625" style="4293" customWidth="1"/>
    <col min="14605" max="14605" width="13.7109375" style="4293" customWidth="1"/>
    <col min="14606" max="14606" width="14.7109375" style="4293" customWidth="1"/>
    <col min="14607" max="14607" width="14.85546875" style="4293" customWidth="1"/>
    <col min="14608" max="14609" width="13.28515625" style="4293" customWidth="1"/>
    <col min="14610" max="14848" width="9.140625" style="4293"/>
    <col min="14849" max="14849" width="14.28515625" style="4293" customWidth="1"/>
    <col min="14850" max="14850" width="15" style="4293" customWidth="1"/>
    <col min="14851" max="14851" width="14.140625" style="4293" customWidth="1"/>
    <col min="14852" max="14852" width="14.42578125" style="4293" customWidth="1"/>
    <col min="14853" max="14854" width="15.7109375" style="4293" customWidth="1"/>
    <col min="14855" max="14855" width="16.140625" style="4293" customWidth="1"/>
    <col min="14856" max="14856" width="14.140625" style="4293" customWidth="1"/>
    <col min="14857" max="14857" width="12.5703125" style="4293" customWidth="1"/>
    <col min="14858" max="14858" width="14.42578125" style="4293" customWidth="1"/>
    <col min="14859" max="14859" width="15.28515625" style="4293" customWidth="1"/>
    <col min="14860" max="14860" width="17.140625" style="4293" customWidth="1"/>
    <col min="14861" max="14861" width="13.7109375" style="4293" customWidth="1"/>
    <col min="14862" max="14862" width="14.7109375" style="4293" customWidth="1"/>
    <col min="14863" max="14863" width="14.85546875" style="4293" customWidth="1"/>
    <col min="14864" max="14865" width="13.28515625" style="4293" customWidth="1"/>
    <col min="14866" max="15104" width="9.140625" style="4293"/>
    <col min="15105" max="15105" width="14.28515625" style="4293" customWidth="1"/>
    <col min="15106" max="15106" width="15" style="4293" customWidth="1"/>
    <col min="15107" max="15107" width="14.140625" style="4293" customWidth="1"/>
    <col min="15108" max="15108" width="14.42578125" style="4293" customWidth="1"/>
    <col min="15109" max="15110" width="15.7109375" style="4293" customWidth="1"/>
    <col min="15111" max="15111" width="16.140625" style="4293" customWidth="1"/>
    <col min="15112" max="15112" width="14.140625" style="4293" customWidth="1"/>
    <col min="15113" max="15113" width="12.5703125" style="4293" customWidth="1"/>
    <col min="15114" max="15114" width="14.42578125" style="4293" customWidth="1"/>
    <col min="15115" max="15115" width="15.28515625" style="4293" customWidth="1"/>
    <col min="15116" max="15116" width="17.140625" style="4293" customWidth="1"/>
    <col min="15117" max="15117" width="13.7109375" style="4293" customWidth="1"/>
    <col min="15118" max="15118" width="14.7109375" style="4293" customWidth="1"/>
    <col min="15119" max="15119" width="14.85546875" style="4293" customWidth="1"/>
    <col min="15120" max="15121" width="13.28515625" style="4293" customWidth="1"/>
    <col min="15122" max="15360" width="9.140625" style="4293"/>
    <col min="15361" max="15361" width="14.28515625" style="4293" customWidth="1"/>
    <col min="15362" max="15362" width="15" style="4293" customWidth="1"/>
    <col min="15363" max="15363" width="14.140625" style="4293" customWidth="1"/>
    <col min="15364" max="15364" width="14.42578125" style="4293" customWidth="1"/>
    <col min="15365" max="15366" width="15.7109375" style="4293" customWidth="1"/>
    <col min="15367" max="15367" width="16.140625" style="4293" customWidth="1"/>
    <col min="15368" max="15368" width="14.140625" style="4293" customWidth="1"/>
    <col min="15369" max="15369" width="12.5703125" style="4293" customWidth="1"/>
    <col min="15370" max="15370" width="14.42578125" style="4293" customWidth="1"/>
    <col min="15371" max="15371" width="15.28515625" style="4293" customWidth="1"/>
    <col min="15372" max="15372" width="17.140625" style="4293" customWidth="1"/>
    <col min="15373" max="15373" width="13.7109375" style="4293" customWidth="1"/>
    <col min="15374" max="15374" width="14.7109375" style="4293" customWidth="1"/>
    <col min="15375" max="15375" width="14.85546875" style="4293" customWidth="1"/>
    <col min="15376" max="15377" width="13.28515625" style="4293" customWidth="1"/>
    <col min="15378" max="15616" width="9.140625" style="4293"/>
    <col min="15617" max="15617" width="14.28515625" style="4293" customWidth="1"/>
    <col min="15618" max="15618" width="15" style="4293" customWidth="1"/>
    <col min="15619" max="15619" width="14.140625" style="4293" customWidth="1"/>
    <col min="15620" max="15620" width="14.42578125" style="4293" customWidth="1"/>
    <col min="15621" max="15622" width="15.7109375" style="4293" customWidth="1"/>
    <col min="15623" max="15623" width="16.140625" style="4293" customWidth="1"/>
    <col min="15624" max="15624" width="14.140625" style="4293" customWidth="1"/>
    <col min="15625" max="15625" width="12.5703125" style="4293" customWidth="1"/>
    <col min="15626" max="15626" width="14.42578125" style="4293" customWidth="1"/>
    <col min="15627" max="15627" width="15.28515625" style="4293" customWidth="1"/>
    <col min="15628" max="15628" width="17.140625" style="4293" customWidth="1"/>
    <col min="15629" max="15629" width="13.7109375" style="4293" customWidth="1"/>
    <col min="15630" max="15630" width="14.7109375" style="4293" customWidth="1"/>
    <col min="15631" max="15631" width="14.85546875" style="4293" customWidth="1"/>
    <col min="15632" max="15633" width="13.28515625" style="4293" customWidth="1"/>
    <col min="15634" max="15872" width="9.140625" style="4293"/>
    <col min="15873" max="15873" width="14.28515625" style="4293" customWidth="1"/>
    <col min="15874" max="15874" width="15" style="4293" customWidth="1"/>
    <col min="15875" max="15875" width="14.140625" style="4293" customWidth="1"/>
    <col min="15876" max="15876" width="14.42578125" style="4293" customWidth="1"/>
    <col min="15877" max="15878" width="15.7109375" style="4293" customWidth="1"/>
    <col min="15879" max="15879" width="16.140625" style="4293" customWidth="1"/>
    <col min="15880" max="15880" width="14.140625" style="4293" customWidth="1"/>
    <col min="15881" max="15881" width="12.5703125" style="4293" customWidth="1"/>
    <col min="15882" max="15882" width="14.42578125" style="4293" customWidth="1"/>
    <col min="15883" max="15883" width="15.28515625" style="4293" customWidth="1"/>
    <col min="15884" max="15884" width="17.140625" style="4293" customWidth="1"/>
    <col min="15885" max="15885" width="13.7109375" style="4293" customWidth="1"/>
    <col min="15886" max="15886" width="14.7109375" style="4293" customWidth="1"/>
    <col min="15887" max="15887" width="14.85546875" style="4293" customWidth="1"/>
    <col min="15888" max="15889" width="13.28515625" style="4293" customWidth="1"/>
    <col min="15890" max="16128" width="9.140625" style="4293"/>
    <col min="16129" max="16129" width="14.28515625" style="4293" customWidth="1"/>
    <col min="16130" max="16130" width="15" style="4293" customWidth="1"/>
    <col min="16131" max="16131" width="14.140625" style="4293" customWidth="1"/>
    <col min="16132" max="16132" width="14.42578125" style="4293" customWidth="1"/>
    <col min="16133" max="16134" width="15.7109375" style="4293" customWidth="1"/>
    <col min="16135" max="16135" width="16.140625" style="4293" customWidth="1"/>
    <col min="16136" max="16136" width="14.140625" style="4293" customWidth="1"/>
    <col min="16137" max="16137" width="12.5703125" style="4293" customWidth="1"/>
    <col min="16138" max="16138" width="14.42578125" style="4293" customWidth="1"/>
    <col min="16139" max="16139" width="15.28515625" style="4293" customWidth="1"/>
    <col min="16140" max="16140" width="17.140625" style="4293" customWidth="1"/>
    <col min="16141" max="16141" width="13.7109375" style="4293" customWidth="1"/>
    <col min="16142" max="16142" width="14.7109375" style="4293" customWidth="1"/>
    <col min="16143" max="16143" width="14.85546875" style="4293" customWidth="1"/>
    <col min="16144" max="16145" width="13.28515625" style="4293" customWidth="1"/>
    <col min="16146" max="16384" width="9.140625" style="4293"/>
  </cols>
  <sheetData>
    <row r="1" spans="1:17" ht="17.25" customHeight="1" thickBot="1">
      <c r="A1" s="4291" t="s">
        <v>0</v>
      </c>
      <c r="Q1" s="4292" t="s">
        <v>1</v>
      </c>
    </row>
    <row r="2" spans="1:17" ht="27" customHeight="1" thickTop="1">
      <c r="A2" s="7762" t="s">
        <v>4030</v>
      </c>
      <c r="B2" s="7763"/>
      <c r="C2" s="7763"/>
      <c r="D2" s="7763"/>
      <c r="E2" s="7763"/>
      <c r="F2" s="7763"/>
      <c r="G2" s="7763"/>
      <c r="H2" s="7763"/>
      <c r="I2" s="7763"/>
      <c r="J2" s="7763"/>
      <c r="K2" s="7763"/>
      <c r="L2" s="7763"/>
      <c r="M2" s="7763"/>
      <c r="N2" s="7763"/>
      <c r="O2" s="7763"/>
      <c r="P2" s="7763"/>
      <c r="Q2" s="7764"/>
    </row>
    <row r="3" spans="1:17" ht="48.75" customHeight="1" thickBot="1">
      <c r="A3" s="7765" t="s">
        <v>4035</v>
      </c>
      <c r="B3" s="7766"/>
      <c r="C3" s="7766"/>
      <c r="D3" s="7766"/>
      <c r="E3" s="7766"/>
      <c r="F3" s="7766"/>
      <c r="G3" s="7766"/>
      <c r="H3" s="7766"/>
      <c r="I3" s="7766"/>
      <c r="J3" s="7766"/>
      <c r="K3" s="7766"/>
      <c r="L3" s="7766"/>
      <c r="M3" s="7766"/>
      <c r="N3" s="7766"/>
      <c r="O3" s="7766"/>
      <c r="P3" s="7766"/>
      <c r="Q3" s="7767"/>
    </row>
    <row r="4" spans="1:17" ht="45.75" customHeight="1" thickBot="1">
      <c r="A4" s="7782" t="s">
        <v>2132</v>
      </c>
      <c r="B4" s="7770">
        <v>2010</v>
      </c>
      <c r="C4" s="7781"/>
      <c r="D4" s="7781"/>
      <c r="E4" s="7771"/>
      <c r="F4" s="7770">
        <v>2011</v>
      </c>
      <c r="G4" s="7781"/>
      <c r="H4" s="7781"/>
      <c r="I4" s="7781"/>
      <c r="J4" s="7770">
        <v>2012</v>
      </c>
      <c r="K4" s="7781"/>
      <c r="L4" s="7781"/>
      <c r="M4" s="7781"/>
      <c r="N4" s="7777">
        <v>2013</v>
      </c>
      <c r="O4" s="7779"/>
      <c r="P4" s="7779"/>
      <c r="Q4" s="7780"/>
    </row>
    <row r="5" spans="1:17" ht="84" customHeight="1" thickBot="1">
      <c r="A5" s="7783"/>
      <c r="B5" s="4309" t="s">
        <v>4026</v>
      </c>
      <c r="C5" s="4310" t="s">
        <v>4027</v>
      </c>
      <c r="D5" s="4310" t="s">
        <v>4028</v>
      </c>
      <c r="E5" s="4311" t="s">
        <v>4029</v>
      </c>
      <c r="F5" s="4309" t="s">
        <v>4026</v>
      </c>
      <c r="G5" s="4310" t="s">
        <v>4027</v>
      </c>
      <c r="H5" s="4310" t="s">
        <v>4028</v>
      </c>
      <c r="I5" s="4311" t="s">
        <v>4029</v>
      </c>
      <c r="J5" s="4309" t="s">
        <v>4026</v>
      </c>
      <c r="K5" s="4310" t="s">
        <v>4027</v>
      </c>
      <c r="L5" s="4310" t="s">
        <v>4028</v>
      </c>
      <c r="M5" s="4311" t="s">
        <v>4029</v>
      </c>
      <c r="N5" s="4309" t="s">
        <v>4026</v>
      </c>
      <c r="O5" s="4310" t="s">
        <v>4027</v>
      </c>
      <c r="P5" s="4310" t="s">
        <v>4028</v>
      </c>
      <c r="Q5" s="4312" t="s">
        <v>4029</v>
      </c>
    </row>
    <row r="6" spans="1:17" ht="32.1" customHeight="1">
      <c r="A6" s="4373" t="s">
        <v>2538</v>
      </c>
      <c r="B6" s="4374">
        <v>6475387</v>
      </c>
      <c r="C6" s="4375">
        <v>11035218</v>
      </c>
      <c r="D6" s="4375">
        <v>11616923</v>
      </c>
      <c r="E6" s="4376">
        <v>11011403</v>
      </c>
      <c r="F6" s="4374">
        <v>10540235</v>
      </c>
      <c r="G6" s="4375">
        <v>14620111</v>
      </c>
      <c r="H6" s="4375">
        <v>16589623</v>
      </c>
      <c r="I6" s="4377">
        <v>13337575</v>
      </c>
      <c r="J6" s="4374">
        <v>10163806</v>
      </c>
      <c r="K6" s="4375">
        <v>15379917</v>
      </c>
      <c r="L6" s="4375">
        <v>13335591</v>
      </c>
      <c r="M6" s="4377">
        <v>12483444</v>
      </c>
      <c r="N6" s="4374">
        <v>18637219</v>
      </c>
      <c r="O6" s="4375">
        <v>13152525</v>
      </c>
      <c r="P6" s="4375">
        <v>19452161</v>
      </c>
      <c r="Q6" s="4378">
        <v>18933229</v>
      </c>
    </row>
    <row r="7" spans="1:17" ht="32.1" customHeight="1">
      <c r="A7" s="4379" t="s">
        <v>2539</v>
      </c>
      <c r="B7" s="4380">
        <v>6315008</v>
      </c>
      <c r="C7" s="4381">
        <v>9368551</v>
      </c>
      <c r="D7" s="4381">
        <v>9967838</v>
      </c>
      <c r="E7" s="4382">
        <v>10470922</v>
      </c>
      <c r="F7" s="4380">
        <v>9239533</v>
      </c>
      <c r="G7" s="4381">
        <v>15237026</v>
      </c>
      <c r="H7" s="4381">
        <v>13250756</v>
      </c>
      <c r="I7" s="4383">
        <v>13703709</v>
      </c>
      <c r="J7" s="4380">
        <v>10737739</v>
      </c>
      <c r="K7" s="4381">
        <v>12099938</v>
      </c>
      <c r="L7" s="4381">
        <v>15500638</v>
      </c>
      <c r="M7" s="4383">
        <v>16010477</v>
      </c>
      <c r="N7" s="4380">
        <v>17141835</v>
      </c>
      <c r="O7" s="4381">
        <v>12901451</v>
      </c>
      <c r="P7" s="4381">
        <v>18533812</v>
      </c>
      <c r="Q7" s="4384">
        <v>18363417</v>
      </c>
    </row>
    <row r="8" spans="1:17" ht="32.1" customHeight="1">
      <c r="A8" s="4379" t="s">
        <v>2540</v>
      </c>
      <c r="B8" s="4380">
        <v>9949230</v>
      </c>
      <c r="C8" s="4381">
        <v>12973436</v>
      </c>
      <c r="D8" s="4381">
        <v>17429151</v>
      </c>
      <c r="E8" s="4382">
        <v>12267996</v>
      </c>
      <c r="F8" s="4380">
        <v>8058094</v>
      </c>
      <c r="G8" s="4381">
        <v>12986401</v>
      </c>
      <c r="H8" s="4381">
        <v>12648958</v>
      </c>
      <c r="I8" s="4383">
        <v>16786291</v>
      </c>
      <c r="J8" s="4380">
        <v>10746000</v>
      </c>
      <c r="K8" s="4381">
        <v>13165000</v>
      </c>
      <c r="L8" s="4381">
        <v>18770000</v>
      </c>
      <c r="M8" s="4383">
        <v>18267000</v>
      </c>
      <c r="N8" s="4380">
        <v>17793728</v>
      </c>
      <c r="O8" s="4381">
        <v>14487111</v>
      </c>
      <c r="P8" s="4381">
        <v>21842486</v>
      </c>
      <c r="Q8" s="4384">
        <v>23741547</v>
      </c>
    </row>
    <row r="9" spans="1:17" ht="32.1" customHeight="1">
      <c r="A9" s="4379" t="s">
        <v>2541</v>
      </c>
      <c r="B9" s="4380">
        <v>7267039</v>
      </c>
      <c r="C9" s="4381">
        <v>13813102</v>
      </c>
      <c r="D9" s="4381">
        <v>12872212</v>
      </c>
      <c r="E9" s="4382">
        <v>11031708</v>
      </c>
      <c r="F9" s="4380">
        <v>9705708</v>
      </c>
      <c r="G9" s="4381">
        <v>12023275</v>
      </c>
      <c r="H9" s="4381">
        <v>13775705</v>
      </c>
      <c r="I9" s="4383">
        <v>16054453</v>
      </c>
      <c r="J9" s="4380">
        <v>9360059</v>
      </c>
      <c r="K9" s="4381">
        <v>11523015</v>
      </c>
      <c r="L9" s="4381">
        <v>12304251</v>
      </c>
      <c r="M9" s="4383">
        <v>17391043</v>
      </c>
      <c r="N9" s="4380">
        <v>16269646</v>
      </c>
      <c r="O9" s="4381">
        <v>13623655</v>
      </c>
      <c r="P9" s="4381">
        <v>12317571</v>
      </c>
      <c r="Q9" s="4384">
        <v>25428007</v>
      </c>
    </row>
    <row r="10" spans="1:17" ht="32.1" customHeight="1">
      <c r="A10" s="4379" t="s">
        <v>2530</v>
      </c>
      <c r="B10" s="4380">
        <v>7477056</v>
      </c>
      <c r="C10" s="4381">
        <v>8900109</v>
      </c>
      <c r="D10" s="4381">
        <v>9664055</v>
      </c>
      <c r="E10" s="4382">
        <v>10567077</v>
      </c>
      <c r="F10" s="4380">
        <v>8974960</v>
      </c>
      <c r="G10" s="4381">
        <v>17666803</v>
      </c>
      <c r="H10" s="4381">
        <v>25528925</v>
      </c>
      <c r="I10" s="4383">
        <v>17761633</v>
      </c>
      <c r="J10" s="4380">
        <v>9433273</v>
      </c>
      <c r="K10" s="4381">
        <v>17749438</v>
      </c>
      <c r="L10" s="4381">
        <v>18477226</v>
      </c>
      <c r="M10" s="4383">
        <v>16252671</v>
      </c>
      <c r="N10" s="4380">
        <v>18413942</v>
      </c>
      <c r="O10" s="4381">
        <v>9355822</v>
      </c>
      <c r="P10" s="4381">
        <v>15412804</v>
      </c>
      <c r="Q10" s="4384">
        <v>26315499</v>
      </c>
    </row>
    <row r="11" spans="1:17" ht="32.1" customHeight="1">
      <c r="A11" s="4379" t="s">
        <v>2531</v>
      </c>
      <c r="B11" s="4380">
        <v>5833858</v>
      </c>
      <c r="C11" s="4381">
        <v>25964373</v>
      </c>
      <c r="D11" s="4381">
        <v>10139932</v>
      </c>
      <c r="E11" s="4382">
        <v>10120377</v>
      </c>
      <c r="F11" s="4380">
        <v>10170923</v>
      </c>
      <c r="G11" s="4381">
        <v>18453069</v>
      </c>
      <c r="H11" s="4381">
        <v>21375300</v>
      </c>
      <c r="I11" s="4383">
        <v>14275905</v>
      </c>
      <c r="J11" s="4380">
        <v>7266666</v>
      </c>
      <c r="K11" s="4381">
        <v>11585770</v>
      </c>
      <c r="L11" s="4381">
        <v>18326165</v>
      </c>
      <c r="M11" s="4383">
        <v>13127192</v>
      </c>
      <c r="N11" s="4380">
        <v>11513791</v>
      </c>
      <c r="O11" s="4381">
        <v>11364485</v>
      </c>
      <c r="P11" s="4381">
        <v>14190502</v>
      </c>
      <c r="Q11" s="4384">
        <v>21831853</v>
      </c>
    </row>
    <row r="12" spans="1:17" ht="32.1" customHeight="1">
      <c r="A12" s="4379" t="s">
        <v>2532</v>
      </c>
      <c r="B12" s="4380">
        <v>8453001</v>
      </c>
      <c r="C12" s="4381">
        <v>10890960</v>
      </c>
      <c r="D12" s="4381">
        <v>6507213</v>
      </c>
      <c r="E12" s="4382">
        <v>10533463</v>
      </c>
      <c r="F12" s="4380">
        <v>8775637</v>
      </c>
      <c r="G12" s="4381">
        <v>17745474</v>
      </c>
      <c r="H12" s="4381">
        <v>17160076</v>
      </c>
      <c r="I12" s="4383">
        <v>16153819</v>
      </c>
      <c r="J12" s="4380">
        <v>9026589</v>
      </c>
      <c r="K12" s="4381">
        <v>17256751</v>
      </c>
      <c r="L12" s="4381">
        <v>15574199</v>
      </c>
      <c r="M12" s="4383">
        <v>15693162</v>
      </c>
      <c r="N12" s="4380">
        <v>15274593</v>
      </c>
      <c r="O12" s="4381">
        <v>13933021</v>
      </c>
      <c r="P12" s="4381">
        <v>15134701</v>
      </c>
      <c r="Q12" s="4384">
        <v>23101920</v>
      </c>
    </row>
    <row r="13" spans="1:17" ht="32.1" customHeight="1">
      <c r="A13" s="4379" t="s">
        <v>2533</v>
      </c>
      <c r="B13" s="4380">
        <v>8618972</v>
      </c>
      <c r="C13" s="4381">
        <v>11226090</v>
      </c>
      <c r="D13" s="4381">
        <v>10999537</v>
      </c>
      <c r="E13" s="4382">
        <v>9162896</v>
      </c>
      <c r="F13" s="4380">
        <v>21119777</v>
      </c>
      <c r="G13" s="4381">
        <v>15483387</v>
      </c>
      <c r="H13" s="4381">
        <v>16826332</v>
      </c>
      <c r="I13" s="4383">
        <v>11704948</v>
      </c>
      <c r="J13" s="4380">
        <v>8670174</v>
      </c>
      <c r="K13" s="4381">
        <v>16431472</v>
      </c>
      <c r="L13" s="4381">
        <v>13859051</v>
      </c>
      <c r="M13" s="4383">
        <v>15639347</v>
      </c>
      <c r="N13" s="4380">
        <v>10099637</v>
      </c>
      <c r="O13" s="4381">
        <v>8535875</v>
      </c>
      <c r="P13" s="4381">
        <v>10483914</v>
      </c>
      <c r="Q13" s="4384">
        <v>19900464</v>
      </c>
    </row>
    <row r="14" spans="1:17" ht="32.1" customHeight="1">
      <c r="A14" s="4379" t="s">
        <v>2534</v>
      </c>
      <c r="B14" s="4380">
        <v>12293028</v>
      </c>
      <c r="C14" s="4381">
        <v>11987536</v>
      </c>
      <c r="D14" s="4381">
        <v>12119929</v>
      </c>
      <c r="E14" s="4382">
        <v>9715024</v>
      </c>
      <c r="F14" s="4380">
        <v>9591040</v>
      </c>
      <c r="G14" s="4381">
        <v>17677905</v>
      </c>
      <c r="H14" s="4381">
        <v>22504553</v>
      </c>
      <c r="I14" s="4383">
        <v>16142865</v>
      </c>
      <c r="J14" s="4380">
        <v>11022504</v>
      </c>
      <c r="K14" s="4381">
        <v>17980502</v>
      </c>
      <c r="L14" s="4381">
        <v>17983761</v>
      </c>
      <c r="M14" s="4383">
        <v>16612165</v>
      </c>
      <c r="N14" s="4380">
        <v>15489579</v>
      </c>
      <c r="O14" s="4381">
        <v>12330588</v>
      </c>
      <c r="P14" s="4381">
        <v>19609276</v>
      </c>
      <c r="Q14" s="4384">
        <v>23022460</v>
      </c>
    </row>
    <row r="15" spans="1:17" ht="32.1" customHeight="1">
      <c r="A15" s="4379" t="s">
        <v>2535</v>
      </c>
      <c r="B15" s="4380">
        <v>10830207</v>
      </c>
      <c r="C15" s="4381">
        <v>15054390</v>
      </c>
      <c r="D15" s="4381">
        <v>11470004</v>
      </c>
      <c r="E15" s="4382">
        <v>12289565</v>
      </c>
      <c r="F15" s="4380">
        <v>8384624</v>
      </c>
      <c r="G15" s="4381">
        <v>18984690</v>
      </c>
      <c r="H15" s="4381">
        <v>18326901</v>
      </c>
      <c r="I15" s="4383">
        <v>14276756</v>
      </c>
      <c r="J15" s="4380">
        <v>11717984</v>
      </c>
      <c r="K15" s="4381">
        <v>15120898</v>
      </c>
      <c r="L15" s="4381">
        <v>19553428</v>
      </c>
      <c r="M15" s="4383">
        <v>18362793</v>
      </c>
      <c r="N15" s="4380">
        <v>12857862</v>
      </c>
      <c r="O15" s="4381">
        <v>12172796</v>
      </c>
      <c r="P15" s="4381">
        <v>15587614</v>
      </c>
      <c r="Q15" s="4384">
        <v>20714192</v>
      </c>
    </row>
    <row r="16" spans="1:17" ht="32.1" customHeight="1">
      <c r="A16" s="4379" t="s">
        <v>2536</v>
      </c>
      <c r="B16" s="4380">
        <v>27529647</v>
      </c>
      <c r="C16" s="4381">
        <v>13616519</v>
      </c>
      <c r="D16" s="4381">
        <v>13961541</v>
      </c>
      <c r="E16" s="4382">
        <v>12885093</v>
      </c>
      <c r="F16" s="4380">
        <v>8600683</v>
      </c>
      <c r="G16" s="4381">
        <v>14663839</v>
      </c>
      <c r="H16" s="4381">
        <v>16126777</v>
      </c>
      <c r="I16" s="4383">
        <v>131710.58799999999</v>
      </c>
      <c r="J16" s="4380">
        <v>13201025</v>
      </c>
      <c r="K16" s="4381">
        <v>17655637</v>
      </c>
      <c r="L16" s="4381">
        <v>16325307</v>
      </c>
      <c r="M16" s="4383">
        <v>21281923</v>
      </c>
      <c r="N16" s="4380">
        <v>15491658</v>
      </c>
      <c r="O16" s="4381">
        <v>14888047</v>
      </c>
      <c r="P16" s="4381">
        <v>16721718</v>
      </c>
      <c r="Q16" s="4384">
        <v>26153828</v>
      </c>
    </row>
    <row r="17" spans="1:17" ht="32.1" customHeight="1" thickBot="1">
      <c r="A17" s="4385" t="s">
        <v>2537</v>
      </c>
      <c r="B17" s="4386">
        <v>10201289</v>
      </c>
      <c r="C17" s="4387">
        <v>18910323</v>
      </c>
      <c r="D17" s="4387">
        <v>13859025</v>
      </c>
      <c r="E17" s="4388">
        <v>15758798</v>
      </c>
      <c r="F17" s="4386">
        <v>8392374</v>
      </c>
      <c r="G17" s="4387">
        <v>17830810</v>
      </c>
      <c r="H17" s="4387">
        <v>13781079</v>
      </c>
      <c r="I17" s="4389">
        <v>14389840</v>
      </c>
      <c r="J17" s="4386">
        <v>11212326</v>
      </c>
      <c r="K17" s="4387">
        <v>14461284</v>
      </c>
      <c r="L17" s="4387">
        <v>12385511</v>
      </c>
      <c r="M17" s="4389">
        <v>18826515</v>
      </c>
      <c r="N17" s="4386">
        <v>18084799</v>
      </c>
      <c r="O17" s="4387">
        <v>11514793</v>
      </c>
      <c r="P17" s="4387">
        <v>15239312</v>
      </c>
      <c r="Q17" s="4390">
        <v>32117313</v>
      </c>
    </row>
    <row r="18" spans="1:17" ht="32.1" customHeight="1" thickBot="1">
      <c r="A18" s="4396" t="s">
        <v>2</v>
      </c>
      <c r="B18" s="4391">
        <f t="shared" ref="B18:Q18" si="0">B6+B7+B8+B9+B10+B11+B12+B13+B14+B15+B16+B17</f>
        <v>121243722</v>
      </c>
      <c r="C18" s="4397">
        <f t="shared" si="0"/>
        <v>163740607</v>
      </c>
      <c r="D18" s="4397">
        <f t="shared" si="0"/>
        <v>140607360</v>
      </c>
      <c r="E18" s="4392">
        <f t="shared" si="0"/>
        <v>135814322</v>
      </c>
      <c r="F18" s="4391">
        <f t="shared" si="0"/>
        <v>121553588</v>
      </c>
      <c r="G18" s="4397">
        <f t="shared" si="0"/>
        <v>193372790</v>
      </c>
      <c r="H18" s="4397">
        <f t="shared" si="0"/>
        <v>207894985</v>
      </c>
      <c r="I18" s="4394">
        <f t="shared" si="0"/>
        <v>164719504.588</v>
      </c>
      <c r="J18" s="4391">
        <f t="shared" si="0"/>
        <v>122558145</v>
      </c>
      <c r="K18" s="4397">
        <f t="shared" si="0"/>
        <v>180409622</v>
      </c>
      <c r="L18" s="4397">
        <f t="shared" si="0"/>
        <v>192395128</v>
      </c>
      <c r="M18" s="4394">
        <f t="shared" si="0"/>
        <v>199947732</v>
      </c>
      <c r="N18" s="4391">
        <f t="shared" si="0"/>
        <v>187068289</v>
      </c>
      <c r="O18" s="4397">
        <f t="shared" si="0"/>
        <v>148260169</v>
      </c>
      <c r="P18" s="4397">
        <f t="shared" si="0"/>
        <v>194525871</v>
      </c>
      <c r="Q18" s="4395">
        <f t="shared" si="0"/>
        <v>279623729</v>
      </c>
    </row>
    <row r="19" spans="1:17" ht="20.100000000000001" customHeight="1" thickTop="1">
      <c r="A19" s="4313"/>
    </row>
    <row r="20" spans="1:17" ht="20.100000000000001" customHeight="1">
      <c r="A20" s="4306" t="s">
        <v>3998</v>
      </c>
    </row>
    <row r="21" spans="1:17" ht="20.100000000000001" customHeight="1">
      <c r="A21" s="7773" t="s">
        <v>3999</v>
      </c>
      <c r="B21" s="7773"/>
      <c r="C21" s="7773"/>
      <c r="D21" s="7773"/>
    </row>
    <row r="22" spans="1:17" ht="20.100000000000001" customHeight="1">
      <c r="A22" s="7774" t="s">
        <v>4000</v>
      </c>
      <c r="B22" s="7774"/>
      <c r="C22" s="7774"/>
      <c r="D22" s="7774"/>
      <c r="E22" s="7774"/>
      <c r="F22" s="7774"/>
    </row>
    <row r="23" spans="1:17" ht="20.100000000000001" customHeight="1">
      <c r="A23" s="4306" t="s">
        <v>4001</v>
      </c>
    </row>
    <row r="27" spans="1:17">
      <c r="D27" s="4314" t="s">
        <v>3</v>
      </c>
    </row>
  </sheetData>
  <mergeCells count="9">
    <mergeCell ref="A21:D21"/>
    <mergeCell ref="A22:F22"/>
    <mergeCell ref="A2:Q2"/>
    <mergeCell ref="A3:Q3"/>
    <mergeCell ref="B4:E4"/>
    <mergeCell ref="F4:I4"/>
    <mergeCell ref="J4:M4"/>
    <mergeCell ref="N4:Q4"/>
    <mergeCell ref="A4:A5"/>
  </mergeCells>
  <hyperlinks>
    <hyperlink ref="A1" r:id="rId1"/>
  </hyperlinks>
  <pageMargins left="0.70866141732283472" right="0.70866141732283472" top="0.74803149606299213" bottom="0.74803149606299213" header="0.31496062992125984" footer="0.31496062992125984"/>
  <pageSetup paperSize="9" scale="67" fitToWidth="0" orientation="landscape" r:id="rId2"/>
  <headerFooter>
    <oddFooter>&amp;R260</oddFooter>
  </headerFooter>
  <drawing r:id="rId3"/>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53">
    <pageSetUpPr fitToPage="1"/>
  </sheetPr>
  <dimension ref="A1:Q28"/>
  <sheetViews>
    <sheetView view="pageBreakPreview" zoomScale="60" zoomScaleNormal="100" workbookViewId="0">
      <selection activeCell="B1" sqref="B1:Q1048576"/>
    </sheetView>
  </sheetViews>
  <sheetFormatPr defaultRowHeight="12.75"/>
  <cols>
    <col min="1" max="1" width="14.42578125" style="4293" customWidth="1"/>
    <col min="2" max="17" width="10.7109375" style="4293" customWidth="1"/>
    <col min="18" max="256" width="9.140625" style="4293"/>
    <col min="257" max="257" width="17.85546875" style="4293" customWidth="1"/>
    <col min="258" max="258" width="14.28515625" style="4293" customWidth="1"/>
    <col min="259" max="259" width="14.85546875" style="4293" customWidth="1"/>
    <col min="260" max="260" width="14.28515625" style="4293" customWidth="1"/>
    <col min="261" max="261" width="10.28515625" style="4293" customWidth="1"/>
    <col min="262" max="262" width="14" style="4293" customWidth="1"/>
    <col min="263" max="263" width="14.28515625" style="4293" customWidth="1"/>
    <col min="264" max="264" width="14.140625" style="4293" customWidth="1"/>
    <col min="265" max="265" width="10" style="4293" customWidth="1"/>
    <col min="266" max="266" width="14.140625" style="4293" customWidth="1"/>
    <col min="267" max="267" width="15" style="4293" customWidth="1"/>
    <col min="268" max="268" width="15.85546875" style="4293" customWidth="1"/>
    <col min="269" max="269" width="10.28515625" style="4293" customWidth="1"/>
    <col min="270" max="270" width="15.28515625" style="4293" customWidth="1"/>
    <col min="271" max="271" width="15.140625" style="4293" customWidth="1"/>
    <col min="272" max="272" width="14.85546875" style="4293" customWidth="1"/>
    <col min="273" max="273" width="10.140625" style="4293" bestFit="1" customWidth="1"/>
    <col min="274" max="512" width="9.140625" style="4293"/>
    <col min="513" max="513" width="17.85546875" style="4293" customWidth="1"/>
    <col min="514" max="514" width="14.28515625" style="4293" customWidth="1"/>
    <col min="515" max="515" width="14.85546875" style="4293" customWidth="1"/>
    <col min="516" max="516" width="14.28515625" style="4293" customWidth="1"/>
    <col min="517" max="517" width="10.28515625" style="4293" customWidth="1"/>
    <col min="518" max="518" width="14" style="4293" customWidth="1"/>
    <col min="519" max="519" width="14.28515625" style="4293" customWidth="1"/>
    <col min="520" max="520" width="14.140625" style="4293" customWidth="1"/>
    <col min="521" max="521" width="10" style="4293" customWidth="1"/>
    <col min="522" max="522" width="14.140625" style="4293" customWidth="1"/>
    <col min="523" max="523" width="15" style="4293" customWidth="1"/>
    <col min="524" max="524" width="15.85546875" style="4293" customWidth="1"/>
    <col min="525" max="525" width="10.28515625" style="4293" customWidth="1"/>
    <col min="526" max="526" width="15.28515625" style="4293" customWidth="1"/>
    <col min="527" max="527" width="15.140625" style="4293" customWidth="1"/>
    <col min="528" max="528" width="14.85546875" style="4293" customWidth="1"/>
    <col min="529" max="529" width="10.140625" style="4293" bestFit="1" customWidth="1"/>
    <col min="530" max="768" width="9.140625" style="4293"/>
    <col min="769" max="769" width="17.85546875" style="4293" customWidth="1"/>
    <col min="770" max="770" width="14.28515625" style="4293" customWidth="1"/>
    <col min="771" max="771" width="14.85546875" style="4293" customWidth="1"/>
    <col min="772" max="772" width="14.28515625" style="4293" customWidth="1"/>
    <col min="773" max="773" width="10.28515625" style="4293" customWidth="1"/>
    <col min="774" max="774" width="14" style="4293" customWidth="1"/>
    <col min="775" max="775" width="14.28515625" style="4293" customWidth="1"/>
    <col min="776" max="776" width="14.140625" style="4293" customWidth="1"/>
    <col min="777" max="777" width="10" style="4293" customWidth="1"/>
    <col min="778" max="778" width="14.140625" style="4293" customWidth="1"/>
    <col min="779" max="779" width="15" style="4293" customWidth="1"/>
    <col min="780" max="780" width="15.85546875" style="4293" customWidth="1"/>
    <col min="781" max="781" width="10.28515625" style="4293" customWidth="1"/>
    <col min="782" max="782" width="15.28515625" style="4293" customWidth="1"/>
    <col min="783" max="783" width="15.140625" style="4293" customWidth="1"/>
    <col min="784" max="784" width="14.85546875" style="4293" customWidth="1"/>
    <col min="785" max="785" width="10.140625" style="4293" bestFit="1" customWidth="1"/>
    <col min="786" max="1024" width="9.140625" style="4293"/>
    <col min="1025" max="1025" width="17.85546875" style="4293" customWidth="1"/>
    <col min="1026" max="1026" width="14.28515625" style="4293" customWidth="1"/>
    <col min="1027" max="1027" width="14.85546875" style="4293" customWidth="1"/>
    <col min="1028" max="1028" width="14.28515625" style="4293" customWidth="1"/>
    <col min="1029" max="1029" width="10.28515625" style="4293" customWidth="1"/>
    <col min="1030" max="1030" width="14" style="4293" customWidth="1"/>
    <col min="1031" max="1031" width="14.28515625" style="4293" customWidth="1"/>
    <col min="1032" max="1032" width="14.140625" style="4293" customWidth="1"/>
    <col min="1033" max="1033" width="10" style="4293" customWidth="1"/>
    <col min="1034" max="1034" width="14.140625" style="4293" customWidth="1"/>
    <col min="1035" max="1035" width="15" style="4293" customWidth="1"/>
    <col min="1036" max="1036" width="15.85546875" style="4293" customWidth="1"/>
    <col min="1037" max="1037" width="10.28515625" style="4293" customWidth="1"/>
    <col min="1038" max="1038" width="15.28515625" style="4293" customWidth="1"/>
    <col min="1039" max="1039" width="15.140625" style="4293" customWidth="1"/>
    <col min="1040" max="1040" width="14.85546875" style="4293" customWidth="1"/>
    <col min="1041" max="1041" width="10.140625" style="4293" bestFit="1" customWidth="1"/>
    <col min="1042" max="1280" width="9.140625" style="4293"/>
    <col min="1281" max="1281" width="17.85546875" style="4293" customWidth="1"/>
    <col min="1282" max="1282" width="14.28515625" style="4293" customWidth="1"/>
    <col min="1283" max="1283" width="14.85546875" style="4293" customWidth="1"/>
    <col min="1284" max="1284" width="14.28515625" style="4293" customWidth="1"/>
    <col min="1285" max="1285" width="10.28515625" style="4293" customWidth="1"/>
    <col min="1286" max="1286" width="14" style="4293" customWidth="1"/>
    <col min="1287" max="1287" width="14.28515625" style="4293" customWidth="1"/>
    <col min="1288" max="1288" width="14.140625" style="4293" customWidth="1"/>
    <col min="1289" max="1289" width="10" style="4293" customWidth="1"/>
    <col min="1290" max="1290" width="14.140625" style="4293" customWidth="1"/>
    <col min="1291" max="1291" width="15" style="4293" customWidth="1"/>
    <col min="1292" max="1292" width="15.85546875" style="4293" customWidth="1"/>
    <col min="1293" max="1293" width="10.28515625" style="4293" customWidth="1"/>
    <col min="1294" max="1294" width="15.28515625" style="4293" customWidth="1"/>
    <col min="1295" max="1295" width="15.140625" style="4293" customWidth="1"/>
    <col min="1296" max="1296" width="14.85546875" style="4293" customWidth="1"/>
    <col min="1297" max="1297" width="10.140625" style="4293" bestFit="1" customWidth="1"/>
    <col min="1298" max="1536" width="9.140625" style="4293"/>
    <col min="1537" max="1537" width="17.85546875" style="4293" customWidth="1"/>
    <col min="1538" max="1538" width="14.28515625" style="4293" customWidth="1"/>
    <col min="1539" max="1539" width="14.85546875" style="4293" customWidth="1"/>
    <col min="1540" max="1540" width="14.28515625" style="4293" customWidth="1"/>
    <col min="1541" max="1541" width="10.28515625" style="4293" customWidth="1"/>
    <col min="1542" max="1542" width="14" style="4293" customWidth="1"/>
    <col min="1543" max="1543" width="14.28515625" style="4293" customWidth="1"/>
    <col min="1544" max="1544" width="14.140625" style="4293" customWidth="1"/>
    <col min="1545" max="1545" width="10" style="4293" customWidth="1"/>
    <col min="1546" max="1546" width="14.140625" style="4293" customWidth="1"/>
    <col min="1547" max="1547" width="15" style="4293" customWidth="1"/>
    <col min="1548" max="1548" width="15.85546875" style="4293" customWidth="1"/>
    <col min="1549" max="1549" width="10.28515625" style="4293" customWidth="1"/>
    <col min="1550" max="1550" width="15.28515625" style="4293" customWidth="1"/>
    <col min="1551" max="1551" width="15.140625" style="4293" customWidth="1"/>
    <col min="1552" max="1552" width="14.85546875" style="4293" customWidth="1"/>
    <col min="1553" max="1553" width="10.140625" style="4293" bestFit="1" customWidth="1"/>
    <col min="1554" max="1792" width="9.140625" style="4293"/>
    <col min="1793" max="1793" width="17.85546875" style="4293" customWidth="1"/>
    <col min="1794" max="1794" width="14.28515625" style="4293" customWidth="1"/>
    <col min="1795" max="1795" width="14.85546875" style="4293" customWidth="1"/>
    <col min="1796" max="1796" width="14.28515625" style="4293" customWidth="1"/>
    <col min="1797" max="1797" width="10.28515625" style="4293" customWidth="1"/>
    <col min="1798" max="1798" width="14" style="4293" customWidth="1"/>
    <col min="1799" max="1799" width="14.28515625" style="4293" customWidth="1"/>
    <col min="1800" max="1800" width="14.140625" style="4293" customWidth="1"/>
    <col min="1801" max="1801" width="10" style="4293" customWidth="1"/>
    <col min="1802" max="1802" width="14.140625" style="4293" customWidth="1"/>
    <col min="1803" max="1803" width="15" style="4293" customWidth="1"/>
    <col min="1804" max="1804" width="15.85546875" style="4293" customWidth="1"/>
    <col min="1805" max="1805" width="10.28515625" style="4293" customWidth="1"/>
    <col min="1806" max="1806" width="15.28515625" style="4293" customWidth="1"/>
    <col min="1807" max="1807" width="15.140625" style="4293" customWidth="1"/>
    <col min="1808" max="1808" width="14.85546875" style="4293" customWidth="1"/>
    <col min="1809" max="1809" width="10.140625" style="4293" bestFit="1" customWidth="1"/>
    <col min="1810" max="2048" width="9.140625" style="4293"/>
    <col min="2049" max="2049" width="17.85546875" style="4293" customWidth="1"/>
    <col min="2050" max="2050" width="14.28515625" style="4293" customWidth="1"/>
    <col min="2051" max="2051" width="14.85546875" style="4293" customWidth="1"/>
    <col min="2052" max="2052" width="14.28515625" style="4293" customWidth="1"/>
    <col min="2053" max="2053" width="10.28515625" style="4293" customWidth="1"/>
    <col min="2054" max="2054" width="14" style="4293" customWidth="1"/>
    <col min="2055" max="2055" width="14.28515625" style="4293" customWidth="1"/>
    <col min="2056" max="2056" width="14.140625" style="4293" customWidth="1"/>
    <col min="2057" max="2057" width="10" style="4293" customWidth="1"/>
    <col min="2058" max="2058" width="14.140625" style="4293" customWidth="1"/>
    <col min="2059" max="2059" width="15" style="4293" customWidth="1"/>
    <col min="2060" max="2060" width="15.85546875" style="4293" customWidth="1"/>
    <col min="2061" max="2061" width="10.28515625" style="4293" customWidth="1"/>
    <col min="2062" max="2062" width="15.28515625" style="4293" customWidth="1"/>
    <col min="2063" max="2063" width="15.140625" style="4293" customWidth="1"/>
    <col min="2064" max="2064" width="14.85546875" style="4293" customWidth="1"/>
    <col min="2065" max="2065" width="10.140625" style="4293" bestFit="1" customWidth="1"/>
    <col min="2066" max="2304" width="9.140625" style="4293"/>
    <col min="2305" max="2305" width="17.85546875" style="4293" customWidth="1"/>
    <col min="2306" max="2306" width="14.28515625" style="4293" customWidth="1"/>
    <col min="2307" max="2307" width="14.85546875" style="4293" customWidth="1"/>
    <col min="2308" max="2308" width="14.28515625" style="4293" customWidth="1"/>
    <col min="2309" max="2309" width="10.28515625" style="4293" customWidth="1"/>
    <col min="2310" max="2310" width="14" style="4293" customWidth="1"/>
    <col min="2311" max="2311" width="14.28515625" style="4293" customWidth="1"/>
    <col min="2312" max="2312" width="14.140625" style="4293" customWidth="1"/>
    <col min="2313" max="2313" width="10" style="4293" customWidth="1"/>
    <col min="2314" max="2314" width="14.140625" style="4293" customWidth="1"/>
    <col min="2315" max="2315" width="15" style="4293" customWidth="1"/>
    <col min="2316" max="2316" width="15.85546875" style="4293" customWidth="1"/>
    <col min="2317" max="2317" width="10.28515625" style="4293" customWidth="1"/>
    <col min="2318" max="2318" width="15.28515625" style="4293" customWidth="1"/>
    <col min="2319" max="2319" width="15.140625" style="4293" customWidth="1"/>
    <col min="2320" max="2320" width="14.85546875" style="4293" customWidth="1"/>
    <col min="2321" max="2321" width="10.140625" style="4293" bestFit="1" customWidth="1"/>
    <col min="2322" max="2560" width="9.140625" style="4293"/>
    <col min="2561" max="2561" width="17.85546875" style="4293" customWidth="1"/>
    <col min="2562" max="2562" width="14.28515625" style="4293" customWidth="1"/>
    <col min="2563" max="2563" width="14.85546875" style="4293" customWidth="1"/>
    <col min="2564" max="2564" width="14.28515625" style="4293" customWidth="1"/>
    <col min="2565" max="2565" width="10.28515625" style="4293" customWidth="1"/>
    <col min="2566" max="2566" width="14" style="4293" customWidth="1"/>
    <col min="2567" max="2567" width="14.28515625" style="4293" customWidth="1"/>
    <col min="2568" max="2568" width="14.140625" style="4293" customWidth="1"/>
    <col min="2569" max="2569" width="10" style="4293" customWidth="1"/>
    <col min="2570" max="2570" width="14.140625" style="4293" customWidth="1"/>
    <col min="2571" max="2571" width="15" style="4293" customWidth="1"/>
    <col min="2572" max="2572" width="15.85546875" style="4293" customWidth="1"/>
    <col min="2573" max="2573" width="10.28515625" style="4293" customWidth="1"/>
    <col min="2574" max="2574" width="15.28515625" style="4293" customWidth="1"/>
    <col min="2575" max="2575" width="15.140625" style="4293" customWidth="1"/>
    <col min="2576" max="2576" width="14.85546875" style="4293" customWidth="1"/>
    <col min="2577" max="2577" width="10.140625" style="4293" bestFit="1" customWidth="1"/>
    <col min="2578" max="2816" width="9.140625" style="4293"/>
    <col min="2817" max="2817" width="17.85546875" style="4293" customWidth="1"/>
    <col min="2818" max="2818" width="14.28515625" style="4293" customWidth="1"/>
    <col min="2819" max="2819" width="14.85546875" style="4293" customWidth="1"/>
    <col min="2820" max="2820" width="14.28515625" style="4293" customWidth="1"/>
    <col min="2821" max="2821" width="10.28515625" style="4293" customWidth="1"/>
    <col min="2822" max="2822" width="14" style="4293" customWidth="1"/>
    <col min="2823" max="2823" width="14.28515625" style="4293" customWidth="1"/>
    <col min="2824" max="2824" width="14.140625" style="4293" customWidth="1"/>
    <col min="2825" max="2825" width="10" style="4293" customWidth="1"/>
    <col min="2826" max="2826" width="14.140625" style="4293" customWidth="1"/>
    <col min="2827" max="2827" width="15" style="4293" customWidth="1"/>
    <col min="2828" max="2828" width="15.85546875" style="4293" customWidth="1"/>
    <col min="2829" max="2829" width="10.28515625" style="4293" customWidth="1"/>
    <col min="2830" max="2830" width="15.28515625" style="4293" customWidth="1"/>
    <col min="2831" max="2831" width="15.140625" style="4293" customWidth="1"/>
    <col min="2832" max="2832" width="14.85546875" style="4293" customWidth="1"/>
    <col min="2833" max="2833" width="10.140625" style="4293" bestFit="1" customWidth="1"/>
    <col min="2834" max="3072" width="9.140625" style="4293"/>
    <col min="3073" max="3073" width="17.85546875" style="4293" customWidth="1"/>
    <col min="3074" max="3074" width="14.28515625" style="4293" customWidth="1"/>
    <col min="3075" max="3075" width="14.85546875" style="4293" customWidth="1"/>
    <col min="3076" max="3076" width="14.28515625" style="4293" customWidth="1"/>
    <col min="3077" max="3077" width="10.28515625" style="4293" customWidth="1"/>
    <col min="3078" max="3078" width="14" style="4293" customWidth="1"/>
    <col min="3079" max="3079" width="14.28515625" style="4293" customWidth="1"/>
    <col min="3080" max="3080" width="14.140625" style="4293" customWidth="1"/>
    <col min="3081" max="3081" width="10" style="4293" customWidth="1"/>
    <col min="3082" max="3082" width="14.140625" style="4293" customWidth="1"/>
    <col min="3083" max="3083" width="15" style="4293" customWidth="1"/>
    <col min="3084" max="3084" width="15.85546875" style="4293" customWidth="1"/>
    <col min="3085" max="3085" width="10.28515625" style="4293" customWidth="1"/>
    <col min="3086" max="3086" width="15.28515625" style="4293" customWidth="1"/>
    <col min="3087" max="3087" width="15.140625" style="4293" customWidth="1"/>
    <col min="3088" max="3088" width="14.85546875" style="4293" customWidth="1"/>
    <col min="3089" max="3089" width="10.140625" style="4293" bestFit="1" customWidth="1"/>
    <col min="3090" max="3328" width="9.140625" style="4293"/>
    <col min="3329" max="3329" width="17.85546875" style="4293" customWidth="1"/>
    <col min="3330" max="3330" width="14.28515625" style="4293" customWidth="1"/>
    <col min="3331" max="3331" width="14.85546875" style="4293" customWidth="1"/>
    <col min="3332" max="3332" width="14.28515625" style="4293" customWidth="1"/>
    <col min="3333" max="3333" width="10.28515625" style="4293" customWidth="1"/>
    <col min="3334" max="3334" width="14" style="4293" customWidth="1"/>
    <col min="3335" max="3335" width="14.28515625" style="4293" customWidth="1"/>
    <col min="3336" max="3336" width="14.140625" style="4293" customWidth="1"/>
    <col min="3337" max="3337" width="10" style="4293" customWidth="1"/>
    <col min="3338" max="3338" width="14.140625" style="4293" customWidth="1"/>
    <col min="3339" max="3339" width="15" style="4293" customWidth="1"/>
    <col min="3340" max="3340" width="15.85546875" style="4293" customWidth="1"/>
    <col min="3341" max="3341" width="10.28515625" style="4293" customWidth="1"/>
    <col min="3342" max="3342" width="15.28515625" style="4293" customWidth="1"/>
    <col min="3343" max="3343" width="15.140625" style="4293" customWidth="1"/>
    <col min="3344" max="3344" width="14.85546875" style="4293" customWidth="1"/>
    <col min="3345" max="3345" width="10.140625" style="4293" bestFit="1" customWidth="1"/>
    <col min="3346" max="3584" width="9.140625" style="4293"/>
    <col min="3585" max="3585" width="17.85546875" style="4293" customWidth="1"/>
    <col min="3586" max="3586" width="14.28515625" style="4293" customWidth="1"/>
    <col min="3587" max="3587" width="14.85546875" style="4293" customWidth="1"/>
    <col min="3588" max="3588" width="14.28515625" style="4293" customWidth="1"/>
    <col min="3589" max="3589" width="10.28515625" style="4293" customWidth="1"/>
    <col min="3590" max="3590" width="14" style="4293" customWidth="1"/>
    <col min="3591" max="3591" width="14.28515625" style="4293" customWidth="1"/>
    <col min="3592" max="3592" width="14.140625" style="4293" customWidth="1"/>
    <col min="3593" max="3593" width="10" style="4293" customWidth="1"/>
    <col min="3594" max="3594" width="14.140625" style="4293" customWidth="1"/>
    <col min="3595" max="3595" width="15" style="4293" customWidth="1"/>
    <col min="3596" max="3596" width="15.85546875" style="4293" customWidth="1"/>
    <col min="3597" max="3597" width="10.28515625" style="4293" customWidth="1"/>
    <col min="3598" max="3598" width="15.28515625" style="4293" customWidth="1"/>
    <col min="3599" max="3599" width="15.140625" style="4293" customWidth="1"/>
    <col min="3600" max="3600" width="14.85546875" style="4293" customWidth="1"/>
    <col min="3601" max="3601" width="10.140625" style="4293" bestFit="1" customWidth="1"/>
    <col min="3602" max="3840" width="9.140625" style="4293"/>
    <col min="3841" max="3841" width="17.85546875" style="4293" customWidth="1"/>
    <col min="3842" max="3842" width="14.28515625" style="4293" customWidth="1"/>
    <col min="3843" max="3843" width="14.85546875" style="4293" customWidth="1"/>
    <col min="3844" max="3844" width="14.28515625" style="4293" customWidth="1"/>
    <col min="3845" max="3845" width="10.28515625" style="4293" customWidth="1"/>
    <col min="3846" max="3846" width="14" style="4293" customWidth="1"/>
    <col min="3847" max="3847" width="14.28515625" style="4293" customWidth="1"/>
    <col min="3848" max="3848" width="14.140625" style="4293" customWidth="1"/>
    <col min="3849" max="3849" width="10" style="4293" customWidth="1"/>
    <col min="3850" max="3850" width="14.140625" style="4293" customWidth="1"/>
    <col min="3851" max="3851" width="15" style="4293" customWidth="1"/>
    <col min="3852" max="3852" width="15.85546875" style="4293" customWidth="1"/>
    <col min="3853" max="3853" width="10.28515625" style="4293" customWidth="1"/>
    <col min="3854" max="3854" width="15.28515625" style="4293" customWidth="1"/>
    <col min="3855" max="3855" width="15.140625" style="4293" customWidth="1"/>
    <col min="3856" max="3856" width="14.85546875" style="4293" customWidth="1"/>
    <col min="3857" max="3857" width="10.140625" style="4293" bestFit="1" customWidth="1"/>
    <col min="3858" max="4096" width="9.140625" style="4293"/>
    <col min="4097" max="4097" width="17.85546875" style="4293" customWidth="1"/>
    <col min="4098" max="4098" width="14.28515625" style="4293" customWidth="1"/>
    <col min="4099" max="4099" width="14.85546875" style="4293" customWidth="1"/>
    <col min="4100" max="4100" width="14.28515625" style="4293" customWidth="1"/>
    <col min="4101" max="4101" width="10.28515625" style="4293" customWidth="1"/>
    <col min="4102" max="4102" width="14" style="4293" customWidth="1"/>
    <col min="4103" max="4103" width="14.28515625" style="4293" customWidth="1"/>
    <col min="4104" max="4104" width="14.140625" style="4293" customWidth="1"/>
    <col min="4105" max="4105" width="10" style="4293" customWidth="1"/>
    <col min="4106" max="4106" width="14.140625" style="4293" customWidth="1"/>
    <col min="4107" max="4107" width="15" style="4293" customWidth="1"/>
    <col min="4108" max="4108" width="15.85546875" style="4293" customWidth="1"/>
    <col min="4109" max="4109" width="10.28515625" style="4293" customWidth="1"/>
    <col min="4110" max="4110" width="15.28515625" style="4293" customWidth="1"/>
    <col min="4111" max="4111" width="15.140625" style="4293" customWidth="1"/>
    <col min="4112" max="4112" width="14.85546875" style="4293" customWidth="1"/>
    <col min="4113" max="4113" width="10.140625" style="4293" bestFit="1" customWidth="1"/>
    <col min="4114" max="4352" width="9.140625" style="4293"/>
    <col min="4353" max="4353" width="17.85546875" style="4293" customWidth="1"/>
    <col min="4354" max="4354" width="14.28515625" style="4293" customWidth="1"/>
    <col min="4355" max="4355" width="14.85546875" style="4293" customWidth="1"/>
    <col min="4356" max="4356" width="14.28515625" style="4293" customWidth="1"/>
    <col min="4357" max="4357" width="10.28515625" style="4293" customWidth="1"/>
    <col min="4358" max="4358" width="14" style="4293" customWidth="1"/>
    <col min="4359" max="4359" width="14.28515625" style="4293" customWidth="1"/>
    <col min="4360" max="4360" width="14.140625" style="4293" customWidth="1"/>
    <col min="4361" max="4361" width="10" style="4293" customWidth="1"/>
    <col min="4362" max="4362" width="14.140625" style="4293" customWidth="1"/>
    <col min="4363" max="4363" width="15" style="4293" customWidth="1"/>
    <col min="4364" max="4364" width="15.85546875" style="4293" customWidth="1"/>
    <col min="4365" max="4365" width="10.28515625" style="4293" customWidth="1"/>
    <col min="4366" max="4366" width="15.28515625" style="4293" customWidth="1"/>
    <col min="4367" max="4367" width="15.140625" style="4293" customWidth="1"/>
    <col min="4368" max="4368" width="14.85546875" style="4293" customWidth="1"/>
    <col min="4369" max="4369" width="10.140625" style="4293" bestFit="1" customWidth="1"/>
    <col min="4370" max="4608" width="9.140625" style="4293"/>
    <col min="4609" max="4609" width="17.85546875" style="4293" customWidth="1"/>
    <col min="4610" max="4610" width="14.28515625" style="4293" customWidth="1"/>
    <col min="4611" max="4611" width="14.85546875" style="4293" customWidth="1"/>
    <col min="4612" max="4612" width="14.28515625" style="4293" customWidth="1"/>
    <col min="4613" max="4613" width="10.28515625" style="4293" customWidth="1"/>
    <col min="4614" max="4614" width="14" style="4293" customWidth="1"/>
    <col min="4615" max="4615" width="14.28515625" style="4293" customWidth="1"/>
    <col min="4616" max="4616" width="14.140625" style="4293" customWidth="1"/>
    <col min="4617" max="4617" width="10" style="4293" customWidth="1"/>
    <col min="4618" max="4618" width="14.140625" style="4293" customWidth="1"/>
    <col min="4619" max="4619" width="15" style="4293" customWidth="1"/>
    <col min="4620" max="4620" width="15.85546875" style="4293" customWidth="1"/>
    <col min="4621" max="4621" width="10.28515625" style="4293" customWidth="1"/>
    <col min="4622" max="4622" width="15.28515625" style="4293" customWidth="1"/>
    <col min="4623" max="4623" width="15.140625" style="4293" customWidth="1"/>
    <col min="4624" max="4624" width="14.85546875" style="4293" customWidth="1"/>
    <col min="4625" max="4625" width="10.140625" style="4293" bestFit="1" customWidth="1"/>
    <col min="4626" max="4864" width="9.140625" style="4293"/>
    <col min="4865" max="4865" width="17.85546875" style="4293" customWidth="1"/>
    <col min="4866" max="4866" width="14.28515625" style="4293" customWidth="1"/>
    <col min="4867" max="4867" width="14.85546875" style="4293" customWidth="1"/>
    <col min="4868" max="4868" width="14.28515625" style="4293" customWidth="1"/>
    <col min="4869" max="4869" width="10.28515625" style="4293" customWidth="1"/>
    <col min="4870" max="4870" width="14" style="4293" customWidth="1"/>
    <col min="4871" max="4871" width="14.28515625" style="4293" customWidth="1"/>
    <col min="4872" max="4872" width="14.140625" style="4293" customWidth="1"/>
    <col min="4873" max="4873" width="10" style="4293" customWidth="1"/>
    <col min="4874" max="4874" width="14.140625" style="4293" customWidth="1"/>
    <col min="4875" max="4875" width="15" style="4293" customWidth="1"/>
    <col min="4876" max="4876" width="15.85546875" style="4293" customWidth="1"/>
    <col min="4877" max="4877" width="10.28515625" style="4293" customWidth="1"/>
    <col min="4878" max="4878" width="15.28515625" style="4293" customWidth="1"/>
    <col min="4879" max="4879" width="15.140625" style="4293" customWidth="1"/>
    <col min="4880" max="4880" width="14.85546875" style="4293" customWidth="1"/>
    <col min="4881" max="4881" width="10.140625" style="4293" bestFit="1" customWidth="1"/>
    <col min="4882" max="5120" width="9.140625" style="4293"/>
    <col min="5121" max="5121" width="17.85546875" style="4293" customWidth="1"/>
    <col min="5122" max="5122" width="14.28515625" style="4293" customWidth="1"/>
    <col min="5123" max="5123" width="14.85546875" style="4293" customWidth="1"/>
    <col min="5124" max="5124" width="14.28515625" style="4293" customWidth="1"/>
    <col min="5125" max="5125" width="10.28515625" style="4293" customWidth="1"/>
    <col min="5126" max="5126" width="14" style="4293" customWidth="1"/>
    <col min="5127" max="5127" width="14.28515625" style="4293" customWidth="1"/>
    <col min="5128" max="5128" width="14.140625" style="4293" customWidth="1"/>
    <col min="5129" max="5129" width="10" style="4293" customWidth="1"/>
    <col min="5130" max="5130" width="14.140625" style="4293" customWidth="1"/>
    <col min="5131" max="5131" width="15" style="4293" customWidth="1"/>
    <col min="5132" max="5132" width="15.85546875" style="4293" customWidth="1"/>
    <col min="5133" max="5133" width="10.28515625" style="4293" customWidth="1"/>
    <col min="5134" max="5134" width="15.28515625" style="4293" customWidth="1"/>
    <col min="5135" max="5135" width="15.140625" style="4293" customWidth="1"/>
    <col min="5136" max="5136" width="14.85546875" style="4293" customWidth="1"/>
    <col min="5137" max="5137" width="10.140625" style="4293" bestFit="1" customWidth="1"/>
    <col min="5138" max="5376" width="9.140625" style="4293"/>
    <col min="5377" max="5377" width="17.85546875" style="4293" customWidth="1"/>
    <col min="5378" max="5378" width="14.28515625" style="4293" customWidth="1"/>
    <col min="5379" max="5379" width="14.85546875" style="4293" customWidth="1"/>
    <col min="5380" max="5380" width="14.28515625" style="4293" customWidth="1"/>
    <col min="5381" max="5381" width="10.28515625" style="4293" customWidth="1"/>
    <col min="5382" max="5382" width="14" style="4293" customWidth="1"/>
    <col min="5383" max="5383" width="14.28515625" style="4293" customWidth="1"/>
    <col min="5384" max="5384" width="14.140625" style="4293" customWidth="1"/>
    <col min="5385" max="5385" width="10" style="4293" customWidth="1"/>
    <col min="5386" max="5386" width="14.140625" style="4293" customWidth="1"/>
    <col min="5387" max="5387" width="15" style="4293" customWidth="1"/>
    <col min="5388" max="5388" width="15.85546875" style="4293" customWidth="1"/>
    <col min="5389" max="5389" width="10.28515625" style="4293" customWidth="1"/>
    <col min="5390" max="5390" width="15.28515625" style="4293" customWidth="1"/>
    <col min="5391" max="5391" width="15.140625" style="4293" customWidth="1"/>
    <col min="5392" max="5392" width="14.85546875" style="4293" customWidth="1"/>
    <col min="5393" max="5393" width="10.140625" style="4293" bestFit="1" customWidth="1"/>
    <col min="5394" max="5632" width="9.140625" style="4293"/>
    <col min="5633" max="5633" width="17.85546875" style="4293" customWidth="1"/>
    <col min="5634" max="5634" width="14.28515625" style="4293" customWidth="1"/>
    <col min="5635" max="5635" width="14.85546875" style="4293" customWidth="1"/>
    <col min="5636" max="5636" width="14.28515625" style="4293" customWidth="1"/>
    <col min="5637" max="5637" width="10.28515625" style="4293" customWidth="1"/>
    <col min="5638" max="5638" width="14" style="4293" customWidth="1"/>
    <col min="5639" max="5639" width="14.28515625" style="4293" customWidth="1"/>
    <col min="5640" max="5640" width="14.140625" style="4293" customWidth="1"/>
    <col min="5641" max="5641" width="10" style="4293" customWidth="1"/>
    <col min="5642" max="5642" width="14.140625" style="4293" customWidth="1"/>
    <col min="5643" max="5643" width="15" style="4293" customWidth="1"/>
    <col min="5644" max="5644" width="15.85546875" style="4293" customWidth="1"/>
    <col min="5645" max="5645" width="10.28515625" style="4293" customWidth="1"/>
    <col min="5646" max="5646" width="15.28515625" style="4293" customWidth="1"/>
    <col min="5647" max="5647" width="15.140625" style="4293" customWidth="1"/>
    <col min="5648" max="5648" width="14.85546875" style="4293" customWidth="1"/>
    <col min="5649" max="5649" width="10.140625" style="4293" bestFit="1" customWidth="1"/>
    <col min="5650" max="5888" width="9.140625" style="4293"/>
    <col min="5889" max="5889" width="17.85546875" style="4293" customWidth="1"/>
    <col min="5890" max="5890" width="14.28515625" style="4293" customWidth="1"/>
    <col min="5891" max="5891" width="14.85546875" style="4293" customWidth="1"/>
    <col min="5892" max="5892" width="14.28515625" style="4293" customWidth="1"/>
    <col min="5893" max="5893" width="10.28515625" style="4293" customWidth="1"/>
    <col min="5894" max="5894" width="14" style="4293" customWidth="1"/>
    <col min="5895" max="5895" width="14.28515625" style="4293" customWidth="1"/>
    <col min="5896" max="5896" width="14.140625" style="4293" customWidth="1"/>
    <col min="5897" max="5897" width="10" style="4293" customWidth="1"/>
    <col min="5898" max="5898" width="14.140625" style="4293" customWidth="1"/>
    <col min="5899" max="5899" width="15" style="4293" customWidth="1"/>
    <col min="5900" max="5900" width="15.85546875" style="4293" customWidth="1"/>
    <col min="5901" max="5901" width="10.28515625" style="4293" customWidth="1"/>
    <col min="5902" max="5902" width="15.28515625" style="4293" customWidth="1"/>
    <col min="5903" max="5903" width="15.140625" style="4293" customWidth="1"/>
    <col min="5904" max="5904" width="14.85546875" style="4293" customWidth="1"/>
    <col min="5905" max="5905" width="10.140625" style="4293" bestFit="1" customWidth="1"/>
    <col min="5906" max="6144" width="9.140625" style="4293"/>
    <col min="6145" max="6145" width="17.85546875" style="4293" customWidth="1"/>
    <col min="6146" max="6146" width="14.28515625" style="4293" customWidth="1"/>
    <col min="6147" max="6147" width="14.85546875" style="4293" customWidth="1"/>
    <col min="6148" max="6148" width="14.28515625" style="4293" customWidth="1"/>
    <col min="6149" max="6149" width="10.28515625" style="4293" customWidth="1"/>
    <col min="6150" max="6150" width="14" style="4293" customWidth="1"/>
    <col min="6151" max="6151" width="14.28515625" style="4293" customWidth="1"/>
    <col min="6152" max="6152" width="14.140625" style="4293" customWidth="1"/>
    <col min="6153" max="6153" width="10" style="4293" customWidth="1"/>
    <col min="6154" max="6154" width="14.140625" style="4293" customWidth="1"/>
    <col min="6155" max="6155" width="15" style="4293" customWidth="1"/>
    <col min="6156" max="6156" width="15.85546875" style="4293" customWidth="1"/>
    <col min="6157" max="6157" width="10.28515625" style="4293" customWidth="1"/>
    <col min="6158" max="6158" width="15.28515625" style="4293" customWidth="1"/>
    <col min="6159" max="6159" width="15.140625" style="4293" customWidth="1"/>
    <col min="6160" max="6160" width="14.85546875" style="4293" customWidth="1"/>
    <col min="6161" max="6161" width="10.140625" style="4293" bestFit="1" customWidth="1"/>
    <col min="6162" max="6400" width="9.140625" style="4293"/>
    <col min="6401" max="6401" width="17.85546875" style="4293" customWidth="1"/>
    <col min="6402" max="6402" width="14.28515625" style="4293" customWidth="1"/>
    <col min="6403" max="6403" width="14.85546875" style="4293" customWidth="1"/>
    <col min="6404" max="6404" width="14.28515625" style="4293" customWidth="1"/>
    <col min="6405" max="6405" width="10.28515625" style="4293" customWidth="1"/>
    <col min="6406" max="6406" width="14" style="4293" customWidth="1"/>
    <col min="6407" max="6407" width="14.28515625" style="4293" customWidth="1"/>
    <col min="6408" max="6408" width="14.140625" style="4293" customWidth="1"/>
    <col min="6409" max="6409" width="10" style="4293" customWidth="1"/>
    <col min="6410" max="6410" width="14.140625" style="4293" customWidth="1"/>
    <col min="6411" max="6411" width="15" style="4293" customWidth="1"/>
    <col min="6412" max="6412" width="15.85546875" style="4293" customWidth="1"/>
    <col min="6413" max="6413" width="10.28515625" style="4293" customWidth="1"/>
    <col min="6414" max="6414" width="15.28515625" style="4293" customWidth="1"/>
    <col min="6415" max="6415" width="15.140625" style="4293" customWidth="1"/>
    <col min="6416" max="6416" width="14.85546875" style="4293" customWidth="1"/>
    <col min="6417" max="6417" width="10.140625" style="4293" bestFit="1" customWidth="1"/>
    <col min="6418" max="6656" width="9.140625" style="4293"/>
    <col min="6657" max="6657" width="17.85546875" style="4293" customWidth="1"/>
    <col min="6658" max="6658" width="14.28515625" style="4293" customWidth="1"/>
    <col min="6659" max="6659" width="14.85546875" style="4293" customWidth="1"/>
    <col min="6660" max="6660" width="14.28515625" style="4293" customWidth="1"/>
    <col min="6661" max="6661" width="10.28515625" style="4293" customWidth="1"/>
    <col min="6662" max="6662" width="14" style="4293" customWidth="1"/>
    <col min="6663" max="6663" width="14.28515625" style="4293" customWidth="1"/>
    <col min="6664" max="6664" width="14.140625" style="4293" customWidth="1"/>
    <col min="6665" max="6665" width="10" style="4293" customWidth="1"/>
    <col min="6666" max="6666" width="14.140625" style="4293" customWidth="1"/>
    <col min="6667" max="6667" width="15" style="4293" customWidth="1"/>
    <col min="6668" max="6668" width="15.85546875" style="4293" customWidth="1"/>
    <col min="6669" max="6669" width="10.28515625" style="4293" customWidth="1"/>
    <col min="6670" max="6670" width="15.28515625" style="4293" customWidth="1"/>
    <col min="6671" max="6671" width="15.140625" style="4293" customWidth="1"/>
    <col min="6672" max="6672" width="14.85546875" style="4293" customWidth="1"/>
    <col min="6673" max="6673" width="10.140625" style="4293" bestFit="1" customWidth="1"/>
    <col min="6674" max="6912" width="9.140625" style="4293"/>
    <col min="6913" max="6913" width="17.85546875" style="4293" customWidth="1"/>
    <col min="6914" max="6914" width="14.28515625" style="4293" customWidth="1"/>
    <col min="6915" max="6915" width="14.85546875" style="4293" customWidth="1"/>
    <col min="6916" max="6916" width="14.28515625" style="4293" customWidth="1"/>
    <col min="6917" max="6917" width="10.28515625" style="4293" customWidth="1"/>
    <col min="6918" max="6918" width="14" style="4293" customWidth="1"/>
    <col min="6919" max="6919" width="14.28515625" style="4293" customWidth="1"/>
    <col min="6920" max="6920" width="14.140625" style="4293" customWidth="1"/>
    <col min="6921" max="6921" width="10" style="4293" customWidth="1"/>
    <col min="6922" max="6922" width="14.140625" style="4293" customWidth="1"/>
    <col min="6923" max="6923" width="15" style="4293" customWidth="1"/>
    <col min="6924" max="6924" width="15.85546875" style="4293" customWidth="1"/>
    <col min="6925" max="6925" width="10.28515625" style="4293" customWidth="1"/>
    <col min="6926" max="6926" width="15.28515625" style="4293" customWidth="1"/>
    <col min="6927" max="6927" width="15.140625" style="4293" customWidth="1"/>
    <col min="6928" max="6928" width="14.85546875" style="4293" customWidth="1"/>
    <col min="6929" max="6929" width="10.140625" style="4293" bestFit="1" customWidth="1"/>
    <col min="6930" max="7168" width="9.140625" style="4293"/>
    <col min="7169" max="7169" width="17.85546875" style="4293" customWidth="1"/>
    <col min="7170" max="7170" width="14.28515625" style="4293" customWidth="1"/>
    <col min="7171" max="7171" width="14.85546875" style="4293" customWidth="1"/>
    <col min="7172" max="7172" width="14.28515625" style="4293" customWidth="1"/>
    <col min="7173" max="7173" width="10.28515625" style="4293" customWidth="1"/>
    <col min="7174" max="7174" width="14" style="4293" customWidth="1"/>
    <col min="7175" max="7175" width="14.28515625" style="4293" customWidth="1"/>
    <col min="7176" max="7176" width="14.140625" style="4293" customWidth="1"/>
    <col min="7177" max="7177" width="10" style="4293" customWidth="1"/>
    <col min="7178" max="7178" width="14.140625" style="4293" customWidth="1"/>
    <col min="7179" max="7179" width="15" style="4293" customWidth="1"/>
    <col min="7180" max="7180" width="15.85546875" style="4293" customWidth="1"/>
    <col min="7181" max="7181" width="10.28515625" style="4293" customWidth="1"/>
    <col min="7182" max="7182" width="15.28515625" style="4293" customWidth="1"/>
    <col min="7183" max="7183" width="15.140625" style="4293" customWidth="1"/>
    <col min="7184" max="7184" width="14.85546875" style="4293" customWidth="1"/>
    <col min="7185" max="7185" width="10.140625" style="4293" bestFit="1" customWidth="1"/>
    <col min="7186" max="7424" width="9.140625" style="4293"/>
    <col min="7425" max="7425" width="17.85546875" style="4293" customWidth="1"/>
    <col min="7426" max="7426" width="14.28515625" style="4293" customWidth="1"/>
    <col min="7427" max="7427" width="14.85546875" style="4293" customWidth="1"/>
    <col min="7428" max="7428" width="14.28515625" style="4293" customWidth="1"/>
    <col min="7429" max="7429" width="10.28515625" style="4293" customWidth="1"/>
    <col min="7430" max="7430" width="14" style="4293" customWidth="1"/>
    <col min="7431" max="7431" width="14.28515625" style="4293" customWidth="1"/>
    <col min="7432" max="7432" width="14.140625" style="4293" customWidth="1"/>
    <col min="7433" max="7433" width="10" style="4293" customWidth="1"/>
    <col min="7434" max="7434" width="14.140625" style="4293" customWidth="1"/>
    <col min="7435" max="7435" width="15" style="4293" customWidth="1"/>
    <col min="7436" max="7436" width="15.85546875" style="4293" customWidth="1"/>
    <col min="7437" max="7437" width="10.28515625" style="4293" customWidth="1"/>
    <col min="7438" max="7438" width="15.28515625" style="4293" customWidth="1"/>
    <col min="7439" max="7439" width="15.140625" style="4293" customWidth="1"/>
    <col min="7440" max="7440" width="14.85546875" style="4293" customWidth="1"/>
    <col min="7441" max="7441" width="10.140625" style="4293" bestFit="1" customWidth="1"/>
    <col min="7442" max="7680" width="9.140625" style="4293"/>
    <col min="7681" max="7681" width="17.85546875" style="4293" customWidth="1"/>
    <col min="7682" max="7682" width="14.28515625" style="4293" customWidth="1"/>
    <col min="7683" max="7683" width="14.85546875" style="4293" customWidth="1"/>
    <col min="7684" max="7684" width="14.28515625" style="4293" customWidth="1"/>
    <col min="7685" max="7685" width="10.28515625" style="4293" customWidth="1"/>
    <col min="7686" max="7686" width="14" style="4293" customWidth="1"/>
    <col min="7687" max="7687" width="14.28515625" style="4293" customWidth="1"/>
    <col min="7688" max="7688" width="14.140625" style="4293" customWidth="1"/>
    <col min="7689" max="7689" width="10" style="4293" customWidth="1"/>
    <col min="7690" max="7690" width="14.140625" style="4293" customWidth="1"/>
    <col min="7691" max="7691" width="15" style="4293" customWidth="1"/>
    <col min="7692" max="7692" width="15.85546875" style="4293" customWidth="1"/>
    <col min="7693" max="7693" width="10.28515625" style="4293" customWidth="1"/>
    <col min="7694" max="7694" width="15.28515625" style="4293" customWidth="1"/>
    <col min="7695" max="7695" width="15.140625" style="4293" customWidth="1"/>
    <col min="7696" max="7696" width="14.85546875" style="4293" customWidth="1"/>
    <col min="7697" max="7697" width="10.140625" style="4293" bestFit="1" customWidth="1"/>
    <col min="7698" max="7936" width="9.140625" style="4293"/>
    <col min="7937" max="7937" width="17.85546875" style="4293" customWidth="1"/>
    <col min="7938" max="7938" width="14.28515625" style="4293" customWidth="1"/>
    <col min="7939" max="7939" width="14.85546875" style="4293" customWidth="1"/>
    <col min="7940" max="7940" width="14.28515625" style="4293" customWidth="1"/>
    <col min="7941" max="7941" width="10.28515625" style="4293" customWidth="1"/>
    <col min="7942" max="7942" width="14" style="4293" customWidth="1"/>
    <col min="7943" max="7943" width="14.28515625" style="4293" customWidth="1"/>
    <col min="7944" max="7944" width="14.140625" style="4293" customWidth="1"/>
    <col min="7945" max="7945" width="10" style="4293" customWidth="1"/>
    <col min="7946" max="7946" width="14.140625" style="4293" customWidth="1"/>
    <col min="7947" max="7947" width="15" style="4293" customWidth="1"/>
    <col min="7948" max="7948" width="15.85546875" style="4293" customWidth="1"/>
    <col min="7949" max="7949" width="10.28515625" style="4293" customWidth="1"/>
    <col min="7950" max="7950" width="15.28515625" style="4293" customWidth="1"/>
    <col min="7951" max="7951" width="15.140625" style="4293" customWidth="1"/>
    <col min="7952" max="7952" width="14.85546875" style="4293" customWidth="1"/>
    <col min="7953" max="7953" width="10.140625" style="4293" bestFit="1" customWidth="1"/>
    <col min="7954" max="8192" width="9.140625" style="4293"/>
    <col min="8193" max="8193" width="17.85546875" style="4293" customWidth="1"/>
    <col min="8194" max="8194" width="14.28515625" style="4293" customWidth="1"/>
    <col min="8195" max="8195" width="14.85546875" style="4293" customWidth="1"/>
    <col min="8196" max="8196" width="14.28515625" style="4293" customWidth="1"/>
    <col min="8197" max="8197" width="10.28515625" style="4293" customWidth="1"/>
    <col min="8198" max="8198" width="14" style="4293" customWidth="1"/>
    <col min="8199" max="8199" width="14.28515625" style="4293" customWidth="1"/>
    <col min="8200" max="8200" width="14.140625" style="4293" customWidth="1"/>
    <col min="8201" max="8201" width="10" style="4293" customWidth="1"/>
    <col min="8202" max="8202" width="14.140625" style="4293" customWidth="1"/>
    <col min="8203" max="8203" width="15" style="4293" customWidth="1"/>
    <col min="8204" max="8204" width="15.85546875" style="4293" customWidth="1"/>
    <col min="8205" max="8205" width="10.28515625" style="4293" customWidth="1"/>
    <col min="8206" max="8206" width="15.28515625" style="4293" customWidth="1"/>
    <col min="8207" max="8207" width="15.140625" style="4293" customWidth="1"/>
    <col min="8208" max="8208" width="14.85546875" style="4293" customWidth="1"/>
    <col min="8209" max="8209" width="10.140625" style="4293" bestFit="1" customWidth="1"/>
    <col min="8210" max="8448" width="9.140625" style="4293"/>
    <col min="8449" max="8449" width="17.85546875" style="4293" customWidth="1"/>
    <col min="8450" max="8450" width="14.28515625" style="4293" customWidth="1"/>
    <col min="8451" max="8451" width="14.85546875" style="4293" customWidth="1"/>
    <col min="8452" max="8452" width="14.28515625" style="4293" customWidth="1"/>
    <col min="8453" max="8453" width="10.28515625" style="4293" customWidth="1"/>
    <col min="8454" max="8454" width="14" style="4293" customWidth="1"/>
    <col min="8455" max="8455" width="14.28515625" style="4293" customWidth="1"/>
    <col min="8456" max="8456" width="14.140625" style="4293" customWidth="1"/>
    <col min="8457" max="8457" width="10" style="4293" customWidth="1"/>
    <col min="8458" max="8458" width="14.140625" style="4293" customWidth="1"/>
    <col min="8459" max="8459" width="15" style="4293" customWidth="1"/>
    <col min="8460" max="8460" width="15.85546875" style="4293" customWidth="1"/>
    <col min="8461" max="8461" width="10.28515625" style="4293" customWidth="1"/>
    <col min="8462" max="8462" width="15.28515625" style="4293" customWidth="1"/>
    <col min="8463" max="8463" width="15.140625" style="4293" customWidth="1"/>
    <col min="8464" max="8464" width="14.85546875" style="4293" customWidth="1"/>
    <col min="8465" max="8465" width="10.140625" style="4293" bestFit="1" customWidth="1"/>
    <col min="8466" max="8704" width="9.140625" style="4293"/>
    <col min="8705" max="8705" width="17.85546875" style="4293" customWidth="1"/>
    <col min="8706" max="8706" width="14.28515625" style="4293" customWidth="1"/>
    <col min="8707" max="8707" width="14.85546875" style="4293" customWidth="1"/>
    <col min="8708" max="8708" width="14.28515625" style="4293" customWidth="1"/>
    <col min="8709" max="8709" width="10.28515625" style="4293" customWidth="1"/>
    <col min="8710" max="8710" width="14" style="4293" customWidth="1"/>
    <col min="8711" max="8711" width="14.28515625" style="4293" customWidth="1"/>
    <col min="8712" max="8712" width="14.140625" style="4293" customWidth="1"/>
    <col min="8713" max="8713" width="10" style="4293" customWidth="1"/>
    <col min="8714" max="8714" width="14.140625" style="4293" customWidth="1"/>
    <col min="8715" max="8715" width="15" style="4293" customWidth="1"/>
    <col min="8716" max="8716" width="15.85546875" style="4293" customWidth="1"/>
    <col min="8717" max="8717" width="10.28515625" style="4293" customWidth="1"/>
    <col min="8718" max="8718" width="15.28515625" style="4293" customWidth="1"/>
    <col min="8719" max="8719" width="15.140625" style="4293" customWidth="1"/>
    <col min="8720" max="8720" width="14.85546875" style="4293" customWidth="1"/>
    <col min="8721" max="8721" width="10.140625" style="4293" bestFit="1" customWidth="1"/>
    <col min="8722" max="8960" width="9.140625" style="4293"/>
    <col min="8961" max="8961" width="17.85546875" style="4293" customWidth="1"/>
    <col min="8962" max="8962" width="14.28515625" style="4293" customWidth="1"/>
    <col min="8963" max="8963" width="14.85546875" style="4293" customWidth="1"/>
    <col min="8964" max="8964" width="14.28515625" style="4293" customWidth="1"/>
    <col min="8965" max="8965" width="10.28515625" style="4293" customWidth="1"/>
    <col min="8966" max="8966" width="14" style="4293" customWidth="1"/>
    <col min="8967" max="8967" width="14.28515625" style="4293" customWidth="1"/>
    <col min="8968" max="8968" width="14.140625" style="4293" customWidth="1"/>
    <col min="8969" max="8969" width="10" style="4293" customWidth="1"/>
    <col min="8970" max="8970" width="14.140625" style="4293" customWidth="1"/>
    <col min="8971" max="8971" width="15" style="4293" customWidth="1"/>
    <col min="8972" max="8972" width="15.85546875" style="4293" customWidth="1"/>
    <col min="8973" max="8973" width="10.28515625" style="4293" customWidth="1"/>
    <col min="8974" max="8974" width="15.28515625" style="4293" customWidth="1"/>
    <col min="8975" max="8975" width="15.140625" style="4293" customWidth="1"/>
    <col min="8976" max="8976" width="14.85546875" style="4293" customWidth="1"/>
    <col min="8977" max="8977" width="10.140625" style="4293" bestFit="1" customWidth="1"/>
    <col min="8978" max="9216" width="9.140625" style="4293"/>
    <col min="9217" max="9217" width="17.85546875" style="4293" customWidth="1"/>
    <col min="9218" max="9218" width="14.28515625" style="4293" customWidth="1"/>
    <col min="9219" max="9219" width="14.85546875" style="4293" customWidth="1"/>
    <col min="9220" max="9220" width="14.28515625" style="4293" customWidth="1"/>
    <col min="9221" max="9221" width="10.28515625" style="4293" customWidth="1"/>
    <col min="9222" max="9222" width="14" style="4293" customWidth="1"/>
    <col min="9223" max="9223" width="14.28515625" style="4293" customWidth="1"/>
    <col min="9224" max="9224" width="14.140625" style="4293" customWidth="1"/>
    <col min="9225" max="9225" width="10" style="4293" customWidth="1"/>
    <col min="9226" max="9226" width="14.140625" style="4293" customWidth="1"/>
    <col min="9227" max="9227" width="15" style="4293" customWidth="1"/>
    <col min="9228" max="9228" width="15.85546875" style="4293" customWidth="1"/>
    <col min="9229" max="9229" width="10.28515625" style="4293" customWidth="1"/>
    <col min="9230" max="9230" width="15.28515625" style="4293" customWidth="1"/>
    <col min="9231" max="9231" width="15.140625" style="4293" customWidth="1"/>
    <col min="9232" max="9232" width="14.85546875" style="4293" customWidth="1"/>
    <col min="9233" max="9233" width="10.140625" style="4293" bestFit="1" customWidth="1"/>
    <col min="9234" max="9472" width="9.140625" style="4293"/>
    <col min="9473" max="9473" width="17.85546875" style="4293" customWidth="1"/>
    <col min="9474" max="9474" width="14.28515625" style="4293" customWidth="1"/>
    <col min="9475" max="9475" width="14.85546875" style="4293" customWidth="1"/>
    <col min="9476" max="9476" width="14.28515625" style="4293" customWidth="1"/>
    <col min="9477" max="9477" width="10.28515625" style="4293" customWidth="1"/>
    <col min="9478" max="9478" width="14" style="4293" customWidth="1"/>
    <col min="9479" max="9479" width="14.28515625" style="4293" customWidth="1"/>
    <col min="9480" max="9480" width="14.140625" style="4293" customWidth="1"/>
    <col min="9481" max="9481" width="10" style="4293" customWidth="1"/>
    <col min="9482" max="9482" width="14.140625" style="4293" customWidth="1"/>
    <col min="9483" max="9483" width="15" style="4293" customWidth="1"/>
    <col min="9484" max="9484" width="15.85546875" style="4293" customWidth="1"/>
    <col min="9485" max="9485" width="10.28515625" style="4293" customWidth="1"/>
    <col min="9486" max="9486" width="15.28515625" style="4293" customWidth="1"/>
    <col min="9487" max="9487" width="15.140625" style="4293" customWidth="1"/>
    <col min="9488" max="9488" width="14.85546875" style="4293" customWidth="1"/>
    <col min="9489" max="9489" width="10.140625" style="4293" bestFit="1" customWidth="1"/>
    <col min="9490" max="9728" width="9.140625" style="4293"/>
    <col min="9729" max="9729" width="17.85546875" style="4293" customWidth="1"/>
    <col min="9730" max="9730" width="14.28515625" style="4293" customWidth="1"/>
    <col min="9731" max="9731" width="14.85546875" style="4293" customWidth="1"/>
    <col min="9732" max="9732" width="14.28515625" style="4293" customWidth="1"/>
    <col min="9733" max="9733" width="10.28515625" style="4293" customWidth="1"/>
    <col min="9734" max="9734" width="14" style="4293" customWidth="1"/>
    <col min="9735" max="9735" width="14.28515625" style="4293" customWidth="1"/>
    <col min="9736" max="9736" width="14.140625" style="4293" customWidth="1"/>
    <col min="9737" max="9737" width="10" style="4293" customWidth="1"/>
    <col min="9738" max="9738" width="14.140625" style="4293" customWidth="1"/>
    <col min="9739" max="9739" width="15" style="4293" customWidth="1"/>
    <col min="9740" max="9740" width="15.85546875" style="4293" customWidth="1"/>
    <col min="9741" max="9741" width="10.28515625" style="4293" customWidth="1"/>
    <col min="9742" max="9742" width="15.28515625" style="4293" customWidth="1"/>
    <col min="9743" max="9743" width="15.140625" style="4293" customWidth="1"/>
    <col min="9744" max="9744" width="14.85546875" style="4293" customWidth="1"/>
    <col min="9745" max="9745" width="10.140625" style="4293" bestFit="1" customWidth="1"/>
    <col min="9746" max="9984" width="9.140625" style="4293"/>
    <col min="9985" max="9985" width="17.85546875" style="4293" customWidth="1"/>
    <col min="9986" max="9986" width="14.28515625" style="4293" customWidth="1"/>
    <col min="9987" max="9987" width="14.85546875" style="4293" customWidth="1"/>
    <col min="9988" max="9988" width="14.28515625" style="4293" customWidth="1"/>
    <col min="9989" max="9989" width="10.28515625" style="4293" customWidth="1"/>
    <col min="9990" max="9990" width="14" style="4293" customWidth="1"/>
    <col min="9991" max="9991" width="14.28515625" style="4293" customWidth="1"/>
    <col min="9992" max="9992" width="14.140625" style="4293" customWidth="1"/>
    <col min="9993" max="9993" width="10" style="4293" customWidth="1"/>
    <col min="9994" max="9994" width="14.140625" style="4293" customWidth="1"/>
    <col min="9995" max="9995" width="15" style="4293" customWidth="1"/>
    <col min="9996" max="9996" width="15.85546875" style="4293" customWidth="1"/>
    <col min="9997" max="9997" width="10.28515625" style="4293" customWidth="1"/>
    <col min="9998" max="9998" width="15.28515625" style="4293" customWidth="1"/>
    <col min="9999" max="9999" width="15.140625" style="4293" customWidth="1"/>
    <col min="10000" max="10000" width="14.85546875" style="4293" customWidth="1"/>
    <col min="10001" max="10001" width="10.140625" style="4293" bestFit="1" customWidth="1"/>
    <col min="10002" max="10240" width="9.140625" style="4293"/>
    <col min="10241" max="10241" width="17.85546875" style="4293" customWidth="1"/>
    <col min="10242" max="10242" width="14.28515625" style="4293" customWidth="1"/>
    <col min="10243" max="10243" width="14.85546875" style="4293" customWidth="1"/>
    <col min="10244" max="10244" width="14.28515625" style="4293" customWidth="1"/>
    <col min="10245" max="10245" width="10.28515625" style="4293" customWidth="1"/>
    <col min="10246" max="10246" width="14" style="4293" customWidth="1"/>
    <col min="10247" max="10247" width="14.28515625" style="4293" customWidth="1"/>
    <col min="10248" max="10248" width="14.140625" style="4293" customWidth="1"/>
    <col min="10249" max="10249" width="10" style="4293" customWidth="1"/>
    <col min="10250" max="10250" width="14.140625" style="4293" customWidth="1"/>
    <col min="10251" max="10251" width="15" style="4293" customWidth="1"/>
    <col min="10252" max="10252" width="15.85546875" style="4293" customWidth="1"/>
    <col min="10253" max="10253" width="10.28515625" style="4293" customWidth="1"/>
    <col min="10254" max="10254" width="15.28515625" style="4293" customWidth="1"/>
    <col min="10255" max="10255" width="15.140625" style="4293" customWidth="1"/>
    <col min="10256" max="10256" width="14.85546875" style="4293" customWidth="1"/>
    <col min="10257" max="10257" width="10.140625" style="4293" bestFit="1" customWidth="1"/>
    <col min="10258" max="10496" width="9.140625" style="4293"/>
    <col min="10497" max="10497" width="17.85546875" style="4293" customWidth="1"/>
    <col min="10498" max="10498" width="14.28515625" style="4293" customWidth="1"/>
    <col min="10499" max="10499" width="14.85546875" style="4293" customWidth="1"/>
    <col min="10500" max="10500" width="14.28515625" style="4293" customWidth="1"/>
    <col min="10501" max="10501" width="10.28515625" style="4293" customWidth="1"/>
    <col min="10502" max="10502" width="14" style="4293" customWidth="1"/>
    <col min="10503" max="10503" width="14.28515625" style="4293" customWidth="1"/>
    <col min="10504" max="10504" width="14.140625" style="4293" customWidth="1"/>
    <col min="10505" max="10505" width="10" style="4293" customWidth="1"/>
    <col min="10506" max="10506" width="14.140625" style="4293" customWidth="1"/>
    <col min="10507" max="10507" width="15" style="4293" customWidth="1"/>
    <col min="10508" max="10508" width="15.85546875" style="4293" customWidth="1"/>
    <col min="10509" max="10509" width="10.28515625" style="4293" customWidth="1"/>
    <col min="10510" max="10510" width="15.28515625" style="4293" customWidth="1"/>
    <col min="10511" max="10511" width="15.140625" style="4293" customWidth="1"/>
    <col min="10512" max="10512" width="14.85546875" style="4293" customWidth="1"/>
    <col min="10513" max="10513" width="10.140625" style="4293" bestFit="1" customWidth="1"/>
    <col min="10514" max="10752" width="9.140625" style="4293"/>
    <col min="10753" max="10753" width="17.85546875" style="4293" customWidth="1"/>
    <col min="10754" max="10754" width="14.28515625" style="4293" customWidth="1"/>
    <col min="10755" max="10755" width="14.85546875" style="4293" customWidth="1"/>
    <col min="10756" max="10756" width="14.28515625" style="4293" customWidth="1"/>
    <col min="10757" max="10757" width="10.28515625" style="4293" customWidth="1"/>
    <col min="10758" max="10758" width="14" style="4293" customWidth="1"/>
    <col min="10759" max="10759" width="14.28515625" style="4293" customWidth="1"/>
    <col min="10760" max="10760" width="14.140625" style="4293" customWidth="1"/>
    <col min="10761" max="10761" width="10" style="4293" customWidth="1"/>
    <col min="10762" max="10762" width="14.140625" style="4293" customWidth="1"/>
    <col min="10763" max="10763" width="15" style="4293" customWidth="1"/>
    <col min="10764" max="10764" width="15.85546875" style="4293" customWidth="1"/>
    <col min="10765" max="10765" width="10.28515625" style="4293" customWidth="1"/>
    <col min="10766" max="10766" width="15.28515625" style="4293" customWidth="1"/>
    <col min="10767" max="10767" width="15.140625" style="4293" customWidth="1"/>
    <col min="10768" max="10768" width="14.85546875" style="4293" customWidth="1"/>
    <col min="10769" max="10769" width="10.140625" style="4293" bestFit="1" customWidth="1"/>
    <col min="10770" max="11008" width="9.140625" style="4293"/>
    <col min="11009" max="11009" width="17.85546875" style="4293" customWidth="1"/>
    <col min="11010" max="11010" width="14.28515625" style="4293" customWidth="1"/>
    <col min="11011" max="11011" width="14.85546875" style="4293" customWidth="1"/>
    <col min="11012" max="11012" width="14.28515625" style="4293" customWidth="1"/>
    <col min="11013" max="11013" width="10.28515625" style="4293" customWidth="1"/>
    <col min="11014" max="11014" width="14" style="4293" customWidth="1"/>
    <col min="11015" max="11015" width="14.28515625" style="4293" customWidth="1"/>
    <col min="11016" max="11016" width="14.140625" style="4293" customWidth="1"/>
    <col min="11017" max="11017" width="10" style="4293" customWidth="1"/>
    <col min="11018" max="11018" width="14.140625" style="4293" customWidth="1"/>
    <col min="11019" max="11019" width="15" style="4293" customWidth="1"/>
    <col min="11020" max="11020" width="15.85546875" style="4293" customWidth="1"/>
    <col min="11021" max="11021" width="10.28515625" style="4293" customWidth="1"/>
    <col min="11022" max="11022" width="15.28515625" style="4293" customWidth="1"/>
    <col min="11023" max="11023" width="15.140625" style="4293" customWidth="1"/>
    <col min="11024" max="11024" width="14.85546875" style="4293" customWidth="1"/>
    <col min="11025" max="11025" width="10.140625" style="4293" bestFit="1" customWidth="1"/>
    <col min="11026" max="11264" width="9.140625" style="4293"/>
    <col min="11265" max="11265" width="17.85546875" style="4293" customWidth="1"/>
    <col min="11266" max="11266" width="14.28515625" style="4293" customWidth="1"/>
    <col min="11267" max="11267" width="14.85546875" style="4293" customWidth="1"/>
    <col min="11268" max="11268" width="14.28515625" style="4293" customWidth="1"/>
    <col min="11269" max="11269" width="10.28515625" style="4293" customWidth="1"/>
    <col min="11270" max="11270" width="14" style="4293" customWidth="1"/>
    <col min="11271" max="11271" width="14.28515625" style="4293" customWidth="1"/>
    <col min="11272" max="11272" width="14.140625" style="4293" customWidth="1"/>
    <col min="11273" max="11273" width="10" style="4293" customWidth="1"/>
    <col min="11274" max="11274" width="14.140625" style="4293" customWidth="1"/>
    <col min="11275" max="11275" width="15" style="4293" customWidth="1"/>
    <col min="11276" max="11276" width="15.85546875" style="4293" customWidth="1"/>
    <col min="11277" max="11277" width="10.28515625" style="4293" customWidth="1"/>
    <col min="11278" max="11278" width="15.28515625" style="4293" customWidth="1"/>
    <col min="11279" max="11279" width="15.140625" style="4293" customWidth="1"/>
    <col min="11280" max="11280" width="14.85546875" style="4293" customWidth="1"/>
    <col min="11281" max="11281" width="10.140625" style="4293" bestFit="1" customWidth="1"/>
    <col min="11282" max="11520" width="9.140625" style="4293"/>
    <col min="11521" max="11521" width="17.85546875" style="4293" customWidth="1"/>
    <col min="11522" max="11522" width="14.28515625" style="4293" customWidth="1"/>
    <col min="11523" max="11523" width="14.85546875" style="4293" customWidth="1"/>
    <col min="11524" max="11524" width="14.28515625" style="4293" customWidth="1"/>
    <col min="11525" max="11525" width="10.28515625" style="4293" customWidth="1"/>
    <col min="11526" max="11526" width="14" style="4293" customWidth="1"/>
    <col min="11527" max="11527" width="14.28515625" style="4293" customWidth="1"/>
    <col min="11528" max="11528" width="14.140625" style="4293" customWidth="1"/>
    <col min="11529" max="11529" width="10" style="4293" customWidth="1"/>
    <col min="11530" max="11530" width="14.140625" style="4293" customWidth="1"/>
    <col min="11531" max="11531" width="15" style="4293" customWidth="1"/>
    <col min="11532" max="11532" width="15.85546875" style="4293" customWidth="1"/>
    <col min="11533" max="11533" width="10.28515625" style="4293" customWidth="1"/>
    <col min="11534" max="11534" width="15.28515625" style="4293" customWidth="1"/>
    <col min="11535" max="11535" width="15.140625" style="4293" customWidth="1"/>
    <col min="11536" max="11536" width="14.85546875" style="4293" customWidth="1"/>
    <col min="11537" max="11537" width="10.140625" style="4293" bestFit="1" customWidth="1"/>
    <col min="11538" max="11776" width="9.140625" style="4293"/>
    <col min="11777" max="11777" width="17.85546875" style="4293" customWidth="1"/>
    <col min="11778" max="11778" width="14.28515625" style="4293" customWidth="1"/>
    <col min="11779" max="11779" width="14.85546875" style="4293" customWidth="1"/>
    <col min="11780" max="11780" width="14.28515625" style="4293" customWidth="1"/>
    <col min="11781" max="11781" width="10.28515625" style="4293" customWidth="1"/>
    <col min="11782" max="11782" width="14" style="4293" customWidth="1"/>
    <col min="11783" max="11783" width="14.28515625" style="4293" customWidth="1"/>
    <col min="11784" max="11784" width="14.140625" style="4293" customWidth="1"/>
    <col min="11785" max="11785" width="10" style="4293" customWidth="1"/>
    <col min="11786" max="11786" width="14.140625" style="4293" customWidth="1"/>
    <col min="11787" max="11787" width="15" style="4293" customWidth="1"/>
    <col min="11788" max="11788" width="15.85546875" style="4293" customWidth="1"/>
    <col min="11789" max="11789" width="10.28515625" style="4293" customWidth="1"/>
    <col min="11790" max="11790" width="15.28515625" style="4293" customWidth="1"/>
    <col min="11791" max="11791" width="15.140625" style="4293" customWidth="1"/>
    <col min="11792" max="11792" width="14.85546875" style="4293" customWidth="1"/>
    <col min="11793" max="11793" width="10.140625" style="4293" bestFit="1" customWidth="1"/>
    <col min="11794" max="12032" width="9.140625" style="4293"/>
    <col min="12033" max="12033" width="17.85546875" style="4293" customWidth="1"/>
    <col min="12034" max="12034" width="14.28515625" style="4293" customWidth="1"/>
    <col min="12035" max="12035" width="14.85546875" style="4293" customWidth="1"/>
    <col min="12036" max="12036" width="14.28515625" style="4293" customWidth="1"/>
    <col min="12037" max="12037" width="10.28515625" style="4293" customWidth="1"/>
    <col min="12038" max="12038" width="14" style="4293" customWidth="1"/>
    <col min="12039" max="12039" width="14.28515625" style="4293" customWidth="1"/>
    <col min="12040" max="12040" width="14.140625" style="4293" customWidth="1"/>
    <col min="12041" max="12041" width="10" style="4293" customWidth="1"/>
    <col min="12042" max="12042" width="14.140625" style="4293" customWidth="1"/>
    <col min="12043" max="12043" width="15" style="4293" customWidth="1"/>
    <col min="12044" max="12044" width="15.85546875" style="4293" customWidth="1"/>
    <col min="12045" max="12045" width="10.28515625" style="4293" customWidth="1"/>
    <col min="12046" max="12046" width="15.28515625" style="4293" customWidth="1"/>
    <col min="12047" max="12047" width="15.140625" style="4293" customWidth="1"/>
    <col min="12048" max="12048" width="14.85546875" style="4293" customWidth="1"/>
    <col min="12049" max="12049" width="10.140625" style="4293" bestFit="1" customWidth="1"/>
    <col min="12050" max="12288" width="9.140625" style="4293"/>
    <col min="12289" max="12289" width="17.85546875" style="4293" customWidth="1"/>
    <col min="12290" max="12290" width="14.28515625" style="4293" customWidth="1"/>
    <col min="12291" max="12291" width="14.85546875" style="4293" customWidth="1"/>
    <col min="12292" max="12292" width="14.28515625" style="4293" customWidth="1"/>
    <col min="12293" max="12293" width="10.28515625" style="4293" customWidth="1"/>
    <col min="12294" max="12294" width="14" style="4293" customWidth="1"/>
    <col min="12295" max="12295" width="14.28515625" style="4293" customWidth="1"/>
    <col min="12296" max="12296" width="14.140625" style="4293" customWidth="1"/>
    <col min="12297" max="12297" width="10" style="4293" customWidth="1"/>
    <col min="12298" max="12298" width="14.140625" style="4293" customWidth="1"/>
    <col min="12299" max="12299" width="15" style="4293" customWidth="1"/>
    <col min="12300" max="12300" width="15.85546875" style="4293" customWidth="1"/>
    <col min="12301" max="12301" width="10.28515625" style="4293" customWidth="1"/>
    <col min="12302" max="12302" width="15.28515625" style="4293" customWidth="1"/>
    <col min="12303" max="12303" width="15.140625" style="4293" customWidth="1"/>
    <col min="12304" max="12304" width="14.85546875" style="4293" customWidth="1"/>
    <col min="12305" max="12305" width="10.140625" style="4293" bestFit="1" customWidth="1"/>
    <col min="12306" max="12544" width="9.140625" style="4293"/>
    <col min="12545" max="12545" width="17.85546875" style="4293" customWidth="1"/>
    <col min="12546" max="12546" width="14.28515625" style="4293" customWidth="1"/>
    <col min="12547" max="12547" width="14.85546875" style="4293" customWidth="1"/>
    <col min="12548" max="12548" width="14.28515625" style="4293" customWidth="1"/>
    <col min="12549" max="12549" width="10.28515625" style="4293" customWidth="1"/>
    <col min="12550" max="12550" width="14" style="4293" customWidth="1"/>
    <col min="12551" max="12551" width="14.28515625" style="4293" customWidth="1"/>
    <col min="12552" max="12552" width="14.140625" style="4293" customWidth="1"/>
    <col min="12553" max="12553" width="10" style="4293" customWidth="1"/>
    <col min="12554" max="12554" width="14.140625" style="4293" customWidth="1"/>
    <col min="12555" max="12555" width="15" style="4293" customWidth="1"/>
    <col min="12556" max="12556" width="15.85546875" style="4293" customWidth="1"/>
    <col min="12557" max="12557" width="10.28515625" style="4293" customWidth="1"/>
    <col min="12558" max="12558" width="15.28515625" style="4293" customWidth="1"/>
    <col min="12559" max="12559" width="15.140625" style="4293" customWidth="1"/>
    <col min="12560" max="12560" width="14.85546875" style="4293" customWidth="1"/>
    <col min="12561" max="12561" width="10.140625" style="4293" bestFit="1" customWidth="1"/>
    <col min="12562" max="12800" width="9.140625" style="4293"/>
    <col min="12801" max="12801" width="17.85546875" style="4293" customWidth="1"/>
    <col min="12802" max="12802" width="14.28515625" style="4293" customWidth="1"/>
    <col min="12803" max="12803" width="14.85546875" style="4293" customWidth="1"/>
    <col min="12804" max="12804" width="14.28515625" style="4293" customWidth="1"/>
    <col min="12805" max="12805" width="10.28515625" style="4293" customWidth="1"/>
    <col min="12806" max="12806" width="14" style="4293" customWidth="1"/>
    <col min="12807" max="12807" width="14.28515625" style="4293" customWidth="1"/>
    <col min="12808" max="12808" width="14.140625" style="4293" customWidth="1"/>
    <col min="12809" max="12809" width="10" style="4293" customWidth="1"/>
    <col min="12810" max="12810" width="14.140625" style="4293" customWidth="1"/>
    <col min="12811" max="12811" width="15" style="4293" customWidth="1"/>
    <col min="12812" max="12812" width="15.85546875" style="4293" customWidth="1"/>
    <col min="12813" max="12813" width="10.28515625" style="4293" customWidth="1"/>
    <col min="12814" max="12814" width="15.28515625" style="4293" customWidth="1"/>
    <col min="12815" max="12815" width="15.140625" style="4293" customWidth="1"/>
    <col min="12816" max="12816" width="14.85546875" style="4293" customWidth="1"/>
    <col min="12817" max="12817" width="10.140625" style="4293" bestFit="1" customWidth="1"/>
    <col min="12818" max="13056" width="9.140625" style="4293"/>
    <col min="13057" max="13057" width="17.85546875" style="4293" customWidth="1"/>
    <col min="13058" max="13058" width="14.28515625" style="4293" customWidth="1"/>
    <col min="13059" max="13059" width="14.85546875" style="4293" customWidth="1"/>
    <col min="13060" max="13060" width="14.28515625" style="4293" customWidth="1"/>
    <col min="13061" max="13061" width="10.28515625" style="4293" customWidth="1"/>
    <col min="13062" max="13062" width="14" style="4293" customWidth="1"/>
    <col min="13063" max="13063" width="14.28515625" style="4293" customWidth="1"/>
    <col min="13064" max="13064" width="14.140625" style="4293" customWidth="1"/>
    <col min="13065" max="13065" width="10" style="4293" customWidth="1"/>
    <col min="13066" max="13066" width="14.140625" style="4293" customWidth="1"/>
    <col min="13067" max="13067" width="15" style="4293" customWidth="1"/>
    <col min="13068" max="13068" width="15.85546875" style="4293" customWidth="1"/>
    <col min="13069" max="13069" width="10.28515625" style="4293" customWidth="1"/>
    <col min="13070" max="13070" width="15.28515625" style="4293" customWidth="1"/>
    <col min="13071" max="13071" width="15.140625" style="4293" customWidth="1"/>
    <col min="13072" max="13072" width="14.85546875" style="4293" customWidth="1"/>
    <col min="13073" max="13073" width="10.140625" style="4293" bestFit="1" customWidth="1"/>
    <col min="13074" max="13312" width="9.140625" style="4293"/>
    <col min="13313" max="13313" width="17.85546875" style="4293" customWidth="1"/>
    <col min="13314" max="13314" width="14.28515625" style="4293" customWidth="1"/>
    <col min="13315" max="13315" width="14.85546875" style="4293" customWidth="1"/>
    <col min="13316" max="13316" width="14.28515625" style="4293" customWidth="1"/>
    <col min="13317" max="13317" width="10.28515625" style="4293" customWidth="1"/>
    <col min="13318" max="13318" width="14" style="4293" customWidth="1"/>
    <col min="13319" max="13319" width="14.28515625" style="4293" customWidth="1"/>
    <col min="13320" max="13320" width="14.140625" style="4293" customWidth="1"/>
    <col min="13321" max="13321" width="10" style="4293" customWidth="1"/>
    <col min="13322" max="13322" width="14.140625" style="4293" customWidth="1"/>
    <col min="13323" max="13323" width="15" style="4293" customWidth="1"/>
    <col min="13324" max="13324" width="15.85546875" style="4293" customWidth="1"/>
    <col min="13325" max="13325" width="10.28515625" style="4293" customWidth="1"/>
    <col min="13326" max="13326" width="15.28515625" style="4293" customWidth="1"/>
    <col min="13327" max="13327" width="15.140625" style="4293" customWidth="1"/>
    <col min="13328" max="13328" width="14.85546875" style="4293" customWidth="1"/>
    <col min="13329" max="13329" width="10.140625" style="4293" bestFit="1" customWidth="1"/>
    <col min="13330" max="13568" width="9.140625" style="4293"/>
    <col min="13569" max="13569" width="17.85546875" style="4293" customWidth="1"/>
    <col min="13570" max="13570" width="14.28515625" style="4293" customWidth="1"/>
    <col min="13571" max="13571" width="14.85546875" style="4293" customWidth="1"/>
    <col min="13572" max="13572" width="14.28515625" style="4293" customWidth="1"/>
    <col min="13573" max="13573" width="10.28515625" style="4293" customWidth="1"/>
    <col min="13574" max="13574" width="14" style="4293" customWidth="1"/>
    <col min="13575" max="13575" width="14.28515625" style="4293" customWidth="1"/>
    <col min="13576" max="13576" width="14.140625" style="4293" customWidth="1"/>
    <col min="13577" max="13577" width="10" style="4293" customWidth="1"/>
    <col min="13578" max="13578" width="14.140625" style="4293" customWidth="1"/>
    <col min="13579" max="13579" width="15" style="4293" customWidth="1"/>
    <col min="13580" max="13580" width="15.85546875" style="4293" customWidth="1"/>
    <col min="13581" max="13581" width="10.28515625" style="4293" customWidth="1"/>
    <col min="13582" max="13582" width="15.28515625" style="4293" customWidth="1"/>
    <col min="13583" max="13583" width="15.140625" style="4293" customWidth="1"/>
    <col min="13584" max="13584" width="14.85546875" style="4293" customWidth="1"/>
    <col min="13585" max="13585" width="10.140625" style="4293" bestFit="1" customWidth="1"/>
    <col min="13586" max="13824" width="9.140625" style="4293"/>
    <col min="13825" max="13825" width="17.85546875" style="4293" customWidth="1"/>
    <col min="13826" max="13826" width="14.28515625" style="4293" customWidth="1"/>
    <col min="13827" max="13827" width="14.85546875" style="4293" customWidth="1"/>
    <col min="13828" max="13828" width="14.28515625" style="4293" customWidth="1"/>
    <col min="13829" max="13829" width="10.28515625" style="4293" customWidth="1"/>
    <col min="13830" max="13830" width="14" style="4293" customWidth="1"/>
    <col min="13831" max="13831" width="14.28515625" style="4293" customWidth="1"/>
    <col min="13832" max="13832" width="14.140625" style="4293" customWidth="1"/>
    <col min="13833" max="13833" width="10" style="4293" customWidth="1"/>
    <col min="13834" max="13834" width="14.140625" style="4293" customWidth="1"/>
    <col min="13835" max="13835" width="15" style="4293" customWidth="1"/>
    <col min="13836" max="13836" width="15.85546875" style="4293" customWidth="1"/>
    <col min="13837" max="13837" width="10.28515625" style="4293" customWidth="1"/>
    <col min="13838" max="13838" width="15.28515625" style="4293" customWidth="1"/>
    <col min="13839" max="13839" width="15.140625" style="4293" customWidth="1"/>
    <col min="13840" max="13840" width="14.85546875" style="4293" customWidth="1"/>
    <col min="13841" max="13841" width="10.140625" style="4293" bestFit="1" customWidth="1"/>
    <col min="13842" max="14080" width="9.140625" style="4293"/>
    <col min="14081" max="14081" width="17.85546875" style="4293" customWidth="1"/>
    <col min="14082" max="14082" width="14.28515625" style="4293" customWidth="1"/>
    <col min="14083" max="14083" width="14.85546875" style="4293" customWidth="1"/>
    <col min="14084" max="14084" width="14.28515625" style="4293" customWidth="1"/>
    <col min="14085" max="14085" width="10.28515625" style="4293" customWidth="1"/>
    <col min="14086" max="14086" width="14" style="4293" customWidth="1"/>
    <col min="14087" max="14087" width="14.28515625" style="4293" customWidth="1"/>
    <col min="14088" max="14088" width="14.140625" style="4293" customWidth="1"/>
    <col min="14089" max="14089" width="10" style="4293" customWidth="1"/>
    <col min="14090" max="14090" width="14.140625" style="4293" customWidth="1"/>
    <col min="14091" max="14091" width="15" style="4293" customWidth="1"/>
    <col min="14092" max="14092" width="15.85546875" style="4293" customWidth="1"/>
    <col min="14093" max="14093" width="10.28515625" style="4293" customWidth="1"/>
    <col min="14094" max="14094" width="15.28515625" style="4293" customWidth="1"/>
    <col min="14095" max="14095" width="15.140625" style="4293" customWidth="1"/>
    <col min="14096" max="14096" width="14.85546875" style="4293" customWidth="1"/>
    <col min="14097" max="14097" width="10.140625" style="4293" bestFit="1" customWidth="1"/>
    <col min="14098" max="14336" width="9.140625" style="4293"/>
    <col min="14337" max="14337" width="17.85546875" style="4293" customWidth="1"/>
    <col min="14338" max="14338" width="14.28515625" style="4293" customWidth="1"/>
    <col min="14339" max="14339" width="14.85546875" style="4293" customWidth="1"/>
    <col min="14340" max="14340" width="14.28515625" style="4293" customWidth="1"/>
    <col min="14341" max="14341" width="10.28515625" style="4293" customWidth="1"/>
    <col min="14342" max="14342" width="14" style="4293" customWidth="1"/>
    <col min="14343" max="14343" width="14.28515625" style="4293" customWidth="1"/>
    <col min="14344" max="14344" width="14.140625" style="4293" customWidth="1"/>
    <col min="14345" max="14345" width="10" style="4293" customWidth="1"/>
    <col min="14346" max="14346" width="14.140625" style="4293" customWidth="1"/>
    <col min="14347" max="14347" width="15" style="4293" customWidth="1"/>
    <col min="14348" max="14348" width="15.85546875" style="4293" customWidth="1"/>
    <col min="14349" max="14349" width="10.28515625" style="4293" customWidth="1"/>
    <col min="14350" max="14350" width="15.28515625" style="4293" customWidth="1"/>
    <col min="14351" max="14351" width="15.140625" style="4293" customWidth="1"/>
    <col min="14352" max="14352" width="14.85546875" style="4293" customWidth="1"/>
    <col min="14353" max="14353" width="10.140625" style="4293" bestFit="1" customWidth="1"/>
    <col min="14354" max="14592" width="9.140625" style="4293"/>
    <col min="14593" max="14593" width="17.85546875" style="4293" customWidth="1"/>
    <col min="14594" max="14594" width="14.28515625" style="4293" customWidth="1"/>
    <col min="14595" max="14595" width="14.85546875" style="4293" customWidth="1"/>
    <col min="14596" max="14596" width="14.28515625" style="4293" customWidth="1"/>
    <col min="14597" max="14597" width="10.28515625" style="4293" customWidth="1"/>
    <col min="14598" max="14598" width="14" style="4293" customWidth="1"/>
    <col min="14599" max="14599" width="14.28515625" style="4293" customWidth="1"/>
    <col min="14600" max="14600" width="14.140625" style="4293" customWidth="1"/>
    <col min="14601" max="14601" width="10" style="4293" customWidth="1"/>
    <col min="14602" max="14602" width="14.140625" style="4293" customWidth="1"/>
    <col min="14603" max="14603" width="15" style="4293" customWidth="1"/>
    <col min="14604" max="14604" width="15.85546875" style="4293" customWidth="1"/>
    <col min="14605" max="14605" width="10.28515625" style="4293" customWidth="1"/>
    <col min="14606" max="14606" width="15.28515625" style="4293" customWidth="1"/>
    <col min="14607" max="14607" width="15.140625" style="4293" customWidth="1"/>
    <col min="14608" max="14608" width="14.85546875" style="4293" customWidth="1"/>
    <col min="14609" max="14609" width="10.140625" style="4293" bestFit="1" customWidth="1"/>
    <col min="14610" max="14848" width="9.140625" style="4293"/>
    <col min="14849" max="14849" width="17.85546875" style="4293" customWidth="1"/>
    <col min="14850" max="14850" width="14.28515625" style="4293" customWidth="1"/>
    <col min="14851" max="14851" width="14.85546875" style="4293" customWidth="1"/>
    <col min="14852" max="14852" width="14.28515625" style="4293" customWidth="1"/>
    <col min="14853" max="14853" width="10.28515625" style="4293" customWidth="1"/>
    <col min="14854" max="14854" width="14" style="4293" customWidth="1"/>
    <col min="14855" max="14855" width="14.28515625" style="4293" customWidth="1"/>
    <col min="14856" max="14856" width="14.140625" style="4293" customWidth="1"/>
    <col min="14857" max="14857" width="10" style="4293" customWidth="1"/>
    <col min="14858" max="14858" width="14.140625" style="4293" customWidth="1"/>
    <col min="14859" max="14859" width="15" style="4293" customWidth="1"/>
    <col min="14860" max="14860" width="15.85546875" style="4293" customWidth="1"/>
    <col min="14861" max="14861" width="10.28515625" style="4293" customWidth="1"/>
    <col min="14862" max="14862" width="15.28515625" style="4293" customWidth="1"/>
    <col min="14863" max="14863" width="15.140625" style="4293" customWidth="1"/>
    <col min="14864" max="14864" width="14.85546875" style="4293" customWidth="1"/>
    <col min="14865" max="14865" width="10.140625" style="4293" bestFit="1" customWidth="1"/>
    <col min="14866" max="15104" width="9.140625" style="4293"/>
    <col min="15105" max="15105" width="17.85546875" style="4293" customWidth="1"/>
    <col min="15106" max="15106" width="14.28515625" style="4293" customWidth="1"/>
    <col min="15107" max="15107" width="14.85546875" style="4293" customWidth="1"/>
    <col min="15108" max="15108" width="14.28515625" style="4293" customWidth="1"/>
    <col min="15109" max="15109" width="10.28515625" style="4293" customWidth="1"/>
    <col min="15110" max="15110" width="14" style="4293" customWidth="1"/>
    <col min="15111" max="15111" width="14.28515625" style="4293" customWidth="1"/>
    <col min="15112" max="15112" width="14.140625" style="4293" customWidth="1"/>
    <col min="15113" max="15113" width="10" style="4293" customWidth="1"/>
    <col min="15114" max="15114" width="14.140625" style="4293" customWidth="1"/>
    <col min="15115" max="15115" width="15" style="4293" customWidth="1"/>
    <col min="15116" max="15116" width="15.85546875" style="4293" customWidth="1"/>
    <col min="15117" max="15117" width="10.28515625" style="4293" customWidth="1"/>
    <col min="15118" max="15118" width="15.28515625" style="4293" customWidth="1"/>
    <col min="15119" max="15119" width="15.140625" style="4293" customWidth="1"/>
    <col min="15120" max="15120" width="14.85546875" style="4293" customWidth="1"/>
    <col min="15121" max="15121" width="10.140625" style="4293" bestFit="1" customWidth="1"/>
    <col min="15122" max="15360" width="9.140625" style="4293"/>
    <col min="15361" max="15361" width="17.85546875" style="4293" customWidth="1"/>
    <col min="15362" max="15362" width="14.28515625" style="4293" customWidth="1"/>
    <col min="15363" max="15363" width="14.85546875" style="4293" customWidth="1"/>
    <col min="15364" max="15364" width="14.28515625" style="4293" customWidth="1"/>
    <col min="15365" max="15365" width="10.28515625" style="4293" customWidth="1"/>
    <col min="15366" max="15366" width="14" style="4293" customWidth="1"/>
    <col min="15367" max="15367" width="14.28515625" style="4293" customWidth="1"/>
    <col min="15368" max="15368" width="14.140625" style="4293" customWidth="1"/>
    <col min="15369" max="15369" width="10" style="4293" customWidth="1"/>
    <col min="15370" max="15370" width="14.140625" style="4293" customWidth="1"/>
    <col min="15371" max="15371" width="15" style="4293" customWidth="1"/>
    <col min="15372" max="15372" width="15.85546875" style="4293" customWidth="1"/>
    <col min="15373" max="15373" width="10.28515625" style="4293" customWidth="1"/>
    <col min="15374" max="15374" width="15.28515625" style="4293" customWidth="1"/>
    <col min="15375" max="15375" width="15.140625" style="4293" customWidth="1"/>
    <col min="15376" max="15376" width="14.85546875" style="4293" customWidth="1"/>
    <col min="15377" max="15377" width="10.140625" style="4293" bestFit="1" customWidth="1"/>
    <col min="15378" max="15616" width="9.140625" style="4293"/>
    <col min="15617" max="15617" width="17.85546875" style="4293" customWidth="1"/>
    <col min="15618" max="15618" width="14.28515625" style="4293" customWidth="1"/>
    <col min="15619" max="15619" width="14.85546875" style="4293" customWidth="1"/>
    <col min="15620" max="15620" width="14.28515625" style="4293" customWidth="1"/>
    <col min="15621" max="15621" width="10.28515625" style="4293" customWidth="1"/>
    <col min="15622" max="15622" width="14" style="4293" customWidth="1"/>
    <col min="15623" max="15623" width="14.28515625" style="4293" customWidth="1"/>
    <col min="15624" max="15624" width="14.140625" style="4293" customWidth="1"/>
    <col min="15625" max="15625" width="10" style="4293" customWidth="1"/>
    <col min="15626" max="15626" width="14.140625" style="4293" customWidth="1"/>
    <col min="15627" max="15627" width="15" style="4293" customWidth="1"/>
    <col min="15628" max="15628" width="15.85546875" style="4293" customWidth="1"/>
    <col min="15629" max="15629" width="10.28515625" style="4293" customWidth="1"/>
    <col min="15630" max="15630" width="15.28515625" style="4293" customWidth="1"/>
    <col min="15631" max="15631" width="15.140625" style="4293" customWidth="1"/>
    <col min="15632" max="15632" width="14.85546875" style="4293" customWidth="1"/>
    <col min="15633" max="15633" width="10.140625" style="4293" bestFit="1" customWidth="1"/>
    <col min="15634" max="15872" width="9.140625" style="4293"/>
    <col min="15873" max="15873" width="17.85546875" style="4293" customWidth="1"/>
    <col min="15874" max="15874" width="14.28515625" style="4293" customWidth="1"/>
    <col min="15875" max="15875" width="14.85546875" style="4293" customWidth="1"/>
    <col min="15876" max="15876" width="14.28515625" style="4293" customWidth="1"/>
    <col min="15877" max="15877" width="10.28515625" style="4293" customWidth="1"/>
    <col min="15878" max="15878" width="14" style="4293" customWidth="1"/>
    <col min="15879" max="15879" width="14.28515625" style="4293" customWidth="1"/>
    <col min="15880" max="15880" width="14.140625" style="4293" customWidth="1"/>
    <col min="15881" max="15881" width="10" style="4293" customWidth="1"/>
    <col min="15882" max="15882" width="14.140625" style="4293" customWidth="1"/>
    <col min="15883" max="15883" width="15" style="4293" customWidth="1"/>
    <col min="15884" max="15884" width="15.85546875" style="4293" customWidth="1"/>
    <col min="15885" max="15885" width="10.28515625" style="4293" customWidth="1"/>
    <col min="15886" max="15886" width="15.28515625" style="4293" customWidth="1"/>
    <col min="15887" max="15887" width="15.140625" style="4293" customWidth="1"/>
    <col min="15888" max="15888" width="14.85546875" style="4293" customWidth="1"/>
    <col min="15889" max="15889" width="10.140625" style="4293" bestFit="1" customWidth="1"/>
    <col min="15890" max="16128" width="9.140625" style="4293"/>
    <col min="16129" max="16129" width="17.85546875" style="4293" customWidth="1"/>
    <col min="16130" max="16130" width="14.28515625" style="4293" customWidth="1"/>
    <col min="16131" max="16131" width="14.85546875" style="4293" customWidth="1"/>
    <col min="16132" max="16132" width="14.28515625" style="4293" customWidth="1"/>
    <col min="16133" max="16133" width="10.28515625" style="4293" customWidth="1"/>
    <col min="16134" max="16134" width="14" style="4293" customWidth="1"/>
    <col min="16135" max="16135" width="14.28515625" style="4293" customWidth="1"/>
    <col min="16136" max="16136" width="14.140625" style="4293" customWidth="1"/>
    <col min="16137" max="16137" width="10" style="4293" customWidth="1"/>
    <col min="16138" max="16138" width="14.140625" style="4293" customWidth="1"/>
    <col min="16139" max="16139" width="15" style="4293" customWidth="1"/>
    <col min="16140" max="16140" width="15.85546875" style="4293" customWidth="1"/>
    <col min="16141" max="16141" width="10.28515625" style="4293" customWidth="1"/>
    <col min="16142" max="16142" width="15.28515625" style="4293" customWidth="1"/>
    <col min="16143" max="16143" width="15.140625" style="4293" customWidth="1"/>
    <col min="16144" max="16144" width="14.85546875" style="4293" customWidth="1"/>
    <col min="16145" max="16145" width="10.140625" style="4293" bestFit="1" customWidth="1"/>
    <col min="16146" max="16384" width="9.140625" style="4293"/>
  </cols>
  <sheetData>
    <row r="1" spans="1:17" ht="17.25" customHeight="1" thickBot="1">
      <c r="A1" s="4291" t="s">
        <v>0</v>
      </c>
      <c r="Q1" s="4315" t="s">
        <v>1</v>
      </c>
    </row>
    <row r="2" spans="1:17" ht="24" customHeight="1" thickTop="1">
      <c r="A2" s="7762" t="s">
        <v>4031</v>
      </c>
      <c r="B2" s="7763"/>
      <c r="C2" s="7763"/>
      <c r="D2" s="7763"/>
      <c r="E2" s="7763"/>
      <c r="F2" s="7763"/>
      <c r="G2" s="7763"/>
      <c r="H2" s="7763"/>
      <c r="I2" s="7763"/>
      <c r="J2" s="7763"/>
      <c r="K2" s="7763"/>
      <c r="L2" s="7763"/>
      <c r="M2" s="7763"/>
      <c r="N2" s="7763"/>
      <c r="O2" s="7763"/>
      <c r="P2" s="7763"/>
      <c r="Q2" s="7764"/>
    </row>
    <row r="3" spans="1:17" ht="42" customHeight="1" thickBot="1">
      <c r="A3" s="7765" t="s">
        <v>4034</v>
      </c>
      <c r="B3" s="7766"/>
      <c r="C3" s="7766"/>
      <c r="D3" s="7766"/>
      <c r="E3" s="7766"/>
      <c r="F3" s="7766"/>
      <c r="G3" s="7766"/>
      <c r="H3" s="7766"/>
      <c r="I3" s="7766"/>
      <c r="J3" s="7766"/>
      <c r="K3" s="7766"/>
      <c r="L3" s="7766"/>
      <c r="M3" s="7766"/>
      <c r="N3" s="7766"/>
      <c r="O3" s="7766"/>
      <c r="P3" s="7766"/>
      <c r="Q3" s="7767"/>
    </row>
    <row r="4" spans="1:17" ht="42" customHeight="1" thickBot="1">
      <c r="A4" s="7768" t="s">
        <v>2132</v>
      </c>
      <c r="B4" s="7770">
        <v>2010</v>
      </c>
      <c r="C4" s="7781"/>
      <c r="D4" s="7781"/>
      <c r="E4" s="7771"/>
      <c r="F4" s="7770">
        <v>2011</v>
      </c>
      <c r="G4" s="7781"/>
      <c r="H4" s="7781"/>
      <c r="I4" s="7781"/>
      <c r="J4" s="7770">
        <v>2012</v>
      </c>
      <c r="K4" s="7781"/>
      <c r="L4" s="7781"/>
      <c r="M4" s="7781"/>
      <c r="N4" s="7770">
        <v>2013</v>
      </c>
      <c r="O4" s="7781"/>
      <c r="P4" s="7781"/>
      <c r="Q4" s="7772"/>
    </row>
    <row r="5" spans="1:17" ht="115.5" customHeight="1" thickBot="1">
      <c r="A5" s="7768"/>
      <c r="B5" s="5965" t="s">
        <v>5414</v>
      </c>
      <c r="C5" s="5966" t="s">
        <v>5415</v>
      </c>
      <c r="D5" s="5966" t="s">
        <v>5413</v>
      </c>
      <c r="E5" s="5967" t="s">
        <v>4032</v>
      </c>
      <c r="F5" s="5965" t="s">
        <v>5414</v>
      </c>
      <c r="G5" s="5966" t="s">
        <v>5415</v>
      </c>
      <c r="H5" s="5966" t="s">
        <v>5413</v>
      </c>
      <c r="I5" s="5967" t="s">
        <v>4032</v>
      </c>
      <c r="J5" s="5965" t="s">
        <v>5414</v>
      </c>
      <c r="K5" s="5966" t="s">
        <v>5415</v>
      </c>
      <c r="L5" s="5966" t="s">
        <v>5413</v>
      </c>
      <c r="M5" s="5967" t="s">
        <v>4032</v>
      </c>
      <c r="N5" s="5965" t="s">
        <v>5414</v>
      </c>
      <c r="O5" s="5966" t="s">
        <v>5415</v>
      </c>
      <c r="P5" s="5966" t="s">
        <v>5413</v>
      </c>
      <c r="Q5" s="5968" t="s">
        <v>4032</v>
      </c>
    </row>
    <row r="6" spans="1:17" ht="30" customHeight="1">
      <c r="A6" s="4398" t="s">
        <v>2538</v>
      </c>
      <c r="B6" s="4399">
        <v>444</v>
      </c>
      <c r="C6" s="4400">
        <v>1961</v>
      </c>
      <c r="D6" s="4400">
        <v>138</v>
      </c>
      <c r="E6" s="4401">
        <v>139</v>
      </c>
      <c r="F6" s="4399">
        <v>423</v>
      </c>
      <c r="G6" s="4400">
        <v>2378</v>
      </c>
      <c r="H6" s="4400">
        <v>144</v>
      </c>
      <c r="I6" s="4402">
        <v>184</v>
      </c>
      <c r="J6" s="4399">
        <v>376</v>
      </c>
      <c r="K6" s="4400">
        <v>2557</v>
      </c>
      <c r="L6" s="4400">
        <v>122</v>
      </c>
      <c r="M6" s="4402">
        <v>78</v>
      </c>
      <c r="N6" s="4374">
        <v>489</v>
      </c>
      <c r="O6" s="4375">
        <v>2799</v>
      </c>
      <c r="P6" s="4375">
        <v>212</v>
      </c>
      <c r="Q6" s="4378">
        <v>4</v>
      </c>
    </row>
    <row r="7" spans="1:17" ht="30" customHeight="1">
      <c r="A7" s="4403" t="s">
        <v>2539</v>
      </c>
      <c r="B7" s="4380">
        <v>417</v>
      </c>
      <c r="C7" s="4381">
        <v>1919</v>
      </c>
      <c r="D7" s="4381">
        <v>159</v>
      </c>
      <c r="E7" s="4382">
        <v>148</v>
      </c>
      <c r="F7" s="4380">
        <v>413</v>
      </c>
      <c r="G7" s="4381">
        <v>2308</v>
      </c>
      <c r="H7" s="4381">
        <v>193</v>
      </c>
      <c r="I7" s="4383">
        <v>193</v>
      </c>
      <c r="J7" s="4380">
        <v>417</v>
      </c>
      <c r="K7" s="4381">
        <v>2653</v>
      </c>
      <c r="L7" s="4381">
        <v>180</v>
      </c>
      <c r="M7" s="4383">
        <v>75</v>
      </c>
      <c r="N7" s="4380">
        <v>528</v>
      </c>
      <c r="O7" s="4381">
        <v>2745</v>
      </c>
      <c r="P7" s="4381">
        <v>252</v>
      </c>
      <c r="Q7" s="4384">
        <v>5</v>
      </c>
    </row>
    <row r="8" spans="1:17" ht="30" customHeight="1">
      <c r="A8" s="4403" t="s">
        <v>2540</v>
      </c>
      <c r="B8" s="4380">
        <v>529</v>
      </c>
      <c r="C8" s="4381">
        <v>2279</v>
      </c>
      <c r="D8" s="4381">
        <v>208</v>
      </c>
      <c r="E8" s="4382">
        <v>174</v>
      </c>
      <c r="F8" s="4380">
        <v>553</v>
      </c>
      <c r="G8" s="4381">
        <v>2645</v>
      </c>
      <c r="H8" s="4381">
        <v>205</v>
      </c>
      <c r="I8" s="4383">
        <v>202</v>
      </c>
      <c r="J8" s="4380">
        <v>480</v>
      </c>
      <c r="K8" s="4381">
        <v>2919</v>
      </c>
      <c r="L8" s="4381">
        <v>214</v>
      </c>
      <c r="M8" s="4383">
        <v>52</v>
      </c>
      <c r="N8" s="4380">
        <v>582</v>
      </c>
      <c r="O8" s="4381">
        <v>3113</v>
      </c>
      <c r="P8" s="4381">
        <v>268</v>
      </c>
      <c r="Q8" s="4384">
        <v>14</v>
      </c>
    </row>
    <row r="9" spans="1:17" ht="30" customHeight="1">
      <c r="A9" s="4403" t="s">
        <v>2541</v>
      </c>
      <c r="B9" s="4380">
        <v>522</v>
      </c>
      <c r="C9" s="4381">
        <v>2167</v>
      </c>
      <c r="D9" s="4381">
        <v>184</v>
      </c>
      <c r="E9" s="4382">
        <v>152</v>
      </c>
      <c r="F9" s="4380">
        <v>509</v>
      </c>
      <c r="G9" s="4381">
        <v>2430</v>
      </c>
      <c r="H9" s="4381">
        <v>209</v>
      </c>
      <c r="I9" s="4383">
        <v>173</v>
      </c>
      <c r="J9" s="4380">
        <v>456</v>
      </c>
      <c r="K9" s="4381">
        <v>2609</v>
      </c>
      <c r="L9" s="4381">
        <v>203</v>
      </c>
      <c r="M9" s="4383">
        <v>74</v>
      </c>
      <c r="N9" s="4380">
        <v>599</v>
      </c>
      <c r="O9" s="4381">
        <v>3005</v>
      </c>
      <c r="P9" s="4381">
        <v>294</v>
      </c>
      <c r="Q9" s="4384">
        <v>10</v>
      </c>
    </row>
    <row r="10" spans="1:17" ht="30" customHeight="1">
      <c r="A10" s="4403" t="s">
        <v>2530</v>
      </c>
      <c r="B10" s="4380">
        <v>454</v>
      </c>
      <c r="C10" s="4381">
        <v>1996</v>
      </c>
      <c r="D10" s="4381">
        <v>195</v>
      </c>
      <c r="E10" s="4382">
        <v>135</v>
      </c>
      <c r="F10" s="4380">
        <v>491</v>
      </c>
      <c r="G10" s="4381">
        <v>2420</v>
      </c>
      <c r="H10" s="4381">
        <v>214</v>
      </c>
      <c r="I10" s="4383">
        <v>153</v>
      </c>
      <c r="J10" s="4380">
        <v>525</v>
      </c>
      <c r="K10" s="4381">
        <v>2849</v>
      </c>
      <c r="L10" s="4381">
        <v>250</v>
      </c>
      <c r="M10" s="4383">
        <v>83</v>
      </c>
      <c r="N10" s="4380">
        <v>655</v>
      </c>
      <c r="O10" s="4381">
        <v>3172</v>
      </c>
      <c r="P10" s="4381">
        <v>319</v>
      </c>
      <c r="Q10" s="4384">
        <v>11</v>
      </c>
    </row>
    <row r="11" spans="1:17" ht="30" customHeight="1">
      <c r="A11" s="4403" t="s">
        <v>2531</v>
      </c>
      <c r="B11" s="4380">
        <v>497</v>
      </c>
      <c r="C11" s="4381">
        <v>2239</v>
      </c>
      <c r="D11" s="4381">
        <v>244</v>
      </c>
      <c r="E11" s="4382">
        <v>149</v>
      </c>
      <c r="F11" s="4380">
        <v>496</v>
      </c>
      <c r="G11" s="4381">
        <v>2557</v>
      </c>
      <c r="H11" s="4381">
        <v>228</v>
      </c>
      <c r="I11" s="4383">
        <v>163</v>
      </c>
      <c r="J11" s="4380">
        <v>431</v>
      </c>
      <c r="K11" s="4381">
        <v>2774</v>
      </c>
      <c r="L11" s="4381">
        <v>206</v>
      </c>
      <c r="M11" s="4383">
        <v>80</v>
      </c>
      <c r="N11" s="4380">
        <v>643</v>
      </c>
      <c r="O11" s="4381">
        <v>3018</v>
      </c>
      <c r="P11" s="4381">
        <v>248</v>
      </c>
      <c r="Q11" s="4384">
        <v>13</v>
      </c>
    </row>
    <row r="12" spans="1:17" ht="30" customHeight="1">
      <c r="A12" s="4403" t="s">
        <v>2532</v>
      </c>
      <c r="B12" s="4380">
        <v>542</v>
      </c>
      <c r="C12" s="4381">
        <v>2302</v>
      </c>
      <c r="D12" s="4381">
        <v>259</v>
      </c>
      <c r="E12" s="4382">
        <v>157</v>
      </c>
      <c r="F12" s="4380">
        <v>488</v>
      </c>
      <c r="G12" s="4381">
        <v>2871</v>
      </c>
      <c r="H12" s="4381">
        <v>187</v>
      </c>
      <c r="I12" s="4383">
        <v>178</v>
      </c>
      <c r="J12" s="4380">
        <v>512</v>
      </c>
      <c r="K12" s="4381">
        <v>2734</v>
      </c>
      <c r="L12" s="4381">
        <v>249</v>
      </c>
      <c r="M12" s="4383">
        <v>107</v>
      </c>
      <c r="N12" s="4380">
        <v>618</v>
      </c>
      <c r="O12" s="4381">
        <v>3428</v>
      </c>
      <c r="P12" s="4381">
        <v>271</v>
      </c>
      <c r="Q12" s="4384">
        <v>5</v>
      </c>
    </row>
    <row r="13" spans="1:17" ht="30" customHeight="1">
      <c r="A13" s="4403" t="s">
        <v>2533</v>
      </c>
      <c r="B13" s="4380">
        <v>484</v>
      </c>
      <c r="C13" s="4381">
        <v>2487</v>
      </c>
      <c r="D13" s="4381">
        <v>189</v>
      </c>
      <c r="E13" s="4382">
        <v>131</v>
      </c>
      <c r="F13" s="4380">
        <v>412</v>
      </c>
      <c r="G13" s="4381">
        <v>3019</v>
      </c>
      <c r="H13" s="4381">
        <v>187</v>
      </c>
      <c r="I13" s="4383">
        <v>173</v>
      </c>
      <c r="J13" s="4380">
        <v>549</v>
      </c>
      <c r="K13" s="4381">
        <v>2836</v>
      </c>
      <c r="L13" s="4381">
        <v>283</v>
      </c>
      <c r="M13" s="4383">
        <v>64</v>
      </c>
      <c r="N13" s="4380">
        <v>522</v>
      </c>
      <c r="O13" s="4381">
        <v>2991</v>
      </c>
      <c r="P13" s="4381">
        <v>215</v>
      </c>
      <c r="Q13" s="4384">
        <v>5</v>
      </c>
    </row>
    <row r="14" spans="1:17" ht="30" customHeight="1">
      <c r="A14" s="4403" t="s">
        <v>2534</v>
      </c>
      <c r="B14" s="4380">
        <v>392</v>
      </c>
      <c r="C14" s="4381">
        <v>2181</v>
      </c>
      <c r="D14" s="4381">
        <v>182</v>
      </c>
      <c r="E14" s="4382">
        <v>137</v>
      </c>
      <c r="F14" s="4380">
        <v>403</v>
      </c>
      <c r="G14" s="4381">
        <v>2957</v>
      </c>
      <c r="H14" s="4381">
        <v>202</v>
      </c>
      <c r="I14" s="4383">
        <v>180</v>
      </c>
      <c r="J14" s="4380">
        <v>504</v>
      </c>
      <c r="K14" s="4381">
        <v>3176</v>
      </c>
      <c r="L14" s="4381">
        <v>260</v>
      </c>
      <c r="M14" s="4383">
        <v>25</v>
      </c>
      <c r="N14" s="4380">
        <v>604</v>
      </c>
      <c r="O14" s="4381">
        <v>3685</v>
      </c>
      <c r="P14" s="4381">
        <v>225</v>
      </c>
      <c r="Q14" s="4384">
        <v>7</v>
      </c>
    </row>
    <row r="15" spans="1:17" ht="30" customHeight="1">
      <c r="A15" s="4403" t="s">
        <v>2535</v>
      </c>
      <c r="B15" s="4380">
        <v>433</v>
      </c>
      <c r="C15" s="4381">
        <v>2774</v>
      </c>
      <c r="D15" s="4381">
        <v>158</v>
      </c>
      <c r="E15" s="4382">
        <v>180</v>
      </c>
      <c r="F15" s="4380">
        <v>455</v>
      </c>
      <c r="G15" s="4381">
        <v>3444</v>
      </c>
      <c r="H15" s="4381">
        <v>176</v>
      </c>
      <c r="I15" s="4383">
        <v>189</v>
      </c>
      <c r="J15" s="4380">
        <v>562</v>
      </c>
      <c r="K15" s="4381">
        <v>3144</v>
      </c>
      <c r="L15" s="4381">
        <v>279</v>
      </c>
      <c r="M15" s="4383">
        <v>12</v>
      </c>
      <c r="N15" s="4380">
        <v>508</v>
      </c>
      <c r="O15" s="4381">
        <v>3393</v>
      </c>
      <c r="P15" s="4381">
        <v>205</v>
      </c>
      <c r="Q15" s="4384">
        <v>3</v>
      </c>
    </row>
    <row r="16" spans="1:17" ht="30" customHeight="1">
      <c r="A16" s="4403" t="s">
        <v>2536</v>
      </c>
      <c r="B16" s="4380">
        <v>454</v>
      </c>
      <c r="C16" s="4381">
        <v>2483</v>
      </c>
      <c r="D16" s="4381">
        <v>172</v>
      </c>
      <c r="E16" s="4382">
        <v>186</v>
      </c>
      <c r="F16" s="4380">
        <v>412</v>
      </c>
      <c r="G16" s="4381">
        <v>3055</v>
      </c>
      <c r="H16" s="4381">
        <v>165</v>
      </c>
      <c r="I16" s="4383">
        <v>174</v>
      </c>
      <c r="J16" s="4380">
        <v>633</v>
      </c>
      <c r="K16" s="4381">
        <v>3664</v>
      </c>
      <c r="L16" s="4381">
        <v>261</v>
      </c>
      <c r="M16" s="4383">
        <v>16</v>
      </c>
      <c r="N16" s="4380">
        <v>616</v>
      </c>
      <c r="O16" s="4381">
        <v>4148</v>
      </c>
      <c r="P16" s="4381">
        <v>202</v>
      </c>
      <c r="Q16" s="4384">
        <v>5</v>
      </c>
    </row>
    <row r="17" spans="1:17" ht="30" customHeight="1" thickBot="1">
      <c r="A17" s="4404" t="s">
        <v>2537</v>
      </c>
      <c r="B17" s="4386">
        <v>598</v>
      </c>
      <c r="C17" s="4387">
        <v>3080</v>
      </c>
      <c r="D17" s="4387">
        <v>174</v>
      </c>
      <c r="E17" s="4388">
        <v>238</v>
      </c>
      <c r="F17" s="4386">
        <v>458</v>
      </c>
      <c r="G17" s="4387">
        <v>3596</v>
      </c>
      <c r="H17" s="4387">
        <v>186</v>
      </c>
      <c r="I17" s="4389">
        <v>212</v>
      </c>
      <c r="J17" s="4386">
        <v>515</v>
      </c>
      <c r="K17" s="4387">
        <v>3549</v>
      </c>
      <c r="L17" s="4387">
        <v>301</v>
      </c>
      <c r="M17" s="4389">
        <v>4</v>
      </c>
      <c r="N17" s="4386">
        <v>545</v>
      </c>
      <c r="O17" s="4387">
        <v>4021</v>
      </c>
      <c r="P17" s="4387">
        <v>243</v>
      </c>
      <c r="Q17" s="4390">
        <v>2</v>
      </c>
    </row>
    <row r="18" spans="1:17" ht="30" customHeight="1" thickBot="1">
      <c r="A18" s="4396" t="s">
        <v>2</v>
      </c>
      <c r="B18" s="4391">
        <f t="shared" ref="B18:Q18" si="0">B6+B7+B8+B9+B10+B11+B12+B13+B14+B15+B16+B17</f>
        <v>5766</v>
      </c>
      <c r="C18" s="4397">
        <f t="shared" si="0"/>
        <v>27868</v>
      </c>
      <c r="D18" s="4397">
        <f t="shared" si="0"/>
        <v>2262</v>
      </c>
      <c r="E18" s="4392">
        <f t="shared" si="0"/>
        <v>1926</v>
      </c>
      <c r="F18" s="4391">
        <f t="shared" si="0"/>
        <v>5513</v>
      </c>
      <c r="G18" s="4397">
        <f t="shared" si="0"/>
        <v>33680</v>
      </c>
      <c r="H18" s="4397">
        <f t="shared" si="0"/>
        <v>2296</v>
      </c>
      <c r="I18" s="4394">
        <f t="shared" si="0"/>
        <v>2174</v>
      </c>
      <c r="J18" s="4391">
        <f t="shared" si="0"/>
        <v>5960</v>
      </c>
      <c r="K18" s="4397">
        <f t="shared" si="0"/>
        <v>35464</v>
      </c>
      <c r="L18" s="4397">
        <f t="shared" si="0"/>
        <v>2808</v>
      </c>
      <c r="M18" s="4394">
        <f t="shared" si="0"/>
        <v>670</v>
      </c>
      <c r="N18" s="4391">
        <f t="shared" si="0"/>
        <v>6909</v>
      </c>
      <c r="O18" s="4397">
        <f t="shared" si="0"/>
        <v>39518</v>
      </c>
      <c r="P18" s="4397">
        <f t="shared" si="0"/>
        <v>2954</v>
      </c>
      <c r="Q18" s="4395">
        <f t="shared" si="0"/>
        <v>84</v>
      </c>
    </row>
    <row r="19" spans="1:17" ht="20.100000000000001" customHeight="1" thickTop="1">
      <c r="A19" s="4313"/>
    </row>
    <row r="20" spans="1:17" ht="20.100000000000001" customHeight="1">
      <c r="A20" s="4306" t="s">
        <v>3998</v>
      </c>
    </row>
    <row r="21" spans="1:17" ht="20.100000000000001" customHeight="1">
      <c r="A21" s="7773" t="s">
        <v>3999</v>
      </c>
      <c r="B21" s="7773"/>
      <c r="C21" s="7773"/>
    </row>
    <row r="22" spans="1:17" ht="20.100000000000001" customHeight="1">
      <c r="A22" s="7774" t="s">
        <v>4000</v>
      </c>
      <c r="B22" s="7774"/>
      <c r="C22" s="7774"/>
      <c r="D22" s="7774"/>
    </row>
    <row r="23" spans="1:17" ht="20.100000000000001" customHeight="1">
      <c r="A23" s="4306" t="s">
        <v>4001</v>
      </c>
    </row>
    <row r="28" spans="1:17">
      <c r="C28" s="4314" t="s">
        <v>3</v>
      </c>
    </row>
  </sheetData>
  <mergeCells count="9">
    <mergeCell ref="A21:C21"/>
    <mergeCell ref="A22:D22"/>
    <mergeCell ref="A2:Q2"/>
    <mergeCell ref="A3:Q3"/>
    <mergeCell ref="A4:A5"/>
    <mergeCell ref="B4:E4"/>
    <mergeCell ref="F4:I4"/>
    <mergeCell ref="J4:M4"/>
    <mergeCell ref="N4:Q4"/>
  </mergeCells>
  <hyperlinks>
    <hyperlink ref="A1" r:id="rId1"/>
  </hyperlinks>
  <pageMargins left="0.70866141732283472" right="0.70866141732283472" top="0.74803149606299213" bottom="0.74803149606299213" header="0.31496062992125984" footer="0.31496062992125984"/>
  <pageSetup paperSize="9" scale="68" fitToWidth="0" orientation="landscape" r:id="rId2"/>
  <headerFooter>
    <oddFooter>&amp;R261</oddFooter>
  </headerFooter>
  <drawing r:id="rId3"/>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54">
    <pageSetUpPr fitToPage="1"/>
  </sheetPr>
  <dimension ref="A1:Q27"/>
  <sheetViews>
    <sheetView view="pageBreakPreview" zoomScale="60" zoomScaleNormal="100" workbookViewId="0">
      <selection activeCell="T15" sqref="T15"/>
    </sheetView>
  </sheetViews>
  <sheetFormatPr defaultRowHeight="12.75"/>
  <cols>
    <col min="1" max="1" width="12" style="4293" customWidth="1"/>
    <col min="2" max="2" width="12.85546875" style="4293" customWidth="1"/>
    <col min="3" max="3" width="9.28515625" style="4293" customWidth="1"/>
    <col min="4" max="4" width="12.5703125" style="4293" customWidth="1"/>
    <col min="5" max="5" width="9.85546875" style="4293" customWidth="1"/>
    <col min="6" max="6" width="12.5703125" style="4293" customWidth="1"/>
    <col min="7" max="7" width="9.85546875" style="4293" customWidth="1"/>
    <col min="8" max="8" width="13.28515625" style="4293" customWidth="1"/>
    <col min="9" max="9" width="9.7109375" style="4293" customWidth="1"/>
    <col min="10" max="10" width="13" style="4293" customWidth="1"/>
    <col min="11" max="11" width="9.7109375" style="4293" customWidth="1"/>
    <col min="12" max="12" width="12.5703125" style="4293" customWidth="1"/>
    <col min="13" max="13" width="9.5703125" style="4293" customWidth="1"/>
    <col min="14" max="14" width="12.7109375" style="4293" customWidth="1"/>
    <col min="15" max="15" width="9.7109375" style="4293" customWidth="1"/>
    <col min="16" max="16" width="13.140625" style="4293" customWidth="1"/>
    <col min="17" max="17" width="9.85546875" style="4293" customWidth="1"/>
    <col min="18" max="256" width="9.140625" style="4293"/>
    <col min="257" max="257" width="20" style="4293" customWidth="1"/>
    <col min="258" max="258" width="13.140625" style="4293" customWidth="1"/>
    <col min="259" max="259" width="11" style="4293" customWidth="1"/>
    <col min="260" max="260" width="14.140625" style="4293" customWidth="1"/>
    <col min="261" max="261" width="12.42578125" style="4293" customWidth="1"/>
    <col min="262" max="262" width="12.7109375" style="4293" customWidth="1"/>
    <col min="263" max="263" width="11.5703125" style="4293" customWidth="1"/>
    <col min="264" max="265" width="12.7109375" style="4293" customWidth="1"/>
    <col min="266" max="266" width="13.140625" style="4293" customWidth="1"/>
    <col min="267" max="267" width="9.85546875" style="4293" customWidth="1"/>
    <col min="268" max="268" width="14" style="4293" customWidth="1"/>
    <col min="269" max="269" width="12.140625" style="4293" customWidth="1"/>
    <col min="270" max="270" width="12.7109375" style="4293" customWidth="1"/>
    <col min="271" max="271" width="10" style="4293" customWidth="1"/>
    <col min="272" max="272" width="13.42578125" style="4293" customWidth="1"/>
    <col min="273" max="273" width="10.5703125" style="4293" customWidth="1"/>
    <col min="274" max="512" width="9.140625" style="4293"/>
    <col min="513" max="513" width="20" style="4293" customWidth="1"/>
    <col min="514" max="514" width="13.140625" style="4293" customWidth="1"/>
    <col min="515" max="515" width="11" style="4293" customWidth="1"/>
    <col min="516" max="516" width="14.140625" style="4293" customWidth="1"/>
    <col min="517" max="517" width="12.42578125" style="4293" customWidth="1"/>
    <col min="518" max="518" width="12.7109375" style="4293" customWidth="1"/>
    <col min="519" max="519" width="11.5703125" style="4293" customWidth="1"/>
    <col min="520" max="521" width="12.7109375" style="4293" customWidth="1"/>
    <col min="522" max="522" width="13.140625" style="4293" customWidth="1"/>
    <col min="523" max="523" width="9.85546875" style="4293" customWidth="1"/>
    <col min="524" max="524" width="14" style="4293" customWidth="1"/>
    <col min="525" max="525" width="12.140625" style="4293" customWidth="1"/>
    <col min="526" max="526" width="12.7109375" style="4293" customWidth="1"/>
    <col min="527" max="527" width="10" style="4293" customWidth="1"/>
    <col min="528" max="528" width="13.42578125" style="4293" customWidth="1"/>
    <col min="529" max="529" width="10.5703125" style="4293" customWidth="1"/>
    <col min="530" max="768" width="9.140625" style="4293"/>
    <col min="769" max="769" width="20" style="4293" customWidth="1"/>
    <col min="770" max="770" width="13.140625" style="4293" customWidth="1"/>
    <col min="771" max="771" width="11" style="4293" customWidth="1"/>
    <col min="772" max="772" width="14.140625" style="4293" customWidth="1"/>
    <col min="773" max="773" width="12.42578125" style="4293" customWidth="1"/>
    <col min="774" max="774" width="12.7109375" style="4293" customWidth="1"/>
    <col min="775" max="775" width="11.5703125" style="4293" customWidth="1"/>
    <col min="776" max="777" width="12.7109375" style="4293" customWidth="1"/>
    <col min="778" max="778" width="13.140625" style="4293" customWidth="1"/>
    <col min="779" max="779" width="9.85546875" style="4293" customWidth="1"/>
    <col min="780" max="780" width="14" style="4293" customWidth="1"/>
    <col min="781" max="781" width="12.140625" style="4293" customWidth="1"/>
    <col min="782" max="782" width="12.7109375" style="4293" customWidth="1"/>
    <col min="783" max="783" width="10" style="4293" customWidth="1"/>
    <col min="784" max="784" width="13.42578125" style="4293" customWidth="1"/>
    <col min="785" max="785" width="10.5703125" style="4293" customWidth="1"/>
    <col min="786" max="1024" width="9.140625" style="4293"/>
    <col min="1025" max="1025" width="20" style="4293" customWidth="1"/>
    <col min="1026" max="1026" width="13.140625" style="4293" customWidth="1"/>
    <col min="1027" max="1027" width="11" style="4293" customWidth="1"/>
    <col min="1028" max="1028" width="14.140625" style="4293" customWidth="1"/>
    <col min="1029" max="1029" width="12.42578125" style="4293" customWidth="1"/>
    <col min="1030" max="1030" width="12.7109375" style="4293" customWidth="1"/>
    <col min="1031" max="1031" width="11.5703125" style="4293" customWidth="1"/>
    <col min="1032" max="1033" width="12.7109375" style="4293" customWidth="1"/>
    <col min="1034" max="1034" width="13.140625" style="4293" customWidth="1"/>
    <col min="1035" max="1035" width="9.85546875" style="4293" customWidth="1"/>
    <col min="1036" max="1036" width="14" style="4293" customWidth="1"/>
    <col min="1037" max="1037" width="12.140625" style="4293" customWidth="1"/>
    <col min="1038" max="1038" width="12.7109375" style="4293" customWidth="1"/>
    <col min="1039" max="1039" width="10" style="4293" customWidth="1"/>
    <col min="1040" max="1040" width="13.42578125" style="4293" customWidth="1"/>
    <col min="1041" max="1041" width="10.5703125" style="4293" customWidth="1"/>
    <col min="1042" max="1280" width="9.140625" style="4293"/>
    <col min="1281" max="1281" width="20" style="4293" customWidth="1"/>
    <col min="1282" max="1282" width="13.140625" style="4293" customWidth="1"/>
    <col min="1283" max="1283" width="11" style="4293" customWidth="1"/>
    <col min="1284" max="1284" width="14.140625" style="4293" customWidth="1"/>
    <col min="1285" max="1285" width="12.42578125" style="4293" customWidth="1"/>
    <col min="1286" max="1286" width="12.7109375" style="4293" customWidth="1"/>
    <col min="1287" max="1287" width="11.5703125" style="4293" customWidth="1"/>
    <col min="1288" max="1289" width="12.7109375" style="4293" customWidth="1"/>
    <col min="1290" max="1290" width="13.140625" style="4293" customWidth="1"/>
    <col min="1291" max="1291" width="9.85546875" style="4293" customWidth="1"/>
    <col min="1292" max="1292" width="14" style="4293" customWidth="1"/>
    <col min="1293" max="1293" width="12.140625" style="4293" customWidth="1"/>
    <col min="1294" max="1294" width="12.7109375" style="4293" customWidth="1"/>
    <col min="1295" max="1295" width="10" style="4293" customWidth="1"/>
    <col min="1296" max="1296" width="13.42578125" style="4293" customWidth="1"/>
    <col min="1297" max="1297" width="10.5703125" style="4293" customWidth="1"/>
    <col min="1298" max="1536" width="9.140625" style="4293"/>
    <col min="1537" max="1537" width="20" style="4293" customWidth="1"/>
    <col min="1538" max="1538" width="13.140625" style="4293" customWidth="1"/>
    <col min="1539" max="1539" width="11" style="4293" customWidth="1"/>
    <col min="1540" max="1540" width="14.140625" style="4293" customWidth="1"/>
    <col min="1541" max="1541" width="12.42578125" style="4293" customWidth="1"/>
    <col min="1542" max="1542" width="12.7109375" style="4293" customWidth="1"/>
    <col min="1543" max="1543" width="11.5703125" style="4293" customWidth="1"/>
    <col min="1544" max="1545" width="12.7109375" style="4293" customWidth="1"/>
    <col min="1546" max="1546" width="13.140625" style="4293" customWidth="1"/>
    <col min="1547" max="1547" width="9.85546875" style="4293" customWidth="1"/>
    <col min="1548" max="1548" width="14" style="4293" customWidth="1"/>
    <col min="1549" max="1549" width="12.140625" style="4293" customWidth="1"/>
    <col min="1550" max="1550" width="12.7109375" style="4293" customWidth="1"/>
    <col min="1551" max="1551" width="10" style="4293" customWidth="1"/>
    <col min="1552" max="1552" width="13.42578125" style="4293" customWidth="1"/>
    <col min="1553" max="1553" width="10.5703125" style="4293" customWidth="1"/>
    <col min="1554" max="1792" width="9.140625" style="4293"/>
    <col min="1793" max="1793" width="20" style="4293" customWidth="1"/>
    <col min="1794" max="1794" width="13.140625" style="4293" customWidth="1"/>
    <col min="1795" max="1795" width="11" style="4293" customWidth="1"/>
    <col min="1796" max="1796" width="14.140625" style="4293" customWidth="1"/>
    <col min="1797" max="1797" width="12.42578125" style="4293" customWidth="1"/>
    <col min="1798" max="1798" width="12.7109375" style="4293" customWidth="1"/>
    <col min="1799" max="1799" width="11.5703125" style="4293" customWidth="1"/>
    <col min="1800" max="1801" width="12.7109375" style="4293" customWidth="1"/>
    <col min="1802" max="1802" width="13.140625" style="4293" customWidth="1"/>
    <col min="1803" max="1803" width="9.85546875" style="4293" customWidth="1"/>
    <col min="1804" max="1804" width="14" style="4293" customWidth="1"/>
    <col min="1805" max="1805" width="12.140625" style="4293" customWidth="1"/>
    <col min="1806" max="1806" width="12.7109375" style="4293" customWidth="1"/>
    <col min="1807" max="1807" width="10" style="4293" customWidth="1"/>
    <col min="1808" max="1808" width="13.42578125" style="4293" customWidth="1"/>
    <col min="1809" max="1809" width="10.5703125" style="4293" customWidth="1"/>
    <col min="1810" max="2048" width="9.140625" style="4293"/>
    <col min="2049" max="2049" width="20" style="4293" customWidth="1"/>
    <col min="2050" max="2050" width="13.140625" style="4293" customWidth="1"/>
    <col min="2051" max="2051" width="11" style="4293" customWidth="1"/>
    <col min="2052" max="2052" width="14.140625" style="4293" customWidth="1"/>
    <col min="2053" max="2053" width="12.42578125" style="4293" customWidth="1"/>
    <col min="2054" max="2054" width="12.7109375" style="4293" customWidth="1"/>
    <col min="2055" max="2055" width="11.5703125" style="4293" customWidth="1"/>
    <col min="2056" max="2057" width="12.7109375" style="4293" customWidth="1"/>
    <col min="2058" max="2058" width="13.140625" style="4293" customWidth="1"/>
    <col min="2059" max="2059" width="9.85546875" style="4293" customWidth="1"/>
    <col min="2060" max="2060" width="14" style="4293" customWidth="1"/>
    <col min="2061" max="2061" width="12.140625" style="4293" customWidth="1"/>
    <col min="2062" max="2062" width="12.7109375" style="4293" customWidth="1"/>
    <col min="2063" max="2063" width="10" style="4293" customWidth="1"/>
    <col min="2064" max="2064" width="13.42578125" style="4293" customWidth="1"/>
    <col min="2065" max="2065" width="10.5703125" style="4293" customWidth="1"/>
    <col min="2066" max="2304" width="9.140625" style="4293"/>
    <col min="2305" max="2305" width="20" style="4293" customWidth="1"/>
    <col min="2306" max="2306" width="13.140625" style="4293" customWidth="1"/>
    <col min="2307" max="2307" width="11" style="4293" customWidth="1"/>
    <col min="2308" max="2308" width="14.140625" style="4293" customWidth="1"/>
    <col min="2309" max="2309" width="12.42578125" style="4293" customWidth="1"/>
    <col min="2310" max="2310" width="12.7109375" style="4293" customWidth="1"/>
    <col min="2311" max="2311" width="11.5703125" style="4293" customWidth="1"/>
    <col min="2312" max="2313" width="12.7109375" style="4293" customWidth="1"/>
    <col min="2314" max="2314" width="13.140625" style="4293" customWidth="1"/>
    <col min="2315" max="2315" width="9.85546875" style="4293" customWidth="1"/>
    <col min="2316" max="2316" width="14" style="4293" customWidth="1"/>
    <col min="2317" max="2317" width="12.140625" style="4293" customWidth="1"/>
    <col min="2318" max="2318" width="12.7109375" style="4293" customWidth="1"/>
    <col min="2319" max="2319" width="10" style="4293" customWidth="1"/>
    <col min="2320" max="2320" width="13.42578125" style="4293" customWidth="1"/>
    <col min="2321" max="2321" width="10.5703125" style="4293" customWidth="1"/>
    <col min="2322" max="2560" width="9.140625" style="4293"/>
    <col min="2561" max="2561" width="20" style="4293" customWidth="1"/>
    <col min="2562" max="2562" width="13.140625" style="4293" customWidth="1"/>
    <col min="2563" max="2563" width="11" style="4293" customWidth="1"/>
    <col min="2564" max="2564" width="14.140625" style="4293" customWidth="1"/>
    <col min="2565" max="2565" width="12.42578125" style="4293" customWidth="1"/>
    <col min="2566" max="2566" width="12.7109375" style="4293" customWidth="1"/>
    <col min="2567" max="2567" width="11.5703125" style="4293" customWidth="1"/>
    <col min="2568" max="2569" width="12.7109375" style="4293" customWidth="1"/>
    <col min="2570" max="2570" width="13.140625" style="4293" customWidth="1"/>
    <col min="2571" max="2571" width="9.85546875" style="4293" customWidth="1"/>
    <col min="2572" max="2572" width="14" style="4293" customWidth="1"/>
    <col min="2573" max="2573" width="12.140625" style="4293" customWidth="1"/>
    <col min="2574" max="2574" width="12.7109375" style="4293" customWidth="1"/>
    <col min="2575" max="2575" width="10" style="4293" customWidth="1"/>
    <col min="2576" max="2576" width="13.42578125" style="4293" customWidth="1"/>
    <col min="2577" max="2577" width="10.5703125" style="4293" customWidth="1"/>
    <col min="2578" max="2816" width="9.140625" style="4293"/>
    <col min="2817" max="2817" width="20" style="4293" customWidth="1"/>
    <col min="2818" max="2818" width="13.140625" style="4293" customWidth="1"/>
    <col min="2819" max="2819" width="11" style="4293" customWidth="1"/>
    <col min="2820" max="2820" width="14.140625" style="4293" customWidth="1"/>
    <col min="2821" max="2821" width="12.42578125" style="4293" customWidth="1"/>
    <col min="2822" max="2822" width="12.7109375" style="4293" customWidth="1"/>
    <col min="2823" max="2823" width="11.5703125" style="4293" customWidth="1"/>
    <col min="2824" max="2825" width="12.7109375" style="4293" customWidth="1"/>
    <col min="2826" max="2826" width="13.140625" style="4293" customWidth="1"/>
    <col min="2827" max="2827" width="9.85546875" style="4293" customWidth="1"/>
    <col min="2828" max="2828" width="14" style="4293" customWidth="1"/>
    <col min="2829" max="2829" width="12.140625" style="4293" customWidth="1"/>
    <col min="2830" max="2830" width="12.7109375" style="4293" customWidth="1"/>
    <col min="2831" max="2831" width="10" style="4293" customWidth="1"/>
    <col min="2832" max="2832" width="13.42578125" style="4293" customWidth="1"/>
    <col min="2833" max="2833" width="10.5703125" style="4293" customWidth="1"/>
    <col min="2834" max="3072" width="9.140625" style="4293"/>
    <col min="3073" max="3073" width="20" style="4293" customWidth="1"/>
    <col min="3074" max="3074" width="13.140625" style="4293" customWidth="1"/>
    <col min="3075" max="3075" width="11" style="4293" customWidth="1"/>
    <col min="3076" max="3076" width="14.140625" style="4293" customWidth="1"/>
    <col min="3077" max="3077" width="12.42578125" style="4293" customWidth="1"/>
    <col min="3078" max="3078" width="12.7109375" style="4293" customWidth="1"/>
    <col min="3079" max="3079" width="11.5703125" style="4293" customWidth="1"/>
    <col min="3080" max="3081" width="12.7109375" style="4293" customWidth="1"/>
    <col min="3082" max="3082" width="13.140625" style="4293" customWidth="1"/>
    <col min="3083" max="3083" width="9.85546875" style="4293" customWidth="1"/>
    <col min="3084" max="3084" width="14" style="4293" customWidth="1"/>
    <col min="3085" max="3085" width="12.140625" style="4293" customWidth="1"/>
    <col min="3086" max="3086" width="12.7109375" style="4293" customWidth="1"/>
    <col min="3087" max="3087" width="10" style="4293" customWidth="1"/>
    <col min="3088" max="3088" width="13.42578125" style="4293" customWidth="1"/>
    <col min="3089" max="3089" width="10.5703125" style="4293" customWidth="1"/>
    <col min="3090" max="3328" width="9.140625" style="4293"/>
    <col min="3329" max="3329" width="20" style="4293" customWidth="1"/>
    <col min="3330" max="3330" width="13.140625" style="4293" customWidth="1"/>
    <col min="3331" max="3331" width="11" style="4293" customWidth="1"/>
    <col min="3332" max="3332" width="14.140625" style="4293" customWidth="1"/>
    <col min="3333" max="3333" width="12.42578125" style="4293" customWidth="1"/>
    <col min="3334" max="3334" width="12.7109375" style="4293" customWidth="1"/>
    <col min="3335" max="3335" width="11.5703125" style="4293" customWidth="1"/>
    <col min="3336" max="3337" width="12.7109375" style="4293" customWidth="1"/>
    <col min="3338" max="3338" width="13.140625" style="4293" customWidth="1"/>
    <col min="3339" max="3339" width="9.85546875" style="4293" customWidth="1"/>
    <col min="3340" max="3340" width="14" style="4293" customWidth="1"/>
    <col min="3341" max="3341" width="12.140625" style="4293" customWidth="1"/>
    <col min="3342" max="3342" width="12.7109375" style="4293" customWidth="1"/>
    <col min="3343" max="3343" width="10" style="4293" customWidth="1"/>
    <col min="3344" max="3344" width="13.42578125" style="4293" customWidth="1"/>
    <col min="3345" max="3345" width="10.5703125" style="4293" customWidth="1"/>
    <col min="3346" max="3584" width="9.140625" style="4293"/>
    <col min="3585" max="3585" width="20" style="4293" customWidth="1"/>
    <col min="3586" max="3586" width="13.140625" style="4293" customWidth="1"/>
    <col min="3587" max="3587" width="11" style="4293" customWidth="1"/>
    <col min="3588" max="3588" width="14.140625" style="4293" customWidth="1"/>
    <col min="3589" max="3589" width="12.42578125" style="4293" customWidth="1"/>
    <col min="3590" max="3590" width="12.7109375" style="4293" customWidth="1"/>
    <col min="3591" max="3591" width="11.5703125" style="4293" customWidth="1"/>
    <col min="3592" max="3593" width="12.7109375" style="4293" customWidth="1"/>
    <col min="3594" max="3594" width="13.140625" style="4293" customWidth="1"/>
    <col min="3595" max="3595" width="9.85546875" style="4293" customWidth="1"/>
    <col min="3596" max="3596" width="14" style="4293" customWidth="1"/>
    <col min="3597" max="3597" width="12.140625" style="4293" customWidth="1"/>
    <col min="3598" max="3598" width="12.7109375" style="4293" customWidth="1"/>
    <col min="3599" max="3599" width="10" style="4293" customWidth="1"/>
    <col min="3600" max="3600" width="13.42578125" style="4293" customWidth="1"/>
    <col min="3601" max="3601" width="10.5703125" style="4293" customWidth="1"/>
    <col min="3602" max="3840" width="9.140625" style="4293"/>
    <col min="3841" max="3841" width="20" style="4293" customWidth="1"/>
    <col min="3842" max="3842" width="13.140625" style="4293" customWidth="1"/>
    <col min="3843" max="3843" width="11" style="4293" customWidth="1"/>
    <col min="3844" max="3844" width="14.140625" style="4293" customWidth="1"/>
    <col min="3845" max="3845" width="12.42578125" style="4293" customWidth="1"/>
    <col min="3846" max="3846" width="12.7109375" style="4293" customWidth="1"/>
    <col min="3847" max="3847" width="11.5703125" style="4293" customWidth="1"/>
    <col min="3848" max="3849" width="12.7109375" style="4293" customWidth="1"/>
    <col min="3850" max="3850" width="13.140625" style="4293" customWidth="1"/>
    <col min="3851" max="3851" width="9.85546875" style="4293" customWidth="1"/>
    <col min="3852" max="3852" width="14" style="4293" customWidth="1"/>
    <col min="3853" max="3853" width="12.140625" style="4293" customWidth="1"/>
    <col min="3854" max="3854" width="12.7109375" style="4293" customWidth="1"/>
    <col min="3855" max="3855" width="10" style="4293" customWidth="1"/>
    <col min="3856" max="3856" width="13.42578125" style="4293" customWidth="1"/>
    <col min="3857" max="3857" width="10.5703125" style="4293" customWidth="1"/>
    <col min="3858" max="4096" width="9.140625" style="4293"/>
    <col min="4097" max="4097" width="20" style="4293" customWidth="1"/>
    <col min="4098" max="4098" width="13.140625" style="4293" customWidth="1"/>
    <col min="4099" max="4099" width="11" style="4293" customWidth="1"/>
    <col min="4100" max="4100" width="14.140625" style="4293" customWidth="1"/>
    <col min="4101" max="4101" width="12.42578125" style="4293" customWidth="1"/>
    <col min="4102" max="4102" width="12.7109375" style="4293" customWidth="1"/>
    <col min="4103" max="4103" width="11.5703125" style="4293" customWidth="1"/>
    <col min="4104" max="4105" width="12.7109375" style="4293" customWidth="1"/>
    <col min="4106" max="4106" width="13.140625" style="4293" customWidth="1"/>
    <col min="4107" max="4107" width="9.85546875" style="4293" customWidth="1"/>
    <col min="4108" max="4108" width="14" style="4293" customWidth="1"/>
    <col min="4109" max="4109" width="12.140625" style="4293" customWidth="1"/>
    <col min="4110" max="4110" width="12.7109375" style="4293" customWidth="1"/>
    <col min="4111" max="4111" width="10" style="4293" customWidth="1"/>
    <col min="4112" max="4112" width="13.42578125" style="4293" customWidth="1"/>
    <col min="4113" max="4113" width="10.5703125" style="4293" customWidth="1"/>
    <col min="4114" max="4352" width="9.140625" style="4293"/>
    <col min="4353" max="4353" width="20" style="4293" customWidth="1"/>
    <col min="4354" max="4354" width="13.140625" style="4293" customWidth="1"/>
    <col min="4355" max="4355" width="11" style="4293" customWidth="1"/>
    <col min="4356" max="4356" width="14.140625" style="4293" customWidth="1"/>
    <col min="4357" max="4357" width="12.42578125" style="4293" customWidth="1"/>
    <col min="4358" max="4358" width="12.7109375" style="4293" customWidth="1"/>
    <col min="4359" max="4359" width="11.5703125" style="4293" customWidth="1"/>
    <col min="4360" max="4361" width="12.7109375" style="4293" customWidth="1"/>
    <col min="4362" max="4362" width="13.140625" style="4293" customWidth="1"/>
    <col min="4363" max="4363" width="9.85546875" style="4293" customWidth="1"/>
    <col min="4364" max="4364" width="14" style="4293" customWidth="1"/>
    <col min="4365" max="4365" width="12.140625" style="4293" customWidth="1"/>
    <col min="4366" max="4366" width="12.7109375" style="4293" customWidth="1"/>
    <col min="4367" max="4367" width="10" style="4293" customWidth="1"/>
    <col min="4368" max="4368" width="13.42578125" style="4293" customWidth="1"/>
    <col min="4369" max="4369" width="10.5703125" style="4293" customWidth="1"/>
    <col min="4370" max="4608" width="9.140625" style="4293"/>
    <col min="4609" max="4609" width="20" style="4293" customWidth="1"/>
    <col min="4610" max="4610" width="13.140625" style="4293" customWidth="1"/>
    <col min="4611" max="4611" width="11" style="4293" customWidth="1"/>
    <col min="4612" max="4612" width="14.140625" style="4293" customWidth="1"/>
    <col min="4613" max="4613" width="12.42578125" style="4293" customWidth="1"/>
    <col min="4614" max="4614" width="12.7109375" style="4293" customWidth="1"/>
    <col min="4615" max="4615" width="11.5703125" style="4293" customWidth="1"/>
    <col min="4616" max="4617" width="12.7109375" style="4293" customWidth="1"/>
    <col min="4618" max="4618" width="13.140625" style="4293" customWidth="1"/>
    <col min="4619" max="4619" width="9.85546875" style="4293" customWidth="1"/>
    <col min="4620" max="4620" width="14" style="4293" customWidth="1"/>
    <col min="4621" max="4621" width="12.140625" style="4293" customWidth="1"/>
    <col min="4622" max="4622" width="12.7109375" style="4293" customWidth="1"/>
    <col min="4623" max="4623" width="10" style="4293" customWidth="1"/>
    <col min="4624" max="4624" width="13.42578125" style="4293" customWidth="1"/>
    <col min="4625" max="4625" width="10.5703125" style="4293" customWidth="1"/>
    <col min="4626" max="4864" width="9.140625" style="4293"/>
    <col min="4865" max="4865" width="20" style="4293" customWidth="1"/>
    <col min="4866" max="4866" width="13.140625" style="4293" customWidth="1"/>
    <col min="4867" max="4867" width="11" style="4293" customWidth="1"/>
    <col min="4868" max="4868" width="14.140625" style="4293" customWidth="1"/>
    <col min="4869" max="4869" width="12.42578125" style="4293" customWidth="1"/>
    <col min="4870" max="4870" width="12.7109375" style="4293" customWidth="1"/>
    <col min="4871" max="4871" width="11.5703125" style="4293" customWidth="1"/>
    <col min="4872" max="4873" width="12.7109375" style="4293" customWidth="1"/>
    <col min="4874" max="4874" width="13.140625" style="4293" customWidth="1"/>
    <col min="4875" max="4875" width="9.85546875" style="4293" customWidth="1"/>
    <col min="4876" max="4876" width="14" style="4293" customWidth="1"/>
    <col min="4877" max="4877" width="12.140625" style="4293" customWidth="1"/>
    <col min="4878" max="4878" width="12.7109375" style="4293" customWidth="1"/>
    <col min="4879" max="4879" width="10" style="4293" customWidth="1"/>
    <col min="4880" max="4880" width="13.42578125" style="4293" customWidth="1"/>
    <col min="4881" max="4881" width="10.5703125" style="4293" customWidth="1"/>
    <col min="4882" max="5120" width="9.140625" style="4293"/>
    <col min="5121" max="5121" width="20" style="4293" customWidth="1"/>
    <col min="5122" max="5122" width="13.140625" style="4293" customWidth="1"/>
    <col min="5123" max="5123" width="11" style="4293" customWidth="1"/>
    <col min="5124" max="5124" width="14.140625" style="4293" customWidth="1"/>
    <col min="5125" max="5125" width="12.42578125" style="4293" customWidth="1"/>
    <col min="5126" max="5126" width="12.7109375" style="4293" customWidth="1"/>
    <col min="5127" max="5127" width="11.5703125" style="4293" customWidth="1"/>
    <col min="5128" max="5129" width="12.7109375" style="4293" customWidth="1"/>
    <col min="5130" max="5130" width="13.140625" style="4293" customWidth="1"/>
    <col min="5131" max="5131" width="9.85546875" style="4293" customWidth="1"/>
    <col min="5132" max="5132" width="14" style="4293" customWidth="1"/>
    <col min="5133" max="5133" width="12.140625" style="4293" customWidth="1"/>
    <col min="5134" max="5134" width="12.7109375" style="4293" customWidth="1"/>
    <col min="5135" max="5135" width="10" style="4293" customWidth="1"/>
    <col min="5136" max="5136" width="13.42578125" style="4293" customWidth="1"/>
    <col min="5137" max="5137" width="10.5703125" style="4293" customWidth="1"/>
    <col min="5138" max="5376" width="9.140625" style="4293"/>
    <col min="5377" max="5377" width="20" style="4293" customWidth="1"/>
    <col min="5378" max="5378" width="13.140625" style="4293" customWidth="1"/>
    <col min="5379" max="5379" width="11" style="4293" customWidth="1"/>
    <col min="5380" max="5380" width="14.140625" style="4293" customWidth="1"/>
    <col min="5381" max="5381" width="12.42578125" style="4293" customWidth="1"/>
    <col min="5382" max="5382" width="12.7109375" style="4293" customWidth="1"/>
    <col min="5383" max="5383" width="11.5703125" style="4293" customWidth="1"/>
    <col min="5384" max="5385" width="12.7109375" style="4293" customWidth="1"/>
    <col min="5386" max="5386" width="13.140625" style="4293" customWidth="1"/>
    <col min="5387" max="5387" width="9.85546875" style="4293" customWidth="1"/>
    <col min="5388" max="5388" width="14" style="4293" customWidth="1"/>
    <col min="5389" max="5389" width="12.140625" style="4293" customWidth="1"/>
    <col min="5390" max="5390" width="12.7109375" style="4293" customWidth="1"/>
    <col min="5391" max="5391" width="10" style="4293" customWidth="1"/>
    <col min="5392" max="5392" width="13.42578125" style="4293" customWidth="1"/>
    <col min="5393" max="5393" width="10.5703125" style="4293" customWidth="1"/>
    <col min="5394" max="5632" width="9.140625" style="4293"/>
    <col min="5633" max="5633" width="20" style="4293" customWidth="1"/>
    <col min="5634" max="5634" width="13.140625" style="4293" customWidth="1"/>
    <col min="5635" max="5635" width="11" style="4293" customWidth="1"/>
    <col min="5636" max="5636" width="14.140625" style="4293" customWidth="1"/>
    <col min="5637" max="5637" width="12.42578125" style="4293" customWidth="1"/>
    <col min="5638" max="5638" width="12.7109375" style="4293" customWidth="1"/>
    <col min="5639" max="5639" width="11.5703125" style="4293" customWidth="1"/>
    <col min="5640" max="5641" width="12.7109375" style="4293" customWidth="1"/>
    <col min="5642" max="5642" width="13.140625" style="4293" customWidth="1"/>
    <col min="5643" max="5643" width="9.85546875" style="4293" customWidth="1"/>
    <col min="5644" max="5644" width="14" style="4293" customWidth="1"/>
    <col min="5645" max="5645" width="12.140625" style="4293" customWidth="1"/>
    <col min="5646" max="5646" width="12.7109375" style="4293" customWidth="1"/>
    <col min="5647" max="5647" width="10" style="4293" customWidth="1"/>
    <col min="5648" max="5648" width="13.42578125" style="4293" customWidth="1"/>
    <col min="5649" max="5649" width="10.5703125" style="4293" customWidth="1"/>
    <col min="5650" max="5888" width="9.140625" style="4293"/>
    <col min="5889" max="5889" width="20" style="4293" customWidth="1"/>
    <col min="5890" max="5890" width="13.140625" style="4293" customWidth="1"/>
    <col min="5891" max="5891" width="11" style="4293" customWidth="1"/>
    <col min="5892" max="5892" width="14.140625" style="4293" customWidth="1"/>
    <col min="5893" max="5893" width="12.42578125" style="4293" customWidth="1"/>
    <col min="5894" max="5894" width="12.7109375" style="4293" customWidth="1"/>
    <col min="5895" max="5895" width="11.5703125" style="4293" customWidth="1"/>
    <col min="5896" max="5897" width="12.7109375" style="4293" customWidth="1"/>
    <col min="5898" max="5898" width="13.140625" style="4293" customWidth="1"/>
    <col min="5899" max="5899" width="9.85546875" style="4293" customWidth="1"/>
    <col min="5900" max="5900" width="14" style="4293" customWidth="1"/>
    <col min="5901" max="5901" width="12.140625" style="4293" customWidth="1"/>
    <col min="5902" max="5902" width="12.7109375" style="4293" customWidth="1"/>
    <col min="5903" max="5903" width="10" style="4293" customWidth="1"/>
    <col min="5904" max="5904" width="13.42578125" style="4293" customWidth="1"/>
    <col min="5905" max="5905" width="10.5703125" style="4293" customWidth="1"/>
    <col min="5906" max="6144" width="9.140625" style="4293"/>
    <col min="6145" max="6145" width="20" style="4293" customWidth="1"/>
    <col min="6146" max="6146" width="13.140625" style="4293" customWidth="1"/>
    <col min="6147" max="6147" width="11" style="4293" customWidth="1"/>
    <col min="6148" max="6148" width="14.140625" style="4293" customWidth="1"/>
    <col min="6149" max="6149" width="12.42578125" style="4293" customWidth="1"/>
    <col min="6150" max="6150" width="12.7109375" style="4293" customWidth="1"/>
    <col min="6151" max="6151" width="11.5703125" style="4293" customWidth="1"/>
    <col min="6152" max="6153" width="12.7109375" style="4293" customWidth="1"/>
    <col min="6154" max="6154" width="13.140625" style="4293" customWidth="1"/>
    <col min="6155" max="6155" width="9.85546875" style="4293" customWidth="1"/>
    <col min="6156" max="6156" width="14" style="4293" customWidth="1"/>
    <col min="6157" max="6157" width="12.140625" style="4293" customWidth="1"/>
    <col min="6158" max="6158" width="12.7109375" style="4293" customWidth="1"/>
    <col min="6159" max="6159" width="10" style="4293" customWidth="1"/>
    <col min="6160" max="6160" width="13.42578125" style="4293" customWidth="1"/>
    <col min="6161" max="6161" width="10.5703125" style="4293" customWidth="1"/>
    <col min="6162" max="6400" width="9.140625" style="4293"/>
    <col min="6401" max="6401" width="20" style="4293" customWidth="1"/>
    <col min="6402" max="6402" width="13.140625" style="4293" customWidth="1"/>
    <col min="6403" max="6403" width="11" style="4293" customWidth="1"/>
    <col min="6404" max="6404" width="14.140625" style="4293" customWidth="1"/>
    <col min="6405" max="6405" width="12.42578125" style="4293" customWidth="1"/>
    <col min="6406" max="6406" width="12.7109375" style="4293" customWidth="1"/>
    <col min="6407" max="6407" width="11.5703125" style="4293" customWidth="1"/>
    <col min="6408" max="6409" width="12.7109375" style="4293" customWidth="1"/>
    <col min="6410" max="6410" width="13.140625" style="4293" customWidth="1"/>
    <col min="6411" max="6411" width="9.85546875" style="4293" customWidth="1"/>
    <col min="6412" max="6412" width="14" style="4293" customWidth="1"/>
    <col min="6413" max="6413" width="12.140625" style="4293" customWidth="1"/>
    <col min="6414" max="6414" width="12.7109375" style="4293" customWidth="1"/>
    <col min="6415" max="6415" width="10" style="4293" customWidth="1"/>
    <col min="6416" max="6416" width="13.42578125" style="4293" customWidth="1"/>
    <col min="6417" max="6417" width="10.5703125" style="4293" customWidth="1"/>
    <col min="6418" max="6656" width="9.140625" style="4293"/>
    <col min="6657" max="6657" width="20" style="4293" customWidth="1"/>
    <col min="6658" max="6658" width="13.140625" style="4293" customWidth="1"/>
    <col min="6659" max="6659" width="11" style="4293" customWidth="1"/>
    <col min="6660" max="6660" width="14.140625" style="4293" customWidth="1"/>
    <col min="6661" max="6661" width="12.42578125" style="4293" customWidth="1"/>
    <col min="6662" max="6662" width="12.7109375" style="4293" customWidth="1"/>
    <col min="6663" max="6663" width="11.5703125" style="4293" customWidth="1"/>
    <col min="6664" max="6665" width="12.7109375" style="4293" customWidth="1"/>
    <col min="6666" max="6666" width="13.140625" style="4293" customWidth="1"/>
    <col min="6667" max="6667" width="9.85546875" style="4293" customWidth="1"/>
    <col min="6668" max="6668" width="14" style="4293" customWidth="1"/>
    <col min="6669" max="6669" width="12.140625" style="4293" customWidth="1"/>
    <col min="6670" max="6670" width="12.7109375" style="4293" customWidth="1"/>
    <col min="6671" max="6671" width="10" style="4293" customWidth="1"/>
    <col min="6672" max="6672" width="13.42578125" style="4293" customWidth="1"/>
    <col min="6673" max="6673" width="10.5703125" style="4293" customWidth="1"/>
    <col min="6674" max="6912" width="9.140625" style="4293"/>
    <col min="6913" max="6913" width="20" style="4293" customWidth="1"/>
    <col min="6914" max="6914" width="13.140625" style="4293" customWidth="1"/>
    <col min="6915" max="6915" width="11" style="4293" customWidth="1"/>
    <col min="6916" max="6916" width="14.140625" style="4293" customWidth="1"/>
    <col min="6917" max="6917" width="12.42578125" style="4293" customWidth="1"/>
    <col min="6918" max="6918" width="12.7109375" style="4293" customWidth="1"/>
    <col min="6919" max="6919" width="11.5703125" style="4293" customWidth="1"/>
    <col min="6920" max="6921" width="12.7109375" style="4293" customWidth="1"/>
    <col min="6922" max="6922" width="13.140625" style="4293" customWidth="1"/>
    <col min="6923" max="6923" width="9.85546875" style="4293" customWidth="1"/>
    <col min="6924" max="6924" width="14" style="4293" customWidth="1"/>
    <col min="6925" max="6925" width="12.140625" style="4293" customWidth="1"/>
    <col min="6926" max="6926" width="12.7109375" style="4293" customWidth="1"/>
    <col min="6927" max="6927" width="10" style="4293" customWidth="1"/>
    <col min="6928" max="6928" width="13.42578125" style="4293" customWidth="1"/>
    <col min="6929" max="6929" width="10.5703125" style="4293" customWidth="1"/>
    <col min="6930" max="7168" width="9.140625" style="4293"/>
    <col min="7169" max="7169" width="20" style="4293" customWidth="1"/>
    <col min="7170" max="7170" width="13.140625" style="4293" customWidth="1"/>
    <col min="7171" max="7171" width="11" style="4293" customWidth="1"/>
    <col min="7172" max="7172" width="14.140625" style="4293" customWidth="1"/>
    <col min="7173" max="7173" width="12.42578125" style="4293" customWidth="1"/>
    <col min="7174" max="7174" width="12.7109375" style="4293" customWidth="1"/>
    <col min="7175" max="7175" width="11.5703125" style="4293" customWidth="1"/>
    <col min="7176" max="7177" width="12.7109375" style="4293" customWidth="1"/>
    <col min="7178" max="7178" width="13.140625" style="4293" customWidth="1"/>
    <col min="7179" max="7179" width="9.85546875" style="4293" customWidth="1"/>
    <col min="7180" max="7180" width="14" style="4293" customWidth="1"/>
    <col min="7181" max="7181" width="12.140625" style="4293" customWidth="1"/>
    <col min="7182" max="7182" width="12.7109375" style="4293" customWidth="1"/>
    <col min="7183" max="7183" width="10" style="4293" customWidth="1"/>
    <col min="7184" max="7184" width="13.42578125" style="4293" customWidth="1"/>
    <col min="7185" max="7185" width="10.5703125" style="4293" customWidth="1"/>
    <col min="7186" max="7424" width="9.140625" style="4293"/>
    <col min="7425" max="7425" width="20" style="4293" customWidth="1"/>
    <col min="7426" max="7426" width="13.140625" style="4293" customWidth="1"/>
    <col min="7427" max="7427" width="11" style="4293" customWidth="1"/>
    <col min="7428" max="7428" width="14.140625" style="4293" customWidth="1"/>
    <col min="7429" max="7429" width="12.42578125" style="4293" customWidth="1"/>
    <col min="7430" max="7430" width="12.7109375" style="4293" customWidth="1"/>
    <col min="7431" max="7431" width="11.5703125" style="4293" customWidth="1"/>
    <col min="7432" max="7433" width="12.7109375" style="4293" customWidth="1"/>
    <col min="7434" max="7434" width="13.140625" style="4293" customWidth="1"/>
    <col min="7435" max="7435" width="9.85546875" style="4293" customWidth="1"/>
    <col min="7436" max="7436" width="14" style="4293" customWidth="1"/>
    <col min="7437" max="7437" width="12.140625" style="4293" customWidth="1"/>
    <col min="7438" max="7438" width="12.7109375" style="4293" customWidth="1"/>
    <col min="7439" max="7439" width="10" style="4293" customWidth="1"/>
    <col min="7440" max="7440" width="13.42578125" style="4293" customWidth="1"/>
    <col min="7441" max="7441" width="10.5703125" style="4293" customWidth="1"/>
    <col min="7442" max="7680" width="9.140625" style="4293"/>
    <col min="7681" max="7681" width="20" style="4293" customWidth="1"/>
    <col min="7682" max="7682" width="13.140625" style="4293" customWidth="1"/>
    <col min="7683" max="7683" width="11" style="4293" customWidth="1"/>
    <col min="7684" max="7684" width="14.140625" style="4293" customWidth="1"/>
    <col min="7685" max="7685" width="12.42578125" style="4293" customWidth="1"/>
    <col min="7686" max="7686" width="12.7109375" style="4293" customWidth="1"/>
    <col min="7687" max="7687" width="11.5703125" style="4293" customWidth="1"/>
    <col min="7688" max="7689" width="12.7109375" style="4293" customWidth="1"/>
    <col min="7690" max="7690" width="13.140625" style="4293" customWidth="1"/>
    <col min="7691" max="7691" width="9.85546875" style="4293" customWidth="1"/>
    <col min="7692" max="7692" width="14" style="4293" customWidth="1"/>
    <col min="7693" max="7693" width="12.140625" style="4293" customWidth="1"/>
    <col min="7694" max="7694" width="12.7109375" style="4293" customWidth="1"/>
    <col min="7695" max="7695" width="10" style="4293" customWidth="1"/>
    <col min="7696" max="7696" width="13.42578125" style="4293" customWidth="1"/>
    <col min="7697" max="7697" width="10.5703125" style="4293" customWidth="1"/>
    <col min="7698" max="7936" width="9.140625" style="4293"/>
    <col min="7937" max="7937" width="20" style="4293" customWidth="1"/>
    <col min="7938" max="7938" width="13.140625" style="4293" customWidth="1"/>
    <col min="7939" max="7939" width="11" style="4293" customWidth="1"/>
    <col min="7940" max="7940" width="14.140625" style="4293" customWidth="1"/>
    <col min="7941" max="7941" width="12.42578125" style="4293" customWidth="1"/>
    <col min="7942" max="7942" width="12.7109375" style="4293" customWidth="1"/>
    <col min="7943" max="7943" width="11.5703125" style="4293" customWidth="1"/>
    <col min="7944" max="7945" width="12.7109375" style="4293" customWidth="1"/>
    <col min="7946" max="7946" width="13.140625" style="4293" customWidth="1"/>
    <col min="7947" max="7947" width="9.85546875" style="4293" customWidth="1"/>
    <col min="7948" max="7948" width="14" style="4293" customWidth="1"/>
    <col min="7949" max="7949" width="12.140625" style="4293" customWidth="1"/>
    <col min="7950" max="7950" width="12.7109375" style="4293" customWidth="1"/>
    <col min="7951" max="7951" width="10" style="4293" customWidth="1"/>
    <col min="7952" max="7952" width="13.42578125" style="4293" customWidth="1"/>
    <col min="7953" max="7953" width="10.5703125" style="4293" customWidth="1"/>
    <col min="7954" max="8192" width="9.140625" style="4293"/>
    <col min="8193" max="8193" width="20" style="4293" customWidth="1"/>
    <col min="8194" max="8194" width="13.140625" style="4293" customWidth="1"/>
    <col min="8195" max="8195" width="11" style="4293" customWidth="1"/>
    <col min="8196" max="8196" width="14.140625" style="4293" customWidth="1"/>
    <col min="8197" max="8197" width="12.42578125" style="4293" customWidth="1"/>
    <col min="8198" max="8198" width="12.7109375" style="4293" customWidth="1"/>
    <col min="8199" max="8199" width="11.5703125" style="4293" customWidth="1"/>
    <col min="8200" max="8201" width="12.7109375" style="4293" customWidth="1"/>
    <col min="8202" max="8202" width="13.140625" style="4293" customWidth="1"/>
    <col min="8203" max="8203" width="9.85546875" style="4293" customWidth="1"/>
    <col min="8204" max="8204" width="14" style="4293" customWidth="1"/>
    <col min="8205" max="8205" width="12.140625" style="4293" customWidth="1"/>
    <col min="8206" max="8206" width="12.7109375" style="4293" customWidth="1"/>
    <col min="8207" max="8207" width="10" style="4293" customWidth="1"/>
    <col min="8208" max="8208" width="13.42578125" style="4293" customWidth="1"/>
    <col min="8209" max="8209" width="10.5703125" style="4293" customWidth="1"/>
    <col min="8210" max="8448" width="9.140625" style="4293"/>
    <col min="8449" max="8449" width="20" style="4293" customWidth="1"/>
    <col min="8450" max="8450" width="13.140625" style="4293" customWidth="1"/>
    <col min="8451" max="8451" width="11" style="4293" customWidth="1"/>
    <col min="8452" max="8452" width="14.140625" style="4293" customWidth="1"/>
    <col min="8453" max="8453" width="12.42578125" style="4293" customWidth="1"/>
    <col min="8454" max="8454" width="12.7109375" style="4293" customWidth="1"/>
    <col min="8455" max="8455" width="11.5703125" style="4293" customWidth="1"/>
    <col min="8456" max="8457" width="12.7109375" style="4293" customWidth="1"/>
    <col min="8458" max="8458" width="13.140625" style="4293" customWidth="1"/>
    <col min="8459" max="8459" width="9.85546875" style="4293" customWidth="1"/>
    <col min="8460" max="8460" width="14" style="4293" customWidth="1"/>
    <col min="8461" max="8461" width="12.140625" style="4293" customWidth="1"/>
    <col min="8462" max="8462" width="12.7109375" style="4293" customWidth="1"/>
    <col min="8463" max="8463" width="10" style="4293" customWidth="1"/>
    <col min="8464" max="8464" width="13.42578125" style="4293" customWidth="1"/>
    <col min="8465" max="8465" width="10.5703125" style="4293" customWidth="1"/>
    <col min="8466" max="8704" width="9.140625" style="4293"/>
    <col min="8705" max="8705" width="20" style="4293" customWidth="1"/>
    <col min="8706" max="8706" width="13.140625" style="4293" customWidth="1"/>
    <col min="8707" max="8707" width="11" style="4293" customWidth="1"/>
    <col min="8708" max="8708" width="14.140625" style="4293" customWidth="1"/>
    <col min="8709" max="8709" width="12.42578125" style="4293" customWidth="1"/>
    <col min="8710" max="8710" width="12.7109375" style="4293" customWidth="1"/>
    <col min="8711" max="8711" width="11.5703125" style="4293" customWidth="1"/>
    <col min="8712" max="8713" width="12.7109375" style="4293" customWidth="1"/>
    <col min="8714" max="8714" width="13.140625" style="4293" customWidth="1"/>
    <col min="8715" max="8715" width="9.85546875" style="4293" customWidth="1"/>
    <col min="8716" max="8716" width="14" style="4293" customWidth="1"/>
    <col min="8717" max="8717" width="12.140625" style="4293" customWidth="1"/>
    <col min="8718" max="8718" width="12.7109375" style="4293" customWidth="1"/>
    <col min="8719" max="8719" width="10" style="4293" customWidth="1"/>
    <col min="8720" max="8720" width="13.42578125" style="4293" customWidth="1"/>
    <col min="8721" max="8721" width="10.5703125" style="4293" customWidth="1"/>
    <col min="8722" max="8960" width="9.140625" style="4293"/>
    <col min="8961" max="8961" width="20" style="4293" customWidth="1"/>
    <col min="8962" max="8962" width="13.140625" style="4293" customWidth="1"/>
    <col min="8963" max="8963" width="11" style="4293" customWidth="1"/>
    <col min="8964" max="8964" width="14.140625" style="4293" customWidth="1"/>
    <col min="8965" max="8965" width="12.42578125" style="4293" customWidth="1"/>
    <col min="8966" max="8966" width="12.7109375" style="4293" customWidth="1"/>
    <col min="8967" max="8967" width="11.5703125" style="4293" customWidth="1"/>
    <col min="8968" max="8969" width="12.7109375" style="4293" customWidth="1"/>
    <col min="8970" max="8970" width="13.140625" style="4293" customWidth="1"/>
    <col min="8971" max="8971" width="9.85546875" style="4293" customWidth="1"/>
    <col min="8972" max="8972" width="14" style="4293" customWidth="1"/>
    <col min="8973" max="8973" width="12.140625" style="4293" customWidth="1"/>
    <col min="8974" max="8974" width="12.7109375" style="4293" customWidth="1"/>
    <col min="8975" max="8975" width="10" style="4293" customWidth="1"/>
    <col min="8976" max="8976" width="13.42578125" style="4293" customWidth="1"/>
    <col min="8977" max="8977" width="10.5703125" style="4293" customWidth="1"/>
    <col min="8978" max="9216" width="9.140625" style="4293"/>
    <col min="9217" max="9217" width="20" style="4293" customWidth="1"/>
    <col min="9218" max="9218" width="13.140625" style="4293" customWidth="1"/>
    <col min="9219" max="9219" width="11" style="4293" customWidth="1"/>
    <col min="9220" max="9220" width="14.140625" style="4293" customWidth="1"/>
    <col min="9221" max="9221" width="12.42578125" style="4293" customWidth="1"/>
    <col min="9222" max="9222" width="12.7109375" style="4293" customWidth="1"/>
    <col min="9223" max="9223" width="11.5703125" style="4293" customWidth="1"/>
    <col min="9224" max="9225" width="12.7109375" style="4293" customWidth="1"/>
    <col min="9226" max="9226" width="13.140625" style="4293" customWidth="1"/>
    <col min="9227" max="9227" width="9.85546875" style="4293" customWidth="1"/>
    <col min="9228" max="9228" width="14" style="4293" customWidth="1"/>
    <col min="9229" max="9229" width="12.140625" style="4293" customWidth="1"/>
    <col min="9230" max="9230" width="12.7109375" style="4293" customWidth="1"/>
    <col min="9231" max="9231" width="10" style="4293" customWidth="1"/>
    <col min="9232" max="9232" width="13.42578125" style="4293" customWidth="1"/>
    <col min="9233" max="9233" width="10.5703125" style="4293" customWidth="1"/>
    <col min="9234" max="9472" width="9.140625" style="4293"/>
    <col min="9473" max="9473" width="20" style="4293" customWidth="1"/>
    <col min="9474" max="9474" width="13.140625" style="4293" customWidth="1"/>
    <col min="9475" max="9475" width="11" style="4293" customWidth="1"/>
    <col min="9476" max="9476" width="14.140625" style="4293" customWidth="1"/>
    <col min="9477" max="9477" width="12.42578125" style="4293" customWidth="1"/>
    <col min="9478" max="9478" width="12.7109375" style="4293" customWidth="1"/>
    <col min="9479" max="9479" width="11.5703125" style="4293" customWidth="1"/>
    <col min="9480" max="9481" width="12.7109375" style="4293" customWidth="1"/>
    <col min="9482" max="9482" width="13.140625" style="4293" customWidth="1"/>
    <col min="9483" max="9483" width="9.85546875" style="4293" customWidth="1"/>
    <col min="9484" max="9484" width="14" style="4293" customWidth="1"/>
    <col min="9485" max="9485" width="12.140625" style="4293" customWidth="1"/>
    <col min="9486" max="9486" width="12.7109375" style="4293" customWidth="1"/>
    <col min="9487" max="9487" width="10" style="4293" customWidth="1"/>
    <col min="9488" max="9488" width="13.42578125" style="4293" customWidth="1"/>
    <col min="9489" max="9489" width="10.5703125" style="4293" customWidth="1"/>
    <col min="9490" max="9728" width="9.140625" style="4293"/>
    <col min="9729" max="9729" width="20" style="4293" customWidth="1"/>
    <col min="9730" max="9730" width="13.140625" style="4293" customWidth="1"/>
    <col min="9731" max="9731" width="11" style="4293" customWidth="1"/>
    <col min="9732" max="9732" width="14.140625" style="4293" customWidth="1"/>
    <col min="9733" max="9733" width="12.42578125" style="4293" customWidth="1"/>
    <col min="9734" max="9734" width="12.7109375" style="4293" customWidth="1"/>
    <col min="9735" max="9735" width="11.5703125" style="4293" customWidth="1"/>
    <col min="9736" max="9737" width="12.7109375" style="4293" customWidth="1"/>
    <col min="9738" max="9738" width="13.140625" style="4293" customWidth="1"/>
    <col min="9739" max="9739" width="9.85546875" style="4293" customWidth="1"/>
    <col min="9740" max="9740" width="14" style="4293" customWidth="1"/>
    <col min="9741" max="9741" width="12.140625" style="4293" customWidth="1"/>
    <col min="9742" max="9742" width="12.7109375" style="4293" customWidth="1"/>
    <col min="9743" max="9743" width="10" style="4293" customWidth="1"/>
    <col min="9744" max="9744" width="13.42578125" style="4293" customWidth="1"/>
    <col min="9745" max="9745" width="10.5703125" style="4293" customWidth="1"/>
    <col min="9746" max="9984" width="9.140625" style="4293"/>
    <col min="9985" max="9985" width="20" style="4293" customWidth="1"/>
    <col min="9986" max="9986" width="13.140625" style="4293" customWidth="1"/>
    <col min="9987" max="9987" width="11" style="4293" customWidth="1"/>
    <col min="9988" max="9988" width="14.140625" style="4293" customWidth="1"/>
    <col min="9989" max="9989" width="12.42578125" style="4293" customWidth="1"/>
    <col min="9990" max="9990" width="12.7109375" style="4293" customWidth="1"/>
    <col min="9991" max="9991" width="11.5703125" style="4293" customWidth="1"/>
    <col min="9992" max="9993" width="12.7109375" style="4293" customWidth="1"/>
    <col min="9994" max="9994" width="13.140625" style="4293" customWidth="1"/>
    <col min="9995" max="9995" width="9.85546875" style="4293" customWidth="1"/>
    <col min="9996" max="9996" width="14" style="4293" customWidth="1"/>
    <col min="9997" max="9997" width="12.140625" style="4293" customWidth="1"/>
    <col min="9998" max="9998" width="12.7109375" style="4293" customWidth="1"/>
    <col min="9999" max="9999" width="10" style="4293" customWidth="1"/>
    <col min="10000" max="10000" width="13.42578125" style="4293" customWidth="1"/>
    <col min="10001" max="10001" width="10.5703125" style="4293" customWidth="1"/>
    <col min="10002" max="10240" width="9.140625" style="4293"/>
    <col min="10241" max="10241" width="20" style="4293" customWidth="1"/>
    <col min="10242" max="10242" width="13.140625" style="4293" customWidth="1"/>
    <col min="10243" max="10243" width="11" style="4293" customWidth="1"/>
    <col min="10244" max="10244" width="14.140625" style="4293" customWidth="1"/>
    <col min="10245" max="10245" width="12.42578125" style="4293" customWidth="1"/>
    <col min="10246" max="10246" width="12.7109375" style="4293" customWidth="1"/>
    <col min="10247" max="10247" width="11.5703125" style="4293" customWidth="1"/>
    <col min="10248" max="10249" width="12.7109375" style="4293" customWidth="1"/>
    <col min="10250" max="10250" width="13.140625" style="4293" customWidth="1"/>
    <col min="10251" max="10251" width="9.85546875" style="4293" customWidth="1"/>
    <col min="10252" max="10252" width="14" style="4293" customWidth="1"/>
    <col min="10253" max="10253" width="12.140625" style="4293" customWidth="1"/>
    <col min="10254" max="10254" width="12.7109375" style="4293" customWidth="1"/>
    <col min="10255" max="10255" width="10" style="4293" customWidth="1"/>
    <col min="10256" max="10256" width="13.42578125" style="4293" customWidth="1"/>
    <col min="10257" max="10257" width="10.5703125" style="4293" customWidth="1"/>
    <col min="10258" max="10496" width="9.140625" style="4293"/>
    <col min="10497" max="10497" width="20" style="4293" customWidth="1"/>
    <col min="10498" max="10498" width="13.140625" style="4293" customWidth="1"/>
    <col min="10499" max="10499" width="11" style="4293" customWidth="1"/>
    <col min="10500" max="10500" width="14.140625" style="4293" customWidth="1"/>
    <col min="10501" max="10501" width="12.42578125" style="4293" customWidth="1"/>
    <col min="10502" max="10502" width="12.7109375" style="4293" customWidth="1"/>
    <col min="10503" max="10503" width="11.5703125" style="4293" customWidth="1"/>
    <col min="10504" max="10505" width="12.7109375" style="4293" customWidth="1"/>
    <col min="10506" max="10506" width="13.140625" style="4293" customWidth="1"/>
    <col min="10507" max="10507" width="9.85546875" style="4293" customWidth="1"/>
    <col min="10508" max="10508" width="14" style="4293" customWidth="1"/>
    <col min="10509" max="10509" width="12.140625" style="4293" customWidth="1"/>
    <col min="10510" max="10510" width="12.7109375" style="4293" customWidth="1"/>
    <col min="10511" max="10511" width="10" style="4293" customWidth="1"/>
    <col min="10512" max="10512" width="13.42578125" style="4293" customWidth="1"/>
    <col min="10513" max="10513" width="10.5703125" style="4293" customWidth="1"/>
    <col min="10514" max="10752" width="9.140625" style="4293"/>
    <col min="10753" max="10753" width="20" style="4293" customWidth="1"/>
    <col min="10754" max="10754" width="13.140625" style="4293" customWidth="1"/>
    <col min="10755" max="10755" width="11" style="4293" customWidth="1"/>
    <col min="10756" max="10756" width="14.140625" style="4293" customWidth="1"/>
    <col min="10757" max="10757" width="12.42578125" style="4293" customWidth="1"/>
    <col min="10758" max="10758" width="12.7109375" style="4293" customWidth="1"/>
    <col min="10759" max="10759" width="11.5703125" style="4293" customWidth="1"/>
    <col min="10760" max="10761" width="12.7109375" style="4293" customWidth="1"/>
    <col min="10762" max="10762" width="13.140625" style="4293" customWidth="1"/>
    <col min="10763" max="10763" width="9.85546875" style="4293" customWidth="1"/>
    <col min="10764" max="10764" width="14" style="4293" customWidth="1"/>
    <col min="10765" max="10765" width="12.140625" style="4293" customWidth="1"/>
    <col min="10766" max="10766" width="12.7109375" style="4293" customWidth="1"/>
    <col min="10767" max="10767" width="10" style="4293" customWidth="1"/>
    <col min="10768" max="10768" width="13.42578125" style="4293" customWidth="1"/>
    <col min="10769" max="10769" width="10.5703125" style="4293" customWidth="1"/>
    <col min="10770" max="11008" width="9.140625" style="4293"/>
    <col min="11009" max="11009" width="20" style="4293" customWidth="1"/>
    <col min="11010" max="11010" width="13.140625" style="4293" customWidth="1"/>
    <col min="11011" max="11011" width="11" style="4293" customWidth="1"/>
    <col min="11012" max="11012" width="14.140625" style="4293" customWidth="1"/>
    <col min="11013" max="11013" width="12.42578125" style="4293" customWidth="1"/>
    <col min="11014" max="11014" width="12.7109375" style="4293" customWidth="1"/>
    <col min="11015" max="11015" width="11.5703125" style="4293" customWidth="1"/>
    <col min="11016" max="11017" width="12.7109375" style="4293" customWidth="1"/>
    <col min="11018" max="11018" width="13.140625" style="4293" customWidth="1"/>
    <col min="11019" max="11019" width="9.85546875" style="4293" customWidth="1"/>
    <col min="11020" max="11020" width="14" style="4293" customWidth="1"/>
    <col min="11021" max="11021" width="12.140625" style="4293" customWidth="1"/>
    <col min="11022" max="11022" width="12.7109375" style="4293" customWidth="1"/>
    <col min="11023" max="11023" width="10" style="4293" customWidth="1"/>
    <col min="11024" max="11024" width="13.42578125" style="4293" customWidth="1"/>
    <col min="11025" max="11025" width="10.5703125" style="4293" customWidth="1"/>
    <col min="11026" max="11264" width="9.140625" style="4293"/>
    <col min="11265" max="11265" width="20" style="4293" customWidth="1"/>
    <col min="11266" max="11266" width="13.140625" style="4293" customWidth="1"/>
    <col min="11267" max="11267" width="11" style="4293" customWidth="1"/>
    <col min="11268" max="11268" width="14.140625" style="4293" customWidth="1"/>
    <col min="11269" max="11269" width="12.42578125" style="4293" customWidth="1"/>
    <col min="11270" max="11270" width="12.7109375" style="4293" customWidth="1"/>
    <col min="11271" max="11271" width="11.5703125" style="4293" customWidth="1"/>
    <col min="11272" max="11273" width="12.7109375" style="4293" customWidth="1"/>
    <col min="11274" max="11274" width="13.140625" style="4293" customWidth="1"/>
    <col min="11275" max="11275" width="9.85546875" style="4293" customWidth="1"/>
    <col min="11276" max="11276" width="14" style="4293" customWidth="1"/>
    <col min="11277" max="11277" width="12.140625" style="4293" customWidth="1"/>
    <col min="11278" max="11278" width="12.7109375" style="4293" customWidth="1"/>
    <col min="11279" max="11279" width="10" style="4293" customWidth="1"/>
    <col min="11280" max="11280" width="13.42578125" style="4293" customWidth="1"/>
    <col min="11281" max="11281" width="10.5703125" style="4293" customWidth="1"/>
    <col min="11282" max="11520" width="9.140625" style="4293"/>
    <col min="11521" max="11521" width="20" style="4293" customWidth="1"/>
    <col min="11522" max="11522" width="13.140625" style="4293" customWidth="1"/>
    <col min="11523" max="11523" width="11" style="4293" customWidth="1"/>
    <col min="11524" max="11524" width="14.140625" style="4293" customWidth="1"/>
    <col min="11525" max="11525" width="12.42578125" style="4293" customWidth="1"/>
    <col min="11526" max="11526" width="12.7109375" style="4293" customWidth="1"/>
    <col min="11527" max="11527" width="11.5703125" style="4293" customWidth="1"/>
    <col min="11528" max="11529" width="12.7109375" style="4293" customWidth="1"/>
    <col min="11530" max="11530" width="13.140625" style="4293" customWidth="1"/>
    <col min="11531" max="11531" width="9.85546875" style="4293" customWidth="1"/>
    <col min="11532" max="11532" width="14" style="4293" customWidth="1"/>
    <col min="11533" max="11533" width="12.140625" style="4293" customWidth="1"/>
    <col min="11534" max="11534" width="12.7109375" style="4293" customWidth="1"/>
    <col min="11535" max="11535" width="10" style="4293" customWidth="1"/>
    <col min="11536" max="11536" width="13.42578125" style="4293" customWidth="1"/>
    <col min="11537" max="11537" width="10.5703125" style="4293" customWidth="1"/>
    <col min="11538" max="11776" width="9.140625" style="4293"/>
    <col min="11777" max="11777" width="20" style="4293" customWidth="1"/>
    <col min="11778" max="11778" width="13.140625" style="4293" customWidth="1"/>
    <col min="11779" max="11779" width="11" style="4293" customWidth="1"/>
    <col min="11780" max="11780" width="14.140625" style="4293" customWidth="1"/>
    <col min="11781" max="11781" width="12.42578125" style="4293" customWidth="1"/>
    <col min="11782" max="11782" width="12.7109375" style="4293" customWidth="1"/>
    <col min="11783" max="11783" width="11.5703125" style="4293" customWidth="1"/>
    <col min="11784" max="11785" width="12.7109375" style="4293" customWidth="1"/>
    <col min="11786" max="11786" width="13.140625" style="4293" customWidth="1"/>
    <col min="11787" max="11787" width="9.85546875" style="4293" customWidth="1"/>
    <col min="11788" max="11788" width="14" style="4293" customWidth="1"/>
    <col min="11789" max="11789" width="12.140625" style="4293" customWidth="1"/>
    <col min="11790" max="11790" width="12.7109375" style="4293" customWidth="1"/>
    <col min="11791" max="11791" width="10" style="4293" customWidth="1"/>
    <col min="11792" max="11792" width="13.42578125" style="4293" customWidth="1"/>
    <col min="11793" max="11793" width="10.5703125" style="4293" customWidth="1"/>
    <col min="11794" max="12032" width="9.140625" style="4293"/>
    <col min="12033" max="12033" width="20" style="4293" customWidth="1"/>
    <col min="12034" max="12034" width="13.140625" style="4293" customWidth="1"/>
    <col min="12035" max="12035" width="11" style="4293" customWidth="1"/>
    <col min="12036" max="12036" width="14.140625" style="4293" customWidth="1"/>
    <col min="12037" max="12037" width="12.42578125" style="4293" customWidth="1"/>
    <col min="12038" max="12038" width="12.7109375" style="4293" customWidth="1"/>
    <col min="12039" max="12039" width="11.5703125" style="4293" customWidth="1"/>
    <col min="12040" max="12041" width="12.7109375" style="4293" customWidth="1"/>
    <col min="12042" max="12042" width="13.140625" style="4293" customWidth="1"/>
    <col min="12043" max="12043" width="9.85546875" style="4293" customWidth="1"/>
    <col min="12044" max="12044" width="14" style="4293" customWidth="1"/>
    <col min="12045" max="12045" width="12.140625" style="4293" customWidth="1"/>
    <col min="12046" max="12046" width="12.7109375" style="4293" customWidth="1"/>
    <col min="12047" max="12047" width="10" style="4293" customWidth="1"/>
    <col min="12048" max="12048" width="13.42578125" style="4293" customWidth="1"/>
    <col min="12049" max="12049" width="10.5703125" style="4293" customWidth="1"/>
    <col min="12050" max="12288" width="9.140625" style="4293"/>
    <col min="12289" max="12289" width="20" style="4293" customWidth="1"/>
    <col min="12290" max="12290" width="13.140625" style="4293" customWidth="1"/>
    <col min="12291" max="12291" width="11" style="4293" customWidth="1"/>
    <col min="12292" max="12292" width="14.140625" style="4293" customWidth="1"/>
    <col min="12293" max="12293" width="12.42578125" style="4293" customWidth="1"/>
    <col min="12294" max="12294" width="12.7109375" style="4293" customWidth="1"/>
    <col min="12295" max="12295" width="11.5703125" style="4293" customWidth="1"/>
    <col min="12296" max="12297" width="12.7109375" style="4293" customWidth="1"/>
    <col min="12298" max="12298" width="13.140625" style="4293" customWidth="1"/>
    <col min="12299" max="12299" width="9.85546875" style="4293" customWidth="1"/>
    <col min="12300" max="12300" width="14" style="4293" customWidth="1"/>
    <col min="12301" max="12301" width="12.140625" style="4293" customWidth="1"/>
    <col min="12302" max="12302" width="12.7109375" style="4293" customWidth="1"/>
    <col min="12303" max="12303" width="10" style="4293" customWidth="1"/>
    <col min="12304" max="12304" width="13.42578125" style="4293" customWidth="1"/>
    <col min="12305" max="12305" width="10.5703125" style="4293" customWidth="1"/>
    <col min="12306" max="12544" width="9.140625" style="4293"/>
    <col min="12545" max="12545" width="20" style="4293" customWidth="1"/>
    <col min="12546" max="12546" width="13.140625" style="4293" customWidth="1"/>
    <col min="12547" max="12547" width="11" style="4293" customWidth="1"/>
    <col min="12548" max="12548" width="14.140625" style="4293" customWidth="1"/>
    <col min="12549" max="12549" width="12.42578125" style="4293" customWidth="1"/>
    <col min="12550" max="12550" width="12.7109375" style="4293" customWidth="1"/>
    <col min="12551" max="12551" width="11.5703125" style="4293" customWidth="1"/>
    <col min="12552" max="12553" width="12.7109375" style="4293" customWidth="1"/>
    <col min="12554" max="12554" width="13.140625" style="4293" customWidth="1"/>
    <col min="12555" max="12555" width="9.85546875" style="4293" customWidth="1"/>
    <col min="12556" max="12556" width="14" style="4293" customWidth="1"/>
    <col min="12557" max="12557" width="12.140625" style="4293" customWidth="1"/>
    <col min="12558" max="12558" width="12.7109375" style="4293" customWidth="1"/>
    <col min="12559" max="12559" width="10" style="4293" customWidth="1"/>
    <col min="12560" max="12560" width="13.42578125" style="4293" customWidth="1"/>
    <col min="12561" max="12561" width="10.5703125" style="4293" customWidth="1"/>
    <col min="12562" max="12800" width="9.140625" style="4293"/>
    <col min="12801" max="12801" width="20" style="4293" customWidth="1"/>
    <col min="12802" max="12802" width="13.140625" style="4293" customWidth="1"/>
    <col min="12803" max="12803" width="11" style="4293" customWidth="1"/>
    <col min="12804" max="12804" width="14.140625" style="4293" customWidth="1"/>
    <col min="12805" max="12805" width="12.42578125" style="4293" customWidth="1"/>
    <col min="12806" max="12806" width="12.7109375" style="4293" customWidth="1"/>
    <col min="12807" max="12807" width="11.5703125" style="4293" customWidth="1"/>
    <col min="12808" max="12809" width="12.7109375" style="4293" customWidth="1"/>
    <col min="12810" max="12810" width="13.140625" style="4293" customWidth="1"/>
    <col min="12811" max="12811" width="9.85546875" style="4293" customWidth="1"/>
    <col min="12812" max="12812" width="14" style="4293" customWidth="1"/>
    <col min="12813" max="12813" width="12.140625" style="4293" customWidth="1"/>
    <col min="12814" max="12814" width="12.7109375" style="4293" customWidth="1"/>
    <col min="12815" max="12815" width="10" style="4293" customWidth="1"/>
    <col min="12816" max="12816" width="13.42578125" style="4293" customWidth="1"/>
    <col min="12817" max="12817" width="10.5703125" style="4293" customWidth="1"/>
    <col min="12818" max="13056" width="9.140625" style="4293"/>
    <col min="13057" max="13057" width="20" style="4293" customWidth="1"/>
    <col min="13058" max="13058" width="13.140625" style="4293" customWidth="1"/>
    <col min="13059" max="13059" width="11" style="4293" customWidth="1"/>
    <col min="13060" max="13060" width="14.140625" style="4293" customWidth="1"/>
    <col min="13061" max="13061" width="12.42578125" style="4293" customWidth="1"/>
    <col min="13062" max="13062" width="12.7109375" style="4293" customWidth="1"/>
    <col min="13063" max="13063" width="11.5703125" style="4293" customWidth="1"/>
    <col min="13064" max="13065" width="12.7109375" style="4293" customWidth="1"/>
    <col min="13066" max="13066" width="13.140625" style="4293" customWidth="1"/>
    <col min="13067" max="13067" width="9.85546875" style="4293" customWidth="1"/>
    <col min="13068" max="13068" width="14" style="4293" customWidth="1"/>
    <col min="13069" max="13069" width="12.140625" style="4293" customWidth="1"/>
    <col min="13070" max="13070" width="12.7109375" style="4293" customWidth="1"/>
    <col min="13071" max="13071" width="10" style="4293" customWidth="1"/>
    <col min="13072" max="13072" width="13.42578125" style="4293" customWidth="1"/>
    <col min="13073" max="13073" width="10.5703125" style="4293" customWidth="1"/>
    <col min="13074" max="13312" width="9.140625" style="4293"/>
    <col min="13313" max="13313" width="20" style="4293" customWidth="1"/>
    <col min="13314" max="13314" width="13.140625" style="4293" customWidth="1"/>
    <col min="13315" max="13315" width="11" style="4293" customWidth="1"/>
    <col min="13316" max="13316" width="14.140625" style="4293" customWidth="1"/>
    <col min="13317" max="13317" width="12.42578125" style="4293" customWidth="1"/>
    <col min="13318" max="13318" width="12.7109375" style="4293" customWidth="1"/>
    <col min="13319" max="13319" width="11.5703125" style="4293" customWidth="1"/>
    <col min="13320" max="13321" width="12.7109375" style="4293" customWidth="1"/>
    <col min="13322" max="13322" width="13.140625" style="4293" customWidth="1"/>
    <col min="13323" max="13323" width="9.85546875" style="4293" customWidth="1"/>
    <col min="13324" max="13324" width="14" style="4293" customWidth="1"/>
    <col min="13325" max="13325" width="12.140625" style="4293" customWidth="1"/>
    <col min="13326" max="13326" width="12.7109375" style="4293" customWidth="1"/>
    <col min="13327" max="13327" width="10" style="4293" customWidth="1"/>
    <col min="13328" max="13328" width="13.42578125" style="4293" customWidth="1"/>
    <col min="13329" max="13329" width="10.5703125" style="4293" customWidth="1"/>
    <col min="13330" max="13568" width="9.140625" style="4293"/>
    <col min="13569" max="13569" width="20" style="4293" customWidth="1"/>
    <col min="13570" max="13570" width="13.140625" style="4293" customWidth="1"/>
    <col min="13571" max="13571" width="11" style="4293" customWidth="1"/>
    <col min="13572" max="13572" width="14.140625" style="4293" customWidth="1"/>
    <col min="13573" max="13573" width="12.42578125" style="4293" customWidth="1"/>
    <col min="13574" max="13574" width="12.7109375" style="4293" customWidth="1"/>
    <col min="13575" max="13575" width="11.5703125" style="4293" customWidth="1"/>
    <col min="13576" max="13577" width="12.7109375" style="4293" customWidth="1"/>
    <col min="13578" max="13578" width="13.140625" style="4293" customWidth="1"/>
    <col min="13579" max="13579" width="9.85546875" style="4293" customWidth="1"/>
    <col min="13580" max="13580" width="14" style="4293" customWidth="1"/>
    <col min="13581" max="13581" width="12.140625" style="4293" customWidth="1"/>
    <col min="13582" max="13582" width="12.7109375" style="4293" customWidth="1"/>
    <col min="13583" max="13583" width="10" style="4293" customWidth="1"/>
    <col min="13584" max="13584" width="13.42578125" style="4293" customWidth="1"/>
    <col min="13585" max="13585" width="10.5703125" style="4293" customWidth="1"/>
    <col min="13586" max="13824" width="9.140625" style="4293"/>
    <col min="13825" max="13825" width="20" style="4293" customWidth="1"/>
    <col min="13826" max="13826" width="13.140625" style="4293" customWidth="1"/>
    <col min="13827" max="13827" width="11" style="4293" customWidth="1"/>
    <col min="13828" max="13828" width="14.140625" style="4293" customWidth="1"/>
    <col min="13829" max="13829" width="12.42578125" style="4293" customWidth="1"/>
    <col min="13830" max="13830" width="12.7109375" style="4293" customWidth="1"/>
    <col min="13831" max="13831" width="11.5703125" style="4293" customWidth="1"/>
    <col min="13832" max="13833" width="12.7109375" style="4293" customWidth="1"/>
    <col min="13834" max="13834" width="13.140625" style="4293" customWidth="1"/>
    <col min="13835" max="13835" width="9.85546875" style="4293" customWidth="1"/>
    <col min="13836" max="13836" width="14" style="4293" customWidth="1"/>
    <col min="13837" max="13837" width="12.140625" style="4293" customWidth="1"/>
    <col min="13838" max="13838" width="12.7109375" style="4293" customWidth="1"/>
    <col min="13839" max="13839" width="10" style="4293" customWidth="1"/>
    <col min="13840" max="13840" width="13.42578125" style="4293" customWidth="1"/>
    <col min="13841" max="13841" width="10.5703125" style="4293" customWidth="1"/>
    <col min="13842" max="14080" width="9.140625" style="4293"/>
    <col min="14081" max="14081" width="20" style="4293" customWidth="1"/>
    <col min="14082" max="14082" width="13.140625" style="4293" customWidth="1"/>
    <col min="14083" max="14083" width="11" style="4293" customWidth="1"/>
    <col min="14084" max="14084" width="14.140625" style="4293" customWidth="1"/>
    <col min="14085" max="14085" width="12.42578125" style="4293" customWidth="1"/>
    <col min="14086" max="14086" width="12.7109375" style="4293" customWidth="1"/>
    <col min="14087" max="14087" width="11.5703125" style="4293" customWidth="1"/>
    <col min="14088" max="14089" width="12.7109375" style="4293" customWidth="1"/>
    <col min="14090" max="14090" width="13.140625" style="4293" customWidth="1"/>
    <col min="14091" max="14091" width="9.85546875" style="4293" customWidth="1"/>
    <col min="14092" max="14092" width="14" style="4293" customWidth="1"/>
    <col min="14093" max="14093" width="12.140625" style="4293" customWidth="1"/>
    <col min="14094" max="14094" width="12.7109375" style="4293" customWidth="1"/>
    <col min="14095" max="14095" width="10" style="4293" customWidth="1"/>
    <col min="14096" max="14096" width="13.42578125" style="4293" customWidth="1"/>
    <col min="14097" max="14097" width="10.5703125" style="4293" customWidth="1"/>
    <col min="14098" max="14336" width="9.140625" style="4293"/>
    <col min="14337" max="14337" width="20" style="4293" customWidth="1"/>
    <col min="14338" max="14338" width="13.140625" style="4293" customWidth="1"/>
    <col min="14339" max="14339" width="11" style="4293" customWidth="1"/>
    <col min="14340" max="14340" width="14.140625" style="4293" customWidth="1"/>
    <col min="14341" max="14341" width="12.42578125" style="4293" customWidth="1"/>
    <col min="14342" max="14342" width="12.7109375" style="4293" customWidth="1"/>
    <col min="14343" max="14343" width="11.5703125" style="4293" customWidth="1"/>
    <col min="14344" max="14345" width="12.7109375" style="4293" customWidth="1"/>
    <col min="14346" max="14346" width="13.140625" style="4293" customWidth="1"/>
    <col min="14347" max="14347" width="9.85546875" style="4293" customWidth="1"/>
    <col min="14348" max="14348" width="14" style="4293" customWidth="1"/>
    <col min="14349" max="14349" width="12.140625" style="4293" customWidth="1"/>
    <col min="14350" max="14350" width="12.7109375" style="4293" customWidth="1"/>
    <col min="14351" max="14351" width="10" style="4293" customWidth="1"/>
    <col min="14352" max="14352" width="13.42578125" style="4293" customWidth="1"/>
    <col min="14353" max="14353" width="10.5703125" style="4293" customWidth="1"/>
    <col min="14354" max="14592" width="9.140625" style="4293"/>
    <col min="14593" max="14593" width="20" style="4293" customWidth="1"/>
    <col min="14594" max="14594" width="13.140625" style="4293" customWidth="1"/>
    <col min="14595" max="14595" width="11" style="4293" customWidth="1"/>
    <col min="14596" max="14596" width="14.140625" style="4293" customWidth="1"/>
    <col min="14597" max="14597" width="12.42578125" style="4293" customWidth="1"/>
    <col min="14598" max="14598" width="12.7109375" style="4293" customWidth="1"/>
    <col min="14599" max="14599" width="11.5703125" style="4293" customWidth="1"/>
    <col min="14600" max="14601" width="12.7109375" style="4293" customWidth="1"/>
    <col min="14602" max="14602" width="13.140625" style="4293" customWidth="1"/>
    <col min="14603" max="14603" width="9.85546875" style="4293" customWidth="1"/>
    <col min="14604" max="14604" width="14" style="4293" customWidth="1"/>
    <col min="14605" max="14605" width="12.140625" style="4293" customWidth="1"/>
    <col min="14606" max="14606" width="12.7109375" style="4293" customWidth="1"/>
    <col min="14607" max="14607" width="10" style="4293" customWidth="1"/>
    <col min="14608" max="14608" width="13.42578125" style="4293" customWidth="1"/>
    <col min="14609" max="14609" width="10.5703125" style="4293" customWidth="1"/>
    <col min="14610" max="14848" width="9.140625" style="4293"/>
    <col min="14849" max="14849" width="20" style="4293" customWidth="1"/>
    <col min="14850" max="14850" width="13.140625" style="4293" customWidth="1"/>
    <col min="14851" max="14851" width="11" style="4293" customWidth="1"/>
    <col min="14852" max="14852" width="14.140625" style="4293" customWidth="1"/>
    <col min="14853" max="14853" width="12.42578125" style="4293" customWidth="1"/>
    <col min="14854" max="14854" width="12.7109375" style="4293" customWidth="1"/>
    <col min="14855" max="14855" width="11.5703125" style="4293" customWidth="1"/>
    <col min="14856" max="14857" width="12.7109375" style="4293" customWidth="1"/>
    <col min="14858" max="14858" width="13.140625" style="4293" customWidth="1"/>
    <col min="14859" max="14859" width="9.85546875" style="4293" customWidth="1"/>
    <col min="14860" max="14860" width="14" style="4293" customWidth="1"/>
    <col min="14861" max="14861" width="12.140625" style="4293" customWidth="1"/>
    <col min="14862" max="14862" width="12.7109375" style="4293" customWidth="1"/>
    <col min="14863" max="14863" width="10" style="4293" customWidth="1"/>
    <col min="14864" max="14864" width="13.42578125" style="4293" customWidth="1"/>
    <col min="14865" max="14865" width="10.5703125" style="4293" customWidth="1"/>
    <col min="14866" max="15104" width="9.140625" style="4293"/>
    <col min="15105" max="15105" width="20" style="4293" customWidth="1"/>
    <col min="15106" max="15106" width="13.140625" style="4293" customWidth="1"/>
    <col min="15107" max="15107" width="11" style="4293" customWidth="1"/>
    <col min="15108" max="15108" width="14.140625" style="4293" customWidth="1"/>
    <col min="15109" max="15109" width="12.42578125" style="4293" customWidth="1"/>
    <col min="15110" max="15110" width="12.7109375" style="4293" customWidth="1"/>
    <col min="15111" max="15111" width="11.5703125" style="4293" customWidth="1"/>
    <col min="15112" max="15113" width="12.7109375" style="4293" customWidth="1"/>
    <col min="15114" max="15114" width="13.140625" style="4293" customWidth="1"/>
    <col min="15115" max="15115" width="9.85546875" style="4293" customWidth="1"/>
    <col min="15116" max="15116" width="14" style="4293" customWidth="1"/>
    <col min="15117" max="15117" width="12.140625" style="4293" customWidth="1"/>
    <col min="15118" max="15118" width="12.7109375" style="4293" customWidth="1"/>
    <col min="15119" max="15119" width="10" style="4293" customWidth="1"/>
    <col min="15120" max="15120" width="13.42578125" style="4293" customWidth="1"/>
    <col min="15121" max="15121" width="10.5703125" style="4293" customWidth="1"/>
    <col min="15122" max="15360" width="9.140625" style="4293"/>
    <col min="15361" max="15361" width="20" style="4293" customWidth="1"/>
    <col min="15362" max="15362" width="13.140625" style="4293" customWidth="1"/>
    <col min="15363" max="15363" width="11" style="4293" customWidth="1"/>
    <col min="15364" max="15364" width="14.140625" style="4293" customWidth="1"/>
    <col min="15365" max="15365" width="12.42578125" style="4293" customWidth="1"/>
    <col min="15366" max="15366" width="12.7109375" style="4293" customWidth="1"/>
    <col min="15367" max="15367" width="11.5703125" style="4293" customWidth="1"/>
    <col min="15368" max="15369" width="12.7109375" style="4293" customWidth="1"/>
    <col min="15370" max="15370" width="13.140625" style="4293" customWidth="1"/>
    <col min="15371" max="15371" width="9.85546875" style="4293" customWidth="1"/>
    <col min="15372" max="15372" width="14" style="4293" customWidth="1"/>
    <col min="15373" max="15373" width="12.140625" style="4293" customWidth="1"/>
    <col min="15374" max="15374" width="12.7109375" style="4293" customWidth="1"/>
    <col min="15375" max="15375" width="10" style="4293" customWidth="1"/>
    <col min="15376" max="15376" width="13.42578125" style="4293" customWidth="1"/>
    <col min="15377" max="15377" width="10.5703125" style="4293" customWidth="1"/>
    <col min="15378" max="15616" width="9.140625" style="4293"/>
    <col min="15617" max="15617" width="20" style="4293" customWidth="1"/>
    <col min="15618" max="15618" width="13.140625" style="4293" customWidth="1"/>
    <col min="15619" max="15619" width="11" style="4293" customWidth="1"/>
    <col min="15620" max="15620" width="14.140625" style="4293" customWidth="1"/>
    <col min="15621" max="15621" width="12.42578125" style="4293" customWidth="1"/>
    <col min="15622" max="15622" width="12.7109375" style="4293" customWidth="1"/>
    <col min="15623" max="15623" width="11.5703125" style="4293" customWidth="1"/>
    <col min="15624" max="15625" width="12.7109375" style="4293" customWidth="1"/>
    <col min="15626" max="15626" width="13.140625" style="4293" customWidth="1"/>
    <col min="15627" max="15627" width="9.85546875" style="4293" customWidth="1"/>
    <col min="15628" max="15628" width="14" style="4293" customWidth="1"/>
    <col min="15629" max="15629" width="12.140625" style="4293" customWidth="1"/>
    <col min="15630" max="15630" width="12.7109375" style="4293" customWidth="1"/>
    <col min="15631" max="15631" width="10" style="4293" customWidth="1"/>
    <col min="15632" max="15632" width="13.42578125" style="4293" customWidth="1"/>
    <col min="15633" max="15633" width="10.5703125" style="4293" customWidth="1"/>
    <col min="15634" max="15872" width="9.140625" style="4293"/>
    <col min="15873" max="15873" width="20" style="4293" customWidth="1"/>
    <col min="15874" max="15874" width="13.140625" style="4293" customWidth="1"/>
    <col min="15875" max="15875" width="11" style="4293" customWidth="1"/>
    <col min="15876" max="15876" width="14.140625" style="4293" customWidth="1"/>
    <col min="15877" max="15877" width="12.42578125" style="4293" customWidth="1"/>
    <col min="15878" max="15878" width="12.7109375" style="4293" customWidth="1"/>
    <col min="15879" max="15879" width="11.5703125" style="4293" customWidth="1"/>
    <col min="15880" max="15881" width="12.7109375" style="4293" customWidth="1"/>
    <col min="15882" max="15882" width="13.140625" style="4293" customWidth="1"/>
    <col min="15883" max="15883" width="9.85546875" style="4293" customWidth="1"/>
    <col min="15884" max="15884" width="14" style="4293" customWidth="1"/>
    <col min="15885" max="15885" width="12.140625" style="4293" customWidth="1"/>
    <col min="15886" max="15886" width="12.7109375" style="4293" customWidth="1"/>
    <col min="15887" max="15887" width="10" style="4293" customWidth="1"/>
    <col min="15888" max="15888" width="13.42578125" style="4293" customWidth="1"/>
    <col min="15889" max="15889" width="10.5703125" style="4293" customWidth="1"/>
    <col min="15890" max="16128" width="9.140625" style="4293"/>
    <col min="16129" max="16129" width="20" style="4293" customWidth="1"/>
    <col min="16130" max="16130" width="13.140625" style="4293" customWidth="1"/>
    <col min="16131" max="16131" width="11" style="4293" customWidth="1"/>
    <col min="16132" max="16132" width="14.140625" style="4293" customWidth="1"/>
    <col min="16133" max="16133" width="12.42578125" style="4293" customWidth="1"/>
    <col min="16134" max="16134" width="12.7109375" style="4293" customWidth="1"/>
    <col min="16135" max="16135" width="11.5703125" style="4293" customWidth="1"/>
    <col min="16136" max="16137" width="12.7109375" style="4293" customWidth="1"/>
    <col min="16138" max="16138" width="13.140625" style="4293" customWidth="1"/>
    <col min="16139" max="16139" width="9.85546875" style="4293" customWidth="1"/>
    <col min="16140" max="16140" width="14" style="4293" customWidth="1"/>
    <col min="16141" max="16141" width="12.140625" style="4293" customWidth="1"/>
    <col min="16142" max="16142" width="12.7109375" style="4293" customWidth="1"/>
    <col min="16143" max="16143" width="10" style="4293" customWidth="1"/>
    <col min="16144" max="16144" width="13.42578125" style="4293" customWidth="1"/>
    <col min="16145" max="16145" width="10.5703125" style="4293" customWidth="1"/>
    <col min="16146" max="16384" width="9.140625" style="4293"/>
  </cols>
  <sheetData>
    <row r="1" spans="1:17" ht="17.25" customHeight="1" thickBot="1">
      <c r="A1" s="4291" t="s">
        <v>0</v>
      </c>
      <c r="Q1" s="4292" t="s">
        <v>1</v>
      </c>
    </row>
    <row r="2" spans="1:17" ht="24" customHeight="1" thickTop="1">
      <c r="A2" s="7762" t="s">
        <v>4033</v>
      </c>
      <c r="B2" s="7763"/>
      <c r="C2" s="7763"/>
      <c r="D2" s="7763"/>
      <c r="E2" s="7763"/>
      <c r="F2" s="7763"/>
      <c r="G2" s="7763"/>
      <c r="H2" s="7763"/>
      <c r="I2" s="7763"/>
      <c r="J2" s="7763"/>
      <c r="K2" s="7763"/>
      <c r="L2" s="7763"/>
      <c r="M2" s="7763"/>
      <c r="N2" s="7763"/>
      <c r="O2" s="7763"/>
      <c r="P2" s="7763"/>
      <c r="Q2" s="7764"/>
    </row>
    <row r="3" spans="1:17" ht="37.5" customHeight="1" thickBot="1">
      <c r="A3" s="7765" t="s">
        <v>4002</v>
      </c>
      <c r="B3" s="7766"/>
      <c r="C3" s="7766"/>
      <c r="D3" s="7766"/>
      <c r="E3" s="7766"/>
      <c r="F3" s="7766"/>
      <c r="G3" s="7766"/>
      <c r="H3" s="7766"/>
      <c r="I3" s="7766"/>
      <c r="J3" s="7766"/>
      <c r="K3" s="7766"/>
      <c r="L3" s="7766"/>
      <c r="M3" s="7766"/>
      <c r="N3" s="7766"/>
      <c r="O3" s="7766"/>
      <c r="P3" s="7766"/>
      <c r="Q3" s="7767"/>
    </row>
    <row r="4" spans="1:17" ht="38.25" customHeight="1" thickBot="1">
      <c r="A4" s="7784" t="s">
        <v>2132</v>
      </c>
      <c r="B4" s="7770">
        <v>2010</v>
      </c>
      <c r="C4" s="7781"/>
      <c r="D4" s="7781"/>
      <c r="E4" s="7771"/>
      <c r="F4" s="7770">
        <v>2011</v>
      </c>
      <c r="G4" s="7781"/>
      <c r="H4" s="7781"/>
      <c r="I4" s="7781"/>
      <c r="J4" s="7770">
        <v>2012</v>
      </c>
      <c r="K4" s="7781"/>
      <c r="L4" s="7781"/>
      <c r="M4" s="7781"/>
      <c r="N4" s="7770">
        <v>2013</v>
      </c>
      <c r="O4" s="7781"/>
      <c r="P4" s="7781"/>
      <c r="Q4" s="7772"/>
    </row>
    <row r="5" spans="1:17" ht="84" customHeight="1" thickBot="1">
      <c r="A5" s="7769"/>
      <c r="B5" s="5965" t="s">
        <v>5416</v>
      </c>
      <c r="C5" s="5966" t="s">
        <v>5417</v>
      </c>
      <c r="D5" s="5966" t="s">
        <v>5418</v>
      </c>
      <c r="E5" s="5967" t="s">
        <v>5419</v>
      </c>
      <c r="F5" s="5965" t="s">
        <v>5416</v>
      </c>
      <c r="G5" s="5966" t="s">
        <v>5417</v>
      </c>
      <c r="H5" s="5966" t="s">
        <v>5418</v>
      </c>
      <c r="I5" s="5967" t="s">
        <v>5419</v>
      </c>
      <c r="J5" s="5965" t="s">
        <v>5416</v>
      </c>
      <c r="K5" s="5966" t="s">
        <v>5417</v>
      </c>
      <c r="L5" s="5966" t="s">
        <v>5418</v>
      </c>
      <c r="M5" s="5967" t="s">
        <v>5419</v>
      </c>
      <c r="N5" s="5965" t="s">
        <v>5416</v>
      </c>
      <c r="O5" s="5966" t="s">
        <v>5417</v>
      </c>
      <c r="P5" s="5966" t="s">
        <v>5418</v>
      </c>
      <c r="Q5" s="5968" t="s">
        <v>5419</v>
      </c>
    </row>
    <row r="6" spans="1:17" s="4305" customFormat="1" ht="33" customHeight="1">
      <c r="A6" s="4398" t="s">
        <v>2538</v>
      </c>
      <c r="B6" s="4399">
        <v>286</v>
      </c>
      <c r="C6" s="4400">
        <v>116</v>
      </c>
      <c r="D6" s="4400">
        <v>686</v>
      </c>
      <c r="E6" s="4401">
        <v>1077</v>
      </c>
      <c r="F6" s="4399">
        <v>202</v>
      </c>
      <c r="G6" s="4400">
        <v>96</v>
      </c>
      <c r="H6" s="4400">
        <v>835</v>
      </c>
      <c r="I6" s="4402">
        <v>1506</v>
      </c>
      <c r="J6" s="4399">
        <v>189</v>
      </c>
      <c r="K6" s="4400">
        <v>443</v>
      </c>
      <c r="L6" s="4400">
        <v>872</v>
      </c>
      <c r="M6" s="4402">
        <v>1739</v>
      </c>
      <c r="N6" s="4399">
        <v>192</v>
      </c>
      <c r="O6" s="4400">
        <v>629</v>
      </c>
      <c r="P6" s="4400">
        <v>820</v>
      </c>
      <c r="Q6" s="4405">
        <v>1875</v>
      </c>
    </row>
    <row r="7" spans="1:17" s="4305" customFormat="1" ht="33" customHeight="1">
      <c r="A7" s="4403" t="s">
        <v>2539</v>
      </c>
      <c r="B7" s="4380">
        <v>295</v>
      </c>
      <c r="C7" s="4381">
        <v>86</v>
      </c>
      <c r="D7" s="4381">
        <v>736</v>
      </c>
      <c r="E7" s="4382">
        <v>1075</v>
      </c>
      <c r="F7" s="4380">
        <v>222</v>
      </c>
      <c r="G7" s="4381">
        <v>94</v>
      </c>
      <c r="H7" s="4381">
        <v>909</v>
      </c>
      <c r="I7" s="4383">
        <v>1614</v>
      </c>
      <c r="J7" s="4380">
        <v>248</v>
      </c>
      <c r="K7" s="4381">
        <v>499</v>
      </c>
      <c r="L7" s="4381">
        <v>857</v>
      </c>
      <c r="M7" s="4383">
        <v>1790</v>
      </c>
      <c r="N7" s="4380">
        <v>257</v>
      </c>
      <c r="O7" s="4381">
        <v>707</v>
      </c>
      <c r="P7" s="4381">
        <v>843</v>
      </c>
      <c r="Q7" s="4384">
        <v>1885</v>
      </c>
    </row>
    <row r="8" spans="1:17" s="4305" customFormat="1" ht="33" customHeight="1">
      <c r="A8" s="4403" t="s">
        <v>2540</v>
      </c>
      <c r="B8" s="4380">
        <v>369</v>
      </c>
      <c r="C8" s="4381">
        <v>73</v>
      </c>
      <c r="D8" s="4381">
        <v>845</v>
      </c>
      <c r="E8" s="4382">
        <v>1366</v>
      </c>
      <c r="F8" s="4380">
        <v>269</v>
      </c>
      <c r="G8" s="4381">
        <v>106</v>
      </c>
      <c r="H8" s="4381">
        <v>1054</v>
      </c>
      <c r="I8" s="4383">
        <v>1787</v>
      </c>
      <c r="J8" s="4380">
        <v>238</v>
      </c>
      <c r="K8" s="4381">
        <v>430</v>
      </c>
      <c r="L8" s="4381">
        <v>920</v>
      </c>
      <c r="M8" s="4383">
        <v>2021</v>
      </c>
      <c r="N8" s="4380">
        <v>321</v>
      </c>
      <c r="O8" s="4381">
        <v>676</v>
      </c>
      <c r="P8" s="4381">
        <v>923</v>
      </c>
      <c r="Q8" s="4384">
        <v>2083</v>
      </c>
    </row>
    <row r="9" spans="1:17" s="4305" customFormat="1" ht="33" customHeight="1">
      <c r="A9" s="4403" t="s">
        <v>2541</v>
      </c>
      <c r="B9" s="4380">
        <v>384</v>
      </c>
      <c r="C9" s="4381">
        <v>104</v>
      </c>
      <c r="D9" s="4381">
        <v>843</v>
      </c>
      <c r="E9" s="4382">
        <v>1353</v>
      </c>
      <c r="F9" s="4380">
        <v>252</v>
      </c>
      <c r="G9" s="4381">
        <v>138</v>
      </c>
      <c r="H9" s="4381">
        <v>987</v>
      </c>
      <c r="I9" s="4383">
        <v>1951</v>
      </c>
      <c r="J9" s="4380">
        <v>280</v>
      </c>
      <c r="K9" s="4381">
        <v>418</v>
      </c>
      <c r="L9" s="4381">
        <v>935</v>
      </c>
      <c r="M9" s="4383">
        <v>1892</v>
      </c>
      <c r="N9" s="4380">
        <v>349</v>
      </c>
      <c r="O9" s="4381">
        <v>571</v>
      </c>
      <c r="P9" s="4381">
        <v>840</v>
      </c>
      <c r="Q9" s="4384">
        <v>2253</v>
      </c>
    </row>
    <row r="10" spans="1:17" s="4305" customFormat="1" ht="33" customHeight="1">
      <c r="A10" s="4403" t="s">
        <v>2530</v>
      </c>
      <c r="B10" s="4380">
        <v>306</v>
      </c>
      <c r="C10" s="4381">
        <v>145</v>
      </c>
      <c r="D10" s="4381">
        <v>786</v>
      </c>
      <c r="E10" s="4382">
        <v>1271</v>
      </c>
      <c r="F10" s="4380">
        <v>195</v>
      </c>
      <c r="G10" s="4381">
        <v>128</v>
      </c>
      <c r="H10" s="4381">
        <v>873</v>
      </c>
      <c r="I10" s="4383">
        <v>2155</v>
      </c>
      <c r="J10" s="4380">
        <v>363</v>
      </c>
      <c r="K10" s="4381">
        <v>659</v>
      </c>
      <c r="L10" s="4381">
        <v>907</v>
      </c>
      <c r="M10" s="4383">
        <v>1897</v>
      </c>
      <c r="N10" s="4380">
        <v>452</v>
      </c>
      <c r="O10" s="4381">
        <v>754</v>
      </c>
      <c r="P10" s="4381">
        <v>853</v>
      </c>
      <c r="Q10" s="4384">
        <v>2274</v>
      </c>
    </row>
    <row r="11" spans="1:17" s="4305" customFormat="1" ht="33" customHeight="1">
      <c r="A11" s="4403" t="s">
        <v>2531</v>
      </c>
      <c r="B11" s="4380">
        <v>287</v>
      </c>
      <c r="C11" s="4381">
        <v>120</v>
      </c>
      <c r="D11" s="4381">
        <v>746</v>
      </c>
      <c r="E11" s="4382">
        <v>1610</v>
      </c>
      <c r="F11" s="4380">
        <v>183</v>
      </c>
      <c r="G11" s="4381">
        <v>140</v>
      </c>
      <c r="H11" s="4381">
        <v>850</v>
      </c>
      <c r="I11" s="4383">
        <v>1879</v>
      </c>
      <c r="J11" s="4380">
        <v>216</v>
      </c>
      <c r="K11" s="4381">
        <v>638</v>
      </c>
      <c r="L11" s="4381">
        <v>907</v>
      </c>
      <c r="M11" s="4383">
        <v>3651</v>
      </c>
      <c r="N11" s="4380">
        <v>352</v>
      </c>
      <c r="O11" s="4381">
        <v>561</v>
      </c>
      <c r="P11" s="4381">
        <v>803</v>
      </c>
      <c r="Q11" s="4384">
        <v>2175</v>
      </c>
    </row>
    <row r="12" spans="1:17" s="4305" customFormat="1" ht="33" customHeight="1">
      <c r="A12" s="4403" t="s">
        <v>2532</v>
      </c>
      <c r="B12" s="4380">
        <v>237</v>
      </c>
      <c r="C12" s="4381">
        <v>73</v>
      </c>
      <c r="D12" s="4381">
        <v>775</v>
      </c>
      <c r="E12" s="4382">
        <v>1623</v>
      </c>
      <c r="F12" s="4380">
        <v>154</v>
      </c>
      <c r="G12" s="4381">
        <v>175</v>
      </c>
      <c r="H12" s="4381">
        <v>871</v>
      </c>
      <c r="I12" s="4383">
        <v>2455</v>
      </c>
      <c r="J12" s="4380">
        <v>395</v>
      </c>
      <c r="K12" s="4381">
        <v>534</v>
      </c>
      <c r="L12" s="4381">
        <v>850</v>
      </c>
      <c r="M12" s="4383">
        <v>1071</v>
      </c>
      <c r="N12" s="4380">
        <v>346</v>
      </c>
      <c r="O12" s="4381">
        <v>613</v>
      </c>
      <c r="P12" s="4381">
        <v>535</v>
      </c>
      <c r="Q12" s="4384">
        <v>2618</v>
      </c>
    </row>
    <row r="13" spans="1:17" s="4305" customFormat="1" ht="33" customHeight="1">
      <c r="A13" s="4403" t="s">
        <v>2533</v>
      </c>
      <c r="B13" s="4380">
        <v>223</v>
      </c>
      <c r="C13" s="4381">
        <v>80</v>
      </c>
      <c r="D13" s="4381">
        <v>890</v>
      </c>
      <c r="E13" s="4382">
        <v>1716</v>
      </c>
      <c r="F13" s="4380">
        <v>139</v>
      </c>
      <c r="G13" s="4381">
        <v>169</v>
      </c>
      <c r="H13" s="4381">
        <v>966</v>
      </c>
      <c r="I13" s="4383">
        <v>2608</v>
      </c>
      <c r="J13" s="4380">
        <v>284</v>
      </c>
      <c r="K13" s="4381">
        <v>577</v>
      </c>
      <c r="L13" s="4381">
        <v>921</v>
      </c>
      <c r="M13" s="4383">
        <v>1934</v>
      </c>
      <c r="N13" s="4380">
        <v>281</v>
      </c>
      <c r="O13" s="4381">
        <v>551</v>
      </c>
      <c r="P13" s="4381">
        <v>850</v>
      </c>
      <c r="Q13" s="4384">
        <v>2205</v>
      </c>
    </row>
    <row r="14" spans="1:17" s="4305" customFormat="1" ht="33" customHeight="1">
      <c r="A14" s="4403" t="s">
        <v>2534</v>
      </c>
      <c r="B14" s="4380">
        <v>114</v>
      </c>
      <c r="C14" s="4381">
        <v>123</v>
      </c>
      <c r="D14" s="4381">
        <v>871</v>
      </c>
      <c r="E14" s="4382">
        <v>1306</v>
      </c>
      <c r="F14" s="4380">
        <v>142</v>
      </c>
      <c r="G14" s="4381">
        <v>171</v>
      </c>
      <c r="H14" s="4381">
        <v>1045</v>
      </c>
      <c r="I14" s="4383">
        <v>2312</v>
      </c>
      <c r="J14" s="4380">
        <v>256</v>
      </c>
      <c r="K14" s="4381">
        <v>650</v>
      </c>
      <c r="L14" s="4381">
        <v>1076</v>
      </c>
      <c r="M14" s="4383">
        <v>2073</v>
      </c>
      <c r="N14" s="4380">
        <v>311</v>
      </c>
      <c r="O14" s="4381">
        <v>541</v>
      </c>
      <c r="P14" s="4381">
        <v>906</v>
      </c>
      <c r="Q14" s="4384">
        <v>2645</v>
      </c>
    </row>
    <row r="15" spans="1:17" s="4305" customFormat="1" ht="33" customHeight="1">
      <c r="A15" s="4403" t="s">
        <v>2535</v>
      </c>
      <c r="B15" s="4380">
        <v>169</v>
      </c>
      <c r="C15" s="4381">
        <v>112</v>
      </c>
      <c r="D15" s="4381">
        <v>1096</v>
      </c>
      <c r="E15" s="4382">
        <v>1702</v>
      </c>
      <c r="F15" s="4380">
        <v>193</v>
      </c>
      <c r="G15" s="4381">
        <v>143</v>
      </c>
      <c r="H15" s="4381">
        <v>1115</v>
      </c>
      <c r="I15" s="4383">
        <v>2670</v>
      </c>
      <c r="J15" s="4380">
        <v>399</v>
      </c>
      <c r="K15" s="4381">
        <v>799</v>
      </c>
      <c r="L15" s="4381">
        <v>1058</v>
      </c>
      <c r="M15" s="4383">
        <v>2226</v>
      </c>
      <c r="N15" s="4380">
        <v>363</v>
      </c>
      <c r="O15" s="4381">
        <v>455</v>
      </c>
      <c r="P15" s="4381">
        <v>955</v>
      </c>
      <c r="Q15" s="4384">
        <v>2433</v>
      </c>
    </row>
    <row r="16" spans="1:17" s="4305" customFormat="1" ht="33" customHeight="1">
      <c r="A16" s="4403" t="s">
        <v>2536</v>
      </c>
      <c r="B16" s="4380">
        <v>332</v>
      </c>
      <c r="C16" s="4381">
        <v>92</v>
      </c>
      <c r="D16" s="4381">
        <v>952</v>
      </c>
      <c r="E16" s="4382">
        <v>1726</v>
      </c>
      <c r="F16" s="4380">
        <v>152</v>
      </c>
      <c r="G16" s="4381">
        <v>111</v>
      </c>
      <c r="H16" s="4381">
        <v>1018</v>
      </c>
      <c r="I16" s="4383">
        <v>2077</v>
      </c>
      <c r="J16" s="4380">
        <v>304</v>
      </c>
      <c r="K16" s="4381">
        <v>661</v>
      </c>
      <c r="L16" s="4381">
        <v>1141</v>
      </c>
      <c r="M16" s="4383">
        <v>2599</v>
      </c>
      <c r="N16" s="4380">
        <v>287</v>
      </c>
      <c r="O16" s="4381">
        <v>539</v>
      </c>
      <c r="P16" s="4381">
        <v>1029</v>
      </c>
      <c r="Q16" s="4384">
        <v>3163</v>
      </c>
    </row>
    <row r="17" spans="1:17" s="4305" customFormat="1" ht="33" customHeight="1">
      <c r="A17" s="4403" t="s">
        <v>2537</v>
      </c>
      <c r="B17" s="4380">
        <v>356</v>
      </c>
      <c r="C17" s="4381">
        <v>111</v>
      </c>
      <c r="D17" s="4381">
        <v>1167</v>
      </c>
      <c r="E17" s="4382">
        <v>2142</v>
      </c>
      <c r="F17" s="4380">
        <v>191</v>
      </c>
      <c r="G17" s="4381">
        <v>126</v>
      </c>
      <c r="H17" s="4381">
        <v>1094</v>
      </c>
      <c r="I17" s="4383">
        <v>2379</v>
      </c>
      <c r="J17" s="4380">
        <v>240</v>
      </c>
      <c r="K17" s="4381">
        <v>532</v>
      </c>
      <c r="L17" s="4381">
        <v>1171</v>
      </c>
      <c r="M17" s="4383">
        <v>1264</v>
      </c>
      <c r="N17" s="4380">
        <v>265</v>
      </c>
      <c r="O17" s="4381">
        <v>448</v>
      </c>
      <c r="P17" s="4381">
        <v>1102</v>
      </c>
      <c r="Q17" s="4384">
        <v>3415</v>
      </c>
    </row>
    <row r="18" spans="1:17" s="4305" customFormat="1" ht="33" customHeight="1" thickBot="1">
      <c r="A18" s="4406" t="s">
        <v>2</v>
      </c>
      <c r="B18" s="4407">
        <f t="shared" ref="B18:Q18" si="0">B6+B7+B8+B9+B10+B11+B12+B13+B14+B15+B16+B17</f>
        <v>3358</v>
      </c>
      <c r="C18" s="4408">
        <f t="shared" si="0"/>
        <v>1235</v>
      </c>
      <c r="D18" s="4408">
        <f t="shared" si="0"/>
        <v>10393</v>
      </c>
      <c r="E18" s="4409">
        <f t="shared" si="0"/>
        <v>17967</v>
      </c>
      <c r="F18" s="4407">
        <f t="shared" si="0"/>
        <v>2294</v>
      </c>
      <c r="G18" s="4408">
        <f t="shared" si="0"/>
        <v>1597</v>
      </c>
      <c r="H18" s="4408">
        <f t="shared" si="0"/>
        <v>11617</v>
      </c>
      <c r="I18" s="4410">
        <f t="shared" si="0"/>
        <v>25393</v>
      </c>
      <c r="J18" s="4407">
        <f t="shared" si="0"/>
        <v>3412</v>
      </c>
      <c r="K18" s="4408">
        <f t="shared" si="0"/>
        <v>6840</v>
      </c>
      <c r="L18" s="4408">
        <f t="shared" si="0"/>
        <v>11615</v>
      </c>
      <c r="M18" s="4410">
        <f t="shared" si="0"/>
        <v>24157</v>
      </c>
      <c r="N18" s="4407">
        <f t="shared" si="0"/>
        <v>3776</v>
      </c>
      <c r="O18" s="4408">
        <f t="shared" si="0"/>
        <v>7045</v>
      </c>
      <c r="P18" s="4408">
        <f t="shared" si="0"/>
        <v>10459</v>
      </c>
      <c r="Q18" s="4411">
        <f t="shared" si="0"/>
        <v>29024</v>
      </c>
    </row>
    <row r="19" spans="1:17" ht="20.100000000000001" customHeight="1" thickTop="1"/>
    <row r="20" spans="1:17" ht="20.100000000000001" customHeight="1">
      <c r="A20" s="4306" t="s">
        <v>3998</v>
      </c>
    </row>
    <row r="21" spans="1:17" ht="20.100000000000001" customHeight="1">
      <c r="A21" s="7773" t="s">
        <v>3999</v>
      </c>
      <c r="B21" s="7773"/>
      <c r="C21" s="7773"/>
    </row>
    <row r="22" spans="1:17" ht="20.100000000000001" customHeight="1">
      <c r="A22" s="7774" t="s">
        <v>4000</v>
      </c>
      <c r="B22" s="7774"/>
      <c r="C22" s="7774"/>
      <c r="D22" s="7774"/>
      <c r="E22" s="7774"/>
      <c r="F22" s="7774"/>
    </row>
    <row r="23" spans="1:17" ht="20.100000000000001" customHeight="1">
      <c r="A23" s="4306" t="s">
        <v>4001</v>
      </c>
    </row>
    <row r="27" spans="1:17">
      <c r="D27" s="4314" t="s">
        <v>3</v>
      </c>
    </row>
  </sheetData>
  <mergeCells count="9">
    <mergeCell ref="A21:C21"/>
    <mergeCell ref="A22:F22"/>
    <mergeCell ref="A2:Q2"/>
    <mergeCell ref="A3:Q3"/>
    <mergeCell ref="A4:A5"/>
    <mergeCell ref="B4:E4"/>
    <mergeCell ref="F4:I4"/>
    <mergeCell ref="J4:M4"/>
    <mergeCell ref="N4:Q4"/>
  </mergeCells>
  <hyperlinks>
    <hyperlink ref="A1" r:id="rId1"/>
  </hyperlinks>
  <pageMargins left="0.70866141732283472" right="0.70866141732283472" top="0.74803149606299213" bottom="0.74803149606299213" header="0.31496062992125984" footer="0.31496062992125984"/>
  <pageSetup paperSize="9" scale="68" fitToWidth="0" orientation="landscape" r:id="rId2"/>
  <headerFooter>
    <oddFooter>&amp;R262</oddFooter>
  </headerFooter>
  <drawing r:id="rId3"/>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55">
    <pageSetUpPr fitToPage="1"/>
  </sheetPr>
  <dimension ref="A1:F28"/>
  <sheetViews>
    <sheetView view="pageBreakPreview" zoomScale="60" zoomScaleNormal="100" workbookViewId="0">
      <selection activeCell="A4" sqref="A4"/>
    </sheetView>
  </sheetViews>
  <sheetFormatPr defaultRowHeight="12.75"/>
  <cols>
    <col min="1" max="1" width="17.140625" style="4293" customWidth="1"/>
    <col min="2" max="6" width="19.7109375" style="4293" customWidth="1"/>
    <col min="7" max="256" width="9.140625" style="4293"/>
    <col min="257" max="257" width="13.28515625" style="4293" customWidth="1"/>
    <col min="258" max="258" width="22.42578125" style="4293" customWidth="1"/>
    <col min="259" max="259" width="24.140625" style="4293" customWidth="1"/>
    <col min="260" max="260" width="18.28515625" style="4293" customWidth="1"/>
    <col min="261" max="261" width="21" style="4293" customWidth="1"/>
    <col min="262" max="262" width="21.7109375" style="4293" customWidth="1"/>
    <col min="263" max="512" width="9.140625" style="4293"/>
    <col min="513" max="513" width="13.28515625" style="4293" customWidth="1"/>
    <col min="514" max="514" width="22.42578125" style="4293" customWidth="1"/>
    <col min="515" max="515" width="24.140625" style="4293" customWidth="1"/>
    <col min="516" max="516" width="18.28515625" style="4293" customWidth="1"/>
    <col min="517" max="517" width="21" style="4293" customWidth="1"/>
    <col min="518" max="518" width="21.7109375" style="4293" customWidth="1"/>
    <col min="519" max="768" width="9.140625" style="4293"/>
    <col min="769" max="769" width="13.28515625" style="4293" customWidth="1"/>
    <col min="770" max="770" width="22.42578125" style="4293" customWidth="1"/>
    <col min="771" max="771" width="24.140625" style="4293" customWidth="1"/>
    <col min="772" max="772" width="18.28515625" style="4293" customWidth="1"/>
    <col min="773" max="773" width="21" style="4293" customWidth="1"/>
    <col min="774" max="774" width="21.7109375" style="4293" customWidth="1"/>
    <col min="775" max="1024" width="9.140625" style="4293"/>
    <col min="1025" max="1025" width="13.28515625" style="4293" customWidth="1"/>
    <col min="1026" max="1026" width="22.42578125" style="4293" customWidth="1"/>
    <col min="1027" max="1027" width="24.140625" style="4293" customWidth="1"/>
    <col min="1028" max="1028" width="18.28515625" style="4293" customWidth="1"/>
    <col min="1029" max="1029" width="21" style="4293" customWidth="1"/>
    <col min="1030" max="1030" width="21.7109375" style="4293" customWidth="1"/>
    <col min="1031" max="1280" width="9.140625" style="4293"/>
    <col min="1281" max="1281" width="13.28515625" style="4293" customWidth="1"/>
    <col min="1282" max="1282" width="22.42578125" style="4293" customWidth="1"/>
    <col min="1283" max="1283" width="24.140625" style="4293" customWidth="1"/>
    <col min="1284" max="1284" width="18.28515625" style="4293" customWidth="1"/>
    <col min="1285" max="1285" width="21" style="4293" customWidth="1"/>
    <col min="1286" max="1286" width="21.7109375" style="4293" customWidth="1"/>
    <col min="1287" max="1536" width="9.140625" style="4293"/>
    <col min="1537" max="1537" width="13.28515625" style="4293" customWidth="1"/>
    <col min="1538" max="1538" width="22.42578125" style="4293" customWidth="1"/>
    <col min="1539" max="1539" width="24.140625" style="4293" customWidth="1"/>
    <col min="1540" max="1540" width="18.28515625" style="4293" customWidth="1"/>
    <col min="1541" max="1541" width="21" style="4293" customWidth="1"/>
    <col min="1542" max="1542" width="21.7109375" style="4293" customWidth="1"/>
    <col min="1543" max="1792" width="9.140625" style="4293"/>
    <col min="1793" max="1793" width="13.28515625" style="4293" customWidth="1"/>
    <col min="1794" max="1794" width="22.42578125" style="4293" customWidth="1"/>
    <col min="1795" max="1795" width="24.140625" style="4293" customWidth="1"/>
    <col min="1796" max="1796" width="18.28515625" style="4293" customWidth="1"/>
    <col min="1797" max="1797" width="21" style="4293" customWidth="1"/>
    <col min="1798" max="1798" width="21.7109375" style="4293" customWidth="1"/>
    <col min="1799" max="2048" width="9.140625" style="4293"/>
    <col min="2049" max="2049" width="13.28515625" style="4293" customWidth="1"/>
    <col min="2050" max="2050" width="22.42578125" style="4293" customWidth="1"/>
    <col min="2051" max="2051" width="24.140625" style="4293" customWidth="1"/>
    <col min="2052" max="2052" width="18.28515625" style="4293" customWidth="1"/>
    <col min="2053" max="2053" width="21" style="4293" customWidth="1"/>
    <col min="2054" max="2054" width="21.7109375" style="4293" customWidth="1"/>
    <col min="2055" max="2304" width="9.140625" style="4293"/>
    <col min="2305" max="2305" width="13.28515625" style="4293" customWidth="1"/>
    <col min="2306" max="2306" width="22.42578125" style="4293" customWidth="1"/>
    <col min="2307" max="2307" width="24.140625" style="4293" customWidth="1"/>
    <col min="2308" max="2308" width="18.28515625" style="4293" customWidth="1"/>
    <col min="2309" max="2309" width="21" style="4293" customWidth="1"/>
    <col min="2310" max="2310" width="21.7109375" style="4293" customWidth="1"/>
    <col min="2311" max="2560" width="9.140625" style="4293"/>
    <col min="2561" max="2561" width="13.28515625" style="4293" customWidth="1"/>
    <col min="2562" max="2562" width="22.42578125" style="4293" customWidth="1"/>
    <col min="2563" max="2563" width="24.140625" style="4293" customWidth="1"/>
    <col min="2564" max="2564" width="18.28515625" style="4293" customWidth="1"/>
    <col min="2565" max="2565" width="21" style="4293" customWidth="1"/>
    <col min="2566" max="2566" width="21.7109375" style="4293" customWidth="1"/>
    <col min="2567" max="2816" width="9.140625" style="4293"/>
    <col min="2817" max="2817" width="13.28515625" style="4293" customWidth="1"/>
    <col min="2818" max="2818" width="22.42578125" style="4293" customWidth="1"/>
    <col min="2819" max="2819" width="24.140625" style="4293" customWidth="1"/>
    <col min="2820" max="2820" width="18.28515625" style="4293" customWidth="1"/>
    <col min="2821" max="2821" width="21" style="4293" customWidth="1"/>
    <col min="2822" max="2822" width="21.7109375" style="4293" customWidth="1"/>
    <col min="2823" max="3072" width="9.140625" style="4293"/>
    <col min="3073" max="3073" width="13.28515625" style="4293" customWidth="1"/>
    <col min="3074" max="3074" width="22.42578125" style="4293" customWidth="1"/>
    <col min="3075" max="3075" width="24.140625" style="4293" customWidth="1"/>
    <col min="3076" max="3076" width="18.28515625" style="4293" customWidth="1"/>
    <col min="3077" max="3077" width="21" style="4293" customWidth="1"/>
    <col min="3078" max="3078" width="21.7109375" style="4293" customWidth="1"/>
    <col min="3079" max="3328" width="9.140625" style="4293"/>
    <col min="3329" max="3329" width="13.28515625" style="4293" customWidth="1"/>
    <col min="3330" max="3330" width="22.42578125" style="4293" customWidth="1"/>
    <col min="3331" max="3331" width="24.140625" style="4293" customWidth="1"/>
    <col min="3332" max="3332" width="18.28515625" style="4293" customWidth="1"/>
    <col min="3333" max="3333" width="21" style="4293" customWidth="1"/>
    <col min="3334" max="3334" width="21.7109375" style="4293" customWidth="1"/>
    <col min="3335" max="3584" width="9.140625" style="4293"/>
    <col min="3585" max="3585" width="13.28515625" style="4293" customWidth="1"/>
    <col min="3586" max="3586" width="22.42578125" style="4293" customWidth="1"/>
    <col min="3587" max="3587" width="24.140625" style="4293" customWidth="1"/>
    <col min="3588" max="3588" width="18.28515625" style="4293" customWidth="1"/>
    <col min="3589" max="3589" width="21" style="4293" customWidth="1"/>
    <col min="3590" max="3590" width="21.7109375" style="4293" customWidth="1"/>
    <col min="3591" max="3840" width="9.140625" style="4293"/>
    <col min="3841" max="3841" width="13.28515625" style="4293" customWidth="1"/>
    <col min="3842" max="3842" width="22.42578125" style="4293" customWidth="1"/>
    <col min="3843" max="3843" width="24.140625" style="4293" customWidth="1"/>
    <col min="3844" max="3844" width="18.28515625" style="4293" customWidth="1"/>
    <col min="3845" max="3845" width="21" style="4293" customWidth="1"/>
    <col min="3846" max="3846" width="21.7109375" style="4293" customWidth="1"/>
    <col min="3847" max="4096" width="9.140625" style="4293"/>
    <col min="4097" max="4097" width="13.28515625" style="4293" customWidth="1"/>
    <col min="4098" max="4098" width="22.42578125" style="4293" customWidth="1"/>
    <col min="4099" max="4099" width="24.140625" style="4293" customWidth="1"/>
    <col min="4100" max="4100" width="18.28515625" style="4293" customWidth="1"/>
    <col min="4101" max="4101" width="21" style="4293" customWidth="1"/>
    <col min="4102" max="4102" width="21.7109375" style="4293" customWidth="1"/>
    <col min="4103" max="4352" width="9.140625" style="4293"/>
    <col min="4353" max="4353" width="13.28515625" style="4293" customWidth="1"/>
    <col min="4354" max="4354" width="22.42578125" style="4293" customWidth="1"/>
    <col min="4355" max="4355" width="24.140625" style="4293" customWidth="1"/>
    <col min="4356" max="4356" width="18.28515625" style="4293" customWidth="1"/>
    <col min="4357" max="4357" width="21" style="4293" customWidth="1"/>
    <col min="4358" max="4358" width="21.7109375" style="4293" customWidth="1"/>
    <col min="4359" max="4608" width="9.140625" style="4293"/>
    <col min="4609" max="4609" width="13.28515625" style="4293" customWidth="1"/>
    <col min="4610" max="4610" width="22.42578125" style="4293" customWidth="1"/>
    <col min="4611" max="4611" width="24.140625" style="4293" customWidth="1"/>
    <col min="4612" max="4612" width="18.28515625" style="4293" customWidth="1"/>
    <col min="4613" max="4613" width="21" style="4293" customWidth="1"/>
    <col min="4614" max="4614" width="21.7109375" style="4293" customWidth="1"/>
    <col min="4615" max="4864" width="9.140625" style="4293"/>
    <col min="4865" max="4865" width="13.28515625" style="4293" customWidth="1"/>
    <col min="4866" max="4866" width="22.42578125" style="4293" customWidth="1"/>
    <col min="4867" max="4867" width="24.140625" style="4293" customWidth="1"/>
    <col min="4868" max="4868" width="18.28515625" style="4293" customWidth="1"/>
    <col min="4869" max="4869" width="21" style="4293" customWidth="1"/>
    <col min="4870" max="4870" width="21.7109375" style="4293" customWidth="1"/>
    <col min="4871" max="5120" width="9.140625" style="4293"/>
    <col min="5121" max="5121" width="13.28515625" style="4293" customWidth="1"/>
    <col min="5122" max="5122" width="22.42578125" style="4293" customWidth="1"/>
    <col min="5123" max="5123" width="24.140625" style="4293" customWidth="1"/>
    <col min="5124" max="5124" width="18.28515625" style="4293" customWidth="1"/>
    <col min="5125" max="5125" width="21" style="4293" customWidth="1"/>
    <col min="5126" max="5126" width="21.7109375" style="4293" customWidth="1"/>
    <col min="5127" max="5376" width="9.140625" style="4293"/>
    <col min="5377" max="5377" width="13.28515625" style="4293" customWidth="1"/>
    <col min="5378" max="5378" width="22.42578125" style="4293" customWidth="1"/>
    <col min="5379" max="5379" width="24.140625" style="4293" customWidth="1"/>
    <col min="5380" max="5380" width="18.28515625" style="4293" customWidth="1"/>
    <col min="5381" max="5381" width="21" style="4293" customWidth="1"/>
    <col min="5382" max="5382" width="21.7109375" style="4293" customWidth="1"/>
    <col min="5383" max="5632" width="9.140625" style="4293"/>
    <col min="5633" max="5633" width="13.28515625" style="4293" customWidth="1"/>
    <col min="5634" max="5634" width="22.42578125" style="4293" customWidth="1"/>
    <col min="5635" max="5635" width="24.140625" style="4293" customWidth="1"/>
    <col min="5636" max="5636" width="18.28515625" style="4293" customWidth="1"/>
    <col min="5637" max="5637" width="21" style="4293" customWidth="1"/>
    <col min="5638" max="5638" width="21.7109375" style="4293" customWidth="1"/>
    <col min="5639" max="5888" width="9.140625" style="4293"/>
    <col min="5889" max="5889" width="13.28515625" style="4293" customWidth="1"/>
    <col min="5890" max="5890" width="22.42578125" style="4293" customWidth="1"/>
    <col min="5891" max="5891" width="24.140625" style="4293" customWidth="1"/>
    <col min="5892" max="5892" width="18.28515625" style="4293" customWidth="1"/>
    <col min="5893" max="5893" width="21" style="4293" customWidth="1"/>
    <col min="5894" max="5894" width="21.7109375" style="4293" customWidth="1"/>
    <col min="5895" max="6144" width="9.140625" style="4293"/>
    <col min="6145" max="6145" width="13.28515625" style="4293" customWidth="1"/>
    <col min="6146" max="6146" width="22.42578125" style="4293" customWidth="1"/>
    <col min="6147" max="6147" width="24.140625" style="4293" customWidth="1"/>
    <col min="6148" max="6148" width="18.28515625" style="4293" customWidth="1"/>
    <col min="6149" max="6149" width="21" style="4293" customWidth="1"/>
    <col min="6150" max="6150" width="21.7109375" style="4293" customWidth="1"/>
    <col min="6151" max="6400" width="9.140625" style="4293"/>
    <col min="6401" max="6401" width="13.28515625" style="4293" customWidth="1"/>
    <col min="6402" max="6402" width="22.42578125" style="4293" customWidth="1"/>
    <col min="6403" max="6403" width="24.140625" style="4293" customWidth="1"/>
    <col min="6404" max="6404" width="18.28515625" style="4293" customWidth="1"/>
    <col min="6405" max="6405" width="21" style="4293" customWidth="1"/>
    <col min="6406" max="6406" width="21.7109375" style="4293" customWidth="1"/>
    <col min="6407" max="6656" width="9.140625" style="4293"/>
    <col min="6657" max="6657" width="13.28515625" style="4293" customWidth="1"/>
    <col min="6658" max="6658" width="22.42578125" style="4293" customWidth="1"/>
    <col min="6659" max="6659" width="24.140625" style="4293" customWidth="1"/>
    <col min="6660" max="6660" width="18.28515625" style="4293" customWidth="1"/>
    <col min="6661" max="6661" width="21" style="4293" customWidth="1"/>
    <col min="6662" max="6662" width="21.7109375" style="4293" customWidth="1"/>
    <col min="6663" max="6912" width="9.140625" style="4293"/>
    <col min="6913" max="6913" width="13.28515625" style="4293" customWidth="1"/>
    <col min="6914" max="6914" width="22.42578125" style="4293" customWidth="1"/>
    <col min="6915" max="6915" width="24.140625" style="4293" customWidth="1"/>
    <col min="6916" max="6916" width="18.28515625" style="4293" customWidth="1"/>
    <col min="6917" max="6917" width="21" style="4293" customWidth="1"/>
    <col min="6918" max="6918" width="21.7109375" style="4293" customWidth="1"/>
    <col min="6919" max="7168" width="9.140625" style="4293"/>
    <col min="7169" max="7169" width="13.28515625" style="4293" customWidth="1"/>
    <col min="7170" max="7170" width="22.42578125" style="4293" customWidth="1"/>
    <col min="7171" max="7171" width="24.140625" style="4293" customWidth="1"/>
    <col min="7172" max="7172" width="18.28515625" style="4293" customWidth="1"/>
    <col min="7173" max="7173" width="21" style="4293" customWidth="1"/>
    <col min="7174" max="7174" width="21.7109375" style="4293" customWidth="1"/>
    <col min="7175" max="7424" width="9.140625" style="4293"/>
    <col min="7425" max="7425" width="13.28515625" style="4293" customWidth="1"/>
    <col min="7426" max="7426" width="22.42578125" style="4293" customWidth="1"/>
    <col min="7427" max="7427" width="24.140625" style="4293" customWidth="1"/>
    <col min="7428" max="7428" width="18.28515625" style="4293" customWidth="1"/>
    <col min="7429" max="7429" width="21" style="4293" customWidth="1"/>
    <col min="7430" max="7430" width="21.7109375" style="4293" customWidth="1"/>
    <col min="7431" max="7680" width="9.140625" style="4293"/>
    <col min="7681" max="7681" width="13.28515625" style="4293" customWidth="1"/>
    <col min="7682" max="7682" width="22.42578125" style="4293" customWidth="1"/>
    <col min="7683" max="7683" width="24.140625" style="4293" customWidth="1"/>
    <col min="7684" max="7684" width="18.28515625" style="4293" customWidth="1"/>
    <col min="7685" max="7685" width="21" style="4293" customWidth="1"/>
    <col min="7686" max="7686" width="21.7109375" style="4293" customWidth="1"/>
    <col min="7687" max="7936" width="9.140625" style="4293"/>
    <col min="7937" max="7937" width="13.28515625" style="4293" customWidth="1"/>
    <col min="7938" max="7938" width="22.42578125" style="4293" customWidth="1"/>
    <col min="7939" max="7939" width="24.140625" style="4293" customWidth="1"/>
    <col min="7940" max="7940" width="18.28515625" style="4293" customWidth="1"/>
    <col min="7941" max="7941" width="21" style="4293" customWidth="1"/>
    <col min="7942" max="7942" width="21.7109375" style="4293" customWidth="1"/>
    <col min="7943" max="8192" width="9.140625" style="4293"/>
    <col min="8193" max="8193" width="13.28515625" style="4293" customWidth="1"/>
    <col min="8194" max="8194" width="22.42578125" style="4293" customWidth="1"/>
    <col min="8195" max="8195" width="24.140625" style="4293" customWidth="1"/>
    <col min="8196" max="8196" width="18.28515625" style="4293" customWidth="1"/>
    <col min="8197" max="8197" width="21" style="4293" customWidth="1"/>
    <col min="8198" max="8198" width="21.7109375" style="4293" customWidth="1"/>
    <col min="8199" max="8448" width="9.140625" style="4293"/>
    <col min="8449" max="8449" width="13.28515625" style="4293" customWidth="1"/>
    <col min="8450" max="8450" width="22.42578125" style="4293" customWidth="1"/>
    <col min="8451" max="8451" width="24.140625" style="4293" customWidth="1"/>
    <col min="8452" max="8452" width="18.28515625" style="4293" customWidth="1"/>
    <col min="8453" max="8453" width="21" style="4293" customWidth="1"/>
    <col min="8454" max="8454" width="21.7109375" style="4293" customWidth="1"/>
    <col min="8455" max="8704" width="9.140625" style="4293"/>
    <col min="8705" max="8705" width="13.28515625" style="4293" customWidth="1"/>
    <col min="8706" max="8706" width="22.42578125" style="4293" customWidth="1"/>
    <col min="8707" max="8707" width="24.140625" style="4293" customWidth="1"/>
    <col min="8708" max="8708" width="18.28515625" style="4293" customWidth="1"/>
    <col min="8709" max="8709" width="21" style="4293" customWidth="1"/>
    <col min="8710" max="8710" width="21.7109375" style="4293" customWidth="1"/>
    <col min="8711" max="8960" width="9.140625" style="4293"/>
    <col min="8961" max="8961" width="13.28515625" style="4293" customWidth="1"/>
    <col min="8962" max="8962" width="22.42578125" style="4293" customWidth="1"/>
    <col min="8963" max="8963" width="24.140625" style="4293" customWidth="1"/>
    <col min="8964" max="8964" width="18.28515625" style="4293" customWidth="1"/>
    <col min="8965" max="8965" width="21" style="4293" customWidth="1"/>
    <col min="8966" max="8966" width="21.7109375" style="4293" customWidth="1"/>
    <col min="8967" max="9216" width="9.140625" style="4293"/>
    <col min="9217" max="9217" width="13.28515625" style="4293" customWidth="1"/>
    <col min="9218" max="9218" width="22.42578125" style="4293" customWidth="1"/>
    <col min="9219" max="9219" width="24.140625" style="4293" customWidth="1"/>
    <col min="9220" max="9220" width="18.28515625" style="4293" customWidth="1"/>
    <col min="9221" max="9221" width="21" style="4293" customWidth="1"/>
    <col min="9222" max="9222" width="21.7109375" style="4293" customWidth="1"/>
    <col min="9223" max="9472" width="9.140625" style="4293"/>
    <col min="9473" max="9473" width="13.28515625" style="4293" customWidth="1"/>
    <col min="9474" max="9474" width="22.42578125" style="4293" customWidth="1"/>
    <col min="9475" max="9475" width="24.140625" style="4293" customWidth="1"/>
    <col min="9476" max="9476" width="18.28515625" style="4293" customWidth="1"/>
    <col min="9477" max="9477" width="21" style="4293" customWidth="1"/>
    <col min="9478" max="9478" width="21.7109375" style="4293" customWidth="1"/>
    <col min="9479" max="9728" width="9.140625" style="4293"/>
    <col min="9729" max="9729" width="13.28515625" style="4293" customWidth="1"/>
    <col min="9730" max="9730" width="22.42578125" style="4293" customWidth="1"/>
    <col min="9731" max="9731" width="24.140625" style="4293" customWidth="1"/>
    <col min="9732" max="9732" width="18.28515625" style="4293" customWidth="1"/>
    <col min="9733" max="9733" width="21" style="4293" customWidth="1"/>
    <col min="9734" max="9734" width="21.7109375" style="4293" customWidth="1"/>
    <col min="9735" max="9984" width="9.140625" style="4293"/>
    <col min="9985" max="9985" width="13.28515625" style="4293" customWidth="1"/>
    <col min="9986" max="9986" width="22.42578125" style="4293" customWidth="1"/>
    <col min="9987" max="9987" width="24.140625" style="4293" customWidth="1"/>
    <col min="9988" max="9988" width="18.28515625" style="4293" customWidth="1"/>
    <col min="9989" max="9989" width="21" style="4293" customWidth="1"/>
    <col min="9990" max="9990" width="21.7109375" style="4293" customWidth="1"/>
    <col min="9991" max="10240" width="9.140625" style="4293"/>
    <col min="10241" max="10241" width="13.28515625" style="4293" customWidth="1"/>
    <col min="10242" max="10242" width="22.42578125" style="4293" customWidth="1"/>
    <col min="10243" max="10243" width="24.140625" style="4293" customWidth="1"/>
    <col min="10244" max="10244" width="18.28515625" style="4293" customWidth="1"/>
    <col min="10245" max="10245" width="21" style="4293" customWidth="1"/>
    <col min="10246" max="10246" width="21.7109375" style="4293" customWidth="1"/>
    <col min="10247" max="10496" width="9.140625" style="4293"/>
    <col min="10497" max="10497" width="13.28515625" style="4293" customWidth="1"/>
    <col min="10498" max="10498" width="22.42578125" style="4293" customWidth="1"/>
    <col min="10499" max="10499" width="24.140625" style="4293" customWidth="1"/>
    <col min="10500" max="10500" width="18.28515625" style="4293" customWidth="1"/>
    <col min="10501" max="10501" width="21" style="4293" customWidth="1"/>
    <col min="10502" max="10502" width="21.7109375" style="4293" customWidth="1"/>
    <col min="10503" max="10752" width="9.140625" style="4293"/>
    <col min="10753" max="10753" width="13.28515625" style="4293" customWidth="1"/>
    <col min="10754" max="10754" width="22.42578125" style="4293" customWidth="1"/>
    <col min="10755" max="10755" width="24.140625" style="4293" customWidth="1"/>
    <col min="10756" max="10756" width="18.28515625" style="4293" customWidth="1"/>
    <col min="10757" max="10757" width="21" style="4293" customWidth="1"/>
    <col min="10758" max="10758" width="21.7109375" style="4293" customWidth="1"/>
    <col min="10759" max="11008" width="9.140625" style="4293"/>
    <col min="11009" max="11009" width="13.28515625" style="4293" customWidth="1"/>
    <col min="11010" max="11010" width="22.42578125" style="4293" customWidth="1"/>
    <col min="11011" max="11011" width="24.140625" style="4293" customWidth="1"/>
    <col min="11012" max="11012" width="18.28515625" style="4293" customWidth="1"/>
    <col min="11013" max="11013" width="21" style="4293" customWidth="1"/>
    <col min="11014" max="11014" width="21.7109375" style="4293" customWidth="1"/>
    <col min="11015" max="11264" width="9.140625" style="4293"/>
    <col min="11265" max="11265" width="13.28515625" style="4293" customWidth="1"/>
    <col min="11266" max="11266" width="22.42578125" style="4293" customWidth="1"/>
    <col min="11267" max="11267" width="24.140625" style="4293" customWidth="1"/>
    <col min="11268" max="11268" width="18.28515625" style="4293" customWidth="1"/>
    <col min="11269" max="11269" width="21" style="4293" customWidth="1"/>
    <col min="11270" max="11270" width="21.7109375" style="4293" customWidth="1"/>
    <col min="11271" max="11520" width="9.140625" style="4293"/>
    <col min="11521" max="11521" width="13.28515625" style="4293" customWidth="1"/>
    <col min="11522" max="11522" width="22.42578125" style="4293" customWidth="1"/>
    <col min="11523" max="11523" width="24.140625" style="4293" customWidth="1"/>
    <col min="11524" max="11524" width="18.28515625" style="4293" customWidth="1"/>
    <col min="11525" max="11525" width="21" style="4293" customWidth="1"/>
    <col min="11526" max="11526" width="21.7109375" style="4293" customWidth="1"/>
    <col min="11527" max="11776" width="9.140625" style="4293"/>
    <col min="11777" max="11777" width="13.28515625" style="4293" customWidth="1"/>
    <col min="11778" max="11778" width="22.42578125" style="4293" customWidth="1"/>
    <col min="11779" max="11779" width="24.140625" style="4293" customWidth="1"/>
    <col min="11780" max="11780" width="18.28515625" style="4293" customWidth="1"/>
    <col min="11781" max="11781" width="21" style="4293" customWidth="1"/>
    <col min="11782" max="11782" width="21.7109375" style="4293" customWidth="1"/>
    <col min="11783" max="12032" width="9.140625" style="4293"/>
    <col min="12033" max="12033" width="13.28515625" style="4293" customWidth="1"/>
    <col min="12034" max="12034" width="22.42578125" style="4293" customWidth="1"/>
    <col min="12035" max="12035" width="24.140625" style="4293" customWidth="1"/>
    <col min="12036" max="12036" width="18.28515625" style="4293" customWidth="1"/>
    <col min="12037" max="12037" width="21" style="4293" customWidth="1"/>
    <col min="12038" max="12038" width="21.7109375" style="4293" customWidth="1"/>
    <col min="12039" max="12288" width="9.140625" style="4293"/>
    <col min="12289" max="12289" width="13.28515625" style="4293" customWidth="1"/>
    <col min="12290" max="12290" width="22.42578125" style="4293" customWidth="1"/>
    <col min="12291" max="12291" width="24.140625" style="4293" customWidth="1"/>
    <col min="12292" max="12292" width="18.28515625" style="4293" customWidth="1"/>
    <col min="12293" max="12293" width="21" style="4293" customWidth="1"/>
    <col min="12294" max="12294" width="21.7109375" style="4293" customWidth="1"/>
    <col min="12295" max="12544" width="9.140625" style="4293"/>
    <col min="12545" max="12545" width="13.28515625" style="4293" customWidth="1"/>
    <col min="12546" max="12546" width="22.42578125" style="4293" customWidth="1"/>
    <col min="12547" max="12547" width="24.140625" style="4293" customWidth="1"/>
    <col min="12548" max="12548" width="18.28515625" style="4293" customWidth="1"/>
    <col min="12549" max="12549" width="21" style="4293" customWidth="1"/>
    <col min="12550" max="12550" width="21.7109375" style="4293" customWidth="1"/>
    <col min="12551" max="12800" width="9.140625" style="4293"/>
    <col min="12801" max="12801" width="13.28515625" style="4293" customWidth="1"/>
    <col min="12802" max="12802" width="22.42578125" style="4293" customWidth="1"/>
    <col min="12803" max="12803" width="24.140625" style="4293" customWidth="1"/>
    <col min="12804" max="12804" width="18.28515625" style="4293" customWidth="1"/>
    <col min="12805" max="12805" width="21" style="4293" customWidth="1"/>
    <col min="12806" max="12806" width="21.7109375" style="4293" customWidth="1"/>
    <col min="12807" max="13056" width="9.140625" style="4293"/>
    <col min="13057" max="13057" width="13.28515625" style="4293" customWidth="1"/>
    <col min="13058" max="13058" width="22.42578125" style="4293" customWidth="1"/>
    <col min="13059" max="13059" width="24.140625" style="4293" customWidth="1"/>
    <col min="13060" max="13060" width="18.28515625" style="4293" customWidth="1"/>
    <col min="13061" max="13061" width="21" style="4293" customWidth="1"/>
    <col min="13062" max="13062" width="21.7109375" style="4293" customWidth="1"/>
    <col min="13063" max="13312" width="9.140625" style="4293"/>
    <col min="13313" max="13313" width="13.28515625" style="4293" customWidth="1"/>
    <col min="13314" max="13314" width="22.42578125" style="4293" customWidth="1"/>
    <col min="13315" max="13315" width="24.140625" style="4293" customWidth="1"/>
    <col min="13316" max="13316" width="18.28515625" style="4293" customWidth="1"/>
    <col min="13317" max="13317" width="21" style="4293" customWidth="1"/>
    <col min="13318" max="13318" width="21.7109375" style="4293" customWidth="1"/>
    <col min="13319" max="13568" width="9.140625" style="4293"/>
    <col min="13569" max="13569" width="13.28515625" style="4293" customWidth="1"/>
    <col min="13570" max="13570" width="22.42578125" style="4293" customWidth="1"/>
    <col min="13571" max="13571" width="24.140625" style="4293" customWidth="1"/>
    <col min="13572" max="13572" width="18.28515625" style="4293" customWidth="1"/>
    <col min="13573" max="13573" width="21" style="4293" customWidth="1"/>
    <col min="13574" max="13574" width="21.7109375" style="4293" customWidth="1"/>
    <col min="13575" max="13824" width="9.140625" style="4293"/>
    <col min="13825" max="13825" width="13.28515625" style="4293" customWidth="1"/>
    <col min="13826" max="13826" width="22.42578125" style="4293" customWidth="1"/>
    <col min="13827" max="13827" width="24.140625" style="4293" customWidth="1"/>
    <col min="13828" max="13828" width="18.28515625" style="4293" customWidth="1"/>
    <col min="13829" max="13829" width="21" style="4293" customWidth="1"/>
    <col min="13830" max="13830" width="21.7109375" style="4293" customWidth="1"/>
    <col min="13831" max="14080" width="9.140625" style="4293"/>
    <col min="14081" max="14081" width="13.28515625" style="4293" customWidth="1"/>
    <col min="14082" max="14082" width="22.42578125" style="4293" customWidth="1"/>
    <col min="14083" max="14083" width="24.140625" style="4293" customWidth="1"/>
    <col min="14084" max="14084" width="18.28515625" style="4293" customWidth="1"/>
    <col min="14085" max="14085" width="21" style="4293" customWidth="1"/>
    <col min="14086" max="14086" width="21.7109375" style="4293" customWidth="1"/>
    <col min="14087" max="14336" width="9.140625" style="4293"/>
    <col min="14337" max="14337" width="13.28515625" style="4293" customWidth="1"/>
    <col min="14338" max="14338" width="22.42578125" style="4293" customWidth="1"/>
    <col min="14339" max="14339" width="24.140625" style="4293" customWidth="1"/>
    <col min="14340" max="14340" width="18.28515625" style="4293" customWidth="1"/>
    <col min="14341" max="14341" width="21" style="4293" customWidth="1"/>
    <col min="14342" max="14342" width="21.7109375" style="4293" customWidth="1"/>
    <col min="14343" max="14592" width="9.140625" style="4293"/>
    <col min="14593" max="14593" width="13.28515625" style="4293" customWidth="1"/>
    <col min="14594" max="14594" width="22.42578125" style="4293" customWidth="1"/>
    <col min="14595" max="14595" width="24.140625" style="4293" customWidth="1"/>
    <col min="14596" max="14596" width="18.28515625" style="4293" customWidth="1"/>
    <col min="14597" max="14597" width="21" style="4293" customWidth="1"/>
    <col min="14598" max="14598" width="21.7109375" style="4293" customWidth="1"/>
    <col min="14599" max="14848" width="9.140625" style="4293"/>
    <col min="14849" max="14849" width="13.28515625" style="4293" customWidth="1"/>
    <col min="14850" max="14850" width="22.42578125" style="4293" customWidth="1"/>
    <col min="14851" max="14851" width="24.140625" style="4293" customWidth="1"/>
    <col min="14852" max="14852" width="18.28515625" style="4293" customWidth="1"/>
    <col min="14853" max="14853" width="21" style="4293" customWidth="1"/>
    <col min="14854" max="14854" width="21.7109375" style="4293" customWidth="1"/>
    <col min="14855" max="15104" width="9.140625" style="4293"/>
    <col min="15105" max="15105" width="13.28515625" style="4293" customWidth="1"/>
    <col min="15106" max="15106" width="22.42578125" style="4293" customWidth="1"/>
    <col min="15107" max="15107" width="24.140625" style="4293" customWidth="1"/>
    <col min="15108" max="15108" width="18.28515625" style="4293" customWidth="1"/>
    <col min="15109" max="15109" width="21" style="4293" customWidth="1"/>
    <col min="15110" max="15110" width="21.7109375" style="4293" customWidth="1"/>
    <col min="15111" max="15360" width="9.140625" style="4293"/>
    <col min="15361" max="15361" width="13.28515625" style="4293" customWidth="1"/>
    <col min="15362" max="15362" width="22.42578125" style="4293" customWidth="1"/>
    <col min="15363" max="15363" width="24.140625" style="4293" customWidth="1"/>
    <col min="15364" max="15364" width="18.28515625" style="4293" customWidth="1"/>
    <col min="15365" max="15365" width="21" style="4293" customWidth="1"/>
    <col min="15366" max="15366" width="21.7109375" style="4293" customWidth="1"/>
    <col min="15367" max="15616" width="9.140625" style="4293"/>
    <col min="15617" max="15617" width="13.28515625" style="4293" customWidth="1"/>
    <col min="15618" max="15618" width="22.42578125" style="4293" customWidth="1"/>
    <col min="15619" max="15619" width="24.140625" style="4293" customWidth="1"/>
    <col min="15620" max="15620" width="18.28515625" style="4293" customWidth="1"/>
    <col min="15621" max="15621" width="21" style="4293" customWidth="1"/>
    <col min="15622" max="15622" width="21.7109375" style="4293" customWidth="1"/>
    <col min="15623" max="15872" width="9.140625" style="4293"/>
    <col min="15873" max="15873" width="13.28515625" style="4293" customWidth="1"/>
    <col min="15874" max="15874" width="22.42578125" style="4293" customWidth="1"/>
    <col min="15875" max="15875" width="24.140625" style="4293" customWidth="1"/>
    <col min="15876" max="15876" width="18.28515625" style="4293" customWidth="1"/>
    <col min="15877" max="15877" width="21" style="4293" customWidth="1"/>
    <col min="15878" max="15878" width="21.7109375" style="4293" customWidth="1"/>
    <col min="15879" max="16128" width="9.140625" style="4293"/>
    <col min="16129" max="16129" width="13.28515625" style="4293" customWidth="1"/>
    <col min="16130" max="16130" width="22.42578125" style="4293" customWidth="1"/>
    <col min="16131" max="16131" width="24.140625" style="4293" customWidth="1"/>
    <col min="16132" max="16132" width="18.28515625" style="4293" customWidth="1"/>
    <col min="16133" max="16133" width="21" style="4293" customWidth="1"/>
    <col min="16134" max="16134" width="21.7109375" style="4293" customWidth="1"/>
    <col min="16135" max="16384" width="9.140625" style="4293"/>
  </cols>
  <sheetData>
    <row r="1" spans="1:6" ht="17.25" customHeight="1" thickBot="1">
      <c r="A1" s="4291" t="s">
        <v>0</v>
      </c>
      <c r="F1" s="4292" t="s">
        <v>1</v>
      </c>
    </row>
    <row r="2" spans="1:6" ht="22.5" customHeight="1" thickTop="1">
      <c r="A2" s="7762" t="s">
        <v>4041</v>
      </c>
      <c r="B2" s="7763"/>
      <c r="C2" s="7763"/>
      <c r="D2" s="7763"/>
      <c r="E2" s="7763"/>
      <c r="F2" s="7764"/>
    </row>
    <row r="3" spans="1:6" ht="33.75" customHeight="1" thickBot="1">
      <c r="A3" s="7785" t="s">
        <v>4037</v>
      </c>
      <c r="B3" s="7786"/>
      <c r="C3" s="7786"/>
      <c r="D3" s="7786"/>
      <c r="E3" s="7786"/>
      <c r="F3" s="7787"/>
    </row>
    <row r="4" spans="1:6" ht="56.25" customHeight="1" thickBot="1">
      <c r="A4" s="4413" t="s">
        <v>2089</v>
      </c>
      <c r="B4" s="4412" t="s">
        <v>4036</v>
      </c>
      <c r="C4" s="4316" t="s">
        <v>4038</v>
      </c>
      <c r="D4" s="4316" t="s">
        <v>4039</v>
      </c>
      <c r="E4" s="4317" t="s">
        <v>4040</v>
      </c>
      <c r="F4" s="4414" t="s">
        <v>2</v>
      </c>
    </row>
    <row r="5" spans="1:6" ht="15" customHeight="1">
      <c r="A5" s="4415">
        <v>1999</v>
      </c>
      <c r="B5" s="4416" t="s">
        <v>4003</v>
      </c>
      <c r="C5" s="4417">
        <v>0</v>
      </c>
      <c r="D5" s="4417">
        <v>0</v>
      </c>
      <c r="E5" s="4418" t="s">
        <v>4004</v>
      </c>
      <c r="F5" s="4419" t="s">
        <v>4005</v>
      </c>
    </row>
    <row r="6" spans="1:6" ht="15" customHeight="1">
      <c r="A6" s="4420">
        <v>2000</v>
      </c>
      <c r="B6" s="4421">
        <v>5347</v>
      </c>
      <c r="C6" s="4422">
        <v>5232</v>
      </c>
      <c r="D6" s="4422">
        <v>6994</v>
      </c>
      <c r="E6" s="4423">
        <v>4648</v>
      </c>
      <c r="F6" s="4424">
        <v>22221</v>
      </c>
    </row>
    <row r="7" spans="1:6" ht="15" customHeight="1">
      <c r="A7" s="4420">
        <v>2001</v>
      </c>
      <c r="B7" s="4421">
        <v>3679</v>
      </c>
      <c r="C7" s="4422">
        <v>11220</v>
      </c>
      <c r="D7" s="4422">
        <v>7738</v>
      </c>
      <c r="E7" s="4423">
        <v>4436</v>
      </c>
      <c r="F7" s="4424">
        <v>27073</v>
      </c>
    </row>
    <row r="8" spans="1:6" ht="15" customHeight="1">
      <c r="A8" s="4420">
        <v>2002</v>
      </c>
      <c r="B8" s="4421">
        <v>10971</v>
      </c>
      <c r="C8" s="4422">
        <v>32767</v>
      </c>
      <c r="D8" s="4422">
        <v>27363</v>
      </c>
      <c r="E8" s="4423">
        <v>12545</v>
      </c>
      <c r="F8" s="4424">
        <v>83645</v>
      </c>
    </row>
    <row r="9" spans="1:6" ht="15" customHeight="1">
      <c r="A9" s="4420">
        <v>2003</v>
      </c>
      <c r="B9" s="4421">
        <v>16283</v>
      </c>
      <c r="C9" s="4422">
        <v>72780</v>
      </c>
      <c r="D9" s="4422">
        <v>56023</v>
      </c>
      <c r="E9" s="4423">
        <v>12096</v>
      </c>
      <c r="F9" s="4424">
        <v>157182</v>
      </c>
    </row>
    <row r="10" spans="1:6" ht="15" customHeight="1">
      <c r="A10" s="4420">
        <v>2004</v>
      </c>
      <c r="B10" s="4421">
        <v>24483</v>
      </c>
      <c r="C10" s="4422">
        <v>137644</v>
      </c>
      <c r="D10" s="4422">
        <v>116390</v>
      </c>
      <c r="E10" s="4423">
        <v>19049</v>
      </c>
      <c r="F10" s="4424">
        <v>297566</v>
      </c>
    </row>
    <row r="11" spans="1:6" ht="15" customHeight="1">
      <c r="A11" s="4420">
        <v>2005</v>
      </c>
      <c r="B11" s="4421">
        <v>37200</v>
      </c>
      <c r="C11" s="4422">
        <v>158878</v>
      </c>
      <c r="D11" s="4422">
        <v>134495</v>
      </c>
      <c r="E11" s="4423">
        <v>31833</v>
      </c>
      <c r="F11" s="4424">
        <v>362405</v>
      </c>
    </row>
    <row r="12" spans="1:6" ht="15" customHeight="1">
      <c r="A12" s="4420">
        <v>2006</v>
      </c>
      <c r="B12" s="4421">
        <v>60663</v>
      </c>
      <c r="C12" s="4422">
        <v>203055</v>
      </c>
      <c r="D12" s="4422">
        <v>186088</v>
      </c>
      <c r="E12" s="4423">
        <v>70335</v>
      </c>
      <c r="F12" s="4424">
        <v>520141</v>
      </c>
    </row>
    <row r="13" spans="1:6" ht="15" customHeight="1">
      <c r="A13" s="4420">
        <v>2007</v>
      </c>
      <c r="B13" s="4421">
        <v>73970</v>
      </c>
      <c r="C13" s="4422">
        <v>239645</v>
      </c>
      <c r="D13" s="4422">
        <v>226386</v>
      </c>
      <c r="E13" s="4423">
        <v>106905</v>
      </c>
      <c r="F13" s="4424">
        <v>646906</v>
      </c>
    </row>
    <row r="14" spans="1:6" ht="15" customHeight="1">
      <c r="A14" s="4420">
        <v>2008</v>
      </c>
      <c r="B14" s="4421">
        <v>90423</v>
      </c>
      <c r="C14" s="4422">
        <v>236062</v>
      </c>
      <c r="D14" s="4422">
        <v>243481</v>
      </c>
      <c r="E14" s="4423">
        <v>132981</v>
      </c>
      <c r="F14" s="4424">
        <v>702947</v>
      </c>
    </row>
    <row r="15" spans="1:6" ht="15" customHeight="1">
      <c r="A15" s="4420">
        <v>2009</v>
      </c>
      <c r="B15" s="4421">
        <v>80589</v>
      </c>
      <c r="C15" s="4422">
        <v>134209</v>
      </c>
      <c r="D15" s="4422">
        <v>97073</v>
      </c>
      <c r="E15" s="4423">
        <v>130526</v>
      </c>
      <c r="F15" s="4424">
        <v>442397</v>
      </c>
    </row>
    <row r="16" spans="1:6" ht="15" customHeight="1">
      <c r="A16" s="4420">
        <v>2010</v>
      </c>
      <c r="B16" s="4421">
        <v>101299</v>
      </c>
      <c r="C16" s="4422">
        <v>147367</v>
      </c>
      <c r="D16" s="4422">
        <v>140405</v>
      </c>
      <c r="E16" s="4423">
        <v>135957</v>
      </c>
      <c r="F16" s="4424">
        <v>525028</v>
      </c>
    </row>
    <row r="17" spans="1:6" ht="15" customHeight="1">
      <c r="A17" s="4420">
        <v>2011</v>
      </c>
      <c r="B17" s="4421">
        <v>121514</v>
      </c>
      <c r="C17" s="4422">
        <v>193317</v>
      </c>
      <c r="D17" s="4422">
        <v>207588</v>
      </c>
      <c r="E17" s="4423">
        <v>178294</v>
      </c>
      <c r="F17" s="4424">
        <v>700713</v>
      </c>
    </row>
    <row r="18" spans="1:6" ht="15" customHeight="1">
      <c r="A18" s="4420">
        <v>2012</v>
      </c>
      <c r="B18" s="4421">
        <v>123264</v>
      </c>
      <c r="C18" s="4422">
        <v>179239</v>
      </c>
      <c r="D18" s="4422">
        <v>194358</v>
      </c>
      <c r="E18" s="4423">
        <v>200108</v>
      </c>
      <c r="F18" s="4424">
        <v>696971</v>
      </c>
    </row>
    <row r="19" spans="1:6" ht="15" customHeight="1" thickBot="1">
      <c r="A19" s="4425">
        <v>2013</v>
      </c>
      <c r="B19" s="4426">
        <v>180382</v>
      </c>
      <c r="C19" s="4427" t="s">
        <v>4006</v>
      </c>
      <c r="D19" s="4427">
        <v>190028</v>
      </c>
      <c r="E19" s="4428">
        <v>279419</v>
      </c>
      <c r="F19" s="4429">
        <v>798250</v>
      </c>
    </row>
    <row r="20" spans="1:6" ht="20.100000000000001" customHeight="1" thickTop="1">
      <c r="A20" s="4318"/>
      <c r="B20" s="4319"/>
      <c r="C20" s="4319"/>
      <c r="D20" s="4319"/>
      <c r="E20" s="4319"/>
      <c r="F20" s="4319"/>
    </row>
    <row r="21" spans="1:6" ht="20.100000000000001" customHeight="1">
      <c r="A21" s="4306" t="s">
        <v>3998</v>
      </c>
    </row>
    <row r="22" spans="1:6" ht="20.100000000000001" customHeight="1">
      <c r="A22" s="7773" t="s">
        <v>3999</v>
      </c>
      <c r="B22" s="7773"/>
      <c r="C22" s="7773"/>
      <c r="D22" s="7773"/>
    </row>
    <row r="23" spans="1:6" ht="20.100000000000001" customHeight="1">
      <c r="A23" s="7774" t="s">
        <v>4007</v>
      </c>
      <c r="B23" s="7774"/>
      <c r="C23" s="7774"/>
      <c r="D23" s="7774"/>
    </row>
    <row r="24" spans="1:6" ht="20.100000000000001" customHeight="1">
      <c r="A24" s="4306" t="s">
        <v>4001</v>
      </c>
    </row>
    <row r="28" spans="1:6">
      <c r="D28" s="4314" t="s">
        <v>3</v>
      </c>
    </row>
  </sheetData>
  <mergeCells count="4">
    <mergeCell ref="A2:F2"/>
    <mergeCell ref="A3:F3"/>
    <mergeCell ref="A22:D22"/>
    <mergeCell ref="A23:D23"/>
  </mergeCells>
  <hyperlinks>
    <hyperlink ref="A1" r:id="rId1"/>
  </hyperlinks>
  <pageMargins left="0.7" right="0.7" top="0.75" bottom="0.75" header="0.3" footer="0.3"/>
  <pageSetup paperSize="9" fitToWidth="0" orientation="landscape" r:id="rId2"/>
  <headerFooter>
    <oddFooter>&amp;R263</odd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3">
    <pageSetUpPr fitToPage="1"/>
  </sheetPr>
  <dimension ref="A1:AQ34"/>
  <sheetViews>
    <sheetView view="pageBreakPreview" zoomScale="60" zoomScaleNormal="100" workbookViewId="0">
      <selection activeCell="H15" sqref="H15"/>
    </sheetView>
  </sheetViews>
  <sheetFormatPr defaultRowHeight="12.75"/>
  <cols>
    <col min="1" max="1" width="4" style="152" customWidth="1"/>
    <col min="2" max="2" width="6.5703125" style="242" customWidth="1"/>
    <col min="3" max="3" width="6.5703125" style="152" customWidth="1"/>
    <col min="4" max="7" width="7.85546875" style="152" customWidth="1"/>
    <col min="8" max="8" width="7.42578125" style="152" customWidth="1"/>
    <col min="9" max="10" width="7.85546875" style="152" customWidth="1"/>
    <col min="11" max="11" width="7.5703125" style="152" customWidth="1"/>
    <col min="12" max="12" width="7.85546875" style="152" customWidth="1"/>
    <col min="13" max="13" width="7.5703125" style="152" customWidth="1"/>
    <col min="14" max="15" width="7.85546875" style="152" customWidth="1"/>
    <col min="16" max="16" width="7.28515625" style="152" customWidth="1"/>
    <col min="17" max="17" width="7.85546875" style="152" customWidth="1"/>
    <col min="18" max="18" width="7.42578125" style="152" customWidth="1"/>
    <col min="19" max="26" width="7.85546875" style="152" customWidth="1"/>
    <col min="27" max="27" width="7.5703125" style="152" customWidth="1"/>
    <col min="28" max="30" width="7.85546875" style="152" customWidth="1"/>
    <col min="31" max="31" width="7.5703125" style="152" customWidth="1"/>
    <col min="32" max="32" width="7.85546875" style="152" customWidth="1"/>
    <col min="33" max="33" width="7.42578125" style="152" customWidth="1"/>
    <col min="34" max="35" width="7.85546875" style="152" customWidth="1"/>
    <col min="36" max="36" width="7.140625" style="152" customWidth="1"/>
    <col min="37" max="37" width="7.85546875" style="152" customWidth="1"/>
    <col min="38" max="38" width="7.28515625" style="152" customWidth="1"/>
    <col min="39" max="40" width="7.85546875" style="152" customWidth="1"/>
    <col min="41" max="41" width="7.140625" style="152" customWidth="1"/>
    <col min="42" max="42" width="7.7109375" style="152" customWidth="1"/>
    <col min="43" max="43" width="7.85546875" style="152" customWidth="1"/>
    <col min="44" max="16384" width="9.140625" style="152"/>
  </cols>
  <sheetData>
    <row r="1" spans="1:43" ht="13.5" thickBot="1">
      <c r="A1" s="1" t="s">
        <v>0</v>
      </c>
      <c r="AQ1" s="244" t="s">
        <v>1</v>
      </c>
    </row>
    <row r="2" spans="1:43" ht="27" customHeight="1" thickTop="1">
      <c r="A2" s="6294" t="s">
        <v>711</v>
      </c>
      <c r="B2" s="6295"/>
      <c r="C2" s="6295"/>
      <c r="D2" s="6295"/>
      <c r="E2" s="6295"/>
      <c r="F2" s="6295"/>
      <c r="G2" s="6295"/>
      <c r="H2" s="6295"/>
      <c r="I2" s="6295"/>
      <c r="J2" s="6295"/>
      <c r="K2" s="6295"/>
      <c r="L2" s="6295"/>
      <c r="M2" s="6295"/>
      <c r="N2" s="6295"/>
      <c r="O2" s="6295"/>
      <c r="P2" s="6295"/>
      <c r="Q2" s="6295"/>
      <c r="R2" s="6295"/>
      <c r="S2" s="6295"/>
      <c r="T2" s="6295"/>
      <c r="U2" s="6295"/>
      <c r="V2" s="6295"/>
      <c r="W2" s="6295"/>
      <c r="X2" s="6295"/>
      <c r="Y2" s="6295"/>
      <c r="Z2" s="6295"/>
      <c r="AA2" s="6295"/>
      <c r="AB2" s="6295"/>
      <c r="AC2" s="6295"/>
      <c r="AD2" s="6295"/>
      <c r="AE2" s="6295"/>
      <c r="AF2" s="6295"/>
      <c r="AG2" s="6295"/>
      <c r="AH2" s="6295"/>
      <c r="AI2" s="6295"/>
      <c r="AJ2" s="6295"/>
      <c r="AK2" s="6295"/>
      <c r="AL2" s="6295"/>
      <c r="AM2" s="6295"/>
      <c r="AN2" s="6295"/>
      <c r="AO2" s="6295"/>
      <c r="AP2" s="6295"/>
      <c r="AQ2" s="6296"/>
    </row>
    <row r="3" spans="1:43" ht="30.75" customHeight="1" thickBot="1">
      <c r="A3" s="6297" t="s">
        <v>730</v>
      </c>
      <c r="B3" s="6298"/>
      <c r="C3" s="6298"/>
      <c r="D3" s="6298"/>
      <c r="E3" s="6298"/>
      <c r="F3" s="6298"/>
      <c r="G3" s="6298"/>
      <c r="H3" s="6298"/>
      <c r="I3" s="6298"/>
      <c r="J3" s="6298"/>
      <c r="K3" s="6298"/>
      <c r="L3" s="6298"/>
      <c r="M3" s="6298"/>
      <c r="N3" s="6298"/>
      <c r="O3" s="6298"/>
      <c r="P3" s="6298"/>
      <c r="Q3" s="6298"/>
      <c r="R3" s="6298"/>
      <c r="S3" s="6298"/>
      <c r="T3" s="6298"/>
      <c r="U3" s="6298"/>
      <c r="V3" s="6298"/>
      <c r="W3" s="6298"/>
      <c r="X3" s="6298"/>
      <c r="Y3" s="6298"/>
      <c r="Z3" s="6298"/>
      <c r="AA3" s="6298"/>
      <c r="AB3" s="6298"/>
      <c r="AC3" s="6298"/>
      <c r="AD3" s="6298"/>
      <c r="AE3" s="6298"/>
      <c r="AF3" s="6298"/>
      <c r="AG3" s="6298"/>
      <c r="AH3" s="6298"/>
      <c r="AI3" s="6298"/>
      <c r="AJ3" s="6298"/>
      <c r="AK3" s="6298"/>
      <c r="AL3" s="6298"/>
      <c r="AM3" s="6298"/>
      <c r="AN3" s="6298"/>
      <c r="AO3" s="6298"/>
      <c r="AP3" s="6298"/>
      <c r="AQ3" s="6299"/>
    </row>
    <row r="4" spans="1:43" s="245" customFormat="1" ht="38.25" customHeight="1" thickBot="1">
      <c r="A4" s="6306" t="s">
        <v>389</v>
      </c>
      <c r="B4" s="6307"/>
      <c r="C4" s="6308"/>
      <c r="D4" s="6302" t="s">
        <v>68</v>
      </c>
      <c r="E4" s="6302"/>
      <c r="F4" s="6302"/>
      <c r="G4" s="6302"/>
      <c r="H4" s="6302"/>
      <c r="I4" s="6303" t="s">
        <v>392</v>
      </c>
      <c r="J4" s="6302"/>
      <c r="K4" s="6302"/>
      <c r="L4" s="6302"/>
      <c r="M4" s="6304"/>
      <c r="N4" s="6302" t="s">
        <v>393</v>
      </c>
      <c r="O4" s="6302"/>
      <c r="P4" s="6302"/>
      <c r="Q4" s="6302"/>
      <c r="R4" s="6302"/>
      <c r="S4" s="6303" t="s">
        <v>394</v>
      </c>
      <c r="T4" s="6302"/>
      <c r="U4" s="6302"/>
      <c r="V4" s="6302"/>
      <c r="W4" s="6304"/>
      <c r="X4" s="6302" t="s">
        <v>71</v>
      </c>
      <c r="Y4" s="6302"/>
      <c r="Z4" s="6302"/>
      <c r="AA4" s="6302"/>
      <c r="AB4" s="6302"/>
      <c r="AC4" s="6303" t="s">
        <v>72</v>
      </c>
      <c r="AD4" s="6302"/>
      <c r="AE4" s="6302"/>
      <c r="AF4" s="6302"/>
      <c r="AG4" s="6304"/>
      <c r="AH4" s="6302" t="s">
        <v>395</v>
      </c>
      <c r="AI4" s="6302"/>
      <c r="AJ4" s="6302"/>
      <c r="AK4" s="6302"/>
      <c r="AL4" s="6302"/>
      <c r="AM4" s="6303" t="s">
        <v>74</v>
      </c>
      <c r="AN4" s="6302"/>
      <c r="AO4" s="6302"/>
      <c r="AP4" s="6302"/>
      <c r="AQ4" s="6305"/>
    </row>
    <row r="5" spans="1:43" s="245" customFormat="1" ht="73.5" customHeight="1" thickBot="1">
      <c r="A5" s="6309"/>
      <c r="B5" s="6310"/>
      <c r="C5" s="6311"/>
      <c r="D5" s="249" t="s">
        <v>78</v>
      </c>
      <c r="E5" s="252" t="s">
        <v>364</v>
      </c>
      <c r="F5" s="295" t="s">
        <v>396</v>
      </c>
      <c r="G5" s="252" t="s">
        <v>366</v>
      </c>
      <c r="H5" s="296" t="s">
        <v>397</v>
      </c>
      <c r="I5" s="249" t="s">
        <v>78</v>
      </c>
      <c r="J5" s="252" t="s">
        <v>364</v>
      </c>
      <c r="K5" s="295" t="s">
        <v>396</v>
      </c>
      <c r="L5" s="252" t="s">
        <v>366</v>
      </c>
      <c r="M5" s="296" t="s">
        <v>397</v>
      </c>
      <c r="N5" s="249" t="s">
        <v>78</v>
      </c>
      <c r="O5" s="252" t="s">
        <v>364</v>
      </c>
      <c r="P5" s="295" t="s">
        <v>396</v>
      </c>
      <c r="Q5" s="252" t="s">
        <v>366</v>
      </c>
      <c r="R5" s="296" t="s">
        <v>397</v>
      </c>
      <c r="S5" s="250" t="s">
        <v>78</v>
      </c>
      <c r="T5" s="246" t="s">
        <v>364</v>
      </c>
      <c r="U5" s="247" t="s">
        <v>396</v>
      </c>
      <c r="V5" s="246" t="s">
        <v>366</v>
      </c>
      <c r="W5" s="251" t="s">
        <v>397</v>
      </c>
      <c r="X5" s="249" t="s">
        <v>78</v>
      </c>
      <c r="Y5" s="252" t="s">
        <v>364</v>
      </c>
      <c r="Z5" s="295" t="s">
        <v>396</v>
      </c>
      <c r="AA5" s="252" t="s">
        <v>366</v>
      </c>
      <c r="AB5" s="296" t="s">
        <v>397</v>
      </c>
      <c r="AC5" s="250" t="s">
        <v>78</v>
      </c>
      <c r="AD5" s="246" t="s">
        <v>364</v>
      </c>
      <c r="AE5" s="247" t="s">
        <v>396</v>
      </c>
      <c r="AF5" s="246" t="s">
        <v>366</v>
      </c>
      <c r="AG5" s="251" t="s">
        <v>397</v>
      </c>
      <c r="AH5" s="246" t="s">
        <v>78</v>
      </c>
      <c r="AI5" s="246" t="s">
        <v>364</v>
      </c>
      <c r="AJ5" s="247" t="s">
        <v>396</v>
      </c>
      <c r="AK5" s="246" t="s">
        <v>366</v>
      </c>
      <c r="AL5" s="248" t="s">
        <v>397</v>
      </c>
      <c r="AM5" s="250" t="s">
        <v>78</v>
      </c>
      <c r="AN5" s="246" t="s">
        <v>364</v>
      </c>
      <c r="AO5" s="247" t="s">
        <v>396</v>
      </c>
      <c r="AP5" s="246" t="s">
        <v>366</v>
      </c>
      <c r="AQ5" s="781" t="s">
        <v>397</v>
      </c>
    </row>
    <row r="6" spans="1:43" ht="39.950000000000003" customHeight="1">
      <c r="A6" s="6312" t="s">
        <v>369</v>
      </c>
      <c r="B6" s="6313"/>
      <c r="C6" s="6314"/>
      <c r="D6" s="361">
        <v>203</v>
      </c>
      <c r="E6" s="362">
        <v>103</v>
      </c>
      <c r="F6" s="255">
        <f>E6/D6*100</f>
        <v>50.738916256157637</v>
      </c>
      <c r="G6" s="362">
        <v>100</v>
      </c>
      <c r="H6" s="254">
        <f>G6/D6*100</f>
        <v>49.261083743842363</v>
      </c>
      <c r="I6" s="359">
        <v>2042</v>
      </c>
      <c r="J6" s="360">
        <v>1019</v>
      </c>
      <c r="K6" s="258">
        <f>J6/I6*100</f>
        <v>49.902056807051906</v>
      </c>
      <c r="L6" s="360">
        <v>1023</v>
      </c>
      <c r="M6" s="259">
        <f>L6/I6*100</f>
        <v>50.097943192948094</v>
      </c>
      <c r="N6" s="359">
        <v>1026</v>
      </c>
      <c r="O6" s="362">
        <v>512</v>
      </c>
      <c r="P6" s="255">
        <f>O6/N6*100</f>
        <v>49.902534113060426</v>
      </c>
      <c r="Q6" s="362">
        <v>514</v>
      </c>
      <c r="R6" s="254">
        <f>Q6/N6*100</f>
        <v>50.097465886939574</v>
      </c>
      <c r="S6" s="361">
        <v>626</v>
      </c>
      <c r="T6" s="362">
        <v>322</v>
      </c>
      <c r="U6" s="262">
        <f>T6/S6*100</f>
        <v>51.437699680511187</v>
      </c>
      <c r="V6" s="362">
        <v>304</v>
      </c>
      <c r="W6" s="263">
        <f>V6/S6*100</f>
        <v>48.562300319488813</v>
      </c>
      <c r="X6" s="359">
        <v>10605</v>
      </c>
      <c r="Y6" s="360">
        <v>5531</v>
      </c>
      <c r="Z6" s="258">
        <f t="shared" ref="Z6:Z25" si="0">Y6/X6*100</f>
        <v>52.154644035832156</v>
      </c>
      <c r="AA6" s="360">
        <v>5074</v>
      </c>
      <c r="AB6" s="259">
        <f t="shared" ref="AB6:AB25" si="1">AA6/X6*100</f>
        <v>47.845355964167844</v>
      </c>
      <c r="AC6" s="359">
        <v>1984</v>
      </c>
      <c r="AD6" s="362">
        <v>988</v>
      </c>
      <c r="AE6" s="258">
        <f>AD6/AC6*100</f>
        <v>49.798387096774192</v>
      </c>
      <c r="AF6" s="362">
        <v>996</v>
      </c>
      <c r="AG6" s="259">
        <f>AF6/AC6*100</f>
        <v>50.201612903225815</v>
      </c>
      <c r="AH6" s="359">
        <v>2902</v>
      </c>
      <c r="AI6" s="360">
        <v>1532</v>
      </c>
      <c r="AJ6" s="258">
        <f>AI6/AH6*100</f>
        <v>52.791178497587865</v>
      </c>
      <c r="AK6" s="360">
        <v>1370</v>
      </c>
      <c r="AL6" s="259">
        <f>AK6/AH6*100</f>
        <v>47.208821502412128</v>
      </c>
      <c r="AM6" s="359">
        <v>1013</v>
      </c>
      <c r="AN6" s="362">
        <v>541</v>
      </c>
      <c r="AO6" s="255">
        <f>AN6/AM6*100</f>
        <v>53.405725567620934</v>
      </c>
      <c r="AP6" s="362">
        <v>472</v>
      </c>
      <c r="AQ6" s="203">
        <f>AP6/AM6*100</f>
        <v>46.594274432379073</v>
      </c>
    </row>
    <row r="7" spans="1:43" ht="39.950000000000003" customHeight="1">
      <c r="A7" s="6315" t="s">
        <v>370</v>
      </c>
      <c r="B7" s="6316"/>
      <c r="C7" s="6317"/>
      <c r="D7" s="365">
        <v>246</v>
      </c>
      <c r="E7" s="366">
        <v>126</v>
      </c>
      <c r="F7" s="266">
        <f t="shared" ref="F7:F25" si="2">E7/D7*100</f>
        <v>51.219512195121951</v>
      </c>
      <c r="G7" s="366">
        <v>120</v>
      </c>
      <c r="H7" s="265">
        <f t="shared" ref="H7:H25" si="3">G7/D7*100</f>
        <v>48.780487804878049</v>
      </c>
      <c r="I7" s="363">
        <v>2151</v>
      </c>
      <c r="J7" s="364">
        <v>1105</v>
      </c>
      <c r="K7" s="267">
        <f t="shared" ref="K7:K25" si="4">J7/I7*100</f>
        <v>51.371455137145517</v>
      </c>
      <c r="L7" s="364">
        <v>1046</v>
      </c>
      <c r="M7" s="268">
        <f t="shared" ref="M7:M25" si="5">L7/I7*100</f>
        <v>48.628544862854483</v>
      </c>
      <c r="N7" s="365">
        <v>980</v>
      </c>
      <c r="O7" s="366">
        <v>520</v>
      </c>
      <c r="P7" s="266">
        <f t="shared" ref="P7:P25" si="6">O7/N7*100</f>
        <v>53.061224489795919</v>
      </c>
      <c r="Q7" s="366">
        <v>460</v>
      </c>
      <c r="R7" s="265">
        <f t="shared" ref="R7:R25" si="7">Q7/N7*100</f>
        <v>46.938775510204081</v>
      </c>
      <c r="S7" s="365">
        <v>639</v>
      </c>
      <c r="T7" s="366">
        <v>313</v>
      </c>
      <c r="U7" s="271">
        <f t="shared" ref="U7:U25" si="8">T7/S7*100</f>
        <v>48.982785602503917</v>
      </c>
      <c r="V7" s="366">
        <v>326</v>
      </c>
      <c r="W7" s="272">
        <f t="shared" ref="W7:W25" si="9">V7/S7*100</f>
        <v>51.01721439749609</v>
      </c>
      <c r="X7" s="363">
        <v>10351</v>
      </c>
      <c r="Y7" s="364">
        <v>5308</v>
      </c>
      <c r="Z7" s="267">
        <f t="shared" si="0"/>
        <v>51.280069558496763</v>
      </c>
      <c r="AA7" s="364">
        <v>5043</v>
      </c>
      <c r="AB7" s="268">
        <f t="shared" si="1"/>
        <v>48.719930441503237</v>
      </c>
      <c r="AC7" s="363">
        <v>2101</v>
      </c>
      <c r="AD7" s="364">
        <v>1079</v>
      </c>
      <c r="AE7" s="267">
        <f t="shared" ref="AE7:AE25" si="10">AD7/AC7*100</f>
        <v>51.35649690623513</v>
      </c>
      <c r="AF7" s="364">
        <v>1022</v>
      </c>
      <c r="AG7" s="268">
        <f t="shared" ref="AG7:AG25" si="11">AF7/AC7*100</f>
        <v>48.64350309376487</v>
      </c>
      <c r="AH7" s="363">
        <v>3056</v>
      </c>
      <c r="AI7" s="364">
        <v>1575</v>
      </c>
      <c r="AJ7" s="267">
        <f t="shared" ref="AJ7:AJ25" si="12">AI7/AH7*100</f>
        <v>51.537958115183244</v>
      </c>
      <c r="AK7" s="364">
        <v>1481</v>
      </c>
      <c r="AL7" s="268">
        <f t="shared" ref="AL7:AL25" si="13">AK7/AH7*100</f>
        <v>48.462041884816756</v>
      </c>
      <c r="AM7" s="363">
        <v>1170</v>
      </c>
      <c r="AN7" s="366">
        <v>611</v>
      </c>
      <c r="AO7" s="266">
        <f t="shared" ref="AO7:AO25" si="14">AN7/AM7*100</f>
        <v>52.222222222222229</v>
      </c>
      <c r="AP7" s="366">
        <v>559</v>
      </c>
      <c r="AQ7" s="207">
        <f t="shared" ref="AQ7:AQ25" si="15">AP7/AM7*100</f>
        <v>47.777777777777779</v>
      </c>
    </row>
    <row r="8" spans="1:43" ht="39.950000000000003" customHeight="1">
      <c r="A8" s="6315" t="s">
        <v>371</v>
      </c>
      <c r="B8" s="6316"/>
      <c r="C8" s="6317"/>
      <c r="D8" s="365">
        <v>257</v>
      </c>
      <c r="E8" s="366">
        <v>122</v>
      </c>
      <c r="F8" s="266">
        <f t="shared" si="2"/>
        <v>47.470817120622563</v>
      </c>
      <c r="G8" s="366">
        <v>135</v>
      </c>
      <c r="H8" s="265">
        <f t="shared" si="3"/>
        <v>52.529182879377437</v>
      </c>
      <c r="I8" s="363">
        <v>2164</v>
      </c>
      <c r="J8" s="364">
        <v>1092</v>
      </c>
      <c r="K8" s="267">
        <f t="shared" si="4"/>
        <v>50.462107208872453</v>
      </c>
      <c r="L8" s="364">
        <v>1072</v>
      </c>
      <c r="M8" s="268">
        <f t="shared" si="5"/>
        <v>49.53789279112754</v>
      </c>
      <c r="N8" s="363">
        <v>1012</v>
      </c>
      <c r="O8" s="366">
        <v>525</v>
      </c>
      <c r="P8" s="266">
        <f t="shared" si="6"/>
        <v>51.877470355731226</v>
      </c>
      <c r="Q8" s="366">
        <v>487</v>
      </c>
      <c r="R8" s="265">
        <f t="shared" si="7"/>
        <v>48.122529644268774</v>
      </c>
      <c r="S8" s="365">
        <v>786</v>
      </c>
      <c r="T8" s="366">
        <v>397</v>
      </c>
      <c r="U8" s="271">
        <f t="shared" si="8"/>
        <v>50.508905852417307</v>
      </c>
      <c r="V8" s="366">
        <v>389</v>
      </c>
      <c r="W8" s="272">
        <f t="shared" si="9"/>
        <v>49.4910941475827</v>
      </c>
      <c r="X8" s="363">
        <v>9593</v>
      </c>
      <c r="Y8" s="364">
        <v>4896</v>
      </c>
      <c r="Z8" s="267">
        <f t="shared" si="0"/>
        <v>51.037214635671845</v>
      </c>
      <c r="AA8" s="364">
        <v>4697</v>
      </c>
      <c r="AB8" s="268">
        <f t="shared" si="1"/>
        <v>48.962785364328155</v>
      </c>
      <c r="AC8" s="363">
        <v>2238</v>
      </c>
      <c r="AD8" s="364">
        <v>1166</v>
      </c>
      <c r="AE8" s="267">
        <f t="shared" si="10"/>
        <v>52.100089365504921</v>
      </c>
      <c r="AF8" s="364">
        <v>1072</v>
      </c>
      <c r="AG8" s="268">
        <f t="shared" si="11"/>
        <v>47.899910634495086</v>
      </c>
      <c r="AH8" s="363">
        <v>3436</v>
      </c>
      <c r="AI8" s="364">
        <v>1778</v>
      </c>
      <c r="AJ8" s="267">
        <f t="shared" si="12"/>
        <v>51.746216530849821</v>
      </c>
      <c r="AK8" s="364">
        <v>1658</v>
      </c>
      <c r="AL8" s="268">
        <f t="shared" si="13"/>
        <v>48.253783469150171</v>
      </c>
      <c r="AM8" s="363">
        <v>1204</v>
      </c>
      <c r="AN8" s="366">
        <v>618</v>
      </c>
      <c r="AO8" s="266">
        <f t="shared" si="14"/>
        <v>51.328903654485046</v>
      </c>
      <c r="AP8" s="366">
        <v>586</v>
      </c>
      <c r="AQ8" s="207">
        <f t="shared" si="15"/>
        <v>48.671096345514954</v>
      </c>
    </row>
    <row r="9" spans="1:43" ht="39.950000000000003" customHeight="1">
      <c r="A9" s="6318" t="s">
        <v>372</v>
      </c>
      <c r="B9" s="6319"/>
      <c r="C9" s="6320"/>
      <c r="D9" s="365">
        <v>321</v>
      </c>
      <c r="E9" s="366">
        <v>167</v>
      </c>
      <c r="F9" s="266">
        <f t="shared" si="2"/>
        <v>52.024922118380054</v>
      </c>
      <c r="G9" s="366">
        <v>154</v>
      </c>
      <c r="H9" s="265">
        <f t="shared" si="3"/>
        <v>47.975077881619939</v>
      </c>
      <c r="I9" s="363">
        <v>2122</v>
      </c>
      <c r="J9" s="364">
        <v>1143</v>
      </c>
      <c r="K9" s="267">
        <f t="shared" si="4"/>
        <v>53.864278982092358</v>
      </c>
      <c r="L9" s="366">
        <v>979</v>
      </c>
      <c r="M9" s="268">
        <f t="shared" si="5"/>
        <v>46.135721017907635</v>
      </c>
      <c r="N9" s="363">
        <v>1079</v>
      </c>
      <c r="O9" s="366">
        <v>532</v>
      </c>
      <c r="P9" s="266">
        <f t="shared" si="6"/>
        <v>49.304911955514363</v>
      </c>
      <c r="Q9" s="366">
        <v>547</v>
      </c>
      <c r="R9" s="265">
        <f t="shared" si="7"/>
        <v>50.695088044485637</v>
      </c>
      <c r="S9" s="365">
        <v>805</v>
      </c>
      <c r="T9" s="366">
        <v>411</v>
      </c>
      <c r="U9" s="271">
        <f t="shared" si="8"/>
        <v>51.055900621118013</v>
      </c>
      <c r="V9" s="366">
        <v>394</v>
      </c>
      <c r="W9" s="272">
        <f t="shared" si="9"/>
        <v>48.944099378881987</v>
      </c>
      <c r="X9" s="363">
        <v>9965</v>
      </c>
      <c r="Y9" s="364">
        <v>4945</v>
      </c>
      <c r="Z9" s="267">
        <f t="shared" si="0"/>
        <v>49.623682890115404</v>
      </c>
      <c r="AA9" s="364">
        <v>5020</v>
      </c>
      <c r="AB9" s="268">
        <f t="shared" si="1"/>
        <v>50.376317109884596</v>
      </c>
      <c r="AC9" s="363">
        <v>2271</v>
      </c>
      <c r="AD9" s="364">
        <v>1185</v>
      </c>
      <c r="AE9" s="267">
        <f t="shared" si="10"/>
        <v>52.179656538969624</v>
      </c>
      <c r="AF9" s="364">
        <v>1086</v>
      </c>
      <c r="AG9" s="268">
        <f t="shared" si="11"/>
        <v>47.820343461030383</v>
      </c>
      <c r="AH9" s="363">
        <v>3652</v>
      </c>
      <c r="AI9" s="364">
        <v>1890</v>
      </c>
      <c r="AJ9" s="267">
        <f t="shared" si="12"/>
        <v>51.75246440306681</v>
      </c>
      <c r="AK9" s="364">
        <v>1762</v>
      </c>
      <c r="AL9" s="268">
        <f t="shared" si="13"/>
        <v>48.24753559693319</v>
      </c>
      <c r="AM9" s="363">
        <v>1358</v>
      </c>
      <c r="AN9" s="366">
        <v>692</v>
      </c>
      <c r="AO9" s="266">
        <f t="shared" si="14"/>
        <v>50.957290132547861</v>
      </c>
      <c r="AP9" s="366">
        <v>666</v>
      </c>
      <c r="AQ9" s="207">
        <f t="shared" si="15"/>
        <v>49.042709867452132</v>
      </c>
    </row>
    <row r="10" spans="1:43" ht="39.950000000000003" customHeight="1">
      <c r="A10" s="6318" t="s">
        <v>373</v>
      </c>
      <c r="B10" s="6319"/>
      <c r="C10" s="6320"/>
      <c r="D10" s="365">
        <v>270</v>
      </c>
      <c r="E10" s="366">
        <v>129</v>
      </c>
      <c r="F10" s="266">
        <f t="shared" si="2"/>
        <v>47.777777777777779</v>
      </c>
      <c r="G10" s="366">
        <v>141</v>
      </c>
      <c r="H10" s="265">
        <f t="shared" si="3"/>
        <v>52.222222222222229</v>
      </c>
      <c r="I10" s="363">
        <v>1815</v>
      </c>
      <c r="J10" s="364">
        <v>1017</v>
      </c>
      <c r="K10" s="267">
        <f t="shared" si="4"/>
        <v>56.033057851239661</v>
      </c>
      <c r="L10" s="366">
        <v>798</v>
      </c>
      <c r="M10" s="268">
        <f t="shared" si="5"/>
        <v>43.966942148760332</v>
      </c>
      <c r="N10" s="365">
        <v>984</v>
      </c>
      <c r="O10" s="366">
        <v>498</v>
      </c>
      <c r="P10" s="266">
        <f t="shared" si="6"/>
        <v>50.609756097560975</v>
      </c>
      <c r="Q10" s="366">
        <v>486</v>
      </c>
      <c r="R10" s="265">
        <f t="shared" si="7"/>
        <v>49.390243902439025</v>
      </c>
      <c r="S10" s="365">
        <v>716</v>
      </c>
      <c r="T10" s="366">
        <v>405</v>
      </c>
      <c r="U10" s="271">
        <f t="shared" si="8"/>
        <v>56.564245810055866</v>
      </c>
      <c r="V10" s="366">
        <v>311</v>
      </c>
      <c r="W10" s="272">
        <f t="shared" si="9"/>
        <v>43.435754189944134</v>
      </c>
      <c r="X10" s="363">
        <v>10694</v>
      </c>
      <c r="Y10" s="364">
        <v>5743</v>
      </c>
      <c r="Z10" s="267">
        <f t="shared" si="0"/>
        <v>53.703011034224801</v>
      </c>
      <c r="AA10" s="364">
        <v>4951</v>
      </c>
      <c r="AB10" s="268">
        <f t="shared" si="1"/>
        <v>46.296988965775199</v>
      </c>
      <c r="AC10" s="363">
        <v>1749</v>
      </c>
      <c r="AD10" s="366">
        <v>930</v>
      </c>
      <c r="AE10" s="267">
        <f t="shared" si="10"/>
        <v>53.173241852487138</v>
      </c>
      <c r="AF10" s="366">
        <v>819</v>
      </c>
      <c r="AG10" s="268">
        <f t="shared" si="11"/>
        <v>46.826758147512862</v>
      </c>
      <c r="AH10" s="363">
        <v>2792</v>
      </c>
      <c r="AI10" s="364">
        <v>1451</v>
      </c>
      <c r="AJ10" s="267">
        <f t="shared" si="12"/>
        <v>51.969914040114617</v>
      </c>
      <c r="AK10" s="364">
        <v>1341</v>
      </c>
      <c r="AL10" s="268">
        <f t="shared" si="13"/>
        <v>48.03008595988539</v>
      </c>
      <c r="AM10" s="365">
        <v>963</v>
      </c>
      <c r="AN10" s="366">
        <v>510</v>
      </c>
      <c r="AO10" s="266">
        <f t="shared" si="14"/>
        <v>52.959501557632393</v>
      </c>
      <c r="AP10" s="366">
        <v>453</v>
      </c>
      <c r="AQ10" s="207">
        <f t="shared" si="15"/>
        <v>47.0404984423676</v>
      </c>
    </row>
    <row r="11" spans="1:43" ht="39.950000000000003" customHeight="1">
      <c r="A11" s="6318" t="s">
        <v>374</v>
      </c>
      <c r="B11" s="6319"/>
      <c r="C11" s="6320"/>
      <c r="D11" s="365">
        <v>319</v>
      </c>
      <c r="E11" s="366">
        <v>174</v>
      </c>
      <c r="F11" s="266">
        <f t="shared" si="2"/>
        <v>54.54545454545454</v>
      </c>
      <c r="G11" s="366">
        <v>145</v>
      </c>
      <c r="H11" s="265">
        <f t="shared" si="3"/>
        <v>45.454545454545453</v>
      </c>
      <c r="I11" s="363">
        <v>1877</v>
      </c>
      <c r="J11" s="364">
        <v>1052</v>
      </c>
      <c r="K11" s="267">
        <f t="shared" si="4"/>
        <v>56.046883324453908</v>
      </c>
      <c r="L11" s="366">
        <v>825</v>
      </c>
      <c r="M11" s="268">
        <f t="shared" si="5"/>
        <v>43.953116675546084</v>
      </c>
      <c r="N11" s="363">
        <v>1016</v>
      </c>
      <c r="O11" s="366">
        <v>600</v>
      </c>
      <c r="P11" s="266">
        <f t="shared" si="6"/>
        <v>59.055118110236215</v>
      </c>
      <c r="Q11" s="366">
        <v>416</v>
      </c>
      <c r="R11" s="265">
        <f t="shared" si="7"/>
        <v>40.944881889763778</v>
      </c>
      <c r="S11" s="365">
        <v>709</v>
      </c>
      <c r="T11" s="366">
        <v>427</v>
      </c>
      <c r="U11" s="271">
        <f t="shared" si="8"/>
        <v>60.225669957686875</v>
      </c>
      <c r="V11" s="366">
        <v>282</v>
      </c>
      <c r="W11" s="272">
        <f t="shared" si="9"/>
        <v>39.774330042313117</v>
      </c>
      <c r="X11" s="363">
        <v>10895</v>
      </c>
      <c r="Y11" s="364">
        <v>5295</v>
      </c>
      <c r="Z11" s="267">
        <f t="shared" si="0"/>
        <v>48.60027535566774</v>
      </c>
      <c r="AA11" s="364">
        <v>5600</v>
      </c>
      <c r="AB11" s="268">
        <f t="shared" si="1"/>
        <v>51.399724644332267</v>
      </c>
      <c r="AC11" s="363">
        <v>1851</v>
      </c>
      <c r="AD11" s="364">
        <v>1050</v>
      </c>
      <c r="AE11" s="267">
        <f t="shared" si="10"/>
        <v>56.726094003241492</v>
      </c>
      <c r="AF11" s="366">
        <v>801</v>
      </c>
      <c r="AG11" s="268">
        <f t="shared" si="11"/>
        <v>43.273905996758508</v>
      </c>
      <c r="AH11" s="363">
        <v>2552</v>
      </c>
      <c r="AI11" s="364">
        <v>1428</v>
      </c>
      <c r="AJ11" s="267">
        <f t="shared" si="12"/>
        <v>55.956112852664575</v>
      </c>
      <c r="AK11" s="364">
        <v>1124</v>
      </c>
      <c r="AL11" s="268">
        <f t="shared" si="13"/>
        <v>44.043887147335425</v>
      </c>
      <c r="AM11" s="363">
        <v>1008</v>
      </c>
      <c r="AN11" s="366">
        <v>533</v>
      </c>
      <c r="AO11" s="266">
        <f t="shared" si="14"/>
        <v>52.876984126984127</v>
      </c>
      <c r="AP11" s="366">
        <v>475</v>
      </c>
      <c r="AQ11" s="207">
        <f t="shared" si="15"/>
        <v>47.123015873015873</v>
      </c>
    </row>
    <row r="12" spans="1:43" ht="39.950000000000003" customHeight="1">
      <c r="A12" s="6318" t="s">
        <v>375</v>
      </c>
      <c r="B12" s="6319"/>
      <c r="C12" s="6320"/>
      <c r="D12" s="365">
        <v>261</v>
      </c>
      <c r="E12" s="366">
        <v>135</v>
      </c>
      <c r="F12" s="266">
        <f t="shared" si="2"/>
        <v>51.724137931034484</v>
      </c>
      <c r="G12" s="366">
        <v>126</v>
      </c>
      <c r="H12" s="265">
        <f t="shared" si="3"/>
        <v>48.275862068965516</v>
      </c>
      <c r="I12" s="363">
        <v>1928</v>
      </c>
      <c r="J12" s="364">
        <v>1056</v>
      </c>
      <c r="K12" s="267">
        <f t="shared" si="4"/>
        <v>54.77178423236515</v>
      </c>
      <c r="L12" s="366">
        <v>872</v>
      </c>
      <c r="M12" s="268">
        <f t="shared" si="5"/>
        <v>45.228215767634858</v>
      </c>
      <c r="N12" s="363">
        <v>1003</v>
      </c>
      <c r="O12" s="366">
        <v>554</v>
      </c>
      <c r="P12" s="266">
        <f t="shared" si="6"/>
        <v>55.234297108673978</v>
      </c>
      <c r="Q12" s="366">
        <v>449</v>
      </c>
      <c r="R12" s="265">
        <f t="shared" si="7"/>
        <v>44.765702891326022</v>
      </c>
      <c r="S12" s="365">
        <v>664</v>
      </c>
      <c r="T12" s="366">
        <v>387</v>
      </c>
      <c r="U12" s="271">
        <f t="shared" si="8"/>
        <v>58.283132530120483</v>
      </c>
      <c r="V12" s="366">
        <v>277</v>
      </c>
      <c r="W12" s="272">
        <f t="shared" si="9"/>
        <v>41.716867469879517</v>
      </c>
      <c r="X12" s="363">
        <v>11714</v>
      </c>
      <c r="Y12" s="364">
        <v>5818</v>
      </c>
      <c r="Z12" s="267">
        <f t="shared" si="0"/>
        <v>49.667065050367079</v>
      </c>
      <c r="AA12" s="364">
        <v>5896</v>
      </c>
      <c r="AB12" s="268">
        <f t="shared" si="1"/>
        <v>50.332934949632914</v>
      </c>
      <c r="AC12" s="363">
        <v>1658</v>
      </c>
      <c r="AD12" s="366">
        <v>920</v>
      </c>
      <c r="AE12" s="267">
        <f t="shared" si="10"/>
        <v>55.488540410132693</v>
      </c>
      <c r="AF12" s="366">
        <v>738</v>
      </c>
      <c r="AG12" s="268">
        <f t="shared" si="11"/>
        <v>44.511459589867307</v>
      </c>
      <c r="AH12" s="363">
        <v>2364</v>
      </c>
      <c r="AI12" s="364">
        <v>1230</v>
      </c>
      <c r="AJ12" s="267">
        <f t="shared" si="12"/>
        <v>52.030456852791872</v>
      </c>
      <c r="AK12" s="364">
        <v>1134</v>
      </c>
      <c r="AL12" s="268">
        <f t="shared" si="13"/>
        <v>47.969543147208121</v>
      </c>
      <c r="AM12" s="365">
        <v>969</v>
      </c>
      <c r="AN12" s="366">
        <v>508</v>
      </c>
      <c r="AO12" s="266">
        <f t="shared" si="14"/>
        <v>52.425180598555208</v>
      </c>
      <c r="AP12" s="366">
        <v>461</v>
      </c>
      <c r="AQ12" s="207">
        <f t="shared" si="15"/>
        <v>47.574819401444792</v>
      </c>
    </row>
    <row r="13" spans="1:43" ht="39.950000000000003" customHeight="1">
      <c r="A13" s="6318" t="s">
        <v>376</v>
      </c>
      <c r="B13" s="6319"/>
      <c r="C13" s="6320"/>
      <c r="D13" s="365">
        <v>251</v>
      </c>
      <c r="E13" s="366">
        <v>125</v>
      </c>
      <c r="F13" s="266">
        <f t="shared" si="2"/>
        <v>49.800796812749006</v>
      </c>
      <c r="G13" s="366">
        <v>126</v>
      </c>
      <c r="H13" s="265">
        <f t="shared" si="3"/>
        <v>50.199203187250994</v>
      </c>
      <c r="I13" s="363">
        <v>1691</v>
      </c>
      <c r="J13" s="366">
        <v>903</v>
      </c>
      <c r="K13" s="267">
        <f t="shared" si="4"/>
        <v>53.400354819633357</v>
      </c>
      <c r="L13" s="366">
        <v>788</v>
      </c>
      <c r="M13" s="268">
        <f t="shared" si="5"/>
        <v>46.599645180366643</v>
      </c>
      <c r="N13" s="365">
        <v>834</v>
      </c>
      <c r="O13" s="366">
        <v>467</v>
      </c>
      <c r="P13" s="266">
        <f t="shared" si="6"/>
        <v>55.99520383693045</v>
      </c>
      <c r="Q13" s="366">
        <v>367</v>
      </c>
      <c r="R13" s="265">
        <f t="shared" si="7"/>
        <v>44.004796163069543</v>
      </c>
      <c r="S13" s="365">
        <v>554</v>
      </c>
      <c r="T13" s="366">
        <v>310</v>
      </c>
      <c r="U13" s="271">
        <f t="shared" si="8"/>
        <v>55.95667870036101</v>
      </c>
      <c r="V13" s="366">
        <v>244</v>
      </c>
      <c r="W13" s="272">
        <f t="shared" si="9"/>
        <v>44.04332129963899</v>
      </c>
      <c r="X13" s="363">
        <v>9975</v>
      </c>
      <c r="Y13" s="364">
        <v>5063</v>
      </c>
      <c r="Z13" s="267">
        <f t="shared" si="0"/>
        <v>50.756892230576447</v>
      </c>
      <c r="AA13" s="364">
        <v>4912</v>
      </c>
      <c r="AB13" s="268">
        <f t="shared" si="1"/>
        <v>49.24310776942356</v>
      </c>
      <c r="AC13" s="363">
        <v>1531</v>
      </c>
      <c r="AD13" s="366">
        <v>818</v>
      </c>
      <c r="AE13" s="267">
        <f t="shared" si="10"/>
        <v>53.429131286740692</v>
      </c>
      <c r="AF13" s="366">
        <v>713</v>
      </c>
      <c r="AG13" s="268">
        <f t="shared" si="11"/>
        <v>46.570868713259308</v>
      </c>
      <c r="AH13" s="363">
        <v>2240</v>
      </c>
      <c r="AI13" s="364">
        <v>1115</v>
      </c>
      <c r="AJ13" s="267">
        <f t="shared" si="12"/>
        <v>49.776785714285715</v>
      </c>
      <c r="AK13" s="364">
        <v>1125</v>
      </c>
      <c r="AL13" s="268">
        <f t="shared" si="13"/>
        <v>50.223214285714292</v>
      </c>
      <c r="AM13" s="365">
        <v>922</v>
      </c>
      <c r="AN13" s="366">
        <v>470</v>
      </c>
      <c r="AO13" s="266">
        <f t="shared" si="14"/>
        <v>50.97613882863341</v>
      </c>
      <c r="AP13" s="366">
        <v>452</v>
      </c>
      <c r="AQ13" s="207">
        <f t="shared" si="15"/>
        <v>49.023861171366597</v>
      </c>
    </row>
    <row r="14" spans="1:43" ht="39.950000000000003" customHeight="1">
      <c r="A14" s="6318" t="s">
        <v>377</v>
      </c>
      <c r="B14" s="6319"/>
      <c r="C14" s="6320"/>
      <c r="D14" s="365">
        <v>293</v>
      </c>
      <c r="E14" s="366">
        <v>144</v>
      </c>
      <c r="F14" s="266">
        <f t="shared" si="2"/>
        <v>49.146757679180887</v>
      </c>
      <c r="G14" s="366">
        <v>149</v>
      </c>
      <c r="H14" s="265">
        <f t="shared" si="3"/>
        <v>50.853242320819113</v>
      </c>
      <c r="I14" s="363">
        <v>1552</v>
      </c>
      <c r="J14" s="366">
        <v>793</v>
      </c>
      <c r="K14" s="267">
        <f t="shared" si="4"/>
        <v>51.095360824742265</v>
      </c>
      <c r="L14" s="366">
        <v>759</v>
      </c>
      <c r="M14" s="268">
        <f t="shared" si="5"/>
        <v>48.904639175257728</v>
      </c>
      <c r="N14" s="365">
        <v>849</v>
      </c>
      <c r="O14" s="366">
        <v>420</v>
      </c>
      <c r="P14" s="266">
        <f t="shared" si="6"/>
        <v>49.469964664310957</v>
      </c>
      <c r="Q14" s="366">
        <v>429</v>
      </c>
      <c r="R14" s="265">
        <f t="shared" si="7"/>
        <v>50.53003533568905</v>
      </c>
      <c r="S14" s="365">
        <v>595</v>
      </c>
      <c r="T14" s="366">
        <v>294</v>
      </c>
      <c r="U14" s="271">
        <f t="shared" si="8"/>
        <v>49.411764705882355</v>
      </c>
      <c r="V14" s="366">
        <v>301</v>
      </c>
      <c r="W14" s="272">
        <f t="shared" si="9"/>
        <v>50.588235294117645</v>
      </c>
      <c r="X14" s="363">
        <v>8433</v>
      </c>
      <c r="Y14" s="364">
        <v>4290</v>
      </c>
      <c r="Z14" s="267">
        <f t="shared" si="0"/>
        <v>50.871575951618638</v>
      </c>
      <c r="AA14" s="364">
        <v>4143</v>
      </c>
      <c r="AB14" s="268">
        <f t="shared" si="1"/>
        <v>49.128424048381362</v>
      </c>
      <c r="AC14" s="363">
        <v>1443</v>
      </c>
      <c r="AD14" s="366">
        <v>711</v>
      </c>
      <c r="AE14" s="267">
        <f t="shared" si="10"/>
        <v>49.272349272349274</v>
      </c>
      <c r="AF14" s="366">
        <v>732</v>
      </c>
      <c r="AG14" s="268">
        <f t="shared" si="11"/>
        <v>50.727650727650733</v>
      </c>
      <c r="AH14" s="363">
        <v>2318</v>
      </c>
      <c r="AI14" s="364">
        <v>1179</v>
      </c>
      <c r="AJ14" s="267">
        <f t="shared" si="12"/>
        <v>50.862812769628995</v>
      </c>
      <c r="AK14" s="364">
        <v>1139</v>
      </c>
      <c r="AL14" s="268">
        <f t="shared" si="13"/>
        <v>49.137187230371012</v>
      </c>
      <c r="AM14" s="363">
        <v>1084</v>
      </c>
      <c r="AN14" s="366">
        <v>504</v>
      </c>
      <c r="AO14" s="266">
        <f t="shared" si="14"/>
        <v>46.494464944649444</v>
      </c>
      <c r="AP14" s="366">
        <v>580</v>
      </c>
      <c r="AQ14" s="207">
        <f t="shared" si="15"/>
        <v>53.505535055350549</v>
      </c>
    </row>
    <row r="15" spans="1:43" ht="39.950000000000003" customHeight="1">
      <c r="A15" s="6318" t="s">
        <v>378</v>
      </c>
      <c r="B15" s="6319"/>
      <c r="C15" s="6320"/>
      <c r="D15" s="365">
        <v>316</v>
      </c>
      <c r="E15" s="366">
        <v>151</v>
      </c>
      <c r="F15" s="266">
        <f t="shared" si="2"/>
        <v>47.784810126582279</v>
      </c>
      <c r="G15" s="366">
        <v>165</v>
      </c>
      <c r="H15" s="265">
        <f t="shared" si="3"/>
        <v>52.215189873417721</v>
      </c>
      <c r="I15" s="363">
        <v>1493</v>
      </c>
      <c r="J15" s="366">
        <v>789</v>
      </c>
      <c r="K15" s="267">
        <f t="shared" si="4"/>
        <v>52.846617548559948</v>
      </c>
      <c r="L15" s="366">
        <v>704</v>
      </c>
      <c r="M15" s="268">
        <f t="shared" si="5"/>
        <v>47.153382451440052</v>
      </c>
      <c r="N15" s="365">
        <v>954</v>
      </c>
      <c r="O15" s="366">
        <v>444</v>
      </c>
      <c r="P15" s="266">
        <f t="shared" si="6"/>
        <v>46.540880503144656</v>
      </c>
      <c r="Q15" s="366">
        <v>510</v>
      </c>
      <c r="R15" s="265">
        <f t="shared" si="7"/>
        <v>53.459119496855344</v>
      </c>
      <c r="S15" s="365">
        <v>570</v>
      </c>
      <c r="T15" s="366">
        <v>284</v>
      </c>
      <c r="U15" s="271">
        <f t="shared" si="8"/>
        <v>49.824561403508774</v>
      </c>
      <c r="V15" s="366">
        <v>286</v>
      </c>
      <c r="W15" s="272">
        <f t="shared" si="9"/>
        <v>50.175438596491226</v>
      </c>
      <c r="X15" s="363">
        <v>7099</v>
      </c>
      <c r="Y15" s="364">
        <v>3629</v>
      </c>
      <c r="Z15" s="267">
        <f t="shared" si="0"/>
        <v>51.119876038878722</v>
      </c>
      <c r="AA15" s="364">
        <v>3470</v>
      </c>
      <c r="AB15" s="268">
        <f t="shared" si="1"/>
        <v>48.880123961121285</v>
      </c>
      <c r="AC15" s="363">
        <v>1473</v>
      </c>
      <c r="AD15" s="366">
        <v>792</v>
      </c>
      <c r="AE15" s="267">
        <f t="shared" si="10"/>
        <v>53.767820773930751</v>
      </c>
      <c r="AF15" s="366">
        <v>681</v>
      </c>
      <c r="AG15" s="268">
        <f t="shared" si="11"/>
        <v>46.232179226069249</v>
      </c>
      <c r="AH15" s="363">
        <v>2177</v>
      </c>
      <c r="AI15" s="364">
        <v>1147</v>
      </c>
      <c r="AJ15" s="267">
        <f t="shared" si="12"/>
        <v>52.687184198438217</v>
      </c>
      <c r="AK15" s="364">
        <v>1030</v>
      </c>
      <c r="AL15" s="268">
        <f t="shared" si="13"/>
        <v>47.312815801561783</v>
      </c>
      <c r="AM15" s="363">
        <v>1094</v>
      </c>
      <c r="AN15" s="366">
        <v>566</v>
      </c>
      <c r="AO15" s="266">
        <f t="shared" si="14"/>
        <v>51.736745886654475</v>
      </c>
      <c r="AP15" s="366">
        <v>528</v>
      </c>
      <c r="AQ15" s="207">
        <f t="shared" si="15"/>
        <v>48.263254113345525</v>
      </c>
    </row>
    <row r="16" spans="1:43" ht="39.950000000000003" customHeight="1">
      <c r="A16" s="6318" t="s">
        <v>379</v>
      </c>
      <c r="B16" s="6319"/>
      <c r="C16" s="6320"/>
      <c r="D16" s="365">
        <v>340</v>
      </c>
      <c r="E16" s="366">
        <v>171</v>
      </c>
      <c r="F16" s="266">
        <f t="shared" si="2"/>
        <v>50.294117647058826</v>
      </c>
      <c r="G16" s="366">
        <v>169</v>
      </c>
      <c r="H16" s="265">
        <f t="shared" si="3"/>
        <v>49.705882352941174</v>
      </c>
      <c r="I16" s="363">
        <v>1433</v>
      </c>
      <c r="J16" s="366">
        <v>694</v>
      </c>
      <c r="K16" s="267">
        <f t="shared" si="4"/>
        <v>48.429867411025818</v>
      </c>
      <c r="L16" s="366">
        <v>739</v>
      </c>
      <c r="M16" s="268">
        <f t="shared" si="5"/>
        <v>51.570132588974182</v>
      </c>
      <c r="N16" s="363">
        <v>1002</v>
      </c>
      <c r="O16" s="366">
        <v>500</v>
      </c>
      <c r="P16" s="266">
        <f t="shared" si="6"/>
        <v>49.900199600798402</v>
      </c>
      <c r="Q16" s="366">
        <v>502</v>
      </c>
      <c r="R16" s="265">
        <f t="shared" si="7"/>
        <v>50.099800399201598</v>
      </c>
      <c r="S16" s="365">
        <v>605</v>
      </c>
      <c r="T16" s="366">
        <v>286</v>
      </c>
      <c r="U16" s="271">
        <f t="shared" si="8"/>
        <v>47.272727272727273</v>
      </c>
      <c r="V16" s="366">
        <v>319</v>
      </c>
      <c r="W16" s="272">
        <f t="shared" si="9"/>
        <v>52.72727272727272</v>
      </c>
      <c r="X16" s="363">
        <v>5987</v>
      </c>
      <c r="Y16" s="364">
        <v>2952</v>
      </c>
      <c r="Z16" s="267">
        <f t="shared" si="0"/>
        <v>49.306831468181059</v>
      </c>
      <c r="AA16" s="364">
        <v>3035</v>
      </c>
      <c r="AB16" s="268">
        <f t="shared" si="1"/>
        <v>50.693168531818941</v>
      </c>
      <c r="AC16" s="363">
        <v>1423</v>
      </c>
      <c r="AD16" s="366">
        <v>746</v>
      </c>
      <c r="AE16" s="267">
        <f t="shared" si="10"/>
        <v>52.424455375966275</v>
      </c>
      <c r="AF16" s="366">
        <v>677</v>
      </c>
      <c r="AG16" s="268">
        <f t="shared" si="11"/>
        <v>47.575544624033732</v>
      </c>
      <c r="AH16" s="363">
        <v>2169</v>
      </c>
      <c r="AI16" s="364">
        <v>1079</v>
      </c>
      <c r="AJ16" s="267">
        <f t="shared" si="12"/>
        <v>49.746426924850162</v>
      </c>
      <c r="AK16" s="364">
        <v>1090</v>
      </c>
      <c r="AL16" s="268">
        <f t="shared" si="13"/>
        <v>50.253573075149838</v>
      </c>
      <c r="AM16" s="363">
        <v>1106</v>
      </c>
      <c r="AN16" s="366">
        <v>565</v>
      </c>
      <c r="AO16" s="266">
        <f t="shared" si="14"/>
        <v>51.084990958408682</v>
      </c>
      <c r="AP16" s="366">
        <v>541</v>
      </c>
      <c r="AQ16" s="207">
        <f t="shared" si="15"/>
        <v>48.915009041591318</v>
      </c>
    </row>
    <row r="17" spans="1:43" ht="39.950000000000003" customHeight="1">
      <c r="A17" s="6318" t="s">
        <v>380</v>
      </c>
      <c r="B17" s="6319"/>
      <c r="C17" s="6320"/>
      <c r="D17" s="365">
        <v>313</v>
      </c>
      <c r="E17" s="366">
        <v>170</v>
      </c>
      <c r="F17" s="266">
        <f t="shared" si="2"/>
        <v>54.31309904153354</v>
      </c>
      <c r="G17" s="366">
        <v>143</v>
      </c>
      <c r="H17" s="265">
        <f t="shared" si="3"/>
        <v>45.686900958466452</v>
      </c>
      <c r="I17" s="363">
        <v>1354</v>
      </c>
      <c r="J17" s="366">
        <v>653</v>
      </c>
      <c r="K17" s="267">
        <f t="shared" si="4"/>
        <v>48.227474150664698</v>
      </c>
      <c r="L17" s="366">
        <v>701</v>
      </c>
      <c r="M17" s="268">
        <f t="shared" si="5"/>
        <v>51.772525849335302</v>
      </c>
      <c r="N17" s="365">
        <v>941</v>
      </c>
      <c r="O17" s="366">
        <v>453</v>
      </c>
      <c r="P17" s="266">
        <f t="shared" si="6"/>
        <v>48.140276301806587</v>
      </c>
      <c r="Q17" s="366">
        <v>488</v>
      </c>
      <c r="R17" s="265">
        <f t="shared" si="7"/>
        <v>51.859723698193413</v>
      </c>
      <c r="S17" s="365">
        <v>636</v>
      </c>
      <c r="T17" s="366">
        <v>326</v>
      </c>
      <c r="U17" s="271">
        <f t="shared" si="8"/>
        <v>51.257861635220124</v>
      </c>
      <c r="V17" s="366">
        <v>310</v>
      </c>
      <c r="W17" s="272">
        <f t="shared" si="9"/>
        <v>48.742138364779876</v>
      </c>
      <c r="X17" s="363">
        <v>4843</v>
      </c>
      <c r="Y17" s="364">
        <v>2489</v>
      </c>
      <c r="Z17" s="267">
        <f t="shared" si="0"/>
        <v>51.393764195746442</v>
      </c>
      <c r="AA17" s="364">
        <v>2354</v>
      </c>
      <c r="AB17" s="268">
        <f t="shared" si="1"/>
        <v>48.606235804253558</v>
      </c>
      <c r="AC17" s="363">
        <v>1236</v>
      </c>
      <c r="AD17" s="366">
        <v>596</v>
      </c>
      <c r="AE17" s="267">
        <f t="shared" si="10"/>
        <v>48.220064724919091</v>
      </c>
      <c r="AF17" s="366">
        <v>640</v>
      </c>
      <c r="AG17" s="268">
        <f t="shared" si="11"/>
        <v>51.779935275080902</v>
      </c>
      <c r="AH17" s="363">
        <v>1780</v>
      </c>
      <c r="AI17" s="366">
        <v>840</v>
      </c>
      <c r="AJ17" s="267">
        <f t="shared" si="12"/>
        <v>47.191011235955052</v>
      </c>
      <c r="AK17" s="366">
        <v>940</v>
      </c>
      <c r="AL17" s="268">
        <f t="shared" si="13"/>
        <v>52.80898876404494</v>
      </c>
      <c r="AM17" s="365">
        <v>968</v>
      </c>
      <c r="AN17" s="366">
        <v>486</v>
      </c>
      <c r="AO17" s="266">
        <f t="shared" si="14"/>
        <v>50.206611570247937</v>
      </c>
      <c r="AP17" s="366">
        <v>482</v>
      </c>
      <c r="AQ17" s="207">
        <f t="shared" si="15"/>
        <v>49.793388429752063</v>
      </c>
    </row>
    <row r="18" spans="1:43" ht="39.950000000000003" customHeight="1">
      <c r="A18" s="6318" t="s">
        <v>381</v>
      </c>
      <c r="B18" s="6319"/>
      <c r="C18" s="6320"/>
      <c r="D18" s="365">
        <v>279</v>
      </c>
      <c r="E18" s="366">
        <v>144</v>
      </c>
      <c r="F18" s="266">
        <f t="shared" si="2"/>
        <v>51.612903225806448</v>
      </c>
      <c r="G18" s="366">
        <v>135</v>
      </c>
      <c r="H18" s="265">
        <f t="shared" si="3"/>
        <v>48.387096774193552</v>
      </c>
      <c r="I18" s="363">
        <v>1257</v>
      </c>
      <c r="J18" s="366">
        <v>567</v>
      </c>
      <c r="K18" s="267">
        <f t="shared" si="4"/>
        <v>45.107398568019093</v>
      </c>
      <c r="L18" s="366">
        <v>690</v>
      </c>
      <c r="M18" s="268">
        <f t="shared" si="5"/>
        <v>54.8926014319809</v>
      </c>
      <c r="N18" s="365">
        <v>904</v>
      </c>
      <c r="O18" s="366">
        <v>465</v>
      </c>
      <c r="P18" s="266">
        <f t="shared" si="6"/>
        <v>51.43805309734514</v>
      </c>
      <c r="Q18" s="366">
        <v>439</v>
      </c>
      <c r="R18" s="265">
        <f t="shared" si="7"/>
        <v>48.561946902654867</v>
      </c>
      <c r="S18" s="365">
        <v>634</v>
      </c>
      <c r="T18" s="366">
        <v>279</v>
      </c>
      <c r="U18" s="271">
        <f t="shared" si="8"/>
        <v>44.006309148264982</v>
      </c>
      <c r="V18" s="366">
        <v>355</v>
      </c>
      <c r="W18" s="272">
        <f t="shared" si="9"/>
        <v>55.99369085173501</v>
      </c>
      <c r="X18" s="363">
        <v>3563</v>
      </c>
      <c r="Y18" s="364">
        <v>1797</v>
      </c>
      <c r="Z18" s="267">
        <f t="shared" si="0"/>
        <v>50.4350266629245</v>
      </c>
      <c r="AA18" s="364">
        <v>1766</v>
      </c>
      <c r="AB18" s="268">
        <f t="shared" si="1"/>
        <v>49.564973337075493</v>
      </c>
      <c r="AC18" s="363">
        <v>1079</v>
      </c>
      <c r="AD18" s="366">
        <v>504</v>
      </c>
      <c r="AE18" s="267">
        <f t="shared" si="10"/>
        <v>46.709916589434663</v>
      </c>
      <c r="AF18" s="366">
        <v>575</v>
      </c>
      <c r="AG18" s="268">
        <f t="shared" si="11"/>
        <v>53.290083410565337</v>
      </c>
      <c r="AH18" s="363">
        <v>1503</v>
      </c>
      <c r="AI18" s="366">
        <v>725</v>
      </c>
      <c r="AJ18" s="267">
        <f t="shared" si="12"/>
        <v>48.236859614105121</v>
      </c>
      <c r="AK18" s="366">
        <v>778</v>
      </c>
      <c r="AL18" s="268">
        <f t="shared" si="13"/>
        <v>51.763140385894879</v>
      </c>
      <c r="AM18" s="365">
        <v>802</v>
      </c>
      <c r="AN18" s="366">
        <v>398</v>
      </c>
      <c r="AO18" s="266">
        <f t="shared" si="14"/>
        <v>49.625935162094763</v>
      </c>
      <c r="AP18" s="366">
        <v>404</v>
      </c>
      <c r="AQ18" s="207">
        <f t="shared" si="15"/>
        <v>50.374064837905244</v>
      </c>
    </row>
    <row r="19" spans="1:43" ht="39.950000000000003" customHeight="1">
      <c r="A19" s="6318" t="s">
        <v>382</v>
      </c>
      <c r="B19" s="6319"/>
      <c r="C19" s="6320"/>
      <c r="D19" s="365">
        <v>244</v>
      </c>
      <c r="E19" s="366">
        <v>100</v>
      </c>
      <c r="F19" s="266">
        <f t="shared" si="2"/>
        <v>40.983606557377051</v>
      </c>
      <c r="G19" s="366">
        <v>144</v>
      </c>
      <c r="H19" s="265">
        <f t="shared" si="3"/>
        <v>59.016393442622949</v>
      </c>
      <c r="I19" s="363">
        <v>1151</v>
      </c>
      <c r="J19" s="366">
        <v>539</v>
      </c>
      <c r="K19" s="267">
        <f t="shared" si="4"/>
        <v>46.828844483058212</v>
      </c>
      <c r="L19" s="366">
        <v>612</v>
      </c>
      <c r="M19" s="268">
        <f t="shared" si="5"/>
        <v>53.171155516941795</v>
      </c>
      <c r="N19" s="365">
        <v>809</v>
      </c>
      <c r="O19" s="366">
        <v>358</v>
      </c>
      <c r="P19" s="266">
        <f t="shared" si="6"/>
        <v>44.252163164400493</v>
      </c>
      <c r="Q19" s="366">
        <v>451</v>
      </c>
      <c r="R19" s="265">
        <f t="shared" si="7"/>
        <v>55.747836835599507</v>
      </c>
      <c r="S19" s="365">
        <v>625</v>
      </c>
      <c r="T19" s="366">
        <v>281</v>
      </c>
      <c r="U19" s="271">
        <f t="shared" si="8"/>
        <v>44.96</v>
      </c>
      <c r="V19" s="366">
        <v>344</v>
      </c>
      <c r="W19" s="272">
        <f t="shared" si="9"/>
        <v>55.04</v>
      </c>
      <c r="X19" s="363">
        <v>2405</v>
      </c>
      <c r="Y19" s="364">
        <v>1134</v>
      </c>
      <c r="Z19" s="267">
        <f t="shared" si="0"/>
        <v>47.151767151767153</v>
      </c>
      <c r="AA19" s="364">
        <v>1271</v>
      </c>
      <c r="AB19" s="268">
        <f t="shared" si="1"/>
        <v>52.848232848232847</v>
      </c>
      <c r="AC19" s="365">
        <v>980</v>
      </c>
      <c r="AD19" s="366">
        <v>413</v>
      </c>
      <c r="AE19" s="267">
        <f t="shared" si="10"/>
        <v>42.142857142857146</v>
      </c>
      <c r="AF19" s="366">
        <v>567</v>
      </c>
      <c r="AG19" s="268">
        <f t="shared" si="11"/>
        <v>57.857142857142861</v>
      </c>
      <c r="AH19" s="363">
        <v>1269</v>
      </c>
      <c r="AI19" s="366">
        <v>582</v>
      </c>
      <c r="AJ19" s="267">
        <f t="shared" si="12"/>
        <v>45.862884160756501</v>
      </c>
      <c r="AK19" s="366">
        <v>687</v>
      </c>
      <c r="AL19" s="268">
        <f t="shared" si="13"/>
        <v>54.137115839243499</v>
      </c>
      <c r="AM19" s="365">
        <v>859</v>
      </c>
      <c r="AN19" s="366">
        <v>358</v>
      </c>
      <c r="AO19" s="266">
        <f t="shared" si="14"/>
        <v>41.676367869615831</v>
      </c>
      <c r="AP19" s="366">
        <v>501</v>
      </c>
      <c r="AQ19" s="207">
        <f t="shared" si="15"/>
        <v>58.323632130384176</v>
      </c>
    </row>
    <row r="20" spans="1:43" ht="39.950000000000003" customHeight="1">
      <c r="A20" s="6318" t="s">
        <v>383</v>
      </c>
      <c r="B20" s="6319"/>
      <c r="C20" s="6320"/>
      <c r="D20" s="365">
        <v>197</v>
      </c>
      <c r="E20" s="366">
        <v>89</v>
      </c>
      <c r="F20" s="266">
        <f t="shared" si="2"/>
        <v>45.17766497461929</v>
      </c>
      <c r="G20" s="366">
        <v>108</v>
      </c>
      <c r="H20" s="265">
        <f t="shared" si="3"/>
        <v>54.82233502538071</v>
      </c>
      <c r="I20" s="365">
        <v>974</v>
      </c>
      <c r="J20" s="366">
        <v>440</v>
      </c>
      <c r="K20" s="267">
        <f t="shared" si="4"/>
        <v>45.17453798767967</v>
      </c>
      <c r="L20" s="366">
        <v>534</v>
      </c>
      <c r="M20" s="268">
        <f t="shared" si="5"/>
        <v>54.825462012320322</v>
      </c>
      <c r="N20" s="365">
        <v>637</v>
      </c>
      <c r="O20" s="366">
        <v>265</v>
      </c>
      <c r="P20" s="266">
        <f t="shared" si="6"/>
        <v>41.601255886970172</v>
      </c>
      <c r="Q20" s="366">
        <v>372</v>
      </c>
      <c r="R20" s="265">
        <f t="shared" si="7"/>
        <v>58.398744113029835</v>
      </c>
      <c r="S20" s="365">
        <v>532</v>
      </c>
      <c r="T20" s="366">
        <v>228</v>
      </c>
      <c r="U20" s="271">
        <f t="shared" si="8"/>
        <v>42.857142857142854</v>
      </c>
      <c r="V20" s="366">
        <v>304</v>
      </c>
      <c r="W20" s="272">
        <f t="shared" si="9"/>
        <v>57.142857142857139</v>
      </c>
      <c r="X20" s="363">
        <v>1622</v>
      </c>
      <c r="Y20" s="366">
        <v>715</v>
      </c>
      <c r="Z20" s="267">
        <f t="shared" si="0"/>
        <v>44.081381011097406</v>
      </c>
      <c r="AA20" s="366">
        <v>907</v>
      </c>
      <c r="AB20" s="268">
        <f t="shared" si="1"/>
        <v>55.918618988902594</v>
      </c>
      <c r="AC20" s="365">
        <v>765</v>
      </c>
      <c r="AD20" s="366">
        <v>312</v>
      </c>
      <c r="AE20" s="267">
        <f t="shared" si="10"/>
        <v>40.784313725490193</v>
      </c>
      <c r="AF20" s="366">
        <v>453</v>
      </c>
      <c r="AG20" s="268">
        <f t="shared" si="11"/>
        <v>59.215686274509807</v>
      </c>
      <c r="AH20" s="363">
        <v>1013</v>
      </c>
      <c r="AI20" s="366">
        <v>438</v>
      </c>
      <c r="AJ20" s="267">
        <f t="shared" si="12"/>
        <v>43.237907206317864</v>
      </c>
      <c r="AK20" s="366">
        <v>575</v>
      </c>
      <c r="AL20" s="268">
        <f t="shared" si="13"/>
        <v>56.762092793682129</v>
      </c>
      <c r="AM20" s="365">
        <v>650</v>
      </c>
      <c r="AN20" s="366">
        <v>277</v>
      </c>
      <c r="AO20" s="266">
        <f t="shared" si="14"/>
        <v>42.615384615384613</v>
      </c>
      <c r="AP20" s="366">
        <v>373</v>
      </c>
      <c r="AQ20" s="207">
        <f t="shared" si="15"/>
        <v>57.384615384615387</v>
      </c>
    </row>
    <row r="21" spans="1:43" ht="39.950000000000003" customHeight="1">
      <c r="A21" s="6318" t="s">
        <v>384</v>
      </c>
      <c r="B21" s="6319"/>
      <c r="C21" s="6320"/>
      <c r="D21" s="365">
        <v>178</v>
      </c>
      <c r="E21" s="366">
        <v>65</v>
      </c>
      <c r="F21" s="266">
        <f t="shared" si="2"/>
        <v>36.516853932584269</v>
      </c>
      <c r="G21" s="366">
        <v>113</v>
      </c>
      <c r="H21" s="265">
        <f t="shared" si="3"/>
        <v>63.483146067415731</v>
      </c>
      <c r="I21" s="365">
        <v>674</v>
      </c>
      <c r="J21" s="366">
        <v>300</v>
      </c>
      <c r="K21" s="267">
        <f t="shared" si="4"/>
        <v>44.510385756676556</v>
      </c>
      <c r="L21" s="366">
        <v>374</v>
      </c>
      <c r="M21" s="268">
        <f t="shared" si="5"/>
        <v>55.489614243323437</v>
      </c>
      <c r="N21" s="365">
        <v>361</v>
      </c>
      <c r="O21" s="366">
        <v>147</v>
      </c>
      <c r="P21" s="266">
        <f t="shared" si="6"/>
        <v>40.720221606648202</v>
      </c>
      <c r="Q21" s="366">
        <v>214</v>
      </c>
      <c r="R21" s="265">
        <f t="shared" si="7"/>
        <v>59.279778393351798</v>
      </c>
      <c r="S21" s="365">
        <v>412</v>
      </c>
      <c r="T21" s="366">
        <v>196</v>
      </c>
      <c r="U21" s="271">
        <f t="shared" si="8"/>
        <v>47.572815533980581</v>
      </c>
      <c r="V21" s="366">
        <v>216</v>
      </c>
      <c r="W21" s="272">
        <f t="shared" si="9"/>
        <v>52.427184466019419</v>
      </c>
      <c r="X21" s="365">
        <v>964</v>
      </c>
      <c r="Y21" s="366">
        <v>419</v>
      </c>
      <c r="Z21" s="267">
        <f t="shared" si="0"/>
        <v>43.46473029045643</v>
      </c>
      <c r="AA21" s="366">
        <v>545</v>
      </c>
      <c r="AB21" s="268">
        <f t="shared" si="1"/>
        <v>56.53526970954357</v>
      </c>
      <c r="AC21" s="365">
        <v>599</v>
      </c>
      <c r="AD21" s="366">
        <v>236</v>
      </c>
      <c r="AE21" s="267">
        <f t="shared" si="10"/>
        <v>39.398998330550917</v>
      </c>
      <c r="AF21" s="366">
        <v>363</v>
      </c>
      <c r="AG21" s="268">
        <f t="shared" si="11"/>
        <v>60.601001669449083</v>
      </c>
      <c r="AH21" s="365">
        <v>655</v>
      </c>
      <c r="AI21" s="366">
        <v>245</v>
      </c>
      <c r="AJ21" s="267">
        <f t="shared" si="12"/>
        <v>37.404580152671755</v>
      </c>
      <c r="AK21" s="366">
        <v>410</v>
      </c>
      <c r="AL21" s="268">
        <f t="shared" si="13"/>
        <v>62.595419847328252</v>
      </c>
      <c r="AM21" s="365">
        <v>498</v>
      </c>
      <c r="AN21" s="366">
        <v>222</v>
      </c>
      <c r="AO21" s="266">
        <f t="shared" si="14"/>
        <v>44.578313253012048</v>
      </c>
      <c r="AP21" s="366">
        <v>276</v>
      </c>
      <c r="AQ21" s="207">
        <f t="shared" si="15"/>
        <v>55.421686746987952</v>
      </c>
    </row>
    <row r="22" spans="1:43" ht="39.950000000000003" customHeight="1">
      <c r="A22" s="6318" t="s">
        <v>385</v>
      </c>
      <c r="B22" s="6319"/>
      <c r="C22" s="6320"/>
      <c r="D22" s="365">
        <v>168</v>
      </c>
      <c r="E22" s="366">
        <v>78</v>
      </c>
      <c r="F22" s="266">
        <f t="shared" si="2"/>
        <v>46.428571428571431</v>
      </c>
      <c r="G22" s="366">
        <v>90</v>
      </c>
      <c r="H22" s="265">
        <f t="shared" si="3"/>
        <v>53.571428571428569</v>
      </c>
      <c r="I22" s="365">
        <v>647</v>
      </c>
      <c r="J22" s="366">
        <v>298</v>
      </c>
      <c r="K22" s="267">
        <f t="shared" si="4"/>
        <v>46.058732612055643</v>
      </c>
      <c r="L22" s="366">
        <v>349</v>
      </c>
      <c r="M22" s="268">
        <f t="shared" si="5"/>
        <v>53.941267387944357</v>
      </c>
      <c r="N22" s="365">
        <v>412</v>
      </c>
      <c r="O22" s="366">
        <v>190</v>
      </c>
      <c r="P22" s="266">
        <f t="shared" si="6"/>
        <v>46.116504854368934</v>
      </c>
      <c r="Q22" s="366">
        <v>222</v>
      </c>
      <c r="R22" s="265">
        <f t="shared" si="7"/>
        <v>53.883495145631066</v>
      </c>
      <c r="S22" s="365">
        <v>382</v>
      </c>
      <c r="T22" s="366">
        <v>190</v>
      </c>
      <c r="U22" s="271">
        <f t="shared" si="8"/>
        <v>49.738219895287962</v>
      </c>
      <c r="V22" s="366">
        <v>192</v>
      </c>
      <c r="W22" s="272">
        <f t="shared" si="9"/>
        <v>50.261780104712038</v>
      </c>
      <c r="X22" s="365">
        <v>767</v>
      </c>
      <c r="Y22" s="366">
        <v>312</v>
      </c>
      <c r="Z22" s="267">
        <f t="shared" si="0"/>
        <v>40.677966101694921</v>
      </c>
      <c r="AA22" s="366">
        <v>455</v>
      </c>
      <c r="AB22" s="268">
        <f t="shared" si="1"/>
        <v>59.322033898305079</v>
      </c>
      <c r="AC22" s="365">
        <v>427</v>
      </c>
      <c r="AD22" s="366">
        <v>185</v>
      </c>
      <c r="AE22" s="267">
        <f t="shared" si="10"/>
        <v>43.325526932084308</v>
      </c>
      <c r="AF22" s="366">
        <v>242</v>
      </c>
      <c r="AG22" s="268">
        <f t="shared" si="11"/>
        <v>56.674473067915685</v>
      </c>
      <c r="AH22" s="365">
        <v>640</v>
      </c>
      <c r="AI22" s="366">
        <v>291</v>
      </c>
      <c r="AJ22" s="267">
        <f t="shared" si="12"/>
        <v>45.46875</v>
      </c>
      <c r="AK22" s="366">
        <v>349</v>
      </c>
      <c r="AL22" s="268">
        <f t="shared" si="13"/>
        <v>54.53125</v>
      </c>
      <c r="AM22" s="365">
        <v>371</v>
      </c>
      <c r="AN22" s="366">
        <v>156</v>
      </c>
      <c r="AO22" s="266">
        <f t="shared" si="14"/>
        <v>42.048517520215633</v>
      </c>
      <c r="AP22" s="366">
        <v>215</v>
      </c>
      <c r="AQ22" s="207">
        <f t="shared" si="15"/>
        <v>57.951482479784367</v>
      </c>
    </row>
    <row r="23" spans="1:43" ht="39.950000000000003" customHeight="1">
      <c r="A23" s="6318" t="s">
        <v>386</v>
      </c>
      <c r="B23" s="6319"/>
      <c r="C23" s="6320"/>
      <c r="D23" s="365">
        <v>64</v>
      </c>
      <c r="E23" s="366">
        <v>27</v>
      </c>
      <c r="F23" s="266">
        <f t="shared" si="2"/>
        <v>42.1875</v>
      </c>
      <c r="G23" s="366">
        <v>37</v>
      </c>
      <c r="H23" s="265">
        <f t="shared" si="3"/>
        <v>57.8125</v>
      </c>
      <c r="I23" s="365">
        <v>202</v>
      </c>
      <c r="J23" s="366">
        <v>80</v>
      </c>
      <c r="K23" s="267">
        <f t="shared" si="4"/>
        <v>39.603960396039604</v>
      </c>
      <c r="L23" s="366">
        <v>122</v>
      </c>
      <c r="M23" s="268">
        <f t="shared" si="5"/>
        <v>60.396039603960396</v>
      </c>
      <c r="N23" s="365">
        <v>141</v>
      </c>
      <c r="O23" s="366">
        <v>48</v>
      </c>
      <c r="P23" s="266">
        <f t="shared" si="6"/>
        <v>34.042553191489361</v>
      </c>
      <c r="Q23" s="366">
        <v>93</v>
      </c>
      <c r="R23" s="265">
        <f t="shared" si="7"/>
        <v>65.957446808510639</v>
      </c>
      <c r="S23" s="365">
        <v>107</v>
      </c>
      <c r="T23" s="366">
        <v>47</v>
      </c>
      <c r="U23" s="271">
        <f t="shared" si="8"/>
        <v>43.925233644859816</v>
      </c>
      <c r="V23" s="366">
        <v>60</v>
      </c>
      <c r="W23" s="272">
        <f t="shared" si="9"/>
        <v>56.074766355140184</v>
      </c>
      <c r="X23" s="365">
        <v>260</v>
      </c>
      <c r="Y23" s="366">
        <v>82</v>
      </c>
      <c r="Z23" s="267">
        <f t="shared" si="0"/>
        <v>31.538461538461537</v>
      </c>
      <c r="AA23" s="366">
        <v>178</v>
      </c>
      <c r="AB23" s="268">
        <f t="shared" si="1"/>
        <v>68.461538461538467</v>
      </c>
      <c r="AC23" s="365">
        <v>149</v>
      </c>
      <c r="AD23" s="366">
        <v>54</v>
      </c>
      <c r="AE23" s="267">
        <f t="shared" si="10"/>
        <v>36.241610738255034</v>
      </c>
      <c r="AF23" s="366">
        <v>95</v>
      </c>
      <c r="AG23" s="268">
        <f t="shared" si="11"/>
        <v>63.758389261744966</v>
      </c>
      <c r="AH23" s="365">
        <v>203</v>
      </c>
      <c r="AI23" s="366">
        <v>61</v>
      </c>
      <c r="AJ23" s="267">
        <f t="shared" si="12"/>
        <v>30.049261083743843</v>
      </c>
      <c r="AK23" s="366">
        <v>142</v>
      </c>
      <c r="AL23" s="268">
        <f t="shared" si="13"/>
        <v>69.950738916256157</v>
      </c>
      <c r="AM23" s="365">
        <v>134</v>
      </c>
      <c r="AN23" s="366">
        <v>44</v>
      </c>
      <c r="AO23" s="266">
        <f t="shared" si="14"/>
        <v>32.835820895522389</v>
      </c>
      <c r="AP23" s="366">
        <v>90</v>
      </c>
      <c r="AQ23" s="207">
        <f t="shared" si="15"/>
        <v>67.164179104477611</v>
      </c>
    </row>
    <row r="24" spans="1:43" ht="39.950000000000003" customHeight="1" thickBot="1">
      <c r="A24" s="6321" t="s">
        <v>387</v>
      </c>
      <c r="B24" s="6322"/>
      <c r="C24" s="6323"/>
      <c r="D24" s="365">
        <v>22</v>
      </c>
      <c r="E24" s="366">
        <v>5</v>
      </c>
      <c r="F24" s="266">
        <f t="shared" si="2"/>
        <v>22.727272727272727</v>
      </c>
      <c r="G24" s="366">
        <v>17</v>
      </c>
      <c r="H24" s="265">
        <f t="shared" si="3"/>
        <v>77.272727272727266</v>
      </c>
      <c r="I24" s="365">
        <v>32</v>
      </c>
      <c r="J24" s="366">
        <v>11</v>
      </c>
      <c r="K24" s="267">
        <f t="shared" si="4"/>
        <v>34.375</v>
      </c>
      <c r="L24" s="366">
        <v>21</v>
      </c>
      <c r="M24" s="268">
        <f t="shared" si="5"/>
        <v>65.625</v>
      </c>
      <c r="N24" s="365">
        <v>33</v>
      </c>
      <c r="O24" s="366">
        <v>3</v>
      </c>
      <c r="P24" s="266">
        <f t="shared" si="6"/>
        <v>9.0909090909090917</v>
      </c>
      <c r="Q24" s="366">
        <v>30</v>
      </c>
      <c r="R24" s="265">
        <f t="shared" si="7"/>
        <v>90.909090909090907</v>
      </c>
      <c r="S24" s="365">
        <v>29</v>
      </c>
      <c r="T24" s="366">
        <v>3</v>
      </c>
      <c r="U24" s="271">
        <f t="shared" si="8"/>
        <v>10.344827586206897</v>
      </c>
      <c r="V24" s="366">
        <v>26</v>
      </c>
      <c r="W24" s="272">
        <f t="shared" si="9"/>
        <v>89.65517241379311</v>
      </c>
      <c r="X24" s="365">
        <v>75</v>
      </c>
      <c r="Y24" s="366">
        <v>16</v>
      </c>
      <c r="Z24" s="267">
        <f t="shared" si="0"/>
        <v>21.333333333333336</v>
      </c>
      <c r="AA24" s="366">
        <v>59</v>
      </c>
      <c r="AB24" s="268">
        <f t="shared" si="1"/>
        <v>78.666666666666657</v>
      </c>
      <c r="AC24" s="365">
        <v>39</v>
      </c>
      <c r="AD24" s="366">
        <v>6</v>
      </c>
      <c r="AE24" s="267">
        <f t="shared" si="10"/>
        <v>15.384615384615385</v>
      </c>
      <c r="AF24" s="366">
        <v>33</v>
      </c>
      <c r="AG24" s="268">
        <f t="shared" si="11"/>
        <v>84.615384615384613</v>
      </c>
      <c r="AH24" s="365">
        <v>55</v>
      </c>
      <c r="AI24" s="366">
        <v>12</v>
      </c>
      <c r="AJ24" s="267">
        <f t="shared" si="12"/>
        <v>21.818181818181817</v>
      </c>
      <c r="AK24" s="366">
        <v>43</v>
      </c>
      <c r="AL24" s="268">
        <f t="shared" si="13"/>
        <v>78.181818181818187</v>
      </c>
      <c r="AM24" s="365">
        <v>45</v>
      </c>
      <c r="AN24" s="366">
        <v>12</v>
      </c>
      <c r="AO24" s="266">
        <f t="shared" si="14"/>
        <v>26.666666666666668</v>
      </c>
      <c r="AP24" s="366">
        <v>33</v>
      </c>
      <c r="AQ24" s="207">
        <f t="shared" si="15"/>
        <v>73.333333333333329</v>
      </c>
    </row>
    <row r="25" spans="1:43" s="244" customFormat="1" ht="39.950000000000003" customHeight="1" thickBot="1">
      <c r="A25" s="6324" t="s">
        <v>78</v>
      </c>
      <c r="B25" s="6325"/>
      <c r="C25" s="6325"/>
      <c r="D25" s="5670">
        <v>4542</v>
      </c>
      <c r="E25" s="5671">
        <v>2225</v>
      </c>
      <c r="F25" s="5667">
        <f t="shared" si="2"/>
        <v>48.987230295024219</v>
      </c>
      <c r="G25" s="5671">
        <v>2317</v>
      </c>
      <c r="H25" s="5674">
        <f t="shared" si="3"/>
        <v>51.012769704975781</v>
      </c>
      <c r="I25" s="5670">
        <v>26559</v>
      </c>
      <c r="J25" s="5671">
        <v>13551</v>
      </c>
      <c r="K25" s="5672">
        <f t="shared" si="4"/>
        <v>51.022252343838247</v>
      </c>
      <c r="L25" s="5671">
        <v>13008</v>
      </c>
      <c r="M25" s="5673">
        <f t="shared" si="5"/>
        <v>48.977747656161753</v>
      </c>
      <c r="N25" s="5670">
        <v>14977</v>
      </c>
      <c r="O25" s="5671">
        <v>7501</v>
      </c>
      <c r="P25" s="5667">
        <f t="shared" si="6"/>
        <v>50.08346130733792</v>
      </c>
      <c r="Q25" s="5671">
        <v>7476</v>
      </c>
      <c r="R25" s="5674">
        <f t="shared" si="7"/>
        <v>49.91653869266208</v>
      </c>
      <c r="S25" s="5670">
        <v>10626</v>
      </c>
      <c r="T25" s="5671">
        <v>5386</v>
      </c>
      <c r="U25" s="5667">
        <f t="shared" si="8"/>
        <v>50.686994165255037</v>
      </c>
      <c r="V25" s="5671">
        <v>5240</v>
      </c>
      <c r="W25" s="5674">
        <f t="shared" si="9"/>
        <v>49.313005834744963</v>
      </c>
      <c r="X25" s="5670">
        <v>119810</v>
      </c>
      <c r="Y25" s="5671">
        <v>60434</v>
      </c>
      <c r="Z25" s="5672">
        <f t="shared" si="0"/>
        <v>50.441532426341709</v>
      </c>
      <c r="AA25" s="5671">
        <v>59376</v>
      </c>
      <c r="AB25" s="5673">
        <f t="shared" si="1"/>
        <v>49.558467573658291</v>
      </c>
      <c r="AC25" s="5670">
        <v>24996</v>
      </c>
      <c r="AD25" s="5671">
        <v>12691</v>
      </c>
      <c r="AE25" s="5672">
        <f t="shared" si="10"/>
        <v>50.772123539766369</v>
      </c>
      <c r="AF25" s="5671">
        <v>12305</v>
      </c>
      <c r="AG25" s="5673">
        <f t="shared" si="11"/>
        <v>49.227876460233638</v>
      </c>
      <c r="AH25" s="5670">
        <v>36776</v>
      </c>
      <c r="AI25" s="5671">
        <v>18598</v>
      </c>
      <c r="AJ25" s="5672">
        <f t="shared" si="12"/>
        <v>50.571024581248636</v>
      </c>
      <c r="AK25" s="5671">
        <v>18178</v>
      </c>
      <c r="AL25" s="5673">
        <f t="shared" si="13"/>
        <v>49.428975418751357</v>
      </c>
      <c r="AM25" s="5670">
        <v>16218</v>
      </c>
      <c r="AN25" s="5671">
        <v>8071</v>
      </c>
      <c r="AO25" s="5667">
        <f t="shared" si="14"/>
        <v>49.765692440498214</v>
      </c>
      <c r="AP25" s="5671">
        <v>8147</v>
      </c>
      <c r="AQ25" s="5677">
        <f t="shared" si="15"/>
        <v>50.234307559501786</v>
      </c>
    </row>
    <row r="26" spans="1:43" ht="15.75" customHeight="1" thickTop="1">
      <c r="A26" s="6293"/>
      <c r="B26" s="6293"/>
      <c r="C26" s="6293"/>
    </row>
    <row r="27" spans="1:43" ht="15.75" customHeight="1">
      <c r="A27" s="6248" t="s">
        <v>400</v>
      </c>
      <c r="B27" s="6248"/>
      <c r="C27" s="6248"/>
      <c r="D27" s="6248"/>
    </row>
    <row r="28" spans="1:43" ht="15.75" customHeight="1">
      <c r="A28" s="6248" t="s">
        <v>388</v>
      </c>
      <c r="B28" s="6248"/>
      <c r="C28" s="6248"/>
      <c r="D28" s="6248"/>
      <c r="E28" s="6248"/>
      <c r="F28" s="6248"/>
      <c r="G28" s="6248"/>
      <c r="H28" s="6248"/>
    </row>
    <row r="29" spans="1:43" ht="15.75" customHeight="1">
      <c r="A29" s="6248" t="s">
        <v>398</v>
      </c>
      <c r="B29" s="6248"/>
      <c r="C29" s="6248"/>
    </row>
    <row r="30" spans="1:43" ht="15.75" customHeight="1"/>
    <row r="31" spans="1:43" ht="15.75" customHeight="1"/>
    <row r="32" spans="1:43" ht="18" customHeight="1">
      <c r="D32" s="293"/>
      <c r="E32" s="293"/>
      <c r="F32" s="294"/>
    </row>
    <row r="33" spans="2:6" ht="20.25" customHeight="1">
      <c r="B33" s="152"/>
      <c r="D33" s="293"/>
      <c r="E33" s="293"/>
      <c r="F33" s="294"/>
    </row>
    <row r="34" spans="2:6" ht="17.25" customHeight="1"/>
  </sheetData>
  <mergeCells count="35">
    <mergeCell ref="A10:C10"/>
    <mergeCell ref="A2:AQ2"/>
    <mergeCell ref="A3:AQ3"/>
    <mergeCell ref="A4:C5"/>
    <mergeCell ref="D4:H4"/>
    <mergeCell ref="I4:M4"/>
    <mergeCell ref="N4:R4"/>
    <mergeCell ref="S4:W4"/>
    <mergeCell ref="X4:AB4"/>
    <mergeCell ref="AC4:AG4"/>
    <mergeCell ref="AH4:AL4"/>
    <mergeCell ref="AM4:AQ4"/>
    <mergeCell ref="A6:C6"/>
    <mergeCell ref="A7:C7"/>
    <mergeCell ref="A8:C8"/>
    <mergeCell ref="A9:C9"/>
    <mergeCell ref="A22:C22"/>
    <mergeCell ref="A11:C11"/>
    <mergeCell ref="A12:C12"/>
    <mergeCell ref="A13:C13"/>
    <mergeCell ref="A14:C14"/>
    <mergeCell ref="A15:C15"/>
    <mergeCell ref="A16:C16"/>
    <mergeCell ref="A17:C17"/>
    <mergeCell ref="A18:C18"/>
    <mergeCell ref="A19:C19"/>
    <mergeCell ref="A20:C20"/>
    <mergeCell ref="A21:C21"/>
    <mergeCell ref="A29:C29"/>
    <mergeCell ref="A23:C23"/>
    <mergeCell ref="A24:C24"/>
    <mergeCell ref="A25:C25"/>
    <mergeCell ref="A26:C26"/>
    <mergeCell ref="A27:D27"/>
    <mergeCell ref="A28:H28"/>
  </mergeCells>
  <hyperlinks>
    <hyperlink ref="A1" r:id="rId1"/>
  </hyperlinks>
  <pageMargins left="0.39370078740157483" right="0.19685039370078741" top="0.98425196850393704" bottom="0.98425196850393704" header="0.51181102362204722" footer="0.51181102362204722"/>
  <pageSetup paperSize="9" scale="44" orientation="landscape" r:id="rId2"/>
  <headerFooter alignWithMargins="0">
    <oddFooter>&amp;R21</oddFooter>
  </headerFooter>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56">
    <pageSetUpPr fitToPage="1"/>
  </sheetPr>
  <dimension ref="A1:K33"/>
  <sheetViews>
    <sheetView view="pageBreakPreview" zoomScale="60" zoomScaleNormal="100" workbookViewId="0">
      <selection activeCell="H15" sqref="H15"/>
    </sheetView>
  </sheetViews>
  <sheetFormatPr defaultRowHeight="12.75"/>
  <cols>
    <col min="1" max="1" width="14.7109375" style="152" customWidth="1"/>
    <col min="2" max="2" width="13" style="152" customWidth="1"/>
    <col min="3" max="3" width="16.140625" style="152" customWidth="1"/>
    <col min="4" max="4" width="14.42578125" style="152" customWidth="1"/>
    <col min="5" max="5" width="15.28515625" style="152" customWidth="1"/>
    <col min="6" max="9" width="15" style="152" customWidth="1"/>
    <col min="10" max="10" width="12.7109375" style="152" bestFit="1" customWidth="1"/>
    <col min="11" max="11" width="12" style="152" customWidth="1"/>
    <col min="12" max="12" width="9.140625" style="152"/>
    <col min="13" max="13" width="11.7109375" style="152" customWidth="1"/>
    <col min="14" max="256" width="9.140625" style="152"/>
    <col min="257" max="257" width="14.7109375" style="152" customWidth="1"/>
    <col min="258" max="258" width="13" style="152" customWidth="1"/>
    <col min="259" max="259" width="16.140625" style="152" customWidth="1"/>
    <col min="260" max="260" width="14.42578125" style="152" customWidth="1"/>
    <col min="261" max="261" width="15.28515625" style="152" customWidth="1"/>
    <col min="262" max="265" width="15" style="152" customWidth="1"/>
    <col min="266" max="266" width="12.7109375" style="152" bestFit="1" customWidth="1"/>
    <col min="267" max="267" width="12" style="152" customWidth="1"/>
    <col min="268" max="268" width="9.140625" style="152"/>
    <col min="269" max="269" width="11.7109375" style="152" customWidth="1"/>
    <col min="270" max="512" width="9.140625" style="152"/>
    <col min="513" max="513" width="14.7109375" style="152" customWidth="1"/>
    <col min="514" max="514" width="13" style="152" customWidth="1"/>
    <col min="515" max="515" width="16.140625" style="152" customWidth="1"/>
    <col min="516" max="516" width="14.42578125" style="152" customWidth="1"/>
    <col min="517" max="517" width="15.28515625" style="152" customWidth="1"/>
    <col min="518" max="521" width="15" style="152" customWidth="1"/>
    <col min="522" max="522" width="12.7109375" style="152" bestFit="1" customWidth="1"/>
    <col min="523" max="523" width="12" style="152" customWidth="1"/>
    <col min="524" max="524" width="9.140625" style="152"/>
    <col min="525" max="525" width="11.7109375" style="152" customWidth="1"/>
    <col min="526" max="768" width="9.140625" style="152"/>
    <col min="769" max="769" width="14.7109375" style="152" customWidth="1"/>
    <col min="770" max="770" width="13" style="152" customWidth="1"/>
    <col min="771" max="771" width="16.140625" style="152" customWidth="1"/>
    <col min="772" max="772" width="14.42578125" style="152" customWidth="1"/>
    <col min="773" max="773" width="15.28515625" style="152" customWidth="1"/>
    <col min="774" max="777" width="15" style="152" customWidth="1"/>
    <col min="778" max="778" width="12.7109375" style="152" bestFit="1" customWidth="1"/>
    <col min="779" max="779" width="12" style="152" customWidth="1"/>
    <col min="780" max="780" width="9.140625" style="152"/>
    <col min="781" max="781" width="11.7109375" style="152" customWidth="1"/>
    <col min="782" max="1024" width="9.140625" style="152"/>
    <col min="1025" max="1025" width="14.7109375" style="152" customWidth="1"/>
    <col min="1026" max="1026" width="13" style="152" customWidth="1"/>
    <col min="1027" max="1027" width="16.140625" style="152" customWidth="1"/>
    <col min="1028" max="1028" width="14.42578125" style="152" customWidth="1"/>
    <col min="1029" max="1029" width="15.28515625" style="152" customWidth="1"/>
    <col min="1030" max="1033" width="15" style="152" customWidth="1"/>
    <col min="1034" max="1034" width="12.7109375" style="152" bestFit="1" customWidth="1"/>
    <col min="1035" max="1035" width="12" style="152" customWidth="1"/>
    <col min="1036" max="1036" width="9.140625" style="152"/>
    <col min="1037" max="1037" width="11.7109375" style="152" customWidth="1"/>
    <col min="1038" max="1280" width="9.140625" style="152"/>
    <col min="1281" max="1281" width="14.7109375" style="152" customWidth="1"/>
    <col min="1282" max="1282" width="13" style="152" customWidth="1"/>
    <col min="1283" max="1283" width="16.140625" style="152" customWidth="1"/>
    <col min="1284" max="1284" width="14.42578125" style="152" customWidth="1"/>
    <col min="1285" max="1285" width="15.28515625" style="152" customWidth="1"/>
    <col min="1286" max="1289" width="15" style="152" customWidth="1"/>
    <col min="1290" max="1290" width="12.7109375" style="152" bestFit="1" customWidth="1"/>
    <col min="1291" max="1291" width="12" style="152" customWidth="1"/>
    <col min="1292" max="1292" width="9.140625" style="152"/>
    <col min="1293" max="1293" width="11.7109375" style="152" customWidth="1"/>
    <col min="1294" max="1536" width="9.140625" style="152"/>
    <col min="1537" max="1537" width="14.7109375" style="152" customWidth="1"/>
    <col min="1538" max="1538" width="13" style="152" customWidth="1"/>
    <col min="1539" max="1539" width="16.140625" style="152" customWidth="1"/>
    <col min="1540" max="1540" width="14.42578125" style="152" customWidth="1"/>
    <col min="1541" max="1541" width="15.28515625" style="152" customWidth="1"/>
    <col min="1542" max="1545" width="15" style="152" customWidth="1"/>
    <col min="1546" max="1546" width="12.7109375" style="152" bestFit="1" customWidth="1"/>
    <col min="1547" max="1547" width="12" style="152" customWidth="1"/>
    <col min="1548" max="1548" width="9.140625" style="152"/>
    <col min="1549" max="1549" width="11.7109375" style="152" customWidth="1"/>
    <col min="1550" max="1792" width="9.140625" style="152"/>
    <col min="1793" max="1793" width="14.7109375" style="152" customWidth="1"/>
    <col min="1794" max="1794" width="13" style="152" customWidth="1"/>
    <col min="1795" max="1795" width="16.140625" style="152" customWidth="1"/>
    <col min="1796" max="1796" width="14.42578125" style="152" customWidth="1"/>
    <col min="1797" max="1797" width="15.28515625" style="152" customWidth="1"/>
    <col min="1798" max="1801" width="15" style="152" customWidth="1"/>
    <col min="1802" max="1802" width="12.7109375" style="152" bestFit="1" customWidth="1"/>
    <col min="1803" max="1803" width="12" style="152" customWidth="1"/>
    <col min="1804" max="1804" width="9.140625" style="152"/>
    <col min="1805" max="1805" width="11.7109375" style="152" customWidth="1"/>
    <col min="1806" max="2048" width="9.140625" style="152"/>
    <col min="2049" max="2049" width="14.7109375" style="152" customWidth="1"/>
    <col min="2050" max="2050" width="13" style="152" customWidth="1"/>
    <col min="2051" max="2051" width="16.140625" style="152" customWidth="1"/>
    <col min="2052" max="2052" width="14.42578125" style="152" customWidth="1"/>
    <col min="2053" max="2053" width="15.28515625" style="152" customWidth="1"/>
    <col min="2054" max="2057" width="15" style="152" customWidth="1"/>
    <col min="2058" max="2058" width="12.7109375" style="152" bestFit="1" customWidth="1"/>
    <col min="2059" max="2059" width="12" style="152" customWidth="1"/>
    <col min="2060" max="2060" width="9.140625" style="152"/>
    <col min="2061" max="2061" width="11.7109375" style="152" customWidth="1"/>
    <col min="2062" max="2304" width="9.140625" style="152"/>
    <col min="2305" max="2305" width="14.7109375" style="152" customWidth="1"/>
    <col min="2306" max="2306" width="13" style="152" customWidth="1"/>
    <col min="2307" max="2307" width="16.140625" style="152" customWidth="1"/>
    <col min="2308" max="2308" width="14.42578125" style="152" customWidth="1"/>
    <col min="2309" max="2309" width="15.28515625" style="152" customWidth="1"/>
    <col min="2310" max="2313" width="15" style="152" customWidth="1"/>
    <col min="2314" max="2314" width="12.7109375" style="152" bestFit="1" customWidth="1"/>
    <col min="2315" max="2315" width="12" style="152" customWidth="1"/>
    <col min="2316" max="2316" width="9.140625" style="152"/>
    <col min="2317" max="2317" width="11.7109375" style="152" customWidth="1"/>
    <col min="2318" max="2560" width="9.140625" style="152"/>
    <col min="2561" max="2561" width="14.7109375" style="152" customWidth="1"/>
    <col min="2562" max="2562" width="13" style="152" customWidth="1"/>
    <col min="2563" max="2563" width="16.140625" style="152" customWidth="1"/>
    <col min="2564" max="2564" width="14.42578125" style="152" customWidth="1"/>
    <col min="2565" max="2565" width="15.28515625" style="152" customWidth="1"/>
    <col min="2566" max="2569" width="15" style="152" customWidth="1"/>
    <col min="2570" max="2570" width="12.7109375" style="152" bestFit="1" customWidth="1"/>
    <col min="2571" max="2571" width="12" style="152" customWidth="1"/>
    <col min="2572" max="2572" width="9.140625" style="152"/>
    <col min="2573" max="2573" width="11.7109375" style="152" customWidth="1"/>
    <col min="2574" max="2816" width="9.140625" style="152"/>
    <col min="2817" max="2817" width="14.7109375" style="152" customWidth="1"/>
    <col min="2818" max="2818" width="13" style="152" customWidth="1"/>
    <col min="2819" max="2819" width="16.140625" style="152" customWidth="1"/>
    <col min="2820" max="2820" width="14.42578125" style="152" customWidth="1"/>
    <col min="2821" max="2821" width="15.28515625" style="152" customWidth="1"/>
    <col min="2822" max="2825" width="15" style="152" customWidth="1"/>
    <col min="2826" max="2826" width="12.7109375" style="152" bestFit="1" customWidth="1"/>
    <col min="2827" max="2827" width="12" style="152" customWidth="1"/>
    <col min="2828" max="2828" width="9.140625" style="152"/>
    <col min="2829" max="2829" width="11.7109375" style="152" customWidth="1"/>
    <col min="2830" max="3072" width="9.140625" style="152"/>
    <col min="3073" max="3073" width="14.7109375" style="152" customWidth="1"/>
    <col min="3074" max="3074" width="13" style="152" customWidth="1"/>
    <col min="3075" max="3075" width="16.140625" style="152" customWidth="1"/>
    <col min="3076" max="3076" width="14.42578125" style="152" customWidth="1"/>
    <col min="3077" max="3077" width="15.28515625" style="152" customWidth="1"/>
    <col min="3078" max="3081" width="15" style="152" customWidth="1"/>
    <col min="3082" max="3082" width="12.7109375" style="152" bestFit="1" customWidth="1"/>
    <col min="3083" max="3083" width="12" style="152" customWidth="1"/>
    <col min="3084" max="3084" width="9.140625" style="152"/>
    <col min="3085" max="3085" width="11.7109375" style="152" customWidth="1"/>
    <col min="3086" max="3328" width="9.140625" style="152"/>
    <col min="3329" max="3329" width="14.7109375" style="152" customWidth="1"/>
    <col min="3330" max="3330" width="13" style="152" customWidth="1"/>
    <col min="3331" max="3331" width="16.140625" style="152" customWidth="1"/>
    <col min="3332" max="3332" width="14.42578125" style="152" customWidth="1"/>
    <col min="3333" max="3333" width="15.28515625" style="152" customWidth="1"/>
    <col min="3334" max="3337" width="15" style="152" customWidth="1"/>
    <col min="3338" max="3338" width="12.7109375" style="152" bestFit="1" customWidth="1"/>
    <col min="3339" max="3339" width="12" style="152" customWidth="1"/>
    <col min="3340" max="3340" width="9.140625" style="152"/>
    <col min="3341" max="3341" width="11.7109375" style="152" customWidth="1"/>
    <col min="3342" max="3584" width="9.140625" style="152"/>
    <col min="3585" max="3585" width="14.7109375" style="152" customWidth="1"/>
    <col min="3586" max="3586" width="13" style="152" customWidth="1"/>
    <col min="3587" max="3587" width="16.140625" style="152" customWidth="1"/>
    <col min="3588" max="3588" width="14.42578125" style="152" customWidth="1"/>
    <col min="3589" max="3589" width="15.28515625" style="152" customWidth="1"/>
    <col min="3590" max="3593" width="15" style="152" customWidth="1"/>
    <col min="3594" max="3594" width="12.7109375" style="152" bestFit="1" customWidth="1"/>
    <col min="3595" max="3595" width="12" style="152" customWidth="1"/>
    <col min="3596" max="3596" width="9.140625" style="152"/>
    <col min="3597" max="3597" width="11.7109375" style="152" customWidth="1"/>
    <col min="3598" max="3840" width="9.140625" style="152"/>
    <col min="3841" max="3841" width="14.7109375" style="152" customWidth="1"/>
    <col min="3842" max="3842" width="13" style="152" customWidth="1"/>
    <col min="3843" max="3843" width="16.140625" style="152" customWidth="1"/>
    <col min="3844" max="3844" width="14.42578125" style="152" customWidth="1"/>
    <col min="3845" max="3845" width="15.28515625" style="152" customWidth="1"/>
    <col min="3846" max="3849" width="15" style="152" customWidth="1"/>
    <col min="3850" max="3850" width="12.7109375" style="152" bestFit="1" customWidth="1"/>
    <col min="3851" max="3851" width="12" style="152" customWidth="1"/>
    <col min="3852" max="3852" width="9.140625" style="152"/>
    <col min="3853" max="3853" width="11.7109375" style="152" customWidth="1"/>
    <col min="3854" max="4096" width="9.140625" style="152"/>
    <col min="4097" max="4097" width="14.7109375" style="152" customWidth="1"/>
    <col min="4098" max="4098" width="13" style="152" customWidth="1"/>
    <col min="4099" max="4099" width="16.140625" style="152" customWidth="1"/>
    <col min="4100" max="4100" width="14.42578125" style="152" customWidth="1"/>
    <col min="4101" max="4101" width="15.28515625" style="152" customWidth="1"/>
    <col min="4102" max="4105" width="15" style="152" customWidth="1"/>
    <col min="4106" max="4106" width="12.7109375" style="152" bestFit="1" customWidth="1"/>
    <col min="4107" max="4107" width="12" style="152" customWidth="1"/>
    <col min="4108" max="4108" width="9.140625" style="152"/>
    <col min="4109" max="4109" width="11.7109375" style="152" customWidth="1"/>
    <col min="4110" max="4352" width="9.140625" style="152"/>
    <col min="4353" max="4353" width="14.7109375" style="152" customWidth="1"/>
    <col min="4354" max="4354" width="13" style="152" customWidth="1"/>
    <col min="4355" max="4355" width="16.140625" style="152" customWidth="1"/>
    <col min="4356" max="4356" width="14.42578125" style="152" customWidth="1"/>
    <col min="4357" max="4357" width="15.28515625" style="152" customWidth="1"/>
    <col min="4358" max="4361" width="15" style="152" customWidth="1"/>
    <col min="4362" max="4362" width="12.7109375" style="152" bestFit="1" customWidth="1"/>
    <col min="4363" max="4363" width="12" style="152" customWidth="1"/>
    <col min="4364" max="4364" width="9.140625" style="152"/>
    <col min="4365" max="4365" width="11.7109375" style="152" customWidth="1"/>
    <col min="4366" max="4608" width="9.140625" style="152"/>
    <col min="4609" max="4609" width="14.7109375" style="152" customWidth="1"/>
    <col min="4610" max="4610" width="13" style="152" customWidth="1"/>
    <col min="4611" max="4611" width="16.140625" style="152" customWidth="1"/>
    <col min="4612" max="4612" width="14.42578125" style="152" customWidth="1"/>
    <col min="4613" max="4613" width="15.28515625" style="152" customWidth="1"/>
    <col min="4614" max="4617" width="15" style="152" customWidth="1"/>
    <col min="4618" max="4618" width="12.7109375" style="152" bestFit="1" customWidth="1"/>
    <col min="4619" max="4619" width="12" style="152" customWidth="1"/>
    <col min="4620" max="4620" width="9.140625" style="152"/>
    <col min="4621" max="4621" width="11.7109375" style="152" customWidth="1"/>
    <col min="4622" max="4864" width="9.140625" style="152"/>
    <col min="4865" max="4865" width="14.7109375" style="152" customWidth="1"/>
    <col min="4866" max="4866" width="13" style="152" customWidth="1"/>
    <col min="4867" max="4867" width="16.140625" style="152" customWidth="1"/>
    <col min="4868" max="4868" width="14.42578125" style="152" customWidth="1"/>
    <col min="4869" max="4869" width="15.28515625" style="152" customWidth="1"/>
    <col min="4870" max="4873" width="15" style="152" customWidth="1"/>
    <col min="4874" max="4874" width="12.7109375" style="152" bestFit="1" customWidth="1"/>
    <col min="4875" max="4875" width="12" style="152" customWidth="1"/>
    <col min="4876" max="4876" width="9.140625" style="152"/>
    <col min="4877" max="4877" width="11.7109375" style="152" customWidth="1"/>
    <col min="4878" max="5120" width="9.140625" style="152"/>
    <col min="5121" max="5121" width="14.7109375" style="152" customWidth="1"/>
    <col min="5122" max="5122" width="13" style="152" customWidth="1"/>
    <col min="5123" max="5123" width="16.140625" style="152" customWidth="1"/>
    <col min="5124" max="5124" width="14.42578125" style="152" customWidth="1"/>
    <col min="5125" max="5125" width="15.28515625" style="152" customWidth="1"/>
    <col min="5126" max="5129" width="15" style="152" customWidth="1"/>
    <col min="5130" max="5130" width="12.7109375" style="152" bestFit="1" customWidth="1"/>
    <col min="5131" max="5131" width="12" style="152" customWidth="1"/>
    <col min="5132" max="5132" width="9.140625" style="152"/>
    <col min="5133" max="5133" width="11.7109375" style="152" customWidth="1"/>
    <col min="5134" max="5376" width="9.140625" style="152"/>
    <col min="5377" max="5377" width="14.7109375" style="152" customWidth="1"/>
    <col min="5378" max="5378" width="13" style="152" customWidth="1"/>
    <col min="5379" max="5379" width="16.140625" style="152" customWidth="1"/>
    <col min="5380" max="5380" width="14.42578125" style="152" customWidth="1"/>
    <col min="5381" max="5381" width="15.28515625" style="152" customWidth="1"/>
    <col min="5382" max="5385" width="15" style="152" customWidth="1"/>
    <col min="5386" max="5386" width="12.7109375" style="152" bestFit="1" customWidth="1"/>
    <col min="5387" max="5387" width="12" style="152" customWidth="1"/>
    <col min="5388" max="5388" width="9.140625" style="152"/>
    <col min="5389" max="5389" width="11.7109375" style="152" customWidth="1"/>
    <col min="5390" max="5632" width="9.140625" style="152"/>
    <col min="5633" max="5633" width="14.7109375" style="152" customWidth="1"/>
    <col min="5634" max="5634" width="13" style="152" customWidth="1"/>
    <col min="5635" max="5635" width="16.140625" style="152" customWidth="1"/>
    <col min="5636" max="5636" width="14.42578125" style="152" customWidth="1"/>
    <col min="5637" max="5637" width="15.28515625" style="152" customWidth="1"/>
    <col min="5638" max="5641" width="15" style="152" customWidth="1"/>
    <col min="5642" max="5642" width="12.7109375" style="152" bestFit="1" customWidth="1"/>
    <col min="5643" max="5643" width="12" style="152" customWidth="1"/>
    <col min="5644" max="5644" width="9.140625" style="152"/>
    <col min="5645" max="5645" width="11.7109375" style="152" customWidth="1"/>
    <col min="5646" max="5888" width="9.140625" style="152"/>
    <col min="5889" max="5889" width="14.7109375" style="152" customWidth="1"/>
    <col min="5890" max="5890" width="13" style="152" customWidth="1"/>
    <col min="5891" max="5891" width="16.140625" style="152" customWidth="1"/>
    <col min="5892" max="5892" width="14.42578125" style="152" customWidth="1"/>
    <col min="5893" max="5893" width="15.28515625" style="152" customWidth="1"/>
    <col min="5894" max="5897" width="15" style="152" customWidth="1"/>
    <col min="5898" max="5898" width="12.7109375" style="152" bestFit="1" customWidth="1"/>
    <col min="5899" max="5899" width="12" style="152" customWidth="1"/>
    <col min="5900" max="5900" width="9.140625" style="152"/>
    <col min="5901" max="5901" width="11.7109375" style="152" customWidth="1"/>
    <col min="5902" max="6144" width="9.140625" style="152"/>
    <col min="6145" max="6145" width="14.7109375" style="152" customWidth="1"/>
    <col min="6146" max="6146" width="13" style="152" customWidth="1"/>
    <col min="6147" max="6147" width="16.140625" style="152" customWidth="1"/>
    <col min="6148" max="6148" width="14.42578125" style="152" customWidth="1"/>
    <col min="6149" max="6149" width="15.28515625" style="152" customWidth="1"/>
    <col min="6150" max="6153" width="15" style="152" customWidth="1"/>
    <col min="6154" max="6154" width="12.7109375" style="152" bestFit="1" customWidth="1"/>
    <col min="6155" max="6155" width="12" style="152" customWidth="1"/>
    <col min="6156" max="6156" width="9.140625" style="152"/>
    <col min="6157" max="6157" width="11.7109375" style="152" customWidth="1"/>
    <col min="6158" max="6400" width="9.140625" style="152"/>
    <col min="6401" max="6401" width="14.7109375" style="152" customWidth="1"/>
    <col min="6402" max="6402" width="13" style="152" customWidth="1"/>
    <col min="6403" max="6403" width="16.140625" style="152" customWidth="1"/>
    <col min="6404" max="6404" width="14.42578125" style="152" customWidth="1"/>
    <col min="6405" max="6405" width="15.28515625" style="152" customWidth="1"/>
    <col min="6406" max="6409" width="15" style="152" customWidth="1"/>
    <col min="6410" max="6410" width="12.7109375" style="152" bestFit="1" customWidth="1"/>
    <col min="6411" max="6411" width="12" style="152" customWidth="1"/>
    <col min="6412" max="6412" width="9.140625" style="152"/>
    <col min="6413" max="6413" width="11.7109375" style="152" customWidth="1"/>
    <col min="6414" max="6656" width="9.140625" style="152"/>
    <col min="6657" max="6657" width="14.7109375" style="152" customWidth="1"/>
    <col min="6658" max="6658" width="13" style="152" customWidth="1"/>
    <col min="6659" max="6659" width="16.140625" style="152" customWidth="1"/>
    <col min="6660" max="6660" width="14.42578125" style="152" customWidth="1"/>
    <col min="6661" max="6661" width="15.28515625" style="152" customWidth="1"/>
    <col min="6662" max="6665" width="15" style="152" customWidth="1"/>
    <col min="6666" max="6666" width="12.7109375" style="152" bestFit="1" customWidth="1"/>
    <col min="6667" max="6667" width="12" style="152" customWidth="1"/>
    <col min="6668" max="6668" width="9.140625" style="152"/>
    <col min="6669" max="6669" width="11.7109375" style="152" customWidth="1"/>
    <col min="6670" max="6912" width="9.140625" style="152"/>
    <col min="6913" max="6913" width="14.7109375" style="152" customWidth="1"/>
    <col min="6914" max="6914" width="13" style="152" customWidth="1"/>
    <col min="6915" max="6915" width="16.140625" style="152" customWidth="1"/>
    <col min="6916" max="6916" width="14.42578125" style="152" customWidth="1"/>
    <col min="6917" max="6917" width="15.28515625" style="152" customWidth="1"/>
    <col min="6918" max="6921" width="15" style="152" customWidth="1"/>
    <col min="6922" max="6922" width="12.7109375" style="152" bestFit="1" customWidth="1"/>
    <col min="6923" max="6923" width="12" style="152" customWidth="1"/>
    <col min="6924" max="6924" width="9.140625" style="152"/>
    <col min="6925" max="6925" width="11.7109375" style="152" customWidth="1"/>
    <col min="6926" max="7168" width="9.140625" style="152"/>
    <col min="7169" max="7169" width="14.7109375" style="152" customWidth="1"/>
    <col min="7170" max="7170" width="13" style="152" customWidth="1"/>
    <col min="7171" max="7171" width="16.140625" style="152" customWidth="1"/>
    <col min="7172" max="7172" width="14.42578125" style="152" customWidth="1"/>
    <col min="7173" max="7173" width="15.28515625" style="152" customWidth="1"/>
    <col min="7174" max="7177" width="15" style="152" customWidth="1"/>
    <col min="7178" max="7178" width="12.7109375" style="152" bestFit="1" customWidth="1"/>
    <col min="7179" max="7179" width="12" style="152" customWidth="1"/>
    <col min="7180" max="7180" width="9.140625" style="152"/>
    <col min="7181" max="7181" width="11.7109375" style="152" customWidth="1"/>
    <col min="7182" max="7424" width="9.140625" style="152"/>
    <col min="7425" max="7425" width="14.7109375" style="152" customWidth="1"/>
    <col min="7426" max="7426" width="13" style="152" customWidth="1"/>
    <col min="7427" max="7427" width="16.140625" style="152" customWidth="1"/>
    <col min="7428" max="7428" width="14.42578125" style="152" customWidth="1"/>
    <col min="7429" max="7429" width="15.28515625" style="152" customWidth="1"/>
    <col min="7430" max="7433" width="15" style="152" customWidth="1"/>
    <col min="7434" max="7434" width="12.7109375" style="152" bestFit="1" customWidth="1"/>
    <col min="7435" max="7435" width="12" style="152" customWidth="1"/>
    <col min="7436" max="7436" width="9.140625" style="152"/>
    <col min="7437" max="7437" width="11.7109375" style="152" customWidth="1"/>
    <col min="7438" max="7680" width="9.140625" style="152"/>
    <col min="7681" max="7681" width="14.7109375" style="152" customWidth="1"/>
    <col min="7682" max="7682" width="13" style="152" customWidth="1"/>
    <col min="7683" max="7683" width="16.140625" style="152" customWidth="1"/>
    <col min="7684" max="7684" width="14.42578125" style="152" customWidth="1"/>
    <col min="7685" max="7685" width="15.28515625" style="152" customWidth="1"/>
    <col min="7686" max="7689" width="15" style="152" customWidth="1"/>
    <col min="7690" max="7690" width="12.7109375" style="152" bestFit="1" customWidth="1"/>
    <col min="7691" max="7691" width="12" style="152" customWidth="1"/>
    <col min="7692" max="7692" width="9.140625" style="152"/>
    <col min="7693" max="7693" width="11.7109375" style="152" customWidth="1"/>
    <col min="7694" max="7936" width="9.140625" style="152"/>
    <col min="7937" max="7937" width="14.7109375" style="152" customWidth="1"/>
    <col min="7938" max="7938" width="13" style="152" customWidth="1"/>
    <col min="7939" max="7939" width="16.140625" style="152" customWidth="1"/>
    <col min="7940" max="7940" width="14.42578125" style="152" customWidth="1"/>
    <col min="7941" max="7941" width="15.28515625" style="152" customWidth="1"/>
    <col min="7942" max="7945" width="15" style="152" customWidth="1"/>
    <col min="7946" max="7946" width="12.7109375" style="152" bestFit="1" customWidth="1"/>
    <col min="7947" max="7947" width="12" style="152" customWidth="1"/>
    <col min="7948" max="7948" width="9.140625" style="152"/>
    <col min="7949" max="7949" width="11.7109375" style="152" customWidth="1"/>
    <col min="7950" max="8192" width="9.140625" style="152"/>
    <col min="8193" max="8193" width="14.7109375" style="152" customWidth="1"/>
    <col min="8194" max="8194" width="13" style="152" customWidth="1"/>
    <col min="8195" max="8195" width="16.140625" style="152" customWidth="1"/>
    <col min="8196" max="8196" width="14.42578125" style="152" customWidth="1"/>
    <col min="8197" max="8197" width="15.28515625" style="152" customWidth="1"/>
    <col min="8198" max="8201" width="15" style="152" customWidth="1"/>
    <col min="8202" max="8202" width="12.7109375" style="152" bestFit="1" customWidth="1"/>
    <col min="8203" max="8203" width="12" style="152" customWidth="1"/>
    <col min="8204" max="8204" width="9.140625" style="152"/>
    <col min="8205" max="8205" width="11.7109375" style="152" customWidth="1"/>
    <col min="8206" max="8448" width="9.140625" style="152"/>
    <col min="8449" max="8449" width="14.7109375" style="152" customWidth="1"/>
    <col min="8450" max="8450" width="13" style="152" customWidth="1"/>
    <col min="8451" max="8451" width="16.140625" style="152" customWidth="1"/>
    <col min="8452" max="8452" width="14.42578125" style="152" customWidth="1"/>
    <col min="8453" max="8453" width="15.28515625" style="152" customWidth="1"/>
    <col min="8454" max="8457" width="15" style="152" customWidth="1"/>
    <col min="8458" max="8458" width="12.7109375" style="152" bestFit="1" customWidth="1"/>
    <col min="8459" max="8459" width="12" style="152" customWidth="1"/>
    <col min="8460" max="8460" width="9.140625" style="152"/>
    <col min="8461" max="8461" width="11.7109375" style="152" customWidth="1"/>
    <col min="8462" max="8704" width="9.140625" style="152"/>
    <col min="8705" max="8705" width="14.7109375" style="152" customWidth="1"/>
    <col min="8706" max="8706" width="13" style="152" customWidth="1"/>
    <col min="8707" max="8707" width="16.140625" style="152" customWidth="1"/>
    <col min="8708" max="8708" width="14.42578125" style="152" customWidth="1"/>
    <col min="8709" max="8709" width="15.28515625" style="152" customWidth="1"/>
    <col min="8710" max="8713" width="15" style="152" customWidth="1"/>
    <col min="8714" max="8714" width="12.7109375" style="152" bestFit="1" customWidth="1"/>
    <col min="8715" max="8715" width="12" style="152" customWidth="1"/>
    <col min="8716" max="8716" width="9.140625" style="152"/>
    <col min="8717" max="8717" width="11.7109375" style="152" customWidth="1"/>
    <col min="8718" max="8960" width="9.140625" style="152"/>
    <col min="8961" max="8961" width="14.7109375" style="152" customWidth="1"/>
    <col min="8962" max="8962" width="13" style="152" customWidth="1"/>
    <col min="8963" max="8963" width="16.140625" style="152" customWidth="1"/>
    <col min="8964" max="8964" width="14.42578125" style="152" customWidth="1"/>
    <col min="8965" max="8965" width="15.28515625" style="152" customWidth="1"/>
    <col min="8966" max="8969" width="15" style="152" customWidth="1"/>
    <col min="8970" max="8970" width="12.7109375" style="152" bestFit="1" customWidth="1"/>
    <col min="8971" max="8971" width="12" style="152" customWidth="1"/>
    <col min="8972" max="8972" width="9.140625" style="152"/>
    <col min="8973" max="8973" width="11.7109375" style="152" customWidth="1"/>
    <col min="8974" max="9216" width="9.140625" style="152"/>
    <col min="9217" max="9217" width="14.7109375" style="152" customWidth="1"/>
    <col min="9218" max="9218" width="13" style="152" customWidth="1"/>
    <col min="9219" max="9219" width="16.140625" style="152" customWidth="1"/>
    <col min="9220" max="9220" width="14.42578125" style="152" customWidth="1"/>
    <col min="9221" max="9221" width="15.28515625" style="152" customWidth="1"/>
    <col min="9222" max="9225" width="15" style="152" customWidth="1"/>
    <col min="9226" max="9226" width="12.7109375" style="152" bestFit="1" customWidth="1"/>
    <col min="9227" max="9227" width="12" style="152" customWidth="1"/>
    <col min="9228" max="9228" width="9.140625" style="152"/>
    <col min="9229" max="9229" width="11.7109375" style="152" customWidth="1"/>
    <col min="9230" max="9472" width="9.140625" style="152"/>
    <col min="9473" max="9473" width="14.7109375" style="152" customWidth="1"/>
    <col min="9474" max="9474" width="13" style="152" customWidth="1"/>
    <col min="9475" max="9475" width="16.140625" style="152" customWidth="1"/>
    <col min="9476" max="9476" width="14.42578125" style="152" customWidth="1"/>
    <col min="9477" max="9477" width="15.28515625" style="152" customWidth="1"/>
    <col min="9478" max="9481" width="15" style="152" customWidth="1"/>
    <col min="9482" max="9482" width="12.7109375" style="152" bestFit="1" customWidth="1"/>
    <col min="9483" max="9483" width="12" style="152" customWidth="1"/>
    <col min="9484" max="9484" width="9.140625" style="152"/>
    <col min="9485" max="9485" width="11.7109375" style="152" customWidth="1"/>
    <col min="9486" max="9728" width="9.140625" style="152"/>
    <col min="9729" max="9729" width="14.7109375" style="152" customWidth="1"/>
    <col min="9730" max="9730" width="13" style="152" customWidth="1"/>
    <col min="9731" max="9731" width="16.140625" style="152" customWidth="1"/>
    <col min="9732" max="9732" width="14.42578125" style="152" customWidth="1"/>
    <col min="9733" max="9733" width="15.28515625" style="152" customWidth="1"/>
    <col min="9734" max="9737" width="15" style="152" customWidth="1"/>
    <col min="9738" max="9738" width="12.7109375" style="152" bestFit="1" customWidth="1"/>
    <col min="9739" max="9739" width="12" style="152" customWidth="1"/>
    <col min="9740" max="9740" width="9.140625" style="152"/>
    <col min="9741" max="9741" width="11.7109375" style="152" customWidth="1"/>
    <col min="9742" max="9984" width="9.140625" style="152"/>
    <col min="9985" max="9985" width="14.7109375" style="152" customWidth="1"/>
    <col min="9986" max="9986" width="13" style="152" customWidth="1"/>
    <col min="9987" max="9987" width="16.140625" style="152" customWidth="1"/>
    <col min="9988" max="9988" width="14.42578125" style="152" customWidth="1"/>
    <col min="9989" max="9989" width="15.28515625" style="152" customWidth="1"/>
    <col min="9990" max="9993" width="15" style="152" customWidth="1"/>
    <col min="9994" max="9994" width="12.7109375" style="152" bestFit="1" customWidth="1"/>
    <col min="9995" max="9995" width="12" style="152" customWidth="1"/>
    <col min="9996" max="9996" width="9.140625" style="152"/>
    <col min="9997" max="9997" width="11.7109375" style="152" customWidth="1"/>
    <col min="9998" max="10240" width="9.140625" style="152"/>
    <col min="10241" max="10241" width="14.7109375" style="152" customWidth="1"/>
    <col min="10242" max="10242" width="13" style="152" customWidth="1"/>
    <col min="10243" max="10243" width="16.140625" style="152" customWidth="1"/>
    <col min="10244" max="10244" width="14.42578125" style="152" customWidth="1"/>
    <col min="10245" max="10245" width="15.28515625" style="152" customWidth="1"/>
    <col min="10246" max="10249" width="15" style="152" customWidth="1"/>
    <col min="10250" max="10250" width="12.7109375" style="152" bestFit="1" customWidth="1"/>
    <col min="10251" max="10251" width="12" style="152" customWidth="1"/>
    <col min="10252" max="10252" width="9.140625" style="152"/>
    <col min="10253" max="10253" width="11.7109375" style="152" customWidth="1"/>
    <col min="10254" max="10496" width="9.140625" style="152"/>
    <col min="10497" max="10497" width="14.7109375" style="152" customWidth="1"/>
    <col min="10498" max="10498" width="13" style="152" customWidth="1"/>
    <col min="10499" max="10499" width="16.140625" style="152" customWidth="1"/>
    <col min="10500" max="10500" width="14.42578125" style="152" customWidth="1"/>
    <col min="10501" max="10501" width="15.28515625" style="152" customWidth="1"/>
    <col min="10502" max="10505" width="15" style="152" customWidth="1"/>
    <col min="10506" max="10506" width="12.7109375" style="152" bestFit="1" customWidth="1"/>
    <col min="10507" max="10507" width="12" style="152" customWidth="1"/>
    <col min="10508" max="10508" width="9.140625" style="152"/>
    <col min="10509" max="10509" width="11.7109375" style="152" customWidth="1"/>
    <col min="10510" max="10752" width="9.140625" style="152"/>
    <col min="10753" max="10753" width="14.7109375" style="152" customWidth="1"/>
    <col min="10754" max="10754" width="13" style="152" customWidth="1"/>
    <col min="10755" max="10755" width="16.140625" style="152" customWidth="1"/>
    <col min="10756" max="10756" width="14.42578125" style="152" customWidth="1"/>
    <col min="10757" max="10757" width="15.28515625" style="152" customWidth="1"/>
    <col min="10758" max="10761" width="15" style="152" customWidth="1"/>
    <col min="10762" max="10762" width="12.7109375" style="152" bestFit="1" customWidth="1"/>
    <col min="10763" max="10763" width="12" style="152" customWidth="1"/>
    <col min="10764" max="10764" width="9.140625" style="152"/>
    <col min="10765" max="10765" width="11.7109375" style="152" customWidth="1"/>
    <col min="10766" max="11008" width="9.140625" style="152"/>
    <col min="11009" max="11009" width="14.7109375" style="152" customWidth="1"/>
    <col min="11010" max="11010" width="13" style="152" customWidth="1"/>
    <col min="11011" max="11011" width="16.140625" style="152" customWidth="1"/>
    <col min="11012" max="11012" width="14.42578125" style="152" customWidth="1"/>
    <col min="11013" max="11013" width="15.28515625" style="152" customWidth="1"/>
    <col min="11014" max="11017" width="15" style="152" customWidth="1"/>
    <col min="11018" max="11018" width="12.7109375" style="152" bestFit="1" customWidth="1"/>
    <col min="11019" max="11019" width="12" style="152" customWidth="1"/>
    <col min="11020" max="11020" width="9.140625" style="152"/>
    <col min="11021" max="11021" width="11.7109375" style="152" customWidth="1"/>
    <col min="11022" max="11264" width="9.140625" style="152"/>
    <col min="11265" max="11265" width="14.7109375" style="152" customWidth="1"/>
    <col min="11266" max="11266" width="13" style="152" customWidth="1"/>
    <col min="11267" max="11267" width="16.140625" style="152" customWidth="1"/>
    <col min="11268" max="11268" width="14.42578125" style="152" customWidth="1"/>
    <col min="11269" max="11269" width="15.28515625" style="152" customWidth="1"/>
    <col min="11270" max="11273" width="15" style="152" customWidth="1"/>
    <col min="11274" max="11274" width="12.7109375" style="152" bestFit="1" customWidth="1"/>
    <col min="11275" max="11275" width="12" style="152" customWidth="1"/>
    <col min="11276" max="11276" width="9.140625" style="152"/>
    <col min="11277" max="11277" width="11.7109375" style="152" customWidth="1"/>
    <col min="11278" max="11520" width="9.140625" style="152"/>
    <col min="11521" max="11521" width="14.7109375" style="152" customWidth="1"/>
    <col min="11522" max="11522" width="13" style="152" customWidth="1"/>
    <col min="11523" max="11523" width="16.140625" style="152" customWidth="1"/>
    <col min="11524" max="11524" width="14.42578125" style="152" customWidth="1"/>
    <col min="11525" max="11525" width="15.28515625" style="152" customWidth="1"/>
    <col min="11526" max="11529" width="15" style="152" customWidth="1"/>
    <col min="11530" max="11530" width="12.7109375" style="152" bestFit="1" customWidth="1"/>
    <col min="11531" max="11531" width="12" style="152" customWidth="1"/>
    <col min="11532" max="11532" width="9.140625" style="152"/>
    <col min="11533" max="11533" width="11.7109375" style="152" customWidth="1"/>
    <col min="11534" max="11776" width="9.140625" style="152"/>
    <col min="11777" max="11777" width="14.7109375" style="152" customWidth="1"/>
    <col min="11778" max="11778" width="13" style="152" customWidth="1"/>
    <col min="11779" max="11779" width="16.140625" style="152" customWidth="1"/>
    <col min="11780" max="11780" width="14.42578125" style="152" customWidth="1"/>
    <col min="11781" max="11781" width="15.28515625" style="152" customWidth="1"/>
    <col min="11782" max="11785" width="15" style="152" customWidth="1"/>
    <col min="11786" max="11786" width="12.7109375" style="152" bestFit="1" customWidth="1"/>
    <col min="11787" max="11787" width="12" style="152" customWidth="1"/>
    <col min="11788" max="11788" width="9.140625" style="152"/>
    <col min="11789" max="11789" width="11.7109375" style="152" customWidth="1"/>
    <col min="11790" max="12032" width="9.140625" style="152"/>
    <col min="12033" max="12033" width="14.7109375" style="152" customWidth="1"/>
    <col min="12034" max="12034" width="13" style="152" customWidth="1"/>
    <col min="12035" max="12035" width="16.140625" style="152" customWidth="1"/>
    <col min="12036" max="12036" width="14.42578125" style="152" customWidth="1"/>
    <col min="12037" max="12037" width="15.28515625" style="152" customWidth="1"/>
    <col min="12038" max="12041" width="15" style="152" customWidth="1"/>
    <col min="12042" max="12042" width="12.7109375" style="152" bestFit="1" customWidth="1"/>
    <col min="12043" max="12043" width="12" style="152" customWidth="1"/>
    <col min="12044" max="12044" width="9.140625" style="152"/>
    <col min="12045" max="12045" width="11.7109375" style="152" customWidth="1"/>
    <col min="12046" max="12288" width="9.140625" style="152"/>
    <col min="12289" max="12289" width="14.7109375" style="152" customWidth="1"/>
    <col min="12290" max="12290" width="13" style="152" customWidth="1"/>
    <col min="12291" max="12291" width="16.140625" style="152" customWidth="1"/>
    <col min="12292" max="12292" width="14.42578125" style="152" customWidth="1"/>
    <col min="12293" max="12293" width="15.28515625" style="152" customWidth="1"/>
    <col min="12294" max="12297" width="15" style="152" customWidth="1"/>
    <col min="12298" max="12298" width="12.7109375" style="152" bestFit="1" customWidth="1"/>
    <col min="12299" max="12299" width="12" style="152" customWidth="1"/>
    <col min="12300" max="12300" width="9.140625" style="152"/>
    <col min="12301" max="12301" width="11.7109375" style="152" customWidth="1"/>
    <col min="12302" max="12544" width="9.140625" style="152"/>
    <col min="12545" max="12545" width="14.7109375" style="152" customWidth="1"/>
    <col min="12546" max="12546" width="13" style="152" customWidth="1"/>
    <col min="12547" max="12547" width="16.140625" style="152" customWidth="1"/>
    <col min="12548" max="12548" width="14.42578125" style="152" customWidth="1"/>
    <col min="12549" max="12549" width="15.28515625" style="152" customWidth="1"/>
    <col min="12550" max="12553" width="15" style="152" customWidth="1"/>
    <col min="12554" max="12554" width="12.7109375" style="152" bestFit="1" customWidth="1"/>
    <col min="12555" max="12555" width="12" style="152" customWidth="1"/>
    <col min="12556" max="12556" width="9.140625" style="152"/>
    <col min="12557" max="12557" width="11.7109375" style="152" customWidth="1"/>
    <col min="12558" max="12800" width="9.140625" style="152"/>
    <col min="12801" max="12801" width="14.7109375" style="152" customWidth="1"/>
    <col min="12802" max="12802" width="13" style="152" customWidth="1"/>
    <col min="12803" max="12803" width="16.140625" style="152" customWidth="1"/>
    <col min="12804" max="12804" width="14.42578125" style="152" customWidth="1"/>
    <col min="12805" max="12805" width="15.28515625" style="152" customWidth="1"/>
    <col min="12806" max="12809" width="15" style="152" customWidth="1"/>
    <col min="12810" max="12810" width="12.7109375" style="152" bestFit="1" customWidth="1"/>
    <col min="12811" max="12811" width="12" style="152" customWidth="1"/>
    <col min="12812" max="12812" width="9.140625" style="152"/>
    <col min="12813" max="12813" width="11.7109375" style="152" customWidth="1"/>
    <col min="12814" max="13056" width="9.140625" style="152"/>
    <col min="13057" max="13057" width="14.7109375" style="152" customWidth="1"/>
    <col min="13058" max="13058" width="13" style="152" customWidth="1"/>
    <col min="13059" max="13059" width="16.140625" style="152" customWidth="1"/>
    <col min="13060" max="13060" width="14.42578125" style="152" customWidth="1"/>
    <col min="13061" max="13061" width="15.28515625" style="152" customWidth="1"/>
    <col min="13062" max="13065" width="15" style="152" customWidth="1"/>
    <col min="13066" max="13066" width="12.7109375" style="152" bestFit="1" customWidth="1"/>
    <col min="13067" max="13067" width="12" style="152" customWidth="1"/>
    <col min="13068" max="13068" width="9.140625" style="152"/>
    <col min="13069" max="13069" width="11.7109375" style="152" customWidth="1"/>
    <col min="13070" max="13312" width="9.140625" style="152"/>
    <col min="13313" max="13313" width="14.7109375" style="152" customWidth="1"/>
    <col min="13314" max="13314" width="13" style="152" customWidth="1"/>
    <col min="13315" max="13315" width="16.140625" style="152" customWidth="1"/>
    <col min="13316" max="13316" width="14.42578125" style="152" customWidth="1"/>
    <col min="13317" max="13317" width="15.28515625" style="152" customWidth="1"/>
    <col min="13318" max="13321" width="15" style="152" customWidth="1"/>
    <col min="13322" max="13322" width="12.7109375" style="152" bestFit="1" customWidth="1"/>
    <col min="13323" max="13323" width="12" style="152" customWidth="1"/>
    <col min="13324" max="13324" width="9.140625" style="152"/>
    <col min="13325" max="13325" width="11.7109375" style="152" customWidth="1"/>
    <col min="13326" max="13568" width="9.140625" style="152"/>
    <col min="13569" max="13569" width="14.7109375" style="152" customWidth="1"/>
    <col min="13570" max="13570" width="13" style="152" customWidth="1"/>
    <col min="13571" max="13571" width="16.140625" style="152" customWidth="1"/>
    <col min="13572" max="13572" width="14.42578125" style="152" customWidth="1"/>
    <col min="13573" max="13573" width="15.28515625" style="152" customWidth="1"/>
    <col min="13574" max="13577" width="15" style="152" customWidth="1"/>
    <col min="13578" max="13578" width="12.7109375" style="152" bestFit="1" customWidth="1"/>
    <col min="13579" max="13579" width="12" style="152" customWidth="1"/>
    <col min="13580" max="13580" width="9.140625" style="152"/>
    <col min="13581" max="13581" width="11.7109375" style="152" customWidth="1"/>
    <col min="13582" max="13824" width="9.140625" style="152"/>
    <col min="13825" max="13825" width="14.7109375" style="152" customWidth="1"/>
    <col min="13826" max="13826" width="13" style="152" customWidth="1"/>
    <col min="13827" max="13827" width="16.140625" style="152" customWidth="1"/>
    <col min="13828" max="13828" width="14.42578125" style="152" customWidth="1"/>
    <col min="13829" max="13829" width="15.28515625" style="152" customWidth="1"/>
    <col min="13830" max="13833" width="15" style="152" customWidth="1"/>
    <col min="13834" max="13834" width="12.7109375" style="152" bestFit="1" customWidth="1"/>
    <col min="13835" max="13835" width="12" style="152" customWidth="1"/>
    <col min="13836" max="13836" width="9.140625" style="152"/>
    <col min="13837" max="13837" width="11.7109375" style="152" customWidth="1"/>
    <col min="13838" max="14080" width="9.140625" style="152"/>
    <col min="14081" max="14081" width="14.7109375" style="152" customWidth="1"/>
    <col min="14082" max="14082" width="13" style="152" customWidth="1"/>
    <col min="14083" max="14083" width="16.140625" style="152" customWidth="1"/>
    <col min="14084" max="14084" width="14.42578125" style="152" customWidth="1"/>
    <col min="14085" max="14085" width="15.28515625" style="152" customWidth="1"/>
    <col min="14086" max="14089" width="15" style="152" customWidth="1"/>
    <col min="14090" max="14090" width="12.7109375" style="152" bestFit="1" customWidth="1"/>
    <col min="14091" max="14091" width="12" style="152" customWidth="1"/>
    <col min="14092" max="14092" width="9.140625" style="152"/>
    <col min="14093" max="14093" width="11.7109375" style="152" customWidth="1"/>
    <col min="14094" max="14336" width="9.140625" style="152"/>
    <col min="14337" max="14337" width="14.7109375" style="152" customWidth="1"/>
    <col min="14338" max="14338" width="13" style="152" customWidth="1"/>
    <col min="14339" max="14339" width="16.140625" style="152" customWidth="1"/>
    <col min="14340" max="14340" width="14.42578125" style="152" customWidth="1"/>
    <col min="14341" max="14341" width="15.28515625" style="152" customWidth="1"/>
    <col min="14342" max="14345" width="15" style="152" customWidth="1"/>
    <col min="14346" max="14346" width="12.7109375" style="152" bestFit="1" customWidth="1"/>
    <col min="14347" max="14347" width="12" style="152" customWidth="1"/>
    <col min="14348" max="14348" width="9.140625" style="152"/>
    <col min="14349" max="14349" width="11.7109375" style="152" customWidth="1"/>
    <col min="14350" max="14592" width="9.140625" style="152"/>
    <col min="14593" max="14593" width="14.7109375" style="152" customWidth="1"/>
    <col min="14594" max="14594" width="13" style="152" customWidth="1"/>
    <col min="14595" max="14595" width="16.140625" style="152" customWidth="1"/>
    <col min="14596" max="14596" width="14.42578125" style="152" customWidth="1"/>
    <col min="14597" max="14597" width="15.28515625" style="152" customWidth="1"/>
    <col min="14598" max="14601" width="15" style="152" customWidth="1"/>
    <col min="14602" max="14602" width="12.7109375" style="152" bestFit="1" customWidth="1"/>
    <col min="14603" max="14603" width="12" style="152" customWidth="1"/>
    <col min="14604" max="14604" width="9.140625" style="152"/>
    <col min="14605" max="14605" width="11.7109375" style="152" customWidth="1"/>
    <col min="14606" max="14848" width="9.140625" style="152"/>
    <col min="14849" max="14849" width="14.7109375" style="152" customWidth="1"/>
    <col min="14850" max="14850" width="13" style="152" customWidth="1"/>
    <col min="14851" max="14851" width="16.140625" style="152" customWidth="1"/>
    <col min="14852" max="14852" width="14.42578125" style="152" customWidth="1"/>
    <col min="14853" max="14853" width="15.28515625" style="152" customWidth="1"/>
    <col min="14854" max="14857" width="15" style="152" customWidth="1"/>
    <col min="14858" max="14858" width="12.7109375" style="152" bestFit="1" customWidth="1"/>
    <col min="14859" max="14859" width="12" style="152" customWidth="1"/>
    <col min="14860" max="14860" width="9.140625" style="152"/>
    <col min="14861" max="14861" width="11.7109375" style="152" customWidth="1"/>
    <col min="14862" max="15104" width="9.140625" style="152"/>
    <col min="15105" max="15105" width="14.7109375" style="152" customWidth="1"/>
    <col min="15106" max="15106" width="13" style="152" customWidth="1"/>
    <col min="15107" max="15107" width="16.140625" style="152" customWidth="1"/>
    <col min="15108" max="15108" width="14.42578125" style="152" customWidth="1"/>
    <col min="15109" max="15109" width="15.28515625" style="152" customWidth="1"/>
    <col min="15110" max="15113" width="15" style="152" customWidth="1"/>
    <col min="15114" max="15114" width="12.7109375" style="152" bestFit="1" customWidth="1"/>
    <col min="15115" max="15115" width="12" style="152" customWidth="1"/>
    <col min="15116" max="15116" width="9.140625" style="152"/>
    <col min="15117" max="15117" width="11.7109375" style="152" customWidth="1"/>
    <col min="15118" max="15360" width="9.140625" style="152"/>
    <col min="15361" max="15361" width="14.7109375" style="152" customWidth="1"/>
    <col min="15362" max="15362" width="13" style="152" customWidth="1"/>
    <col min="15363" max="15363" width="16.140625" style="152" customWidth="1"/>
    <col min="15364" max="15364" width="14.42578125" style="152" customWidth="1"/>
    <col min="15365" max="15365" width="15.28515625" style="152" customWidth="1"/>
    <col min="15366" max="15369" width="15" style="152" customWidth="1"/>
    <col min="15370" max="15370" width="12.7109375" style="152" bestFit="1" customWidth="1"/>
    <col min="15371" max="15371" width="12" style="152" customWidth="1"/>
    <col min="15372" max="15372" width="9.140625" style="152"/>
    <col min="15373" max="15373" width="11.7109375" style="152" customWidth="1"/>
    <col min="15374" max="15616" width="9.140625" style="152"/>
    <col min="15617" max="15617" width="14.7109375" style="152" customWidth="1"/>
    <col min="15618" max="15618" width="13" style="152" customWidth="1"/>
    <col min="15619" max="15619" width="16.140625" style="152" customWidth="1"/>
    <col min="15620" max="15620" width="14.42578125" style="152" customWidth="1"/>
    <col min="15621" max="15621" width="15.28515625" style="152" customWidth="1"/>
    <col min="15622" max="15625" width="15" style="152" customWidth="1"/>
    <col min="15626" max="15626" width="12.7109375" style="152" bestFit="1" customWidth="1"/>
    <col min="15627" max="15627" width="12" style="152" customWidth="1"/>
    <col min="15628" max="15628" width="9.140625" style="152"/>
    <col min="15629" max="15629" width="11.7109375" style="152" customWidth="1"/>
    <col min="15630" max="15872" width="9.140625" style="152"/>
    <col min="15873" max="15873" width="14.7109375" style="152" customWidth="1"/>
    <col min="15874" max="15874" width="13" style="152" customWidth="1"/>
    <col min="15875" max="15875" width="16.140625" style="152" customWidth="1"/>
    <col min="15876" max="15876" width="14.42578125" style="152" customWidth="1"/>
    <col min="15877" max="15877" width="15.28515625" style="152" customWidth="1"/>
    <col min="15878" max="15881" width="15" style="152" customWidth="1"/>
    <col min="15882" max="15882" width="12.7109375" style="152" bestFit="1" customWidth="1"/>
    <col min="15883" max="15883" width="12" style="152" customWidth="1"/>
    <col min="15884" max="15884" width="9.140625" style="152"/>
    <col min="15885" max="15885" width="11.7109375" style="152" customWidth="1"/>
    <col min="15886" max="16128" width="9.140625" style="152"/>
    <col min="16129" max="16129" width="14.7109375" style="152" customWidth="1"/>
    <col min="16130" max="16130" width="13" style="152" customWidth="1"/>
    <col min="16131" max="16131" width="16.140625" style="152" customWidth="1"/>
    <col min="16132" max="16132" width="14.42578125" style="152" customWidth="1"/>
    <col min="16133" max="16133" width="15.28515625" style="152" customWidth="1"/>
    <col min="16134" max="16137" width="15" style="152" customWidth="1"/>
    <col min="16138" max="16138" width="12.7109375" style="152" bestFit="1" customWidth="1"/>
    <col min="16139" max="16139" width="12" style="152" customWidth="1"/>
    <col min="16140" max="16140" width="9.140625" style="152"/>
    <col min="16141" max="16141" width="11.7109375" style="152" customWidth="1"/>
    <col min="16142" max="16384" width="9.140625" style="152"/>
  </cols>
  <sheetData>
    <row r="1" spans="1:11" ht="13.5" thickBot="1">
      <c r="A1" s="1" t="s">
        <v>0</v>
      </c>
      <c r="K1" s="474" t="s">
        <v>1</v>
      </c>
    </row>
    <row r="2" spans="1:11" ht="21" customHeight="1" thickTop="1">
      <c r="A2" s="6250" t="s">
        <v>4088</v>
      </c>
      <c r="B2" s="6251"/>
      <c r="C2" s="6251"/>
      <c r="D2" s="6251"/>
      <c r="E2" s="6251"/>
      <c r="F2" s="6251"/>
      <c r="G2" s="6251"/>
      <c r="H2" s="6251"/>
      <c r="I2" s="6251"/>
      <c r="J2" s="6251"/>
      <c r="K2" s="6252"/>
    </row>
    <row r="3" spans="1:11" ht="23.25" customHeight="1">
      <c r="A3" s="6739" t="s">
        <v>4042</v>
      </c>
      <c r="B3" s="6740"/>
      <c r="C3" s="6740"/>
      <c r="D3" s="6740"/>
      <c r="E3" s="6740"/>
      <c r="F3" s="6740"/>
      <c r="G3" s="6740"/>
      <c r="H3" s="6740"/>
      <c r="I3" s="6740"/>
      <c r="J3" s="6740"/>
      <c r="K3" s="6741"/>
    </row>
    <row r="4" spans="1:11" ht="20.25" customHeight="1">
      <c r="A4" s="6739"/>
      <c r="B4" s="6740"/>
      <c r="C4" s="6740"/>
      <c r="D4" s="6740"/>
      <c r="E4" s="6740"/>
      <c r="F4" s="6740"/>
      <c r="G4" s="6740"/>
      <c r="H4" s="6740"/>
      <c r="I4" s="6740"/>
      <c r="J4" s="6740"/>
      <c r="K4" s="6741"/>
    </row>
    <row r="5" spans="1:11" ht="37.5" customHeight="1">
      <c r="A5" s="6739" t="s">
        <v>7</v>
      </c>
      <c r="B5" s="6740" t="s">
        <v>4043</v>
      </c>
      <c r="C5" s="6740"/>
      <c r="D5" s="6740"/>
      <c r="E5" s="6740"/>
      <c r="F5" s="6740"/>
      <c r="G5" s="6740"/>
      <c r="H5" s="6740"/>
      <c r="I5" s="6740"/>
      <c r="J5" s="6740"/>
      <c r="K5" s="6741"/>
    </row>
    <row r="6" spans="1:11" ht="42" customHeight="1" thickBot="1">
      <c r="A6" s="6750"/>
      <c r="B6" s="4054" t="s">
        <v>4044</v>
      </c>
      <c r="C6" s="4054" t="s">
        <v>4045</v>
      </c>
      <c r="D6" s="4054" t="s">
        <v>77</v>
      </c>
      <c r="E6" s="4054" t="s">
        <v>4046</v>
      </c>
      <c r="F6" s="4054" t="s">
        <v>4047</v>
      </c>
      <c r="G6" s="4054" t="s">
        <v>4048</v>
      </c>
      <c r="H6" s="4054" t="s">
        <v>4049</v>
      </c>
      <c r="I6" s="4054" t="s">
        <v>4050</v>
      </c>
      <c r="J6" s="4054" t="s">
        <v>78</v>
      </c>
      <c r="K6" s="4430" t="s">
        <v>4051</v>
      </c>
    </row>
    <row r="7" spans="1:11" ht="27.95" customHeight="1">
      <c r="A7" s="4431" t="s">
        <v>4052</v>
      </c>
      <c r="B7" s="4432">
        <v>335498445</v>
      </c>
      <c r="C7" s="4432">
        <v>113987228</v>
      </c>
      <c r="D7" s="4432">
        <v>762720133</v>
      </c>
      <c r="E7" s="4432">
        <v>38511347</v>
      </c>
      <c r="F7" s="4432">
        <v>132291257</v>
      </c>
      <c r="G7" s="4432" t="s">
        <v>9</v>
      </c>
      <c r="H7" s="4432" t="s">
        <v>9</v>
      </c>
      <c r="I7" s="4432" t="s">
        <v>9</v>
      </c>
      <c r="J7" s="4432">
        <f>B7+C7+D7+E7+F7</f>
        <v>1383008410</v>
      </c>
      <c r="K7" s="4433" t="s">
        <v>9</v>
      </c>
    </row>
    <row r="8" spans="1:11" ht="27.95" customHeight="1">
      <c r="A8" s="4434" t="s">
        <v>4053</v>
      </c>
      <c r="B8" s="3367">
        <v>346245364</v>
      </c>
      <c r="C8" s="3367">
        <v>113987228</v>
      </c>
      <c r="D8" s="3367">
        <v>762720113</v>
      </c>
      <c r="E8" s="3367">
        <v>38511347</v>
      </c>
      <c r="F8" s="3367">
        <v>132291257</v>
      </c>
      <c r="G8" s="3367" t="s">
        <v>9</v>
      </c>
      <c r="H8" s="3367" t="s">
        <v>9</v>
      </c>
      <c r="I8" s="3367" t="s">
        <v>9</v>
      </c>
      <c r="J8" s="3367">
        <f>B8+C8+D8+E8+F8</f>
        <v>1393755309</v>
      </c>
      <c r="K8" s="809">
        <f t="shared" ref="K8:K16" si="0">J8/J7*100-100</f>
        <v>0.7770667858773237</v>
      </c>
    </row>
    <row r="9" spans="1:11" ht="27.95" customHeight="1">
      <c r="A9" s="4434" t="s">
        <v>4054</v>
      </c>
      <c r="B9" s="3367">
        <v>371890899</v>
      </c>
      <c r="C9" s="3367">
        <v>140794160</v>
      </c>
      <c r="D9" s="3367">
        <v>936237794</v>
      </c>
      <c r="E9" s="3367">
        <v>38080810</v>
      </c>
      <c r="F9" s="3367">
        <v>194482506</v>
      </c>
      <c r="G9" s="3367" t="s">
        <v>9</v>
      </c>
      <c r="H9" s="3367" t="s">
        <v>9</v>
      </c>
      <c r="I9" s="3367" t="s">
        <v>9</v>
      </c>
      <c r="J9" s="3367">
        <f>B9+C9+D9+E9+F9</f>
        <v>1681486169</v>
      </c>
      <c r="K9" s="809">
        <f t="shared" si="0"/>
        <v>20.644287999623316</v>
      </c>
    </row>
    <row r="10" spans="1:11" ht="27.95" customHeight="1">
      <c r="A10" s="4434" t="s">
        <v>4055</v>
      </c>
      <c r="B10" s="3367">
        <v>416491452</v>
      </c>
      <c r="C10" s="3367">
        <v>173344169</v>
      </c>
      <c r="D10" s="3367">
        <v>1044097611</v>
      </c>
      <c r="E10" s="3367">
        <v>55820689</v>
      </c>
      <c r="F10" s="3367">
        <v>198025367</v>
      </c>
      <c r="G10" s="3367" t="s">
        <v>9</v>
      </c>
      <c r="H10" s="3367" t="s">
        <v>9</v>
      </c>
      <c r="I10" s="3367" t="s">
        <v>9</v>
      </c>
      <c r="J10" s="3367">
        <f>B10+C10+D10+E10+F10</f>
        <v>1887779288</v>
      </c>
      <c r="K10" s="809">
        <f t="shared" si="0"/>
        <v>12.268499307531329</v>
      </c>
    </row>
    <row r="11" spans="1:11" ht="27.95" customHeight="1">
      <c r="A11" s="4434" t="s">
        <v>4056</v>
      </c>
      <c r="B11" s="3367">
        <v>431847426</v>
      </c>
      <c r="C11" s="3367">
        <v>197706242</v>
      </c>
      <c r="D11" s="3367">
        <v>1221261561</v>
      </c>
      <c r="E11" s="3367">
        <v>46408766</v>
      </c>
      <c r="F11" s="3367">
        <v>179124838</v>
      </c>
      <c r="G11" s="3367" t="s">
        <v>9</v>
      </c>
      <c r="H11" s="3367" t="s">
        <v>9</v>
      </c>
      <c r="I11" s="3367" t="s">
        <v>9</v>
      </c>
      <c r="J11" s="3367">
        <f>B11+C11+D11+E11+F11</f>
        <v>2076348833</v>
      </c>
      <c r="K11" s="809">
        <f t="shared" si="0"/>
        <v>9.9889614320209716</v>
      </c>
    </row>
    <row r="12" spans="1:11" ht="27.95" customHeight="1">
      <c r="A12" s="4434">
        <v>2007</v>
      </c>
      <c r="B12" s="3367">
        <v>478931102</v>
      </c>
      <c r="C12" s="4435">
        <v>286980832</v>
      </c>
      <c r="D12" s="3367">
        <v>1251577927</v>
      </c>
      <c r="E12" s="3367">
        <v>49044480</v>
      </c>
      <c r="F12" s="3367" t="s">
        <v>9</v>
      </c>
      <c r="G12" s="930">
        <v>57545453</v>
      </c>
      <c r="H12" s="930">
        <v>64074882</v>
      </c>
      <c r="I12" s="930">
        <v>50473758</v>
      </c>
      <c r="J12" s="3367">
        <f>B12+C12+D12+E12+G12+H12+I12</f>
        <v>2238628434</v>
      </c>
      <c r="K12" s="809">
        <f t="shared" si="0"/>
        <v>7.8156231949489552</v>
      </c>
    </row>
    <row r="13" spans="1:11" ht="27.95" customHeight="1">
      <c r="A13" s="4434">
        <v>2008</v>
      </c>
      <c r="B13" s="4435">
        <v>521742779</v>
      </c>
      <c r="C13" s="4435">
        <v>308611907</v>
      </c>
      <c r="D13" s="3367">
        <v>1155822958</v>
      </c>
      <c r="E13" s="3367">
        <v>52774817</v>
      </c>
      <c r="F13" s="3367" t="s">
        <v>9</v>
      </c>
      <c r="G13" s="930">
        <v>64353620</v>
      </c>
      <c r="H13" s="930">
        <v>74414820</v>
      </c>
      <c r="I13" s="930">
        <v>46650396</v>
      </c>
      <c r="J13" s="3367">
        <f>B13+C13+D13+E13+G13+H13+I13</f>
        <v>2224371297</v>
      </c>
      <c r="K13" s="809">
        <f t="shared" si="0"/>
        <v>-0.63686928940347798</v>
      </c>
    </row>
    <row r="14" spans="1:11" ht="27.95" customHeight="1">
      <c r="A14" s="4434">
        <v>2009</v>
      </c>
      <c r="B14" s="3367">
        <v>534394532</v>
      </c>
      <c r="C14" s="4435">
        <v>293543559</v>
      </c>
      <c r="D14" s="4435">
        <v>1093412321</v>
      </c>
      <c r="E14" s="3367">
        <v>50621681</v>
      </c>
      <c r="F14" s="3367" t="s">
        <v>9</v>
      </c>
      <c r="G14" s="930">
        <v>73455703</v>
      </c>
      <c r="H14" s="930">
        <v>63341353</v>
      </c>
      <c r="I14" s="930">
        <v>58802641</v>
      </c>
      <c r="J14" s="3367">
        <f>B14+C14+D14+E14+G14+H14+I14</f>
        <v>2167571790</v>
      </c>
      <c r="K14" s="809">
        <f t="shared" si="0"/>
        <v>-2.5535083588160461</v>
      </c>
    </row>
    <row r="15" spans="1:11" ht="27.95" customHeight="1">
      <c r="A15" s="4434">
        <v>2010</v>
      </c>
      <c r="B15" s="1769">
        <v>572157522</v>
      </c>
      <c r="C15" s="930">
        <v>322014615</v>
      </c>
      <c r="D15" s="930">
        <v>727750043</v>
      </c>
      <c r="E15" s="930">
        <v>52741261</v>
      </c>
      <c r="F15" s="3367" t="s">
        <v>9</v>
      </c>
      <c r="G15" s="930">
        <v>78285167</v>
      </c>
      <c r="H15" s="930">
        <v>72268304</v>
      </c>
      <c r="I15" s="930">
        <v>238859485</v>
      </c>
      <c r="J15" s="3367">
        <f>B15+C15+D15+E15+G15+H15+I15</f>
        <v>2064076397</v>
      </c>
      <c r="K15" s="809">
        <f t="shared" si="0"/>
        <v>-4.7747158122961082</v>
      </c>
    </row>
    <row r="16" spans="1:11" ht="27.95" customHeight="1">
      <c r="A16" s="4434">
        <v>2011</v>
      </c>
      <c r="B16" s="4436">
        <v>626137973</v>
      </c>
      <c r="C16" s="4436">
        <v>212841700</v>
      </c>
      <c r="D16" s="4436">
        <v>473871622</v>
      </c>
      <c r="E16" s="4436">
        <v>51470308</v>
      </c>
      <c r="F16" s="930">
        <v>421083377</v>
      </c>
      <c r="G16" s="930" t="s">
        <v>9</v>
      </c>
      <c r="H16" s="930" t="s">
        <v>9</v>
      </c>
      <c r="I16" s="930" t="s">
        <v>9</v>
      </c>
      <c r="J16" s="3367">
        <v>1785404980</v>
      </c>
      <c r="K16" s="809">
        <f t="shared" si="0"/>
        <v>-13.501022413948945</v>
      </c>
    </row>
    <row r="17" spans="1:11" ht="27.95" customHeight="1" thickBot="1">
      <c r="A17" s="4437">
        <v>2012</v>
      </c>
      <c r="B17" s="4438">
        <v>639991452</v>
      </c>
      <c r="C17" s="4438">
        <v>206260416</v>
      </c>
      <c r="D17" s="4438">
        <v>775960219</v>
      </c>
      <c r="E17" s="4438">
        <v>61290403</v>
      </c>
      <c r="F17" s="4439">
        <v>430218742</v>
      </c>
      <c r="G17" s="4439" t="s">
        <v>9</v>
      </c>
      <c r="H17" s="4439" t="s">
        <v>9</v>
      </c>
      <c r="I17" s="4439" t="s">
        <v>9</v>
      </c>
      <c r="J17" s="4440">
        <v>2113721232</v>
      </c>
      <c r="K17" s="812">
        <f>J17/J15*100-100</f>
        <v>2.4051839879645627</v>
      </c>
    </row>
    <row r="18" spans="1:11" ht="13.5" thickTop="1"/>
    <row r="19" spans="1:11" ht="21" customHeight="1">
      <c r="A19" s="6247" t="s">
        <v>4057</v>
      </c>
      <c r="B19" s="6261"/>
      <c r="C19" s="6261"/>
      <c r="D19" s="6261"/>
      <c r="E19" s="6261"/>
      <c r="F19" s="6261"/>
      <c r="G19" s="6261"/>
      <c r="H19" s="6261"/>
      <c r="I19" s="6261"/>
      <c r="J19" s="6261"/>
      <c r="K19" s="6261"/>
    </row>
    <row r="20" spans="1:11" ht="14.25" customHeight="1">
      <c r="A20" s="6492" t="s">
        <v>4058</v>
      </c>
      <c r="B20" s="6492"/>
      <c r="C20" s="6492"/>
      <c r="D20" s="6492"/>
      <c r="E20" s="6492"/>
    </row>
    <row r="21" spans="1:11" ht="12" customHeight="1">
      <c r="A21" s="6488" t="s">
        <v>4059</v>
      </c>
      <c r="B21" s="6249"/>
      <c r="C21" s="6249"/>
      <c r="D21" s="6249"/>
      <c r="E21" s="6249"/>
      <c r="F21" s="6249"/>
      <c r="G21" s="6249"/>
      <c r="H21" s="6249"/>
      <c r="I21" s="6249"/>
      <c r="J21" s="6249"/>
      <c r="K21" s="6249"/>
    </row>
    <row r="22" spans="1:11" ht="14.25" customHeight="1">
      <c r="A22" s="6488" t="s">
        <v>4060</v>
      </c>
      <c r="B22" s="6488"/>
      <c r="C22" s="6488"/>
      <c r="D22" s="6488"/>
      <c r="E22" s="6488"/>
      <c r="F22" s="6488"/>
      <c r="G22" s="6488"/>
      <c r="H22" s="6488"/>
      <c r="I22" s="4142"/>
      <c r="J22" s="4142"/>
      <c r="K22" s="4142"/>
    </row>
    <row r="23" spans="1:11" ht="25.5" customHeight="1">
      <c r="A23" s="6488" t="s">
        <v>4061</v>
      </c>
      <c r="B23" s="6249"/>
      <c r="C23" s="6249"/>
      <c r="D23" s="6249"/>
      <c r="E23" s="6249"/>
      <c r="F23" s="6249"/>
      <c r="G23" s="6249"/>
      <c r="H23" s="6249"/>
      <c r="I23" s="6249"/>
      <c r="J23" s="6249"/>
      <c r="K23" s="6249"/>
    </row>
    <row r="24" spans="1:11" ht="13.5" customHeight="1">
      <c r="A24" s="7788" t="s">
        <v>4062</v>
      </c>
      <c r="B24" s="7788"/>
      <c r="C24" s="7788"/>
      <c r="D24" s="7788"/>
      <c r="E24" s="7788"/>
      <c r="F24" s="7788"/>
      <c r="G24" s="7788"/>
      <c r="H24" s="7788"/>
      <c r="I24" s="4441"/>
      <c r="J24" s="4441"/>
      <c r="K24" s="4441"/>
    </row>
    <row r="25" spans="1:11" ht="11.25" customHeight="1">
      <c r="A25" s="4441"/>
      <c r="B25" s="4441"/>
      <c r="C25" s="4441"/>
      <c r="D25" s="4441"/>
      <c r="E25" s="4441"/>
      <c r="F25" s="4441"/>
      <c r="G25" s="4441"/>
      <c r="H25" s="4441"/>
      <c r="I25" s="4441"/>
      <c r="J25" s="4441"/>
      <c r="K25" s="4441"/>
    </row>
    <row r="26" spans="1:11" ht="13.5" customHeight="1">
      <c r="A26" s="4441"/>
      <c r="B26" s="4441"/>
      <c r="C26" s="4441"/>
      <c r="D26" s="4441"/>
      <c r="E26" s="4441"/>
      <c r="F26" s="4441"/>
      <c r="G26" s="4441"/>
      <c r="H26" s="4441"/>
      <c r="I26" s="4441"/>
      <c r="J26" s="4441"/>
      <c r="K26" s="4441"/>
    </row>
    <row r="28" spans="1:11" ht="16.5" customHeight="1">
      <c r="D28" s="4145" t="s">
        <v>3</v>
      </c>
    </row>
    <row r="29" spans="1:11" hidden="1"/>
    <row r="30" spans="1:11" hidden="1"/>
    <row r="31" spans="1:11" hidden="1"/>
    <row r="32" spans="1:11" hidden="1"/>
    <row r="33" ht="13.5" customHeight="1"/>
  </sheetData>
  <mergeCells count="10">
    <mergeCell ref="A21:K21"/>
    <mergeCell ref="A22:H22"/>
    <mergeCell ref="A23:K23"/>
    <mergeCell ref="A24:H24"/>
    <mergeCell ref="A2:K2"/>
    <mergeCell ref="A3:K4"/>
    <mergeCell ref="A5:A6"/>
    <mergeCell ref="B5:K5"/>
    <mergeCell ref="A19:K19"/>
    <mergeCell ref="A20:E20"/>
  </mergeCells>
  <hyperlinks>
    <hyperlink ref="A1" r:id="rId1"/>
  </hyperlinks>
  <pageMargins left="0.74803149606299213" right="0.74803149606299213" top="0.98425196850393704" bottom="0.98425196850393704" header="0.51181102362204722" footer="0.51181102362204722"/>
  <pageSetup paperSize="9" scale="82" fitToWidth="0" orientation="landscape" r:id="rId2"/>
  <headerFooter alignWithMargins="0">
    <oddFooter>&amp;R264</oddFooter>
  </headerFooter>
  <drawing r:id="rId3"/>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57">
    <pageSetUpPr fitToPage="1"/>
  </sheetPr>
  <dimension ref="A1:C32"/>
  <sheetViews>
    <sheetView view="pageBreakPreview" zoomScale="60" zoomScaleNormal="100" workbookViewId="0">
      <selection activeCell="H15" sqref="H15"/>
    </sheetView>
  </sheetViews>
  <sheetFormatPr defaultRowHeight="12.75"/>
  <cols>
    <col min="1" max="1" width="33.85546875" style="152" customWidth="1"/>
    <col min="2" max="2" width="53" style="152" customWidth="1"/>
    <col min="3" max="3" width="23.85546875" style="152" customWidth="1"/>
    <col min="4" max="4" width="9.140625" style="152"/>
    <col min="5" max="5" width="11.7109375" style="152" customWidth="1"/>
    <col min="6" max="256" width="9.140625" style="152"/>
    <col min="257" max="257" width="32.28515625" style="152" customWidth="1"/>
    <col min="258" max="258" width="53" style="152" customWidth="1"/>
    <col min="259" max="259" width="20.28515625" style="152" customWidth="1"/>
    <col min="260" max="260" width="9.140625" style="152"/>
    <col min="261" max="261" width="11.7109375" style="152" customWidth="1"/>
    <col min="262" max="512" width="9.140625" style="152"/>
    <col min="513" max="513" width="32.28515625" style="152" customWidth="1"/>
    <col min="514" max="514" width="53" style="152" customWidth="1"/>
    <col min="515" max="515" width="20.28515625" style="152" customWidth="1"/>
    <col min="516" max="516" width="9.140625" style="152"/>
    <col min="517" max="517" width="11.7109375" style="152" customWidth="1"/>
    <col min="518" max="768" width="9.140625" style="152"/>
    <col min="769" max="769" width="32.28515625" style="152" customWidth="1"/>
    <col min="770" max="770" width="53" style="152" customWidth="1"/>
    <col min="771" max="771" width="20.28515625" style="152" customWidth="1"/>
    <col min="772" max="772" width="9.140625" style="152"/>
    <col min="773" max="773" width="11.7109375" style="152" customWidth="1"/>
    <col min="774" max="1024" width="9.140625" style="152"/>
    <col min="1025" max="1025" width="32.28515625" style="152" customWidth="1"/>
    <col min="1026" max="1026" width="53" style="152" customWidth="1"/>
    <col min="1027" max="1027" width="20.28515625" style="152" customWidth="1"/>
    <col min="1028" max="1028" width="9.140625" style="152"/>
    <col min="1029" max="1029" width="11.7109375" style="152" customWidth="1"/>
    <col min="1030" max="1280" width="9.140625" style="152"/>
    <col min="1281" max="1281" width="32.28515625" style="152" customWidth="1"/>
    <col min="1282" max="1282" width="53" style="152" customWidth="1"/>
    <col min="1283" max="1283" width="20.28515625" style="152" customWidth="1"/>
    <col min="1284" max="1284" width="9.140625" style="152"/>
    <col min="1285" max="1285" width="11.7109375" style="152" customWidth="1"/>
    <col min="1286" max="1536" width="9.140625" style="152"/>
    <col min="1537" max="1537" width="32.28515625" style="152" customWidth="1"/>
    <col min="1538" max="1538" width="53" style="152" customWidth="1"/>
    <col min="1539" max="1539" width="20.28515625" style="152" customWidth="1"/>
    <col min="1540" max="1540" width="9.140625" style="152"/>
    <col min="1541" max="1541" width="11.7109375" style="152" customWidth="1"/>
    <col min="1542" max="1792" width="9.140625" style="152"/>
    <col min="1793" max="1793" width="32.28515625" style="152" customWidth="1"/>
    <col min="1794" max="1794" width="53" style="152" customWidth="1"/>
    <col min="1795" max="1795" width="20.28515625" style="152" customWidth="1"/>
    <col min="1796" max="1796" width="9.140625" style="152"/>
    <col min="1797" max="1797" width="11.7109375" style="152" customWidth="1"/>
    <col min="1798" max="2048" width="9.140625" style="152"/>
    <col min="2049" max="2049" width="32.28515625" style="152" customWidth="1"/>
    <col min="2050" max="2050" width="53" style="152" customWidth="1"/>
    <col min="2051" max="2051" width="20.28515625" style="152" customWidth="1"/>
    <col min="2052" max="2052" width="9.140625" style="152"/>
    <col min="2053" max="2053" width="11.7109375" style="152" customWidth="1"/>
    <col min="2054" max="2304" width="9.140625" style="152"/>
    <col min="2305" max="2305" width="32.28515625" style="152" customWidth="1"/>
    <col min="2306" max="2306" width="53" style="152" customWidth="1"/>
    <col min="2307" max="2307" width="20.28515625" style="152" customWidth="1"/>
    <col min="2308" max="2308" width="9.140625" style="152"/>
    <col min="2309" max="2309" width="11.7109375" style="152" customWidth="1"/>
    <col min="2310" max="2560" width="9.140625" style="152"/>
    <col min="2561" max="2561" width="32.28515625" style="152" customWidth="1"/>
    <col min="2562" max="2562" width="53" style="152" customWidth="1"/>
    <col min="2563" max="2563" width="20.28515625" style="152" customWidth="1"/>
    <col min="2564" max="2564" width="9.140625" style="152"/>
    <col min="2565" max="2565" width="11.7109375" style="152" customWidth="1"/>
    <col min="2566" max="2816" width="9.140625" style="152"/>
    <col min="2817" max="2817" width="32.28515625" style="152" customWidth="1"/>
    <col min="2818" max="2818" width="53" style="152" customWidth="1"/>
    <col min="2819" max="2819" width="20.28515625" style="152" customWidth="1"/>
    <col min="2820" max="2820" width="9.140625" style="152"/>
    <col min="2821" max="2821" width="11.7109375" style="152" customWidth="1"/>
    <col min="2822" max="3072" width="9.140625" style="152"/>
    <col min="3073" max="3073" width="32.28515625" style="152" customWidth="1"/>
    <col min="3074" max="3074" width="53" style="152" customWidth="1"/>
    <col min="3075" max="3075" width="20.28515625" style="152" customWidth="1"/>
    <col min="3076" max="3076" width="9.140625" style="152"/>
    <col min="3077" max="3077" width="11.7109375" style="152" customWidth="1"/>
    <col min="3078" max="3328" width="9.140625" style="152"/>
    <col min="3329" max="3329" width="32.28515625" style="152" customWidth="1"/>
    <col min="3330" max="3330" width="53" style="152" customWidth="1"/>
    <col min="3331" max="3331" width="20.28515625" style="152" customWidth="1"/>
    <col min="3332" max="3332" width="9.140625" style="152"/>
    <col min="3333" max="3333" width="11.7109375" style="152" customWidth="1"/>
    <col min="3334" max="3584" width="9.140625" style="152"/>
    <col min="3585" max="3585" width="32.28515625" style="152" customWidth="1"/>
    <col min="3586" max="3586" width="53" style="152" customWidth="1"/>
    <col min="3587" max="3587" width="20.28515625" style="152" customWidth="1"/>
    <col min="3588" max="3588" width="9.140625" style="152"/>
    <col min="3589" max="3589" width="11.7109375" style="152" customWidth="1"/>
    <col min="3590" max="3840" width="9.140625" style="152"/>
    <col min="3841" max="3841" width="32.28515625" style="152" customWidth="1"/>
    <col min="3842" max="3842" width="53" style="152" customWidth="1"/>
    <col min="3843" max="3843" width="20.28515625" style="152" customWidth="1"/>
    <col min="3844" max="3844" width="9.140625" style="152"/>
    <col min="3845" max="3845" width="11.7109375" style="152" customWidth="1"/>
    <col min="3846" max="4096" width="9.140625" style="152"/>
    <col min="4097" max="4097" width="32.28515625" style="152" customWidth="1"/>
    <col min="4098" max="4098" width="53" style="152" customWidth="1"/>
    <col min="4099" max="4099" width="20.28515625" style="152" customWidth="1"/>
    <col min="4100" max="4100" width="9.140625" style="152"/>
    <col min="4101" max="4101" width="11.7109375" style="152" customWidth="1"/>
    <col min="4102" max="4352" width="9.140625" style="152"/>
    <col min="4353" max="4353" width="32.28515625" style="152" customWidth="1"/>
    <col min="4354" max="4354" width="53" style="152" customWidth="1"/>
    <col min="4355" max="4355" width="20.28515625" style="152" customWidth="1"/>
    <col min="4356" max="4356" width="9.140625" style="152"/>
    <col min="4357" max="4357" width="11.7109375" style="152" customWidth="1"/>
    <col min="4358" max="4608" width="9.140625" style="152"/>
    <col min="4609" max="4609" width="32.28515625" style="152" customWidth="1"/>
    <col min="4610" max="4610" width="53" style="152" customWidth="1"/>
    <col min="4611" max="4611" width="20.28515625" style="152" customWidth="1"/>
    <col min="4612" max="4612" width="9.140625" style="152"/>
    <col min="4613" max="4613" width="11.7109375" style="152" customWidth="1"/>
    <col min="4614" max="4864" width="9.140625" style="152"/>
    <col min="4865" max="4865" width="32.28515625" style="152" customWidth="1"/>
    <col min="4866" max="4866" width="53" style="152" customWidth="1"/>
    <col min="4867" max="4867" width="20.28515625" style="152" customWidth="1"/>
    <col min="4868" max="4868" width="9.140625" style="152"/>
    <col min="4869" max="4869" width="11.7109375" style="152" customWidth="1"/>
    <col min="4870" max="5120" width="9.140625" style="152"/>
    <col min="5121" max="5121" width="32.28515625" style="152" customWidth="1"/>
    <col min="5122" max="5122" width="53" style="152" customWidth="1"/>
    <col min="5123" max="5123" width="20.28515625" style="152" customWidth="1"/>
    <col min="5124" max="5124" width="9.140625" style="152"/>
    <col min="5125" max="5125" width="11.7109375" style="152" customWidth="1"/>
    <col min="5126" max="5376" width="9.140625" style="152"/>
    <col min="5377" max="5377" width="32.28515625" style="152" customWidth="1"/>
    <col min="5378" max="5378" width="53" style="152" customWidth="1"/>
    <col min="5379" max="5379" width="20.28515625" style="152" customWidth="1"/>
    <col min="5380" max="5380" width="9.140625" style="152"/>
    <col min="5381" max="5381" width="11.7109375" style="152" customWidth="1"/>
    <col min="5382" max="5632" width="9.140625" style="152"/>
    <col min="5633" max="5633" width="32.28515625" style="152" customWidth="1"/>
    <col min="5634" max="5634" width="53" style="152" customWidth="1"/>
    <col min="5635" max="5635" width="20.28515625" style="152" customWidth="1"/>
    <col min="5636" max="5636" width="9.140625" style="152"/>
    <col min="5637" max="5637" width="11.7109375" style="152" customWidth="1"/>
    <col min="5638" max="5888" width="9.140625" style="152"/>
    <col min="5889" max="5889" width="32.28515625" style="152" customWidth="1"/>
    <col min="5890" max="5890" width="53" style="152" customWidth="1"/>
    <col min="5891" max="5891" width="20.28515625" style="152" customWidth="1"/>
    <col min="5892" max="5892" width="9.140625" style="152"/>
    <col min="5893" max="5893" width="11.7109375" style="152" customWidth="1"/>
    <col min="5894" max="6144" width="9.140625" style="152"/>
    <col min="6145" max="6145" width="32.28515625" style="152" customWidth="1"/>
    <col min="6146" max="6146" width="53" style="152" customWidth="1"/>
    <col min="6147" max="6147" width="20.28515625" style="152" customWidth="1"/>
    <col min="6148" max="6148" width="9.140625" style="152"/>
    <col min="6149" max="6149" width="11.7109375" style="152" customWidth="1"/>
    <col min="6150" max="6400" width="9.140625" style="152"/>
    <col min="6401" max="6401" width="32.28515625" style="152" customWidth="1"/>
    <col min="6402" max="6402" width="53" style="152" customWidth="1"/>
    <col min="6403" max="6403" width="20.28515625" style="152" customWidth="1"/>
    <col min="6404" max="6404" width="9.140625" style="152"/>
    <col min="6405" max="6405" width="11.7109375" style="152" customWidth="1"/>
    <col min="6406" max="6656" width="9.140625" style="152"/>
    <col min="6657" max="6657" width="32.28515625" style="152" customWidth="1"/>
    <col min="6658" max="6658" width="53" style="152" customWidth="1"/>
    <col min="6659" max="6659" width="20.28515625" style="152" customWidth="1"/>
    <col min="6660" max="6660" width="9.140625" style="152"/>
    <col min="6661" max="6661" width="11.7109375" style="152" customWidth="1"/>
    <col min="6662" max="6912" width="9.140625" style="152"/>
    <col min="6913" max="6913" width="32.28515625" style="152" customWidth="1"/>
    <col min="6914" max="6914" width="53" style="152" customWidth="1"/>
    <col min="6915" max="6915" width="20.28515625" style="152" customWidth="1"/>
    <col min="6916" max="6916" width="9.140625" style="152"/>
    <col min="6917" max="6917" width="11.7109375" style="152" customWidth="1"/>
    <col min="6918" max="7168" width="9.140625" style="152"/>
    <col min="7169" max="7169" width="32.28515625" style="152" customWidth="1"/>
    <col min="7170" max="7170" width="53" style="152" customWidth="1"/>
    <col min="7171" max="7171" width="20.28515625" style="152" customWidth="1"/>
    <col min="7172" max="7172" width="9.140625" style="152"/>
    <col min="7173" max="7173" width="11.7109375" style="152" customWidth="1"/>
    <col min="7174" max="7424" width="9.140625" style="152"/>
    <col min="7425" max="7425" width="32.28515625" style="152" customWidth="1"/>
    <col min="7426" max="7426" width="53" style="152" customWidth="1"/>
    <col min="7427" max="7427" width="20.28515625" style="152" customWidth="1"/>
    <col min="7428" max="7428" width="9.140625" style="152"/>
    <col min="7429" max="7429" width="11.7109375" style="152" customWidth="1"/>
    <col min="7430" max="7680" width="9.140625" style="152"/>
    <col min="7681" max="7681" width="32.28515625" style="152" customWidth="1"/>
    <col min="7682" max="7682" width="53" style="152" customWidth="1"/>
    <col min="7683" max="7683" width="20.28515625" style="152" customWidth="1"/>
    <col min="7684" max="7684" width="9.140625" style="152"/>
    <col min="7685" max="7685" width="11.7109375" style="152" customWidth="1"/>
    <col min="7686" max="7936" width="9.140625" style="152"/>
    <col min="7937" max="7937" width="32.28515625" style="152" customWidth="1"/>
    <col min="7938" max="7938" width="53" style="152" customWidth="1"/>
    <col min="7939" max="7939" width="20.28515625" style="152" customWidth="1"/>
    <col min="7940" max="7940" width="9.140625" style="152"/>
    <col min="7941" max="7941" width="11.7109375" style="152" customWidth="1"/>
    <col min="7942" max="8192" width="9.140625" style="152"/>
    <col min="8193" max="8193" width="32.28515625" style="152" customWidth="1"/>
    <col min="8194" max="8194" width="53" style="152" customWidth="1"/>
    <col min="8195" max="8195" width="20.28515625" style="152" customWidth="1"/>
    <col min="8196" max="8196" width="9.140625" style="152"/>
    <col min="8197" max="8197" width="11.7109375" style="152" customWidth="1"/>
    <col min="8198" max="8448" width="9.140625" style="152"/>
    <col min="8449" max="8449" width="32.28515625" style="152" customWidth="1"/>
    <col min="8450" max="8450" width="53" style="152" customWidth="1"/>
    <col min="8451" max="8451" width="20.28515625" style="152" customWidth="1"/>
    <col min="8452" max="8452" width="9.140625" style="152"/>
    <col min="8453" max="8453" width="11.7109375" style="152" customWidth="1"/>
    <col min="8454" max="8704" width="9.140625" style="152"/>
    <col min="8705" max="8705" width="32.28515625" style="152" customWidth="1"/>
    <col min="8706" max="8706" width="53" style="152" customWidth="1"/>
    <col min="8707" max="8707" width="20.28515625" style="152" customWidth="1"/>
    <col min="8708" max="8708" width="9.140625" style="152"/>
    <col min="8709" max="8709" width="11.7109375" style="152" customWidth="1"/>
    <col min="8710" max="8960" width="9.140625" style="152"/>
    <col min="8961" max="8961" width="32.28515625" style="152" customWidth="1"/>
    <col min="8962" max="8962" width="53" style="152" customWidth="1"/>
    <col min="8963" max="8963" width="20.28515625" style="152" customWidth="1"/>
    <col min="8964" max="8964" width="9.140625" style="152"/>
    <col min="8965" max="8965" width="11.7109375" style="152" customWidth="1"/>
    <col min="8966" max="9216" width="9.140625" style="152"/>
    <col min="9217" max="9217" width="32.28515625" style="152" customWidth="1"/>
    <col min="9218" max="9218" width="53" style="152" customWidth="1"/>
    <col min="9219" max="9219" width="20.28515625" style="152" customWidth="1"/>
    <col min="9220" max="9220" width="9.140625" style="152"/>
    <col min="9221" max="9221" width="11.7109375" style="152" customWidth="1"/>
    <col min="9222" max="9472" width="9.140625" style="152"/>
    <col min="9473" max="9473" width="32.28515625" style="152" customWidth="1"/>
    <col min="9474" max="9474" width="53" style="152" customWidth="1"/>
    <col min="9475" max="9475" width="20.28515625" style="152" customWidth="1"/>
    <col min="9476" max="9476" width="9.140625" style="152"/>
    <col min="9477" max="9477" width="11.7109375" style="152" customWidth="1"/>
    <col min="9478" max="9728" width="9.140625" style="152"/>
    <col min="9729" max="9729" width="32.28515625" style="152" customWidth="1"/>
    <col min="9730" max="9730" width="53" style="152" customWidth="1"/>
    <col min="9731" max="9731" width="20.28515625" style="152" customWidth="1"/>
    <col min="9732" max="9732" width="9.140625" style="152"/>
    <col min="9733" max="9733" width="11.7109375" style="152" customWidth="1"/>
    <col min="9734" max="9984" width="9.140625" style="152"/>
    <col min="9985" max="9985" width="32.28515625" style="152" customWidth="1"/>
    <col min="9986" max="9986" width="53" style="152" customWidth="1"/>
    <col min="9987" max="9987" width="20.28515625" style="152" customWidth="1"/>
    <col min="9988" max="9988" width="9.140625" style="152"/>
    <col min="9989" max="9989" width="11.7109375" style="152" customWidth="1"/>
    <col min="9990" max="10240" width="9.140625" style="152"/>
    <col min="10241" max="10241" width="32.28515625" style="152" customWidth="1"/>
    <col min="10242" max="10242" width="53" style="152" customWidth="1"/>
    <col min="10243" max="10243" width="20.28515625" style="152" customWidth="1"/>
    <col min="10244" max="10244" width="9.140625" style="152"/>
    <col min="10245" max="10245" width="11.7109375" style="152" customWidth="1"/>
    <col min="10246" max="10496" width="9.140625" style="152"/>
    <col min="10497" max="10497" width="32.28515625" style="152" customWidth="1"/>
    <col min="10498" max="10498" width="53" style="152" customWidth="1"/>
    <col min="10499" max="10499" width="20.28515625" style="152" customWidth="1"/>
    <col min="10500" max="10500" width="9.140625" style="152"/>
    <col min="10501" max="10501" width="11.7109375" style="152" customWidth="1"/>
    <col min="10502" max="10752" width="9.140625" style="152"/>
    <col min="10753" max="10753" width="32.28515625" style="152" customWidth="1"/>
    <col min="10754" max="10754" width="53" style="152" customWidth="1"/>
    <col min="10755" max="10755" width="20.28515625" style="152" customWidth="1"/>
    <col min="10756" max="10756" width="9.140625" style="152"/>
    <col min="10757" max="10757" width="11.7109375" style="152" customWidth="1"/>
    <col min="10758" max="11008" width="9.140625" style="152"/>
    <col min="11009" max="11009" width="32.28515625" style="152" customWidth="1"/>
    <col min="11010" max="11010" width="53" style="152" customWidth="1"/>
    <col min="11011" max="11011" width="20.28515625" style="152" customWidth="1"/>
    <col min="11012" max="11012" width="9.140625" style="152"/>
    <col min="11013" max="11013" width="11.7109375" style="152" customWidth="1"/>
    <col min="11014" max="11264" width="9.140625" style="152"/>
    <col min="11265" max="11265" width="32.28515625" style="152" customWidth="1"/>
    <col min="11266" max="11266" width="53" style="152" customWidth="1"/>
    <col min="11267" max="11267" width="20.28515625" style="152" customWidth="1"/>
    <col min="11268" max="11268" width="9.140625" style="152"/>
    <col min="11269" max="11269" width="11.7109375" style="152" customWidth="1"/>
    <col min="11270" max="11520" width="9.140625" style="152"/>
    <col min="11521" max="11521" width="32.28515625" style="152" customWidth="1"/>
    <col min="11522" max="11522" width="53" style="152" customWidth="1"/>
    <col min="11523" max="11523" width="20.28515625" style="152" customWidth="1"/>
    <col min="11524" max="11524" width="9.140625" style="152"/>
    <col min="11525" max="11525" width="11.7109375" style="152" customWidth="1"/>
    <col min="11526" max="11776" width="9.140625" style="152"/>
    <col min="11777" max="11777" width="32.28515625" style="152" customWidth="1"/>
    <col min="11778" max="11778" width="53" style="152" customWidth="1"/>
    <col min="11779" max="11779" width="20.28515625" style="152" customWidth="1"/>
    <col min="11780" max="11780" width="9.140625" style="152"/>
    <col min="11781" max="11781" width="11.7109375" style="152" customWidth="1"/>
    <col min="11782" max="12032" width="9.140625" style="152"/>
    <col min="12033" max="12033" width="32.28515625" style="152" customWidth="1"/>
    <col min="12034" max="12034" width="53" style="152" customWidth="1"/>
    <col min="12035" max="12035" width="20.28515625" style="152" customWidth="1"/>
    <col min="12036" max="12036" width="9.140625" style="152"/>
    <col min="12037" max="12037" width="11.7109375" style="152" customWidth="1"/>
    <col min="12038" max="12288" width="9.140625" style="152"/>
    <col min="12289" max="12289" width="32.28515625" style="152" customWidth="1"/>
    <col min="12290" max="12290" width="53" style="152" customWidth="1"/>
    <col min="12291" max="12291" width="20.28515625" style="152" customWidth="1"/>
    <col min="12292" max="12292" width="9.140625" style="152"/>
    <col min="12293" max="12293" width="11.7109375" style="152" customWidth="1"/>
    <col min="12294" max="12544" width="9.140625" style="152"/>
    <col min="12545" max="12545" width="32.28515625" style="152" customWidth="1"/>
    <col min="12546" max="12546" width="53" style="152" customWidth="1"/>
    <col min="12547" max="12547" width="20.28515625" style="152" customWidth="1"/>
    <col min="12548" max="12548" width="9.140625" style="152"/>
    <col min="12549" max="12549" width="11.7109375" style="152" customWidth="1"/>
    <col min="12550" max="12800" width="9.140625" style="152"/>
    <col min="12801" max="12801" width="32.28515625" style="152" customWidth="1"/>
    <col min="12802" max="12802" width="53" style="152" customWidth="1"/>
    <col min="12803" max="12803" width="20.28515625" style="152" customWidth="1"/>
    <col min="12804" max="12804" width="9.140625" style="152"/>
    <col min="12805" max="12805" width="11.7109375" style="152" customWidth="1"/>
    <col min="12806" max="13056" width="9.140625" style="152"/>
    <col min="13057" max="13057" width="32.28515625" style="152" customWidth="1"/>
    <col min="13058" max="13058" width="53" style="152" customWidth="1"/>
    <col min="13059" max="13059" width="20.28515625" style="152" customWidth="1"/>
    <col min="13060" max="13060" width="9.140625" style="152"/>
    <col min="13061" max="13061" width="11.7109375" style="152" customWidth="1"/>
    <col min="13062" max="13312" width="9.140625" style="152"/>
    <col min="13313" max="13313" width="32.28515625" style="152" customWidth="1"/>
    <col min="13314" max="13314" width="53" style="152" customWidth="1"/>
    <col min="13315" max="13315" width="20.28515625" style="152" customWidth="1"/>
    <col min="13316" max="13316" width="9.140625" style="152"/>
    <col min="13317" max="13317" width="11.7109375" style="152" customWidth="1"/>
    <col min="13318" max="13568" width="9.140625" style="152"/>
    <col min="13569" max="13569" width="32.28515625" style="152" customWidth="1"/>
    <col min="13570" max="13570" width="53" style="152" customWidth="1"/>
    <col min="13571" max="13571" width="20.28515625" style="152" customWidth="1"/>
    <col min="13572" max="13572" width="9.140625" style="152"/>
    <col min="13573" max="13573" width="11.7109375" style="152" customWidth="1"/>
    <col min="13574" max="13824" width="9.140625" style="152"/>
    <col min="13825" max="13825" width="32.28515625" style="152" customWidth="1"/>
    <col min="13826" max="13826" width="53" style="152" customWidth="1"/>
    <col min="13827" max="13827" width="20.28515625" style="152" customWidth="1"/>
    <col min="13828" max="13828" width="9.140625" style="152"/>
    <col min="13829" max="13829" width="11.7109375" style="152" customWidth="1"/>
    <col min="13830" max="14080" width="9.140625" style="152"/>
    <col min="14081" max="14081" width="32.28515625" style="152" customWidth="1"/>
    <col min="14082" max="14082" width="53" style="152" customWidth="1"/>
    <col min="14083" max="14083" width="20.28515625" style="152" customWidth="1"/>
    <col min="14084" max="14084" width="9.140625" style="152"/>
    <col min="14085" max="14085" width="11.7109375" style="152" customWidth="1"/>
    <col min="14086" max="14336" width="9.140625" style="152"/>
    <col min="14337" max="14337" width="32.28515625" style="152" customWidth="1"/>
    <col min="14338" max="14338" width="53" style="152" customWidth="1"/>
    <col min="14339" max="14339" width="20.28515625" style="152" customWidth="1"/>
    <col min="14340" max="14340" width="9.140625" style="152"/>
    <col min="14341" max="14341" width="11.7109375" style="152" customWidth="1"/>
    <col min="14342" max="14592" width="9.140625" style="152"/>
    <col min="14593" max="14593" width="32.28515625" style="152" customWidth="1"/>
    <col min="14594" max="14594" width="53" style="152" customWidth="1"/>
    <col min="14595" max="14595" width="20.28515625" style="152" customWidth="1"/>
    <col min="14596" max="14596" width="9.140625" style="152"/>
    <col min="14597" max="14597" width="11.7109375" style="152" customWidth="1"/>
    <col min="14598" max="14848" width="9.140625" style="152"/>
    <col min="14849" max="14849" width="32.28515625" style="152" customWidth="1"/>
    <col min="14850" max="14850" width="53" style="152" customWidth="1"/>
    <col min="14851" max="14851" width="20.28515625" style="152" customWidth="1"/>
    <col min="14852" max="14852" width="9.140625" style="152"/>
    <col min="14853" max="14853" width="11.7109375" style="152" customWidth="1"/>
    <col min="14854" max="15104" width="9.140625" style="152"/>
    <col min="15105" max="15105" width="32.28515625" style="152" customWidth="1"/>
    <col min="15106" max="15106" width="53" style="152" customWidth="1"/>
    <col min="15107" max="15107" width="20.28515625" style="152" customWidth="1"/>
    <col min="15108" max="15108" width="9.140625" style="152"/>
    <col min="15109" max="15109" width="11.7109375" style="152" customWidth="1"/>
    <col min="15110" max="15360" width="9.140625" style="152"/>
    <col min="15361" max="15361" width="32.28515625" style="152" customWidth="1"/>
    <col min="15362" max="15362" width="53" style="152" customWidth="1"/>
    <col min="15363" max="15363" width="20.28515625" style="152" customWidth="1"/>
    <col min="15364" max="15364" width="9.140625" style="152"/>
    <col min="15365" max="15365" width="11.7109375" style="152" customWidth="1"/>
    <col min="15366" max="15616" width="9.140625" style="152"/>
    <col min="15617" max="15617" width="32.28515625" style="152" customWidth="1"/>
    <col min="15618" max="15618" width="53" style="152" customWidth="1"/>
    <col min="15619" max="15619" width="20.28515625" style="152" customWidth="1"/>
    <col min="15620" max="15620" width="9.140625" style="152"/>
    <col min="15621" max="15621" width="11.7109375" style="152" customWidth="1"/>
    <col min="15622" max="15872" width="9.140625" style="152"/>
    <col min="15873" max="15873" width="32.28515625" style="152" customWidth="1"/>
    <col min="15874" max="15874" width="53" style="152" customWidth="1"/>
    <col min="15875" max="15875" width="20.28515625" style="152" customWidth="1"/>
    <col min="15876" max="15876" width="9.140625" style="152"/>
    <col min="15877" max="15877" width="11.7109375" style="152" customWidth="1"/>
    <col min="15878" max="16128" width="9.140625" style="152"/>
    <col min="16129" max="16129" width="32.28515625" style="152" customWidth="1"/>
    <col min="16130" max="16130" width="53" style="152" customWidth="1"/>
    <col min="16131" max="16131" width="20.28515625" style="152" customWidth="1"/>
    <col min="16132" max="16132" width="9.140625" style="152"/>
    <col min="16133" max="16133" width="11.7109375" style="152" customWidth="1"/>
    <col min="16134" max="16384" width="9.140625" style="152"/>
  </cols>
  <sheetData>
    <row r="1" spans="1:3" ht="13.5" thickBot="1">
      <c r="A1" s="1" t="s">
        <v>0</v>
      </c>
      <c r="C1" s="474" t="s">
        <v>1</v>
      </c>
    </row>
    <row r="2" spans="1:3" ht="21" customHeight="1" thickTop="1">
      <c r="A2" s="6250" t="s">
        <v>4089</v>
      </c>
      <c r="B2" s="6251"/>
      <c r="C2" s="6252"/>
    </row>
    <row r="3" spans="1:3" ht="23.25" customHeight="1">
      <c r="A3" s="6739" t="s">
        <v>4063</v>
      </c>
      <c r="B3" s="6740"/>
      <c r="C3" s="6741"/>
    </row>
    <row r="4" spans="1:3" ht="20.25" customHeight="1" thickBot="1">
      <c r="A4" s="6750"/>
      <c r="B4" s="6725"/>
      <c r="C4" s="6726"/>
    </row>
    <row r="5" spans="1:3" ht="35.25" customHeight="1" thickBot="1">
      <c r="A5" s="3677" t="s">
        <v>4064</v>
      </c>
      <c r="B5" s="4147" t="s">
        <v>4064</v>
      </c>
      <c r="C5" s="2658" t="s">
        <v>2823</v>
      </c>
    </row>
    <row r="6" spans="1:3" ht="24.95" customHeight="1">
      <c r="A6" s="4442" t="s">
        <v>4065</v>
      </c>
      <c r="B6" s="4443" t="s">
        <v>4066</v>
      </c>
      <c r="C6" s="4444">
        <v>866506747</v>
      </c>
    </row>
    <row r="7" spans="1:3" ht="24.95" customHeight="1">
      <c r="A7" s="7789" t="s">
        <v>4067</v>
      </c>
      <c r="B7" s="4445" t="s">
        <v>4068</v>
      </c>
      <c r="C7" s="4446">
        <v>69665708</v>
      </c>
    </row>
    <row r="8" spans="1:3" ht="24.95" customHeight="1">
      <c r="A8" s="7789"/>
      <c r="B8" s="4445" t="s">
        <v>4069</v>
      </c>
      <c r="C8" s="4446">
        <v>35650775</v>
      </c>
    </row>
    <row r="9" spans="1:3" ht="24.95" customHeight="1">
      <c r="A9" s="7789"/>
      <c r="B9" s="4445" t="s">
        <v>4070</v>
      </c>
      <c r="C9" s="4446">
        <v>1274745</v>
      </c>
    </row>
    <row r="10" spans="1:3" ht="24.95" customHeight="1">
      <c r="A10" s="4447" t="s">
        <v>4071</v>
      </c>
      <c r="B10" s="4445" t="s">
        <v>4072</v>
      </c>
      <c r="C10" s="4446">
        <v>32848402</v>
      </c>
    </row>
    <row r="11" spans="1:3" ht="24.95" customHeight="1">
      <c r="A11" s="7789" t="s">
        <v>4073</v>
      </c>
      <c r="B11" s="4445" t="s">
        <v>4074</v>
      </c>
      <c r="C11" s="4446">
        <v>168352912</v>
      </c>
    </row>
    <row r="12" spans="1:3" ht="24.95" customHeight="1">
      <c r="A12" s="7789"/>
      <c r="B12" s="4445" t="s">
        <v>4075</v>
      </c>
      <c r="C12" s="4446">
        <v>166390177</v>
      </c>
    </row>
    <row r="13" spans="1:3" ht="24.95" customHeight="1">
      <c r="A13" s="7789"/>
      <c r="B13" s="4445" t="s">
        <v>4076</v>
      </c>
      <c r="C13" s="4446">
        <v>21536045</v>
      </c>
    </row>
    <row r="14" spans="1:3" ht="24.95" customHeight="1">
      <c r="A14" s="7789"/>
      <c r="B14" s="4445" t="s">
        <v>4070</v>
      </c>
      <c r="C14" s="4446">
        <v>575581599</v>
      </c>
    </row>
    <row r="15" spans="1:3" ht="24.95" customHeight="1">
      <c r="A15" s="7789"/>
      <c r="B15" s="4445" t="s">
        <v>4077</v>
      </c>
      <c r="C15" s="4446">
        <v>644685839</v>
      </c>
    </row>
    <row r="16" spans="1:3" ht="24.95" customHeight="1">
      <c r="A16" s="7789"/>
      <c r="B16" s="4445" t="s">
        <v>4078</v>
      </c>
      <c r="C16" s="4446">
        <v>2009034</v>
      </c>
    </row>
    <row r="17" spans="1:3" ht="24.95" customHeight="1">
      <c r="A17" s="7789"/>
      <c r="B17" s="4445" t="s">
        <v>4079</v>
      </c>
      <c r="C17" s="4446">
        <v>95536084</v>
      </c>
    </row>
    <row r="18" spans="1:3" ht="24.95" customHeight="1" thickBot="1">
      <c r="A18" s="7790"/>
      <c r="B18" s="4445" t="s">
        <v>4080</v>
      </c>
      <c r="C18" s="4446">
        <v>88494103</v>
      </c>
    </row>
    <row r="19" spans="1:3" ht="24.95" customHeight="1" thickBot="1">
      <c r="A19" s="4448"/>
      <c r="B19" s="4449" t="s">
        <v>2</v>
      </c>
      <c r="C19" s="4450">
        <f>SUM(C6:C18)</f>
        <v>2768532170</v>
      </c>
    </row>
    <row r="20" spans="1:3" ht="13.5" thickTop="1"/>
    <row r="21" spans="1:3" ht="21" customHeight="1">
      <c r="A21" s="6247" t="s">
        <v>4081</v>
      </c>
      <c r="B21" s="6261"/>
      <c r="C21" s="6261"/>
    </row>
    <row r="22" spans="1:3" ht="12" customHeight="1">
      <c r="A22" s="6488" t="s">
        <v>4082</v>
      </c>
      <c r="B22" s="6249"/>
      <c r="C22" s="6249"/>
    </row>
    <row r="23" spans="1:3" ht="14.25" customHeight="1">
      <c r="A23" s="6488" t="s">
        <v>4060</v>
      </c>
      <c r="B23" s="6488"/>
      <c r="C23" s="6488"/>
    </row>
    <row r="24" spans="1:3" ht="11.25" customHeight="1">
      <c r="A24" s="4441"/>
      <c r="B24" s="4441"/>
      <c r="C24" s="4441"/>
    </row>
    <row r="25" spans="1:3" ht="13.5" customHeight="1">
      <c r="A25" s="4441"/>
      <c r="B25" s="4441"/>
      <c r="C25" s="4441"/>
    </row>
    <row r="27" spans="1:3" ht="16.5" customHeight="1">
      <c r="B27" s="4145" t="s">
        <v>3</v>
      </c>
    </row>
    <row r="28" spans="1:3" hidden="1"/>
    <row r="29" spans="1:3" hidden="1"/>
    <row r="30" spans="1:3" hidden="1"/>
    <row r="31" spans="1:3" hidden="1"/>
    <row r="32" spans="1:3" ht="13.5" customHeight="1"/>
  </sheetData>
  <mergeCells count="7">
    <mergeCell ref="A23:C23"/>
    <mergeCell ref="A2:C2"/>
    <mergeCell ref="A3:C4"/>
    <mergeCell ref="A7:A9"/>
    <mergeCell ref="A11:A18"/>
    <mergeCell ref="A21:C21"/>
    <mergeCell ref="A22:C22"/>
  </mergeCells>
  <hyperlinks>
    <hyperlink ref="A1" r:id="rId1"/>
  </hyperlinks>
  <pageMargins left="0.74803149606299213" right="0.74803149606299213" top="0.98425196850393704" bottom="0.98425196850393704" header="0.51181102362204722" footer="0.51181102362204722"/>
  <pageSetup paperSize="9" scale="89" fitToWidth="0" orientation="landscape" r:id="rId2"/>
  <headerFooter alignWithMargins="0">
    <oddFooter>&amp;R265</oddFooter>
  </headerFooter>
  <drawing r:id="rId3"/>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58">
    <pageSetUpPr fitToPage="1"/>
  </sheetPr>
  <dimension ref="A1:C32"/>
  <sheetViews>
    <sheetView view="pageBreakPreview" zoomScale="60" zoomScaleNormal="100" workbookViewId="0">
      <selection activeCell="H15" sqref="H15"/>
    </sheetView>
  </sheetViews>
  <sheetFormatPr defaultRowHeight="12.75"/>
  <cols>
    <col min="1" max="1" width="33.42578125" style="152" customWidth="1"/>
    <col min="2" max="2" width="53.7109375" style="152" customWidth="1"/>
    <col min="3" max="3" width="22.5703125" style="152" customWidth="1"/>
    <col min="4" max="4" width="9.140625" style="152"/>
    <col min="5" max="5" width="11.7109375" style="152" customWidth="1"/>
    <col min="6" max="256" width="9.140625" style="152"/>
    <col min="257" max="257" width="32.28515625" style="152" customWidth="1"/>
    <col min="258" max="258" width="53" style="152" customWidth="1"/>
    <col min="259" max="259" width="20.28515625" style="152" customWidth="1"/>
    <col min="260" max="260" width="9.140625" style="152"/>
    <col min="261" max="261" width="11.7109375" style="152" customWidth="1"/>
    <col min="262" max="512" width="9.140625" style="152"/>
    <col min="513" max="513" width="32.28515625" style="152" customWidth="1"/>
    <col min="514" max="514" width="53" style="152" customWidth="1"/>
    <col min="515" max="515" width="20.28515625" style="152" customWidth="1"/>
    <col min="516" max="516" width="9.140625" style="152"/>
    <col min="517" max="517" width="11.7109375" style="152" customWidth="1"/>
    <col min="518" max="768" width="9.140625" style="152"/>
    <col min="769" max="769" width="32.28515625" style="152" customWidth="1"/>
    <col min="770" max="770" width="53" style="152" customWidth="1"/>
    <col min="771" max="771" width="20.28515625" style="152" customWidth="1"/>
    <col min="772" max="772" width="9.140625" style="152"/>
    <col min="773" max="773" width="11.7109375" style="152" customWidth="1"/>
    <col min="774" max="1024" width="9.140625" style="152"/>
    <col min="1025" max="1025" width="32.28515625" style="152" customWidth="1"/>
    <col min="1026" max="1026" width="53" style="152" customWidth="1"/>
    <col min="1027" max="1027" width="20.28515625" style="152" customWidth="1"/>
    <col min="1028" max="1028" width="9.140625" style="152"/>
    <col min="1029" max="1029" width="11.7109375" style="152" customWidth="1"/>
    <col min="1030" max="1280" width="9.140625" style="152"/>
    <col min="1281" max="1281" width="32.28515625" style="152" customWidth="1"/>
    <col min="1282" max="1282" width="53" style="152" customWidth="1"/>
    <col min="1283" max="1283" width="20.28515625" style="152" customWidth="1"/>
    <col min="1284" max="1284" width="9.140625" style="152"/>
    <col min="1285" max="1285" width="11.7109375" style="152" customWidth="1"/>
    <col min="1286" max="1536" width="9.140625" style="152"/>
    <col min="1537" max="1537" width="32.28515625" style="152" customWidth="1"/>
    <col min="1538" max="1538" width="53" style="152" customWidth="1"/>
    <col min="1539" max="1539" width="20.28515625" style="152" customWidth="1"/>
    <col min="1540" max="1540" width="9.140625" style="152"/>
    <col min="1541" max="1541" width="11.7109375" style="152" customWidth="1"/>
    <col min="1542" max="1792" width="9.140625" style="152"/>
    <col min="1793" max="1793" width="32.28515625" style="152" customWidth="1"/>
    <col min="1794" max="1794" width="53" style="152" customWidth="1"/>
    <col min="1795" max="1795" width="20.28515625" style="152" customWidth="1"/>
    <col min="1796" max="1796" width="9.140625" style="152"/>
    <col min="1797" max="1797" width="11.7109375" style="152" customWidth="1"/>
    <col min="1798" max="2048" width="9.140625" style="152"/>
    <col min="2049" max="2049" width="32.28515625" style="152" customWidth="1"/>
    <col min="2050" max="2050" width="53" style="152" customWidth="1"/>
    <col min="2051" max="2051" width="20.28515625" style="152" customWidth="1"/>
    <col min="2052" max="2052" width="9.140625" style="152"/>
    <col min="2053" max="2053" width="11.7109375" style="152" customWidth="1"/>
    <col min="2054" max="2304" width="9.140625" style="152"/>
    <col min="2305" max="2305" width="32.28515625" style="152" customWidth="1"/>
    <col min="2306" max="2306" width="53" style="152" customWidth="1"/>
    <col min="2307" max="2307" width="20.28515625" style="152" customWidth="1"/>
    <col min="2308" max="2308" width="9.140625" style="152"/>
    <col min="2309" max="2309" width="11.7109375" style="152" customWidth="1"/>
    <col min="2310" max="2560" width="9.140625" style="152"/>
    <col min="2561" max="2561" width="32.28515625" style="152" customWidth="1"/>
    <col min="2562" max="2562" width="53" style="152" customWidth="1"/>
    <col min="2563" max="2563" width="20.28515625" style="152" customWidth="1"/>
    <col min="2564" max="2564" width="9.140625" style="152"/>
    <col min="2565" max="2565" width="11.7109375" style="152" customWidth="1"/>
    <col min="2566" max="2816" width="9.140625" style="152"/>
    <col min="2817" max="2817" width="32.28515625" style="152" customWidth="1"/>
    <col min="2818" max="2818" width="53" style="152" customWidth="1"/>
    <col min="2819" max="2819" width="20.28515625" style="152" customWidth="1"/>
    <col min="2820" max="2820" width="9.140625" style="152"/>
    <col min="2821" max="2821" width="11.7109375" style="152" customWidth="1"/>
    <col min="2822" max="3072" width="9.140625" style="152"/>
    <col min="3073" max="3073" width="32.28515625" style="152" customWidth="1"/>
    <col min="3074" max="3074" width="53" style="152" customWidth="1"/>
    <col min="3075" max="3075" width="20.28515625" style="152" customWidth="1"/>
    <col min="3076" max="3076" width="9.140625" style="152"/>
    <col min="3077" max="3077" width="11.7109375" style="152" customWidth="1"/>
    <col min="3078" max="3328" width="9.140625" style="152"/>
    <col min="3329" max="3329" width="32.28515625" style="152" customWidth="1"/>
    <col min="3330" max="3330" width="53" style="152" customWidth="1"/>
    <col min="3331" max="3331" width="20.28515625" style="152" customWidth="1"/>
    <col min="3332" max="3332" width="9.140625" style="152"/>
    <col min="3333" max="3333" width="11.7109375" style="152" customWidth="1"/>
    <col min="3334" max="3584" width="9.140625" style="152"/>
    <col min="3585" max="3585" width="32.28515625" style="152" customWidth="1"/>
    <col min="3586" max="3586" width="53" style="152" customWidth="1"/>
    <col min="3587" max="3587" width="20.28515625" style="152" customWidth="1"/>
    <col min="3588" max="3588" width="9.140625" style="152"/>
    <col min="3589" max="3589" width="11.7109375" style="152" customWidth="1"/>
    <col min="3590" max="3840" width="9.140625" style="152"/>
    <col min="3841" max="3841" width="32.28515625" style="152" customWidth="1"/>
    <col min="3842" max="3842" width="53" style="152" customWidth="1"/>
    <col min="3843" max="3843" width="20.28515625" style="152" customWidth="1"/>
    <col min="3844" max="3844" width="9.140625" style="152"/>
    <col min="3845" max="3845" width="11.7109375" style="152" customWidth="1"/>
    <col min="3846" max="4096" width="9.140625" style="152"/>
    <col min="4097" max="4097" width="32.28515625" style="152" customWidth="1"/>
    <col min="4098" max="4098" width="53" style="152" customWidth="1"/>
    <col min="4099" max="4099" width="20.28515625" style="152" customWidth="1"/>
    <col min="4100" max="4100" width="9.140625" style="152"/>
    <col min="4101" max="4101" width="11.7109375" style="152" customWidth="1"/>
    <col min="4102" max="4352" width="9.140625" style="152"/>
    <col min="4353" max="4353" width="32.28515625" style="152" customWidth="1"/>
    <col min="4354" max="4354" width="53" style="152" customWidth="1"/>
    <col min="4355" max="4355" width="20.28515625" style="152" customWidth="1"/>
    <col min="4356" max="4356" width="9.140625" style="152"/>
    <col min="4357" max="4357" width="11.7109375" style="152" customWidth="1"/>
    <col min="4358" max="4608" width="9.140625" style="152"/>
    <col min="4609" max="4609" width="32.28515625" style="152" customWidth="1"/>
    <col min="4610" max="4610" width="53" style="152" customWidth="1"/>
    <col min="4611" max="4611" width="20.28515625" style="152" customWidth="1"/>
    <col min="4612" max="4612" width="9.140625" style="152"/>
    <col min="4613" max="4613" width="11.7109375" style="152" customWidth="1"/>
    <col min="4614" max="4864" width="9.140625" style="152"/>
    <col min="4865" max="4865" width="32.28515625" style="152" customWidth="1"/>
    <col min="4866" max="4866" width="53" style="152" customWidth="1"/>
    <col min="4867" max="4867" width="20.28515625" style="152" customWidth="1"/>
    <col min="4868" max="4868" width="9.140625" style="152"/>
    <col min="4869" max="4869" width="11.7109375" style="152" customWidth="1"/>
    <col min="4870" max="5120" width="9.140625" style="152"/>
    <col min="5121" max="5121" width="32.28515625" style="152" customWidth="1"/>
    <col min="5122" max="5122" width="53" style="152" customWidth="1"/>
    <col min="5123" max="5123" width="20.28515625" style="152" customWidth="1"/>
    <col min="5124" max="5124" width="9.140625" style="152"/>
    <col min="5125" max="5125" width="11.7109375" style="152" customWidth="1"/>
    <col min="5126" max="5376" width="9.140625" style="152"/>
    <col min="5377" max="5377" width="32.28515625" style="152" customWidth="1"/>
    <col min="5378" max="5378" width="53" style="152" customWidth="1"/>
    <col min="5379" max="5379" width="20.28515625" style="152" customWidth="1"/>
    <col min="5380" max="5380" width="9.140625" style="152"/>
    <col min="5381" max="5381" width="11.7109375" style="152" customWidth="1"/>
    <col min="5382" max="5632" width="9.140625" style="152"/>
    <col min="5633" max="5633" width="32.28515625" style="152" customWidth="1"/>
    <col min="5634" max="5634" width="53" style="152" customWidth="1"/>
    <col min="5635" max="5635" width="20.28515625" style="152" customWidth="1"/>
    <col min="5636" max="5636" width="9.140625" style="152"/>
    <col min="5637" max="5637" width="11.7109375" style="152" customWidth="1"/>
    <col min="5638" max="5888" width="9.140625" style="152"/>
    <col min="5889" max="5889" width="32.28515625" style="152" customWidth="1"/>
    <col min="5890" max="5890" width="53" style="152" customWidth="1"/>
    <col min="5891" max="5891" width="20.28515625" style="152" customWidth="1"/>
    <col min="5892" max="5892" width="9.140625" style="152"/>
    <col min="5893" max="5893" width="11.7109375" style="152" customWidth="1"/>
    <col min="5894" max="6144" width="9.140625" style="152"/>
    <col min="6145" max="6145" width="32.28515625" style="152" customWidth="1"/>
    <col min="6146" max="6146" width="53" style="152" customWidth="1"/>
    <col min="6147" max="6147" width="20.28515625" style="152" customWidth="1"/>
    <col min="6148" max="6148" width="9.140625" style="152"/>
    <col min="6149" max="6149" width="11.7109375" style="152" customWidth="1"/>
    <col min="6150" max="6400" width="9.140625" style="152"/>
    <col min="6401" max="6401" width="32.28515625" style="152" customWidth="1"/>
    <col min="6402" max="6402" width="53" style="152" customWidth="1"/>
    <col min="6403" max="6403" width="20.28515625" style="152" customWidth="1"/>
    <col min="6404" max="6404" width="9.140625" style="152"/>
    <col min="6405" max="6405" width="11.7109375" style="152" customWidth="1"/>
    <col min="6406" max="6656" width="9.140625" style="152"/>
    <col min="6657" max="6657" width="32.28515625" style="152" customWidth="1"/>
    <col min="6658" max="6658" width="53" style="152" customWidth="1"/>
    <col min="6659" max="6659" width="20.28515625" style="152" customWidth="1"/>
    <col min="6660" max="6660" width="9.140625" style="152"/>
    <col min="6661" max="6661" width="11.7109375" style="152" customWidth="1"/>
    <col min="6662" max="6912" width="9.140625" style="152"/>
    <col min="6913" max="6913" width="32.28515625" style="152" customWidth="1"/>
    <col min="6914" max="6914" width="53" style="152" customWidth="1"/>
    <col min="6915" max="6915" width="20.28515625" style="152" customWidth="1"/>
    <col min="6916" max="6916" width="9.140625" style="152"/>
    <col min="6917" max="6917" width="11.7109375" style="152" customWidth="1"/>
    <col min="6918" max="7168" width="9.140625" style="152"/>
    <col min="7169" max="7169" width="32.28515625" style="152" customWidth="1"/>
    <col min="7170" max="7170" width="53" style="152" customWidth="1"/>
    <col min="7171" max="7171" width="20.28515625" style="152" customWidth="1"/>
    <col min="7172" max="7172" width="9.140625" style="152"/>
    <col min="7173" max="7173" width="11.7109375" style="152" customWidth="1"/>
    <col min="7174" max="7424" width="9.140625" style="152"/>
    <col min="7425" max="7425" width="32.28515625" style="152" customWidth="1"/>
    <col min="7426" max="7426" width="53" style="152" customWidth="1"/>
    <col min="7427" max="7427" width="20.28515625" style="152" customWidth="1"/>
    <col min="7428" max="7428" width="9.140625" style="152"/>
    <col min="7429" max="7429" width="11.7109375" style="152" customWidth="1"/>
    <col min="7430" max="7680" width="9.140625" style="152"/>
    <col min="7681" max="7681" width="32.28515625" style="152" customWidth="1"/>
    <col min="7682" max="7682" width="53" style="152" customWidth="1"/>
    <col min="7683" max="7683" width="20.28515625" style="152" customWidth="1"/>
    <col min="7684" max="7684" width="9.140625" style="152"/>
    <col min="7685" max="7685" width="11.7109375" style="152" customWidth="1"/>
    <col min="7686" max="7936" width="9.140625" style="152"/>
    <col min="7937" max="7937" width="32.28515625" style="152" customWidth="1"/>
    <col min="7938" max="7938" width="53" style="152" customWidth="1"/>
    <col min="7939" max="7939" width="20.28515625" style="152" customWidth="1"/>
    <col min="7940" max="7940" width="9.140625" style="152"/>
    <col min="7941" max="7941" width="11.7109375" style="152" customWidth="1"/>
    <col min="7942" max="8192" width="9.140625" style="152"/>
    <col min="8193" max="8193" width="32.28515625" style="152" customWidth="1"/>
    <col min="8194" max="8194" width="53" style="152" customWidth="1"/>
    <col min="8195" max="8195" width="20.28515625" style="152" customWidth="1"/>
    <col min="8196" max="8196" width="9.140625" style="152"/>
    <col min="8197" max="8197" width="11.7109375" style="152" customWidth="1"/>
    <col min="8198" max="8448" width="9.140625" style="152"/>
    <col min="8449" max="8449" width="32.28515625" style="152" customWidth="1"/>
    <col min="8450" max="8450" width="53" style="152" customWidth="1"/>
    <col min="8451" max="8451" width="20.28515625" style="152" customWidth="1"/>
    <col min="8452" max="8452" width="9.140625" style="152"/>
    <col min="8453" max="8453" width="11.7109375" style="152" customWidth="1"/>
    <col min="8454" max="8704" width="9.140625" style="152"/>
    <col min="8705" max="8705" width="32.28515625" style="152" customWidth="1"/>
    <col min="8706" max="8706" width="53" style="152" customWidth="1"/>
    <col min="8707" max="8707" width="20.28515625" style="152" customWidth="1"/>
    <col min="8708" max="8708" width="9.140625" style="152"/>
    <col min="8709" max="8709" width="11.7109375" style="152" customWidth="1"/>
    <col min="8710" max="8960" width="9.140625" style="152"/>
    <col min="8961" max="8961" width="32.28515625" style="152" customWidth="1"/>
    <col min="8962" max="8962" width="53" style="152" customWidth="1"/>
    <col min="8963" max="8963" width="20.28515625" style="152" customWidth="1"/>
    <col min="8964" max="8964" width="9.140625" style="152"/>
    <col min="8965" max="8965" width="11.7109375" style="152" customWidth="1"/>
    <col min="8966" max="9216" width="9.140625" style="152"/>
    <col min="9217" max="9217" width="32.28515625" style="152" customWidth="1"/>
    <col min="9218" max="9218" width="53" style="152" customWidth="1"/>
    <col min="9219" max="9219" width="20.28515625" style="152" customWidth="1"/>
    <col min="9220" max="9220" width="9.140625" style="152"/>
    <col min="9221" max="9221" width="11.7109375" style="152" customWidth="1"/>
    <col min="9222" max="9472" width="9.140625" style="152"/>
    <col min="9473" max="9473" width="32.28515625" style="152" customWidth="1"/>
    <col min="9474" max="9474" width="53" style="152" customWidth="1"/>
    <col min="9475" max="9475" width="20.28515625" style="152" customWidth="1"/>
    <col min="9476" max="9476" width="9.140625" style="152"/>
    <col min="9477" max="9477" width="11.7109375" style="152" customWidth="1"/>
    <col min="9478" max="9728" width="9.140625" style="152"/>
    <col min="9729" max="9729" width="32.28515625" style="152" customWidth="1"/>
    <col min="9730" max="9730" width="53" style="152" customWidth="1"/>
    <col min="9731" max="9731" width="20.28515625" style="152" customWidth="1"/>
    <col min="9732" max="9732" width="9.140625" style="152"/>
    <col min="9733" max="9733" width="11.7109375" style="152" customWidth="1"/>
    <col min="9734" max="9984" width="9.140625" style="152"/>
    <col min="9985" max="9985" width="32.28515625" style="152" customWidth="1"/>
    <col min="9986" max="9986" width="53" style="152" customWidth="1"/>
    <col min="9987" max="9987" width="20.28515625" style="152" customWidth="1"/>
    <col min="9988" max="9988" width="9.140625" style="152"/>
    <col min="9989" max="9989" width="11.7109375" style="152" customWidth="1"/>
    <col min="9990" max="10240" width="9.140625" style="152"/>
    <col min="10241" max="10241" width="32.28515625" style="152" customWidth="1"/>
    <col min="10242" max="10242" width="53" style="152" customWidth="1"/>
    <col min="10243" max="10243" width="20.28515625" style="152" customWidth="1"/>
    <col min="10244" max="10244" width="9.140625" style="152"/>
    <col min="10245" max="10245" width="11.7109375" style="152" customWidth="1"/>
    <col min="10246" max="10496" width="9.140625" style="152"/>
    <col min="10497" max="10497" width="32.28515625" style="152" customWidth="1"/>
    <col min="10498" max="10498" width="53" style="152" customWidth="1"/>
    <col min="10499" max="10499" width="20.28515625" style="152" customWidth="1"/>
    <col min="10500" max="10500" width="9.140625" style="152"/>
    <col min="10501" max="10501" width="11.7109375" style="152" customWidth="1"/>
    <col min="10502" max="10752" width="9.140625" style="152"/>
    <col min="10753" max="10753" width="32.28515625" style="152" customWidth="1"/>
    <col min="10754" max="10754" width="53" style="152" customWidth="1"/>
    <col min="10755" max="10755" width="20.28515625" style="152" customWidth="1"/>
    <col min="10756" max="10756" width="9.140625" style="152"/>
    <col min="10757" max="10757" width="11.7109375" style="152" customWidth="1"/>
    <col min="10758" max="11008" width="9.140625" style="152"/>
    <col min="11009" max="11009" width="32.28515625" style="152" customWidth="1"/>
    <col min="11010" max="11010" width="53" style="152" customWidth="1"/>
    <col min="11011" max="11011" width="20.28515625" style="152" customWidth="1"/>
    <col min="11012" max="11012" width="9.140625" style="152"/>
    <col min="11013" max="11013" width="11.7109375" style="152" customWidth="1"/>
    <col min="11014" max="11264" width="9.140625" style="152"/>
    <col min="11265" max="11265" width="32.28515625" style="152" customWidth="1"/>
    <col min="11266" max="11266" width="53" style="152" customWidth="1"/>
    <col min="11267" max="11267" width="20.28515625" style="152" customWidth="1"/>
    <col min="11268" max="11268" width="9.140625" style="152"/>
    <col min="11269" max="11269" width="11.7109375" style="152" customWidth="1"/>
    <col min="11270" max="11520" width="9.140625" style="152"/>
    <col min="11521" max="11521" width="32.28515625" style="152" customWidth="1"/>
    <col min="11522" max="11522" width="53" style="152" customWidth="1"/>
    <col min="11523" max="11523" width="20.28515625" style="152" customWidth="1"/>
    <col min="11524" max="11524" width="9.140625" style="152"/>
    <col min="11525" max="11525" width="11.7109375" style="152" customWidth="1"/>
    <col min="11526" max="11776" width="9.140625" style="152"/>
    <col min="11777" max="11777" width="32.28515625" style="152" customWidth="1"/>
    <col min="11778" max="11778" width="53" style="152" customWidth="1"/>
    <col min="11779" max="11779" width="20.28515625" style="152" customWidth="1"/>
    <col min="11780" max="11780" width="9.140625" style="152"/>
    <col min="11781" max="11781" width="11.7109375" style="152" customWidth="1"/>
    <col min="11782" max="12032" width="9.140625" style="152"/>
    <col min="12033" max="12033" width="32.28515625" style="152" customWidth="1"/>
    <col min="12034" max="12034" width="53" style="152" customWidth="1"/>
    <col min="12035" max="12035" width="20.28515625" style="152" customWidth="1"/>
    <col min="12036" max="12036" width="9.140625" style="152"/>
    <col min="12037" max="12037" width="11.7109375" style="152" customWidth="1"/>
    <col min="12038" max="12288" width="9.140625" style="152"/>
    <col min="12289" max="12289" width="32.28515625" style="152" customWidth="1"/>
    <col min="12290" max="12290" width="53" style="152" customWidth="1"/>
    <col min="12291" max="12291" width="20.28515625" style="152" customWidth="1"/>
    <col min="12292" max="12292" width="9.140625" style="152"/>
    <col min="12293" max="12293" width="11.7109375" style="152" customWidth="1"/>
    <col min="12294" max="12544" width="9.140625" style="152"/>
    <col min="12545" max="12545" width="32.28515625" style="152" customWidth="1"/>
    <col min="12546" max="12546" width="53" style="152" customWidth="1"/>
    <col min="12547" max="12547" width="20.28515625" style="152" customWidth="1"/>
    <col min="12548" max="12548" width="9.140625" style="152"/>
    <col min="12549" max="12549" width="11.7109375" style="152" customWidth="1"/>
    <col min="12550" max="12800" width="9.140625" style="152"/>
    <col min="12801" max="12801" width="32.28515625" style="152" customWidth="1"/>
    <col min="12802" max="12802" width="53" style="152" customWidth="1"/>
    <col min="12803" max="12803" width="20.28515625" style="152" customWidth="1"/>
    <col min="12804" max="12804" width="9.140625" style="152"/>
    <col min="12805" max="12805" width="11.7109375" style="152" customWidth="1"/>
    <col min="12806" max="13056" width="9.140625" style="152"/>
    <col min="13057" max="13057" width="32.28515625" style="152" customWidth="1"/>
    <col min="13058" max="13058" width="53" style="152" customWidth="1"/>
    <col min="13059" max="13059" width="20.28515625" style="152" customWidth="1"/>
    <col min="13060" max="13060" width="9.140625" style="152"/>
    <col min="13061" max="13061" width="11.7109375" style="152" customWidth="1"/>
    <col min="13062" max="13312" width="9.140625" style="152"/>
    <col min="13313" max="13313" width="32.28515625" style="152" customWidth="1"/>
    <col min="13314" max="13314" width="53" style="152" customWidth="1"/>
    <col min="13315" max="13315" width="20.28515625" style="152" customWidth="1"/>
    <col min="13316" max="13316" width="9.140625" style="152"/>
    <col min="13317" max="13317" width="11.7109375" style="152" customWidth="1"/>
    <col min="13318" max="13568" width="9.140625" style="152"/>
    <col min="13569" max="13569" width="32.28515625" style="152" customWidth="1"/>
    <col min="13570" max="13570" width="53" style="152" customWidth="1"/>
    <col min="13571" max="13571" width="20.28515625" style="152" customWidth="1"/>
    <col min="13572" max="13572" width="9.140625" style="152"/>
    <col min="13573" max="13573" width="11.7109375" style="152" customWidth="1"/>
    <col min="13574" max="13824" width="9.140625" style="152"/>
    <col min="13825" max="13825" width="32.28515625" style="152" customWidth="1"/>
    <col min="13826" max="13826" width="53" style="152" customWidth="1"/>
    <col min="13827" max="13827" width="20.28515625" style="152" customWidth="1"/>
    <col min="13828" max="13828" width="9.140625" style="152"/>
    <col min="13829" max="13829" width="11.7109375" style="152" customWidth="1"/>
    <col min="13830" max="14080" width="9.140625" style="152"/>
    <col min="14081" max="14081" width="32.28515625" style="152" customWidth="1"/>
    <col min="14082" max="14082" width="53" style="152" customWidth="1"/>
    <col min="14083" max="14083" width="20.28515625" style="152" customWidth="1"/>
    <col min="14084" max="14084" width="9.140625" style="152"/>
    <col min="14085" max="14085" width="11.7109375" style="152" customWidth="1"/>
    <col min="14086" max="14336" width="9.140625" style="152"/>
    <col min="14337" max="14337" width="32.28515625" style="152" customWidth="1"/>
    <col min="14338" max="14338" width="53" style="152" customWidth="1"/>
    <col min="14339" max="14339" width="20.28515625" style="152" customWidth="1"/>
    <col min="14340" max="14340" width="9.140625" style="152"/>
    <col min="14341" max="14341" width="11.7109375" style="152" customWidth="1"/>
    <col min="14342" max="14592" width="9.140625" style="152"/>
    <col min="14593" max="14593" width="32.28515625" style="152" customWidth="1"/>
    <col min="14594" max="14594" width="53" style="152" customWidth="1"/>
    <col min="14595" max="14595" width="20.28515625" style="152" customWidth="1"/>
    <col min="14596" max="14596" width="9.140625" style="152"/>
    <col min="14597" max="14597" width="11.7109375" style="152" customWidth="1"/>
    <col min="14598" max="14848" width="9.140625" style="152"/>
    <col min="14849" max="14849" width="32.28515625" style="152" customWidth="1"/>
    <col min="14850" max="14850" width="53" style="152" customWidth="1"/>
    <col min="14851" max="14851" width="20.28515625" style="152" customWidth="1"/>
    <col min="14852" max="14852" width="9.140625" style="152"/>
    <col min="14853" max="14853" width="11.7109375" style="152" customWidth="1"/>
    <col min="14854" max="15104" width="9.140625" style="152"/>
    <col min="15105" max="15105" width="32.28515625" style="152" customWidth="1"/>
    <col min="15106" max="15106" width="53" style="152" customWidth="1"/>
    <col min="15107" max="15107" width="20.28515625" style="152" customWidth="1"/>
    <col min="15108" max="15108" width="9.140625" style="152"/>
    <col min="15109" max="15109" width="11.7109375" style="152" customWidth="1"/>
    <col min="15110" max="15360" width="9.140625" style="152"/>
    <col min="15361" max="15361" width="32.28515625" style="152" customWidth="1"/>
    <col min="15362" max="15362" width="53" style="152" customWidth="1"/>
    <col min="15363" max="15363" width="20.28515625" style="152" customWidth="1"/>
    <col min="15364" max="15364" width="9.140625" style="152"/>
    <col min="15365" max="15365" width="11.7109375" style="152" customWidth="1"/>
    <col min="15366" max="15616" width="9.140625" style="152"/>
    <col min="15617" max="15617" width="32.28515625" style="152" customWidth="1"/>
    <col min="15618" max="15618" width="53" style="152" customWidth="1"/>
    <col min="15619" max="15619" width="20.28515625" style="152" customWidth="1"/>
    <col min="15620" max="15620" width="9.140625" style="152"/>
    <col min="15621" max="15621" width="11.7109375" style="152" customWidth="1"/>
    <col min="15622" max="15872" width="9.140625" style="152"/>
    <col min="15873" max="15873" width="32.28515625" style="152" customWidth="1"/>
    <col min="15874" max="15874" width="53" style="152" customWidth="1"/>
    <col min="15875" max="15875" width="20.28515625" style="152" customWidth="1"/>
    <col min="15876" max="15876" width="9.140625" style="152"/>
    <col min="15877" max="15877" width="11.7109375" style="152" customWidth="1"/>
    <col min="15878" max="16128" width="9.140625" style="152"/>
    <col min="16129" max="16129" width="32.28515625" style="152" customWidth="1"/>
    <col min="16130" max="16130" width="53" style="152" customWidth="1"/>
    <col min="16131" max="16131" width="20.28515625" style="152" customWidth="1"/>
    <col min="16132" max="16132" width="9.140625" style="152"/>
    <col min="16133" max="16133" width="11.7109375" style="152" customWidth="1"/>
    <col min="16134" max="16384" width="9.140625" style="152"/>
  </cols>
  <sheetData>
    <row r="1" spans="1:3" ht="13.5" thickBot="1">
      <c r="A1" s="1" t="s">
        <v>0</v>
      </c>
      <c r="C1" s="474" t="s">
        <v>1</v>
      </c>
    </row>
    <row r="2" spans="1:3" ht="21" customHeight="1" thickTop="1">
      <c r="A2" s="6250" t="s">
        <v>4090</v>
      </c>
      <c r="B2" s="6251"/>
      <c r="C2" s="6252"/>
    </row>
    <row r="3" spans="1:3" ht="23.25" customHeight="1">
      <c r="A3" s="6739" t="s">
        <v>4083</v>
      </c>
      <c r="B3" s="6740"/>
      <c r="C3" s="6741"/>
    </row>
    <row r="4" spans="1:3" ht="20.25" customHeight="1" thickBot="1">
      <c r="A4" s="6750"/>
      <c r="B4" s="6725"/>
      <c r="C4" s="6726"/>
    </row>
    <row r="5" spans="1:3" ht="35.25" customHeight="1" thickBot="1">
      <c r="A5" s="3677" t="s">
        <v>4064</v>
      </c>
      <c r="B5" s="4144" t="s">
        <v>4064</v>
      </c>
      <c r="C5" s="4146" t="s">
        <v>2823</v>
      </c>
    </row>
    <row r="6" spans="1:3" ht="33.75" customHeight="1">
      <c r="A6" s="4442" t="s">
        <v>4065</v>
      </c>
      <c r="B6" s="4451" t="s">
        <v>4084</v>
      </c>
      <c r="C6" s="4452">
        <v>2</v>
      </c>
    </row>
    <row r="7" spans="1:3" ht="24.95" customHeight="1">
      <c r="A7" s="7789" t="s">
        <v>4067</v>
      </c>
      <c r="B7" s="4453" t="s">
        <v>4068</v>
      </c>
      <c r="C7" s="4454">
        <v>3</v>
      </c>
    </row>
    <row r="8" spans="1:3" ht="24.95" customHeight="1">
      <c r="A8" s="7789"/>
      <c r="B8" s="4453" t="s">
        <v>4069</v>
      </c>
      <c r="C8" s="4454">
        <v>1</v>
      </c>
    </row>
    <row r="9" spans="1:3" ht="24.95" customHeight="1">
      <c r="A9" s="7789"/>
      <c r="B9" s="4453" t="s">
        <v>4070</v>
      </c>
      <c r="C9" s="4454">
        <v>11</v>
      </c>
    </row>
    <row r="10" spans="1:3" ht="24.95" customHeight="1">
      <c r="A10" s="4447" t="s">
        <v>4071</v>
      </c>
      <c r="B10" s="4453" t="s">
        <v>4072</v>
      </c>
      <c r="C10" s="4454">
        <v>1</v>
      </c>
    </row>
    <row r="11" spans="1:3" ht="24.95" customHeight="1">
      <c r="A11" s="7789" t="s">
        <v>4073</v>
      </c>
      <c r="B11" s="4453" t="s">
        <v>4074</v>
      </c>
      <c r="C11" s="4454">
        <v>15</v>
      </c>
    </row>
    <row r="12" spans="1:3" ht="24.95" customHeight="1">
      <c r="A12" s="7789"/>
      <c r="B12" s="4453" t="s">
        <v>4075</v>
      </c>
      <c r="C12" s="4454">
        <v>805</v>
      </c>
    </row>
    <row r="13" spans="1:3" ht="24.95" customHeight="1">
      <c r="A13" s="7789"/>
      <c r="B13" s="4453" t="s">
        <v>4076</v>
      </c>
      <c r="C13" s="4455">
        <v>1183</v>
      </c>
    </row>
    <row r="14" spans="1:3" ht="24.95" customHeight="1">
      <c r="A14" s="7789"/>
      <c r="B14" s="4453" t="s">
        <v>4070</v>
      </c>
      <c r="C14" s="4455">
        <v>91258</v>
      </c>
    </row>
    <row r="15" spans="1:3" ht="24.95" customHeight="1">
      <c r="A15" s="7789"/>
      <c r="B15" s="4453" t="s">
        <v>4077</v>
      </c>
      <c r="C15" s="4455">
        <v>507273</v>
      </c>
    </row>
    <row r="16" spans="1:3" ht="24.95" customHeight="1">
      <c r="A16" s="7789"/>
      <c r="B16" s="4453" t="s">
        <v>4078</v>
      </c>
      <c r="C16" s="4454">
        <v>966</v>
      </c>
    </row>
    <row r="17" spans="1:3" ht="24.95" customHeight="1">
      <c r="A17" s="7789"/>
      <c r="B17" s="4453" t="s">
        <v>4079</v>
      </c>
      <c r="C17" s="4455">
        <v>2456</v>
      </c>
    </row>
    <row r="18" spans="1:3" ht="24.95" customHeight="1" thickBot="1">
      <c r="A18" s="7790"/>
      <c r="B18" s="4456" t="s">
        <v>4080</v>
      </c>
      <c r="C18" s="4457">
        <v>5906</v>
      </c>
    </row>
    <row r="19" spans="1:3" ht="24.95" customHeight="1" thickBot="1">
      <c r="A19" s="4448"/>
      <c r="B19" s="4458" t="s">
        <v>2</v>
      </c>
      <c r="C19" s="4459">
        <f>SUM(C6:C18)</f>
        <v>609880</v>
      </c>
    </row>
    <row r="20" spans="1:3" ht="13.5" thickTop="1"/>
    <row r="21" spans="1:3" ht="21" customHeight="1">
      <c r="A21" s="6247" t="s">
        <v>4081</v>
      </c>
      <c r="B21" s="6261"/>
      <c r="C21" s="6261"/>
    </row>
    <row r="22" spans="1:3" ht="12" customHeight="1">
      <c r="A22" s="6488" t="s">
        <v>4082</v>
      </c>
      <c r="B22" s="6249"/>
      <c r="C22" s="6249"/>
    </row>
    <row r="23" spans="1:3" ht="14.25" customHeight="1">
      <c r="A23" s="6488" t="s">
        <v>4060</v>
      </c>
      <c r="B23" s="6488"/>
      <c r="C23" s="6488"/>
    </row>
    <row r="24" spans="1:3" ht="11.25" customHeight="1">
      <c r="A24" s="4441"/>
      <c r="B24" s="4441"/>
      <c r="C24" s="4441"/>
    </row>
    <row r="25" spans="1:3" ht="13.5" customHeight="1">
      <c r="A25" s="4441"/>
      <c r="B25" s="4441"/>
      <c r="C25" s="4441"/>
    </row>
    <row r="27" spans="1:3" ht="16.5" customHeight="1">
      <c r="B27" s="4145" t="s">
        <v>3</v>
      </c>
    </row>
    <row r="28" spans="1:3" hidden="1"/>
    <row r="29" spans="1:3" hidden="1"/>
    <row r="30" spans="1:3" hidden="1"/>
    <row r="31" spans="1:3" hidden="1"/>
    <row r="32" spans="1:3" ht="13.5" customHeight="1"/>
  </sheetData>
  <mergeCells count="7">
    <mergeCell ref="A23:C23"/>
    <mergeCell ref="A2:C2"/>
    <mergeCell ref="A3:C4"/>
    <mergeCell ref="A7:A9"/>
    <mergeCell ref="A11:A18"/>
    <mergeCell ref="A21:C21"/>
    <mergeCell ref="A22:C22"/>
  </mergeCells>
  <hyperlinks>
    <hyperlink ref="A1" r:id="rId1"/>
  </hyperlinks>
  <pageMargins left="0.74803149606299213" right="0.74803149606299213" top="0.98425196850393704" bottom="0.98425196850393704" header="0.51181102362204722" footer="0.51181102362204722"/>
  <pageSetup paperSize="9" scale="87" fitToWidth="0" orientation="landscape" r:id="rId2"/>
  <headerFooter alignWithMargins="0">
    <oddFooter>&amp;R266</oddFooter>
  </headerFooter>
  <drawing r:id="rId3"/>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59">
    <pageSetUpPr fitToPage="1"/>
  </sheetPr>
  <dimension ref="A1:O34"/>
  <sheetViews>
    <sheetView view="pageBreakPreview" zoomScale="60" zoomScaleNormal="100" workbookViewId="0">
      <selection activeCell="H15" sqref="H15"/>
    </sheetView>
  </sheetViews>
  <sheetFormatPr defaultRowHeight="12.75"/>
  <cols>
    <col min="1" max="1" width="8.7109375" style="152" customWidth="1"/>
    <col min="2" max="2" width="11" style="152" customWidth="1"/>
    <col min="3" max="14" width="11.7109375" style="152" customWidth="1"/>
    <col min="15" max="15" width="12.85546875" style="152" customWidth="1"/>
    <col min="16" max="16" width="9.140625" style="152"/>
    <col min="17" max="17" width="11.7109375" style="152" customWidth="1"/>
    <col min="18" max="256" width="9.140625" style="152"/>
    <col min="257" max="257" width="14.7109375" style="152" customWidth="1"/>
    <col min="258" max="258" width="13" style="152" customWidth="1"/>
    <col min="259" max="259" width="16.140625" style="152" customWidth="1"/>
    <col min="260" max="260" width="14.42578125" style="152" customWidth="1"/>
    <col min="261" max="261" width="15.28515625" style="152" customWidth="1"/>
    <col min="262" max="270" width="15" style="152" customWidth="1"/>
    <col min="271" max="271" width="14.5703125" style="152" customWidth="1"/>
    <col min="272" max="272" width="9.140625" style="152"/>
    <col min="273" max="273" width="11.7109375" style="152" customWidth="1"/>
    <col min="274" max="512" width="9.140625" style="152"/>
    <col min="513" max="513" width="14.7109375" style="152" customWidth="1"/>
    <col min="514" max="514" width="13" style="152" customWidth="1"/>
    <col min="515" max="515" width="16.140625" style="152" customWidth="1"/>
    <col min="516" max="516" width="14.42578125" style="152" customWidth="1"/>
    <col min="517" max="517" width="15.28515625" style="152" customWidth="1"/>
    <col min="518" max="526" width="15" style="152" customWidth="1"/>
    <col min="527" max="527" width="14.5703125" style="152" customWidth="1"/>
    <col min="528" max="528" width="9.140625" style="152"/>
    <col min="529" max="529" width="11.7109375" style="152" customWidth="1"/>
    <col min="530" max="768" width="9.140625" style="152"/>
    <col min="769" max="769" width="14.7109375" style="152" customWidth="1"/>
    <col min="770" max="770" width="13" style="152" customWidth="1"/>
    <col min="771" max="771" width="16.140625" style="152" customWidth="1"/>
    <col min="772" max="772" width="14.42578125" style="152" customWidth="1"/>
    <col min="773" max="773" width="15.28515625" style="152" customWidth="1"/>
    <col min="774" max="782" width="15" style="152" customWidth="1"/>
    <col min="783" max="783" width="14.5703125" style="152" customWidth="1"/>
    <col min="784" max="784" width="9.140625" style="152"/>
    <col min="785" max="785" width="11.7109375" style="152" customWidth="1"/>
    <col min="786" max="1024" width="9.140625" style="152"/>
    <col min="1025" max="1025" width="14.7109375" style="152" customWidth="1"/>
    <col min="1026" max="1026" width="13" style="152" customWidth="1"/>
    <col min="1027" max="1027" width="16.140625" style="152" customWidth="1"/>
    <col min="1028" max="1028" width="14.42578125" style="152" customWidth="1"/>
    <col min="1029" max="1029" width="15.28515625" style="152" customWidth="1"/>
    <col min="1030" max="1038" width="15" style="152" customWidth="1"/>
    <col min="1039" max="1039" width="14.5703125" style="152" customWidth="1"/>
    <col min="1040" max="1040" width="9.140625" style="152"/>
    <col min="1041" max="1041" width="11.7109375" style="152" customWidth="1"/>
    <col min="1042" max="1280" width="9.140625" style="152"/>
    <col min="1281" max="1281" width="14.7109375" style="152" customWidth="1"/>
    <col min="1282" max="1282" width="13" style="152" customWidth="1"/>
    <col min="1283" max="1283" width="16.140625" style="152" customWidth="1"/>
    <col min="1284" max="1284" width="14.42578125" style="152" customWidth="1"/>
    <col min="1285" max="1285" width="15.28515625" style="152" customWidth="1"/>
    <col min="1286" max="1294" width="15" style="152" customWidth="1"/>
    <col min="1295" max="1295" width="14.5703125" style="152" customWidth="1"/>
    <col min="1296" max="1296" width="9.140625" style="152"/>
    <col min="1297" max="1297" width="11.7109375" style="152" customWidth="1"/>
    <col min="1298" max="1536" width="9.140625" style="152"/>
    <col min="1537" max="1537" width="14.7109375" style="152" customWidth="1"/>
    <col min="1538" max="1538" width="13" style="152" customWidth="1"/>
    <col min="1539" max="1539" width="16.140625" style="152" customWidth="1"/>
    <col min="1540" max="1540" width="14.42578125" style="152" customWidth="1"/>
    <col min="1541" max="1541" width="15.28515625" style="152" customWidth="1"/>
    <col min="1542" max="1550" width="15" style="152" customWidth="1"/>
    <col min="1551" max="1551" width="14.5703125" style="152" customWidth="1"/>
    <col min="1552" max="1552" width="9.140625" style="152"/>
    <col min="1553" max="1553" width="11.7109375" style="152" customWidth="1"/>
    <col min="1554" max="1792" width="9.140625" style="152"/>
    <col min="1793" max="1793" width="14.7109375" style="152" customWidth="1"/>
    <col min="1794" max="1794" width="13" style="152" customWidth="1"/>
    <col min="1795" max="1795" width="16.140625" style="152" customWidth="1"/>
    <col min="1796" max="1796" width="14.42578125" style="152" customWidth="1"/>
    <col min="1797" max="1797" width="15.28515625" style="152" customWidth="1"/>
    <col min="1798" max="1806" width="15" style="152" customWidth="1"/>
    <col min="1807" max="1807" width="14.5703125" style="152" customWidth="1"/>
    <col min="1808" max="1808" width="9.140625" style="152"/>
    <col min="1809" max="1809" width="11.7109375" style="152" customWidth="1"/>
    <col min="1810" max="2048" width="9.140625" style="152"/>
    <col min="2049" max="2049" width="14.7109375" style="152" customWidth="1"/>
    <col min="2050" max="2050" width="13" style="152" customWidth="1"/>
    <col min="2051" max="2051" width="16.140625" style="152" customWidth="1"/>
    <col min="2052" max="2052" width="14.42578125" style="152" customWidth="1"/>
    <col min="2053" max="2053" width="15.28515625" style="152" customWidth="1"/>
    <col min="2054" max="2062" width="15" style="152" customWidth="1"/>
    <col min="2063" max="2063" width="14.5703125" style="152" customWidth="1"/>
    <col min="2064" max="2064" width="9.140625" style="152"/>
    <col min="2065" max="2065" width="11.7109375" style="152" customWidth="1"/>
    <col min="2066" max="2304" width="9.140625" style="152"/>
    <col min="2305" max="2305" width="14.7109375" style="152" customWidth="1"/>
    <col min="2306" max="2306" width="13" style="152" customWidth="1"/>
    <col min="2307" max="2307" width="16.140625" style="152" customWidth="1"/>
    <col min="2308" max="2308" width="14.42578125" style="152" customWidth="1"/>
    <col min="2309" max="2309" width="15.28515625" style="152" customWidth="1"/>
    <col min="2310" max="2318" width="15" style="152" customWidth="1"/>
    <col min="2319" max="2319" width="14.5703125" style="152" customWidth="1"/>
    <col min="2320" max="2320" width="9.140625" style="152"/>
    <col min="2321" max="2321" width="11.7109375" style="152" customWidth="1"/>
    <col min="2322" max="2560" width="9.140625" style="152"/>
    <col min="2561" max="2561" width="14.7109375" style="152" customWidth="1"/>
    <col min="2562" max="2562" width="13" style="152" customWidth="1"/>
    <col min="2563" max="2563" width="16.140625" style="152" customWidth="1"/>
    <col min="2564" max="2564" width="14.42578125" style="152" customWidth="1"/>
    <col min="2565" max="2565" width="15.28515625" style="152" customWidth="1"/>
    <col min="2566" max="2574" width="15" style="152" customWidth="1"/>
    <col min="2575" max="2575" width="14.5703125" style="152" customWidth="1"/>
    <col min="2576" max="2576" width="9.140625" style="152"/>
    <col min="2577" max="2577" width="11.7109375" style="152" customWidth="1"/>
    <col min="2578" max="2816" width="9.140625" style="152"/>
    <col min="2817" max="2817" width="14.7109375" style="152" customWidth="1"/>
    <col min="2818" max="2818" width="13" style="152" customWidth="1"/>
    <col min="2819" max="2819" width="16.140625" style="152" customWidth="1"/>
    <col min="2820" max="2820" width="14.42578125" style="152" customWidth="1"/>
    <col min="2821" max="2821" width="15.28515625" style="152" customWidth="1"/>
    <col min="2822" max="2830" width="15" style="152" customWidth="1"/>
    <col min="2831" max="2831" width="14.5703125" style="152" customWidth="1"/>
    <col min="2832" max="2832" width="9.140625" style="152"/>
    <col min="2833" max="2833" width="11.7109375" style="152" customWidth="1"/>
    <col min="2834" max="3072" width="9.140625" style="152"/>
    <col min="3073" max="3073" width="14.7109375" style="152" customWidth="1"/>
    <col min="3074" max="3074" width="13" style="152" customWidth="1"/>
    <col min="3075" max="3075" width="16.140625" style="152" customWidth="1"/>
    <col min="3076" max="3076" width="14.42578125" style="152" customWidth="1"/>
    <col min="3077" max="3077" width="15.28515625" style="152" customWidth="1"/>
    <col min="3078" max="3086" width="15" style="152" customWidth="1"/>
    <col min="3087" max="3087" width="14.5703125" style="152" customWidth="1"/>
    <col min="3088" max="3088" width="9.140625" style="152"/>
    <col min="3089" max="3089" width="11.7109375" style="152" customWidth="1"/>
    <col min="3090" max="3328" width="9.140625" style="152"/>
    <col min="3329" max="3329" width="14.7109375" style="152" customWidth="1"/>
    <col min="3330" max="3330" width="13" style="152" customWidth="1"/>
    <col min="3331" max="3331" width="16.140625" style="152" customWidth="1"/>
    <col min="3332" max="3332" width="14.42578125" style="152" customWidth="1"/>
    <col min="3333" max="3333" width="15.28515625" style="152" customWidth="1"/>
    <col min="3334" max="3342" width="15" style="152" customWidth="1"/>
    <col min="3343" max="3343" width="14.5703125" style="152" customWidth="1"/>
    <col min="3344" max="3344" width="9.140625" style="152"/>
    <col min="3345" max="3345" width="11.7109375" style="152" customWidth="1"/>
    <col min="3346" max="3584" width="9.140625" style="152"/>
    <col min="3585" max="3585" width="14.7109375" style="152" customWidth="1"/>
    <col min="3586" max="3586" width="13" style="152" customWidth="1"/>
    <col min="3587" max="3587" width="16.140625" style="152" customWidth="1"/>
    <col min="3588" max="3588" width="14.42578125" style="152" customWidth="1"/>
    <col min="3589" max="3589" width="15.28515625" style="152" customWidth="1"/>
    <col min="3590" max="3598" width="15" style="152" customWidth="1"/>
    <col min="3599" max="3599" width="14.5703125" style="152" customWidth="1"/>
    <col min="3600" max="3600" width="9.140625" style="152"/>
    <col min="3601" max="3601" width="11.7109375" style="152" customWidth="1"/>
    <col min="3602" max="3840" width="9.140625" style="152"/>
    <col min="3841" max="3841" width="14.7109375" style="152" customWidth="1"/>
    <col min="3842" max="3842" width="13" style="152" customWidth="1"/>
    <col min="3843" max="3843" width="16.140625" style="152" customWidth="1"/>
    <col min="3844" max="3844" width="14.42578125" style="152" customWidth="1"/>
    <col min="3845" max="3845" width="15.28515625" style="152" customWidth="1"/>
    <col min="3846" max="3854" width="15" style="152" customWidth="1"/>
    <col min="3855" max="3855" width="14.5703125" style="152" customWidth="1"/>
    <col min="3856" max="3856" width="9.140625" style="152"/>
    <col min="3857" max="3857" width="11.7109375" style="152" customWidth="1"/>
    <col min="3858" max="4096" width="9.140625" style="152"/>
    <col min="4097" max="4097" width="14.7109375" style="152" customWidth="1"/>
    <col min="4098" max="4098" width="13" style="152" customWidth="1"/>
    <col min="4099" max="4099" width="16.140625" style="152" customWidth="1"/>
    <col min="4100" max="4100" width="14.42578125" style="152" customWidth="1"/>
    <col min="4101" max="4101" width="15.28515625" style="152" customWidth="1"/>
    <col min="4102" max="4110" width="15" style="152" customWidth="1"/>
    <col min="4111" max="4111" width="14.5703125" style="152" customWidth="1"/>
    <col min="4112" max="4112" width="9.140625" style="152"/>
    <col min="4113" max="4113" width="11.7109375" style="152" customWidth="1"/>
    <col min="4114" max="4352" width="9.140625" style="152"/>
    <col min="4353" max="4353" width="14.7109375" style="152" customWidth="1"/>
    <col min="4354" max="4354" width="13" style="152" customWidth="1"/>
    <col min="4355" max="4355" width="16.140625" style="152" customWidth="1"/>
    <col min="4356" max="4356" width="14.42578125" style="152" customWidth="1"/>
    <col min="4357" max="4357" width="15.28515625" style="152" customWidth="1"/>
    <col min="4358" max="4366" width="15" style="152" customWidth="1"/>
    <col min="4367" max="4367" width="14.5703125" style="152" customWidth="1"/>
    <col min="4368" max="4368" width="9.140625" style="152"/>
    <col min="4369" max="4369" width="11.7109375" style="152" customWidth="1"/>
    <col min="4370" max="4608" width="9.140625" style="152"/>
    <col min="4609" max="4609" width="14.7109375" style="152" customWidth="1"/>
    <col min="4610" max="4610" width="13" style="152" customWidth="1"/>
    <col min="4611" max="4611" width="16.140625" style="152" customWidth="1"/>
    <col min="4612" max="4612" width="14.42578125" style="152" customWidth="1"/>
    <col min="4613" max="4613" width="15.28515625" style="152" customWidth="1"/>
    <col min="4614" max="4622" width="15" style="152" customWidth="1"/>
    <col min="4623" max="4623" width="14.5703125" style="152" customWidth="1"/>
    <col min="4624" max="4624" width="9.140625" style="152"/>
    <col min="4625" max="4625" width="11.7109375" style="152" customWidth="1"/>
    <col min="4626" max="4864" width="9.140625" style="152"/>
    <col min="4865" max="4865" width="14.7109375" style="152" customWidth="1"/>
    <col min="4866" max="4866" width="13" style="152" customWidth="1"/>
    <col min="4867" max="4867" width="16.140625" style="152" customWidth="1"/>
    <col min="4868" max="4868" width="14.42578125" style="152" customWidth="1"/>
    <col min="4869" max="4869" width="15.28515625" style="152" customWidth="1"/>
    <col min="4870" max="4878" width="15" style="152" customWidth="1"/>
    <col min="4879" max="4879" width="14.5703125" style="152" customWidth="1"/>
    <col min="4880" max="4880" width="9.140625" style="152"/>
    <col min="4881" max="4881" width="11.7109375" style="152" customWidth="1"/>
    <col min="4882" max="5120" width="9.140625" style="152"/>
    <col min="5121" max="5121" width="14.7109375" style="152" customWidth="1"/>
    <col min="5122" max="5122" width="13" style="152" customWidth="1"/>
    <col min="5123" max="5123" width="16.140625" style="152" customWidth="1"/>
    <col min="5124" max="5124" width="14.42578125" style="152" customWidth="1"/>
    <col min="5125" max="5125" width="15.28515625" style="152" customWidth="1"/>
    <col min="5126" max="5134" width="15" style="152" customWidth="1"/>
    <col min="5135" max="5135" width="14.5703125" style="152" customWidth="1"/>
    <col min="5136" max="5136" width="9.140625" style="152"/>
    <col min="5137" max="5137" width="11.7109375" style="152" customWidth="1"/>
    <col min="5138" max="5376" width="9.140625" style="152"/>
    <col min="5377" max="5377" width="14.7109375" style="152" customWidth="1"/>
    <col min="5378" max="5378" width="13" style="152" customWidth="1"/>
    <col min="5379" max="5379" width="16.140625" style="152" customWidth="1"/>
    <col min="5380" max="5380" width="14.42578125" style="152" customWidth="1"/>
    <col min="5381" max="5381" width="15.28515625" style="152" customWidth="1"/>
    <col min="5382" max="5390" width="15" style="152" customWidth="1"/>
    <col min="5391" max="5391" width="14.5703125" style="152" customWidth="1"/>
    <col min="5392" max="5392" width="9.140625" style="152"/>
    <col min="5393" max="5393" width="11.7109375" style="152" customWidth="1"/>
    <col min="5394" max="5632" width="9.140625" style="152"/>
    <col min="5633" max="5633" width="14.7109375" style="152" customWidth="1"/>
    <col min="5634" max="5634" width="13" style="152" customWidth="1"/>
    <col min="5635" max="5635" width="16.140625" style="152" customWidth="1"/>
    <col min="5636" max="5636" width="14.42578125" style="152" customWidth="1"/>
    <col min="5637" max="5637" width="15.28515625" style="152" customWidth="1"/>
    <col min="5638" max="5646" width="15" style="152" customWidth="1"/>
    <col min="5647" max="5647" width="14.5703125" style="152" customWidth="1"/>
    <col min="5648" max="5648" width="9.140625" style="152"/>
    <col min="5649" max="5649" width="11.7109375" style="152" customWidth="1"/>
    <col min="5650" max="5888" width="9.140625" style="152"/>
    <col min="5889" max="5889" width="14.7109375" style="152" customWidth="1"/>
    <col min="5890" max="5890" width="13" style="152" customWidth="1"/>
    <col min="5891" max="5891" width="16.140625" style="152" customWidth="1"/>
    <col min="5892" max="5892" width="14.42578125" style="152" customWidth="1"/>
    <col min="5893" max="5893" width="15.28515625" style="152" customWidth="1"/>
    <col min="5894" max="5902" width="15" style="152" customWidth="1"/>
    <col min="5903" max="5903" width="14.5703125" style="152" customWidth="1"/>
    <col min="5904" max="5904" width="9.140625" style="152"/>
    <col min="5905" max="5905" width="11.7109375" style="152" customWidth="1"/>
    <col min="5906" max="6144" width="9.140625" style="152"/>
    <col min="6145" max="6145" width="14.7109375" style="152" customWidth="1"/>
    <col min="6146" max="6146" width="13" style="152" customWidth="1"/>
    <col min="6147" max="6147" width="16.140625" style="152" customWidth="1"/>
    <col min="6148" max="6148" width="14.42578125" style="152" customWidth="1"/>
    <col min="6149" max="6149" width="15.28515625" style="152" customWidth="1"/>
    <col min="6150" max="6158" width="15" style="152" customWidth="1"/>
    <col min="6159" max="6159" width="14.5703125" style="152" customWidth="1"/>
    <col min="6160" max="6160" width="9.140625" style="152"/>
    <col min="6161" max="6161" width="11.7109375" style="152" customWidth="1"/>
    <col min="6162" max="6400" width="9.140625" style="152"/>
    <col min="6401" max="6401" width="14.7109375" style="152" customWidth="1"/>
    <col min="6402" max="6402" width="13" style="152" customWidth="1"/>
    <col min="6403" max="6403" width="16.140625" style="152" customWidth="1"/>
    <col min="6404" max="6404" width="14.42578125" style="152" customWidth="1"/>
    <col min="6405" max="6405" width="15.28515625" style="152" customWidth="1"/>
    <col min="6406" max="6414" width="15" style="152" customWidth="1"/>
    <col min="6415" max="6415" width="14.5703125" style="152" customWidth="1"/>
    <col min="6416" max="6416" width="9.140625" style="152"/>
    <col min="6417" max="6417" width="11.7109375" style="152" customWidth="1"/>
    <col min="6418" max="6656" width="9.140625" style="152"/>
    <col min="6657" max="6657" width="14.7109375" style="152" customWidth="1"/>
    <col min="6658" max="6658" width="13" style="152" customWidth="1"/>
    <col min="6659" max="6659" width="16.140625" style="152" customWidth="1"/>
    <col min="6660" max="6660" width="14.42578125" style="152" customWidth="1"/>
    <col min="6661" max="6661" width="15.28515625" style="152" customWidth="1"/>
    <col min="6662" max="6670" width="15" style="152" customWidth="1"/>
    <col min="6671" max="6671" width="14.5703125" style="152" customWidth="1"/>
    <col min="6672" max="6672" width="9.140625" style="152"/>
    <col min="6673" max="6673" width="11.7109375" style="152" customWidth="1"/>
    <col min="6674" max="6912" width="9.140625" style="152"/>
    <col min="6913" max="6913" width="14.7109375" style="152" customWidth="1"/>
    <col min="6914" max="6914" width="13" style="152" customWidth="1"/>
    <col min="6915" max="6915" width="16.140625" style="152" customWidth="1"/>
    <col min="6916" max="6916" width="14.42578125" style="152" customWidth="1"/>
    <col min="6917" max="6917" width="15.28515625" style="152" customWidth="1"/>
    <col min="6918" max="6926" width="15" style="152" customWidth="1"/>
    <col min="6927" max="6927" width="14.5703125" style="152" customWidth="1"/>
    <col min="6928" max="6928" width="9.140625" style="152"/>
    <col min="6929" max="6929" width="11.7109375" style="152" customWidth="1"/>
    <col min="6930" max="7168" width="9.140625" style="152"/>
    <col min="7169" max="7169" width="14.7109375" style="152" customWidth="1"/>
    <col min="7170" max="7170" width="13" style="152" customWidth="1"/>
    <col min="7171" max="7171" width="16.140625" style="152" customWidth="1"/>
    <col min="7172" max="7172" width="14.42578125" style="152" customWidth="1"/>
    <col min="7173" max="7173" width="15.28515625" style="152" customWidth="1"/>
    <col min="7174" max="7182" width="15" style="152" customWidth="1"/>
    <col min="7183" max="7183" width="14.5703125" style="152" customWidth="1"/>
    <col min="7184" max="7184" width="9.140625" style="152"/>
    <col min="7185" max="7185" width="11.7109375" style="152" customWidth="1"/>
    <col min="7186" max="7424" width="9.140625" style="152"/>
    <col min="7425" max="7425" width="14.7109375" style="152" customWidth="1"/>
    <col min="7426" max="7426" width="13" style="152" customWidth="1"/>
    <col min="7427" max="7427" width="16.140625" style="152" customWidth="1"/>
    <col min="7428" max="7428" width="14.42578125" style="152" customWidth="1"/>
    <col min="7429" max="7429" width="15.28515625" style="152" customWidth="1"/>
    <col min="7430" max="7438" width="15" style="152" customWidth="1"/>
    <col min="7439" max="7439" width="14.5703125" style="152" customWidth="1"/>
    <col min="7440" max="7440" width="9.140625" style="152"/>
    <col min="7441" max="7441" width="11.7109375" style="152" customWidth="1"/>
    <col min="7442" max="7680" width="9.140625" style="152"/>
    <col min="7681" max="7681" width="14.7109375" style="152" customWidth="1"/>
    <col min="7682" max="7682" width="13" style="152" customWidth="1"/>
    <col min="7683" max="7683" width="16.140625" style="152" customWidth="1"/>
    <col min="7684" max="7684" width="14.42578125" style="152" customWidth="1"/>
    <col min="7685" max="7685" width="15.28515625" style="152" customWidth="1"/>
    <col min="7686" max="7694" width="15" style="152" customWidth="1"/>
    <col min="7695" max="7695" width="14.5703125" style="152" customWidth="1"/>
    <col min="7696" max="7696" width="9.140625" style="152"/>
    <col min="7697" max="7697" width="11.7109375" style="152" customWidth="1"/>
    <col min="7698" max="7936" width="9.140625" style="152"/>
    <col min="7937" max="7937" width="14.7109375" style="152" customWidth="1"/>
    <col min="7938" max="7938" width="13" style="152" customWidth="1"/>
    <col min="7939" max="7939" width="16.140625" style="152" customWidth="1"/>
    <col min="7940" max="7940" width="14.42578125" style="152" customWidth="1"/>
    <col min="7941" max="7941" width="15.28515625" style="152" customWidth="1"/>
    <col min="7942" max="7950" width="15" style="152" customWidth="1"/>
    <col min="7951" max="7951" width="14.5703125" style="152" customWidth="1"/>
    <col min="7952" max="7952" width="9.140625" style="152"/>
    <col min="7953" max="7953" width="11.7109375" style="152" customWidth="1"/>
    <col min="7954" max="8192" width="9.140625" style="152"/>
    <col min="8193" max="8193" width="14.7109375" style="152" customWidth="1"/>
    <col min="8194" max="8194" width="13" style="152" customWidth="1"/>
    <col min="8195" max="8195" width="16.140625" style="152" customWidth="1"/>
    <col min="8196" max="8196" width="14.42578125" style="152" customWidth="1"/>
    <col min="8197" max="8197" width="15.28515625" style="152" customWidth="1"/>
    <col min="8198" max="8206" width="15" style="152" customWidth="1"/>
    <col min="8207" max="8207" width="14.5703125" style="152" customWidth="1"/>
    <col min="8208" max="8208" width="9.140625" style="152"/>
    <col min="8209" max="8209" width="11.7109375" style="152" customWidth="1"/>
    <col min="8210" max="8448" width="9.140625" style="152"/>
    <col min="8449" max="8449" width="14.7109375" style="152" customWidth="1"/>
    <col min="8450" max="8450" width="13" style="152" customWidth="1"/>
    <col min="8451" max="8451" width="16.140625" style="152" customWidth="1"/>
    <col min="8452" max="8452" width="14.42578125" style="152" customWidth="1"/>
    <col min="8453" max="8453" width="15.28515625" style="152" customWidth="1"/>
    <col min="8454" max="8462" width="15" style="152" customWidth="1"/>
    <col min="8463" max="8463" width="14.5703125" style="152" customWidth="1"/>
    <col min="8464" max="8464" width="9.140625" style="152"/>
    <col min="8465" max="8465" width="11.7109375" style="152" customWidth="1"/>
    <col min="8466" max="8704" width="9.140625" style="152"/>
    <col min="8705" max="8705" width="14.7109375" style="152" customWidth="1"/>
    <col min="8706" max="8706" width="13" style="152" customWidth="1"/>
    <col min="8707" max="8707" width="16.140625" style="152" customWidth="1"/>
    <col min="8708" max="8708" width="14.42578125" style="152" customWidth="1"/>
    <col min="8709" max="8709" width="15.28515625" style="152" customWidth="1"/>
    <col min="8710" max="8718" width="15" style="152" customWidth="1"/>
    <col min="8719" max="8719" width="14.5703125" style="152" customWidth="1"/>
    <col min="8720" max="8720" width="9.140625" style="152"/>
    <col min="8721" max="8721" width="11.7109375" style="152" customWidth="1"/>
    <col min="8722" max="8960" width="9.140625" style="152"/>
    <col min="8961" max="8961" width="14.7109375" style="152" customWidth="1"/>
    <col min="8962" max="8962" width="13" style="152" customWidth="1"/>
    <col min="8963" max="8963" width="16.140625" style="152" customWidth="1"/>
    <col min="8964" max="8964" width="14.42578125" style="152" customWidth="1"/>
    <col min="8965" max="8965" width="15.28515625" style="152" customWidth="1"/>
    <col min="8966" max="8974" width="15" style="152" customWidth="1"/>
    <col min="8975" max="8975" width="14.5703125" style="152" customWidth="1"/>
    <col min="8976" max="8976" width="9.140625" style="152"/>
    <col min="8977" max="8977" width="11.7109375" style="152" customWidth="1"/>
    <col min="8978" max="9216" width="9.140625" style="152"/>
    <col min="9217" max="9217" width="14.7109375" style="152" customWidth="1"/>
    <col min="9218" max="9218" width="13" style="152" customWidth="1"/>
    <col min="9219" max="9219" width="16.140625" style="152" customWidth="1"/>
    <col min="9220" max="9220" width="14.42578125" style="152" customWidth="1"/>
    <col min="9221" max="9221" width="15.28515625" style="152" customWidth="1"/>
    <col min="9222" max="9230" width="15" style="152" customWidth="1"/>
    <col min="9231" max="9231" width="14.5703125" style="152" customWidth="1"/>
    <col min="9232" max="9232" width="9.140625" style="152"/>
    <col min="9233" max="9233" width="11.7109375" style="152" customWidth="1"/>
    <col min="9234" max="9472" width="9.140625" style="152"/>
    <col min="9473" max="9473" width="14.7109375" style="152" customWidth="1"/>
    <col min="9474" max="9474" width="13" style="152" customWidth="1"/>
    <col min="9475" max="9475" width="16.140625" style="152" customWidth="1"/>
    <col min="9476" max="9476" width="14.42578125" style="152" customWidth="1"/>
    <col min="9477" max="9477" width="15.28515625" style="152" customWidth="1"/>
    <col min="9478" max="9486" width="15" style="152" customWidth="1"/>
    <col min="9487" max="9487" width="14.5703125" style="152" customWidth="1"/>
    <col min="9488" max="9488" width="9.140625" style="152"/>
    <col min="9489" max="9489" width="11.7109375" style="152" customWidth="1"/>
    <col min="9490" max="9728" width="9.140625" style="152"/>
    <col min="9729" max="9729" width="14.7109375" style="152" customWidth="1"/>
    <col min="9730" max="9730" width="13" style="152" customWidth="1"/>
    <col min="9731" max="9731" width="16.140625" style="152" customWidth="1"/>
    <col min="9732" max="9732" width="14.42578125" style="152" customWidth="1"/>
    <col min="9733" max="9733" width="15.28515625" style="152" customWidth="1"/>
    <col min="9734" max="9742" width="15" style="152" customWidth="1"/>
    <col min="9743" max="9743" width="14.5703125" style="152" customWidth="1"/>
    <col min="9744" max="9744" width="9.140625" style="152"/>
    <col min="9745" max="9745" width="11.7109375" style="152" customWidth="1"/>
    <col min="9746" max="9984" width="9.140625" style="152"/>
    <col min="9985" max="9985" width="14.7109375" style="152" customWidth="1"/>
    <col min="9986" max="9986" width="13" style="152" customWidth="1"/>
    <col min="9987" max="9987" width="16.140625" style="152" customWidth="1"/>
    <col min="9988" max="9988" width="14.42578125" style="152" customWidth="1"/>
    <col min="9989" max="9989" width="15.28515625" style="152" customWidth="1"/>
    <col min="9990" max="9998" width="15" style="152" customWidth="1"/>
    <col min="9999" max="9999" width="14.5703125" style="152" customWidth="1"/>
    <col min="10000" max="10000" width="9.140625" style="152"/>
    <col min="10001" max="10001" width="11.7109375" style="152" customWidth="1"/>
    <col min="10002" max="10240" width="9.140625" style="152"/>
    <col min="10241" max="10241" width="14.7109375" style="152" customWidth="1"/>
    <col min="10242" max="10242" width="13" style="152" customWidth="1"/>
    <col min="10243" max="10243" width="16.140625" style="152" customWidth="1"/>
    <col min="10244" max="10244" width="14.42578125" style="152" customWidth="1"/>
    <col min="10245" max="10245" width="15.28515625" style="152" customWidth="1"/>
    <col min="10246" max="10254" width="15" style="152" customWidth="1"/>
    <col min="10255" max="10255" width="14.5703125" style="152" customWidth="1"/>
    <col min="10256" max="10256" width="9.140625" style="152"/>
    <col min="10257" max="10257" width="11.7109375" style="152" customWidth="1"/>
    <col min="10258" max="10496" width="9.140625" style="152"/>
    <col min="10497" max="10497" width="14.7109375" style="152" customWidth="1"/>
    <col min="10498" max="10498" width="13" style="152" customWidth="1"/>
    <col min="10499" max="10499" width="16.140625" style="152" customWidth="1"/>
    <col min="10500" max="10500" width="14.42578125" style="152" customWidth="1"/>
    <col min="10501" max="10501" width="15.28515625" style="152" customWidth="1"/>
    <col min="10502" max="10510" width="15" style="152" customWidth="1"/>
    <col min="10511" max="10511" width="14.5703125" style="152" customWidth="1"/>
    <col min="10512" max="10512" width="9.140625" style="152"/>
    <col min="10513" max="10513" width="11.7109375" style="152" customWidth="1"/>
    <col min="10514" max="10752" width="9.140625" style="152"/>
    <col min="10753" max="10753" width="14.7109375" style="152" customWidth="1"/>
    <col min="10754" max="10754" width="13" style="152" customWidth="1"/>
    <col min="10755" max="10755" width="16.140625" style="152" customWidth="1"/>
    <col min="10756" max="10756" width="14.42578125" style="152" customWidth="1"/>
    <col min="10757" max="10757" width="15.28515625" style="152" customWidth="1"/>
    <col min="10758" max="10766" width="15" style="152" customWidth="1"/>
    <col min="10767" max="10767" width="14.5703125" style="152" customWidth="1"/>
    <col min="10768" max="10768" width="9.140625" style="152"/>
    <col min="10769" max="10769" width="11.7109375" style="152" customWidth="1"/>
    <col min="10770" max="11008" width="9.140625" style="152"/>
    <col min="11009" max="11009" width="14.7109375" style="152" customWidth="1"/>
    <col min="11010" max="11010" width="13" style="152" customWidth="1"/>
    <col min="11011" max="11011" width="16.140625" style="152" customWidth="1"/>
    <col min="11012" max="11012" width="14.42578125" style="152" customWidth="1"/>
    <col min="11013" max="11013" width="15.28515625" style="152" customWidth="1"/>
    <col min="11014" max="11022" width="15" style="152" customWidth="1"/>
    <col min="11023" max="11023" width="14.5703125" style="152" customWidth="1"/>
    <col min="11024" max="11024" width="9.140625" style="152"/>
    <col min="11025" max="11025" width="11.7109375" style="152" customWidth="1"/>
    <col min="11026" max="11264" width="9.140625" style="152"/>
    <col min="11265" max="11265" width="14.7109375" style="152" customWidth="1"/>
    <col min="11266" max="11266" width="13" style="152" customWidth="1"/>
    <col min="11267" max="11267" width="16.140625" style="152" customWidth="1"/>
    <col min="11268" max="11268" width="14.42578125" style="152" customWidth="1"/>
    <col min="11269" max="11269" width="15.28515625" style="152" customWidth="1"/>
    <col min="11270" max="11278" width="15" style="152" customWidth="1"/>
    <col min="11279" max="11279" width="14.5703125" style="152" customWidth="1"/>
    <col min="11280" max="11280" width="9.140625" style="152"/>
    <col min="11281" max="11281" width="11.7109375" style="152" customWidth="1"/>
    <col min="11282" max="11520" width="9.140625" style="152"/>
    <col min="11521" max="11521" width="14.7109375" style="152" customWidth="1"/>
    <col min="11522" max="11522" width="13" style="152" customWidth="1"/>
    <col min="11523" max="11523" width="16.140625" style="152" customWidth="1"/>
    <col min="11524" max="11524" width="14.42578125" style="152" customWidth="1"/>
    <col min="11525" max="11525" width="15.28515625" style="152" customWidth="1"/>
    <col min="11526" max="11534" width="15" style="152" customWidth="1"/>
    <col min="11535" max="11535" width="14.5703125" style="152" customWidth="1"/>
    <col min="11536" max="11536" width="9.140625" style="152"/>
    <col min="11537" max="11537" width="11.7109375" style="152" customWidth="1"/>
    <col min="11538" max="11776" width="9.140625" style="152"/>
    <col min="11777" max="11777" width="14.7109375" style="152" customWidth="1"/>
    <col min="11778" max="11778" width="13" style="152" customWidth="1"/>
    <col min="11779" max="11779" width="16.140625" style="152" customWidth="1"/>
    <col min="11780" max="11780" width="14.42578125" style="152" customWidth="1"/>
    <col min="11781" max="11781" width="15.28515625" style="152" customWidth="1"/>
    <col min="11782" max="11790" width="15" style="152" customWidth="1"/>
    <col min="11791" max="11791" width="14.5703125" style="152" customWidth="1"/>
    <col min="11792" max="11792" width="9.140625" style="152"/>
    <col min="11793" max="11793" width="11.7109375" style="152" customWidth="1"/>
    <col min="11794" max="12032" width="9.140625" style="152"/>
    <col min="12033" max="12033" width="14.7109375" style="152" customWidth="1"/>
    <col min="12034" max="12034" width="13" style="152" customWidth="1"/>
    <col min="12035" max="12035" width="16.140625" style="152" customWidth="1"/>
    <col min="12036" max="12036" width="14.42578125" style="152" customWidth="1"/>
    <col min="12037" max="12037" width="15.28515625" style="152" customWidth="1"/>
    <col min="12038" max="12046" width="15" style="152" customWidth="1"/>
    <col min="12047" max="12047" width="14.5703125" style="152" customWidth="1"/>
    <col min="12048" max="12048" width="9.140625" style="152"/>
    <col min="12049" max="12049" width="11.7109375" style="152" customWidth="1"/>
    <col min="12050" max="12288" width="9.140625" style="152"/>
    <col min="12289" max="12289" width="14.7109375" style="152" customWidth="1"/>
    <col min="12290" max="12290" width="13" style="152" customWidth="1"/>
    <col min="12291" max="12291" width="16.140625" style="152" customWidth="1"/>
    <col min="12292" max="12292" width="14.42578125" style="152" customWidth="1"/>
    <col min="12293" max="12293" width="15.28515625" style="152" customWidth="1"/>
    <col min="12294" max="12302" width="15" style="152" customWidth="1"/>
    <col min="12303" max="12303" width="14.5703125" style="152" customWidth="1"/>
    <col min="12304" max="12304" width="9.140625" style="152"/>
    <col min="12305" max="12305" width="11.7109375" style="152" customWidth="1"/>
    <col min="12306" max="12544" width="9.140625" style="152"/>
    <col min="12545" max="12545" width="14.7109375" style="152" customWidth="1"/>
    <col min="12546" max="12546" width="13" style="152" customWidth="1"/>
    <col min="12547" max="12547" width="16.140625" style="152" customWidth="1"/>
    <col min="12548" max="12548" width="14.42578125" style="152" customWidth="1"/>
    <col min="12549" max="12549" width="15.28515625" style="152" customWidth="1"/>
    <col min="12550" max="12558" width="15" style="152" customWidth="1"/>
    <col min="12559" max="12559" width="14.5703125" style="152" customWidth="1"/>
    <col min="12560" max="12560" width="9.140625" style="152"/>
    <col min="12561" max="12561" width="11.7109375" style="152" customWidth="1"/>
    <col min="12562" max="12800" width="9.140625" style="152"/>
    <col min="12801" max="12801" width="14.7109375" style="152" customWidth="1"/>
    <col min="12802" max="12802" width="13" style="152" customWidth="1"/>
    <col min="12803" max="12803" width="16.140625" style="152" customWidth="1"/>
    <col min="12804" max="12804" width="14.42578125" style="152" customWidth="1"/>
    <col min="12805" max="12805" width="15.28515625" style="152" customWidth="1"/>
    <col min="12806" max="12814" width="15" style="152" customWidth="1"/>
    <col min="12815" max="12815" width="14.5703125" style="152" customWidth="1"/>
    <col min="12816" max="12816" width="9.140625" style="152"/>
    <col min="12817" max="12817" width="11.7109375" style="152" customWidth="1"/>
    <col min="12818" max="13056" width="9.140625" style="152"/>
    <col min="13057" max="13057" width="14.7109375" style="152" customWidth="1"/>
    <col min="13058" max="13058" width="13" style="152" customWidth="1"/>
    <col min="13059" max="13059" width="16.140625" style="152" customWidth="1"/>
    <col min="13060" max="13060" width="14.42578125" style="152" customWidth="1"/>
    <col min="13061" max="13061" width="15.28515625" style="152" customWidth="1"/>
    <col min="13062" max="13070" width="15" style="152" customWidth="1"/>
    <col min="13071" max="13071" width="14.5703125" style="152" customWidth="1"/>
    <col min="13072" max="13072" width="9.140625" style="152"/>
    <col min="13073" max="13073" width="11.7109375" style="152" customWidth="1"/>
    <col min="13074" max="13312" width="9.140625" style="152"/>
    <col min="13313" max="13313" width="14.7109375" style="152" customWidth="1"/>
    <col min="13314" max="13314" width="13" style="152" customWidth="1"/>
    <col min="13315" max="13315" width="16.140625" style="152" customWidth="1"/>
    <col min="13316" max="13316" width="14.42578125" style="152" customWidth="1"/>
    <col min="13317" max="13317" width="15.28515625" style="152" customWidth="1"/>
    <col min="13318" max="13326" width="15" style="152" customWidth="1"/>
    <col min="13327" max="13327" width="14.5703125" style="152" customWidth="1"/>
    <col min="13328" max="13328" width="9.140625" style="152"/>
    <col min="13329" max="13329" width="11.7109375" style="152" customWidth="1"/>
    <col min="13330" max="13568" width="9.140625" style="152"/>
    <col min="13569" max="13569" width="14.7109375" style="152" customWidth="1"/>
    <col min="13570" max="13570" width="13" style="152" customWidth="1"/>
    <col min="13571" max="13571" width="16.140625" style="152" customWidth="1"/>
    <col min="13572" max="13572" width="14.42578125" style="152" customWidth="1"/>
    <col min="13573" max="13573" width="15.28515625" style="152" customWidth="1"/>
    <col min="13574" max="13582" width="15" style="152" customWidth="1"/>
    <col min="13583" max="13583" width="14.5703125" style="152" customWidth="1"/>
    <col min="13584" max="13584" width="9.140625" style="152"/>
    <col min="13585" max="13585" width="11.7109375" style="152" customWidth="1"/>
    <col min="13586" max="13824" width="9.140625" style="152"/>
    <col min="13825" max="13825" width="14.7109375" style="152" customWidth="1"/>
    <col min="13826" max="13826" width="13" style="152" customWidth="1"/>
    <col min="13827" max="13827" width="16.140625" style="152" customWidth="1"/>
    <col min="13828" max="13828" width="14.42578125" style="152" customWidth="1"/>
    <col min="13829" max="13829" width="15.28515625" style="152" customWidth="1"/>
    <col min="13830" max="13838" width="15" style="152" customWidth="1"/>
    <col min="13839" max="13839" width="14.5703125" style="152" customWidth="1"/>
    <col min="13840" max="13840" width="9.140625" style="152"/>
    <col min="13841" max="13841" width="11.7109375" style="152" customWidth="1"/>
    <col min="13842" max="14080" width="9.140625" style="152"/>
    <col min="14081" max="14081" width="14.7109375" style="152" customWidth="1"/>
    <col min="14082" max="14082" width="13" style="152" customWidth="1"/>
    <col min="14083" max="14083" width="16.140625" style="152" customWidth="1"/>
    <col min="14084" max="14084" width="14.42578125" style="152" customWidth="1"/>
    <col min="14085" max="14085" width="15.28515625" style="152" customWidth="1"/>
    <col min="14086" max="14094" width="15" style="152" customWidth="1"/>
    <col min="14095" max="14095" width="14.5703125" style="152" customWidth="1"/>
    <col min="14096" max="14096" width="9.140625" style="152"/>
    <col min="14097" max="14097" width="11.7109375" style="152" customWidth="1"/>
    <col min="14098" max="14336" width="9.140625" style="152"/>
    <col min="14337" max="14337" width="14.7109375" style="152" customWidth="1"/>
    <col min="14338" max="14338" width="13" style="152" customWidth="1"/>
    <col min="14339" max="14339" width="16.140625" style="152" customWidth="1"/>
    <col min="14340" max="14340" width="14.42578125" style="152" customWidth="1"/>
    <col min="14341" max="14341" width="15.28515625" style="152" customWidth="1"/>
    <col min="14342" max="14350" width="15" style="152" customWidth="1"/>
    <col min="14351" max="14351" width="14.5703125" style="152" customWidth="1"/>
    <col min="14352" max="14352" width="9.140625" style="152"/>
    <col min="14353" max="14353" width="11.7109375" style="152" customWidth="1"/>
    <col min="14354" max="14592" width="9.140625" style="152"/>
    <col min="14593" max="14593" width="14.7109375" style="152" customWidth="1"/>
    <col min="14594" max="14594" width="13" style="152" customWidth="1"/>
    <col min="14595" max="14595" width="16.140625" style="152" customWidth="1"/>
    <col min="14596" max="14596" width="14.42578125" style="152" customWidth="1"/>
    <col min="14597" max="14597" width="15.28515625" style="152" customWidth="1"/>
    <col min="14598" max="14606" width="15" style="152" customWidth="1"/>
    <col min="14607" max="14607" width="14.5703125" style="152" customWidth="1"/>
    <col min="14608" max="14608" width="9.140625" style="152"/>
    <col min="14609" max="14609" width="11.7109375" style="152" customWidth="1"/>
    <col min="14610" max="14848" width="9.140625" style="152"/>
    <col min="14849" max="14849" width="14.7109375" style="152" customWidth="1"/>
    <col min="14850" max="14850" width="13" style="152" customWidth="1"/>
    <col min="14851" max="14851" width="16.140625" style="152" customWidth="1"/>
    <col min="14852" max="14852" width="14.42578125" style="152" customWidth="1"/>
    <col min="14853" max="14853" width="15.28515625" style="152" customWidth="1"/>
    <col min="14854" max="14862" width="15" style="152" customWidth="1"/>
    <col min="14863" max="14863" width="14.5703125" style="152" customWidth="1"/>
    <col min="14864" max="14864" width="9.140625" style="152"/>
    <col min="14865" max="14865" width="11.7109375" style="152" customWidth="1"/>
    <col min="14866" max="15104" width="9.140625" style="152"/>
    <col min="15105" max="15105" width="14.7109375" style="152" customWidth="1"/>
    <col min="15106" max="15106" width="13" style="152" customWidth="1"/>
    <col min="15107" max="15107" width="16.140625" style="152" customWidth="1"/>
    <col min="15108" max="15108" width="14.42578125" style="152" customWidth="1"/>
    <col min="15109" max="15109" width="15.28515625" style="152" customWidth="1"/>
    <col min="15110" max="15118" width="15" style="152" customWidth="1"/>
    <col min="15119" max="15119" width="14.5703125" style="152" customWidth="1"/>
    <col min="15120" max="15120" width="9.140625" style="152"/>
    <col min="15121" max="15121" width="11.7109375" style="152" customWidth="1"/>
    <col min="15122" max="15360" width="9.140625" style="152"/>
    <col min="15361" max="15361" width="14.7109375" style="152" customWidth="1"/>
    <col min="15362" max="15362" width="13" style="152" customWidth="1"/>
    <col min="15363" max="15363" width="16.140625" style="152" customWidth="1"/>
    <col min="15364" max="15364" width="14.42578125" style="152" customWidth="1"/>
    <col min="15365" max="15365" width="15.28515625" style="152" customWidth="1"/>
    <col min="15366" max="15374" width="15" style="152" customWidth="1"/>
    <col min="15375" max="15375" width="14.5703125" style="152" customWidth="1"/>
    <col min="15376" max="15376" width="9.140625" style="152"/>
    <col min="15377" max="15377" width="11.7109375" style="152" customWidth="1"/>
    <col min="15378" max="15616" width="9.140625" style="152"/>
    <col min="15617" max="15617" width="14.7109375" style="152" customWidth="1"/>
    <col min="15618" max="15618" width="13" style="152" customWidth="1"/>
    <col min="15619" max="15619" width="16.140625" style="152" customWidth="1"/>
    <col min="15620" max="15620" width="14.42578125" style="152" customWidth="1"/>
    <col min="15621" max="15621" width="15.28515625" style="152" customWidth="1"/>
    <col min="15622" max="15630" width="15" style="152" customWidth="1"/>
    <col min="15631" max="15631" width="14.5703125" style="152" customWidth="1"/>
    <col min="15632" max="15632" width="9.140625" style="152"/>
    <col min="15633" max="15633" width="11.7109375" style="152" customWidth="1"/>
    <col min="15634" max="15872" width="9.140625" style="152"/>
    <col min="15873" max="15873" width="14.7109375" style="152" customWidth="1"/>
    <col min="15874" max="15874" width="13" style="152" customWidth="1"/>
    <col min="15875" max="15875" width="16.140625" style="152" customWidth="1"/>
    <col min="15876" max="15876" width="14.42578125" style="152" customWidth="1"/>
    <col min="15877" max="15877" width="15.28515625" style="152" customWidth="1"/>
    <col min="15878" max="15886" width="15" style="152" customWidth="1"/>
    <col min="15887" max="15887" width="14.5703125" style="152" customWidth="1"/>
    <col min="15888" max="15888" width="9.140625" style="152"/>
    <col min="15889" max="15889" width="11.7109375" style="152" customWidth="1"/>
    <col min="15890" max="16128" width="9.140625" style="152"/>
    <col min="16129" max="16129" width="14.7109375" style="152" customWidth="1"/>
    <col min="16130" max="16130" width="13" style="152" customWidth="1"/>
    <col min="16131" max="16131" width="16.140625" style="152" customWidth="1"/>
    <col min="16132" max="16132" width="14.42578125" style="152" customWidth="1"/>
    <col min="16133" max="16133" width="15.28515625" style="152" customWidth="1"/>
    <col min="16134" max="16142" width="15" style="152" customWidth="1"/>
    <col min="16143" max="16143" width="14.5703125" style="152" customWidth="1"/>
    <col min="16144" max="16144" width="9.140625" style="152"/>
    <col min="16145" max="16145" width="11.7109375" style="152" customWidth="1"/>
    <col min="16146" max="16384" width="9.140625" style="152"/>
  </cols>
  <sheetData>
    <row r="1" spans="1:15" ht="13.5" thickBot="1">
      <c r="A1" s="1" t="s">
        <v>0</v>
      </c>
      <c r="O1" s="474" t="s">
        <v>1</v>
      </c>
    </row>
    <row r="2" spans="1:15" ht="22.5" customHeight="1" thickTop="1">
      <c r="A2" s="6250" t="s">
        <v>4091</v>
      </c>
      <c r="B2" s="6251"/>
      <c r="C2" s="6251"/>
      <c r="D2" s="6251"/>
      <c r="E2" s="6251"/>
      <c r="F2" s="6251"/>
      <c r="G2" s="6251"/>
      <c r="H2" s="6251"/>
      <c r="I2" s="6251"/>
      <c r="J2" s="6251"/>
      <c r="K2" s="6251"/>
      <c r="L2" s="6251"/>
      <c r="M2" s="6251"/>
      <c r="N2" s="6516"/>
      <c r="O2" s="6252"/>
    </row>
    <row r="3" spans="1:15" ht="27" customHeight="1">
      <c r="A3" s="6739" t="s">
        <v>3463</v>
      </c>
      <c r="B3" s="6740"/>
      <c r="C3" s="6740"/>
      <c r="D3" s="6740"/>
      <c r="E3" s="6740"/>
      <c r="F3" s="6740"/>
      <c r="G3" s="6740"/>
      <c r="H3" s="6740"/>
      <c r="I3" s="6740"/>
      <c r="J3" s="6740"/>
      <c r="K3" s="6740"/>
      <c r="L3" s="6740"/>
      <c r="M3" s="6740"/>
      <c r="N3" s="6753"/>
      <c r="O3" s="6741"/>
    </row>
    <row r="4" spans="1:15" ht="24.75" customHeight="1">
      <c r="A4" s="6739"/>
      <c r="B4" s="6740"/>
      <c r="C4" s="6740"/>
      <c r="D4" s="6740"/>
      <c r="E4" s="6740"/>
      <c r="F4" s="6740"/>
      <c r="G4" s="6740"/>
      <c r="H4" s="6740"/>
      <c r="I4" s="6740"/>
      <c r="J4" s="6740"/>
      <c r="K4" s="6740"/>
      <c r="L4" s="6740"/>
      <c r="M4" s="6740"/>
      <c r="N4" s="6753"/>
      <c r="O4" s="6741"/>
    </row>
    <row r="5" spans="1:15" ht="49.5" customHeight="1" thickBot="1">
      <c r="A5" s="4052" t="s">
        <v>2089</v>
      </c>
      <c r="B5" s="4054"/>
      <c r="C5" s="4054" t="s">
        <v>2538</v>
      </c>
      <c r="D5" s="4054" t="s">
        <v>2539</v>
      </c>
      <c r="E5" s="4054" t="s">
        <v>2540</v>
      </c>
      <c r="F5" s="4054" t="s">
        <v>2541</v>
      </c>
      <c r="G5" s="4054" t="s">
        <v>2530</v>
      </c>
      <c r="H5" s="4054" t="s">
        <v>2531</v>
      </c>
      <c r="I5" s="4054" t="s">
        <v>2532</v>
      </c>
      <c r="J5" s="4054" t="s">
        <v>2533</v>
      </c>
      <c r="K5" s="4054" t="s">
        <v>2534</v>
      </c>
      <c r="L5" s="4054" t="s">
        <v>2535</v>
      </c>
      <c r="M5" s="4054" t="s">
        <v>2536</v>
      </c>
      <c r="N5" s="4054" t="s">
        <v>2537</v>
      </c>
      <c r="O5" s="4055" t="s">
        <v>2</v>
      </c>
    </row>
    <row r="6" spans="1:15" ht="27.95" customHeight="1">
      <c r="A6" s="7791">
        <v>2009</v>
      </c>
      <c r="B6" s="4460" t="s">
        <v>3466</v>
      </c>
      <c r="C6" s="4057">
        <v>183606999</v>
      </c>
      <c r="D6" s="4057">
        <v>161333389</v>
      </c>
      <c r="E6" s="4057">
        <v>180662461</v>
      </c>
      <c r="F6" s="4057">
        <v>176681825</v>
      </c>
      <c r="G6" s="4057">
        <v>188909373</v>
      </c>
      <c r="H6" s="4057">
        <v>203180776</v>
      </c>
      <c r="I6" s="4058">
        <v>217346870</v>
      </c>
      <c r="J6" s="4058">
        <v>216273130</v>
      </c>
      <c r="K6" s="4058">
        <v>185850070</v>
      </c>
      <c r="L6" s="4058">
        <v>200417230</v>
      </c>
      <c r="M6" s="4058">
        <v>183441820</v>
      </c>
      <c r="N6" s="4058">
        <v>205036470</v>
      </c>
      <c r="O6" s="4059">
        <v>2302740413</v>
      </c>
    </row>
    <row r="7" spans="1:15" ht="27.95" customHeight="1">
      <c r="A7" s="7792"/>
      <c r="B7" s="4461" t="s">
        <v>3467</v>
      </c>
      <c r="C7" s="4061">
        <v>14446215</v>
      </c>
      <c r="D7" s="4061">
        <v>15091829</v>
      </c>
      <c r="E7" s="4061">
        <v>14769927</v>
      </c>
      <c r="F7" s="4061">
        <v>13590277</v>
      </c>
      <c r="G7" s="4061">
        <v>14584274</v>
      </c>
      <c r="H7" s="4061">
        <v>17603132</v>
      </c>
      <c r="I7" s="4062">
        <v>22750170</v>
      </c>
      <c r="J7" s="4062">
        <v>22808020</v>
      </c>
      <c r="K7" s="4062">
        <v>18391100</v>
      </c>
      <c r="L7" s="4062">
        <v>15836480</v>
      </c>
      <c r="M7" s="4062">
        <v>15265360</v>
      </c>
      <c r="N7" s="4062">
        <v>16951570</v>
      </c>
      <c r="O7" s="4063">
        <v>202088354</v>
      </c>
    </row>
    <row r="8" spans="1:15" ht="27.95" customHeight="1" thickBot="1">
      <c r="A8" s="7795"/>
      <c r="B8" s="4462" t="s">
        <v>3468</v>
      </c>
      <c r="C8" s="4065">
        <v>0</v>
      </c>
      <c r="D8" s="4065">
        <v>0</v>
      </c>
      <c r="E8" s="4065">
        <v>0</v>
      </c>
      <c r="F8" s="4065">
        <v>0</v>
      </c>
      <c r="G8" s="4065">
        <v>0</v>
      </c>
      <c r="H8" s="4065">
        <v>0</v>
      </c>
      <c r="I8" s="4066">
        <v>1070270</v>
      </c>
      <c r="J8" s="4066">
        <v>825220</v>
      </c>
      <c r="K8" s="4066">
        <v>1323910</v>
      </c>
      <c r="L8" s="4066">
        <v>1440340</v>
      </c>
      <c r="M8" s="4066">
        <v>1698570</v>
      </c>
      <c r="N8" s="4066">
        <v>1246360</v>
      </c>
      <c r="O8" s="4067">
        <v>7604670</v>
      </c>
    </row>
    <row r="9" spans="1:15" ht="27.95" customHeight="1">
      <c r="A9" s="7791">
        <v>2010</v>
      </c>
      <c r="B9" s="4460" t="s">
        <v>3466</v>
      </c>
      <c r="C9" s="4058">
        <v>199701410</v>
      </c>
      <c r="D9" s="4058">
        <v>181152200</v>
      </c>
      <c r="E9" s="4058">
        <v>200023290</v>
      </c>
      <c r="F9" s="4058">
        <v>128204042</v>
      </c>
      <c r="G9" s="4058">
        <v>138731800</v>
      </c>
      <c r="H9" s="4058">
        <v>146198920</v>
      </c>
      <c r="I9" s="4058">
        <v>178225990</v>
      </c>
      <c r="J9" s="4058">
        <v>181372800</v>
      </c>
      <c r="K9" s="4058">
        <v>150978530</v>
      </c>
      <c r="L9" s="4058">
        <v>144998152</v>
      </c>
      <c r="M9" s="4058">
        <v>136453630</v>
      </c>
      <c r="N9" s="4058">
        <v>149179947</v>
      </c>
      <c r="O9" s="4059">
        <v>1935220711</v>
      </c>
    </row>
    <row r="10" spans="1:15" ht="27.95" customHeight="1">
      <c r="A10" s="7792"/>
      <c r="B10" s="4461" t="s">
        <v>3467</v>
      </c>
      <c r="C10" s="4062">
        <v>16329030</v>
      </c>
      <c r="D10" s="4062">
        <v>13178860</v>
      </c>
      <c r="E10" s="4062">
        <v>13068930</v>
      </c>
      <c r="F10" s="4062">
        <v>10087734</v>
      </c>
      <c r="G10" s="4062">
        <v>12696390</v>
      </c>
      <c r="H10" s="4062">
        <v>21705900</v>
      </c>
      <c r="I10" s="4062">
        <v>31139320</v>
      </c>
      <c r="J10" s="4062">
        <v>30845130</v>
      </c>
      <c r="K10" s="4062">
        <v>21548550</v>
      </c>
      <c r="L10" s="4062">
        <v>16527890</v>
      </c>
      <c r="M10" s="4062">
        <v>15100430</v>
      </c>
      <c r="N10" s="4062">
        <v>14407520</v>
      </c>
      <c r="O10" s="4063">
        <v>216635684</v>
      </c>
    </row>
    <row r="11" spans="1:15" ht="27.95" customHeight="1" thickBot="1">
      <c r="A11" s="7795"/>
      <c r="B11" s="4462" t="s">
        <v>3468</v>
      </c>
      <c r="C11" s="4066">
        <v>388520</v>
      </c>
      <c r="D11" s="4066">
        <v>646350</v>
      </c>
      <c r="E11" s="4066">
        <v>1205360</v>
      </c>
      <c r="F11" s="4066">
        <v>-211790</v>
      </c>
      <c r="G11" s="4066">
        <v>-621230</v>
      </c>
      <c r="H11" s="4066">
        <v>-1515520</v>
      </c>
      <c r="I11" s="4066">
        <v>-1217480</v>
      </c>
      <c r="J11" s="4066">
        <v>-1116980</v>
      </c>
      <c r="K11" s="4066">
        <v>-416280</v>
      </c>
      <c r="L11" s="4066">
        <v>87230</v>
      </c>
      <c r="M11" s="4066">
        <v>-99440</v>
      </c>
      <c r="N11" s="4066">
        <v>369020</v>
      </c>
      <c r="O11" s="4067">
        <v>-2502240</v>
      </c>
    </row>
    <row r="12" spans="1:15" ht="27.95" customHeight="1">
      <c r="A12" s="7791">
        <v>2011</v>
      </c>
      <c r="B12" s="4460" t="s">
        <v>3466</v>
      </c>
      <c r="C12" s="4058">
        <v>148936850</v>
      </c>
      <c r="D12" s="4058">
        <v>133240620</v>
      </c>
      <c r="E12" s="4058">
        <v>142519310</v>
      </c>
      <c r="F12" s="4058">
        <v>151961290</v>
      </c>
      <c r="G12" s="4058">
        <v>158943790</v>
      </c>
      <c r="H12" s="4058">
        <v>158972208</v>
      </c>
      <c r="I12" s="4058">
        <v>186453050</v>
      </c>
      <c r="J12" s="4058">
        <v>183752970</v>
      </c>
      <c r="K12" s="4058">
        <v>160652137</v>
      </c>
      <c r="L12" s="4058">
        <v>160157980</v>
      </c>
      <c r="M12" s="4058">
        <v>155905230</v>
      </c>
      <c r="N12" s="4058">
        <v>164751510</v>
      </c>
      <c r="O12" s="4059">
        <v>1906246945</v>
      </c>
    </row>
    <row r="13" spans="1:15" ht="27.95" customHeight="1">
      <c r="A13" s="7792"/>
      <c r="B13" s="4461" t="s">
        <v>3467</v>
      </c>
      <c r="C13" s="4062">
        <v>12780740</v>
      </c>
      <c r="D13" s="4062">
        <v>11789260</v>
      </c>
      <c r="E13" s="4062">
        <v>15114600</v>
      </c>
      <c r="F13" s="4062">
        <v>16292070</v>
      </c>
      <c r="G13" s="4062">
        <v>16592380</v>
      </c>
      <c r="H13" s="4062">
        <v>16159713</v>
      </c>
      <c r="I13" s="4062">
        <v>25819950</v>
      </c>
      <c r="J13" s="4062">
        <v>23607890</v>
      </c>
      <c r="K13" s="4062">
        <v>15420070</v>
      </c>
      <c r="L13" s="4062">
        <v>14290040</v>
      </c>
      <c r="M13" s="4062">
        <v>13800350</v>
      </c>
      <c r="N13" s="4062">
        <v>13203050</v>
      </c>
      <c r="O13" s="4063">
        <v>194870113</v>
      </c>
    </row>
    <row r="14" spans="1:15" ht="27.95" customHeight="1" thickBot="1">
      <c r="A14" s="7794"/>
      <c r="B14" s="4463" t="s">
        <v>3468</v>
      </c>
      <c r="C14" s="4070">
        <v>82910</v>
      </c>
      <c r="D14" s="4070">
        <v>429260</v>
      </c>
      <c r="E14" s="4070">
        <v>-107980</v>
      </c>
      <c r="F14" s="4070">
        <v>42240</v>
      </c>
      <c r="G14" s="4070">
        <v>745977</v>
      </c>
      <c r="H14" s="4070">
        <v>403066</v>
      </c>
      <c r="I14" s="4070">
        <v>-367090</v>
      </c>
      <c r="J14" s="4070">
        <v>-461800</v>
      </c>
      <c r="K14" s="4070">
        <v>1104710</v>
      </c>
      <c r="L14" s="4070">
        <v>2357330</v>
      </c>
      <c r="M14" s="4070">
        <v>670640</v>
      </c>
      <c r="N14" s="4070">
        <v>513950</v>
      </c>
      <c r="O14" s="4071">
        <v>5413213</v>
      </c>
    </row>
    <row r="15" spans="1:15" ht="27.95" customHeight="1">
      <c r="A15" s="7791">
        <v>2012</v>
      </c>
      <c r="B15" s="4460" t="s">
        <v>3466</v>
      </c>
      <c r="C15" s="4058">
        <v>162297379.99999988</v>
      </c>
      <c r="D15" s="4058">
        <v>153066090.00000015</v>
      </c>
      <c r="E15" s="4058">
        <v>165565522.99999988</v>
      </c>
      <c r="F15" s="4058">
        <v>173818130.00000012</v>
      </c>
      <c r="G15" s="4058">
        <v>179677868.00000003</v>
      </c>
      <c r="H15" s="4058">
        <v>185789911.99999988</v>
      </c>
      <c r="I15" s="4058">
        <v>212597840.00000015</v>
      </c>
      <c r="J15" s="4058">
        <v>206441469.99999991</v>
      </c>
      <c r="K15" s="4058">
        <v>177629500.00000003</v>
      </c>
      <c r="L15" s="4058">
        <v>163044719.99999994</v>
      </c>
      <c r="M15" s="4058">
        <v>171382600</v>
      </c>
      <c r="N15" s="4058">
        <v>180329169.99999994</v>
      </c>
      <c r="O15" s="4059">
        <v>2131640203</v>
      </c>
    </row>
    <row r="16" spans="1:15" ht="27.95" customHeight="1">
      <c r="A16" s="7792"/>
      <c r="B16" s="4461" t="s">
        <v>3467</v>
      </c>
      <c r="C16" s="4062">
        <v>11488519.999999993</v>
      </c>
      <c r="D16" s="4062">
        <v>9030609.9999999963</v>
      </c>
      <c r="E16" s="4062">
        <v>10358549.99999997</v>
      </c>
      <c r="F16" s="4062">
        <v>11184180.000000056</v>
      </c>
      <c r="G16" s="4062">
        <v>12523109.999999898</v>
      </c>
      <c r="H16" s="4062">
        <v>16458810.000000019</v>
      </c>
      <c r="I16" s="4062">
        <v>22495360.000000056</v>
      </c>
      <c r="J16" s="4062">
        <v>20925580.000000004</v>
      </c>
      <c r="K16" s="4062">
        <v>15773060.000000015</v>
      </c>
      <c r="L16" s="4062">
        <v>12845620.000000019</v>
      </c>
      <c r="M16" s="4062">
        <v>10978229.99999995</v>
      </c>
      <c r="N16" s="4062">
        <v>9572089.9999999888</v>
      </c>
      <c r="O16" s="4063">
        <v>163633719.99999997</v>
      </c>
    </row>
    <row r="17" spans="1:15" ht="27.95" customHeight="1" thickBot="1">
      <c r="A17" s="7794"/>
      <c r="B17" s="4463" t="s">
        <v>3468</v>
      </c>
      <c r="C17" s="4070">
        <v>3331709.9999999953</v>
      </c>
      <c r="D17" s="4070">
        <v>3266513.0000000033</v>
      </c>
      <c r="E17" s="4070">
        <v>3265250.0000000014</v>
      </c>
      <c r="F17" s="4070">
        <v>2364660.0000000009</v>
      </c>
      <c r="G17" s="4070">
        <v>1932050.0000000009</v>
      </c>
      <c r="H17" s="4070">
        <v>1131489.9999999972</v>
      </c>
      <c r="I17" s="4070">
        <v>0</v>
      </c>
      <c r="J17" s="4070">
        <v>0</v>
      </c>
      <c r="K17" s="4070">
        <v>0</v>
      </c>
      <c r="L17" s="4070">
        <v>0</v>
      </c>
      <c r="M17" s="4070">
        <v>0</v>
      </c>
      <c r="N17" s="4070">
        <v>0</v>
      </c>
      <c r="O17" s="4071">
        <v>15291672.999999996</v>
      </c>
    </row>
    <row r="18" spans="1:15" ht="27.95" customHeight="1">
      <c r="A18" s="7791">
        <v>2013</v>
      </c>
      <c r="B18" s="4460" t="s">
        <v>3466</v>
      </c>
      <c r="C18" s="4058">
        <v>158483380.00000006</v>
      </c>
      <c r="D18" s="4058">
        <v>137150997</v>
      </c>
      <c r="E18" s="4058">
        <v>155153460</v>
      </c>
      <c r="F18" s="4058">
        <v>147930239.99999994</v>
      </c>
      <c r="G18" s="4058">
        <v>160988820.00000039</v>
      </c>
      <c r="H18" s="4058">
        <v>171182849.99999967</v>
      </c>
      <c r="I18" s="4058">
        <v>195204775</v>
      </c>
      <c r="J18" s="4058">
        <v>182053329.99999979</v>
      </c>
      <c r="K18" s="4058">
        <v>166939480.00000015</v>
      </c>
      <c r="L18" s="4058">
        <v>156453729.99999994</v>
      </c>
      <c r="M18" s="4058">
        <v>161371820.00000018</v>
      </c>
      <c r="N18" s="4058">
        <v>173066999.99999982</v>
      </c>
      <c r="O18" s="4059">
        <v>1965979882</v>
      </c>
    </row>
    <row r="19" spans="1:15" ht="27.95" customHeight="1">
      <c r="A19" s="7792"/>
      <c r="B19" s="4461" t="s">
        <v>3467</v>
      </c>
      <c r="C19" s="4062">
        <v>7950130.0000000456</v>
      </c>
      <c r="D19" s="4062">
        <v>7085685.9999999236</v>
      </c>
      <c r="E19" s="4062">
        <v>8280270.0000000326</v>
      </c>
      <c r="F19" s="4062">
        <v>7936030.0000000186</v>
      </c>
      <c r="G19" s="4062">
        <v>10377529.999999989</v>
      </c>
      <c r="H19" s="4062">
        <v>14129309.999999957</v>
      </c>
      <c r="I19" s="4062">
        <v>17800010.000000052</v>
      </c>
      <c r="J19" s="4062">
        <v>15249189.999999972</v>
      </c>
      <c r="K19" s="4062">
        <v>10522109.999999974</v>
      </c>
      <c r="L19" s="4062">
        <v>7614090.000000082</v>
      </c>
      <c r="M19" s="4062">
        <v>7977889.9999999236</v>
      </c>
      <c r="N19" s="4062">
        <v>6345990.0000000475</v>
      </c>
      <c r="O19" s="4063">
        <v>121268236.00000003</v>
      </c>
    </row>
    <row r="20" spans="1:15" ht="27.95" customHeight="1" thickBot="1">
      <c r="A20" s="7793"/>
      <c r="B20" s="4464" t="s">
        <v>3468</v>
      </c>
      <c r="C20" s="4074">
        <v>2039259.9999999974</v>
      </c>
      <c r="D20" s="4074">
        <v>1677907.0000000014</v>
      </c>
      <c r="E20" s="4074">
        <v>1631720.0000000005</v>
      </c>
      <c r="F20" s="4074">
        <v>1605669.9999999986</v>
      </c>
      <c r="G20" s="4074">
        <v>1250949.9999999991</v>
      </c>
      <c r="H20" s="4074">
        <v>-24730.000000000815</v>
      </c>
      <c r="I20" s="4074">
        <v>-544804.99999999674</v>
      </c>
      <c r="J20" s="4074">
        <v>132090.00000000256</v>
      </c>
      <c r="K20" s="4074">
        <v>1308599.9999999958</v>
      </c>
      <c r="L20" s="4074">
        <v>3445980.0000000047</v>
      </c>
      <c r="M20" s="4074">
        <v>3220569.9999999939</v>
      </c>
      <c r="N20" s="4074">
        <v>3195769.9999999981</v>
      </c>
      <c r="O20" s="4075">
        <v>18938981.999999996</v>
      </c>
    </row>
    <row r="21" spans="1:15" ht="17.100000000000001" customHeight="1" thickTop="1"/>
    <row r="22" spans="1:15" ht="17.100000000000001" customHeight="1"/>
    <row r="23" spans="1:15" ht="17.100000000000001" customHeight="1">
      <c r="A23" s="6247" t="s">
        <v>4085</v>
      </c>
      <c r="B23" s="6261"/>
      <c r="C23" s="6261"/>
      <c r="D23" s="6261"/>
      <c r="E23" s="6261"/>
      <c r="F23" s="6261"/>
      <c r="G23" s="6261"/>
      <c r="H23" s="6261"/>
      <c r="I23" s="6261"/>
      <c r="J23" s="6261"/>
      <c r="K23" s="6261"/>
    </row>
    <row r="24" spans="1:15" ht="17.100000000000001" customHeight="1">
      <c r="A24" s="6247" t="s">
        <v>4086</v>
      </c>
      <c r="B24" s="6247"/>
      <c r="C24" s="6247"/>
      <c r="D24" s="6247"/>
      <c r="E24" s="4143"/>
      <c r="F24" s="4143"/>
      <c r="G24" s="4143"/>
      <c r="H24" s="4143"/>
      <c r="I24" s="4143"/>
      <c r="J24" s="4143"/>
      <c r="K24" s="4143"/>
    </row>
    <row r="25" spans="1:15" ht="17.100000000000001" customHeight="1">
      <c r="A25" s="6488" t="s">
        <v>4087</v>
      </c>
      <c r="B25" s="6249"/>
      <c r="C25" s="6249"/>
      <c r="D25" s="6249"/>
      <c r="E25" s="6249"/>
      <c r="F25" s="6249"/>
      <c r="G25" s="6249"/>
      <c r="H25" s="6249"/>
      <c r="I25" s="6249"/>
      <c r="J25" s="6249"/>
      <c r="K25" s="6249"/>
      <c r="L25" s="4142"/>
      <c r="M25" s="4142"/>
      <c r="N25" s="4142"/>
      <c r="O25" s="4142"/>
    </row>
    <row r="26" spans="1:15" ht="17.100000000000001" customHeight="1">
      <c r="A26" s="6488" t="s">
        <v>4060</v>
      </c>
      <c r="B26" s="6488"/>
      <c r="C26" s="6488"/>
      <c r="D26" s="6488"/>
      <c r="E26" s="6488"/>
      <c r="F26" s="6488"/>
      <c r="G26" s="6488"/>
      <c r="H26" s="6488"/>
      <c r="I26" s="4142"/>
      <c r="J26" s="4142"/>
      <c r="K26" s="4142"/>
      <c r="L26" s="1094"/>
      <c r="M26" s="1094"/>
      <c r="N26" s="1094"/>
      <c r="O26" s="1094"/>
    </row>
    <row r="27" spans="1:15" ht="12.75" customHeight="1">
      <c r="A27" s="1094"/>
      <c r="B27" s="1094"/>
      <c r="C27" s="1094"/>
      <c r="D27" s="1094"/>
      <c r="E27" s="1094"/>
      <c r="F27" s="1094"/>
      <c r="G27" s="1094"/>
      <c r="H27" s="1094"/>
      <c r="I27" s="1094"/>
      <c r="J27" s="1094"/>
      <c r="K27" s="1094"/>
      <c r="L27" s="1094"/>
      <c r="M27" s="1094"/>
      <c r="N27" s="1094"/>
      <c r="O27" s="1094"/>
    </row>
    <row r="29" spans="1:15" ht="16.5" customHeight="1">
      <c r="D29" s="4145" t="s">
        <v>3</v>
      </c>
    </row>
    <row r="30" spans="1:15" hidden="1"/>
    <row r="31" spans="1:15" hidden="1"/>
    <row r="32" spans="1:15" hidden="1"/>
    <row r="33" hidden="1"/>
    <row r="34" ht="13.5" customHeight="1"/>
  </sheetData>
  <mergeCells count="11">
    <mergeCell ref="A15:A17"/>
    <mergeCell ref="A2:O2"/>
    <mergeCell ref="A3:O4"/>
    <mergeCell ref="A6:A8"/>
    <mergeCell ref="A9:A11"/>
    <mergeCell ref="A12:A14"/>
    <mergeCell ref="A18:A20"/>
    <mergeCell ref="A23:K23"/>
    <mergeCell ref="A24:D24"/>
    <mergeCell ref="A25:K25"/>
    <mergeCell ref="A26:H26"/>
  </mergeCells>
  <hyperlinks>
    <hyperlink ref="A1" r:id="rId1"/>
  </hyperlinks>
  <pageMargins left="0.70866141732283472" right="0.70866141732283472" top="0.74803149606299213" bottom="0.74803149606299213" header="0.31496062992125984" footer="0.31496062992125984"/>
  <pageSetup paperSize="9" scale="76" fitToWidth="0" orientation="landscape" r:id="rId2"/>
  <headerFooter>
    <oddFooter>&amp;R267</oddFooter>
  </headerFooter>
  <drawing r:id="rId3"/>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
  <sheetViews>
    <sheetView view="pageBreakPreview" zoomScale="60" zoomScaleNormal="85" workbookViewId="0">
      <selection activeCell="H15" sqref="H15"/>
    </sheetView>
  </sheetViews>
  <sheetFormatPr defaultRowHeight="12.75"/>
  <cols>
    <col min="1" max="1" width="16.5703125" style="32" customWidth="1"/>
    <col min="2" max="2" width="11.85546875" style="32" customWidth="1"/>
    <col min="3" max="3" width="11.5703125" style="32" customWidth="1"/>
    <col min="4" max="5" width="12.140625" style="32" customWidth="1"/>
    <col min="6" max="6" width="10.5703125" style="32" customWidth="1"/>
    <col min="7" max="7" width="11" style="32" customWidth="1"/>
    <col min="8" max="8" width="10.7109375" style="32" customWidth="1"/>
    <col min="9" max="9" width="12.28515625" style="32" customWidth="1"/>
    <col min="10" max="10" width="11.42578125" style="32" customWidth="1"/>
    <col min="11" max="11" width="13" style="32" customWidth="1"/>
    <col min="12" max="12" width="11.140625" style="32" customWidth="1"/>
    <col min="13" max="13" width="11.28515625" style="32" customWidth="1"/>
    <col min="14" max="14" width="10.7109375" style="32" customWidth="1"/>
    <col min="15" max="16384" width="9.140625" style="32"/>
  </cols>
  <sheetData>
    <row r="1" spans="1:14" ht="60" customHeight="1" thickTop="1" thickBot="1">
      <c r="A1" s="7510" t="s">
        <v>5129</v>
      </c>
      <c r="B1" s="7511"/>
      <c r="C1" s="7511"/>
      <c r="D1" s="7511"/>
      <c r="E1" s="7511"/>
      <c r="F1" s="7511"/>
      <c r="G1" s="7511"/>
      <c r="H1" s="7511"/>
      <c r="I1" s="7511"/>
      <c r="J1" s="7511"/>
      <c r="K1" s="7511"/>
      <c r="L1" s="7511"/>
      <c r="M1" s="7511"/>
      <c r="N1" s="7512"/>
    </row>
    <row r="2" spans="1:14" s="5768" customFormat="1" ht="24.95" customHeight="1" thickBot="1">
      <c r="A2" s="5789" t="s">
        <v>5197</v>
      </c>
      <c r="B2" s="7796" t="s">
        <v>5198</v>
      </c>
      <c r="C2" s="7797"/>
      <c r="D2" s="7797"/>
      <c r="E2" s="7797"/>
      <c r="F2" s="7797"/>
      <c r="G2" s="7797"/>
      <c r="H2" s="7797"/>
      <c r="I2" s="7797"/>
      <c r="J2" s="7797"/>
      <c r="K2" s="7797"/>
      <c r="L2" s="7797"/>
      <c r="M2" s="7797"/>
      <c r="N2" s="7798"/>
    </row>
    <row r="3" spans="1:14" ht="18.95" customHeight="1" thickTop="1"/>
  </sheetData>
  <mergeCells count="2">
    <mergeCell ref="A1:N1"/>
    <mergeCell ref="B2:N2"/>
  </mergeCells>
  <hyperlinks>
    <hyperlink ref="B2:I2" location="'TABLO 1.1'!A1" display="AYLAR İTİBARİYLE KAYSERİ İLİNDE KURULAN VE KAPANAN ŞİRKET SAYILARI (2004-2009)"/>
    <hyperlink ref="B2:N2" location="'TABLO 1.1'!A1" display="AYLAR İTİBARİYLE KAYSERİ İLİNDE KURULAN VE KAPANAN ŞİRKET SAYILARI (2004-2013)"/>
  </hyperlinks>
  <pageMargins left="0.70866141732283472" right="0.70866141732283472" top="0.74803149606299213" bottom="0.74803149606299213" header="0.31496062992125984" footer="0.31496062992125984"/>
  <pageSetup paperSize="9" scale="80" fitToHeight="0" orientation="landscape" r:id="rId1"/>
  <headerFooter alignWithMargins="0">
    <oddFooter>&amp;R268</oddFooter>
  </headerFooter>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60">
    <pageSetUpPr fitToPage="1"/>
  </sheetPr>
  <dimension ref="A1:R86"/>
  <sheetViews>
    <sheetView view="pageBreakPreview" zoomScale="60" zoomScaleNormal="100" workbookViewId="0">
      <selection activeCell="H15" sqref="H15"/>
    </sheetView>
  </sheetViews>
  <sheetFormatPr defaultRowHeight="12.75"/>
  <cols>
    <col min="1" max="1" width="9.140625" style="4320"/>
    <col min="2" max="2" width="9.140625" style="4320" customWidth="1"/>
    <col min="3" max="9" width="15.7109375" style="4320" customWidth="1"/>
    <col min="10" max="10" width="15.7109375" style="9" customWidth="1"/>
    <col min="11" max="17" width="15.7109375" style="4320" customWidth="1"/>
    <col min="18" max="18" width="15.7109375" style="9" customWidth="1"/>
    <col min="19" max="257" width="9.140625" style="4320"/>
    <col min="258" max="258" width="10.85546875" style="4320" customWidth="1"/>
    <col min="259" max="274" width="8.5703125" style="4320" customWidth="1"/>
    <col min="275" max="513" width="9.140625" style="4320"/>
    <col min="514" max="514" width="10.85546875" style="4320" customWidth="1"/>
    <col min="515" max="530" width="8.5703125" style="4320" customWidth="1"/>
    <col min="531" max="769" width="9.140625" style="4320"/>
    <col min="770" max="770" width="10.85546875" style="4320" customWidth="1"/>
    <col min="771" max="786" width="8.5703125" style="4320" customWidth="1"/>
    <col min="787" max="1025" width="9.140625" style="4320"/>
    <col min="1026" max="1026" width="10.85546875" style="4320" customWidth="1"/>
    <col min="1027" max="1042" width="8.5703125" style="4320" customWidth="1"/>
    <col min="1043" max="1281" width="9.140625" style="4320"/>
    <col min="1282" max="1282" width="10.85546875" style="4320" customWidth="1"/>
    <col min="1283" max="1298" width="8.5703125" style="4320" customWidth="1"/>
    <col min="1299" max="1537" width="9.140625" style="4320"/>
    <col min="1538" max="1538" width="10.85546875" style="4320" customWidth="1"/>
    <col min="1539" max="1554" width="8.5703125" style="4320" customWidth="1"/>
    <col min="1555" max="1793" width="9.140625" style="4320"/>
    <col min="1794" max="1794" width="10.85546875" style="4320" customWidth="1"/>
    <col min="1795" max="1810" width="8.5703125" style="4320" customWidth="1"/>
    <col min="1811" max="2049" width="9.140625" style="4320"/>
    <col min="2050" max="2050" width="10.85546875" style="4320" customWidth="1"/>
    <col min="2051" max="2066" width="8.5703125" style="4320" customWidth="1"/>
    <col min="2067" max="2305" width="9.140625" style="4320"/>
    <col min="2306" max="2306" width="10.85546875" style="4320" customWidth="1"/>
    <col min="2307" max="2322" width="8.5703125" style="4320" customWidth="1"/>
    <col min="2323" max="2561" width="9.140625" style="4320"/>
    <col min="2562" max="2562" width="10.85546875" style="4320" customWidth="1"/>
    <col min="2563" max="2578" width="8.5703125" style="4320" customWidth="1"/>
    <col min="2579" max="2817" width="9.140625" style="4320"/>
    <col min="2818" max="2818" width="10.85546875" style="4320" customWidth="1"/>
    <col min="2819" max="2834" width="8.5703125" style="4320" customWidth="1"/>
    <col min="2835" max="3073" width="9.140625" style="4320"/>
    <col min="3074" max="3074" width="10.85546875" style="4320" customWidth="1"/>
    <col min="3075" max="3090" width="8.5703125" style="4320" customWidth="1"/>
    <col min="3091" max="3329" width="9.140625" style="4320"/>
    <col min="3330" max="3330" width="10.85546875" style="4320" customWidth="1"/>
    <col min="3331" max="3346" width="8.5703125" style="4320" customWidth="1"/>
    <col min="3347" max="3585" width="9.140625" style="4320"/>
    <col min="3586" max="3586" width="10.85546875" style="4320" customWidth="1"/>
    <col min="3587" max="3602" width="8.5703125" style="4320" customWidth="1"/>
    <col min="3603" max="3841" width="9.140625" style="4320"/>
    <col min="3842" max="3842" width="10.85546875" style="4320" customWidth="1"/>
    <col min="3843" max="3858" width="8.5703125" style="4320" customWidth="1"/>
    <col min="3859" max="4097" width="9.140625" style="4320"/>
    <col min="4098" max="4098" width="10.85546875" style="4320" customWidth="1"/>
    <col min="4099" max="4114" width="8.5703125" style="4320" customWidth="1"/>
    <col min="4115" max="4353" width="9.140625" style="4320"/>
    <col min="4354" max="4354" width="10.85546875" style="4320" customWidth="1"/>
    <col min="4355" max="4370" width="8.5703125" style="4320" customWidth="1"/>
    <col min="4371" max="4609" width="9.140625" style="4320"/>
    <col min="4610" max="4610" width="10.85546875" style="4320" customWidth="1"/>
    <col min="4611" max="4626" width="8.5703125" style="4320" customWidth="1"/>
    <col min="4627" max="4865" width="9.140625" style="4320"/>
    <col min="4866" max="4866" width="10.85546875" style="4320" customWidth="1"/>
    <col min="4867" max="4882" width="8.5703125" style="4320" customWidth="1"/>
    <col min="4883" max="5121" width="9.140625" style="4320"/>
    <col min="5122" max="5122" width="10.85546875" style="4320" customWidth="1"/>
    <col min="5123" max="5138" width="8.5703125" style="4320" customWidth="1"/>
    <col min="5139" max="5377" width="9.140625" style="4320"/>
    <col min="5378" max="5378" width="10.85546875" style="4320" customWidth="1"/>
    <col min="5379" max="5394" width="8.5703125" style="4320" customWidth="1"/>
    <col min="5395" max="5633" width="9.140625" style="4320"/>
    <col min="5634" max="5634" width="10.85546875" style="4320" customWidth="1"/>
    <col min="5635" max="5650" width="8.5703125" style="4320" customWidth="1"/>
    <col min="5651" max="5889" width="9.140625" style="4320"/>
    <col min="5890" max="5890" width="10.85546875" style="4320" customWidth="1"/>
    <col min="5891" max="5906" width="8.5703125" style="4320" customWidth="1"/>
    <col min="5907" max="6145" width="9.140625" style="4320"/>
    <col min="6146" max="6146" width="10.85546875" style="4320" customWidth="1"/>
    <col min="6147" max="6162" width="8.5703125" style="4320" customWidth="1"/>
    <col min="6163" max="6401" width="9.140625" style="4320"/>
    <col min="6402" max="6402" width="10.85546875" style="4320" customWidth="1"/>
    <col min="6403" max="6418" width="8.5703125" style="4320" customWidth="1"/>
    <col min="6419" max="6657" width="9.140625" style="4320"/>
    <col min="6658" max="6658" width="10.85546875" style="4320" customWidth="1"/>
    <col min="6659" max="6674" width="8.5703125" style="4320" customWidth="1"/>
    <col min="6675" max="6913" width="9.140625" style="4320"/>
    <col min="6914" max="6914" width="10.85546875" style="4320" customWidth="1"/>
    <col min="6915" max="6930" width="8.5703125" style="4320" customWidth="1"/>
    <col min="6931" max="7169" width="9.140625" style="4320"/>
    <col min="7170" max="7170" width="10.85546875" style="4320" customWidth="1"/>
    <col min="7171" max="7186" width="8.5703125" style="4320" customWidth="1"/>
    <col min="7187" max="7425" width="9.140625" style="4320"/>
    <col min="7426" max="7426" width="10.85546875" style="4320" customWidth="1"/>
    <col min="7427" max="7442" width="8.5703125" style="4320" customWidth="1"/>
    <col min="7443" max="7681" width="9.140625" style="4320"/>
    <col min="7682" max="7682" width="10.85546875" style="4320" customWidth="1"/>
    <col min="7683" max="7698" width="8.5703125" style="4320" customWidth="1"/>
    <col min="7699" max="7937" width="9.140625" style="4320"/>
    <col min="7938" max="7938" width="10.85546875" style="4320" customWidth="1"/>
    <col min="7939" max="7954" width="8.5703125" style="4320" customWidth="1"/>
    <col min="7955" max="8193" width="9.140625" style="4320"/>
    <col min="8194" max="8194" width="10.85546875" style="4320" customWidth="1"/>
    <col min="8195" max="8210" width="8.5703125" style="4320" customWidth="1"/>
    <col min="8211" max="8449" width="9.140625" style="4320"/>
    <col min="8450" max="8450" width="10.85546875" style="4320" customWidth="1"/>
    <col min="8451" max="8466" width="8.5703125" style="4320" customWidth="1"/>
    <col min="8467" max="8705" width="9.140625" style="4320"/>
    <col min="8706" max="8706" width="10.85546875" style="4320" customWidth="1"/>
    <col min="8707" max="8722" width="8.5703125" style="4320" customWidth="1"/>
    <col min="8723" max="8961" width="9.140625" style="4320"/>
    <col min="8962" max="8962" width="10.85546875" style="4320" customWidth="1"/>
    <col min="8963" max="8978" width="8.5703125" style="4320" customWidth="1"/>
    <col min="8979" max="9217" width="9.140625" style="4320"/>
    <col min="9218" max="9218" width="10.85546875" style="4320" customWidth="1"/>
    <col min="9219" max="9234" width="8.5703125" style="4320" customWidth="1"/>
    <col min="9235" max="9473" width="9.140625" style="4320"/>
    <col min="9474" max="9474" width="10.85546875" style="4320" customWidth="1"/>
    <col min="9475" max="9490" width="8.5703125" style="4320" customWidth="1"/>
    <col min="9491" max="9729" width="9.140625" style="4320"/>
    <col min="9730" max="9730" width="10.85546875" style="4320" customWidth="1"/>
    <col min="9731" max="9746" width="8.5703125" style="4320" customWidth="1"/>
    <col min="9747" max="9985" width="9.140625" style="4320"/>
    <col min="9986" max="9986" width="10.85546875" style="4320" customWidth="1"/>
    <col min="9987" max="10002" width="8.5703125" style="4320" customWidth="1"/>
    <col min="10003" max="10241" width="9.140625" style="4320"/>
    <col min="10242" max="10242" width="10.85546875" style="4320" customWidth="1"/>
    <col min="10243" max="10258" width="8.5703125" style="4320" customWidth="1"/>
    <col min="10259" max="10497" width="9.140625" style="4320"/>
    <col min="10498" max="10498" width="10.85546875" style="4320" customWidth="1"/>
    <col min="10499" max="10514" width="8.5703125" style="4320" customWidth="1"/>
    <col min="10515" max="10753" width="9.140625" style="4320"/>
    <col min="10754" max="10754" width="10.85546875" style="4320" customWidth="1"/>
    <col min="10755" max="10770" width="8.5703125" style="4320" customWidth="1"/>
    <col min="10771" max="11009" width="9.140625" style="4320"/>
    <col min="11010" max="11010" width="10.85546875" style="4320" customWidth="1"/>
    <col min="11011" max="11026" width="8.5703125" style="4320" customWidth="1"/>
    <col min="11027" max="11265" width="9.140625" style="4320"/>
    <col min="11266" max="11266" width="10.85546875" style="4320" customWidth="1"/>
    <col min="11267" max="11282" width="8.5703125" style="4320" customWidth="1"/>
    <col min="11283" max="11521" width="9.140625" style="4320"/>
    <col min="11522" max="11522" width="10.85546875" style="4320" customWidth="1"/>
    <col min="11523" max="11538" width="8.5703125" style="4320" customWidth="1"/>
    <col min="11539" max="11777" width="9.140625" style="4320"/>
    <col min="11778" max="11778" width="10.85546875" style="4320" customWidth="1"/>
    <col min="11779" max="11794" width="8.5703125" style="4320" customWidth="1"/>
    <col min="11795" max="12033" width="9.140625" style="4320"/>
    <col min="12034" max="12034" width="10.85546875" style="4320" customWidth="1"/>
    <col min="12035" max="12050" width="8.5703125" style="4320" customWidth="1"/>
    <col min="12051" max="12289" width="9.140625" style="4320"/>
    <col min="12290" max="12290" width="10.85546875" style="4320" customWidth="1"/>
    <col min="12291" max="12306" width="8.5703125" style="4320" customWidth="1"/>
    <col min="12307" max="12545" width="9.140625" style="4320"/>
    <col min="12546" max="12546" width="10.85546875" style="4320" customWidth="1"/>
    <col min="12547" max="12562" width="8.5703125" style="4320" customWidth="1"/>
    <col min="12563" max="12801" width="9.140625" style="4320"/>
    <col min="12802" max="12802" width="10.85546875" style="4320" customWidth="1"/>
    <col min="12803" max="12818" width="8.5703125" style="4320" customWidth="1"/>
    <col min="12819" max="13057" width="9.140625" style="4320"/>
    <col min="13058" max="13058" width="10.85546875" style="4320" customWidth="1"/>
    <col min="13059" max="13074" width="8.5703125" style="4320" customWidth="1"/>
    <col min="13075" max="13313" width="9.140625" style="4320"/>
    <col min="13314" max="13314" width="10.85546875" style="4320" customWidth="1"/>
    <col min="13315" max="13330" width="8.5703125" style="4320" customWidth="1"/>
    <col min="13331" max="13569" width="9.140625" style="4320"/>
    <col min="13570" max="13570" width="10.85546875" style="4320" customWidth="1"/>
    <col min="13571" max="13586" width="8.5703125" style="4320" customWidth="1"/>
    <col min="13587" max="13825" width="9.140625" style="4320"/>
    <col min="13826" max="13826" width="10.85546875" style="4320" customWidth="1"/>
    <col min="13827" max="13842" width="8.5703125" style="4320" customWidth="1"/>
    <col min="13843" max="14081" width="9.140625" style="4320"/>
    <col min="14082" max="14082" width="10.85546875" style="4320" customWidth="1"/>
    <col min="14083" max="14098" width="8.5703125" style="4320" customWidth="1"/>
    <col min="14099" max="14337" width="9.140625" style="4320"/>
    <col min="14338" max="14338" width="10.85546875" style="4320" customWidth="1"/>
    <col min="14339" max="14354" width="8.5703125" style="4320" customWidth="1"/>
    <col min="14355" max="14593" width="9.140625" style="4320"/>
    <col min="14594" max="14594" width="10.85546875" style="4320" customWidth="1"/>
    <col min="14595" max="14610" width="8.5703125" style="4320" customWidth="1"/>
    <col min="14611" max="14849" width="9.140625" style="4320"/>
    <col min="14850" max="14850" width="10.85546875" style="4320" customWidth="1"/>
    <col min="14851" max="14866" width="8.5703125" style="4320" customWidth="1"/>
    <col min="14867" max="15105" width="9.140625" style="4320"/>
    <col min="15106" max="15106" width="10.85546875" style="4320" customWidth="1"/>
    <col min="15107" max="15122" width="8.5703125" style="4320" customWidth="1"/>
    <col min="15123" max="15361" width="9.140625" style="4320"/>
    <col min="15362" max="15362" width="10.85546875" style="4320" customWidth="1"/>
    <col min="15363" max="15378" width="8.5703125" style="4320" customWidth="1"/>
    <col min="15379" max="15617" width="9.140625" style="4320"/>
    <col min="15618" max="15618" width="10.85546875" style="4320" customWidth="1"/>
    <col min="15619" max="15634" width="8.5703125" style="4320" customWidth="1"/>
    <col min="15635" max="15873" width="9.140625" style="4320"/>
    <col min="15874" max="15874" width="10.85546875" style="4320" customWidth="1"/>
    <col min="15875" max="15890" width="8.5703125" style="4320" customWidth="1"/>
    <col min="15891" max="16129" width="9.140625" style="4320"/>
    <col min="16130" max="16130" width="10.85546875" style="4320" customWidth="1"/>
    <col min="16131" max="16146" width="8.5703125" style="4320" customWidth="1"/>
    <col min="16147" max="16384" width="9.140625" style="4320"/>
  </cols>
  <sheetData>
    <row r="1" spans="1:18" s="4486" customFormat="1" ht="15.75" customHeight="1" thickBot="1">
      <c r="A1" s="2669" t="s">
        <v>0</v>
      </c>
      <c r="B1" s="4569"/>
      <c r="C1" s="4569"/>
      <c r="J1" s="4487"/>
      <c r="Q1" s="7799" t="s">
        <v>1</v>
      </c>
      <c r="R1" s="7799"/>
    </row>
    <row r="2" spans="1:18" ht="17.25" customHeight="1" thickTop="1" thickBot="1">
      <c r="A2" s="7800" t="s">
        <v>4117</v>
      </c>
      <c r="B2" s="7801"/>
      <c r="C2" s="7801"/>
      <c r="D2" s="7801"/>
      <c r="E2" s="7801"/>
      <c r="F2" s="7801"/>
      <c r="G2" s="7801"/>
      <c r="H2" s="7801"/>
      <c r="I2" s="7801"/>
      <c r="J2" s="7801"/>
      <c r="K2" s="7801"/>
      <c r="L2" s="7801"/>
      <c r="M2" s="7801"/>
      <c r="N2" s="7801"/>
      <c r="O2" s="7801"/>
      <c r="P2" s="7801"/>
      <c r="Q2" s="7801"/>
      <c r="R2" s="7802"/>
    </row>
    <row r="3" spans="1:18" ht="22.5" customHeight="1" thickBot="1">
      <c r="A3" s="7803" t="s">
        <v>4118</v>
      </c>
      <c r="B3" s="7804"/>
      <c r="C3" s="7804"/>
      <c r="D3" s="7804"/>
      <c r="E3" s="7804"/>
      <c r="F3" s="7804"/>
      <c r="G3" s="7804"/>
      <c r="H3" s="7804"/>
      <c r="I3" s="7804"/>
      <c r="J3" s="7804"/>
      <c r="K3" s="7804"/>
      <c r="L3" s="7804"/>
      <c r="M3" s="7804"/>
      <c r="N3" s="7804"/>
      <c r="O3" s="7804"/>
      <c r="P3" s="7804"/>
      <c r="Q3" s="7804"/>
      <c r="R3" s="7805"/>
    </row>
    <row r="4" spans="1:18" ht="18.75" customHeight="1" thickBot="1">
      <c r="A4" s="7806" t="s">
        <v>4092</v>
      </c>
      <c r="B4" s="7808" t="s">
        <v>4093</v>
      </c>
      <c r="C4" s="7745" t="s">
        <v>4094</v>
      </c>
      <c r="D4" s="7746"/>
      <c r="E4" s="7746"/>
      <c r="F4" s="7746"/>
      <c r="G4" s="7746"/>
      <c r="H4" s="7746"/>
      <c r="I4" s="7746"/>
      <c r="J4" s="7810"/>
      <c r="K4" s="7745" t="s">
        <v>4095</v>
      </c>
      <c r="L4" s="7746"/>
      <c r="M4" s="7746"/>
      <c r="N4" s="7746"/>
      <c r="O4" s="7746"/>
      <c r="P4" s="7746"/>
      <c r="Q4" s="7746"/>
      <c r="R4" s="7811"/>
    </row>
    <row r="5" spans="1:18" ht="20.25" customHeight="1" thickBot="1">
      <c r="A5" s="7807"/>
      <c r="B5" s="7809"/>
      <c r="C5" s="4570" t="s">
        <v>4096</v>
      </c>
      <c r="D5" s="4571" t="s">
        <v>4097</v>
      </c>
      <c r="E5" s="4571" t="s">
        <v>4098</v>
      </c>
      <c r="F5" s="4571" t="s">
        <v>4099</v>
      </c>
      <c r="G5" s="4571" t="s">
        <v>4100</v>
      </c>
      <c r="H5" s="4571" t="s">
        <v>4101</v>
      </c>
      <c r="I5" s="4571" t="s">
        <v>4102</v>
      </c>
      <c r="J5" s="4572" t="s">
        <v>4103</v>
      </c>
      <c r="K5" s="4570" t="s">
        <v>4096</v>
      </c>
      <c r="L5" s="4571" t="s">
        <v>4097</v>
      </c>
      <c r="M5" s="4571" t="s">
        <v>4098</v>
      </c>
      <c r="N5" s="4571" t="s">
        <v>4099</v>
      </c>
      <c r="O5" s="4571" t="s">
        <v>4100</v>
      </c>
      <c r="P5" s="4571" t="s">
        <v>4101</v>
      </c>
      <c r="Q5" s="4571" t="s">
        <v>4102</v>
      </c>
      <c r="R5" s="4573" t="s">
        <v>4103</v>
      </c>
    </row>
    <row r="6" spans="1:18" ht="12" customHeight="1">
      <c r="A6" s="7812">
        <v>2004</v>
      </c>
      <c r="B6" s="4488" t="s">
        <v>14</v>
      </c>
      <c r="C6" s="4489" t="s">
        <v>9</v>
      </c>
      <c r="D6" s="1004" t="s">
        <v>9</v>
      </c>
      <c r="E6" s="1004" t="s">
        <v>9</v>
      </c>
      <c r="F6" s="1004" t="s">
        <v>9</v>
      </c>
      <c r="G6" s="1004" t="s">
        <v>9</v>
      </c>
      <c r="H6" s="1004" t="s">
        <v>9</v>
      </c>
      <c r="I6" s="1004" t="s">
        <v>9</v>
      </c>
      <c r="J6" s="4490" t="s">
        <v>9</v>
      </c>
      <c r="K6" s="4489" t="s">
        <v>9</v>
      </c>
      <c r="L6" s="1004" t="s">
        <v>9</v>
      </c>
      <c r="M6" s="1004" t="s">
        <v>9</v>
      </c>
      <c r="N6" s="1004" t="s">
        <v>9</v>
      </c>
      <c r="O6" s="1004" t="s">
        <v>9</v>
      </c>
      <c r="P6" s="1004" t="s">
        <v>9</v>
      </c>
      <c r="Q6" s="1004" t="s">
        <v>9</v>
      </c>
      <c r="R6" s="4491" t="s">
        <v>9</v>
      </c>
    </row>
    <row r="7" spans="1:18" ht="12" customHeight="1">
      <c r="A7" s="7813"/>
      <c r="B7" s="4492" t="s">
        <v>15</v>
      </c>
      <c r="C7" s="4493">
        <v>8</v>
      </c>
      <c r="D7" s="4329">
        <v>32</v>
      </c>
      <c r="E7" s="4329" t="s">
        <v>9</v>
      </c>
      <c r="F7" s="4329" t="s">
        <v>9</v>
      </c>
      <c r="G7" s="4329">
        <v>7</v>
      </c>
      <c r="H7" s="4329">
        <v>21</v>
      </c>
      <c r="I7" s="4329" t="s">
        <v>9</v>
      </c>
      <c r="J7" s="4494">
        <f t="shared" ref="J7:J29" si="0">SUM(C7:H7)</f>
        <v>68</v>
      </c>
      <c r="K7" s="4493" t="s">
        <v>9</v>
      </c>
      <c r="L7" s="4329">
        <v>9</v>
      </c>
      <c r="M7" s="4329" t="s">
        <v>9</v>
      </c>
      <c r="N7" s="4329" t="s">
        <v>9</v>
      </c>
      <c r="O7" s="4329">
        <v>1</v>
      </c>
      <c r="P7" s="4329">
        <v>15</v>
      </c>
      <c r="Q7" s="4329" t="s">
        <v>9</v>
      </c>
      <c r="R7" s="4495">
        <f t="shared" ref="R7:R40" si="1">SUM(K7:P7)</f>
        <v>25</v>
      </c>
    </row>
    <row r="8" spans="1:18" ht="12" customHeight="1">
      <c r="A8" s="7813"/>
      <c r="B8" s="4492" t="s">
        <v>16</v>
      </c>
      <c r="C8" s="4493">
        <v>7</v>
      </c>
      <c r="D8" s="4329">
        <v>57</v>
      </c>
      <c r="E8" s="4329" t="s">
        <v>9</v>
      </c>
      <c r="F8" s="4329" t="s">
        <v>9</v>
      </c>
      <c r="G8" s="4329">
        <v>4</v>
      </c>
      <c r="H8" s="4329">
        <v>57</v>
      </c>
      <c r="I8" s="4329" t="s">
        <v>9</v>
      </c>
      <c r="J8" s="4494">
        <f t="shared" si="0"/>
        <v>125</v>
      </c>
      <c r="K8" s="4493">
        <v>2</v>
      </c>
      <c r="L8" s="4329">
        <v>8</v>
      </c>
      <c r="M8" s="4329" t="s">
        <v>9</v>
      </c>
      <c r="N8" s="4329" t="s">
        <v>9</v>
      </c>
      <c r="O8" s="4329" t="s">
        <v>9</v>
      </c>
      <c r="P8" s="4329">
        <v>15</v>
      </c>
      <c r="Q8" s="4329" t="s">
        <v>9</v>
      </c>
      <c r="R8" s="4495">
        <f t="shared" si="1"/>
        <v>25</v>
      </c>
    </row>
    <row r="9" spans="1:18" ht="12" customHeight="1">
      <c r="A9" s="7813"/>
      <c r="B9" s="4492" t="s">
        <v>17</v>
      </c>
      <c r="C9" s="4493">
        <v>4</v>
      </c>
      <c r="D9" s="4329">
        <v>50</v>
      </c>
      <c r="E9" s="4329" t="s">
        <v>9</v>
      </c>
      <c r="F9" s="4329" t="s">
        <v>9</v>
      </c>
      <c r="G9" s="4329">
        <v>2</v>
      </c>
      <c r="H9" s="4329">
        <v>26</v>
      </c>
      <c r="I9" s="4329" t="s">
        <v>9</v>
      </c>
      <c r="J9" s="4494">
        <f t="shared" si="0"/>
        <v>82</v>
      </c>
      <c r="K9" s="4493">
        <v>1</v>
      </c>
      <c r="L9" s="4329">
        <v>5</v>
      </c>
      <c r="M9" s="4329" t="s">
        <v>9</v>
      </c>
      <c r="N9" s="4329" t="s">
        <v>9</v>
      </c>
      <c r="O9" s="4329" t="s">
        <v>9</v>
      </c>
      <c r="P9" s="4329">
        <v>10</v>
      </c>
      <c r="Q9" s="4329" t="s">
        <v>9</v>
      </c>
      <c r="R9" s="4495">
        <f t="shared" si="1"/>
        <v>16</v>
      </c>
    </row>
    <row r="10" spans="1:18" ht="12" customHeight="1">
      <c r="A10" s="7813"/>
      <c r="B10" s="4492" t="s">
        <v>18</v>
      </c>
      <c r="C10" s="4493">
        <v>7</v>
      </c>
      <c r="D10" s="4329">
        <v>47</v>
      </c>
      <c r="E10" s="4329" t="s">
        <v>9</v>
      </c>
      <c r="F10" s="4329" t="s">
        <v>9</v>
      </c>
      <c r="G10" s="4329">
        <v>4</v>
      </c>
      <c r="H10" s="4329">
        <v>38</v>
      </c>
      <c r="I10" s="4329" t="s">
        <v>9</v>
      </c>
      <c r="J10" s="4494">
        <f t="shared" si="0"/>
        <v>96</v>
      </c>
      <c r="K10" s="4493">
        <v>1</v>
      </c>
      <c r="L10" s="4329">
        <v>10</v>
      </c>
      <c r="M10" s="4329" t="s">
        <v>9</v>
      </c>
      <c r="N10" s="4329" t="s">
        <v>9</v>
      </c>
      <c r="O10" s="4329">
        <v>1</v>
      </c>
      <c r="P10" s="4329">
        <v>17</v>
      </c>
      <c r="Q10" s="4329" t="s">
        <v>9</v>
      </c>
      <c r="R10" s="4495">
        <f t="shared" si="1"/>
        <v>29</v>
      </c>
    </row>
    <row r="11" spans="1:18" ht="12" customHeight="1">
      <c r="A11" s="7813"/>
      <c r="B11" s="4492" t="s">
        <v>19</v>
      </c>
      <c r="C11" s="4493">
        <v>7</v>
      </c>
      <c r="D11" s="4329">
        <v>58</v>
      </c>
      <c r="E11" s="4329" t="s">
        <v>9</v>
      </c>
      <c r="F11" s="4329" t="s">
        <v>9</v>
      </c>
      <c r="G11" s="4329">
        <v>3</v>
      </c>
      <c r="H11" s="4329">
        <v>58</v>
      </c>
      <c r="I11" s="4329" t="s">
        <v>9</v>
      </c>
      <c r="J11" s="4494">
        <f t="shared" si="0"/>
        <v>126</v>
      </c>
      <c r="K11" s="4493">
        <v>5</v>
      </c>
      <c r="L11" s="4329">
        <v>14</v>
      </c>
      <c r="M11" s="4329" t="s">
        <v>9</v>
      </c>
      <c r="N11" s="4329" t="s">
        <v>9</v>
      </c>
      <c r="O11" s="4329">
        <v>3</v>
      </c>
      <c r="P11" s="4329">
        <v>13</v>
      </c>
      <c r="Q11" s="4329" t="s">
        <v>9</v>
      </c>
      <c r="R11" s="4495">
        <f t="shared" si="1"/>
        <v>35</v>
      </c>
    </row>
    <row r="12" spans="1:18" ht="12" customHeight="1">
      <c r="A12" s="7813"/>
      <c r="B12" s="4492" t="s">
        <v>20</v>
      </c>
      <c r="C12" s="4493">
        <v>8</v>
      </c>
      <c r="D12" s="4329">
        <v>35</v>
      </c>
      <c r="E12" s="4329" t="s">
        <v>9</v>
      </c>
      <c r="F12" s="4329" t="s">
        <v>9</v>
      </c>
      <c r="G12" s="4329">
        <v>3</v>
      </c>
      <c r="H12" s="4329">
        <v>30</v>
      </c>
      <c r="I12" s="4329" t="s">
        <v>9</v>
      </c>
      <c r="J12" s="4494">
        <f t="shared" si="0"/>
        <v>76</v>
      </c>
      <c r="K12" s="4493">
        <v>4</v>
      </c>
      <c r="L12" s="4329">
        <v>8</v>
      </c>
      <c r="M12" s="4329" t="s">
        <v>9</v>
      </c>
      <c r="N12" s="4329" t="s">
        <v>9</v>
      </c>
      <c r="O12" s="4329" t="s">
        <v>9</v>
      </c>
      <c r="P12" s="4329">
        <v>7</v>
      </c>
      <c r="Q12" s="4329" t="s">
        <v>9</v>
      </c>
      <c r="R12" s="4495">
        <f t="shared" si="1"/>
        <v>19</v>
      </c>
    </row>
    <row r="13" spans="1:18" ht="12" customHeight="1">
      <c r="A13" s="7813"/>
      <c r="B13" s="4492" t="s">
        <v>21</v>
      </c>
      <c r="C13" s="4493">
        <v>8</v>
      </c>
      <c r="D13" s="4329">
        <v>62</v>
      </c>
      <c r="E13" s="4329">
        <v>1</v>
      </c>
      <c r="F13" s="4329" t="s">
        <v>9</v>
      </c>
      <c r="G13" s="4329">
        <v>2</v>
      </c>
      <c r="H13" s="4329">
        <v>43</v>
      </c>
      <c r="I13" s="4329" t="s">
        <v>9</v>
      </c>
      <c r="J13" s="4494">
        <f t="shared" si="0"/>
        <v>116</v>
      </c>
      <c r="K13" s="4493">
        <v>2</v>
      </c>
      <c r="L13" s="4329">
        <v>9</v>
      </c>
      <c r="M13" s="4329" t="s">
        <v>9</v>
      </c>
      <c r="N13" s="4329" t="s">
        <v>9</v>
      </c>
      <c r="O13" s="4329">
        <v>3</v>
      </c>
      <c r="P13" s="4329">
        <v>6</v>
      </c>
      <c r="Q13" s="4329" t="s">
        <v>9</v>
      </c>
      <c r="R13" s="4495">
        <f t="shared" si="1"/>
        <v>20</v>
      </c>
    </row>
    <row r="14" spans="1:18" ht="12" customHeight="1">
      <c r="A14" s="7813"/>
      <c r="B14" s="4492" t="s">
        <v>22</v>
      </c>
      <c r="C14" s="4493">
        <v>8</v>
      </c>
      <c r="D14" s="4329">
        <v>45</v>
      </c>
      <c r="E14" s="4329" t="s">
        <v>9</v>
      </c>
      <c r="F14" s="4329" t="s">
        <v>9</v>
      </c>
      <c r="G14" s="4329" t="s">
        <v>9</v>
      </c>
      <c r="H14" s="4329">
        <v>35</v>
      </c>
      <c r="I14" s="4329" t="s">
        <v>9</v>
      </c>
      <c r="J14" s="4494">
        <f t="shared" si="0"/>
        <v>88</v>
      </c>
      <c r="K14" s="4493">
        <v>2</v>
      </c>
      <c r="L14" s="4329">
        <v>14</v>
      </c>
      <c r="M14" s="4329" t="s">
        <v>9</v>
      </c>
      <c r="N14" s="4329" t="s">
        <v>9</v>
      </c>
      <c r="O14" s="4329">
        <v>5</v>
      </c>
      <c r="P14" s="4329">
        <v>10</v>
      </c>
      <c r="Q14" s="4329" t="s">
        <v>9</v>
      </c>
      <c r="R14" s="4495">
        <f t="shared" si="1"/>
        <v>31</v>
      </c>
    </row>
    <row r="15" spans="1:18" ht="12" customHeight="1">
      <c r="A15" s="7813"/>
      <c r="B15" s="4492" t="s">
        <v>23</v>
      </c>
      <c r="C15" s="4493">
        <v>11</v>
      </c>
      <c r="D15" s="4329">
        <v>34</v>
      </c>
      <c r="E15" s="4329" t="s">
        <v>9</v>
      </c>
      <c r="F15" s="4329" t="s">
        <v>9</v>
      </c>
      <c r="G15" s="4329">
        <v>2</v>
      </c>
      <c r="H15" s="4329">
        <v>22</v>
      </c>
      <c r="I15" s="4329" t="s">
        <v>9</v>
      </c>
      <c r="J15" s="4494">
        <f t="shared" si="0"/>
        <v>69</v>
      </c>
      <c r="K15" s="4493">
        <v>2</v>
      </c>
      <c r="L15" s="4329">
        <v>12</v>
      </c>
      <c r="M15" s="4329" t="s">
        <v>9</v>
      </c>
      <c r="N15" s="4329" t="s">
        <v>9</v>
      </c>
      <c r="O15" s="4329">
        <v>1</v>
      </c>
      <c r="P15" s="4329">
        <v>9</v>
      </c>
      <c r="Q15" s="4329" t="s">
        <v>9</v>
      </c>
      <c r="R15" s="4495">
        <f t="shared" si="1"/>
        <v>24</v>
      </c>
    </row>
    <row r="16" spans="1:18" ht="12" customHeight="1">
      <c r="A16" s="7813"/>
      <c r="B16" s="4492" t="s">
        <v>24</v>
      </c>
      <c r="C16" s="4493">
        <v>3</v>
      </c>
      <c r="D16" s="4329">
        <v>39</v>
      </c>
      <c r="E16" s="4329" t="s">
        <v>9</v>
      </c>
      <c r="F16" s="4329" t="s">
        <v>9</v>
      </c>
      <c r="G16" s="4329">
        <v>2</v>
      </c>
      <c r="H16" s="4329">
        <v>25</v>
      </c>
      <c r="I16" s="4329" t="s">
        <v>9</v>
      </c>
      <c r="J16" s="4494">
        <f t="shared" si="0"/>
        <v>69</v>
      </c>
      <c r="K16" s="4493">
        <v>2</v>
      </c>
      <c r="L16" s="4329">
        <v>7</v>
      </c>
      <c r="M16" s="4329" t="s">
        <v>9</v>
      </c>
      <c r="N16" s="4329" t="s">
        <v>9</v>
      </c>
      <c r="O16" s="4329">
        <v>5</v>
      </c>
      <c r="P16" s="4329">
        <v>9</v>
      </c>
      <c r="Q16" s="4329" t="s">
        <v>9</v>
      </c>
      <c r="R16" s="4495">
        <f t="shared" si="1"/>
        <v>23</v>
      </c>
    </row>
    <row r="17" spans="1:18" ht="12" customHeight="1" thickBot="1">
      <c r="A17" s="7814"/>
      <c r="B17" s="4496" t="s">
        <v>25</v>
      </c>
      <c r="C17" s="4497">
        <v>9</v>
      </c>
      <c r="D17" s="4498">
        <v>64</v>
      </c>
      <c r="E17" s="4498" t="s">
        <v>9</v>
      </c>
      <c r="F17" s="4498" t="s">
        <v>9</v>
      </c>
      <c r="G17" s="4498">
        <v>2</v>
      </c>
      <c r="H17" s="4498">
        <v>33</v>
      </c>
      <c r="I17" s="4498" t="s">
        <v>9</v>
      </c>
      <c r="J17" s="4499">
        <f t="shared" si="0"/>
        <v>108</v>
      </c>
      <c r="K17" s="4497">
        <v>9</v>
      </c>
      <c r="L17" s="4498">
        <v>39</v>
      </c>
      <c r="M17" s="4498" t="s">
        <v>9</v>
      </c>
      <c r="N17" s="4498" t="s">
        <v>9</v>
      </c>
      <c r="O17" s="4498">
        <v>9</v>
      </c>
      <c r="P17" s="4498">
        <v>39</v>
      </c>
      <c r="Q17" s="4498" t="s">
        <v>9</v>
      </c>
      <c r="R17" s="4500">
        <f t="shared" si="1"/>
        <v>96</v>
      </c>
    </row>
    <row r="18" spans="1:18" ht="12" customHeight="1">
      <c r="A18" s="7812">
        <v>2005</v>
      </c>
      <c r="B18" s="4488" t="s">
        <v>14</v>
      </c>
      <c r="C18" s="4489">
        <v>7</v>
      </c>
      <c r="D18" s="1004">
        <v>47</v>
      </c>
      <c r="E18" s="1004" t="s">
        <v>9</v>
      </c>
      <c r="F18" s="1004" t="s">
        <v>9</v>
      </c>
      <c r="G18" s="1004" t="s">
        <v>9</v>
      </c>
      <c r="H18" s="1004">
        <v>38</v>
      </c>
      <c r="I18" s="1004" t="s">
        <v>9</v>
      </c>
      <c r="J18" s="4490">
        <f t="shared" si="0"/>
        <v>92</v>
      </c>
      <c r="K18" s="4489">
        <v>6</v>
      </c>
      <c r="L18" s="1004">
        <v>15</v>
      </c>
      <c r="M18" s="1004" t="s">
        <v>9</v>
      </c>
      <c r="N18" s="1004" t="s">
        <v>9</v>
      </c>
      <c r="O18" s="1004">
        <v>1</v>
      </c>
      <c r="P18" s="1004">
        <v>29</v>
      </c>
      <c r="Q18" s="1004" t="s">
        <v>9</v>
      </c>
      <c r="R18" s="4491">
        <f t="shared" si="1"/>
        <v>51</v>
      </c>
    </row>
    <row r="19" spans="1:18" ht="12" customHeight="1">
      <c r="A19" s="7813"/>
      <c r="B19" s="4492" t="s">
        <v>15</v>
      </c>
      <c r="C19" s="4493">
        <v>9</v>
      </c>
      <c r="D19" s="4329">
        <v>42</v>
      </c>
      <c r="E19" s="4329" t="s">
        <v>9</v>
      </c>
      <c r="F19" s="4329" t="s">
        <v>9</v>
      </c>
      <c r="G19" s="4329" t="s">
        <v>9</v>
      </c>
      <c r="H19" s="4329">
        <v>42</v>
      </c>
      <c r="I19" s="4329" t="s">
        <v>9</v>
      </c>
      <c r="J19" s="4494">
        <f t="shared" si="0"/>
        <v>93</v>
      </c>
      <c r="K19" s="4493">
        <v>2</v>
      </c>
      <c r="L19" s="4329">
        <v>16</v>
      </c>
      <c r="M19" s="4329" t="s">
        <v>9</v>
      </c>
      <c r="N19" s="4329" t="s">
        <v>9</v>
      </c>
      <c r="O19" s="4329" t="s">
        <v>9</v>
      </c>
      <c r="P19" s="4329">
        <v>40</v>
      </c>
      <c r="Q19" s="4329" t="s">
        <v>9</v>
      </c>
      <c r="R19" s="4495">
        <f t="shared" si="1"/>
        <v>58</v>
      </c>
    </row>
    <row r="20" spans="1:18" ht="12" customHeight="1">
      <c r="A20" s="7813"/>
      <c r="B20" s="4492" t="s">
        <v>16</v>
      </c>
      <c r="C20" s="4493">
        <v>14</v>
      </c>
      <c r="D20" s="4329">
        <v>68</v>
      </c>
      <c r="E20" s="4329" t="s">
        <v>9</v>
      </c>
      <c r="F20" s="4329" t="s">
        <v>9</v>
      </c>
      <c r="G20" s="4329">
        <v>2</v>
      </c>
      <c r="H20" s="4329">
        <v>54</v>
      </c>
      <c r="I20" s="4329" t="s">
        <v>9</v>
      </c>
      <c r="J20" s="4494">
        <f t="shared" si="0"/>
        <v>138</v>
      </c>
      <c r="K20" s="4493">
        <v>5</v>
      </c>
      <c r="L20" s="4329">
        <v>16</v>
      </c>
      <c r="M20" s="4329" t="s">
        <v>9</v>
      </c>
      <c r="N20" s="4329" t="s">
        <v>9</v>
      </c>
      <c r="O20" s="4329" t="s">
        <v>9</v>
      </c>
      <c r="P20" s="4329">
        <v>10</v>
      </c>
      <c r="Q20" s="4329" t="s">
        <v>9</v>
      </c>
      <c r="R20" s="4495">
        <f t="shared" si="1"/>
        <v>31</v>
      </c>
    </row>
    <row r="21" spans="1:18" ht="12" customHeight="1">
      <c r="A21" s="7813"/>
      <c r="B21" s="4492" t="s">
        <v>17</v>
      </c>
      <c r="C21" s="4493">
        <v>6</v>
      </c>
      <c r="D21" s="4329">
        <v>49</v>
      </c>
      <c r="E21" s="4329" t="s">
        <v>9</v>
      </c>
      <c r="F21" s="4329" t="s">
        <v>9</v>
      </c>
      <c r="G21" s="4329">
        <v>1</v>
      </c>
      <c r="H21" s="4329">
        <v>38</v>
      </c>
      <c r="I21" s="4329" t="s">
        <v>9</v>
      </c>
      <c r="J21" s="4494">
        <f t="shared" si="0"/>
        <v>94</v>
      </c>
      <c r="K21" s="4493">
        <v>4</v>
      </c>
      <c r="L21" s="4329">
        <v>9</v>
      </c>
      <c r="M21" s="4329" t="s">
        <v>9</v>
      </c>
      <c r="N21" s="4329" t="s">
        <v>9</v>
      </c>
      <c r="O21" s="4329">
        <v>3</v>
      </c>
      <c r="P21" s="4329">
        <v>10</v>
      </c>
      <c r="Q21" s="4329" t="s">
        <v>9</v>
      </c>
      <c r="R21" s="4495">
        <f t="shared" si="1"/>
        <v>26</v>
      </c>
    </row>
    <row r="22" spans="1:18" ht="12" customHeight="1">
      <c r="A22" s="7813"/>
      <c r="B22" s="4492" t="s">
        <v>18</v>
      </c>
      <c r="C22" s="4493">
        <v>14</v>
      </c>
      <c r="D22" s="4329">
        <v>64</v>
      </c>
      <c r="E22" s="4329" t="s">
        <v>9</v>
      </c>
      <c r="F22" s="4329" t="s">
        <v>9</v>
      </c>
      <c r="G22" s="4329">
        <v>4</v>
      </c>
      <c r="H22" s="4329">
        <v>37</v>
      </c>
      <c r="I22" s="4329" t="s">
        <v>9</v>
      </c>
      <c r="J22" s="4494">
        <f t="shared" si="0"/>
        <v>119</v>
      </c>
      <c r="K22" s="4493">
        <v>2</v>
      </c>
      <c r="L22" s="4329">
        <v>14</v>
      </c>
      <c r="M22" s="4329" t="s">
        <v>9</v>
      </c>
      <c r="N22" s="4329" t="s">
        <v>9</v>
      </c>
      <c r="O22" s="4329">
        <v>1</v>
      </c>
      <c r="P22" s="4329">
        <v>15</v>
      </c>
      <c r="Q22" s="4329" t="s">
        <v>9</v>
      </c>
      <c r="R22" s="4495">
        <f t="shared" si="1"/>
        <v>32</v>
      </c>
    </row>
    <row r="23" spans="1:18" ht="12" customHeight="1">
      <c r="A23" s="7813"/>
      <c r="B23" s="4492" t="s">
        <v>19</v>
      </c>
      <c r="C23" s="4493">
        <v>9</v>
      </c>
      <c r="D23" s="4329">
        <v>67</v>
      </c>
      <c r="E23" s="4329" t="s">
        <v>9</v>
      </c>
      <c r="F23" s="4329" t="s">
        <v>9</v>
      </c>
      <c r="G23" s="4329">
        <v>1</v>
      </c>
      <c r="H23" s="4329">
        <v>50</v>
      </c>
      <c r="I23" s="4329" t="s">
        <v>9</v>
      </c>
      <c r="J23" s="4494">
        <f t="shared" si="0"/>
        <v>127</v>
      </c>
      <c r="K23" s="4493">
        <v>6</v>
      </c>
      <c r="L23" s="4329">
        <v>12</v>
      </c>
      <c r="M23" s="4329" t="s">
        <v>9</v>
      </c>
      <c r="N23" s="4329" t="s">
        <v>9</v>
      </c>
      <c r="O23" s="4329">
        <v>1</v>
      </c>
      <c r="P23" s="4329">
        <v>9</v>
      </c>
      <c r="Q23" s="4329" t="s">
        <v>9</v>
      </c>
      <c r="R23" s="4495">
        <f t="shared" si="1"/>
        <v>28</v>
      </c>
    </row>
    <row r="24" spans="1:18" ht="12" customHeight="1">
      <c r="A24" s="7813"/>
      <c r="B24" s="4492" t="s">
        <v>20</v>
      </c>
      <c r="C24" s="4493">
        <v>12</v>
      </c>
      <c r="D24" s="4329">
        <v>53</v>
      </c>
      <c r="E24" s="4329" t="s">
        <v>9</v>
      </c>
      <c r="F24" s="4329" t="s">
        <v>9</v>
      </c>
      <c r="G24" s="4329">
        <v>3</v>
      </c>
      <c r="H24" s="4329">
        <v>37</v>
      </c>
      <c r="I24" s="4329" t="s">
        <v>9</v>
      </c>
      <c r="J24" s="4494">
        <f t="shared" si="0"/>
        <v>105</v>
      </c>
      <c r="K24" s="4493">
        <v>3</v>
      </c>
      <c r="L24" s="4329">
        <v>6</v>
      </c>
      <c r="M24" s="4329" t="s">
        <v>9</v>
      </c>
      <c r="N24" s="4329" t="s">
        <v>9</v>
      </c>
      <c r="O24" s="4329">
        <v>2</v>
      </c>
      <c r="P24" s="4329">
        <v>5</v>
      </c>
      <c r="Q24" s="4329" t="s">
        <v>9</v>
      </c>
      <c r="R24" s="4495">
        <f t="shared" si="1"/>
        <v>16</v>
      </c>
    </row>
    <row r="25" spans="1:18" ht="12" customHeight="1">
      <c r="A25" s="7813"/>
      <c r="B25" s="4492" t="s">
        <v>21</v>
      </c>
      <c r="C25" s="4493">
        <v>6</v>
      </c>
      <c r="D25" s="4329">
        <v>52</v>
      </c>
      <c r="E25" s="4329" t="s">
        <v>9</v>
      </c>
      <c r="F25" s="4329" t="s">
        <v>9</v>
      </c>
      <c r="G25" s="4329">
        <v>1</v>
      </c>
      <c r="H25" s="4329">
        <v>25</v>
      </c>
      <c r="I25" s="4329" t="s">
        <v>9</v>
      </c>
      <c r="J25" s="4494">
        <f t="shared" si="0"/>
        <v>84</v>
      </c>
      <c r="K25" s="4493">
        <v>3</v>
      </c>
      <c r="L25" s="4329">
        <v>10</v>
      </c>
      <c r="M25" s="4329" t="s">
        <v>9</v>
      </c>
      <c r="N25" s="4329" t="s">
        <v>9</v>
      </c>
      <c r="O25" s="4329">
        <v>4</v>
      </c>
      <c r="P25" s="4329">
        <v>15</v>
      </c>
      <c r="Q25" s="4329" t="s">
        <v>9</v>
      </c>
      <c r="R25" s="4495">
        <f t="shared" si="1"/>
        <v>32</v>
      </c>
    </row>
    <row r="26" spans="1:18" ht="12" customHeight="1">
      <c r="A26" s="7813"/>
      <c r="B26" s="4492" t="s">
        <v>22</v>
      </c>
      <c r="C26" s="4493">
        <v>11</v>
      </c>
      <c r="D26" s="4329">
        <v>48</v>
      </c>
      <c r="E26" s="4329" t="s">
        <v>9</v>
      </c>
      <c r="F26" s="4329" t="s">
        <v>9</v>
      </c>
      <c r="G26" s="4329">
        <v>4</v>
      </c>
      <c r="H26" s="4329">
        <v>24</v>
      </c>
      <c r="I26" s="4329" t="s">
        <v>9</v>
      </c>
      <c r="J26" s="4494">
        <f t="shared" si="0"/>
        <v>87</v>
      </c>
      <c r="K26" s="4493">
        <v>2</v>
      </c>
      <c r="L26" s="4329">
        <v>11</v>
      </c>
      <c r="M26" s="4329" t="s">
        <v>9</v>
      </c>
      <c r="N26" s="4329" t="s">
        <v>9</v>
      </c>
      <c r="O26" s="4329">
        <v>1</v>
      </c>
      <c r="P26" s="4329">
        <v>8</v>
      </c>
      <c r="Q26" s="4329" t="s">
        <v>9</v>
      </c>
      <c r="R26" s="4495">
        <f t="shared" si="1"/>
        <v>22</v>
      </c>
    </row>
    <row r="27" spans="1:18" ht="12" customHeight="1">
      <c r="A27" s="7813"/>
      <c r="B27" s="4492" t="s">
        <v>23</v>
      </c>
      <c r="C27" s="4493">
        <v>7</v>
      </c>
      <c r="D27" s="4329">
        <v>31</v>
      </c>
      <c r="E27" s="4329" t="s">
        <v>9</v>
      </c>
      <c r="F27" s="4329" t="s">
        <v>9</v>
      </c>
      <c r="G27" s="4329">
        <v>2</v>
      </c>
      <c r="H27" s="4329">
        <v>24</v>
      </c>
      <c r="I27" s="4329" t="s">
        <v>9</v>
      </c>
      <c r="J27" s="4494">
        <f t="shared" si="0"/>
        <v>64</v>
      </c>
      <c r="K27" s="4493">
        <v>6</v>
      </c>
      <c r="L27" s="4329">
        <v>11</v>
      </c>
      <c r="M27" s="4329" t="s">
        <v>9</v>
      </c>
      <c r="N27" s="4329" t="s">
        <v>9</v>
      </c>
      <c r="O27" s="4329">
        <v>1</v>
      </c>
      <c r="P27" s="4329">
        <v>52</v>
      </c>
      <c r="Q27" s="4329" t="s">
        <v>9</v>
      </c>
      <c r="R27" s="4495">
        <f t="shared" si="1"/>
        <v>70</v>
      </c>
    </row>
    <row r="28" spans="1:18" ht="12" customHeight="1">
      <c r="A28" s="7813"/>
      <c r="B28" s="4492" t="s">
        <v>24</v>
      </c>
      <c r="C28" s="4493">
        <v>10</v>
      </c>
      <c r="D28" s="4329">
        <v>32</v>
      </c>
      <c r="E28" s="4329" t="s">
        <v>9</v>
      </c>
      <c r="F28" s="4329" t="s">
        <v>9</v>
      </c>
      <c r="G28" s="4329">
        <v>3</v>
      </c>
      <c r="H28" s="4329">
        <v>28</v>
      </c>
      <c r="I28" s="4329" t="s">
        <v>9</v>
      </c>
      <c r="J28" s="4494">
        <f t="shared" si="0"/>
        <v>73</v>
      </c>
      <c r="K28" s="4493">
        <v>5</v>
      </c>
      <c r="L28" s="4329">
        <v>13</v>
      </c>
      <c r="M28" s="4329" t="s">
        <v>9</v>
      </c>
      <c r="N28" s="4329" t="s">
        <v>9</v>
      </c>
      <c r="O28" s="4329" t="s">
        <v>9</v>
      </c>
      <c r="P28" s="4329">
        <v>42</v>
      </c>
      <c r="Q28" s="4329" t="s">
        <v>9</v>
      </c>
      <c r="R28" s="4495">
        <f t="shared" si="1"/>
        <v>60</v>
      </c>
    </row>
    <row r="29" spans="1:18" ht="12" customHeight="1" thickBot="1">
      <c r="A29" s="7814"/>
      <c r="B29" s="4496" t="s">
        <v>25</v>
      </c>
      <c r="C29" s="4501">
        <v>6</v>
      </c>
      <c r="D29" s="4502">
        <v>62</v>
      </c>
      <c r="E29" s="4502" t="s">
        <v>9</v>
      </c>
      <c r="F29" s="4502" t="s">
        <v>9</v>
      </c>
      <c r="G29" s="4502">
        <v>4</v>
      </c>
      <c r="H29" s="4502">
        <v>32</v>
      </c>
      <c r="I29" s="4502" t="s">
        <v>9</v>
      </c>
      <c r="J29" s="4503">
        <f t="shared" si="0"/>
        <v>104</v>
      </c>
      <c r="K29" s="4501">
        <v>3</v>
      </c>
      <c r="L29" s="4502">
        <v>29</v>
      </c>
      <c r="M29" s="4502">
        <v>1</v>
      </c>
      <c r="N29" s="4502" t="s">
        <v>9</v>
      </c>
      <c r="O29" s="4502">
        <v>2</v>
      </c>
      <c r="P29" s="4502">
        <v>33</v>
      </c>
      <c r="Q29" s="4502" t="s">
        <v>9</v>
      </c>
      <c r="R29" s="4504">
        <f t="shared" si="1"/>
        <v>68</v>
      </c>
    </row>
    <row r="30" spans="1:18" ht="12" customHeight="1">
      <c r="A30" s="7812">
        <v>2006</v>
      </c>
      <c r="B30" s="4488" t="s">
        <v>14</v>
      </c>
      <c r="C30" s="4489">
        <v>6</v>
      </c>
      <c r="D30" s="1004">
        <v>71</v>
      </c>
      <c r="E30" s="4505" t="s">
        <v>9</v>
      </c>
      <c r="F30" s="4505" t="s">
        <v>9</v>
      </c>
      <c r="G30" s="1004">
        <v>2</v>
      </c>
      <c r="H30" s="1004">
        <v>39</v>
      </c>
      <c r="I30" s="4505" t="s">
        <v>9</v>
      </c>
      <c r="J30" s="4490">
        <f>SUM(C30:I30)</f>
        <v>118</v>
      </c>
      <c r="K30" s="4506">
        <v>2</v>
      </c>
      <c r="L30" s="1004">
        <v>19</v>
      </c>
      <c r="M30" s="4505" t="s">
        <v>9</v>
      </c>
      <c r="N30" s="4505" t="s">
        <v>9</v>
      </c>
      <c r="O30" s="1004">
        <v>1</v>
      </c>
      <c r="P30" s="1004">
        <v>24</v>
      </c>
      <c r="Q30" s="4505" t="s">
        <v>9</v>
      </c>
      <c r="R30" s="4491">
        <f t="shared" si="1"/>
        <v>46</v>
      </c>
    </row>
    <row r="31" spans="1:18" ht="12" customHeight="1">
      <c r="A31" s="7813"/>
      <c r="B31" s="4492" t="s">
        <v>15</v>
      </c>
      <c r="C31" s="4493">
        <v>5</v>
      </c>
      <c r="D31" s="4329">
        <v>78</v>
      </c>
      <c r="E31" s="4507" t="s">
        <v>9</v>
      </c>
      <c r="F31" s="4507" t="s">
        <v>9</v>
      </c>
      <c r="G31" s="4329">
        <v>4</v>
      </c>
      <c r="H31" s="4329">
        <v>75</v>
      </c>
      <c r="I31" s="4507" t="s">
        <v>9</v>
      </c>
      <c r="J31" s="4494">
        <f t="shared" ref="J31:J70" si="2">SUM(C31:I31)</f>
        <v>162</v>
      </c>
      <c r="K31" s="4508">
        <v>1</v>
      </c>
      <c r="L31" s="4329">
        <v>17</v>
      </c>
      <c r="M31" s="4507" t="s">
        <v>9</v>
      </c>
      <c r="N31" s="4507" t="s">
        <v>9</v>
      </c>
      <c r="O31" s="4329">
        <v>3</v>
      </c>
      <c r="P31" s="4329">
        <v>28</v>
      </c>
      <c r="Q31" s="4507" t="s">
        <v>9</v>
      </c>
      <c r="R31" s="4495">
        <f t="shared" si="1"/>
        <v>49</v>
      </c>
    </row>
    <row r="32" spans="1:18" ht="12" customHeight="1">
      <c r="A32" s="7813"/>
      <c r="B32" s="4492" t="s">
        <v>16</v>
      </c>
      <c r="C32" s="4493">
        <v>21</v>
      </c>
      <c r="D32" s="4329">
        <v>86</v>
      </c>
      <c r="E32" s="4507" t="s">
        <v>9</v>
      </c>
      <c r="F32" s="4507" t="s">
        <v>9</v>
      </c>
      <c r="G32" s="4329">
        <v>6</v>
      </c>
      <c r="H32" s="4329">
        <v>49</v>
      </c>
      <c r="I32" s="4507">
        <v>2</v>
      </c>
      <c r="J32" s="4494">
        <f t="shared" si="2"/>
        <v>164</v>
      </c>
      <c r="K32" s="4508">
        <v>4</v>
      </c>
      <c r="L32" s="4329">
        <v>17</v>
      </c>
      <c r="M32" s="4507" t="s">
        <v>9</v>
      </c>
      <c r="N32" s="4507" t="s">
        <v>9</v>
      </c>
      <c r="O32" s="4329">
        <v>3</v>
      </c>
      <c r="P32" s="4329">
        <v>25</v>
      </c>
      <c r="Q32" s="4507" t="s">
        <v>9</v>
      </c>
      <c r="R32" s="4495">
        <f t="shared" si="1"/>
        <v>49</v>
      </c>
    </row>
    <row r="33" spans="1:18" ht="12" customHeight="1">
      <c r="A33" s="7813"/>
      <c r="B33" s="4492" t="s">
        <v>17</v>
      </c>
      <c r="C33" s="4493">
        <v>14</v>
      </c>
      <c r="D33" s="4329">
        <v>62</v>
      </c>
      <c r="E33" s="4507" t="s">
        <v>9</v>
      </c>
      <c r="F33" s="4507" t="s">
        <v>9</v>
      </c>
      <c r="G33" s="4329">
        <v>5</v>
      </c>
      <c r="H33" s="4329">
        <v>38</v>
      </c>
      <c r="I33" s="4507" t="s">
        <v>9</v>
      </c>
      <c r="J33" s="4494">
        <f t="shared" si="2"/>
        <v>119</v>
      </c>
      <c r="K33" s="4508">
        <v>4</v>
      </c>
      <c r="L33" s="4329">
        <v>9</v>
      </c>
      <c r="M33" s="4507" t="s">
        <v>9</v>
      </c>
      <c r="N33" s="4507" t="s">
        <v>9</v>
      </c>
      <c r="O33" s="4329">
        <v>1</v>
      </c>
      <c r="P33" s="4329">
        <v>17</v>
      </c>
      <c r="Q33" s="4507" t="s">
        <v>9</v>
      </c>
      <c r="R33" s="4495">
        <f t="shared" si="1"/>
        <v>31</v>
      </c>
    </row>
    <row r="34" spans="1:18" ht="12" customHeight="1">
      <c r="A34" s="7813"/>
      <c r="B34" s="4492" t="s">
        <v>18</v>
      </c>
      <c r="C34" s="4493">
        <v>48</v>
      </c>
      <c r="D34" s="4329">
        <v>109</v>
      </c>
      <c r="E34" s="4507" t="s">
        <v>9</v>
      </c>
      <c r="F34" s="4507" t="s">
        <v>9</v>
      </c>
      <c r="G34" s="4329">
        <v>3</v>
      </c>
      <c r="H34" s="4329">
        <v>35</v>
      </c>
      <c r="I34" s="4507" t="s">
        <v>9</v>
      </c>
      <c r="J34" s="4494">
        <f t="shared" si="2"/>
        <v>195</v>
      </c>
      <c r="K34" s="4508">
        <v>5</v>
      </c>
      <c r="L34" s="4329">
        <v>15</v>
      </c>
      <c r="M34" s="4507" t="s">
        <v>9</v>
      </c>
      <c r="N34" s="4507" t="s">
        <v>9</v>
      </c>
      <c r="O34" s="4329">
        <v>4</v>
      </c>
      <c r="P34" s="4329">
        <v>31</v>
      </c>
      <c r="Q34" s="4507" t="s">
        <v>9</v>
      </c>
      <c r="R34" s="4495">
        <f t="shared" si="1"/>
        <v>55</v>
      </c>
    </row>
    <row r="35" spans="1:18" ht="12" customHeight="1">
      <c r="A35" s="7813"/>
      <c r="B35" s="4492" t="s">
        <v>19</v>
      </c>
      <c r="C35" s="4493">
        <v>15</v>
      </c>
      <c r="D35" s="4329">
        <v>74</v>
      </c>
      <c r="E35" s="4507" t="s">
        <v>9</v>
      </c>
      <c r="F35" s="4507" t="s">
        <v>9</v>
      </c>
      <c r="G35" s="4329">
        <v>4</v>
      </c>
      <c r="H35" s="4329">
        <v>41</v>
      </c>
      <c r="I35" s="4507" t="s">
        <v>9</v>
      </c>
      <c r="J35" s="4494">
        <f t="shared" si="2"/>
        <v>134</v>
      </c>
      <c r="K35" s="4508">
        <v>2</v>
      </c>
      <c r="L35" s="4329">
        <v>17</v>
      </c>
      <c r="M35" s="4507" t="s">
        <v>9</v>
      </c>
      <c r="N35" s="4507" t="s">
        <v>9</v>
      </c>
      <c r="O35" s="4329">
        <v>6</v>
      </c>
      <c r="P35" s="4329">
        <v>26</v>
      </c>
      <c r="Q35" s="4507" t="s">
        <v>9</v>
      </c>
      <c r="R35" s="4495">
        <f t="shared" si="1"/>
        <v>51</v>
      </c>
    </row>
    <row r="36" spans="1:18" ht="12" customHeight="1">
      <c r="A36" s="7813"/>
      <c r="B36" s="4492" t="s">
        <v>20</v>
      </c>
      <c r="C36" s="4493">
        <v>9</v>
      </c>
      <c r="D36" s="4329">
        <v>62</v>
      </c>
      <c r="E36" s="4507" t="s">
        <v>9</v>
      </c>
      <c r="F36" s="4507" t="s">
        <v>9</v>
      </c>
      <c r="G36" s="4329">
        <v>6</v>
      </c>
      <c r="H36" s="4329">
        <v>41</v>
      </c>
      <c r="I36" s="4507" t="s">
        <v>9</v>
      </c>
      <c r="J36" s="4494">
        <f t="shared" si="2"/>
        <v>118</v>
      </c>
      <c r="K36" s="4508">
        <v>1</v>
      </c>
      <c r="L36" s="4329">
        <v>10</v>
      </c>
      <c r="M36" s="4507" t="s">
        <v>9</v>
      </c>
      <c r="N36" s="4507" t="s">
        <v>9</v>
      </c>
      <c r="O36" s="4329">
        <v>3</v>
      </c>
      <c r="P36" s="4329">
        <v>16</v>
      </c>
      <c r="Q36" s="4507" t="s">
        <v>9</v>
      </c>
      <c r="R36" s="4495">
        <f t="shared" si="1"/>
        <v>30</v>
      </c>
    </row>
    <row r="37" spans="1:18" ht="12" customHeight="1">
      <c r="A37" s="7813"/>
      <c r="B37" s="4492" t="s">
        <v>21</v>
      </c>
      <c r="C37" s="4493">
        <v>13</v>
      </c>
      <c r="D37" s="4329">
        <v>40</v>
      </c>
      <c r="E37" s="4507" t="s">
        <v>9</v>
      </c>
      <c r="F37" s="4507" t="s">
        <v>9</v>
      </c>
      <c r="G37" s="4329">
        <v>4</v>
      </c>
      <c r="H37" s="4329">
        <v>27</v>
      </c>
      <c r="I37" s="4507" t="s">
        <v>9</v>
      </c>
      <c r="J37" s="4494">
        <f t="shared" si="2"/>
        <v>84</v>
      </c>
      <c r="K37" s="4508">
        <v>4</v>
      </c>
      <c r="L37" s="4329">
        <v>11</v>
      </c>
      <c r="M37" s="4507" t="s">
        <v>9</v>
      </c>
      <c r="N37" s="4507" t="s">
        <v>9</v>
      </c>
      <c r="O37" s="4329">
        <v>3</v>
      </c>
      <c r="P37" s="4329">
        <v>11</v>
      </c>
      <c r="Q37" s="4507" t="s">
        <v>9</v>
      </c>
      <c r="R37" s="4495">
        <f t="shared" si="1"/>
        <v>29</v>
      </c>
    </row>
    <row r="38" spans="1:18" ht="12" customHeight="1">
      <c r="A38" s="7813"/>
      <c r="B38" s="4492" t="s">
        <v>22</v>
      </c>
      <c r="C38" s="4493">
        <v>17</v>
      </c>
      <c r="D38" s="4329">
        <v>64</v>
      </c>
      <c r="E38" s="4507" t="s">
        <v>9</v>
      </c>
      <c r="F38" s="4507" t="s">
        <v>9</v>
      </c>
      <c r="G38" s="4329">
        <v>3</v>
      </c>
      <c r="H38" s="4329">
        <v>29</v>
      </c>
      <c r="I38" s="4507" t="s">
        <v>9</v>
      </c>
      <c r="J38" s="4494">
        <f t="shared" si="2"/>
        <v>113</v>
      </c>
      <c r="K38" s="4508">
        <v>3</v>
      </c>
      <c r="L38" s="4329">
        <v>14</v>
      </c>
      <c r="M38" s="4507" t="s">
        <v>9</v>
      </c>
      <c r="N38" s="4507" t="s">
        <v>9</v>
      </c>
      <c r="O38" s="4507" t="s">
        <v>9</v>
      </c>
      <c r="P38" s="4329">
        <v>9</v>
      </c>
      <c r="Q38" s="4507" t="s">
        <v>9</v>
      </c>
      <c r="R38" s="4495">
        <f t="shared" si="1"/>
        <v>26</v>
      </c>
    </row>
    <row r="39" spans="1:18" ht="12" customHeight="1">
      <c r="A39" s="7813"/>
      <c r="B39" s="4492" t="s">
        <v>23</v>
      </c>
      <c r="C39" s="4493">
        <v>10</v>
      </c>
      <c r="D39" s="4329">
        <v>33</v>
      </c>
      <c r="E39" s="4507" t="s">
        <v>9</v>
      </c>
      <c r="F39" s="4507" t="s">
        <v>9</v>
      </c>
      <c r="G39" s="4329">
        <v>2</v>
      </c>
      <c r="H39" s="4329">
        <v>21</v>
      </c>
      <c r="I39" s="4507" t="s">
        <v>9</v>
      </c>
      <c r="J39" s="4494">
        <f t="shared" si="2"/>
        <v>66</v>
      </c>
      <c r="K39" s="4508">
        <v>1</v>
      </c>
      <c r="L39" s="4329">
        <v>14</v>
      </c>
      <c r="M39" s="4507" t="s">
        <v>9</v>
      </c>
      <c r="N39" s="4507" t="s">
        <v>9</v>
      </c>
      <c r="O39" s="4329">
        <v>1</v>
      </c>
      <c r="P39" s="4329">
        <v>14</v>
      </c>
      <c r="Q39" s="4507" t="s">
        <v>9</v>
      </c>
      <c r="R39" s="4495">
        <f t="shared" si="1"/>
        <v>30</v>
      </c>
    </row>
    <row r="40" spans="1:18" ht="12" customHeight="1">
      <c r="A40" s="7813"/>
      <c r="B40" s="4492" t="s">
        <v>24</v>
      </c>
      <c r="C40" s="4493">
        <v>12</v>
      </c>
      <c r="D40" s="4329">
        <v>58</v>
      </c>
      <c r="E40" s="4507" t="s">
        <v>9</v>
      </c>
      <c r="F40" s="4507" t="s">
        <v>9</v>
      </c>
      <c r="G40" s="4329">
        <v>4</v>
      </c>
      <c r="H40" s="4329">
        <v>34</v>
      </c>
      <c r="I40" s="4507" t="s">
        <v>9</v>
      </c>
      <c r="J40" s="4494">
        <f t="shared" si="2"/>
        <v>108</v>
      </c>
      <c r="K40" s="4508">
        <v>1</v>
      </c>
      <c r="L40" s="4329">
        <v>13</v>
      </c>
      <c r="M40" s="4507" t="s">
        <v>9</v>
      </c>
      <c r="N40" s="4507" t="s">
        <v>9</v>
      </c>
      <c r="O40" s="4329">
        <v>1</v>
      </c>
      <c r="P40" s="4329">
        <v>20</v>
      </c>
      <c r="Q40" s="4507" t="s">
        <v>9</v>
      </c>
      <c r="R40" s="4495">
        <f t="shared" si="1"/>
        <v>35</v>
      </c>
    </row>
    <row r="41" spans="1:18" ht="12" customHeight="1" thickBot="1">
      <c r="A41" s="7744"/>
      <c r="B41" s="4509" t="s">
        <v>25</v>
      </c>
      <c r="C41" s="4501">
        <v>16</v>
      </c>
      <c r="D41" s="4502">
        <v>69</v>
      </c>
      <c r="E41" s="4510" t="s">
        <v>9</v>
      </c>
      <c r="F41" s="4510" t="s">
        <v>9</v>
      </c>
      <c r="G41" s="4502">
        <v>3</v>
      </c>
      <c r="H41" s="4502">
        <v>19</v>
      </c>
      <c r="I41" s="4510" t="s">
        <v>9</v>
      </c>
      <c r="J41" s="4503">
        <f t="shared" si="2"/>
        <v>107</v>
      </c>
      <c r="K41" s="4511">
        <v>6</v>
      </c>
      <c r="L41" s="4510">
        <v>27</v>
      </c>
      <c r="M41" s="4510" t="s">
        <v>9</v>
      </c>
      <c r="N41" s="4510" t="s">
        <v>9</v>
      </c>
      <c r="O41" s="4510">
        <v>7</v>
      </c>
      <c r="P41" s="4510">
        <v>22</v>
      </c>
      <c r="Q41" s="4510" t="s">
        <v>9</v>
      </c>
      <c r="R41" s="4504">
        <f t="shared" ref="R41:R77" si="3">SUM(K41:Q41)</f>
        <v>62</v>
      </c>
    </row>
    <row r="42" spans="1:18" ht="12" customHeight="1">
      <c r="A42" s="7815">
        <v>2007</v>
      </c>
      <c r="B42" s="4512" t="s">
        <v>14</v>
      </c>
      <c r="C42" s="4489">
        <v>7</v>
      </c>
      <c r="D42" s="1004">
        <v>80</v>
      </c>
      <c r="E42" s="1004" t="s">
        <v>9</v>
      </c>
      <c r="F42" s="1004" t="s">
        <v>9</v>
      </c>
      <c r="G42" s="1004">
        <v>6</v>
      </c>
      <c r="H42" s="1004">
        <v>43</v>
      </c>
      <c r="I42" s="1004" t="s">
        <v>9</v>
      </c>
      <c r="J42" s="4490">
        <f t="shared" si="2"/>
        <v>136</v>
      </c>
      <c r="K42" s="4489">
        <v>5</v>
      </c>
      <c r="L42" s="1004">
        <v>8</v>
      </c>
      <c r="M42" s="1004" t="s">
        <v>9</v>
      </c>
      <c r="N42" s="1004" t="s">
        <v>9</v>
      </c>
      <c r="O42" s="1004" t="s">
        <v>9</v>
      </c>
      <c r="P42" s="1004">
        <v>24</v>
      </c>
      <c r="Q42" s="1004" t="s">
        <v>9</v>
      </c>
      <c r="R42" s="4491">
        <f t="shared" si="3"/>
        <v>37</v>
      </c>
    </row>
    <row r="43" spans="1:18" ht="12" customHeight="1">
      <c r="A43" s="7813"/>
      <c r="B43" s="4492" t="s">
        <v>15</v>
      </c>
      <c r="C43" s="4493">
        <v>7</v>
      </c>
      <c r="D43" s="4329">
        <v>89</v>
      </c>
      <c r="E43" s="4329" t="s">
        <v>9</v>
      </c>
      <c r="F43" s="4329" t="s">
        <v>9</v>
      </c>
      <c r="G43" s="4329">
        <v>6</v>
      </c>
      <c r="H43" s="4329">
        <v>44</v>
      </c>
      <c r="I43" s="4329" t="s">
        <v>9</v>
      </c>
      <c r="J43" s="4494">
        <f t="shared" si="2"/>
        <v>146</v>
      </c>
      <c r="K43" s="4493">
        <v>3</v>
      </c>
      <c r="L43" s="4329">
        <v>17</v>
      </c>
      <c r="M43" s="4329" t="s">
        <v>9</v>
      </c>
      <c r="N43" s="4329" t="s">
        <v>9</v>
      </c>
      <c r="O43" s="4329">
        <v>1</v>
      </c>
      <c r="P43" s="4329">
        <v>23</v>
      </c>
      <c r="Q43" s="4329" t="s">
        <v>9</v>
      </c>
      <c r="R43" s="4495">
        <f t="shared" si="3"/>
        <v>44</v>
      </c>
    </row>
    <row r="44" spans="1:18" ht="12" customHeight="1">
      <c r="A44" s="7813"/>
      <c r="B44" s="4492" t="s">
        <v>16</v>
      </c>
      <c r="C44" s="4493">
        <v>13</v>
      </c>
      <c r="D44" s="4329">
        <v>84</v>
      </c>
      <c r="E44" s="4329" t="s">
        <v>9</v>
      </c>
      <c r="F44" s="4329" t="s">
        <v>9</v>
      </c>
      <c r="G44" s="4329">
        <v>8</v>
      </c>
      <c r="H44" s="4329">
        <v>57</v>
      </c>
      <c r="I44" s="4329" t="s">
        <v>9</v>
      </c>
      <c r="J44" s="4494">
        <f t="shared" si="2"/>
        <v>162</v>
      </c>
      <c r="K44" s="4493">
        <v>3</v>
      </c>
      <c r="L44" s="4329">
        <v>18</v>
      </c>
      <c r="M44" s="4329" t="s">
        <v>9</v>
      </c>
      <c r="N44" s="4329" t="s">
        <v>9</v>
      </c>
      <c r="O44" s="4329">
        <v>1</v>
      </c>
      <c r="P44" s="4329">
        <v>12</v>
      </c>
      <c r="Q44" s="4329" t="s">
        <v>9</v>
      </c>
      <c r="R44" s="4495">
        <f t="shared" si="3"/>
        <v>34</v>
      </c>
    </row>
    <row r="45" spans="1:18" ht="12" customHeight="1">
      <c r="A45" s="7813"/>
      <c r="B45" s="4492" t="s">
        <v>17</v>
      </c>
      <c r="C45" s="4493">
        <v>10</v>
      </c>
      <c r="D45" s="4329">
        <v>74</v>
      </c>
      <c r="E45" s="4329" t="s">
        <v>9</v>
      </c>
      <c r="F45" s="4329" t="s">
        <v>9</v>
      </c>
      <c r="G45" s="4329">
        <v>6</v>
      </c>
      <c r="H45" s="4329">
        <v>39</v>
      </c>
      <c r="I45" s="4329">
        <v>1</v>
      </c>
      <c r="J45" s="4494">
        <f t="shared" si="2"/>
        <v>130</v>
      </c>
      <c r="K45" s="4493">
        <v>3</v>
      </c>
      <c r="L45" s="4329">
        <v>21</v>
      </c>
      <c r="M45" s="4329" t="s">
        <v>9</v>
      </c>
      <c r="N45" s="4329" t="s">
        <v>9</v>
      </c>
      <c r="O45" s="4329">
        <v>3</v>
      </c>
      <c r="P45" s="4329">
        <v>20</v>
      </c>
      <c r="Q45" s="4329" t="s">
        <v>9</v>
      </c>
      <c r="R45" s="4495">
        <f t="shared" si="3"/>
        <v>47</v>
      </c>
    </row>
    <row r="46" spans="1:18" ht="12" customHeight="1">
      <c r="A46" s="7813"/>
      <c r="B46" s="4492" t="s">
        <v>18</v>
      </c>
      <c r="C46" s="4493">
        <v>11</v>
      </c>
      <c r="D46" s="4329">
        <v>76</v>
      </c>
      <c r="E46" s="4329" t="s">
        <v>9</v>
      </c>
      <c r="F46" s="4329" t="s">
        <v>9</v>
      </c>
      <c r="G46" s="4329">
        <v>4</v>
      </c>
      <c r="H46" s="4329">
        <v>45</v>
      </c>
      <c r="I46" s="4329" t="s">
        <v>9</v>
      </c>
      <c r="J46" s="4494">
        <f t="shared" si="2"/>
        <v>136</v>
      </c>
      <c r="K46" s="4493">
        <v>8</v>
      </c>
      <c r="L46" s="4329">
        <v>11</v>
      </c>
      <c r="M46" s="4329" t="s">
        <v>9</v>
      </c>
      <c r="N46" s="4329" t="s">
        <v>9</v>
      </c>
      <c r="O46" s="4329">
        <v>7</v>
      </c>
      <c r="P46" s="4329">
        <v>17</v>
      </c>
      <c r="Q46" s="4329" t="s">
        <v>9</v>
      </c>
      <c r="R46" s="4495">
        <f t="shared" si="3"/>
        <v>43</v>
      </c>
    </row>
    <row r="47" spans="1:18" ht="12" customHeight="1">
      <c r="A47" s="7813"/>
      <c r="B47" s="4492" t="s">
        <v>19</v>
      </c>
      <c r="C47" s="4493">
        <v>7</v>
      </c>
      <c r="D47" s="4329">
        <v>61</v>
      </c>
      <c r="E47" s="4329" t="s">
        <v>9</v>
      </c>
      <c r="F47" s="4329" t="s">
        <v>9</v>
      </c>
      <c r="G47" s="4329">
        <v>8</v>
      </c>
      <c r="H47" s="4329">
        <v>46</v>
      </c>
      <c r="I47" s="4329" t="s">
        <v>9</v>
      </c>
      <c r="J47" s="4494">
        <f t="shared" si="2"/>
        <v>122</v>
      </c>
      <c r="K47" s="4493">
        <v>5</v>
      </c>
      <c r="L47" s="4329">
        <v>12</v>
      </c>
      <c r="M47" s="4329">
        <v>1</v>
      </c>
      <c r="N47" s="4329" t="s">
        <v>9</v>
      </c>
      <c r="O47" s="4329">
        <v>1</v>
      </c>
      <c r="P47" s="4329">
        <v>22</v>
      </c>
      <c r="Q47" s="4329" t="s">
        <v>9</v>
      </c>
      <c r="R47" s="4495">
        <f t="shared" si="3"/>
        <v>41</v>
      </c>
    </row>
    <row r="48" spans="1:18" ht="12" customHeight="1">
      <c r="A48" s="7813"/>
      <c r="B48" s="4492" t="s">
        <v>20</v>
      </c>
      <c r="C48" s="4493">
        <v>16</v>
      </c>
      <c r="D48" s="4329">
        <v>73</v>
      </c>
      <c r="E48" s="4329" t="s">
        <v>9</v>
      </c>
      <c r="F48" s="4329" t="s">
        <v>9</v>
      </c>
      <c r="G48" s="4329">
        <v>5</v>
      </c>
      <c r="H48" s="4329">
        <v>26</v>
      </c>
      <c r="I48" s="4329" t="s">
        <v>9</v>
      </c>
      <c r="J48" s="4494">
        <f t="shared" si="2"/>
        <v>120</v>
      </c>
      <c r="K48" s="4493">
        <v>4</v>
      </c>
      <c r="L48" s="4329">
        <v>18</v>
      </c>
      <c r="M48" s="4329" t="s">
        <v>9</v>
      </c>
      <c r="N48" s="4329" t="s">
        <v>9</v>
      </c>
      <c r="O48" s="4329">
        <v>3</v>
      </c>
      <c r="P48" s="4329">
        <v>13</v>
      </c>
      <c r="Q48" s="4329" t="s">
        <v>9</v>
      </c>
      <c r="R48" s="4495">
        <f t="shared" si="3"/>
        <v>38</v>
      </c>
    </row>
    <row r="49" spans="1:18" ht="12" customHeight="1">
      <c r="A49" s="7813"/>
      <c r="B49" s="4492" t="s">
        <v>21</v>
      </c>
      <c r="C49" s="4493">
        <v>11</v>
      </c>
      <c r="D49" s="4329">
        <v>56</v>
      </c>
      <c r="E49" s="4329" t="s">
        <v>9</v>
      </c>
      <c r="F49" s="4329" t="s">
        <v>9</v>
      </c>
      <c r="G49" s="4329">
        <v>5</v>
      </c>
      <c r="H49" s="4329">
        <v>26</v>
      </c>
      <c r="I49" s="4329" t="s">
        <v>9</v>
      </c>
      <c r="J49" s="4494">
        <f t="shared" si="2"/>
        <v>98</v>
      </c>
      <c r="K49" s="4493">
        <v>3</v>
      </c>
      <c r="L49" s="4329">
        <v>13</v>
      </c>
      <c r="M49" s="4329" t="s">
        <v>9</v>
      </c>
      <c r="N49" s="4329" t="s">
        <v>9</v>
      </c>
      <c r="O49" s="4329">
        <v>3</v>
      </c>
      <c r="P49" s="4329">
        <v>15</v>
      </c>
      <c r="Q49" s="4329" t="s">
        <v>9</v>
      </c>
      <c r="R49" s="4495">
        <f t="shared" si="3"/>
        <v>34</v>
      </c>
    </row>
    <row r="50" spans="1:18" ht="12" customHeight="1">
      <c r="A50" s="7813"/>
      <c r="B50" s="4492" t="s">
        <v>22</v>
      </c>
      <c r="C50" s="4493">
        <v>10</v>
      </c>
      <c r="D50" s="4329">
        <v>71</v>
      </c>
      <c r="E50" s="4329" t="s">
        <v>9</v>
      </c>
      <c r="F50" s="4329" t="s">
        <v>9</v>
      </c>
      <c r="G50" s="4329">
        <v>2</v>
      </c>
      <c r="H50" s="4329">
        <v>40</v>
      </c>
      <c r="I50" s="4329" t="s">
        <v>9</v>
      </c>
      <c r="J50" s="4494">
        <f t="shared" si="2"/>
        <v>123</v>
      </c>
      <c r="K50" s="4493">
        <v>1</v>
      </c>
      <c r="L50" s="4329">
        <v>13</v>
      </c>
      <c r="M50" s="4329" t="s">
        <v>9</v>
      </c>
      <c r="N50" s="4329" t="s">
        <v>9</v>
      </c>
      <c r="O50" s="4329">
        <v>2</v>
      </c>
      <c r="P50" s="4329">
        <v>10</v>
      </c>
      <c r="Q50" s="4329" t="s">
        <v>9</v>
      </c>
      <c r="R50" s="4495">
        <f t="shared" si="3"/>
        <v>26</v>
      </c>
    </row>
    <row r="51" spans="1:18" ht="12" customHeight="1">
      <c r="A51" s="7813"/>
      <c r="B51" s="4492" t="s">
        <v>23</v>
      </c>
      <c r="C51" s="4493">
        <v>8</v>
      </c>
      <c r="D51" s="4329">
        <v>56</v>
      </c>
      <c r="E51" s="4329" t="s">
        <v>9</v>
      </c>
      <c r="F51" s="4329" t="s">
        <v>9</v>
      </c>
      <c r="G51" s="4329">
        <v>2</v>
      </c>
      <c r="H51" s="4329">
        <v>24</v>
      </c>
      <c r="I51" s="4329" t="s">
        <v>9</v>
      </c>
      <c r="J51" s="4494">
        <f t="shared" si="2"/>
        <v>90</v>
      </c>
      <c r="K51" s="4493">
        <v>2</v>
      </c>
      <c r="L51" s="4329">
        <v>8</v>
      </c>
      <c r="M51" s="4329" t="s">
        <v>9</v>
      </c>
      <c r="N51" s="4329" t="s">
        <v>9</v>
      </c>
      <c r="O51" s="4329">
        <v>1</v>
      </c>
      <c r="P51" s="4329">
        <v>14</v>
      </c>
      <c r="Q51" s="4329" t="s">
        <v>9</v>
      </c>
      <c r="R51" s="4495">
        <f t="shared" si="3"/>
        <v>25</v>
      </c>
    </row>
    <row r="52" spans="1:18" ht="12" customHeight="1">
      <c r="A52" s="7813"/>
      <c r="B52" s="4492" t="s">
        <v>24</v>
      </c>
      <c r="C52" s="4493">
        <v>15</v>
      </c>
      <c r="D52" s="4329">
        <v>72</v>
      </c>
      <c r="E52" s="4329" t="s">
        <v>9</v>
      </c>
      <c r="F52" s="4329" t="s">
        <v>9</v>
      </c>
      <c r="G52" s="4329">
        <v>5</v>
      </c>
      <c r="H52" s="4329">
        <v>33</v>
      </c>
      <c r="I52" s="4329" t="s">
        <v>9</v>
      </c>
      <c r="J52" s="4494">
        <f t="shared" si="2"/>
        <v>125</v>
      </c>
      <c r="K52" s="4493">
        <v>3</v>
      </c>
      <c r="L52" s="4329">
        <v>17</v>
      </c>
      <c r="M52" s="4329" t="s">
        <v>9</v>
      </c>
      <c r="N52" s="4329" t="s">
        <v>9</v>
      </c>
      <c r="O52" s="4329">
        <v>1</v>
      </c>
      <c r="P52" s="4329">
        <v>13</v>
      </c>
      <c r="Q52" s="4329" t="s">
        <v>9</v>
      </c>
      <c r="R52" s="4495">
        <f t="shared" si="3"/>
        <v>34</v>
      </c>
    </row>
    <row r="53" spans="1:18" ht="12" customHeight="1" thickBot="1">
      <c r="A53" s="7744"/>
      <c r="B53" s="4509" t="s">
        <v>25</v>
      </c>
      <c r="C53" s="4501">
        <v>10</v>
      </c>
      <c r="D53" s="4502">
        <v>54</v>
      </c>
      <c r="E53" s="4502" t="s">
        <v>9</v>
      </c>
      <c r="F53" s="4502" t="s">
        <v>9</v>
      </c>
      <c r="G53" s="4502" t="s">
        <v>9</v>
      </c>
      <c r="H53" s="4502">
        <v>26</v>
      </c>
      <c r="I53" s="4502" t="s">
        <v>9</v>
      </c>
      <c r="J53" s="4503">
        <f t="shared" si="2"/>
        <v>90</v>
      </c>
      <c r="K53" s="4501">
        <v>3</v>
      </c>
      <c r="L53" s="4502">
        <v>18</v>
      </c>
      <c r="M53" s="4502" t="s">
        <v>9</v>
      </c>
      <c r="N53" s="4502" t="s">
        <v>9</v>
      </c>
      <c r="O53" s="4502">
        <v>6</v>
      </c>
      <c r="P53" s="4502">
        <v>12</v>
      </c>
      <c r="Q53" s="4502">
        <v>1</v>
      </c>
      <c r="R53" s="4504">
        <f t="shared" si="3"/>
        <v>40</v>
      </c>
    </row>
    <row r="54" spans="1:18" ht="12" customHeight="1">
      <c r="A54" s="7812">
        <v>2008</v>
      </c>
      <c r="B54" s="4488" t="s">
        <v>14</v>
      </c>
      <c r="C54" s="4513">
        <v>12</v>
      </c>
      <c r="D54" s="4505">
        <v>81</v>
      </c>
      <c r="E54" s="1004" t="s">
        <v>9</v>
      </c>
      <c r="F54" s="1004" t="s">
        <v>9</v>
      </c>
      <c r="G54" s="4505">
        <v>2</v>
      </c>
      <c r="H54" s="4505">
        <v>48</v>
      </c>
      <c r="I54" s="1004" t="s">
        <v>9</v>
      </c>
      <c r="J54" s="4490">
        <f t="shared" si="2"/>
        <v>143</v>
      </c>
      <c r="K54" s="4513">
        <v>11</v>
      </c>
      <c r="L54" s="4505">
        <v>16</v>
      </c>
      <c r="M54" s="1004" t="s">
        <v>9</v>
      </c>
      <c r="N54" s="1004" t="s">
        <v>9</v>
      </c>
      <c r="O54" s="4505">
        <v>1</v>
      </c>
      <c r="P54" s="4505">
        <v>29</v>
      </c>
      <c r="Q54" s="1004" t="s">
        <v>9</v>
      </c>
      <c r="R54" s="4491">
        <f t="shared" si="3"/>
        <v>57</v>
      </c>
    </row>
    <row r="55" spans="1:18" ht="12" customHeight="1">
      <c r="A55" s="7813"/>
      <c r="B55" s="4492" t="s">
        <v>15</v>
      </c>
      <c r="C55" s="4514">
        <v>7</v>
      </c>
      <c r="D55" s="4507">
        <v>62</v>
      </c>
      <c r="E55" s="4329" t="s">
        <v>9</v>
      </c>
      <c r="F55" s="4329" t="s">
        <v>9</v>
      </c>
      <c r="G55" s="4507">
        <v>4</v>
      </c>
      <c r="H55" s="4507">
        <v>44</v>
      </c>
      <c r="I55" s="4329" t="s">
        <v>9</v>
      </c>
      <c r="J55" s="4494">
        <f t="shared" si="2"/>
        <v>117</v>
      </c>
      <c r="K55" s="4514">
        <v>10</v>
      </c>
      <c r="L55" s="4507">
        <v>24</v>
      </c>
      <c r="M55" s="4329" t="s">
        <v>9</v>
      </c>
      <c r="N55" s="4329" t="s">
        <v>9</v>
      </c>
      <c r="O55" s="4507">
        <v>2</v>
      </c>
      <c r="P55" s="4507">
        <v>17</v>
      </c>
      <c r="Q55" s="4329" t="s">
        <v>9</v>
      </c>
      <c r="R55" s="4495">
        <f t="shared" si="3"/>
        <v>53</v>
      </c>
    </row>
    <row r="56" spans="1:18" ht="12" customHeight="1">
      <c r="A56" s="7813"/>
      <c r="B56" s="4492" t="s">
        <v>16</v>
      </c>
      <c r="C56" s="4514">
        <v>15</v>
      </c>
      <c r="D56" s="4507">
        <v>68</v>
      </c>
      <c r="E56" s="4329" t="s">
        <v>9</v>
      </c>
      <c r="F56" s="4329" t="s">
        <v>9</v>
      </c>
      <c r="G56" s="4507">
        <v>8</v>
      </c>
      <c r="H56" s="4507">
        <v>47</v>
      </c>
      <c r="I56" s="4329" t="s">
        <v>9</v>
      </c>
      <c r="J56" s="4494">
        <f t="shared" si="2"/>
        <v>138</v>
      </c>
      <c r="K56" s="4514">
        <v>5</v>
      </c>
      <c r="L56" s="4507">
        <v>27</v>
      </c>
      <c r="M56" s="4329" t="s">
        <v>9</v>
      </c>
      <c r="N56" s="4329" t="s">
        <v>9</v>
      </c>
      <c r="O56" s="4507">
        <v>2</v>
      </c>
      <c r="P56" s="4507">
        <v>13</v>
      </c>
      <c r="Q56" s="4329" t="s">
        <v>9</v>
      </c>
      <c r="R56" s="4495">
        <f t="shared" si="3"/>
        <v>47</v>
      </c>
    </row>
    <row r="57" spans="1:18" ht="12" customHeight="1">
      <c r="A57" s="7813"/>
      <c r="B57" s="4492" t="s">
        <v>17</v>
      </c>
      <c r="C57" s="4514">
        <v>18</v>
      </c>
      <c r="D57" s="4507">
        <v>61</v>
      </c>
      <c r="E57" s="4329" t="s">
        <v>9</v>
      </c>
      <c r="F57" s="4329" t="s">
        <v>9</v>
      </c>
      <c r="G57" s="4507">
        <v>4</v>
      </c>
      <c r="H57" s="4507">
        <v>46</v>
      </c>
      <c r="I57" s="4507">
        <v>1</v>
      </c>
      <c r="J57" s="4494">
        <f t="shared" si="2"/>
        <v>130</v>
      </c>
      <c r="K57" s="4514">
        <v>3</v>
      </c>
      <c r="L57" s="4507">
        <v>12</v>
      </c>
      <c r="M57" s="4329" t="s">
        <v>9</v>
      </c>
      <c r="N57" s="4329" t="s">
        <v>9</v>
      </c>
      <c r="O57" s="4507">
        <v>4</v>
      </c>
      <c r="P57" s="4507">
        <v>9</v>
      </c>
      <c r="Q57" s="4329" t="s">
        <v>9</v>
      </c>
      <c r="R57" s="4495">
        <f t="shared" si="3"/>
        <v>28</v>
      </c>
    </row>
    <row r="58" spans="1:18" ht="12" customHeight="1">
      <c r="A58" s="7813"/>
      <c r="B58" s="4492" t="s">
        <v>18</v>
      </c>
      <c r="C58" s="4514">
        <v>12</v>
      </c>
      <c r="D58" s="4507">
        <v>61</v>
      </c>
      <c r="E58" s="4329" t="s">
        <v>9</v>
      </c>
      <c r="F58" s="4329" t="s">
        <v>9</v>
      </c>
      <c r="G58" s="4507">
        <v>4</v>
      </c>
      <c r="H58" s="4507">
        <v>32</v>
      </c>
      <c r="I58" s="4329" t="s">
        <v>9</v>
      </c>
      <c r="J58" s="4494">
        <f t="shared" si="2"/>
        <v>109</v>
      </c>
      <c r="K58" s="4514">
        <v>5</v>
      </c>
      <c r="L58" s="4507">
        <v>13</v>
      </c>
      <c r="M58" s="4329" t="s">
        <v>9</v>
      </c>
      <c r="N58" s="4329" t="s">
        <v>9</v>
      </c>
      <c r="O58" s="4507">
        <v>2</v>
      </c>
      <c r="P58" s="4507">
        <v>15</v>
      </c>
      <c r="Q58" s="4329" t="s">
        <v>9</v>
      </c>
      <c r="R58" s="4495">
        <f t="shared" si="3"/>
        <v>35</v>
      </c>
    </row>
    <row r="59" spans="1:18" ht="12" customHeight="1">
      <c r="A59" s="7813"/>
      <c r="B59" s="4492" t="s">
        <v>19</v>
      </c>
      <c r="C59" s="4514">
        <v>13</v>
      </c>
      <c r="D59" s="4507">
        <v>61</v>
      </c>
      <c r="E59" s="4329" t="s">
        <v>9</v>
      </c>
      <c r="F59" s="4329" t="s">
        <v>9</v>
      </c>
      <c r="G59" s="4507">
        <v>3</v>
      </c>
      <c r="H59" s="4507">
        <v>37</v>
      </c>
      <c r="I59" s="4329" t="s">
        <v>9</v>
      </c>
      <c r="J59" s="4494">
        <f t="shared" si="2"/>
        <v>114</v>
      </c>
      <c r="K59" s="4514">
        <v>2</v>
      </c>
      <c r="L59" s="4507">
        <v>13</v>
      </c>
      <c r="M59" s="4329" t="s">
        <v>9</v>
      </c>
      <c r="N59" s="4329" t="s">
        <v>9</v>
      </c>
      <c r="O59" s="4507">
        <v>3</v>
      </c>
      <c r="P59" s="4507">
        <v>18</v>
      </c>
      <c r="Q59" s="4329" t="s">
        <v>9</v>
      </c>
      <c r="R59" s="4495">
        <f t="shared" si="3"/>
        <v>36</v>
      </c>
    </row>
    <row r="60" spans="1:18" ht="12" customHeight="1">
      <c r="A60" s="7813"/>
      <c r="B60" s="4492" t="s">
        <v>20</v>
      </c>
      <c r="C60" s="4514">
        <v>7</v>
      </c>
      <c r="D60" s="4507">
        <v>71</v>
      </c>
      <c r="E60" s="4329" t="s">
        <v>9</v>
      </c>
      <c r="F60" s="4329" t="s">
        <v>9</v>
      </c>
      <c r="G60" s="4507">
        <v>5</v>
      </c>
      <c r="H60" s="4507">
        <v>22</v>
      </c>
      <c r="I60" s="4329" t="s">
        <v>9</v>
      </c>
      <c r="J60" s="4494">
        <f t="shared" si="2"/>
        <v>105</v>
      </c>
      <c r="K60" s="4514">
        <v>5</v>
      </c>
      <c r="L60" s="4507">
        <v>16</v>
      </c>
      <c r="M60" s="4329" t="s">
        <v>9</v>
      </c>
      <c r="N60" s="4329" t="s">
        <v>9</v>
      </c>
      <c r="O60" s="4507">
        <v>4</v>
      </c>
      <c r="P60" s="4507">
        <v>25</v>
      </c>
      <c r="Q60" s="4329" t="s">
        <v>9</v>
      </c>
      <c r="R60" s="4495">
        <f t="shared" si="3"/>
        <v>50</v>
      </c>
    </row>
    <row r="61" spans="1:18" ht="12" customHeight="1">
      <c r="A61" s="7813"/>
      <c r="B61" s="4492" t="s">
        <v>21</v>
      </c>
      <c r="C61" s="4514">
        <v>23</v>
      </c>
      <c r="D61" s="4507">
        <v>48</v>
      </c>
      <c r="E61" s="4329">
        <v>1</v>
      </c>
      <c r="F61" s="4329" t="s">
        <v>9</v>
      </c>
      <c r="G61" s="4507">
        <v>6</v>
      </c>
      <c r="H61" s="4507">
        <v>31</v>
      </c>
      <c r="I61" s="4329" t="s">
        <v>9</v>
      </c>
      <c r="J61" s="4494">
        <f t="shared" si="2"/>
        <v>109</v>
      </c>
      <c r="K61" s="4514">
        <v>2</v>
      </c>
      <c r="L61" s="4507">
        <v>23</v>
      </c>
      <c r="M61" s="4329" t="s">
        <v>9</v>
      </c>
      <c r="N61" s="4329" t="s">
        <v>9</v>
      </c>
      <c r="O61" s="4507">
        <v>2</v>
      </c>
      <c r="P61" s="4507">
        <v>16</v>
      </c>
      <c r="Q61" s="4329" t="s">
        <v>9</v>
      </c>
      <c r="R61" s="4495">
        <f t="shared" si="3"/>
        <v>43</v>
      </c>
    </row>
    <row r="62" spans="1:18" ht="12" customHeight="1">
      <c r="A62" s="7813"/>
      <c r="B62" s="4492" t="s">
        <v>22</v>
      </c>
      <c r="C62" s="4514">
        <v>14</v>
      </c>
      <c r="D62" s="4507">
        <v>58</v>
      </c>
      <c r="E62" s="4329" t="s">
        <v>9</v>
      </c>
      <c r="F62" s="4329" t="s">
        <v>9</v>
      </c>
      <c r="G62" s="4507">
        <v>4</v>
      </c>
      <c r="H62" s="4507">
        <v>33</v>
      </c>
      <c r="I62" s="4329" t="s">
        <v>9</v>
      </c>
      <c r="J62" s="4494">
        <f t="shared" si="2"/>
        <v>109</v>
      </c>
      <c r="K62" s="4514">
        <v>7</v>
      </c>
      <c r="L62" s="4507">
        <v>16</v>
      </c>
      <c r="M62" s="4329" t="s">
        <v>9</v>
      </c>
      <c r="N62" s="4329" t="s">
        <v>9</v>
      </c>
      <c r="O62" s="4507">
        <v>3</v>
      </c>
      <c r="P62" s="4507">
        <v>11</v>
      </c>
      <c r="Q62" s="4329" t="s">
        <v>9</v>
      </c>
      <c r="R62" s="4495">
        <f t="shared" si="3"/>
        <v>37</v>
      </c>
    </row>
    <row r="63" spans="1:18" ht="12" customHeight="1">
      <c r="A63" s="7813"/>
      <c r="B63" s="4492" t="s">
        <v>23</v>
      </c>
      <c r="C63" s="4514">
        <v>8</v>
      </c>
      <c r="D63" s="4507">
        <v>32</v>
      </c>
      <c r="E63" s="4329" t="s">
        <v>9</v>
      </c>
      <c r="F63" s="4329" t="s">
        <v>9</v>
      </c>
      <c r="G63" s="4507">
        <v>2</v>
      </c>
      <c r="H63" s="4507">
        <v>16</v>
      </c>
      <c r="I63" s="4329" t="s">
        <v>9</v>
      </c>
      <c r="J63" s="4494">
        <f t="shared" si="2"/>
        <v>58</v>
      </c>
      <c r="K63" s="4514">
        <v>2</v>
      </c>
      <c r="L63" s="4507">
        <v>6</v>
      </c>
      <c r="M63" s="4329" t="s">
        <v>9</v>
      </c>
      <c r="N63" s="4329" t="s">
        <v>9</v>
      </c>
      <c r="O63" s="4507">
        <v>2</v>
      </c>
      <c r="P63" s="4507">
        <v>12</v>
      </c>
      <c r="Q63" s="4329" t="s">
        <v>9</v>
      </c>
      <c r="R63" s="4495">
        <f t="shared" si="3"/>
        <v>22</v>
      </c>
    </row>
    <row r="64" spans="1:18" ht="12" customHeight="1">
      <c r="A64" s="7813"/>
      <c r="B64" s="4492" t="s">
        <v>24</v>
      </c>
      <c r="C64" s="4514">
        <v>15</v>
      </c>
      <c r="D64" s="4507">
        <v>36</v>
      </c>
      <c r="E64" s="4329" t="s">
        <v>9</v>
      </c>
      <c r="F64" s="4329" t="s">
        <v>9</v>
      </c>
      <c r="G64" s="4329" t="s">
        <v>9</v>
      </c>
      <c r="H64" s="4507">
        <v>27</v>
      </c>
      <c r="I64" s="4329" t="s">
        <v>9</v>
      </c>
      <c r="J64" s="4494">
        <f t="shared" si="2"/>
        <v>78</v>
      </c>
      <c r="K64" s="4514">
        <v>4</v>
      </c>
      <c r="L64" s="4507">
        <v>13</v>
      </c>
      <c r="M64" s="4329" t="s">
        <v>9</v>
      </c>
      <c r="N64" s="4329" t="s">
        <v>9</v>
      </c>
      <c r="O64" s="4329" t="s">
        <v>9</v>
      </c>
      <c r="P64" s="4507">
        <v>10</v>
      </c>
      <c r="Q64" s="4329" t="s">
        <v>9</v>
      </c>
      <c r="R64" s="4495">
        <f t="shared" si="3"/>
        <v>27</v>
      </c>
    </row>
    <row r="65" spans="1:18" ht="12" customHeight="1" thickBot="1">
      <c r="A65" s="7814"/>
      <c r="B65" s="4496" t="s">
        <v>25</v>
      </c>
      <c r="C65" s="4501">
        <v>7</v>
      </c>
      <c r="D65" s="4502">
        <v>27</v>
      </c>
      <c r="E65" s="4502" t="s">
        <v>9</v>
      </c>
      <c r="F65" s="4502" t="s">
        <v>9</v>
      </c>
      <c r="G65" s="4502">
        <v>4</v>
      </c>
      <c r="H65" s="4502">
        <v>22</v>
      </c>
      <c r="I65" s="4502" t="s">
        <v>9</v>
      </c>
      <c r="J65" s="4503">
        <f t="shared" si="2"/>
        <v>60</v>
      </c>
      <c r="K65" s="4501">
        <v>5</v>
      </c>
      <c r="L65" s="4502">
        <v>29</v>
      </c>
      <c r="M65" s="4502" t="s">
        <v>9</v>
      </c>
      <c r="N65" s="4502" t="s">
        <v>9</v>
      </c>
      <c r="O65" s="4502">
        <v>3</v>
      </c>
      <c r="P65" s="4502">
        <v>16</v>
      </c>
      <c r="Q65" s="4502" t="s">
        <v>9</v>
      </c>
      <c r="R65" s="4504">
        <f t="shared" si="3"/>
        <v>53</v>
      </c>
    </row>
    <row r="66" spans="1:18" ht="12" customHeight="1">
      <c r="A66" s="7816">
        <v>2009</v>
      </c>
      <c r="B66" s="4515" t="s">
        <v>14</v>
      </c>
      <c r="C66" s="4513">
        <v>15</v>
      </c>
      <c r="D66" s="4505">
        <v>69</v>
      </c>
      <c r="E66" s="4505" t="s">
        <v>9</v>
      </c>
      <c r="F66" s="4505" t="s">
        <v>9</v>
      </c>
      <c r="G66" s="4505">
        <v>1</v>
      </c>
      <c r="H66" s="4505">
        <v>37</v>
      </c>
      <c r="I66" s="4505" t="s">
        <v>9</v>
      </c>
      <c r="J66" s="4490">
        <f t="shared" si="2"/>
        <v>122</v>
      </c>
      <c r="K66" s="4513">
        <v>11</v>
      </c>
      <c r="L66" s="4505">
        <v>25</v>
      </c>
      <c r="M66" s="4505" t="s">
        <v>9</v>
      </c>
      <c r="N66" s="4505" t="s">
        <v>9</v>
      </c>
      <c r="O66" s="4505">
        <v>4</v>
      </c>
      <c r="P66" s="4505">
        <v>25</v>
      </c>
      <c r="Q66" s="4505" t="s">
        <v>9</v>
      </c>
      <c r="R66" s="4491">
        <f t="shared" si="3"/>
        <v>65</v>
      </c>
    </row>
    <row r="67" spans="1:18" ht="12" customHeight="1">
      <c r="A67" s="7817"/>
      <c r="B67" s="4516" t="s">
        <v>15</v>
      </c>
      <c r="C67" s="4514">
        <v>7</v>
      </c>
      <c r="D67" s="4507">
        <v>54</v>
      </c>
      <c r="E67" s="4507" t="s">
        <v>9</v>
      </c>
      <c r="F67" s="4507" t="s">
        <v>9</v>
      </c>
      <c r="G67" s="4507">
        <v>3</v>
      </c>
      <c r="H67" s="4507">
        <v>33</v>
      </c>
      <c r="I67" s="4507" t="s">
        <v>9</v>
      </c>
      <c r="J67" s="4494">
        <f t="shared" si="2"/>
        <v>97</v>
      </c>
      <c r="K67" s="4514">
        <v>4</v>
      </c>
      <c r="L67" s="4507">
        <v>20</v>
      </c>
      <c r="M67" s="4507" t="s">
        <v>9</v>
      </c>
      <c r="N67" s="4507" t="s">
        <v>9</v>
      </c>
      <c r="O67" s="4507">
        <v>1</v>
      </c>
      <c r="P67" s="4507">
        <v>20</v>
      </c>
      <c r="Q67" s="4507">
        <v>1</v>
      </c>
      <c r="R67" s="4495">
        <f t="shared" si="3"/>
        <v>46</v>
      </c>
    </row>
    <row r="68" spans="1:18" ht="12" customHeight="1">
      <c r="A68" s="7817"/>
      <c r="B68" s="4516" t="s">
        <v>16</v>
      </c>
      <c r="C68" s="4514">
        <v>4</v>
      </c>
      <c r="D68" s="4507">
        <v>49</v>
      </c>
      <c r="E68" s="4507" t="s">
        <v>9</v>
      </c>
      <c r="F68" s="4507" t="s">
        <v>9</v>
      </c>
      <c r="G68" s="4507">
        <v>3</v>
      </c>
      <c r="H68" s="4507">
        <v>39</v>
      </c>
      <c r="I68" s="4507" t="s">
        <v>9</v>
      </c>
      <c r="J68" s="4494">
        <f t="shared" si="2"/>
        <v>95</v>
      </c>
      <c r="K68" s="4514">
        <v>7</v>
      </c>
      <c r="L68" s="4507">
        <v>12</v>
      </c>
      <c r="M68" s="4507" t="s">
        <v>9</v>
      </c>
      <c r="N68" s="4507" t="s">
        <v>9</v>
      </c>
      <c r="O68" s="4507" t="s">
        <v>9</v>
      </c>
      <c r="P68" s="4507">
        <v>22</v>
      </c>
      <c r="Q68" s="4507" t="s">
        <v>9</v>
      </c>
      <c r="R68" s="4495">
        <f t="shared" si="3"/>
        <v>41</v>
      </c>
    </row>
    <row r="69" spans="1:18" ht="12" customHeight="1">
      <c r="A69" s="7817"/>
      <c r="B69" s="4516" t="s">
        <v>17</v>
      </c>
      <c r="C69" s="4514">
        <v>4</v>
      </c>
      <c r="D69" s="4507">
        <v>47</v>
      </c>
      <c r="E69" s="4507" t="s">
        <v>9</v>
      </c>
      <c r="F69" s="4507" t="s">
        <v>9</v>
      </c>
      <c r="G69" s="4507">
        <v>1</v>
      </c>
      <c r="H69" s="4507">
        <v>34</v>
      </c>
      <c r="I69" s="4507" t="s">
        <v>9</v>
      </c>
      <c r="J69" s="4494">
        <f t="shared" si="2"/>
        <v>86</v>
      </c>
      <c r="K69" s="4514">
        <v>6</v>
      </c>
      <c r="L69" s="4507">
        <v>18</v>
      </c>
      <c r="M69" s="4507" t="s">
        <v>9</v>
      </c>
      <c r="N69" s="4507" t="s">
        <v>9</v>
      </c>
      <c r="O69" s="4507">
        <v>2</v>
      </c>
      <c r="P69" s="4507">
        <v>14</v>
      </c>
      <c r="Q69" s="4507" t="s">
        <v>9</v>
      </c>
      <c r="R69" s="4495">
        <f t="shared" si="3"/>
        <v>40</v>
      </c>
    </row>
    <row r="70" spans="1:18" ht="12" customHeight="1">
      <c r="A70" s="7817"/>
      <c r="B70" s="4516" t="s">
        <v>18</v>
      </c>
      <c r="C70" s="4514">
        <v>7</v>
      </c>
      <c r="D70" s="4507">
        <v>42</v>
      </c>
      <c r="E70" s="4507" t="s">
        <v>9</v>
      </c>
      <c r="F70" s="4507" t="s">
        <v>9</v>
      </c>
      <c r="G70" s="4507">
        <v>2</v>
      </c>
      <c r="H70" s="4507">
        <v>37</v>
      </c>
      <c r="I70" s="4507" t="s">
        <v>9</v>
      </c>
      <c r="J70" s="4494">
        <f t="shared" si="2"/>
        <v>88</v>
      </c>
      <c r="K70" s="4514">
        <v>3</v>
      </c>
      <c r="L70" s="4507">
        <v>15</v>
      </c>
      <c r="M70" s="4507" t="s">
        <v>9</v>
      </c>
      <c r="N70" s="4507" t="s">
        <v>9</v>
      </c>
      <c r="O70" s="4507">
        <v>2</v>
      </c>
      <c r="P70" s="4507">
        <v>5</v>
      </c>
      <c r="Q70" s="4507" t="s">
        <v>9</v>
      </c>
      <c r="R70" s="4495">
        <f t="shared" si="3"/>
        <v>25</v>
      </c>
    </row>
    <row r="71" spans="1:18" ht="12" customHeight="1">
      <c r="A71" s="7817"/>
      <c r="B71" s="4516" t="s">
        <v>19</v>
      </c>
      <c r="C71" s="4514">
        <v>6</v>
      </c>
      <c r="D71" s="4507">
        <v>68</v>
      </c>
      <c r="E71" s="4507" t="s">
        <v>9</v>
      </c>
      <c r="F71" s="4507" t="s">
        <v>9</v>
      </c>
      <c r="G71" s="4507">
        <v>5</v>
      </c>
      <c r="H71" s="4507">
        <v>50</v>
      </c>
      <c r="I71" s="4507">
        <v>1</v>
      </c>
      <c r="J71" s="4494">
        <f t="shared" ref="J71:J77" si="4">SUM(C71:I71)</f>
        <v>130</v>
      </c>
      <c r="K71" s="4514">
        <v>8</v>
      </c>
      <c r="L71" s="4507">
        <v>14</v>
      </c>
      <c r="M71" s="4507" t="s">
        <v>9</v>
      </c>
      <c r="N71" s="4507" t="s">
        <v>9</v>
      </c>
      <c r="O71" s="4507">
        <v>5</v>
      </c>
      <c r="P71" s="4507">
        <v>7</v>
      </c>
      <c r="Q71" s="4507" t="s">
        <v>9</v>
      </c>
      <c r="R71" s="4495">
        <f t="shared" si="3"/>
        <v>34</v>
      </c>
    </row>
    <row r="72" spans="1:18" ht="12" customHeight="1">
      <c r="A72" s="7817"/>
      <c r="B72" s="4516" t="s">
        <v>20</v>
      </c>
      <c r="C72" s="4514">
        <v>6</v>
      </c>
      <c r="D72" s="4507">
        <v>56</v>
      </c>
      <c r="E72" s="4507" t="s">
        <v>9</v>
      </c>
      <c r="F72" s="4507" t="s">
        <v>9</v>
      </c>
      <c r="G72" s="4507">
        <v>5</v>
      </c>
      <c r="H72" s="4507">
        <v>37</v>
      </c>
      <c r="I72" s="4507" t="s">
        <v>9</v>
      </c>
      <c r="J72" s="4494">
        <f t="shared" si="4"/>
        <v>104</v>
      </c>
      <c r="K72" s="4514">
        <v>5</v>
      </c>
      <c r="L72" s="4507">
        <v>21</v>
      </c>
      <c r="M72" s="4507" t="s">
        <v>9</v>
      </c>
      <c r="N72" s="4507" t="s">
        <v>9</v>
      </c>
      <c r="O72" s="4507">
        <v>3</v>
      </c>
      <c r="P72" s="4507">
        <v>12</v>
      </c>
      <c r="Q72" s="4507" t="s">
        <v>9</v>
      </c>
      <c r="R72" s="4495">
        <f t="shared" si="3"/>
        <v>41</v>
      </c>
    </row>
    <row r="73" spans="1:18" ht="12" customHeight="1">
      <c r="A73" s="7817"/>
      <c r="B73" s="4516" t="s">
        <v>21</v>
      </c>
      <c r="C73" s="4514">
        <v>10</v>
      </c>
      <c r="D73" s="4507">
        <v>54</v>
      </c>
      <c r="E73" s="4507" t="s">
        <v>9</v>
      </c>
      <c r="F73" s="4507" t="s">
        <v>9</v>
      </c>
      <c r="G73" s="4507">
        <v>4</v>
      </c>
      <c r="H73" s="4507">
        <v>23</v>
      </c>
      <c r="I73" s="4507" t="s">
        <v>9</v>
      </c>
      <c r="J73" s="4494">
        <f t="shared" si="4"/>
        <v>91</v>
      </c>
      <c r="K73" s="4514">
        <v>6</v>
      </c>
      <c r="L73" s="4507">
        <v>24</v>
      </c>
      <c r="M73" s="4507" t="s">
        <v>9</v>
      </c>
      <c r="N73" s="4507" t="s">
        <v>9</v>
      </c>
      <c r="O73" s="4507">
        <v>2</v>
      </c>
      <c r="P73" s="4507">
        <v>28</v>
      </c>
      <c r="Q73" s="4507" t="s">
        <v>9</v>
      </c>
      <c r="R73" s="4495">
        <f t="shared" si="3"/>
        <v>60</v>
      </c>
    </row>
    <row r="74" spans="1:18" ht="12" customHeight="1">
      <c r="A74" s="7817"/>
      <c r="B74" s="4516" t="s">
        <v>22</v>
      </c>
      <c r="C74" s="4514">
        <v>9</v>
      </c>
      <c r="D74" s="4507">
        <v>45</v>
      </c>
      <c r="E74" s="4507" t="s">
        <v>9</v>
      </c>
      <c r="F74" s="4507" t="s">
        <v>9</v>
      </c>
      <c r="G74" s="4507">
        <v>2</v>
      </c>
      <c r="H74" s="4507">
        <v>24</v>
      </c>
      <c r="I74" s="4507" t="s">
        <v>9</v>
      </c>
      <c r="J74" s="4494">
        <f t="shared" si="4"/>
        <v>80</v>
      </c>
      <c r="K74" s="4514">
        <v>5</v>
      </c>
      <c r="L74" s="4507">
        <v>18</v>
      </c>
      <c r="M74" s="4507" t="s">
        <v>9</v>
      </c>
      <c r="N74" s="4507" t="s">
        <v>9</v>
      </c>
      <c r="O74" s="4507">
        <v>2</v>
      </c>
      <c r="P74" s="4507">
        <v>22</v>
      </c>
      <c r="Q74" s="4507" t="s">
        <v>9</v>
      </c>
      <c r="R74" s="4495">
        <f t="shared" si="3"/>
        <v>47</v>
      </c>
    </row>
    <row r="75" spans="1:18" ht="12" customHeight="1">
      <c r="A75" s="7817"/>
      <c r="B75" s="4516" t="s">
        <v>23</v>
      </c>
      <c r="C75" s="4514">
        <v>10</v>
      </c>
      <c r="D75" s="4507">
        <v>40</v>
      </c>
      <c r="E75" s="4507" t="s">
        <v>9</v>
      </c>
      <c r="F75" s="4507" t="s">
        <v>9</v>
      </c>
      <c r="G75" s="4507">
        <v>2</v>
      </c>
      <c r="H75" s="4507">
        <v>34</v>
      </c>
      <c r="I75" s="4507" t="s">
        <v>9</v>
      </c>
      <c r="J75" s="4494">
        <f t="shared" si="4"/>
        <v>86</v>
      </c>
      <c r="K75" s="4514">
        <v>2</v>
      </c>
      <c r="L75" s="4507">
        <v>9</v>
      </c>
      <c r="M75" s="4507" t="s">
        <v>9</v>
      </c>
      <c r="N75" s="4507" t="s">
        <v>9</v>
      </c>
      <c r="O75" s="4507" t="s">
        <v>9</v>
      </c>
      <c r="P75" s="4507">
        <v>12</v>
      </c>
      <c r="Q75" s="4507" t="s">
        <v>9</v>
      </c>
      <c r="R75" s="4495">
        <f t="shared" si="3"/>
        <v>23</v>
      </c>
    </row>
    <row r="76" spans="1:18" ht="12" customHeight="1">
      <c r="A76" s="7817"/>
      <c r="B76" s="4516" t="s">
        <v>24</v>
      </c>
      <c r="C76" s="4514">
        <v>8</v>
      </c>
      <c r="D76" s="4507">
        <v>55</v>
      </c>
      <c r="E76" s="4507" t="s">
        <v>9</v>
      </c>
      <c r="F76" s="4507" t="s">
        <v>9</v>
      </c>
      <c r="G76" s="4507">
        <v>2</v>
      </c>
      <c r="H76" s="4507">
        <v>51</v>
      </c>
      <c r="I76" s="4507" t="s">
        <v>9</v>
      </c>
      <c r="J76" s="4494">
        <f t="shared" si="4"/>
        <v>116</v>
      </c>
      <c r="K76" s="4514">
        <v>1</v>
      </c>
      <c r="L76" s="4507">
        <v>19</v>
      </c>
      <c r="M76" s="4507" t="s">
        <v>9</v>
      </c>
      <c r="N76" s="4507" t="s">
        <v>9</v>
      </c>
      <c r="O76" s="4507" t="s">
        <v>9</v>
      </c>
      <c r="P76" s="4507">
        <v>10</v>
      </c>
      <c r="Q76" s="4507" t="s">
        <v>9</v>
      </c>
      <c r="R76" s="4495">
        <f t="shared" si="3"/>
        <v>30</v>
      </c>
    </row>
    <row r="77" spans="1:18" ht="12" customHeight="1" thickBot="1">
      <c r="A77" s="7818"/>
      <c r="B77" s="4517" t="s">
        <v>25</v>
      </c>
      <c r="C77" s="4518">
        <v>8</v>
      </c>
      <c r="D77" s="4519">
        <v>57</v>
      </c>
      <c r="E77" s="4519" t="s">
        <v>9</v>
      </c>
      <c r="F77" s="4519" t="s">
        <v>9</v>
      </c>
      <c r="G77" s="4519">
        <v>3</v>
      </c>
      <c r="H77" s="4519">
        <v>94</v>
      </c>
      <c r="I77" s="4519" t="s">
        <v>9</v>
      </c>
      <c r="J77" s="4520">
        <f t="shared" si="4"/>
        <v>162</v>
      </c>
      <c r="K77" s="4518">
        <v>9</v>
      </c>
      <c r="L77" s="4519">
        <v>35</v>
      </c>
      <c r="M77" s="4519" t="s">
        <v>9</v>
      </c>
      <c r="N77" s="4519" t="s">
        <v>9</v>
      </c>
      <c r="O77" s="4519">
        <v>5</v>
      </c>
      <c r="P77" s="4519">
        <v>18</v>
      </c>
      <c r="Q77" s="4519" t="s">
        <v>9</v>
      </c>
      <c r="R77" s="4521">
        <f t="shared" si="3"/>
        <v>67</v>
      </c>
    </row>
    <row r="78" spans="1:18" ht="11.1" customHeight="1" thickTop="1"/>
    <row r="79" spans="1:18" ht="11.1" customHeight="1">
      <c r="A79" s="7739" t="s">
        <v>4104</v>
      </c>
      <c r="B79" s="7739"/>
      <c r="C79" s="7739"/>
      <c r="D79" s="7739"/>
      <c r="E79" s="7739"/>
      <c r="F79" s="7739"/>
      <c r="G79" s="7739"/>
    </row>
    <row r="80" spans="1:18" ht="11.1" customHeight="1">
      <c r="A80" s="7739" t="s">
        <v>4105</v>
      </c>
      <c r="B80" s="7739"/>
      <c r="C80" s="7739"/>
      <c r="D80" s="7739"/>
      <c r="E80" s="7739"/>
      <c r="F80" s="7739"/>
      <c r="G80" s="7739"/>
      <c r="H80" s="7739"/>
      <c r="I80" s="7739"/>
      <c r="J80" s="7739"/>
      <c r="K80" s="7739"/>
      <c r="L80" s="7739"/>
      <c r="M80" s="7739"/>
      <c r="N80" s="7739"/>
      <c r="O80" s="7739"/>
      <c r="P80" s="7739"/>
      <c r="Q80" s="7739"/>
      <c r="R80" s="7739"/>
    </row>
    <row r="81" spans="1:18" ht="11.1" customHeight="1">
      <c r="A81" s="7739" t="s">
        <v>4106</v>
      </c>
      <c r="B81" s="7739"/>
      <c r="C81" s="7739"/>
      <c r="D81" s="7739"/>
      <c r="E81" s="7739"/>
      <c r="F81" s="7739"/>
      <c r="G81" s="7739"/>
      <c r="H81" s="7739"/>
      <c r="I81" s="7739"/>
      <c r="J81" s="7739"/>
      <c r="K81" s="7739"/>
      <c r="L81" s="7739"/>
      <c r="M81" s="7739"/>
      <c r="N81" s="7739"/>
      <c r="O81" s="7739"/>
      <c r="P81" s="7739"/>
      <c r="Q81" s="7739"/>
      <c r="R81" s="7739"/>
    </row>
    <row r="84" spans="1:18">
      <c r="I84" s="9"/>
      <c r="J84" s="4320"/>
    </row>
    <row r="85" spans="1:18">
      <c r="G85" s="4330" t="s">
        <v>3</v>
      </c>
      <c r="H85" s="4330"/>
      <c r="I85" s="9"/>
      <c r="J85" s="4320"/>
    </row>
    <row r="86" spans="1:18">
      <c r="I86" s="9"/>
      <c r="J86" s="4320"/>
    </row>
  </sheetData>
  <mergeCells count="16">
    <mergeCell ref="A79:G79"/>
    <mergeCell ref="A80:R80"/>
    <mergeCell ref="A81:R81"/>
    <mergeCell ref="A6:A17"/>
    <mergeCell ref="A18:A29"/>
    <mergeCell ref="A30:A41"/>
    <mergeCell ref="A42:A53"/>
    <mergeCell ref="A54:A65"/>
    <mergeCell ref="A66:A77"/>
    <mergeCell ref="Q1:R1"/>
    <mergeCell ref="A2:R2"/>
    <mergeCell ref="A3:R3"/>
    <mergeCell ref="A4:A5"/>
    <mergeCell ref="B4:B5"/>
    <mergeCell ref="C4:J4"/>
    <mergeCell ref="K4:R4"/>
  </mergeCells>
  <hyperlinks>
    <hyperlink ref="A1" r:id="rId1"/>
  </hyperlinks>
  <pageMargins left="0.70866141732283472" right="0.70866141732283472" top="0.74803149606299213" bottom="0.74803149606299213" header="0.31496062992125984" footer="0.31496062992125984"/>
  <pageSetup paperSize="9" scale="49" fitToHeight="0" orientation="landscape" r:id="rId2"/>
  <headerFooter alignWithMargins="0">
    <oddFooter>&amp;R269</oddFooter>
  </headerFooter>
  <drawing r:id="rId3"/>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61">
    <pageSetUpPr fitToPage="1"/>
  </sheetPr>
  <dimension ref="A1:M122"/>
  <sheetViews>
    <sheetView view="pageBreakPreview" zoomScale="60" zoomScaleNormal="100" workbookViewId="0">
      <selection activeCell="H15" sqref="H15"/>
    </sheetView>
  </sheetViews>
  <sheetFormatPr defaultRowHeight="12.75"/>
  <cols>
    <col min="1" max="1" width="9.140625" style="4320"/>
    <col min="2" max="2" width="13.140625" style="4320" customWidth="1"/>
    <col min="3" max="5" width="17.7109375" style="4320" customWidth="1"/>
    <col min="6" max="9" width="17.7109375" style="9" customWidth="1"/>
    <col min="10" max="12" width="17.7109375" style="4320" customWidth="1"/>
    <col min="13" max="13" width="17.7109375" style="9" customWidth="1"/>
    <col min="14" max="257" width="9.140625" style="4320"/>
    <col min="258" max="258" width="10.85546875" style="4320" customWidth="1"/>
    <col min="259" max="269" width="8.5703125" style="4320" customWidth="1"/>
    <col min="270" max="513" width="9.140625" style="4320"/>
    <col min="514" max="514" width="10.85546875" style="4320" customWidth="1"/>
    <col min="515" max="525" width="8.5703125" style="4320" customWidth="1"/>
    <col min="526" max="769" width="9.140625" style="4320"/>
    <col min="770" max="770" width="10.85546875" style="4320" customWidth="1"/>
    <col min="771" max="781" width="8.5703125" style="4320" customWidth="1"/>
    <col min="782" max="1025" width="9.140625" style="4320"/>
    <col min="1026" max="1026" width="10.85546875" style="4320" customWidth="1"/>
    <col min="1027" max="1037" width="8.5703125" style="4320" customWidth="1"/>
    <col min="1038" max="1281" width="9.140625" style="4320"/>
    <col min="1282" max="1282" width="10.85546875" style="4320" customWidth="1"/>
    <col min="1283" max="1293" width="8.5703125" style="4320" customWidth="1"/>
    <col min="1294" max="1537" width="9.140625" style="4320"/>
    <col min="1538" max="1538" width="10.85546875" style="4320" customWidth="1"/>
    <col min="1539" max="1549" width="8.5703125" style="4320" customWidth="1"/>
    <col min="1550" max="1793" width="9.140625" style="4320"/>
    <col min="1794" max="1794" width="10.85546875" style="4320" customWidth="1"/>
    <col min="1795" max="1805" width="8.5703125" style="4320" customWidth="1"/>
    <col min="1806" max="2049" width="9.140625" style="4320"/>
    <col min="2050" max="2050" width="10.85546875" style="4320" customWidth="1"/>
    <col min="2051" max="2061" width="8.5703125" style="4320" customWidth="1"/>
    <col min="2062" max="2305" width="9.140625" style="4320"/>
    <col min="2306" max="2306" width="10.85546875" style="4320" customWidth="1"/>
    <col min="2307" max="2317" width="8.5703125" style="4320" customWidth="1"/>
    <col min="2318" max="2561" width="9.140625" style="4320"/>
    <col min="2562" max="2562" width="10.85546875" style="4320" customWidth="1"/>
    <col min="2563" max="2573" width="8.5703125" style="4320" customWidth="1"/>
    <col min="2574" max="2817" width="9.140625" style="4320"/>
    <col min="2818" max="2818" width="10.85546875" style="4320" customWidth="1"/>
    <col min="2819" max="2829" width="8.5703125" style="4320" customWidth="1"/>
    <col min="2830" max="3073" width="9.140625" style="4320"/>
    <col min="3074" max="3074" width="10.85546875" style="4320" customWidth="1"/>
    <col min="3075" max="3085" width="8.5703125" style="4320" customWidth="1"/>
    <col min="3086" max="3329" width="9.140625" style="4320"/>
    <col min="3330" max="3330" width="10.85546875" style="4320" customWidth="1"/>
    <col min="3331" max="3341" width="8.5703125" style="4320" customWidth="1"/>
    <col min="3342" max="3585" width="9.140625" style="4320"/>
    <col min="3586" max="3586" width="10.85546875" style="4320" customWidth="1"/>
    <col min="3587" max="3597" width="8.5703125" style="4320" customWidth="1"/>
    <col min="3598" max="3841" width="9.140625" style="4320"/>
    <col min="3842" max="3842" width="10.85546875" style="4320" customWidth="1"/>
    <col min="3843" max="3853" width="8.5703125" style="4320" customWidth="1"/>
    <col min="3854" max="4097" width="9.140625" style="4320"/>
    <col min="4098" max="4098" width="10.85546875" style="4320" customWidth="1"/>
    <col min="4099" max="4109" width="8.5703125" style="4320" customWidth="1"/>
    <col min="4110" max="4353" width="9.140625" style="4320"/>
    <col min="4354" max="4354" width="10.85546875" style="4320" customWidth="1"/>
    <col min="4355" max="4365" width="8.5703125" style="4320" customWidth="1"/>
    <col min="4366" max="4609" width="9.140625" style="4320"/>
    <col min="4610" max="4610" width="10.85546875" style="4320" customWidth="1"/>
    <col min="4611" max="4621" width="8.5703125" style="4320" customWidth="1"/>
    <col min="4622" max="4865" width="9.140625" style="4320"/>
    <col min="4866" max="4866" width="10.85546875" style="4320" customWidth="1"/>
    <col min="4867" max="4877" width="8.5703125" style="4320" customWidth="1"/>
    <col min="4878" max="5121" width="9.140625" style="4320"/>
    <col min="5122" max="5122" width="10.85546875" style="4320" customWidth="1"/>
    <col min="5123" max="5133" width="8.5703125" style="4320" customWidth="1"/>
    <col min="5134" max="5377" width="9.140625" style="4320"/>
    <col min="5378" max="5378" width="10.85546875" style="4320" customWidth="1"/>
    <col min="5379" max="5389" width="8.5703125" style="4320" customWidth="1"/>
    <col min="5390" max="5633" width="9.140625" style="4320"/>
    <col min="5634" max="5634" width="10.85546875" style="4320" customWidth="1"/>
    <col min="5635" max="5645" width="8.5703125" style="4320" customWidth="1"/>
    <col min="5646" max="5889" width="9.140625" style="4320"/>
    <col min="5890" max="5890" width="10.85546875" style="4320" customWidth="1"/>
    <col min="5891" max="5901" width="8.5703125" style="4320" customWidth="1"/>
    <col min="5902" max="6145" width="9.140625" style="4320"/>
    <col min="6146" max="6146" width="10.85546875" style="4320" customWidth="1"/>
    <col min="6147" max="6157" width="8.5703125" style="4320" customWidth="1"/>
    <col min="6158" max="6401" width="9.140625" style="4320"/>
    <col min="6402" max="6402" width="10.85546875" style="4320" customWidth="1"/>
    <col min="6403" max="6413" width="8.5703125" style="4320" customWidth="1"/>
    <col min="6414" max="6657" width="9.140625" style="4320"/>
    <col min="6658" max="6658" width="10.85546875" style="4320" customWidth="1"/>
    <col min="6659" max="6669" width="8.5703125" style="4320" customWidth="1"/>
    <col min="6670" max="6913" width="9.140625" style="4320"/>
    <col min="6914" max="6914" width="10.85546875" style="4320" customWidth="1"/>
    <col min="6915" max="6925" width="8.5703125" style="4320" customWidth="1"/>
    <col min="6926" max="7169" width="9.140625" style="4320"/>
    <col min="7170" max="7170" width="10.85546875" style="4320" customWidth="1"/>
    <col min="7171" max="7181" width="8.5703125" style="4320" customWidth="1"/>
    <col min="7182" max="7425" width="9.140625" style="4320"/>
    <col min="7426" max="7426" width="10.85546875" style="4320" customWidth="1"/>
    <col min="7427" max="7437" width="8.5703125" style="4320" customWidth="1"/>
    <col min="7438" max="7681" width="9.140625" style="4320"/>
    <col min="7682" max="7682" width="10.85546875" style="4320" customWidth="1"/>
    <col min="7683" max="7693" width="8.5703125" style="4320" customWidth="1"/>
    <col min="7694" max="7937" width="9.140625" style="4320"/>
    <col min="7938" max="7938" width="10.85546875" style="4320" customWidth="1"/>
    <col min="7939" max="7949" width="8.5703125" style="4320" customWidth="1"/>
    <col min="7950" max="8193" width="9.140625" style="4320"/>
    <col min="8194" max="8194" width="10.85546875" style="4320" customWidth="1"/>
    <col min="8195" max="8205" width="8.5703125" style="4320" customWidth="1"/>
    <col min="8206" max="8449" width="9.140625" style="4320"/>
    <col min="8450" max="8450" width="10.85546875" style="4320" customWidth="1"/>
    <col min="8451" max="8461" width="8.5703125" style="4320" customWidth="1"/>
    <col min="8462" max="8705" width="9.140625" style="4320"/>
    <col min="8706" max="8706" width="10.85546875" style="4320" customWidth="1"/>
    <col min="8707" max="8717" width="8.5703125" style="4320" customWidth="1"/>
    <col min="8718" max="8961" width="9.140625" style="4320"/>
    <col min="8962" max="8962" width="10.85546875" style="4320" customWidth="1"/>
    <col min="8963" max="8973" width="8.5703125" style="4320" customWidth="1"/>
    <col min="8974" max="9217" width="9.140625" style="4320"/>
    <col min="9218" max="9218" width="10.85546875" style="4320" customWidth="1"/>
    <col min="9219" max="9229" width="8.5703125" style="4320" customWidth="1"/>
    <col min="9230" max="9473" width="9.140625" style="4320"/>
    <col min="9474" max="9474" width="10.85546875" style="4320" customWidth="1"/>
    <col min="9475" max="9485" width="8.5703125" style="4320" customWidth="1"/>
    <col min="9486" max="9729" width="9.140625" style="4320"/>
    <col min="9730" max="9730" width="10.85546875" style="4320" customWidth="1"/>
    <col min="9731" max="9741" width="8.5703125" style="4320" customWidth="1"/>
    <col min="9742" max="9985" width="9.140625" style="4320"/>
    <col min="9986" max="9986" width="10.85546875" style="4320" customWidth="1"/>
    <col min="9987" max="9997" width="8.5703125" style="4320" customWidth="1"/>
    <col min="9998" max="10241" width="9.140625" style="4320"/>
    <col min="10242" max="10242" width="10.85546875" style="4320" customWidth="1"/>
    <col min="10243" max="10253" width="8.5703125" style="4320" customWidth="1"/>
    <col min="10254" max="10497" width="9.140625" style="4320"/>
    <col min="10498" max="10498" width="10.85546875" style="4320" customWidth="1"/>
    <col min="10499" max="10509" width="8.5703125" style="4320" customWidth="1"/>
    <col min="10510" max="10753" width="9.140625" style="4320"/>
    <col min="10754" max="10754" width="10.85546875" style="4320" customWidth="1"/>
    <col min="10755" max="10765" width="8.5703125" style="4320" customWidth="1"/>
    <col min="10766" max="11009" width="9.140625" style="4320"/>
    <col min="11010" max="11010" width="10.85546875" style="4320" customWidth="1"/>
    <col min="11011" max="11021" width="8.5703125" style="4320" customWidth="1"/>
    <col min="11022" max="11265" width="9.140625" style="4320"/>
    <col min="11266" max="11266" width="10.85546875" style="4320" customWidth="1"/>
    <col min="11267" max="11277" width="8.5703125" style="4320" customWidth="1"/>
    <col min="11278" max="11521" width="9.140625" style="4320"/>
    <col min="11522" max="11522" width="10.85546875" style="4320" customWidth="1"/>
    <col min="11523" max="11533" width="8.5703125" style="4320" customWidth="1"/>
    <col min="11534" max="11777" width="9.140625" style="4320"/>
    <col min="11778" max="11778" width="10.85546875" style="4320" customWidth="1"/>
    <col min="11779" max="11789" width="8.5703125" style="4320" customWidth="1"/>
    <col min="11790" max="12033" width="9.140625" style="4320"/>
    <col min="12034" max="12034" width="10.85546875" style="4320" customWidth="1"/>
    <col min="12035" max="12045" width="8.5703125" style="4320" customWidth="1"/>
    <col min="12046" max="12289" width="9.140625" style="4320"/>
    <col min="12290" max="12290" width="10.85546875" style="4320" customWidth="1"/>
    <col min="12291" max="12301" width="8.5703125" style="4320" customWidth="1"/>
    <col min="12302" max="12545" width="9.140625" style="4320"/>
    <col min="12546" max="12546" width="10.85546875" style="4320" customWidth="1"/>
    <col min="12547" max="12557" width="8.5703125" style="4320" customWidth="1"/>
    <col min="12558" max="12801" width="9.140625" style="4320"/>
    <col min="12802" max="12802" width="10.85546875" style="4320" customWidth="1"/>
    <col min="12803" max="12813" width="8.5703125" style="4320" customWidth="1"/>
    <col min="12814" max="13057" width="9.140625" style="4320"/>
    <col min="13058" max="13058" width="10.85546875" style="4320" customWidth="1"/>
    <col min="13059" max="13069" width="8.5703125" style="4320" customWidth="1"/>
    <col min="13070" max="13313" width="9.140625" style="4320"/>
    <col min="13314" max="13314" width="10.85546875" style="4320" customWidth="1"/>
    <col min="13315" max="13325" width="8.5703125" style="4320" customWidth="1"/>
    <col min="13326" max="13569" width="9.140625" style="4320"/>
    <col min="13570" max="13570" width="10.85546875" style="4320" customWidth="1"/>
    <col min="13571" max="13581" width="8.5703125" style="4320" customWidth="1"/>
    <col min="13582" max="13825" width="9.140625" style="4320"/>
    <col min="13826" max="13826" width="10.85546875" style="4320" customWidth="1"/>
    <col min="13827" max="13837" width="8.5703125" style="4320" customWidth="1"/>
    <col min="13838" max="14081" width="9.140625" style="4320"/>
    <col min="14082" max="14082" width="10.85546875" style="4320" customWidth="1"/>
    <col min="14083" max="14093" width="8.5703125" style="4320" customWidth="1"/>
    <col min="14094" max="14337" width="9.140625" style="4320"/>
    <col min="14338" max="14338" width="10.85546875" style="4320" customWidth="1"/>
    <col min="14339" max="14349" width="8.5703125" style="4320" customWidth="1"/>
    <col min="14350" max="14593" width="9.140625" style="4320"/>
    <col min="14594" max="14594" width="10.85546875" style="4320" customWidth="1"/>
    <col min="14595" max="14605" width="8.5703125" style="4320" customWidth="1"/>
    <col min="14606" max="14849" width="9.140625" style="4320"/>
    <col min="14850" max="14850" width="10.85546875" style="4320" customWidth="1"/>
    <col min="14851" max="14861" width="8.5703125" style="4320" customWidth="1"/>
    <col min="14862" max="15105" width="9.140625" style="4320"/>
    <col min="15106" max="15106" width="10.85546875" style="4320" customWidth="1"/>
    <col min="15107" max="15117" width="8.5703125" style="4320" customWidth="1"/>
    <col min="15118" max="15361" width="9.140625" style="4320"/>
    <col min="15362" max="15362" width="10.85546875" style="4320" customWidth="1"/>
    <col min="15363" max="15373" width="8.5703125" style="4320" customWidth="1"/>
    <col min="15374" max="15617" width="9.140625" style="4320"/>
    <col min="15618" max="15618" width="10.85546875" style="4320" customWidth="1"/>
    <col min="15619" max="15629" width="8.5703125" style="4320" customWidth="1"/>
    <col min="15630" max="15873" width="9.140625" style="4320"/>
    <col min="15874" max="15874" width="10.85546875" style="4320" customWidth="1"/>
    <col min="15875" max="15885" width="8.5703125" style="4320" customWidth="1"/>
    <col min="15886" max="16129" width="9.140625" style="4320"/>
    <col min="16130" max="16130" width="10.85546875" style="4320" customWidth="1"/>
    <col min="16131" max="16141" width="8.5703125" style="4320" customWidth="1"/>
    <col min="16142" max="16384" width="9.140625" style="4320"/>
  </cols>
  <sheetData>
    <row r="1" spans="1:13" s="4486" customFormat="1" ht="15.75" customHeight="1" thickBot="1">
      <c r="A1" s="2669" t="s">
        <v>0</v>
      </c>
      <c r="B1" s="4569"/>
      <c r="C1" s="4569"/>
      <c r="F1" s="4487"/>
      <c r="G1" s="4487"/>
      <c r="H1" s="4487"/>
      <c r="I1" s="4487"/>
      <c r="L1" s="7799" t="s">
        <v>1</v>
      </c>
      <c r="M1" s="7799"/>
    </row>
    <row r="2" spans="1:13" ht="18" customHeight="1" thickTop="1" thickBot="1">
      <c r="A2" s="7800" t="s">
        <v>4119</v>
      </c>
      <c r="B2" s="7801"/>
      <c r="C2" s="7801"/>
      <c r="D2" s="7801"/>
      <c r="E2" s="7801"/>
      <c r="F2" s="7801"/>
      <c r="G2" s="7801"/>
      <c r="H2" s="7801"/>
      <c r="I2" s="7801"/>
      <c r="J2" s="7801"/>
      <c r="K2" s="7801"/>
      <c r="L2" s="7801"/>
      <c r="M2" s="7802"/>
    </row>
    <row r="3" spans="1:13" ht="21" customHeight="1" thickBot="1">
      <c r="A3" s="7819" t="s">
        <v>4107</v>
      </c>
      <c r="B3" s="7820"/>
      <c r="C3" s="7820"/>
      <c r="D3" s="7820"/>
      <c r="E3" s="7820"/>
      <c r="F3" s="7820"/>
      <c r="G3" s="7820"/>
      <c r="H3" s="7820"/>
      <c r="I3" s="7820"/>
      <c r="J3" s="7820"/>
      <c r="K3" s="7820"/>
      <c r="L3" s="7820"/>
      <c r="M3" s="7821"/>
    </row>
    <row r="4" spans="1:13" ht="18" customHeight="1" thickBot="1">
      <c r="A4" s="6995" t="s">
        <v>12</v>
      </c>
      <c r="B4" s="7822" t="s">
        <v>2132</v>
      </c>
      <c r="C4" s="7745" t="s">
        <v>4108</v>
      </c>
      <c r="D4" s="7746"/>
      <c r="E4" s="7746"/>
      <c r="F4" s="7810"/>
      <c r="G4" s="7745" t="s">
        <v>4109</v>
      </c>
      <c r="H4" s="7746"/>
      <c r="I4" s="7810"/>
      <c r="J4" s="7745" t="s">
        <v>4110</v>
      </c>
      <c r="K4" s="7746"/>
      <c r="L4" s="7746"/>
      <c r="M4" s="7811"/>
    </row>
    <row r="5" spans="1:13" ht="24" customHeight="1" thickBot="1">
      <c r="A5" s="6990"/>
      <c r="B5" s="7021"/>
      <c r="C5" s="4574" t="s">
        <v>4111</v>
      </c>
      <c r="D5" s="4575" t="s">
        <v>4112</v>
      </c>
      <c r="E5" s="4575" t="s">
        <v>4113</v>
      </c>
      <c r="F5" s="4576" t="s">
        <v>2</v>
      </c>
      <c r="G5" s="4574" t="s">
        <v>4111</v>
      </c>
      <c r="H5" s="4577" t="s">
        <v>4112</v>
      </c>
      <c r="I5" s="4576" t="s">
        <v>2</v>
      </c>
      <c r="J5" s="4574" t="s">
        <v>4111</v>
      </c>
      <c r="K5" s="4575" t="s">
        <v>4112</v>
      </c>
      <c r="L5" s="4575" t="s">
        <v>4113</v>
      </c>
      <c r="M5" s="4578" t="s">
        <v>2</v>
      </c>
    </row>
    <row r="6" spans="1:13" ht="15" customHeight="1">
      <c r="A6" s="7823">
        <v>2010</v>
      </c>
      <c r="B6" s="4522" t="s">
        <v>14</v>
      </c>
      <c r="C6" s="4523">
        <v>56</v>
      </c>
      <c r="D6" s="4524">
        <v>1</v>
      </c>
      <c r="E6" s="4525">
        <v>69</v>
      </c>
      <c r="F6" s="4526">
        <f>SUM(C6:E6)</f>
        <v>126</v>
      </c>
      <c r="G6" s="4523">
        <v>13</v>
      </c>
      <c r="H6" s="4525">
        <v>4</v>
      </c>
      <c r="I6" s="4526">
        <f>SUM(G6:H6)</f>
        <v>17</v>
      </c>
      <c r="J6" s="4523">
        <v>20</v>
      </c>
      <c r="K6" s="4524">
        <v>3</v>
      </c>
      <c r="L6" s="4525">
        <v>28</v>
      </c>
      <c r="M6" s="4527">
        <f>SUM(J6:L6)</f>
        <v>51</v>
      </c>
    </row>
    <row r="7" spans="1:13" ht="15" customHeight="1">
      <c r="A7" s="7824"/>
      <c r="B7" s="4528" t="s">
        <v>15</v>
      </c>
      <c r="C7" s="4529">
        <v>76</v>
      </c>
      <c r="D7" s="4530">
        <v>3</v>
      </c>
      <c r="E7" s="4531">
        <v>43</v>
      </c>
      <c r="F7" s="4532">
        <f>SUM(C7:E7)</f>
        <v>122</v>
      </c>
      <c r="G7" s="4529">
        <v>11</v>
      </c>
      <c r="H7" s="4531">
        <v>1</v>
      </c>
      <c r="I7" s="4532">
        <f>SUM(G7:H7)</f>
        <v>12</v>
      </c>
      <c r="J7" s="4529">
        <v>31</v>
      </c>
      <c r="K7" s="4530">
        <v>1</v>
      </c>
      <c r="L7" s="4531">
        <v>57</v>
      </c>
      <c r="M7" s="4533">
        <f>SUM(J7:L7)</f>
        <v>89</v>
      </c>
    </row>
    <row r="8" spans="1:13" ht="15" customHeight="1">
      <c r="A8" s="7824"/>
      <c r="B8" s="4528" t="s">
        <v>16</v>
      </c>
      <c r="C8" s="4529">
        <v>53</v>
      </c>
      <c r="D8" s="4530">
        <v>7</v>
      </c>
      <c r="E8" s="4531">
        <v>49</v>
      </c>
      <c r="F8" s="4532">
        <f t="shared" ref="F8:F53" si="0">SUM(C8:E8)</f>
        <v>109</v>
      </c>
      <c r="G8" s="4529">
        <v>4</v>
      </c>
      <c r="H8" s="4531">
        <v>1</v>
      </c>
      <c r="I8" s="4532">
        <f t="shared" ref="I8:I53" si="1">SUM(G8:H8)</f>
        <v>5</v>
      </c>
      <c r="J8" s="4529">
        <v>5</v>
      </c>
      <c r="K8" s="4530">
        <v>0</v>
      </c>
      <c r="L8" s="4531">
        <v>24</v>
      </c>
      <c r="M8" s="4533">
        <f t="shared" ref="M8:M53" si="2">SUM(J8:L8)</f>
        <v>29</v>
      </c>
    </row>
    <row r="9" spans="1:13" ht="15" customHeight="1">
      <c r="A9" s="7824"/>
      <c r="B9" s="4528" t="s">
        <v>17</v>
      </c>
      <c r="C9" s="4529">
        <v>72</v>
      </c>
      <c r="D9" s="4530">
        <v>6</v>
      </c>
      <c r="E9" s="4531">
        <v>101</v>
      </c>
      <c r="F9" s="4532">
        <f t="shared" si="0"/>
        <v>179</v>
      </c>
      <c r="G9" s="4529">
        <v>24</v>
      </c>
      <c r="H9" s="4531">
        <v>6</v>
      </c>
      <c r="I9" s="4532">
        <f t="shared" si="1"/>
        <v>30</v>
      </c>
      <c r="J9" s="4529">
        <v>31</v>
      </c>
      <c r="K9" s="4530">
        <v>6</v>
      </c>
      <c r="L9" s="4531">
        <v>44</v>
      </c>
      <c r="M9" s="4533">
        <f t="shared" si="2"/>
        <v>81</v>
      </c>
    </row>
    <row r="10" spans="1:13" ht="15" customHeight="1">
      <c r="A10" s="7824"/>
      <c r="B10" s="4528" t="s">
        <v>18</v>
      </c>
      <c r="C10" s="4529">
        <v>56</v>
      </c>
      <c r="D10" s="4530">
        <v>0</v>
      </c>
      <c r="E10" s="4531">
        <v>44</v>
      </c>
      <c r="F10" s="4532">
        <f t="shared" si="0"/>
        <v>100</v>
      </c>
      <c r="G10" s="4529">
        <v>13</v>
      </c>
      <c r="H10" s="4531">
        <v>1</v>
      </c>
      <c r="I10" s="4532">
        <f t="shared" si="1"/>
        <v>14</v>
      </c>
      <c r="J10" s="4529">
        <v>6</v>
      </c>
      <c r="K10" s="4530">
        <v>2</v>
      </c>
      <c r="L10" s="4531">
        <v>16</v>
      </c>
      <c r="M10" s="4533">
        <f t="shared" si="2"/>
        <v>24</v>
      </c>
    </row>
    <row r="11" spans="1:13" ht="15" customHeight="1">
      <c r="A11" s="7824"/>
      <c r="B11" s="4528" t="s">
        <v>19</v>
      </c>
      <c r="C11" s="4529">
        <v>53</v>
      </c>
      <c r="D11" s="4530">
        <v>2</v>
      </c>
      <c r="E11" s="4531">
        <v>43</v>
      </c>
      <c r="F11" s="4532">
        <f t="shared" si="0"/>
        <v>98</v>
      </c>
      <c r="G11" s="4529">
        <v>7</v>
      </c>
      <c r="H11" s="4531">
        <v>4</v>
      </c>
      <c r="I11" s="4532">
        <f t="shared" si="1"/>
        <v>11</v>
      </c>
      <c r="J11" s="4529">
        <v>4</v>
      </c>
      <c r="K11" s="4530">
        <v>3</v>
      </c>
      <c r="L11" s="4531">
        <v>12</v>
      </c>
      <c r="M11" s="4533">
        <f t="shared" si="2"/>
        <v>19</v>
      </c>
    </row>
    <row r="12" spans="1:13" ht="15" customHeight="1">
      <c r="A12" s="7824"/>
      <c r="B12" s="4528" t="s">
        <v>20</v>
      </c>
      <c r="C12" s="4529">
        <v>44</v>
      </c>
      <c r="D12" s="4530">
        <v>2</v>
      </c>
      <c r="E12" s="4531">
        <v>36</v>
      </c>
      <c r="F12" s="4532">
        <f t="shared" si="0"/>
        <v>82</v>
      </c>
      <c r="G12" s="4529">
        <v>6</v>
      </c>
      <c r="H12" s="4531">
        <v>9</v>
      </c>
      <c r="I12" s="4532">
        <f t="shared" si="1"/>
        <v>15</v>
      </c>
      <c r="J12" s="4529">
        <v>7</v>
      </c>
      <c r="K12" s="4530">
        <v>1</v>
      </c>
      <c r="L12" s="4531">
        <v>35</v>
      </c>
      <c r="M12" s="4533">
        <f t="shared" si="2"/>
        <v>43</v>
      </c>
    </row>
    <row r="13" spans="1:13" ht="15" customHeight="1">
      <c r="A13" s="7824"/>
      <c r="B13" s="4528" t="s">
        <v>21</v>
      </c>
      <c r="C13" s="4529">
        <v>154</v>
      </c>
      <c r="D13" s="4530">
        <v>3</v>
      </c>
      <c r="E13" s="4531">
        <v>43</v>
      </c>
      <c r="F13" s="4532">
        <f t="shared" si="0"/>
        <v>200</v>
      </c>
      <c r="G13" s="4529">
        <v>14</v>
      </c>
      <c r="H13" s="4531">
        <v>7</v>
      </c>
      <c r="I13" s="4532">
        <f t="shared" si="1"/>
        <v>21</v>
      </c>
      <c r="J13" s="4529">
        <v>10</v>
      </c>
      <c r="K13" s="4530">
        <v>7</v>
      </c>
      <c r="L13" s="4531">
        <v>28</v>
      </c>
      <c r="M13" s="4533">
        <f t="shared" si="2"/>
        <v>45</v>
      </c>
    </row>
    <row r="14" spans="1:13" ht="15" customHeight="1">
      <c r="A14" s="7824"/>
      <c r="B14" s="4528" t="s">
        <v>22</v>
      </c>
      <c r="C14" s="4529">
        <v>58</v>
      </c>
      <c r="D14" s="4530">
        <v>4</v>
      </c>
      <c r="E14" s="4531">
        <v>31</v>
      </c>
      <c r="F14" s="4532">
        <f t="shared" si="0"/>
        <v>93</v>
      </c>
      <c r="G14" s="4529">
        <v>11</v>
      </c>
      <c r="H14" s="4531">
        <v>1</v>
      </c>
      <c r="I14" s="4532">
        <f t="shared" si="1"/>
        <v>12</v>
      </c>
      <c r="J14" s="4529">
        <v>14</v>
      </c>
      <c r="K14" s="4530">
        <v>3</v>
      </c>
      <c r="L14" s="4531">
        <v>20</v>
      </c>
      <c r="M14" s="4533">
        <f t="shared" si="2"/>
        <v>37</v>
      </c>
    </row>
    <row r="15" spans="1:13" ht="15" customHeight="1">
      <c r="A15" s="7824"/>
      <c r="B15" s="4528" t="s">
        <v>23</v>
      </c>
      <c r="C15" s="4529">
        <v>49</v>
      </c>
      <c r="D15" s="4530">
        <v>3</v>
      </c>
      <c r="E15" s="4531">
        <v>29</v>
      </c>
      <c r="F15" s="4532">
        <f t="shared" si="0"/>
        <v>81</v>
      </c>
      <c r="G15" s="4529">
        <v>12</v>
      </c>
      <c r="H15" s="4531">
        <v>8</v>
      </c>
      <c r="I15" s="4532">
        <f t="shared" si="1"/>
        <v>20</v>
      </c>
      <c r="J15" s="4529">
        <v>8</v>
      </c>
      <c r="K15" s="4530">
        <v>1</v>
      </c>
      <c r="L15" s="4531">
        <v>15</v>
      </c>
      <c r="M15" s="4533">
        <f t="shared" si="2"/>
        <v>24</v>
      </c>
    </row>
    <row r="16" spans="1:13" ht="15" customHeight="1">
      <c r="A16" s="7824"/>
      <c r="B16" s="4528" t="s">
        <v>24</v>
      </c>
      <c r="C16" s="4529">
        <v>43</v>
      </c>
      <c r="D16" s="4530">
        <v>2</v>
      </c>
      <c r="E16" s="4531">
        <v>52</v>
      </c>
      <c r="F16" s="4532">
        <f t="shared" si="0"/>
        <v>97</v>
      </c>
      <c r="G16" s="4529">
        <v>2</v>
      </c>
      <c r="H16" s="4531">
        <v>0</v>
      </c>
      <c r="I16" s="4532">
        <f t="shared" si="1"/>
        <v>2</v>
      </c>
      <c r="J16" s="4529">
        <v>7</v>
      </c>
      <c r="K16" s="4530">
        <v>5</v>
      </c>
      <c r="L16" s="4531">
        <v>15</v>
      </c>
      <c r="M16" s="4533">
        <f t="shared" si="2"/>
        <v>27</v>
      </c>
    </row>
    <row r="17" spans="1:13" ht="15" customHeight="1" thickBot="1">
      <c r="A17" s="7825"/>
      <c r="B17" s="4534" t="s">
        <v>25</v>
      </c>
      <c r="C17" s="4535">
        <v>69</v>
      </c>
      <c r="D17" s="4536">
        <v>3</v>
      </c>
      <c r="E17" s="4537">
        <v>73</v>
      </c>
      <c r="F17" s="4538">
        <f t="shared" si="0"/>
        <v>145</v>
      </c>
      <c r="G17" s="4535">
        <v>21</v>
      </c>
      <c r="H17" s="4537">
        <v>2</v>
      </c>
      <c r="I17" s="4538">
        <f t="shared" si="1"/>
        <v>23</v>
      </c>
      <c r="J17" s="4535">
        <v>15</v>
      </c>
      <c r="K17" s="4536">
        <v>10</v>
      </c>
      <c r="L17" s="4537">
        <v>14</v>
      </c>
      <c r="M17" s="4539">
        <f t="shared" si="2"/>
        <v>39</v>
      </c>
    </row>
    <row r="18" spans="1:13" ht="15" customHeight="1">
      <c r="A18" s="7816">
        <v>2011</v>
      </c>
      <c r="B18" s="4515" t="s">
        <v>14</v>
      </c>
      <c r="C18" s="4540">
        <v>78</v>
      </c>
      <c r="D18" s="4541">
        <v>0</v>
      </c>
      <c r="E18" s="4542">
        <v>46</v>
      </c>
      <c r="F18" s="4526">
        <f t="shared" si="0"/>
        <v>124</v>
      </c>
      <c r="G18" s="4540">
        <v>33</v>
      </c>
      <c r="H18" s="4542">
        <v>1</v>
      </c>
      <c r="I18" s="4526">
        <f t="shared" si="1"/>
        <v>34</v>
      </c>
      <c r="J18" s="4540">
        <v>19</v>
      </c>
      <c r="K18" s="4541">
        <v>6</v>
      </c>
      <c r="L18" s="4542">
        <v>50</v>
      </c>
      <c r="M18" s="4527">
        <f t="shared" si="2"/>
        <v>75</v>
      </c>
    </row>
    <row r="19" spans="1:13" ht="15" customHeight="1">
      <c r="A19" s="7817"/>
      <c r="B19" s="4516" t="s">
        <v>15</v>
      </c>
      <c r="C19" s="4543">
        <v>69</v>
      </c>
      <c r="D19" s="4544">
        <v>2</v>
      </c>
      <c r="E19" s="4545">
        <v>60</v>
      </c>
      <c r="F19" s="4532">
        <f t="shared" si="0"/>
        <v>131</v>
      </c>
      <c r="G19" s="4543">
        <v>1</v>
      </c>
      <c r="H19" s="4545">
        <v>0</v>
      </c>
      <c r="I19" s="4532">
        <f t="shared" si="1"/>
        <v>1</v>
      </c>
      <c r="J19" s="4543">
        <v>7</v>
      </c>
      <c r="K19" s="4544">
        <v>1</v>
      </c>
      <c r="L19" s="4545">
        <v>62</v>
      </c>
      <c r="M19" s="4533">
        <f t="shared" si="2"/>
        <v>70</v>
      </c>
    </row>
    <row r="20" spans="1:13" ht="15" customHeight="1">
      <c r="A20" s="7817"/>
      <c r="B20" s="4516" t="s">
        <v>16</v>
      </c>
      <c r="C20" s="4543">
        <v>57</v>
      </c>
      <c r="D20" s="4544">
        <v>7</v>
      </c>
      <c r="E20" s="4545">
        <v>50</v>
      </c>
      <c r="F20" s="4532">
        <f t="shared" si="0"/>
        <v>114</v>
      </c>
      <c r="G20" s="4543">
        <v>14</v>
      </c>
      <c r="H20" s="4545">
        <v>3</v>
      </c>
      <c r="I20" s="4532">
        <f t="shared" si="1"/>
        <v>17</v>
      </c>
      <c r="J20" s="4543">
        <v>8</v>
      </c>
      <c r="K20" s="4544">
        <v>1</v>
      </c>
      <c r="L20" s="4545">
        <v>47</v>
      </c>
      <c r="M20" s="4533">
        <f t="shared" si="2"/>
        <v>56</v>
      </c>
    </row>
    <row r="21" spans="1:13" ht="15" customHeight="1">
      <c r="A21" s="7817"/>
      <c r="B21" s="4516" t="s">
        <v>17</v>
      </c>
      <c r="C21" s="4543">
        <v>64</v>
      </c>
      <c r="D21" s="4544">
        <v>0</v>
      </c>
      <c r="E21" s="4545">
        <v>69</v>
      </c>
      <c r="F21" s="4532">
        <f t="shared" si="0"/>
        <v>133</v>
      </c>
      <c r="G21" s="4543">
        <v>12</v>
      </c>
      <c r="H21" s="4545">
        <v>1</v>
      </c>
      <c r="I21" s="4532">
        <f t="shared" si="1"/>
        <v>13</v>
      </c>
      <c r="J21" s="4543">
        <v>16</v>
      </c>
      <c r="K21" s="4544">
        <v>0</v>
      </c>
      <c r="L21" s="4545">
        <v>41</v>
      </c>
      <c r="M21" s="4533">
        <f t="shared" si="2"/>
        <v>57</v>
      </c>
    </row>
    <row r="22" spans="1:13" ht="15" customHeight="1">
      <c r="A22" s="7817"/>
      <c r="B22" s="4516" t="s">
        <v>18</v>
      </c>
      <c r="C22" s="4543">
        <v>68</v>
      </c>
      <c r="D22" s="4544">
        <v>1</v>
      </c>
      <c r="E22" s="4545">
        <v>73</v>
      </c>
      <c r="F22" s="4532">
        <f t="shared" si="0"/>
        <v>142</v>
      </c>
      <c r="G22" s="4543">
        <v>13</v>
      </c>
      <c r="H22" s="4545">
        <v>2</v>
      </c>
      <c r="I22" s="4532">
        <f t="shared" si="1"/>
        <v>15</v>
      </c>
      <c r="J22" s="4543">
        <v>20</v>
      </c>
      <c r="K22" s="4544">
        <v>3</v>
      </c>
      <c r="L22" s="4545">
        <v>59</v>
      </c>
      <c r="M22" s="4533">
        <f t="shared" si="2"/>
        <v>82</v>
      </c>
    </row>
    <row r="23" spans="1:13" ht="15" customHeight="1">
      <c r="A23" s="7817"/>
      <c r="B23" s="4516" t="s">
        <v>19</v>
      </c>
      <c r="C23" s="4543">
        <v>63</v>
      </c>
      <c r="D23" s="4544">
        <v>3</v>
      </c>
      <c r="E23" s="4545">
        <v>61</v>
      </c>
      <c r="F23" s="4532">
        <f t="shared" si="0"/>
        <v>127</v>
      </c>
      <c r="G23" s="4543">
        <v>16</v>
      </c>
      <c r="H23" s="4545">
        <v>8</v>
      </c>
      <c r="I23" s="4532">
        <f t="shared" si="1"/>
        <v>24</v>
      </c>
      <c r="J23" s="4543">
        <v>12</v>
      </c>
      <c r="K23" s="4544">
        <v>2</v>
      </c>
      <c r="L23" s="4545">
        <v>33</v>
      </c>
      <c r="M23" s="4533">
        <f t="shared" si="2"/>
        <v>47</v>
      </c>
    </row>
    <row r="24" spans="1:13" ht="15" customHeight="1">
      <c r="A24" s="7817"/>
      <c r="B24" s="4516" t="s">
        <v>20</v>
      </c>
      <c r="C24" s="4529">
        <v>36</v>
      </c>
      <c r="D24" s="4530">
        <v>2</v>
      </c>
      <c r="E24" s="4546">
        <v>52</v>
      </c>
      <c r="F24" s="4532">
        <f t="shared" si="0"/>
        <v>90</v>
      </c>
      <c r="G24" s="4529">
        <v>13</v>
      </c>
      <c r="H24" s="4546">
        <v>11</v>
      </c>
      <c r="I24" s="4532">
        <f t="shared" si="1"/>
        <v>24</v>
      </c>
      <c r="J24" s="4529">
        <v>3</v>
      </c>
      <c r="K24" s="4530">
        <v>2</v>
      </c>
      <c r="L24" s="4546">
        <v>20</v>
      </c>
      <c r="M24" s="4533">
        <f t="shared" si="2"/>
        <v>25</v>
      </c>
    </row>
    <row r="25" spans="1:13" ht="15" customHeight="1">
      <c r="A25" s="7817"/>
      <c r="B25" s="4516" t="s">
        <v>21</v>
      </c>
      <c r="C25" s="4529">
        <v>47</v>
      </c>
      <c r="D25" s="4530">
        <v>1</v>
      </c>
      <c r="E25" s="4546">
        <v>42</v>
      </c>
      <c r="F25" s="4532">
        <f t="shared" si="0"/>
        <v>90</v>
      </c>
      <c r="G25" s="4529">
        <v>11</v>
      </c>
      <c r="H25" s="4546">
        <v>3</v>
      </c>
      <c r="I25" s="4532">
        <f t="shared" si="1"/>
        <v>14</v>
      </c>
      <c r="J25" s="4529">
        <v>7</v>
      </c>
      <c r="K25" s="4530">
        <v>5</v>
      </c>
      <c r="L25" s="4546">
        <v>22</v>
      </c>
      <c r="M25" s="4533">
        <f t="shared" si="2"/>
        <v>34</v>
      </c>
    </row>
    <row r="26" spans="1:13" ht="15" customHeight="1">
      <c r="A26" s="7817"/>
      <c r="B26" s="4516" t="s">
        <v>22</v>
      </c>
      <c r="C26" s="4529">
        <v>59</v>
      </c>
      <c r="D26" s="4530">
        <v>2</v>
      </c>
      <c r="E26" s="4546">
        <v>40</v>
      </c>
      <c r="F26" s="4532">
        <f t="shared" si="0"/>
        <v>101</v>
      </c>
      <c r="G26" s="4529">
        <v>3</v>
      </c>
      <c r="H26" s="4546">
        <v>0</v>
      </c>
      <c r="I26" s="4532">
        <f t="shared" si="1"/>
        <v>3</v>
      </c>
      <c r="J26" s="4529">
        <v>19</v>
      </c>
      <c r="K26" s="4530">
        <v>5</v>
      </c>
      <c r="L26" s="4546">
        <v>29</v>
      </c>
      <c r="M26" s="4533">
        <f t="shared" si="2"/>
        <v>53</v>
      </c>
    </row>
    <row r="27" spans="1:13" ht="15" customHeight="1">
      <c r="A27" s="7817"/>
      <c r="B27" s="4516" t="s">
        <v>23</v>
      </c>
      <c r="C27" s="4529">
        <v>60</v>
      </c>
      <c r="D27" s="4530">
        <v>0</v>
      </c>
      <c r="E27" s="4546">
        <v>39</v>
      </c>
      <c r="F27" s="4532">
        <f t="shared" si="0"/>
        <v>99</v>
      </c>
      <c r="G27" s="4529">
        <v>9</v>
      </c>
      <c r="H27" s="4546">
        <v>2</v>
      </c>
      <c r="I27" s="4532">
        <f t="shared" si="1"/>
        <v>11</v>
      </c>
      <c r="J27" s="4529">
        <v>4</v>
      </c>
      <c r="K27" s="4530">
        <v>4</v>
      </c>
      <c r="L27" s="4546">
        <v>15</v>
      </c>
      <c r="M27" s="4533">
        <f t="shared" si="2"/>
        <v>23</v>
      </c>
    </row>
    <row r="28" spans="1:13" ht="15" customHeight="1">
      <c r="A28" s="7817"/>
      <c r="B28" s="4516" t="s">
        <v>24</v>
      </c>
      <c r="C28" s="4529">
        <v>35</v>
      </c>
      <c r="D28" s="4530">
        <v>1</v>
      </c>
      <c r="E28" s="4546">
        <v>41</v>
      </c>
      <c r="F28" s="4532">
        <f t="shared" si="0"/>
        <v>77</v>
      </c>
      <c r="G28" s="4529">
        <v>15</v>
      </c>
      <c r="H28" s="4546">
        <v>1</v>
      </c>
      <c r="I28" s="4532">
        <f t="shared" si="1"/>
        <v>16</v>
      </c>
      <c r="J28" s="4529">
        <v>9</v>
      </c>
      <c r="K28" s="4530">
        <v>4</v>
      </c>
      <c r="L28" s="4546">
        <v>13</v>
      </c>
      <c r="M28" s="4533">
        <f t="shared" si="2"/>
        <v>26</v>
      </c>
    </row>
    <row r="29" spans="1:13" ht="15" customHeight="1" thickBot="1">
      <c r="A29" s="7826"/>
      <c r="B29" s="4547" t="s">
        <v>25</v>
      </c>
      <c r="C29" s="4535">
        <v>52</v>
      </c>
      <c r="D29" s="4536">
        <v>0</v>
      </c>
      <c r="E29" s="4548">
        <v>34</v>
      </c>
      <c r="F29" s="4538">
        <f t="shared" si="0"/>
        <v>86</v>
      </c>
      <c r="G29" s="4535">
        <v>22</v>
      </c>
      <c r="H29" s="4548">
        <v>3</v>
      </c>
      <c r="I29" s="4538">
        <f t="shared" si="1"/>
        <v>25</v>
      </c>
      <c r="J29" s="4535">
        <v>27</v>
      </c>
      <c r="K29" s="4536">
        <v>4</v>
      </c>
      <c r="L29" s="4548">
        <v>18</v>
      </c>
      <c r="M29" s="4539">
        <f t="shared" si="2"/>
        <v>49</v>
      </c>
    </row>
    <row r="30" spans="1:13" ht="15" customHeight="1">
      <c r="A30" s="7816">
        <v>2012</v>
      </c>
      <c r="B30" s="4549" t="s">
        <v>14</v>
      </c>
      <c r="C30" s="4540">
        <v>68</v>
      </c>
      <c r="D30" s="4541">
        <v>1</v>
      </c>
      <c r="E30" s="4542">
        <v>68</v>
      </c>
      <c r="F30" s="4526">
        <f t="shared" si="0"/>
        <v>137</v>
      </c>
      <c r="G30" s="4540">
        <v>23</v>
      </c>
      <c r="H30" s="4542">
        <v>0</v>
      </c>
      <c r="I30" s="4526">
        <f t="shared" si="1"/>
        <v>23</v>
      </c>
      <c r="J30" s="4540">
        <v>34</v>
      </c>
      <c r="K30" s="4541">
        <v>2</v>
      </c>
      <c r="L30" s="4542">
        <v>38</v>
      </c>
      <c r="M30" s="4527">
        <f t="shared" si="2"/>
        <v>74</v>
      </c>
    </row>
    <row r="31" spans="1:13" ht="15" customHeight="1">
      <c r="A31" s="7817"/>
      <c r="B31" s="4550" t="s">
        <v>15</v>
      </c>
      <c r="C31" s="4543">
        <v>51</v>
      </c>
      <c r="D31" s="4544">
        <v>2</v>
      </c>
      <c r="E31" s="4545">
        <v>40</v>
      </c>
      <c r="F31" s="4532">
        <f t="shared" si="0"/>
        <v>93</v>
      </c>
      <c r="G31" s="4543">
        <v>10</v>
      </c>
      <c r="H31" s="4545">
        <v>1</v>
      </c>
      <c r="I31" s="4532">
        <f t="shared" si="1"/>
        <v>11</v>
      </c>
      <c r="J31" s="4543">
        <v>25</v>
      </c>
      <c r="K31" s="4544">
        <v>1</v>
      </c>
      <c r="L31" s="4545">
        <v>18</v>
      </c>
      <c r="M31" s="4533">
        <f t="shared" si="2"/>
        <v>44</v>
      </c>
    </row>
    <row r="32" spans="1:13" ht="15" customHeight="1">
      <c r="A32" s="7817"/>
      <c r="B32" s="4550" t="s">
        <v>16</v>
      </c>
      <c r="C32" s="4543">
        <v>44</v>
      </c>
      <c r="D32" s="4544">
        <v>0</v>
      </c>
      <c r="E32" s="4545">
        <v>56</v>
      </c>
      <c r="F32" s="4532">
        <f t="shared" si="0"/>
        <v>100</v>
      </c>
      <c r="G32" s="4543">
        <v>11</v>
      </c>
      <c r="H32" s="4545">
        <v>1</v>
      </c>
      <c r="I32" s="4532">
        <f t="shared" si="1"/>
        <v>12</v>
      </c>
      <c r="J32" s="4543">
        <v>2</v>
      </c>
      <c r="K32" s="4544">
        <v>3</v>
      </c>
      <c r="L32" s="4545">
        <v>17</v>
      </c>
      <c r="M32" s="4533">
        <f t="shared" si="2"/>
        <v>22</v>
      </c>
    </row>
    <row r="33" spans="1:13" ht="15" customHeight="1">
      <c r="A33" s="7817"/>
      <c r="B33" s="4550" t="s">
        <v>17</v>
      </c>
      <c r="C33" s="4543">
        <v>45</v>
      </c>
      <c r="D33" s="4544">
        <v>0</v>
      </c>
      <c r="E33" s="4545">
        <v>82</v>
      </c>
      <c r="F33" s="4532">
        <f t="shared" si="0"/>
        <v>127</v>
      </c>
      <c r="G33" s="4543">
        <v>9</v>
      </c>
      <c r="H33" s="4545">
        <v>0</v>
      </c>
      <c r="I33" s="4532">
        <f t="shared" si="1"/>
        <v>9</v>
      </c>
      <c r="J33" s="4543">
        <v>11</v>
      </c>
      <c r="K33" s="4544">
        <v>3</v>
      </c>
      <c r="L33" s="4545">
        <v>16</v>
      </c>
      <c r="M33" s="4533">
        <f t="shared" si="2"/>
        <v>30</v>
      </c>
    </row>
    <row r="34" spans="1:13" ht="15" customHeight="1">
      <c r="A34" s="7817"/>
      <c r="B34" s="4550" t="s">
        <v>18</v>
      </c>
      <c r="C34" s="4543">
        <v>38</v>
      </c>
      <c r="D34" s="4544">
        <v>2</v>
      </c>
      <c r="E34" s="4545">
        <v>67</v>
      </c>
      <c r="F34" s="4532">
        <f t="shared" si="0"/>
        <v>107</v>
      </c>
      <c r="G34" s="4543">
        <v>12</v>
      </c>
      <c r="H34" s="4545">
        <v>5</v>
      </c>
      <c r="I34" s="4532">
        <f t="shared" si="1"/>
        <v>17</v>
      </c>
      <c r="J34" s="4543">
        <v>10</v>
      </c>
      <c r="K34" s="4544">
        <v>1</v>
      </c>
      <c r="L34" s="4545">
        <v>18</v>
      </c>
      <c r="M34" s="4533">
        <f t="shared" si="2"/>
        <v>29</v>
      </c>
    </row>
    <row r="35" spans="1:13" ht="15" customHeight="1">
      <c r="A35" s="7817"/>
      <c r="B35" s="4550" t="s">
        <v>19</v>
      </c>
      <c r="C35" s="4543">
        <v>41</v>
      </c>
      <c r="D35" s="4544">
        <v>1</v>
      </c>
      <c r="E35" s="4545">
        <v>83</v>
      </c>
      <c r="F35" s="4532">
        <f t="shared" si="0"/>
        <v>125</v>
      </c>
      <c r="G35" s="4543">
        <v>11</v>
      </c>
      <c r="H35" s="4545">
        <v>1</v>
      </c>
      <c r="I35" s="4532">
        <f t="shared" si="1"/>
        <v>12</v>
      </c>
      <c r="J35" s="4543">
        <v>13</v>
      </c>
      <c r="K35" s="4544">
        <v>1</v>
      </c>
      <c r="L35" s="4545">
        <v>9</v>
      </c>
      <c r="M35" s="4533">
        <f t="shared" si="2"/>
        <v>23</v>
      </c>
    </row>
    <row r="36" spans="1:13" ht="15" customHeight="1">
      <c r="A36" s="7817"/>
      <c r="B36" s="4550" t="s">
        <v>20</v>
      </c>
      <c r="C36" s="4551">
        <v>50</v>
      </c>
      <c r="D36" s="4552">
        <v>2</v>
      </c>
      <c r="E36" s="4553">
        <v>74</v>
      </c>
      <c r="F36" s="4532">
        <f t="shared" si="0"/>
        <v>126</v>
      </c>
      <c r="G36" s="4551">
        <v>8</v>
      </c>
      <c r="H36" s="4554">
        <v>15</v>
      </c>
      <c r="I36" s="4532">
        <f t="shared" si="1"/>
        <v>23</v>
      </c>
      <c r="J36" s="4551">
        <v>18</v>
      </c>
      <c r="K36" s="4552">
        <v>5</v>
      </c>
      <c r="L36" s="4553">
        <v>17</v>
      </c>
      <c r="M36" s="4533">
        <f t="shared" si="2"/>
        <v>40</v>
      </c>
    </row>
    <row r="37" spans="1:13" ht="15" customHeight="1">
      <c r="A37" s="7817"/>
      <c r="B37" s="4550" t="s">
        <v>21</v>
      </c>
      <c r="C37" s="4551">
        <v>18</v>
      </c>
      <c r="D37" s="4552">
        <v>1</v>
      </c>
      <c r="E37" s="4553">
        <v>32</v>
      </c>
      <c r="F37" s="4532">
        <f t="shared" si="0"/>
        <v>51</v>
      </c>
      <c r="G37" s="4551">
        <v>6</v>
      </c>
      <c r="H37" s="4554">
        <v>4</v>
      </c>
      <c r="I37" s="4532">
        <f t="shared" si="1"/>
        <v>10</v>
      </c>
      <c r="J37" s="4551">
        <v>6</v>
      </c>
      <c r="K37" s="4552">
        <v>2</v>
      </c>
      <c r="L37" s="4553">
        <v>9</v>
      </c>
      <c r="M37" s="4533">
        <f t="shared" si="2"/>
        <v>17</v>
      </c>
    </row>
    <row r="38" spans="1:13" ht="15" customHeight="1">
      <c r="A38" s="7817"/>
      <c r="B38" s="4550" t="s">
        <v>22</v>
      </c>
      <c r="C38" s="4551">
        <v>27</v>
      </c>
      <c r="D38" s="4552">
        <v>0</v>
      </c>
      <c r="E38" s="4553">
        <v>34</v>
      </c>
      <c r="F38" s="4532">
        <f t="shared" si="0"/>
        <v>61</v>
      </c>
      <c r="G38" s="4551">
        <v>5</v>
      </c>
      <c r="H38" s="4554">
        <v>4</v>
      </c>
      <c r="I38" s="4532">
        <f t="shared" si="1"/>
        <v>9</v>
      </c>
      <c r="J38" s="4551">
        <v>9</v>
      </c>
      <c r="K38" s="4552">
        <v>3</v>
      </c>
      <c r="L38" s="4553">
        <v>11</v>
      </c>
      <c r="M38" s="4533">
        <f t="shared" si="2"/>
        <v>23</v>
      </c>
    </row>
    <row r="39" spans="1:13" ht="15" customHeight="1">
      <c r="A39" s="7817"/>
      <c r="B39" s="4550" t="s">
        <v>23</v>
      </c>
      <c r="C39" s="4551">
        <v>31</v>
      </c>
      <c r="D39" s="4552">
        <v>0</v>
      </c>
      <c r="E39" s="4553">
        <v>50</v>
      </c>
      <c r="F39" s="4532">
        <f t="shared" si="0"/>
        <v>81</v>
      </c>
      <c r="G39" s="4551">
        <v>11</v>
      </c>
      <c r="H39" s="4554">
        <v>2</v>
      </c>
      <c r="I39" s="4532">
        <f t="shared" si="1"/>
        <v>13</v>
      </c>
      <c r="J39" s="4551">
        <v>10</v>
      </c>
      <c r="K39" s="4552">
        <v>7</v>
      </c>
      <c r="L39" s="4553">
        <v>20</v>
      </c>
      <c r="M39" s="4533">
        <f t="shared" si="2"/>
        <v>37</v>
      </c>
    </row>
    <row r="40" spans="1:13" ht="15" customHeight="1">
      <c r="A40" s="7817"/>
      <c r="B40" s="4550" t="s">
        <v>24</v>
      </c>
      <c r="C40" s="4551">
        <v>38</v>
      </c>
      <c r="D40" s="4552">
        <v>0</v>
      </c>
      <c r="E40" s="4553">
        <v>48</v>
      </c>
      <c r="F40" s="4532">
        <f t="shared" si="0"/>
        <v>86</v>
      </c>
      <c r="G40" s="4551">
        <v>10</v>
      </c>
      <c r="H40" s="4554">
        <v>1</v>
      </c>
      <c r="I40" s="4532">
        <f t="shared" si="1"/>
        <v>11</v>
      </c>
      <c r="J40" s="4551">
        <v>10</v>
      </c>
      <c r="K40" s="4552">
        <v>3</v>
      </c>
      <c r="L40" s="4553">
        <v>23</v>
      </c>
      <c r="M40" s="4533">
        <f t="shared" si="2"/>
        <v>36</v>
      </c>
    </row>
    <row r="41" spans="1:13" ht="15" customHeight="1" thickBot="1">
      <c r="A41" s="7827"/>
      <c r="B41" s="4555" t="s">
        <v>25</v>
      </c>
      <c r="C41" s="4556">
        <v>47</v>
      </c>
      <c r="D41" s="4557">
        <v>2</v>
      </c>
      <c r="E41" s="4558">
        <v>33</v>
      </c>
      <c r="F41" s="4559">
        <f t="shared" si="0"/>
        <v>82</v>
      </c>
      <c r="G41" s="4556">
        <v>17</v>
      </c>
      <c r="H41" s="4560">
        <v>6</v>
      </c>
      <c r="I41" s="4559">
        <f t="shared" si="1"/>
        <v>23</v>
      </c>
      <c r="J41" s="4556">
        <v>38</v>
      </c>
      <c r="K41" s="4557">
        <v>2</v>
      </c>
      <c r="L41" s="4558">
        <v>15</v>
      </c>
      <c r="M41" s="4561">
        <f t="shared" si="2"/>
        <v>55</v>
      </c>
    </row>
    <row r="42" spans="1:13" ht="15" customHeight="1">
      <c r="A42" s="7816">
        <v>2013</v>
      </c>
      <c r="B42" s="4549" t="s">
        <v>14</v>
      </c>
      <c r="C42" s="4540">
        <v>65</v>
      </c>
      <c r="D42" s="4541">
        <v>0</v>
      </c>
      <c r="E42" s="4542">
        <v>47</v>
      </c>
      <c r="F42" s="4526">
        <f t="shared" si="0"/>
        <v>112</v>
      </c>
      <c r="G42" s="4540">
        <v>27</v>
      </c>
      <c r="H42" s="4542">
        <v>0</v>
      </c>
      <c r="I42" s="4526">
        <f t="shared" si="1"/>
        <v>27</v>
      </c>
      <c r="J42" s="4540">
        <v>39</v>
      </c>
      <c r="K42" s="4541">
        <v>5</v>
      </c>
      <c r="L42" s="4542">
        <v>28</v>
      </c>
      <c r="M42" s="4527">
        <f t="shared" si="2"/>
        <v>72</v>
      </c>
    </row>
    <row r="43" spans="1:13" ht="15" customHeight="1">
      <c r="A43" s="7817"/>
      <c r="B43" s="4550" t="s">
        <v>15</v>
      </c>
      <c r="C43" s="4543">
        <v>67</v>
      </c>
      <c r="D43" s="4544">
        <v>3</v>
      </c>
      <c r="E43" s="4545">
        <v>56</v>
      </c>
      <c r="F43" s="4532">
        <f t="shared" si="0"/>
        <v>126</v>
      </c>
      <c r="G43" s="4543">
        <v>5</v>
      </c>
      <c r="H43" s="4545">
        <v>1</v>
      </c>
      <c r="I43" s="4532">
        <f t="shared" si="1"/>
        <v>6</v>
      </c>
      <c r="J43" s="4543">
        <v>10</v>
      </c>
      <c r="K43" s="4544">
        <v>0</v>
      </c>
      <c r="L43" s="4545">
        <v>25</v>
      </c>
      <c r="M43" s="4533">
        <f t="shared" si="2"/>
        <v>35</v>
      </c>
    </row>
    <row r="44" spans="1:13" ht="15" customHeight="1">
      <c r="A44" s="7817"/>
      <c r="B44" s="4550" t="s">
        <v>16</v>
      </c>
      <c r="C44" s="4543">
        <v>66</v>
      </c>
      <c r="D44" s="4544">
        <v>3</v>
      </c>
      <c r="E44" s="4545">
        <v>47</v>
      </c>
      <c r="F44" s="4532">
        <f t="shared" si="0"/>
        <v>116</v>
      </c>
      <c r="G44" s="4543">
        <v>8</v>
      </c>
      <c r="H44" s="4545">
        <v>1</v>
      </c>
      <c r="I44" s="4532">
        <f t="shared" si="1"/>
        <v>9</v>
      </c>
      <c r="J44" s="4543">
        <v>10</v>
      </c>
      <c r="K44" s="4544">
        <v>1</v>
      </c>
      <c r="L44" s="4545">
        <v>18</v>
      </c>
      <c r="M44" s="4533">
        <f t="shared" si="2"/>
        <v>29</v>
      </c>
    </row>
    <row r="45" spans="1:13" ht="15" customHeight="1">
      <c r="A45" s="7817"/>
      <c r="B45" s="4550" t="s">
        <v>17</v>
      </c>
      <c r="C45" s="4543">
        <v>67</v>
      </c>
      <c r="D45" s="4544">
        <v>1</v>
      </c>
      <c r="E45" s="4545">
        <v>64</v>
      </c>
      <c r="F45" s="4532">
        <f t="shared" si="0"/>
        <v>132</v>
      </c>
      <c r="G45" s="4543">
        <v>6</v>
      </c>
      <c r="H45" s="4545">
        <v>1</v>
      </c>
      <c r="I45" s="4532">
        <f t="shared" si="1"/>
        <v>7</v>
      </c>
      <c r="J45" s="4543">
        <v>13</v>
      </c>
      <c r="K45" s="4544">
        <v>4</v>
      </c>
      <c r="L45" s="4545">
        <v>17</v>
      </c>
      <c r="M45" s="4533">
        <f t="shared" si="2"/>
        <v>34</v>
      </c>
    </row>
    <row r="46" spans="1:13" ht="15" customHeight="1">
      <c r="A46" s="7817"/>
      <c r="B46" s="4550" t="s">
        <v>18</v>
      </c>
      <c r="C46" s="4543">
        <v>45</v>
      </c>
      <c r="D46" s="4544">
        <v>3</v>
      </c>
      <c r="E46" s="4545">
        <v>72</v>
      </c>
      <c r="F46" s="4532">
        <f t="shared" si="0"/>
        <v>120</v>
      </c>
      <c r="G46" s="4543">
        <v>4</v>
      </c>
      <c r="H46" s="4545">
        <v>3</v>
      </c>
      <c r="I46" s="4532">
        <f t="shared" si="1"/>
        <v>7</v>
      </c>
      <c r="J46" s="4543">
        <v>10</v>
      </c>
      <c r="K46" s="4544">
        <v>1</v>
      </c>
      <c r="L46" s="4545">
        <v>12</v>
      </c>
      <c r="M46" s="4533">
        <f t="shared" si="2"/>
        <v>23</v>
      </c>
    </row>
    <row r="47" spans="1:13" ht="15" customHeight="1">
      <c r="A47" s="7817"/>
      <c r="B47" s="4550" t="s">
        <v>19</v>
      </c>
      <c r="C47" s="4543">
        <v>59</v>
      </c>
      <c r="D47" s="4544">
        <v>1</v>
      </c>
      <c r="E47" s="4545">
        <v>45</v>
      </c>
      <c r="F47" s="4532">
        <f t="shared" si="0"/>
        <v>105</v>
      </c>
      <c r="G47" s="4543">
        <v>9</v>
      </c>
      <c r="H47" s="4545">
        <v>3</v>
      </c>
      <c r="I47" s="4532">
        <f t="shared" si="1"/>
        <v>12</v>
      </c>
      <c r="J47" s="4543">
        <v>12</v>
      </c>
      <c r="K47" s="4544">
        <v>5</v>
      </c>
      <c r="L47" s="4545">
        <v>21</v>
      </c>
      <c r="M47" s="4533">
        <f t="shared" si="2"/>
        <v>38</v>
      </c>
    </row>
    <row r="48" spans="1:13" ht="15" customHeight="1">
      <c r="A48" s="7817"/>
      <c r="B48" s="4550" t="s">
        <v>20</v>
      </c>
      <c r="C48" s="4551">
        <v>52</v>
      </c>
      <c r="D48" s="4552">
        <v>1</v>
      </c>
      <c r="E48" s="4553">
        <v>49</v>
      </c>
      <c r="F48" s="4532">
        <f t="shared" si="0"/>
        <v>102</v>
      </c>
      <c r="G48" s="4551">
        <v>9</v>
      </c>
      <c r="H48" s="4554">
        <v>12</v>
      </c>
      <c r="I48" s="4532">
        <f t="shared" si="1"/>
        <v>21</v>
      </c>
      <c r="J48" s="4551">
        <v>15</v>
      </c>
      <c r="K48" s="4552">
        <v>4</v>
      </c>
      <c r="L48" s="4553">
        <v>22</v>
      </c>
      <c r="M48" s="4533">
        <f t="shared" si="2"/>
        <v>41</v>
      </c>
    </row>
    <row r="49" spans="1:13" ht="15" customHeight="1">
      <c r="A49" s="7817"/>
      <c r="B49" s="4550" t="s">
        <v>21</v>
      </c>
      <c r="C49" s="4551">
        <v>36</v>
      </c>
      <c r="D49" s="4552">
        <v>3</v>
      </c>
      <c r="E49" s="4553">
        <v>28</v>
      </c>
      <c r="F49" s="4532">
        <f t="shared" si="0"/>
        <v>67</v>
      </c>
      <c r="G49" s="4551">
        <v>1</v>
      </c>
      <c r="H49" s="4554">
        <v>4</v>
      </c>
      <c r="I49" s="4532">
        <f t="shared" si="1"/>
        <v>5</v>
      </c>
      <c r="J49" s="4551">
        <v>11</v>
      </c>
      <c r="K49" s="4552">
        <v>68</v>
      </c>
      <c r="L49" s="4553">
        <v>17</v>
      </c>
      <c r="M49" s="4533">
        <f t="shared" si="2"/>
        <v>96</v>
      </c>
    </row>
    <row r="50" spans="1:13" ht="15" customHeight="1">
      <c r="A50" s="7817"/>
      <c r="B50" s="4550" t="s">
        <v>22</v>
      </c>
      <c r="C50" s="4551">
        <v>64</v>
      </c>
      <c r="D50" s="4552">
        <v>1</v>
      </c>
      <c r="E50" s="4553">
        <v>45</v>
      </c>
      <c r="F50" s="4532">
        <f t="shared" si="0"/>
        <v>110</v>
      </c>
      <c r="G50" s="4551">
        <v>5</v>
      </c>
      <c r="H50" s="4554">
        <v>1</v>
      </c>
      <c r="I50" s="4532">
        <f t="shared" si="1"/>
        <v>6</v>
      </c>
      <c r="J50" s="4551">
        <v>15</v>
      </c>
      <c r="K50" s="4552">
        <v>4</v>
      </c>
      <c r="L50" s="4553">
        <v>14</v>
      </c>
      <c r="M50" s="4533">
        <f t="shared" si="2"/>
        <v>33</v>
      </c>
    </row>
    <row r="51" spans="1:13" ht="15" customHeight="1">
      <c r="A51" s="7817"/>
      <c r="B51" s="4550" t="s">
        <v>23</v>
      </c>
      <c r="C51" s="4551">
        <v>53</v>
      </c>
      <c r="D51" s="4552">
        <v>1</v>
      </c>
      <c r="E51" s="4553">
        <v>45</v>
      </c>
      <c r="F51" s="4532">
        <f t="shared" si="0"/>
        <v>99</v>
      </c>
      <c r="G51" s="4551">
        <v>9</v>
      </c>
      <c r="H51" s="4554">
        <v>1</v>
      </c>
      <c r="I51" s="4532">
        <f t="shared" si="1"/>
        <v>10</v>
      </c>
      <c r="J51" s="4551">
        <v>15</v>
      </c>
      <c r="K51" s="4552">
        <v>4</v>
      </c>
      <c r="L51" s="4553">
        <v>20</v>
      </c>
      <c r="M51" s="4533">
        <f t="shared" si="2"/>
        <v>39</v>
      </c>
    </row>
    <row r="52" spans="1:13" ht="15" customHeight="1">
      <c r="A52" s="7817"/>
      <c r="B52" s="4550" t="s">
        <v>24</v>
      </c>
      <c r="C52" s="4551">
        <v>76</v>
      </c>
      <c r="D52" s="4552">
        <v>1</v>
      </c>
      <c r="E52" s="4553">
        <v>64</v>
      </c>
      <c r="F52" s="4532">
        <f t="shared" si="0"/>
        <v>141</v>
      </c>
      <c r="G52" s="4551">
        <v>9</v>
      </c>
      <c r="H52" s="4554">
        <v>0</v>
      </c>
      <c r="I52" s="4532">
        <f t="shared" si="1"/>
        <v>9</v>
      </c>
      <c r="J52" s="4551">
        <v>17</v>
      </c>
      <c r="K52" s="4552">
        <v>5</v>
      </c>
      <c r="L52" s="4553">
        <v>20</v>
      </c>
      <c r="M52" s="4533">
        <f t="shared" si="2"/>
        <v>42</v>
      </c>
    </row>
    <row r="53" spans="1:13" ht="15" customHeight="1" thickBot="1">
      <c r="A53" s="7818"/>
      <c r="B53" s="4562" t="s">
        <v>25</v>
      </c>
      <c r="C53" s="4563">
        <v>53</v>
      </c>
      <c r="D53" s="4564">
        <v>1</v>
      </c>
      <c r="E53" s="4565">
        <v>49</v>
      </c>
      <c r="F53" s="4566">
        <f t="shared" si="0"/>
        <v>103</v>
      </c>
      <c r="G53" s="4563">
        <v>19</v>
      </c>
      <c r="H53" s="4567">
        <v>1</v>
      </c>
      <c r="I53" s="4566">
        <f t="shared" si="1"/>
        <v>20</v>
      </c>
      <c r="J53" s="4563">
        <v>23</v>
      </c>
      <c r="K53" s="4564">
        <v>1</v>
      </c>
      <c r="L53" s="4565">
        <v>23</v>
      </c>
      <c r="M53" s="4568">
        <f t="shared" si="2"/>
        <v>47</v>
      </c>
    </row>
    <row r="54" spans="1:13" ht="11.45" customHeight="1" thickTop="1"/>
    <row r="55" spans="1:13" ht="12" customHeight="1">
      <c r="A55" s="7739" t="s">
        <v>4114</v>
      </c>
      <c r="B55" s="7739"/>
      <c r="C55" s="7739"/>
      <c r="D55" s="7739"/>
      <c r="E55" s="7739"/>
      <c r="F55" s="7739"/>
      <c r="G55" s="7739"/>
      <c r="H55" s="7739"/>
    </row>
    <row r="56" spans="1:13" ht="12" customHeight="1">
      <c r="A56" s="7739" t="s">
        <v>2884</v>
      </c>
      <c r="B56" s="7739"/>
      <c r="C56" s="7739"/>
      <c r="D56" s="7739"/>
      <c r="E56" s="7739"/>
      <c r="F56" s="7739"/>
      <c r="G56" s="7739"/>
      <c r="H56" s="7739"/>
    </row>
    <row r="57" spans="1:13" ht="12" customHeight="1">
      <c r="A57" s="7739" t="s">
        <v>4115</v>
      </c>
      <c r="B57" s="7739"/>
      <c r="C57" s="7739"/>
      <c r="D57" s="7739"/>
      <c r="E57" s="7739"/>
      <c r="F57" s="7739"/>
      <c r="G57" s="7739"/>
      <c r="H57" s="7739"/>
      <c r="I57" s="7739"/>
    </row>
    <row r="58" spans="1:13" ht="12" customHeight="1">
      <c r="A58" s="7739" t="s">
        <v>4116</v>
      </c>
      <c r="B58" s="7739"/>
      <c r="C58" s="7739"/>
      <c r="D58" s="7739"/>
      <c r="E58" s="7739"/>
      <c r="F58" s="7739"/>
      <c r="G58" s="7739"/>
      <c r="H58" s="7739"/>
      <c r="I58" s="7739"/>
      <c r="J58" s="7739"/>
      <c r="K58" s="7739"/>
      <c r="L58" s="7739"/>
      <c r="M58" s="7739"/>
    </row>
    <row r="59" spans="1:13" ht="19.5" customHeight="1"/>
    <row r="60" spans="1:13" ht="19.5" customHeight="1">
      <c r="F60" s="4320"/>
      <c r="G60" s="4320"/>
      <c r="H60" s="4320"/>
    </row>
    <row r="61" spans="1:13" ht="19.5" customHeight="1">
      <c r="F61" s="4320"/>
      <c r="G61" s="4330" t="s">
        <v>3</v>
      </c>
      <c r="H61" s="4330"/>
    </row>
    <row r="62" spans="1:13" ht="19.5" customHeight="1">
      <c r="F62" s="4320"/>
      <c r="G62" s="4320"/>
      <c r="H62" s="4320"/>
    </row>
    <row r="63" spans="1:13" ht="19.5" customHeight="1"/>
    <row r="64" spans="1:13"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26.25" customHeight="1"/>
    <row r="119" ht="18" customHeight="1"/>
    <row r="120" ht="18" customHeight="1"/>
    <row r="121" ht="30.75" customHeight="1"/>
    <row r="122" ht="21.75" customHeight="1"/>
  </sheetData>
  <mergeCells count="16">
    <mergeCell ref="A57:I57"/>
    <mergeCell ref="A58:M58"/>
    <mergeCell ref="A6:A17"/>
    <mergeCell ref="A18:A29"/>
    <mergeCell ref="A30:A41"/>
    <mergeCell ref="A42:A53"/>
    <mergeCell ref="A55:H55"/>
    <mergeCell ref="A56:H56"/>
    <mergeCell ref="L1:M1"/>
    <mergeCell ref="A2:M2"/>
    <mergeCell ref="A3:M3"/>
    <mergeCell ref="A4:A5"/>
    <mergeCell ref="B4:B5"/>
    <mergeCell ref="C4:F4"/>
    <mergeCell ref="G4:I4"/>
    <mergeCell ref="J4:M4"/>
  </mergeCells>
  <hyperlinks>
    <hyperlink ref="A1" r:id="rId1"/>
  </hyperlinks>
  <pageMargins left="0.70866141732283472" right="0.15748031496062992" top="0.62992125984251968" bottom="0.31496062992125984" header="0.51181102362204722" footer="0.19685039370078741"/>
  <pageSetup paperSize="9" scale="62" fitToWidth="0" orientation="landscape" r:id="rId2"/>
  <headerFooter>
    <oddFooter>&amp;R270</oddFooter>
  </headerFooter>
  <drawing r:id="rId3"/>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0"/>
  <sheetViews>
    <sheetView view="pageBreakPreview" zoomScale="60" zoomScaleNormal="85" workbookViewId="0">
      <selection activeCell="H15" sqref="H15"/>
    </sheetView>
  </sheetViews>
  <sheetFormatPr defaultRowHeight="12.75"/>
  <cols>
    <col min="1" max="1" width="18" style="32" customWidth="1"/>
    <col min="2" max="14" width="15.7109375" style="32" customWidth="1"/>
    <col min="15" max="16384" width="9.140625" style="32"/>
  </cols>
  <sheetData>
    <row r="1" spans="1:14" ht="60" customHeight="1" thickTop="1" thickBot="1">
      <c r="A1" s="7831" t="s">
        <v>5130</v>
      </c>
      <c r="B1" s="7832"/>
      <c r="C1" s="7832"/>
      <c r="D1" s="7832"/>
      <c r="E1" s="7832"/>
      <c r="F1" s="7832"/>
      <c r="G1" s="7832"/>
      <c r="H1" s="7832"/>
      <c r="I1" s="7832"/>
      <c r="J1" s="7832"/>
      <c r="K1" s="7832"/>
      <c r="L1" s="7832"/>
      <c r="M1" s="7832"/>
      <c r="N1" s="7833"/>
    </row>
    <row r="2" spans="1:14" s="5768" customFormat="1" ht="24.95" customHeight="1">
      <c r="A2" s="5770" t="s">
        <v>5199</v>
      </c>
      <c r="B2" s="7834" t="s">
        <v>4120</v>
      </c>
      <c r="C2" s="7835"/>
      <c r="D2" s="7835"/>
      <c r="E2" s="7835"/>
      <c r="F2" s="7835"/>
      <c r="G2" s="7835"/>
      <c r="H2" s="7835"/>
      <c r="I2" s="7835"/>
      <c r="J2" s="7835"/>
      <c r="K2" s="7835"/>
      <c r="L2" s="7835"/>
      <c r="M2" s="7835"/>
      <c r="N2" s="7836"/>
    </row>
    <row r="3" spans="1:14" s="5768" customFormat="1" ht="24.95" customHeight="1">
      <c r="A3" s="5773" t="s">
        <v>5200</v>
      </c>
      <c r="B3" s="7828" t="s">
        <v>4131</v>
      </c>
      <c r="C3" s="7829"/>
      <c r="D3" s="7829"/>
      <c r="E3" s="7829"/>
      <c r="F3" s="7829"/>
      <c r="G3" s="7829"/>
      <c r="H3" s="7829"/>
      <c r="I3" s="7829"/>
      <c r="J3" s="7829"/>
      <c r="K3" s="7829"/>
      <c r="L3" s="7829"/>
      <c r="M3" s="7829"/>
      <c r="N3" s="7830"/>
    </row>
    <row r="4" spans="1:14" s="5768" customFormat="1" ht="24.95" customHeight="1">
      <c r="A4" s="5773" t="s">
        <v>5201</v>
      </c>
      <c r="B4" s="7828" t="s">
        <v>4140</v>
      </c>
      <c r="C4" s="7829"/>
      <c r="D4" s="7829"/>
      <c r="E4" s="7829"/>
      <c r="F4" s="7829"/>
      <c r="G4" s="7829"/>
      <c r="H4" s="7829"/>
      <c r="I4" s="7829"/>
      <c r="J4" s="7829"/>
      <c r="K4" s="7829"/>
      <c r="L4" s="7829"/>
      <c r="M4" s="7829"/>
      <c r="N4" s="7830"/>
    </row>
    <row r="5" spans="1:14" s="5768" customFormat="1" ht="24.95" customHeight="1">
      <c r="A5" s="5773" t="s">
        <v>5202</v>
      </c>
      <c r="B5" s="7828" t="s">
        <v>4131</v>
      </c>
      <c r="C5" s="7829"/>
      <c r="D5" s="7829"/>
      <c r="E5" s="7829"/>
      <c r="F5" s="7829"/>
      <c r="G5" s="7829"/>
      <c r="H5" s="7829"/>
      <c r="I5" s="7829"/>
      <c r="J5" s="7829"/>
      <c r="K5" s="7829"/>
      <c r="L5" s="7829"/>
      <c r="M5" s="7829"/>
      <c r="N5" s="7830"/>
    </row>
    <row r="6" spans="1:14" s="5768" customFormat="1" ht="24.95" customHeight="1">
      <c r="A6" s="5773" t="s">
        <v>5203</v>
      </c>
      <c r="B6" s="7828" t="s">
        <v>5267</v>
      </c>
      <c r="C6" s="7829"/>
      <c r="D6" s="7829"/>
      <c r="E6" s="7829"/>
      <c r="F6" s="7829"/>
      <c r="G6" s="7829"/>
      <c r="H6" s="7829"/>
      <c r="I6" s="7829"/>
      <c r="J6" s="7829"/>
      <c r="K6" s="7829"/>
      <c r="L6" s="7829"/>
      <c r="M6" s="7829"/>
      <c r="N6" s="7830"/>
    </row>
    <row r="7" spans="1:14" s="5768" customFormat="1" ht="24.95" customHeight="1">
      <c r="A7" s="5773" t="s">
        <v>5204</v>
      </c>
      <c r="B7" s="7828" t="s">
        <v>5268</v>
      </c>
      <c r="C7" s="7829"/>
      <c r="D7" s="7829"/>
      <c r="E7" s="7829"/>
      <c r="F7" s="7829"/>
      <c r="G7" s="7829"/>
      <c r="H7" s="7829"/>
      <c r="I7" s="7829"/>
      <c r="J7" s="7829"/>
      <c r="K7" s="7829"/>
      <c r="L7" s="7829"/>
      <c r="M7" s="7829"/>
      <c r="N7" s="7830"/>
    </row>
    <row r="8" spans="1:14" s="5768" customFormat="1" ht="24.95" customHeight="1">
      <c r="A8" s="5773" t="s">
        <v>5206</v>
      </c>
      <c r="B8" s="7828" t="s">
        <v>4297</v>
      </c>
      <c r="C8" s="7829"/>
      <c r="D8" s="7829"/>
      <c r="E8" s="7829"/>
      <c r="F8" s="7829"/>
      <c r="G8" s="7829"/>
      <c r="H8" s="7829"/>
      <c r="I8" s="7829"/>
      <c r="J8" s="7829"/>
      <c r="K8" s="7829"/>
      <c r="L8" s="7829"/>
      <c r="M8" s="7829"/>
      <c r="N8" s="7830"/>
    </row>
    <row r="9" spans="1:14" s="5768" customFormat="1" ht="24.95" customHeight="1">
      <c r="A9" s="5773" t="s">
        <v>5207</v>
      </c>
      <c r="B9" s="7828" t="s">
        <v>4299</v>
      </c>
      <c r="C9" s="7829"/>
      <c r="D9" s="7829"/>
      <c r="E9" s="7829"/>
      <c r="F9" s="7829"/>
      <c r="G9" s="7829"/>
      <c r="H9" s="7829"/>
      <c r="I9" s="7829"/>
      <c r="J9" s="7829"/>
      <c r="K9" s="7829"/>
      <c r="L9" s="7829"/>
      <c r="M9" s="7829"/>
      <c r="N9" s="7830"/>
    </row>
    <row r="10" spans="1:14" s="5768" customFormat="1" ht="24.95" customHeight="1">
      <c r="A10" s="5773" t="s">
        <v>5208</v>
      </c>
      <c r="B10" s="7828" t="s">
        <v>4302</v>
      </c>
      <c r="C10" s="7829"/>
      <c r="D10" s="7829"/>
      <c r="E10" s="7829"/>
      <c r="F10" s="7829"/>
      <c r="G10" s="7829"/>
      <c r="H10" s="7829"/>
      <c r="I10" s="7829"/>
      <c r="J10" s="7829"/>
      <c r="K10" s="7829"/>
      <c r="L10" s="7829"/>
      <c r="M10" s="7829"/>
      <c r="N10" s="7830"/>
    </row>
    <row r="11" spans="1:14" s="5768" customFormat="1" ht="24.95" customHeight="1">
      <c r="A11" s="5773" t="s">
        <v>5209</v>
      </c>
      <c r="B11" s="7828" t="s">
        <v>4305</v>
      </c>
      <c r="C11" s="7829"/>
      <c r="D11" s="7829"/>
      <c r="E11" s="7829"/>
      <c r="F11" s="7829"/>
      <c r="G11" s="7829"/>
      <c r="H11" s="7829"/>
      <c r="I11" s="7829"/>
      <c r="J11" s="7829"/>
      <c r="K11" s="7829"/>
      <c r="L11" s="7829"/>
      <c r="M11" s="7829"/>
      <c r="N11" s="7830"/>
    </row>
    <row r="12" spans="1:14" s="5768" customFormat="1" ht="24.95" customHeight="1">
      <c r="A12" s="5773" t="s">
        <v>5210</v>
      </c>
      <c r="B12" s="7828" t="s">
        <v>4317</v>
      </c>
      <c r="C12" s="7829"/>
      <c r="D12" s="7829"/>
      <c r="E12" s="7829"/>
      <c r="F12" s="7829"/>
      <c r="G12" s="7829"/>
      <c r="H12" s="7829"/>
      <c r="I12" s="7829"/>
      <c r="J12" s="7829"/>
      <c r="K12" s="7829"/>
      <c r="L12" s="7829"/>
      <c r="M12" s="7829"/>
      <c r="N12" s="7830"/>
    </row>
    <row r="13" spans="1:14" s="5768" customFormat="1" ht="24.95" customHeight="1">
      <c r="A13" s="5773" t="s">
        <v>5211</v>
      </c>
      <c r="B13" s="7828" t="s">
        <v>5269</v>
      </c>
      <c r="C13" s="7829"/>
      <c r="D13" s="7829"/>
      <c r="E13" s="7829"/>
      <c r="F13" s="7829"/>
      <c r="G13" s="7829"/>
      <c r="H13" s="7829"/>
      <c r="I13" s="7829"/>
      <c r="J13" s="7829"/>
      <c r="K13" s="7829"/>
      <c r="L13" s="7829"/>
      <c r="M13" s="7829"/>
      <c r="N13" s="7830"/>
    </row>
    <row r="14" spans="1:14" s="5768" customFormat="1" ht="24.95" customHeight="1">
      <c r="A14" s="5773" t="s">
        <v>5270</v>
      </c>
      <c r="B14" s="7828" t="s">
        <v>4330</v>
      </c>
      <c r="C14" s="7829"/>
      <c r="D14" s="7829"/>
      <c r="E14" s="7829"/>
      <c r="F14" s="7829"/>
      <c r="G14" s="7829"/>
      <c r="H14" s="7829"/>
      <c r="I14" s="7829"/>
      <c r="J14" s="7829"/>
      <c r="K14" s="7829"/>
      <c r="L14" s="7829"/>
      <c r="M14" s="7829"/>
      <c r="N14" s="7830"/>
    </row>
    <row r="15" spans="1:14" s="5768" customFormat="1" ht="24.95" customHeight="1">
      <c r="A15" s="5773" t="s">
        <v>5271</v>
      </c>
      <c r="B15" s="7828" t="s">
        <v>4332</v>
      </c>
      <c r="C15" s="7829"/>
      <c r="D15" s="7829"/>
      <c r="E15" s="7829"/>
      <c r="F15" s="7829"/>
      <c r="G15" s="7829"/>
      <c r="H15" s="7829"/>
      <c r="I15" s="7829"/>
      <c r="J15" s="7829"/>
      <c r="K15" s="7829"/>
      <c r="L15" s="7829"/>
      <c r="M15" s="7829"/>
      <c r="N15" s="7830"/>
    </row>
    <row r="16" spans="1:14" s="5768" customFormat="1" ht="24.95" customHeight="1">
      <c r="A16" s="5773" t="s">
        <v>5272</v>
      </c>
      <c r="B16" s="7828" t="s">
        <v>4335</v>
      </c>
      <c r="C16" s="7829"/>
      <c r="D16" s="7829"/>
      <c r="E16" s="7829"/>
      <c r="F16" s="7829"/>
      <c r="G16" s="7829"/>
      <c r="H16" s="7829"/>
      <c r="I16" s="7829"/>
      <c r="J16" s="7829"/>
      <c r="K16" s="7829"/>
      <c r="L16" s="7829"/>
      <c r="M16" s="7829"/>
      <c r="N16" s="7830"/>
    </row>
    <row r="17" spans="1:14" s="5768" customFormat="1" ht="24.95" customHeight="1">
      <c r="A17" s="5773" t="s">
        <v>5273</v>
      </c>
      <c r="B17" s="7828" t="s">
        <v>4336</v>
      </c>
      <c r="C17" s="7829"/>
      <c r="D17" s="7829"/>
      <c r="E17" s="7829"/>
      <c r="F17" s="7829"/>
      <c r="G17" s="7829"/>
      <c r="H17" s="7829"/>
      <c r="I17" s="7829"/>
      <c r="J17" s="7829"/>
      <c r="K17" s="7829"/>
      <c r="L17" s="7829"/>
      <c r="M17" s="7829"/>
      <c r="N17" s="7830"/>
    </row>
    <row r="18" spans="1:14" s="5768" customFormat="1" ht="24.95" customHeight="1">
      <c r="A18" s="5773" t="s">
        <v>5274</v>
      </c>
      <c r="B18" s="7828" t="s">
        <v>4337</v>
      </c>
      <c r="C18" s="7829"/>
      <c r="D18" s="7829"/>
      <c r="E18" s="7829"/>
      <c r="F18" s="7829"/>
      <c r="G18" s="7829"/>
      <c r="H18" s="7829"/>
      <c r="I18" s="7829"/>
      <c r="J18" s="7829"/>
      <c r="K18" s="7829"/>
      <c r="L18" s="7829"/>
      <c r="M18" s="7829"/>
      <c r="N18" s="7830"/>
    </row>
    <row r="19" spans="1:14" s="5768" customFormat="1" ht="24.95" customHeight="1" thickBot="1">
      <c r="A19" s="5772" t="s">
        <v>5275</v>
      </c>
      <c r="B19" s="7837" t="s">
        <v>4338</v>
      </c>
      <c r="C19" s="7838"/>
      <c r="D19" s="7838"/>
      <c r="E19" s="7838"/>
      <c r="F19" s="7838"/>
      <c r="G19" s="7838"/>
      <c r="H19" s="7838"/>
      <c r="I19" s="7838"/>
      <c r="J19" s="7838"/>
      <c r="K19" s="7838"/>
      <c r="L19" s="7838"/>
      <c r="M19" s="7838"/>
      <c r="N19" s="7839"/>
    </row>
    <row r="20" spans="1:14" ht="18.95" customHeight="1" thickTop="1"/>
  </sheetData>
  <mergeCells count="19">
    <mergeCell ref="B17:N17"/>
    <mergeCell ref="B18:N18"/>
    <mergeCell ref="B19:N19"/>
    <mergeCell ref="B8:N8"/>
    <mergeCell ref="B9:N9"/>
    <mergeCell ref="B10:N10"/>
    <mergeCell ref="B11:N11"/>
    <mergeCell ref="B12:N12"/>
    <mergeCell ref="B13:N13"/>
    <mergeCell ref="B7:N7"/>
    <mergeCell ref="A1:N1"/>
    <mergeCell ref="B14:N14"/>
    <mergeCell ref="B15:N15"/>
    <mergeCell ref="B16:N16"/>
    <mergeCell ref="B2:N2"/>
    <mergeCell ref="B3:N3"/>
    <mergeCell ref="B4:N4"/>
    <mergeCell ref="B5:N5"/>
    <mergeCell ref="B6:N6"/>
  </mergeCells>
  <hyperlinks>
    <hyperlink ref="B7:M7" location="'TABLO 6'!A1" display="YILLAR İTİBARİYLE KAYSERİ İLİ GENEL BÜTÇE VERGİ GELİRLERİNİN TAHAKKUK VE TAHSİLATI (997-2013)"/>
    <hyperlink ref="B8:M8" location="'TABLO 7'!A1" display="YILLAR İTİBARİYLE KAYSERİ İLİ AYLIK MERKEZİ YÖNETİM BÜTÇE GELİR ve GİDERLERİNİN KARŞILAŞTIRMASI (KÜMÜLATİF) (2006-2013)"/>
    <hyperlink ref="B9:M9" location="'TABLO 8'!A1" display="YILLAR İTİBARİYLE KAYSERİ İLİ MERKEZİ YÖNETİM BÜTÇE GELİR ve GİDERLERİNİN KARŞILAŞTIRMASI (KÜMÜLATİF)(2000-2013)"/>
    <hyperlink ref="B10:M10" location="'TABLO 9'!A1" display="YILLAR İTİBARİYLE KAYSERİ İLİ AYLIK MERKEZİ YÖNETİM BÜTÇE GELİRLERİNİN TAHSİLATI (KÜMÜLATİF) (2007-2013)"/>
    <hyperlink ref="B11:M11" location="'TABLO 10'!A1" display="YILLAR İTİBARİYLE KAYSERİ İLİ MERKEZİ YÖNETİM BÜTÇE GELİRİNİN TAHSİLATI (KÜMÜLATİF) (1997-2013)"/>
    <hyperlink ref="B6:M6" location="'TABLO 5'!A1" display="YILLAR İTİBARİYLE KAYSERİ İLİ AYLIK GENEL BÜTÇE VERGİ GELİRLERİNİN TAHAKKUK ve TAHSİLATI (KÜMÜLATİF) (2006-2013)"/>
    <hyperlink ref="B12:M12" location="'TABLO 11'!A1" display="YILLAR İTİBARİYLE KAYSERİ İLİ AYLIK MERKEZİ YÖNETİM BÜTÇE HARCAMALARI (KÜMÜLATİF) (2006-2013)"/>
    <hyperlink ref="B14:M14" location="'TABLO 13'!A1" display="YILLAR İTİBARİYLE KAYSERİ İLİ GELİR VERGİSİ FAAL MÜKELLEF SAYILARININ AYLARA GÖRE DAĞILIMI VE ARTIŞ ORANLARI (2002-2013)"/>
    <hyperlink ref="B15:M15" location="'TABLO 14'!A1" display="YILLAR İTİBARİYLE KAYSERİ İLİ GELİR STOPAJ VERGİSİ FAAL MÜKELLEF SAYILARININ AYLARA GÖRE DAĞILIMI VE ARTIŞ ORANLARI (2002-2013)"/>
    <hyperlink ref="B16:M16" location="'TABLO 15'!A1" display="YILLAR İTİBARİYLE KAYSERİ İLİ GAYRİMENKUL SERMAYE İRADI ELDE EDEN FAAL MÜKELLEF SAYILARININ AYLARA GÖRE DAĞILIMI VE ARTIŞ-AZALIŞ ORANLARI (2002-2013)"/>
    <hyperlink ref="B17:M17" location="'TABLO 16'!A1" display="YILLAR İTİBARİYLE KAYSERİ İLİ BASİT USULDE VERGİLENDİRİLEN GELİR VERGİSİ FAAL MÜKELLEF SAYILARININ AYLARA GÖRE DAĞILIMI VE ARTIŞ-AZALIŞ ORANLARI (2002-2013)"/>
    <hyperlink ref="B18:M18" location="'TABLO 17'!A1" display="YILLAR İTİBARİYLE KAYSERİ İLİ KURUMLAR VERGİSİ FAAL MÜKELLEF SAYILARININ AYLARA GÖRE DAĞILIMI VE ARTIŞ-AZALIŞ ORANLARI (2002-2013)"/>
    <hyperlink ref="B19:M19" location="'TABLO 18'!A1" display="YILLAR İTİBARİYLE KAYSERİ İLİ KATMA DEĞER VERGİSİ FAAL MÜKELLEF SAYILARININ AYLARA GÖRE DAĞILIMI VE ARTIŞ-AZALIŞ ORANLARI (2002-2013)"/>
    <hyperlink ref="B2:M2" location="'TABLO 1'!A1" display="YILLARA GÖRE VERGİ GELİRLERİ VE KAMU GİDERLERİ DAĞILIMI(2000-2013)"/>
    <hyperlink ref="B3:M3" location="'TABLO 2'!A1" display="YILLAR İTİBARİYLE KAYSERİ İLİNDE VERGİ GELİRLERİ DAĞILIMI  (TL) (2009-2013)"/>
    <hyperlink ref="B4:M4" location="'TABLO 3'!A1" display="YILLAR İTİBARİYLE KAYSERİ İLİ VERGİ DAİRELERİNİN GELİR VERGİSİ, KURUMLAR VERGİSİ VE DİĞER VERGİLER İTİBARİYLE MÜKELLEF SAYILARI(2009-2013)"/>
    <hyperlink ref="B5:M5" location="'TABLO 4'!A1" display="YILLAR İTİBARİYLE KAYSERİ İLİNDE VERGİ GELİRLERİ DAĞILIMI  (TL) (2009-2013)"/>
    <hyperlink ref="B13:M13" location="'TABLO 11'!A1" display="YILLAR İTİBARİYLE GENEL BÜTÇE VERGİ GELİRLERİ (KAYSERİ DENİZLİ VE KONYA İLLERİ KARŞILAŞTIRMASI) (2004-2013)"/>
  </hyperlinks>
  <pageMargins left="0.70866141732283472" right="0.70866141732283472" top="0.74803149606299213" bottom="0.74803149606299213" header="0.31496062992125984" footer="0.31496062992125984"/>
  <pageSetup paperSize="9" scale="60" fitToHeight="0" orientation="landscape" r:id="rId1"/>
  <headerFooter alignWithMargins="0">
    <oddFooter>&amp;R271</oddFooter>
  </headerFooter>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62">
    <pageSetUpPr fitToPage="1"/>
  </sheetPr>
  <dimension ref="A1:H30"/>
  <sheetViews>
    <sheetView view="pageBreakPreview" zoomScale="60" zoomScaleNormal="100" workbookViewId="0">
      <selection activeCell="H15" sqref="H15"/>
    </sheetView>
  </sheetViews>
  <sheetFormatPr defaultRowHeight="12.75"/>
  <cols>
    <col min="1" max="1" width="15.28515625" style="3062" customWidth="1"/>
    <col min="2" max="8" width="18.7109375" style="3062" customWidth="1"/>
    <col min="9" max="256" width="9.140625" style="3062"/>
    <col min="257" max="257" width="13.28515625" style="3062" customWidth="1"/>
    <col min="258" max="259" width="12" style="3062" customWidth="1"/>
    <col min="260" max="260" width="10.5703125" style="3062" customWidth="1"/>
    <col min="261" max="261" width="11.140625" style="3062" customWidth="1"/>
    <col min="262" max="262" width="10.85546875" style="3062" customWidth="1"/>
    <col min="263" max="263" width="13.140625" style="3062" customWidth="1"/>
    <col min="264" max="264" width="13" style="3062" customWidth="1"/>
    <col min="265" max="512" width="9.140625" style="3062"/>
    <col min="513" max="513" width="13.28515625" style="3062" customWidth="1"/>
    <col min="514" max="515" width="12" style="3062" customWidth="1"/>
    <col min="516" max="516" width="10.5703125" style="3062" customWidth="1"/>
    <col min="517" max="517" width="11.140625" style="3062" customWidth="1"/>
    <col min="518" max="518" width="10.85546875" style="3062" customWidth="1"/>
    <col min="519" max="519" width="13.140625" style="3062" customWidth="1"/>
    <col min="520" max="520" width="13" style="3062" customWidth="1"/>
    <col min="521" max="768" width="9.140625" style="3062"/>
    <col min="769" max="769" width="13.28515625" style="3062" customWidth="1"/>
    <col min="770" max="771" width="12" style="3062" customWidth="1"/>
    <col min="772" max="772" width="10.5703125" style="3062" customWidth="1"/>
    <col min="773" max="773" width="11.140625" style="3062" customWidth="1"/>
    <col min="774" max="774" width="10.85546875" style="3062" customWidth="1"/>
    <col min="775" max="775" width="13.140625" style="3062" customWidth="1"/>
    <col min="776" max="776" width="13" style="3062" customWidth="1"/>
    <col min="777" max="1024" width="9.140625" style="3062"/>
    <col min="1025" max="1025" width="13.28515625" style="3062" customWidth="1"/>
    <col min="1026" max="1027" width="12" style="3062" customWidth="1"/>
    <col min="1028" max="1028" width="10.5703125" style="3062" customWidth="1"/>
    <col min="1029" max="1029" width="11.140625" style="3062" customWidth="1"/>
    <col min="1030" max="1030" width="10.85546875" style="3062" customWidth="1"/>
    <col min="1031" max="1031" width="13.140625" style="3062" customWidth="1"/>
    <col min="1032" max="1032" width="13" style="3062" customWidth="1"/>
    <col min="1033" max="1280" width="9.140625" style="3062"/>
    <col min="1281" max="1281" width="13.28515625" style="3062" customWidth="1"/>
    <col min="1282" max="1283" width="12" style="3062" customWidth="1"/>
    <col min="1284" max="1284" width="10.5703125" style="3062" customWidth="1"/>
    <col min="1285" max="1285" width="11.140625" style="3062" customWidth="1"/>
    <col min="1286" max="1286" width="10.85546875" style="3062" customWidth="1"/>
    <col min="1287" max="1287" width="13.140625" style="3062" customWidth="1"/>
    <col min="1288" max="1288" width="13" style="3062" customWidth="1"/>
    <col min="1289" max="1536" width="9.140625" style="3062"/>
    <col min="1537" max="1537" width="13.28515625" style="3062" customWidth="1"/>
    <col min="1538" max="1539" width="12" style="3062" customWidth="1"/>
    <col min="1540" max="1540" width="10.5703125" style="3062" customWidth="1"/>
    <col min="1541" max="1541" width="11.140625" style="3062" customWidth="1"/>
    <col min="1542" max="1542" width="10.85546875" style="3062" customWidth="1"/>
    <col min="1543" max="1543" width="13.140625" style="3062" customWidth="1"/>
    <col min="1544" max="1544" width="13" style="3062" customWidth="1"/>
    <col min="1545" max="1792" width="9.140625" style="3062"/>
    <col min="1793" max="1793" width="13.28515625" style="3062" customWidth="1"/>
    <col min="1794" max="1795" width="12" style="3062" customWidth="1"/>
    <col min="1796" max="1796" width="10.5703125" style="3062" customWidth="1"/>
    <col min="1797" max="1797" width="11.140625" style="3062" customWidth="1"/>
    <col min="1798" max="1798" width="10.85546875" style="3062" customWidth="1"/>
    <col min="1799" max="1799" width="13.140625" style="3062" customWidth="1"/>
    <col min="1800" max="1800" width="13" style="3062" customWidth="1"/>
    <col min="1801" max="2048" width="9.140625" style="3062"/>
    <col min="2049" max="2049" width="13.28515625" style="3062" customWidth="1"/>
    <col min="2050" max="2051" width="12" style="3062" customWidth="1"/>
    <col min="2052" max="2052" width="10.5703125" style="3062" customWidth="1"/>
    <col min="2053" max="2053" width="11.140625" style="3062" customWidth="1"/>
    <col min="2054" max="2054" width="10.85546875" style="3062" customWidth="1"/>
    <col min="2055" max="2055" width="13.140625" style="3062" customWidth="1"/>
    <col min="2056" max="2056" width="13" style="3062" customWidth="1"/>
    <col min="2057" max="2304" width="9.140625" style="3062"/>
    <col min="2305" max="2305" width="13.28515625" style="3062" customWidth="1"/>
    <col min="2306" max="2307" width="12" style="3062" customWidth="1"/>
    <col min="2308" max="2308" width="10.5703125" style="3062" customWidth="1"/>
    <col min="2309" max="2309" width="11.140625" style="3062" customWidth="1"/>
    <col min="2310" max="2310" width="10.85546875" style="3062" customWidth="1"/>
    <col min="2311" max="2311" width="13.140625" style="3062" customWidth="1"/>
    <col min="2312" max="2312" width="13" style="3062" customWidth="1"/>
    <col min="2313" max="2560" width="9.140625" style="3062"/>
    <col min="2561" max="2561" width="13.28515625" style="3062" customWidth="1"/>
    <col min="2562" max="2563" width="12" style="3062" customWidth="1"/>
    <col min="2564" max="2564" width="10.5703125" style="3062" customWidth="1"/>
    <col min="2565" max="2565" width="11.140625" style="3062" customWidth="1"/>
    <col min="2566" max="2566" width="10.85546875" style="3062" customWidth="1"/>
    <col min="2567" max="2567" width="13.140625" style="3062" customWidth="1"/>
    <col min="2568" max="2568" width="13" style="3062" customWidth="1"/>
    <col min="2569" max="2816" width="9.140625" style="3062"/>
    <col min="2817" max="2817" width="13.28515625" style="3062" customWidth="1"/>
    <col min="2818" max="2819" width="12" style="3062" customWidth="1"/>
    <col min="2820" max="2820" width="10.5703125" style="3062" customWidth="1"/>
    <col min="2821" max="2821" width="11.140625" style="3062" customWidth="1"/>
    <col min="2822" max="2822" width="10.85546875" style="3062" customWidth="1"/>
    <col min="2823" max="2823" width="13.140625" style="3062" customWidth="1"/>
    <col min="2824" max="2824" width="13" style="3062" customWidth="1"/>
    <col min="2825" max="3072" width="9.140625" style="3062"/>
    <col min="3073" max="3073" width="13.28515625" style="3062" customWidth="1"/>
    <col min="3074" max="3075" width="12" style="3062" customWidth="1"/>
    <col min="3076" max="3076" width="10.5703125" style="3062" customWidth="1"/>
    <col min="3077" max="3077" width="11.140625" style="3062" customWidth="1"/>
    <col min="3078" max="3078" width="10.85546875" style="3062" customWidth="1"/>
    <col min="3079" max="3079" width="13.140625" style="3062" customWidth="1"/>
    <col min="3080" max="3080" width="13" style="3062" customWidth="1"/>
    <col min="3081" max="3328" width="9.140625" style="3062"/>
    <col min="3329" max="3329" width="13.28515625" style="3062" customWidth="1"/>
    <col min="3330" max="3331" width="12" style="3062" customWidth="1"/>
    <col min="3332" max="3332" width="10.5703125" style="3062" customWidth="1"/>
    <col min="3333" max="3333" width="11.140625" style="3062" customWidth="1"/>
    <col min="3334" max="3334" width="10.85546875" style="3062" customWidth="1"/>
    <col min="3335" max="3335" width="13.140625" style="3062" customWidth="1"/>
    <col min="3336" max="3336" width="13" style="3062" customWidth="1"/>
    <col min="3337" max="3584" width="9.140625" style="3062"/>
    <col min="3585" max="3585" width="13.28515625" style="3062" customWidth="1"/>
    <col min="3586" max="3587" width="12" style="3062" customWidth="1"/>
    <col min="3588" max="3588" width="10.5703125" style="3062" customWidth="1"/>
    <col min="3589" max="3589" width="11.140625" style="3062" customWidth="1"/>
    <col min="3590" max="3590" width="10.85546875" style="3062" customWidth="1"/>
    <col min="3591" max="3591" width="13.140625" style="3062" customWidth="1"/>
    <col min="3592" max="3592" width="13" style="3062" customWidth="1"/>
    <col min="3593" max="3840" width="9.140625" style="3062"/>
    <col min="3841" max="3841" width="13.28515625" style="3062" customWidth="1"/>
    <col min="3842" max="3843" width="12" style="3062" customWidth="1"/>
    <col min="3844" max="3844" width="10.5703125" style="3062" customWidth="1"/>
    <col min="3845" max="3845" width="11.140625" style="3062" customWidth="1"/>
    <col min="3846" max="3846" width="10.85546875" style="3062" customWidth="1"/>
    <col min="3847" max="3847" width="13.140625" style="3062" customWidth="1"/>
    <col min="3848" max="3848" width="13" style="3062" customWidth="1"/>
    <col min="3849" max="4096" width="9.140625" style="3062"/>
    <col min="4097" max="4097" width="13.28515625" style="3062" customWidth="1"/>
    <col min="4098" max="4099" width="12" style="3062" customWidth="1"/>
    <col min="4100" max="4100" width="10.5703125" style="3062" customWidth="1"/>
    <col min="4101" max="4101" width="11.140625" style="3062" customWidth="1"/>
    <col min="4102" max="4102" width="10.85546875" style="3062" customWidth="1"/>
    <col min="4103" max="4103" width="13.140625" style="3062" customWidth="1"/>
    <col min="4104" max="4104" width="13" style="3062" customWidth="1"/>
    <col min="4105" max="4352" width="9.140625" style="3062"/>
    <col min="4353" max="4353" width="13.28515625" style="3062" customWidth="1"/>
    <col min="4354" max="4355" width="12" style="3062" customWidth="1"/>
    <col min="4356" max="4356" width="10.5703125" style="3062" customWidth="1"/>
    <col min="4357" max="4357" width="11.140625" style="3062" customWidth="1"/>
    <col min="4358" max="4358" width="10.85546875" style="3062" customWidth="1"/>
    <col min="4359" max="4359" width="13.140625" style="3062" customWidth="1"/>
    <col min="4360" max="4360" width="13" style="3062" customWidth="1"/>
    <col min="4361" max="4608" width="9.140625" style="3062"/>
    <col min="4609" max="4609" width="13.28515625" style="3062" customWidth="1"/>
    <col min="4610" max="4611" width="12" style="3062" customWidth="1"/>
    <col min="4612" max="4612" width="10.5703125" style="3062" customWidth="1"/>
    <col min="4613" max="4613" width="11.140625" style="3062" customWidth="1"/>
    <col min="4614" max="4614" width="10.85546875" style="3062" customWidth="1"/>
    <col min="4615" max="4615" width="13.140625" style="3062" customWidth="1"/>
    <col min="4616" max="4616" width="13" style="3062" customWidth="1"/>
    <col min="4617" max="4864" width="9.140625" style="3062"/>
    <col min="4865" max="4865" width="13.28515625" style="3062" customWidth="1"/>
    <col min="4866" max="4867" width="12" style="3062" customWidth="1"/>
    <col min="4868" max="4868" width="10.5703125" style="3062" customWidth="1"/>
    <col min="4869" max="4869" width="11.140625" style="3062" customWidth="1"/>
    <col min="4870" max="4870" width="10.85546875" style="3062" customWidth="1"/>
    <col min="4871" max="4871" width="13.140625" style="3062" customWidth="1"/>
    <col min="4872" max="4872" width="13" style="3062" customWidth="1"/>
    <col min="4873" max="5120" width="9.140625" style="3062"/>
    <col min="5121" max="5121" width="13.28515625" style="3062" customWidth="1"/>
    <col min="5122" max="5123" width="12" style="3062" customWidth="1"/>
    <col min="5124" max="5124" width="10.5703125" style="3062" customWidth="1"/>
    <col min="5125" max="5125" width="11.140625" style="3062" customWidth="1"/>
    <col min="5126" max="5126" width="10.85546875" style="3062" customWidth="1"/>
    <col min="5127" max="5127" width="13.140625" style="3062" customWidth="1"/>
    <col min="5128" max="5128" width="13" style="3062" customWidth="1"/>
    <col min="5129" max="5376" width="9.140625" style="3062"/>
    <col min="5377" max="5377" width="13.28515625" style="3062" customWidth="1"/>
    <col min="5378" max="5379" width="12" style="3062" customWidth="1"/>
    <col min="5380" max="5380" width="10.5703125" style="3062" customWidth="1"/>
    <col min="5381" max="5381" width="11.140625" style="3062" customWidth="1"/>
    <col min="5382" max="5382" width="10.85546875" style="3062" customWidth="1"/>
    <col min="5383" max="5383" width="13.140625" style="3062" customWidth="1"/>
    <col min="5384" max="5384" width="13" style="3062" customWidth="1"/>
    <col min="5385" max="5632" width="9.140625" style="3062"/>
    <col min="5633" max="5633" width="13.28515625" style="3062" customWidth="1"/>
    <col min="5634" max="5635" width="12" style="3062" customWidth="1"/>
    <col min="5636" max="5636" width="10.5703125" style="3062" customWidth="1"/>
    <col min="5637" max="5637" width="11.140625" style="3062" customWidth="1"/>
    <col min="5638" max="5638" width="10.85546875" style="3062" customWidth="1"/>
    <col min="5639" max="5639" width="13.140625" style="3062" customWidth="1"/>
    <col min="5640" max="5640" width="13" style="3062" customWidth="1"/>
    <col min="5641" max="5888" width="9.140625" style="3062"/>
    <col min="5889" max="5889" width="13.28515625" style="3062" customWidth="1"/>
    <col min="5890" max="5891" width="12" style="3062" customWidth="1"/>
    <col min="5892" max="5892" width="10.5703125" style="3062" customWidth="1"/>
    <col min="5893" max="5893" width="11.140625" style="3062" customWidth="1"/>
    <col min="5894" max="5894" width="10.85546875" style="3062" customWidth="1"/>
    <col min="5895" max="5895" width="13.140625" style="3062" customWidth="1"/>
    <col min="5896" max="5896" width="13" style="3062" customWidth="1"/>
    <col min="5897" max="6144" width="9.140625" style="3062"/>
    <col min="6145" max="6145" width="13.28515625" style="3062" customWidth="1"/>
    <col min="6146" max="6147" width="12" style="3062" customWidth="1"/>
    <col min="6148" max="6148" width="10.5703125" style="3062" customWidth="1"/>
    <col min="6149" max="6149" width="11.140625" style="3062" customWidth="1"/>
    <col min="6150" max="6150" width="10.85546875" style="3062" customWidth="1"/>
    <col min="6151" max="6151" width="13.140625" style="3062" customWidth="1"/>
    <col min="6152" max="6152" width="13" style="3062" customWidth="1"/>
    <col min="6153" max="6400" width="9.140625" style="3062"/>
    <col min="6401" max="6401" width="13.28515625" style="3062" customWidth="1"/>
    <col min="6402" max="6403" width="12" style="3062" customWidth="1"/>
    <col min="6404" max="6404" width="10.5703125" style="3062" customWidth="1"/>
    <col min="6405" max="6405" width="11.140625" style="3062" customWidth="1"/>
    <col min="6406" max="6406" width="10.85546875" style="3062" customWidth="1"/>
    <col min="6407" max="6407" width="13.140625" style="3062" customWidth="1"/>
    <col min="6408" max="6408" width="13" style="3062" customWidth="1"/>
    <col min="6409" max="6656" width="9.140625" style="3062"/>
    <col min="6657" max="6657" width="13.28515625" style="3062" customWidth="1"/>
    <col min="6658" max="6659" width="12" style="3062" customWidth="1"/>
    <col min="6660" max="6660" width="10.5703125" style="3062" customWidth="1"/>
    <col min="6661" max="6661" width="11.140625" style="3062" customWidth="1"/>
    <col min="6662" max="6662" width="10.85546875" style="3062" customWidth="1"/>
    <col min="6663" max="6663" width="13.140625" style="3062" customWidth="1"/>
    <col min="6664" max="6664" width="13" style="3062" customWidth="1"/>
    <col min="6665" max="6912" width="9.140625" style="3062"/>
    <col min="6913" max="6913" width="13.28515625" style="3062" customWidth="1"/>
    <col min="6914" max="6915" width="12" style="3062" customWidth="1"/>
    <col min="6916" max="6916" width="10.5703125" style="3062" customWidth="1"/>
    <col min="6917" max="6917" width="11.140625" style="3062" customWidth="1"/>
    <col min="6918" max="6918" width="10.85546875" style="3062" customWidth="1"/>
    <col min="6919" max="6919" width="13.140625" style="3062" customWidth="1"/>
    <col min="6920" max="6920" width="13" style="3062" customWidth="1"/>
    <col min="6921" max="7168" width="9.140625" style="3062"/>
    <col min="7169" max="7169" width="13.28515625" style="3062" customWidth="1"/>
    <col min="7170" max="7171" width="12" style="3062" customWidth="1"/>
    <col min="7172" max="7172" width="10.5703125" style="3062" customWidth="1"/>
    <col min="7173" max="7173" width="11.140625" style="3062" customWidth="1"/>
    <col min="7174" max="7174" width="10.85546875" style="3062" customWidth="1"/>
    <col min="7175" max="7175" width="13.140625" style="3062" customWidth="1"/>
    <col min="7176" max="7176" width="13" style="3062" customWidth="1"/>
    <col min="7177" max="7424" width="9.140625" style="3062"/>
    <col min="7425" max="7425" width="13.28515625" style="3062" customWidth="1"/>
    <col min="7426" max="7427" width="12" style="3062" customWidth="1"/>
    <col min="7428" max="7428" width="10.5703125" style="3062" customWidth="1"/>
    <col min="7429" max="7429" width="11.140625" style="3062" customWidth="1"/>
    <col min="7430" max="7430" width="10.85546875" style="3062" customWidth="1"/>
    <col min="7431" max="7431" width="13.140625" style="3062" customWidth="1"/>
    <col min="7432" max="7432" width="13" style="3062" customWidth="1"/>
    <col min="7433" max="7680" width="9.140625" style="3062"/>
    <col min="7681" max="7681" width="13.28515625" style="3062" customWidth="1"/>
    <col min="7682" max="7683" width="12" style="3062" customWidth="1"/>
    <col min="7684" max="7684" width="10.5703125" style="3062" customWidth="1"/>
    <col min="7685" max="7685" width="11.140625" style="3062" customWidth="1"/>
    <col min="7686" max="7686" width="10.85546875" style="3062" customWidth="1"/>
    <col min="7687" max="7687" width="13.140625" style="3062" customWidth="1"/>
    <col min="7688" max="7688" width="13" style="3062" customWidth="1"/>
    <col min="7689" max="7936" width="9.140625" style="3062"/>
    <col min="7937" max="7937" width="13.28515625" style="3062" customWidth="1"/>
    <col min="7938" max="7939" width="12" style="3062" customWidth="1"/>
    <col min="7940" max="7940" width="10.5703125" style="3062" customWidth="1"/>
    <col min="7941" max="7941" width="11.140625" style="3062" customWidth="1"/>
    <col min="7942" max="7942" width="10.85546875" style="3062" customWidth="1"/>
    <col min="7943" max="7943" width="13.140625" style="3062" customWidth="1"/>
    <col min="7944" max="7944" width="13" style="3062" customWidth="1"/>
    <col min="7945" max="8192" width="9.140625" style="3062"/>
    <col min="8193" max="8193" width="13.28515625" style="3062" customWidth="1"/>
    <col min="8194" max="8195" width="12" style="3062" customWidth="1"/>
    <col min="8196" max="8196" width="10.5703125" style="3062" customWidth="1"/>
    <col min="8197" max="8197" width="11.140625" style="3062" customWidth="1"/>
    <col min="8198" max="8198" width="10.85546875" style="3062" customWidth="1"/>
    <col min="8199" max="8199" width="13.140625" style="3062" customWidth="1"/>
    <col min="8200" max="8200" width="13" style="3062" customWidth="1"/>
    <col min="8201" max="8448" width="9.140625" style="3062"/>
    <col min="8449" max="8449" width="13.28515625" style="3062" customWidth="1"/>
    <col min="8450" max="8451" width="12" style="3062" customWidth="1"/>
    <col min="8452" max="8452" width="10.5703125" style="3062" customWidth="1"/>
    <col min="8453" max="8453" width="11.140625" style="3062" customWidth="1"/>
    <col min="8454" max="8454" width="10.85546875" style="3062" customWidth="1"/>
    <col min="8455" max="8455" width="13.140625" style="3062" customWidth="1"/>
    <col min="8456" max="8456" width="13" style="3062" customWidth="1"/>
    <col min="8457" max="8704" width="9.140625" style="3062"/>
    <col min="8705" max="8705" width="13.28515625" style="3062" customWidth="1"/>
    <col min="8706" max="8707" width="12" style="3062" customWidth="1"/>
    <col min="8708" max="8708" width="10.5703125" style="3062" customWidth="1"/>
    <col min="8709" max="8709" width="11.140625" style="3062" customWidth="1"/>
    <col min="8710" max="8710" width="10.85546875" style="3062" customWidth="1"/>
    <col min="8711" max="8711" width="13.140625" style="3062" customWidth="1"/>
    <col min="8712" max="8712" width="13" style="3062" customWidth="1"/>
    <col min="8713" max="8960" width="9.140625" style="3062"/>
    <col min="8961" max="8961" width="13.28515625" style="3062" customWidth="1"/>
    <col min="8962" max="8963" width="12" style="3062" customWidth="1"/>
    <col min="8964" max="8964" width="10.5703125" style="3062" customWidth="1"/>
    <col min="8965" max="8965" width="11.140625" style="3062" customWidth="1"/>
    <col min="8966" max="8966" width="10.85546875" style="3062" customWidth="1"/>
    <col min="8967" max="8967" width="13.140625" style="3062" customWidth="1"/>
    <col min="8968" max="8968" width="13" style="3062" customWidth="1"/>
    <col min="8969" max="9216" width="9.140625" style="3062"/>
    <col min="9217" max="9217" width="13.28515625" style="3062" customWidth="1"/>
    <col min="9218" max="9219" width="12" style="3062" customWidth="1"/>
    <col min="9220" max="9220" width="10.5703125" style="3062" customWidth="1"/>
    <col min="9221" max="9221" width="11.140625" style="3062" customWidth="1"/>
    <col min="9222" max="9222" width="10.85546875" style="3062" customWidth="1"/>
    <col min="9223" max="9223" width="13.140625" style="3062" customWidth="1"/>
    <col min="9224" max="9224" width="13" style="3062" customWidth="1"/>
    <col min="9225" max="9472" width="9.140625" style="3062"/>
    <col min="9473" max="9473" width="13.28515625" style="3062" customWidth="1"/>
    <col min="9474" max="9475" width="12" style="3062" customWidth="1"/>
    <col min="9476" max="9476" width="10.5703125" style="3062" customWidth="1"/>
    <col min="9477" max="9477" width="11.140625" style="3062" customWidth="1"/>
    <col min="9478" max="9478" width="10.85546875" style="3062" customWidth="1"/>
    <col min="9479" max="9479" width="13.140625" style="3062" customWidth="1"/>
    <col min="9480" max="9480" width="13" style="3062" customWidth="1"/>
    <col min="9481" max="9728" width="9.140625" style="3062"/>
    <col min="9729" max="9729" width="13.28515625" style="3062" customWidth="1"/>
    <col min="9730" max="9731" width="12" style="3062" customWidth="1"/>
    <col min="9732" max="9732" width="10.5703125" style="3062" customWidth="1"/>
    <col min="9733" max="9733" width="11.140625" style="3062" customWidth="1"/>
    <col min="9734" max="9734" width="10.85546875" style="3062" customWidth="1"/>
    <col min="9735" max="9735" width="13.140625" style="3062" customWidth="1"/>
    <col min="9736" max="9736" width="13" style="3062" customWidth="1"/>
    <col min="9737" max="9984" width="9.140625" style="3062"/>
    <col min="9985" max="9985" width="13.28515625" style="3062" customWidth="1"/>
    <col min="9986" max="9987" width="12" style="3062" customWidth="1"/>
    <col min="9988" max="9988" width="10.5703125" style="3062" customWidth="1"/>
    <col min="9989" max="9989" width="11.140625" style="3062" customWidth="1"/>
    <col min="9990" max="9990" width="10.85546875" style="3062" customWidth="1"/>
    <col min="9991" max="9991" width="13.140625" style="3062" customWidth="1"/>
    <col min="9992" max="9992" width="13" style="3062" customWidth="1"/>
    <col min="9993" max="10240" width="9.140625" style="3062"/>
    <col min="10241" max="10241" width="13.28515625" style="3062" customWidth="1"/>
    <col min="10242" max="10243" width="12" style="3062" customWidth="1"/>
    <col min="10244" max="10244" width="10.5703125" style="3062" customWidth="1"/>
    <col min="10245" max="10245" width="11.140625" style="3062" customWidth="1"/>
    <col min="10246" max="10246" width="10.85546875" style="3062" customWidth="1"/>
    <col min="10247" max="10247" width="13.140625" style="3062" customWidth="1"/>
    <col min="10248" max="10248" width="13" style="3062" customWidth="1"/>
    <col min="10249" max="10496" width="9.140625" style="3062"/>
    <col min="10497" max="10497" width="13.28515625" style="3062" customWidth="1"/>
    <col min="10498" max="10499" width="12" style="3062" customWidth="1"/>
    <col min="10500" max="10500" width="10.5703125" style="3062" customWidth="1"/>
    <col min="10501" max="10501" width="11.140625" style="3062" customWidth="1"/>
    <col min="10502" max="10502" width="10.85546875" style="3062" customWidth="1"/>
    <col min="10503" max="10503" width="13.140625" style="3062" customWidth="1"/>
    <col min="10504" max="10504" width="13" style="3062" customWidth="1"/>
    <col min="10505" max="10752" width="9.140625" style="3062"/>
    <col min="10753" max="10753" width="13.28515625" style="3062" customWidth="1"/>
    <col min="10754" max="10755" width="12" style="3062" customWidth="1"/>
    <col min="10756" max="10756" width="10.5703125" style="3062" customWidth="1"/>
    <col min="10757" max="10757" width="11.140625" style="3062" customWidth="1"/>
    <col min="10758" max="10758" width="10.85546875" style="3062" customWidth="1"/>
    <col min="10759" max="10759" width="13.140625" style="3062" customWidth="1"/>
    <col min="10760" max="10760" width="13" style="3062" customWidth="1"/>
    <col min="10761" max="11008" width="9.140625" style="3062"/>
    <col min="11009" max="11009" width="13.28515625" style="3062" customWidth="1"/>
    <col min="11010" max="11011" width="12" style="3062" customWidth="1"/>
    <col min="11012" max="11012" width="10.5703125" style="3062" customWidth="1"/>
    <col min="11013" max="11013" width="11.140625" style="3062" customWidth="1"/>
    <col min="11014" max="11014" width="10.85546875" style="3062" customWidth="1"/>
    <col min="11015" max="11015" width="13.140625" style="3062" customWidth="1"/>
    <col min="11016" max="11016" width="13" style="3062" customWidth="1"/>
    <col min="11017" max="11264" width="9.140625" style="3062"/>
    <col min="11265" max="11265" width="13.28515625" style="3062" customWidth="1"/>
    <col min="11266" max="11267" width="12" style="3062" customWidth="1"/>
    <col min="11268" max="11268" width="10.5703125" style="3062" customWidth="1"/>
    <col min="11269" max="11269" width="11.140625" style="3062" customWidth="1"/>
    <col min="11270" max="11270" width="10.85546875" style="3062" customWidth="1"/>
    <col min="11271" max="11271" width="13.140625" style="3062" customWidth="1"/>
    <col min="11272" max="11272" width="13" style="3062" customWidth="1"/>
    <col min="11273" max="11520" width="9.140625" style="3062"/>
    <col min="11521" max="11521" width="13.28515625" style="3062" customWidth="1"/>
    <col min="11522" max="11523" width="12" style="3062" customWidth="1"/>
    <col min="11524" max="11524" width="10.5703125" style="3062" customWidth="1"/>
    <col min="11525" max="11525" width="11.140625" style="3062" customWidth="1"/>
    <col min="11526" max="11526" width="10.85546875" style="3062" customWidth="1"/>
    <col min="11527" max="11527" width="13.140625" style="3062" customWidth="1"/>
    <col min="11528" max="11528" width="13" style="3062" customWidth="1"/>
    <col min="11529" max="11776" width="9.140625" style="3062"/>
    <col min="11777" max="11777" width="13.28515625" style="3062" customWidth="1"/>
    <col min="11778" max="11779" width="12" style="3062" customWidth="1"/>
    <col min="11780" max="11780" width="10.5703125" style="3062" customWidth="1"/>
    <col min="11781" max="11781" width="11.140625" style="3062" customWidth="1"/>
    <col min="11782" max="11782" width="10.85546875" style="3062" customWidth="1"/>
    <col min="11783" max="11783" width="13.140625" style="3062" customWidth="1"/>
    <col min="11784" max="11784" width="13" style="3062" customWidth="1"/>
    <col min="11785" max="12032" width="9.140625" style="3062"/>
    <col min="12033" max="12033" width="13.28515625" style="3062" customWidth="1"/>
    <col min="12034" max="12035" width="12" style="3062" customWidth="1"/>
    <col min="12036" max="12036" width="10.5703125" style="3062" customWidth="1"/>
    <col min="12037" max="12037" width="11.140625" style="3062" customWidth="1"/>
    <col min="12038" max="12038" width="10.85546875" style="3062" customWidth="1"/>
    <col min="12039" max="12039" width="13.140625" style="3062" customWidth="1"/>
    <col min="12040" max="12040" width="13" style="3062" customWidth="1"/>
    <col min="12041" max="12288" width="9.140625" style="3062"/>
    <col min="12289" max="12289" width="13.28515625" style="3062" customWidth="1"/>
    <col min="12290" max="12291" width="12" style="3062" customWidth="1"/>
    <col min="12292" max="12292" width="10.5703125" style="3062" customWidth="1"/>
    <col min="12293" max="12293" width="11.140625" style="3062" customWidth="1"/>
    <col min="12294" max="12294" width="10.85546875" style="3062" customWidth="1"/>
    <col min="12295" max="12295" width="13.140625" style="3062" customWidth="1"/>
    <col min="12296" max="12296" width="13" style="3062" customWidth="1"/>
    <col min="12297" max="12544" width="9.140625" style="3062"/>
    <col min="12545" max="12545" width="13.28515625" style="3062" customWidth="1"/>
    <col min="12546" max="12547" width="12" style="3062" customWidth="1"/>
    <col min="12548" max="12548" width="10.5703125" style="3062" customWidth="1"/>
    <col min="12549" max="12549" width="11.140625" style="3062" customWidth="1"/>
    <col min="12550" max="12550" width="10.85546875" style="3062" customWidth="1"/>
    <col min="12551" max="12551" width="13.140625" style="3062" customWidth="1"/>
    <col min="12552" max="12552" width="13" style="3062" customWidth="1"/>
    <col min="12553" max="12800" width="9.140625" style="3062"/>
    <col min="12801" max="12801" width="13.28515625" style="3062" customWidth="1"/>
    <col min="12802" max="12803" width="12" style="3062" customWidth="1"/>
    <col min="12804" max="12804" width="10.5703125" style="3062" customWidth="1"/>
    <col min="12805" max="12805" width="11.140625" style="3062" customWidth="1"/>
    <col min="12806" max="12806" width="10.85546875" style="3062" customWidth="1"/>
    <col min="12807" max="12807" width="13.140625" style="3062" customWidth="1"/>
    <col min="12808" max="12808" width="13" style="3062" customWidth="1"/>
    <col min="12809" max="13056" width="9.140625" style="3062"/>
    <col min="13057" max="13057" width="13.28515625" style="3062" customWidth="1"/>
    <col min="13058" max="13059" width="12" style="3062" customWidth="1"/>
    <col min="13060" max="13060" width="10.5703125" style="3062" customWidth="1"/>
    <col min="13061" max="13061" width="11.140625" style="3062" customWidth="1"/>
    <col min="13062" max="13062" width="10.85546875" style="3062" customWidth="1"/>
    <col min="13063" max="13063" width="13.140625" style="3062" customWidth="1"/>
    <col min="13064" max="13064" width="13" style="3062" customWidth="1"/>
    <col min="13065" max="13312" width="9.140625" style="3062"/>
    <col min="13313" max="13313" width="13.28515625" style="3062" customWidth="1"/>
    <col min="13314" max="13315" width="12" style="3062" customWidth="1"/>
    <col min="13316" max="13316" width="10.5703125" style="3062" customWidth="1"/>
    <col min="13317" max="13317" width="11.140625" style="3062" customWidth="1"/>
    <col min="13318" max="13318" width="10.85546875" style="3062" customWidth="1"/>
    <col min="13319" max="13319" width="13.140625" style="3062" customWidth="1"/>
    <col min="13320" max="13320" width="13" style="3062" customWidth="1"/>
    <col min="13321" max="13568" width="9.140625" style="3062"/>
    <col min="13569" max="13569" width="13.28515625" style="3062" customWidth="1"/>
    <col min="13570" max="13571" width="12" style="3062" customWidth="1"/>
    <col min="13572" max="13572" width="10.5703125" style="3062" customWidth="1"/>
    <col min="13573" max="13573" width="11.140625" style="3062" customWidth="1"/>
    <col min="13574" max="13574" width="10.85546875" style="3062" customWidth="1"/>
    <col min="13575" max="13575" width="13.140625" style="3062" customWidth="1"/>
    <col min="13576" max="13576" width="13" style="3062" customWidth="1"/>
    <col min="13577" max="13824" width="9.140625" style="3062"/>
    <col min="13825" max="13825" width="13.28515625" style="3062" customWidth="1"/>
    <col min="13826" max="13827" width="12" style="3062" customWidth="1"/>
    <col min="13828" max="13828" width="10.5703125" style="3062" customWidth="1"/>
    <col min="13829" max="13829" width="11.140625" style="3062" customWidth="1"/>
    <col min="13830" max="13830" width="10.85546875" style="3062" customWidth="1"/>
    <col min="13831" max="13831" width="13.140625" style="3062" customWidth="1"/>
    <col min="13832" max="13832" width="13" style="3062" customWidth="1"/>
    <col min="13833" max="14080" width="9.140625" style="3062"/>
    <col min="14081" max="14081" width="13.28515625" style="3062" customWidth="1"/>
    <col min="14082" max="14083" width="12" style="3062" customWidth="1"/>
    <col min="14084" max="14084" width="10.5703125" style="3062" customWidth="1"/>
    <col min="14085" max="14085" width="11.140625" style="3062" customWidth="1"/>
    <col min="14086" max="14086" width="10.85546875" style="3062" customWidth="1"/>
    <col min="14087" max="14087" width="13.140625" style="3062" customWidth="1"/>
    <col min="14088" max="14088" width="13" style="3062" customWidth="1"/>
    <col min="14089" max="14336" width="9.140625" style="3062"/>
    <col min="14337" max="14337" width="13.28515625" style="3062" customWidth="1"/>
    <col min="14338" max="14339" width="12" style="3062" customWidth="1"/>
    <col min="14340" max="14340" width="10.5703125" style="3062" customWidth="1"/>
    <col min="14341" max="14341" width="11.140625" style="3062" customWidth="1"/>
    <col min="14342" max="14342" width="10.85546875" style="3062" customWidth="1"/>
    <col min="14343" max="14343" width="13.140625" style="3062" customWidth="1"/>
    <col min="14344" max="14344" width="13" style="3062" customWidth="1"/>
    <col min="14345" max="14592" width="9.140625" style="3062"/>
    <col min="14593" max="14593" width="13.28515625" style="3062" customWidth="1"/>
    <col min="14594" max="14595" width="12" style="3062" customWidth="1"/>
    <col min="14596" max="14596" width="10.5703125" style="3062" customWidth="1"/>
    <col min="14597" max="14597" width="11.140625" style="3062" customWidth="1"/>
    <col min="14598" max="14598" width="10.85546875" style="3062" customWidth="1"/>
    <col min="14599" max="14599" width="13.140625" style="3062" customWidth="1"/>
    <col min="14600" max="14600" width="13" style="3062" customWidth="1"/>
    <col min="14601" max="14848" width="9.140625" style="3062"/>
    <col min="14849" max="14849" width="13.28515625" style="3062" customWidth="1"/>
    <col min="14850" max="14851" width="12" style="3062" customWidth="1"/>
    <col min="14852" max="14852" width="10.5703125" style="3062" customWidth="1"/>
    <col min="14853" max="14853" width="11.140625" style="3062" customWidth="1"/>
    <col min="14854" max="14854" width="10.85546875" style="3062" customWidth="1"/>
    <col min="14855" max="14855" width="13.140625" style="3062" customWidth="1"/>
    <col min="14856" max="14856" width="13" style="3062" customWidth="1"/>
    <col min="14857" max="15104" width="9.140625" style="3062"/>
    <col min="15105" max="15105" width="13.28515625" style="3062" customWidth="1"/>
    <col min="15106" max="15107" width="12" style="3062" customWidth="1"/>
    <col min="15108" max="15108" width="10.5703125" style="3062" customWidth="1"/>
    <col min="15109" max="15109" width="11.140625" style="3062" customWidth="1"/>
    <col min="15110" max="15110" width="10.85546875" style="3062" customWidth="1"/>
    <col min="15111" max="15111" width="13.140625" style="3062" customWidth="1"/>
    <col min="15112" max="15112" width="13" style="3062" customWidth="1"/>
    <col min="15113" max="15360" width="9.140625" style="3062"/>
    <col min="15361" max="15361" width="13.28515625" style="3062" customWidth="1"/>
    <col min="15362" max="15363" width="12" style="3062" customWidth="1"/>
    <col min="15364" max="15364" width="10.5703125" style="3062" customWidth="1"/>
    <col min="15365" max="15365" width="11.140625" style="3062" customWidth="1"/>
    <col min="15366" max="15366" width="10.85546875" style="3062" customWidth="1"/>
    <col min="15367" max="15367" width="13.140625" style="3062" customWidth="1"/>
    <col min="15368" max="15368" width="13" style="3062" customWidth="1"/>
    <col min="15369" max="15616" width="9.140625" style="3062"/>
    <col min="15617" max="15617" width="13.28515625" style="3062" customWidth="1"/>
    <col min="15618" max="15619" width="12" style="3062" customWidth="1"/>
    <col min="15620" max="15620" width="10.5703125" style="3062" customWidth="1"/>
    <col min="15621" max="15621" width="11.140625" style="3062" customWidth="1"/>
    <col min="15622" max="15622" width="10.85546875" style="3062" customWidth="1"/>
    <col min="15623" max="15623" width="13.140625" style="3062" customWidth="1"/>
    <col min="15624" max="15624" width="13" style="3062" customWidth="1"/>
    <col min="15625" max="15872" width="9.140625" style="3062"/>
    <col min="15873" max="15873" width="13.28515625" style="3062" customWidth="1"/>
    <col min="15874" max="15875" width="12" style="3062" customWidth="1"/>
    <col min="15876" max="15876" width="10.5703125" style="3062" customWidth="1"/>
    <col min="15877" max="15877" width="11.140625" style="3062" customWidth="1"/>
    <col min="15878" max="15878" width="10.85546875" style="3062" customWidth="1"/>
    <col min="15879" max="15879" width="13.140625" style="3062" customWidth="1"/>
    <col min="15880" max="15880" width="13" style="3062" customWidth="1"/>
    <col min="15881" max="16128" width="9.140625" style="3062"/>
    <col min="16129" max="16129" width="13.28515625" style="3062" customWidth="1"/>
    <col min="16130" max="16131" width="12" style="3062" customWidth="1"/>
    <col min="16132" max="16132" width="10.5703125" style="3062" customWidth="1"/>
    <col min="16133" max="16133" width="11.140625" style="3062" customWidth="1"/>
    <col min="16134" max="16134" width="10.85546875" style="3062" customWidth="1"/>
    <col min="16135" max="16135" width="13.140625" style="3062" customWidth="1"/>
    <col min="16136" max="16136" width="13" style="3062" customWidth="1"/>
    <col min="16137" max="16384" width="9.140625" style="3062"/>
  </cols>
  <sheetData>
    <row r="1" spans="1:8" s="4581" customFormat="1" ht="15.75" thickBot="1">
      <c r="A1" s="4579" t="s">
        <v>0</v>
      </c>
      <c r="B1" s="4580"/>
      <c r="H1" s="4582" t="s">
        <v>1</v>
      </c>
    </row>
    <row r="2" spans="1:8" ht="21" customHeight="1" thickTop="1">
      <c r="A2" s="7842" t="s">
        <v>4340</v>
      </c>
      <c r="B2" s="7843"/>
      <c r="C2" s="7843"/>
      <c r="D2" s="7843"/>
      <c r="E2" s="7843"/>
      <c r="F2" s="7843"/>
      <c r="G2" s="7843"/>
      <c r="H2" s="7844"/>
    </row>
    <row r="3" spans="1:8" ht="18.75" customHeight="1">
      <c r="A3" s="7845" t="s">
        <v>4120</v>
      </c>
      <c r="B3" s="7846"/>
      <c r="C3" s="7846"/>
      <c r="D3" s="7846"/>
      <c r="E3" s="7846"/>
      <c r="F3" s="7846"/>
      <c r="G3" s="7846"/>
      <c r="H3" s="7847"/>
    </row>
    <row r="4" spans="1:8" ht="7.5" customHeight="1" thickBot="1">
      <c r="A4" s="7848"/>
      <c r="B4" s="7849"/>
      <c r="C4" s="7849"/>
      <c r="D4" s="7849"/>
      <c r="E4" s="7849"/>
      <c r="F4" s="7849"/>
      <c r="G4" s="7849"/>
      <c r="H4" s="7850"/>
    </row>
    <row r="5" spans="1:8" ht="24.75" customHeight="1" thickBot="1">
      <c r="A5" s="7851" t="s">
        <v>12</v>
      </c>
      <c r="B5" s="7853" t="s">
        <v>4121</v>
      </c>
      <c r="C5" s="7854"/>
      <c r="D5" s="7854"/>
      <c r="E5" s="7854"/>
      <c r="F5" s="7855"/>
      <c r="G5" s="7856" t="s">
        <v>4122</v>
      </c>
      <c r="H5" s="7858" t="s">
        <v>4123</v>
      </c>
    </row>
    <row r="6" spans="1:8" ht="27" customHeight="1" thickBot="1">
      <c r="A6" s="7852"/>
      <c r="B6" s="4583" t="s">
        <v>4124</v>
      </c>
      <c r="C6" s="4584" t="s">
        <v>4125</v>
      </c>
      <c r="D6" s="4584" t="s">
        <v>4126</v>
      </c>
      <c r="E6" s="4584" t="s">
        <v>4127</v>
      </c>
      <c r="F6" s="4585" t="s">
        <v>2</v>
      </c>
      <c r="G6" s="7857"/>
      <c r="H6" s="7859"/>
    </row>
    <row r="7" spans="1:8" ht="21" customHeight="1">
      <c r="A7" s="4586">
        <v>2000</v>
      </c>
      <c r="B7" s="4587">
        <v>64</v>
      </c>
      <c r="C7" s="4588">
        <v>11</v>
      </c>
      <c r="D7" s="4588">
        <v>36</v>
      </c>
      <c r="E7" s="4588">
        <v>60</v>
      </c>
      <c r="F7" s="4588">
        <f>SUM(B7:E7)</f>
        <v>171</v>
      </c>
      <c r="G7" s="4588">
        <v>117</v>
      </c>
      <c r="H7" s="4589">
        <f t="shared" ref="H7:H13" si="0">F7-G7</f>
        <v>54</v>
      </c>
    </row>
    <row r="8" spans="1:8" ht="21" customHeight="1">
      <c r="A8" s="4590">
        <v>2001</v>
      </c>
      <c r="B8" s="4591">
        <v>108</v>
      </c>
      <c r="C8" s="4592">
        <v>21</v>
      </c>
      <c r="D8" s="4592">
        <v>48</v>
      </c>
      <c r="E8" s="4592">
        <v>80</v>
      </c>
      <c r="F8" s="4592">
        <f t="shared" ref="F8:F18" si="1">SUM(B8:E8)</f>
        <v>257</v>
      </c>
      <c r="G8" s="4592">
        <v>187</v>
      </c>
      <c r="H8" s="4593">
        <f t="shared" si="0"/>
        <v>70</v>
      </c>
    </row>
    <row r="9" spans="1:8" ht="21" customHeight="1">
      <c r="A9" s="4594">
        <v>2002</v>
      </c>
      <c r="B9" s="4591">
        <v>142</v>
      </c>
      <c r="C9" s="4592">
        <v>36</v>
      </c>
      <c r="D9" s="4592">
        <v>77</v>
      </c>
      <c r="E9" s="4592">
        <v>118</v>
      </c>
      <c r="F9" s="4592">
        <f t="shared" si="1"/>
        <v>373</v>
      </c>
      <c r="G9" s="4592">
        <v>304</v>
      </c>
      <c r="H9" s="4593">
        <f t="shared" si="0"/>
        <v>69</v>
      </c>
    </row>
    <row r="10" spans="1:8" ht="21" customHeight="1">
      <c r="A10" s="4590">
        <v>2003</v>
      </c>
      <c r="B10" s="4591">
        <v>172</v>
      </c>
      <c r="C10" s="4592">
        <v>56</v>
      </c>
      <c r="D10" s="4592">
        <v>95</v>
      </c>
      <c r="E10" s="4592">
        <v>193</v>
      </c>
      <c r="F10" s="4592">
        <f t="shared" si="1"/>
        <v>516</v>
      </c>
      <c r="G10" s="4592">
        <v>858</v>
      </c>
      <c r="H10" s="4593">
        <f t="shared" si="0"/>
        <v>-342</v>
      </c>
    </row>
    <row r="11" spans="1:8" ht="21" customHeight="1">
      <c r="A11" s="4594">
        <v>2004</v>
      </c>
      <c r="B11" s="4591">
        <v>238</v>
      </c>
      <c r="C11" s="4592">
        <v>82</v>
      </c>
      <c r="D11" s="4592">
        <v>131</v>
      </c>
      <c r="E11" s="4592">
        <v>267</v>
      </c>
      <c r="F11" s="4592">
        <f t="shared" si="1"/>
        <v>718</v>
      </c>
      <c r="G11" s="4592">
        <v>519</v>
      </c>
      <c r="H11" s="4593">
        <f t="shared" si="0"/>
        <v>199</v>
      </c>
    </row>
    <row r="12" spans="1:8" ht="21" customHeight="1">
      <c r="A12" s="4590">
        <v>2005</v>
      </c>
      <c r="B12" s="4591">
        <v>265</v>
      </c>
      <c r="C12" s="4592">
        <v>79</v>
      </c>
      <c r="D12" s="4592">
        <v>156</v>
      </c>
      <c r="E12" s="4592">
        <v>230</v>
      </c>
      <c r="F12" s="4592">
        <f t="shared" si="1"/>
        <v>730</v>
      </c>
      <c r="G12" s="4592">
        <v>990</v>
      </c>
      <c r="H12" s="4593">
        <f t="shared" si="0"/>
        <v>-260</v>
      </c>
    </row>
    <row r="13" spans="1:8" ht="21" customHeight="1">
      <c r="A13" s="4594">
        <v>2006</v>
      </c>
      <c r="B13" s="4591">
        <v>300</v>
      </c>
      <c r="C13" s="4592">
        <v>86</v>
      </c>
      <c r="D13" s="4592">
        <v>211</v>
      </c>
      <c r="E13" s="4592">
        <v>291</v>
      </c>
      <c r="F13" s="4592">
        <f t="shared" si="1"/>
        <v>888</v>
      </c>
      <c r="G13" s="4595">
        <v>1086</v>
      </c>
      <c r="H13" s="4593">
        <f t="shared" si="0"/>
        <v>-198</v>
      </c>
    </row>
    <row r="14" spans="1:8" ht="21" customHeight="1">
      <c r="A14" s="4590">
        <v>2007</v>
      </c>
      <c r="B14" s="4591">
        <v>333</v>
      </c>
      <c r="C14" s="4592">
        <v>8</v>
      </c>
      <c r="D14" s="4592">
        <v>235</v>
      </c>
      <c r="E14" s="4592">
        <v>434</v>
      </c>
      <c r="F14" s="4595">
        <f>SUM(B14:E14)</f>
        <v>1010</v>
      </c>
      <c r="G14" s="4595">
        <v>1086</v>
      </c>
      <c r="H14" s="4593">
        <f>F14-G14</f>
        <v>-76</v>
      </c>
    </row>
    <row r="15" spans="1:8" ht="21" customHeight="1">
      <c r="A15" s="4594">
        <v>2008</v>
      </c>
      <c r="B15" s="4596">
        <v>395</v>
      </c>
      <c r="C15" s="4597">
        <v>145</v>
      </c>
      <c r="D15" s="4597">
        <v>294</v>
      </c>
      <c r="E15" s="4597">
        <v>315</v>
      </c>
      <c r="F15" s="4598">
        <f t="shared" si="1"/>
        <v>1149</v>
      </c>
      <c r="G15" s="4598" t="s">
        <v>9</v>
      </c>
      <c r="H15" s="4599" t="s">
        <v>9</v>
      </c>
    </row>
    <row r="16" spans="1:8" ht="21" customHeight="1">
      <c r="A16" s="4590">
        <v>2009</v>
      </c>
      <c r="B16" s="4596">
        <v>398</v>
      </c>
      <c r="C16" s="4597">
        <v>187</v>
      </c>
      <c r="D16" s="4597">
        <v>275</v>
      </c>
      <c r="E16" s="4597">
        <v>338</v>
      </c>
      <c r="F16" s="4598">
        <f>SUM(B16:E16)</f>
        <v>1198</v>
      </c>
      <c r="G16" s="4598" t="s">
        <v>9</v>
      </c>
      <c r="H16" s="4599" t="s">
        <v>9</v>
      </c>
    </row>
    <row r="17" spans="1:8" ht="21" customHeight="1">
      <c r="A17" s="4594">
        <v>2010</v>
      </c>
      <c r="B17" s="4596">
        <v>448</v>
      </c>
      <c r="C17" s="4597">
        <v>232</v>
      </c>
      <c r="D17" s="4597">
        <v>368</v>
      </c>
      <c r="E17" s="4597">
        <v>398</v>
      </c>
      <c r="F17" s="4598">
        <f t="shared" si="1"/>
        <v>1446</v>
      </c>
      <c r="G17" s="4598" t="s">
        <v>9</v>
      </c>
      <c r="H17" s="4599" t="s">
        <v>9</v>
      </c>
    </row>
    <row r="18" spans="1:8" ht="21" customHeight="1">
      <c r="A18" s="4594">
        <v>2011</v>
      </c>
      <c r="B18" s="4596">
        <v>547</v>
      </c>
      <c r="C18" s="4597">
        <v>291</v>
      </c>
      <c r="D18" s="4597">
        <v>470</v>
      </c>
      <c r="E18" s="4597">
        <v>484</v>
      </c>
      <c r="F18" s="4598">
        <f t="shared" si="1"/>
        <v>1792</v>
      </c>
      <c r="G18" s="4598" t="s">
        <v>9</v>
      </c>
      <c r="H18" s="4599" t="s">
        <v>9</v>
      </c>
    </row>
    <row r="19" spans="1:8" ht="21" customHeight="1">
      <c r="A19" s="4594">
        <v>2012</v>
      </c>
      <c r="B19" s="4596">
        <v>607</v>
      </c>
      <c r="C19" s="4597">
        <v>311</v>
      </c>
      <c r="D19" s="4597">
        <v>541</v>
      </c>
      <c r="E19" s="4597">
        <v>478</v>
      </c>
      <c r="F19" s="4598">
        <f>SUM(B19:E19)</f>
        <v>1937</v>
      </c>
      <c r="G19" s="4598" t="s">
        <v>9</v>
      </c>
      <c r="H19" s="4599" t="s">
        <v>9</v>
      </c>
    </row>
    <row r="20" spans="1:8" ht="21" customHeight="1" thickBot="1">
      <c r="A20" s="4600">
        <v>2013</v>
      </c>
      <c r="B20" s="4601">
        <v>690</v>
      </c>
      <c r="C20" s="4602">
        <v>321</v>
      </c>
      <c r="D20" s="4602">
        <v>614</v>
      </c>
      <c r="E20" s="4602">
        <v>621</v>
      </c>
      <c r="F20" s="4603">
        <f>SUM(B20+C20+D20+E20)</f>
        <v>2246</v>
      </c>
      <c r="G20" s="4603" t="s">
        <v>9</v>
      </c>
      <c r="H20" s="4604" t="s">
        <v>9</v>
      </c>
    </row>
    <row r="21" spans="1:8" ht="17.25" customHeight="1" thickTop="1">
      <c r="A21" s="4605"/>
      <c r="B21" s="4606"/>
      <c r="C21" s="4606"/>
      <c r="D21" s="4606"/>
      <c r="E21" s="4606"/>
      <c r="F21" s="4607"/>
      <c r="G21" s="4607"/>
      <c r="H21" s="4608"/>
    </row>
    <row r="22" spans="1:8" ht="18.75" customHeight="1">
      <c r="A22" s="7860" t="s">
        <v>4128</v>
      </c>
      <c r="B22" s="7860"/>
      <c r="C22" s="7860"/>
      <c r="D22" s="4279"/>
      <c r="E22" s="4279"/>
      <c r="F22" s="4279"/>
      <c r="G22" s="4279"/>
      <c r="H22" s="4279"/>
    </row>
    <row r="23" spans="1:8" ht="16.5" customHeight="1">
      <c r="A23" s="7860" t="s">
        <v>4129</v>
      </c>
      <c r="B23" s="7860"/>
      <c r="C23" s="7860"/>
      <c r="D23" s="7860"/>
      <c r="E23" s="4609"/>
      <c r="F23" s="4609"/>
      <c r="G23" s="4609"/>
      <c r="H23" s="4609"/>
    </row>
    <row r="24" spans="1:8" ht="28.5" customHeight="1">
      <c r="A24" s="7861" t="s">
        <v>4130</v>
      </c>
      <c r="B24" s="7862"/>
      <c r="C24" s="7862"/>
      <c r="D24" s="7862"/>
      <c r="E24" s="7862"/>
      <c r="F24" s="7862"/>
      <c r="G24" s="7862"/>
      <c r="H24" s="7862"/>
    </row>
    <row r="25" spans="1:8" ht="18" customHeight="1">
      <c r="A25" s="7345" t="s">
        <v>222</v>
      </c>
      <c r="B25" s="7345"/>
      <c r="C25" s="7345"/>
      <c r="D25" s="7345"/>
      <c r="E25" s="7345"/>
      <c r="F25" s="7345"/>
      <c r="G25" s="7345"/>
      <c r="H25" s="7345"/>
    </row>
    <row r="26" spans="1:8" ht="20.25" customHeight="1">
      <c r="A26" s="7863"/>
      <c r="B26" s="7863"/>
      <c r="C26" s="7863"/>
    </row>
    <row r="27" spans="1:8" ht="13.5" customHeight="1"/>
    <row r="30" spans="1:8" ht="18.75" customHeight="1">
      <c r="C30" s="7840" t="s">
        <v>3</v>
      </c>
      <c r="D30" s="7841"/>
    </row>
  </sheetData>
  <mergeCells count="12">
    <mergeCell ref="C30:D30"/>
    <mergeCell ref="A2:H2"/>
    <mergeCell ref="A3:H4"/>
    <mergeCell ref="A5:A6"/>
    <mergeCell ref="B5:F5"/>
    <mergeCell ref="G5:G6"/>
    <mergeCell ref="H5:H6"/>
    <mergeCell ref="A22:C22"/>
    <mergeCell ref="A23:D23"/>
    <mergeCell ref="A24:H24"/>
    <mergeCell ref="A25:H25"/>
    <mergeCell ref="A26:C26"/>
  </mergeCells>
  <hyperlinks>
    <hyperlink ref="A1" r:id="rId1"/>
  </hyperlinks>
  <pageMargins left="0.74803149606299213" right="0.74803149606299213" top="0.98425196850393704" bottom="0.98425196850393704" header="0.51181102362204722" footer="0.51181102362204722"/>
  <pageSetup paperSize="9" scale="90" fitToHeight="0" orientation="landscape" r:id="rId2"/>
  <headerFooter alignWithMargins="0">
    <oddFooter>&amp;R272</oddFooter>
  </headerFooter>
  <drawing r:id="rId3"/>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63">
    <pageSetUpPr fitToPage="1"/>
  </sheetPr>
  <dimension ref="A1:P20"/>
  <sheetViews>
    <sheetView view="pageBreakPreview" zoomScale="60" zoomScaleNormal="100" workbookViewId="0">
      <selection activeCell="H15" sqref="H15"/>
    </sheetView>
  </sheetViews>
  <sheetFormatPr defaultRowHeight="12.75"/>
  <cols>
    <col min="1" max="1" width="23.28515625" style="3062" customWidth="1"/>
    <col min="2" max="16" width="12.7109375" style="3062" customWidth="1"/>
    <col min="17" max="256" width="9.140625" style="3062"/>
    <col min="257" max="257" width="24.7109375" style="3062" customWidth="1"/>
    <col min="258" max="258" width="16" style="3062" customWidth="1"/>
    <col min="259" max="259" width="16.140625" style="3062" customWidth="1"/>
    <col min="260" max="260" width="11.7109375" style="3062" customWidth="1"/>
    <col min="261" max="261" width="14.140625" style="3062" customWidth="1"/>
    <col min="262" max="262" width="15.28515625" style="3062" customWidth="1"/>
    <col min="263" max="263" width="11.28515625" style="3062" customWidth="1"/>
    <col min="264" max="264" width="12.42578125" style="3062" customWidth="1"/>
    <col min="265" max="265" width="13.140625" style="3062" customWidth="1"/>
    <col min="266" max="266" width="9.85546875" style="3062" customWidth="1"/>
    <col min="267" max="267" width="12.85546875" style="3062" customWidth="1"/>
    <col min="268" max="268" width="13" style="3062" customWidth="1"/>
    <col min="269" max="269" width="10.85546875" style="3062" customWidth="1"/>
    <col min="270" max="270" width="14" style="3062" customWidth="1"/>
    <col min="271" max="271" width="13.7109375" style="3062" customWidth="1"/>
    <col min="272" max="272" width="11.140625" style="3062" customWidth="1"/>
    <col min="273" max="512" width="9.140625" style="3062"/>
    <col min="513" max="513" width="24.7109375" style="3062" customWidth="1"/>
    <col min="514" max="514" width="16" style="3062" customWidth="1"/>
    <col min="515" max="515" width="16.140625" style="3062" customWidth="1"/>
    <col min="516" max="516" width="11.7109375" style="3062" customWidth="1"/>
    <col min="517" max="517" width="14.140625" style="3062" customWidth="1"/>
    <col min="518" max="518" width="15.28515625" style="3062" customWidth="1"/>
    <col min="519" max="519" width="11.28515625" style="3062" customWidth="1"/>
    <col min="520" max="520" width="12.42578125" style="3062" customWidth="1"/>
    <col min="521" max="521" width="13.140625" style="3062" customWidth="1"/>
    <col min="522" max="522" width="9.85546875" style="3062" customWidth="1"/>
    <col min="523" max="523" width="12.85546875" style="3062" customWidth="1"/>
    <col min="524" max="524" width="13" style="3062" customWidth="1"/>
    <col min="525" max="525" width="10.85546875" style="3062" customWidth="1"/>
    <col min="526" max="526" width="14" style="3062" customWidth="1"/>
    <col min="527" max="527" width="13.7109375" style="3062" customWidth="1"/>
    <col min="528" max="528" width="11.140625" style="3062" customWidth="1"/>
    <col min="529" max="768" width="9.140625" style="3062"/>
    <col min="769" max="769" width="24.7109375" style="3062" customWidth="1"/>
    <col min="770" max="770" width="16" style="3062" customWidth="1"/>
    <col min="771" max="771" width="16.140625" style="3062" customWidth="1"/>
    <col min="772" max="772" width="11.7109375" style="3062" customWidth="1"/>
    <col min="773" max="773" width="14.140625" style="3062" customWidth="1"/>
    <col min="774" max="774" width="15.28515625" style="3062" customWidth="1"/>
    <col min="775" max="775" width="11.28515625" style="3062" customWidth="1"/>
    <col min="776" max="776" width="12.42578125" style="3062" customWidth="1"/>
    <col min="777" max="777" width="13.140625" style="3062" customWidth="1"/>
    <col min="778" max="778" width="9.85546875" style="3062" customWidth="1"/>
    <col min="779" max="779" width="12.85546875" style="3062" customWidth="1"/>
    <col min="780" max="780" width="13" style="3062" customWidth="1"/>
    <col min="781" max="781" width="10.85546875" style="3062" customWidth="1"/>
    <col min="782" max="782" width="14" style="3062" customWidth="1"/>
    <col min="783" max="783" width="13.7109375" style="3062" customWidth="1"/>
    <col min="784" max="784" width="11.140625" style="3062" customWidth="1"/>
    <col min="785" max="1024" width="9.140625" style="3062"/>
    <col min="1025" max="1025" width="24.7109375" style="3062" customWidth="1"/>
    <col min="1026" max="1026" width="16" style="3062" customWidth="1"/>
    <col min="1027" max="1027" width="16.140625" style="3062" customWidth="1"/>
    <col min="1028" max="1028" width="11.7109375" style="3062" customWidth="1"/>
    <col min="1029" max="1029" width="14.140625" style="3062" customWidth="1"/>
    <col min="1030" max="1030" width="15.28515625" style="3062" customWidth="1"/>
    <col min="1031" max="1031" width="11.28515625" style="3062" customWidth="1"/>
    <col min="1032" max="1032" width="12.42578125" style="3062" customWidth="1"/>
    <col min="1033" max="1033" width="13.140625" style="3062" customWidth="1"/>
    <col min="1034" max="1034" width="9.85546875" style="3062" customWidth="1"/>
    <col min="1035" max="1035" width="12.85546875" style="3062" customWidth="1"/>
    <col min="1036" max="1036" width="13" style="3062" customWidth="1"/>
    <col min="1037" max="1037" width="10.85546875" style="3062" customWidth="1"/>
    <col min="1038" max="1038" width="14" style="3062" customWidth="1"/>
    <col min="1039" max="1039" width="13.7109375" style="3062" customWidth="1"/>
    <col min="1040" max="1040" width="11.140625" style="3062" customWidth="1"/>
    <col min="1041" max="1280" width="9.140625" style="3062"/>
    <col min="1281" max="1281" width="24.7109375" style="3062" customWidth="1"/>
    <col min="1282" max="1282" width="16" style="3062" customWidth="1"/>
    <col min="1283" max="1283" width="16.140625" style="3062" customWidth="1"/>
    <col min="1284" max="1284" width="11.7109375" style="3062" customWidth="1"/>
    <col min="1285" max="1285" width="14.140625" style="3062" customWidth="1"/>
    <col min="1286" max="1286" width="15.28515625" style="3062" customWidth="1"/>
    <col min="1287" max="1287" width="11.28515625" style="3062" customWidth="1"/>
    <col min="1288" max="1288" width="12.42578125" style="3062" customWidth="1"/>
    <col min="1289" max="1289" width="13.140625" style="3062" customWidth="1"/>
    <col min="1290" max="1290" width="9.85546875" style="3062" customWidth="1"/>
    <col min="1291" max="1291" width="12.85546875" style="3062" customWidth="1"/>
    <col min="1292" max="1292" width="13" style="3062" customWidth="1"/>
    <col min="1293" max="1293" width="10.85546875" style="3062" customWidth="1"/>
    <col min="1294" max="1294" width="14" style="3062" customWidth="1"/>
    <col min="1295" max="1295" width="13.7109375" style="3062" customWidth="1"/>
    <col min="1296" max="1296" width="11.140625" style="3062" customWidth="1"/>
    <col min="1297" max="1536" width="9.140625" style="3062"/>
    <col min="1537" max="1537" width="24.7109375" style="3062" customWidth="1"/>
    <col min="1538" max="1538" width="16" style="3062" customWidth="1"/>
    <col min="1539" max="1539" width="16.140625" style="3062" customWidth="1"/>
    <col min="1540" max="1540" width="11.7109375" style="3062" customWidth="1"/>
    <col min="1541" max="1541" width="14.140625" style="3062" customWidth="1"/>
    <col min="1542" max="1542" width="15.28515625" style="3062" customWidth="1"/>
    <col min="1543" max="1543" width="11.28515625" style="3062" customWidth="1"/>
    <col min="1544" max="1544" width="12.42578125" style="3062" customWidth="1"/>
    <col min="1545" max="1545" width="13.140625" style="3062" customWidth="1"/>
    <col min="1546" max="1546" width="9.85546875" style="3062" customWidth="1"/>
    <col min="1547" max="1547" width="12.85546875" style="3062" customWidth="1"/>
    <col min="1548" max="1548" width="13" style="3062" customWidth="1"/>
    <col min="1549" max="1549" width="10.85546875" style="3062" customWidth="1"/>
    <col min="1550" max="1550" width="14" style="3062" customWidth="1"/>
    <col min="1551" max="1551" width="13.7109375" style="3062" customWidth="1"/>
    <col min="1552" max="1552" width="11.140625" style="3062" customWidth="1"/>
    <col min="1553" max="1792" width="9.140625" style="3062"/>
    <col min="1793" max="1793" width="24.7109375" style="3062" customWidth="1"/>
    <col min="1794" max="1794" width="16" style="3062" customWidth="1"/>
    <col min="1795" max="1795" width="16.140625" style="3062" customWidth="1"/>
    <col min="1796" max="1796" width="11.7109375" style="3062" customWidth="1"/>
    <col min="1797" max="1797" width="14.140625" style="3062" customWidth="1"/>
    <col min="1798" max="1798" width="15.28515625" style="3062" customWidth="1"/>
    <col min="1799" max="1799" width="11.28515625" style="3062" customWidth="1"/>
    <col min="1800" max="1800" width="12.42578125" style="3062" customWidth="1"/>
    <col min="1801" max="1801" width="13.140625" style="3062" customWidth="1"/>
    <col min="1802" max="1802" width="9.85546875" style="3062" customWidth="1"/>
    <col min="1803" max="1803" width="12.85546875" style="3062" customWidth="1"/>
    <col min="1804" max="1804" width="13" style="3062" customWidth="1"/>
    <col min="1805" max="1805" width="10.85546875" style="3062" customWidth="1"/>
    <col min="1806" max="1806" width="14" style="3062" customWidth="1"/>
    <col min="1807" max="1807" width="13.7109375" style="3062" customWidth="1"/>
    <col min="1808" max="1808" width="11.140625" style="3062" customWidth="1"/>
    <col min="1809" max="2048" width="9.140625" style="3062"/>
    <col min="2049" max="2049" width="24.7109375" style="3062" customWidth="1"/>
    <col min="2050" max="2050" width="16" style="3062" customWidth="1"/>
    <col min="2051" max="2051" width="16.140625" style="3062" customWidth="1"/>
    <col min="2052" max="2052" width="11.7109375" style="3062" customWidth="1"/>
    <col min="2053" max="2053" width="14.140625" style="3062" customWidth="1"/>
    <col min="2054" max="2054" width="15.28515625" style="3062" customWidth="1"/>
    <col min="2055" max="2055" width="11.28515625" style="3062" customWidth="1"/>
    <col min="2056" max="2056" width="12.42578125" style="3062" customWidth="1"/>
    <col min="2057" max="2057" width="13.140625" style="3062" customWidth="1"/>
    <col min="2058" max="2058" width="9.85546875" style="3062" customWidth="1"/>
    <col min="2059" max="2059" width="12.85546875" style="3062" customWidth="1"/>
    <col min="2060" max="2060" width="13" style="3062" customWidth="1"/>
    <col min="2061" max="2061" width="10.85546875" style="3062" customWidth="1"/>
    <col min="2062" max="2062" width="14" style="3062" customWidth="1"/>
    <col min="2063" max="2063" width="13.7109375" style="3062" customWidth="1"/>
    <col min="2064" max="2064" width="11.140625" style="3062" customWidth="1"/>
    <col min="2065" max="2304" width="9.140625" style="3062"/>
    <col min="2305" max="2305" width="24.7109375" style="3062" customWidth="1"/>
    <col min="2306" max="2306" width="16" style="3062" customWidth="1"/>
    <col min="2307" max="2307" width="16.140625" style="3062" customWidth="1"/>
    <col min="2308" max="2308" width="11.7109375" style="3062" customWidth="1"/>
    <col min="2309" max="2309" width="14.140625" style="3062" customWidth="1"/>
    <col min="2310" max="2310" width="15.28515625" style="3062" customWidth="1"/>
    <col min="2311" max="2311" width="11.28515625" style="3062" customWidth="1"/>
    <col min="2312" max="2312" width="12.42578125" style="3062" customWidth="1"/>
    <col min="2313" max="2313" width="13.140625" style="3062" customWidth="1"/>
    <col min="2314" max="2314" width="9.85546875" style="3062" customWidth="1"/>
    <col min="2315" max="2315" width="12.85546875" style="3062" customWidth="1"/>
    <col min="2316" max="2316" width="13" style="3062" customWidth="1"/>
    <col min="2317" max="2317" width="10.85546875" style="3062" customWidth="1"/>
    <col min="2318" max="2318" width="14" style="3062" customWidth="1"/>
    <col min="2319" max="2319" width="13.7109375" style="3062" customWidth="1"/>
    <col min="2320" max="2320" width="11.140625" style="3062" customWidth="1"/>
    <col min="2321" max="2560" width="9.140625" style="3062"/>
    <col min="2561" max="2561" width="24.7109375" style="3062" customWidth="1"/>
    <col min="2562" max="2562" width="16" style="3062" customWidth="1"/>
    <col min="2563" max="2563" width="16.140625" style="3062" customWidth="1"/>
    <col min="2564" max="2564" width="11.7109375" style="3062" customWidth="1"/>
    <col min="2565" max="2565" width="14.140625" style="3062" customWidth="1"/>
    <col min="2566" max="2566" width="15.28515625" style="3062" customWidth="1"/>
    <col min="2567" max="2567" width="11.28515625" style="3062" customWidth="1"/>
    <col min="2568" max="2568" width="12.42578125" style="3062" customWidth="1"/>
    <col min="2569" max="2569" width="13.140625" style="3062" customWidth="1"/>
    <col min="2570" max="2570" width="9.85546875" style="3062" customWidth="1"/>
    <col min="2571" max="2571" width="12.85546875" style="3062" customWidth="1"/>
    <col min="2572" max="2572" width="13" style="3062" customWidth="1"/>
    <col min="2573" max="2573" width="10.85546875" style="3062" customWidth="1"/>
    <col min="2574" max="2574" width="14" style="3062" customWidth="1"/>
    <col min="2575" max="2575" width="13.7109375" style="3062" customWidth="1"/>
    <col min="2576" max="2576" width="11.140625" style="3062" customWidth="1"/>
    <col min="2577" max="2816" width="9.140625" style="3062"/>
    <col min="2817" max="2817" width="24.7109375" style="3062" customWidth="1"/>
    <col min="2818" max="2818" width="16" style="3062" customWidth="1"/>
    <col min="2819" max="2819" width="16.140625" style="3062" customWidth="1"/>
    <col min="2820" max="2820" width="11.7109375" style="3062" customWidth="1"/>
    <col min="2821" max="2821" width="14.140625" style="3062" customWidth="1"/>
    <col min="2822" max="2822" width="15.28515625" style="3062" customWidth="1"/>
    <col min="2823" max="2823" width="11.28515625" style="3062" customWidth="1"/>
    <col min="2824" max="2824" width="12.42578125" style="3062" customWidth="1"/>
    <col min="2825" max="2825" width="13.140625" style="3062" customWidth="1"/>
    <col min="2826" max="2826" width="9.85546875" style="3062" customWidth="1"/>
    <col min="2827" max="2827" width="12.85546875" style="3062" customWidth="1"/>
    <col min="2828" max="2828" width="13" style="3062" customWidth="1"/>
    <col min="2829" max="2829" width="10.85546875" style="3062" customWidth="1"/>
    <col min="2830" max="2830" width="14" style="3062" customWidth="1"/>
    <col min="2831" max="2831" width="13.7109375" style="3062" customWidth="1"/>
    <col min="2832" max="2832" width="11.140625" style="3062" customWidth="1"/>
    <col min="2833" max="3072" width="9.140625" style="3062"/>
    <col min="3073" max="3073" width="24.7109375" style="3062" customWidth="1"/>
    <col min="3074" max="3074" width="16" style="3062" customWidth="1"/>
    <col min="3075" max="3075" width="16.140625" style="3062" customWidth="1"/>
    <col min="3076" max="3076" width="11.7109375" style="3062" customWidth="1"/>
    <col min="3077" max="3077" width="14.140625" style="3062" customWidth="1"/>
    <col min="3078" max="3078" width="15.28515625" style="3062" customWidth="1"/>
    <col min="3079" max="3079" width="11.28515625" style="3062" customWidth="1"/>
    <col min="3080" max="3080" width="12.42578125" style="3062" customWidth="1"/>
    <col min="3081" max="3081" width="13.140625" style="3062" customWidth="1"/>
    <col min="3082" max="3082" width="9.85546875" style="3062" customWidth="1"/>
    <col min="3083" max="3083" width="12.85546875" style="3062" customWidth="1"/>
    <col min="3084" max="3084" width="13" style="3062" customWidth="1"/>
    <col min="3085" max="3085" width="10.85546875" style="3062" customWidth="1"/>
    <col min="3086" max="3086" width="14" style="3062" customWidth="1"/>
    <col min="3087" max="3087" width="13.7109375" style="3062" customWidth="1"/>
    <col min="3088" max="3088" width="11.140625" style="3062" customWidth="1"/>
    <col min="3089" max="3328" width="9.140625" style="3062"/>
    <col min="3329" max="3329" width="24.7109375" style="3062" customWidth="1"/>
    <col min="3330" max="3330" width="16" style="3062" customWidth="1"/>
    <col min="3331" max="3331" width="16.140625" style="3062" customWidth="1"/>
    <col min="3332" max="3332" width="11.7109375" style="3062" customWidth="1"/>
    <col min="3333" max="3333" width="14.140625" style="3062" customWidth="1"/>
    <col min="3334" max="3334" width="15.28515625" style="3062" customWidth="1"/>
    <col min="3335" max="3335" width="11.28515625" style="3062" customWidth="1"/>
    <col min="3336" max="3336" width="12.42578125" style="3062" customWidth="1"/>
    <col min="3337" max="3337" width="13.140625" style="3062" customWidth="1"/>
    <col min="3338" max="3338" width="9.85546875" style="3062" customWidth="1"/>
    <col min="3339" max="3339" width="12.85546875" style="3062" customWidth="1"/>
    <col min="3340" max="3340" width="13" style="3062" customWidth="1"/>
    <col min="3341" max="3341" width="10.85546875" style="3062" customWidth="1"/>
    <col min="3342" max="3342" width="14" style="3062" customWidth="1"/>
    <col min="3343" max="3343" width="13.7109375" style="3062" customWidth="1"/>
    <col min="3344" max="3344" width="11.140625" style="3062" customWidth="1"/>
    <col min="3345" max="3584" width="9.140625" style="3062"/>
    <col min="3585" max="3585" width="24.7109375" style="3062" customWidth="1"/>
    <col min="3586" max="3586" width="16" style="3062" customWidth="1"/>
    <col min="3587" max="3587" width="16.140625" style="3062" customWidth="1"/>
    <col min="3588" max="3588" width="11.7109375" style="3062" customWidth="1"/>
    <col min="3589" max="3589" width="14.140625" style="3062" customWidth="1"/>
    <col min="3590" max="3590" width="15.28515625" style="3062" customWidth="1"/>
    <col min="3591" max="3591" width="11.28515625" style="3062" customWidth="1"/>
    <col min="3592" max="3592" width="12.42578125" style="3062" customWidth="1"/>
    <col min="3593" max="3593" width="13.140625" style="3062" customWidth="1"/>
    <col min="3594" max="3594" width="9.85546875" style="3062" customWidth="1"/>
    <col min="3595" max="3595" width="12.85546875" style="3062" customWidth="1"/>
    <col min="3596" max="3596" width="13" style="3062" customWidth="1"/>
    <col min="3597" max="3597" width="10.85546875" style="3062" customWidth="1"/>
    <col min="3598" max="3598" width="14" style="3062" customWidth="1"/>
    <col min="3599" max="3599" width="13.7109375" style="3062" customWidth="1"/>
    <col min="3600" max="3600" width="11.140625" style="3062" customWidth="1"/>
    <col min="3601" max="3840" width="9.140625" style="3062"/>
    <col min="3841" max="3841" width="24.7109375" style="3062" customWidth="1"/>
    <col min="3842" max="3842" width="16" style="3062" customWidth="1"/>
    <col min="3843" max="3843" width="16.140625" style="3062" customWidth="1"/>
    <col min="3844" max="3844" width="11.7109375" style="3062" customWidth="1"/>
    <col min="3845" max="3845" width="14.140625" style="3062" customWidth="1"/>
    <col min="3846" max="3846" width="15.28515625" style="3062" customWidth="1"/>
    <col min="3847" max="3847" width="11.28515625" style="3062" customWidth="1"/>
    <col min="3848" max="3848" width="12.42578125" style="3062" customWidth="1"/>
    <col min="3849" max="3849" width="13.140625" style="3062" customWidth="1"/>
    <col min="3850" max="3850" width="9.85546875" style="3062" customWidth="1"/>
    <col min="3851" max="3851" width="12.85546875" style="3062" customWidth="1"/>
    <col min="3852" max="3852" width="13" style="3062" customWidth="1"/>
    <col min="3853" max="3853" width="10.85546875" style="3062" customWidth="1"/>
    <col min="3854" max="3854" width="14" style="3062" customWidth="1"/>
    <col min="3855" max="3855" width="13.7109375" style="3062" customWidth="1"/>
    <col min="3856" max="3856" width="11.140625" style="3062" customWidth="1"/>
    <col min="3857" max="4096" width="9.140625" style="3062"/>
    <col min="4097" max="4097" width="24.7109375" style="3062" customWidth="1"/>
    <col min="4098" max="4098" width="16" style="3062" customWidth="1"/>
    <col min="4099" max="4099" width="16.140625" style="3062" customWidth="1"/>
    <col min="4100" max="4100" width="11.7109375" style="3062" customWidth="1"/>
    <col min="4101" max="4101" width="14.140625" style="3062" customWidth="1"/>
    <col min="4102" max="4102" width="15.28515625" style="3062" customWidth="1"/>
    <col min="4103" max="4103" width="11.28515625" style="3062" customWidth="1"/>
    <col min="4104" max="4104" width="12.42578125" style="3062" customWidth="1"/>
    <col min="4105" max="4105" width="13.140625" style="3062" customWidth="1"/>
    <col min="4106" max="4106" width="9.85546875" style="3062" customWidth="1"/>
    <col min="4107" max="4107" width="12.85546875" style="3062" customWidth="1"/>
    <col min="4108" max="4108" width="13" style="3062" customWidth="1"/>
    <col min="4109" max="4109" width="10.85546875" style="3062" customWidth="1"/>
    <col min="4110" max="4110" width="14" style="3062" customWidth="1"/>
    <col min="4111" max="4111" width="13.7109375" style="3062" customWidth="1"/>
    <col min="4112" max="4112" width="11.140625" style="3062" customWidth="1"/>
    <col min="4113" max="4352" width="9.140625" style="3062"/>
    <col min="4353" max="4353" width="24.7109375" style="3062" customWidth="1"/>
    <col min="4354" max="4354" width="16" style="3062" customWidth="1"/>
    <col min="4355" max="4355" width="16.140625" style="3062" customWidth="1"/>
    <col min="4356" max="4356" width="11.7109375" style="3062" customWidth="1"/>
    <col min="4357" max="4357" width="14.140625" style="3062" customWidth="1"/>
    <col min="4358" max="4358" width="15.28515625" style="3062" customWidth="1"/>
    <col min="4359" max="4359" width="11.28515625" style="3062" customWidth="1"/>
    <col min="4360" max="4360" width="12.42578125" style="3062" customWidth="1"/>
    <col min="4361" max="4361" width="13.140625" style="3062" customWidth="1"/>
    <col min="4362" max="4362" width="9.85546875" style="3062" customWidth="1"/>
    <col min="4363" max="4363" width="12.85546875" style="3062" customWidth="1"/>
    <col min="4364" max="4364" width="13" style="3062" customWidth="1"/>
    <col min="4365" max="4365" width="10.85546875" style="3062" customWidth="1"/>
    <col min="4366" max="4366" width="14" style="3062" customWidth="1"/>
    <col min="4367" max="4367" width="13.7109375" style="3062" customWidth="1"/>
    <col min="4368" max="4368" width="11.140625" style="3062" customWidth="1"/>
    <col min="4369" max="4608" width="9.140625" style="3062"/>
    <col min="4609" max="4609" width="24.7109375" style="3062" customWidth="1"/>
    <col min="4610" max="4610" width="16" style="3062" customWidth="1"/>
    <col min="4611" max="4611" width="16.140625" style="3062" customWidth="1"/>
    <col min="4612" max="4612" width="11.7109375" style="3062" customWidth="1"/>
    <col min="4613" max="4613" width="14.140625" style="3062" customWidth="1"/>
    <col min="4614" max="4614" width="15.28515625" style="3062" customWidth="1"/>
    <col min="4615" max="4615" width="11.28515625" style="3062" customWidth="1"/>
    <col min="4616" max="4616" width="12.42578125" style="3062" customWidth="1"/>
    <col min="4617" max="4617" width="13.140625" style="3062" customWidth="1"/>
    <col min="4618" max="4618" width="9.85546875" style="3062" customWidth="1"/>
    <col min="4619" max="4619" width="12.85546875" style="3062" customWidth="1"/>
    <col min="4620" max="4620" width="13" style="3062" customWidth="1"/>
    <col min="4621" max="4621" width="10.85546875" style="3062" customWidth="1"/>
    <col min="4622" max="4622" width="14" style="3062" customWidth="1"/>
    <col min="4623" max="4623" width="13.7109375" style="3062" customWidth="1"/>
    <col min="4624" max="4624" width="11.140625" style="3062" customWidth="1"/>
    <col min="4625" max="4864" width="9.140625" style="3062"/>
    <col min="4865" max="4865" width="24.7109375" style="3062" customWidth="1"/>
    <col min="4866" max="4866" width="16" style="3062" customWidth="1"/>
    <col min="4867" max="4867" width="16.140625" style="3062" customWidth="1"/>
    <col min="4868" max="4868" width="11.7109375" style="3062" customWidth="1"/>
    <col min="4869" max="4869" width="14.140625" style="3062" customWidth="1"/>
    <col min="4870" max="4870" width="15.28515625" style="3062" customWidth="1"/>
    <col min="4871" max="4871" width="11.28515625" style="3062" customWidth="1"/>
    <col min="4872" max="4872" width="12.42578125" style="3062" customWidth="1"/>
    <col min="4873" max="4873" width="13.140625" style="3062" customWidth="1"/>
    <col min="4874" max="4874" width="9.85546875" style="3062" customWidth="1"/>
    <col min="4875" max="4875" width="12.85546875" style="3062" customWidth="1"/>
    <col min="4876" max="4876" width="13" style="3062" customWidth="1"/>
    <col min="4877" max="4877" width="10.85546875" style="3062" customWidth="1"/>
    <col min="4878" max="4878" width="14" style="3062" customWidth="1"/>
    <col min="4879" max="4879" width="13.7109375" style="3062" customWidth="1"/>
    <col min="4880" max="4880" width="11.140625" style="3062" customWidth="1"/>
    <col min="4881" max="5120" width="9.140625" style="3062"/>
    <col min="5121" max="5121" width="24.7109375" style="3062" customWidth="1"/>
    <col min="5122" max="5122" width="16" style="3062" customWidth="1"/>
    <col min="5123" max="5123" width="16.140625" style="3062" customWidth="1"/>
    <col min="5124" max="5124" width="11.7109375" style="3062" customWidth="1"/>
    <col min="5125" max="5125" width="14.140625" style="3062" customWidth="1"/>
    <col min="5126" max="5126" width="15.28515625" style="3062" customWidth="1"/>
    <col min="5127" max="5127" width="11.28515625" style="3062" customWidth="1"/>
    <col min="5128" max="5128" width="12.42578125" style="3062" customWidth="1"/>
    <col min="5129" max="5129" width="13.140625" style="3062" customWidth="1"/>
    <col min="5130" max="5130" width="9.85546875" style="3062" customWidth="1"/>
    <col min="5131" max="5131" width="12.85546875" style="3062" customWidth="1"/>
    <col min="5132" max="5132" width="13" style="3062" customWidth="1"/>
    <col min="5133" max="5133" width="10.85546875" style="3062" customWidth="1"/>
    <col min="5134" max="5134" width="14" style="3062" customWidth="1"/>
    <col min="5135" max="5135" width="13.7109375" style="3062" customWidth="1"/>
    <col min="5136" max="5136" width="11.140625" style="3062" customWidth="1"/>
    <col min="5137" max="5376" width="9.140625" style="3062"/>
    <col min="5377" max="5377" width="24.7109375" style="3062" customWidth="1"/>
    <col min="5378" max="5378" width="16" style="3062" customWidth="1"/>
    <col min="5379" max="5379" width="16.140625" style="3062" customWidth="1"/>
    <col min="5380" max="5380" width="11.7109375" style="3062" customWidth="1"/>
    <col min="5381" max="5381" width="14.140625" style="3062" customWidth="1"/>
    <col min="5382" max="5382" width="15.28515625" style="3062" customWidth="1"/>
    <col min="5383" max="5383" width="11.28515625" style="3062" customWidth="1"/>
    <col min="5384" max="5384" width="12.42578125" style="3062" customWidth="1"/>
    <col min="5385" max="5385" width="13.140625" style="3062" customWidth="1"/>
    <col min="5386" max="5386" width="9.85546875" style="3062" customWidth="1"/>
    <col min="5387" max="5387" width="12.85546875" style="3062" customWidth="1"/>
    <col min="5388" max="5388" width="13" style="3062" customWidth="1"/>
    <col min="5389" max="5389" width="10.85546875" style="3062" customWidth="1"/>
    <col min="5390" max="5390" width="14" style="3062" customWidth="1"/>
    <col min="5391" max="5391" width="13.7109375" style="3062" customWidth="1"/>
    <col min="5392" max="5392" width="11.140625" style="3062" customWidth="1"/>
    <col min="5393" max="5632" width="9.140625" style="3062"/>
    <col min="5633" max="5633" width="24.7109375" style="3062" customWidth="1"/>
    <col min="5634" max="5634" width="16" style="3062" customWidth="1"/>
    <col min="5635" max="5635" width="16.140625" style="3062" customWidth="1"/>
    <col min="5636" max="5636" width="11.7109375" style="3062" customWidth="1"/>
    <col min="5637" max="5637" width="14.140625" style="3062" customWidth="1"/>
    <col min="5638" max="5638" width="15.28515625" style="3062" customWidth="1"/>
    <col min="5639" max="5639" width="11.28515625" style="3062" customWidth="1"/>
    <col min="5640" max="5640" width="12.42578125" style="3062" customWidth="1"/>
    <col min="5641" max="5641" width="13.140625" style="3062" customWidth="1"/>
    <col min="5642" max="5642" width="9.85546875" style="3062" customWidth="1"/>
    <col min="5643" max="5643" width="12.85546875" style="3062" customWidth="1"/>
    <col min="5644" max="5644" width="13" style="3062" customWidth="1"/>
    <col min="5645" max="5645" width="10.85546875" style="3062" customWidth="1"/>
    <col min="5646" max="5646" width="14" style="3062" customWidth="1"/>
    <col min="5647" max="5647" width="13.7109375" style="3062" customWidth="1"/>
    <col min="5648" max="5648" width="11.140625" style="3062" customWidth="1"/>
    <col min="5649" max="5888" width="9.140625" style="3062"/>
    <col min="5889" max="5889" width="24.7109375" style="3062" customWidth="1"/>
    <col min="5890" max="5890" width="16" style="3062" customWidth="1"/>
    <col min="5891" max="5891" width="16.140625" style="3062" customWidth="1"/>
    <col min="5892" max="5892" width="11.7109375" style="3062" customWidth="1"/>
    <col min="5893" max="5893" width="14.140625" style="3062" customWidth="1"/>
    <col min="5894" max="5894" width="15.28515625" style="3062" customWidth="1"/>
    <col min="5895" max="5895" width="11.28515625" style="3062" customWidth="1"/>
    <col min="5896" max="5896" width="12.42578125" style="3062" customWidth="1"/>
    <col min="5897" max="5897" width="13.140625" style="3062" customWidth="1"/>
    <col min="5898" max="5898" width="9.85546875" style="3062" customWidth="1"/>
    <col min="5899" max="5899" width="12.85546875" style="3062" customWidth="1"/>
    <col min="5900" max="5900" width="13" style="3062" customWidth="1"/>
    <col min="5901" max="5901" width="10.85546875" style="3062" customWidth="1"/>
    <col min="5902" max="5902" width="14" style="3062" customWidth="1"/>
    <col min="5903" max="5903" width="13.7109375" style="3062" customWidth="1"/>
    <col min="5904" max="5904" width="11.140625" style="3062" customWidth="1"/>
    <col min="5905" max="6144" width="9.140625" style="3062"/>
    <col min="6145" max="6145" width="24.7109375" style="3062" customWidth="1"/>
    <col min="6146" max="6146" width="16" style="3062" customWidth="1"/>
    <col min="6147" max="6147" width="16.140625" style="3062" customWidth="1"/>
    <col min="6148" max="6148" width="11.7109375" style="3062" customWidth="1"/>
    <col min="6149" max="6149" width="14.140625" style="3062" customWidth="1"/>
    <col min="6150" max="6150" width="15.28515625" style="3062" customWidth="1"/>
    <col min="6151" max="6151" width="11.28515625" style="3062" customWidth="1"/>
    <col min="6152" max="6152" width="12.42578125" style="3062" customWidth="1"/>
    <col min="6153" max="6153" width="13.140625" style="3062" customWidth="1"/>
    <col min="6154" max="6154" width="9.85546875" style="3062" customWidth="1"/>
    <col min="6155" max="6155" width="12.85546875" style="3062" customWidth="1"/>
    <col min="6156" max="6156" width="13" style="3062" customWidth="1"/>
    <col min="6157" max="6157" width="10.85546875" style="3062" customWidth="1"/>
    <col min="6158" max="6158" width="14" style="3062" customWidth="1"/>
    <col min="6159" max="6159" width="13.7109375" style="3062" customWidth="1"/>
    <col min="6160" max="6160" width="11.140625" style="3062" customWidth="1"/>
    <col min="6161" max="6400" width="9.140625" style="3062"/>
    <col min="6401" max="6401" width="24.7109375" style="3062" customWidth="1"/>
    <col min="6402" max="6402" width="16" style="3062" customWidth="1"/>
    <col min="6403" max="6403" width="16.140625" style="3062" customWidth="1"/>
    <col min="6404" max="6404" width="11.7109375" style="3062" customWidth="1"/>
    <col min="6405" max="6405" width="14.140625" style="3062" customWidth="1"/>
    <col min="6406" max="6406" width="15.28515625" style="3062" customWidth="1"/>
    <col min="6407" max="6407" width="11.28515625" style="3062" customWidth="1"/>
    <col min="6408" max="6408" width="12.42578125" style="3062" customWidth="1"/>
    <col min="6409" max="6409" width="13.140625" style="3062" customWidth="1"/>
    <col min="6410" max="6410" width="9.85546875" style="3062" customWidth="1"/>
    <col min="6411" max="6411" width="12.85546875" style="3062" customWidth="1"/>
    <col min="6412" max="6412" width="13" style="3062" customWidth="1"/>
    <col min="6413" max="6413" width="10.85546875" style="3062" customWidth="1"/>
    <col min="6414" max="6414" width="14" style="3062" customWidth="1"/>
    <col min="6415" max="6415" width="13.7109375" style="3062" customWidth="1"/>
    <col min="6416" max="6416" width="11.140625" style="3062" customWidth="1"/>
    <col min="6417" max="6656" width="9.140625" style="3062"/>
    <col min="6657" max="6657" width="24.7109375" style="3062" customWidth="1"/>
    <col min="6658" max="6658" width="16" style="3062" customWidth="1"/>
    <col min="6659" max="6659" width="16.140625" style="3062" customWidth="1"/>
    <col min="6660" max="6660" width="11.7109375" style="3062" customWidth="1"/>
    <col min="6661" max="6661" width="14.140625" style="3062" customWidth="1"/>
    <col min="6662" max="6662" width="15.28515625" style="3062" customWidth="1"/>
    <col min="6663" max="6663" width="11.28515625" style="3062" customWidth="1"/>
    <col min="6664" max="6664" width="12.42578125" style="3062" customWidth="1"/>
    <col min="6665" max="6665" width="13.140625" style="3062" customWidth="1"/>
    <col min="6666" max="6666" width="9.85546875" style="3062" customWidth="1"/>
    <col min="6667" max="6667" width="12.85546875" style="3062" customWidth="1"/>
    <col min="6668" max="6668" width="13" style="3062" customWidth="1"/>
    <col min="6669" max="6669" width="10.85546875" style="3062" customWidth="1"/>
    <col min="6670" max="6670" width="14" style="3062" customWidth="1"/>
    <col min="6671" max="6671" width="13.7109375" style="3062" customWidth="1"/>
    <col min="6672" max="6672" width="11.140625" style="3062" customWidth="1"/>
    <col min="6673" max="6912" width="9.140625" style="3062"/>
    <col min="6913" max="6913" width="24.7109375" style="3062" customWidth="1"/>
    <col min="6914" max="6914" width="16" style="3062" customWidth="1"/>
    <col min="6915" max="6915" width="16.140625" style="3062" customWidth="1"/>
    <col min="6916" max="6916" width="11.7109375" style="3062" customWidth="1"/>
    <col min="6917" max="6917" width="14.140625" style="3062" customWidth="1"/>
    <col min="6918" max="6918" width="15.28515625" style="3062" customWidth="1"/>
    <col min="6919" max="6919" width="11.28515625" style="3062" customWidth="1"/>
    <col min="6920" max="6920" width="12.42578125" style="3062" customWidth="1"/>
    <col min="6921" max="6921" width="13.140625" style="3062" customWidth="1"/>
    <col min="6922" max="6922" width="9.85546875" style="3062" customWidth="1"/>
    <col min="6923" max="6923" width="12.85546875" style="3062" customWidth="1"/>
    <col min="6924" max="6924" width="13" style="3062" customWidth="1"/>
    <col min="6925" max="6925" width="10.85546875" style="3062" customWidth="1"/>
    <col min="6926" max="6926" width="14" style="3062" customWidth="1"/>
    <col min="6927" max="6927" width="13.7109375" style="3062" customWidth="1"/>
    <col min="6928" max="6928" width="11.140625" style="3062" customWidth="1"/>
    <col min="6929" max="7168" width="9.140625" style="3062"/>
    <col min="7169" max="7169" width="24.7109375" style="3062" customWidth="1"/>
    <col min="7170" max="7170" width="16" style="3062" customWidth="1"/>
    <col min="7171" max="7171" width="16.140625" style="3062" customWidth="1"/>
    <col min="7172" max="7172" width="11.7109375" style="3062" customWidth="1"/>
    <col min="7173" max="7173" width="14.140625" style="3062" customWidth="1"/>
    <col min="7174" max="7174" width="15.28515625" style="3062" customWidth="1"/>
    <col min="7175" max="7175" width="11.28515625" style="3062" customWidth="1"/>
    <col min="7176" max="7176" width="12.42578125" style="3062" customWidth="1"/>
    <col min="7177" max="7177" width="13.140625" style="3062" customWidth="1"/>
    <col min="7178" max="7178" width="9.85546875" style="3062" customWidth="1"/>
    <col min="7179" max="7179" width="12.85546875" style="3062" customWidth="1"/>
    <col min="7180" max="7180" width="13" style="3062" customWidth="1"/>
    <col min="7181" max="7181" width="10.85546875" style="3062" customWidth="1"/>
    <col min="7182" max="7182" width="14" style="3062" customWidth="1"/>
    <col min="7183" max="7183" width="13.7109375" style="3062" customWidth="1"/>
    <col min="7184" max="7184" width="11.140625" style="3062" customWidth="1"/>
    <col min="7185" max="7424" width="9.140625" style="3062"/>
    <col min="7425" max="7425" width="24.7109375" style="3062" customWidth="1"/>
    <col min="7426" max="7426" width="16" style="3062" customWidth="1"/>
    <col min="7427" max="7427" width="16.140625" style="3062" customWidth="1"/>
    <col min="7428" max="7428" width="11.7109375" style="3062" customWidth="1"/>
    <col min="7429" max="7429" width="14.140625" style="3062" customWidth="1"/>
    <col min="7430" max="7430" width="15.28515625" style="3062" customWidth="1"/>
    <col min="7431" max="7431" width="11.28515625" style="3062" customWidth="1"/>
    <col min="7432" max="7432" width="12.42578125" style="3062" customWidth="1"/>
    <col min="7433" max="7433" width="13.140625" style="3062" customWidth="1"/>
    <col min="7434" max="7434" width="9.85546875" style="3062" customWidth="1"/>
    <col min="7435" max="7435" width="12.85546875" style="3062" customWidth="1"/>
    <col min="7436" max="7436" width="13" style="3062" customWidth="1"/>
    <col min="7437" max="7437" width="10.85546875" style="3062" customWidth="1"/>
    <col min="7438" max="7438" width="14" style="3062" customWidth="1"/>
    <col min="7439" max="7439" width="13.7109375" style="3062" customWidth="1"/>
    <col min="7440" max="7440" width="11.140625" style="3062" customWidth="1"/>
    <col min="7441" max="7680" width="9.140625" style="3062"/>
    <col min="7681" max="7681" width="24.7109375" style="3062" customWidth="1"/>
    <col min="7682" max="7682" width="16" style="3062" customWidth="1"/>
    <col min="7683" max="7683" width="16.140625" style="3062" customWidth="1"/>
    <col min="7684" max="7684" width="11.7109375" style="3062" customWidth="1"/>
    <col min="7685" max="7685" width="14.140625" style="3062" customWidth="1"/>
    <col min="7686" max="7686" width="15.28515625" style="3062" customWidth="1"/>
    <col min="7687" max="7687" width="11.28515625" style="3062" customWidth="1"/>
    <col min="7688" max="7688" width="12.42578125" style="3062" customWidth="1"/>
    <col min="7689" max="7689" width="13.140625" style="3062" customWidth="1"/>
    <col min="7690" max="7690" width="9.85546875" style="3062" customWidth="1"/>
    <col min="7691" max="7691" width="12.85546875" style="3062" customWidth="1"/>
    <col min="7692" max="7692" width="13" style="3062" customWidth="1"/>
    <col min="7693" max="7693" width="10.85546875" style="3062" customWidth="1"/>
    <col min="7694" max="7694" width="14" style="3062" customWidth="1"/>
    <col min="7695" max="7695" width="13.7109375" style="3062" customWidth="1"/>
    <col min="7696" max="7696" width="11.140625" style="3062" customWidth="1"/>
    <col min="7697" max="7936" width="9.140625" style="3062"/>
    <col min="7937" max="7937" width="24.7109375" style="3062" customWidth="1"/>
    <col min="7938" max="7938" width="16" style="3062" customWidth="1"/>
    <col min="7939" max="7939" width="16.140625" style="3062" customWidth="1"/>
    <col min="7940" max="7940" width="11.7109375" style="3062" customWidth="1"/>
    <col min="7941" max="7941" width="14.140625" style="3062" customWidth="1"/>
    <col min="7942" max="7942" width="15.28515625" style="3062" customWidth="1"/>
    <col min="7943" max="7943" width="11.28515625" style="3062" customWidth="1"/>
    <col min="7944" max="7944" width="12.42578125" style="3062" customWidth="1"/>
    <col min="7945" max="7945" width="13.140625" style="3062" customWidth="1"/>
    <col min="7946" max="7946" width="9.85546875" style="3062" customWidth="1"/>
    <col min="7947" max="7947" width="12.85546875" style="3062" customWidth="1"/>
    <col min="7948" max="7948" width="13" style="3062" customWidth="1"/>
    <col min="7949" max="7949" width="10.85546875" style="3062" customWidth="1"/>
    <col min="7950" max="7950" width="14" style="3062" customWidth="1"/>
    <col min="7951" max="7951" width="13.7109375" style="3062" customWidth="1"/>
    <col min="7952" max="7952" width="11.140625" style="3062" customWidth="1"/>
    <col min="7953" max="8192" width="9.140625" style="3062"/>
    <col min="8193" max="8193" width="24.7109375" style="3062" customWidth="1"/>
    <col min="8194" max="8194" width="16" style="3062" customWidth="1"/>
    <col min="8195" max="8195" width="16.140625" style="3062" customWidth="1"/>
    <col min="8196" max="8196" width="11.7109375" style="3062" customWidth="1"/>
    <col min="8197" max="8197" width="14.140625" style="3062" customWidth="1"/>
    <col min="8198" max="8198" width="15.28515625" style="3062" customWidth="1"/>
    <col min="8199" max="8199" width="11.28515625" style="3062" customWidth="1"/>
    <col min="8200" max="8200" width="12.42578125" style="3062" customWidth="1"/>
    <col min="8201" max="8201" width="13.140625" style="3062" customWidth="1"/>
    <col min="8202" max="8202" width="9.85546875" style="3062" customWidth="1"/>
    <col min="8203" max="8203" width="12.85546875" style="3062" customWidth="1"/>
    <col min="8204" max="8204" width="13" style="3062" customWidth="1"/>
    <col min="8205" max="8205" width="10.85546875" style="3062" customWidth="1"/>
    <col min="8206" max="8206" width="14" style="3062" customWidth="1"/>
    <col min="8207" max="8207" width="13.7109375" style="3062" customWidth="1"/>
    <col min="8208" max="8208" width="11.140625" style="3062" customWidth="1"/>
    <col min="8209" max="8448" width="9.140625" style="3062"/>
    <col min="8449" max="8449" width="24.7109375" style="3062" customWidth="1"/>
    <col min="8450" max="8450" width="16" style="3062" customWidth="1"/>
    <col min="8451" max="8451" width="16.140625" style="3062" customWidth="1"/>
    <col min="8452" max="8452" width="11.7109375" style="3062" customWidth="1"/>
    <col min="8453" max="8453" width="14.140625" style="3062" customWidth="1"/>
    <col min="8454" max="8454" width="15.28515625" style="3062" customWidth="1"/>
    <col min="8455" max="8455" width="11.28515625" style="3062" customWidth="1"/>
    <col min="8456" max="8456" width="12.42578125" style="3062" customWidth="1"/>
    <col min="8457" max="8457" width="13.140625" style="3062" customWidth="1"/>
    <col min="8458" max="8458" width="9.85546875" style="3062" customWidth="1"/>
    <col min="8459" max="8459" width="12.85546875" style="3062" customWidth="1"/>
    <col min="8460" max="8460" width="13" style="3062" customWidth="1"/>
    <col min="8461" max="8461" width="10.85546875" style="3062" customWidth="1"/>
    <col min="8462" max="8462" width="14" style="3062" customWidth="1"/>
    <col min="8463" max="8463" width="13.7109375" style="3062" customWidth="1"/>
    <col min="8464" max="8464" width="11.140625" style="3062" customWidth="1"/>
    <col min="8465" max="8704" width="9.140625" style="3062"/>
    <col min="8705" max="8705" width="24.7109375" style="3062" customWidth="1"/>
    <col min="8706" max="8706" width="16" style="3062" customWidth="1"/>
    <col min="8707" max="8707" width="16.140625" style="3062" customWidth="1"/>
    <col min="8708" max="8708" width="11.7109375" style="3062" customWidth="1"/>
    <col min="8709" max="8709" width="14.140625" style="3062" customWidth="1"/>
    <col min="8710" max="8710" width="15.28515625" style="3062" customWidth="1"/>
    <col min="8711" max="8711" width="11.28515625" style="3062" customWidth="1"/>
    <col min="8712" max="8712" width="12.42578125" style="3062" customWidth="1"/>
    <col min="8713" max="8713" width="13.140625" style="3062" customWidth="1"/>
    <col min="8714" max="8714" width="9.85546875" style="3062" customWidth="1"/>
    <col min="8715" max="8715" width="12.85546875" style="3062" customWidth="1"/>
    <col min="8716" max="8716" width="13" style="3062" customWidth="1"/>
    <col min="8717" max="8717" width="10.85546875" style="3062" customWidth="1"/>
    <col min="8718" max="8718" width="14" style="3062" customWidth="1"/>
    <col min="8719" max="8719" width="13.7109375" style="3062" customWidth="1"/>
    <col min="8720" max="8720" width="11.140625" style="3062" customWidth="1"/>
    <col min="8721" max="8960" width="9.140625" style="3062"/>
    <col min="8961" max="8961" width="24.7109375" style="3062" customWidth="1"/>
    <col min="8962" max="8962" width="16" style="3062" customWidth="1"/>
    <col min="8963" max="8963" width="16.140625" style="3062" customWidth="1"/>
    <col min="8964" max="8964" width="11.7109375" style="3062" customWidth="1"/>
    <col min="8965" max="8965" width="14.140625" style="3062" customWidth="1"/>
    <col min="8966" max="8966" width="15.28515625" style="3062" customWidth="1"/>
    <col min="8967" max="8967" width="11.28515625" style="3062" customWidth="1"/>
    <col min="8968" max="8968" width="12.42578125" style="3062" customWidth="1"/>
    <col min="8969" max="8969" width="13.140625" style="3062" customWidth="1"/>
    <col min="8970" max="8970" width="9.85546875" style="3062" customWidth="1"/>
    <col min="8971" max="8971" width="12.85546875" style="3062" customWidth="1"/>
    <col min="8972" max="8972" width="13" style="3062" customWidth="1"/>
    <col min="8973" max="8973" width="10.85546875" style="3062" customWidth="1"/>
    <col min="8974" max="8974" width="14" style="3062" customWidth="1"/>
    <col min="8975" max="8975" width="13.7109375" style="3062" customWidth="1"/>
    <col min="8976" max="8976" width="11.140625" style="3062" customWidth="1"/>
    <col min="8977" max="9216" width="9.140625" style="3062"/>
    <col min="9217" max="9217" width="24.7109375" style="3062" customWidth="1"/>
    <col min="9218" max="9218" width="16" style="3062" customWidth="1"/>
    <col min="9219" max="9219" width="16.140625" style="3062" customWidth="1"/>
    <col min="9220" max="9220" width="11.7109375" style="3062" customWidth="1"/>
    <col min="9221" max="9221" width="14.140625" style="3062" customWidth="1"/>
    <col min="9222" max="9222" width="15.28515625" style="3062" customWidth="1"/>
    <col min="9223" max="9223" width="11.28515625" style="3062" customWidth="1"/>
    <col min="9224" max="9224" width="12.42578125" style="3062" customWidth="1"/>
    <col min="9225" max="9225" width="13.140625" style="3062" customWidth="1"/>
    <col min="9226" max="9226" width="9.85546875" style="3062" customWidth="1"/>
    <col min="9227" max="9227" width="12.85546875" style="3062" customWidth="1"/>
    <col min="9228" max="9228" width="13" style="3062" customWidth="1"/>
    <col min="9229" max="9229" width="10.85546875" style="3062" customWidth="1"/>
    <col min="9230" max="9230" width="14" style="3062" customWidth="1"/>
    <col min="9231" max="9231" width="13.7109375" style="3062" customWidth="1"/>
    <col min="9232" max="9232" width="11.140625" style="3062" customWidth="1"/>
    <col min="9233" max="9472" width="9.140625" style="3062"/>
    <col min="9473" max="9473" width="24.7109375" style="3062" customWidth="1"/>
    <col min="9474" max="9474" width="16" style="3062" customWidth="1"/>
    <col min="9475" max="9475" width="16.140625" style="3062" customWidth="1"/>
    <col min="9476" max="9476" width="11.7109375" style="3062" customWidth="1"/>
    <col min="9477" max="9477" width="14.140625" style="3062" customWidth="1"/>
    <col min="9478" max="9478" width="15.28515625" style="3062" customWidth="1"/>
    <col min="9479" max="9479" width="11.28515625" style="3062" customWidth="1"/>
    <col min="9480" max="9480" width="12.42578125" style="3062" customWidth="1"/>
    <col min="9481" max="9481" width="13.140625" style="3062" customWidth="1"/>
    <col min="9482" max="9482" width="9.85546875" style="3062" customWidth="1"/>
    <col min="9483" max="9483" width="12.85546875" style="3062" customWidth="1"/>
    <col min="9484" max="9484" width="13" style="3062" customWidth="1"/>
    <col min="9485" max="9485" width="10.85546875" style="3062" customWidth="1"/>
    <col min="9486" max="9486" width="14" style="3062" customWidth="1"/>
    <col min="9487" max="9487" width="13.7109375" style="3062" customWidth="1"/>
    <col min="9488" max="9488" width="11.140625" style="3062" customWidth="1"/>
    <col min="9489" max="9728" width="9.140625" style="3062"/>
    <col min="9729" max="9729" width="24.7109375" style="3062" customWidth="1"/>
    <col min="9730" max="9730" width="16" style="3062" customWidth="1"/>
    <col min="9731" max="9731" width="16.140625" style="3062" customWidth="1"/>
    <col min="9732" max="9732" width="11.7109375" style="3062" customWidth="1"/>
    <col min="9733" max="9733" width="14.140625" style="3062" customWidth="1"/>
    <col min="9734" max="9734" width="15.28515625" style="3062" customWidth="1"/>
    <col min="9735" max="9735" width="11.28515625" style="3062" customWidth="1"/>
    <col min="9736" max="9736" width="12.42578125" style="3062" customWidth="1"/>
    <col min="9737" max="9737" width="13.140625" style="3062" customWidth="1"/>
    <col min="9738" max="9738" width="9.85546875" style="3062" customWidth="1"/>
    <col min="9739" max="9739" width="12.85546875" style="3062" customWidth="1"/>
    <col min="9740" max="9740" width="13" style="3062" customWidth="1"/>
    <col min="9741" max="9741" width="10.85546875" style="3062" customWidth="1"/>
    <col min="9742" max="9742" width="14" style="3062" customWidth="1"/>
    <col min="9743" max="9743" width="13.7109375" style="3062" customWidth="1"/>
    <col min="9744" max="9744" width="11.140625" style="3062" customWidth="1"/>
    <col min="9745" max="9984" width="9.140625" style="3062"/>
    <col min="9985" max="9985" width="24.7109375" style="3062" customWidth="1"/>
    <col min="9986" max="9986" width="16" style="3062" customWidth="1"/>
    <col min="9987" max="9987" width="16.140625" style="3062" customWidth="1"/>
    <col min="9988" max="9988" width="11.7109375" style="3062" customWidth="1"/>
    <col min="9989" max="9989" width="14.140625" style="3062" customWidth="1"/>
    <col min="9990" max="9990" width="15.28515625" style="3062" customWidth="1"/>
    <col min="9991" max="9991" width="11.28515625" style="3062" customWidth="1"/>
    <col min="9992" max="9992" width="12.42578125" style="3062" customWidth="1"/>
    <col min="9993" max="9993" width="13.140625" style="3062" customWidth="1"/>
    <col min="9994" max="9994" width="9.85546875" style="3062" customWidth="1"/>
    <col min="9995" max="9995" width="12.85546875" style="3062" customWidth="1"/>
    <col min="9996" max="9996" width="13" style="3062" customWidth="1"/>
    <col min="9997" max="9997" width="10.85546875" style="3062" customWidth="1"/>
    <col min="9998" max="9998" width="14" style="3062" customWidth="1"/>
    <col min="9999" max="9999" width="13.7109375" style="3062" customWidth="1"/>
    <col min="10000" max="10000" width="11.140625" style="3062" customWidth="1"/>
    <col min="10001" max="10240" width="9.140625" style="3062"/>
    <col min="10241" max="10241" width="24.7109375" style="3062" customWidth="1"/>
    <col min="10242" max="10242" width="16" style="3062" customWidth="1"/>
    <col min="10243" max="10243" width="16.140625" style="3062" customWidth="1"/>
    <col min="10244" max="10244" width="11.7109375" style="3062" customWidth="1"/>
    <col min="10245" max="10245" width="14.140625" style="3062" customWidth="1"/>
    <col min="10246" max="10246" width="15.28515625" style="3062" customWidth="1"/>
    <col min="10247" max="10247" width="11.28515625" style="3062" customWidth="1"/>
    <col min="10248" max="10248" width="12.42578125" style="3062" customWidth="1"/>
    <col min="10249" max="10249" width="13.140625" style="3062" customWidth="1"/>
    <col min="10250" max="10250" width="9.85546875" style="3062" customWidth="1"/>
    <col min="10251" max="10251" width="12.85546875" style="3062" customWidth="1"/>
    <col min="10252" max="10252" width="13" style="3062" customWidth="1"/>
    <col min="10253" max="10253" width="10.85546875" style="3062" customWidth="1"/>
    <col min="10254" max="10254" width="14" style="3062" customWidth="1"/>
    <col min="10255" max="10255" width="13.7109375" style="3062" customWidth="1"/>
    <col min="10256" max="10256" width="11.140625" style="3062" customWidth="1"/>
    <col min="10257" max="10496" width="9.140625" style="3062"/>
    <col min="10497" max="10497" width="24.7109375" style="3062" customWidth="1"/>
    <col min="10498" max="10498" width="16" style="3062" customWidth="1"/>
    <col min="10499" max="10499" width="16.140625" style="3062" customWidth="1"/>
    <col min="10500" max="10500" width="11.7109375" style="3062" customWidth="1"/>
    <col min="10501" max="10501" width="14.140625" style="3062" customWidth="1"/>
    <col min="10502" max="10502" width="15.28515625" style="3062" customWidth="1"/>
    <col min="10503" max="10503" width="11.28515625" style="3062" customWidth="1"/>
    <col min="10504" max="10504" width="12.42578125" style="3062" customWidth="1"/>
    <col min="10505" max="10505" width="13.140625" style="3062" customWidth="1"/>
    <col min="10506" max="10506" width="9.85546875" style="3062" customWidth="1"/>
    <col min="10507" max="10507" width="12.85546875" style="3062" customWidth="1"/>
    <col min="10508" max="10508" width="13" style="3062" customWidth="1"/>
    <col min="10509" max="10509" width="10.85546875" style="3062" customWidth="1"/>
    <col min="10510" max="10510" width="14" style="3062" customWidth="1"/>
    <col min="10511" max="10511" width="13.7109375" style="3062" customWidth="1"/>
    <col min="10512" max="10512" width="11.140625" style="3062" customWidth="1"/>
    <col min="10513" max="10752" width="9.140625" style="3062"/>
    <col min="10753" max="10753" width="24.7109375" style="3062" customWidth="1"/>
    <col min="10754" max="10754" width="16" style="3062" customWidth="1"/>
    <col min="10755" max="10755" width="16.140625" style="3062" customWidth="1"/>
    <col min="10756" max="10756" width="11.7109375" style="3062" customWidth="1"/>
    <col min="10757" max="10757" width="14.140625" style="3062" customWidth="1"/>
    <col min="10758" max="10758" width="15.28515625" style="3062" customWidth="1"/>
    <col min="10759" max="10759" width="11.28515625" style="3062" customWidth="1"/>
    <col min="10760" max="10760" width="12.42578125" style="3062" customWidth="1"/>
    <col min="10761" max="10761" width="13.140625" style="3062" customWidth="1"/>
    <col min="10762" max="10762" width="9.85546875" style="3062" customWidth="1"/>
    <col min="10763" max="10763" width="12.85546875" style="3062" customWidth="1"/>
    <col min="10764" max="10764" width="13" style="3062" customWidth="1"/>
    <col min="10765" max="10765" width="10.85546875" style="3062" customWidth="1"/>
    <col min="10766" max="10766" width="14" style="3062" customWidth="1"/>
    <col min="10767" max="10767" width="13.7109375" style="3062" customWidth="1"/>
    <col min="10768" max="10768" width="11.140625" style="3062" customWidth="1"/>
    <col min="10769" max="11008" width="9.140625" style="3062"/>
    <col min="11009" max="11009" width="24.7109375" style="3062" customWidth="1"/>
    <col min="11010" max="11010" width="16" style="3062" customWidth="1"/>
    <col min="11011" max="11011" width="16.140625" style="3062" customWidth="1"/>
    <col min="11012" max="11012" width="11.7109375" style="3062" customWidth="1"/>
    <col min="11013" max="11013" width="14.140625" style="3062" customWidth="1"/>
    <col min="11014" max="11014" width="15.28515625" style="3062" customWidth="1"/>
    <col min="11015" max="11015" width="11.28515625" style="3062" customWidth="1"/>
    <col min="11016" max="11016" width="12.42578125" style="3062" customWidth="1"/>
    <col min="11017" max="11017" width="13.140625" style="3062" customWidth="1"/>
    <col min="11018" max="11018" width="9.85546875" style="3062" customWidth="1"/>
    <col min="11019" max="11019" width="12.85546875" style="3062" customWidth="1"/>
    <col min="11020" max="11020" width="13" style="3062" customWidth="1"/>
    <col min="11021" max="11021" width="10.85546875" style="3062" customWidth="1"/>
    <col min="11022" max="11022" width="14" style="3062" customWidth="1"/>
    <col min="11023" max="11023" width="13.7109375" style="3062" customWidth="1"/>
    <col min="11024" max="11024" width="11.140625" style="3062" customWidth="1"/>
    <col min="11025" max="11264" width="9.140625" style="3062"/>
    <col min="11265" max="11265" width="24.7109375" style="3062" customWidth="1"/>
    <col min="11266" max="11266" width="16" style="3062" customWidth="1"/>
    <col min="11267" max="11267" width="16.140625" style="3062" customWidth="1"/>
    <col min="11268" max="11268" width="11.7109375" style="3062" customWidth="1"/>
    <col min="11269" max="11269" width="14.140625" style="3062" customWidth="1"/>
    <col min="11270" max="11270" width="15.28515625" style="3062" customWidth="1"/>
    <col min="11271" max="11271" width="11.28515625" style="3062" customWidth="1"/>
    <col min="11272" max="11272" width="12.42578125" style="3062" customWidth="1"/>
    <col min="11273" max="11273" width="13.140625" style="3062" customWidth="1"/>
    <col min="11274" max="11274" width="9.85546875" style="3062" customWidth="1"/>
    <col min="11275" max="11275" width="12.85546875" style="3062" customWidth="1"/>
    <col min="11276" max="11276" width="13" style="3062" customWidth="1"/>
    <col min="11277" max="11277" width="10.85546875" style="3062" customWidth="1"/>
    <col min="11278" max="11278" width="14" style="3062" customWidth="1"/>
    <col min="11279" max="11279" width="13.7109375" style="3062" customWidth="1"/>
    <col min="11280" max="11280" width="11.140625" style="3062" customWidth="1"/>
    <col min="11281" max="11520" width="9.140625" style="3062"/>
    <col min="11521" max="11521" width="24.7109375" style="3062" customWidth="1"/>
    <col min="11522" max="11522" width="16" style="3062" customWidth="1"/>
    <col min="11523" max="11523" width="16.140625" style="3062" customWidth="1"/>
    <col min="11524" max="11524" width="11.7109375" style="3062" customWidth="1"/>
    <col min="11525" max="11525" width="14.140625" style="3062" customWidth="1"/>
    <col min="11526" max="11526" width="15.28515625" style="3062" customWidth="1"/>
    <col min="11527" max="11527" width="11.28515625" style="3062" customWidth="1"/>
    <col min="11528" max="11528" width="12.42578125" style="3062" customWidth="1"/>
    <col min="11529" max="11529" width="13.140625" style="3062" customWidth="1"/>
    <col min="11530" max="11530" width="9.85546875" style="3062" customWidth="1"/>
    <col min="11531" max="11531" width="12.85546875" style="3062" customWidth="1"/>
    <col min="11532" max="11532" width="13" style="3062" customWidth="1"/>
    <col min="11533" max="11533" width="10.85546875" style="3062" customWidth="1"/>
    <col min="11534" max="11534" width="14" style="3062" customWidth="1"/>
    <col min="11535" max="11535" width="13.7109375" style="3062" customWidth="1"/>
    <col min="11536" max="11536" width="11.140625" style="3062" customWidth="1"/>
    <col min="11537" max="11776" width="9.140625" style="3062"/>
    <col min="11777" max="11777" width="24.7109375" style="3062" customWidth="1"/>
    <col min="11778" max="11778" width="16" style="3062" customWidth="1"/>
    <col min="11779" max="11779" width="16.140625" style="3062" customWidth="1"/>
    <col min="11780" max="11780" width="11.7109375" style="3062" customWidth="1"/>
    <col min="11781" max="11781" width="14.140625" style="3062" customWidth="1"/>
    <col min="11782" max="11782" width="15.28515625" style="3062" customWidth="1"/>
    <col min="11783" max="11783" width="11.28515625" style="3062" customWidth="1"/>
    <col min="11784" max="11784" width="12.42578125" style="3062" customWidth="1"/>
    <col min="11785" max="11785" width="13.140625" style="3062" customWidth="1"/>
    <col min="11786" max="11786" width="9.85546875" style="3062" customWidth="1"/>
    <col min="11787" max="11787" width="12.85546875" style="3062" customWidth="1"/>
    <col min="11788" max="11788" width="13" style="3062" customWidth="1"/>
    <col min="11789" max="11789" width="10.85546875" style="3062" customWidth="1"/>
    <col min="11790" max="11790" width="14" style="3062" customWidth="1"/>
    <col min="11791" max="11791" width="13.7109375" style="3062" customWidth="1"/>
    <col min="11792" max="11792" width="11.140625" style="3062" customWidth="1"/>
    <col min="11793" max="12032" width="9.140625" style="3062"/>
    <col min="12033" max="12033" width="24.7109375" style="3062" customWidth="1"/>
    <col min="12034" max="12034" width="16" style="3062" customWidth="1"/>
    <col min="12035" max="12035" width="16.140625" style="3062" customWidth="1"/>
    <col min="12036" max="12036" width="11.7109375" style="3062" customWidth="1"/>
    <col min="12037" max="12037" width="14.140625" style="3062" customWidth="1"/>
    <col min="12038" max="12038" width="15.28515625" style="3062" customWidth="1"/>
    <col min="12039" max="12039" width="11.28515625" style="3062" customWidth="1"/>
    <col min="12040" max="12040" width="12.42578125" style="3062" customWidth="1"/>
    <col min="12041" max="12041" width="13.140625" style="3062" customWidth="1"/>
    <col min="12042" max="12042" width="9.85546875" style="3062" customWidth="1"/>
    <col min="12043" max="12043" width="12.85546875" style="3062" customWidth="1"/>
    <col min="12044" max="12044" width="13" style="3062" customWidth="1"/>
    <col min="12045" max="12045" width="10.85546875" style="3062" customWidth="1"/>
    <col min="12046" max="12046" width="14" style="3062" customWidth="1"/>
    <col min="12047" max="12047" width="13.7109375" style="3062" customWidth="1"/>
    <col min="12048" max="12048" width="11.140625" style="3062" customWidth="1"/>
    <col min="12049" max="12288" width="9.140625" style="3062"/>
    <col min="12289" max="12289" width="24.7109375" style="3062" customWidth="1"/>
    <col min="12290" max="12290" width="16" style="3062" customWidth="1"/>
    <col min="12291" max="12291" width="16.140625" style="3062" customWidth="1"/>
    <col min="12292" max="12292" width="11.7109375" style="3062" customWidth="1"/>
    <col min="12293" max="12293" width="14.140625" style="3062" customWidth="1"/>
    <col min="12294" max="12294" width="15.28515625" style="3062" customWidth="1"/>
    <col min="12295" max="12295" width="11.28515625" style="3062" customWidth="1"/>
    <col min="12296" max="12296" width="12.42578125" style="3062" customWidth="1"/>
    <col min="12297" max="12297" width="13.140625" style="3062" customWidth="1"/>
    <col min="12298" max="12298" width="9.85546875" style="3062" customWidth="1"/>
    <col min="12299" max="12299" width="12.85546875" style="3062" customWidth="1"/>
    <col min="12300" max="12300" width="13" style="3062" customWidth="1"/>
    <col min="12301" max="12301" width="10.85546875" style="3062" customWidth="1"/>
    <col min="12302" max="12302" width="14" style="3062" customWidth="1"/>
    <col min="12303" max="12303" width="13.7109375" style="3062" customWidth="1"/>
    <col min="12304" max="12304" width="11.140625" style="3062" customWidth="1"/>
    <col min="12305" max="12544" width="9.140625" style="3062"/>
    <col min="12545" max="12545" width="24.7109375" style="3062" customWidth="1"/>
    <col min="12546" max="12546" width="16" style="3062" customWidth="1"/>
    <col min="12547" max="12547" width="16.140625" style="3062" customWidth="1"/>
    <col min="12548" max="12548" width="11.7109375" style="3062" customWidth="1"/>
    <col min="12549" max="12549" width="14.140625" style="3062" customWidth="1"/>
    <col min="12550" max="12550" width="15.28515625" style="3062" customWidth="1"/>
    <col min="12551" max="12551" width="11.28515625" style="3062" customWidth="1"/>
    <col min="12552" max="12552" width="12.42578125" style="3062" customWidth="1"/>
    <col min="12553" max="12553" width="13.140625" style="3062" customWidth="1"/>
    <col min="12554" max="12554" width="9.85546875" style="3062" customWidth="1"/>
    <col min="12555" max="12555" width="12.85546875" style="3062" customWidth="1"/>
    <col min="12556" max="12556" width="13" style="3062" customWidth="1"/>
    <col min="12557" max="12557" width="10.85546875" style="3062" customWidth="1"/>
    <col min="12558" max="12558" width="14" style="3062" customWidth="1"/>
    <col min="12559" max="12559" width="13.7109375" style="3062" customWidth="1"/>
    <col min="12560" max="12560" width="11.140625" style="3062" customWidth="1"/>
    <col min="12561" max="12800" width="9.140625" style="3062"/>
    <col min="12801" max="12801" width="24.7109375" style="3062" customWidth="1"/>
    <col min="12802" max="12802" width="16" style="3062" customWidth="1"/>
    <col min="12803" max="12803" width="16.140625" style="3062" customWidth="1"/>
    <col min="12804" max="12804" width="11.7109375" style="3062" customWidth="1"/>
    <col min="12805" max="12805" width="14.140625" style="3062" customWidth="1"/>
    <col min="12806" max="12806" width="15.28515625" style="3062" customWidth="1"/>
    <col min="12807" max="12807" width="11.28515625" style="3062" customWidth="1"/>
    <col min="12808" max="12808" width="12.42578125" style="3062" customWidth="1"/>
    <col min="12809" max="12809" width="13.140625" style="3062" customWidth="1"/>
    <col min="12810" max="12810" width="9.85546875" style="3062" customWidth="1"/>
    <col min="12811" max="12811" width="12.85546875" style="3062" customWidth="1"/>
    <col min="12812" max="12812" width="13" style="3062" customWidth="1"/>
    <col min="12813" max="12813" width="10.85546875" style="3062" customWidth="1"/>
    <col min="12814" max="12814" width="14" style="3062" customWidth="1"/>
    <col min="12815" max="12815" width="13.7109375" style="3062" customWidth="1"/>
    <col min="12816" max="12816" width="11.140625" style="3062" customWidth="1"/>
    <col min="12817" max="13056" width="9.140625" style="3062"/>
    <col min="13057" max="13057" width="24.7109375" style="3062" customWidth="1"/>
    <col min="13058" max="13058" width="16" style="3062" customWidth="1"/>
    <col min="13059" max="13059" width="16.140625" style="3062" customWidth="1"/>
    <col min="13060" max="13060" width="11.7109375" style="3062" customWidth="1"/>
    <col min="13061" max="13061" width="14.140625" style="3062" customWidth="1"/>
    <col min="13062" max="13062" width="15.28515625" style="3062" customWidth="1"/>
    <col min="13063" max="13063" width="11.28515625" style="3062" customWidth="1"/>
    <col min="13064" max="13064" width="12.42578125" style="3062" customWidth="1"/>
    <col min="13065" max="13065" width="13.140625" style="3062" customWidth="1"/>
    <col min="13066" max="13066" width="9.85546875" style="3062" customWidth="1"/>
    <col min="13067" max="13067" width="12.85546875" style="3062" customWidth="1"/>
    <col min="13068" max="13068" width="13" style="3062" customWidth="1"/>
    <col min="13069" max="13069" width="10.85546875" style="3062" customWidth="1"/>
    <col min="13070" max="13070" width="14" style="3062" customWidth="1"/>
    <col min="13071" max="13071" width="13.7109375" style="3062" customWidth="1"/>
    <col min="13072" max="13072" width="11.140625" style="3062" customWidth="1"/>
    <col min="13073" max="13312" width="9.140625" style="3062"/>
    <col min="13313" max="13313" width="24.7109375" style="3062" customWidth="1"/>
    <col min="13314" max="13314" width="16" style="3062" customWidth="1"/>
    <col min="13315" max="13315" width="16.140625" style="3062" customWidth="1"/>
    <col min="13316" max="13316" width="11.7109375" style="3062" customWidth="1"/>
    <col min="13317" max="13317" width="14.140625" style="3062" customWidth="1"/>
    <col min="13318" max="13318" width="15.28515625" style="3062" customWidth="1"/>
    <col min="13319" max="13319" width="11.28515625" style="3062" customWidth="1"/>
    <col min="13320" max="13320" width="12.42578125" style="3062" customWidth="1"/>
    <col min="13321" max="13321" width="13.140625" style="3062" customWidth="1"/>
    <col min="13322" max="13322" width="9.85546875" style="3062" customWidth="1"/>
    <col min="13323" max="13323" width="12.85546875" style="3062" customWidth="1"/>
    <col min="13324" max="13324" width="13" style="3062" customWidth="1"/>
    <col min="13325" max="13325" width="10.85546875" style="3062" customWidth="1"/>
    <col min="13326" max="13326" width="14" style="3062" customWidth="1"/>
    <col min="13327" max="13327" width="13.7109375" style="3062" customWidth="1"/>
    <col min="13328" max="13328" width="11.140625" style="3062" customWidth="1"/>
    <col min="13329" max="13568" width="9.140625" style="3062"/>
    <col min="13569" max="13569" width="24.7109375" style="3062" customWidth="1"/>
    <col min="13570" max="13570" width="16" style="3062" customWidth="1"/>
    <col min="13571" max="13571" width="16.140625" style="3062" customWidth="1"/>
    <col min="13572" max="13572" width="11.7109375" style="3062" customWidth="1"/>
    <col min="13573" max="13573" width="14.140625" style="3062" customWidth="1"/>
    <col min="13574" max="13574" width="15.28515625" style="3062" customWidth="1"/>
    <col min="13575" max="13575" width="11.28515625" style="3062" customWidth="1"/>
    <col min="13576" max="13576" width="12.42578125" style="3062" customWidth="1"/>
    <col min="13577" max="13577" width="13.140625" style="3062" customWidth="1"/>
    <col min="13578" max="13578" width="9.85546875" style="3062" customWidth="1"/>
    <col min="13579" max="13579" width="12.85546875" style="3062" customWidth="1"/>
    <col min="13580" max="13580" width="13" style="3062" customWidth="1"/>
    <col min="13581" max="13581" width="10.85546875" style="3062" customWidth="1"/>
    <col min="13582" max="13582" width="14" style="3062" customWidth="1"/>
    <col min="13583" max="13583" width="13.7109375" style="3062" customWidth="1"/>
    <col min="13584" max="13584" width="11.140625" style="3062" customWidth="1"/>
    <col min="13585" max="13824" width="9.140625" style="3062"/>
    <col min="13825" max="13825" width="24.7109375" style="3062" customWidth="1"/>
    <col min="13826" max="13826" width="16" style="3062" customWidth="1"/>
    <col min="13827" max="13827" width="16.140625" style="3062" customWidth="1"/>
    <col min="13828" max="13828" width="11.7109375" style="3062" customWidth="1"/>
    <col min="13829" max="13829" width="14.140625" style="3062" customWidth="1"/>
    <col min="13830" max="13830" width="15.28515625" style="3062" customWidth="1"/>
    <col min="13831" max="13831" width="11.28515625" style="3062" customWidth="1"/>
    <col min="13832" max="13832" width="12.42578125" style="3062" customWidth="1"/>
    <col min="13833" max="13833" width="13.140625" style="3062" customWidth="1"/>
    <col min="13834" max="13834" width="9.85546875" style="3062" customWidth="1"/>
    <col min="13835" max="13835" width="12.85546875" style="3062" customWidth="1"/>
    <col min="13836" max="13836" width="13" style="3062" customWidth="1"/>
    <col min="13837" max="13837" width="10.85546875" style="3062" customWidth="1"/>
    <col min="13838" max="13838" width="14" style="3062" customWidth="1"/>
    <col min="13839" max="13839" width="13.7109375" style="3062" customWidth="1"/>
    <col min="13840" max="13840" width="11.140625" style="3062" customWidth="1"/>
    <col min="13841" max="14080" width="9.140625" style="3062"/>
    <col min="14081" max="14081" width="24.7109375" style="3062" customWidth="1"/>
    <col min="14082" max="14082" width="16" style="3062" customWidth="1"/>
    <col min="14083" max="14083" width="16.140625" style="3062" customWidth="1"/>
    <col min="14084" max="14084" width="11.7109375" style="3062" customWidth="1"/>
    <col min="14085" max="14085" width="14.140625" style="3062" customWidth="1"/>
    <col min="14086" max="14086" width="15.28515625" style="3062" customWidth="1"/>
    <col min="14087" max="14087" width="11.28515625" style="3062" customWidth="1"/>
    <col min="14088" max="14088" width="12.42578125" style="3062" customWidth="1"/>
    <col min="14089" max="14089" width="13.140625" style="3062" customWidth="1"/>
    <col min="14090" max="14090" width="9.85546875" style="3062" customWidth="1"/>
    <col min="14091" max="14091" width="12.85546875" style="3062" customWidth="1"/>
    <col min="14092" max="14092" width="13" style="3062" customWidth="1"/>
    <col min="14093" max="14093" width="10.85546875" style="3062" customWidth="1"/>
    <col min="14094" max="14094" width="14" style="3062" customWidth="1"/>
    <col min="14095" max="14095" width="13.7109375" style="3062" customWidth="1"/>
    <col min="14096" max="14096" width="11.140625" style="3062" customWidth="1"/>
    <col min="14097" max="14336" width="9.140625" style="3062"/>
    <col min="14337" max="14337" width="24.7109375" style="3062" customWidth="1"/>
    <col min="14338" max="14338" width="16" style="3062" customWidth="1"/>
    <col min="14339" max="14339" width="16.140625" style="3062" customWidth="1"/>
    <col min="14340" max="14340" width="11.7109375" style="3062" customWidth="1"/>
    <col min="14341" max="14341" width="14.140625" style="3062" customWidth="1"/>
    <col min="14342" max="14342" width="15.28515625" style="3062" customWidth="1"/>
    <col min="14343" max="14343" width="11.28515625" style="3062" customWidth="1"/>
    <col min="14344" max="14344" width="12.42578125" style="3062" customWidth="1"/>
    <col min="14345" max="14345" width="13.140625" style="3062" customWidth="1"/>
    <col min="14346" max="14346" width="9.85546875" style="3062" customWidth="1"/>
    <col min="14347" max="14347" width="12.85546875" style="3062" customWidth="1"/>
    <col min="14348" max="14348" width="13" style="3062" customWidth="1"/>
    <col min="14349" max="14349" width="10.85546875" style="3062" customWidth="1"/>
    <col min="14350" max="14350" width="14" style="3062" customWidth="1"/>
    <col min="14351" max="14351" width="13.7109375" style="3062" customWidth="1"/>
    <col min="14352" max="14352" width="11.140625" style="3062" customWidth="1"/>
    <col min="14353" max="14592" width="9.140625" style="3062"/>
    <col min="14593" max="14593" width="24.7109375" style="3062" customWidth="1"/>
    <col min="14594" max="14594" width="16" style="3062" customWidth="1"/>
    <col min="14595" max="14595" width="16.140625" style="3062" customWidth="1"/>
    <col min="14596" max="14596" width="11.7109375" style="3062" customWidth="1"/>
    <col min="14597" max="14597" width="14.140625" style="3062" customWidth="1"/>
    <col min="14598" max="14598" width="15.28515625" style="3062" customWidth="1"/>
    <col min="14599" max="14599" width="11.28515625" style="3062" customWidth="1"/>
    <col min="14600" max="14600" width="12.42578125" style="3062" customWidth="1"/>
    <col min="14601" max="14601" width="13.140625" style="3062" customWidth="1"/>
    <col min="14602" max="14602" width="9.85546875" style="3062" customWidth="1"/>
    <col min="14603" max="14603" width="12.85546875" style="3062" customWidth="1"/>
    <col min="14604" max="14604" width="13" style="3062" customWidth="1"/>
    <col min="14605" max="14605" width="10.85546875" style="3062" customWidth="1"/>
    <col min="14606" max="14606" width="14" style="3062" customWidth="1"/>
    <col min="14607" max="14607" width="13.7109375" style="3062" customWidth="1"/>
    <col min="14608" max="14608" width="11.140625" style="3062" customWidth="1"/>
    <col min="14609" max="14848" width="9.140625" style="3062"/>
    <col min="14849" max="14849" width="24.7109375" style="3062" customWidth="1"/>
    <col min="14850" max="14850" width="16" style="3062" customWidth="1"/>
    <col min="14851" max="14851" width="16.140625" style="3062" customWidth="1"/>
    <col min="14852" max="14852" width="11.7109375" style="3062" customWidth="1"/>
    <col min="14853" max="14853" width="14.140625" style="3062" customWidth="1"/>
    <col min="14854" max="14854" width="15.28515625" style="3062" customWidth="1"/>
    <col min="14855" max="14855" width="11.28515625" style="3062" customWidth="1"/>
    <col min="14856" max="14856" width="12.42578125" style="3062" customWidth="1"/>
    <col min="14857" max="14857" width="13.140625" style="3062" customWidth="1"/>
    <col min="14858" max="14858" width="9.85546875" style="3062" customWidth="1"/>
    <col min="14859" max="14859" width="12.85546875" style="3062" customWidth="1"/>
    <col min="14860" max="14860" width="13" style="3062" customWidth="1"/>
    <col min="14861" max="14861" width="10.85546875" style="3062" customWidth="1"/>
    <col min="14862" max="14862" width="14" style="3062" customWidth="1"/>
    <col min="14863" max="14863" width="13.7109375" style="3062" customWidth="1"/>
    <col min="14864" max="14864" width="11.140625" style="3062" customWidth="1"/>
    <col min="14865" max="15104" width="9.140625" style="3062"/>
    <col min="15105" max="15105" width="24.7109375" style="3062" customWidth="1"/>
    <col min="15106" max="15106" width="16" style="3062" customWidth="1"/>
    <col min="15107" max="15107" width="16.140625" style="3062" customWidth="1"/>
    <col min="15108" max="15108" width="11.7109375" style="3062" customWidth="1"/>
    <col min="15109" max="15109" width="14.140625" style="3062" customWidth="1"/>
    <col min="15110" max="15110" width="15.28515625" style="3062" customWidth="1"/>
    <col min="15111" max="15111" width="11.28515625" style="3062" customWidth="1"/>
    <col min="15112" max="15112" width="12.42578125" style="3062" customWidth="1"/>
    <col min="15113" max="15113" width="13.140625" style="3062" customWidth="1"/>
    <col min="15114" max="15114" width="9.85546875" style="3062" customWidth="1"/>
    <col min="15115" max="15115" width="12.85546875" style="3062" customWidth="1"/>
    <col min="15116" max="15116" width="13" style="3062" customWidth="1"/>
    <col min="15117" max="15117" width="10.85546875" style="3062" customWidth="1"/>
    <col min="15118" max="15118" width="14" style="3062" customWidth="1"/>
    <col min="15119" max="15119" width="13.7109375" style="3062" customWidth="1"/>
    <col min="15120" max="15120" width="11.140625" style="3062" customWidth="1"/>
    <col min="15121" max="15360" width="9.140625" style="3062"/>
    <col min="15361" max="15361" width="24.7109375" style="3062" customWidth="1"/>
    <col min="15362" max="15362" width="16" style="3062" customWidth="1"/>
    <col min="15363" max="15363" width="16.140625" style="3062" customWidth="1"/>
    <col min="15364" max="15364" width="11.7109375" style="3062" customWidth="1"/>
    <col min="15365" max="15365" width="14.140625" style="3062" customWidth="1"/>
    <col min="15366" max="15366" width="15.28515625" style="3062" customWidth="1"/>
    <col min="15367" max="15367" width="11.28515625" style="3062" customWidth="1"/>
    <col min="15368" max="15368" width="12.42578125" style="3062" customWidth="1"/>
    <col min="15369" max="15369" width="13.140625" style="3062" customWidth="1"/>
    <col min="15370" max="15370" width="9.85546875" style="3062" customWidth="1"/>
    <col min="15371" max="15371" width="12.85546875" style="3062" customWidth="1"/>
    <col min="15372" max="15372" width="13" style="3062" customWidth="1"/>
    <col min="15373" max="15373" width="10.85546875" style="3062" customWidth="1"/>
    <col min="15374" max="15374" width="14" style="3062" customWidth="1"/>
    <col min="15375" max="15375" width="13.7109375" style="3062" customWidth="1"/>
    <col min="15376" max="15376" width="11.140625" style="3062" customWidth="1"/>
    <col min="15377" max="15616" width="9.140625" style="3062"/>
    <col min="15617" max="15617" width="24.7109375" style="3062" customWidth="1"/>
    <col min="15618" max="15618" width="16" style="3062" customWidth="1"/>
    <col min="15619" max="15619" width="16.140625" style="3062" customWidth="1"/>
    <col min="15620" max="15620" width="11.7109375" style="3062" customWidth="1"/>
    <col min="15621" max="15621" width="14.140625" style="3062" customWidth="1"/>
    <col min="15622" max="15622" width="15.28515625" style="3062" customWidth="1"/>
    <col min="15623" max="15623" width="11.28515625" style="3062" customWidth="1"/>
    <col min="15624" max="15624" width="12.42578125" style="3062" customWidth="1"/>
    <col min="15625" max="15625" width="13.140625" style="3062" customWidth="1"/>
    <col min="15626" max="15626" width="9.85546875" style="3062" customWidth="1"/>
    <col min="15627" max="15627" width="12.85546875" style="3062" customWidth="1"/>
    <col min="15628" max="15628" width="13" style="3062" customWidth="1"/>
    <col min="15629" max="15629" width="10.85546875" style="3062" customWidth="1"/>
    <col min="15630" max="15630" width="14" style="3062" customWidth="1"/>
    <col min="15631" max="15631" width="13.7109375" style="3062" customWidth="1"/>
    <col min="15632" max="15632" width="11.140625" style="3062" customWidth="1"/>
    <col min="15633" max="15872" width="9.140625" style="3062"/>
    <col min="15873" max="15873" width="24.7109375" style="3062" customWidth="1"/>
    <col min="15874" max="15874" width="16" style="3062" customWidth="1"/>
    <col min="15875" max="15875" width="16.140625" style="3062" customWidth="1"/>
    <col min="15876" max="15876" width="11.7109375" style="3062" customWidth="1"/>
    <col min="15877" max="15877" width="14.140625" style="3062" customWidth="1"/>
    <col min="15878" max="15878" width="15.28515625" style="3062" customWidth="1"/>
    <col min="15879" max="15879" width="11.28515625" style="3062" customWidth="1"/>
    <col min="15880" max="15880" width="12.42578125" style="3062" customWidth="1"/>
    <col min="15881" max="15881" width="13.140625" style="3062" customWidth="1"/>
    <col min="15882" max="15882" width="9.85546875" style="3062" customWidth="1"/>
    <col min="15883" max="15883" width="12.85546875" style="3062" customWidth="1"/>
    <col min="15884" max="15884" width="13" style="3062" customWidth="1"/>
    <col min="15885" max="15885" width="10.85546875" style="3062" customWidth="1"/>
    <col min="15886" max="15886" width="14" style="3062" customWidth="1"/>
    <col min="15887" max="15887" width="13.7109375" style="3062" customWidth="1"/>
    <col min="15888" max="15888" width="11.140625" style="3062" customWidth="1"/>
    <col min="15889" max="16128" width="9.140625" style="3062"/>
    <col min="16129" max="16129" width="24.7109375" style="3062" customWidth="1"/>
    <col min="16130" max="16130" width="16" style="3062" customWidth="1"/>
    <col min="16131" max="16131" width="16.140625" style="3062" customWidth="1"/>
    <col min="16132" max="16132" width="11.7109375" style="3062" customWidth="1"/>
    <col min="16133" max="16133" width="14.140625" style="3062" customWidth="1"/>
    <col min="16134" max="16134" width="15.28515625" style="3062" customWidth="1"/>
    <col min="16135" max="16135" width="11.28515625" style="3062" customWidth="1"/>
    <col min="16136" max="16136" width="12.42578125" style="3062" customWidth="1"/>
    <col min="16137" max="16137" width="13.140625" style="3062" customWidth="1"/>
    <col min="16138" max="16138" width="9.85546875" style="3062" customWidth="1"/>
    <col min="16139" max="16139" width="12.85546875" style="3062" customWidth="1"/>
    <col min="16140" max="16140" width="13" style="3062" customWidth="1"/>
    <col min="16141" max="16141" width="10.85546875" style="3062" customWidth="1"/>
    <col min="16142" max="16142" width="14" style="3062" customWidth="1"/>
    <col min="16143" max="16143" width="13.7109375" style="3062" customWidth="1"/>
    <col min="16144" max="16144" width="11.140625" style="3062" customWidth="1"/>
    <col min="16145" max="16384" width="9.140625" style="3062"/>
  </cols>
  <sheetData>
    <row r="1" spans="1:16" s="4612" customFormat="1" ht="15" thickBot="1">
      <c r="A1" s="4610" t="s">
        <v>0</v>
      </c>
      <c r="B1" s="4611"/>
      <c r="C1" s="4611"/>
      <c r="P1" s="4582" t="s">
        <v>1</v>
      </c>
    </row>
    <row r="2" spans="1:16" ht="21" customHeight="1" thickTop="1">
      <c r="A2" s="7842" t="s">
        <v>4341</v>
      </c>
      <c r="B2" s="7843"/>
      <c r="C2" s="7843"/>
      <c r="D2" s="7843"/>
      <c r="E2" s="7843"/>
      <c r="F2" s="7843"/>
      <c r="G2" s="7843"/>
      <c r="H2" s="7843"/>
      <c r="I2" s="7843"/>
      <c r="J2" s="7843"/>
      <c r="K2" s="7843"/>
      <c r="L2" s="7843"/>
      <c r="M2" s="7843"/>
      <c r="N2" s="7843"/>
      <c r="O2" s="7843"/>
      <c r="P2" s="7844"/>
    </row>
    <row r="3" spans="1:16" ht="39" customHeight="1" thickBot="1">
      <c r="A3" s="7864" t="s">
        <v>4131</v>
      </c>
      <c r="B3" s="7865"/>
      <c r="C3" s="7865"/>
      <c r="D3" s="7865"/>
      <c r="E3" s="7865"/>
      <c r="F3" s="7865"/>
      <c r="G3" s="7865"/>
      <c r="H3" s="7865"/>
      <c r="I3" s="7865"/>
      <c r="J3" s="7865"/>
      <c r="K3" s="7865"/>
      <c r="L3" s="7865"/>
      <c r="M3" s="7865"/>
      <c r="N3" s="7865"/>
      <c r="O3" s="7865"/>
      <c r="P3" s="7866"/>
    </row>
    <row r="4" spans="1:16" ht="39" customHeight="1" thickBot="1">
      <c r="A4" s="4613"/>
      <c r="B4" s="7867">
        <v>2009</v>
      </c>
      <c r="C4" s="7868"/>
      <c r="D4" s="7869"/>
      <c r="E4" s="7867">
        <v>2010</v>
      </c>
      <c r="F4" s="7868"/>
      <c r="G4" s="7869"/>
      <c r="H4" s="7867">
        <v>2011</v>
      </c>
      <c r="I4" s="7868"/>
      <c r="J4" s="7869"/>
      <c r="K4" s="7867">
        <v>2012</v>
      </c>
      <c r="L4" s="7868"/>
      <c r="M4" s="7870"/>
      <c r="N4" s="7871">
        <v>2013</v>
      </c>
      <c r="O4" s="7872"/>
      <c r="P4" s="7873"/>
    </row>
    <row r="5" spans="1:16" ht="64.5" customHeight="1" thickBot="1">
      <c r="A5" s="4614" t="s">
        <v>4132</v>
      </c>
      <c r="B5" s="4615" t="s">
        <v>4133</v>
      </c>
      <c r="C5" s="4616" t="s">
        <v>4134</v>
      </c>
      <c r="D5" s="4617" t="s">
        <v>4135</v>
      </c>
      <c r="E5" s="4615" t="s">
        <v>4133</v>
      </c>
      <c r="F5" s="4616" t="s">
        <v>4134</v>
      </c>
      <c r="G5" s="4617" t="s">
        <v>4135</v>
      </c>
      <c r="H5" s="4615" t="s">
        <v>4133</v>
      </c>
      <c r="I5" s="4616" t="s">
        <v>4134</v>
      </c>
      <c r="J5" s="4617" t="s">
        <v>4135</v>
      </c>
      <c r="K5" s="4615" t="s">
        <v>4133</v>
      </c>
      <c r="L5" s="4616" t="s">
        <v>4134</v>
      </c>
      <c r="M5" s="4618" t="s">
        <v>4135</v>
      </c>
      <c r="N5" s="4615" t="s">
        <v>4133</v>
      </c>
      <c r="O5" s="4616" t="s">
        <v>4134</v>
      </c>
      <c r="P5" s="4619" t="s">
        <v>4135</v>
      </c>
    </row>
    <row r="6" spans="1:16" ht="30" customHeight="1">
      <c r="A6" s="4620" t="s">
        <v>34</v>
      </c>
      <c r="B6" s="4621">
        <v>472083723.62000012</v>
      </c>
      <c r="C6" s="4622">
        <v>398147903.71999997</v>
      </c>
      <c r="D6" s="4623">
        <f>C6/B6*100</f>
        <v>84.338409438679534</v>
      </c>
      <c r="E6" s="4621">
        <v>546791754</v>
      </c>
      <c r="F6" s="4622">
        <v>448793576</v>
      </c>
      <c r="G6" s="4623">
        <f>F6/E6*100</f>
        <v>82.077604996215797</v>
      </c>
      <c r="H6" s="4621">
        <v>649100378</v>
      </c>
      <c r="I6" s="4622">
        <v>547207765</v>
      </c>
      <c r="J6" s="4623">
        <f>I6/H6*100</f>
        <v>84.302487496009434</v>
      </c>
      <c r="K6" s="4621">
        <v>712479567</v>
      </c>
      <c r="L6" s="4622">
        <v>607346504</v>
      </c>
      <c r="M6" s="4624">
        <f>L6/K6*100</f>
        <v>85.244059216648381</v>
      </c>
      <c r="N6" s="4621">
        <v>809685342.73000002</v>
      </c>
      <c r="O6" s="4622">
        <v>689848768.33000004</v>
      </c>
      <c r="P6" s="4625">
        <f>O6/N6*100</f>
        <v>85.199611741031475</v>
      </c>
    </row>
    <row r="7" spans="1:16" ht="30" customHeight="1">
      <c r="A7" s="4626" t="s">
        <v>35</v>
      </c>
      <c r="B7" s="4627">
        <v>219216895.60000002</v>
      </c>
      <c r="C7" s="4628">
        <v>187335307.20999998</v>
      </c>
      <c r="D7" s="4629">
        <f>C7/B7*100</f>
        <v>85.456600732010344</v>
      </c>
      <c r="E7" s="4627">
        <v>273699295</v>
      </c>
      <c r="F7" s="4628">
        <v>232414079</v>
      </c>
      <c r="G7" s="4629">
        <f>F7/E7*100</f>
        <v>84.915848614078456</v>
      </c>
      <c r="H7" s="4627">
        <v>361365214</v>
      </c>
      <c r="I7" s="4628">
        <v>291168135</v>
      </c>
      <c r="J7" s="4629">
        <f>I7/H7*100</f>
        <v>80.57447804037939</v>
      </c>
      <c r="K7" s="4627">
        <v>367898281</v>
      </c>
      <c r="L7" s="4628">
        <v>310966041</v>
      </c>
      <c r="M7" s="4630">
        <f>L7/K7*100</f>
        <v>84.525005160325833</v>
      </c>
      <c r="N7" s="4627">
        <v>382007886.00999999</v>
      </c>
      <c r="O7" s="4628">
        <v>321231806.94999999</v>
      </c>
      <c r="P7" s="4631">
        <f>O7/N7*100</f>
        <v>84.090360098375285</v>
      </c>
    </row>
    <row r="8" spans="1:16" ht="30" customHeight="1">
      <c r="A8" s="4626" t="s">
        <v>4136</v>
      </c>
      <c r="B8" s="4627">
        <v>360501689.87</v>
      </c>
      <c r="C8" s="4628">
        <v>275562589.97000003</v>
      </c>
      <c r="D8" s="4629">
        <f>C8/B8*100</f>
        <v>76.438640293023383</v>
      </c>
      <c r="E8" s="4627">
        <v>495454943</v>
      </c>
      <c r="F8" s="4628">
        <v>368959841</v>
      </c>
      <c r="G8" s="4629">
        <f>F8/E8*100</f>
        <v>74.468898981193533</v>
      </c>
      <c r="H8" s="4627">
        <v>637390870</v>
      </c>
      <c r="I8" s="4628">
        <v>469816031</v>
      </c>
      <c r="J8" s="4629">
        <f>I8/H8*100</f>
        <v>73.709250181132973</v>
      </c>
      <c r="K8" s="4627">
        <v>713241350</v>
      </c>
      <c r="L8" s="4628">
        <v>540842524</v>
      </c>
      <c r="M8" s="4630">
        <f>L8/K8*100</f>
        <v>75.828823441041379</v>
      </c>
      <c r="N8" s="4627">
        <v>805460854.39999998</v>
      </c>
      <c r="O8" s="4628">
        <v>613598556.9000001</v>
      </c>
      <c r="P8" s="4631">
        <f>O8/N8*100</f>
        <v>76.179811042099487</v>
      </c>
    </row>
    <row r="9" spans="1:16" ht="30" customHeight="1">
      <c r="A9" s="4626" t="s">
        <v>4137</v>
      </c>
      <c r="B9" s="4627">
        <f>B10-(B6+B7+B8)</f>
        <v>636473295.89999962</v>
      </c>
      <c r="C9" s="4628">
        <f>C10-(C6+C7+C8)</f>
        <v>338387984.68000019</v>
      </c>
      <c r="D9" s="4629">
        <f>C9/B9*100</f>
        <v>53.166093041107963</v>
      </c>
      <c r="E9" s="4627">
        <v>779793681</v>
      </c>
      <c r="F9" s="4628">
        <v>398613798</v>
      </c>
      <c r="G9" s="4629">
        <f>F9/E9*100</f>
        <v>51.117854339217196</v>
      </c>
      <c r="H9" s="4627">
        <v>999133009</v>
      </c>
      <c r="I9" s="4628">
        <v>484158935</v>
      </c>
      <c r="J9" s="4629">
        <f>I9/H9*100</f>
        <v>48.457906068440181</v>
      </c>
      <c r="K9" s="4627">
        <v>977145062</v>
      </c>
      <c r="L9" s="4628">
        <v>477995906</v>
      </c>
      <c r="M9" s="4630">
        <f>L9/K9*100</f>
        <v>48.917599299089538</v>
      </c>
      <c r="N9" s="4627">
        <v>1195312368.3800006</v>
      </c>
      <c r="O9" s="4628">
        <v>621252275.75999951</v>
      </c>
      <c r="P9" s="4631">
        <f>O9/N9*100</f>
        <v>51.974052322572284</v>
      </c>
    </row>
    <row r="10" spans="1:16" ht="30" customHeight="1" thickBot="1">
      <c r="A10" s="4632" t="s">
        <v>680</v>
      </c>
      <c r="B10" s="4633">
        <v>1688275604.9899998</v>
      </c>
      <c r="C10" s="4634">
        <v>1199433785.5800002</v>
      </c>
      <c r="D10" s="4635">
        <f>C10/B10*100</f>
        <v>71.044904163446986</v>
      </c>
      <c r="E10" s="4633">
        <f>SUM(E6:E9)</f>
        <v>2095739673</v>
      </c>
      <c r="F10" s="4634">
        <f>SUM(F6:F9)</f>
        <v>1448781294</v>
      </c>
      <c r="G10" s="4635">
        <f>F10/E10*100</f>
        <v>69.129830993088234</v>
      </c>
      <c r="H10" s="4633">
        <v>2646989471</v>
      </c>
      <c r="I10" s="4634">
        <v>1792350866</v>
      </c>
      <c r="J10" s="4635">
        <f>I10/H10*100</f>
        <v>67.712806780560101</v>
      </c>
      <c r="K10" s="4633">
        <v>2770764259</v>
      </c>
      <c r="L10" s="4634">
        <v>1937150975</v>
      </c>
      <c r="M10" s="4636">
        <f>L10/K10*100</f>
        <v>69.913958529952296</v>
      </c>
      <c r="N10" s="4633">
        <v>3192466451.5200005</v>
      </c>
      <c r="O10" s="4634">
        <v>2245931407.9399996</v>
      </c>
      <c r="P10" s="4637">
        <f>O10/N10*100</f>
        <v>70.350979158157301</v>
      </c>
    </row>
    <row r="11" spans="1:16" ht="14.1" customHeight="1" thickTop="1">
      <c r="A11" s="4638"/>
      <c r="B11" s="4638"/>
    </row>
    <row r="12" spans="1:16" ht="14.1" customHeight="1">
      <c r="A12" s="7860" t="s">
        <v>4128</v>
      </c>
      <c r="B12" s="7860"/>
      <c r="C12" s="7860"/>
      <c r="D12" s="7860"/>
      <c r="E12" s="4279"/>
      <c r="F12" s="4279"/>
      <c r="G12" s="4279"/>
      <c r="H12" s="4279"/>
    </row>
    <row r="13" spans="1:16" ht="14.1" customHeight="1">
      <c r="A13" s="7860" t="s">
        <v>4129</v>
      </c>
      <c r="B13" s="7860"/>
      <c r="C13" s="7860"/>
      <c r="D13" s="7860"/>
      <c r="E13" s="4609"/>
      <c r="F13" s="4609"/>
      <c r="G13" s="4609"/>
      <c r="H13" s="4609"/>
      <c r="I13" s="4279"/>
    </row>
    <row r="14" spans="1:16" ht="14.1" customHeight="1">
      <c r="A14" s="7861" t="s">
        <v>4138</v>
      </c>
      <c r="B14" s="7861"/>
      <c r="C14" s="7861"/>
      <c r="D14" s="7861"/>
      <c r="E14" s="4279"/>
      <c r="F14" s="4279"/>
      <c r="G14" s="4279"/>
      <c r="H14" s="4279"/>
      <c r="I14" s="4279"/>
    </row>
    <row r="15" spans="1:16" ht="14.1" customHeight="1">
      <c r="A15" s="7345" t="s">
        <v>222</v>
      </c>
      <c r="B15" s="7345"/>
      <c r="C15" s="7345"/>
      <c r="D15" s="7345"/>
      <c r="E15" s="7345"/>
      <c r="F15" s="7345"/>
      <c r="G15" s="7345"/>
      <c r="H15" s="7345"/>
    </row>
    <row r="16" spans="1:16" ht="14.1" customHeight="1">
      <c r="A16" s="7874" t="s">
        <v>4139</v>
      </c>
      <c r="B16" s="7874"/>
      <c r="C16" s="7874"/>
      <c r="D16" s="7874"/>
    </row>
    <row r="17" spans="1:4" ht="18" customHeight="1">
      <c r="A17" s="4639"/>
      <c r="B17" s="4639"/>
      <c r="C17" s="4639"/>
      <c r="D17" s="4639"/>
    </row>
    <row r="18" spans="1:4" ht="18" customHeight="1">
      <c r="A18" s="4639"/>
      <c r="B18" s="4639"/>
      <c r="C18" s="4639"/>
      <c r="D18" s="4639"/>
    </row>
    <row r="20" spans="1:4" ht="20.25" customHeight="1">
      <c r="C20" s="4640" t="s">
        <v>3</v>
      </c>
      <c r="D20" s="4641"/>
    </row>
  </sheetData>
  <mergeCells count="12">
    <mergeCell ref="A12:D12"/>
    <mergeCell ref="A13:D13"/>
    <mergeCell ref="A14:D14"/>
    <mergeCell ref="A15:H15"/>
    <mergeCell ref="A16:D16"/>
    <mergeCell ref="A2:P2"/>
    <mergeCell ref="A3:P3"/>
    <mergeCell ref="B4:D4"/>
    <mergeCell ref="E4:G4"/>
    <mergeCell ref="H4:J4"/>
    <mergeCell ref="K4:M4"/>
    <mergeCell ref="N4:P4"/>
  </mergeCells>
  <hyperlinks>
    <hyperlink ref="A1" r:id="rId1"/>
  </hyperlinks>
  <pageMargins left="0.74803149606299213" right="0.74803149606299213" top="0.98425196850393704" bottom="0.98425196850393704" header="0.51181102362204722" footer="0.51181102362204722"/>
  <pageSetup paperSize="9" scale="62" fitToHeight="0" orientation="landscape" r:id="rId2"/>
  <headerFooter alignWithMargins="0">
    <oddFooter>&amp;R273</odd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4">
    <pageSetUpPr fitToPage="1"/>
  </sheetPr>
  <dimension ref="A1:AA71"/>
  <sheetViews>
    <sheetView view="pageBreakPreview" zoomScale="60" zoomScaleNormal="100" workbookViewId="0">
      <selection activeCell="H15" sqref="H15"/>
    </sheetView>
  </sheetViews>
  <sheetFormatPr defaultRowHeight="12.75"/>
  <cols>
    <col min="1" max="1" width="22.140625" style="152" customWidth="1"/>
    <col min="2" max="2" width="25.140625" style="244" customWidth="1"/>
    <col min="3" max="3" width="12.85546875" style="152" customWidth="1"/>
    <col min="4" max="4" width="12.5703125" style="152" customWidth="1"/>
    <col min="5" max="5" width="11.85546875" style="152" customWidth="1"/>
    <col min="6" max="6" width="12" style="152" customWidth="1"/>
    <col min="7" max="7" width="12.7109375" style="152" customWidth="1"/>
    <col min="8" max="8" width="11.28515625" style="152" customWidth="1"/>
    <col min="9" max="9" width="12.85546875" style="152" customWidth="1"/>
    <col min="10" max="10" width="12.140625" style="152" customWidth="1"/>
    <col min="11" max="11" width="11.7109375" style="152" customWidth="1"/>
    <col min="12" max="12" width="12.5703125" style="152" customWidth="1"/>
    <col min="13" max="13" width="12.28515625" style="152" customWidth="1"/>
    <col min="14" max="14" width="12.85546875" style="152" customWidth="1"/>
    <col min="15" max="15" width="11.85546875" style="152" customWidth="1"/>
    <col min="16" max="16" width="11.140625" style="152" customWidth="1"/>
    <col min="17" max="17" width="12.28515625" style="152" customWidth="1"/>
    <col min="18" max="18" width="11.5703125" style="152" customWidth="1"/>
    <col min="19" max="19" width="10.85546875" style="152" customWidth="1"/>
    <col min="20" max="20" width="13.28515625" style="152" customWidth="1"/>
    <col min="21" max="21" width="11.85546875" style="152" customWidth="1"/>
    <col min="22" max="22" width="11.42578125" style="152" customWidth="1"/>
    <col min="23" max="26" width="9.140625" style="152"/>
    <col min="27" max="27" width="11.140625" style="152" customWidth="1"/>
    <col min="28" max="16384" width="9.140625" style="152"/>
  </cols>
  <sheetData>
    <row r="1" spans="1:27" ht="13.5" thickBot="1">
      <c r="A1" s="1" t="s">
        <v>0</v>
      </c>
      <c r="AA1" s="178" t="s">
        <v>1</v>
      </c>
    </row>
    <row r="2" spans="1:27" ht="25.5" customHeight="1" thickTop="1">
      <c r="A2" s="6282" t="s">
        <v>712</v>
      </c>
      <c r="B2" s="6283"/>
      <c r="C2" s="6283"/>
      <c r="D2" s="6283"/>
      <c r="E2" s="6283"/>
      <c r="F2" s="6283"/>
      <c r="G2" s="6283"/>
      <c r="H2" s="6283"/>
      <c r="I2" s="6283"/>
      <c r="J2" s="6283"/>
      <c r="K2" s="6283"/>
      <c r="L2" s="6283"/>
      <c r="M2" s="6283"/>
      <c r="N2" s="6283"/>
      <c r="O2" s="6283"/>
      <c r="P2" s="6283"/>
      <c r="Q2" s="6283"/>
      <c r="R2" s="6283"/>
      <c r="S2" s="6283"/>
      <c r="T2" s="6283"/>
      <c r="U2" s="6283"/>
      <c r="V2" s="6283"/>
      <c r="W2" s="6283"/>
      <c r="X2" s="6283"/>
      <c r="Y2" s="6283"/>
      <c r="Z2" s="6283"/>
      <c r="AA2" s="6284"/>
    </row>
    <row r="3" spans="1:27" ht="27" customHeight="1">
      <c r="A3" s="6355" t="s">
        <v>401</v>
      </c>
      <c r="B3" s="6356"/>
      <c r="C3" s="6356"/>
      <c r="D3" s="6356"/>
      <c r="E3" s="6356"/>
      <c r="F3" s="6356"/>
      <c r="G3" s="6356"/>
      <c r="H3" s="6356"/>
      <c r="I3" s="6356"/>
      <c r="J3" s="6356"/>
      <c r="K3" s="6356"/>
      <c r="L3" s="6356"/>
      <c r="M3" s="6356"/>
      <c r="N3" s="6356"/>
      <c r="O3" s="6356"/>
      <c r="P3" s="6356"/>
      <c r="Q3" s="6356"/>
      <c r="R3" s="6356"/>
      <c r="S3" s="6356"/>
      <c r="T3" s="6356"/>
      <c r="U3" s="6356"/>
      <c r="V3" s="6356"/>
      <c r="W3" s="6356"/>
      <c r="X3" s="6356"/>
      <c r="Y3" s="6356"/>
      <c r="Z3" s="6356"/>
      <c r="AA3" s="6357"/>
    </row>
    <row r="4" spans="1:27" ht="19.5" customHeight="1" thickBot="1">
      <c r="A4" s="6358"/>
      <c r="B4" s="6359"/>
      <c r="C4" s="6359"/>
      <c r="D4" s="6359"/>
      <c r="E4" s="6359"/>
      <c r="F4" s="6359"/>
      <c r="G4" s="6359"/>
      <c r="H4" s="6359"/>
      <c r="I4" s="6359"/>
      <c r="J4" s="6359"/>
      <c r="K4" s="6359"/>
      <c r="L4" s="6359"/>
      <c r="M4" s="6359"/>
      <c r="N4" s="6359"/>
      <c r="O4" s="6359"/>
      <c r="P4" s="6359"/>
      <c r="Q4" s="6359"/>
      <c r="R4" s="6359"/>
      <c r="S4" s="6359"/>
      <c r="T4" s="6359"/>
      <c r="U4" s="6359"/>
      <c r="V4" s="6359"/>
      <c r="W4" s="6359"/>
      <c r="X4" s="6359"/>
      <c r="Y4" s="6359"/>
      <c r="Z4" s="6359"/>
      <c r="AA4" s="6360"/>
    </row>
    <row r="5" spans="1:27" ht="19.5" customHeight="1" thickBot="1">
      <c r="A5" s="6361" t="s">
        <v>402</v>
      </c>
      <c r="B5" s="6362" t="s">
        <v>403</v>
      </c>
      <c r="C5" s="6364">
        <v>2009</v>
      </c>
      <c r="D5" s="6364"/>
      <c r="E5" s="6364"/>
      <c r="F5" s="6364"/>
      <c r="G5" s="6365"/>
      <c r="H5" s="6364">
        <v>2010</v>
      </c>
      <c r="I5" s="6364"/>
      <c r="J5" s="6364"/>
      <c r="K5" s="6364"/>
      <c r="L5" s="6365"/>
      <c r="M5" s="6366">
        <v>2011</v>
      </c>
      <c r="N5" s="6364"/>
      <c r="O5" s="6364"/>
      <c r="P5" s="6364"/>
      <c r="Q5" s="6364"/>
      <c r="R5" s="6367">
        <v>2012</v>
      </c>
      <c r="S5" s="6368"/>
      <c r="T5" s="6368"/>
      <c r="U5" s="6368"/>
      <c r="V5" s="6369"/>
      <c r="W5" s="6367">
        <v>2013</v>
      </c>
      <c r="X5" s="6368"/>
      <c r="Y5" s="6368"/>
      <c r="Z5" s="6368"/>
      <c r="AA5" s="6370"/>
    </row>
    <row r="6" spans="1:27" s="367" customFormat="1" ht="19.5" customHeight="1">
      <c r="A6" s="6361"/>
      <c r="B6" s="6362"/>
      <c r="C6" s="6339" t="s">
        <v>78</v>
      </c>
      <c r="D6" s="6351" t="s">
        <v>364</v>
      </c>
      <c r="E6" s="6353" t="s">
        <v>365</v>
      </c>
      <c r="F6" s="6351" t="s">
        <v>366</v>
      </c>
      <c r="G6" s="6337" t="s">
        <v>367</v>
      </c>
      <c r="H6" s="6348" t="s">
        <v>78</v>
      </c>
      <c r="I6" s="6329" t="s">
        <v>364</v>
      </c>
      <c r="J6" s="6335" t="s">
        <v>365</v>
      </c>
      <c r="K6" s="6329" t="s">
        <v>366</v>
      </c>
      <c r="L6" s="6337" t="s">
        <v>367</v>
      </c>
      <c r="M6" s="6339" t="s">
        <v>78</v>
      </c>
      <c r="N6" s="6341" t="s">
        <v>364</v>
      </c>
      <c r="O6" s="6333" t="s">
        <v>365</v>
      </c>
      <c r="P6" s="6351" t="s">
        <v>366</v>
      </c>
      <c r="Q6" s="6346" t="s">
        <v>367</v>
      </c>
      <c r="R6" s="6373" t="s">
        <v>78</v>
      </c>
      <c r="S6" s="6331" t="s">
        <v>364</v>
      </c>
      <c r="T6" s="6344" t="s">
        <v>365</v>
      </c>
      <c r="U6" s="6331" t="s">
        <v>366</v>
      </c>
      <c r="V6" s="6346" t="s">
        <v>367</v>
      </c>
      <c r="W6" s="6373" t="s">
        <v>78</v>
      </c>
      <c r="X6" s="6331" t="s">
        <v>364</v>
      </c>
      <c r="Y6" s="6333" t="s">
        <v>365</v>
      </c>
      <c r="Z6" s="6351" t="s">
        <v>366</v>
      </c>
      <c r="AA6" s="6371" t="s">
        <v>367</v>
      </c>
    </row>
    <row r="7" spans="1:27" s="367" customFormat="1" ht="19.5" customHeight="1" thickBot="1">
      <c r="A7" s="6301"/>
      <c r="B7" s="6363"/>
      <c r="C7" s="6340"/>
      <c r="D7" s="6352"/>
      <c r="E7" s="6354"/>
      <c r="F7" s="6352"/>
      <c r="G7" s="6338"/>
      <c r="H7" s="6349"/>
      <c r="I7" s="6330"/>
      <c r="J7" s="6336"/>
      <c r="K7" s="6330"/>
      <c r="L7" s="6338"/>
      <c r="M7" s="6340"/>
      <c r="N7" s="6342"/>
      <c r="O7" s="6343"/>
      <c r="P7" s="6352"/>
      <c r="Q7" s="6347"/>
      <c r="R7" s="6374"/>
      <c r="S7" s="6332"/>
      <c r="T7" s="6345"/>
      <c r="U7" s="6332"/>
      <c r="V7" s="6347"/>
      <c r="W7" s="6374"/>
      <c r="X7" s="6332"/>
      <c r="Y7" s="6334"/>
      <c r="Z7" s="6330"/>
      <c r="AA7" s="6372"/>
    </row>
    <row r="8" spans="1:27" s="367" customFormat="1" ht="19.5" customHeight="1">
      <c r="A8" s="6326" t="s">
        <v>43</v>
      </c>
      <c r="B8" s="368" t="s">
        <v>404</v>
      </c>
      <c r="C8" s="369">
        <v>352096</v>
      </c>
      <c r="D8" s="211">
        <v>175975</v>
      </c>
      <c r="E8" s="370">
        <f>D8/C8*100</f>
        <v>49.979267018085977</v>
      </c>
      <c r="F8" s="211">
        <v>176121</v>
      </c>
      <c r="G8" s="371">
        <f>F8/C8*100</f>
        <v>50.02073298191403</v>
      </c>
      <c r="H8" s="299">
        <v>353353</v>
      </c>
      <c r="I8" s="199">
        <v>176560</v>
      </c>
      <c r="J8" s="372">
        <f t="shared" ref="J8:J53" si="0">I8/H8*100</f>
        <v>49.967030137001814</v>
      </c>
      <c r="K8" s="199">
        <v>176793</v>
      </c>
      <c r="L8" s="373">
        <f>K8/H8*100</f>
        <v>50.032969862998186</v>
      </c>
      <c r="M8" s="257">
        <v>440</v>
      </c>
      <c r="N8" s="300">
        <v>227</v>
      </c>
      <c r="O8" s="374">
        <f>N8/M8*100</f>
        <v>51.590909090909086</v>
      </c>
      <c r="P8" s="300">
        <v>213</v>
      </c>
      <c r="Q8" s="375">
        <f>P8/M8*100</f>
        <v>48.409090909090907</v>
      </c>
      <c r="R8" s="257">
        <v>379</v>
      </c>
      <c r="S8" s="300">
        <v>196</v>
      </c>
      <c r="T8" s="374">
        <f>S8/R8*100</f>
        <v>51.715039577836407</v>
      </c>
      <c r="U8" s="300">
        <v>183</v>
      </c>
      <c r="V8" s="375">
        <f>U8/R8*100</f>
        <v>48.284960422163586</v>
      </c>
      <c r="W8" s="359">
        <v>377051</v>
      </c>
      <c r="X8" s="360">
        <v>188696</v>
      </c>
      <c r="Y8" s="376">
        <f>X8/W8*100</f>
        <v>50.045219346984894</v>
      </c>
      <c r="Z8" s="360">
        <v>188355</v>
      </c>
      <c r="AA8" s="377">
        <f>Z8/W8*100</f>
        <v>49.954780653015106</v>
      </c>
    </row>
    <row r="9" spans="1:27" s="367" customFormat="1" ht="19.5" customHeight="1">
      <c r="A9" s="6328"/>
      <c r="B9" s="378" t="s">
        <v>405</v>
      </c>
      <c r="C9" s="195">
        <v>1168</v>
      </c>
      <c r="D9" s="322">
        <v>579</v>
      </c>
      <c r="E9" s="379">
        <f t="shared" ref="E9:E55" si="1">D9/C9*100</f>
        <v>49.571917808219176</v>
      </c>
      <c r="F9" s="224">
        <v>589</v>
      </c>
      <c r="G9" s="380">
        <f t="shared" ref="G9:G55" si="2">F9/C9*100</f>
        <v>50.428082191780824</v>
      </c>
      <c r="H9" s="192">
        <v>1058</v>
      </c>
      <c r="I9" s="221">
        <v>527</v>
      </c>
      <c r="J9" s="381">
        <f t="shared" si="0"/>
        <v>49.810964083175804</v>
      </c>
      <c r="K9" s="221">
        <v>531</v>
      </c>
      <c r="L9" s="382">
        <f t="shared" ref="L9:L55" si="3">K9/H9*100</f>
        <v>50.189035916824196</v>
      </c>
      <c r="M9" s="227">
        <v>681</v>
      </c>
      <c r="N9" s="224">
        <v>342</v>
      </c>
      <c r="O9" s="374">
        <f t="shared" ref="O9:O55" si="4">N9/M9*100</f>
        <v>50.220264317180622</v>
      </c>
      <c r="P9" s="224">
        <v>339</v>
      </c>
      <c r="Q9" s="383">
        <f t="shared" ref="Q9:Q55" si="5">P9/M9*100</f>
        <v>49.779735682819378</v>
      </c>
      <c r="R9" s="227">
        <v>577</v>
      </c>
      <c r="S9" s="224">
        <v>290</v>
      </c>
      <c r="T9" s="374">
        <f t="shared" ref="T9:T55" si="6">S9/R9*100</f>
        <v>50.259965337954938</v>
      </c>
      <c r="U9" s="224">
        <v>287</v>
      </c>
      <c r="V9" s="383">
        <f t="shared" ref="V9:V55" si="7">U9/R9*100</f>
        <v>49.740034662045062</v>
      </c>
      <c r="W9" s="227" t="s">
        <v>9</v>
      </c>
      <c r="X9" s="221" t="s">
        <v>9</v>
      </c>
      <c r="Y9" s="384" t="s">
        <v>9</v>
      </c>
      <c r="Z9" s="221" t="s">
        <v>9</v>
      </c>
      <c r="AA9" s="385" t="s">
        <v>9</v>
      </c>
    </row>
    <row r="10" spans="1:27" s="367" customFormat="1" ht="19.5" customHeight="1">
      <c r="A10" s="6328"/>
      <c r="B10" s="378" t="s">
        <v>406</v>
      </c>
      <c r="C10" s="332">
        <v>896</v>
      </c>
      <c r="D10" s="292">
        <v>446</v>
      </c>
      <c r="E10" s="381">
        <f t="shared" si="1"/>
        <v>49.776785714285715</v>
      </c>
      <c r="F10" s="292">
        <v>450</v>
      </c>
      <c r="G10" s="386">
        <f t="shared" si="2"/>
        <v>50.223214285714292</v>
      </c>
      <c r="H10" s="224">
        <v>766</v>
      </c>
      <c r="I10" s="221">
        <v>382</v>
      </c>
      <c r="J10" s="381">
        <f t="shared" si="0"/>
        <v>49.869451697127936</v>
      </c>
      <c r="K10" s="221">
        <v>384</v>
      </c>
      <c r="L10" s="382">
        <f t="shared" si="3"/>
        <v>50.130548302872057</v>
      </c>
      <c r="M10" s="195">
        <v>1045</v>
      </c>
      <c r="N10" s="330">
        <v>520</v>
      </c>
      <c r="O10" s="374">
        <f t="shared" si="4"/>
        <v>49.760765550239235</v>
      </c>
      <c r="P10" s="292">
        <v>525</v>
      </c>
      <c r="Q10" s="383">
        <f t="shared" si="5"/>
        <v>50.239234449760758</v>
      </c>
      <c r="R10" s="195">
        <v>944</v>
      </c>
      <c r="S10" s="330">
        <v>469</v>
      </c>
      <c r="T10" s="374">
        <f t="shared" si="6"/>
        <v>49.682203389830512</v>
      </c>
      <c r="U10" s="292">
        <v>475</v>
      </c>
      <c r="V10" s="383">
        <f t="shared" si="7"/>
        <v>50.317796610169495</v>
      </c>
      <c r="W10" s="227" t="s">
        <v>9</v>
      </c>
      <c r="X10" s="221" t="s">
        <v>9</v>
      </c>
      <c r="Y10" s="384" t="s">
        <v>9</v>
      </c>
      <c r="Z10" s="221" t="s">
        <v>9</v>
      </c>
      <c r="AA10" s="385" t="s">
        <v>9</v>
      </c>
    </row>
    <row r="11" spans="1:27" s="367" customFormat="1" ht="19.5" customHeight="1">
      <c r="A11" s="6328"/>
      <c r="B11" s="378" t="s">
        <v>407</v>
      </c>
      <c r="C11" s="195">
        <v>5211</v>
      </c>
      <c r="D11" s="317">
        <v>2675</v>
      </c>
      <c r="E11" s="387">
        <f t="shared" si="1"/>
        <v>51.333717136825939</v>
      </c>
      <c r="F11" s="192">
        <v>2536</v>
      </c>
      <c r="G11" s="386">
        <f t="shared" si="2"/>
        <v>48.666282863174054</v>
      </c>
      <c r="H11" s="192">
        <v>5183</v>
      </c>
      <c r="I11" s="193">
        <v>2656</v>
      </c>
      <c r="J11" s="381">
        <f t="shared" si="0"/>
        <v>51.244453019486777</v>
      </c>
      <c r="K11" s="193">
        <v>2527</v>
      </c>
      <c r="L11" s="386">
        <f t="shared" si="3"/>
        <v>48.755546980513216</v>
      </c>
      <c r="M11" s="328">
        <v>356159</v>
      </c>
      <c r="N11" s="216">
        <v>177798</v>
      </c>
      <c r="O11" s="374">
        <f t="shared" si="4"/>
        <v>49.920962266852726</v>
      </c>
      <c r="P11" s="216">
        <v>178361</v>
      </c>
      <c r="Q11" s="383">
        <f t="shared" si="5"/>
        <v>50.079037733147267</v>
      </c>
      <c r="R11" s="328">
        <v>359469</v>
      </c>
      <c r="S11" s="216">
        <v>179560</v>
      </c>
      <c r="T11" s="374">
        <f t="shared" si="6"/>
        <v>49.951456175636842</v>
      </c>
      <c r="U11" s="216">
        <v>179909</v>
      </c>
      <c r="V11" s="383">
        <f t="shared" si="7"/>
        <v>50.048543824363158</v>
      </c>
      <c r="W11" s="227" t="s">
        <v>9</v>
      </c>
      <c r="X11" s="221" t="s">
        <v>9</v>
      </c>
      <c r="Y11" s="384" t="s">
        <v>9</v>
      </c>
      <c r="Z11" s="221" t="s">
        <v>9</v>
      </c>
      <c r="AA11" s="385" t="s">
        <v>9</v>
      </c>
    </row>
    <row r="12" spans="1:27" s="367" customFormat="1" ht="19.5" customHeight="1" thickBot="1">
      <c r="A12" s="6327"/>
      <c r="B12" s="388" t="s">
        <v>408</v>
      </c>
      <c r="C12" s="344">
        <v>562</v>
      </c>
      <c r="D12" s="342">
        <v>279</v>
      </c>
      <c r="E12" s="389">
        <f t="shared" si="1"/>
        <v>49.644128113879006</v>
      </c>
      <c r="F12" s="350">
        <v>283</v>
      </c>
      <c r="G12" s="390">
        <f t="shared" si="2"/>
        <v>50.355871886120994</v>
      </c>
      <c r="H12" s="349">
        <v>511</v>
      </c>
      <c r="I12" s="346">
        <v>258</v>
      </c>
      <c r="J12" s="389">
        <f t="shared" si="0"/>
        <v>50.489236790606654</v>
      </c>
      <c r="K12" s="346">
        <v>253</v>
      </c>
      <c r="L12" s="390">
        <f t="shared" si="3"/>
        <v>49.510763209393346</v>
      </c>
      <c r="M12" s="391">
        <v>5125</v>
      </c>
      <c r="N12" s="392">
        <v>2612</v>
      </c>
      <c r="O12" s="393">
        <f t="shared" si="4"/>
        <v>50.965853658536588</v>
      </c>
      <c r="P12" s="392">
        <v>2513</v>
      </c>
      <c r="Q12" s="394">
        <f t="shared" si="5"/>
        <v>49.034146341463412</v>
      </c>
      <c r="R12" s="391">
        <v>5058</v>
      </c>
      <c r="S12" s="392">
        <v>2580</v>
      </c>
      <c r="T12" s="393">
        <f t="shared" si="6"/>
        <v>51.008303677342823</v>
      </c>
      <c r="U12" s="392">
        <v>2478</v>
      </c>
      <c r="V12" s="394">
        <f t="shared" si="7"/>
        <v>48.991696322657177</v>
      </c>
      <c r="W12" s="284" t="s">
        <v>9</v>
      </c>
      <c r="X12" s="283" t="s">
        <v>9</v>
      </c>
      <c r="Y12" s="395" t="s">
        <v>9</v>
      </c>
      <c r="Z12" s="283" t="s">
        <v>9</v>
      </c>
      <c r="AA12" s="396" t="s">
        <v>9</v>
      </c>
    </row>
    <row r="13" spans="1:27" s="367" customFormat="1" ht="19.5" customHeight="1">
      <c r="A13" s="6326" t="s">
        <v>44</v>
      </c>
      <c r="B13" s="368" t="s">
        <v>409</v>
      </c>
      <c r="C13" s="198">
        <v>449001</v>
      </c>
      <c r="D13" s="302">
        <v>225888</v>
      </c>
      <c r="E13" s="397">
        <f t="shared" si="1"/>
        <v>50.309019356304333</v>
      </c>
      <c r="F13" s="299">
        <v>223113</v>
      </c>
      <c r="G13" s="371">
        <f t="shared" si="2"/>
        <v>49.690980643695667</v>
      </c>
      <c r="H13" s="299">
        <v>473170</v>
      </c>
      <c r="I13" s="199">
        <v>237862</v>
      </c>
      <c r="J13" s="372">
        <f t="shared" si="0"/>
        <v>50.269881860642052</v>
      </c>
      <c r="K13" s="199">
        <v>235308</v>
      </c>
      <c r="L13" s="373">
        <f t="shared" si="3"/>
        <v>49.730118139357948</v>
      </c>
      <c r="M13" s="369">
        <v>3111</v>
      </c>
      <c r="N13" s="398">
        <v>1607</v>
      </c>
      <c r="O13" s="399">
        <f t="shared" si="4"/>
        <v>51.655416264866602</v>
      </c>
      <c r="P13" s="299">
        <v>1504</v>
      </c>
      <c r="Q13" s="375">
        <f t="shared" si="5"/>
        <v>48.344583735133398</v>
      </c>
      <c r="R13" s="369">
        <v>3006</v>
      </c>
      <c r="S13" s="398">
        <v>1548</v>
      </c>
      <c r="T13" s="399">
        <f t="shared" si="6"/>
        <v>51.49700598802395</v>
      </c>
      <c r="U13" s="299">
        <v>1458</v>
      </c>
      <c r="V13" s="375">
        <f t="shared" si="7"/>
        <v>48.50299401197605</v>
      </c>
      <c r="W13" s="359">
        <v>520319</v>
      </c>
      <c r="X13" s="360">
        <v>260456</v>
      </c>
      <c r="Y13" s="376">
        <f>X13/W13*100</f>
        <v>50.056984273109386</v>
      </c>
      <c r="Z13" s="360">
        <v>259863</v>
      </c>
      <c r="AA13" s="377">
        <f>Z13/W13*100</f>
        <v>49.943015726890621</v>
      </c>
    </row>
    <row r="14" spans="1:27" s="367" customFormat="1" ht="19.5" customHeight="1" thickBot="1">
      <c r="A14" s="6327"/>
      <c r="B14" s="388" t="s">
        <v>410</v>
      </c>
      <c r="C14" s="400">
        <v>3525</v>
      </c>
      <c r="D14" s="401">
        <v>1828</v>
      </c>
      <c r="E14" s="389">
        <f t="shared" si="1"/>
        <v>51.858156028368796</v>
      </c>
      <c r="F14" s="402">
        <v>1697</v>
      </c>
      <c r="G14" s="403">
        <f t="shared" si="2"/>
        <v>48.141843971631204</v>
      </c>
      <c r="H14" s="392">
        <v>3243</v>
      </c>
      <c r="I14" s="404">
        <v>1669</v>
      </c>
      <c r="J14" s="389">
        <f t="shared" si="0"/>
        <v>51.464693185322233</v>
      </c>
      <c r="K14" s="404">
        <v>1574</v>
      </c>
      <c r="L14" s="405">
        <f t="shared" si="3"/>
        <v>48.535306814677767</v>
      </c>
      <c r="M14" s="391">
        <v>488497</v>
      </c>
      <c r="N14" s="392">
        <v>245278</v>
      </c>
      <c r="O14" s="393">
        <f t="shared" si="4"/>
        <v>50.210748479519829</v>
      </c>
      <c r="P14" s="402">
        <v>243219</v>
      </c>
      <c r="Q14" s="394">
        <f t="shared" si="5"/>
        <v>49.789251520480164</v>
      </c>
      <c r="R14" s="391">
        <v>505924</v>
      </c>
      <c r="S14" s="392">
        <v>253552</v>
      </c>
      <c r="T14" s="393">
        <f t="shared" si="6"/>
        <v>50.116618306306883</v>
      </c>
      <c r="U14" s="402">
        <v>252372</v>
      </c>
      <c r="V14" s="394">
        <f t="shared" si="7"/>
        <v>49.883381693693124</v>
      </c>
      <c r="W14" s="284" t="s">
        <v>9</v>
      </c>
      <c r="X14" s="283" t="s">
        <v>9</v>
      </c>
      <c r="Y14" s="395" t="s">
        <v>9</v>
      </c>
      <c r="Z14" s="283" t="s">
        <v>9</v>
      </c>
      <c r="AA14" s="396" t="s">
        <v>9</v>
      </c>
    </row>
    <row r="15" spans="1:27" s="367" customFormat="1" ht="19.5" customHeight="1">
      <c r="A15" s="6350" t="s">
        <v>36</v>
      </c>
      <c r="B15" s="406" t="s">
        <v>411</v>
      </c>
      <c r="C15" s="315">
        <v>2344</v>
      </c>
      <c r="D15" s="316">
        <v>1169</v>
      </c>
      <c r="E15" s="370">
        <f t="shared" si="1"/>
        <v>49.872013651877133</v>
      </c>
      <c r="F15" s="210">
        <v>1175</v>
      </c>
      <c r="G15" s="390">
        <f t="shared" si="2"/>
        <v>50.127986348122867</v>
      </c>
      <c r="H15" s="210">
        <v>2136</v>
      </c>
      <c r="I15" s="214">
        <v>1062</v>
      </c>
      <c r="J15" s="387">
        <f t="shared" si="0"/>
        <v>49.719101123595507</v>
      </c>
      <c r="K15" s="214">
        <v>1074</v>
      </c>
      <c r="L15" s="390">
        <f t="shared" si="3"/>
        <v>50.280898876404493</v>
      </c>
      <c r="M15" s="328">
        <v>1998</v>
      </c>
      <c r="N15" s="330">
        <v>999</v>
      </c>
      <c r="O15" s="374">
        <f t="shared" si="4"/>
        <v>50</v>
      </c>
      <c r="P15" s="292">
        <v>999</v>
      </c>
      <c r="Q15" s="407">
        <f t="shared" si="5"/>
        <v>50</v>
      </c>
      <c r="R15" s="328">
        <v>1882</v>
      </c>
      <c r="S15" s="330">
        <v>936</v>
      </c>
      <c r="T15" s="374">
        <f t="shared" si="6"/>
        <v>49.734325185972374</v>
      </c>
      <c r="U15" s="292">
        <v>946</v>
      </c>
      <c r="V15" s="407">
        <f t="shared" si="7"/>
        <v>50.265674814027626</v>
      </c>
      <c r="W15" s="359">
        <v>6663</v>
      </c>
      <c r="X15" s="360">
        <v>3326</v>
      </c>
      <c r="Y15" s="376">
        <f>X15/W15*100</f>
        <v>49.917454600030013</v>
      </c>
      <c r="Z15" s="360">
        <v>3337</v>
      </c>
      <c r="AA15" s="377">
        <f>Z15/W15*100</f>
        <v>50.08254539996998</v>
      </c>
    </row>
    <row r="16" spans="1:27" s="367" customFormat="1" ht="19.5" customHeight="1">
      <c r="A16" s="6328"/>
      <c r="B16" s="378" t="s">
        <v>412</v>
      </c>
      <c r="C16" s="195">
        <v>1483</v>
      </c>
      <c r="D16" s="322">
        <v>738</v>
      </c>
      <c r="E16" s="381">
        <f t="shared" si="1"/>
        <v>49.763991908293995</v>
      </c>
      <c r="F16" s="224">
        <v>745</v>
      </c>
      <c r="G16" s="386">
        <f t="shared" si="2"/>
        <v>50.236008091705997</v>
      </c>
      <c r="H16" s="192">
        <v>1434</v>
      </c>
      <c r="I16" s="221">
        <v>715</v>
      </c>
      <c r="J16" s="381">
        <f t="shared" si="0"/>
        <v>49.860529986052995</v>
      </c>
      <c r="K16" s="221">
        <v>719</v>
      </c>
      <c r="L16" s="386">
        <f t="shared" si="3"/>
        <v>50.139470013946998</v>
      </c>
      <c r="M16" s="219">
        <v>1364</v>
      </c>
      <c r="N16" s="224">
        <v>682</v>
      </c>
      <c r="O16" s="374">
        <f t="shared" si="4"/>
        <v>50</v>
      </c>
      <c r="P16" s="321">
        <v>682</v>
      </c>
      <c r="Q16" s="408">
        <f t="shared" si="5"/>
        <v>50</v>
      </c>
      <c r="R16" s="219">
        <v>1339</v>
      </c>
      <c r="S16" s="224">
        <v>669</v>
      </c>
      <c r="T16" s="374">
        <f t="shared" si="6"/>
        <v>49.96265870052278</v>
      </c>
      <c r="U16" s="321">
        <v>670</v>
      </c>
      <c r="V16" s="408">
        <f t="shared" si="7"/>
        <v>50.03734129947722</v>
      </c>
      <c r="W16" s="227" t="s">
        <v>9</v>
      </c>
      <c r="X16" s="221" t="s">
        <v>9</v>
      </c>
      <c r="Y16" s="384" t="s">
        <v>9</v>
      </c>
      <c r="Z16" s="221" t="s">
        <v>9</v>
      </c>
      <c r="AA16" s="385" t="s">
        <v>9</v>
      </c>
    </row>
    <row r="17" spans="1:27" s="367" customFormat="1" ht="19.5" customHeight="1" thickBot="1">
      <c r="A17" s="6327"/>
      <c r="B17" s="388" t="s">
        <v>413</v>
      </c>
      <c r="C17" s="400">
        <v>1974</v>
      </c>
      <c r="D17" s="342">
        <v>992</v>
      </c>
      <c r="E17" s="389">
        <f t="shared" si="1"/>
        <v>50.253292806484296</v>
      </c>
      <c r="F17" s="349">
        <v>982</v>
      </c>
      <c r="G17" s="390">
        <f t="shared" si="2"/>
        <v>49.746707193515704</v>
      </c>
      <c r="H17" s="392">
        <v>1708</v>
      </c>
      <c r="I17" s="346">
        <v>857</v>
      </c>
      <c r="J17" s="389">
        <f t="shared" si="0"/>
        <v>50.175644028103036</v>
      </c>
      <c r="K17" s="346">
        <v>851</v>
      </c>
      <c r="L17" s="405">
        <f t="shared" si="3"/>
        <v>49.824355971896956</v>
      </c>
      <c r="M17" s="391">
        <v>1505</v>
      </c>
      <c r="N17" s="330">
        <v>753</v>
      </c>
      <c r="O17" s="393">
        <f t="shared" si="4"/>
        <v>50.033222591362126</v>
      </c>
      <c r="P17" s="349">
        <v>752</v>
      </c>
      <c r="Q17" s="394">
        <f t="shared" si="5"/>
        <v>49.966777408637874</v>
      </c>
      <c r="R17" s="391">
        <v>1386</v>
      </c>
      <c r="S17" s="330">
        <v>690</v>
      </c>
      <c r="T17" s="393">
        <f t="shared" si="6"/>
        <v>49.783549783549788</v>
      </c>
      <c r="U17" s="349">
        <v>696</v>
      </c>
      <c r="V17" s="394">
        <f t="shared" si="7"/>
        <v>50.216450216450212</v>
      </c>
      <c r="W17" s="284" t="s">
        <v>9</v>
      </c>
      <c r="X17" s="283" t="s">
        <v>9</v>
      </c>
      <c r="Y17" s="395" t="s">
        <v>9</v>
      </c>
      <c r="Z17" s="283" t="s">
        <v>9</v>
      </c>
      <c r="AA17" s="396" t="s">
        <v>9</v>
      </c>
    </row>
    <row r="18" spans="1:27" s="367" customFormat="1" ht="19.5" customHeight="1">
      <c r="A18" s="6326" t="s">
        <v>37</v>
      </c>
      <c r="B18" s="368" t="s">
        <v>414</v>
      </c>
      <c r="C18" s="198">
        <v>12431</v>
      </c>
      <c r="D18" s="302">
        <v>6168</v>
      </c>
      <c r="E18" s="387">
        <f t="shared" si="1"/>
        <v>49.617890756978525</v>
      </c>
      <c r="F18" s="210">
        <v>6263</v>
      </c>
      <c r="G18" s="373">
        <f t="shared" si="2"/>
        <v>50.382109243021475</v>
      </c>
      <c r="H18" s="299">
        <v>12250</v>
      </c>
      <c r="I18" s="199">
        <v>6044</v>
      </c>
      <c r="J18" s="372">
        <f t="shared" si="0"/>
        <v>49.33877551020408</v>
      </c>
      <c r="K18" s="199">
        <v>6206</v>
      </c>
      <c r="L18" s="373">
        <f t="shared" si="3"/>
        <v>50.66122448979592</v>
      </c>
      <c r="M18" s="198">
        <v>1900</v>
      </c>
      <c r="N18" s="409">
        <v>933</v>
      </c>
      <c r="O18" s="374">
        <f t="shared" si="4"/>
        <v>49.105263157894733</v>
      </c>
      <c r="P18" s="292">
        <v>967</v>
      </c>
      <c r="Q18" s="375">
        <f t="shared" si="5"/>
        <v>50.89473684210526</v>
      </c>
      <c r="R18" s="198">
        <v>1866</v>
      </c>
      <c r="S18" s="409">
        <v>916</v>
      </c>
      <c r="T18" s="374">
        <f t="shared" si="6"/>
        <v>49.08896034297964</v>
      </c>
      <c r="U18" s="292">
        <v>950</v>
      </c>
      <c r="V18" s="375">
        <f t="shared" si="7"/>
        <v>50.91103965702036</v>
      </c>
      <c r="W18" s="359">
        <v>29120</v>
      </c>
      <c r="X18" s="360">
        <v>14466</v>
      </c>
      <c r="Y18" s="376">
        <f>X18/W18*100</f>
        <v>49.677197802197803</v>
      </c>
      <c r="Z18" s="360">
        <v>14654</v>
      </c>
      <c r="AA18" s="377">
        <f>Z18/W18*100</f>
        <v>50.322802197802197</v>
      </c>
    </row>
    <row r="19" spans="1:27" s="367" customFormat="1" ht="19.5" customHeight="1">
      <c r="A19" s="6328"/>
      <c r="B19" s="378" t="s">
        <v>415</v>
      </c>
      <c r="C19" s="328">
        <v>1327</v>
      </c>
      <c r="D19" s="292">
        <v>684</v>
      </c>
      <c r="E19" s="381">
        <f t="shared" si="1"/>
        <v>51.544837980406932</v>
      </c>
      <c r="F19" s="292">
        <v>643</v>
      </c>
      <c r="G19" s="386">
        <f t="shared" si="2"/>
        <v>48.455162019593068</v>
      </c>
      <c r="H19" s="192">
        <v>1253</v>
      </c>
      <c r="I19" s="221">
        <v>654</v>
      </c>
      <c r="J19" s="381">
        <f t="shared" si="0"/>
        <v>52.194732641660011</v>
      </c>
      <c r="K19" s="221">
        <v>599</v>
      </c>
      <c r="L19" s="382">
        <f t="shared" si="3"/>
        <v>47.805267358339989</v>
      </c>
      <c r="M19" s="328">
        <v>11974</v>
      </c>
      <c r="N19" s="216">
        <v>5901</v>
      </c>
      <c r="O19" s="374">
        <f t="shared" si="4"/>
        <v>49.281777183898448</v>
      </c>
      <c r="P19" s="193">
        <v>6073</v>
      </c>
      <c r="Q19" s="383">
        <f t="shared" si="5"/>
        <v>50.718222816101552</v>
      </c>
      <c r="R19" s="328">
        <v>11866</v>
      </c>
      <c r="S19" s="216">
        <v>5854</v>
      </c>
      <c r="T19" s="374">
        <f t="shared" si="6"/>
        <v>49.334232260239339</v>
      </c>
      <c r="U19" s="193">
        <v>6012</v>
      </c>
      <c r="V19" s="383">
        <f t="shared" si="7"/>
        <v>50.665767739760661</v>
      </c>
      <c r="W19" s="227" t="s">
        <v>9</v>
      </c>
      <c r="X19" s="221" t="s">
        <v>9</v>
      </c>
      <c r="Y19" s="384" t="s">
        <v>9</v>
      </c>
      <c r="Z19" s="221" t="s">
        <v>9</v>
      </c>
      <c r="AA19" s="385" t="s">
        <v>9</v>
      </c>
    </row>
    <row r="20" spans="1:27" s="367" customFormat="1" ht="19.5" customHeight="1">
      <c r="A20" s="6328"/>
      <c r="B20" s="378" t="s">
        <v>416</v>
      </c>
      <c r="C20" s="195">
        <v>1999</v>
      </c>
      <c r="D20" s="322">
        <v>976</v>
      </c>
      <c r="E20" s="370">
        <f t="shared" si="1"/>
        <v>48.824412206103048</v>
      </c>
      <c r="F20" s="193">
        <v>1023</v>
      </c>
      <c r="G20" s="386">
        <f t="shared" si="2"/>
        <v>51.175587793896952</v>
      </c>
      <c r="H20" s="192">
        <v>1940</v>
      </c>
      <c r="I20" s="221">
        <v>946</v>
      </c>
      <c r="J20" s="381">
        <f t="shared" si="0"/>
        <v>48.762886597938142</v>
      </c>
      <c r="K20" s="221">
        <v>994</v>
      </c>
      <c r="L20" s="386">
        <f t="shared" si="3"/>
        <v>51.237113402061851</v>
      </c>
      <c r="M20" s="195">
        <v>1800</v>
      </c>
      <c r="N20" s="224">
        <v>911</v>
      </c>
      <c r="O20" s="374">
        <f t="shared" si="4"/>
        <v>50.611111111111107</v>
      </c>
      <c r="P20" s="276">
        <v>889</v>
      </c>
      <c r="Q20" s="383">
        <f t="shared" si="5"/>
        <v>49.388888888888886</v>
      </c>
      <c r="R20" s="195">
        <v>1663</v>
      </c>
      <c r="S20" s="224">
        <v>831</v>
      </c>
      <c r="T20" s="374">
        <f t="shared" si="6"/>
        <v>49.969933854479855</v>
      </c>
      <c r="U20" s="276">
        <v>832</v>
      </c>
      <c r="V20" s="383">
        <f t="shared" si="7"/>
        <v>50.030066145520145</v>
      </c>
      <c r="W20" s="227" t="s">
        <v>9</v>
      </c>
      <c r="X20" s="221" t="s">
        <v>9</v>
      </c>
      <c r="Y20" s="384" t="s">
        <v>9</v>
      </c>
      <c r="Z20" s="221" t="s">
        <v>9</v>
      </c>
      <c r="AA20" s="385" t="s">
        <v>9</v>
      </c>
    </row>
    <row r="21" spans="1:27" s="367" customFormat="1" ht="19.5" customHeight="1">
      <c r="A21" s="6328"/>
      <c r="B21" s="378" t="s">
        <v>417</v>
      </c>
      <c r="C21" s="195">
        <v>1901</v>
      </c>
      <c r="D21" s="322">
        <v>977</v>
      </c>
      <c r="E21" s="381">
        <f t="shared" si="1"/>
        <v>51.394003156233559</v>
      </c>
      <c r="F21" s="221">
        <v>924</v>
      </c>
      <c r="G21" s="386">
        <f t="shared" si="2"/>
        <v>48.605996843766441</v>
      </c>
      <c r="H21" s="192">
        <v>1713</v>
      </c>
      <c r="I21" s="221">
        <v>877</v>
      </c>
      <c r="J21" s="381">
        <f t="shared" si="0"/>
        <v>51.19673088149446</v>
      </c>
      <c r="K21" s="221">
        <v>836</v>
      </c>
      <c r="L21" s="386">
        <f t="shared" si="3"/>
        <v>48.80326911850554</v>
      </c>
      <c r="M21" s="195">
        <v>1134</v>
      </c>
      <c r="N21" s="224">
        <v>597</v>
      </c>
      <c r="O21" s="374">
        <f t="shared" si="4"/>
        <v>52.645502645502653</v>
      </c>
      <c r="P21" s="276">
        <v>537</v>
      </c>
      <c r="Q21" s="383">
        <f t="shared" si="5"/>
        <v>47.354497354497354</v>
      </c>
      <c r="R21" s="195">
        <v>1050</v>
      </c>
      <c r="S21" s="224">
        <v>556</v>
      </c>
      <c r="T21" s="374">
        <f t="shared" si="6"/>
        <v>52.952380952380949</v>
      </c>
      <c r="U21" s="276">
        <v>494</v>
      </c>
      <c r="V21" s="383">
        <f t="shared" si="7"/>
        <v>47.047619047619051</v>
      </c>
      <c r="W21" s="227" t="s">
        <v>9</v>
      </c>
      <c r="X21" s="221" t="s">
        <v>9</v>
      </c>
      <c r="Y21" s="384" t="s">
        <v>9</v>
      </c>
      <c r="Z21" s="221" t="s">
        <v>9</v>
      </c>
      <c r="AA21" s="385" t="s">
        <v>9</v>
      </c>
    </row>
    <row r="22" spans="1:27" s="367" customFormat="1" ht="19.5" customHeight="1">
      <c r="A22" s="6328"/>
      <c r="B22" s="378" t="s">
        <v>418</v>
      </c>
      <c r="C22" s="195">
        <v>1761</v>
      </c>
      <c r="D22" s="292">
        <v>874</v>
      </c>
      <c r="E22" s="381">
        <f t="shared" si="1"/>
        <v>49.630891538898354</v>
      </c>
      <c r="F22" s="292">
        <v>887</v>
      </c>
      <c r="G22" s="386">
        <f t="shared" si="2"/>
        <v>50.369108461101639</v>
      </c>
      <c r="H22" s="192">
        <v>1558</v>
      </c>
      <c r="I22" s="221">
        <v>752</v>
      </c>
      <c r="J22" s="381">
        <f t="shared" si="0"/>
        <v>48.267008985879336</v>
      </c>
      <c r="K22" s="221">
        <v>806</v>
      </c>
      <c r="L22" s="390">
        <f t="shared" si="3"/>
        <v>51.732991014120664</v>
      </c>
      <c r="M22" s="195">
        <v>2418</v>
      </c>
      <c r="N22" s="192">
        <v>1228</v>
      </c>
      <c r="O22" s="374">
        <f t="shared" si="4"/>
        <v>50.785773366418532</v>
      </c>
      <c r="P22" s="211">
        <v>1190</v>
      </c>
      <c r="Q22" s="408">
        <f t="shared" si="5"/>
        <v>49.214226633581468</v>
      </c>
      <c r="R22" s="195">
        <v>2422</v>
      </c>
      <c r="S22" s="192">
        <v>1231</v>
      </c>
      <c r="T22" s="374">
        <f t="shared" si="6"/>
        <v>50.82576383154418</v>
      </c>
      <c r="U22" s="211">
        <v>1191</v>
      </c>
      <c r="V22" s="408">
        <f t="shared" si="7"/>
        <v>49.17423616845582</v>
      </c>
      <c r="W22" s="227" t="s">
        <v>9</v>
      </c>
      <c r="X22" s="221" t="s">
        <v>9</v>
      </c>
      <c r="Y22" s="384" t="s">
        <v>9</v>
      </c>
      <c r="Z22" s="221" t="s">
        <v>9</v>
      </c>
      <c r="AA22" s="385" t="s">
        <v>9</v>
      </c>
    </row>
    <row r="23" spans="1:27" s="367" customFormat="1" ht="19.5" customHeight="1">
      <c r="A23" s="6328"/>
      <c r="B23" s="378" t="s">
        <v>419</v>
      </c>
      <c r="C23" s="195">
        <v>2016</v>
      </c>
      <c r="D23" s="192">
        <v>1023</v>
      </c>
      <c r="E23" s="370">
        <f t="shared" si="1"/>
        <v>50.744047619047613</v>
      </c>
      <c r="F23" s="283">
        <v>993</v>
      </c>
      <c r="G23" s="386">
        <f t="shared" si="2"/>
        <v>49.255952380952387</v>
      </c>
      <c r="H23" s="192">
        <v>1877</v>
      </c>
      <c r="I23" s="221">
        <v>948</v>
      </c>
      <c r="J23" s="381">
        <f t="shared" si="0"/>
        <v>50.506126798082043</v>
      </c>
      <c r="K23" s="221">
        <v>929</v>
      </c>
      <c r="L23" s="390">
        <f t="shared" si="3"/>
        <v>49.493873201917957</v>
      </c>
      <c r="M23" s="315">
        <v>1763</v>
      </c>
      <c r="N23" s="224">
        <v>908</v>
      </c>
      <c r="O23" s="374">
        <f t="shared" si="4"/>
        <v>51.50311968235961</v>
      </c>
      <c r="P23" s="221">
        <v>855</v>
      </c>
      <c r="Q23" s="383">
        <f t="shared" si="5"/>
        <v>48.496880317640382</v>
      </c>
      <c r="R23" s="315">
        <v>1609</v>
      </c>
      <c r="S23" s="224">
        <v>819</v>
      </c>
      <c r="T23" s="374">
        <f t="shared" si="6"/>
        <v>50.901180857675577</v>
      </c>
      <c r="U23" s="221">
        <v>790</v>
      </c>
      <c r="V23" s="383">
        <f t="shared" si="7"/>
        <v>49.098819142324423</v>
      </c>
      <c r="W23" s="227" t="s">
        <v>9</v>
      </c>
      <c r="X23" s="221" t="s">
        <v>9</v>
      </c>
      <c r="Y23" s="384" t="s">
        <v>9</v>
      </c>
      <c r="Z23" s="221" t="s">
        <v>9</v>
      </c>
      <c r="AA23" s="385" t="s">
        <v>9</v>
      </c>
    </row>
    <row r="24" spans="1:27" s="367" customFormat="1" ht="19.5" customHeight="1">
      <c r="A24" s="6328"/>
      <c r="B24" s="378" t="s">
        <v>420</v>
      </c>
      <c r="C24" s="195">
        <v>2570</v>
      </c>
      <c r="D24" s="192">
        <v>1320</v>
      </c>
      <c r="E24" s="381">
        <f t="shared" si="1"/>
        <v>51.361867704280151</v>
      </c>
      <c r="F24" s="338">
        <v>1250</v>
      </c>
      <c r="G24" s="386">
        <f t="shared" si="2"/>
        <v>48.638132295719842</v>
      </c>
      <c r="H24" s="192">
        <v>2473</v>
      </c>
      <c r="I24" s="193">
        <v>1262</v>
      </c>
      <c r="J24" s="381">
        <f t="shared" si="0"/>
        <v>51.031136271734731</v>
      </c>
      <c r="K24" s="193">
        <v>1211</v>
      </c>
      <c r="L24" s="380">
        <f t="shared" si="3"/>
        <v>48.968863728265269</v>
      </c>
      <c r="M24" s="315">
        <v>1415</v>
      </c>
      <c r="N24" s="224">
        <v>689</v>
      </c>
      <c r="O24" s="374">
        <f t="shared" si="4"/>
        <v>48.692579505300351</v>
      </c>
      <c r="P24" s="276">
        <v>726</v>
      </c>
      <c r="Q24" s="383">
        <f t="shared" si="5"/>
        <v>51.307420494699649</v>
      </c>
      <c r="R24" s="315">
        <v>1333</v>
      </c>
      <c r="S24" s="224">
        <v>661</v>
      </c>
      <c r="T24" s="374">
        <f t="shared" si="6"/>
        <v>49.587396849212304</v>
      </c>
      <c r="U24" s="276">
        <v>672</v>
      </c>
      <c r="V24" s="383">
        <f t="shared" si="7"/>
        <v>50.412603150787696</v>
      </c>
      <c r="W24" s="227" t="s">
        <v>9</v>
      </c>
      <c r="X24" s="221" t="s">
        <v>9</v>
      </c>
      <c r="Y24" s="384" t="s">
        <v>9</v>
      </c>
      <c r="Z24" s="221" t="s">
        <v>9</v>
      </c>
      <c r="AA24" s="385" t="s">
        <v>9</v>
      </c>
    </row>
    <row r="25" spans="1:27" s="367" customFormat="1" ht="19.5" customHeight="1" thickBot="1">
      <c r="A25" s="6327"/>
      <c r="B25" s="388" t="s">
        <v>421</v>
      </c>
      <c r="C25" s="400">
        <v>2153</v>
      </c>
      <c r="D25" s="392">
        <v>1114</v>
      </c>
      <c r="E25" s="389">
        <f t="shared" si="1"/>
        <v>51.741755689735257</v>
      </c>
      <c r="F25" s="404">
        <v>1039</v>
      </c>
      <c r="G25" s="390">
        <f t="shared" si="2"/>
        <v>48.25824431026475</v>
      </c>
      <c r="H25" s="392">
        <v>1958</v>
      </c>
      <c r="I25" s="404">
        <v>1005</v>
      </c>
      <c r="J25" s="389">
        <f t="shared" si="0"/>
        <v>51.327885597548516</v>
      </c>
      <c r="K25" s="346">
        <v>953</v>
      </c>
      <c r="L25" s="405">
        <f t="shared" si="3"/>
        <v>48.672114402451484</v>
      </c>
      <c r="M25" s="400">
        <v>1610</v>
      </c>
      <c r="N25" s="350">
        <v>826</v>
      </c>
      <c r="O25" s="393">
        <f t="shared" si="4"/>
        <v>51.304347826086961</v>
      </c>
      <c r="P25" s="342">
        <v>784</v>
      </c>
      <c r="Q25" s="407">
        <f t="shared" si="5"/>
        <v>48.695652173913047</v>
      </c>
      <c r="R25" s="400">
        <v>1491</v>
      </c>
      <c r="S25" s="350">
        <v>769</v>
      </c>
      <c r="T25" s="393">
        <f t="shared" si="6"/>
        <v>51.576123407109321</v>
      </c>
      <c r="U25" s="342">
        <v>722</v>
      </c>
      <c r="V25" s="407">
        <f t="shared" si="7"/>
        <v>48.423876592890679</v>
      </c>
      <c r="W25" s="284" t="s">
        <v>9</v>
      </c>
      <c r="X25" s="283" t="s">
        <v>9</v>
      </c>
      <c r="Y25" s="395" t="s">
        <v>9</v>
      </c>
      <c r="Z25" s="283" t="s">
        <v>9</v>
      </c>
      <c r="AA25" s="396" t="s">
        <v>9</v>
      </c>
    </row>
    <row r="26" spans="1:27" s="367" customFormat="1" ht="19.5" customHeight="1">
      <c r="A26" s="6326" t="s">
        <v>39</v>
      </c>
      <c r="B26" s="368" t="s">
        <v>422</v>
      </c>
      <c r="C26" s="328">
        <v>36439</v>
      </c>
      <c r="D26" s="299">
        <v>18409</v>
      </c>
      <c r="E26" s="370">
        <f t="shared" si="1"/>
        <v>50.520047202173487</v>
      </c>
      <c r="F26" s="211">
        <v>18030</v>
      </c>
      <c r="G26" s="371">
        <f t="shared" si="2"/>
        <v>49.479952797826506</v>
      </c>
      <c r="H26" s="299">
        <v>36708</v>
      </c>
      <c r="I26" s="199">
        <v>18442</v>
      </c>
      <c r="J26" s="372">
        <f t="shared" si="0"/>
        <v>50.239729759180562</v>
      </c>
      <c r="K26" s="199">
        <v>18266</v>
      </c>
      <c r="L26" s="371">
        <f t="shared" si="3"/>
        <v>49.760270240819438</v>
      </c>
      <c r="M26" s="328">
        <v>37348</v>
      </c>
      <c r="N26" s="299">
        <v>18796</v>
      </c>
      <c r="O26" s="374">
        <f t="shared" si="4"/>
        <v>50.326657384598903</v>
      </c>
      <c r="P26" s="211">
        <v>18552</v>
      </c>
      <c r="Q26" s="375">
        <f t="shared" si="5"/>
        <v>49.673342615401097</v>
      </c>
      <c r="R26" s="328">
        <v>37875</v>
      </c>
      <c r="S26" s="299">
        <v>19103</v>
      </c>
      <c r="T26" s="374">
        <f t="shared" si="6"/>
        <v>50.436963696369638</v>
      </c>
      <c r="U26" s="211">
        <v>18772</v>
      </c>
      <c r="V26" s="375">
        <f t="shared" si="7"/>
        <v>49.563036303630362</v>
      </c>
      <c r="W26" s="359">
        <v>63994</v>
      </c>
      <c r="X26" s="360">
        <v>32271</v>
      </c>
      <c r="Y26" s="376">
        <f>X26/W26*100</f>
        <v>50.428165140481916</v>
      </c>
      <c r="Z26" s="360">
        <v>31723</v>
      </c>
      <c r="AA26" s="377">
        <f>Z26/W26*100</f>
        <v>49.571834859518084</v>
      </c>
    </row>
    <row r="27" spans="1:27" s="367" customFormat="1" ht="19.5" customHeight="1">
      <c r="A27" s="6328"/>
      <c r="B27" s="378" t="s">
        <v>423</v>
      </c>
      <c r="C27" s="284">
        <v>871</v>
      </c>
      <c r="D27" s="224">
        <v>425</v>
      </c>
      <c r="E27" s="381">
        <f t="shared" si="1"/>
        <v>48.794489092996557</v>
      </c>
      <c r="F27" s="283">
        <v>446</v>
      </c>
      <c r="G27" s="380">
        <f t="shared" si="2"/>
        <v>51.20551090700345</v>
      </c>
      <c r="H27" s="224">
        <v>811</v>
      </c>
      <c r="I27" s="221">
        <v>391</v>
      </c>
      <c r="J27" s="381">
        <f t="shared" si="0"/>
        <v>48.212083847102342</v>
      </c>
      <c r="K27" s="221">
        <v>420</v>
      </c>
      <c r="L27" s="380">
        <f t="shared" si="3"/>
        <v>51.787916152897665</v>
      </c>
      <c r="M27" s="195">
        <v>1178</v>
      </c>
      <c r="N27" s="224">
        <v>568</v>
      </c>
      <c r="O27" s="374">
        <f t="shared" si="4"/>
        <v>48.217317487266556</v>
      </c>
      <c r="P27" s="221">
        <v>610</v>
      </c>
      <c r="Q27" s="383">
        <f t="shared" si="5"/>
        <v>51.782682512733444</v>
      </c>
      <c r="R27" s="195">
        <v>1155</v>
      </c>
      <c r="S27" s="224">
        <v>555</v>
      </c>
      <c r="T27" s="374">
        <f t="shared" si="6"/>
        <v>48.051948051948052</v>
      </c>
      <c r="U27" s="221">
        <v>600</v>
      </c>
      <c r="V27" s="383">
        <f t="shared" si="7"/>
        <v>51.94805194805194</v>
      </c>
      <c r="W27" s="227" t="s">
        <v>9</v>
      </c>
      <c r="X27" s="221" t="s">
        <v>9</v>
      </c>
      <c r="Y27" s="384" t="s">
        <v>9</v>
      </c>
      <c r="Z27" s="221" t="s">
        <v>9</v>
      </c>
      <c r="AA27" s="385" t="s">
        <v>9</v>
      </c>
    </row>
    <row r="28" spans="1:27" s="367" customFormat="1" ht="19.5" customHeight="1">
      <c r="A28" s="6328"/>
      <c r="B28" s="378" t="s">
        <v>424</v>
      </c>
      <c r="C28" s="284">
        <v>426</v>
      </c>
      <c r="D28" s="292">
        <v>220</v>
      </c>
      <c r="E28" s="379">
        <f t="shared" si="1"/>
        <v>51.643192488262912</v>
      </c>
      <c r="F28" s="221">
        <v>206</v>
      </c>
      <c r="G28" s="386">
        <f t="shared" si="2"/>
        <v>48.356807511737088</v>
      </c>
      <c r="H28" s="224">
        <v>453</v>
      </c>
      <c r="I28" s="221">
        <v>235</v>
      </c>
      <c r="J28" s="381">
        <f t="shared" si="0"/>
        <v>51.876379690949229</v>
      </c>
      <c r="K28" s="221">
        <v>218</v>
      </c>
      <c r="L28" s="386">
        <f t="shared" si="3"/>
        <v>48.123620309050771</v>
      </c>
      <c r="M28" s="195">
        <v>4331</v>
      </c>
      <c r="N28" s="217">
        <v>2177</v>
      </c>
      <c r="O28" s="374">
        <f t="shared" si="4"/>
        <v>50.265527591780192</v>
      </c>
      <c r="P28" s="193">
        <v>2154</v>
      </c>
      <c r="Q28" s="383">
        <f t="shared" si="5"/>
        <v>49.734472408219808</v>
      </c>
      <c r="R28" s="195">
        <v>4334</v>
      </c>
      <c r="S28" s="217">
        <v>2181</v>
      </c>
      <c r="T28" s="374">
        <f t="shared" si="6"/>
        <v>50.323027226580528</v>
      </c>
      <c r="U28" s="193">
        <v>2153</v>
      </c>
      <c r="V28" s="383">
        <f t="shared" si="7"/>
        <v>49.676972773419479</v>
      </c>
      <c r="W28" s="227" t="s">
        <v>9</v>
      </c>
      <c r="X28" s="221" t="s">
        <v>9</v>
      </c>
      <c r="Y28" s="384" t="s">
        <v>9</v>
      </c>
      <c r="Z28" s="221" t="s">
        <v>9</v>
      </c>
      <c r="AA28" s="385" t="s">
        <v>9</v>
      </c>
    </row>
    <row r="29" spans="1:27" s="367" customFormat="1" ht="19.5" customHeight="1">
      <c r="A29" s="6328"/>
      <c r="B29" s="378" t="s">
        <v>425</v>
      </c>
      <c r="C29" s="219">
        <v>4348</v>
      </c>
      <c r="D29" s="192">
        <v>2158</v>
      </c>
      <c r="E29" s="379">
        <f t="shared" si="1"/>
        <v>49.632014719411224</v>
      </c>
      <c r="F29" s="211">
        <v>2190</v>
      </c>
      <c r="G29" s="386">
        <f t="shared" si="2"/>
        <v>50.367985280588776</v>
      </c>
      <c r="H29" s="192">
        <v>4236</v>
      </c>
      <c r="I29" s="193">
        <v>2091</v>
      </c>
      <c r="J29" s="381">
        <f t="shared" si="0"/>
        <v>49.362606232294617</v>
      </c>
      <c r="K29" s="193">
        <v>2145</v>
      </c>
      <c r="L29" s="386">
        <f t="shared" si="3"/>
        <v>50.637393767705383</v>
      </c>
      <c r="M29" s="227">
        <v>754</v>
      </c>
      <c r="N29" s="224">
        <v>366</v>
      </c>
      <c r="O29" s="374">
        <f t="shared" si="4"/>
        <v>48.54111405835544</v>
      </c>
      <c r="P29" s="276">
        <v>388</v>
      </c>
      <c r="Q29" s="408">
        <f t="shared" si="5"/>
        <v>51.45888594164456</v>
      </c>
      <c r="R29" s="227">
        <v>664</v>
      </c>
      <c r="S29" s="224">
        <v>320</v>
      </c>
      <c r="T29" s="374">
        <f t="shared" si="6"/>
        <v>48.192771084337352</v>
      </c>
      <c r="U29" s="276">
        <v>344</v>
      </c>
      <c r="V29" s="408">
        <f t="shared" si="7"/>
        <v>51.807228915662648</v>
      </c>
      <c r="W29" s="227" t="s">
        <v>9</v>
      </c>
      <c r="X29" s="221" t="s">
        <v>9</v>
      </c>
      <c r="Y29" s="384" t="s">
        <v>9</v>
      </c>
      <c r="Z29" s="221" t="s">
        <v>9</v>
      </c>
      <c r="AA29" s="385" t="s">
        <v>9</v>
      </c>
    </row>
    <row r="30" spans="1:27" s="367" customFormat="1" ht="19.5" customHeight="1" thickBot="1">
      <c r="A30" s="6327"/>
      <c r="B30" s="388" t="s">
        <v>426</v>
      </c>
      <c r="C30" s="391">
        <v>1290</v>
      </c>
      <c r="D30" s="349">
        <v>633</v>
      </c>
      <c r="E30" s="410">
        <f t="shared" si="1"/>
        <v>49.069767441860463</v>
      </c>
      <c r="F30" s="346">
        <v>657</v>
      </c>
      <c r="G30" s="390">
        <f t="shared" si="2"/>
        <v>50.930232558139529</v>
      </c>
      <c r="H30" s="392">
        <v>1199</v>
      </c>
      <c r="I30" s="346">
        <v>583</v>
      </c>
      <c r="J30" s="389">
        <f t="shared" si="0"/>
        <v>48.623853211009177</v>
      </c>
      <c r="K30" s="346">
        <v>616</v>
      </c>
      <c r="L30" s="405">
        <f t="shared" si="3"/>
        <v>51.37614678899083</v>
      </c>
      <c r="M30" s="348">
        <v>449</v>
      </c>
      <c r="N30" s="350">
        <v>232</v>
      </c>
      <c r="O30" s="393">
        <f t="shared" si="4"/>
        <v>51.670378619153681</v>
      </c>
      <c r="P30" s="350">
        <v>217</v>
      </c>
      <c r="Q30" s="394">
        <f t="shared" si="5"/>
        <v>48.329621380846326</v>
      </c>
      <c r="R30" s="348">
        <v>430</v>
      </c>
      <c r="S30" s="350">
        <v>220</v>
      </c>
      <c r="T30" s="393">
        <f t="shared" si="6"/>
        <v>51.162790697674424</v>
      </c>
      <c r="U30" s="350">
        <v>210</v>
      </c>
      <c r="V30" s="394">
        <f t="shared" si="7"/>
        <v>48.837209302325576</v>
      </c>
      <c r="W30" s="284" t="s">
        <v>9</v>
      </c>
      <c r="X30" s="283" t="s">
        <v>9</v>
      </c>
      <c r="Y30" s="395" t="s">
        <v>9</v>
      </c>
      <c r="Z30" s="283" t="s">
        <v>9</v>
      </c>
      <c r="AA30" s="396" t="s">
        <v>9</v>
      </c>
    </row>
    <row r="31" spans="1:27" s="367" customFormat="1" ht="19.5" customHeight="1">
      <c r="A31" s="6326" t="s">
        <v>40</v>
      </c>
      <c r="B31" s="368" t="s">
        <v>427</v>
      </c>
      <c r="C31" s="198">
        <v>2023</v>
      </c>
      <c r="D31" s="299">
        <v>1033</v>
      </c>
      <c r="E31" s="387">
        <f t="shared" si="1"/>
        <v>51.062778052397427</v>
      </c>
      <c r="F31" s="292">
        <v>990</v>
      </c>
      <c r="G31" s="373">
        <f t="shared" si="2"/>
        <v>48.937221947602573</v>
      </c>
      <c r="H31" s="299">
        <v>1946</v>
      </c>
      <c r="I31" s="256">
        <v>989</v>
      </c>
      <c r="J31" s="372">
        <f t="shared" si="0"/>
        <v>50.822199383350465</v>
      </c>
      <c r="K31" s="256">
        <v>957</v>
      </c>
      <c r="L31" s="373">
        <f t="shared" si="3"/>
        <v>49.177800616649535</v>
      </c>
      <c r="M31" s="198">
        <v>1828</v>
      </c>
      <c r="N31" s="300">
        <v>917</v>
      </c>
      <c r="O31" s="374">
        <f t="shared" si="4"/>
        <v>50.164113785557987</v>
      </c>
      <c r="P31" s="300">
        <v>911</v>
      </c>
      <c r="Q31" s="375">
        <f t="shared" si="5"/>
        <v>49.835886214442013</v>
      </c>
      <c r="R31" s="198">
        <v>1669</v>
      </c>
      <c r="S31" s="300">
        <v>853</v>
      </c>
      <c r="T31" s="374">
        <f t="shared" si="6"/>
        <v>51.108448172558418</v>
      </c>
      <c r="U31" s="300">
        <v>816</v>
      </c>
      <c r="V31" s="375">
        <f t="shared" si="7"/>
        <v>48.891551827441582</v>
      </c>
      <c r="W31" s="364">
        <v>7013</v>
      </c>
      <c r="X31" s="364">
        <v>3549</v>
      </c>
      <c r="Y31" s="384">
        <f>X31/W31*100</f>
        <v>50.606017396264079</v>
      </c>
      <c r="Z31" s="364">
        <v>3464</v>
      </c>
      <c r="AA31" s="411">
        <f>Z31/W31*100</f>
        <v>49.393982603735921</v>
      </c>
    </row>
    <row r="32" spans="1:27" s="367" customFormat="1" ht="19.5" customHeight="1">
      <c r="A32" s="6328"/>
      <c r="B32" s="378" t="s">
        <v>428</v>
      </c>
      <c r="C32" s="195">
        <v>1185</v>
      </c>
      <c r="D32" s="224">
        <v>588</v>
      </c>
      <c r="E32" s="381">
        <f t="shared" si="1"/>
        <v>49.620253164556956</v>
      </c>
      <c r="F32" s="221">
        <v>597</v>
      </c>
      <c r="G32" s="386">
        <f t="shared" si="2"/>
        <v>50.379746835443044</v>
      </c>
      <c r="H32" s="192">
        <v>1504</v>
      </c>
      <c r="I32" s="221">
        <v>754</v>
      </c>
      <c r="J32" s="381">
        <f t="shared" si="0"/>
        <v>50.13297872340425</v>
      </c>
      <c r="K32" s="221">
        <v>750</v>
      </c>
      <c r="L32" s="382">
        <f t="shared" si="3"/>
        <v>49.86702127659575</v>
      </c>
      <c r="M32" s="315">
        <v>1840</v>
      </c>
      <c r="N32" s="275">
        <v>953</v>
      </c>
      <c r="O32" s="374">
        <f t="shared" si="4"/>
        <v>51.793478260869563</v>
      </c>
      <c r="P32" s="275">
        <v>887</v>
      </c>
      <c r="Q32" s="383">
        <f t="shared" si="5"/>
        <v>48.206521739130437</v>
      </c>
      <c r="R32" s="315">
        <v>1689</v>
      </c>
      <c r="S32" s="275">
        <v>903</v>
      </c>
      <c r="T32" s="374">
        <f t="shared" si="6"/>
        <v>53.463587921847243</v>
      </c>
      <c r="U32" s="275">
        <v>786</v>
      </c>
      <c r="V32" s="383">
        <f t="shared" si="7"/>
        <v>46.536412078152757</v>
      </c>
      <c r="W32" s="221" t="s">
        <v>9</v>
      </c>
      <c r="X32" s="221" t="s">
        <v>9</v>
      </c>
      <c r="Y32" s="384" t="s">
        <v>9</v>
      </c>
      <c r="Z32" s="221" t="s">
        <v>9</v>
      </c>
      <c r="AA32" s="385" t="s">
        <v>9</v>
      </c>
    </row>
    <row r="33" spans="1:27" s="367" customFormat="1" ht="18.75" customHeight="1" thickBot="1">
      <c r="A33" s="6327"/>
      <c r="B33" s="388" t="s">
        <v>429</v>
      </c>
      <c r="C33" s="400">
        <v>2054</v>
      </c>
      <c r="D33" s="401">
        <v>1018</v>
      </c>
      <c r="E33" s="389">
        <f t="shared" si="1"/>
        <v>49.561830574488802</v>
      </c>
      <c r="F33" s="402">
        <v>1036</v>
      </c>
      <c r="G33" s="382">
        <f t="shared" si="2"/>
        <v>50.438169425511191</v>
      </c>
      <c r="H33" s="392">
        <v>1868</v>
      </c>
      <c r="I33" s="346">
        <v>916</v>
      </c>
      <c r="J33" s="389">
        <f t="shared" si="0"/>
        <v>49.036402569593143</v>
      </c>
      <c r="K33" s="346">
        <v>952</v>
      </c>
      <c r="L33" s="405">
        <f t="shared" si="3"/>
        <v>50.96359743040685</v>
      </c>
      <c r="M33" s="400">
        <v>1587</v>
      </c>
      <c r="N33" s="350">
        <v>800</v>
      </c>
      <c r="O33" s="412">
        <f t="shared" si="4"/>
        <v>50.409577819785753</v>
      </c>
      <c r="P33" s="350">
        <v>787</v>
      </c>
      <c r="Q33" s="394">
        <f t="shared" si="5"/>
        <v>49.59042218021424</v>
      </c>
      <c r="R33" s="400">
        <v>1422</v>
      </c>
      <c r="S33" s="350">
        <v>706</v>
      </c>
      <c r="T33" s="412">
        <f t="shared" si="6"/>
        <v>49.648382559774966</v>
      </c>
      <c r="U33" s="350">
        <v>716</v>
      </c>
      <c r="V33" s="394">
        <f t="shared" si="7"/>
        <v>50.351617440225041</v>
      </c>
      <c r="W33" s="283" t="s">
        <v>9</v>
      </c>
      <c r="X33" s="283" t="s">
        <v>9</v>
      </c>
      <c r="Y33" s="395" t="s">
        <v>9</v>
      </c>
      <c r="Z33" s="283" t="s">
        <v>9</v>
      </c>
      <c r="AA33" s="396" t="s">
        <v>9</v>
      </c>
    </row>
    <row r="34" spans="1:27" s="367" customFormat="1" ht="19.5" customHeight="1" thickBot="1">
      <c r="A34" s="413" t="s">
        <v>41</v>
      </c>
      <c r="B34" s="414" t="s">
        <v>430</v>
      </c>
      <c r="C34" s="415">
        <v>11652</v>
      </c>
      <c r="D34" s="416">
        <v>5745</v>
      </c>
      <c r="E34" s="417">
        <f t="shared" si="1"/>
        <v>49.304840370751805</v>
      </c>
      <c r="F34" s="418">
        <v>5907</v>
      </c>
      <c r="G34" s="419">
        <f t="shared" si="2"/>
        <v>50.695159629248195</v>
      </c>
      <c r="H34" s="420">
        <v>11607</v>
      </c>
      <c r="I34" s="421">
        <v>5746</v>
      </c>
      <c r="J34" s="422">
        <f t="shared" si="0"/>
        <v>49.504609287498923</v>
      </c>
      <c r="K34" s="421">
        <v>5861</v>
      </c>
      <c r="L34" s="371">
        <f t="shared" si="3"/>
        <v>50.495390712501077</v>
      </c>
      <c r="M34" s="415">
        <v>11584</v>
      </c>
      <c r="N34" s="420">
        <v>5746</v>
      </c>
      <c r="O34" s="423">
        <f t="shared" si="4"/>
        <v>49.60290055248619</v>
      </c>
      <c r="P34" s="421">
        <v>5838</v>
      </c>
      <c r="Q34" s="424">
        <f t="shared" si="5"/>
        <v>50.397099447513817</v>
      </c>
      <c r="R34" s="415">
        <v>11504</v>
      </c>
      <c r="S34" s="420">
        <v>5714</v>
      </c>
      <c r="T34" s="423">
        <f t="shared" si="6"/>
        <v>49.669680111265649</v>
      </c>
      <c r="U34" s="421">
        <v>5790</v>
      </c>
      <c r="V34" s="424">
        <f t="shared" si="7"/>
        <v>50.330319888734351</v>
      </c>
      <c r="W34" s="425">
        <v>12376</v>
      </c>
      <c r="X34" s="426">
        <v>6209</v>
      </c>
      <c r="Y34" s="427">
        <f>X34/W34*100</f>
        <v>50.16968325791855</v>
      </c>
      <c r="Z34" s="426">
        <v>6167</v>
      </c>
      <c r="AA34" s="428">
        <f>Z34/W34*100</f>
        <v>49.83031674208145</v>
      </c>
    </row>
    <row r="35" spans="1:27" s="367" customFormat="1" ht="19.5" customHeight="1" thickBot="1">
      <c r="A35" s="413" t="s">
        <v>42</v>
      </c>
      <c r="B35" s="414" t="s">
        <v>431</v>
      </c>
      <c r="C35" s="415">
        <v>17669</v>
      </c>
      <c r="D35" s="416">
        <v>8967</v>
      </c>
      <c r="E35" s="417">
        <f t="shared" si="1"/>
        <v>50.749900956477447</v>
      </c>
      <c r="F35" s="418">
        <v>8702</v>
      </c>
      <c r="G35" s="371">
        <f t="shared" si="2"/>
        <v>49.250099043522553</v>
      </c>
      <c r="H35" s="420">
        <v>18118</v>
      </c>
      <c r="I35" s="421">
        <v>9155</v>
      </c>
      <c r="J35" s="422">
        <f t="shared" si="0"/>
        <v>50.529859807925817</v>
      </c>
      <c r="K35" s="421">
        <v>8963</v>
      </c>
      <c r="L35" s="371">
        <f t="shared" si="3"/>
        <v>49.470140192074183</v>
      </c>
      <c r="M35" s="415">
        <v>19336</v>
      </c>
      <c r="N35" s="420">
        <v>9795</v>
      </c>
      <c r="O35" s="429">
        <f t="shared" si="4"/>
        <v>50.656805957798923</v>
      </c>
      <c r="P35" s="421">
        <v>9541</v>
      </c>
      <c r="Q35" s="430">
        <f t="shared" si="5"/>
        <v>49.343194042201077</v>
      </c>
      <c r="R35" s="415">
        <v>19740</v>
      </c>
      <c r="S35" s="420">
        <v>10053</v>
      </c>
      <c r="T35" s="429">
        <f t="shared" si="6"/>
        <v>50.927051671732528</v>
      </c>
      <c r="U35" s="421">
        <v>9687</v>
      </c>
      <c r="V35" s="430">
        <f t="shared" si="7"/>
        <v>49.072948328267479</v>
      </c>
      <c r="W35" s="425">
        <v>24315</v>
      </c>
      <c r="X35" s="426">
        <v>12421</v>
      </c>
      <c r="Y35" s="427">
        <f>X35/W35*100</f>
        <v>51.083693193501958</v>
      </c>
      <c r="Z35" s="426">
        <v>11894</v>
      </c>
      <c r="AA35" s="428">
        <f>Z35/W35*100</f>
        <v>48.916306806498042</v>
      </c>
    </row>
    <row r="36" spans="1:27" s="367" customFormat="1" ht="19.5" customHeight="1">
      <c r="A36" s="6326" t="s">
        <v>45</v>
      </c>
      <c r="B36" s="368" t="s">
        <v>432</v>
      </c>
      <c r="C36" s="198">
        <v>3463</v>
      </c>
      <c r="D36" s="316">
        <v>1673</v>
      </c>
      <c r="E36" s="387">
        <f t="shared" si="1"/>
        <v>48.310713254403694</v>
      </c>
      <c r="F36" s="299">
        <v>1790</v>
      </c>
      <c r="G36" s="373">
        <f t="shared" si="2"/>
        <v>51.689286745596306</v>
      </c>
      <c r="H36" s="299">
        <v>3126</v>
      </c>
      <c r="I36" s="199">
        <v>1479</v>
      </c>
      <c r="J36" s="372">
        <f t="shared" si="0"/>
        <v>47.312859884836847</v>
      </c>
      <c r="K36" s="199">
        <v>1647</v>
      </c>
      <c r="L36" s="373">
        <f t="shared" si="3"/>
        <v>52.687140115163146</v>
      </c>
      <c r="M36" s="257">
        <v>598</v>
      </c>
      <c r="N36" s="300">
        <v>283</v>
      </c>
      <c r="O36" s="374">
        <f t="shared" si="4"/>
        <v>47.324414715719065</v>
      </c>
      <c r="P36" s="300">
        <v>315</v>
      </c>
      <c r="Q36" s="375">
        <f t="shared" si="5"/>
        <v>52.675585284280935</v>
      </c>
      <c r="R36" s="257">
        <v>540</v>
      </c>
      <c r="S36" s="300">
        <v>257</v>
      </c>
      <c r="T36" s="374">
        <f t="shared" si="6"/>
        <v>47.592592592592595</v>
      </c>
      <c r="U36" s="300">
        <v>283</v>
      </c>
      <c r="V36" s="375">
        <f t="shared" si="7"/>
        <v>52.407407407407405</v>
      </c>
      <c r="W36" s="359">
        <v>4542</v>
      </c>
      <c r="X36" s="360">
        <v>2225</v>
      </c>
      <c r="Y36" s="376">
        <f>X36/W36*100</f>
        <v>48.987230295024219</v>
      </c>
      <c r="Z36" s="360">
        <v>2317</v>
      </c>
      <c r="AA36" s="377">
        <f>Z36/W36*100</f>
        <v>51.012769704975781</v>
      </c>
    </row>
    <row r="37" spans="1:27" s="367" customFormat="1" ht="19.5" customHeight="1" thickBot="1">
      <c r="A37" s="6327"/>
      <c r="B37" s="388" t="s">
        <v>433</v>
      </c>
      <c r="C37" s="344">
        <v>678</v>
      </c>
      <c r="D37" s="342">
        <v>319</v>
      </c>
      <c r="E37" s="389">
        <f t="shared" si="1"/>
        <v>47.050147492625364</v>
      </c>
      <c r="F37" s="350">
        <v>359</v>
      </c>
      <c r="G37" s="405">
        <f t="shared" si="2"/>
        <v>52.949852507374629</v>
      </c>
      <c r="H37" s="349">
        <v>614</v>
      </c>
      <c r="I37" s="346">
        <v>286</v>
      </c>
      <c r="J37" s="389">
        <f t="shared" si="0"/>
        <v>46.579804560260584</v>
      </c>
      <c r="K37" s="346">
        <v>328</v>
      </c>
      <c r="L37" s="405">
        <f t="shared" si="3"/>
        <v>53.420195439739416</v>
      </c>
      <c r="M37" s="400">
        <v>2962</v>
      </c>
      <c r="N37" s="402">
        <v>1409</v>
      </c>
      <c r="O37" s="393">
        <f>N37/M37*100</f>
        <v>47.56920999324781</v>
      </c>
      <c r="P37" s="402">
        <v>1553</v>
      </c>
      <c r="Q37" s="394">
        <f t="shared" si="5"/>
        <v>52.43079000675219</v>
      </c>
      <c r="R37" s="400">
        <v>2790</v>
      </c>
      <c r="S37" s="402">
        <v>1351</v>
      </c>
      <c r="T37" s="393">
        <f>S37/R37*100</f>
        <v>48.422939068100355</v>
      </c>
      <c r="U37" s="402">
        <v>1439</v>
      </c>
      <c r="V37" s="394">
        <f t="shared" si="7"/>
        <v>51.577060931899645</v>
      </c>
      <c r="W37" s="284" t="s">
        <v>9</v>
      </c>
      <c r="X37" s="283" t="s">
        <v>9</v>
      </c>
      <c r="Y37" s="395" t="s">
        <v>9</v>
      </c>
      <c r="Z37" s="283" t="s">
        <v>9</v>
      </c>
      <c r="AA37" s="396" t="s">
        <v>9</v>
      </c>
    </row>
    <row r="38" spans="1:27" s="367" customFormat="1" ht="19.5" customHeight="1">
      <c r="A38" s="6326" t="s">
        <v>46</v>
      </c>
      <c r="B38" s="368" t="s">
        <v>434</v>
      </c>
      <c r="C38" s="198">
        <v>11534</v>
      </c>
      <c r="D38" s="299">
        <v>5784</v>
      </c>
      <c r="E38" s="370">
        <f t="shared" si="1"/>
        <v>50.147390324258708</v>
      </c>
      <c r="F38" s="199">
        <v>5750</v>
      </c>
      <c r="G38" s="373">
        <f t="shared" si="2"/>
        <v>49.852609675741292</v>
      </c>
      <c r="H38" s="299">
        <v>11253</v>
      </c>
      <c r="I38" s="199">
        <v>5664</v>
      </c>
      <c r="J38" s="372">
        <f t="shared" si="0"/>
        <v>50.333244468141828</v>
      </c>
      <c r="K38" s="199">
        <v>5589</v>
      </c>
      <c r="L38" s="371">
        <f t="shared" si="3"/>
        <v>49.666755531858172</v>
      </c>
      <c r="M38" s="332">
        <v>496</v>
      </c>
      <c r="N38" s="330">
        <v>256</v>
      </c>
      <c r="O38" s="374">
        <f t="shared" si="4"/>
        <v>51.612903225806448</v>
      </c>
      <c r="P38" s="292">
        <v>240</v>
      </c>
      <c r="Q38" s="375">
        <f t="shared" si="5"/>
        <v>48.387096774193552</v>
      </c>
      <c r="R38" s="332">
        <v>485</v>
      </c>
      <c r="S38" s="330">
        <v>243</v>
      </c>
      <c r="T38" s="374">
        <f t="shared" si="6"/>
        <v>50.103092783505154</v>
      </c>
      <c r="U38" s="292">
        <v>242</v>
      </c>
      <c r="V38" s="375">
        <f t="shared" si="7"/>
        <v>49.896907216494846</v>
      </c>
      <c r="W38" s="359">
        <v>26559</v>
      </c>
      <c r="X38" s="360">
        <v>13551</v>
      </c>
      <c r="Y38" s="376">
        <f>X38/W38*100</f>
        <v>51.022252343838247</v>
      </c>
      <c r="Z38" s="360">
        <v>13008</v>
      </c>
      <c r="AA38" s="377">
        <f>Z38/W38*100</f>
        <v>48.977747656161753</v>
      </c>
    </row>
    <row r="39" spans="1:27" s="367" customFormat="1" ht="19.5" customHeight="1">
      <c r="A39" s="6328"/>
      <c r="B39" s="378" t="s">
        <v>435</v>
      </c>
      <c r="C39" s="195">
        <v>1201</v>
      </c>
      <c r="D39" s="224">
        <v>638</v>
      </c>
      <c r="E39" s="381">
        <f t="shared" si="1"/>
        <v>53.122398001665282</v>
      </c>
      <c r="F39" s="226">
        <v>563</v>
      </c>
      <c r="G39" s="382">
        <f t="shared" si="2"/>
        <v>46.877601998334725</v>
      </c>
      <c r="H39" s="192">
        <v>1109</v>
      </c>
      <c r="I39" s="221">
        <v>604</v>
      </c>
      <c r="J39" s="381">
        <f t="shared" si="0"/>
        <v>54.463480613165018</v>
      </c>
      <c r="K39" s="221">
        <v>505</v>
      </c>
      <c r="L39" s="386">
        <f t="shared" si="3"/>
        <v>45.536519386834982</v>
      </c>
      <c r="M39" s="195">
        <v>1081</v>
      </c>
      <c r="N39" s="224">
        <v>605</v>
      </c>
      <c r="O39" s="374">
        <f t="shared" si="4"/>
        <v>55.966697502312677</v>
      </c>
      <c r="P39" s="224">
        <v>476</v>
      </c>
      <c r="Q39" s="431">
        <f t="shared" si="5"/>
        <v>44.033302497687323</v>
      </c>
      <c r="R39" s="195">
        <v>1054</v>
      </c>
      <c r="S39" s="224">
        <v>602</v>
      </c>
      <c r="T39" s="374">
        <f t="shared" si="6"/>
        <v>57.1157495256167</v>
      </c>
      <c r="U39" s="224">
        <v>452</v>
      </c>
      <c r="V39" s="431">
        <f t="shared" si="7"/>
        <v>42.8842504743833</v>
      </c>
      <c r="W39" s="227" t="s">
        <v>9</v>
      </c>
      <c r="X39" s="221" t="s">
        <v>9</v>
      </c>
      <c r="Y39" s="384" t="s">
        <v>9</v>
      </c>
      <c r="Z39" s="221" t="s">
        <v>9</v>
      </c>
      <c r="AA39" s="385" t="s">
        <v>9</v>
      </c>
    </row>
    <row r="40" spans="1:27" s="367" customFormat="1" ht="19.5" customHeight="1" thickBot="1">
      <c r="A40" s="6327"/>
      <c r="B40" s="388" t="s">
        <v>436</v>
      </c>
      <c r="C40" s="344">
        <v>651</v>
      </c>
      <c r="D40" s="342">
        <v>331</v>
      </c>
      <c r="E40" s="389">
        <f t="shared" si="1"/>
        <v>50.844854070660517</v>
      </c>
      <c r="F40" s="350">
        <v>320</v>
      </c>
      <c r="G40" s="405">
        <f t="shared" si="2"/>
        <v>49.155145929339476</v>
      </c>
      <c r="H40" s="349">
        <v>557</v>
      </c>
      <c r="I40" s="346">
        <v>286</v>
      </c>
      <c r="J40" s="389">
        <f t="shared" si="0"/>
        <v>51.346499102333929</v>
      </c>
      <c r="K40" s="346">
        <v>271</v>
      </c>
      <c r="L40" s="405">
        <f t="shared" si="3"/>
        <v>48.653500897666071</v>
      </c>
      <c r="M40" s="400">
        <v>11160</v>
      </c>
      <c r="N40" s="402">
        <v>5613</v>
      </c>
      <c r="O40" s="393">
        <f t="shared" si="4"/>
        <v>50.295698924731184</v>
      </c>
      <c r="P40" s="402">
        <v>5547</v>
      </c>
      <c r="Q40" s="394">
        <f t="shared" si="5"/>
        <v>49.704301075268816</v>
      </c>
      <c r="R40" s="400">
        <v>10960</v>
      </c>
      <c r="S40" s="402">
        <v>5518</v>
      </c>
      <c r="T40" s="393">
        <f t="shared" si="6"/>
        <v>50.346715328467148</v>
      </c>
      <c r="U40" s="402">
        <v>5442</v>
      </c>
      <c r="V40" s="394">
        <f t="shared" si="7"/>
        <v>49.653284671532852</v>
      </c>
      <c r="W40" s="284" t="s">
        <v>9</v>
      </c>
      <c r="X40" s="283" t="s">
        <v>9</v>
      </c>
      <c r="Y40" s="395" t="s">
        <v>9</v>
      </c>
      <c r="Z40" s="283" t="s">
        <v>9</v>
      </c>
      <c r="AA40" s="396" t="s">
        <v>9</v>
      </c>
    </row>
    <row r="41" spans="1:27" s="367" customFormat="1" ht="19.5" customHeight="1">
      <c r="A41" s="6326" t="s">
        <v>47</v>
      </c>
      <c r="B41" s="368" t="s">
        <v>437</v>
      </c>
      <c r="C41" s="198">
        <v>3409</v>
      </c>
      <c r="D41" s="299">
        <v>1702</v>
      </c>
      <c r="E41" s="387">
        <f t="shared" si="1"/>
        <v>49.926664711058962</v>
      </c>
      <c r="F41" s="199">
        <v>1707</v>
      </c>
      <c r="G41" s="373">
        <f t="shared" si="2"/>
        <v>50.073335288941031</v>
      </c>
      <c r="H41" s="299">
        <v>3270</v>
      </c>
      <c r="I41" s="199">
        <v>1622</v>
      </c>
      <c r="J41" s="372">
        <f t="shared" si="0"/>
        <v>49.602446483180429</v>
      </c>
      <c r="K41" s="199">
        <v>1648</v>
      </c>
      <c r="L41" s="373">
        <f t="shared" si="3"/>
        <v>50.397553516819571</v>
      </c>
      <c r="M41" s="257">
        <v>938</v>
      </c>
      <c r="N41" s="300">
        <v>473</v>
      </c>
      <c r="O41" s="374">
        <f t="shared" si="4"/>
        <v>50.426439232409379</v>
      </c>
      <c r="P41" s="300">
        <v>465</v>
      </c>
      <c r="Q41" s="424">
        <f t="shared" si="5"/>
        <v>49.573560767590621</v>
      </c>
      <c r="R41" s="257">
        <v>835</v>
      </c>
      <c r="S41" s="300">
        <v>421</v>
      </c>
      <c r="T41" s="374">
        <f t="shared" si="6"/>
        <v>50.419161676646709</v>
      </c>
      <c r="U41" s="300">
        <v>414</v>
      </c>
      <c r="V41" s="424">
        <f t="shared" si="7"/>
        <v>49.580838323353291</v>
      </c>
      <c r="W41" s="359">
        <v>14977</v>
      </c>
      <c r="X41" s="360">
        <v>7501</v>
      </c>
      <c r="Y41" s="376">
        <f>X41/W41*100</f>
        <v>50.08346130733792</v>
      </c>
      <c r="Z41" s="360">
        <v>7476</v>
      </c>
      <c r="AA41" s="377">
        <f>Z41/W41*100</f>
        <v>49.91653869266208</v>
      </c>
    </row>
    <row r="42" spans="1:27" s="367" customFormat="1" ht="19.5" customHeight="1">
      <c r="A42" s="6328"/>
      <c r="B42" s="378" t="s">
        <v>438</v>
      </c>
      <c r="C42" s="195">
        <v>1125</v>
      </c>
      <c r="D42" s="224">
        <v>564</v>
      </c>
      <c r="E42" s="370">
        <f t="shared" si="1"/>
        <v>50.133333333333333</v>
      </c>
      <c r="F42" s="276">
        <v>561</v>
      </c>
      <c r="G42" s="382">
        <f t="shared" si="2"/>
        <v>49.866666666666667</v>
      </c>
      <c r="H42" s="192">
        <v>1035</v>
      </c>
      <c r="I42" s="221">
        <v>512</v>
      </c>
      <c r="J42" s="381">
        <f t="shared" si="0"/>
        <v>49.468599033816425</v>
      </c>
      <c r="K42" s="221">
        <v>523</v>
      </c>
      <c r="L42" s="386">
        <f t="shared" si="3"/>
        <v>50.531400966183568</v>
      </c>
      <c r="M42" s="315">
        <v>2694</v>
      </c>
      <c r="N42" s="210">
        <v>1310</v>
      </c>
      <c r="O42" s="374">
        <f t="shared" si="4"/>
        <v>48.626577579806977</v>
      </c>
      <c r="P42" s="210">
        <v>1384</v>
      </c>
      <c r="Q42" s="408">
        <f t="shared" si="5"/>
        <v>51.373422420193023</v>
      </c>
      <c r="R42" s="315">
        <v>2603</v>
      </c>
      <c r="S42" s="210">
        <v>1271</v>
      </c>
      <c r="T42" s="374">
        <f t="shared" si="6"/>
        <v>48.828275067230123</v>
      </c>
      <c r="U42" s="210">
        <v>1332</v>
      </c>
      <c r="V42" s="408">
        <f t="shared" si="7"/>
        <v>51.171724932769877</v>
      </c>
      <c r="W42" s="227" t="s">
        <v>9</v>
      </c>
      <c r="X42" s="221" t="s">
        <v>9</v>
      </c>
      <c r="Y42" s="384" t="s">
        <v>9</v>
      </c>
      <c r="Z42" s="221" t="s">
        <v>9</v>
      </c>
      <c r="AA42" s="385" t="s">
        <v>9</v>
      </c>
    </row>
    <row r="43" spans="1:27" s="367" customFormat="1" ht="19.5" customHeight="1">
      <c r="A43" s="6328"/>
      <c r="B43" s="378" t="s">
        <v>439</v>
      </c>
      <c r="C43" s="195">
        <v>4347</v>
      </c>
      <c r="D43" s="192">
        <v>2235</v>
      </c>
      <c r="E43" s="381">
        <f t="shared" si="1"/>
        <v>51.414768806073155</v>
      </c>
      <c r="F43" s="214">
        <v>2112</v>
      </c>
      <c r="G43" s="382">
        <f t="shared" si="2"/>
        <v>48.585231193926845</v>
      </c>
      <c r="H43" s="192">
        <v>4149</v>
      </c>
      <c r="I43" s="193">
        <v>2116</v>
      </c>
      <c r="J43" s="381">
        <f t="shared" si="0"/>
        <v>51.000241021932993</v>
      </c>
      <c r="K43" s="193">
        <v>2033</v>
      </c>
      <c r="L43" s="380">
        <f t="shared" si="3"/>
        <v>48.999758978067007</v>
      </c>
      <c r="M43" s="227">
        <v>750</v>
      </c>
      <c r="N43" s="275">
        <v>366</v>
      </c>
      <c r="O43" s="374">
        <f t="shared" si="4"/>
        <v>48.8</v>
      </c>
      <c r="P43" s="275">
        <v>384</v>
      </c>
      <c r="Q43" s="383">
        <f t="shared" si="5"/>
        <v>51.2</v>
      </c>
      <c r="R43" s="227">
        <v>624</v>
      </c>
      <c r="S43" s="275">
        <v>295</v>
      </c>
      <c r="T43" s="374">
        <f t="shared" si="6"/>
        <v>47.275641025641022</v>
      </c>
      <c r="U43" s="275">
        <v>329</v>
      </c>
      <c r="V43" s="383">
        <f t="shared" si="7"/>
        <v>52.724358974358978</v>
      </c>
      <c r="W43" s="227" t="s">
        <v>9</v>
      </c>
      <c r="X43" s="221" t="s">
        <v>9</v>
      </c>
      <c r="Y43" s="384" t="s">
        <v>9</v>
      </c>
      <c r="Z43" s="221" t="s">
        <v>9</v>
      </c>
      <c r="AA43" s="385" t="s">
        <v>9</v>
      </c>
    </row>
    <row r="44" spans="1:27" s="367" customFormat="1" ht="19.5" customHeight="1">
      <c r="A44" s="6328"/>
      <c r="B44" s="378" t="s">
        <v>440</v>
      </c>
      <c r="C44" s="195">
        <v>1069</v>
      </c>
      <c r="D44" s="224">
        <v>513</v>
      </c>
      <c r="E44" s="381">
        <f t="shared" si="1"/>
        <v>47.988774555659496</v>
      </c>
      <c r="F44" s="276">
        <v>556</v>
      </c>
      <c r="G44" s="382">
        <f t="shared" si="2"/>
        <v>52.011225444340504</v>
      </c>
      <c r="H44" s="224">
        <v>880</v>
      </c>
      <c r="I44" s="221">
        <v>418</v>
      </c>
      <c r="J44" s="381">
        <f t="shared" si="0"/>
        <v>47.5</v>
      </c>
      <c r="K44" s="221">
        <v>462</v>
      </c>
      <c r="L44" s="386">
        <f t="shared" si="3"/>
        <v>52.5</v>
      </c>
      <c r="M44" s="332">
        <v>990</v>
      </c>
      <c r="N44" s="330">
        <v>492</v>
      </c>
      <c r="O44" s="374">
        <f t="shared" si="4"/>
        <v>49.696969696969695</v>
      </c>
      <c r="P44" s="292">
        <v>498</v>
      </c>
      <c r="Q44" s="408">
        <f t="shared" si="5"/>
        <v>50.303030303030305</v>
      </c>
      <c r="R44" s="332">
        <v>993</v>
      </c>
      <c r="S44" s="330">
        <v>493</v>
      </c>
      <c r="T44" s="374">
        <f t="shared" si="6"/>
        <v>49.64753272910373</v>
      </c>
      <c r="U44" s="292">
        <v>500</v>
      </c>
      <c r="V44" s="408">
        <f t="shared" si="7"/>
        <v>50.35246727089627</v>
      </c>
      <c r="W44" s="227" t="s">
        <v>9</v>
      </c>
      <c r="X44" s="221" t="s">
        <v>9</v>
      </c>
      <c r="Y44" s="384" t="s">
        <v>9</v>
      </c>
      <c r="Z44" s="221" t="s">
        <v>9</v>
      </c>
      <c r="AA44" s="385" t="s">
        <v>9</v>
      </c>
    </row>
    <row r="45" spans="1:27" s="367" customFormat="1" ht="19.5" customHeight="1">
      <c r="A45" s="6328"/>
      <c r="B45" s="378" t="s">
        <v>441</v>
      </c>
      <c r="C45" s="315">
        <v>3036</v>
      </c>
      <c r="D45" s="210">
        <v>1497</v>
      </c>
      <c r="E45" s="387">
        <f t="shared" si="1"/>
        <v>49.308300395256914</v>
      </c>
      <c r="F45" s="193">
        <v>1539</v>
      </c>
      <c r="G45" s="386">
        <f t="shared" si="2"/>
        <v>50.691699604743079</v>
      </c>
      <c r="H45" s="192">
        <v>2804</v>
      </c>
      <c r="I45" s="193">
        <v>1373</v>
      </c>
      <c r="J45" s="381">
        <f t="shared" si="0"/>
        <v>48.965763195435095</v>
      </c>
      <c r="K45" s="193">
        <v>1431</v>
      </c>
      <c r="L45" s="386">
        <f t="shared" si="3"/>
        <v>51.034236804564905</v>
      </c>
      <c r="M45" s="195">
        <v>4199</v>
      </c>
      <c r="N45" s="192">
        <v>2142</v>
      </c>
      <c r="O45" s="374">
        <f t="shared" si="4"/>
        <v>51.012145748987855</v>
      </c>
      <c r="P45" s="192">
        <v>2057</v>
      </c>
      <c r="Q45" s="383">
        <f t="shared" si="5"/>
        <v>48.987854251012145</v>
      </c>
      <c r="R45" s="195">
        <v>4140</v>
      </c>
      <c r="S45" s="192">
        <v>2125</v>
      </c>
      <c r="T45" s="374">
        <f t="shared" si="6"/>
        <v>51.328502415458935</v>
      </c>
      <c r="U45" s="192">
        <v>2015</v>
      </c>
      <c r="V45" s="383">
        <f t="shared" si="7"/>
        <v>48.671497584541065</v>
      </c>
      <c r="W45" s="227" t="s">
        <v>9</v>
      </c>
      <c r="X45" s="221" t="s">
        <v>9</v>
      </c>
      <c r="Y45" s="384" t="s">
        <v>9</v>
      </c>
      <c r="Z45" s="221" t="s">
        <v>9</v>
      </c>
      <c r="AA45" s="385" t="s">
        <v>9</v>
      </c>
    </row>
    <row r="46" spans="1:27" s="367" customFormat="1" ht="19.5" customHeight="1" thickBot="1">
      <c r="A46" s="6327"/>
      <c r="B46" s="388" t="s">
        <v>442</v>
      </c>
      <c r="C46" s="400">
        <v>1699</v>
      </c>
      <c r="D46" s="342">
        <v>877</v>
      </c>
      <c r="E46" s="389">
        <f t="shared" si="1"/>
        <v>51.618599175985871</v>
      </c>
      <c r="F46" s="346">
        <v>822</v>
      </c>
      <c r="G46" s="390">
        <f t="shared" si="2"/>
        <v>48.381400824014129</v>
      </c>
      <c r="H46" s="392">
        <v>1051</v>
      </c>
      <c r="I46" s="346">
        <v>539</v>
      </c>
      <c r="J46" s="389">
        <f t="shared" si="0"/>
        <v>51.284490960989537</v>
      </c>
      <c r="K46" s="346">
        <v>512</v>
      </c>
      <c r="L46" s="405">
        <f t="shared" si="3"/>
        <v>48.71550903901047</v>
      </c>
      <c r="M46" s="400">
        <v>3202</v>
      </c>
      <c r="N46" s="402">
        <v>1596</v>
      </c>
      <c r="O46" s="393">
        <f t="shared" si="4"/>
        <v>49.843847595252967</v>
      </c>
      <c r="P46" s="402">
        <v>1606</v>
      </c>
      <c r="Q46" s="394">
        <f t="shared" si="5"/>
        <v>50.156152404747033</v>
      </c>
      <c r="R46" s="400">
        <v>3152</v>
      </c>
      <c r="S46" s="402">
        <v>1593</v>
      </c>
      <c r="T46" s="393">
        <f t="shared" si="6"/>
        <v>50.539340101522846</v>
      </c>
      <c r="U46" s="402">
        <v>1559</v>
      </c>
      <c r="V46" s="394">
        <f t="shared" si="7"/>
        <v>49.460659898477154</v>
      </c>
      <c r="W46" s="284" t="s">
        <v>9</v>
      </c>
      <c r="X46" s="283" t="s">
        <v>9</v>
      </c>
      <c r="Y46" s="395" t="s">
        <v>9</v>
      </c>
      <c r="Z46" s="283" t="s">
        <v>9</v>
      </c>
      <c r="AA46" s="396" t="s">
        <v>9</v>
      </c>
    </row>
    <row r="47" spans="1:27" s="367" customFormat="1" ht="19.5" customHeight="1">
      <c r="A47" s="6326" t="s">
        <v>48</v>
      </c>
      <c r="B47" s="368" t="s">
        <v>443</v>
      </c>
      <c r="C47" s="198">
        <v>4290</v>
      </c>
      <c r="D47" s="299">
        <v>2196</v>
      </c>
      <c r="E47" s="387">
        <f t="shared" si="1"/>
        <v>51.188811188811187</v>
      </c>
      <c r="F47" s="214">
        <v>2094</v>
      </c>
      <c r="G47" s="373">
        <f t="shared" si="2"/>
        <v>48.811188811188813</v>
      </c>
      <c r="H47" s="299">
        <v>4036</v>
      </c>
      <c r="I47" s="199">
        <v>2051</v>
      </c>
      <c r="J47" s="372">
        <f t="shared" si="0"/>
        <v>50.81764122893955</v>
      </c>
      <c r="K47" s="199">
        <v>1985</v>
      </c>
      <c r="L47" s="371">
        <f t="shared" si="3"/>
        <v>49.182358771060457</v>
      </c>
      <c r="M47" s="198">
        <v>3784</v>
      </c>
      <c r="N47" s="299">
        <v>1922</v>
      </c>
      <c r="O47" s="374">
        <f t="shared" si="4"/>
        <v>50.79281183932347</v>
      </c>
      <c r="P47" s="299">
        <v>1862</v>
      </c>
      <c r="Q47" s="375">
        <f t="shared" si="5"/>
        <v>49.207188160676537</v>
      </c>
      <c r="R47" s="198">
        <v>3611</v>
      </c>
      <c r="S47" s="299">
        <v>1866</v>
      </c>
      <c r="T47" s="374">
        <f t="shared" si="6"/>
        <v>51.675436167266689</v>
      </c>
      <c r="U47" s="299">
        <v>1745</v>
      </c>
      <c r="V47" s="375">
        <f t="shared" si="7"/>
        <v>48.324563832733311</v>
      </c>
      <c r="W47" s="359">
        <v>10626</v>
      </c>
      <c r="X47" s="360">
        <v>5386</v>
      </c>
      <c r="Y47" s="376">
        <f>X47/W47*100</f>
        <v>50.686994165255037</v>
      </c>
      <c r="Z47" s="360">
        <v>5240</v>
      </c>
      <c r="AA47" s="377">
        <f>Z47/W47*100</f>
        <v>49.313005834744963</v>
      </c>
    </row>
    <row r="48" spans="1:27" s="367" customFormat="1" ht="19.5" customHeight="1" thickBot="1">
      <c r="A48" s="6327"/>
      <c r="B48" s="388" t="s">
        <v>444</v>
      </c>
      <c r="C48" s="344">
        <v>829</v>
      </c>
      <c r="D48" s="349">
        <v>419</v>
      </c>
      <c r="E48" s="389">
        <f t="shared" si="1"/>
        <v>50.542822677925216</v>
      </c>
      <c r="F48" s="346">
        <v>410</v>
      </c>
      <c r="G48" s="405">
        <f t="shared" si="2"/>
        <v>49.457177322074791</v>
      </c>
      <c r="H48" s="349">
        <v>760</v>
      </c>
      <c r="I48" s="346">
        <v>377</v>
      </c>
      <c r="J48" s="389">
        <f t="shared" si="0"/>
        <v>49.605263157894733</v>
      </c>
      <c r="K48" s="346">
        <v>383</v>
      </c>
      <c r="L48" s="403">
        <f t="shared" si="3"/>
        <v>50.39473684210526</v>
      </c>
      <c r="M48" s="344">
        <v>683</v>
      </c>
      <c r="N48" s="350">
        <v>340</v>
      </c>
      <c r="O48" s="393">
        <f t="shared" si="4"/>
        <v>49.780380673499266</v>
      </c>
      <c r="P48" s="350">
        <v>343</v>
      </c>
      <c r="Q48" s="394">
        <f t="shared" si="5"/>
        <v>50.219619326500734</v>
      </c>
      <c r="R48" s="344">
        <v>623</v>
      </c>
      <c r="S48" s="350">
        <v>310</v>
      </c>
      <c r="T48" s="393">
        <f t="shared" si="6"/>
        <v>49.759229534510432</v>
      </c>
      <c r="U48" s="350">
        <v>313</v>
      </c>
      <c r="V48" s="394">
        <f t="shared" si="7"/>
        <v>50.240770465489568</v>
      </c>
      <c r="W48" s="284" t="s">
        <v>9</v>
      </c>
      <c r="X48" s="283" t="s">
        <v>9</v>
      </c>
      <c r="Y48" s="395" t="s">
        <v>9</v>
      </c>
      <c r="Z48" s="283" t="s">
        <v>9</v>
      </c>
      <c r="AA48" s="396" t="s">
        <v>9</v>
      </c>
    </row>
    <row r="49" spans="1:27" s="367" customFormat="1" ht="19.5" customHeight="1" thickBot="1">
      <c r="A49" s="413" t="s">
        <v>109</v>
      </c>
      <c r="B49" s="432" t="s">
        <v>445</v>
      </c>
      <c r="C49" s="415">
        <v>81566</v>
      </c>
      <c r="D49" s="401">
        <v>42954</v>
      </c>
      <c r="E49" s="417">
        <f t="shared" si="1"/>
        <v>52.661648235784519</v>
      </c>
      <c r="F49" s="402">
        <v>38612</v>
      </c>
      <c r="G49" s="371">
        <f t="shared" si="2"/>
        <v>47.338351764215481</v>
      </c>
      <c r="H49" s="420">
        <v>93769</v>
      </c>
      <c r="I49" s="421">
        <v>49675</v>
      </c>
      <c r="J49" s="422">
        <f t="shared" si="0"/>
        <v>52.975930211477142</v>
      </c>
      <c r="K49" s="421">
        <v>44094</v>
      </c>
      <c r="L49" s="390">
        <f t="shared" si="3"/>
        <v>47.024069788522858</v>
      </c>
      <c r="M49" s="415">
        <v>101664</v>
      </c>
      <c r="N49" s="420">
        <v>52795</v>
      </c>
      <c r="O49" s="429">
        <f t="shared" si="4"/>
        <v>51.930870317909985</v>
      </c>
      <c r="P49" s="420">
        <v>48869</v>
      </c>
      <c r="Q49" s="424">
        <f t="shared" si="5"/>
        <v>48.069129682090022</v>
      </c>
      <c r="R49" s="415">
        <v>107639</v>
      </c>
      <c r="S49" s="420">
        <v>54829</v>
      </c>
      <c r="T49" s="429">
        <f t="shared" si="6"/>
        <v>50.93785709640558</v>
      </c>
      <c r="U49" s="420">
        <v>52810</v>
      </c>
      <c r="V49" s="424">
        <f t="shared" si="7"/>
        <v>49.062142903594427</v>
      </c>
      <c r="W49" s="425">
        <v>119810</v>
      </c>
      <c r="X49" s="426">
        <v>60434</v>
      </c>
      <c r="Y49" s="427">
        <f>X49/W49*100</f>
        <v>50.441532426341709</v>
      </c>
      <c r="Z49" s="426">
        <v>59376</v>
      </c>
      <c r="AA49" s="428">
        <f>Z49/W49*100</f>
        <v>49.558467573658291</v>
      </c>
    </row>
    <row r="50" spans="1:27" s="367" customFormat="1" ht="19.5" customHeight="1">
      <c r="A50" s="6326" t="s">
        <v>49</v>
      </c>
      <c r="B50" s="368" t="s">
        <v>446</v>
      </c>
      <c r="C50" s="198">
        <v>10191</v>
      </c>
      <c r="D50" s="299">
        <v>5187</v>
      </c>
      <c r="E50" s="387">
        <f t="shared" si="1"/>
        <v>50.897851045039744</v>
      </c>
      <c r="F50" s="433">
        <v>5004</v>
      </c>
      <c r="G50" s="373">
        <f t="shared" si="2"/>
        <v>49.102148954960256</v>
      </c>
      <c r="H50" s="299">
        <v>10136</v>
      </c>
      <c r="I50" s="199">
        <v>5181</v>
      </c>
      <c r="J50" s="372">
        <f t="shared" si="0"/>
        <v>51.114838200473557</v>
      </c>
      <c r="K50" s="199">
        <v>4955</v>
      </c>
      <c r="L50" s="373">
        <f t="shared" si="3"/>
        <v>48.885161799526436</v>
      </c>
      <c r="M50" s="198">
        <v>1096</v>
      </c>
      <c r="N50" s="300">
        <v>585</v>
      </c>
      <c r="O50" s="374">
        <f t="shared" si="4"/>
        <v>53.37591240875912</v>
      </c>
      <c r="P50" s="300">
        <v>511</v>
      </c>
      <c r="Q50" s="424">
        <f t="shared" si="5"/>
        <v>46.624087591240873</v>
      </c>
      <c r="R50" s="198">
        <v>1032</v>
      </c>
      <c r="S50" s="300">
        <v>539</v>
      </c>
      <c r="T50" s="374">
        <f t="shared" si="6"/>
        <v>52.228682170542641</v>
      </c>
      <c r="U50" s="300">
        <v>493</v>
      </c>
      <c r="V50" s="424">
        <f t="shared" si="7"/>
        <v>47.771317829457367</v>
      </c>
      <c r="W50" s="359">
        <v>24996</v>
      </c>
      <c r="X50" s="360">
        <v>12691</v>
      </c>
      <c r="Y50" s="376" t="s">
        <v>9</v>
      </c>
      <c r="Z50" s="360">
        <v>12305</v>
      </c>
      <c r="AA50" s="434" t="s">
        <v>9</v>
      </c>
    </row>
    <row r="51" spans="1:27" s="367" customFormat="1" ht="19.5" customHeight="1">
      <c r="A51" s="6328"/>
      <c r="B51" s="378" t="s">
        <v>447</v>
      </c>
      <c r="C51" s="195">
        <v>2282</v>
      </c>
      <c r="D51" s="192">
        <v>1178</v>
      </c>
      <c r="E51" s="370">
        <f t="shared" si="1"/>
        <v>51.6213847502191</v>
      </c>
      <c r="F51" s="320">
        <v>1104</v>
      </c>
      <c r="G51" s="386">
        <f t="shared" si="2"/>
        <v>48.378615249780893</v>
      </c>
      <c r="H51" s="192">
        <v>2232</v>
      </c>
      <c r="I51" s="193">
        <v>1148</v>
      </c>
      <c r="J51" s="381">
        <f t="shared" si="0"/>
        <v>51.433691756272403</v>
      </c>
      <c r="K51" s="193">
        <v>1084</v>
      </c>
      <c r="L51" s="382">
        <f t="shared" si="3"/>
        <v>48.566308243727597</v>
      </c>
      <c r="M51" s="315">
        <v>2180</v>
      </c>
      <c r="N51" s="210">
        <v>1128</v>
      </c>
      <c r="O51" s="374">
        <f t="shared" si="4"/>
        <v>51.743119266055047</v>
      </c>
      <c r="P51" s="210">
        <v>1052</v>
      </c>
      <c r="Q51" s="408">
        <f t="shared" si="5"/>
        <v>48.256880733944953</v>
      </c>
      <c r="R51" s="315">
        <v>2115</v>
      </c>
      <c r="S51" s="210">
        <v>1087</v>
      </c>
      <c r="T51" s="374">
        <f t="shared" si="6"/>
        <v>51.394799054373522</v>
      </c>
      <c r="U51" s="210">
        <v>1028</v>
      </c>
      <c r="V51" s="408">
        <f t="shared" si="7"/>
        <v>48.605200945626478</v>
      </c>
      <c r="W51" s="227" t="s">
        <v>9</v>
      </c>
      <c r="X51" s="221" t="s">
        <v>9</v>
      </c>
      <c r="Y51" s="384" t="s">
        <v>9</v>
      </c>
      <c r="Z51" s="221" t="s">
        <v>9</v>
      </c>
      <c r="AA51" s="385" t="s">
        <v>9</v>
      </c>
    </row>
    <row r="52" spans="1:27" s="367" customFormat="1" ht="19.5" customHeight="1" thickBot="1">
      <c r="A52" s="6327"/>
      <c r="B52" s="388" t="s">
        <v>448</v>
      </c>
      <c r="C52" s="400">
        <v>1393</v>
      </c>
      <c r="D52" s="342">
        <v>736</v>
      </c>
      <c r="E52" s="389">
        <f t="shared" si="1"/>
        <v>52.835606604450824</v>
      </c>
      <c r="F52" s="350">
        <v>657</v>
      </c>
      <c r="G52" s="405">
        <f t="shared" si="2"/>
        <v>47.164393395549176</v>
      </c>
      <c r="H52" s="392">
        <v>1190</v>
      </c>
      <c r="I52" s="346">
        <v>634</v>
      </c>
      <c r="J52" s="389">
        <f t="shared" si="0"/>
        <v>53.27731092436975</v>
      </c>
      <c r="K52" s="346">
        <v>556</v>
      </c>
      <c r="L52" s="405">
        <f t="shared" si="3"/>
        <v>46.72268907563025</v>
      </c>
      <c r="M52" s="400">
        <v>9952</v>
      </c>
      <c r="N52" s="402">
        <v>5077</v>
      </c>
      <c r="O52" s="393">
        <f t="shared" si="4"/>
        <v>51.014871382636649</v>
      </c>
      <c r="P52" s="402">
        <v>4875</v>
      </c>
      <c r="Q52" s="394">
        <f t="shared" si="5"/>
        <v>48.985128617363344</v>
      </c>
      <c r="R52" s="400">
        <v>9702</v>
      </c>
      <c r="S52" s="402">
        <v>4934</v>
      </c>
      <c r="T52" s="393">
        <f t="shared" si="6"/>
        <v>50.855493712636566</v>
      </c>
      <c r="U52" s="402">
        <v>4768</v>
      </c>
      <c r="V52" s="394">
        <f t="shared" si="7"/>
        <v>49.144506287363434</v>
      </c>
      <c r="W52" s="284" t="s">
        <v>9</v>
      </c>
      <c r="X52" s="283" t="s">
        <v>9</v>
      </c>
      <c r="Y52" s="395" t="s">
        <v>9</v>
      </c>
      <c r="Z52" s="283" t="s">
        <v>9</v>
      </c>
      <c r="AA52" s="396" t="s">
        <v>9</v>
      </c>
    </row>
    <row r="53" spans="1:27" s="367" customFormat="1" ht="19.5" customHeight="1">
      <c r="A53" s="6326" t="s">
        <v>50</v>
      </c>
      <c r="B53" s="368" t="s">
        <v>449</v>
      </c>
      <c r="C53" s="198">
        <v>20066</v>
      </c>
      <c r="D53" s="299">
        <v>9998</v>
      </c>
      <c r="E53" s="387">
        <f t="shared" si="1"/>
        <v>49.825575600518292</v>
      </c>
      <c r="F53" s="199">
        <v>10068</v>
      </c>
      <c r="G53" s="380">
        <f t="shared" si="2"/>
        <v>50.174424399481708</v>
      </c>
      <c r="H53" s="299">
        <v>20235</v>
      </c>
      <c r="I53" s="199">
        <v>10164</v>
      </c>
      <c r="J53" s="372">
        <f t="shared" si="0"/>
        <v>50.22979985174203</v>
      </c>
      <c r="K53" s="199">
        <v>10071</v>
      </c>
      <c r="L53" s="371">
        <f t="shared" si="3"/>
        <v>49.77020014825797</v>
      </c>
      <c r="M53" s="198">
        <v>1856</v>
      </c>
      <c r="N53" s="300">
        <v>894</v>
      </c>
      <c r="O53" s="374">
        <f t="shared" si="4"/>
        <v>48.168103448275865</v>
      </c>
      <c r="P53" s="300">
        <v>962</v>
      </c>
      <c r="Q53" s="375">
        <f t="shared" si="5"/>
        <v>51.831896551724135</v>
      </c>
      <c r="R53" s="198">
        <v>1751</v>
      </c>
      <c r="S53" s="300">
        <v>836</v>
      </c>
      <c r="T53" s="374">
        <f t="shared" si="6"/>
        <v>47.744146202170192</v>
      </c>
      <c r="U53" s="300">
        <v>915</v>
      </c>
      <c r="V53" s="375">
        <f t="shared" si="7"/>
        <v>52.255853797829808</v>
      </c>
      <c r="W53" s="359">
        <v>36776</v>
      </c>
      <c r="X53" s="360">
        <v>18598</v>
      </c>
      <c r="Y53" s="376">
        <f>X53/W53*100</f>
        <v>50.571024581248636</v>
      </c>
      <c r="Z53" s="360">
        <v>18178</v>
      </c>
      <c r="AA53" s="377">
        <f>Z53/W53*100</f>
        <v>49.428975418751357</v>
      </c>
    </row>
    <row r="54" spans="1:27" s="367" customFormat="1" ht="19.5" customHeight="1" thickBot="1">
      <c r="A54" s="6327"/>
      <c r="B54" s="388" t="s">
        <v>450</v>
      </c>
      <c r="C54" s="400">
        <v>1981</v>
      </c>
      <c r="D54" s="342">
        <v>937</v>
      </c>
      <c r="E54" s="389">
        <f t="shared" si="1"/>
        <v>47.299343765774857</v>
      </c>
      <c r="F54" s="402">
        <v>1044</v>
      </c>
      <c r="G54" s="405">
        <f t="shared" si="2"/>
        <v>52.700656234225143</v>
      </c>
      <c r="H54" s="392">
        <v>1933</v>
      </c>
      <c r="I54" s="346">
        <v>923</v>
      </c>
      <c r="J54" s="389">
        <f>I54/H54*100</f>
        <v>47.749612002069327</v>
      </c>
      <c r="K54" s="404">
        <v>1010</v>
      </c>
      <c r="L54" s="390">
        <f t="shared" si="3"/>
        <v>52.25038799793068</v>
      </c>
      <c r="M54" s="400">
        <v>20114</v>
      </c>
      <c r="N54" s="402">
        <v>10116</v>
      </c>
      <c r="O54" s="393">
        <f t="shared" si="4"/>
        <v>50.293328030227698</v>
      </c>
      <c r="P54" s="402">
        <v>9998</v>
      </c>
      <c r="Q54" s="394">
        <f t="shared" si="5"/>
        <v>49.706671969772302</v>
      </c>
      <c r="R54" s="400">
        <v>19791</v>
      </c>
      <c r="S54" s="402">
        <v>9959</v>
      </c>
      <c r="T54" s="393">
        <f t="shared" si="6"/>
        <v>50.320852912940225</v>
      </c>
      <c r="U54" s="402">
        <v>9832</v>
      </c>
      <c r="V54" s="394">
        <f t="shared" si="7"/>
        <v>49.679147087059775</v>
      </c>
      <c r="W54" s="284" t="s">
        <v>9</v>
      </c>
      <c r="X54" s="283" t="s">
        <v>9</v>
      </c>
      <c r="Y54" s="395" t="s">
        <v>9</v>
      </c>
      <c r="Z54" s="283" t="s">
        <v>9</v>
      </c>
      <c r="AA54" s="396" t="s">
        <v>9</v>
      </c>
    </row>
    <row r="55" spans="1:27" s="367" customFormat="1" ht="19.5" customHeight="1" thickBot="1">
      <c r="A55" s="435" t="s">
        <v>51</v>
      </c>
      <c r="B55" s="436" t="s">
        <v>451</v>
      </c>
      <c r="C55" s="437">
        <v>9105</v>
      </c>
      <c r="D55" s="438">
        <v>4445</v>
      </c>
      <c r="E55" s="439">
        <f t="shared" si="1"/>
        <v>48.81933003844042</v>
      </c>
      <c r="F55" s="440">
        <v>4660</v>
      </c>
      <c r="G55" s="441">
        <f t="shared" si="2"/>
        <v>51.18066996155958</v>
      </c>
      <c r="H55" s="440">
        <v>9051</v>
      </c>
      <c r="I55" s="442">
        <v>4438</v>
      </c>
      <c r="J55" s="443">
        <f>I55/H55*100</f>
        <v>49.033255993812844</v>
      </c>
      <c r="K55" s="442">
        <v>4613</v>
      </c>
      <c r="L55" s="441">
        <f t="shared" si="3"/>
        <v>50.966744006187156</v>
      </c>
      <c r="M55" s="437">
        <v>8956</v>
      </c>
      <c r="N55" s="440">
        <v>4396</v>
      </c>
      <c r="O55" s="444">
        <f t="shared" si="4"/>
        <v>49.084412684234039</v>
      </c>
      <c r="P55" s="440">
        <v>4560</v>
      </c>
      <c r="Q55" s="445">
        <f t="shared" si="5"/>
        <v>50.915587315765961</v>
      </c>
      <c r="R55" s="437">
        <v>8799</v>
      </c>
      <c r="S55" s="440">
        <v>4341</v>
      </c>
      <c r="T55" s="444">
        <f t="shared" si="6"/>
        <v>49.335151721786566</v>
      </c>
      <c r="U55" s="440">
        <v>4458</v>
      </c>
      <c r="V55" s="445">
        <f t="shared" si="7"/>
        <v>50.664848278213434</v>
      </c>
      <c r="W55" s="446">
        <v>16218</v>
      </c>
      <c r="X55" s="447">
        <v>8071</v>
      </c>
      <c r="Y55" s="448">
        <f>X55/W55*100</f>
        <v>49.765692440498214</v>
      </c>
      <c r="Z55" s="447">
        <v>8147</v>
      </c>
      <c r="AA55" s="449">
        <f>Z55/W55*100</f>
        <v>50.234307559501786</v>
      </c>
    </row>
    <row r="56" spans="1:27" ht="15.75" customHeight="1" thickTop="1">
      <c r="O56" s="153"/>
      <c r="Q56" s="153"/>
    </row>
    <row r="57" spans="1:27" ht="15.75" customHeight="1">
      <c r="A57" s="6248" t="s">
        <v>452</v>
      </c>
      <c r="B57" s="6249"/>
      <c r="C57" s="6249"/>
      <c r="D57" s="6249"/>
      <c r="E57" s="6249"/>
      <c r="F57" s="6249"/>
      <c r="G57" s="6249"/>
      <c r="H57" s="6249"/>
      <c r="I57" s="6249"/>
      <c r="J57" s="6249"/>
      <c r="K57" s="6249"/>
      <c r="L57" s="6249"/>
      <c r="M57" s="6249"/>
      <c r="N57" s="6249"/>
      <c r="O57" s="6249"/>
      <c r="P57" s="6249"/>
      <c r="Q57" s="6249"/>
    </row>
    <row r="58" spans="1:27" ht="15.75" customHeight="1">
      <c r="A58" s="6248" t="s">
        <v>453</v>
      </c>
      <c r="B58" s="6249"/>
      <c r="C58" s="6249"/>
      <c r="D58" s="6249"/>
      <c r="E58" s="6249"/>
      <c r="F58" s="6249"/>
      <c r="G58" s="6249"/>
      <c r="H58" s="6249"/>
      <c r="I58" s="6249"/>
      <c r="J58" s="6249"/>
      <c r="K58" s="6249"/>
      <c r="L58" s="6249"/>
      <c r="M58" s="6249"/>
      <c r="N58" s="6249"/>
      <c r="O58" s="6249"/>
      <c r="P58" s="6249"/>
      <c r="Q58" s="6249"/>
    </row>
    <row r="59" spans="1:27" ht="14.25" customHeight="1">
      <c r="A59" s="6248" t="s">
        <v>388</v>
      </c>
      <c r="B59" s="6248"/>
      <c r="C59" s="6248"/>
      <c r="D59" s="6248"/>
      <c r="E59" s="6248"/>
      <c r="F59" s="6248"/>
      <c r="G59" s="6248"/>
      <c r="H59" s="6248"/>
      <c r="I59" s="6248"/>
      <c r="J59" s="450"/>
      <c r="K59" s="450"/>
      <c r="L59" s="450"/>
      <c r="M59" s="450"/>
      <c r="N59" s="450"/>
      <c r="O59" s="450"/>
      <c r="P59" s="450"/>
      <c r="Q59" s="450"/>
      <c r="R59" s="450"/>
      <c r="S59" s="183"/>
      <c r="T59" s="183"/>
      <c r="U59" s="184"/>
      <c r="V59" s="184"/>
      <c r="W59" s="184"/>
    </row>
    <row r="60" spans="1:27">
      <c r="A60" s="6248" t="s">
        <v>81</v>
      </c>
      <c r="B60" s="6248"/>
      <c r="C60" s="6248"/>
      <c r="D60" s="6248"/>
      <c r="E60" s="6248"/>
      <c r="F60" s="6248"/>
      <c r="G60" s="6248"/>
      <c r="H60" s="6248"/>
      <c r="I60" s="6248"/>
      <c r="S60" s="451"/>
      <c r="T60" s="451"/>
      <c r="U60" s="451"/>
      <c r="V60" s="451"/>
      <c r="W60" s="451"/>
    </row>
    <row r="61" spans="1:27">
      <c r="A61" s="175"/>
      <c r="B61" s="175"/>
      <c r="C61" s="175"/>
      <c r="D61" s="175"/>
      <c r="E61" s="175"/>
      <c r="F61" s="175"/>
      <c r="G61" s="175"/>
      <c r="H61" s="175"/>
      <c r="I61" s="175"/>
      <c r="S61" s="166"/>
      <c r="T61" s="185"/>
    </row>
    <row r="62" spans="1:27">
      <c r="S62" s="451"/>
      <c r="T62" s="451"/>
      <c r="U62" s="451"/>
      <c r="V62" s="451"/>
      <c r="W62" s="451"/>
    </row>
    <row r="63" spans="1:27">
      <c r="S63" s="166"/>
      <c r="T63" s="185"/>
      <c r="Y63" s="453"/>
    </row>
    <row r="64" spans="1:27">
      <c r="S64" s="451"/>
      <c r="T64" s="451"/>
      <c r="U64" s="451"/>
      <c r="V64" s="451"/>
      <c r="W64" s="451"/>
    </row>
    <row r="65" spans="19:23">
      <c r="S65" s="166"/>
      <c r="T65" s="185"/>
    </row>
    <row r="66" spans="19:23">
      <c r="S66" s="451"/>
      <c r="T66" s="451"/>
      <c r="U66" s="451"/>
      <c r="V66" s="451"/>
      <c r="W66" s="451"/>
    </row>
    <row r="67" spans="19:23">
      <c r="S67" s="166"/>
      <c r="T67" s="185"/>
    </row>
    <row r="68" spans="19:23">
      <c r="S68" s="451"/>
      <c r="T68" s="451"/>
      <c r="U68" s="451"/>
      <c r="V68" s="451"/>
      <c r="W68" s="451"/>
    </row>
    <row r="69" spans="19:23">
      <c r="S69" s="166"/>
      <c r="T69" s="185"/>
    </row>
    <row r="70" spans="19:23">
      <c r="S70" s="451"/>
      <c r="T70" s="451"/>
      <c r="U70" s="451"/>
      <c r="V70" s="451"/>
      <c r="W70" s="451"/>
    </row>
    <row r="71" spans="19:23">
      <c r="S71" s="166"/>
      <c r="T71" s="185"/>
    </row>
  </sheetData>
  <mergeCells count="50">
    <mergeCell ref="A2:AA2"/>
    <mergeCell ref="A3:AA4"/>
    <mergeCell ref="A5:A7"/>
    <mergeCell ref="B5:B7"/>
    <mergeCell ref="C5:G5"/>
    <mergeCell ref="H5:L5"/>
    <mergeCell ref="M5:Q5"/>
    <mergeCell ref="R5:V5"/>
    <mergeCell ref="W5:AA5"/>
    <mergeCell ref="C6:C7"/>
    <mergeCell ref="Z6:Z7"/>
    <mergeCell ref="AA6:AA7"/>
    <mergeCell ref="P6:P7"/>
    <mergeCell ref="Q6:Q7"/>
    <mergeCell ref="R6:R7"/>
    <mergeCell ref="W6:W7"/>
    <mergeCell ref="A31:A33"/>
    <mergeCell ref="D6:D7"/>
    <mergeCell ref="E6:E7"/>
    <mergeCell ref="F6:F7"/>
    <mergeCell ref="G6:G7"/>
    <mergeCell ref="A26:A30"/>
    <mergeCell ref="H6:H7"/>
    <mergeCell ref="A8:A12"/>
    <mergeCell ref="A13:A14"/>
    <mergeCell ref="A15:A17"/>
    <mergeCell ref="A18:A25"/>
    <mergeCell ref="I6:I7"/>
    <mergeCell ref="X6:X7"/>
    <mergeCell ref="Y6:Y7"/>
    <mergeCell ref="J6:J7"/>
    <mergeCell ref="K6:K7"/>
    <mergeCell ref="L6:L7"/>
    <mergeCell ref="M6:M7"/>
    <mergeCell ref="N6:N7"/>
    <mergeCell ref="O6:O7"/>
    <mergeCell ref="S6:S7"/>
    <mergeCell ref="T6:T7"/>
    <mergeCell ref="U6:U7"/>
    <mergeCell ref="V6:V7"/>
    <mergeCell ref="A57:Q57"/>
    <mergeCell ref="A58:Q58"/>
    <mergeCell ref="A59:I59"/>
    <mergeCell ref="A60:I60"/>
    <mergeCell ref="A36:A37"/>
    <mergeCell ref="A38:A40"/>
    <mergeCell ref="A41:A46"/>
    <mergeCell ref="A47:A48"/>
    <mergeCell ref="A50:A52"/>
    <mergeCell ref="A53:A54"/>
  </mergeCells>
  <hyperlinks>
    <hyperlink ref="A1" r:id="rId1"/>
  </hyperlinks>
  <pageMargins left="0.82677165354330717" right="0.23622047244094491" top="0.98425196850393704" bottom="0.98425196850393704" header="0.51181102362204722" footer="0.51181102362204722"/>
  <pageSetup paperSize="9" scale="40" orientation="landscape" r:id="rId2"/>
  <headerFooter alignWithMargins="0">
    <oddFooter>&amp;R22</oddFooter>
  </headerFooter>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64">
    <pageSetUpPr fitToPage="1"/>
  </sheetPr>
  <dimension ref="A1:O107"/>
  <sheetViews>
    <sheetView view="pageBreakPreview" zoomScale="60" zoomScaleNormal="100" workbookViewId="0">
      <selection activeCell="C1" sqref="C1:L1048576"/>
    </sheetView>
  </sheetViews>
  <sheetFormatPr defaultRowHeight="12.75"/>
  <cols>
    <col min="1" max="1" width="18.28515625" style="3062" customWidth="1"/>
    <col min="2" max="2" width="37" style="3062" customWidth="1"/>
    <col min="3" max="12" width="35.7109375" style="3062" customWidth="1"/>
    <col min="13" max="256" width="9.140625" style="3062"/>
    <col min="257" max="257" width="10.7109375" style="3062" customWidth="1"/>
    <col min="258" max="258" width="22.28515625" style="3062" customWidth="1"/>
    <col min="259" max="259" width="14" style="3062" customWidth="1"/>
    <col min="260" max="260" width="13.28515625" style="3062" customWidth="1"/>
    <col min="261" max="261" width="13.85546875" style="3062" customWidth="1"/>
    <col min="262" max="262" width="11.5703125" style="3062" customWidth="1"/>
    <col min="263" max="263" width="12" style="3062" customWidth="1"/>
    <col min="264" max="264" width="11.42578125" style="3062" customWidth="1"/>
    <col min="265" max="266" width="10.85546875" style="3062" customWidth="1"/>
    <col min="267" max="267" width="11.140625" style="3062" customWidth="1"/>
    <col min="268" max="268" width="14.42578125" style="3062" customWidth="1"/>
    <col min="269" max="512" width="9.140625" style="3062"/>
    <col min="513" max="513" width="10.7109375" style="3062" customWidth="1"/>
    <col min="514" max="514" width="22.28515625" style="3062" customWidth="1"/>
    <col min="515" max="515" width="14" style="3062" customWidth="1"/>
    <col min="516" max="516" width="13.28515625" style="3062" customWidth="1"/>
    <col min="517" max="517" width="13.85546875" style="3062" customWidth="1"/>
    <col min="518" max="518" width="11.5703125" style="3062" customWidth="1"/>
    <col min="519" max="519" width="12" style="3062" customWidth="1"/>
    <col min="520" max="520" width="11.42578125" style="3062" customWidth="1"/>
    <col min="521" max="522" width="10.85546875" style="3062" customWidth="1"/>
    <col min="523" max="523" width="11.140625" style="3062" customWidth="1"/>
    <col min="524" max="524" width="14.42578125" style="3062" customWidth="1"/>
    <col min="525" max="768" width="9.140625" style="3062"/>
    <col min="769" max="769" width="10.7109375" style="3062" customWidth="1"/>
    <col min="770" max="770" width="22.28515625" style="3062" customWidth="1"/>
    <col min="771" max="771" width="14" style="3062" customWidth="1"/>
    <col min="772" max="772" width="13.28515625" style="3062" customWidth="1"/>
    <col min="773" max="773" width="13.85546875" style="3062" customWidth="1"/>
    <col min="774" max="774" width="11.5703125" style="3062" customWidth="1"/>
    <col min="775" max="775" width="12" style="3062" customWidth="1"/>
    <col min="776" max="776" width="11.42578125" style="3062" customWidth="1"/>
    <col min="777" max="778" width="10.85546875" style="3062" customWidth="1"/>
    <col min="779" max="779" width="11.140625" style="3062" customWidth="1"/>
    <col min="780" max="780" width="14.42578125" style="3062" customWidth="1"/>
    <col min="781" max="1024" width="9.140625" style="3062"/>
    <col min="1025" max="1025" width="10.7109375" style="3062" customWidth="1"/>
    <col min="1026" max="1026" width="22.28515625" style="3062" customWidth="1"/>
    <col min="1027" max="1027" width="14" style="3062" customWidth="1"/>
    <col min="1028" max="1028" width="13.28515625" style="3062" customWidth="1"/>
    <col min="1029" max="1029" width="13.85546875" style="3062" customWidth="1"/>
    <col min="1030" max="1030" width="11.5703125" style="3062" customWidth="1"/>
    <col min="1031" max="1031" width="12" style="3062" customWidth="1"/>
    <col min="1032" max="1032" width="11.42578125" style="3062" customWidth="1"/>
    <col min="1033" max="1034" width="10.85546875" style="3062" customWidth="1"/>
    <col min="1035" max="1035" width="11.140625" style="3062" customWidth="1"/>
    <col min="1036" max="1036" width="14.42578125" style="3062" customWidth="1"/>
    <col min="1037" max="1280" width="9.140625" style="3062"/>
    <col min="1281" max="1281" width="10.7109375" style="3062" customWidth="1"/>
    <col min="1282" max="1282" width="22.28515625" style="3062" customWidth="1"/>
    <col min="1283" max="1283" width="14" style="3062" customWidth="1"/>
    <col min="1284" max="1284" width="13.28515625" style="3062" customWidth="1"/>
    <col min="1285" max="1285" width="13.85546875" style="3062" customWidth="1"/>
    <col min="1286" max="1286" width="11.5703125" style="3062" customWidth="1"/>
    <col min="1287" max="1287" width="12" style="3062" customWidth="1"/>
    <col min="1288" max="1288" width="11.42578125" style="3062" customWidth="1"/>
    <col min="1289" max="1290" width="10.85546875" style="3062" customWidth="1"/>
    <col min="1291" max="1291" width="11.140625" style="3062" customWidth="1"/>
    <col min="1292" max="1292" width="14.42578125" style="3062" customWidth="1"/>
    <col min="1293" max="1536" width="9.140625" style="3062"/>
    <col min="1537" max="1537" width="10.7109375" style="3062" customWidth="1"/>
    <col min="1538" max="1538" width="22.28515625" style="3062" customWidth="1"/>
    <col min="1539" max="1539" width="14" style="3062" customWidth="1"/>
    <col min="1540" max="1540" width="13.28515625" style="3062" customWidth="1"/>
    <col min="1541" max="1541" width="13.85546875" style="3062" customWidth="1"/>
    <col min="1542" max="1542" width="11.5703125" style="3062" customWidth="1"/>
    <col min="1543" max="1543" width="12" style="3062" customWidth="1"/>
    <col min="1544" max="1544" width="11.42578125" style="3062" customWidth="1"/>
    <col min="1545" max="1546" width="10.85546875" style="3062" customWidth="1"/>
    <col min="1547" max="1547" width="11.140625" style="3062" customWidth="1"/>
    <col min="1548" max="1548" width="14.42578125" style="3062" customWidth="1"/>
    <col min="1549" max="1792" width="9.140625" style="3062"/>
    <col min="1793" max="1793" width="10.7109375" style="3062" customWidth="1"/>
    <col min="1794" max="1794" width="22.28515625" style="3062" customWidth="1"/>
    <col min="1795" max="1795" width="14" style="3062" customWidth="1"/>
    <col min="1796" max="1796" width="13.28515625" style="3062" customWidth="1"/>
    <col min="1797" max="1797" width="13.85546875" style="3062" customWidth="1"/>
    <col min="1798" max="1798" width="11.5703125" style="3062" customWidth="1"/>
    <col min="1799" max="1799" width="12" style="3062" customWidth="1"/>
    <col min="1800" max="1800" width="11.42578125" style="3062" customWidth="1"/>
    <col min="1801" max="1802" width="10.85546875" style="3062" customWidth="1"/>
    <col min="1803" max="1803" width="11.140625" style="3062" customWidth="1"/>
    <col min="1804" max="1804" width="14.42578125" style="3062" customWidth="1"/>
    <col min="1805" max="2048" width="9.140625" style="3062"/>
    <col min="2049" max="2049" width="10.7109375" style="3062" customWidth="1"/>
    <col min="2050" max="2050" width="22.28515625" style="3062" customWidth="1"/>
    <col min="2051" max="2051" width="14" style="3062" customWidth="1"/>
    <col min="2052" max="2052" width="13.28515625" style="3062" customWidth="1"/>
    <col min="2053" max="2053" width="13.85546875" style="3062" customWidth="1"/>
    <col min="2054" max="2054" width="11.5703125" style="3062" customWidth="1"/>
    <col min="2055" max="2055" width="12" style="3062" customWidth="1"/>
    <col min="2056" max="2056" width="11.42578125" style="3062" customWidth="1"/>
    <col min="2057" max="2058" width="10.85546875" style="3062" customWidth="1"/>
    <col min="2059" max="2059" width="11.140625" style="3062" customWidth="1"/>
    <col min="2060" max="2060" width="14.42578125" style="3062" customWidth="1"/>
    <col min="2061" max="2304" width="9.140625" style="3062"/>
    <col min="2305" max="2305" width="10.7109375" style="3062" customWidth="1"/>
    <col min="2306" max="2306" width="22.28515625" style="3062" customWidth="1"/>
    <col min="2307" max="2307" width="14" style="3062" customWidth="1"/>
    <col min="2308" max="2308" width="13.28515625" style="3062" customWidth="1"/>
    <col min="2309" max="2309" width="13.85546875" style="3062" customWidth="1"/>
    <col min="2310" max="2310" width="11.5703125" style="3062" customWidth="1"/>
    <col min="2311" max="2311" width="12" style="3062" customWidth="1"/>
    <col min="2312" max="2312" width="11.42578125" style="3062" customWidth="1"/>
    <col min="2313" max="2314" width="10.85546875" style="3062" customWidth="1"/>
    <col min="2315" max="2315" width="11.140625" style="3062" customWidth="1"/>
    <col min="2316" max="2316" width="14.42578125" style="3062" customWidth="1"/>
    <col min="2317" max="2560" width="9.140625" style="3062"/>
    <col min="2561" max="2561" width="10.7109375" style="3062" customWidth="1"/>
    <col min="2562" max="2562" width="22.28515625" style="3062" customWidth="1"/>
    <col min="2563" max="2563" width="14" style="3062" customWidth="1"/>
    <col min="2564" max="2564" width="13.28515625" style="3062" customWidth="1"/>
    <col min="2565" max="2565" width="13.85546875" style="3062" customWidth="1"/>
    <col min="2566" max="2566" width="11.5703125" style="3062" customWidth="1"/>
    <col min="2567" max="2567" width="12" style="3062" customWidth="1"/>
    <col min="2568" max="2568" width="11.42578125" style="3062" customWidth="1"/>
    <col min="2569" max="2570" width="10.85546875" style="3062" customWidth="1"/>
    <col min="2571" max="2571" width="11.140625" style="3062" customWidth="1"/>
    <col min="2572" max="2572" width="14.42578125" style="3062" customWidth="1"/>
    <col min="2573" max="2816" width="9.140625" style="3062"/>
    <col min="2817" max="2817" width="10.7109375" style="3062" customWidth="1"/>
    <col min="2818" max="2818" width="22.28515625" style="3062" customWidth="1"/>
    <col min="2819" max="2819" width="14" style="3062" customWidth="1"/>
    <col min="2820" max="2820" width="13.28515625" style="3062" customWidth="1"/>
    <col min="2821" max="2821" width="13.85546875" style="3062" customWidth="1"/>
    <col min="2822" max="2822" width="11.5703125" style="3062" customWidth="1"/>
    <col min="2823" max="2823" width="12" style="3062" customWidth="1"/>
    <col min="2824" max="2824" width="11.42578125" style="3062" customWidth="1"/>
    <col min="2825" max="2826" width="10.85546875" style="3062" customWidth="1"/>
    <col min="2827" max="2827" width="11.140625" style="3062" customWidth="1"/>
    <col min="2828" max="2828" width="14.42578125" style="3062" customWidth="1"/>
    <col min="2829" max="3072" width="9.140625" style="3062"/>
    <col min="3073" max="3073" width="10.7109375" style="3062" customWidth="1"/>
    <col min="3074" max="3074" width="22.28515625" style="3062" customWidth="1"/>
    <col min="3075" max="3075" width="14" style="3062" customWidth="1"/>
    <col min="3076" max="3076" width="13.28515625" style="3062" customWidth="1"/>
    <col min="3077" max="3077" width="13.85546875" style="3062" customWidth="1"/>
    <col min="3078" max="3078" width="11.5703125" style="3062" customWidth="1"/>
    <col min="3079" max="3079" width="12" style="3062" customWidth="1"/>
    <col min="3080" max="3080" width="11.42578125" style="3062" customWidth="1"/>
    <col min="3081" max="3082" width="10.85546875" style="3062" customWidth="1"/>
    <col min="3083" max="3083" width="11.140625" style="3062" customWidth="1"/>
    <col min="3084" max="3084" width="14.42578125" style="3062" customWidth="1"/>
    <col min="3085" max="3328" width="9.140625" style="3062"/>
    <col min="3329" max="3329" width="10.7109375" style="3062" customWidth="1"/>
    <col min="3330" max="3330" width="22.28515625" style="3062" customWidth="1"/>
    <col min="3331" max="3331" width="14" style="3062" customWidth="1"/>
    <col min="3332" max="3332" width="13.28515625" style="3062" customWidth="1"/>
    <col min="3333" max="3333" width="13.85546875" style="3062" customWidth="1"/>
    <col min="3334" max="3334" width="11.5703125" style="3062" customWidth="1"/>
    <col min="3335" max="3335" width="12" style="3062" customWidth="1"/>
    <col min="3336" max="3336" width="11.42578125" style="3062" customWidth="1"/>
    <col min="3337" max="3338" width="10.85546875" style="3062" customWidth="1"/>
    <col min="3339" max="3339" width="11.140625" style="3062" customWidth="1"/>
    <col min="3340" max="3340" width="14.42578125" style="3062" customWidth="1"/>
    <col min="3341" max="3584" width="9.140625" style="3062"/>
    <col min="3585" max="3585" width="10.7109375" style="3062" customWidth="1"/>
    <col min="3586" max="3586" width="22.28515625" style="3062" customWidth="1"/>
    <col min="3587" max="3587" width="14" style="3062" customWidth="1"/>
    <col min="3588" max="3588" width="13.28515625" style="3062" customWidth="1"/>
    <col min="3589" max="3589" width="13.85546875" style="3062" customWidth="1"/>
    <col min="3590" max="3590" width="11.5703125" style="3062" customWidth="1"/>
    <col min="3591" max="3591" width="12" style="3062" customWidth="1"/>
    <col min="3592" max="3592" width="11.42578125" style="3062" customWidth="1"/>
    <col min="3593" max="3594" width="10.85546875" style="3062" customWidth="1"/>
    <col min="3595" max="3595" width="11.140625" style="3062" customWidth="1"/>
    <col min="3596" max="3596" width="14.42578125" style="3062" customWidth="1"/>
    <col min="3597" max="3840" width="9.140625" style="3062"/>
    <col min="3841" max="3841" width="10.7109375" style="3062" customWidth="1"/>
    <col min="3842" max="3842" width="22.28515625" style="3062" customWidth="1"/>
    <col min="3843" max="3843" width="14" style="3062" customWidth="1"/>
    <col min="3844" max="3844" width="13.28515625" style="3062" customWidth="1"/>
    <col min="3845" max="3845" width="13.85546875" style="3062" customWidth="1"/>
    <col min="3846" max="3846" width="11.5703125" style="3062" customWidth="1"/>
    <col min="3847" max="3847" width="12" style="3062" customWidth="1"/>
    <col min="3848" max="3848" width="11.42578125" style="3062" customWidth="1"/>
    <col min="3849" max="3850" width="10.85546875" style="3062" customWidth="1"/>
    <col min="3851" max="3851" width="11.140625" style="3062" customWidth="1"/>
    <col min="3852" max="3852" width="14.42578125" style="3062" customWidth="1"/>
    <col min="3853" max="4096" width="9.140625" style="3062"/>
    <col min="4097" max="4097" width="10.7109375" style="3062" customWidth="1"/>
    <col min="4098" max="4098" width="22.28515625" style="3062" customWidth="1"/>
    <col min="4099" max="4099" width="14" style="3062" customWidth="1"/>
    <col min="4100" max="4100" width="13.28515625" style="3062" customWidth="1"/>
    <col min="4101" max="4101" width="13.85546875" style="3062" customWidth="1"/>
    <col min="4102" max="4102" width="11.5703125" style="3062" customWidth="1"/>
    <col min="4103" max="4103" width="12" style="3062" customWidth="1"/>
    <col min="4104" max="4104" width="11.42578125" style="3062" customWidth="1"/>
    <col min="4105" max="4106" width="10.85546875" style="3062" customWidth="1"/>
    <col min="4107" max="4107" width="11.140625" style="3062" customWidth="1"/>
    <col min="4108" max="4108" width="14.42578125" style="3062" customWidth="1"/>
    <col min="4109" max="4352" width="9.140625" style="3062"/>
    <col min="4353" max="4353" width="10.7109375" style="3062" customWidth="1"/>
    <col min="4354" max="4354" width="22.28515625" style="3062" customWidth="1"/>
    <col min="4355" max="4355" width="14" style="3062" customWidth="1"/>
    <col min="4356" max="4356" width="13.28515625" style="3062" customWidth="1"/>
    <col min="4357" max="4357" width="13.85546875" style="3062" customWidth="1"/>
    <col min="4358" max="4358" width="11.5703125" style="3062" customWidth="1"/>
    <col min="4359" max="4359" width="12" style="3062" customWidth="1"/>
    <col min="4360" max="4360" width="11.42578125" style="3062" customWidth="1"/>
    <col min="4361" max="4362" width="10.85546875" style="3062" customWidth="1"/>
    <col min="4363" max="4363" width="11.140625" style="3062" customWidth="1"/>
    <col min="4364" max="4364" width="14.42578125" style="3062" customWidth="1"/>
    <col min="4365" max="4608" width="9.140625" style="3062"/>
    <col min="4609" max="4609" width="10.7109375" style="3062" customWidth="1"/>
    <col min="4610" max="4610" width="22.28515625" style="3062" customWidth="1"/>
    <col min="4611" max="4611" width="14" style="3062" customWidth="1"/>
    <col min="4612" max="4612" width="13.28515625" style="3062" customWidth="1"/>
    <col min="4613" max="4613" width="13.85546875" style="3062" customWidth="1"/>
    <col min="4614" max="4614" width="11.5703125" style="3062" customWidth="1"/>
    <col min="4615" max="4615" width="12" style="3062" customWidth="1"/>
    <col min="4616" max="4616" width="11.42578125" style="3062" customWidth="1"/>
    <col min="4617" max="4618" width="10.85546875" style="3062" customWidth="1"/>
    <col min="4619" max="4619" width="11.140625" style="3062" customWidth="1"/>
    <col min="4620" max="4620" width="14.42578125" style="3062" customWidth="1"/>
    <col min="4621" max="4864" width="9.140625" style="3062"/>
    <col min="4865" max="4865" width="10.7109375" style="3062" customWidth="1"/>
    <col min="4866" max="4866" width="22.28515625" style="3062" customWidth="1"/>
    <col min="4867" max="4867" width="14" style="3062" customWidth="1"/>
    <col min="4868" max="4868" width="13.28515625" style="3062" customWidth="1"/>
    <col min="4869" max="4869" width="13.85546875" style="3062" customWidth="1"/>
    <col min="4870" max="4870" width="11.5703125" style="3062" customWidth="1"/>
    <col min="4871" max="4871" width="12" style="3062" customWidth="1"/>
    <col min="4872" max="4872" width="11.42578125" style="3062" customWidth="1"/>
    <col min="4873" max="4874" width="10.85546875" style="3062" customWidth="1"/>
    <col min="4875" max="4875" width="11.140625" style="3062" customWidth="1"/>
    <col min="4876" max="4876" width="14.42578125" style="3062" customWidth="1"/>
    <col min="4877" max="5120" width="9.140625" style="3062"/>
    <col min="5121" max="5121" width="10.7109375" style="3062" customWidth="1"/>
    <col min="5122" max="5122" width="22.28515625" style="3062" customWidth="1"/>
    <col min="5123" max="5123" width="14" style="3062" customWidth="1"/>
    <col min="5124" max="5124" width="13.28515625" style="3062" customWidth="1"/>
    <col min="5125" max="5125" width="13.85546875" style="3062" customWidth="1"/>
    <col min="5126" max="5126" width="11.5703125" style="3062" customWidth="1"/>
    <col min="5127" max="5127" width="12" style="3062" customWidth="1"/>
    <col min="5128" max="5128" width="11.42578125" style="3062" customWidth="1"/>
    <col min="5129" max="5130" width="10.85546875" style="3062" customWidth="1"/>
    <col min="5131" max="5131" width="11.140625" style="3062" customWidth="1"/>
    <col min="5132" max="5132" width="14.42578125" style="3062" customWidth="1"/>
    <col min="5133" max="5376" width="9.140625" style="3062"/>
    <col min="5377" max="5377" width="10.7109375" style="3062" customWidth="1"/>
    <col min="5378" max="5378" width="22.28515625" style="3062" customWidth="1"/>
    <col min="5379" max="5379" width="14" style="3062" customWidth="1"/>
    <col min="5380" max="5380" width="13.28515625" style="3062" customWidth="1"/>
    <col min="5381" max="5381" width="13.85546875" style="3062" customWidth="1"/>
    <col min="5382" max="5382" width="11.5703125" style="3062" customWidth="1"/>
    <col min="5383" max="5383" width="12" style="3062" customWidth="1"/>
    <col min="5384" max="5384" width="11.42578125" style="3062" customWidth="1"/>
    <col min="5385" max="5386" width="10.85546875" style="3062" customWidth="1"/>
    <col min="5387" max="5387" width="11.140625" style="3062" customWidth="1"/>
    <col min="5388" max="5388" width="14.42578125" style="3062" customWidth="1"/>
    <col min="5389" max="5632" width="9.140625" style="3062"/>
    <col min="5633" max="5633" width="10.7109375" style="3062" customWidth="1"/>
    <col min="5634" max="5634" width="22.28515625" style="3062" customWidth="1"/>
    <col min="5635" max="5635" width="14" style="3062" customWidth="1"/>
    <col min="5636" max="5636" width="13.28515625" style="3062" customWidth="1"/>
    <col min="5637" max="5637" width="13.85546875" style="3062" customWidth="1"/>
    <col min="5638" max="5638" width="11.5703125" style="3062" customWidth="1"/>
    <col min="5639" max="5639" width="12" style="3062" customWidth="1"/>
    <col min="5640" max="5640" width="11.42578125" style="3062" customWidth="1"/>
    <col min="5641" max="5642" width="10.85546875" style="3062" customWidth="1"/>
    <col min="5643" max="5643" width="11.140625" style="3062" customWidth="1"/>
    <col min="5644" max="5644" width="14.42578125" style="3062" customWidth="1"/>
    <col min="5645" max="5888" width="9.140625" style="3062"/>
    <col min="5889" max="5889" width="10.7109375" style="3062" customWidth="1"/>
    <col min="5890" max="5890" width="22.28515625" style="3062" customWidth="1"/>
    <col min="5891" max="5891" width="14" style="3062" customWidth="1"/>
    <col min="5892" max="5892" width="13.28515625" style="3062" customWidth="1"/>
    <col min="5893" max="5893" width="13.85546875" style="3062" customWidth="1"/>
    <col min="5894" max="5894" width="11.5703125" style="3062" customWidth="1"/>
    <col min="5895" max="5895" width="12" style="3062" customWidth="1"/>
    <col min="5896" max="5896" width="11.42578125" style="3062" customWidth="1"/>
    <col min="5897" max="5898" width="10.85546875" style="3062" customWidth="1"/>
    <col min="5899" max="5899" width="11.140625" style="3062" customWidth="1"/>
    <col min="5900" max="5900" width="14.42578125" style="3062" customWidth="1"/>
    <col min="5901" max="6144" width="9.140625" style="3062"/>
    <col min="6145" max="6145" width="10.7109375" style="3062" customWidth="1"/>
    <col min="6146" max="6146" width="22.28515625" style="3062" customWidth="1"/>
    <col min="6147" max="6147" width="14" style="3062" customWidth="1"/>
    <col min="6148" max="6148" width="13.28515625" style="3062" customWidth="1"/>
    <col min="6149" max="6149" width="13.85546875" style="3062" customWidth="1"/>
    <col min="6150" max="6150" width="11.5703125" style="3062" customWidth="1"/>
    <col min="6151" max="6151" width="12" style="3062" customWidth="1"/>
    <col min="6152" max="6152" width="11.42578125" style="3062" customWidth="1"/>
    <col min="6153" max="6154" width="10.85546875" style="3062" customWidth="1"/>
    <col min="6155" max="6155" width="11.140625" style="3062" customWidth="1"/>
    <col min="6156" max="6156" width="14.42578125" style="3062" customWidth="1"/>
    <col min="6157" max="6400" width="9.140625" style="3062"/>
    <col min="6401" max="6401" width="10.7109375" style="3062" customWidth="1"/>
    <col min="6402" max="6402" width="22.28515625" style="3062" customWidth="1"/>
    <col min="6403" max="6403" width="14" style="3062" customWidth="1"/>
    <col min="6404" max="6404" width="13.28515625" style="3062" customWidth="1"/>
    <col min="6405" max="6405" width="13.85546875" style="3062" customWidth="1"/>
    <col min="6406" max="6406" width="11.5703125" style="3062" customWidth="1"/>
    <col min="6407" max="6407" width="12" style="3062" customWidth="1"/>
    <col min="6408" max="6408" width="11.42578125" style="3062" customWidth="1"/>
    <col min="6409" max="6410" width="10.85546875" style="3062" customWidth="1"/>
    <col min="6411" max="6411" width="11.140625" style="3062" customWidth="1"/>
    <col min="6412" max="6412" width="14.42578125" style="3062" customWidth="1"/>
    <col min="6413" max="6656" width="9.140625" style="3062"/>
    <col min="6657" max="6657" width="10.7109375" style="3062" customWidth="1"/>
    <col min="6658" max="6658" width="22.28515625" style="3062" customWidth="1"/>
    <col min="6659" max="6659" width="14" style="3062" customWidth="1"/>
    <col min="6660" max="6660" width="13.28515625" style="3062" customWidth="1"/>
    <col min="6661" max="6661" width="13.85546875" style="3062" customWidth="1"/>
    <col min="6662" max="6662" width="11.5703125" style="3062" customWidth="1"/>
    <col min="6663" max="6663" width="12" style="3062" customWidth="1"/>
    <col min="6664" max="6664" width="11.42578125" style="3062" customWidth="1"/>
    <col min="6665" max="6666" width="10.85546875" style="3062" customWidth="1"/>
    <col min="6667" max="6667" width="11.140625" style="3062" customWidth="1"/>
    <col min="6668" max="6668" width="14.42578125" style="3062" customWidth="1"/>
    <col min="6669" max="6912" width="9.140625" style="3062"/>
    <col min="6913" max="6913" width="10.7109375" style="3062" customWidth="1"/>
    <col min="6914" max="6914" width="22.28515625" style="3062" customWidth="1"/>
    <col min="6915" max="6915" width="14" style="3062" customWidth="1"/>
    <col min="6916" max="6916" width="13.28515625" style="3062" customWidth="1"/>
    <col min="6917" max="6917" width="13.85546875" style="3062" customWidth="1"/>
    <col min="6918" max="6918" width="11.5703125" style="3062" customWidth="1"/>
    <col min="6919" max="6919" width="12" style="3062" customWidth="1"/>
    <col min="6920" max="6920" width="11.42578125" style="3062" customWidth="1"/>
    <col min="6921" max="6922" width="10.85546875" style="3062" customWidth="1"/>
    <col min="6923" max="6923" width="11.140625" style="3062" customWidth="1"/>
    <col min="6924" max="6924" width="14.42578125" style="3062" customWidth="1"/>
    <col min="6925" max="7168" width="9.140625" style="3062"/>
    <col min="7169" max="7169" width="10.7109375" style="3062" customWidth="1"/>
    <col min="7170" max="7170" width="22.28515625" style="3062" customWidth="1"/>
    <col min="7171" max="7171" width="14" style="3062" customWidth="1"/>
    <col min="7172" max="7172" width="13.28515625" style="3062" customWidth="1"/>
    <col min="7173" max="7173" width="13.85546875" style="3062" customWidth="1"/>
    <col min="7174" max="7174" width="11.5703125" style="3062" customWidth="1"/>
    <col min="7175" max="7175" width="12" style="3062" customWidth="1"/>
    <col min="7176" max="7176" width="11.42578125" style="3062" customWidth="1"/>
    <col min="7177" max="7178" width="10.85546875" style="3062" customWidth="1"/>
    <col min="7179" max="7179" width="11.140625" style="3062" customWidth="1"/>
    <col min="7180" max="7180" width="14.42578125" style="3062" customWidth="1"/>
    <col min="7181" max="7424" width="9.140625" style="3062"/>
    <col min="7425" max="7425" width="10.7109375" style="3062" customWidth="1"/>
    <col min="7426" max="7426" width="22.28515625" style="3062" customWidth="1"/>
    <col min="7427" max="7427" width="14" style="3062" customWidth="1"/>
    <col min="7428" max="7428" width="13.28515625" style="3062" customWidth="1"/>
    <col min="7429" max="7429" width="13.85546875" style="3062" customWidth="1"/>
    <col min="7430" max="7430" width="11.5703125" style="3062" customWidth="1"/>
    <col min="7431" max="7431" width="12" style="3062" customWidth="1"/>
    <col min="7432" max="7432" width="11.42578125" style="3062" customWidth="1"/>
    <col min="7433" max="7434" width="10.85546875" style="3062" customWidth="1"/>
    <col min="7435" max="7435" width="11.140625" style="3062" customWidth="1"/>
    <col min="7436" max="7436" width="14.42578125" style="3062" customWidth="1"/>
    <col min="7437" max="7680" width="9.140625" style="3062"/>
    <col min="7681" max="7681" width="10.7109375" style="3062" customWidth="1"/>
    <col min="7682" max="7682" width="22.28515625" style="3062" customWidth="1"/>
    <col min="7683" max="7683" width="14" style="3062" customWidth="1"/>
    <col min="7684" max="7684" width="13.28515625" style="3062" customWidth="1"/>
    <col min="7685" max="7685" width="13.85546875" style="3062" customWidth="1"/>
    <col min="7686" max="7686" width="11.5703125" style="3062" customWidth="1"/>
    <col min="7687" max="7687" width="12" style="3062" customWidth="1"/>
    <col min="7688" max="7688" width="11.42578125" style="3062" customWidth="1"/>
    <col min="7689" max="7690" width="10.85546875" style="3062" customWidth="1"/>
    <col min="7691" max="7691" width="11.140625" style="3062" customWidth="1"/>
    <col min="7692" max="7692" width="14.42578125" style="3062" customWidth="1"/>
    <col min="7693" max="7936" width="9.140625" style="3062"/>
    <col min="7937" max="7937" width="10.7109375" style="3062" customWidth="1"/>
    <col min="7938" max="7938" width="22.28515625" style="3062" customWidth="1"/>
    <col min="7939" max="7939" width="14" style="3062" customWidth="1"/>
    <col min="7940" max="7940" width="13.28515625" style="3062" customWidth="1"/>
    <col min="7941" max="7941" width="13.85546875" style="3062" customWidth="1"/>
    <col min="7942" max="7942" width="11.5703125" style="3062" customWidth="1"/>
    <col min="7943" max="7943" width="12" style="3062" customWidth="1"/>
    <col min="7944" max="7944" width="11.42578125" style="3062" customWidth="1"/>
    <col min="7945" max="7946" width="10.85546875" style="3062" customWidth="1"/>
    <col min="7947" max="7947" width="11.140625" style="3062" customWidth="1"/>
    <col min="7948" max="7948" width="14.42578125" style="3062" customWidth="1"/>
    <col min="7949" max="8192" width="9.140625" style="3062"/>
    <col min="8193" max="8193" width="10.7109375" style="3062" customWidth="1"/>
    <col min="8194" max="8194" width="22.28515625" style="3062" customWidth="1"/>
    <col min="8195" max="8195" width="14" style="3062" customWidth="1"/>
    <col min="8196" max="8196" width="13.28515625" style="3062" customWidth="1"/>
    <col min="8197" max="8197" width="13.85546875" style="3062" customWidth="1"/>
    <col min="8198" max="8198" width="11.5703125" style="3062" customWidth="1"/>
    <col min="8199" max="8199" width="12" style="3062" customWidth="1"/>
    <col min="8200" max="8200" width="11.42578125" style="3062" customWidth="1"/>
    <col min="8201" max="8202" width="10.85546875" style="3062" customWidth="1"/>
    <col min="8203" max="8203" width="11.140625" style="3062" customWidth="1"/>
    <col min="8204" max="8204" width="14.42578125" style="3062" customWidth="1"/>
    <col min="8205" max="8448" width="9.140625" style="3062"/>
    <col min="8449" max="8449" width="10.7109375" style="3062" customWidth="1"/>
    <col min="8450" max="8450" width="22.28515625" style="3062" customWidth="1"/>
    <col min="8451" max="8451" width="14" style="3062" customWidth="1"/>
    <col min="8452" max="8452" width="13.28515625" style="3062" customWidth="1"/>
    <col min="8453" max="8453" width="13.85546875" style="3062" customWidth="1"/>
    <col min="8454" max="8454" width="11.5703125" style="3062" customWidth="1"/>
    <col min="8455" max="8455" width="12" style="3062" customWidth="1"/>
    <col min="8456" max="8456" width="11.42578125" style="3062" customWidth="1"/>
    <col min="8457" max="8458" width="10.85546875" style="3062" customWidth="1"/>
    <col min="8459" max="8459" width="11.140625" style="3062" customWidth="1"/>
    <col min="8460" max="8460" width="14.42578125" style="3062" customWidth="1"/>
    <col min="8461" max="8704" width="9.140625" style="3062"/>
    <col min="8705" max="8705" width="10.7109375" style="3062" customWidth="1"/>
    <col min="8706" max="8706" width="22.28515625" style="3062" customWidth="1"/>
    <col min="8707" max="8707" width="14" style="3062" customWidth="1"/>
    <col min="8708" max="8708" width="13.28515625" style="3062" customWidth="1"/>
    <col min="8709" max="8709" width="13.85546875" style="3062" customWidth="1"/>
    <col min="8710" max="8710" width="11.5703125" style="3062" customWidth="1"/>
    <col min="8711" max="8711" width="12" style="3062" customWidth="1"/>
    <col min="8712" max="8712" width="11.42578125" style="3062" customWidth="1"/>
    <col min="8713" max="8714" width="10.85546875" style="3062" customWidth="1"/>
    <col min="8715" max="8715" width="11.140625" style="3062" customWidth="1"/>
    <col min="8716" max="8716" width="14.42578125" style="3062" customWidth="1"/>
    <col min="8717" max="8960" width="9.140625" style="3062"/>
    <col min="8961" max="8961" width="10.7109375" style="3062" customWidth="1"/>
    <col min="8962" max="8962" width="22.28515625" style="3062" customWidth="1"/>
    <col min="8963" max="8963" width="14" style="3062" customWidth="1"/>
    <col min="8964" max="8964" width="13.28515625" style="3062" customWidth="1"/>
    <col min="8965" max="8965" width="13.85546875" style="3062" customWidth="1"/>
    <col min="8966" max="8966" width="11.5703125" style="3062" customWidth="1"/>
    <col min="8967" max="8967" width="12" style="3062" customWidth="1"/>
    <col min="8968" max="8968" width="11.42578125" style="3062" customWidth="1"/>
    <col min="8969" max="8970" width="10.85546875" style="3062" customWidth="1"/>
    <col min="8971" max="8971" width="11.140625" style="3062" customWidth="1"/>
    <col min="8972" max="8972" width="14.42578125" style="3062" customWidth="1"/>
    <col min="8973" max="9216" width="9.140625" style="3062"/>
    <col min="9217" max="9217" width="10.7109375" style="3062" customWidth="1"/>
    <col min="9218" max="9218" width="22.28515625" style="3062" customWidth="1"/>
    <col min="9219" max="9219" width="14" style="3062" customWidth="1"/>
    <col min="9220" max="9220" width="13.28515625" style="3062" customWidth="1"/>
    <col min="9221" max="9221" width="13.85546875" style="3062" customWidth="1"/>
    <col min="9222" max="9222" width="11.5703125" style="3062" customWidth="1"/>
    <col min="9223" max="9223" width="12" style="3062" customWidth="1"/>
    <col min="9224" max="9224" width="11.42578125" style="3062" customWidth="1"/>
    <col min="9225" max="9226" width="10.85546875" style="3062" customWidth="1"/>
    <col min="9227" max="9227" width="11.140625" style="3062" customWidth="1"/>
    <col min="9228" max="9228" width="14.42578125" style="3062" customWidth="1"/>
    <col min="9229" max="9472" width="9.140625" style="3062"/>
    <col min="9473" max="9473" width="10.7109375" style="3062" customWidth="1"/>
    <col min="9474" max="9474" width="22.28515625" style="3062" customWidth="1"/>
    <col min="9475" max="9475" width="14" style="3062" customWidth="1"/>
    <col min="9476" max="9476" width="13.28515625" style="3062" customWidth="1"/>
    <col min="9477" max="9477" width="13.85546875" style="3062" customWidth="1"/>
    <col min="9478" max="9478" width="11.5703125" style="3062" customWidth="1"/>
    <col min="9479" max="9479" width="12" style="3062" customWidth="1"/>
    <col min="9480" max="9480" width="11.42578125" style="3062" customWidth="1"/>
    <col min="9481" max="9482" width="10.85546875" style="3062" customWidth="1"/>
    <col min="9483" max="9483" width="11.140625" style="3062" customWidth="1"/>
    <col min="9484" max="9484" width="14.42578125" style="3062" customWidth="1"/>
    <col min="9485" max="9728" width="9.140625" style="3062"/>
    <col min="9729" max="9729" width="10.7109375" style="3062" customWidth="1"/>
    <col min="9730" max="9730" width="22.28515625" style="3062" customWidth="1"/>
    <col min="9731" max="9731" width="14" style="3062" customWidth="1"/>
    <col min="9732" max="9732" width="13.28515625" style="3062" customWidth="1"/>
    <col min="9733" max="9733" width="13.85546875" style="3062" customWidth="1"/>
    <col min="9734" max="9734" width="11.5703125" style="3062" customWidth="1"/>
    <col min="9735" max="9735" width="12" style="3062" customWidth="1"/>
    <col min="9736" max="9736" width="11.42578125" style="3062" customWidth="1"/>
    <col min="9737" max="9738" width="10.85546875" style="3062" customWidth="1"/>
    <col min="9739" max="9739" width="11.140625" style="3062" customWidth="1"/>
    <col min="9740" max="9740" width="14.42578125" style="3062" customWidth="1"/>
    <col min="9741" max="9984" width="9.140625" style="3062"/>
    <col min="9985" max="9985" width="10.7109375" style="3062" customWidth="1"/>
    <col min="9986" max="9986" width="22.28515625" style="3062" customWidth="1"/>
    <col min="9987" max="9987" width="14" style="3062" customWidth="1"/>
    <col min="9988" max="9988" width="13.28515625" style="3062" customWidth="1"/>
    <col min="9989" max="9989" width="13.85546875" style="3062" customWidth="1"/>
    <col min="9990" max="9990" width="11.5703125" style="3062" customWidth="1"/>
    <col min="9991" max="9991" width="12" style="3062" customWidth="1"/>
    <col min="9992" max="9992" width="11.42578125" style="3062" customWidth="1"/>
    <col min="9993" max="9994" width="10.85546875" style="3062" customWidth="1"/>
    <col min="9995" max="9995" width="11.140625" style="3062" customWidth="1"/>
    <col min="9996" max="9996" width="14.42578125" style="3062" customWidth="1"/>
    <col min="9997" max="10240" width="9.140625" style="3062"/>
    <col min="10241" max="10241" width="10.7109375" style="3062" customWidth="1"/>
    <col min="10242" max="10242" width="22.28515625" style="3062" customWidth="1"/>
    <col min="10243" max="10243" width="14" style="3062" customWidth="1"/>
    <col min="10244" max="10244" width="13.28515625" style="3062" customWidth="1"/>
    <col min="10245" max="10245" width="13.85546875" style="3062" customWidth="1"/>
    <col min="10246" max="10246" width="11.5703125" style="3062" customWidth="1"/>
    <col min="10247" max="10247" width="12" style="3062" customWidth="1"/>
    <col min="10248" max="10248" width="11.42578125" style="3062" customWidth="1"/>
    <col min="10249" max="10250" width="10.85546875" style="3062" customWidth="1"/>
    <col min="10251" max="10251" width="11.140625" style="3062" customWidth="1"/>
    <col min="10252" max="10252" width="14.42578125" style="3062" customWidth="1"/>
    <col min="10253" max="10496" width="9.140625" style="3062"/>
    <col min="10497" max="10497" width="10.7109375" style="3062" customWidth="1"/>
    <col min="10498" max="10498" width="22.28515625" style="3062" customWidth="1"/>
    <col min="10499" max="10499" width="14" style="3062" customWidth="1"/>
    <col min="10500" max="10500" width="13.28515625" style="3062" customWidth="1"/>
    <col min="10501" max="10501" width="13.85546875" style="3062" customWidth="1"/>
    <col min="10502" max="10502" width="11.5703125" style="3062" customWidth="1"/>
    <col min="10503" max="10503" width="12" style="3062" customWidth="1"/>
    <col min="10504" max="10504" width="11.42578125" style="3062" customWidth="1"/>
    <col min="10505" max="10506" width="10.85546875" style="3062" customWidth="1"/>
    <col min="10507" max="10507" width="11.140625" style="3062" customWidth="1"/>
    <col min="10508" max="10508" width="14.42578125" style="3062" customWidth="1"/>
    <col min="10509" max="10752" width="9.140625" style="3062"/>
    <col min="10753" max="10753" width="10.7109375" style="3062" customWidth="1"/>
    <col min="10754" max="10754" width="22.28515625" style="3062" customWidth="1"/>
    <col min="10755" max="10755" width="14" style="3062" customWidth="1"/>
    <col min="10756" max="10756" width="13.28515625" style="3062" customWidth="1"/>
    <col min="10757" max="10757" width="13.85546875" style="3062" customWidth="1"/>
    <col min="10758" max="10758" width="11.5703125" style="3062" customWidth="1"/>
    <col min="10759" max="10759" width="12" style="3062" customWidth="1"/>
    <col min="10760" max="10760" width="11.42578125" style="3062" customWidth="1"/>
    <col min="10761" max="10762" width="10.85546875" style="3062" customWidth="1"/>
    <col min="10763" max="10763" width="11.140625" style="3062" customWidth="1"/>
    <col min="10764" max="10764" width="14.42578125" style="3062" customWidth="1"/>
    <col min="10765" max="11008" width="9.140625" style="3062"/>
    <col min="11009" max="11009" width="10.7109375" style="3062" customWidth="1"/>
    <col min="11010" max="11010" width="22.28515625" style="3062" customWidth="1"/>
    <col min="11011" max="11011" width="14" style="3062" customWidth="1"/>
    <col min="11012" max="11012" width="13.28515625" style="3062" customWidth="1"/>
    <col min="11013" max="11013" width="13.85546875" style="3062" customWidth="1"/>
    <col min="11014" max="11014" width="11.5703125" style="3062" customWidth="1"/>
    <col min="11015" max="11015" width="12" style="3062" customWidth="1"/>
    <col min="11016" max="11016" width="11.42578125" style="3062" customWidth="1"/>
    <col min="11017" max="11018" width="10.85546875" style="3062" customWidth="1"/>
    <col min="11019" max="11019" width="11.140625" style="3062" customWidth="1"/>
    <col min="11020" max="11020" width="14.42578125" style="3062" customWidth="1"/>
    <col min="11021" max="11264" width="9.140625" style="3062"/>
    <col min="11265" max="11265" width="10.7109375" style="3062" customWidth="1"/>
    <col min="11266" max="11266" width="22.28515625" style="3062" customWidth="1"/>
    <col min="11267" max="11267" width="14" style="3062" customWidth="1"/>
    <col min="11268" max="11268" width="13.28515625" style="3062" customWidth="1"/>
    <col min="11269" max="11269" width="13.85546875" style="3062" customWidth="1"/>
    <col min="11270" max="11270" width="11.5703125" style="3062" customWidth="1"/>
    <col min="11271" max="11271" width="12" style="3062" customWidth="1"/>
    <col min="11272" max="11272" width="11.42578125" style="3062" customWidth="1"/>
    <col min="11273" max="11274" width="10.85546875" style="3062" customWidth="1"/>
    <col min="11275" max="11275" width="11.140625" style="3062" customWidth="1"/>
    <col min="11276" max="11276" width="14.42578125" style="3062" customWidth="1"/>
    <col min="11277" max="11520" width="9.140625" style="3062"/>
    <col min="11521" max="11521" width="10.7109375" style="3062" customWidth="1"/>
    <col min="11522" max="11522" width="22.28515625" style="3062" customWidth="1"/>
    <col min="11523" max="11523" width="14" style="3062" customWidth="1"/>
    <col min="11524" max="11524" width="13.28515625" style="3062" customWidth="1"/>
    <col min="11525" max="11525" width="13.85546875" style="3062" customWidth="1"/>
    <col min="11526" max="11526" width="11.5703125" style="3062" customWidth="1"/>
    <col min="11527" max="11527" width="12" style="3062" customWidth="1"/>
    <col min="11528" max="11528" width="11.42578125" style="3062" customWidth="1"/>
    <col min="11529" max="11530" width="10.85546875" style="3062" customWidth="1"/>
    <col min="11531" max="11531" width="11.140625" style="3062" customWidth="1"/>
    <col min="11532" max="11532" width="14.42578125" style="3062" customWidth="1"/>
    <col min="11533" max="11776" width="9.140625" style="3062"/>
    <col min="11777" max="11777" width="10.7109375" style="3062" customWidth="1"/>
    <col min="11778" max="11778" width="22.28515625" style="3062" customWidth="1"/>
    <col min="11779" max="11779" width="14" style="3062" customWidth="1"/>
    <col min="11780" max="11780" width="13.28515625" style="3062" customWidth="1"/>
    <col min="11781" max="11781" width="13.85546875" style="3062" customWidth="1"/>
    <col min="11782" max="11782" width="11.5703125" style="3062" customWidth="1"/>
    <col min="11783" max="11783" width="12" style="3062" customWidth="1"/>
    <col min="11784" max="11784" width="11.42578125" style="3062" customWidth="1"/>
    <col min="11785" max="11786" width="10.85546875" style="3062" customWidth="1"/>
    <col min="11787" max="11787" width="11.140625" style="3062" customWidth="1"/>
    <col min="11788" max="11788" width="14.42578125" style="3062" customWidth="1"/>
    <col min="11789" max="12032" width="9.140625" style="3062"/>
    <col min="12033" max="12033" width="10.7109375" style="3062" customWidth="1"/>
    <col min="12034" max="12034" width="22.28515625" style="3062" customWidth="1"/>
    <col min="12035" max="12035" width="14" style="3062" customWidth="1"/>
    <col min="12036" max="12036" width="13.28515625" style="3062" customWidth="1"/>
    <col min="12037" max="12037" width="13.85546875" style="3062" customWidth="1"/>
    <col min="12038" max="12038" width="11.5703125" style="3062" customWidth="1"/>
    <col min="12039" max="12039" width="12" style="3062" customWidth="1"/>
    <col min="12040" max="12040" width="11.42578125" style="3062" customWidth="1"/>
    <col min="12041" max="12042" width="10.85546875" style="3062" customWidth="1"/>
    <col min="12043" max="12043" width="11.140625" style="3062" customWidth="1"/>
    <col min="12044" max="12044" width="14.42578125" style="3062" customWidth="1"/>
    <col min="12045" max="12288" width="9.140625" style="3062"/>
    <col min="12289" max="12289" width="10.7109375" style="3062" customWidth="1"/>
    <col min="12290" max="12290" width="22.28515625" style="3062" customWidth="1"/>
    <col min="12291" max="12291" width="14" style="3062" customWidth="1"/>
    <col min="12292" max="12292" width="13.28515625" style="3062" customWidth="1"/>
    <col min="12293" max="12293" width="13.85546875" style="3062" customWidth="1"/>
    <col min="12294" max="12294" width="11.5703125" style="3062" customWidth="1"/>
    <col min="12295" max="12295" width="12" style="3062" customWidth="1"/>
    <col min="12296" max="12296" width="11.42578125" style="3062" customWidth="1"/>
    <col min="12297" max="12298" width="10.85546875" style="3062" customWidth="1"/>
    <col min="12299" max="12299" width="11.140625" style="3062" customWidth="1"/>
    <col min="12300" max="12300" width="14.42578125" style="3062" customWidth="1"/>
    <col min="12301" max="12544" width="9.140625" style="3062"/>
    <col min="12545" max="12545" width="10.7109375" style="3062" customWidth="1"/>
    <col min="12546" max="12546" width="22.28515625" style="3062" customWidth="1"/>
    <col min="12547" max="12547" width="14" style="3062" customWidth="1"/>
    <col min="12548" max="12548" width="13.28515625" style="3062" customWidth="1"/>
    <col min="12549" max="12549" width="13.85546875" style="3062" customWidth="1"/>
    <col min="12550" max="12550" width="11.5703125" style="3062" customWidth="1"/>
    <col min="12551" max="12551" width="12" style="3062" customWidth="1"/>
    <col min="12552" max="12552" width="11.42578125" style="3062" customWidth="1"/>
    <col min="12553" max="12554" width="10.85546875" style="3062" customWidth="1"/>
    <col min="12555" max="12555" width="11.140625" style="3062" customWidth="1"/>
    <col min="12556" max="12556" width="14.42578125" style="3062" customWidth="1"/>
    <col min="12557" max="12800" width="9.140625" style="3062"/>
    <col min="12801" max="12801" width="10.7109375" style="3062" customWidth="1"/>
    <col min="12802" max="12802" width="22.28515625" style="3062" customWidth="1"/>
    <col min="12803" max="12803" width="14" style="3062" customWidth="1"/>
    <col min="12804" max="12804" width="13.28515625" style="3062" customWidth="1"/>
    <col min="12805" max="12805" width="13.85546875" style="3062" customWidth="1"/>
    <col min="12806" max="12806" width="11.5703125" style="3062" customWidth="1"/>
    <col min="12807" max="12807" width="12" style="3062" customWidth="1"/>
    <col min="12808" max="12808" width="11.42578125" style="3062" customWidth="1"/>
    <col min="12809" max="12810" width="10.85546875" style="3062" customWidth="1"/>
    <col min="12811" max="12811" width="11.140625" style="3062" customWidth="1"/>
    <col min="12812" max="12812" width="14.42578125" style="3062" customWidth="1"/>
    <col min="12813" max="13056" width="9.140625" style="3062"/>
    <col min="13057" max="13057" width="10.7109375" style="3062" customWidth="1"/>
    <col min="13058" max="13058" width="22.28515625" style="3062" customWidth="1"/>
    <col min="13059" max="13059" width="14" style="3062" customWidth="1"/>
    <col min="13060" max="13060" width="13.28515625" style="3062" customWidth="1"/>
    <col min="13061" max="13061" width="13.85546875" style="3062" customWidth="1"/>
    <col min="13062" max="13062" width="11.5703125" style="3062" customWidth="1"/>
    <col min="13063" max="13063" width="12" style="3062" customWidth="1"/>
    <col min="13064" max="13064" width="11.42578125" style="3062" customWidth="1"/>
    <col min="13065" max="13066" width="10.85546875" style="3062" customWidth="1"/>
    <col min="13067" max="13067" width="11.140625" style="3062" customWidth="1"/>
    <col min="13068" max="13068" width="14.42578125" style="3062" customWidth="1"/>
    <col min="13069" max="13312" width="9.140625" style="3062"/>
    <col min="13313" max="13313" width="10.7109375" style="3062" customWidth="1"/>
    <col min="13314" max="13314" width="22.28515625" style="3062" customWidth="1"/>
    <col min="13315" max="13315" width="14" style="3062" customWidth="1"/>
    <col min="13316" max="13316" width="13.28515625" style="3062" customWidth="1"/>
    <col min="13317" max="13317" width="13.85546875" style="3062" customWidth="1"/>
    <col min="13318" max="13318" width="11.5703125" style="3062" customWidth="1"/>
    <col min="13319" max="13319" width="12" style="3062" customWidth="1"/>
    <col min="13320" max="13320" width="11.42578125" style="3062" customWidth="1"/>
    <col min="13321" max="13322" width="10.85546875" style="3062" customWidth="1"/>
    <col min="13323" max="13323" width="11.140625" style="3062" customWidth="1"/>
    <col min="13324" max="13324" width="14.42578125" style="3062" customWidth="1"/>
    <col min="13325" max="13568" width="9.140625" style="3062"/>
    <col min="13569" max="13569" width="10.7109375" style="3062" customWidth="1"/>
    <col min="13570" max="13570" width="22.28515625" style="3062" customWidth="1"/>
    <col min="13571" max="13571" width="14" style="3062" customWidth="1"/>
    <col min="13572" max="13572" width="13.28515625" style="3062" customWidth="1"/>
    <col min="13573" max="13573" width="13.85546875" style="3062" customWidth="1"/>
    <col min="13574" max="13574" width="11.5703125" style="3062" customWidth="1"/>
    <col min="13575" max="13575" width="12" style="3062" customWidth="1"/>
    <col min="13576" max="13576" width="11.42578125" style="3062" customWidth="1"/>
    <col min="13577" max="13578" width="10.85546875" style="3062" customWidth="1"/>
    <col min="13579" max="13579" width="11.140625" style="3062" customWidth="1"/>
    <col min="13580" max="13580" width="14.42578125" style="3062" customWidth="1"/>
    <col min="13581" max="13824" width="9.140625" style="3062"/>
    <col min="13825" max="13825" width="10.7109375" style="3062" customWidth="1"/>
    <col min="13826" max="13826" width="22.28515625" style="3062" customWidth="1"/>
    <col min="13827" max="13827" width="14" style="3062" customWidth="1"/>
    <col min="13828" max="13828" width="13.28515625" style="3062" customWidth="1"/>
    <col min="13829" max="13829" width="13.85546875" style="3062" customWidth="1"/>
    <col min="13830" max="13830" width="11.5703125" style="3062" customWidth="1"/>
    <col min="13831" max="13831" width="12" style="3062" customWidth="1"/>
    <col min="13832" max="13832" width="11.42578125" style="3062" customWidth="1"/>
    <col min="13833" max="13834" width="10.85546875" style="3062" customWidth="1"/>
    <col min="13835" max="13835" width="11.140625" style="3062" customWidth="1"/>
    <col min="13836" max="13836" width="14.42578125" style="3062" customWidth="1"/>
    <col min="13837" max="14080" width="9.140625" style="3062"/>
    <col min="14081" max="14081" width="10.7109375" style="3062" customWidth="1"/>
    <col min="14082" max="14082" width="22.28515625" style="3062" customWidth="1"/>
    <col min="14083" max="14083" width="14" style="3062" customWidth="1"/>
    <col min="14084" max="14084" width="13.28515625" style="3062" customWidth="1"/>
    <col min="14085" max="14085" width="13.85546875" style="3062" customWidth="1"/>
    <col min="14086" max="14086" width="11.5703125" style="3062" customWidth="1"/>
    <col min="14087" max="14087" width="12" style="3062" customWidth="1"/>
    <col min="14088" max="14088" width="11.42578125" style="3062" customWidth="1"/>
    <col min="14089" max="14090" width="10.85546875" style="3062" customWidth="1"/>
    <col min="14091" max="14091" width="11.140625" style="3062" customWidth="1"/>
    <col min="14092" max="14092" width="14.42578125" style="3062" customWidth="1"/>
    <col min="14093" max="14336" width="9.140625" style="3062"/>
    <col min="14337" max="14337" width="10.7109375" style="3062" customWidth="1"/>
    <col min="14338" max="14338" width="22.28515625" style="3062" customWidth="1"/>
    <col min="14339" max="14339" width="14" style="3062" customWidth="1"/>
    <col min="14340" max="14340" width="13.28515625" style="3062" customWidth="1"/>
    <col min="14341" max="14341" width="13.85546875" style="3062" customWidth="1"/>
    <col min="14342" max="14342" width="11.5703125" style="3062" customWidth="1"/>
    <col min="14343" max="14343" width="12" style="3062" customWidth="1"/>
    <col min="14344" max="14344" width="11.42578125" style="3062" customWidth="1"/>
    <col min="14345" max="14346" width="10.85546875" style="3062" customWidth="1"/>
    <col min="14347" max="14347" width="11.140625" style="3062" customWidth="1"/>
    <col min="14348" max="14348" width="14.42578125" style="3062" customWidth="1"/>
    <col min="14349" max="14592" width="9.140625" style="3062"/>
    <col min="14593" max="14593" width="10.7109375" style="3062" customWidth="1"/>
    <col min="14594" max="14594" width="22.28515625" style="3062" customWidth="1"/>
    <col min="14595" max="14595" width="14" style="3062" customWidth="1"/>
    <col min="14596" max="14596" width="13.28515625" style="3062" customWidth="1"/>
    <col min="14597" max="14597" width="13.85546875" style="3062" customWidth="1"/>
    <col min="14598" max="14598" width="11.5703125" style="3062" customWidth="1"/>
    <col min="14599" max="14599" width="12" style="3062" customWidth="1"/>
    <col min="14600" max="14600" width="11.42578125" style="3062" customWidth="1"/>
    <col min="14601" max="14602" width="10.85546875" style="3062" customWidth="1"/>
    <col min="14603" max="14603" width="11.140625" style="3062" customWidth="1"/>
    <col min="14604" max="14604" width="14.42578125" style="3062" customWidth="1"/>
    <col min="14605" max="14848" width="9.140625" style="3062"/>
    <col min="14849" max="14849" width="10.7109375" style="3062" customWidth="1"/>
    <col min="14850" max="14850" width="22.28515625" style="3062" customWidth="1"/>
    <col min="14851" max="14851" width="14" style="3062" customWidth="1"/>
    <col min="14852" max="14852" width="13.28515625" style="3062" customWidth="1"/>
    <col min="14853" max="14853" width="13.85546875" style="3062" customWidth="1"/>
    <col min="14854" max="14854" width="11.5703125" style="3062" customWidth="1"/>
    <col min="14855" max="14855" width="12" style="3062" customWidth="1"/>
    <col min="14856" max="14856" width="11.42578125" style="3062" customWidth="1"/>
    <col min="14857" max="14858" width="10.85546875" style="3062" customWidth="1"/>
    <col min="14859" max="14859" width="11.140625" style="3062" customWidth="1"/>
    <col min="14860" max="14860" width="14.42578125" style="3062" customWidth="1"/>
    <col min="14861" max="15104" width="9.140625" style="3062"/>
    <col min="15105" max="15105" width="10.7109375" style="3062" customWidth="1"/>
    <col min="15106" max="15106" width="22.28515625" style="3062" customWidth="1"/>
    <col min="15107" max="15107" width="14" style="3062" customWidth="1"/>
    <col min="15108" max="15108" width="13.28515625" style="3062" customWidth="1"/>
    <col min="15109" max="15109" width="13.85546875" style="3062" customWidth="1"/>
    <col min="15110" max="15110" width="11.5703125" style="3062" customWidth="1"/>
    <col min="15111" max="15111" width="12" style="3062" customWidth="1"/>
    <col min="15112" max="15112" width="11.42578125" style="3062" customWidth="1"/>
    <col min="15113" max="15114" width="10.85546875" style="3062" customWidth="1"/>
    <col min="15115" max="15115" width="11.140625" style="3062" customWidth="1"/>
    <col min="15116" max="15116" width="14.42578125" style="3062" customWidth="1"/>
    <col min="15117" max="15360" width="9.140625" style="3062"/>
    <col min="15361" max="15361" width="10.7109375" style="3062" customWidth="1"/>
    <col min="15362" max="15362" width="22.28515625" style="3062" customWidth="1"/>
    <col min="15363" max="15363" width="14" style="3062" customWidth="1"/>
    <col min="15364" max="15364" width="13.28515625" style="3062" customWidth="1"/>
    <col min="15365" max="15365" width="13.85546875" style="3062" customWidth="1"/>
    <col min="15366" max="15366" width="11.5703125" style="3062" customWidth="1"/>
    <col min="15367" max="15367" width="12" style="3062" customWidth="1"/>
    <col min="15368" max="15368" width="11.42578125" style="3062" customWidth="1"/>
    <col min="15369" max="15370" width="10.85546875" style="3062" customWidth="1"/>
    <col min="15371" max="15371" width="11.140625" style="3062" customWidth="1"/>
    <col min="15372" max="15372" width="14.42578125" style="3062" customWidth="1"/>
    <col min="15373" max="15616" width="9.140625" style="3062"/>
    <col min="15617" max="15617" width="10.7109375" style="3062" customWidth="1"/>
    <col min="15618" max="15618" width="22.28515625" style="3062" customWidth="1"/>
    <col min="15619" max="15619" width="14" style="3062" customWidth="1"/>
    <col min="15620" max="15620" width="13.28515625" style="3062" customWidth="1"/>
    <col min="15621" max="15621" width="13.85546875" style="3062" customWidth="1"/>
    <col min="15622" max="15622" width="11.5703125" style="3062" customWidth="1"/>
    <col min="15623" max="15623" width="12" style="3062" customWidth="1"/>
    <col min="15624" max="15624" width="11.42578125" style="3062" customWidth="1"/>
    <col min="15625" max="15626" width="10.85546875" style="3062" customWidth="1"/>
    <col min="15627" max="15627" width="11.140625" style="3062" customWidth="1"/>
    <col min="15628" max="15628" width="14.42578125" style="3062" customWidth="1"/>
    <col min="15629" max="15872" width="9.140625" style="3062"/>
    <col min="15873" max="15873" width="10.7109375" style="3062" customWidth="1"/>
    <col min="15874" max="15874" width="22.28515625" style="3062" customWidth="1"/>
    <col min="15875" max="15875" width="14" style="3062" customWidth="1"/>
    <col min="15876" max="15876" width="13.28515625" style="3062" customWidth="1"/>
    <col min="15877" max="15877" width="13.85546875" style="3062" customWidth="1"/>
    <col min="15878" max="15878" width="11.5703125" style="3062" customWidth="1"/>
    <col min="15879" max="15879" width="12" style="3062" customWidth="1"/>
    <col min="15880" max="15880" width="11.42578125" style="3062" customWidth="1"/>
    <col min="15881" max="15882" width="10.85546875" style="3062" customWidth="1"/>
    <col min="15883" max="15883" width="11.140625" style="3062" customWidth="1"/>
    <col min="15884" max="15884" width="14.42578125" style="3062" customWidth="1"/>
    <col min="15885" max="16128" width="9.140625" style="3062"/>
    <col min="16129" max="16129" width="10.7109375" style="3062" customWidth="1"/>
    <col min="16130" max="16130" width="22.28515625" style="3062" customWidth="1"/>
    <col min="16131" max="16131" width="14" style="3062" customWidth="1"/>
    <col min="16132" max="16132" width="13.28515625" style="3062" customWidth="1"/>
    <col min="16133" max="16133" width="13.85546875" style="3062" customWidth="1"/>
    <col min="16134" max="16134" width="11.5703125" style="3062" customWidth="1"/>
    <col min="16135" max="16135" width="12" style="3062" customWidth="1"/>
    <col min="16136" max="16136" width="11.42578125" style="3062" customWidth="1"/>
    <col min="16137" max="16138" width="10.85546875" style="3062" customWidth="1"/>
    <col min="16139" max="16139" width="11.140625" style="3062" customWidth="1"/>
    <col min="16140" max="16140" width="14.42578125" style="3062" customWidth="1"/>
    <col min="16141" max="16384" width="9.140625" style="3062"/>
  </cols>
  <sheetData>
    <row r="1" spans="1:15" s="4643" customFormat="1" ht="17.25" customHeight="1" thickBot="1">
      <c r="A1" s="4642" t="s">
        <v>0</v>
      </c>
      <c r="L1" s="3333" t="s">
        <v>1</v>
      </c>
    </row>
    <row r="2" spans="1:15" ht="19.5" customHeight="1" thickTop="1">
      <c r="A2" s="7366" t="s">
        <v>4342</v>
      </c>
      <c r="B2" s="7367"/>
      <c r="C2" s="7367"/>
      <c r="D2" s="7367"/>
      <c r="E2" s="7367"/>
      <c r="F2" s="7367"/>
      <c r="G2" s="7367"/>
      <c r="H2" s="7367"/>
      <c r="I2" s="7367"/>
      <c r="J2" s="7367"/>
      <c r="K2" s="7367"/>
      <c r="L2" s="7368"/>
      <c r="M2" s="3282"/>
      <c r="N2" s="3282"/>
      <c r="O2" s="3282"/>
    </row>
    <row r="3" spans="1:15" ht="25.5" customHeight="1" thickBot="1">
      <c r="A3" s="7875" t="s">
        <v>4140</v>
      </c>
      <c r="B3" s="7876"/>
      <c r="C3" s="7876"/>
      <c r="D3" s="7876"/>
      <c r="E3" s="7876"/>
      <c r="F3" s="7876"/>
      <c r="G3" s="7876"/>
      <c r="H3" s="7876"/>
      <c r="I3" s="7876"/>
      <c r="J3" s="7876"/>
      <c r="K3" s="7876"/>
      <c r="L3" s="7877"/>
    </row>
    <row r="4" spans="1:15" ht="20.25" customHeight="1">
      <c r="A4" s="7878" t="s">
        <v>12</v>
      </c>
      <c r="B4" s="7880" t="s">
        <v>4141</v>
      </c>
      <c r="C4" s="7882" t="s">
        <v>34</v>
      </c>
      <c r="D4" s="7882"/>
      <c r="E4" s="7882" t="s">
        <v>2</v>
      </c>
      <c r="F4" s="7884" t="s">
        <v>4142</v>
      </c>
      <c r="G4" s="7882" t="s">
        <v>4126</v>
      </c>
      <c r="H4" s="7884" t="s">
        <v>4143</v>
      </c>
      <c r="I4" s="7884" t="s">
        <v>4144</v>
      </c>
      <c r="J4" s="7884" t="s">
        <v>4145</v>
      </c>
      <c r="K4" s="7884" t="s">
        <v>4146</v>
      </c>
      <c r="L4" s="7885" t="s">
        <v>1859</v>
      </c>
    </row>
    <row r="5" spans="1:15" ht="20.25" customHeight="1" thickBot="1">
      <c r="A5" s="7879"/>
      <c r="B5" s="7881"/>
      <c r="C5" s="4644" t="s">
        <v>4147</v>
      </c>
      <c r="D5" s="4644" t="s">
        <v>4148</v>
      </c>
      <c r="E5" s="7883"/>
      <c r="F5" s="7883"/>
      <c r="G5" s="7883"/>
      <c r="H5" s="7883"/>
      <c r="I5" s="7883"/>
      <c r="J5" s="7883"/>
      <c r="K5" s="7883"/>
      <c r="L5" s="7886"/>
    </row>
    <row r="6" spans="1:15" ht="15.95" customHeight="1">
      <c r="A6" s="7444">
        <v>2009</v>
      </c>
      <c r="B6" s="4645" t="s">
        <v>4149</v>
      </c>
      <c r="C6" s="4646">
        <v>9059</v>
      </c>
      <c r="D6" s="4647">
        <v>1224</v>
      </c>
      <c r="E6" s="4647">
        <f t="shared" ref="E6:E22" si="0">SUM(C6+D6)</f>
        <v>10283</v>
      </c>
      <c r="F6" s="4647">
        <v>1734</v>
      </c>
      <c r="G6" s="4647">
        <v>8123</v>
      </c>
      <c r="H6" s="4647">
        <v>978</v>
      </c>
      <c r="I6" s="4647">
        <v>313</v>
      </c>
      <c r="J6" s="4647">
        <v>220</v>
      </c>
      <c r="K6" s="4647">
        <v>1</v>
      </c>
      <c r="L6" s="4648">
        <f t="shared" ref="L6:L59" si="1">SUM(E6+F6+G6+H6)</f>
        <v>21118</v>
      </c>
    </row>
    <row r="7" spans="1:15" ht="15.95" customHeight="1">
      <c r="A7" s="7445"/>
      <c r="B7" s="4649" t="s">
        <v>4150</v>
      </c>
      <c r="C7" s="4650">
        <v>9382</v>
      </c>
      <c r="D7" s="4651">
        <v>1108</v>
      </c>
      <c r="E7" s="4651">
        <f t="shared" si="0"/>
        <v>10490</v>
      </c>
      <c r="F7" s="4651">
        <v>2862</v>
      </c>
      <c r="G7" s="4651">
        <v>10795</v>
      </c>
      <c r="H7" s="4651">
        <v>144</v>
      </c>
      <c r="I7" s="4651">
        <v>211</v>
      </c>
      <c r="J7" s="4651">
        <v>203</v>
      </c>
      <c r="K7" s="4651" t="s">
        <v>9</v>
      </c>
      <c r="L7" s="4652">
        <f t="shared" si="1"/>
        <v>24291</v>
      </c>
    </row>
    <row r="8" spans="1:15" ht="15.95" customHeight="1">
      <c r="A8" s="7445"/>
      <c r="B8" s="4649" t="s">
        <v>4151</v>
      </c>
      <c r="C8" s="4650">
        <v>9246</v>
      </c>
      <c r="D8" s="4651">
        <v>1009</v>
      </c>
      <c r="E8" s="4651">
        <f t="shared" si="0"/>
        <v>10255</v>
      </c>
      <c r="F8" s="4651">
        <v>2216</v>
      </c>
      <c r="G8" s="4651">
        <v>9354</v>
      </c>
      <c r="H8" s="4651">
        <v>267</v>
      </c>
      <c r="I8" s="4651">
        <v>210</v>
      </c>
      <c r="J8" s="4651">
        <v>251</v>
      </c>
      <c r="K8" s="4651">
        <v>2</v>
      </c>
      <c r="L8" s="4652">
        <f t="shared" si="1"/>
        <v>22092</v>
      </c>
    </row>
    <row r="9" spans="1:15" ht="15.95" customHeight="1">
      <c r="A9" s="7445"/>
      <c r="B9" s="4649" t="s">
        <v>4152</v>
      </c>
      <c r="C9" s="4650"/>
      <c r="D9" s="4651"/>
      <c r="E9" s="4651">
        <f t="shared" si="0"/>
        <v>0</v>
      </c>
      <c r="F9" s="4651"/>
      <c r="G9" s="4651"/>
      <c r="H9" s="4651">
        <v>279302</v>
      </c>
      <c r="I9" s="4651"/>
      <c r="J9" s="4651"/>
      <c r="K9" s="4651" t="s">
        <v>9</v>
      </c>
      <c r="L9" s="4652">
        <f t="shared" si="1"/>
        <v>279302</v>
      </c>
    </row>
    <row r="10" spans="1:15" ht="15.95" customHeight="1">
      <c r="A10" s="7445"/>
      <c r="B10" s="4649" t="s">
        <v>4153</v>
      </c>
      <c r="C10" s="4650">
        <v>404</v>
      </c>
      <c r="D10" s="4651">
        <v>403</v>
      </c>
      <c r="E10" s="4651">
        <f t="shared" si="0"/>
        <v>807</v>
      </c>
      <c r="F10" s="4651">
        <v>43</v>
      </c>
      <c r="G10" s="4651">
        <v>498</v>
      </c>
      <c r="H10" s="4651">
        <v>6271</v>
      </c>
      <c r="I10" s="4651">
        <v>14</v>
      </c>
      <c r="J10" s="4651">
        <v>16</v>
      </c>
      <c r="K10" s="4651" t="s">
        <v>9</v>
      </c>
      <c r="L10" s="4652">
        <f t="shared" si="1"/>
        <v>7619</v>
      </c>
    </row>
    <row r="11" spans="1:15" ht="15.95" customHeight="1">
      <c r="A11" s="7445"/>
      <c r="B11" s="4649" t="s">
        <v>4154</v>
      </c>
      <c r="C11" s="4650">
        <v>1424</v>
      </c>
      <c r="D11" s="4651">
        <v>952</v>
      </c>
      <c r="E11" s="4651">
        <f t="shared" si="0"/>
        <v>2376</v>
      </c>
      <c r="F11" s="4651">
        <v>173</v>
      </c>
      <c r="G11" s="4651">
        <v>1167</v>
      </c>
      <c r="H11" s="4651">
        <v>7647</v>
      </c>
      <c r="I11" s="4651">
        <v>20</v>
      </c>
      <c r="J11" s="4651">
        <v>38</v>
      </c>
      <c r="K11" s="4651" t="s">
        <v>9</v>
      </c>
      <c r="L11" s="4652">
        <f t="shared" si="1"/>
        <v>11363</v>
      </c>
    </row>
    <row r="12" spans="1:15" ht="15.95" customHeight="1">
      <c r="A12" s="7445"/>
      <c r="B12" s="4649" t="s">
        <v>4155</v>
      </c>
      <c r="C12" s="4650">
        <v>412</v>
      </c>
      <c r="D12" s="4651">
        <v>453</v>
      </c>
      <c r="E12" s="4651">
        <f t="shared" si="0"/>
        <v>865</v>
      </c>
      <c r="F12" s="4651">
        <v>96</v>
      </c>
      <c r="G12" s="4651">
        <v>480</v>
      </c>
      <c r="H12" s="4651">
        <v>4291</v>
      </c>
      <c r="I12" s="4651">
        <v>11</v>
      </c>
      <c r="J12" s="4651">
        <v>11</v>
      </c>
      <c r="K12" s="4651" t="s">
        <v>9</v>
      </c>
      <c r="L12" s="4652">
        <f t="shared" si="1"/>
        <v>5732</v>
      </c>
    </row>
    <row r="13" spans="1:15" ht="15.95" customHeight="1">
      <c r="A13" s="7445"/>
      <c r="B13" s="4649" t="s">
        <v>4156</v>
      </c>
      <c r="C13" s="4650">
        <v>42</v>
      </c>
      <c r="D13" s="4651">
        <v>61</v>
      </c>
      <c r="E13" s="4651">
        <f t="shared" si="0"/>
        <v>103</v>
      </c>
      <c r="F13" s="4651">
        <v>6</v>
      </c>
      <c r="G13" s="4651">
        <v>48</v>
      </c>
      <c r="H13" s="4651">
        <v>8</v>
      </c>
      <c r="I13" s="4651"/>
      <c r="J13" s="4651"/>
      <c r="K13" s="4651" t="s">
        <v>9</v>
      </c>
      <c r="L13" s="4652">
        <f t="shared" si="1"/>
        <v>165</v>
      </c>
    </row>
    <row r="14" spans="1:15" ht="15.95" customHeight="1">
      <c r="A14" s="7445"/>
      <c r="B14" s="4649" t="s">
        <v>4157</v>
      </c>
      <c r="C14" s="4650">
        <v>114</v>
      </c>
      <c r="D14" s="4651">
        <v>91</v>
      </c>
      <c r="E14" s="4651">
        <f t="shared" si="0"/>
        <v>205</v>
      </c>
      <c r="F14" s="4651">
        <v>12</v>
      </c>
      <c r="G14" s="4651">
        <v>138</v>
      </c>
      <c r="H14" s="4651">
        <v>14</v>
      </c>
      <c r="I14" s="4651">
        <v>5</v>
      </c>
      <c r="J14" s="4651">
        <v>3</v>
      </c>
      <c r="K14" s="4651" t="s">
        <v>9</v>
      </c>
      <c r="L14" s="4652">
        <f t="shared" si="1"/>
        <v>369</v>
      </c>
    </row>
    <row r="15" spans="1:15" ht="15.95" customHeight="1">
      <c r="A15" s="7445"/>
      <c r="B15" s="4649" t="s">
        <v>4158</v>
      </c>
      <c r="C15" s="4650">
        <v>169</v>
      </c>
      <c r="D15" s="4651">
        <v>86</v>
      </c>
      <c r="E15" s="4651">
        <f t="shared" si="0"/>
        <v>255</v>
      </c>
      <c r="F15" s="4651">
        <v>84</v>
      </c>
      <c r="G15" s="4651">
        <v>228</v>
      </c>
      <c r="H15" s="4651">
        <v>37</v>
      </c>
      <c r="I15" s="4651">
        <v>2</v>
      </c>
      <c r="J15" s="4651">
        <v>7</v>
      </c>
      <c r="K15" s="4651" t="s">
        <v>9</v>
      </c>
      <c r="L15" s="4652">
        <f t="shared" si="1"/>
        <v>604</v>
      </c>
    </row>
    <row r="16" spans="1:15" ht="15.95" customHeight="1">
      <c r="A16" s="7445"/>
      <c r="B16" s="4649" t="s">
        <v>4159</v>
      </c>
      <c r="C16" s="4650">
        <v>282</v>
      </c>
      <c r="D16" s="4651">
        <v>212</v>
      </c>
      <c r="E16" s="4651">
        <f t="shared" si="0"/>
        <v>494</v>
      </c>
      <c r="F16" s="4651">
        <v>63</v>
      </c>
      <c r="G16" s="4651">
        <v>316</v>
      </c>
      <c r="H16" s="4651">
        <v>36</v>
      </c>
      <c r="I16" s="4651">
        <v>15</v>
      </c>
      <c r="J16" s="4651">
        <v>13</v>
      </c>
      <c r="K16" s="4651" t="s">
        <v>9</v>
      </c>
      <c r="L16" s="4652">
        <f t="shared" si="1"/>
        <v>909</v>
      </c>
    </row>
    <row r="17" spans="1:12" ht="15.95" customHeight="1">
      <c r="A17" s="7445"/>
      <c r="B17" s="4649" t="s">
        <v>4160</v>
      </c>
      <c r="C17" s="4650">
        <v>41</v>
      </c>
      <c r="D17" s="4651">
        <v>52</v>
      </c>
      <c r="E17" s="4651">
        <f t="shared" si="0"/>
        <v>93</v>
      </c>
      <c r="F17" s="4651">
        <v>11</v>
      </c>
      <c r="G17" s="4651">
        <v>75</v>
      </c>
      <c r="H17" s="4651">
        <v>69</v>
      </c>
      <c r="I17" s="4651"/>
      <c r="J17" s="4651"/>
      <c r="K17" s="4651" t="s">
        <v>9</v>
      </c>
      <c r="L17" s="4652">
        <f t="shared" si="1"/>
        <v>248</v>
      </c>
    </row>
    <row r="18" spans="1:12" ht="15.95" customHeight="1">
      <c r="A18" s="7445"/>
      <c r="B18" s="4649" t="s">
        <v>4161</v>
      </c>
      <c r="C18" s="4650">
        <v>197</v>
      </c>
      <c r="D18" s="4651">
        <v>275</v>
      </c>
      <c r="E18" s="4651">
        <f t="shared" si="0"/>
        <v>472</v>
      </c>
      <c r="F18" s="4651">
        <v>28</v>
      </c>
      <c r="G18" s="4651">
        <v>440</v>
      </c>
      <c r="H18" s="4651">
        <v>0</v>
      </c>
      <c r="I18" s="4651">
        <v>5</v>
      </c>
      <c r="J18" s="4651">
        <v>6</v>
      </c>
      <c r="K18" s="4651" t="s">
        <v>9</v>
      </c>
      <c r="L18" s="4652">
        <f t="shared" si="1"/>
        <v>940</v>
      </c>
    </row>
    <row r="19" spans="1:12" ht="15.95" customHeight="1">
      <c r="A19" s="7445"/>
      <c r="B19" s="4649" t="s">
        <v>4162</v>
      </c>
      <c r="C19" s="4650">
        <v>188</v>
      </c>
      <c r="D19" s="4651">
        <v>218</v>
      </c>
      <c r="E19" s="4651">
        <f t="shared" si="0"/>
        <v>406</v>
      </c>
      <c r="F19" s="4651">
        <v>20</v>
      </c>
      <c r="G19" s="4651">
        <v>188</v>
      </c>
      <c r="H19" s="4651">
        <v>5</v>
      </c>
      <c r="I19" s="4651">
        <v>4</v>
      </c>
      <c r="J19" s="4651">
        <v>6</v>
      </c>
      <c r="K19" s="4651" t="s">
        <v>9</v>
      </c>
      <c r="L19" s="4652">
        <f t="shared" si="1"/>
        <v>619</v>
      </c>
    </row>
    <row r="20" spans="1:12" ht="15.95" customHeight="1">
      <c r="A20" s="7445"/>
      <c r="B20" s="4649" t="s">
        <v>4163</v>
      </c>
      <c r="C20" s="4650">
        <v>270</v>
      </c>
      <c r="D20" s="4651">
        <v>399</v>
      </c>
      <c r="E20" s="4651">
        <f t="shared" si="0"/>
        <v>669</v>
      </c>
      <c r="F20" s="4651">
        <v>39</v>
      </c>
      <c r="G20" s="4651">
        <v>308</v>
      </c>
      <c r="H20" s="4651">
        <v>53</v>
      </c>
      <c r="I20" s="4651">
        <v>5</v>
      </c>
      <c r="J20" s="4651">
        <v>5</v>
      </c>
      <c r="K20" s="4651" t="s">
        <v>9</v>
      </c>
      <c r="L20" s="4652">
        <f t="shared" si="1"/>
        <v>1069</v>
      </c>
    </row>
    <row r="21" spans="1:12" ht="15.95" customHeight="1">
      <c r="A21" s="7445"/>
      <c r="B21" s="4649" t="s">
        <v>4164</v>
      </c>
      <c r="C21" s="4650">
        <v>569</v>
      </c>
      <c r="D21" s="4651">
        <v>614</v>
      </c>
      <c r="E21" s="4651">
        <f t="shared" si="0"/>
        <v>1183</v>
      </c>
      <c r="F21" s="4651">
        <v>155</v>
      </c>
      <c r="G21" s="4651">
        <v>695</v>
      </c>
      <c r="H21" s="4651">
        <v>6281</v>
      </c>
      <c r="I21" s="4651">
        <v>17</v>
      </c>
      <c r="J21" s="4651">
        <v>16</v>
      </c>
      <c r="K21" s="4651" t="s">
        <v>9</v>
      </c>
      <c r="L21" s="4652">
        <f t="shared" si="1"/>
        <v>8314</v>
      </c>
    </row>
    <row r="22" spans="1:12" ht="15.95" customHeight="1">
      <c r="A22" s="7445"/>
      <c r="B22" s="4649" t="s">
        <v>4165</v>
      </c>
      <c r="C22" s="4650">
        <v>232</v>
      </c>
      <c r="D22" s="4651">
        <v>260</v>
      </c>
      <c r="E22" s="4651">
        <f t="shared" si="0"/>
        <v>492</v>
      </c>
      <c r="F22" s="4651">
        <v>38</v>
      </c>
      <c r="G22" s="4651">
        <v>252</v>
      </c>
      <c r="H22" s="4651">
        <v>4410</v>
      </c>
      <c r="I22" s="4651">
        <v>4</v>
      </c>
      <c r="J22" s="4651">
        <v>12</v>
      </c>
      <c r="K22" s="4651" t="s">
        <v>9</v>
      </c>
      <c r="L22" s="4652">
        <f t="shared" si="1"/>
        <v>5192</v>
      </c>
    </row>
    <row r="23" spans="1:12" ht="15.95" customHeight="1" thickBot="1">
      <c r="A23" s="7726"/>
      <c r="B23" s="4653" t="s">
        <v>2</v>
      </c>
      <c r="C23" s="4654">
        <f t="shared" ref="C23:K23" si="2">SUM(C6:C22)</f>
        <v>32031</v>
      </c>
      <c r="D23" s="4655">
        <f t="shared" si="2"/>
        <v>7417</v>
      </c>
      <c r="E23" s="4655">
        <f t="shared" si="2"/>
        <v>39448</v>
      </c>
      <c r="F23" s="4655">
        <f t="shared" si="2"/>
        <v>7580</v>
      </c>
      <c r="G23" s="4655">
        <f t="shared" si="2"/>
        <v>33105</v>
      </c>
      <c r="H23" s="4655">
        <f t="shared" si="2"/>
        <v>309813</v>
      </c>
      <c r="I23" s="4655">
        <f t="shared" si="2"/>
        <v>836</v>
      </c>
      <c r="J23" s="4655">
        <f t="shared" si="2"/>
        <v>807</v>
      </c>
      <c r="K23" s="4655">
        <f t="shared" si="2"/>
        <v>3</v>
      </c>
      <c r="L23" s="4656">
        <f t="shared" si="1"/>
        <v>389946</v>
      </c>
    </row>
    <row r="24" spans="1:12" ht="15.95" customHeight="1">
      <c r="A24" s="7444">
        <v>2010</v>
      </c>
      <c r="B24" s="4657" t="s">
        <v>4149</v>
      </c>
      <c r="C24" s="4646">
        <v>10892</v>
      </c>
      <c r="D24" s="4647">
        <v>1253</v>
      </c>
      <c r="E24" s="4647">
        <f t="shared" ref="E24:E40" si="3">SUM(C24+D24)</f>
        <v>12145</v>
      </c>
      <c r="F24" s="4647">
        <v>1914</v>
      </c>
      <c r="G24" s="4647">
        <v>8452</v>
      </c>
      <c r="H24" s="4647">
        <v>997</v>
      </c>
      <c r="I24" s="4647">
        <v>247</v>
      </c>
      <c r="J24" s="4647">
        <v>249</v>
      </c>
      <c r="K24" s="4647">
        <v>1</v>
      </c>
      <c r="L24" s="4648">
        <f t="shared" si="1"/>
        <v>23508</v>
      </c>
    </row>
    <row r="25" spans="1:12" ht="15.95" customHeight="1">
      <c r="A25" s="7445"/>
      <c r="B25" s="4658" t="s">
        <v>4150</v>
      </c>
      <c r="C25" s="4650">
        <v>10486</v>
      </c>
      <c r="D25" s="4651">
        <v>1045</v>
      </c>
      <c r="E25" s="4651">
        <f t="shared" si="3"/>
        <v>11531</v>
      </c>
      <c r="F25" s="4651">
        <v>2862</v>
      </c>
      <c r="G25" s="4651">
        <v>11001</v>
      </c>
      <c r="H25" s="4651">
        <v>164</v>
      </c>
      <c r="I25" s="4651">
        <v>186</v>
      </c>
      <c r="J25" s="4651">
        <v>189</v>
      </c>
      <c r="K25" s="4651" t="s">
        <v>9</v>
      </c>
      <c r="L25" s="4652">
        <f t="shared" si="1"/>
        <v>25558</v>
      </c>
    </row>
    <row r="26" spans="1:12" ht="15.95" customHeight="1">
      <c r="A26" s="7445"/>
      <c r="B26" s="4658" t="s">
        <v>4151</v>
      </c>
      <c r="C26" s="4650">
        <v>10200</v>
      </c>
      <c r="D26" s="4651">
        <v>1017</v>
      </c>
      <c r="E26" s="4651">
        <f t="shared" si="3"/>
        <v>11217</v>
      </c>
      <c r="F26" s="4651">
        <v>2312</v>
      </c>
      <c r="G26" s="4651">
        <v>9393</v>
      </c>
      <c r="H26" s="4651">
        <v>247</v>
      </c>
      <c r="I26" s="4651">
        <v>187</v>
      </c>
      <c r="J26" s="4651">
        <v>253</v>
      </c>
      <c r="K26" s="4651" t="s">
        <v>9</v>
      </c>
      <c r="L26" s="4652">
        <f t="shared" si="1"/>
        <v>23169</v>
      </c>
    </row>
    <row r="27" spans="1:12" ht="15.95" customHeight="1">
      <c r="A27" s="7445"/>
      <c r="B27" s="4658" t="s">
        <v>4152</v>
      </c>
      <c r="C27" s="4650">
        <v>0</v>
      </c>
      <c r="D27" s="4651">
        <v>0</v>
      </c>
      <c r="E27" s="4651">
        <f t="shared" si="3"/>
        <v>0</v>
      </c>
      <c r="F27" s="4651">
        <v>0</v>
      </c>
      <c r="G27" s="4651">
        <v>0</v>
      </c>
      <c r="H27" s="4651">
        <v>315932</v>
      </c>
      <c r="I27" s="4651">
        <v>0</v>
      </c>
      <c r="J27" s="4651">
        <v>0</v>
      </c>
      <c r="K27" s="4651" t="s">
        <v>9</v>
      </c>
      <c r="L27" s="4652">
        <f t="shared" si="1"/>
        <v>315932</v>
      </c>
    </row>
    <row r="28" spans="1:12" ht="15.95" customHeight="1">
      <c r="A28" s="7445"/>
      <c r="B28" s="4658" t="s">
        <v>4153</v>
      </c>
      <c r="C28" s="4650">
        <v>455</v>
      </c>
      <c r="D28" s="4651">
        <v>417</v>
      </c>
      <c r="E28" s="4651">
        <f t="shared" si="3"/>
        <v>872</v>
      </c>
      <c r="F28" s="4651">
        <v>46</v>
      </c>
      <c r="G28" s="4651">
        <v>405</v>
      </c>
      <c r="H28" s="4651">
        <v>6274</v>
      </c>
      <c r="I28" s="4651">
        <v>11</v>
      </c>
      <c r="J28" s="4651">
        <v>17</v>
      </c>
      <c r="K28" s="4651" t="s">
        <v>9</v>
      </c>
      <c r="L28" s="4652">
        <f t="shared" si="1"/>
        <v>7597</v>
      </c>
    </row>
    <row r="29" spans="1:12" ht="15.95" customHeight="1">
      <c r="A29" s="7445"/>
      <c r="B29" s="4658" t="s">
        <v>4154</v>
      </c>
      <c r="C29" s="4650">
        <v>1497</v>
      </c>
      <c r="D29" s="4651">
        <v>918</v>
      </c>
      <c r="E29" s="4651">
        <f t="shared" si="3"/>
        <v>2415</v>
      </c>
      <c r="F29" s="4651">
        <v>184</v>
      </c>
      <c r="G29" s="4651">
        <v>1178</v>
      </c>
      <c r="H29" s="4651">
        <v>8380</v>
      </c>
      <c r="I29" s="4651">
        <v>27</v>
      </c>
      <c r="J29" s="4651">
        <v>35</v>
      </c>
      <c r="K29" s="4651" t="s">
        <v>9</v>
      </c>
      <c r="L29" s="4652">
        <f t="shared" si="1"/>
        <v>12157</v>
      </c>
    </row>
    <row r="30" spans="1:12" ht="15.95" customHeight="1">
      <c r="A30" s="7445"/>
      <c r="B30" s="4658" t="s">
        <v>4155</v>
      </c>
      <c r="C30" s="4650">
        <v>438</v>
      </c>
      <c r="D30" s="4651">
        <v>448</v>
      </c>
      <c r="E30" s="4651">
        <f t="shared" si="3"/>
        <v>886</v>
      </c>
      <c r="F30" s="4651">
        <v>101</v>
      </c>
      <c r="G30" s="4651">
        <v>479</v>
      </c>
      <c r="H30" s="4651">
        <v>4627</v>
      </c>
      <c r="I30" s="4651">
        <v>42</v>
      </c>
      <c r="J30" s="4651">
        <v>42</v>
      </c>
      <c r="K30" s="4651" t="s">
        <v>9</v>
      </c>
      <c r="L30" s="4652">
        <f t="shared" si="1"/>
        <v>6093</v>
      </c>
    </row>
    <row r="31" spans="1:12" ht="15.95" customHeight="1">
      <c r="A31" s="7445"/>
      <c r="B31" s="4658" t="s">
        <v>4156</v>
      </c>
      <c r="C31" s="4650">
        <v>53</v>
      </c>
      <c r="D31" s="4651">
        <v>57</v>
      </c>
      <c r="E31" s="4651">
        <f t="shared" si="3"/>
        <v>110</v>
      </c>
      <c r="F31" s="4651">
        <v>7</v>
      </c>
      <c r="G31" s="4651">
        <v>55</v>
      </c>
      <c r="H31" s="4651">
        <v>7</v>
      </c>
      <c r="I31" s="4651">
        <v>1</v>
      </c>
      <c r="J31" s="4651">
        <v>1</v>
      </c>
      <c r="K31" s="4651" t="s">
        <v>9</v>
      </c>
      <c r="L31" s="4652">
        <f t="shared" si="1"/>
        <v>179</v>
      </c>
    </row>
    <row r="32" spans="1:12" ht="15.95" customHeight="1">
      <c r="A32" s="7445"/>
      <c r="B32" s="4658" t="s">
        <v>4157</v>
      </c>
      <c r="C32" s="4650">
        <v>134</v>
      </c>
      <c r="D32" s="4651">
        <v>97</v>
      </c>
      <c r="E32" s="4651">
        <f t="shared" si="3"/>
        <v>231</v>
      </c>
      <c r="F32" s="4651">
        <v>14</v>
      </c>
      <c r="G32" s="4651">
        <v>128</v>
      </c>
      <c r="H32" s="4651">
        <v>14</v>
      </c>
      <c r="I32" s="4651">
        <v>0</v>
      </c>
      <c r="J32" s="4651">
        <v>7</v>
      </c>
      <c r="K32" s="4651" t="s">
        <v>9</v>
      </c>
      <c r="L32" s="4652">
        <f t="shared" si="1"/>
        <v>387</v>
      </c>
    </row>
    <row r="33" spans="1:12" ht="15.95" customHeight="1">
      <c r="A33" s="7445"/>
      <c r="B33" s="4658" t="s">
        <v>4158</v>
      </c>
      <c r="C33" s="4650">
        <v>167</v>
      </c>
      <c r="D33" s="4651">
        <v>85</v>
      </c>
      <c r="E33" s="4651">
        <f t="shared" si="3"/>
        <v>252</v>
      </c>
      <c r="F33" s="4651">
        <v>83</v>
      </c>
      <c r="G33" s="4651">
        <v>208</v>
      </c>
      <c r="H33" s="4651">
        <v>37</v>
      </c>
      <c r="I33" s="4651">
        <v>3</v>
      </c>
      <c r="J33" s="4651">
        <v>1</v>
      </c>
      <c r="K33" s="4651" t="s">
        <v>9</v>
      </c>
      <c r="L33" s="4652">
        <f t="shared" si="1"/>
        <v>580</v>
      </c>
    </row>
    <row r="34" spans="1:12" ht="15.95" customHeight="1">
      <c r="A34" s="7445"/>
      <c r="B34" s="4658" t="s">
        <v>4159</v>
      </c>
      <c r="C34" s="4650">
        <v>308</v>
      </c>
      <c r="D34" s="4651">
        <v>219</v>
      </c>
      <c r="E34" s="4651">
        <f t="shared" si="3"/>
        <v>527</v>
      </c>
      <c r="F34" s="4651">
        <v>58</v>
      </c>
      <c r="G34" s="4651">
        <v>312</v>
      </c>
      <c r="H34" s="4651">
        <v>35</v>
      </c>
      <c r="I34" s="4651">
        <v>11</v>
      </c>
      <c r="J34" s="4651">
        <v>16</v>
      </c>
      <c r="K34" s="4651" t="s">
        <v>9</v>
      </c>
      <c r="L34" s="4652">
        <f t="shared" si="1"/>
        <v>932</v>
      </c>
    </row>
    <row r="35" spans="1:12" ht="15.95" customHeight="1">
      <c r="A35" s="7445"/>
      <c r="B35" s="4658" t="s">
        <v>4160</v>
      </c>
      <c r="C35" s="4650">
        <v>102</v>
      </c>
      <c r="D35" s="4651">
        <v>59</v>
      </c>
      <c r="E35" s="4651">
        <f t="shared" si="3"/>
        <v>161</v>
      </c>
      <c r="F35" s="4651">
        <v>9</v>
      </c>
      <c r="G35" s="4651">
        <v>54</v>
      </c>
      <c r="H35" s="4651">
        <v>10</v>
      </c>
      <c r="I35" s="4651">
        <v>1</v>
      </c>
      <c r="J35" s="4651">
        <v>0</v>
      </c>
      <c r="K35" s="4651" t="s">
        <v>9</v>
      </c>
      <c r="L35" s="4652">
        <f t="shared" si="1"/>
        <v>234</v>
      </c>
    </row>
    <row r="36" spans="1:12" ht="15.95" customHeight="1">
      <c r="A36" s="7445"/>
      <c r="B36" s="4658" t="s">
        <v>4161</v>
      </c>
      <c r="C36" s="4650">
        <v>243</v>
      </c>
      <c r="D36" s="4651">
        <v>204</v>
      </c>
      <c r="E36" s="4651">
        <f t="shared" si="3"/>
        <v>447</v>
      </c>
      <c r="F36" s="4651">
        <v>32</v>
      </c>
      <c r="G36" s="4651">
        <v>219</v>
      </c>
      <c r="H36" s="4651">
        <v>481</v>
      </c>
      <c r="I36" s="4651">
        <v>5</v>
      </c>
      <c r="J36" s="4651">
        <v>9</v>
      </c>
      <c r="K36" s="4651" t="s">
        <v>9</v>
      </c>
      <c r="L36" s="4652">
        <f t="shared" si="1"/>
        <v>1179</v>
      </c>
    </row>
    <row r="37" spans="1:12" ht="15.95" customHeight="1">
      <c r="A37" s="7445"/>
      <c r="B37" s="4658" t="s">
        <v>4162</v>
      </c>
      <c r="C37" s="4650">
        <v>201</v>
      </c>
      <c r="D37" s="4651">
        <v>225</v>
      </c>
      <c r="E37" s="4651">
        <f t="shared" si="3"/>
        <v>426</v>
      </c>
      <c r="F37" s="4651">
        <v>31</v>
      </c>
      <c r="G37" s="4651">
        <v>208</v>
      </c>
      <c r="H37" s="4651">
        <v>12</v>
      </c>
      <c r="I37" s="4651">
        <v>1</v>
      </c>
      <c r="J37" s="4651">
        <v>2</v>
      </c>
      <c r="K37" s="4651" t="s">
        <v>9</v>
      </c>
      <c r="L37" s="4652">
        <f t="shared" si="1"/>
        <v>677</v>
      </c>
    </row>
    <row r="38" spans="1:12" ht="15.95" customHeight="1">
      <c r="A38" s="7445"/>
      <c r="B38" s="4658" t="s">
        <v>4163</v>
      </c>
      <c r="C38" s="4650">
        <v>337</v>
      </c>
      <c r="D38" s="4651">
        <v>407</v>
      </c>
      <c r="E38" s="4651">
        <f t="shared" si="3"/>
        <v>744</v>
      </c>
      <c r="F38" s="4651">
        <v>41</v>
      </c>
      <c r="G38" s="4651">
        <v>297</v>
      </c>
      <c r="H38" s="4651">
        <v>80</v>
      </c>
      <c r="I38" s="4651">
        <v>9</v>
      </c>
      <c r="J38" s="4651">
        <v>15</v>
      </c>
      <c r="K38" s="4651">
        <v>3</v>
      </c>
      <c r="L38" s="4652">
        <f t="shared" si="1"/>
        <v>1162</v>
      </c>
    </row>
    <row r="39" spans="1:12" ht="15.95" customHeight="1">
      <c r="A39" s="7445"/>
      <c r="B39" s="4658" t="s">
        <v>4164</v>
      </c>
      <c r="C39" s="4650">
        <v>661</v>
      </c>
      <c r="D39" s="4651">
        <v>613</v>
      </c>
      <c r="E39" s="4651">
        <f t="shared" si="3"/>
        <v>1274</v>
      </c>
      <c r="F39" s="4651">
        <v>162</v>
      </c>
      <c r="G39" s="4651">
        <v>682</v>
      </c>
      <c r="H39" s="4651">
        <v>6847</v>
      </c>
      <c r="I39" s="4651">
        <v>9</v>
      </c>
      <c r="J39" s="4651">
        <v>19</v>
      </c>
      <c r="K39" s="4651" t="s">
        <v>9</v>
      </c>
      <c r="L39" s="4652">
        <f t="shared" si="1"/>
        <v>8965</v>
      </c>
    </row>
    <row r="40" spans="1:12" ht="15.95" customHeight="1">
      <c r="A40" s="7445"/>
      <c r="B40" s="4658" t="s">
        <v>4165</v>
      </c>
      <c r="C40" s="4650">
        <v>264</v>
      </c>
      <c r="D40" s="4651">
        <v>257</v>
      </c>
      <c r="E40" s="4651">
        <f t="shared" si="3"/>
        <v>521</v>
      </c>
      <c r="F40" s="4651">
        <v>41</v>
      </c>
      <c r="G40" s="4651">
        <v>247</v>
      </c>
      <c r="H40" s="4651">
        <v>6111</v>
      </c>
      <c r="I40" s="4651">
        <v>6</v>
      </c>
      <c r="J40" s="4651">
        <v>10</v>
      </c>
      <c r="K40" s="4651" t="s">
        <v>9</v>
      </c>
      <c r="L40" s="4652">
        <f t="shared" si="1"/>
        <v>6920</v>
      </c>
    </row>
    <row r="41" spans="1:12" ht="15.95" customHeight="1" thickBot="1">
      <c r="A41" s="7726"/>
      <c r="B41" s="4659" t="s">
        <v>2</v>
      </c>
      <c r="C41" s="4654">
        <f t="shared" ref="C41:K41" si="4">SUM(C24:C40)</f>
        <v>36438</v>
      </c>
      <c r="D41" s="4655">
        <f t="shared" si="4"/>
        <v>7321</v>
      </c>
      <c r="E41" s="4655">
        <f t="shared" si="4"/>
        <v>43759</v>
      </c>
      <c r="F41" s="4655">
        <f t="shared" si="4"/>
        <v>7897</v>
      </c>
      <c r="G41" s="4655">
        <f t="shared" si="4"/>
        <v>33318</v>
      </c>
      <c r="H41" s="4655">
        <f t="shared" si="4"/>
        <v>350255</v>
      </c>
      <c r="I41" s="4655">
        <f t="shared" si="4"/>
        <v>746</v>
      </c>
      <c r="J41" s="4655">
        <f t="shared" si="4"/>
        <v>865</v>
      </c>
      <c r="K41" s="4655">
        <f t="shared" si="4"/>
        <v>4</v>
      </c>
      <c r="L41" s="4656">
        <f t="shared" si="1"/>
        <v>435229</v>
      </c>
    </row>
    <row r="42" spans="1:12" ht="15.95" customHeight="1">
      <c r="A42" s="7444">
        <v>2011</v>
      </c>
      <c r="B42" s="4657" t="s">
        <v>4149</v>
      </c>
      <c r="C42" s="4646">
        <v>12026</v>
      </c>
      <c r="D42" s="4647">
        <v>1264</v>
      </c>
      <c r="E42" s="4647">
        <f t="shared" ref="E42:E58" si="5">SUM(C42+D42)</f>
        <v>13290</v>
      </c>
      <c r="F42" s="4647">
        <v>2001</v>
      </c>
      <c r="G42" s="4647">
        <v>8726</v>
      </c>
      <c r="H42" s="4647">
        <v>1019</v>
      </c>
      <c r="I42" s="4647">
        <v>203</v>
      </c>
      <c r="J42" s="4647">
        <v>199</v>
      </c>
      <c r="K42" s="4647" t="s">
        <v>9</v>
      </c>
      <c r="L42" s="4648">
        <f t="shared" si="1"/>
        <v>25036</v>
      </c>
    </row>
    <row r="43" spans="1:12" ht="15.95" customHeight="1">
      <c r="A43" s="7445"/>
      <c r="B43" s="4658" t="s">
        <v>4150</v>
      </c>
      <c r="C43" s="4650">
        <v>11201</v>
      </c>
      <c r="D43" s="4651">
        <v>1027</v>
      </c>
      <c r="E43" s="4651">
        <f t="shared" si="5"/>
        <v>12228</v>
      </c>
      <c r="F43" s="4651">
        <v>2989</v>
      </c>
      <c r="G43" s="4651">
        <v>11409</v>
      </c>
      <c r="H43" s="4651">
        <v>180</v>
      </c>
      <c r="I43" s="4651">
        <v>188</v>
      </c>
      <c r="J43" s="4651">
        <v>176</v>
      </c>
      <c r="K43" s="4651" t="s">
        <v>9</v>
      </c>
      <c r="L43" s="4652">
        <f t="shared" si="1"/>
        <v>26806</v>
      </c>
    </row>
    <row r="44" spans="1:12" ht="15.95" customHeight="1">
      <c r="A44" s="7445"/>
      <c r="B44" s="4658" t="s">
        <v>4151</v>
      </c>
      <c r="C44" s="4650">
        <v>10479</v>
      </c>
      <c r="D44" s="4651">
        <v>1014</v>
      </c>
      <c r="E44" s="4651">
        <f t="shared" si="5"/>
        <v>11493</v>
      </c>
      <c r="F44" s="4651">
        <v>2286</v>
      </c>
      <c r="G44" s="4651">
        <v>9233</v>
      </c>
      <c r="H44" s="4651">
        <v>302</v>
      </c>
      <c r="I44" s="4651">
        <v>193</v>
      </c>
      <c r="J44" s="4651">
        <v>286</v>
      </c>
      <c r="K44" s="4651" t="s">
        <v>9</v>
      </c>
      <c r="L44" s="4652">
        <f t="shared" si="1"/>
        <v>23314</v>
      </c>
    </row>
    <row r="45" spans="1:12" ht="15.95" customHeight="1">
      <c r="A45" s="7445"/>
      <c r="B45" s="4658" t="s">
        <v>4152</v>
      </c>
      <c r="C45" s="4650">
        <v>0</v>
      </c>
      <c r="D45" s="4651"/>
      <c r="E45" s="4651">
        <f t="shared" si="5"/>
        <v>0</v>
      </c>
      <c r="F45" s="4651"/>
      <c r="G45" s="4651"/>
      <c r="H45" s="4651">
        <v>340873</v>
      </c>
      <c r="I45" s="4651"/>
      <c r="J45" s="4651"/>
      <c r="K45" s="4651" t="s">
        <v>9</v>
      </c>
      <c r="L45" s="4652">
        <f t="shared" si="1"/>
        <v>340873</v>
      </c>
    </row>
    <row r="46" spans="1:12" ht="15.95" customHeight="1">
      <c r="A46" s="7445"/>
      <c r="B46" s="4658" t="s">
        <v>4153</v>
      </c>
      <c r="C46" s="4650">
        <v>469</v>
      </c>
      <c r="D46" s="4651">
        <v>381</v>
      </c>
      <c r="E46" s="4651">
        <f t="shared" si="5"/>
        <v>850</v>
      </c>
      <c r="F46" s="4651">
        <v>52</v>
      </c>
      <c r="G46" s="4651">
        <v>394</v>
      </c>
      <c r="H46" s="4651">
        <v>6274</v>
      </c>
      <c r="I46" s="4651">
        <v>11</v>
      </c>
      <c r="J46" s="4651">
        <v>18</v>
      </c>
      <c r="K46" s="4651" t="s">
        <v>9</v>
      </c>
      <c r="L46" s="4652">
        <f t="shared" si="1"/>
        <v>7570</v>
      </c>
    </row>
    <row r="47" spans="1:12" ht="15.95" customHeight="1">
      <c r="A47" s="7445"/>
      <c r="B47" s="4658" t="s">
        <v>4154</v>
      </c>
      <c r="C47" s="4650">
        <v>1482</v>
      </c>
      <c r="D47" s="4651">
        <v>920</v>
      </c>
      <c r="E47" s="4651">
        <f t="shared" si="5"/>
        <v>2402</v>
      </c>
      <c r="F47" s="4651">
        <v>195</v>
      </c>
      <c r="G47" s="4651">
        <v>1159</v>
      </c>
      <c r="H47" s="4651">
        <v>8911</v>
      </c>
      <c r="I47" s="4651">
        <v>13</v>
      </c>
      <c r="J47" s="4651">
        <v>22</v>
      </c>
      <c r="K47" s="4651" t="s">
        <v>9</v>
      </c>
      <c r="L47" s="4652">
        <f t="shared" si="1"/>
        <v>12667</v>
      </c>
    </row>
    <row r="48" spans="1:12" ht="15.95" customHeight="1">
      <c r="A48" s="7445"/>
      <c r="B48" s="4658" t="s">
        <v>4155</v>
      </c>
      <c r="C48" s="4650">
        <v>433</v>
      </c>
      <c r="D48" s="4651">
        <v>403</v>
      </c>
      <c r="E48" s="4651">
        <f t="shared" si="5"/>
        <v>836</v>
      </c>
      <c r="F48" s="4651">
        <v>102</v>
      </c>
      <c r="G48" s="4651">
        <v>469</v>
      </c>
      <c r="H48" s="4651">
        <v>5431</v>
      </c>
      <c r="I48" s="4651">
        <v>10</v>
      </c>
      <c r="J48" s="4651">
        <v>10</v>
      </c>
      <c r="K48" s="4651" t="s">
        <v>9</v>
      </c>
      <c r="L48" s="4652">
        <f t="shared" si="1"/>
        <v>6838</v>
      </c>
    </row>
    <row r="49" spans="1:12" ht="15.95" customHeight="1">
      <c r="A49" s="7445"/>
      <c r="B49" s="4658" t="s">
        <v>4156</v>
      </c>
      <c r="C49" s="4650">
        <v>64</v>
      </c>
      <c r="D49" s="4651">
        <v>58</v>
      </c>
      <c r="E49" s="4651">
        <f t="shared" si="5"/>
        <v>122</v>
      </c>
      <c r="F49" s="4651">
        <v>8</v>
      </c>
      <c r="G49" s="4651">
        <v>57</v>
      </c>
      <c r="H49" s="4651"/>
      <c r="I49" s="4651"/>
      <c r="J49" s="4651"/>
      <c r="K49" s="4651" t="s">
        <v>9</v>
      </c>
      <c r="L49" s="4652">
        <f t="shared" si="1"/>
        <v>187</v>
      </c>
    </row>
    <row r="50" spans="1:12" ht="15.95" customHeight="1">
      <c r="A50" s="7445"/>
      <c r="B50" s="4658" t="s">
        <v>4157</v>
      </c>
      <c r="C50" s="4650">
        <v>141</v>
      </c>
      <c r="D50" s="4651">
        <v>88</v>
      </c>
      <c r="E50" s="4651">
        <f t="shared" si="5"/>
        <v>229</v>
      </c>
      <c r="F50" s="4651">
        <v>15</v>
      </c>
      <c r="G50" s="4651">
        <v>122</v>
      </c>
      <c r="H50" s="4651">
        <v>14</v>
      </c>
      <c r="I50" s="4651">
        <v>2</v>
      </c>
      <c r="J50" s="4651">
        <v>5</v>
      </c>
      <c r="K50" s="4651" t="s">
        <v>9</v>
      </c>
      <c r="L50" s="4652">
        <f t="shared" si="1"/>
        <v>380</v>
      </c>
    </row>
    <row r="51" spans="1:12" ht="15.95" customHeight="1">
      <c r="A51" s="7445"/>
      <c r="B51" s="4658" t="s">
        <v>4158</v>
      </c>
      <c r="C51" s="4650">
        <v>170</v>
      </c>
      <c r="D51" s="4651">
        <v>81</v>
      </c>
      <c r="E51" s="4651">
        <f t="shared" si="5"/>
        <v>251</v>
      </c>
      <c r="F51" s="4651">
        <v>79</v>
      </c>
      <c r="G51" s="4651">
        <v>197</v>
      </c>
      <c r="H51" s="4651">
        <v>37</v>
      </c>
      <c r="I51" s="4651">
        <v>1</v>
      </c>
      <c r="J51" s="4651">
        <v>3</v>
      </c>
      <c r="K51" s="4651" t="s">
        <v>9</v>
      </c>
      <c r="L51" s="4652">
        <f t="shared" si="1"/>
        <v>564</v>
      </c>
    </row>
    <row r="52" spans="1:12" ht="15.95" customHeight="1">
      <c r="A52" s="7445"/>
      <c r="B52" s="4658" t="s">
        <v>4159</v>
      </c>
      <c r="C52" s="4650">
        <v>317</v>
      </c>
      <c r="D52" s="4651">
        <v>221</v>
      </c>
      <c r="E52" s="4651">
        <f t="shared" si="5"/>
        <v>538</v>
      </c>
      <c r="F52" s="4651">
        <v>59</v>
      </c>
      <c r="G52" s="4651">
        <v>313</v>
      </c>
      <c r="H52" s="4651">
        <v>44</v>
      </c>
      <c r="I52" s="4651">
        <v>4</v>
      </c>
      <c r="J52" s="4651">
        <v>10</v>
      </c>
      <c r="K52" s="4651" t="s">
        <v>9</v>
      </c>
      <c r="L52" s="4652">
        <f t="shared" si="1"/>
        <v>954</v>
      </c>
    </row>
    <row r="53" spans="1:12" ht="15.95" customHeight="1">
      <c r="A53" s="7445"/>
      <c r="B53" s="4658" t="s">
        <v>4160</v>
      </c>
      <c r="C53" s="4650">
        <v>107</v>
      </c>
      <c r="D53" s="4651">
        <v>59</v>
      </c>
      <c r="E53" s="4651">
        <f t="shared" si="5"/>
        <v>166</v>
      </c>
      <c r="F53" s="4651">
        <v>9</v>
      </c>
      <c r="G53" s="4651">
        <v>54</v>
      </c>
      <c r="H53" s="4651">
        <v>66</v>
      </c>
      <c r="I53" s="4651">
        <v>1</v>
      </c>
      <c r="J53" s="4651">
        <v>2</v>
      </c>
      <c r="K53" s="4651" t="s">
        <v>9</v>
      </c>
      <c r="L53" s="4652">
        <f t="shared" si="1"/>
        <v>295</v>
      </c>
    </row>
    <row r="54" spans="1:12" ht="15.95" customHeight="1">
      <c r="A54" s="7445"/>
      <c r="B54" s="4658" t="s">
        <v>4161</v>
      </c>
      <c r="C54" s="4650">
        <v>245</v>
      </c>
      <c r="D54" s="4651">
        <v>188</v>
      </c>
      <c r="E54" s="4651">
        <f t="shared" si="5"/>
        <v>433</v>
      </c>
      <c r="F54" s="4651">
        <v>33</v>
      </c>
      <c r="G54" s="4651">
        <v>214</v>
      </c>
      <c r="H54" s="4651">
        <v>489</v>
      </c>
      <c r="I54" s="4651">
        <v>1</v>
      </c>
      <c r="J54" s="4651">
        <v>3</v>
      </c>
      <c r="K54" s="4651" t="s">
        <v>9</v>
      </c>
      <c r="L54" s="4652">
        <f t="shared" si="1"/>
        <v>1169</v>
      </c>
    </row>
    <row r="55" spans="1:12" ht="15.95" customHeight="1">
      <c r="A55" s="7445"/>
      <c r="B55" s="4658" t="s">
        <v>4162</v>
      </c>
      <c r="C55" s="4650">
        <v>209</v>
      </c>
      <c r="D55" s="4651">
        <v>206</v>
      </c>
      <c r="E55" s="4651">
        <f t="shared" si="5"/>
        <v>415</v>
      </c>
      <c r="F55" s="4651">
        <v>34</v>
      </c>
      <c r="G55" s="4651">
        <v>212</v>
      </c>
      <c r="H55" s="4651"/>
      <c r="I55" s="4651">
        <v>3</v>
      </c>
      <c r="J55" s="4651">
        <v>2</v>
      </c>
      <c r="K55" s="4651" t="s">
        <v>9</v>
      </c>
      <c r="L55" s="4652">
        <f t="shared" si="1"/>
        <v>661</v>
      </c>
    </row>
    <row r="56" spans="1:12" ht="15.95" customHeight="1">
      <c r="A56" s="7445"/>
      <c r="B56" s="4658" t="s">
        <v>4163</v>
      </c>
      <c r="C56" s="4650">
        <v>347</v>
      </c>
      <c r="D56" s="4651">
        <v>402</v>
      </c>
      <c r="E56" s="4651">
        <f t="shared" si="5"/>
        <v>749</v>
      </c>
      <c r="F56" s="4651">
        <v>42</v>
      </c>
      <c r="G56" s="4651">
        <v>294</v>
      </c>
      <c r="H56" s="4651"/>
      <c r="I56" s="4651">
        <v>11</v>
      </c>
      <c r="J56" s="4651">
        <v>11</v>
      </c>
      <c r="K56" s="4651" t="s">
        <v>9</v>
      </c>
      <c r="L56" s="4652">
        <f t="shared" si="1"/>
        <v>1085</v>
      </c>
    </row>
    <row r="57" spans="1:12" ht="15.95" customHeight="1">
      <c r="A57" s="7445"/>
      <c r="B57" s="4658" t="s">
        <v>4164</v>
      </c>
      <c r="C57" s="4650">
        <v>672</v>
      </c>
      <c r="D57" s="4651">
        <v>625</v>
      </c>
      <c r="E57" s="4651">
        <f t="shared" si="5"/>
        <v>1297</v>
      </c>
      <c r="F57" s="4651">
        <v>170</v>
      </c>
      <c r="G57" s="4651">
        <v>686</v>
      </c>
      <c r="H57" s="4651">
        <v>7651</v>
      </c>
      <c r="I57" s="4651">
        <v>13</v>
      </c>
      <c r="J57" s="4651">
        <v>14</v>
      </c>
      <c r="K57" s="4651" t="s">
        <v>9</v>
      </c>
      <c r="L57" s="4652">
        <f t="shared" si="1"/>
        <v>9804</v>
      </c>
    </row>
    <row r="58" spans="1:12" ht="15.95" customHeight="1">
      <c r="A58" s="7445"/>
      <c r="B58" s="4658" t="s">
        <v>4165</v>
      </c>
      <c r="C58" s="4650">
        <v>264</v>
      </c>
      <c r="D58" s="4651">
        <v>249</v>
      </c>
      <c r="E58" s="4651">
        <f t="shared" si="5"/>
        <v>513</v>
      </c>
      <c r="F58" s="4651">
        <v>42</v>
      </c>
      <c r="G58" s="4651">
        <v>239</v>
      </c>
      <c r="H58" s="4651">
        <v>6109</v>
      </c>
      <c r="I58" s="4651">
        <v>7</v>
      </c>
      <c r="J58" s="4651">
        <v>5</v>
      </c>
      <c r="K58" s="4651" t="s">
        <v>9</v>
      </c>
      <c r="L58" s="4652">
        <f t="shared" si="1"/>
        <v>6903</v>
      </c>
    </row>
    <row r="59" spans="1:12" ht="15.95" customHeight="1" thickBot="1">
      <c r="A59" s="7726"/>
      <c r="B59" s="4659" t="s">
        <v>2</v>
      </c>
      <c r="C59" s="4654">
        <f t="shared" ref="C59:K59" si="6">SUM(C42:C58)</f>
        <v>38626</v>
      </c>
      <c r="D59" s="4655">
        <f t="shared" si="6"/>
        <v>7186</v>
      </c>
      <c r="E59" s="4655">
        <f t="shared" si="6"/>
        <v>45812</v>
      </c>
      <c r="F59" s="4655">
        <f t="shared" si="6"/>
        <v>8116</v>
      </c>
      <c r="G59" s="4655">
        <f t="shared" si="6"/>
        <v>33778</v>
      </c>
      <c r="H59" s="4655">
        <f t="shared" si="6"/>
        <v>377400</v>
      </c>
      <c r="I59" s="4655">
        <f t="shared" si="6"/>
        <v>661</v>
      </c>
      <c r="J59" s="4655">
        <f t="shared" si="6"/>
        <v>766</v>
      </c>
      <c r="K59" s="4655">
        <f t="shared" si="6"/>
        <v>0</v>
      </c>
      <c r="L59" s="4656">
        <f t="shared" si="1"/>
        <v>465106</v>
      </c>
    </row>
    <row r="60" spans="1:12" ht="15.95" customHeight="1">
      <c r="A60" s="7444">
        <v>2012</v>
      </c>
      <c r="B60" s="4657" t="s">
        <v>4149</v>
      </c>
      <c r="C60" s="4646">
        <v>14188</v>
      </c>
      <c r="D60" s="4647">
        <v>1286</v>
      </c>
      <c r="E60" s="4647">
        <v>15474</v>
      </c>
      <c r="F60" s="4647">
        <v>2068</v>
      </c>
      <c r="G60" s="4647">
        <v>9050</v>
      </c>
      <c r="H60" s="4647">
        <v>1039</v>
      </c>
      <c r="I60" s="4647">
        <v>162</v>
      </c>
      <c r="J60" s="4647">
        <v>261</v>
      </c>
      <c r="K60" s="4647" t="s">
        <v>9</v>
      </c>
      <c r="L60" s="4648">
        <v>27631</v>
      </c>
    </row>
    <row r="61" spans="1:12" ht="15.95" customHeight="1">
      <c r="A61" s="7445"/>
      <c r="B61" s="4658" t="s">
        <v>4150</v>
      </c>
      <c r="C61" s="4650">
        <v>12443</v>
      </c>
      <c r="D61" s="4651">
        <v>1006</v>
      </c>
      <c r="E61" s="4651">
        <v>13449</v>
      </c>
      <c r="F61" s="4651">
        <v>3096</v>
      </c>
      <c r="G61" s="4651">
        <v>11829</v>
      </c>
      <c r="H61" s="4651">
        <v>165</v>
      </c>
      <c r="I61" s="4651">
        <v>167</v>
      </c>
      <c r="J61" s="4651">
        <v>191</v>
      </c>
      <c r="K61" s="4651" t="s">
        <v>9</v>
      </c>
      <c r="L61" s="4652">
        <v>28539</v>
      </c>
    </row>
    <row r="62" spans="1:12" ht="15.95" customHeight="1">
      <c r="A62" s="7445"/>
      <c r="B62" s="4658" t="s">
        <v>4151</v>
      </c>
      <c r="C62" s="4650">
        <v>11507</v>
      </c>
      <c r="D62" s="4651">
        <v>960</v>
      </c>
      <c r="E62" s="4651">
        <v>12467</v>
      </c>
      <c r="F62" s="4651">
        <v>2216</v>
      </c>
      <c r="G62" s="4651">
        <v>9364</v>
      </c>
      <c r="H62" s="4651">
        <v>308</v>
      </c>
      <c r="I62" s="4651">
        <v>157</v>
      </c>
      <c r="J62" s="4651">
        <v>199</v>
      </c>
      <c r="K62" s="4651" t="s">
        <v>9</v>
      </c>
      <c r="L62" s="4652">
        <v>24355</v>
      </c>
    </row>
    <row r="63" spans="1:12" ht="15.95" customHeight="1">
      <c r="A63" s="7445"/>
      <c r="B63" s="4658" t="s">
        <v>4152</v>
      </c>
      <c r="C63" s="4650">
        <v>0</v>
      </c>
      <c r="D63" s="4651"/>
      <c r="E63" s="4651">
        <v>0</v>
      </c>
      <c r="F63" s="4651"/>
      <c r="G63" s="4651"/>
      <c r="H63" s="4651">
        <v>362478</v>
      </c>
      <c r="I63" s="4651"/>
      <c r="J63" s="4651"/>
      <c r="K63" s="4651" t="s">
        <v>9</v>
      </c>
      <c r="L63" s="4652">
        <v>362478</v>
      </c>
    </row>
    <row r="64" spans="1:12" ht="15.95" customHeight="1">
      <c r="A64" s="7445"/>
      <c r="B64" s="4658" t="s">
        <v>4153</v>
      </c>
      <c r="C64" s="4650">
        <v>532</v>
      </c>
      <c r="D64" s="4651">
        <v>369</v>
      </c>
      <c r="E64" s="4651">
        <v>901</v>
      </c>
      <c r="F64" s="4651">
        <v>49</v>
      </c>
      <c r="G64" s="4651">
        <v>389</v>
      </c>
      <c r="H64" s="4651">
        <v>6285</v>
      </c>
      <c r="I64" s="4651">
        <v>18</v>
      </c>
      <c r="J64" s="4651">
        <v>21</v>
      </c>
      <c r="K64" s="4651" t="s">
        <v>9</v>
      </c>
      <c r="L64" s="4652">
        <v>7624</v>
      </c>
    </row>
    <row r="65" spans="1:12" ht="15.95" customHeight="1">
      <c r="A65" s="7445"/>
      <c r="B65" s="4658" t="s">
        <v>4154</v>
      </c>
      <c r="C65" s="4650">
        <v>1573</v>
      </c>
      <c r="D65" s="4651">
        <v>903</v>
      </c>
      <c r="E65" s="4651">
        <v>2476</v>
      </c>
      <c r="F65" s="4651">
        <v>194</v>
      </c>
      <c r="G65" s="4651">
        <v>1117</v>
      </c>
      <c r="H65" s="4651">
        <v>9438</v>
      </c>
      <c r="I65" s="4651">
        <v>3</v>
      </c>
      <c r="J65" s="4651">
        <v>21</v>
      </c>
      <c r="K65" s="4651" t="s">
        <v>9</v>
      </c>
      <c r="L65" s="4652">
        <v>13225</v>
      </c>
    </row>
    <row r="66" spans="1:12" ht="15.95" customHeight="1">
      <c r="A66" s="7445"/>
      <c r="B66" s="4658" t="s">
        <v>4155</v>
      </c>
      <c r="C66" s="4650">
        <v>465</v>
      </c>
      <c r="D66" s="4651">
        <v>379</v>
      </c>
      <c r="E66" s="4651">
        <v>844</v>
      </c>
      <c r="F66" s="4651">
        <v>105</v>
      </c>
      <c r="G66" s="4651">
        <v>467</v>
      </c>
      <c r="H66" s="4651">
        <v>5508</v>
      </c>
      <c r="I66" s="4651">
        <v>10</v>
      </c>
      <c r="J66" s="4651">
        <v>6</v>
      </c>
      <c r="K66" s="4651" t="s">
        <v>9</v>
      </c>
      <c r="L66" s="4652">
        <v>6924</v>
      </c>
    </row>
    <row r="67" spans="1:12" ht="15.95" customHeight="1">
      <c r="A67" s="7445"/>
      <c r="B67" s="4658" t="s">
        <v>4156</v>
      </c>
      <c r="C67" s="4650">
        <v>69</v>
      </c>
      <c r="D67" s="4651">
        <v>52</v>
      </c>
      <c r="E67" s="4651">
        <v>121</v>
      </c>
      <c r="F67" s="4651">
        <v>7</v>
      </c>
      <c r="G67" s="4651">
        <v>51</v>
      </c>
      <c r="H67" s="4651">
        <v>7</v>
      </c>
      <c r="I67" s="4651"/>
      <c r="J67" s="4651">
        <v>1</v>
      </c>
      <c r="K67" s="4651" t="s">
        <v>9</v>
      </c>
      <c r="L67" s="4652">
        <v>186</v>
      </c>
    </row>
    <row r="68" spans="1:12" ht="15.95" customHeight="1">
      <c r="A68" s="7445"/>
      <c r="B68" s="4658" t="s">
        <v>4157</v>
      </c>
      <c r="C68" s="4650">
        <v>158</v>
      </c>
      <c r="D68" s="4651">
        <v>78</v>
      </c>
      <c r="E68" s="4651">
        <v>236</v>
      </c>
      <c r="F68" s="4651">
        <v>16</v>
      </c>
      <c r="G68" s="4651">
        <v>111</v>
      </c>
      <c r="H68" s="4651">
        <v>14</v>
      </c>
      <c r="I68" s="4651">
        <v>0</v>
      </c>
      <c r="J68" s="4651">
        <v>4</v>
      </c>
      <c r="K68" s="4651">
        <v>2</v>
      </c>
      <c r="L68" s="4652">
        <v>377</v>
      </c>
    </row>
    <row r="69" spans="1:12" ht="15.95" customHeight="1">
      <c r="A69" s="7445"/>
      <c r="B69" s="4658" t="s">
        <v>4158</v>
      </c>
      <c r="C69" s="4650">
        <v>163</v>
      </c>
      <c r="D69" s="4651">
        <v>82</v>
      </c>
      <c r="E69" s="4651">
        <v>245</v>
      </c>
      <c r="F69" s="4651">
        <v>79</v>
      </c>
      <c r="G69" s="4651">
        <v>193</v>
      </c>
      <c r="H69" s="4651">
        <v>35</v>
      </c>
      <c r="I69" s="4651">
        <v>5</v>
      </c>
      <c r="J69" s="4651">
        <v>2</v>
      </c>
      <c r="K69" s="4651" t="s">
        <v>9</v>
      </c>
      <c r="L69" s="4652">
        <v>552</v>
      </c>
    </row>
    <row r="70" spans="1:12" ht="15.95" customHeight="1">
      <c r="A70" s="7445"/>
      <c r="B70" s="4658" t="s">
        <v>4159</v>
      </c>
      <c r="C70" s="4650">
        <v>364</v>
      </c>
      <c r="D70" s="4651">
        <v>204</v>
      </c>
      <c r="E70" s="4651">
        <v>568</v>
      </c>
      <c r="F70" s="4651">
        <v>57</v>
      </c>
      <c r="G70" s="4651">
        <v>324</v>
      </c>
      <c r="H70" s="4651">
        <v>347</v>
      </c>
      <c r="I70" s="4651">
        <v>10</v>
      </c>
      <c r="J70" s="4651">
        <v>8</v>
      </c>
      <c r="K70" s="4651" t="s">
        <v>9</v>
      </c>
      <c r="L70" s="4652">
        <v>1296</v>
      </c>
    </row>
    <row r="71" spans="1:12" ht="15.95" customHeight="1">
      <c r="A71" s="7445"/>
      <c r="B71" s="4658" t="s">
        <v>4160</v>
      </c>
      <c r="C71" s="4650">
        <v>121</v>
      </c>
      <c r="D71" s="4651">
        <v>51</v>
      </c>
      <c r="E71" s="4651">
        <v>172</v>
      </c>
      <c r="F71" s="4651">
        <v>9</v>
      </c>
      <c r="G71" s="4651">
        <v>52</v>
      </c>
      <c r="H71" s="4651">
        <v>80</v>
      </c>
      <c r="I71" s="4651"/>
      <c r="J71" s="4651">
        <v>4</v>
      </c>
      <c r="K71" s="4651" t="s">
        <v>9</v>
      </c>
      <c r="L71" s="4652">
        <v>313</v>
      </c>
    </row>
    <row r="72" spans="1:12" ht="15.95" customHeight="1">
      <c r="A72" s="7445"/>
      <c r="B72" s="4658" t="s">
        <v>4161</v>
      </c>
      <c r="C72" s="4650">
        <v>292</v>
      </c>
      <c r="D72" s="4651">
        <v>180</v>
      </c>
      <c r="E72" s="4651">
        <v>472</v>
      </c>
      <c r="F72" s="4651">
        <v>31</v>
      </c>
      <c r="G72" s="4651">
        <v>212</v>
      </c>
      <c r="H72" s="4651">
        <v>535</v>
      </c>
      <c r="I72" s="4651">
        <v>0</v>
      </c>
      <c r="J72" s="4651">
        <v>2</v>
      </c>
      <c r="K72" s="4651" t="s">
        <v>9</v>
      </c>
      <c r="L72" s="4652">
        <v>1250</v>
      </c>
    </row>
    <row r="73" spans="1:12" ht="15.95" customHeight="1">
      <c r="A73" s="7445"/>
      <c r="B73" s="4658" t="s">
        <v>4162</v>
      </c>
      <c r="C73" s="4650">
        <v>227</v>
      </c>
      <c r="D73" s="4651">
        <v>203</v>
      </c>
      <c r="E73" s="4651">
        <v>430</v>
      </c>
      <c r="F73" s="4651">
        <v>35</v>
      </c>
      <c r="G73" s="4651">
        <v>208</v>
      </c>
      <c r="H73" s="4651">
        <v>0</v>
      </c>
      <c r="I73" s="4651">
        <v>1</v>
      </c>
      <c r="J73" s="4651">
        <v>2</v>
      </c>
      <c r="K73" s="4651" t="s">
        <v>9</v>
      </c>
      <c r="L73" s="4652">
        <v>673</v>
      </c>
    </row>
    <row r="74" spans="1:12" ht="15.95" customHeight="1">
      <c r="A74" s="7445"/>
      <c r="B74" s="4658" t="s">
        <v>4163</v>
      </c>
      <c r="C74" s="4650">
        <v>458</v>
      </c>
      <c r="D74" s="4651">
        <v>375</v>
      </c>
      <c r="E74" s="4651">
        <v>833</v>
      </c>
      <c r="F74" s="4651">
        <v>43</v>
      </c>
      <c r="G74" s="4651">
        <v>324</v>
      </c>
      <c r="H74" s="4651"/>
      <c r="I74" s="4651">
        <v>13</v>
      </c>
      <c r="J74" s="4651">
        <v>4</v>
      </c>
      <c r="K74" s="4651" t="s">
        <v>9</v>
      </c>
      <c r="L74" s="4652">
        <v>1200</v>
      </c>
    </row>
    <row r="75" spans="1:12" ht="15.95" customHeight="1">
      <c r="A75" s="7445"/>
      <c r="B75" s="4658" t="s">
        <v>4164</v>
      </c>
      <c r="C75" s="4650">
        <v>757</v>
      </c>
      <c r="D75" s="4651">
        <v>605</v>
      </c>
      <c r="E75" s="4651">
        <v>1362</v>
      </c>
      <c r="F75" s="4651">
        <v>167</v>
      </c>
      <c r="G75" s="4651">
        <v>679</v>
      </c>
      <c r="H75" s="4651">
        <v>8156</v>
      </c>
      <c r="I75" s="4651">
        <v>7</v>
      </c>
      <c r="J75" s="4651">
        <v>20</v>
      </c>
      <c r="K75" s="4651" t="s">
        <v>9</v>
      </c>
      <c r="L75" s="4652">
        <v>10364</v>
      </c>
    </row>
    <row r="76" spans="1:12" ht="15.95" customHeight="1">
      <c r="A76" s="7445"/>
      <c r="B76" s="4658" t="s">
        <v>4165</v>
      </c>
      <c r="C76" s="4650">
        <v>302</v>
      </c>
      <c r="D76" s="4651">
        <v>243</v>
      </c>
      <c r="E76" s="4651">
        <v>545</v>
      </c>
      <c r="F76" s="4651">
        <v>43</v>
      </c>
      <c r="G76" s="4651">
        <v>237</v>
      </c>
      <c r="H76" s="4651">
        <v>6109</v>
      </c>
      <c r="I76" s="4651">
        <v>4</v>
      </c>
      <c r="J76" s="4651">
        <v>6</v>
      </c>
      <c r="K76" s="4651" t="s">
        <v>9</v>
      </c>
      <c r="L76" s="4652">
        <v>6934</v>
      </c>
    </row>
    <row r="77" spans="1:12" ht="15.95" customHeight="1" thickBot="1">
      <c r="A77" s="7446"/>
      <c r="B77" s="4660" t="s">
        <v>2</v>
      </c>
      <c r="C77" s="4661">
        <v>43619</v>
      </c>
      <c r="D77" s="4662">
        <v>6976</v>
      </c>
      <c r="E77" s="4662">
        <v>50595</v>
      </c>
      <c r="F77" s="4662">
        <v>8215</v>
      </c>
      <c r="G77" s="4662">
        <v>34607</v>
      </c>
      <c r="H77" s="4662">
        <v>400504</v>
      </c>
      <c r="I77" s="4662">
        <v>557</v>
      </c>
      <c r="J77" s="4662">
        <v>752</v>
      </c>
      <c r="K77" s="4662">
        <v>2</v>
      </c>
      <c r="L77" s="4663">
        <v>493921</v>
      </c>
    </row>
    <row r="78" spans="1:12" ht="15.95" customHeight="1">
      <c r="A78" s="7444">
        <v>2013</v>
      </c>
      <c r="B78" s="4657" t="s">
        <v>4149</v>
      </c>
      <c r="C78" s="4646">
        <v>15366</v>
      </c>
      <c r="D78" s="4647">
        <v>1313</v>
      </c>
      <c r="E78" s="4647">
        <v>16679</v>
      </c>
      <c r="F78" s="4647">
        <v>2129</v>
      </c>
      <c r="G78" s="4647">
        <v>9302</v>
      </c>
      <c r="H78" s="4647">
        <v>1089</v>
      </c>
      <c r="I78" s="4647">
        <v>169</v>
      </c>
      <c r="J78" s="4647">
        <v>248</v>
      </c>
      <c r="K78" s="4647" t="s">
        <v>9</v>
      </c>
      <c r="L78" s="4648">
        <f t="shared" ref="L78:L95" si="7">SUM(E78+F78+G78+H78)</f>
        <v>29199</v>
      </c>
    </row>
    <row r="79" spans="1:12" ht="15.95" customHeight="1">
      <c r="A79" s="7445"/>
      <c r="B79" s="4658" t="s">
        <v>4150</v>
      </c>
      <c r="C79" s="4650">
        <v>13136</v>
      </c>
      <c r="D79" s="4651">
        <v>994</v>
      </c>
      <c r="E79" s="4651">
        <v>14130</v>
      </c>
      <c r="F79" s="4651">
        <v>3205</v>
      </c>
      <c r="G79" s="4651">
        <v>12230</v>
      </c>
      <c r="H79" s="4651">
        <v>184</v>
      </c>
      <c r="I79" s="4651">
        <v>140</v>
      </c>
      <c r="J79" s="4651">
        <v>199</v>
      </c>
      <c r="K79" s="4651" t="s">
        <v>9</v>
      </c>
      <c r="L79" s="4652">
        <f t="shared" si="7"/>
        <v>29749</v>
      </c>
    </row>
    <row r="80" spans="1:12" ht="15.95" customHeight="1">
      <c r="A80" s="7445"/>
      <c r="B80" s="4658" t="s">
        <v>4151</v>
      </c>
      <c r="C80" s="4650">
        <v>11960</v>
      </c>
      <c r="D80" s="4651">
        <v>962</v>
      </c>
      <c r="E80" s="4651">
        <v>12922</v>
      </c>
      <c r="F80" s="4651">
        <v>2286</v>
      </c>
      <c r="G80" s="4651">
        <v>9610</v>
      </c>
      <c r="H80" s="4651">
        <v>326</v>
      </c>
      <c r="I80" s="4651">
        <v>154</v>
      </c>
      <c r="J80" s="4651">
        <v>242</v>
      </c>
      <c r="K80" s="4651">
        <v>1</v>
      </c>
      <c r="L80" s="4652">
        <f t="shared" si="7"/>
        <v>25144</v>
      </c>
    </row>
    <row r="81" spans="1:12" ht="15.95" customHeight="1">
      <c r="A81" s="7445"/>
      <c r="B81" s="4658" t="s">
        <v>4152</v>
      </c>
      <c r="C81" s="4650">
        <v>0</v>
      </c>
      <c r="D81" s="4651"/>
      <c r="E81" s="4651">
        <v>0</v>
      </c>
      <c r="F81" s="4651"/>
      <c r="G81" s="4651"/>
      <c r="H81" s="4651">
        <v>391900</v>
      </c>
      <c r="I81" s="4651"/>
      <c r="J81" s="4651"/>
      <c r="K81" s="4651" t="s">
        <v>9</v>
      </c>
      <c r="L81" s="4652">
        <f t="shared" si="7"/>
        <v>391900</v>
      </c>
    </row>
    <row r="82" spans="1:12" ht="15.95" customHeight="1">
      <c r="A82" s="7445"/>
      <c r="B82" s="4658" t="s">
        <v>4153</v>
      </c>
      <c r="C82" s="4650">
        <v>556</v>
      </c>
      <c r="D82" s="4651">
        <v>356</v>
      </c>
      <c r="E82" s="4651">
        <v>912</v>
      </c>
      <c r="F82" s="4651">
        <v>54</v>
      </c>
      <c r="G82" s="4651">
        <v>387</v>
      </c>
      <c r="H82" s="4651">
        <v>6310</v>
      </c>
      <c r="I82" s="4651">
        <v>11</v>
      </c>
      <c r="J82" s="4651">
        <v>14</v>
      </c>
      <c r="K82" s="4651" t="s">
        <v>9</v>
      </c>
      <c r="L82" s="4652">
        <f t="shared" si="7"/>
        <v>7663</v>
      </c>
    </row>
    <row r="83" spans="1:12" ht="15.95" customHeight="1">
      <c r="A83" s="7445"/>
      <c r="B83" s="4658" t="s">
        <v>4154</v>
      </c>
      <c r="C83" s="4650">
        <v>1675</v>
      </c>
      <c r="D83" s="4651">
        <v>861</v>
      </c>
      <c r="E83" s="4651">
        <v>2536</v>
      </c>
      <c r="F83" s="4651">
        <v>192</v>
      </c>
      <c r="G83" s="4651">
        <v>1136</v>
      </c>
      <c r="H83" s="4651">
        <v>10236</v>
      </c>
      <c r="I83" s="4651">
        <v>19</v>
      </c>
      <c r="J83" s="4651">
        <v>26</v>
      </c>
      <c r="K83" s="4651" t="s">
        <v>9</v>
      </c>
      <c r="L83" s="4652">
        <f t="shared" si="7"/>
        <v>14100</v>
      </c>
    </row>
    <row r="84" spans="1:12" ht="15.95" customHeight="1">
      <c r="A84" s="7445"/>
      <c r="B84" s="4658" t="s">
        <v>4155</v>
      </c>
      <c r="C84" s="4650">
        <v>465</v>
      </c>
      <c r="D84" s="4651">
        <v>313</v>
      </c>
      <c r="E84" s="4651">
        <v>778</v>
      </c>
      <c r="F84" s="4651">
        <v>106</v>
      </c>
      <c r="G84" s="4651">
        <v>439</v>
      </c>
      <c r="H84" s="4651">
        <v>5586</v>
      </c>
      <c r="I84" s="4651">
        <v>64</v>
      </c>
      <c r="J84" s="4651">
        <v>15</v>
      </c>
      <c r="K84" s="4651" t="s">
        <v>9</v>
      </c>
      <c r="L84" s="4652">
        <f t="shared" si="7"/>
        <v>6909</v>
      </c>
    </row>
    <row r="85" spans="1:12" ht="15.95" customHeight="1">
      <c r="A85" s="7445"/>
      <c r="B85" s="4658" t="s">
        <v>4156</v>
      </c>
      <c r="C85" s="4650">
        <v>69</v>
      </c>
      <c r="D85" s="4651">
        <v>53</v>
      </c>
      <c r="E85" s="4651">
        <v>122</v>
      </c>
      <c r="F85" s="4651">
        <v>7</v>
      </c>
      <c r="G85" s="4651">
        <v>47</v>
      </c>
      <c r="H85" s="4651">
        <v>7</v>
      </c>
      <c r="I85" s="4651"/>
      <c r="J85" s="4651">
        <v>1</v>
      </c>
      <c r="K85" s="4651" t="s">
        <v>9</v>
      </c>
      <c r="L85" s="4652">
        <f t="shared" si="7"/>
        <v>183</v>
      </c>
    </row>
    <row r="86" spans="1:12" ht="15.95" customHeight="1">
      <c r="A86" s="7445"/>
      <c r="B86" s="4658" t="s">
        <v>4157</v>
      </c>
      <c r="C86" s="4650">
        <v>147</v>
      </c>
      <c r="D86" s="4651">
        <v>71</v>
      </c>
      <c r="E86" s="4651">
        <v>218</v>
      </c>
      <c r="F86" s="4651">
        <v>20</v>
      </c>
      <c r="G86" s="4651">
        <v>110</v>
      </c>
      <c r="H86" s="4651">
        <v>14</v>
      </c>
      <c r="I86" s="4651">
        <v>1</v>
      </c>
      <c r="J86" s="4651">
        <v>1</v>
      </c>
      <c r="K86" s="4651" t="s">
        <v>9</v>
      </c>
      <c r="L86" s="4652">
        <f t="shared" si="7"/>
        <v>362</v>
      </c>
    </row>
    <row r="87" spans="1:12" ht="15.95" customHeight="1">
      <c r="A87" s="7445"/>
      <c r="B87" s="4658" t="s">
        <v>4158</v>
      </c>
      <c r="C87" s="4650">
        <v>186</v>
      </c>
      <c r="D87" s="4651">
        <v>75</v>
      </c>
      <c r="E87" s="4651">
        <v>261</v>
      </c>
      <c r="F87" s="4651">
        <v>87</v>
      </c>
      <c r="G87" s="4651">
        <v>200</v>
      </c>
      <c r="H87" s="4651">
        <v>35</v>
      </c>
      <c r="I87" s="4651">
        <v>2</v>
      </c>
      <c r="J87" s="4651">
        <v>5</v>
      </c>
      <c r="K87" s="4651" t="s">
        <v>9</v>
      </c>
      <c r="L87" s="4652">
        <f t="shared" si="7"/>
        <v>583</v>
      </c>
    </row>
    <row r="88" spans="1:12" ht="15.95" customHeight="1">
      <c r="A88" s="7445"/>
      <c r="B88" s="4658" t="s">
        <v>4159</v>
      </c>
      <c r="C88" s="4650">
        <v>374</v>
      </c>
      <c r="D88" s="4651">
        <v>215</v>
      </c>
      <c r="E88" s="4651">
        <v>589</v>
      </c>
      <c r="F88" s="4651">
        <v>52</v>
      </c>
      <c r="G88" s="4651">
        <v>312</v>
      </c>
      <c r="H88" s="4651">
        <v>344</v>
      </c>
      <c r="I88" s="4651">
        <v>4</v>
      </c>
      <c r="J88" s="4651">
        <v>4</v>
      </c>
      <c r="K88" s="4651" t="s">
        <v>9</v>
      </c>
      <c r="L88" s="4652">
        <f t="shared" si="7"/>
        <v>1297</v>
      </c>
    </row>
    <row r="89" spans="1:12" ht="15.95" customHeight="1">
      <c r="A89" s="7445"/>
      <c r="B89" s="4658" t="s">
        <v>4160</v>
      </c>
      <c r="C89" s="4650">
        <v>118</v>
      </c>
      <c r="D89" s="4651">
        <v>45</v>
      </c>
      <c r="E89" s="4651">
        <v>163</v>
      </c>
      <c r="F89" s="4651">
        <v>8</v>
      </c>
      <c r="G89" s="4651">
        <v>49</v>
      </c>
      <c r="H89" s="4651">
        <v>80</v>
      </c>
      <c r="I89" s="4651"/>
      <c r="J89" s="4651"/>
      <c r="K89" s="4651" t="s">
        <v>9</v>
      </c>
      <c r="L89" s="4652">
        <f t="shared" si="7"/>
        <v>300</v>
      </c>
    </row>
    <row r="90" spans="1:12" ht="15.95" customHeight="1">
      <c r="A90" s="7445"/>
      <c r="B90" s="4658" t="s">
        <v>4161</v>
      </c>
      <c r="C90" s="4650">
        <v>314</v>
      </c>
      <c r="D90" s="4651">
        <v>168</v>
      </c>
      <c r="E90" s="4651">
        <v>482</v>
      </c>
      <c r="F90" s="4651">
        <v>29</v>
      </c>
      <c r="G90" s="4651">
        <v>214</v>
      </c>
      <c r="H90" s="4651">
        <v>554</v>
      </c>
      <c r="I90" s="4651">
        <v>1</v>
      </c>
      <c r="J90" s="4651">
        <v>19</v>
      </c>
      <c r="K90" s="4651" t="s">
        <v>9</v>
      </c>
      <c r="L90" s="4652">
        <f t="shared" si="7"/>
        <v>1279</v>
      </c>
    </row>
    <row r="91" spans="1:12" ht="15.95" customHeight="1">
      <c r="A91" s="7445"/>
      <c r="B91" s="4658" t="s">
        <v>4162</v>
      </c>
      <c r="C91" s="4650">
        <v>233</v>
      </c>
      <c r="D91" s="4651">
        <v>177</v>
      </c>
      <c r="E91" s="4651">
        <v>410</v>
      </c>
      <c r="F91" s="4651">
        <v>35</v>
      </c>
      <c r="G91" s="4651">
        <v>194</v>
      </c>
      <c r="H91" s="4651">
        <v>0</v>
      </c>
      <c r="I91" s="4651" t="s">
        <v>9</v>
      </c>
      <c r="J91" s="4651">
        <v>10</v>
      </c>
      <c r="K91" s="4651" t="s">
        <v>9</v>
      </c>
      <c r="L91" s="4652">
        <f t="shared" si="7"/>
        <v>639</v>
      </c>
    </row>
    <row r="92" spans="1:12" ht="15.95" customHeight="1">
      <c r="A92" s="7445"/>
      <c r="B92" s="4658" t="s">
        <v>4163</v>
      </c>
      <c r="C92" s="4650">
        <v>490</v>
      </c>
      <c r="D92" s="4651">
        <v>365</v>
      </c>
      <c r="E92" s="4651">
        <v>855</v>
      </c>
      <c r="F92" s="4651">
        <v>42</v>
      </c>
      <c r="G92" s="4651">
        <v>325</v>
      </c>
      <c r="H92" s="4651">
        <v>0</v>
      </c>
      <c r="I92" s="4651">
        <v>12</v>
      </c>
      <c r="J92" s="4651">
        <v>23</v>
      </c>
      <c r="K92" s="4651" t="s">
        <v>9</v>
      </c>
      <c r="L92" s="4652">
        <f t="shared" si="7"/>
        <v>1222</v>
      </c>
    </row>
    <row r="93" spans="1:12" ht="15.95" customHeight="1">
      <c r="A93" s="7445"/>
      <c r="B93" s="4658" t="s">
        <v>4164</v>
      </c>
      <c r="C93" s="4650">
        <v>782</v>
      </c>
      <c r="D93" s="4651">
        <v>583</v>
      </c>
      <c r="E93" s="4651">
        <v>1365</v>
      </c>
      <c r="F93" s="4651">
        <v>164</v>
      </c>
      <c r="G93" s="4651">
        <v>663</v>
      </c>
      <c r="H93" s="4651">
        <v>8569</v>
      </c>
      <c r="I93" s="4651">
        <v>14</v>
      </c>
      <c r="J93" s="4651">
        <v>19</v>
      </c>
      <c r="K93" s="4651" t="s">
        <v>9</v>
      </c>
      <c r="L93" s="4652">
        <f t="shared" si="7"/>
        <v>10761</v>
      </c>
    </row>
    <row r="94" spans="1:12" ht="15.95" customHeight="1">
      <c r="A94" s="7445"/>
      <c r="B94" s="4658" t="s">
        <v>4165</v>
      </c>
      <c r="C94" s="4650">
        <v>329</v>
      </c>
      <c r="D94" s="4651">
        <v>229</v>
      </c>
      <c r="E94" s="4651">
        <v>558</v>
      </c>
      <c r="F94" s="4651">
        <v>47</v>
      </c>
      <c r="G94" s="4651">
        <v>250</v>
      </c>
      <c r="H94" s="4651">
        <v>6109</v>
      </c>
      <c r="I94" s="4651">
        <v>6</v>
      </c>
      <c r="J94" s="4651">
        <v>5</v>
      </c>
      <c r="K94" s="4651" t="s">
        <v>9</v>
      </c>
      <c r="L94" s="4652">
        <f t="shared" si="7"/>
        <v>6964</v>
      </c>
    </row>
    <row r="95" spans="1:12" ht="15.95" customHeight="1" thickBot="1">
      <c r="A95" s="7447"/>
      <c r="B95" s="4664" t="s">
        <v>2</v>
      </c>
      <c r="C95" s="4665">
        <f t="shared" ref="C95:K95" si="8">SUM(C78:C94)</f>
        <v>46200</v>
      </c>
      <c r="D95" s="4666">
        <f t="shared" si="8"/>
        <v>6780</v>
      </c>
      <c r="E95" s="4666">
        <f t="shared" si="8"/>
        <v>52980</v>
      </c>
      <c r="F95" s="4666">
        <f t="shared" si="8"/>
        <v>8463</v>
      </c>
      <c r="G95" s="4666">
        <f t="shared" si="8"/>
        <v>35468</v>
      </c>
      <c r="H95" s="4666">
        <f t="shared" si="8"/>
        <v>431343</v>
      </c>
      <c r="I95" s="4666">
        <f t="shared" si="8"/>
        <v>597</v>
      </c>
      <c r="J95" s="4666">
        <f t="shared" si="8"/>
        <v>831</v>
      </c>
      <c r="K95" s="4666">
        <f t="shared" si="8"/>
        <v>1</v>
      </c>
      <c r="L95" s="4667">
        <f t="shared" si="7"/>
        <v>528254</v>
      </c>
    </row>
    <row r="96" spans="1:12" ht="15.95" customHeight="1" thickTop="1"/>
    <row r="97" spans="1:12" ht="15.95" customHeight="1">
      <c r="A97" s="4324" t="s">
        <v>4166</v>
      </c>
      <c r="B97" s="4324"/>
    </row>
    <row r="98" spans="1:12" ht="15.95" customHeight="1">
      <c r="A98" s="7422" t="s">
        <v>4167</v>
      </c>
      <c r="B98" s="7422"/>
      <c r="C98" s="7422"/>
      <c r="D98" s="7422"/>
    </row>
    <row r="99" spans="1:12" ht="15.95" customHeight="1">
      <c r="A99" s="7422" t="s">
        <v>4168</v>
      </c>
      <c r="B99" s="7422"/>
      <c r="C99" s="7422"/>
      <c r="D99" s="7422"/>
      <c r="E99" s="7422"/>
    </row>
    <row r="100" spans="1:12" ht="15.95" customHeight="1">
      <c r="A100" s="7344" t="s">
        <v>4169</v>
      </c>
      <c r="B100" s="7344"/>
      <c r="C100" s="7344"/>
      <c r="D100" s="7344"/>
      <c r="E100" s="7344"/>
    </row>
    <row r="101" spans="1:12" ht="12.75" customHeight="1">
      <c r="E101" s="3113"/>
      <c r="F101" s="3113"/>
      <c r="G101" s="3113"/>
      <c r="H101" s="3113"/>
      <c r="I101" s="3113"/>
      <c r="J101" s="3113"/>
      <c r="K101" s="3113"/>
      <c r="L101" s="3113"/>
    </row>
    <row r="102" spans="1:12" ht="12" customHeight="1">
      <c r="B102" s="3297"/>
      <c r="C102" s="3297"/>
      <c r="D102" s="3297"/>
      <c r="E102" s="3297"/>
      <c r="F102" s="3297"/>
      <c r="G102" s="3297"/>
      <c r="H102" s="3297"/>
      <c r="I102" s="3297"/>
      <c r="J102" s="3297"/>
      <c r="K102" s="3297"/>
      <c r="L102" s="3297"/>
    </row>
    <row r="103" spans="1:12" ht="14.25" customHeight="1"/>
    <row r="104" spans="1:12" ht="15" customHeight="1">
      <c r="B104" s="4668"/>
      <c r="C104" s="4668"/>
      <c r="D104" s="4668"/>
    </row>
    <row r="105" spans="1:12" ht="15" customHeight="1"/>
    <row r="106" spans="1:12" ht="20.25" customHeight="1">
      <c r="D106" s="7702" t="s">
        <v>3</v>
      </c>
      <c r="E106" s="7702"/>
    </row>
    <row r="107" spans="1:12" ht="18" customHeight="1"/>
  </sheetData>
  <mergeCells count="22">
    <mergeCell ref="D106:E106"/>
    <mergeCell ref="J4:J5"/>
    <mergeCell ref="K4:K5"/>
    <mergeCell ref="L4:L5"/>
    <mergeCell ref="A6:A23"/>
    <mergeCell ref="A24:A41"/>
    <mergeCell ref="A42:A59"/>
    <mergeCell ref="A60:A77"/>
    <mergeCell ref="A78:A95"/>
    <mergeCell ref="A98:D98"/>
    <mergeCell ref="A99:E99"/>
    <mergeCell ref="A100:E100"/>
    <mergeCell ref="A2:L2"/>
    <mergeCell ref="A3:L3"/>
    <mergeCell ref="A4:A5"/>
    <mergeCell ref="B4:B5"/>
    <mergeCell ref="C4:D4"/>
    <mergeCell ref="E4:E5"/>
    <mergeCell ref="F4:F5"/>
    <mergeCell ref="G4:G5"/>
    <mergeCell ref="H4:H5"/>
    <mergeCell ref="I4:I5"/>
  </mergeCells>
  <hyperlinks>
    <hyperlink ref="A1" r:id="rId1"/>
  </hyperlinks>
  <pageMargins left="0.62992125984251968" right="0.70866141732283472" top="0.70866141732283472" bottom="0.55118110236220474" header="0.31496062992125984" footer="0.31496062992125984"/>
  <pageSetup paperSize="9" scale="32" fitToHeight="0" orientation="landscape" r:id="rId2"/>
  <headerFooter alignWithMargins="0">
    <oddFooter>&amp;R274</oddFooter>
  </headerFooter>
  <drawing r:id="rId3"/>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65">
    <pageSetUpPr fitToPage="1"/>
  </sheetPr>
  <dimension ref="A1:P131"/>
  <sheetViews>
    <sheetView view="pageBreakPreview" zoomScale="60" zoomScaleNormal="100" workbookViewId="0">
      <selection activeCell="A6" sqref="A6:A122"/>
    </sheetView>
  </sheetViews>
  <sheetFormatPr defaultRowHeight="12.75"/>
  <cols>
    <col min="1" max="1" width="48" style="3062" customWidth="1"/>
    <col min="2" max="16" width="28.7109375" style="3062" customWidth="1"/>
    <col min="17" max="256" width="9.140625" style="3062"/>
    <col min="257" max="257" width="48.85546875" style="3062" customWidth="1"/>
    <col min="258" max="258" width="16" style="3062" customWidth="1"/>
    <col min="259" max="259" width="16.140625" style="3062" customWidth="1"/>
    <col min="260" max="260" width="15.28515625" style="3062" customWidth="1"/>
    <col min="261" max="261" width="16" style="3062" customWidth="1"/>
    <col min="262" max="262" width="15.28515625" style="3062" customWidth="1"/>
    <col min="263" max="263" width="16" style="3062" customWidth="1"/>
    <col min="264" max="264" width="15.140625" style="3062" customWidth="1"/>
    <col min="265" max="265" width="15.42578125" style="3062" customWidth="1"/>
    <col min="266" max="266" width="14.42578125" style="3062" customWidth="1"/>
    <col min="267" max="267" width="14.5703125" style="3062" customWidth="1"/>
    <col min="268" max="268" width="14.7109375" style="3062" customWidth="1"/>
    <col min="269" max="269" width="13.42578125" style="3062" customWidth="1"/>
    <col min="270" max="270" width="15.28515625" style="3062" customWidth="1"/>
    <col min="271" max="271" width="17.85546875" style="3062" customWidth="1"/>
    <col min="272" max="272" width="15.7109375" style="3062" customWidth="1"/>
    <col min="273" max="512" width="9.140625" style="3062"/>
    <col min="513" max="513" width="48.85546875" style="3062" customWidth="1"/>
    <col min="514" max="514" width="16" style="3062" customWidth="1"/>
    <col min="515" max="515" width="16.140625" style="3062" customWidth="1"/>
    <col min="516" max="516" width="15.28515625" style="3062" customWidth="1"/>
    <col min="517" max="517" width="16" style="3062" customWidth="1"/>
    <col min="518" max="518" width="15.28515625" style="3062" customWidth="1"/>
    <col min="519" max="519" width="16" style="3062" customWidth="1"/>
    <col min="520" max="520" width="15.140625" style="3062" customWidth="1"/>
    <col min="521" max="521" width="15.42578125" style="3062" customWidth="1"/>
    <col min="522" max="522" width="14.42578125" style="3062" customWidth="1"/>
    <col min="523" max="523" width="14.5703125" style="3062" customWidth="1"/>
    <col min="524" max="524" width="14.7109375" style="3062" customWidth="1"/>
    <col min="525" max="525" width="13.42578125" style="3062" customWidth="1"/>
    <col min="526" max="526" width="15.28515625" style="3062" customWidth="1"/>
    <col min="527" max="527" width="17.85546875" style="3062" customWidth="1"/>
    <col min="528" max="528" width="15.7109375" style="3062" customWidth="1"/>
    <col min="529" max="768" width="9.140625" style="3062"/>
    <col min="769" max="769" width="48.85546875" style="3062" customWidth="1"/>
    <col min="770" max="770" width="16" style="3062" customWidth="1"/>
    <col min="771" max="771" width="16.140625" style="3062" customWidth="1"/>
    <col min="772" max="772" width="15.28515625" style="3062" customWidth="1"/>
    <col min="773" max="773" width="16" style="3062" customWidth="1"/>
    <col min="774" max="774" width="15.28515625" style="3062" customWidth="1"/>
    <col min="775" max="775" width="16" style="3062" customWidth="1"/>
    <col min="776" max="776" width="15.140625" style="3062" customWidth="1"/>
    <col min="777" max="777" width="15.42578125" style="3062" customWidth="1"/>
    <col min="778" max="778" width="14.42578125" style="3062" customWidth="1"/>
    <col min="779" max="779" width="14.5703125" style="3062" customWidth="1"/>
    <col min="780" max="780" width="14.7109375" style="3062" customWidth="1"/>
    <col min="781" max="781" width="13.42578125" style="3062" customWidth="1"/>
    <col min="782" max="782" width="15.28515625" style="3062" customWidth="1"/>
    <col min="783" max="783" width="17.85546875" style="3062" customWidth="1"/>
    <col min="784" max="784" width="15.7109375" style="3062" customWidth="1"/>
    <col min="785" max="1024" width="9.140625" style="3062"/>
    <col min="1025" max="1025" width="48.85546875" style="3062" customWidth="1"/>
    <col min="1026" max="1026" width="16" style="3062" customWidth="1"/>
    <col min="1027" max="1027" width="16.140625" style="3062" customWidth="1"/>
    <col min="1028" max="1028" width="15.28515625" style="3062" customWidth="1"/>
    <col min="1029" max="1029" width="16" style="3062" customWidth="1"/>
    <col min="1030" max="1030" width="15.28515625" style="3062" customWidth="1"/>
    <col min="1031" max="1031" width="16" style="3062" customWidth="1"/>
    <col min="1032" max="1032" width="15.140625" style="3062" customWidth="1"/>
    <col min="1033" max="1033" width="15.42578125" style="3062" customWidth="1"/>
    <col min="1034" max="1034" width="14.42578125" style="3062" customWidth="1"/>
    <col min="1035" max="1035" width="14.5703125" style="3062" customWidth="1"/>
    <col min="1036" max="1036" width="14.7109375" style="3062" customWidth="1"/>
    <col min="1037" max="1037" width="13.42578125" style="3062" customWidth="1"/>
    <col min="1038" max="1038" width="15.28515625" style="3062" customWidth="1"/>
    <col min="1039" max="1039" width="17.85546875" style="3062" customWidth="1"/>
    <col min="1040" max="1040" width="15.7109375" style="3062" customWidth="1"/>
    <col min="1041" max="1280" width="9.140625" style="3062"/>
    <col min="1281" max="1281" width="48.85546875" style="3062" customWidth="1"/>
    <col min="1282" max="1282" width="16" style="3062" customWidth="1"/>
    <col min="1283" max="1283" width="16.140625" style="3062" customWidth="1"/>
    <col min="1284" max="1284" width="15.28515625" style="3062" customWidth="1"/>
    <col min="1285" max="1285" width="16" style="3062" customWidth="1"/>
    <col min="1286" max="1286" width="15.28515625" style="3062" customWidth="1"/>
    <col min="1287" max="1287" width="16" style="3062" customWidth="1"/>
    <col min="1288" max="1288" width="15.140625" style="3062" customWidth="1"/>
    <col min="1289" max="1289" width="15.42578125" style="3062" customWidth="1"/>
    <col min="1290" max="1290" width="14.42578125" style="3062" customWidth="1"/>
    <col min="1291" max="1291" width="14.5703125" style="3062" customWidth="1"/>
    <col min="1292" max="1292" width="14.7109375" style="3062" customWidth="1"/>
    <col min="1293" max="1293" width="13.42578125" style="3062" customWidth="1"/>
    <col min="1294" max="1294" width="15.28515625" style="3062" customWidth="1"/>
    <col min="1295" max="1295" width="17.85546875" style="3062" customWidth="1"/>
    <col min="1296" max="1296" width="15.7109375" style="3062" customWidth="1"/>
    <col min="1297" max="1536" width="9.140625" style="3062"/>
    <col min="1537" max="1537" width="48.85546875" style="3062" customWidth="1"/>
    <col min="1538" max="1538" width="16" style="3062" customWidth="1"/>
    <col min="1539" max="1539" width="16.140625" style="3062" customWidth="1"/>
    <col min="1540" max="1540" width="15.28515625" style="3062" customWidth="1"/>
    <col min="1541" max="1541" width="16" style="3062" customWidth="1"/>
    <col min="1542" max="1542" width="15.28515625" style="3062" customWidth="1"/>
    <col min="1543" max="1543" width="16" style="3062" customWidth="1"/>
    <col min="1544" max="1544" width="15.140625" style="3062" customWidth="1"/>
    <col min="1545" max="1545" width="15.42578125" style="3062" customWidth="1"/>
    <col min="1546" max="1546" width="14.42578125" style="3062" customWidth="1"/>
    <col min="1547" max="1547" width="14.5703125" style="3062" customWidth="1"/>
    <col min="1548" max="1548" width="14.7109375" style="3062" customWidth="1"/>
    <col min="1549" max="1549" width="13.42578125" style="3062" customWidth="1"/>
    <col min="1550" max="1550" width="15.28515625" style="3062" customWidth="1"/>
    <col min="1551" max="1551" width="17.85546875" style="3062" customWidth="1"/>
    <col min="1552" max="1552" width="15.7109375" style="3062" customWidth="1"/>
    <col min="1553" max="1792" width="9.140625" style="3062"/>
    <col min="1793" max="1793" width="48.85546875" style="3062" customWidth="1"/>
    <col min="1794" max="1794" width="16" style="3062" customWidth="1"/>
    <col min="1795" max="1795" width="16.140625" style="3062" customWidth="1"/>
    <col min="1796" max="1796" width="15.28515625" style="3062" customWidth="1"/>
    <col min="1797" max="1797" width="16" style="3062" customWidth="1"/>
    <col min="1798" max="1798" width="15.28515625" style="3062" customWidth="1"/>
    <col min="1799" max="1799" width="16" style="3062" customWidth="1"/>
    <col min="1800" max="1800" width="15.140625" style="3062" customWidth="1"/>
    <col min="1801" max="1801" width="15.42578125" style="3062" customWidth="1"/>
    <col min="1802" max="1802" width="14.42578125" style="3062" customWidth="1"/>
    <col min="1803" max="1803" width="14.5703125" style="3062" customWidth="1"/>
    <col min="1804" max="1804" width="14.7109375" style="3062" customWidth="1"/>
    <col min="1805" max="1805" width="13.42578125" style="3062" customWidth="1"/>
    <col min="1806" max="1806" width="15.28515625" style="3062" customWidth="1"/>
    <col min="1807" max="1807" width="17.85546875" style="3062" customWidth="1"/>
    <col min="1808" max="1808" width="15.7109375" style="3062" customWidth="1"/>
    <col min="1809" max="2048" width="9.140625" style="3062"/>
    <col min="2049" max="2049" width="48.85546875" style="3062" customWidth="1"/>
    <col min="2050" max="2050" width="16" style="3062" customWidth="1"/>
    <col min="2051" max="2051" width="16.140625" style="3062" customWidth="1"/>
    <col min="2052" max="2052" width="15.28515625" style="3062" customWidth="1"/>
    <col min="2053" max="2053" width="16" style="3062" customWidth="1"/>
    <col min="2054" max="2054" width="15.28515625" style="3062" customWidth="1"/>
    <col min="2055" max="2055" width="16" style="3062" customWidth="1"/>
    <col min="2056" max="2056" width="15.140625" style="3062" customWidth="1"/>
    <col min="2057" max="2057" width="15.42578125" style="3062" customWidth="1"/>
    <col min="2058" max="2058" width="14.42578125" style="3062" customWidth="1"/>
    <col min="2059" max="2059" width="14.5703125" style="3062" customWidth="1"/>
    <col min="2060" max="2060" width="14.7109375" style="3062" customWidth="1"/>
    <col min="2061" max="2061" width="13.42578125" style="3062" customWidth="1"/>
    <col min="2062" max="2062" width="15.28515625" style="3062" customWidth="1"/>
    <col min="2063" max="2063" width="17.85546875" style="3062" customWidth="1"/>
    <col min="2064" max="2064" width="15.7109375" style="3062" customWidth="1"/>
    <col min="2065" max="2304" width="9.140625" style="3062"/>
    <col min="2305" max="2305" width="48.85546875" style="3062" customWidth="1"/>
    <col min="2306" max="2306" width="16" style="3062" customWidth="1"/>
    <col min="2307" max="2307" width="16.140625" style="3062" customWidth="1"/>
    <col min="2308" max="2308" width="15.28515625" style="3062" customWidth="1"/>
    <col min="2309" max="2309" width="16" style="3062" customWidth="1"/>
    <col min="2310" max="2310" width="15.28515625" style="3062" customWidth="1"/>
    <col min="2311" max="2311" width="16" style="3062" customWidth="1"/>
    <col min="2312" max="2312" width="15.140625" style="3062" customWidth="1"/>
    <col min="2313" max="2313" width="15.42578125" style="3062" customWidth="1"/>
    <col min="2314" max="2314" width="14.42578125" style="3062" customWidth="1"/>
    <col min="2315" max="2315" width="14.5703125" style="3062" customWidth="1"/>
    <col min="2316" max="2316" width="14.7109375" style="3062" customWidth="1"/>
    <col min="2317" max="2317" width="13.42578125" style="3062" customWidth="1"/>
    <col min="2318" max="2318" width="15.28515625" style="3062" customWidth="1"/>
    <col min="2319" max="2319" width="17.85546875" style="3062" customWidth="1"/>
    <col min="2320" max="2320" width="15.7109375" style="3062" customWidth="1"/>
    <col min="2321" max="2560" width="9.140625" style="3062"/>
    <col min="2561" max="2561" width="48.85546875" style="3062" customWidth="1"/>
    <col min="2562" max="2562" width="16" style="3062" customWidth="1"/>
    <col min="2563" max="2563" width="16.140625" style="3062" customWidth="1"/>
    <col min="2564" max="2564" width="15.28515625" style="3062" customWidth="1"/>
    <col min="2565" max="2565" width="16" style="3062" customWidth="1"/>
    <col min="2566" max="2566" width="15.28515625" style="3062" customWidth="1"/>
    <col min="2567" max="2567" width="16" style="3062" customWidth="1"/>
    <col min="2568" max="2568" width="15.140625" style="3062" customWidth="1"/>
    <col min="2569" max="2569" width="15.42578125" style="3062" customWidth="1"/>
    <col min="2570" max="2570" width="14.42578125" style="3062" customWidth="1"/>
    <col min="2571" max="2571" width="14.5703125" style="3062" customWidth="1"/>
    <col min="2572" max="2572" width="14.7109375" style="3062" customWidth="1"/>
    <col min="2573" max="2573" width="13.42578125" style="3062" customWidth="1"/>
    <col min="2574" max="2574" width="15.28515625" style="3062" customWidth="1"/>
    <col min="2575" max="2575" width="17.85546875" style="3062" customWidth="1"/>
    <col min="2576" max="2576" width="15.7109375" style="3062" customWidth="1"/>
    <col min="2577" max="2816" width="9.140625" style="3062"/>
    <col min="2817" max="2817" width="48.85546875" style="3062" customWidth="1"/>
    <col min="2818" max="2818" width="16" style="3062" customWidth="1"/>
    <col min="2819" max="2819" width="16.140625" style="3062" customWidth="1"/>
    <col min="2820" max="2820" width="15.28515625" style="3062" customWidth="1"/>
    <col min="2821" max="2821" width="16" style="3062" customWidth="1"/>
    <col min="2822" max="2822" width="15.28515625" style="3062" customWidth="1"/>
    <col min="2823" max="2823" width="16" style="3062" customWidth="1"/>
    <col min="2824" max="2824" width="15.140625" style="3062" customWidth="1"/>
    <col min="2825" max="2825" width="15.42578125" style="3062" customWidth="1"/>
    <col min="2826" max="2826" width="14.42578125" style="3062" customWidth="1"/>
    <col min="2827" max="2827" width="14.5703125" style="3062" customWidth="1"/>
    <col min="2828" max="2828" width="14.7109375" style="3062" customWidth="1"/>
    <col min="2829" max="2829" width="13.42578125" style="3062" customWidth="1"/>
    <col min="2830" max="2830" width="15.28515625" style="3062" customWidth="1"/>
    <col min="2831" max="2831" width="17.85546875" style="3062" customWidth="1"/>
    <col min="2832" max="2832" width="15.7109375" style="3062" customWidth="1"/>
    <col min="2833" max="3072" width="9.140625" style="3062"/>
    <col min="3073" max="3073" width="48.85546875" style="3062" customWidth="1"/>
    <col min="3074" max="3074" width="16" style="3062" customWidth="1"/>
    <col min="3075" max="3075" width="16.140625" style="3062" customWidth="1"/>
    <col min="3076" max="3076" width="15.28515625" style="3062" customWidth="1"/>
    <col min="3077" max="3077" width="16" style="3062" customWidth="1"/>
    <col min="3078" max="3078" width="15.28515625" style="3062" customWidth="1"/>
    <col min="3079" max="3079" width="16" style="3062" customWidth="1"/>
    <col min="3080" max="3080" width="15.140625" style="3062" customWidth="1"/>
    <col min="3081" max="3081" width="15.42578125" style="3062" customWidth="1"/>
    <col min="3082" max="3082" width="14.42578125" style="3062" customWidth="1"/>
    <col min="3083" max="3083" width="14.5703125" style="3062" customWidth="1"/>
    <col min="3084" max="3084" width="14.7109375" style="3062" customWidth="1"/>
    <col min="3085" max="3085" width="13.42578125" style="3062" customWidth="1"/>
    <col min="3086" max="3086" width="15.28515625" style="3062" customWidth="1"/>
    <col min="3087" max="3087" width="17.85546875" style="3062" customWidth="1"/>
    <col min="3088" max="3088" width="15.7109375" style="3062" customWidth="1"/>
    <col min="3089" max="3328" width="9.140625" style="3062"/>
    <col min="3329" max="3329" width="48.85546875" style="3062" customWidth="1"/>
    <col min="3330" max="3330" width="16" style="3062" customWidth="1"/>
    <col min="3331" max="3331" width="16.140625" style="3062" customWidth="1"/>
    <col min="3332" max="3332" width="15.28515625" style="3062" customWidth="1"/>
    <col min="3333" max="3333" width="16" style="3062" customWidth="1"/>
    <col min="3334" max="3334" width="15.28515625" style="3062" customWidth="1"/>
    <col min="3335" max="3335" width="16" style="3062" customWidth="1"/>
    <col min="3336" max="3336" width="15.140625" style="3062" customWidth="1"/>
    <col min="3337" max="3337" width="15.42578125" style="3062" customWidth="1"/>
    <col min="3338" max="3338" width="14.42578125" style="3062" customWidth="1"/>
    <col min="3339" max="3339" width="14.5703125" style="3062" customWidth="1"/>
    <col min="3340" max="3340" width="14.7109375" style="3062" customWidth="1"/>
    <col min="3341" max="3341" width="13.42578125" style="3062" customWidth="1"/>
    <col min="3342" max="3342" width="15.28515625" style="3062" customWidth="1"/>
    <col min="3343" max="3343" width="17.85546875" style="3062" customWidth="1"/>
    <col min="3344" max="3344" width="15.7109375" style="3062" customWidth="1"/>
    <col min="3345" max="3584" width="9.140625" style="3062"/>
    <col min="3585" max="3585" width="48.85546875" style="3062" customWidth="1"/>
    <col min="3586" max="3586" width="16" style="3062" customWidth="1"/>
    <col min="3587" max="3587" width="16.140625" style="3062" customWidth="1"/>
    <col min="3588" max="3588" width="15.28515625" style="3062" customWidth="1"/>
    <col min="3589" max="3589" width="16" style="3062" customWidth="1"/>
    <col min="3590" max="3590" width="15.28515625" style="3062" customWidth="1"/>
    <col min="3591" max="3591" width="16" style="3062" customWidth="1"/>
    <col min="3592" max="3592" width="15.140625" style="3062" customWidth="1"/>
    <col min="3593" max="3593" width="15.42578125" style="3062" customWidth="1"/>
    <col min="3594" max="3594" width="14.42578125" style="3062" customWidth="1"/>
    <col min="3595" max="3595" width="14.5703125" style="3062" customWidth="1"/>
    <col min="3596" max="3596" width="14.7109375" style="3062" customWidth="1"/>
    <col min="3597" max="3597" width="13.42578125" style="3062" customWidth="1"/>
    <col min="3598" max="3598" width="15.28515625" style="3062" customWidth="1"/>
    <col min="3599" max="3599" width="17.85546875" style="3062" customWidth="1"/>
    <col min="3600" max="3600" width="15.7109375" style="3062" customWidth="1"/>
    <col min="3601" max="3840" width="9.140625" style="3062"/>
    <col min="3841" max="3841" width="48.85546875" style="3062" customWidth="1"/>
    <col min="3842" max="3842" width="16" style="3062" customWidth="1"/>
    <col min="3843" max="3843" width="16.140625" style="3062" customWidth="1"/>
    <col min="3844" max="3844" width="15.28515625" style="3062" customWidth="1"/>
    <col min="3845" max="3845" width="16" style="3062" customWidth="1"/>
    <col min="3846" max="3846" width="15.28515625" style="3062" customWidth="1"/>
    <col min="3847" max="3847" width="16" style="3062" customWidth="1"/>
    <col min="3848" max="3848" width="15.140625" style="3062" customWidth="1"/>
    <col min="3849" max="3849" width="15.42578125" style="3062" customWidth="1"/>
    <col min="3850" max="3850" width="14.42578125" style="3062" customWidth="1"/>
    <col min="3851" max="3851" width="14.5703125" style="3062" customWidth="1"/>
    <col min="3852" max="3852" width="14.7109375" style="3062" customWidth="1"/>
    <col min="3853" max="3853" width="13.42578125" style="3062" customWidth="1"/>
    <col min="3854" max="3854" width="15.28515625" style="3062" customWidth="1"/>
    <col min="3855" max="3855" width="17.85546875" style="3062" customWidth="1"/>
    <col min="3856" max="3856" width="15.7109375" style="3062" customWidth="1"/>
    <col min="3857" max="4096" width="9.140625" style="3062"/>
    <col min="4097" max="4097" width="48.85546875" style="3062" customWidth="1"/>
    <col min="4098" max="4098" width="16" style="3062" customWidth="1"/>
    <col min="4099" max="4099" width="16.140625" style="3062" customWidth="1"/>
    <col min="4100" max="4100" width="15.28515625" style="3062" customWidth="1"/>
    <col min="4101" max="4101" width="16" style="3062" customWidth="1"/>
    <col min="4102" max="4102" width="15.28515625" style="3062" customWidth="1"/>
    <col min="4103" max="4103" width="16" style="3062" customWidth="1"/>
    <col min="4104" max="4104" width="15.140625" style="3062" customWidth="1"/>
    <col min="4105" max="4105" width="15.42578125" style="3062" customWidth="1"/>
    <col min="4106" max="4106" width="14.42578125" style="3062" customWidth="1"/>
    <col min="4107" max="4107" width="14.5703125" style="3062" customWidth="1"/>
    <col min="4108" max="4108" width="14.7109375" style="3062" customWidth="1"/>
    <col min="4109" max="4109" width="13.42578125" style="3062" customWidth="1"/>
    <col min="4110" max="4110" width="15.28515625" style="3062" customWidth="1"/>
    <col min="4111" max="4111" width="17.85546875" style="3062" customWidth="1"/>
    <col min="4112" max="4112" width="15.7109375" style="3062" customWidth="1"/>
    <col min="4113" max="4352" width="9.140625" style="3062"/>
    <col min="4353" max="4353" width="48.85546875" style="3062" customWidth="1"/>
    <col min="4354" max="4354" width="16" style="3062" customWidth="1"/>
    <col min="4355" max="4355" width="16.140625" style="3062" customWidth="1"/>
    <col min="4356" max="4356" width="15.28515625" style="3062" customWidth="1"/>
    <col min="4357" max="4357" width="16" style="3062" customWidth="1"/>
    <col min="4358" max="4358" width="15.28515625" style="3062" customWidth="1"/>
    <col min="4359" max="4359" width="16" style="3062" customWidth="1"/>
    <col min="4360" max="4360" width="15.140625" style="3062" customWidth="1"/>
    <col min="4361" max="4361" width="15.42578125" style="3062" customWidth="1"/>
    <col min="4362" max="4362" width="14.42578125" style="3062" customWidth="1"/>
    <col min="4363" max="4363" width="14.5703125" style="3062" customWidth="1"/>
    <col min="4364" max="4364" width="14.7109375" style="3062" customWidth="1"/>
    <col min="4365" max="4365" width="13.42578125" style="3062" customWidth="1"/>
    <col min="4366" max="4366" width="15.28515625" style="3062" customWidth="1"/>
    <col min="4367" max="4367" width="17.85546875" style="3062" customWidth="1"/>
    <col min="4368" max="4368" width="15.7109375" style="3062" customWidth="1"/>
    <col min="4369" max="4608" width="9.140625" style="3062"/>
    <col min="4609" max="4609" width="48.85546875" style="3062" customWidth="1"/>
    <col min="4610" max="4610" width="16" style="3062" customWidth="1"/>
    <col min="4611" max="4611" width="16.140625" style="3062" customWidth="1"/>
    <col min="4612" max="4612" width="15.28515625" style="3062" customWidth="1"/>
    <col min="4613" max="4613" width="16" style="3062" customWidth="1"/>
    <col min="4614" max="4614" width="15.28515625" style="3062" customWidth="1"/>
    <col min="4615" max="4615" width="16" style="3062" customWidth="1"/>
    <col min="4616" max="4616" width="15.140625" style="3062" customWidth="1"/>
    <col min="4617" max="4617" width="15.42578125" style="3062" customWidth="1"/>
    <col min="4618" max="4618" width="14.42578125" style="3062" customWidth="1"/>
    <col min="4619" max="4619" width="14.5703125" style="3062" customWidth="1"/>
    <col min="4620" max="4620" width="14.7109375" style="3062" customWidth="1"/>
    <col min="4621" max="4621" width="13.42578125" style="3062" customWidth="1"/>
    <col min="4622" max="4622" width="15.28515625" style="3062" customWidth="1"/>
    <col min="4623" max="4623" width="17.85546875" style="3062" customWidth="1"/>
    <col min="4624" max="4624" width="15.7109375" style="3062" customWidth="1"/>
    <col min="4625" max="4864" width="9.140625" style="3062"/>
    <col min="4865" max="4865" width="48.85546875" style="3062" customWidth="1"/>
    <col min="4866" max="4866" width="16" style="3062" customWidth="1"/>
    <col min="4867" max="4867" width="16.140625" style="3062" customWidth="1"/>
    <col min="4868" max="4868" width="15.28515625" style="3062" customWidth="1"/>
    <col min="4869" max="4869" width="16" style="3062" customWidth="1"/>
    <col min="4870" max="4870" width="15.28515625" style="3062" customWidth="1"/>
    <col min="4871" max="4871" width="16" style="3062" customWidth="1"/>
    <col min="4872" max="4872" width="15.140625" style="3062" customWidth="1"/>
    <col min="4873" max="4873" width="15.42578125" style="3062" customWidth="1"/>
    <col min="4874" max="4874" width="14.42578125" style="3062" customWidth="1"/>
    <col min="4875" max="4875" width="14.5703125" style="3062" customWidth="1"/>
    <col min="4876" max="4876" width="14.7109375" style="3062" customWidth="1"/>
    <col min="4877" max="4877" width="13.42578125" style="3062" customWidth="1"/>
    <col min="4878" max="4878" width="15.28515625" style="3062" customWidth="1"/>
    <col min="4879" max="4879" width="17.85546875" style="3062" customWidth="1"/>
    <col min="4880" max="4880" width="15.7109375" style="3062" customWidth="1"/>
    <col min="4881" max="5120" width="9.140625" style="3062"/>
    <col min="5121" max="5121" width="48.85546875" style="3062" customWidth="1"/>
    <col min="5122" max="5122" width="16" style="3062" customWidth="1"/>
    <col min="5123" max="5123" width="16.140625" style="3062" customWidth="1"/>
    <col min="5124" max="5124" width="15.28515625" style="3062" customWidth="1"/>
    <col min="5125" max="5125" width="16" style="3062" customWidth="1"/>
    <col min="5126" max="5126" width="15.28515625" style="3062" customWidth="1"/>
    <col min="5127" max="5127" width="16" style="3062" customWidth="1"/>
    <col min="5128" max="5128" width="15.140625" style="3062" customWidth="1"/>
    <col min="5129" max="5129" width="15.42578125" style="3062" customWidth="1"/>
    <col min="5130" max="5130" width="14.42578125" style="3062" customWidth="1"/>
    <col min="5131" max="5131" width="14.5703125" style="3062" customWidth="1"/>
    <col min="5132" max="5132" width="14.7109375" style="3062" customWidth="1"/>
    <col min="5133" max="5133" width="13.42578125" style="3062" customWidth="1"/>
    <col min="5134" max="5134" width="15.28515625" style="3062" customWidth="1"/>
    <col min="5135" max="5135" width="17.85546875" style="3062" customWidth="1"/>
    <col min="5136" max="5136" width="15.7109375" style="3062" customWidth="1"/>
    <col min="5137" max="5376" width="9.140625" style="3062"/>
    <col min="5377" max="5377" width="48.85546875" style="3062" customWidth="1"/>
    <col min="5378" max="5378" width="16" style="3062" customWidth="1"/>
    <col min="5379" max="5379" width="16.140625" style="3062" customWidth="1"/>
    <col min="5380" max="5380" width="15.28515625" style="3062" customWidth="1"/>
    <col min="5381" max="5381" width="16" style="3062" customWidth="1"/>
    <col min="5382" max="5382" width="15.28515625" style="3062" customWidth="1"/>
    <col min="5383" max="5383" width="16" style="3062" customWidth="1"/>
    <col min="5384" max="5384" width="15.140625" style="3062" customWidth="1"/>
    <col min="5385" max="5385" width="15.42578125" style="3062" customWidth="1"/>
    <col min="5386" max="5386" width="14.42578125" style="3062" customWidth="1"/>
    <col min="5387" max="5387" width="14.5703125" style="3062" customWidth="1"/>
    <col min="5388" max="5388" width="14.7109375" style="3062" customWidth="1"/>
    <col min="5389" max="5389" width="13.42578125" style="3062" customWidth="1"/>
    <col min="5390" max="5390" width="15.28515625" style="3062" customWidth="1"/>
    <col min="5391" max="5391" width="17.85546875" style="3062" customWidth="1"/>
    <col min="5392" max="5392" width="15.7109375" style="3062" customWidth="1"/>
    <col min="5393" max="5632" width="9.140625" style="3062"/>
    <col min="5633" max="5633" width="48.85546875" style="3062" customWidth="1"/>
    <col min="5634" max="5634" width="16" style="3062" customWidth="1"/>
    <col min="5635" max="5635" width="16.140625" style="3062" customWidth="1"/>
    <col min="5636" max="5636" width="15.28515625" style="3062" customWidth="1"/>
    <col min="5637" max="5637" width="16" style="3062" customWidth="1"/>
    <col min="5638" max="5638" width="15.28515625" style="3062" customWidth="1"/>
    <col min="5639" max="5639" width="16" style="3062" customWidth="1"/>
    <col min="5640" max="5640" width="15.140625" style="3062" customWidth="1"/>
    <col min="5641" max="5641" width="15.42578125" style="3062" customWidth="1"/>
    <col min="5642" max="5642" width="14.42578125" style="3062" customWidth="1"/>
    <col min="5643" max="5643" width="14.5703125" style="3062" customWidth="1"/>
    <col min="5644" max="5644" width="14.7109375" style="3062" customWidth="1"/>
    <col min="5645" max="5645" width="13.42578125" style="3062" customWidth="1"/>
    <col min="5646" max="5646" width="15.28515625" style="3062" customWidth="1"/>
    <col min="5647" max="5647" width="17.85546875" style="3062" customWidth="1"/>
    <col min="5648" max="5648" width="15.7109375" style="3062" customWidth="1"/>
    <col min="5649" max="5888" width="9.140625" style="3062"/>
    <col min="5889" max="5889" width="48.85546875" style="3062" customWidth="1"/>
    <col min="5890" max="5890" width="16" style="3062" customWidth="1"/>
    <col min="5891" max="5891" width="16.140625" style="3062" customWidth="1"/>
    <col min="5892" max="5892" width="15.28515625" style="3062" customWidth="1"/>
    <col min="5893" max="5893" width="16" style="3062" customWidth="1"/>
    <col min="5894" max="5894" width="15.28515625" style="3062" customWidth="1"/>
    <col min="5895" max="5895" width="16" style="3062" customWidth="1"/>
    <col min="5896" max="5896" width="15.140625" style="3062" customWidth="1"/>
    <col min="5897" max="5897" width="15.42578125" style="3062" customWidth="1"/>
    <col min="5898" max="5898" width="14.42578125" style="3062" customWidth="1"/>
    <col min="5899" max="5899" width="14.5703125" style="3062" customWidth="1"/>
    <col min="5900" max="5900" width="14.7109375" style="3062" customWidth="1"/>
    <col min="5901" max="5901" width="13.42578125" style="3062" customWidth="1"/>
    <col min="5902" max="5902" width="15.28515625" style="3062" customWidth="1"/>
    <col min="5903" max="5903" width="17.85546875" style="3062" customWidth="1"/>
    <col min="5904" max="5904" width="15.7109375" style="3062" customWidth="1"/>
    <col min="5905" max="6144" width="9.140625" style="3062"/>
    <col min="6145" max="6145" width="48.85546875" style="3062" customWidth="1"/>
    <col min="6146" max="6146" width="16" style="3062" customWidth="1"/>
    <col min="6147" max="6147" width="16.140625" style="3062" customWidth="1"/>
    <col min="6148" max="6148" width="15.28515625" style="3062" customWidth="1"/>
    <col min="6149" max="6149" width="16" style="3062" customWidth="1"/>
    <col min="6150" max="6150" width="15.28515625" style="3062" customWidth="1"/>
    <col min="6151" max="6151" width="16" style="3062" customWidth="1"/>
    <col min="6152" max="6152" width="15.140625" style="3062" customWidth="1"/>
    <col min="6153" max="6153" width="15.42578125" style="3062" customWidth="1"/>
    <col min="6154" max="6154" width="14.42578125" style="3062" customWidth="1"/>
    <col min="6155" max="6155" width="14.5703125" style="3062" customWidth="1"/>
    <col min="6156" max="6156" width="14.7109375" style="3062" customWidth="1"/>
    <col min="6157" max="6157" width="13.42578125" style="3062" customWidth="1"/>
    <col min="6158" max="6158" width="15.28515625" style="3062" customWidth="1"/>
    <col min="6159" max="6159" width="17.85546875" style="3062" customWidth="1"/>
    <col min="6160" max="6160" width="15.7109375" style="3062" customWidth="1"/>
    <col min="6161" max="6400" width="9.140625" style="3062"/>
    <col min="6401" max="6401" width="48.85546875" style="3062" customWidth="1"/>
    <col min="6402" max="6402" width="16" style="3062" customWidth="1"/>
    <col min="6403" max="6403" width="16.140625" style="3062" customWidth="1"/>
    <col min="6404" max="6404" width="15.28515625" style="3062" customWidth="1"/>
    <col min="6405" max="6405" width="16" style="3062" customWidth="1"/>
    <col min="6406" max="6406" width="15.28515625" style="3062" customWidth="1"/>
    <col min="6407" max="6407" width="16" style="3062" customWidth="1"/>
    <col min="6408" max="6408" width="15.140625" style="3062" customWidth="1"/>
    <col min="6409" max="6409" width="15.42578125" style="3062" customWidth="1"/>
    <col min="6410" max="6410" width="14.42578125" style="3062" customWidth="1"/>
    <col min="6411" max="6411" width="14.5703125" style="3062" customWidth="1"/>
    <col min="6412" max="6412" width="14.7109375" style="3062" customWidth="1"/>
    <col min="6413" max="6413" width="13.42578125" style="3062" customWidth="1"/>
    <col min="6414" max="6414" width="15.28515625" style="3062" customWidth="1"/>
    <col min="6415" max="6415" width="17.85546875" style="3062" customWidth="1"/>
    <col min="6416" max="6416" width="15.7109375" style="3062" customWidth="1"/>
    <col min="6417" max="6656" width="9.140625" style="3062"/>
    <col min="6657" max="6657" width="48.85546875" style="3062" customWidth="1"/>
    <col min="6658" max="6658" width="16" style="3062" customWidth="1"/>
    <col min="6659" max="6659" width="16.140625" style="3062" customWidth="1"/>
    <col min="6660" max="6660" width="15.28515625" style="3062" customWidth="1"/>
    <col min="6661" max="6661" width="16" style="3062" customWidth="1"/>
    <col min="6662" max="6662" width="15.28515625" style="3062" customWidth="1"/>
    <col min="6663" max="6663" width="16" style="3062" customWidth="1"/>
    <col min="6664" max="6664" width="15.140625" style="3062" customWidth="1"/>
    <col min="6665" max="6665" width="15.42578125" style="3062" customWidth="1"/>
    <col min="6666" max="6666" width="14.42578125" style="3062" customWidth="1"/>
    <col min="6667" max="6667" width="14.5703125" style="3062" customWidth="1"/>
    <col min="6668" max="6668" width="14.7109375" style="3062" customWidth="1"/>
    <col min="6669" max="6669" width="13.42578125" style="3062" customWidth="1"/>
    <col min="6670" max="6670" width="15.28515625" style="3062" customWidth="1"/>
    <col min="6671" max="6671" width="17.85546875" style="3062" customWidth="1"/>
    <col min="6672" max="6672" width="15.7109375" style="3062" customWidth="1"/>
    <col min="6673" max="6912" width="9.140625" style="3062"/>
    <col min="6913" max="6913" width="48.85546875" style="3062" customWidth="1"/>
    <col min="6914" max="6914" width="16" style="3062" customWidth="1"/>
    <col min="6915" max="6915" width="16.140625" style="3062" customWidth="1"/>
    <col min="6916" max="6916" width="15.28515625" style="3062" customWidth="1"/>
    <col min="6917" max="6917" width="16" style="3062" customWidth="1"/>
    <col min="6918" max="6918" width="15.28515625" style="3062" customWidth="1"/>
    <col min="6919" max="6919" width="16" style="3062" customWidth="1"/>
    <col min="6920" max="6920" width="15.140625" style="3062" customWidth="1"/>
    <col min="6921" max="6921" width="15.42578125" style="3062" customWidth="1"/>
    <col min="6922" max="6922" width="14.42578125" style="3062" customWidth="1"/>
    <col min="6923" max="6923" width="14.5703125" style="3062" customWidth="1"/>
    <col min="6924" max="6924" width="14.7109375" style="3062" customWidth="1"/>
    <col min="6925" max="6925" width="13.42578125" style="3062" customWidth="1"/>
    <col min="6926" max="6926" width="15.28515625" style="3062" customWidth="1"/>
    <col min="6927" max="6927" width="17.85546875" style="3062" customWidth="1"/>
    <col min="6928" max="6928" width="15.7109375" style="3062" customWidth="1"/>
    <col min="6929" max="7168" width="9.140625" style="3062"/>
    <col min="7169" max="7169" width="48.85546875" style="3062" customWidth="1"/>
    <col min="7170" max="7170" width="16" style="3062" customWidth="1"/>
    <col min="7171" max="7171" width="16.140625" style="3062" customWidth="1"/>
    <col min="7172" max="7172" width="15.28515625" style="3062" customWidth="1"/>
    <col min="7173" max="7173" width="16" style="3062" customWidth="1"/>
    <col min="7174" max="7174" width="15.28515625" style="3062" customWidth="1"/>
    <col min="7175" max="7175" width="16" style="3062" customWidth="1"/>
    <col min="7176" max="7176" width="15.140625" style="3062" customWidth="1"/>
    <col min="7177" max="7177" width="15.42578125" style="3062" customWidth="1"/>
    <col min="7178" max="7178" width="14.42578125" style="3062" customWidth="1"/>
    <col min="7179" max="7179" width="14.5703125" style="3062" customWidth="1"/>
    <col min="7180" max="7180" width="14.7109375" style="3062" customWidth="1"/>
    <col min="7181" max="7181" width="13.42578125" style="3062" customWidth="1"/>
    <col min="7182" max="7182" width="15.28515625" style="3062" customWidth="1"/>
    <col min="7183" max="7183" width="17.85546875" style="3062" customWidth="1"/>
    <col min="7184" max="7184" width="15.7109375" style="3062" customWidth="1"/>
    <col min="7185" max="7424" width="9.140625" style="3062"/>
    <col min="7425" max="7425" width="48.85546875" style="3062" customWidth="1"/>
    <col min="7426" max="7426" width="16" style="3062" customWidth="1"/>
    <col min="7427" max="7427" width="16.140625" style="3062" customWidth="1"/>
    <col min="7428" max="7428" width="15.28515625" style="3062" customWidth="1"/>
    <col min="7429" max="7429" width="16" style="3062" customWidth="1"/>
    <col min="7430" max="7430" width="15.28515625" style="3062" customWidth="1"/>
    <col min="7431" max="7431" width="16" style="3062" customWidth="1"/>
    <col min="7432" max="7432" width="15.140625" style="3062" customWidth="1"/>
    <col min="7433" max="7433" width="15.42578125" style="3062" customWidth="1"/>
    <col min="7434" max="7434" width="14.42578125" style="3062" customWidth="1"/>
    <col min="7435" max="7435" width="14.5703125" style="3062" customWidth="1"/>
    <col min="7436" max="7436" width="14.7109375" style="3062" customWidth="1"/>
    <col min="7437" max="7437" width="13.42578125" style="3062" customWidth="1"/>
    <col min="7438" max="7438" width="15.28515625" style="3062" customWidth="1"/>
    <col min="7439" max="7439" width="17.85546875" style="3062" customWidth="1"/>
    <col min="7440" max="7440" width="15.7109375" style="3062" customWidth="1"/>
    <col min="7441" max="7680" width="9.140625" style="3062"/>
    <col min="7681" max="7681" width="48.85546875" style="3062" customWidth="1"/>
    <col min="7682" max="7682" width="16" style="3062" customWidth="1"/>
    <col min="7683" max="7683" width="16.140625" style="3062" customWidth="1"/>
    <col min="7684" max="7684" width="15.28515625" style="3062" customWidth="1"/>
    <col min="7685" max="7685" width="16" style="3062" customWidth="1"/>
    <col min="7686" max="7686" width="15.28515625" style="3062" customWidth="1"/>
    <col min="7687" max="7687" width="16" style="3062" customWidth="1"/>
    <col min="7688" max="7688" width="15.140625" style="3062" customWidth="1"/>
    <col min="7689" max="7689" width="15.42578125" style="3062" customWidth="1"/>
    <col min="7690" max="7690" width="14.42578125" style="3062" customWidth="1"/>
    <col min="7691" max="7691" width="14.5703125" style="3062" customWidth="1"/>
    <col min="7692" max="7692" width="14.7109375" style="3062" customWidth="1"/>
    <col min="7693" max="7693" width="13.42578125" style="3062" customWidth="1"/>
    <col min="7694" max="7694" width="15.28515625" style="3062" customWidth="1"/>
    <col min="7695" max="7695" width="17.85546875" style="3062" customWidth="1"/>
    <col min="7696" max="7696" width="15.7109375" style="3062" customWidth="1"/>
    <col min="7697" max="7936" width="9.140625" style="3062"/>
    <col min="7937" max="7937" width="48.85546875" style="3062" customWidth="1"/>
    <col min="7938" max="7938" width="16" style="3062" customWidth="1"/>
    <col min="7939" max="7939" width="16.140625" style="3062" customWidth="1"/>
    <col min="7940" max="7940" width="15.28515625" style="3062" customWidth="1"/>
    <col min="7941" max="7941" width="16" style="3062" customWidth="1"/>
    <col min="7942" max="7942" width="15.28515625" style="3062" customWidth="1"/>
    <col min="7943" max="7943" width="16" style="3062" customWidth="1"/>
    <col min="7944" max="7944" width="15.140625" style="3062" customWidth="1"/>
    <col min="7945" max="7945" width="15.42578125" style="3062" customWidth="1"/>
    <col min="7946" max="7946" width="14.42578125" style="3062" customWidth="1"/>
    <col min="7947" max="7947" width="14.5703125" style="3062" customWidth="1"/>
    <col min="7948" max="7948" width="14.7109375" style="3062" customWidth="1"/>
    <col min="7949" max="7949" width="13.42578125" style="3062" customWidth="1"/>
    <col min="7950" max="7950" width="15.28515625" style="3062" customWidth="1"/>
    <col min="7951" max="7951" width="17.85546875" style="3062" customWidth="1"/>
    <col min="7952" max="7952" width="15.7109375" style="3062" customWidth="1"/>
    <col min="7953" max="8192" width="9.140625" style="3062"/>
    <col min="8193" max="8193" width="48.85546875" style="3062" customWidth="1"/>
    <col min="8194" max="8194" width="16" style="3062" customWidth="1"/>
    <col min="8195" max="8195" width="16.140625" style="3062" customWidth="1"/>
    <col min="8196" max="8196" width="15.28515625" style="3062" customWidth="1"/>
    <col min="8197" max="8197" width="16" style="3062" customWidth="1"/>
    <col min="8198" max="8198" width="15.28515625" style="3062" customWidth="1"/>
    <col min="8199" max="8199" width="16" style="3062" customWidth="1"/>
    <col min="8200" max="8200" width="15.140625" style="3062" customWidth="1"/>
    <col min="8201" max="8201" width="15.42578125" style="3062" customWidth="1"/>
    <col min="8202" max="8202" width="14.42578125" style="3062" customWidth="1"/>
    <col min="8203" max="8203" width="14.5703125" style="3062" customWidth="1"/>
    <col min="8204" max="8204" width="14.7109375" style="3062" customWidth="1"/>
    <col min="8205" max="8205" width="13.42578125" style="3062" customWidth="1"/>
    <col min="8206" max="8206" width="15.28515625" style="3062" customWidth="1"/>
    <col min="8207" max="8207" width="17.85546875" style="3062" customWidth="1"/>
    <col min="8208" max="8208" width="15.7109375" style="3062" customWidth="1"/>
    <col min="8209" max="8448" width="9.140625" style="3062"/>
    <col min="8449" max="8449" width="48.85546875" style="3062" customWidth="1"/>
    <col min="8450" max="8450" width="16" style="3062" customWidth="1"/>
    <col min="8451" max="8451" width="16.140625" style="3062" customWidth="1"/>
    <col min="8452" max="8452" width="15.28515625" style="3062" customWidth="1"/>
    <col min="8453" max="8453" width="16" style="3062" customWidth="1"/>
    <col min="8454" max="8454" width="15.28515625" style="3062" customWidth="1"/>
    <col min="8455" max="8455" width="16" style="3062" customWidth="1"/>
    <col min="8456" max="8456" width="15.140625" style="3062" customWidth="1"/>
    <col min="8457" max="8457" width="15.42578125" style="3062" customWidth="1"/>
    <col min="8458" max="8458" width="14.42578125" style="3062" customWidth="1"/>
    <col min="8459" max="8459" width="14.5703125" style="3062" customWidth="1"/>
    <col min="8460" max="8460" width="14.7109375" style="3062" customWidth="1"/>
    <col min="8461" max="8461" width="13.42578125" style="3062" customWidth="1"/>
    <col min="8462" max="8462" width="15.28515625" style="3062" customWidth="1"/>
    <col min="8463" max="8463" width="17.85546875" style="3062" customWidth="1"/>
    <col min="8464" max="8464" width="15.7109375" style="3062" customWidth="1"/>
    <col min="8465" max="8704" width="9.140625" style="3062"/>
    <col min="8705" max="8705" width="48.85546875" style="3062" customWidth="1"/>
    <col min="8706" max="8706" width="16" style="3062" customWidth="1"/>
    <col min="8707" max="8707" width="16.140625" style="3062" customWidth="1"/>
    <col min="8708" max="8708" width="15.28515625" style="3062" customWidth="1"/>
    <col min="8709" max="8709" width="16" style="3062" customWidth="1"/>
    <col min="8710" max="8710" width="15.28515625" style="3062" customWidth="1"/>
    <col min="8711" max="8711" width="16" style="3062" customWidth="1"/>
    <col min="8712" max="8712" width="15.140625" style="3062" customWidth="1"/>
    <col min="8713" max="8713" width="15.42578125" style="3062" customWidth="1"/>
    <col min="8714" max="8714" width="14.42578125" style="3062" customWidth="1"/>
    <col min="8715" max="8715" width="14.5703125" style="3062" customWidth="1"/>
    <col min="8716" max="8716" width="14.7109375" style="3062" customWidth="1"/>
    <col min="8717" max="8717" width="13.42578125" style="3062" customWidth="1"/>
    <col min="8718" max="8718" width="15.28515625" style="3062" customWidth="1"/>
    <col min="8719" max="8719" width="17.85546875" style="3062" customWidth="1"/>
    <col min="8720" max="8720" width="15.7109375" style="3062" customWidth="1"/>
    <col min="8721" max="8960" width="9.140625" style="3062"/>
    <col min="8961" max="8961" width="48.85546875" style="3062" customWidth="1"/>
    <col min="8962" max="8962" width="16" style="3062" customWidth="1"/>
    <col min="8963" max="8963" width="16.140625" style="3062" customWidth="1"/>
    <col min="8964" max="8964" width="15.28515625" style="3062" customWidth="1"/>
    <col min="8965" max="8965" width="16" style="3062" customWidth="1"/>
    <col min="8966" max="8966" width="15.28515625" style="3062" customWidth="1"/>
    <col min="8967" max="8967" width="16" style="3062" customWidth="1"/>
    <col min="8968" max="8968" width="15.140625" style="3062" customWidth="1"/>
    <col min="8969" max="8969" width="15.42578125" style="3062" customWidth="1"/>
    <col min="8970" max="8970" width="14.42578125" style="3062" customWidth="1"/>
    <col min="8971" max="8971" width="14.5703125" style="3062" customWidth="1"/>
    <col min="8972" max="8972" width="14.7109375" style="3062" customWidth="1"/>
    <col min="8973" max="8973" width="13.42578125" style="3062" customWidth="1"/>
    <col min="8974" max="8974" width="15.28515625" style="3062" customWidth="1"/>
    <col min="8975" max="8975" width="17.85546875" style="3062" customWidth="1"/>
    <col min="8976" max="8976" width="15.7109375" style="3062" customWidth="1"/>
    <col min="8977" max="9216" width="9.140625" style="3062"/>
    <col min="9217" max="9217" width="48.85546875" style="3062" customWidth="1"/>
    <col min="9218" max="9218" width="16" style="3062" customWidth="1"/>
    <col min="9219" max="9219" width="16.140625" style="3062" customWidth="1"/>
    <col min="9220" max="9220" width="15.28515625" style="3062" customWidth="1"/>
    <col min="9221" max="9221" width="16" style="3062" customWidth="1"/>
    <col min="9222" max="9222" width="15.28515625" style="3062" customWidth="1"/>
    <col min="9223" max="9223" width="16" style="3062" customWidth="1"/>
    <col min="9224" max="9224" width="15.140625" style="3062" customWidth="1"/>
    <col min="9225" max="9225" width="15.42578125" style="3062" customWidth="1"/>
    <col min="9226" max="9226" width="14.42578125" style="3062" customWidth="1"/>
    <col min="9227" max="9227" width="14.5703125" style="3062" customWidth="1"/>
    <col min="9228" max="9228" width="14.7109375" style="3062" customWidth="1"/>
    <col min="9229" max="9229" width="13.42578125" style="3062" customWidth="1"/>
    <col min="9230" max="9230" width="15.28515625" style="3062" customWidth="1"/>
    <col min="9231" max="9231" width="17.85546875" style="3062" customWidth="1"/>
    <col min="9232" max="9232" width="15.7109375" style="3062" customWidth="1"/>
    <col min="9233" max="9472" width="9.140625" style="3062"/>
    <col min="9473" max="9473" width="48.85546875" style="3062" customWidth="1"/>
    <col min="9474" max="9474" width="16" style="3062" customWidth="1"/>
    <col min="9475" max="9475" width="16.140625" style="3062" customWidth="1"/>
    <col min="9476" max="9476" width="15.28515625" style="3062" customWidth="1"/>
    <col min="9477" max="9477" width="16" style="3062" customWidth="1"/>
    <col min="9478" max="9478" width="15.28515625" style="3062" customWidth="1"/>
    <col min="9479" max="9479" width="16" style="3062" customWidth="1"/>
    <col min="9480" max="9480" width="15.140625" style="3062" customWidth="1"/>
    <col min="9481" max="9481" width="15.42578125" style="3062" customWidth="1"/>
    <col min="9482" max="9482" width="14.42578125" style="3062" customWidth="1"/>
    <col min="9483" max="9483" width="14.5703125" style="3062" customWidth="1"/>
    <col min="9484" max="9484" width="14.7109375" style="3062" customWidth="1"/>
    <col min="9485" max="9485" width="13.42578125" style="3062" customWidth="1"/>
    <col min="9486" max="9486" width="15.28515625" style="3062" customWidth="1"/>
    <col min="9487" max="9487" width="17.85546875" style="3062" customWidth="1"/>
    <col min="9488" max="9488" width="15.7109375" style="3062" customWidth="1"/>
    <col min="9489" max="9728" width="9.140625" style="3062"/>
    <col min="9729" max="9729" width="48.85546875" style="3062" customWidth="1"/>
    <col min="9730" max="9730" width="16" style="3062" customWidth="1"/>
    <col min="9731" max="9731" width="16.140625" style="3062" customWidth="1"/>
    <col min="9732" max="9732" width="15.28515625" style="3062" customWidth="1"/>
    <col min="9733" max="9733" width="16" style="3062" customWidth="1"/>
    <col min="9734" max="9734" width="15.28515625" style="3062" customWidth="1"/>
    <col min="9735" max="9735" width="16" style="3062" customWidth="1"/>
    <col min="9736" max="9736" width="15.140625" style="3062" customWidth="1"/>
    <col min="9737" max="9737" width="15.42578125" style="3062" customWidth="1"/>
    <col min="9738" max="9738" width="14.42578125" style="3062" customWidth="1"/>
    <col min="9739" max="9739" width="14.5703125" style="3062" customWidth="1"/>
    <col min="9740" max="9740" width="14.7109375" style="3062" customWidth="1"/>
    <col min="9741" max="9741" width="13.42578125" style="3062" customWidth="1"/>
    <col min="9742" max="9742" width="15.28515625" style="3062" customWidth="1"/>
    <col min="9743" max="9743" width="17.85546875" style="3062" customWidth="1"/>
    <col min="9744" max="9744" width="15.7109375" style="3062" customWidth="1"/>
    <col min="9745" max="9984" width="9.140625" style="3062"/>
    <col min="9985" max="9985" width="48.85546875" style="3062" customWidth="1"/>
    <col min="9986" max="9986" width="16" style="3062" customWidth="1"/>
    <col min="9987" max="9987" width="16.140625" style="3062" customWidth="1"/>
    <col min="9988" max="9988" width="15.28515625" style="3062" customWidth="1"/>
    <col min="9989" max="9989" width="16" style="3062" customWidth="1"/>
    <col min="9990" max="9990" width="15.28515625" style="3062" customWidth="1"/>
    <col min="9991" max="9991" width="16" style="3062" customWidth="1"/>
    <col min="9992" max="9992" width="15.140625" style="3062" customWidth="1"/>
    <col min="9993" max="9993" width="15.42578125" style="3062" customWidth="1"/>
    <col min="9994" max="9994" width="14.42578125" style="3062" customWidth="1"/>
    <col min="9995" max="9995" width="14.5703125" style="3062" customWidth="1"/>
    <col min="9996" max="9996" width="14.7109375" style="3062" customWidth="1"/>
    <col min="9997" max="9997" width="13.42578125" style="3062" customWidth="1"/>
    <col min="9998" max="9998" width="15.28515625" style="3062" customWidth="1"/>
    <col min="9999" max="9999" width="17.85546875" style="3062" customWidth="1"/>
    <col min="10000" max="10000" width="15.7109375" style="3062" customWidth="1"/>
    <col min="10001" max="10240" width="9.140625" style="3062"/>
    <col min="10241" max="10241" width="48.85546875" style="3062" customWidth="1"/>
    <col min="10242" max="10242" width="16" style="3062" customWidth="1"/>
    <col min="10243" max="10243" width="16.140625" style="3062" customWidth="1"/>
    <col min="10244" max="10244" width="15.28515625" style="3062" customWidth="1"/>
    <col min="10245" max="10245" width="16" style="3062" customWidth="1"/>
    <col min="10246" max="10246" width="15.28515625" style="3062" customWidth="1"/>
    <col min="10247" max="10247" width="16" style="3062" customWidth="1"/>
    <col min="10248" max="10248" width="15.140625" style="3062" customWidth="1"/>
    <col min="10249" max="10249" width="15.42578125" style="3062" customWidth="1"/>
    <col min="10250" max="10250" width="14.42578125" style="3062" customWidth="1"/>
    <col min="10251" max="10251" width="14.5703125" style="3062" customWidth="1"/>
    <col min="10252" max="10252" width="14.7109375" style="3062" customWidth="1"/>
    <col min="10253" max="10253" width="13.42578125" style="3062" customWidth="1"/>
    <col min="10254" max="10254" width="15.28515625" style="3062" customWidth="1"/>
    <col min="10255" max="10255" width="17.85546875" style="3062" customWidth="1"/>
    <col min="10256" max="10256" width="15.7109375" style="3062" customWidth="1"/>
    <col min="10257" max="10496" width="9.140625" style="3062"/>
    <col min="10497" max="10497" width="48.85546875" style="3062" customWidth="1"/>
    <col min="10498" max="10498" width="16" style="3062" customWidth="1"/>
    <col min="10499" max="10499" width="16.140625" style="3062" customWidth="1"/>
    <col min="10500" max="10500" width="15.28515625" style="3062" customWidth="1"/>
    <col min="10501" max="10501" width="16" style="3062" customWidth="1"/>
    <col min="10502" max="10502" width="15.28515625" style="3062" customWidth="1"/>
    <col min="10503" max="10503" width="16" style="3062" customWidth="1"/>
    <col min="10504" max="10504" width="15.140625" style="3062" customWidth="1"/>
    <col min="10505" max="10505" width="15.42578125" style="3062" customWidth="1"/>
    <col min="10506" max="10506" width="14.42578125" style="3062" customWidth="1"/>
    <col min="10507" max="10507" width="14.5703125" style="3062" customWidth="1"/>
    <col min="10508" max="10508" width="14.7109375" style="3062" customWidth="1"/>
    <col min="10509" max="10509" width="13.42578125" style="3062" customWidth="1"/>
    <col min="10510" max="10510" width="15.28515625" style="3062" customWidth="1"/>
    <col min="10511" max="10511" width="17.85546875" style="3062" customWidth="1"/>
    <col min="10512" max="10512" width="15.7109375" style="3062" customWidth="1"/>
    <col min="10513" max="10752" width="9.140625" style="3062"/>
    <col min="10753" max="10753" width="48.85546875" style="3062" customWidth="1"/>
    <col min="10754" max="10754" width="16" style="3062" customWidth="1"/>
    <col min="10755" max="10755" width="16.140625" style="3062" customWidth="1"/>
    <col min="10756" max="10756" width="15.28515625" style="3062" customWidth="1"/>
    <col min="10757" max="10757" width="16" style="3062" customWidth="1"/>
    <col min="10758" max="10758" width="15.28515625" style="3062" customWidth="1"/>
    <col min="10759" max="10759" width="16" style="3062" customWidth="1"/>
    <col min="10760" max="10760" width="15.140625" style="3062" customWidth="1"/>
    <col min="10761" max="10761" width="15.42578125" style="3062" customWidth="1"/>
    <col min="10762" max="10762" width="14.42578125" style="3062" customWidth="1"/>
    <col min="10763" max="10763" width="14.5703125" style="3062" customWidth="1"/>
    <col min="10764" max="10764" width="14.7109375" style="3062" customWidth="1"/>
    <col min="10765" max="10765" width="13.42578125" style="3062" customWidth="1"/>
    <col min="10766" max="10766" width="15.28515625" style="3062" customWidth="1"/>
    <col min="10767" max="10767" width="17.85546875" style="3062" customWidth="1"/>
    <col min="10768" max="10768" width="15.7109375" style="3062" customWidth="1"/>
    <col min="10769" max="11008" width="9.140625" style="3062"/>
    <col min="11009" max="11009" width="48.85546875" style="3062" customWidth="1"/>
    <col min="11010" max="11010" width="16" style="3062" customWidth="1"/>
    <col min="11011" max="11011" width="16.140625" style="3062" customWidth="1"/>
    <col min="11012" max="11012" width="15.28515625" style="3062" customWidth="1"/>
    <col min="11013" max="11013" width="16" style="3062" customWidth="1"/>
    <col min="11014" max="11014" width="15.28515625" style="3062" customWidth="1"/>
    <col min="11015" max="11015" width="16" style="3062" customWidth="1"/>
    <col min="11016" max="11016" width="15.140625" style="3062" customWidth="1"/>
    <col min="11017" max="11017" width="15.42578125" style="3062" customWidth="1"/>
    <col min="11018" max="11018" width="14.42578125" style="3062" customWidth="1"/>
    <col min="11019" max="11019" width="14.5703125" style="3062" customWidth="1"/>
    <col min="11020" max="11020" width="14.7109375" style="3062" customWidth="1"/>
    <col min="11021" max="11021" width="13.42578125" style="3062" customWidth="1"/>
    <col min="11022" max="11022" width="15.28515625" style="3062" customWidth="1"/>
    <col min="11023" max="11023" width="17.85546875" style="3062" customWidth="1"/>
    <col min="11024" max="11024" width="15.7109375" style="3062" customWidth="1"/>
    <col min="11025" max="11264" width="9.140625" style="3062"/>
    <col min="11265" max="11265" width="48.85546875" style="3062" customWidth="1"/>
    <col min="11266" max="11266" width="16" style="3062" customWidth="1"/>
    <col min="11267" max="11267" width="16.140625" style="3062" customWidth="1"/>
    <col min="11268" max="11268" width="15.28515625" style="3062" customWidth="1"/>
    <col min="11269" max="11269" width="16" style="3062" customWidth="1"/>
    <col min="11270" max="11270" width="15.28515625" style="3062" customWidth="1"/>
    <col min="11271" max="11271" width="16" style="3062" customWidth="1"/>
    <col min="11272" max="11272" width="15.140625" style="3062" customWidth="1"/>
    <col min="11273" max="11273" width="15.42578125" style="3062" customWidth="1"/>
    <col min="11274" max="11274" width="14.42578125" style="3062" customWidth="1"/>
    <col min="11275" max="11275" width="14.5703125" style="3062" customWidth="1"/>
    <col min="11276" max="11276" width="14.7109375" style="3062" customWidth="1"/>
    <col min="11277" max="11277" width="13.42578125" style="3062" customWidth="1"/>
    <col min="11278" max="11278" width="15.28515625" style="3062" customWidth="1"/>
    <col min="11279" max="11279" width="17.85546875" style="3062" customWidth="1"/>
    <col min="11280" max="11280" width="15.7109375" style="3062" customWidth="1"/>
    <col min="11281" max="11520" width="9.140625" style="3062"/>
    <col min="11521" max="11521" width="48.85546875" style="3062" customWidth="1"/>
    <col min="11522" max="11522" width="16" style="3062" customWidth="1"/>
    <col min="11523" max="11523" width="16.140625" style="3062" customWidth="1"/>
    <col min="11524" max="11524" width="15.28515625" style="3062" customWidth="1"/>
    <col min="11525" max="11525" width="16" style="3062" customWidth="1"/>
    <col min="11526" max="11526" width="15.28515625" style="3062" customWidth="1"/>
    <col min="11527" max="11527" width="16" style="3062" customWidth="1"/>
    <col min="11528" max="11528" width="15.140625" style="3062" customWidth="1"/>
    <col min="11529" max="11529" width="15.42578125" style="3062" customWidth="1"/>
    <col min="11530" max="11530" width="14.42578125" style="3062" customWidth="1"/>
    <col min="11531" max="11531" width="14.5703125" style="3062" customWidth="1"/>
    <col min="11532" max="11532" width="14.7109375" style="3062" customWidth="1"/>
    <col min="11533" max="11533" width="13.42578125" style="3062" customWidth="1"/>
    <col min="11534" max="11534" width="15.28515625" style="3062" customWidth="1"/>
    <col min="11535" max="11535" width="17.85546875" style="3062" customWidth="1"/>
    <col min="11536" max="11536" width="15.7109375" style="3062" customWidth="1"/>
    <col min="11537" max="11776" width="9.140625" style="3062"/>
    <col min="11777" max="11777" width="48.85546875" style="3062" customWidth="1"/>
    <col min="11778" max="11778" width="16" style="3062" customWidth="1"/>
    <col min="11779" max="11779" width="16.140625" style="3062" customWidth="1"/>
    <col min="11780" max="11780" width="15.28515625" style="3062" customWidth="1"/>
    <col min="11781" max="11781" width="16" style="3062" customWidth="1"/>
    <col min="11782" max="11782" width="15.28515625" style="3062" customWidth="1"/>
    <col min="11783" max="11783" width="16" style="3062" customWidth="1"/>
    <col min="11784" max="11784" width="15.140625" style="3062" customWidth="1"/>
    <col min="11785" max="11785" width="15.42578125" style="3062" customWidth="1"/>
    <col min="11786" max="11786" width="14.42578125" style="3062" customWidth="1"/>
    <col min="11787" max="11787" width="14.5703125" style="3062" customWidth="1"/>
    <col min="11788" max="11788" width="14.7109375" style="3062" customWidth="1"/>
    <col min="11789" max="11789" width="13.42578125" style="3062" customWidth="1"/>
    <col min="11790" max="11790" width="15.28515625" style="3062" customWidth="1"/>
    <col min="11791" max="11791" width="17.85546875" style="3062" customWidth="1"/>
    <col min="11792" max="11792" width="15.7109375" style="3062" customWidth="1"/>
    <col min="11793" max="12032" width="9.140625" style="3062"/>
    <col min="12033" max="12033" width="48.85546875" style="3062" customWidth="1"/>
    <col min="12034" max="12034" width="16" style="3062" customWidth="1"/>
    <col min="12035" max="12035" width="16.140625" style="3062" customWidth="1"/>
    <col min="12036" max="12036" width="15.28515625" style="3062" customWidth="1"/>
    <col min="12037" max="12037" width="16" style="3062" customWidth="1"/>
    <col min="12038" max="12038" width="15.28515625" style="3062" customWidth="1"/>
    <col min="12039" max="12039" width="16" style="3062" customWidth="1"/>
    <col min="12040" max="12040" width="15.140625" style="3062" customWidth="1"/>
    <col min="12041" max="12041" width="15.42578125" style="3062" customWidth="1"/>
    <col min="12042" max="12042" width="14.42578125" style="3062" customWidth="1"/>
    <col min="12043" max="12043" width="14.5703125" style="3062" customWidth="1"/>
    <col min="12044" max="12044" width="14.7109375" style="3062" customWidth="1"/>
    <col min="12045" max="12045" width="13.42578125" style="3062" customWidth="1"/>
    <col min="12046" max="12046" width="15.28515625" style="3062" customWidth="1"/>
    <col min="12047" max="12047" width="17.85546875" style="3062" customWidth="1"/>
    <col min="12048" max="12048" width="15.7109375" style="3062" customWidth="1"/>
    <col min="12049" max="12288" width="9.140625" style="3062"/>
    <col min="12289" max="12289" width="48.85546875" style="3062" customWidth="1"/>
    <col min="12290" max="12290" width="16" style="3062" customWidth="1"/>
    <col min="12291" max="12291" width="16.140625" style="3062" customWidth="1"/>
    <col min="12292" max="12292" width="15.28515625" style="3062" customWidth="1"/>
    <col min="12293" max="12293" width="16" style="3062" customWidth="1"/>
    <col min="12294" max="12294" width="15.28515625" style="3062" customWidth="1"/>
    <col min="12295" max="12295" width="16" style="3062" customWidth="1"/>
    <col min="12296" max="12296" width="15.140625" style="3062" customWidth="1"/>
    <col min="12297" max="12297" width="15.42578125" style="3062" customWidth="1"/>
    <col min="12298" max="12298" width="14.42578125" style="3062" customWidth="1"/>
    <col min="12299" max="12299" width="14.5703125" style="3062" customWidth="1"/>
    <col min="12300" max="12300" width="14.7109375" style="3062" customWidth="1"/>
    <col min="12301" max="12301" width="13.42578125" style="3062" customWidth="1"/>
    <col min="12302" max="12302" width="15.28515625" style="3062" customWidth="1"/>
    <col min="12303" max="12303" width="17.85546875" style="3062" customWidth="1"/>
    <col min="12304" max="12304" width="15.7109375" style="3062" customWidth="1"/>
    <col min="12305" max="12544" width="9.140625" style="3062"/>
    <col min="12545" max="12545" width="48.85546875" style="3062" customWidth="1"/>
    <col min="12546" max="12546" width="16" style="3062" customWidth="1"/>
    <col min="12547" max="12547" width="16.140625" style="3062" customWidth="1"/>
    <col min="12548" max="12548" width="15.28515625" style="3062" customWidth="1"/>
    <col min="12549" max="12549" width="16" style="3062" customWidth="1"/>
    <col min="12550" max="12550" width="15.28515625" style="3062" customWidth="1"/>
    <col min="12551" max="12551" width="16" style="3062" customWidth="1"/>
    <col min="12552" max="12552" width="15.140625" style="3062" customWidth="1"/>
    <col min="12553" max="12553" width="15.42578125" style="3062" customWidth="1"/>
    <col min="12554" max="12554" width="14.42578125" style="3062" customWidth="1"/>
    <col min="12555" max="12555" width="14.5703125" style="3062" customWidth="1"/>
    <col min="12556" max="12556" width="14.7109375" style="3062" customWidth="1"/>
    <col min="12557" max="12557" width="13.42578125" style="3062" customWidth="1"/>
    <col min="12558" max="12558" width="15.28515625" style="3062" customWidth="1"/>
    <col min="12559" max="12559" width="17.85546875" style="3062" customWidth="1"/>
    <col min="12560" max="12560" width="15.7109375" style="3062" customWidth="1"/>
    <col min="12561" max="12800" width="9.140625" style="3062"/>
    <col min="12801" max="12801" width="48.85546875" style="3062" customWidth="1"/>
    <col min="12802" max="12802" width="16" style="3062" customWidth="1"/>
    <col min="12803" max="12803" width="16.140625" style="3062" customWidth="1"/>
    <col min="12804" max="12804" width="15.28515625" style="3062" customWidth="1"/>
    <col min="12805" max="12805" width="16" style="3062" customWidth="1"/>
    <col min="12806" max="12806" width="15.28515625" style="3062" customWidth="1"/>
    <col min="12807" max="12807" width="16" style="3062" customWidth="1"/>
    <col min="12808" max="12808" width="15.140625" style="3062" customWidth="1"/>
    <col min="12809" max="12809" width="15.42578125" style="3062" customWidth="1"/>
    <col min="12810" max="12810" width="14.42578125" style="3062" customWidth="1"/>
    <col min="12811" max="12811" width="14.5703125" style="3062" customWidth="1"/>
    <col min="12812" max="12812" width="14.7109375" style="3062" customWidth="1"/>
    <col min="12813" max="12813" width="13.42578125" style="3062" customWidth="1"/>
    <col min="12814" max="12814" width="15.28515625" style="3062" customWidth="1"/>
    <col min="12815" max="12815" width="17.85546875" style="3062" customWidth="1"/>
    <col min="12816" max="12816" width="15.7109375" style="3062" customWidth="1"/>
    <col min="12817" max="13056" width="9.140625" style="3062"/>
    <col min="13057" max="13057" width="48.85546875" style="3062" customWidth="1"/>
    <col min="13058" max="13058" width="16" style="3062" customWidth="1"/>
    <col min="13059" max="13059" width="16.140625" style="3062" customWidth="1"/>
    <col min="13060" max="13060" width="15.28515625" style="3062" customWidth="1"/>
    <col min="13061" max="13061" width="16" style="3062" customWidth="1"/>
    <col min="13062" max="13062" width="15.28515625" style="3062" customWidth="1"/>
    <col min="13063" max="13063" width="16" style="3062" customWidth="1"/>
    <col min="13064" max="13064" width="15.140625" style="3062" customWidth="1"/>
    <col min="13065" max="13065" width="15.42578125" style="3062" customWidth="1"/>
    <col min="13066" max="13066" width="14.42578125" style="3062" customWidth="1"/>
    <col min="13067" max="13067" width="14.5703125" style="3062" customWidth="1"/>
    <col min="13068" max="13068" width="14.7109375" style="3062" customWidth="1"/>
    <col min="13069" max="13069" width="13.42578125" style="3062" customWidth="1"/>
    <col min="13070" max="13070" width="15.28515625" style="3062" customWidth="1"/>
    <col min="13071" max="13071" width="17.85546875" style="3062" customWidth="1"/>
    <col min="13072" max="13072" width="15.7109375" style="3062" customWidth="1"/>
    <col min="13073" max="13312" width="9.140625" style="3062"/>
    <col min="13313" max="13313" width="48.85546875" style="3062" customWidth="1"/>
    <col min="13314" max="13314" width="16" style="3062" customWidth="1"/>
    <col min="13315" max="13315" width="16.140625" style="3062" customWidth="1"/>
    <col min="13316" max="13316" width="15.28515625" style="3062" customWidth="1"/>
    <col min="13317" max="13317" width="16" style="3062" customWidth="1"/>
    <col min="13318" max="13318" width="15.28515625" style="3062" customWidth="1"/>
    <col min="13319" max="13319" width="16" style="3062" customWidth="1"/>
    <col min="13320" max="13320" width="15.140625" style="3062" customWidth="1"/>
    <col min="13321" max="13321" width="15.42578125" style="3062" customWidth="1"/>
    <col min="13322" max="13322" width="14.42578125" style="3062" customWidth="1"/>
    <col min="13323" max="13323" width="14.5703125" style="3062" customWidth="1"/>
    <col min="13324" max="13324" width="14.7109375" style="3062" customWidth="1"/>
    <col min="13325" max="13325" width="13.42578125" style="3062" customWidth="1"/>
    <col min="13326" max="13326" width="15.28515625" style="3062" customWidth="1"/>
    <col min="13327" max="13327" width="17.85546875" style="3062" customWidth="1"/>
    <col min="13328" max="13328" width="15.7109375" style="3062" customWidth="1"/>
    <col min="13329" max="13568" width="9.140625" style="3062"/>
    <col min="13569" max="13569" width="48.85546875" style="3062" customWidth="1"/>
    <col min="13570" max="13570" width="16" style="3062" customWidth="1"/>
    <col min="13571" max="13571" width="16.140625" style="3062" customWidth="1"/>
    <col min="13572" max="13572" width="15.28515625" style="3062" customWidth="1"/>
    <col min="13573" max="13573" width="16" style="3062" customWidth="1"/>
    <col min="13574" max="13574" width="15.28515625" style="3062" customWidth="1"/>
    <col min="13575" max="13575" width="16" style="3062" customWidth="1"/>
    <col min="13576" max="13576" width="15.140625" style="3062" customWidth="1"/>
    <col min="13577" max="13577" width="15.42578125" style="3062" customWidth="1"/>
    <col min="13578" max="13578" width="14.42578125" style="3062" customWidth="1"/>
    <col min="13579" max="13579" width="14.5703125" style="3062" customWidth="1"/>
    <col min="13580" max="13580" width="14.7109375" style="3062" customWidth="1"/>
    <col min="13581" max="13581" width="13.42578125" style="3062" customWidth="1"/>
    <col min="13582" max="13582" width="15.28515625" style="3062" customWidth="1"/>
    <col min="13583" max="13583" width="17.85546875" style="3062" customWidth="1"/>
    <col min="13584" max="13584" width="15.7109375" style="3062" customWidth="1"/>
    <col min="13585" max="13824" width="9.140625" style="3062"/>
    <col min="13825" max="13825" width="48.85546875" style="3062" customWidth="1"/>
    <col min="13826" max="13826" width="16" style="3062" customWidth="1"/>
    <col min="13827" max="13827" width="16.140625" style="3062" customWidth="1"/>
    <col min="13828" max="13828" width="15.28515625" style="3062" customWidth="1"/>
    <col min="13829" max="13829" width="16" style="3062" customWidth="1"/>
    <col min="13830" max="13830" width="15.28515625" style="3062" customWidth="1"/>
    <col min="13831" max="13831" width="16" style="3062" customWidth="1"/>
    <col min="13832" max="13832" width="15.140625" style="3062" customWidth="1"/>
    <col min="13833" max="13833" width="15.42578125" style="3062" customWidth="1"/>
    <col min="13834" max="13834" width="14.42578125" style="3062" customWidth="1"/>
    <col min="13835" max="13835" width="14.5703125" style="3062" customWidth="1"/>
    <col min="13836" max="13836" width="14.7109375" style="3062" customWidth="1"/>
    <col min="13837" max="13837" width="13.42578125" style="3062" customWidth="1"/>
    <col min="13838" max="13838" width="15.28515625" style="3062" customWidth="1"/>
    <col min="13839" max="13839" width="17.85546875" style="3062" customWidth="1"/>
    <col min="13840" max="13840" width="15.7109375" style="3062" customWidth="1"/>
    <col min="13841" max="14080" width="9.140625" style="3062"/>
    <col min="14081" max="14081" width="48.85546875" style="3062" customWidth="1"/>
    <col min="14082" max="14082" width="16" style="3062" customWidth="1"/>
    <col min="14083" max="14083" width="16.140625" style="3062" customWidth="1"/>
    <col min="14084" max="14084" width="15.28515625" style="3062" customWidth="1"/>
    <col min="14085" max="14085" width="16" style="3062" customWidth="1"/>
    <col min="14086" max="14086" width="15.28515625" style="3062" customWidth="1"/>
    <col min="14087" max="14087" width="16" style="3062" customWidth="1"/>
    <col min="14088" max="14088" width="15.140625" style="3062" customWidth="1"/>
    <col min="14089" max="14089" width="15.42578125" style="3062" customWidth="1"/>
    <col min="14090" max="14090" width="14.42578125" style="3062" customWidth="1"/>
    <col min="14091" max="14091" width="14.5703125" style="3062" customWidth="1"/>
    <col min="14092" max="14092" width="14.7109375" style="3062" customWidth="1"/>
    <col min="14093" max="14093" width="13.42578125" style="3062" customWidth="1"/>
    <col min="14094" max="14094" width="15.28515625" style="3062" customWidth="1"/>
    <col min="14095" max="14095" width="17.85546875" style="3062" customWidth="1"/>
    <col min="14096" max="14096" width="15.7109375" style="3062" customWidth="1"/>
    <col min="14097" max="14336" width="9.140625" style="3062"/>
    <col min="14337" max="14337" width="48.85546875" style="3062" customWidth="1"/>
    <col min="14338" max="14338" width="16" style="3062" customWidth="1"/>
    <col min="14339" max="14339" width="16.140625" style="3062" customWidth="1"/>
    <col min="14340" max="14340" width="15.28515625" style="3062" customWidth="1"/>
    <col min="14341" max="14341" width="16" style="3062" customWidth="1"/>
    <col min="14342" max="14342" width="15.28515625" style="3062" customWidth="1"/>
    <col min="14343" max="14343" width="16" style="3062" customWidth="1"/>
    <col min="14344" max="14344" width="15.140625" style="3062" customWidth="1"/>
    <col min="14345" max="14345" width="15.42578125" style="3062" customWidth="1"/>
    <col min="14346" max="14346" width="14.42578125" style="3062" customWidth="1"/>
    <col min="14347" max="14347" width="14.5703125" style="3062" customWidth="1"/>
    <col min="14348" max="14348" width="14.7109375" style="3062" customWidth="1"/>
    <col min="14349" max="14349" width="13.42578125" style="3062" customWidth="1"/>
    <col min="14350" max="14350" width="15.28515625" style="3062" customWidth="1"/>
    <col min="14351" max="14351" width="17.85546875" style="3062" customWidth="1"/>
    <col min="14352" max="14352" width="15.7109375" style="3062" customWidth="1"/>
    <col min="14353" max="14592" width="9.140625" style="3062"/>
    <col min="14593" max="14593" width="48.85546875" style="3062" customWidth="1"/>
    <col min="14594" max="14594" width="16" style="3062" customWidth="1"/>
    <col min="14595" max="14595" width="16.140625" style="3062" customWidth="1"/>
    <col min="14596" max="14596" width="15.28515625" style="3062" customWidth="1"/>
    <col min="14597" max="14597" width="16" style="3062" customWidth="1"/>
    <col min="14598" max="14598" width="15.28515625" style="3062" customWidth="1"/>
    <col min="14599" max="14599" width="16" style="3062" customWidth="1"/>
    <col min="14600" max="14600" width="15.140625" style="3062" customWidth="1"/>
    <col min="14601" max="14601" width="15.42578125" style="3062" customWidth="1"/>
    <col min="14602" max="14602" width="14.42578125" style="3062" customWidth="1"/>
    <col min="14603" max="14603" width="14.5703125" style="3062" customWidth="1"/>
    <col min="14604" max="14604" width="14.7109375" style="3062" customWidth="1"/>
    <col min="14605" max="14605" width="13.42578125" style="3062" customWidth="1"/>
    <col min="14606" max="14606" width="15.28515625" style="3062" customWidth="1"/>
    <col min="14607" max="14607" width="17.85546875" style="3062" customWidth="1"/>
    <col min="14608" max="14608" width="15.7109375" style="3062" customWidth="1"/>
    <col min="14609" max="14848" width="9.140625" style="3062"/>
    <col min="14849" max="14849" width="48.85546875" style="3062" customWidth="1"/>
    <col min="14850" max="14850" width="16" style="3062" customWidth="1"/>
    <col min="14851" max="14851" width="16.140625" style="3062" customWidth="1"/>
    <col min="14852" max="14852" width="15.28515625" style="3062" customWidth="1"/>
    <col min="14853" max="14853" width="16" style="3062" customWidth="1"/>
    <col min="14854" max="14854" width="15.28515625" style="3062" customWidth="1"/>
    <col min="14855" max="14855" width="16" style="3062" customWidth="1"/>
    <col min="14856" max="14856" width="15.140625" style="3062" customWidth="1"/>
    <col min="14857" max="14857" width="15.42578125" style="3062" customWidth="1"/>
    <col min="14858" max="14858" width="14.42578125" style="3062" customWidth="1"/>
    <col min="14859" max="14859" width="14.5703125" style="3062" customWidth="1"/>
    <col min="14860" max="14860" width="14.7109375" style="3062" customWidth="1"/>
    <col min="14861" max="14861" width="13.42578125" style="3062" customWidth="1"/>
    <col min="14862" max="14862" width="15.28515625" style="3062" customWidth="1"/>
    <col min="14863" max="14863" width="17.85546875" style="3062" customWidth="1"/>
    <col min="14864" max="14864" width="15.7109375" style="3062" customWidth="1"/>
    <col min="14865" max="15104" width="9.140625" style="3062"/>
    <col min="15105" max="15105" width="48.85546875" style="3062" customWidth="1"/>
    <col min="15106" max="15106" width="16" style="3062" customWidth="1"/>
    <col min="15107" max="15107" width="16.140625" style="3062" customWidth="1"/>
    <col min="15108" max="15108" width="15.28515625" style="3062" customWidth="1"/>
    <col min="15109" max="15109" width="16" style="3062" customWidth="1"/>
    <col min="15110" max="15110" width="15.28515625" style="3062" customWidth="1"/>
    <col min="15111" max="15111" width="16" style="3062" customWidth="1"/>
    <col min="15112" max="15112" width="15.140625" style="3062" customWidth="1"/>
    <col min="15113" max="15113" width="15.42578125" style="3062" customWidth="1"/>
    <col min="15114" max="15114" width="14.42578125" style="3062" customWidth="1"/>
    <col min="15115" max="15115" width="14.5703125" style="3062" customWidth="1"/>
    <col min="15116" max="15116" width="14.7109375" style="3062" customWidth="1"/>
    <col min="15117" max="15117" width="13.42578125" style="3062" customWidth="1"/>
    <col min="15118" max="15118" width="15.28515625" style="3062" customWidth="1"/>
    <col min="15119" max="15119" width="17.85546875" style="3062" customWidth="1"/>
    <col min="15120" max="15120" width="15.7109375" style="3062" customWidth="1"/>
    <col min="15121" max="15360" width="9.140625" style="3062"/>
    <col min="15361" max="15361" width="48.85546875" style="3062" customWidth="1"/>
    <col min="15362" max="15362" width="16" style="3062" customWidth="1"/>
    <col min="15363" max="15363" width="16.140625" style="3062" customWidth="1"/>
    <col min="15364" max="15364" width="15.28515625" style="3062" customWidth="1"/>
    <col min="15365" max="15365" width="16" style="3062" customWidth="1"/>
    <col min="15366" max="15366" width="15.28515625" style="3062" customWidth="1"/>
    <col min="15367" max="15367" width="16" style="3062" customWidth="1"/>
    <col min="15368" max="15368" width="15.140625" style="3062" customWidth="1"/>
    <col min="15369" max="15369" width="15.42578125" style="3062" customWidth="1"/>
    <col min="15370" max="15370" width="14.42578125" style="3062" customWidth="1"/>
    <col min="15371" max="15371" width="14.5703125" style="3062" customWidth="1"/>
    <col min="15372" max="15372" width="14.7109375" style="3062" customWidth="1"/>
    <col min="15373" max="15373" width="13.42578125" style="3062" customWidth="1"/>
    <col min="15374" max="15374" width="15.28515625" style="3062" customWidth="1"/>
    <col min="15375" max="15375" width="17.85546875" style="3062" customWidth="1"/>
    <col min="15376" max="15376" width="15.7109375" style="3062" customWidth="1"/>
    <col min="15377" max="15616" width="9.140625" style="3062"/>
    <col min="15617" max="15617" width="48.85546875" style="3062" customWidth="1"/>
    <col min="15618" max="15618" width="16" style="3062" customWidth="1"/>
    <col min="15619" max="15619" width="16.140625" style="3062" customWidth="1"/>
    <col min="15620" max="15620" width="15.28515625" style="3062" customWidth="1"/>
    <col min="15621" max="15621" width="16" style="3062" customWidth="1"/>
    <col min="15622" max="15622" width="15.28515625" style="3062" customWidth="1"/>
    <col min="15623" max="15623" width="16" style="3062" customWidth="1"/>
    <col min="15624" max="15624" width="15.140625" style="3062" customWidth="1"/>
    <col min="15625" max="15625" width="15.42578125" style="3062" customWidth="1"/>
    <col min="15626" max="15626" width="14.42578125" style="3062" customWidth="1"/>
    <col min="15627" max="15627" width="14.5703125" style="3062" customWidth="1"/>
    <col min="15628" max="15628" width="14.7109375" style="3062" customWidth="1"/>
    <col min="15629" max="15629" width="13.42578125" style="3062" customWidth="1"/>
    <col min="15630" max="15630" width="15.28515625" style="3062" customWidth="1"/>
    <col min="15631" max="15631" width="17.85546875" style="3062" customWidth="1"/>
    <col min="15632" max="15632" width="15.7109375" style="3062" customWidth="1"/>
    <col min="15633" max="15872" width="9.140625" style="3062"/>
    <col min="15873" max="15873" width="48.85546875" style="3062" customWidth="1"/>
    <col min="15874" max="15874" width="16" style="3062" customWidth="1"/>
    <col min="15875" max="15875" width="16.140625" style="3062" customWidth="1"/>
    <col min="15876" max="15876" width="15.28515625" style="3062" customWidth="1"/>
    <col min="15877" max="15877" width="16" style="3062" customWidth="1"/>
    <col min="15878" max="15878" width="15.28515625" style="3062" customWidth="1"/>
    <col min="15879" max="15879" width="16" style="3062" customWidth="1"/>
    <col min="15880" max="15880" width="15.140625" style="3062" customWidth="1"/>
    <col min="15881" max="15881" width="15.42578125" style="3062" customWidth="1"/>
    <col min="15882" max="15882" width="14.42578125" style="3062" customWidth="1"/>
    <col min="15883" max="15883" width="14.5703125" style="3062" customWidth="1"/>
    <col min="15884" max="15884" width="14.7109375" style="3062" customWidth="1"/>
    <col min="15885" max="15885" width="13.42578125" style="3062" customWidth="1"/>
    <col min="15886" max="15886" width="15.28515625" style="3062" customWidth="1"/>
    <col min="15887" max="15887" width="17.85546875" style="3062" customWidth="1"/>
    <col min="15888" max="15888" width="15.7109375" style="3062" customWidth="1"/>
    <col min="15889" max="16128" width="9.140625" style="3062"/>
    <col min="16129" max="16129" width="48.85546875" style="3062" customWidth="1"/>
    <col min="16130" max="16130" width="16" style="3062" customWidth="1"/>
    <col min="16131" max="16131" width="16.140625" style="3062" customWidth="1"/>
    <col min="16132" max="16132" width="15.28515625" style="3062" customWidth="1"/>
    <col min="16133" max="16133" width="16" style="3062" customWidth="1"/>
    <col min="16134" max="16134" width="15.28515625" style="3062" customWidth="1"/>
    <col min="16135" max="16135" width="16" style="3062" customWidth="1"/>
    <col min="16136" max="16136" width="15.140625" style="3062" customWidth="1"/>
    <col min="16137" max="16137" width="15.42578125" style="3062" customWidth="1"/>
    <col min="16138" max="16138" width="14.42578125" style="3062" customWidth="1"/>
    <col min="16139" max="16139" width="14.5703125" style="3062" customWidth="1"/>
    <col min="16140" max="16140" width="14.7109375" style="3062" customWidth="1"/>
    <col min="16141" max="16141" width="13.42578125" style="3062" customWidth="1"/>
    <col min="16142" max="16142" width="15.28515625" style="3062" customWidth="1"/>
    <col min="16143" max="16143" width="17.85546875" style="3062" customWidth="1"/>
    <col min="16144" max="16144" width="15.7109375" style="3062" customWidth="1"/>
    <col min="16145" max="16384" width="9.140625" style="3062"/>
  </cols>
  <sheetData>
    <row r="1" spans="1:16" s="4612" customFormat="1" ht="15" thickBot="1">
      <c r="A1" s="4669" t="s">
        <v>0</v>
      </c>
      <c r="B1" s="4611"/>
      <c r="C1" s="4611"/>
      <c r="P1" s="4582" t="s">
        <v>1</v>
      </c>
    </row>
    <row r="2" spans="1:16" ht="17.25" customHeight="1" thickTop="1">
      <c r="A2" s="7842" t="s">
        <v>4343</v>
      </c>
      <c r="B2" s="7843"/>
      <c r="C2" s="7843"/>
      <c r="D2" s="7843"/>
      <c r="E2" s="7843"/>
      <c r="F2" s="7843"/>
      <c r="G2" s="7843"/>
      <c r="H2" s="7843"/>
      <c r="I2" s="7843"/>
      <c r="J2" s="7843"/>
      <c r="K2" s="7843"/>
      <c r="L2" s="7843"/>
      <c r="M2" s="7843"/>
      <c r="N2" s="7843"/>
      <c r="O2" s="7843"/>
      <c r="P2" s="7844"/>
    </row>
    <row r="3" spans="1:16" ht="26.25" customHeight="1" thickBot="1">
      <c r="A3" s="7864" t="s">
        <v>4131</v>
      </c>
      <c r="B3" s="7865"/>
      <c r="C3" s="7865"/>
      <c r="D3" s="7865"/>
      <c r="E3" s="7865"/>
      <c r="F3" s="7865"/>
      <c r="G3" s="7865"/>
      <c r="H3" s="7865"/>
      <c r="I3" s="7865"/>
      <c r="J3" s="7865"/>
      <c r="K3" s="7865"/>
      <c r="L3" s="7865"/>
      <c r="M3" s="7865"/>
      <c r="N3" s="7865"/>
      <c r="O3" s="7865"/>
      <c r="P3" s="7866"/>
    </row>
    <row r="4" spans="1:16" ht="15.75" customHeight="1" thickBot="1">
      <c r="A4" s="4613"/>
      <c r="B4" s="7867">
        <v>2009</v>
      </c>
      <c r="C4" s="7868"/>
      <c r="D4" s="7869"/>
      <c r="E4" s="7867">
        <v>2010</v>
      </c>
      <c r="F4" s="7868"/>
      <c r="G4" s="7869"/>
      <c r="H4" s="7867">
        <v>2011</v>
      </c>
      <c r="I4" s="7868"/>
      <c r="J4" s="7869"/>
      <c r="K4" s="7867">
        <v>2012</v>
      </c>
      <c r="L4" s="7868"/>
      <c r="M4" s="7870"/>
      <c r="N4" s="7871">
        <v>2013</v>
      </c>
      <c r="O4" s="7872"/>
      <c r="P4" s="7873"/>
    </row>
    <row r="5" spans="1:16" ht="18" customHeight="1" thickBot="1">
      <c r="A5" s="4670" t="s">
        <v>4132</v>
      </c>
      <c r="B5" s="4615" t="s">
        <v>4170</v>
      </c>
      <c r="C5" s="4616" t="s">
        <v>4171</v>
      </c>
      <c r="D5" s="4617" t="s">
        <v>4172</v>
      </c>
      <c r="E5" s="4615" t="s">
        <v>4170</v>
      </c>
      <c r="F5" s="4616" t="s">
        <v>4171</v>
      </c>
      <c r="G5" s="4617" t="s">
        <v>4172</v>
      </c>
      <c r="H5" s="4615" t="s">
        <v>4170</v>
      </c>
      <c r="I5" s="4616" t="s">
        <v>4171</v>
      </c>
      <c r="J5" s="4617" t="s">
        <v>4172</v>
      </c>
      <c r="K5" s="4615" t="s">
        <v>4170</v>
      </c>
      <c r="L5" s="4616" t="s">
        <v>4171</v>
      </c>
      <c r="M5" s="4618" t="s">
        <v>4172</v>
      </c>
      <c r="N5" s="4615" t="s">
        <v>4170</v>
      </c>
      <c r="O5" s="4616" t="s">
        <v>4171</v>
      </c>
      <c r="P5" s="4619" t="s">
        <v>4172</v>
      </c>
    </row>
    <row r="6" spans="1:16" ht="14.1" customHeight="1">
      <c r="A6" s="5969" t="s">
        <v>4173</v>
      </c>
      <c r="B6" s="5707">
        <v>49051545.640000001</v>
      </c>
      <c r="C6" s="5708">
        <v>26078541.27</v>
      </c>
      <c r="D6" s="5709">
        <v>2040287.35</v>
      </c>
      <c r="E6" s="5710">
        <v>59842021.899999999</v>
      </c>
      <c r="F6" s="5708">
        <v>28864203.030000001</v>
      </c>
      <c r="G6" s="5709">
        <v>2840482.18</v>
      </c>
      <c r="H6" s="5711">
        <v>78395735.320000008</v>
      </c>
      <c r="I6" s="5712">
        <v>38923715.799999997</v>
      </c>
      <c r="J6" s="5713">
        <v>3002396.84</v>
      </c>
      <c r="K6" s="5711">
        <v>76617228.760000005</v>
      </c>
      <c r="L6" s="5712">
        <v>38755966.039999999</v>
      </c>
      <c r="M6" s="5714">
        <v>4565787.43</v>
      </c>
      <c r="N6" s="5711">
        <v>80436489.710000008</v>
      </c>
      <c r="O6" s="5712">
        <v>37331873.239999995</v>
      </c>
      <c r="P6" s="5715">
        <v>5750749.1600000001</v>
      </c>
    </row>
    <row r="7" spans="1:16" ht="14.1" customHeight="1">
      <c r="A7" s="5970" t="s">
        <v>4174</v>
      </c>
      <c r="B7" s="5716">
        <v>4006515.09</v>
      </c>
      <c r="C7" s="5717">
        <v>2203322.2599999998</v>
      </c>
      <c r="D7" s="5718">
        <v>41815.21</v>
      </c>
      <c r="E7" s="5719">
        <v>4056397.81</v>
      </c>
      <c r="F7" s="5717">
        <v>1954361.91</v>
      </c>
      <c r="G7" s="5718">
        <v>47097.77</v>
      </c>
      <c r="H7" s="5720">
        <v>5380948.8799999999</v>
      </c>
      <c r="I7" s="5721">
        <v>3513490.83</v>
      </c>
      <c r="J7" s="5722">
        <v>8242.5400000000009</v>
      </c>
      <c r="K7" s="5720">
        <v>4220821.6500000004</v>
      </c>
      <c r="L7" s="5721">
        <v>2330554.88</v>
      </c>
      <c r="M7" s="5723">
        <v>32475.88</v>
      </c>
      <c r="N7" s="5720">
        <v>4084041.1999999997</v>
      </c>
      <c r="O7" s="5721">
        <v>1932215.96</v>
      </c>
      <c r="P7" s="5724">
        <v>8748.64</v>
      </c>
    </row>
    <row r="8" spans="1:16" ht="14.1" customHeight="1">
      <c r="A8" s="5971" t="s">
        <v>4175</v>
      </c>
      <c r="B8" s="5716">
        <v>395317087.23000002</v>
      </c>
      <c r="C8" s="5717">
        <v>352357026.2700001</v>
      </c>
      <c r="D8" s="5718">
        <v>89168126.320000008</v>
      </c>
      <c r="E8" s="5719">
        <v>456019465.84000009</v>
      </c>
      <c r="F8" s="5717">
        <v>400066948.62999994</v>
      </c>
      <c r="G8" s="5718">
        <v>106719303.37</v>
      </c>
      <c r="H8" s="5720">
        <v>531731330.19000006</v>
      </c>
      <c r="I8" s="5721">
        <v>481029757.5</v>
      </c>
      <c r="J8" s="5722">
        <v>129269865.83000001</v>
      </c>
      <c r="K8" s="5720">
        <v>597703479.60000002</v>
      </c>
      <c r="L8" s="5721">
        <v>543427257.78999996</v>
      </c>
      <c r="M8" s="5723">
        <v>149889047.48000002</v>
      </c>
      <c r="N8" s="5720">
        <v>685483410.42000008</v>
      </c>
      <c r="O8" s="5721">
        <v>625234634.93999994</v>
      </c>
      <c r="P8" s="5724">
        <v>179279754.91999996</v>
      </c>
    </row>
    <row r="9" spans="1:16" ht="14.1" customHeight="1">
      <c r="A9" s="5971" t="s">
        <v>4176</v>
      </c>
      <c r="B9" s="5716">
        <v>27942688.870000001</v>
      </c>
      <c r="C9" s="5717">
        <v>20390871.59</v>
      </c>
      <c r="D9" s="5718">
        <v>479361.84</v>
      </c>
      <c r="E9" s="5719">
        <v>30960934.010000002</v>
      </c>
      <c r="F9" s="5717">
        <v>20945787.780000001</v>
      </c>
      <c r="G9" s="5718">
        <v>123791.51</v>
      </c>
      <c r="H9" s="5720">
        <v>33592363.800000004</v>
      </c>
      <c r="I9" s="5721">
        <v>23740800.569999997</v>
      </c>
      <c r="J9" s="5722">
        <v>84569.09</v>
      </c>
      <c r="K9" s="5720">
        <v>33938037.049999997</v>
      </c>
      <c r="L9" s="5721">
        <v>22832724.989999998</v>
      </c>
      <c r="M9" s="5723">
        <v>562359.41</v>
      </c>
      <c r="N9" s="5720">
        <v>39681401.399999991</v>
      </c>
      <c r="O9" s="5721">
        <v>25350044.190000005</v>
      </c>
      <c r="P9" s="5724">
        <v>934985.15999999992</v>
      </c>
    </row>
    <row r="10" spans="1:16" ht="14.1" customHeight="1">
      <c r="A10" s="5971" t="s">
        <v>4177</v>
      </c>
      <c r="B10" s="5716">
        <v>31027017.060000002</v>
      </c>
      <c r="C10" s="5717">
        <v>10258848.370000001</v>
      </c>
      <c r="D10" s="5718">
        <v>10495179.9</v>
      </c>
      <c r="E10" s="5719">
        <v>39830388.57</v>
      </c>
      <c r="F10" s="5717">
        <v>11034320.970000001</v>
      </c>
      <c r="G10" s="5718">
        <v>7148353.7400000012</v>
      </c>
      <c r="H10" s="5720">
        <v>96400324.920000002</v>
      </c>
      <c r="I10" s="5721">
        <v>42143947.649999991</v>
      </c>
      <c r="J10" s="5722">
        <v>7376018.0799999991</v>
      </c>
      <c r="K10" s="5720">
        <v>69342254.939999998</v>
      </c>
      <c r="L10" s="5721">
        <v>29267390.659999996</v>
      </c>
      <c r="M10" s="5723">
        <v>8743750.040000001</v>
      </c>
      <c r="N10" s="5720">
        <v>63743062.980000004</v>
      </c>
      <c r="O10" s="5721">
        <v>21873043.539999995</v>
      </c>
      <c r="P10" s="5724">
        <v>11711163.83</v>
      </c>
    </row>
    <row r="11" spans="1:16" ht="14.1" customHeight="1">
      <c r="A11" s="5971" t="s">
        <v>4178</v>
      </c>
      <c r="B11" s="5716">
        <v>727554.33</v>
      </c>
      <c r="C11" s="5717">
        <v>30858.13</v>
      </c>
      <c r="D11" s="5718">
        <v>2596.6</v>
      </c>
      <c r="E11" s="5719">
        <v>884186.13</v>
      </c>
      <c r="F11" s="5717">
        <v>16509.759999999998</v>
      </c>
      <c r="G11" s="5718">
        <v>4522.8100000000004</v>
      </c>
      <c r="H11" s="5720">
        <v>835154.13</v>
      </c>
      <c r="I11" s="5721">
        <v>303820.44</v>
      </c>
      <c r="J11" s="5722">
        <v>1137847.92</v>
      </c>
      <c r="K11" s="5720">
        <v>164685.39000000001</v>
      </c>
      <c r="L11" s="5721">
        <v>95251.26</v>
      </c>
      <c r="M11" s="5723">
        <v>1233.8599999999999</v>
      </c>
      <c r="N11" s="5720">
        <v>87842.55</v>
      </c>
      <c r="O11" s="5721">
        <v>18910.77</v>
      </c>
      <c r="P11" s="5724">
        <v>27447.83</v>
      </c>
    </row>
    <row r="12" spans="1:16" ht="14.1" customHeight="1">
      <c r="A12" s="5971" t="s">
        <v>4179</v>
      </c>
      <c r="B12" s="5716">
        <v>187687193.42999995</v>
      </c>
      <c r="C12" s="5717">
        <v>177149103.45000002</v>
      </c>
      <c r="D12" s="5718">
        <v>15346768.51</v>
      </c>
      <c r="E12" s="5719">
        <v>233174034.56999996</v>
      </c>
      <c r="F12" s="5717">
        <v>221432829.70000002</v>
      </c>
      <c r="G12" s="5718">
        <v>7466516.7799999993</v>
      </c>
      <c r="H12" s="5720">
        <v>264129734.56</v>
      </c>
      <c r="I12" s="5721">
        <v>248720366.69400004</v>
      </c>
      <c r="J12" s="5722">
        <v>5490982.3900000006</v>
      </c>
      <c r="K12" s="5720">
        <v>298391340.42000002</v>
      </c>
      <c r="L12" s="5721">
        <v>281603399.44999999</v>
      </c>
      <c r="M12" s="5723">
        <v>17371013.449999999</v>
      </c>
      <c r="N12" s="5720">
        <v>318176980.47999996</v>
      </c>
      <c r="O12" s="5721">
        <v>299339852.63999999</v>
      </c>
      <c r="P12" s="5724">
        <v>8150109.6599999992</v>
      </c>
    </row>
    <row r="13" spans="1:16" ht="14.1" customHeight="1">
      <c r="A13" s="5971" t="s">
        <v>4180</v>
      </c>
      <c r="B13" s="5716">
        <v>867960.04</v>
      </c>
      <c r="C13" s="5717">
        <v>770697.17</v>
      </c>
      <c r="D13" s="5718">
        <v>2149.88</v>
      </c>
      <c r="E13" s="5719">
        <v>462742.83</v>
      </c>
      <c r="F13" s="5717">
        <v>381777.18</v>
      </c>
      <c r="G13" s="5718">
        <v>93.92</v>
      </c>
      <c r="H13" s="5720">
        <v>6563746.8300000001</v>
      </c>
      <c r="I13" s="5721">
        <v>1449233.96</v>
      </c>
      <c r="J13" s="5722">
        <v>17571.79</v>
      </c>
      <c r="K13" s="5720">
        <v>5500874.1899999995</v>
      </c>
      <c r="L13" s="5721">
        <v>2493291.11</v>
      </c>
      <c r="M13" s="5723">
        <v>423.84</v>
      </c>
      <c r="N13" s="5720">
        <v>3634404.0900000003</v>
      </c>
      <c r="O13" s="5721">
        <v>2661534.58</v>
      </c>
      <c r="P13" s="5724">
        <v>0</v>
      </c>
    </row>
    <row r="14" spans="1:16" ht="14.1" customHeight="1">
      <c r="A14" s="5971" t="s">
        <v>4181</v>
      </c>
      <c r="B14" s="5716">
        <v>108706403.66</v>
      </c>
      <c r="C14" s="5717">
        <v>71648575.340000004</v>
      </c>
      <c r="D14" s="5718">
        <v>1182031.19</v>
      </c>
      <c r="E14" s="5719">
        <v>121157533.19999999</v>
      </c>
      <c r="F14" s="5717">
        <v>80739040.36999999</v>
      </c>
      <c r="G14" s="5718">
        <v>1177777.78</v>
      </c>
      <c r="H14" s="5720">
        <v>133507979.44999999</v>
      </c>
      <c r="I14" s="5721">
        <v>95750055.179999992</v>
      </c>
      <c r="J14" s="5722">
        <v>509434.59</v>
      </c>
      <c r="K14" s="5720">
        <v>147192361.97</v>
      </c>
      <c r="L14" s="5721">
        <v>106240732.03999999</v>
      </c>
      <c r="M14" s="5723">
        <v>551195.63</v>
      </c>
      <c r="N14" s="5720">
        <v>161271061.09</v>
      </c>
      <c r="O14" s="5721">
        <v>117275608.23</v>
      </c>
      <c r="P14" s="5724">
        <v>443335.35000000003</v>
      </c>
    </row>
    <row r="15" spans="1:16" ht="14.1" customHeight="1">
      <c r="A15" s="5971" t="s">
        <v>4182</v>
      </c>
      <c r="B15" s="5716">
        <v>349608516.86000001</v>
      </c>
      <c r="C15" s="5717">
        <v>266702499.23999998</v>
      </c>
      <c r="D15" s="5718">
        <v>148179036.93000001</v>
      </c>
      <c r="E15" s="5719">
        <v>485599181.95000005</v>
      </c>
      <c r="F15" s="5717">
        <v>360699271.10999995</v>
      </c>
      <c r="G15" s="5718">
        <v>167846162.09999999</v>
      </c>
      <c r="H15" s="5720">
        <v>626676956.81000006</v>
      </c>
      <c r="I15" s="5721">
        <v>460396588.56000006</v>
      </c>
      <c r="J15" s="5722">
        <v>241291542.54000002</v>
      </c>
      <c r="K15" s="5720">
        <v>698451480.76999998</v>
      </c>
      <c r="L15" s="5721">
        <v>526940459.49000001</v>
      </c>
      <c r="M15" s="5723">
        <v>325943052.5</v>
      </c>
      <c r="N15" s="5720">
        <v>788793088.19999993</v>
      </c>
      <c r="O15" s="5721">
        <v>597223410.45000005</v>
      </c>
      <c r="P15" s="5724">
        <v>338900709.76000005</v>
      </c>
    </row>
    <row r="16" spans="1:16" ht="14.1" customHeight="1">
      <c r="A16" s="5971" t="s">
        <v>4183</v>
      </c>
      <c r="B16" s="5716">
        <v>11421303.75</v>
      </c>
      <c r="C16" s="5717">
        <v>9126308.4499999993</v>
      </c>
      <c r="D16" s="5718">
        <v>86633.97</v>
      </c>
      <c r="E16" s="5719">
        <v>10494960.970000001</v>
      </c>
      <c r="F16" s="5717">
        <v>8462426.5600000005</v>
      </c>
      <c r="G16" s="5718">
        <v>5741233.4399999995</v>
      </c>
      <c r="H16" s="5720">
        <v>10713912.85</v>
      </c>
      <c r="I16" s="5721">
        <v>9419442.5499999989</v>
      </c>
      <c r="J16" s="5722">
        <v>20596602.52</v>
      </c>
      <c r="K16" s="5720">
        <v>14789869.130000001</v>
      </c>
      <c r="L16" s="5721">
        <v>13902064.189999999</v>
      </c>
      <c r="M16" s="5723">
        <v>7187304.7399999993</v>
      </c>
      <c r="N16" s="5720">
        <v>16667766.200000001</v>
      </c>
      <c r="O16" s="5721">
        <v>16375146.449999999</v>
      </c>
      <c r="P16" s="5724">
        <v>25705806.23</v>
      </c>
    </row>
    <row r="17" spans="1:16" ht="14.1" customHeight="1">
      <c r="A17" s="5971" t="s">
        <v>4184</v>
      </c>
      <c r="B17" s="5716">
        <v>1663124.83</v>
      </c>
      <c r="C17" s="5717">
        <v>178900.66</v>
      </c>
      <c r="D17" s="5718">
        <v>11.82</v>
      </c>
      <c r="E17" s="5719">
        <v>3747478.69</v>
      </c>
      <c r="F17" s="5717">
        <v>1578561.35</v>
      </c>
      <c r="G17" s="5718">
        <v>46713.11</v>
      </c>
      <c r="H17" s="5720">
        <v>5187020.09</v>
      </c>
      <c r="I17" s="5721">
        <v>1576635.33</v>
      </c>
      <c r="J17" s="5722">
        <v>0</v>
      </c>
      <c r="K17" s="5720">
        <v>7734083.6899999995</v>
      </c>
      <c r="L17" s="5721">
        <v>2915653.72</v>
      </c>
      <c r="M17" s="5723">
        <v>14479.07</v>
      </c>
      <c r="N17" s="5720">
        <v>21396381.620000001</v>
      </c>
      <c r="O17" s="5721">
        <v>13617529.769999998</v>
      </c>
      <c r="P17" s="5724">
        <v>247371.82</v>
      </c>
    </row>
    <row r="18" spans="1:16" ht="14.1" customHeight="1">
      <c r="A18" s="5971" t="s">
        <v>4185</v>
      </c>
      <c r="B18" s="5716">
        <v>42988194.170000009</v>
      </c>
      <c r="C18" s="5717">
        <v>42986811.190000005</v>
      </c>
      <c r="D18" s="5718">
        <v>121776.1</v>
      </c>
      <c r="E18" s="5719">
        <v>78383712.390000001</v>
      </c>
      <c r="F18" s="5717">
        <v>78375994.859999999</v>
      </c>
      <c r="G18" s="5718">
        <v>198817.28</v>
      </c>
      <c r="H18" s="5720">
        <v>106731043.08</v>
      </c>
      <c r="I18" s="5721">
        <v>106717869.00999999</v>
      </c>
      <c r="J18" s="5722">
        <v>362453.72</v>
      </c>
      <c r="K18" s="5720">
        <v>87562644.629999995</v>
      </c>
      <c r="L18" s="5721">
        <v>87403832.039999992</v>
      </c>
      <c r="M18" s="5723">
        <v>221200.85</v>
      </c>
      <c r="N18" s="5720">
        <v>135595276.96000001</v>
      </c>
      <c r="O18" s="5721">
        <v>135190423.99000001</v>
      </c>
      <c r="P18" s="5724">
        <v>524854.94999999995</v>
      </c>
    </row>
    <row r="19" spans="1:16" ht="14.1" customHeight="1">
      <c r="A19" s="5971" t="s">
        <v>4186</v>
      </c>
      <c r="B19" s="5716">
        <v>2954.03</v>
      </c>
      <c r="C19" s="5717">
        <v>584.97</v>
      </c>
      <c r="D19" s="5718">
        <v>0</v>
      </c>
      <c r="E19" s="5719">
        <v>111747.17</v>
      </c>
      <c r="F19" s="5717">
        <v>85997.88</v>
      </c>
      <c r="G19" s="5718">
        <v>0</v>
      </c>
      <c r="H19" s="5720">
        <v>101415.36</v>
      </c>
      <c r="I19" s="5721">
        <v>80766.8</v>
      </c>
      <c r="J19" s="5722">
        <v>0</v>
      </c>
      <c r="K19" s="5720">
        <v>124643.74</v>
      </c>
      <c r="L19" s="5721">
        <v>111692.46</v>
      </c>
      <c r="M19" s="5723">
        <v>0</v>
      </c>
      <c r="N19" s="5720">
        <v>33603.64</v>
      </c>
      <c r="O19" s="5721">
        <v>28349.64</v>
      </c>
      <c r="P19" s="5724">
        <v>0</v>
      </c>
    </row>
    <row r="20" spans="1:16" ht="14.1" customHeight="1">
      <c r="A20" s="5971" t="s">
        <v>4187</v>
      </c>
      <c r="B20" s="5716">
        <v>0</v>
      </c>
      <c r="C20" s="5717">
        <v>0</v>
      </c>
      <c r="D20" s="5718">
        <v>0</v>
      </c>
      <c r="E20" s="5719">
        <v>0</v>
      </c>
      <c r="F20" s="5717">
        <v>0</v>
      </c>
      <c r="G20" s="5718">
        <v>0</v>
      </c>
      <c r="H20" s="5720">
        <v>0</v>
      </c>
      <c r="I20" s="5721">
        <v>0</v>
      </c>
      <c r="J20" s="5722">
        <v>0</v>
      </c>
      <c r="K20" s="5720">
        <v>0</v>
      </c>
      <c r="L20" s="5721">
        <v>0</v>
      </c>
      <c r="M20" s="5723">
        <v>0</v>
      </c>
      <c r="N20" s="5720">
        <v>646</v>
      </c>
      <c r="O20" s="5721">
        <v>646</v>
      </c>
      <c r="P20" s="5724">
        <v>0</v>
      </c>
    </row>
    <row r="21" spans="1:16" ht="14.1" customHeight="1">
      <c r="A21" s="5971" t="s">
        <v>4188</v>
      </c>
      <c r="B21" s="5716">
        <v>26</v>
      </c>
      <c r="C21" s="5717">
        <v>0</v>
      </c>
      <c r="D21" s="5718">
        <v>0</v>
      </c>
      <c r="E21" s="5719">
        <v>194588.62</v>
      </c>
      <c r="F21" s="5717">
        <v>194562.62</v>
      </c>
      <c r="G21" s="5718">
        <v>0</v>
      </c>
      <c r="H21" s="5720">
        <v>338808.73</v>
      </c>
      <c r="I21" s="5721">
        <v>337657.73</v>
      </c>
      <c r="J21" s="5722">
        <v>3450.96</v>
      </c>
      <c r="K21" s="5720">
        <v>1027224.04</v>
      </c>
      <c r="L21" s="5721">
        <v>1053328.67</v>
      </c>
      <c r="M21" s="5723">
        <v>420.5</v>
      </c>
      <c r="N21" s="5720">
        <v>1089122.21</v>
      </c>
      <c r="O21" s="5721">
        <v>1087402.1200000001</v>
      </c>
      <c r="P21" s="5724">
        <v>1756.39</v>
      </c>
    </row>
    <row r="22" spans="1:16" ht="14.1" customHeight="1">
      <c r="A22" s="5971" t="s">
        <v>4189</v>
      </c>
      <c r="B22" s="5716">
        <v>6400625.9500000002</v>
      </c>
      <c r="C22" s="5717">
        <v>2910679.55</v>
      </c>
      <c r="D22" s="5718">
        <v>31285.52</v>
      </c>
      <c r="E22" s="5719">
        <v>7595499.2400000002</v>
      </c>
      <c r="F22" s="5717">
        <v>4470492.63</v>
      </c>
      <c r="G22" s="5718">
        <v>103438.65</v>
      </c>
      <c r="H22" s="5720">
        <v>9966031.0500000007</v>
      </c>
      <c r="I22" s="5721">
        <v>5191705.41</v>
      </c>
      <c r="J22" s="5722">
        <v>35979.800000000003</v>
      </c>
      <c r="K22" s="5720">
        <v>11865256.380000001</v>
      </c>
      <c r="L22" s="5721">
        <v>6268399.9299999997</v>
      </c>
      <c r="M22" s="5723">
        <v>55034.83</v>
      </c>
      <c r="N22" s="5720">
        <v>11371190.23</v>
      </c>
      <c r="O22" s="5721">
        <v>5543107.0100000007</v>
      </c>
      <c r="P22" s="5724">
        <v>26887.03</v>
      </c>
    </row>
    <row r="23" spans="1:16" ht="14.1" customHeight="1">
      <c r="A23" s="5971" t="s">
        <v>4190</v>
      </c>
      <c r="B23" s="5725" t="s">
        <v>9</v>
      </c>
      <c r="C23" s="5726" t="s">
        <v>9</v>
      </c>
      <c r="D23" s="5727" t="s">
        <v>9</v>
      </c>
      <c r="E23" s="5728" t="s">
        <v>9</v>
      </c>
      <c r="F23" s="5726" t="s">
        <v>9</v>
      </c>
      <c r="G23" s="5727" t="s">
        <v>9</v>
      </c>
      <c r="H23" s="5720">
        <v>1885778.16</v>
      </c>
      <c r="I23" s="5721">
        <v>1480034.72</v>
      </c>
      <c r="J23" s="5722">
        <v>0</v>
      </c>
      <c r="K23" s="5720">
        <v>2146037.2000000002</v>
      </c>
      <c r="L23" s="5721">
        <v>2092897.84</v>
      </c>
      <c r="M23" s="5723">
        <v>0</v>
      </c>
      <c r="N23" s="5720">
        <v>1441354.2</v>
      </c>
      <c r="O23" s="5721">
        <v>1248190</v>
      </c>
      <c r="P23" s="5724">
        <v>0</v>
      </c>
    </row>
    <row r="24" spans="1:16" ht="14.1" customHeight="1">
      <c r="A24" s="5971" t="s">
        <v>4191</v>
      </c>
      <c r="B24" s="5716">
        <v>35043001.680000007</v>
      </c>
      <c r="C24" s="5717">
        <v>32472133.280000001</v>
      </c>
      <c r="D24" s="5718">
        <v>36652.69</v>
      </c>
      <c r="E24" s="5719">
        <v>28434108.819999997</v>
      </c>
      <c r="F24" s="5717">
        <v>25864592.670000002</v>
      </c>
      <c r="G24" s="5718">
        <v>21861.01</v>
      </c>
      <c r="H24" s="5720">
        <v>35874014.259999998</v>
      </c>
      <c r="I24" s="5721">
        <v>33369379.079999998</v>
      </c>
      <c r="J24" s="5722">
        <v>119012.05</v>
      </c>
      <c r="K24" s="5720">
        <v>16114845.85</v>
      </c>
      <c r="L24" s="5721">
        <v>13564747.839999998</v>
      </c>
      <c r="M24" s="5723">
        <v>9510.51</v>
      </c>
      <c r="N24" s="5720">
        <v>12029941.749999998</v>
      </c>
      <c r="O24" s="5721">
        <v>9336418.7599999998</v>
      </c>
      <c r="P24" s="5724">
        <v>303.5</v>
      </c>
    </row>
    <row r="25" spans="1:16" ht="14.1" customHeight="1">
      <c r="A25" s="5971" t="s">
        <v>4192</v>
      </c>
      <c r="B25" s="5716">
        <v>0</v>
      </c>
      <c r="C25" s="5717">
        <v>0</v>
      </c>
      <c r="D25" s="5718">
        <v>0</v>
      </c>
      <c r="E25" s="5719">
        <v>0</v>
      </c>
      <c r="F25" s="5717">
        <v>0</v>
      </c>
      <c r="G25" s="5718">
        <v>0</v>
      </c>
      <c r="H25" s="5720">
        <v>0</v>
      </c>
      <c r="I25" s="5721">
        <v>0</v>
      </c>
      <c r="J25" s="5722">
        <v>0</v>
      </c>
      <c r="K25" s="5720">
        <v>0</v>
      </c>
      <c r="L25" s="5721">
        <v>0</v>
      </c>
      <c r="M25" s="5723">
        <v>0</v>
      </c>
      <c r="N25" s="5720">
        <v>0</v>
      </c>
      <c r="O25" s="5721">
        <v>0</v>
      </c>
      <c r="P25" s="5724">
        <v>0</v>
      </c>
    </row>
    <row r="26" spans="1:16" ht="14.1" customHeight="1">
      <c r="A26" s="5971" t="s">
        <v>4193</v>
      </c>
      <c r="B26" s="5716">
        <v>28340.7</v>
      </c>
      <c r="C26" s="5717">
        <v>24657.919999999998</v>
      </c>
      <c r="D26" s="5718">
        <v>0</v>
      </c>
      <c r="E26" s="5719">
        <v>11977.41</v>
      </c>
      <c r="F26" s="5717">
        <v>8294.6299999999992</v>
      </c>
      <c r="G26" s="5718">
        <v>0</v>
      </c>
      <c r="H26" s="5720">
        <v>17217.900000000001</v>
      </c>
      <c r="I26" s="5721">
        <v>13659.25</v>
      </c>
      <c r="J26" s="5722">
        <v>0</v>
      </c>
      <c r="K26" s="5720">
        <v>21402.42</v>
      </c>
      <c r="L26" s="5721">
        <v>17843.77</v>
      </c>
      <c r="M26" s="5723">
        <v>0</v>
      </c>
      <c r="N26" s="5720">
        <v>20071.14</v>
      </c>
      <c r="O26" s="5721">
        <v>20068.64</v>
      </c>
      <c r="P26" s="5724">
        <v>0</v>
      </c>
    </row>
    <row r="27" spans="1:16" ht="14.1" customHeight="1">
      <c r="A27" s="5971" t="s">
        <v>4194</v>
      </c>
      <c r="B27" s="5716" t="s">
        <v>9</v>
      </c>
      <c r="C27" s="5717" t="s">
        <v>9</v>
      </c>
      <c r="D27" s="5718" t="s">
        <v>9</v>
      </c>
      <c r="E27" s="5719">
        <v>0</v>
      </c>
      <c r="F27" s="5717">
        <v>0</v>
      </c>
      <c r="G27" s="5718">
        <v>0</v>
      </c>
      <c r="H27" s="5716">
        <v>0</v>
      </c>
      <c r="I27" s="5717">
        <v>0</v>
      </c>
      <c r="J27" s="5718">
        <v>0</v>
      </c>
      <c r="K27" s="5716">
        <v>0</v>
      </c>
      <c r="L27" s="5717">
        <v>0</v>
      </c>
      <c r="M27" s="5729">
        <v>0</v>
      </c>
      <c r="N27" s="5716">
        <v>0</v>
      </c>
      <c r="O27" s="5717">
        <v>0</v>
      </c>
      <c r="P27" s="5730">
        <v>0</v>
      </c>
    </row>
    <row r="28" spans="1:16" ht="14.1" customHeight="1">
      <c r="A28" s="5971" t="s">
        <v>4195</v>
      </c>
      <c r="B28" s="5716">
        <v>43553844.93999999</v>
      </c>
      <c r="C28" s="5717">
        <v>38997074.409999996</v>
      </c>
      <c r="D28" s="5718">
        <v>744043.5</v>
      </c>
      <c r="E28" s="5719">
        <v>49133907.900000006</v>
      </c>
      <c r="F28" s="5717">
        <v>42881839.869999997</v>
      </c>
      <c r="G28" s="5718">
        <v>116001.01</v>
      </c>
      <c r="H28" s="5720">
        <v>68596607.349999994</v>
      </c>
      <c r="I28" s="5721">
        <v>60442419.940000013</v>
      </c>
      <c r="J28" s="5722">
        <v>567308.03</v>
      </c>
      <c r="K28" s="5720">
        <v>72254347.580000013</v>
      </c>
      <c r="L28" s="5721">
        <v>66640539.32</v>
      </c>
      <c r="M28" s="5723">
        <v>199933.84</v>
      </c>
      <c r="N28" s="5720">
        <v>87132585.739999995</v>
      </c>
      <c r="O28" s="5721">
        <v>80088464.489999995</v>
      </c>
      <c r="P28" s="5724">
        <v>339281.14999999997</v>
      </c>
    </row>
    <row r="29" spans="1:16" ht="14.1" customHeight="1">
      <c r="A29" s="5971" t="s">
        <v>4196</v>
      </c>
      <c r="B29" s="5716">
        <v>17456871.710000001</v>
      </c>
      <c r="C29" s="5717">
        <v>9870617.3500000034</v>
      </c>
      <c r="D29" s="5718">
        <v>54752.61</v>
      </c>
      <c r="E29" s="5719">
        <v>21819568.940000001</v>
      </c>
      <c r="F29" s="5717">
        <v>11644995.749999998</v>
      </c>
      <c r="G29" s="5718">
        <v>87385.7</v>
      </c>
      <c r="H29" s="5720">
        <v>25306912.129999999</v>
      </c>
      <c r="I29" s="5721">
        <v>14862695.840000004</v>
      </c>
      <c r="J29" s="5722">
        <v>13417.05</v>
      </c>
      <c r="K29" s="5720">
        <v>29115283.540000007</v>
      </c>
      <c r="L29" s="5721">
        <v>16768720.239999998</v>
      </c>
      <c r="M29" s="5723">
        <v>50288.99</v>
      </c>
      <c r="N29" s="5720">
        <v>34638592.370000005</v>
      </c>
      <c r="O29" s="5721">
        <v>19115646.429999996</v>
      </c>
      <c r="P29" s="5724">
        <v>15531.909999999998</v>
      </c>
    </row>
    <row r="30" spans="1:16" ht="14.1" customHeight="1">
      <c r="A30" s="5971" t="s">
        <v>4197</v>
      </c>
      <c r="B30" s="5716">
        <v>1741893.61</v>
      </c>
      <c r="C30" s="5717">
        <v>1738735.09</v>
      </c>
      <c r="D30" s="5718">
        <v>1049.42</v>
      </c>
      <c r="E30" s="5719">
        <v>1992766.7</v>
      </c>
      <c r="F30" s="5717">
        <v>1989383.78</v>
      </c>
      <c r="G30" s="5718">
        <v>3699.8</v>
      </c>
      <c r="H30" s="5720">
        <v>2335399.52</v>
      </c>
      <c r="I30" s="5721">
        <v>2331253.23</v>
      </c>
      <c r="J30" s="5722">
        <v>2652.73</v>
      </c>
      <c r="K30" s="5720">
        <v>2420109.73</v>
      </c>
      <c r="L30" s="5721">
        <v>2415131.1800000002</v>
      </c>
      <c r="M30" s="5723">
        <v>5951.37</v>
      </c>
      <c r="N30" s="5720">
        <v>3600245.1400000006</v>
      </c>
      <c r="O30" s="5721">
        <v>3591364.0400000005</v>
      </c>
      <c r="P30" s="5724">
        <v>4883.63</v>
      </c>
    </row>
    <row r="31" spans="1:16" ht="14.1" customHeight="1">
      <c r="A31" s="5971" t="s">
        <v>4198</v>
      </c>
      <c r="B31" s="5716">
        <v>177313.19</v>
      </c>
      <c r="C31" s="5717">
        <v>175390.19</v>
      </c>
      <c r="D31" s="5718">
        <v>0</v>
      </c>
      <c r="E31" s="5719">
        <v>199772.37</v>
      </c>
      <c r="F31" s="5717">
        <v>199772.37</v>
      </c>
      <c r="G31" s="5718">
        <v>178.25</v>
      </c>
      <c r="H31" s="5720">
        <v>219067.35</v>
      </c>
      <c r="I31" s="5721">
        <v>219067.35</v>
      </c>
      <c r="J31" s="5722">
        <v>157.9</v>
      </c>
      <c r="K31" s="5720">
        <v>230631.09</v>
      </c>
      <c r="L31" s="5721">
        <v>230588.43</v>
      </c>
      <c r="M31" s="5723">
        <v>247</v>
      </c>
      <c r="N31" s="5720">
        <v>303848.18</v>
      </c>
      <c r="O31" s="5721">
        <v>303805.52</v>
      </c>
      <c r="P31" s="5724">
        <v>0</v>
      </c>
    </row>
    <row r="32" spans="1:16" ht="14.1" customHeight="1">
      <c r="A32" s="5971" t="s">
        <v>4199</v>
      </c>
      <c r="B32" s="5716">
        <v>7529810.379999999</v>
      </c>
      <c r="C32" s="5717">
        <v>1041337.59</v>
      </c>
      <c r="D32" s="5718">
        <v>57841.02</v>
      </c>
      <c r="E32" s="5719">
        <v>9128394.6799999997</v>
      </c>
      <c r="F32" s="5717">
        <v>1690973.5</v>
      </c>
      <c r="G32" s="5718">
        <v>62912.14</v>
      </c>
      <c r="H32" s="5720">
        <v>12198368.800000004</v>
      </c>
      <c r="I32" s="5721">
        <v>2471488.64</v>
      </c>
      <c r="J32" s="5722">
        <v>26070.75</v>
      </c>
      <c r="K32" s="5720">
        <v>15164987.93</v>
      </c>
      <c r="L32" s="5721">
        <v>2813238.58</v>
      </c>
      <c r="M32" s="5723">
        <v>116427.58</v>
      </c>
      <c r="N32" s="5720">
        <v>23985409.75</v>
      </c>
      <c r="O32" s="5721">
        <v>5446572.5799999991</v>
      </c>
      <c r="P32" s="5724">
        <v>118227.40000000001</v>
      </c>
    </row>
    <row r="33" spans="1:16" ht="14.1" customHeight="1">
      <c r="A33" s="5971" t="s">
        <v>4200</v>
      </c>
      <c r="B33" s="5716">
        <v>6105627.6599999992</v>
      </c>
      <c r="C33" s="5717">
        <v>6029603.9399999995</v>
      </c>
      <c r="D33" s="5718">
        <v>3427087</v>
      </c>
      <c r="E33" s="5719">
        <v>4986542.88</v>
      </c>
      <c r="F33" s="5717">
        <v>4891612.96</v>
      </c>
      <c r="G33" s="5718">
        <v>430.02</v>
      </c>
      <c r="H33" s="5720">
        <v>5583434.96</v>
      </c>
      <c r="I33" s="5721">
        <v>5582340.1599999992</v>
      </c>
      <c r="J33" s="5722">
        <v>0</v>
      </c>
      <c r="K33" s="5720">
        <v>5792102.7800000012</v>
      </c>
      <c r="L33" s="5721">
        <v>5785805.7500000009</v>
      </c>
      <c r="M33" s="5723">
        <v>2589.98</v>
      </c>
      <c r="N33" s="5720">
        <v>8348899.3000000007</v>
      </c>
      <c r="O33" s="5721">
        <v>8333286.1700000009</v>
      </c>
      <c r="P33" s="5724">
        <v>575.26</v>
      </c>
    </row>
    <row r="34" spans="1:16" ht="14.1" customHeight="1">
      <c r="A34" s="5971" t="s">
        <v>4201</v>
      </c>
      <c r="B34" s="5716">
        <v>0</v>
      </c>
      <c r="C34" s="5717">
        <v>364</v>
      </c>
      <c r="D34" s="5718">
        <v>0</v>
      </c>
      <c r="E34" s="5719">
        <v>440</v>
      </c>
      <c r="F34" s="5717">
        <v>440</v>
      </c>
      <c r="G34" s="5718">
        <v>0</v>
      </c>
      <c r="H34" s="5720">
        <v>59.38</v>
      </c>
      <c r="I34" s="5721">
        <v>59.38</v>
      </c>
      <c r="J34" s="5722">
        <v>0</v>
      </c>
      <c r="K34" s="5720">
        <v>385004.53</v>
      </c>
      <c r="L34" s="5721">
        <v>36435.53</v>
      </c>
      <c r="M34" s="5723">
        <v>0</v>
      </c>
      <c r="N34" s="5720">
        <v>435.46</v>
      </c>
      <c r="O34" s="5721">
        <v>229.93</v>
      </c>
      <c r="P34" s="5724">
        <v>0</v>
      </c>
    </row>
    <row r="35" spans="1:16" ht="14.1" customHeight="1">
      <c r="A35" s="5971" t="s">
        <v>4202</v>
      </c>
      <c r="B35" s="5716">
        <v>26346754.760000002</v>
      </c>
      <c r="C35" s="5717">
        <v>25613867.57</v>
      </c>
      <c r="D35" s="5718">
        <v>128393.78</v>
      </c>
      <c r="E35" s="5719">
        <v>43452214.850000001</v>
      </c>
      <c r="F35" s="5717">
        <v>42651731.060000002</v>
      </c>
      <c r="G35" s="5718">
        <v>71836.31</v>
      </c>
      <c r="H35" s="5720">
        <v>51587015.890000008</v>
      </c>
      <c r="I35" s="5721">
        <v>50893220.460000008</v>
      </c>
      <c r="J35" s="5722">
        <v>51168.639999999999</v>
      </c>
      <c r="K35" s="5720">
        <v>54363356.399999999</v>
      </c>
      <c r="L35" s="5721">
        <v>53720581.239999995</v>
      </c>
      <c r="M35" s="5723">
        <v>69055.179999999993</v>
      </c>
      <c r="N35" s="5720">
        <v>86384212.889999986</v>
      </c>
      <c r="O35" s="5721">
        <v>85385138.229999989</v>
      </c>
      <c r="P35" s="5724">
        <v>93365.31</v>
      </c>
    </row>
    <row r="36" spans="1:16" ht="14.1" customHeight="1">
      <c r="A36" s="5971" t="s">
        <v>4203</v>
      </c>
      <c r="B36" s="5716">
        <v>4696886.4800000004</v>
      </c>
      <c r="C36" s="5717">
        <v>4696778.9800000004</v>
      </c>
      <c r="D36" s="5718">
        <v>5124.6000000000004</v>
      </c>
      <c r="E36" s="5719">
        <v>5403944.3799999999</v>
      </c>
      <c r="F36" s="5717">
        <v>5403836.8799999999</v>
      </c>
      <c r="G36" s="5718">
        <v>10795</v>
      </c>
      <c r="H36" s="5720">
        <v>6073716.1900000004</v>
      </c>
      <c r="I36" s="5721">
        <v>6073608.6900000004</v>
      </c>
      <c r="J36" s="5722">
        <v>12564.8</v>
      </c>
      <c r="K36" s="5720">
        <v>5506001.2000000002</v>
      </c>
      <c r="L36" s="5721">
        <v>5505893.7000000002</v>
      </c>
      <c r="M36" s="5723">
        <v>8832.5</v>
      </c>
      <c r="N36" s="5720">
        <v>6913378.2199999997</v>
      </c>
      <c r="O36" s="5721">
        <v>6931149.6200000001</v>
      </c>
      <c r="P36" s="5724">
        <v>11688.9</v>
      </c>
    </row>
    <row r="37" spans="1:16" ht="14.1" customHeight="1">
      <c r="A37" s="5971" t="s">
        <v>4204</v>
      </c>
      <c r="B37" s="5716">
        <v>0</v>
      </c>
      <c r="C37" s="5717">
        <v>0</v>
      </c>
      <c r="D37" s="5718">
        <v>0</v>
      </c>
      <c r="E37" s="5719">
        <v>0</v>
      </c>
      <c r="F37" s="5717">
        <v>0</v>
      </c>
      <c r="G37" s="5718">
        <v>0</v>
      </c>
      <c r="H37" s="5720">
        <v>0</v>
      </c>
      <c r="I37" s="5721">
        <v>0</v>
      </c>
      <c r="J37" s="5722">
        <v>0</v>
      </c>
      <c r="K37" s="5720">
        <v>1399.9</v>
      </c>
      <c r="L37" s="5721">
        <v>1399.9</v>
      </c>
      <c r="M37" s="5723">
        <v>0</v>
      </c>
      <c r="N37" s="5720">
        <v>176</v>
      </c>
      <c r="O37" s="5721">
        <v>176</v>
      </c>
      <c r="P37" s="5724">
        <v>0</v>
      </c>
    </row>
    <row r="38" spans="1:16" ht="14.1" customHeight="1">
      <c r="A38" s="5971" t="s">
        <v>4205</v>
      </c>
      <c r="B38" s="5716">
        <v>95816.63</v>
      </c>
      <c r="C38" s="5717">
        <v>93178.13</v>
      </c>
      <c r="D38" s="5718">
        <v>175.91</v>
      </c>
      <c r="E38" s="5719">
        <v>133515.34</v>
      </c>
      <c r="F38" s="5717">
        <v>124992.68</v>
      </c>
      <c r="G38" s="5718">
        <v>536.35</v>
      </c>
      <c r="H38" s="5720">
        <v>203184.75</v>
      </c>
      <c r="I38" s="5721">
        <v>186285.29</v>
      </c>
      <c r="J38" s="5722">
        <v>419.5</v>
      </c>
      <c r="K38" s="5720">
        <v>279572.28999999998</v>
      </c>
      <c r="L38" s="5721">
        <v>260199.83</v>
      </c>
      <c r="M38" s="5723">
        <v>455.13</v>
      </c>
      <c r="N38" s="5720">
        <v>406577.35999999993</v>
      </c>
      <c r="O38" s="5721">
        <v>332799.94000000006</v>
      </c>
      <c r="P38" s="5724">
        <v>2246.7800000000002</v>
      </c>
    </row>
    <row r="39" spans="1:16" ht="14.1" customHeight="1">
      <c r="A39" s="5971" t="s">
        <v>4206</v>
      </c>
      <c r="B39" s="5716">
        <v>839.14</v>
      </c>
      <c r="C39" s="5717">
        <v>1407.3</v>
      </c>
      <c r="D39" s="5718">
        <v>0</v>
      </c>
      <c r="E39" s="5719">
        <v>105.8</v>
      </c>
      <c r="F39" s="5717">
        <v>1372.6</v>
      </c>
      <c r="G39" s="5718">
        <v>0</v>
      </c>
      <c r="H39" s="5720">
        <v>778.2</v>
      </c>
      <c r="I39" s="5721">
        <v>778.2</v>
      </c>
      <c r="J39" s="5722">
        <v>1231.28</v>
      </c>
      <c r="K39" s="5720">
        <v>4981</v>
      </c>
      <c r="L39" s="5721">
        <v>6377.6</v>
      </c>
      <c r="M39" s="5723">
        <v>19264.89</v>
      </c>
      <c r="N39" s="5720">
        <v>2174.6999999999998</v>
      </c>
      <c r="O39" s="5721">
        <v>4123.7</v>
      </c>
      <c r="P39" s="5724">
        <v>711.7</v>
      </c>
    </row>
    <row r="40" spans="1:16" ht="14.1" customHeight="1">
      <c r="A40" s="5971" t="s">
        <v>4207</v>
      </c>
      <c r="B40" s="5716">
        <v>5922752.2999999989</v>
      </c>
      <c r="C40" s="5717">
        <v>5922252.6499999994</v>
      </c>
      <c r="D40" s="5718">
        <v>9949.2999999999993</v>
      </c>
      <c r="E40" s="5719">
        <v>7815731.9400000004</v>
      </c>
      <c r="F40" s="5717">
        <v>7815628.1400000006</v>
      </c>
      <c r="G40" s="5718">
        <v>6310.85</v>
      </c>
      <c r="H40" s="5720">
        <v>7573235.0899999999</v>
      </c>
      <c r="I40" s="5721">
        <v>7573235.0899999999</v>
      </c>
      <c r="J40" s="5722">
        <v>2682.2</v>
      </c>
      <c r="K40" s="5720">
        <v>6064823.0199999996</v>
      </c>
      <c r="L40" s="5721">
        <v>6064823.0199999996</v>
      </c>
      <c r="M40" s="5723">
        <v>1801.5</v>
      </c>
      <c r="N40" s="5720">
        <v>10667753.560000001</v>
      </c>
      <c r="O40" s="5721">
        <v>10667753.560000001</v>
      </c>
      <c r="P40" s="5724">
        <v>4283.8999999999996</v>
      </c>
    </row>
    <row r="41" spans="1:16" ht="14.1" customHeight="1">
      <c r="A41" s="5971" t="s">
        <v>4208</v>
      </c>
      <c r="B41" s="5716">
        <v>52491.32</v>
      </c>
      <c r="C41" s="5717">
        <v>49205.23</v>
      </c>
      <c r="D41" s="5718">
        <v>90</v>
      </c>
      <c r="E41" s="5719">
        <v>42181.59</v>
      </c>
      <c r="F41" s="5717">
        <v>39859.96</v>
      </c>
      <c r="G41" s="5718">
        <v>60</v>
      </c>
      <c r="H41" s="5720">
        <v>59775.83</v>
      </c>
      <c r="I41" s="5721">
        <v>57425.760000000002</v>
      </c>
      <c r="J41" s="5722">
        <v>45</v>
      </c>
      <c r="K41" s="5720">
        <v>35551.07</v>
      </c>
      <c r="L41" s="5721">
        <v>33211.360000000001</v>
      </c>
      <c r="M41" s="5723">
        <v>15</v>
      </c>
      <c r="N41" s="5720">
        <v>34737.82</v>
      </c>
      <c r="O41" s="5721">
        <v>32893.11</v>
      </c>
      <c r="P41" s="5724">
        <v>30</v>
      </c>
    </row>
    <row r="42" spans="1:16" ht="14.1" customHeight="1">
      <c r="A42" s="5971" t="s">
        <v>4209</v>
      </c>
      <c r="B42" s="5716">
        <v>408777.78</v>
      </c>
      <c r="C42" s="5717">
        <v>408763.88</v>
      </c>
      <c r="D42" s="5718">
        <v>86.6</v>
      </c>
      <c r="E42" s="5719">
        <v>220764.36</v>
      </c>
      <c r="F42" s="5717">
        <v>196708.86</v>
      </c>
      <c r="G42" s="5718">
        <v>337.05</v>
      </c>
      <c r="H42" s="5720">
        <v>930861.36</v>
      </c>
      <c r="I42" s="5721">
        <v>930861.36</v>
      </c>
      <c r="J42" s="5722">
        <v>1771.2</v>
      </c>
      <c r="K42" s="5720">
        <v>1103514</v>
      </c>
      <c r="L42" s="5721">
        <v>1103543.1499999999</v>
      </c>
      <c r="M42" s="5723">
        <v>6041.15</v>
      </c>
      <c r="N42" s="5720">
        <v>554051.3899999999</v>
      </c>
      <c r="O42" s="5721">
        <v>556430.58999999985</v>
      </c>
      <c r="P42" s="5724">
        <v>7754.45</v>
      </c>
    </row>
    <row r="43" spans="1:16" ht="14.1" customHeight="1">
      <c r="A43" s="5971" t="s">
        <v>4210</v>
      </c>
      <c r="B43" s="5716">
        <v>765408.27</v>
      </c>
      <c r="C43" s="5717">
        <v>765408.27</v>
      </c>
      <c r="D43" s="5718">
        <v>3375.87</v>
      </c>
      <c r="E43" s="5719">
        <v>465944.34</v>
      </c>
      <c r="F43" s="5717">
        <v>466012.53</v>
      </c>
      <c r="G43" s="5718">
        <v>6627.75</v>
      </c>
      <c r="H43" s="5720">
        <v>254014.2</v>
      </c>
      <c r="I43" s="5721">
        <v>254014.2</v>
      </c>
      <c r="J43" s="5722">
        <v>3213.34</v>
      </c>
      <c r="K43" s="5720">
        <v>209035.11</v>
      </c>
      <c r="L43" s="5721">
        <v>209035.11</v>
      </c>
      <c r="M43" s="5723">
        <v>17606.54</v>
      </c>
      <c r="N43" s="5720">
        <v>335534.02</v>
      </c>
      <c r="O43" s="5721">
        <v>335534.32</v>
      </c>
      <c r="P43" s="5724">
        <v>1123.5</v>
      </c>
    </row>
    <row r="44" spans="1:16" ht="14.1" customHeight="1">
      <c r="A44" s="5971" t="s">
        <v>4211</v>
      </c>
      <c r="B44" s="5716">
        <v>6348.66</v>
      </c>
      <c r="C44" s="5717">
        <v>317</v>
      </c>
      <c r="D44" s="5718">
        <v>0</v>
      </c>
      <c r="E44" s="5719">
        <v>429</v>
      </c>
      <c r="F44" s="5717">
        <v>360</v>
      </c>
      <c r="G44" s="5718">
        <v>0</v>
      </c>
      <c r="H44" s="5720">
        <v>0</v>
      </c>
      <c r="I44" s="5721">
        <v>0</v>
      </c>
      <c r="J44" s="5722">
        <v>0</v>
      </c>
      <c r="K44" s="5720">
        <v>0</v>
      </c>
      <c r="L44" s="5721">
        <v>0</v>
      </c>
      <c r="M44" s="5723">
        <v>0</v>
      </c>
      <c r="N44" s="5720">
        <v>751.6</v>
      </c>
      <c r="O44" s="5721">
        <v>751.6</v>
      </c>
      <c r="P44" s="5724">
        <v>100</v>
      </c>
    </row>
    <row r="45" spans="1:16" ht="14.1" customHeight="1">
      <c r="A45" s="5972" t="s">
        <v>4212</v>
      </c>
      <c r="B45" s="5716">
        <v>3886036.8</v>
      </c>
      <c r="C45" s="5717">
        <v>2061817.62</v>
      </c>
      <c r="D45" s="5718">
        <v>56108.19</v>
      </c>
      <c r="E45" s="5719">
        <v>4893097.05</v>
      </c>
      <c r="F45" s="5717">
        <v>2345233.7999999998</v>
      </c>
      <c r="G45" s="5718">
        <v>52813.19</v>
      </c>
      <c r="H45" s="5720">
        <v>5222092.5</v>
      </c>
      <c r="I45" s="5721">
        <v>2268292.14</v>
      </c>
      <c r="J45" s="5722">
        <v>35332.559999999998</v>
      </c>
      <c r="K45" s="5720">
        <v>6886955.3099999996</v>
      </c>
      <c r="L45" s="5721">
        <v>3580960.81</v>
      </c>
      <c r="M45" s="5723">
        <v>270245.05</v>
      </c>
      <c r="N45" s="5720">
        <v>9495245.5700000003</v>
      </c>
      <c r="O45" s="5721">
        <v>5687930.5600000005</v>
      </c>
      <c r="P45" s="5724">
        <v>137062.08000000002</v>
      </c>
    </row>
    <row r="46" spans="1:16" ht="14.1" customHeight="1">
      <c r="A46" s="5972" t="s">
        <v>4213</v>
      </c>
      <c r="B46" s="5716">
        <v>849846.23</v>
      </c>
      <c r="C46" s="5717">
        <v>28487.19</v>
      </c>
      <c r="D46" s="5718">
        <v>2295.79</v>
      </c>
      <c r="E46" s="5719">
        <v>834760.27</v>
      </c>
      <c r="F46" s="5717">
        <v>24114.91</v>
      </c>
      <c r="G46" s="5718">
        <v>6402.34</v>
      </c>
      <c r="H46" s="5720">
        <v>712324.94</v>
      </c>
      <c r="I46" s="5721">
        <v>13959.35</v>
      </c>
      <c r="J46" s="5722">
        <v>4680.01</v>
      </c>
      <c r="K46" s="5720">
        <v>705083.54</v>
      </c>
      <c r="L46" s="5721">
        <v>22052.26</v>
      </c>
      <c r="M46" s="5723">
        <v>5311.81</v>
      </c>
      <c r="N46" s="5720">
        <v>686523.62</v>
      </c>
      <c r="O46" s="5721">
        <v>4441.78</v>
      </c>
      <c r="P46" s="5724">
        <v>484.25</v>
      </c>
    </row>
    <row r="47" spans="1:16" ht="14.1" customHeight="1">
      <c r="A47" s="5972" t="s">
        <v>4214</v>
      </c>
      <c r="B47" s="5716">
        <v>14539919.860000001</v>
      </c>
      <c r="C47" s="5717">
        <v>9199460.120000001</v>
      </c>
      <c r="D47" s="5718">
        <v>0</v>
      </c>
      <c r="E47" s="5719">
        <v>5525004.6000000006</v>
      </c>
      <c r="F47" s="5717">
        <v>5008392.3499999996</v>
      </c>
      <c r="G47" s="5718">
        <v>399.11</v>
      </c>
      <c r="H47" s="5720">
        <v>516510.25</v>
      </c>
      <c r="I47" s="5721">
        <v>163325.16</v>
      </c>
      <c r="J47" s="5722">
        <v>0</v>
      </c>
      <c r="K47" s="5720">
        <v>353185.09</v>
      </c>
      <c r="L47" s="5721">
        <v>47312.45</v>
      </c>
      <c r="M47" s="5723">
        <v>0</v>
      </c>
      <c r="N47" s="5720">
        <v>306182.64</v>
      </c>
      <c r="O47" s="5721">
        <v>22017.11</v>
      </c>
      <c r="P47" s="5724">
        <v>0</v>
      </c>
    </row>
    <row r="48" spans="1:16" ht="14.1" customHeight="1" thickBot="1">
      <c r="A48" s="5973" t="s">
        <v>4215</v>
      </c>
      <c r="B48" s="5731">
        <v>109483.85</v>
      </c>
      <c r="C48" s="5732">
        <v>3852.03</v>
      </c>
      <c r="D48" s="5733">
        <v>75.53</v>
      </c>
      <c r="E48" s="5734">
        <v>105645.38</v>
      </c>
      <c r="F48" s="5732">
        <v>10890.89</v>
      </c>
      <c r="G48" s="5733">
        <v>214.82</v>
      </c>
      <c r="H48" s="5735">
        <v>90495.61</v>
      </c>
      <c r="I48" s="5736">
        <v>1038.0899999999999</v>
      </c>
      <c r="J48" s="5737">
        <v>144.11000000000001</v>
      </c>
      <c r="K48" s="5735">
        <v>98485.42</v>
      </c>
      <c r="L48" s="5736">
        <v>152.29</v>
      </c>
      <c r="M48" s="5738">
        <v>14.44</v>
      </c>
      <c r="N48" s="5735">
        <v>122183.87</v>
      </c>
      <c r="O48" s="5736">
        <v>65</v>
      </c>
      <c r="P48" s="5739">
        <v>12.15</v>
      </c>
    </row>
    <row r="49" spans="1:16" ht="17.100000000000001" customHeight="1" thickBot="1">
      <c r="A49" s="5974" t="s">
        <v>4216</v>
      </c>
      <c r="B49" s="5740">
        <f t="shared" ref="B49:M49" si="0">SUM(B6:B48)</f>
        <v>1386736776.8900003</v>
      </c>
      <c r="C49" s="5741">
        <f t="shared" si="0"/>
        <v>1121988337.6500003</v>
      </c>
      <c r="D49" s="5742">
        <f t="shared" si="0"/>
        <v>271704162.95000005</v>
      </c>
      <c r="E49" s="5740">
        <f t="shared" si="0"/>
        <v>1717115692.4900002</v>
      </c>
      <c r="F49" s="5741">
        <f t="shared" si="0"/>
        <v>1372564126.5299997</v>
      </c>
      <c r="G49" s="5742">
        <f t="shared" si="0"/>
        <v>299913105.13999999</v>
      </c>
      <c r="H49" s="5740">
        <f t="shared" si="0"/>
        <v>2135493370.6699996</v>
      </c>
      <c r="I49" s="5741">
        <f t="shared" si="0"/>
        <v>1708484295.3940001</v>
      </c>
      <c r="J49" s="5742">
        <f t="shared" si="0"/>
        <v>410028829.75999993</v>
      </c>
      <c r="K49" s="5740">
        <f t="shared" si="0"/>
        <v>2273882982.3500009</v>
      </c>
      <c r="L49" s="5741">
        <f t="shared" si="0"/>
        <v>1846563489.9199998</v>
      </c>
      <c r="M49" s="5743">
        <f t="shared" si="0"/>
        <v>515922371.96999997</v>
      </c>
      <c r="N49" s="5740">
        <f>SUM(N6:N48)</f>
        <v>2618956635.2699981</v>
      </c>
      <c r="O49" s="5741">
        <f>SUM(O6:O48)</f>
        <v>2137528985.1999996</v>
      </c>
      <c r="P49" s="5744">
        <f>SUM(P6:P48)</f>
        <v>572451346.60000002</v>
      </c>
    </row>
    <row r="50" spans="1:16" ht="14.1" customHeight="1">
      <c r="A50" s="5971" t="s">
        <v>4217</v>
      </c>
      <c r="B50" s="5707">
        <v>31845</v>
      </c>
      <c r="C50" s="5708">
        <v>31845</v>
      </c>
      <c r="D50" s="5709">
        <v>50</v>
      </c>
      <c r="E50" s="5707">
        <v>9569</v>
      </c>
      <c r="F50" s="5708">
        <v>7684</v>
      </c>
      <c r="G50" s="5709">
        <v>0</v>
      </c>
      <c r="H50" s="5711">
        <v>350</v>
      </c>
      <c r="I50" s="5712">
        <v>0</v>
      </c>
      <c r="J50" s="5713">
        <v>0</v>
      </c>
      <c r="K50" s="5711">
        <v>350</v>
      </c>
      <c r="L50" s="5712">
        <v>0</v>
      </c>
      <c r="M50" s="5714">
        <v>0</v>
      </c>
      <c r="N50" s="5711">
        <v>350</v>
      </c>
      <c r="O50" s="5712">
        <v>0</v>
      </c>
      <c r="P50" s="5715">
        <v>0</v>
      </c>
    </row>
    <row r="51" spans="1:16" ht="14.1" customHeight="1">
      <c r="A51" s="5971" t="s">
        <v>4218</v>
      </c>
      <c r="B51" s="5716">
        <v>4827787.72</v>
      </c>
      <c r="C51" s="5717">
        <v>4715176.29</v>
      </c>
      <c r="D51" s="5718">
        <v>0</v>
      </c>
      <c r="E51" s="5716">
        <v>4829797.4800000004</v>
      </c>
      <c r="F51" s="5717">
        <v>4814574.8499999996</v>
      </c>
      <c r="G51" s="5718">
        <v>0</v>
      </c>
      <c r="H51" s="5725" t="s">
        <v>9</v>
      </c>
      <c r="I51" s="5726" t="s">
        <v>9</v>
      </c>
      <c r="J51" s="5727" t="s">
        <v>9</v>
      </c>
      <c r="K51" s="5725" t="s">
        <v>9</v>
      </c>
      <c r="L51" s="5726" t="s">
        <v>9</v>
      </c>
      <c r="M51" s="5745" t="s">
        <v>9</v>
      </c>
      <c r="N51" s="5725" t="s">
        <v>9</v>
      </c>
      <c r="O51" s="5726" t="s">
        <v>9</v>
      </c>
      <c r="P51" s="5746" t="s">
        <v>9</v>
      </c>
    </row>
    <row r="52" spans="1:16" ht="14.1" customHeight="1">
      <c r="A52" s="5971" t="s">
        <v>4219</v>
      </c>
      <c r="B52" s="5716">
        <v>0</v>
      </c>
      <c r="C52" s="5717">
        <v>0</v>
      </c>
      <c r="D52" s="5718">
        <v>0</v>
      </c>
      <c r="E52" s="5716">
        <v>0</v>
      </c>
      <c r="F52" s="5717">
        <v>0</v>
      </c>
      <c r="G52" s="5718">
        <v>0</v>
      </c>
      <c r="H52" s="5720">
        <v>5251495.95</v>
      </c>
      <c r="I52" s="5721">
        <v>5247420.95</v>
      </c>
      <c r="J52" s="5722">
        <v>0</v>
      </c>
      <c r="K52" s="5720">
        <v>5881726.4000000004</v>
      </c>
      <c r="L52" s="5721">
        <v>5878046.1500000004</v>
      </c>
      <c r="M52" s="5723">
        <v>146.97999999999999</v>
      </c>
      <c r="N52" s="5720">
        <v>7000767.0499999998</v>
      </c>
      <c r="O52" s="5721">
        <v>6985108.5499999998</v>
      </c>
      <c r="P52" s="5724">
        <v>240.5</v>
      </c>
    </row>
    <row r="53" spans="1:16" ht="14.1" customHeight="1">
      <c r="A53" s="5971" t="s">
        <v>4220</v>
      </c>
      <c r="B53" s="5716">
        <v>0</v>
      </c>
      <c r="C53" s="5717">
        <v>0</v>
      </c>
      <c r="D53" s="5718">
        <v>0</v>
      </c>
      <c r="E53" s="5716">
        <v>948879.55</v>
      </c>
      <c r="F53" s="5717">
        <v>890418.95</v>
      </c>
      <c r="G53" s="5718">
        <v>500</v>
      </c>
      <c r="H53" s="5720">
        <v>2167393.4</v>
      </c>
      <c r="I53" s="5721">
        <v>2167393.4</v>
      </c>
      <c r="J53" s="5722">
        <v>3216.3</v>
      </c>
      <c r="K53" s="5720">
        <v>2059145.01</v>
      </c>
      <c r="L53" s="5721">
        <v>2059145.01</v>
      </c>
      <c r="M53" s="5723">
        <v>2966</v>
      </c>
      <c r="N53" s="5720">
        <v>2601310.41</v>
      </c>
      <c r="O53" s="5721">
        <v>2601310.41</v>
      </c>
      <c r="P53" s="5724">
        <v>4245</v>
      </c>
    </row>
    <row r="54" spans="1:16" ht="14.1" customHeight="1">
      <c r="A54" s="5971" t="s">
        <v>4221</v>
      </c>
      <c r="B54" s="5716">
        <v>0</v>
      </c>
      <c r="C54" s="5717">
        <v>0</v>
      </c>
      <c r="D54" s="5718">
        <v>0</v>
      </c>
      <c r="E54" s="5716">
        <v>602258</v>
      </c>
      <c r="F54" s="5717">
        <v>602196</v>
      </c>
      <c r="G54" s="5718">
        <v>0</v>
      </c>
      <c r="H54" s="5720">
        <v>1079466</v>
      </c>
      <c r="I54" s="5721">
        <v>1079466</v>
      </c>
      <c r="J54" s="5722">
        <v>0</v>
      </c>
      <c r="K54" s="5720">
        <v>1022326</v>
      </c>
      <c r="L54" s="5721">
        <v>1022093.5</v>
      </c>
      <c r="M54" s="5723">
        <v>155</v>
      </c>
      <c r="N54" s="5720">
        <v>1448243</v>
      </c>
      <c r="O54" s="5721">
        <v>1445306</v>
      </c>
      <c r="P54" s="5724">
        <v>333</v>
      </c>
    </row>
    <row r="55" spans="1:16" ht="14.1" customHeight="1">
      <c r="A55" s="5971" t="s">
        <v>4222</v>
      </c>
      <c r="B55" s="5716">
        <v>0</v>
      </c>
      <c r="C55" s="5717">
        <v>0</v>
      </c>
      <c r="D55" s="5718">
        <v>0</v>
      </c>
      <c r="E55" s="5716">
        <v>1995950</v>
      </c>
      <c r="F55" s="5717">
        <v>1995628</v>
      </c>
      <c r="G55" s="5718">
        <v>0</v>
      </c>
      <c r="H55" s="5720">
        <v>4737432</v>
      </c>
      <c r="I55" s="5721">
        <v>4737432</v>
      </c>
      <c r="J55" s="5722">
        <v>0</v>
      </c>
      <c r="K55" s="5720">
        <v>5260624</v>
      </c>
      <c r="L55" s="5721">
        <v>5260914</v>
      </c>
      <c r="M55" s="5723">
        <v>0</v>
      </c>
      <c r="N55" s="5720">
        <v>6570358</v>
      </c>
      <c r="O55" s="5721">
        <v>6562964</v>
      </c>
      <c r="P55" s="5724">
        <v>124.5</v>
      </c>
    </row>
    <row r="56" spans="1:16" ht="14.1" customHeight="1">
      <c r="A56" s="5971" t="s">
        <v>4223</v>
      </c>
      <c r="B56" s="5716">
        <v>0</v>
      </c>
      <c r="C56" s="5717">
        <v>0</v>
      </c>
      <c r="D56" s="5718">
        <v>0</v>
      </c>
      <c r="E56" s="5716">
        <v>0</v>
      </c>
      <c r="F56" s="5717">
        <v>0</v>
      </c>
      <c r="G56" s="5718">
        <v>0</v>
      </c>
      <c r="H56" s="5720">
        <v>50</v>
      </c>
      <c r="I56" s="5721">
        <v>50</v>
      </c>
      <c r="J56" s="5722">
        <v>0</v>
      </c>
      <c r="K56" s="5720">
        <v>7666.38</v>
      </c>
      <c r="L56" s="5721">
        <v>6066.38</v>
      </c>
      <c r="M56" s="5723">
        <v>0</v>
      </c>
      <c r="N56" s="5720">
        <v>2010</v>
      </c>
      <c r="O56" s="5721">
        <v>82</v>
      </c>
      <c r="P56" s="5724">
        <v>0</v>
      </c>
    </row>
    <row r="57" spans="1:16" ht="14.1" customHeight="1">
      <c r="A57" s="5971" t="s">
        <v>4224</v>
      </c>
      <c r="B57" s="5716">
        <v>0</v>
      </c>
      <c r="C57" s="5717">
        <v>0</v>
      </c>
      <c r="D57" s="5718">
        <v>0</v>
      </c>
      <c r="E57" s="5716">
        <v>0</v>
      </c>
      <c r="F57" s="5717">
        <v>0</v>
      </c>
      <c r="G57" s="5718">
        <v>0</v>
      </c>
      <c r="H57" s="5720">
        <v>0</v>
      </c>
      <c r="I57" s="5721">
        <v>0</v>
      </c>
      <c r="J57" s="5722">
        <v>0</v>
      </c>
      <c r="K57" s="5720">
        <v>0</v>
      </c>
      <c r="L57" s="5721">
        <v>0</v>
      </c>
      <c r="M57" s="5723">
        <v>0</v>
      </c>
      <c r="N57" s="5720">
        <v>0</v>
      </c>
      <c r="O57" s="5721">
        <v>0</v>
      </c>
      <c r="P57" s="5724">
        <v>0</v>
      </c>
    </row>
    <row r="58" spans="1:16" ht="14.1" customHeight="1">
      <c r="A58" s="5971" t="s">
        <v>4225</v>
      </c>
      <c r="B58" s="5716">
        <v>0</v>
      </c>
      <c r="C58" s="5717">
        <v>0</v>
      </c>
      <c r="D58" s="5718">
        <v>0</v>
      </c>
      <c r="E58" s="5716">
        <v>0</v>
      </c>
      <c r="F58" s="5717">
        <v>0</v>
      </c>
      <c r="G58" s="5718">
        <v>0</v>
      </c>
      <c r="H58" s="5720">
        <v>0</v>
      </c>
      <c r="I58" s="5721">
        <v>0</v>
      </c>
      <c r="J58" s="5722">
        <v>0</v>
      </c>
      <c r="K58" s="5720">
        <v>0</v>
      </c>
      <c r="L58" s="5721">
        <v>0</v>
      </c>
      <c r="M58" s="5723">
        <v>0</v>
      </c>
      <c r="N58" s="5720">
        <v>0</v>
      </c>
      <c r="O58" s="5721">
        <v>0</v>
      </c>
      <c r="P58" s="5724">
        <v>0</v>
      </c>
    </row>
    <row r="59" spans="1:16" ht="14.1" customHeight="1">
      <c r="A59" s="5971" t="s">
        <v>4226</v>
      </c>
      <c r="B59" s="5716">
        <v>578282.37</v>
      </c>
      <c r="C59" s="5717">
        <v>223100.83</v>
      </c>
      <c r="D59" s="5718">
        <v>679.43</v>
      </c>
      <c r="E59" s="5716">
        <v>829667.53</v>
      </c>
      <c r="F59" s="5717">
        <v>260690.13</v>
      </c>
      <c r="G59" s="5718">
        <v>24.81</v>
      </c>
      <c r="H59" s="5720">
        <v>959035.41</v>
      </c>
      <c r="I59" s="5721">
        <v>225742.59</v>
      </c>
      <c r="J59" s="5722">
        <v>1224</v>
      </c>
      <c r="K59" s="5720">
        <v>119088.29</v>
      </c>
      <c r="L59" s="5721">
        <v>42291.29</v>
      </c>
      <c r="M59" s="5723">
        <v>16023.03</v>
      </c>
      <c r="N59" s="5720">
        <v>59944.72</v>
      </c>
      <c r="O59" s="5721">
        <v>0</v>
      </c>
      <c r="P59" s="5724">
        <v>0</v>
      </c>
    </row>
    <row r="60" spans="1:16" ht="14.1" customHeight="1">
      <c r="A60" s="5971" t="s">
        <v>4227</v>
      </c>
      <c r="B60" s="5716">
        <v>2537848.67</v>
      </c>
      <c r="C60" s="5717">
        <v>429476.28</v>
      </c>
      <c r="D60" s="5718">
        <v>7229.14</v>
      </c>
      <c r="E60" s="5716">
        <v>3143370.31</v>
      </c>
      <c r="F60" s="5717">
        <v>678759.13</v>
      </c>
      <c r="G60" s="5718">
        <v>15117.17</v>
      </c>
      <c r="H60" s="5720">
        <v>3326994.81</v>
      </c>
      <c r="I60" s="5721">
        <v>1254351.57</v>
      </c>
      <c r="J60" s="5722">
        <v>24660.97</v>
      </c>
      <c r="K60" s="5720">
        <v>2427522.02</v>
      </c>
      <c r="L60" s="5721">
        <v>839535.84</v>
      </c>
      <c r="M60" s="5723">
        <v>17943.39</v>
      </c>
      <c r="N60" s="5720">
        <v>1999963.29</v>
      </c>
      <c r="O60" s="5721">
        <v>530202.20000000007</v>
      </c>
      <c r="P60" s="5724">
        <v>1174.2</v>
      </c>
    </row>
    <row r="61" spans="1:16" ht="14.1" customHeight="1" thickBot="1">
      <c r="A61" s="5972" t="s">
        <v>4228</v>
      </c>
      <c r="B61" s="5731">
        <v>403190.23</v>
      </c>
      <c r="C61" s="5732">
        <v>390683.83</v>
      </c>
      <c r="D61" s="5733">
        <v>471.35</v>
      </c>
      <c r="E61" s="5731">
        <v>343339.36</v>
      </c>
      <c r="F61" s="5732">
        <v>331788.51</v>
      </c>
      <c r="G61" s="5733">
        <v>4567.99</v>
      </c>
      <c r="H61" s="5735">
        <v>341168.29</v>
      </c>
      <c r="I61" s="5736">
        <v>328822.53000000003</v>
      </c>
      <c r="J61" s="5737">
        <v>10836.95</v>
      </c>
      <c r="K61" s="5735">
        <v>282698.55</v>
      </c>
      <c r="L61" s="5736">
        <v>304648.57</v>
      </c>
      <c r="M61" s="5738">
        <v>8265.7900000000009</v>
      </c>
      <c r="N61" s="5735">
        <v>338104.56</v>
      </c>
      <c r="O61" s="5736">
        <v>358378.66</v>
      </c>
      <c r="P61" s="5739">
        <v>3162.58</v>
      </c>
    </row>
    <row r="62" spans="1:16" ht="17.100000000000001" customHeight="1" thickBot="1">
      <c r="A62" s="5974" t="s">
        <v>4229</v>
      </c>
      <c r="B62" s="5740">
        <f t="shared" ref="B62:M62" si="1">SUM(B50:B61)</f>
        <v>8378953.9900000002</v>
      </c>
      <c r="C62" s="5741">
        <f t="shared" si="1"/>
        <v>5790282.2300000004</v>
      </c>
      <c r="D62" s="5742">
        <f t="shared" si="1"/>
        <v>8429.92</v>
      </c>
      <c r="E62" s="5740">
        <f t="shared" si="1"/>
        <v>12702831.23</v>
      </c>
      <c r="F62" s="5741">
        <f t="shared" si="1"/>
        <v>9581739.5700000003</v>
      </c>
      <c r="G62" s="5742">
        <f t="shared" si="1"/>
        <v>20209.97</v>
      </c>
      <c r="H62" s="5740">
        <f t="shared" si="1"/>
        <v>17863385.859999999</v>
      </c>
      <c r="I62" s="5741">
        <f t="shared" si="1"/>
        <v>15040679.039999999</v>
      </c>
      <c r="J62" s="5742">
        <f t="shared" si="1"/>
        <v>39938.22</v>
      </c>
      <c r="K62" s="5740">
        <f t="shared" si="1"/>
        <v>17061146.650000002</v>
      </c>
      <c r="L62" s="5741">
        <f t="shared" si="1"/>
        <v>15412740.74</v>
      </c>
      <c r="M62" s="5743">
        <f t="shared" si="1"/>
        <v>45500.19</v>
      </c>
      <c r="N62" s="5740">
        <f>SUM(N50:N61)</f>
        <v>20021051.029999997</v>
      </c>
      <c r="O62" s="5741">
        <f>SUM(O50:O61)</f>
        <v>18483351.82</v>
      </c>
      <c r="P62" s="5744">
        <f>SUM(P50:P61)</f>
        <v>9279.7799999999988</v>
      </c>
    </row>
    <row r="63" spans="1:16" ht="14.1" customHeight="1">
      <c r="A63" s="5975" t="s">
        <v>4230</v>
      </c>
      <c r="B63" s="5707">
        <v>61986033.500000007</v>
      </c>
      <c r="C63" s="5708">
        <v>7114611.4899999984</v>
      </c>
      <c r="D63" s="5709">
        <v>106606.85</v>
      </c>
      <c r="E63" s="5707">
        <v>72417171.589999989</v>
      </c>
      <c r="F63" s="5708">
        <v>5121734.8099999996</v>
      </c>
      <c r="G63" s="5709">
        <v>179359.03</v>
      </c>
      <c r="H63" s="5711">
        <v>94940453.279999956</v>
      </c>
      <c r="I63" s="5712">
        <v>1204555.99</v>
      </c>
      <c r="J63" s="5713">
        <v>493105.23</v>
      </c>
      <c r="K63" s="5711">
        <v>93376701.049999997</v>
      </c>
      <c r="L63" s="5712">
        <v>3559324.58</v>
      </c>
      <c r="M63" s="5714">
        <v>38982.53</v>
      </c>
      <c r="N63" s="5711">
        <v>98297013.840000018</v>
      </c>
      <c r="O63" s="5712">
        <v>5336072.99</v>
      </c>
      <c r="P63" s="5715">
        <v>22442.16</v>
      </c>
    </row>
    <row r="64" spans="1:16" ht="14.1" customHeight="1">
      <c r="A64" s="5971" t="s">
        <v>4231</v>
      </c>
      <c r="B64" s="5716">
        <v>14811.02</v>
      </c>
      <c r="C64" s="5717">
        <v>1194.97</v>
      </c>
      <c r="D64" s="5718">
        <v>317.08</v>
      </c>
      <c r="E64" s="5716">
        <v>14800.27</v>
      </c>
      <c r="F64" s="5717">
        <v>1327.53</v>
      </c>
      <c r="G64" s="5718">
        <v>246.66</v>
      </c>
      <c r="H64" s="5720">
        <v>7868.7</v>
      </c>
      <c r="I64" s="5721">
        <v>7868.7</v>
      </c>
      <c r="J64" s="5722">
        <v>0</v>
      </c>
      <c r="K64" s="5720">
        <v>152</v>
      </c>
      <c r="L64" s="5721">
        <v>152</v>
      </c>
      <c r="M64" s="5723">
        <v>0</v>
      </c>
      <c r="N64" s="5720">
        <v>0</v>
      </c>
      <c r="O64" s="5721">
        <v>0</v>
      </c>
      <c r="P64" s="5724">
        <v>0</v>
      </c>
    </row>
    <row r="65" spans="1:16" ht="14.1" customHeight="1">
      <c r="A65" s="5971" t="s">
        <v>4232</v>
      </c>
      <c r="B65" s="5716">
        <v>0</v>
      </c>
      <c r="C65" s="5717">
        <v>0</v>
      </c>
      <c r="D65" s="5718">
        <v>0</v>
      </c>
      <c r="E65" s="5716">
        <v>0</v>
      </c>
      <c r="F65" s="5717">
        <v>0</v>
      </c>
      <c r="G65" s="5718">
        <v>0</v>
      </c>
      <c r="H65" s="5720">
        <v>0</v>
      </c>
      <c r="I65" s="5721">
        <v>0</v>
      </c>
      <c r="J65" s="5722">
        <v>0</v>
      </c>
      <c r="K65" s="5720">
        <v>0</v>
      </c>
      <c r="L65" s="5721">
        <v>0</v>
      </c>
      <c r="M65" s="5723">
        <v>0</v>
      </c>
      <c r="N65" s="5720">
        <v>58.44</v>
      </c>
      <c r="O65" s="5721">
        <v>0.74</v>
      </c>
      <c r="P65" s="5724">
        <v>0.1</v>
      </c>
    </row>
    <row r="66" spans="1:16" ht="14.1" customHeight="1">
      <c r="A66" s="5971" t="s">
        <v>4233</v>
      </c>
      <c r="B66" s="5716">
        <v>769058.11</v>
      </c>
      <c r="C66" s="5717">
        <v>726591.77</v>
      </c>
      <c r="D66" s="5718">
        <v>36138.11</v>
      </c>
      <c r="E66" s="5716">
        <v>717251.44</v>
      </c>
      <c r="F66" s="5717">
        <v>688422.62</v>
      </c>
      <c r="G66" s="5718">
        <v>89961.79</v>
      </c>
      <c r="H66" s="5720">
        <v>250178.32</v>
      </c>
      <c r="I66" s="5721">
        <v>134650.95000000001</v>
      </c>
      <c r="J66" s="5722">
        <v>54232</v>
      </c>
      <c r="K66" s="5720">
        <v>377238.01</v>
      </c>
      <c r="L66" s="5721">
        <v>342806.76</v>
      </c>
      <c r="M66" s="5723">
        <v>20752.27</v>
      </c>
      <c r="N66" s="5720">
        <v>537042.71</v>
      </c>
      <c r="O66" s="5721">
        <v>515282.26</v>
      </c>
      <c r="P66" s="5724">
        <v>53077.979999999996</v>
      </c>
    </row>
    <row r="67" spans="1:16" ht="14.1" customHeight="1">
      <c r="A67" s="5971" t="s">
        <v>4234</v>
      </c>
      <c r="B67" s="5716">
        <v>0</v>
      </c>
      <c r="C67" s="5717">
        <v>0</v>
      </c>
      <c r="D67" s="5718">
        <v>0</v>
      </c>
      <c r="E67" s="5716">
        <v>0</v>
      </c>
      <c r="F67" s="5717">
        <v>0</v>
      </c>
      <c r="G67" s="5718">
        <v>0</v>
      </c>
      <c r="H67" s="5720">
        <v>0</v>
      </c>
      <c r="I67" s="5721">
        <v>0</v>
      </c>
      <c r="J67" s="5722">
        <v>0</v>
      </c>
      <c r="K67" s="5720">
        <v>0</v>
      </c>
      <c r="L67" s="5721">
        <v>0</v>
      </c>
      <c r="M67" s="5723">
        <v>0</v>
      </c>
      <c r="N67" s="5720">
        <v>0</v>
      </c>
      <c r="O67" s="5721">
        <v>0</v>
      </c>
      <c r="P67" s="5724">
        <v>0</v>
      </c>
    </row>
    <row r="68" spans="1:16" ht="14.1" customHeight="1">
      <c r="A68" s="5971" t="s">
        <v>4235</v>
      </c>
      <c r="B68" s="5716">
        <v>1012530.68</v>
      </c>
      <c r="C68" s="5717">
        <v>698016.84</v>
      </c>
      <c r="D68" s="5718">
        <v>3077.53</v>
      </c>
      <c r="E68" s="5716">
        <v>941248.13</v>
      </c>
      <c r="F68" s="5717">
        <v>627276.4</v>
      </c>
      <c r="G68" s="5718">
        <v>110</v>
      </c>
      <c r="H68" s="5720">
        <v>1339252.03</v>
      </c>
      <c r="I68" s="5721">
        <v>937733.21</v>
      </c>
      <c r="J68" s="5722">
        <v>57477.24</v>
      </c>
      <c r="K68" s="5720">
        <v>2215397.58</v>
      </c>
      <c r="L68" s="5721">
        <v>1420841.02</v>
      </c>
      <c r="M68" s="5723">
        <v>0</v>
      </c>
      <c r="N68" s="5720">
        <v>2879805.0100000002</v>
      </c>
      <c r="O68" s="5721">
        <v>1662668.57</v>
      </c>
      <c r="P68" s="5724">
        <v>3097.81</v>
      </c>
    </row>
    <row r="69" spans="1:16" ht="14.1" customHeight="1">
      <c r="A69" s="5971" t="s">
        <v>4236</v>
      </c>
      <c r="B69" s="5716">
        <v>0</v>
      </c>
      <c r="C69" s="5717">
        <v>0</v>
      </c>
      <c r="D69" s="5718">
        <v>0</v>
      </c>
      <c r="E69" s="5716">
        <v>0</v>
      </c>
      <c r="F69" s="5717">
        <v>0</v>
      </c>
      <c r="G69" s="5718">
        <v>0</v>
      </c>
      <c r="H69" s="5720">
        <v>236.8</v>
      </c>
      <c r="I69" s="5721">
        <v>236.8</v>
      </c>
      <c r="J69" s="5722">
        <v>0</v>
      </c>
      <c r="K69" s="5720">
        <v>0</v>
      </c>
      <c r="L69" s="5721">
        <v>0</v>
      </c>
      <c r="M69" s="5723">
        <v>0</v>
      </c>
      <c r="N69" s="5720">
        <v>6550.13</v>
      </c>
      <c r="O69" s="5721">
        <v>6550.13</v>
      </c>
      <c r="P69" s="5724">
        <v>0</v>
      </c>
    </row>
    <row r="70" spans="1:16" ht="14.1" customHeight="1">
      <c r="A70" s="5971" t="s">
        <v>4237</v>
      </c>
      <c r="B70" s="5716">
        <v>0</v>
      </c>
      <c r="C70" s="5717">
        <v>0</v>
      </c>
      <c r="D70" s="5718">
        <v>0</v>
      </c>
      <c r="E70" s="5716">
        <v>0</v>
      </c>
      <c r="F70" s="5717">
        <v>0</v>
      </c>
      <c r="G70" s="5718">
        <v>0</v>
      </c>
      <c r="H70" s="5720">
        <v>0</v>
      </c>
      <c r="I70" s="5721">
        <v>0</v>
      </c>
      <c r="J70" s="5722">
        <v>0</v>
      </c>
      <c r="K70" s="5720">
        <v>0</v>
      </c>
      <c r="L70" s="5721">
        <v>0</v>
      </c>
      <c r="M70" s="5723">
        <v>0</v>
      </c>
      <c r="N70" s="5720">
        <v>0</v>
      </c>
      <c r="O70" s="5721">
        <v>0</v>
      </c>
      <c r="P70" s="5724">
        <v>0</v>
      </c>
    </row>
    <row r="71" spans="1:16" ht="14.1" customHeight="1">
      <c r="A71" s="5976" t="s">
        <v>4238</v>
      </c>
      <c r="B71" s="5716">
        <v>0</v>
      </c>
      <c r="C71" s="5717">
        <v>0</v>
      </c>
      <c r="D71" s="5718">
        <v>0</v>
      </c>
      <c r="E71" s="5716">
        <v>0</v>
      </c>
      <c r="F71" s="5717">
        <v>0</v>
      </c>
      <c r="G71" s="5718">
        <v>0</v>
      </c>
      <c r="H71" s="5716">
        <v>0</v>
      </c>
      <c r="I71" s="5717">
        <v>0</v>
      </c>
      <c r="J71" s="5718">
        <v>0</v>
      </c>
      <c r="K71" s="5716">
        <v>0</v>
      </c>
      <c r="L71" s="5717">
        <v>0</v>
      </c>
      <c r="M71" s="5729">
        <v>0</v>
      </c>
      <c r="N71" s="5716">
        <v>0</v>
      </c>
      <c r="O71" s="5717">
        <v>0</v>
      </c>
      <c r="P71" s="5730">
        <v>0</v>
      </c>
    </row>
    <row r="72" spans="1:16" ht="14.1" customHeight="1">
      <c r="A72" s="5976" t="s">
        <v>4239</v>
      </c>
      <c r="B72" s="5716">
        <v>0</v>
      </c>
      <c r="C72" s="5717">
        <v>0</v>
      </c>
      <c r="D72" s="5718">
        <v>0</v>
      </c>
      <c r="E72" s="5716">
        <v>0</v>
      </c>
      <c r="F72" s="5717">
        <v>0</v>
      </c>
      <c r="G72" s="5718">
        <v>0</v>
      </c>
      <c r="H72" s="5720">
        <v>0</v>
      </c>
      <c r="I72" s="5721">
        <v>0</v>
      </c>
      <c r="J72" s="5722">
        <v>0</v>
      </c>
      <c r="K72" s="5720">
        <v>0</v>
      </c>
      <c r="L72" s="5721">
        <v>0</v>
      </c>
      <c r="M72" s="5723">
        <v>0</v>
      </c>
      <c r="N72" s="5720">
        <v>0</v>
      </c>
      <c r="O72" s="5721">
        <v>0</v>
      </c>
      <c r="P72" s="5724">
        <v>0</v>
      </c>
    </row>
    <row r="73" spans="1:16" ht="14.1" customHeight="1">
      <c r="A73" s="5976" t="s">
        <v>4240</v>
      </c>
      <c r="B73" s="5716">
        <v>74435</v>
      </c>
      <c r="C73" s="5717">
        <v>6296</v>
      </c>
      <c r="D73" s="5718">
        <v>0</v>
      </c>
      <c r="E73" s="5716">
        <v>0</v>
      </c>
      <c r="F73" s="5717">
        <v>0</v>
      </c>
      <c r="G73" s="5718">
        <v>0</v>
      </c>
      <c r="H73" s="5716">
        <v>0</v>
      </c>
      <c r="I73" s="5717">
        <v>0</v>
      </c>
      <c r="J73" s="5718">
        <v>0</v>
      </c>
      <c r="K73" s="5716">
        <v>0</v>
      </c>
      <c r="L73" s="5717">
        <v>0</v>
      </c>
      <c r="M73" s="5729">
        <v>0</v>
      </c>
      <c r="N73" s="5716">
        <v>0</v>
      </c>
      <c r="O73" s="5717">
        <v>0</v>
      </c>
      <c r="P73" s="5730">
        <v>0</v>
      </c>
    </row>
    <row r="74" spans="1:16" ht="14.1" customHeight="1">
      <c r="A74" s="5971" t="s">
        <v>4241</v>
      </c>
      <c r="B74" s="5716">
        <v>22652.05</v>
      </c>
      <c r="C74" s="5717">
        <v>12810.26</v>
      </c>
      <c r="D74" s="5718">
        <v>0</v>
      </c>
      <c r="E74" s="5716">
        <v>17961.63</v>
      </c>
      <c r="F74" s="5717">
        <v>10889.97</v>
      </c>
      <c r="G74" s="5718">
        <v>0</v>
      </c>
      <c r="H74" s="5720">
        <v>99466.29</v>
      </c>
      <c r="I74" s="5721">
        <v>13562.48</v>
      </c>
      <c r="J74" s="5722">
        <v>0</v>
      </c>
      <c r="K74" s="5720">
        <v>115446.53</v>
      </c>
      <c r="L74" s="5721">
        <v>16277.53</v>
      </c>
      <c r="M74" s="5723">
        <v>162.33000000000001</v>
      </c>
      <c r="N74" s="5720">
        <v>114748.2</v>
      </c>
      <c r="O74" s="5721">
        <v>79927.199999999997</v>
      </c>
      <c r="P74" s="5724">
        <v>13.7</v>
      </c>
    </row>
    <row r="75" spans="1:16" ht="14.1" customHeight="1">
      <c r="A75" s="5971" t="s">
        <v>4242</v>
      </c>
      <c r="B75" s="5716">
        <v>16002.99</v>
      </c>
      <c r="C75" s="5717">
        <v>0</v>
      </c>
      <c r="D75" s="5718">
        <v>0</v>
      </c>
      <c r="E75" s="5716">
        <v>5</v>
      </c>
      <c r="F75" s="5717">
        <v>5</v>
      </c>
      <c r="G75" s="5718">
        <v>0</v>
      </c>
      <c r="H75" s="5720">
        <v>0</v>
      </c>
      <c r="I75" s="5721">
        <v>0</v>
      </c>
      <c r="J75" s="5722">
        <v>0</v>
      </c>
      <c r="K75" s="5720">
        <v>0</v>
      </c>
      <c r="L75" s="5721">
        <v>0</v>
      </c>
      <c r="M75" s="5723">
        <v>0</v>
      </c>
      <c r="N75" s="5720">
        <v>0</v>
      </c>
      <c r="O75" s="5721">
        <v>0</v>
      </c>
      <c r="P75" s="5724">
        <v>0</v>
      </c>
    </row>
    <row r="76" spans="1:16" ht="14.1" customHeight="1">
      <c r="A76" s="5971" t="s">
        <v>4243</v>
      </c>
      <c r="B76" s="5716">
        <v>31820</v>
      </c>
      <c r="C76" s="5717">
        <v>0</v>
      </c>
      <c r="D76" s="5718">
        <v>0</v>
      </c>
      <c r="E76" s="5716">
        <v>0</v>
      </c>
      <c r="F76" s="5717">
        <v>0</v>
      </c>
      <c r="G76" s="5718">
        <v>0</v>
      </c>
      <c r="H76" s="5720">
        <v>31820</v>
      </c>
      <c r="I76" s="5721">
        <v>0</v>
      </c>
      <c r="J76" s="5722">
        <v>0</v>
      </c>
      <c r="K76" s="5720">
        <v>31820</v>
      </c>
      <c r="L76" s="5721">
        <v>235</v>
      </c>
      <c r="M76" s="5723">
        <v>0</v>
      </c>
      <c r="N76" s="5720">
        <v>0</v>
      </c>
      <c r="O76" s="5721">
        <v>235</v>
      </c>
      <c r="P76" s="5724">
        <v>0</v>
      </c>
    </row>
    <row r="77" spans="1:16" ht="14.1" customHeight="1">
      <c r="A77" s="5971" t="s">
        <v>4244</v>
      </c>
      <c r="B77" s="5716">
        <v>51091.87</v>
      </c>
      <c r="C77" s="5717">
        <v>49688.87</v>
      </c>
      <c r="D77" s="5718">
        <v>0</v>
      </c>
      <c r="E77" s="5716">
        <v>49225.99</v>
      </c>
      <c r="F77" s="5717">
        <v>0</v>
      </c>
      <c r="G77" s="5718">
        <v>0</v>
      </c>
      <c r="H77" s="5720">
        <v>1403</v>
      </c>
      <c r="I77" s="5721">
        <v>0</v>
      </c>
      <c r="J77" s="5722">
        <v>0</v>
      </c>
      <c r="K77" s="5720">
        <v>1403</v>
      </c>
      <c r="L77" s="5721">
        <v>0</v>
      </c>
      <c r="M77" s="5723">
        <v>0</v>
      </c>
      <c r="N77" s="5720">
        <v>1403</v>
      </c>
      <c r="O77" s="5721">
        <v>0</v>
      </c>
      <c r="P77" s="5724">
        <v>0</v>
      </c>
    </row>
    <row r="78" spans="1:16" ht="14.1" customHeight="1">
      <c r="A78" s="5971" t="s">
        <v>4245</v>
      </c>
      <c r="B78" s="5716" t="s">
        <v>9</v>
      </c>
      <c r="C78" s="5717" t="s">
        <v>9</v>
      </c>
      <c r="D78" s="5718" t="s">
        <v>9</v>
      </c>
      <c r="E78" s="5716" t="s">
        <v>9</v>
      </c>
      <c r="F78" s="5717" t="s">
        <v>9</v>
      </c>
      <c r="G78" s="5718" t="s">
        <v>9</v>
      </c>
      <c r="H78" s="5720"/>
      <c r="I78" s="5721"/>
      <c r="J78" s="5722"/>
      <c r="K78" s="5720"/>
      <c r="L78" s="5721"/>
      <c r="M78" s="5723"/>
      <c r="N78" s="5720">
        <v>0</v>
      </c>
      <c r="O78" s="5721">
        <v>0</v>
      </c>
      <c r="P78" s="5724">
        <v>0</v>
      </c>
    </row>
    <row r="79" spans="1:16" ht="14.1" customHeight="1">
      <c r="A79" s="5971" t="s">
        <v>4246</v>
      </c>
      <c r="B79" s="5725" t="s">
        <v>9</v>
      </c>
      <c r="C79" s="5726" t="s">
        <v>9</v>
      </c>
      <c r="D79" s="5727" t="s">
        <v>9</v>
      </c>
      <c r="E79" s="5725" t="s">
        <v>9</v>
      </c>
      <c r="F79" s="5726" t="s">
        <v>9</v>
      </c>
      <c r="G79" s="5727" t="s">
        <v>9</v>
      </c>
      <c r="H79" s="5720">
        <v>0</v>
      </c>
      <c r="I79" s="5721">
        <v>0</v>
      </c>
      <c r="J79" s="5722">
        <v>0</v>
      </c>
      <c r="K79" s="5720">
        <v>0</v>
      </c>
      <c r="L79" s="5721">
        <v>0</v>
      </c>
      <c r="M79" s="5723">
        <v>0</v>
      </c>
      <c r="N79" s="5720">
        <v>0</v>
      </c>
      <c r="O79" s="5721">
        <v>0</v>
      </c>
      <c r="P79" s="5724">
        <v>0</v>
      </c>
    </row>
    <row r="80" spans="1:16" ht="14.1" customHeight="1">
      <c r="A80" s="5971" t="s">
        <v>4247</v>
      </c>
      <c r="B80" s="5716">
        <v>243</v>
      </c>
      <c r="C80" s="5717">
        <v>243</v>
      </c>
      <c r="D80" s="5718">
        <v>0</v>
      </c>
      <c r="E80" s="5716">
        <v>0</v>
      </c>
      <c r="F80" s="5717">
        <v>0</v>
      </c>
      <c r="G80" s="5718">
        <v>0</v>
      </c>
      <c r="H80" s="5720">
        <v>0</v>
      </c>
      <c r="I80" s="5721">
        <v>0</v>
      </c>
      <c r="J80" s="5722">
        <v>0</v>
      </c>
      <c r="K80" s="5720">
        <v>0</v>
      </c>
      <c r="L80" s="5721">
        <v>0</v>
      </c>
      <c r="M80" s="5723">
        <v>0</v>
      </c>
      <c r="N80" s="5720">
        <v>0</v>
      </c>
      <c r="O80" s="5721">
        <v>0</v>
      </c>
      <c r="P80" s="5724">
        <v>0</v>
      </c>
    </row>
    <row r="81" spans="1:16" ht="14.1" customHeight="1">
      <c r="A81" s="5971" t="s">
        <v>4248</v>
      </c>
      <c r="B81" s="5716">
        <v>7822181.8099999996</v>
      </c>
      <c r="C81" s="5717">
        <v>7771949.7599999998</v>
      </c>
      <c r="D81" s="5718">
        <v>26160.01</v>
      </c>
      <c r="E81" s="5716">
        <v>22338.77</v>
      </c>
      <c r="F81" s="5717">
        <v>22338.77</v>
      </c>
      <c r="G81" s="5718">
        <v>0</v>
      </c>
      <c r="H81" s="5720">
        <v>0</v>
      </c>
      <c r="I81" s="5721">
        <v>0</v>
      </c>
      <c r="J81" s="5722">
        <v>0</v>
      </c>
      <c r="K81" s="5720">
        <v>0</v>
      </c>
      <c r="L81" s="5721">
        <v>0</v>
      </c>
      <c r="M81" s="5723">
        <v>0</v>
      </c>
      <c r="N81" s="5720">
        <v>0</v>
      </c>
      <c r="O81" s="5721">
        <v>0</v>
      </c>
      <c r="P81" s="5724">
        <v>0</v>
      </c>
    </row>
    <row r="82" spans="1:16" ht="14.1" customHeight="1">
      <c r="A82" s="5971" t="s">
        <v>4249</v>
      </c>
      <c r="B82" s="5716">
        <v>445979.59</v>
      </c>
      <c r="C82" s="5717">
        <v>278080.61</v>
      </c>
      <c r="D82" s="5718">
        <v>4174.63</v>
      </c>
      <c r="E82" s="5716">
        <v>460122.03</v>
      </c>
      <c r="F82" s="5717">
        <v>324133.83</v>
      </c>
      <c r="G82" s="5718">
        <v>7326.92</v>
      </c>
      <c r="H82" s="5720">
        <v>791594.41</v>
      </c>
      <c r="I82" s="5721">
        <v>381370.64</v>
      </c>
      <c r="J82" s="5722">
        <v>2889.47</v>
      </c>
      <c r="K82" s="5720">
        <v>1054532.71</v>
      </c>
      <c r="L82" s="5721">
        <v>428798.48</v>
      </c>
      <c r="M82" s="5723">
        <v>8352.11</v>
      </c>
      <c r="N82" s="5720">
        <v>4048873.99</v>
      </c>
      <c r="O82" s="5721">
        <v>1880141.91</v>
      </c>
      <c r="P82" s="5724">
        <v>2811.73</v>
      </c>
    </row>
    <row r="83" spans="1:16" ht="14.1" customHeight="1">
      <c r="A83" s="5971" t="s">
        <v>4250</v>
      </c>
      <c r="B83" s="5716">
        <v>18414954.080000002</v>
      </c>
      <c r="C83" s="5717">
        <v>15763916.24</v>
      </c>
      <c r="D83" s="5718">
        <v>1089143.97</v>
      </c>
      <c r="E83" s="5716">
        <v>12002893.880000001</v>
      </c>
      <c r="F83" s="5717">
        <v>7534235.75</v>
      </c>
      <c r="G83" s="5718">
        <v>1442143.23</v>
      </c>
      <c r="H83" s="5720">
        <v>4820633.3099999996</v>
      </c>
      <c r="I83" s="5721">
        <v>3394387.69</v>
      </c>
      <c r="J83" s="5722">
        <v>275796.99</v>
      </c>
      <c r="K83" s="5720">
        <v>2491539.35</v>
      </c>
      <c r="L83" s="5721">
        <v>1441879.11</v>
      </c>
      <c r="M83" s="5723">
        <v>166578.73000000001</v>
      </c>
      <c r="N83" s="5720">
        <v>2482390.6100000003</v>
      </c>
      <c r="O83" s="5721">
        <v>1840222.55</v>
      </c>
      <c r="P83" s="5724">
        <v>51780.039999999994</v>
      </c>
    </row>
    <row r="84" spans="1:16" ht="14.1" customHeight="1">
      <c r="A84" s="5971" t="s">
        <v>4251</v>
      </c>
      <c r="B84" s="5716">
        <v>1512638.35</v>
      </c>
      <c r="C84" s="5717">
        <v>624034.57999999996</v>
      </c>
      <c r="D84" s="5718">
        <v>83449.91</v>
      </c>
      <c r="E84" s="5716">
        <v>2902827.33</v>
      </c>
      <c r="F84" s="5717">
        <v>1322831.4099999999</v>
      </c>
      <c r="G84" s="5718">
        <v>263128.19</v>
      </c>
      <c r="H84" s="5720">
        <v>5314245.47</v>
      </c>
      <c r="I84" s="5721">
        <v>1719148.72</v>
      </c>
      <c r="J84" s="5722">
        <v>260153.39</v>
      </c>
      <c r="K84" s="5720">
        <v>7594376.4000000004</v>
      </c>
      <c r="L84" s="5721">
        <v>3163507.11</v>
      </c>
      <c r="M84" s="5723">
        <v>430692.88</v>
      </c>
      <c r="N84" s="5720">
        <v>7065188.7599999998</v>
      </c>
      <c r="O84" s="5721">
        <v>2181014.8299999996</v>
      </c>
      <c r="P84" s="5724">
        <v>242907.05</v>
      </c>
    </row>
    <row r="85" spans="1:16" ht="14.1" customHeight="1">
      <c r="A85" s="5971" t="s">
        <v>4252</v>
      </c>
      <c r="B85" s="5716">
        <v>92978.8</v>
      </c>
      <c r="C85" s="5717">
        <v>50229.760000000002</v>
      </c>
      <c r="D85" s="5718">
        <v>115</v>
      </c>
      <c r="E85" s="5716">
        <v>124772.42</v>
      </c>
      <c r="F85" s="5717">
        <v>34908.269999999997</v>
      </c>
      <c r="G85" s="5718">
        <v>996.5</v>
      </c>
      <c r="H85" s="5720">
        <v>345180.6</v>
      </c>
      <c r="I85" s="5721">
        <v>108595.72</v>
      </c>
      <c r="J85" s="5722">
        <v>12298</v>
      </c>
      <c r="K85" s="5720">
        <v>820444.68</v>
      </c>
      <c r="L85" s="5721">
        <v>434057.61</v>
      </c>
      <c r="M85" s="5723">
        <v>28975.1</v>
      </c>
      <c r="N85" s="5720">
        <v>935470.55</v>
      </c>
      <c r="O85" s="5721">
        <v>408976.47000000003</v>
      </c>
      <c r="P85" s="5724">
        <v>24702.58</v>
      </c>
    </row>
    <row r="86" spans="1:16" ht="14.1" customHeight="1">
      <c r="A86" s="5971" t="s">
        <v>4253</v>
      </c>
      <c r="B86" s="5716">
        <v>232631.18</v>
      </c>
      <c r="C86" s="5717">
        <v>108773.19</v>
      </c>
      <c r="D86" s="5718">
        <v>14360.3</v>
      </c>
      <c r="E86" s="5716">
        <v>262714.03999999998</v>
      </c>
      <c r="F86" s="5717">
        <v>63489.74</v>
      </c>
      <c r="G86" s="5718">
        <v>0</v>
      </c>
      <c r="H86" s="5720">
        <v>315171.07</v>
      </c>
      <c r="I86" s="5721">
        <v>29007.37</v>
      </c>
      <c r="J86" s="5722">
        <v>0</v>
      </c>
      <c r="K86" s="5720">
        <v>319038.46000000002</v>
      </c>
      <c r="L86" s="5721">
        <v>13192.4</v>
      </c>
      <c r="M86" s="5723">
        <v>0</v>
      </c>
      <c r="N86" s="5720">
        <v>458023.51</v>
      </c>
      <c r="O86" s="5721">
        <v>80784.06</v>
      </c>
      <c r="P86" s="5724">
        <v>34484.1</v>
      </c>
    </row>
    <row r="87" spans="1:16" ht="14.1" customHeight="1">
      <c r="A87" s="5971" t="s">
        <v>4254</v>
      </c>
      <c r="B87" s="5716">
        <v>160988.95000000001</v>
      </c>
      <c r="C87" s="5717">
        <v>12566.13</v>
      </c>
      <c r="D87" s="5718">
        <v>0</v>
      </c>
      <c r="E87" s="5716">
        <v>0</v>
      </c>
      <c r="F87" s="5717">
        <v>0</v>
      </c>
      <c r="G87" s="5718">
        <v>0</v>
      </c>
      <c r="H87" s="5720">
        <v>0</v>
      </c>
      <c r="I87" s="5721">
        <v>0</v>
      </c>
      <c r="J87" s="5722">
        <v>0</v>
      </c>
      <c r="K87" s="5720">
        <v>140</v>
      </c>
      <c r="L87" s="5721">
        <v>0</v>
      </c>
      <c r="M87" s="5723">
        <v>0</v>
      </c>
      <c r="N87" s="5720">
        <v>140</v>
      </c>
      <c r="O87" s="5721">
        <v>0</v>
      </c>
      <c r="P87" s="5724">
        <v>0</v>
      </c>
    </row>
    <row r="88" spans="1:16" ht="14.1" customHeight="1">
      <c r="A88" s="5971" t="s">
        <v>4255</v>
      </c>
      <c r="B88" s="5716">
        <v>1292872.9099999999</v>
      </c>
      <c r="C88" s="5717">
        <v>262628.90000000002</v>
      </c>
      <c r="D88" s="5718">
        <v>125420.08</v>
      </c>
      <c r="E88" s="5716">
        <v>1335071.97</v>
      </c>
      <c r="F88" s="5717">
        <v>263178.17</v>
      </c>
      <c r="G88" s="5718">
        <v>230226.81</v>
      </c>
      <c r="H88" s="5720">
        <v>1888805.8</v>
      </c>
      <c r="I88" s="5721">
        <v>112362.23</v>
      </c>
      <c r="J88" s="5722">
        <v>12758</v>
      </c>
      <c r="K88" s="5720">
        <v>2546133.5699999998</v>
      </c>
      <c r="L88" s="5721">
        <v>36989.78</v>
      </c>
      <c r="M88" s="5723">
        <v>0</v>
      </c>
      <c r="N88" s="5720">
        <v>2771388.7800000003</v>
      </c>
      <c r="O88" s="5721">
        <v>125059.08</v>
      </c>
      <c r="P88" s="5724">
        <v>3115</v>
      </c>
    </row>
    <row r="89" spans="1:16" ht="14.1" customHeight="1">
      <c r="A89" s="5971" t="s">
        <v>4256</v>
      </c>
      <c r="B89" s="5716">
        <v>447.93</v>
      </c>
      <c r="C89" s="5717">
        <v>322.93</v>
      </c>
      <c r="D89" s="5718">
        <v>0</v>
      </c>
      <c r="E89" s="5716">
        <v>368022.82</v>
      </c>
      <c r="F89" s="5717">
        <v>125720.54</v>
      </c>
      <c r="G89" s="5718">
        <v>0</v>
      </c>
      <c r="H89" s="5720">
        <v>542302.28</v>
      </c>
      <c r="I89" s="5721">
        <v>6963.67</v>
      </c>
      <c r="J89" s="5722">
        <v>0</v>
      </c>
      <c r="K89" s="5720">
        <v>535338.61</v>
      </c>
      <c r="L89" s="5721">
        <v>10170.82</v>
      </c>
      <c r="M89" s="5723">
        <v>0</v>
      </c>
      <c r="N89" s="5720">
        <v>525167.79</v>
      </c>
      <c r="O89" s="5721">
        <v>0</v>
      </c>
      <c r="P89" s="5724">
        <v>0</v>
      </c>
    </row>
    <row r="90" spans="1:16" ht="14.1" customHeight="1">
      <c r="A90" s="5971" t="s">
        <v>4257</v>
      </c>
      <c r="B90" s="5716">
        <v>16777</v>
      </c>
      <c r="C90" s="5717">
        <v>16715</v>
      </c>
      <c r="D90" s="5718">
        <v>0</v>
      </c>
      <c r="E90" s="5716">
        <v>0</v>
      </c>
      <c r="F90" s="5717">
        <v>0</v>
      </c>
      <c r="G90" s="5718">
        <v>0</v>
      </c>
      <c r="H90" s="5720">
        <v>0</v>
      </c>
      <c r="I90" s="5721">
        <v>0</v>
      </c>
      <c r="J90" s="5722">
        <v>0</v>
      </c>
      <c r="K90" s="5720">
        <v>0</v>
      </c>
      <c r="L90" s="5721">
        <v>0</v>
      </c>
      <c r="M90" s="5723">
        <v>0</v>
      </c>
      <c r="N90" s="5720">
        <v>0</v>
      </c>
      <c r="O90" s="5721">
        <v>0</v>
      </c>
      <c r="P90" s="5724">
        <v>0</v>
      </c>
    </row>
    <row r="91" spans="1:16" ht="14.1" customHeight="1">
      <c r="A91" s="5971" t="s">
        <v>4258</v>
      </c>
      <c r="B91" s="5716">
        <v>215811.14</v>
      </c>
      <c r="C91" s="5717">
        <v>48202.04</v>
      </c>
      <c r="D91" s="5718">
        <v>4398.82</v>
      </c>
      <c r="E91" s="5716">
        <v>922</v>
      </c>
      <c r="F91" s="5717">
        <v>302</v>
      </c>
      <c r="G91" s="5718">
        <v>5.75</v>
      </c>
      <c r="H91" s="5720">
        <v>67004</v>
      </c>
      <c r="I91" s="5721">
        <v>5758</v>
      </c>
      <c r="J91" s="5722">
        <v>202.38</v>
      </c>
      <c r="K91" s="5720">
        <v>178902</v>
      </c>
      <c r="L91" s="5721">
        <v>16812.46</v>
      </c>
      <c r="M91" s="5723">
        <v>344.8</v>
      </c>
      <c r="N91" s="5720">
        <v>428281.72</v>
      </c>
      <c r="O91" s="5721">
        <v>46974.93</v>
      </c>
      <c r="P91" s="5724">
        <v>3806.75</v>
      </c>
    </row>
    <row r="92" spans="1:16" ht="14.1" customHeight="1">
      <c r="A92" s="5971" t="s">
        <v>4259</v>
      </c>
      <c r="B92" s="5716">
        <v>456793.53</v>
      </c>
      <c r="C92" s="5717">
        <v>78099.399999999994</v>
      </c>
      <c r="D92" s="5718">
        <v>0</v>
      </c>
      <c r="E92" s="5716">
        <v>0</v>
      </c>
      <c r="F92" s="5717">
        <v>0</v>
      </c>
      <c r="G92" s="5718">
        <v>0</v>
      </c>
      <c r="H92" s="5720">
        <v>0</v>
      </c>
      <c r="I92" s="5721">
        <v>0</v>
      </c>
      <c r="J92" s="5722">
        <v>0</v>
      </c>
      <c r="K92" s="5720">
        <v>20621.8</v>
      </c>
      <c r="L92" s="5721">
        <v>1906.8</v>
      </c>
      <c r="M92" s="5723">
        <v>0</v>
      </c>
      <c r="N92" s="5720">
        <v>313.25</v>
      </c>
      <c r="O92" s="5721">
        <v>313.25</v>
      </c>
      <c r="P92" s="5724">
        <v>0</v>
      </c>
    </row>
    <row r="93" spans="1:16" ht="14.1" customHeight="1">
      <c r="A93" s="5971" t="s">
        <v>4260</v>
      </c>
      <c r="B93" s="5716" t="s">
        <v>9</v>
      </c>
      <c r="C93" s="5717" t="s">
        <v>9</v>
      </c>
      <c r="D93" s="5718" t="s">
        <v>9</v>
      </c>
      <c r="E93" s="5716" t="s">
        <v>9</v>
      </c>
      <c r="F93" s="5717" t="s">
        <v>9</v>
      </c>
      <c r="G93" s="5718" t="s">
        <v>9</v>
      </c>
      <c r="H93" s="5720" t="s">
        <v>9</v>
      </c>
      <c r="I93" s="5721" t="s">
        <v>9</v>
      </c>
      <c r="J93" s="5722" t="s">
        <v>9</v>
      </c>
      <c r="K93" s="5720" t="s">
        <v>9</v>
      </c>
      <c r="L93" s="5721" t="s">
        <v>9</v>
      </c>
      <c r="M93" s="5723" t="s">
        <v>9</v>
      </c>
      <c r="N93" s="5720">
        <v>2500245.11</v>
      </c>
      <c r="O93" s="5721">
        <v>481167.32</v>
      </c>
      <c r="P93" s="5724">
        <v>1414.55</v>
      </c>
    </row>
    <row r="94" spans="1:16" ht="14.1" customHeight="1">
      <c r="A94" s="5971" t="s">
        <v>4261</v>
      </c>
      <c r="B94" s="5716">
        <v>23251623.939999998</v>
      </c>
      <c r="C94" s="5717">
        <v>4306601.74</v>
      </c>
      <c r="D94" s="5718">
        <v>86365.08</v>
      </c>
      <c r="E94" s="5716">
        <v>35598874.780000009</v>
      </c>
      <c r="F94" s="5717">
        <v>7113872.870000001</v>
      </c>
      <c r="G94" s="5718">
        <v>193262.89</v>
      </c>
      <c r="H94" s="5720">
        <v>37954351.190000005</v>
      </c>
      <c r="I94" s="5721">
        <v>5036560.1500000004</v>
      </c>
      <c r="J94" s="5722">
        <v>81904.7</v>
      </c>
      <c r="K94" s="5720">
        <v>42322496.499999993</v>
      </c>
      <c r="L94" s="5721">
        <v>6758103.1800000006</v>
      </c>
      <c r="M94" s="5723">
        <v>153034.28</v>
      </c>
      <c r="N94" s="5720">
        <v>56115691.18</v>
      </c>
      <c r="O94" s="5721">
        <v>7243186.4299999988</v>
      </c>
      <c r="P94" s="5724">
        <v>378606.35</v>
      </c>
    </row>
    <row r="95" spans="1:16" ht="14.1" customHeight="1">
      <c r="A95" s="5971" t="s">
        <v>4262</v>
      </c>
      <c r="B95" s="5716">
        <v>1445925.63</v>
      </c>
      <c r="C95" s="5717">
        <v>721687.32</v>
      </c>
      <c r="D95" s="5718">
        <v>1587.49</v>
      </c>
      <c r="E95" s="5716">
        <v>16281465.870000001</v>
      </c>
      <c r="F95" s="5717">
        <v>12806138.800000001</v>
      </c>
      <c r="G95" s="5718">
        <v>2010928.55</v>
      </c>
      <c r="H95" s="5720">
        <v>23232889.100000005</v>
      </c>
      <c r="I95" s="5721">
        <v>17122075.910000004</v>
      </c>
      <c r="J95" s="5722">
        <v>3345259.92</v>
      </c>
      <c r="K95" s="5720">
        <v>27900290.390000001</v>
      </c>
      <c r="L95" s="5721">
        <v>18235017.25</v>
      </c>
      <c r="M95" s="5723">
        <v>3272718.27</v>
      </c>
      <c r="N95" s="5720">
        <v>57654813.339999996</v>
      </c>
      <c r="O95" s="5721">
        <v>31623871.66</v>
      </c>
      <c r="P95" s="5724">
        <v>5522777.0999999996</v>
      </c>
    </row>
    <row r="96" spans="1:16" ht="14.1" customHeight="1">
      <c r="A96" s="5971" t="s">
        <v>4263</v>
      </c>
      <c r="B96" s="5716">
        <v>7919420.4299999997</v>
      </c>
      <c r="C96" s="5717">
        <v>7141953.5699999994</v>
      </c>
      <c r="D96" s="5718">
        <v>150161.88</v>
      </c>
      <c r="E96" s="5716">
        <v>3689.45</v>
      </c>
      <c r="F96" s="5717">
        <v>3689.45</v>
      </c>
      <c r="G96" s="5718">
        <v>0</v>
      </c>
      <c r="H96" s="5720">
        <v>0</v>
      </c>
      <c r="I96" s="5721">
        <v>0</v>
      </c>
      <c r="J96" s="5722">
        <v>0</v>
      </c>
      <c r="K96" s="5720">
        <v>0</v>
      </c>
      <c r="L96" s="5721">
        <v>0</v>
      </c>
      <c r="M96" s="5723">
        <v>0</v>
      </c>
      <c r="N96" s="5720">
        <v>544</v>
      </c>
      <c r="O96" s="5721">
        <v>544</v>
      </c>
      <c r="P96" s="5724">
        <v>0</v>
      </c>
    </row>
    <row r="97" spans="1:16" ht="14.1" customHeight="1">
      <c r="A97" s="5971" t="s">
        <v>4264</v>
      </c>
      <c r="B97" s="5716">
        <v>88816.06</v>
      </c>
      <c r="C97" s="5717">
        <v>84849.42</v>
      </c>
      <c r="D97" s="5718">
        <v>0</v>
      </c>
      <c r="E97" s="5716">
        <v>0</v>
      </c>
      <c r="F97" s="5717">
        <v>0</v>
      </c>
      <c r="G97" s="5718">
        <v>0</v>
      </c>
      <c r="H97" s="5720">
        <v>631.33000000000004</v>
      </c>
      <c r="I97" s="5721">
        <v>631.33000000000004</v>
      </c>
      <c r="J97" s="5722">
        <v>0</v>
      </c>
      <c r="K97" s="5720">
        <v>0</v>
      </c>
      <c r="L97" s="5721">
        <v>0</v>
      </c>
      <c r="M97" s="5723">
        <v>0</v>
      </c>
      <c r="N97" s="5720">
        <v>1640351.47</v>
      </c>
      <c r="O97" s="5721">
        <v>1283603.8400000001</v>
      </c>
      <c r="P97" s="5724">
        <v>2397</v>
      </c>
    </row>
    <row r="98" spans="1:16" ht="14.1" customHeight="1">
      <c r="A98" s="5971" t="s">
        <v>4265</v>
      </c>
      <c r="B98" s="5716">
        <v>21934260.940000005</v>
      </c>
      <c r="C98" s="5717">
        <v>19271787.639999997</v>
      </c>
      <c r="D98" s="5718">
        <v>947226.35</v>
      </c>
      <c r="E98" s="5716">
        <v>34850277.440000005</v>
      </c>
      <c r="F98" s="5717">
        <v>21924151.650000002</v>
      </c>
      <c r="G98" s="5718">
        <v>1393308.18</v>
      </c>
      <c r="H98" s="5720">
        <v>12999648.620000003</v>
      </c>
      <c r="I98" s="5721">
        <v>7588537.1399999997</v>
      </c>
      <c r="J98" s="5722">
        <v>513976.25</v>
      </c>
      <c r="K98" s="5720">
        <v>17323389.710000001</v>
      </c>
      <c r="L98" s="5721">
        <v>11656274.659999998</v>
      </c>
      <c r="M98" s="5723">
        <v>481463.15</v>
      </c>
      <c r="N98" s="5720">
        <v>22710200.59</v>
      </c>
      <c r="O98" s="5721">
        <v>16972636.960000001</v>
      </c>
      <c r="P98" s="5724">
        <v>177940.35000000003</v>
      </c>
    </row>
    <row r="99" spans="1:16" ht="14.1" customHeight="1">
      <c r="A99" s="5971" t="s">
        <v>4266</v>
      </c>
      <c r="B99" s="5716">
        <v>433.08</v>
      </c>
      <c r="C99" s="5717">
        <v>433.08</v>
      </c>
      <c r="D99" s="5718">
        <v>0</v>
      </c>
      <c r="E99" s="5716">
        <v>10473.35</v>
      </c>
      <c r="F99" s="5717">
        <v>10473.35</v>
      </c>
      <c r="G99" s="5718">
        <v>0.1</v>
      </c>
      <c r="H99" s="5720">
        <v>384560.03</v>
      </c>
      <c r="I99" s="5721">
        <v>382563.26</v>
      </c>
      <c r="J99" s="5722">
        <v>7275.83</v>
      </c>
      <c r="K99" s="5720">
        <v>26.4</v>
      </c>
      <c r="L99" s="5721">
        <v>26.4</v>
      </c>
      <c r="M99" s="5723">
        <v>9691.27</v>
      </c>
      <c r="N99" s="5720">
        <v>3133.33</v>
      </c>
      <c r="O99" s="5721">
        <v>784.52</v>
      </c>
      <c r="P99" s="5724">
        <v>1189.4100000000001</v>
      </c>
    </row>
    <row r="100" spans="1:16" ht="14.1" customHeight="1">
      <c r="A100" s="5971" t="s">
        <v>4267</v>
      </c>
      <c r="B100" s="5716">
        <v>17270435.259999998</v>
      </c>
      <c r="C100" s="5717">
        <v>1774864.26</v>
      </c>
      <c r="D100" s="5718">
        <v>75051.48</v>
      </c>
      <c r="E100" s="5716">
        <v>972.81</v>
      </c>
      <c r="F100" s="5717">
        <v>972.81</v>
      </c>
      <c r="G100" s="5718">
        <v>196.45</v>
      </c>
      <c r="H100" s="5720">
        <v>268.26</v>
      </c>
      <c r="I100" s="5721">
        <v>268.3</v>
      </c>
      <c r="J100" s="5722">
        <v>3604.33</v>
      </c>
      <c r="K100" s="5720">
        <v>1937.83</v>
      </c>
      <c r="L100" s="5721">
        <v>946.83</v>
      </c>
      <c r="M100" s="5723">
        <v>1136.2</v>
      </c>
      <c r="N100" s="5720">
        <v>2103.85</v>
      </c>
      <c r="O100" s="5721">
        <v>2103.85</v>
      </c>
      <c r="P100" s="5724">
        <v>114.45</v>
      </c>
    </row>
    <row r="101" spans="1:16" ht="14.1" customHeight="1">
      <c r="A101" s="5971" t="s">
        <v>4268</v>
      </c>
      <c r="B101" s="5716">
        <v>66618.02</v>
      </c>
      <c r="C101" s="5717">
        <v>36155.26</v>
      </c>
      <c r="D101" s="5718">
        <v>103.2</v>
      </c>
      <c r="E101" s="5716">
        <v>69430.11</v>
      </c>
      <c r="F101" s="5717">
        <v>69430.11</v>
      </c>
      <c r="G101" s="5718">
        <v>0</v>
      </c>
      <c r="H101" s="5720">
        <v>975.5</v>
      </c>
      <c r="I101" s="5721">
        <v>975.5</v>
      </c>
      <c r="J101" s="5722">
        <v>0</v>
      </c>
      <c r="K101" s="5720">
        <v>0</v>
      </c>
      <c r="L101" s="5721">
        <v>0</v>
      </c>
      <c r="M101" s="5723">
        <v>143.53</v>
      </c>
      <c r="N101" s="5720">
        <v>36415.910000000003</v>
      </c>
      <c r="O101" s="5721">
        <v>42664.560000000005</v>
      </c>
      <c r="P101" s="5724">
        <v>299.02</v>
      </c>
    </row>
    <row r="102" spans="1:16" ht="14.1" customHeight="1">
      <c r="A102" s="5971" t="s">
        <v>4269</v>
      </c>
      <c r="B102" s="5725" t="s">
        <v>9</v>
      </c>
      <c r="C102" s="5726" t="s">
        <v>9</v>
      </c>
      <c r="D102" s="5747" t="s">
        <v>9</v>
      </c>
      <c r="E102" s="5725" t="s">
        <v>9</v>
      </c>
      <c r="F102" s="5726" t="s">
        <v>9</v>
      </c>
      <c r="G102" s="5747" t="s">
        <v>9</v>
      </c>
      <c r="H102" s="5720">
        <v>141046.56</v>
      </c>
      <c r="I102" s="5721">
        <v>142546.5</v>
      </c>
      <c r="J102" s="5722">
        <v>3816.15</v>
      </c>
      <c r="K102" s="5720">
        <v>708428.87</v>
      </c>
      <c r="L102" s="5721">
        <v>713027.14</v>
      </c>
      <c r="M102" s="5723">
        <v>13909.9</v>
      </c>
      <c r="N102" s="5720">
        <v>626293.59000000008</v>
      </c>
      <c r="O102" s="5721">
        <v>527172.45000000007</v>
      </c>
      <c r="P102" s="5724">
        <v>28194.84</v>
      </c>
    </row>
    <row r="103" spans="1:16" ht="14.1" customHeight="1">
      <c r="A103" s="5971" t="s">
        <v>4270</v>
      </c>
      <c r="B103" s="5725" t="s">
        <v>9</v>
      </c>
      <c r="C103" s="5726" t="s">
        <v>9</v>
      </c>
      <c r="D103" s="5747" t="s">
        <v>9</v>
      </c>
      <c r="E103" s="5725" t="s">
        <v>9</v>
      </c>
      <c r="F103" s="5726" t="s">
        <v>9</v>
      </c>
      <c r="G103" s="5747" t="s">
        <v>9</v>
      </c>
      <c r="H103" s="5720">
        <v>13303557.169999998</v>
      </c>
      <c r="I103" s="5721">
        <v>13170319.589999998</v>
      </c>
      <c r="J103" s="5722">
        <v>61858.47</v>
      </c>
      <c r="K103" s="5720">
        <v>9031464.9499999993</v>
      </c>
      <c r="L103" s="5721">
        <v>8924388.5899999999</v>
      </c>
      <c r="M103" s="5723">
        <v>127447</v>
      </c>
      <c r="N103" s="5720">
        <v>4406874.9099999992</v>
      </c>
      <c r="O103" s="5721">
        <v>4363945.9899999993</v>
      </c>
      <c r="P103" s="5724">
        <v>64554.52</v>
      </c>
    </row>
    <row r="104" spans="1:16" ht="14.1" customHeight="1">
      <c r="A104" s="5971" t="s">
        <v>4271</v>
      </c>
      <c r="B104" s="5725" t="s">
        <v>9</v>
      </c>
      <c r="C104" s="5726" t="s">
        <v>9</v>
      </c>
      <c r="D104" s="5747" t="s">
        <v>9</v>
      </c>
      <c r="E104" s="5725" t="s">
        <v>9</v>
      </c>
      <c r="F104" s="5726" t="s">
        <v>9</v>
      </c>
      <c r="G104" s="5747" t="s">
        <v>9</v>
      </c>
      <c r="H104" s="5720">
        <v>8388824.7109999992</v>
      </c>
      <c r="I104" s="5721">
        <v>8298708.1900000004</v>
      </c>
      <c r="J104" s="5722">
        <v>34588.57</v>
      </c>
      <c r="K104" s="5720">
        <v>9295999.8499999996</v>
      </c>
      <c r="L104" s="5721">
        <v>9246526.3599999994</v>
      </c>
      <c r="M104" s="5723">
        <v>108370.28</v>
      </c>
      <c r="N104" s="5720">
        <v>7410974.9099999992</v>
      </c>
      <c r="O104" s="5721">
        <v>5252729.1599999983</v>
      </c>
      <c r="P104" s="5724">
        <v>57128.28</v>
      </c>
    </row>
    <row r="105" spans="1:16" ht="14.1" customHeight="1">
      <c r="A105" s="5971" t="s">
        <v>4272</v>
      </c>
      <c r="B105" s="5716">
        <v>121186546.08999999</v>
      </c>
      <c r="C105" s="5717">
        <v>3611610.8</v>
      </c>
      <c r="D105" s="5718">
        <v>319493.84000000003</v>
      </c>
      <c r="E105" s="5716">
        <v>181138279.12</v>
      </c>
      <c r="F105" s="5717">
        <v>7998381.4300000006</v>
      </c>
      <c r="G105" s="5718">
        <v>75855.03</v>
      </c>
      <c r="H105" s="5720">
        <v>280003696.81999999</v>
      </c>
      <c r="I105" s="5721">
        <v>7667822.7800000003</v>
      </c>
      <c r="J105" s="5722">
        <v>619309.39</v>
      </c>
      <c r="K105" s="5720">
        <v>254821945.05999994</v>
      </c>
      <c r="L105" s="5721">
        <v>7741775.6900000013</v>
      </c>
      <c r="M105" s="5723">
        <v>108581.57</v>
      </c>
      <c r="N105" s="5720">
        <v>273330945.97999996</v>
      </c>
      <c r="O105" s="5721">
        <v>7287917.8000000007</v>
      </c>
      <c r="P105" s="5724">
        <v>108606.8</v>
      </c>
    </row>
    <row r="106" spans="1:16" ht="14.1" customHeight="1">
      <c r="A106" s="5971" t="s">
        <v>4273</v>
      </c>
      <c r="B106" s="5716">
        <v>61520.86</v>
      </c>
      <c r="C106" s="5717">
        <v>33924.639999999999</v>
      </c>
      <c r="D106" s="5718">
        <v>0</v>
      </c>
      <c r="E106" s="5716">
        <v>781.22</v>
      </c>
      <c r="F106" s="5717">
        <v>704</v>
      </c>
      <c r="G106" s="5718">
        <v>0</v>
      </c>
      <c r="H106" s="5720">
        <v>137681.62</v>
      </c>
      <c r="I106" s="5721">
        <v>137681.53</v>
      </c>
      <c r="J106" s="5722">
        <v>0</v>
      </c>
      <c r="K106" s="5720">
        <v>0.09</v>
      </c>
      <c r="L106" s="5721">
        <v>0</v>
      </c>
      <c r="M106" s="5723">
        <v>0</v>
      </c>
      <c r="N106" s="5720">
        <v>0.09</v>
      </c>
      <c r="O106" s="5721">
        <v>0</v>
      </c>
      <c r="P106" s="5724">
        <v>0</v>
      </c>
    </row>
    <row r="107" spans="1:16" ht="14.1" customHeight="1">
      <c r="A107" s="5971" t="s">
        <v>4274</v>
      </c>
      <c r="B107" s="5716">
        <v>54.24</v>
      </c>
      <c r="C107" s="5717">
        <v>0.27</v>
      </c>
      <c r="D107" s="5718">
        <v>0</v>
      </c>
      <c r="E107" s="5716">
        <v>6540.26</v>
      </c>
      <c r="F107" s="5717">
        <v>0</v>
      </c>
      <c r="G107" s="5718">
        <v>0</v>
      </c>
      <c r="H107" s="5720">
        <v>53.97</v>
      </c>
      <c r="I107" s="5721">
        <v>0</v>
      </c>
      <c r="J107" s="5722">
        <v>3567.97</v>
      </c>
      <c r="K107" s="5720">
        <v>1864.93</v>
      </c>
      <c r="L107" s="5721">
        <v>1362.24</v>
      </c>
      <c r="M107" s="5723">
        <v>0</v>
      </c>
      <c r="N107" s="5720">
        <v>502.69000000000005</v>
      </c>
      <c r="O107" s="5721">
        <v>0</v>
      </c>
      <c r="P107" s="5724">
        <v>0</v>
      </c>
    </row>
    <row r="108" spans="1:16" ht="14.1" customHeight="1">
      <c r="A108" s="5971" t="s">
        <v>4231</v>
      </c>
      <c r="B108" s="5716">
        <v>0</v>
      </c>
      <c r="C108" s="5717">
        <v>0</v>
      </c>
      <c r="D108" s="5718">
        <v>0</v>
      </c>
      <c r="E108" s="5716">
        <v>0</v>
      </c>
      <c r="F108" s="5717">
        <v>0</v>
      </c>
      <c r="G108" s="5718">
        <v>0</v>
      </c>
      <c r="H108" s="5720">
        <v>2958</v>
      </c>
      <c r="I108" s="5721">
        <v>2958</v>
      </c>
      <c r="J108" s="5722">
        <v>0</v>
      </c>
      <c r="K108" s="5720">
        <v>0</v>
      </c>
      <c r="L108" s="5721">
        <v>0</v>
      </c>
      <c r="M108" s="5723">
        <v>0</v>
      </c>
      <c r="N108" s="5720">
        <v>0</v>
      </c>
      <c r="O108" s="5721">
        <v>0</v>
      </c>
      <c r="P108" s="5724">
        <v>0</v>
      </c>
    </row>
    <row r="109" spans="1:16" ht="14.1" customHeight="1">
      <c r="A109" s="5970" t="s">
        <v>4275</v>
      </c>
      <c r="B109" s="5716">
        <v>0</v>
      </c>
      <c r="C109" s="5717">
        <v>0</v>
      </c>
      <c r="D109" s="5718">
        <v>0</v>
      </c>
      <c r="E109" s="5716">
        <v>0</v>
      </c>
      <c r="F109" s="5717">
        <v>0</v>
      </c>
      <c r="G109" s="5718">
        <v>0</v>
      </c>
      <c r="H109" s="5720">
        <v>0</v>
      </c>
      <c r="I109" s="5721">
        <v>0</v>
      </c>
      <c r="J109" s="5722">
        <v>0</v>
      </c>
      <c r="K109" s="5720">
        <v>0</v>
      </c>
      <c r="L109" s="5721">
        <v>0</v>
      </c>
      <c r="M109" s="5723">
        <v>0</v>
      </c>
      <c r="N109" s="5720">
        <v>0</v>
      </c>
      <c r="O109" s="5721">
        <v>0</v>
      </c>
      <c r="P109" s="5724">
        <v>0</v>
      </c>
    </row>
    <row r="110" spans="1:16" ht="14.1" customHeight="1">
      <c r="A110" s="5970" t="s">
        <v>4276</v>
      </c>
      <c r="B110" s="5716">
        <v>0</v>
      </c>
      <c r="C110" s="5717">
        <v>0</v>
      </c>
      <c r="D110" s="5718">
        <v>0</v>
      </c>
      <c r="E110" s="5716">
        <v>0</v>
      </c>
      <c r="F110" s="5717">
        <v>0</v>
      </c>
      <c r="G110" s="5718">
        <v>0</v>
      </c>
      <c r="H110" s="5720">
        <v>84.6</v>
      </c>
      <c r="I110" s="5721">
        <v>84.6</v>
      </c>
      <c r="J110" s="5722">
        <v>0</v>
      </c>
      <c r="K110" s="5720">
        <v>0</v>
      </c>
      <c r="L110" s="5721">
        <v>0</v>
      </c>
      <c r="M110" s="5723">
        <v>0</v>
      </c>
      <c r="N110" s="5720">
        <v>0</v>
      </c>
      <c r="O110" s="5721">
        <v>0</v>
      </c>
      <c r="P110" s="5724">
        <v>0</v>
      </c>
    </row>
    <row r="111" spans="1:16" ht="14.1" customHeight="1">
      <c r="A111" s="5970" t="s">
        <v>4277</v>
      </c>
      <c r="B111" s="5716">
        <v>8</v>
      </c>
      <c r="C111" s="5717">
        <v>8</v>
      </c>
      <c r="D111" s="5718">
        <v>0</v>
      </c>
      <c r="E111" s="5716">
        <v>0</v>
      </c>
      <c r="F111" s="5717">
        <v>0</v>
      </c>
      <c r="G111" s="5718">
        <v>0</v>
      </c>
      <c r="H111" s="5720">
        <v>0</v>
      </c>
      <c r="I111" s="5721">
        <v>0</v>
      </c>
      <c r="J111" s="5722">
        <v>0</v>
      </c>
      <c r="K111" s="5720">
        <v>0</v>
      </c>
      <c r="L111" s="5721">
        <v>0</v>
      </c>
      <c r="M111" s="5723">
        <v>0</v>
      </c>
      <c r="N111" s="5720">
        <v>657</v>
      </c>
      <c r="O111" s="5721">
        <v>657</v>
      </c>
      <c r="P111" s="5724">
        <v>0</v>
      </c>
    </row>
    <row r="112" spans="1:16" ht="14.1" customHeight="1">
      <c r="A112" s="5970" t="s">
        <v>4278</v>
      </c>
      <c r="B112" s="5716">
        <v>0</v>
      </c>
      <c r="C112" s="5717">
        <v>0</v>
      </c>
      <c r="D112" s="5718">
        <v>0</v>
      </c>
      <c r="E112" s="5716">
        <v>909.7</v>
      </c>
      <c r="F112" s="5717">
        <v>909.7</v>
      </c>
      <c r="G112" s="5718">
        <v>160</v>
      </c>
      <c r="H112" s="5720">
        <v>3300.5</v>
      </c>
      <c r="I112" s="5721">
        <v>3300.5</v>
      </c>
      <c r="J112" s="5722">
        <v>0</v>
      </c>
      <c r="K112" s="5720">
        <v>0</v>
      </c>
      <c r="L112" s="5721">
        <v>0</v>
      </c>
      <c r="M112" s="5723">
        <v>0</v>
      </c>
      <c r="N112" s="5720">
        <v>0</v>
      </c>
      <c r="O112" s="5721">
        <v>0</v>
      </c>
      <c r="P112" s="5724">
        <v>342.5</v>
      </c>
    </row>
    <row r="113" spans="1:16" ht="14.1" customHeight="1">
      <c r="A113" s="5977" t="s">
        <v>4279</v>
      </c>
      <c r="B113" s="5716">
        <v>142595.53</v>
      </c>
      <c r="C113" s="5717">
        <v>22236.97</v>
      </c>
      <c r="D113" s="5718">
        <v>15031.52</v>
      </c>
      <c r="E113" s="5716">
        <v>0</v>
      </c>
      <c r="F113" s="5717">
        <v>0</v>
      </c>
      <c r="G113" s="5718">
        <v>0</v>
      </c>
      <c r="H113" s="5720">
        <v>0</v>
      </c>
      <c r="I113" s="5721">
        <v>0</v>
      </c>
      <c r="J113" s="5722">
        <v>0</v>
      </c>
      <c r="K113" s="5720">
        <v>0</v>
      </c>
      <c r="L113" s="5721">
        <v>0</v>
      </c>
      <c r="M113" s="5723">
        <v>0</v>
      </c>
      <c r="N113" s="5720">
        <v>0</v>
      </c>
      <c r="O113" s="5721">
        <v>0</v>
      </c>
      <c r="P113" s="5724">
        <v>0</v>
      </c>
    </row>
    <row r="114" spans="1:16" ht="14.1" customHeight="1">
      <c r="A114" s="5970" t="s">
        <v>4280</v>
      </c>
      <c r="B114" s="5716">
        <v>187539.99</v>
      </c>
      <c r="C114" s="5717">
        <v>45007.5</v>
      </c>
      <c r="D114" s="5718">
        <v>0</v>
      </c>
      <c r="E114" s="5716">
        <v>0</v>
      </c>
      <c r="F114" s="5717">
        <v>0</v>
      </c>
      <c r="G114" s="5718">
        <v>0</v>
      </c>
      <c r="H114" s="5720">
        <v>0</v>
      </c>
      <c r="I114" s="5721">
        <v>0</v>
      </c>
      <c r="J114" s="5722">
        <v>0</v>
      </c>
      <c r="K114" s="5720">
        <v>0</v>
      </c>
      <c r="L114" s="5721">
        <v>0</v>
      </c>
      <c r="M114" s="5723">
        <v>0</v>
      </c>
      <c r="N114" s="5720">
        <v>0</v>
      </c>
      <c r="O114" s="5721">
        <v>0</v>
      </c>
      <c r="P114" s="5724">
        <v>0</v>
      </c>
    </row>
    <row r="115" spans="1:16" ht="14.1" customHeight="1">
      <c r="A115" s="5970" t="s">
        <v>4281</v>
      </c>
      <c r="B115" s="5716" t="s">
        <v>9</v>
      </c>
      <c r="C115" s="5717" t="s">
        <v>9</v>
      </c>
      <c r="D115" s="5718" t="s">
        <v>9</v>
      </c>
      <c r="E115" s="5716" t="s">
        <v>9</v>
      </c>
      <c r="F115" s="5717" t="s">
        <v>9</v>
      </c>
      <c r="G115" s="5718" t="s">
        <v>9</v>
      </c>
      <c r="H115" s="5720" t="s">
        <v>9</v>
      </c>
      <c r="I115" s="5721" t="s">
        <v>9</v>
      </c>
      <c r="J115" s="5722" t="s">
        <v>9</v>
      </c>
      <c r="K115" s="5720" t="s">
        <v>9</v>
      </c>
      <c r="L115" s="5721" t="s">
        <v>9</v>
      </c>
      <c r="M115" s="5723" t="s">
        <v>9</v>
      </c>
      <c r="N115" s="5720">
        <v>0</v>
      </c>
      <c r="O115" s="5721">
        <v>0</v>
      </c>
      <c r="P115" s="5724">
        <v>0</v>
      </c>
    </row>
    <row r="116" spans="1:16" ht="14.1" customHeight="1">
      <c r="A116" s="5970" t="s">
        <v>4282</v>
      </c>
      <c r="B116" s="5716">
        <v>2071017.41</v>
      </c>
      <c r="C116" s="5717">
        <v>80807.05</v>
      </c>
      <c r="D116" s="5718">
        <v>748.76</v>
      </c>
      <c r="E116" s="5716">
        <v>2126194.2599999998</v>
      </c>
      <c r="F116" s="5717">
        <v>27762.47</v>
      </c>
      <c r="G116" s="5718">
        <v>4348.37</v>
      </c>
      <c r="H116" s="5720">
        <v>2011400.07</v>
      </c>
      <c r="I116" s="5721">
        <v>68713.36</v>
      </c>
      <c r="J116" s="5722">
        <v>1529.9</v>
      </c>
      <c r="K116" s="5720">
        <v>1978649.89</v>
      </c>
      <c r="L116" s="5721">
        <v>104581.64</v>
      </c>
      <c r="M116" s="5723">
        <v>33405.300000000003</v>
      </c>
      <c r="N116" s="5720">
        <v>2065698.64</v>
      </c>
      <c r="O116" s="5721">
        <v>212739.15</v>
      </c>
      <c r="P116" s="5724">
        <v>1724.49</v>
      </c>
    </row>
    <row r="117" spans="1:16" ht="14.1" customHeight="1" thickBot="1">
      <c r="A117" s="5977" t="s">
        <v>4283</v>
      </c>
      <c r="B117" s="5731">
        <v>2889325.14</v>
      </c>
      <c r="C117" s="5732">
        <v>898266.44</v>
      </c>
      <c r="D117" s="5733">
        <v>11453.74</v>
      </c>
      <c r="E117" s="5731">
        <v>4195912.46</v>
      </c>
      <c r="F117" s="5732">
        <v>538146.18000000005</v>
      </c>
      <c r="G117" s="5733">
        <v>20774.79</v>
      </c>
      <c r="H117" s="5735">
        <v>4311170.84</v>
      </c>
      <c r="I117" s="5736">
        <v>1145942.47</v>
      </c>
      <c r="J117" s="5737">
        <v>18434.82</v>
      </c>
      <c r="K117" s="5735">
        <v>4754410.03</v>
      </c>
      <c r="L117" s="5736">
        <v>905762.82</v>
      </c>
      <c r="M117" s="5738">
        <v>9367.2199999999993</v>
      </c>
      <c r="N117" s="5735">
        <v>4431458.34</v>
      </c>
      <c r="O117" s="5736">
        <v>459122.25999999995</v>
      </c>
      <c r="P117" s="5739">
        <v>10122.279999999999</v>
      </c>
    </row>
    <row r="118" spans="1:16" ht="17.100000000000001" customHeight="1">
      <c r="A118" s="5978" t="s">
        <v>4284</v>
      </c>
      <c r="B118" s="5748">
        <f t="shared" ref="B118:P118" si="2">SUM(B63:B117)</f>
        <v>293159874.11000001</v>
      </c>
      <c r="C118" s="5749">
        <f t="shared" si="2"/>
        <v>71655165.699999973</v>
      </c>
      <c r="D118" s="5750">
        <f t="shared" si="2"/>
        <v>3100585.6300000004</v>
      </c>
      <c r="E118" s="5748">
        <f t="shared" si="2"/>
        <v>365921150.13999999</v>
      </c>
      <c r="F118" s="5749">
        <f t="shared" si="2"/>
        <v>66635427.630000018</v>
      </c>
      <c r="G118" s="5750">
        <f t="shared" si="2"/>
        <v>5912339.2400000002</v>
      </c>
      <c r="H118" s="5748">
        <f t="shared" si="2"/>
        <v>493632714.25099993</v>
      </c>
      <c r="I118" s="5749">
        <f t="shared" si="2"/>
        <v>68825891.279999986</v>
      </c>
      <c r="J118" s="5750">
        <f t="shared" si="2"/>
        <v>5864039</v>
      </c>
      <c r="K118" s="5748">
        <f t="shared" si="2"/>
        <v>479820130.24999988</v>
      </c>
      <c r="L118" s="5749">
        <f t="shared" si="2"/>
        <v>75174744.259999976</v>
      </c>
      <c r="M118" s="5751">
        <f t="shared" si="2"/>
        <v>5014108.7200000007</v>
      </c>
      <c r="N118" s="5748">
        <f t="shared" si="2"/>
        <v>553488765.22000015</v>
      </c>
      <c r="O118" s="5749">
        <f t="shared" si="2"/>
        <v>89919070.920000002</v>
      </c>
      <c r="P118" s="5752">
        <f t="shared" si="2"/>
        <v>6797650.9399999995</v>
      </c>
    </row>
    <row r="119" spans="1:16" ht="17.100000000000001" customHeight="1" thickBot="1">
      <c r="A119" s="5979" t="s">
        <v>4285</v>
      </c>
      <c r="B119" s="5753">
        <f t="shared" ref="B119:P119" si="3">SUM(B49+B62+B118)</f>
        <v>1688275604.9900002</v>
      </c>
      <c r="C119" s="5754">
        <f t="shared" si="3"/>
        <v>1199433785.5800004</v>
      </c>
      <c r="D119" s="5755">
        <f t="shared" si="3"/>
        <v>274813178.50000006</v>
      </c>
      <c r="E119" s="5753">
        <f t="shared" si="3"/>
        <v>2095739673.8600001</v>
      </c>
      <c r="F119" s="5754">
        <f t="shared" si="3"/>
        <v>1448781293.7299998</v>
      </c>
      <c r="G119" s="5755">
        <f t="shared" si="3"/>
        <v>305845654.35000002</v>
      </c>
      <c r="H119" s="5753">
        <f t="shared" si="3"/>
        <v>2646989470.7809997</v>
      </c>
      <c r="I119" s="5754">
        <f t="shared" si="3"/>
        <v>1792350865.714</v>
      </c>
      <c r="J119" s="5755">
        <f t="shared" si="3"/>
        <v>415932806.97999996</v>
      </c>
      <c r="K119" s="5753">
        <f t="shared" si="3"/>
        <v>2770764259.250001</v>
      </c>
      <c r="L119" s="5754">
        <f t="shared" si="3"/>
        <v>1937150974.9199998</v>
      </c>
      <c r="M119" s="5756">
        <f t="shared" si="3"/>
        <v>520981980.88</v>
      </c>
      <c r="N119" s="5753">
        <f t="shared" si="3"/>
        <v>3192466451.5199986</v>
      </c>
      <c r="O119" s="5754">
        <f t="shared" si="3"/>
        <v>2245931407.9399996</v>
      </c>
      <c r="P119" s="5757">
        <f t="shared" si="3"/>
        <v>579258277.32000005</v>
      </c>
    </row>
    <row r="120" spans="1:16" ht="14.1" customHeight="1">
      <c r="A120" s="5980" t="s">
        <v>4286</v>
      </c>
      <c r="B120" s="5707">
        <v>0</v>
      </c>
      <c r="C120" s="5708">
        <v>0</v>
      </c>
      <c r="D120" s="5709">
        <v>0</v>
      </c>
      <c r="E120" s="5707">
        <v>0</v>
      </c>
      <c r="F120" s="5708">
        <v>0</v>
      </c>
      <c r="G120" s="5709">
        <v>343029</v>
      </c>
      <c r="H120" s="5711">
        <v>0</v>
      </c>
      <c r="I120" s="5712">
        <v>0</v>
      </c>
      <c r="J120" s="5713">
        <v>0</v>
      </c>
      <c r="K120" s="5711">
        <v>0</v>
      </c>
      <c r="L120" s="5712">
        <v>0</v>
      </c>
      <c r="M120" s="5714">
        <v>0</v>
      </c>
      <c r="N120" s="5711">
        <v>0</v>
      </c>
      <c r="O120" s="5712">
        <v>0</v>
      </c>
      <c r="P120" s="5715">
        <v>0</v>
      </c>
    </row>
    <row r="121" spans="1:16" ht="14.1" customHeight="1">
      <c r="A121" s="5971" t="s">
        <v>4287</v>
      </c>
      <c r="B121" s="5716">
        <v>124575.62</v>
      </c>
      <c r="C121" s="5717">
        <v>0</v>
      </c>
      <c r="D121" s="5718">
        <v>22345291.68</v>
      </c>
      <c r="E121" s="5716">
        <v>134991.72</v>
      </c>
      <c r="F121" s="5717">
        <v>0</v>
      </c>
      <c r="G121" s="5718">
        <v>24969546.649999999</v>
      </c>
      <c r="H121" s="5720">
        <v>0</v>
      </c>
      <c r="I121" s="5721">
        <v>0</v>
      </c>
      <c r="J121" s="5722">
        <v>41382197.719999999</v>
      </c>
      <c r="K121" s="5720">
        <v>565061.88</v>
      </c>
      <c r="L121" s="5721">
        <v>166830.22</v>
      </c>
      <c r="M121" s="5723">
        <v>100008671.23999999</v>
      </c>
      <c r="N121" s="5720">
        <v>823685.07</v>
      </c>
      <c r="O121" s="5721">
        <v>189756.97</v>
      </c>
      <c r="P121" s="5724">
        <v>76907612.969999999</v>
      </c>
    </row>
    <row r="122" spans="1:16" ht="14.1" customHeight="1" thickBot="1">
      <c r="A122" s="5981" t="s">
        <v>4288</v>
      </c>
      <c r="B122" s="5758">
        <v>0</v>
      </c>
      <c r="C122" s="5759">
        <v>0</v>
      </c>
      <c r="D122" s="5760">
        <v>105004231.16</v>
      </c>
      <c r="E122" s="5758">
        <v>0</v>
      </c>
      <c r="F122" s="5759">
        <v>0</v>
      </c>
      <c r="G122" s="5760">
        <v>127671838.18000001</v>
      </c>
      <c r="H122" s="5761">
        <v>0</v>
      </c>
      <c r="I122" s="5762">
        <v>0</v>
      </c>
      <c r="J122" s="5763">
        <v>184676531.65000001</v>
      </c>
      <c r="K122" s="5761">
        <v>28537</v>
      </c>
      <c r="L122" s="5762">
        <v>0</v>
      </c>
      <c r="M122" s="5764">
        <v>215836826.03999999</v>
      </c>
      <c r="N122" s="5761">
        <v>0</v>
      </c>
      <c r="O122" s="5762">
        <v>0</v>
      </c>
      <c r="P122" s="5765">
        <v>233483535.58000001</v>
      </c>
    </row>
    <row r="123" spans="1:16" ht="12" customHeight="1" thickTop="1">
      <c r="A123" s="5766"/>
      <c r="B123" s="5766"/>
      <c r="C123" s="5766"/>
      <c r="D123" s="5766"/>
      <c r="E123" s="4279"/>
      <c r="F123" s="4279"/>
      <c r="G123" s="4279"/>
      <c r="H123" s="4279"/>
      <c r="I123" s="4279"/>
    </row>
    <row r="124" spans="1:16" ht="12" customHeight="1">
      <c r="A124" s="7860" t="s">
        <v>4128</v>
      </c>
      <c r="B124" s="7860"/>
      <c r="C124" s="7860"/>
      <c r="D124" s="7860"/>
      <c r="E124" s="4279"/>
      <c r="F124" s="4279"/>
      <c r="G124" s="4279"/>
      <c r="H124" s="4279"/>
    </row>
    <row r="125" spans="1:16" ht="12" customHeight="1">
      <c r="A125" s="7860" t="s">
        <v>4129</v>
      </c>
      <c r="B125" s="7860"/>
      <c r="C125" s="7860"/>
      <c r="D125" s="7860"/>
      <c r="E125" s="4609"/>
      <c r="F125" s="4609"/>
      <c r="G125" s="4609"/>
      <c r="H125" s="4609"/>
      <c r="I125" s="4279"/>
    </row>
    <row r="126" spans="1:16" ht="12" customHeight="1">
      <c r="A126" s="7861" t="s">
        <v>4138</v>
      </c>
      <c r="B126" s="7861"/>
      <c r="C126" s="7861"/>
      <c r="D126" s="7861"/>
      <c r="E126" s="4279"/>
      <c r="F126" s="4279"/>
      <c r="G126" s="4279"/>
      <c r="H126" s="4279"/>
      <c r="I126" s="4279"/>
    </row>
    <row r="127" spans="1:16" ht="12" customHeight="1">
      <c r="A127" s="7345" t="s">
        <v>222</v>
      </c>
      <c r="B127" s="7345"/>
      <c r="C127" s="7345"/>
      <c r="D127" s="7345"/>
      <c r="E127" s="7345"/>
      <c r="F127" s="7345"/>
      <c r="G127" s="7345"/>
      <c r="H127" s="7345"/>
    </row>
    <row r="128" spans="1:16" ht="18" customHeight="1">
      <c r="A128" s="4639"/>
      <c r="B128" s="4639"/>
      <c r="C128" s="4639"/>
      <c r="D128" s="4639"/>
    </row>
    <row r="129" spans="1:4" ht="18" customHeight="1">
      <c r="A129" s="4639"/>
      <c r="B129" s="4639"/>
      <c r="C129" s="4639"/>
      <c r="D129" s="4639"/>
    </row>
    <row r="131" spans="1:4" ht="20.25" customHeight="1">
      <c r="C131" s="4640" t="s">
        <v>3</v>
      </c>
      <c r="D131" s="4641"/>
    </row>
  </sheetData>
  <mergeCells count="11">
    <mergeCell ref="A124:D124"/>
    <mergeCell ref="A125:D125"/>
    <mergeCell ref="A126:D126"/>
    <mergeCell ref="A127:H127"/>
    <mergeCell ref="A2:P2"/>
    <mergeCell ref="A3:P3"/>
    <mergeCell ref="B4:D4"/>
    <mergeCell ref="E4:G4"/>
    <mergeCell ref="H4:J4"/>
    <mergeCell ref="K4:M4"/>
    <mergeCell ref="N4:P4"/>
  </mergeCells>
  <hyperlinks>
    <hyperlink ref="A1" r:id="rId1"/>
  </hyperlinks>
  <pageMargins left="0.62992125984251968" right="0.70866141732283472" top="0.70866141732283472" bottom="0.55118110236220474" header="0.31496062992125984" footer="0.31496062992125984"/>
  <pageSetup paperSize="9" scale="28" fitToHeight="0" orientation="landscape" r:id="rId2"/>
  <headerFooter>
    <oddFooter>&amp;R275</oddFooter>
  </headerFooter>
  <drawing r:id="rId3"/>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66">
    <pageSetUpPr fitToPage="1"/>
  </sheetPr>
  <dimension ref="A1:J107"/>
  <sheetViews>
    <sheetView view="pageBreakPreview" zoomScale="60" zoomScaleNormal="100" workbookViewId="0">
      <selection activeCell="A2" sqref="A2:G100"/>
    </sheetView>
  </sheetViews>
  <sheetFormatPr defaultRowHeight="12.75"/>
  <cols>
    <col min="1" max="1" width="23.7109375" style="3062" customWidth="1"/>
    <col min="2" max="2" width="50.28515625" style="3062" customWidth="1"/>
    <col min="3" max="7" width="50.7109375" style="3062" customWidth="1"/>
    <col min="8" max="9" width="13.7109375" style="3062" customWidth="1"/>
    <col min="10" max="256" width="9.140625" style="3062"/>
    <col min="257" max="257" width="15.28515625" style="3062" customWidth="1"/>
    <col min="258" max="258" width="15.7109375" style="3062" customWidth="1"/>
    <col min="259" max="259" width="17.42578125" style="3062" customWidth="1"/>
    <col min="260" max="260" width="17.85546875" style="3062" customWidth="1"/>
    <col min="261" max="262" width="17.7109375" style="3062" customWidth="1"/>
    <col min="263" max="263" width="15.85546875" style="3062" customWidth="1"/>
    <col min="264" max="265" width="13.7109375" style="3062" customWidth="1"/>
    <col min="266" max="512" width="9.140625" style="3062"/>
    <col min="513" max="513" width="15.28515625" style="3062" customWidth="1"/>
    <col min="514" max="514" width="15.7109375" style="3062" customWidth="1"/>
    <col min="515" max="515" width="17.42578125" style="3062" customWidth="1"/>
    <col min="516" max="516" width="17.85546875" style="3062" customWidth="1"/>
    <col min="517" max="518" width="17.7109375" style="3062" customWidth="1"/>
    <col min="519" max="519" width="15.85546875" style="3062" customWidth="1"/>
    <col min="520" max="521" width="13.7109375" style="3062" customWidth="1"/>
    <col min="522" max="768" width="9.140625" style="3062"/>
    <col min="769" max="769" width="15.28515625" style="3062" customWidth="1"/>
    <col min="770" max="770" width="15.7109375" style="3062" customWidth="1"/>
    <col min="771" max="771" width="17.42578125" style="3062" customWidth="1"/>
    <col min="772" max="772" width="17.85546875" style="3062" customWidth="1"/>
    <col min="773" max="774" width="17.7109375" style="3062" customWidth="1"/>
    <col min="775" max="775" width="15.85546875" style="3062" customWidth="1"/>
    <col min="776" max="777" width="13.7109375" style="3062" customWidth="1"/>
    <col min="778" max="1024" width="9.140625" style="3062"/>
    <col min="1025" max="1025" width="15.28515625" style="3062" customWidth="1"/>
    <col min="1026" max="1026" width="15.7109375" style="3062" customWidth="1"/>
    <col min="1027" max="1027" width="17.42578125" style="3062" customWidth="1"/>
    <col min="1028" max="1028" width="17.85546875" style="3062" customWidth="1"/>
    <col min="1029" max="1030" width="17.7109375" style="3062" customWidth="1"/>
    <col min="1031" max="1031" width="15.85546875" style="3062" customWidth="1"/>
    <col min="1032" max="1033" width="13.7109375" style="3062" customWidth="1"/>
    <col min="1034" max="1280" width="9.140625" style="3062"/>
    <col min="1281" max="1281" width="15.28515625" style="3062" customWidth="1"/>
    <col min="1282" max="1282" width="15.7109375" style="3062" customWidth="1"/>
    <col min="1283" max="1283" width="17.42578125" style="3062" customWidth="1"/>
    <col min="1284" max="1284" width="17.85546875" style="3062" customWidth="1"/>
    <col min="1285" max="1286" width="17.7109375" style="3062" customWidth="1"/>
    <col min="1287" max="1287" width="15.85546875" style="3062" customWidth="1"/>
    <col min="1288" max="1289" width="13.7109375" style="3062" customWidth="1"/>
    <col min="1290" max="1536" width="9.140625" style="3062"/>
    <col min="1537" max="1537" width="15.28515625" style="3062" customWidth="1"/>
    <col min="1538" max="1538" width="15.7109375" style="3062" customWidth="1"/>
    <col min="1539" max="1539" width="17.42578125" style="3062" customWidth="1"/>
    <col min="1540" max="1540" width="17.85546875" style="3062" customWidth="1"/>
    <col min="1541" max="1542" width="17.7109375" style="3062" customWidth="1"/>
    <col min="1543" max="1543" width="15.85546875" style="3062" customWidth="1"/>
    <col min="1544" max="1545" width="13.7109375" style="3062" customWidth="1"/>
    <col min="1546" max="1792" width="9.140625" style="3062"/>
    <col min="1793" max="1793" width="15.28515625" style="3062" customWidth="1"/>
    <col min="1794" max="1794" width="15.7109375" style="3062" customWidth="1"/>
    <col min="1795" max="1795" width="17.42578125" style="3062" customWidth="1"/>
    <col min="1796" max="1796" width="17.85546875" style="3062" customWidth="1"/>
    <col min="1797" max="1798" width="17.7109375" style="3062" customWidth="1"/>
    <col min="1799" max="1799" width="15.85546875" style="3062" customWidth="1"/>
    <col min="1800" max="1801" width="13.7109375" style="3062" customWidth="1"/>
    <col min="1802" max="2048" width="9.140625" style="3062"/>
    <col min="2049" max="2049" width="15.28515625" style="3062" customWidth="1"/>
    <col min="2050" max="2050" width="15.7109375" style="3062" customWidth="1"/>
    <col min="2051" max="2051" width="17.42578125" style="3062" customWidth="1"/>
    <col min="2052" max="2052" width="17.85546875" style="3062" customWidth="1"/>
    <col min="2053" max="2054" width="17.7109375" style="3062" customWidth="1"/>
    <col min="2055" max="2055" width="15.85546875" style="3062" customWidth="1"/>
    <col min="2056" max="2057" width="13.7109375" style="3062" customWidth="1"/>
    <col min="2058" max="2304" width="9.140625" style="3062"/>
    <col min="2305" max="2305" width="15.28515625" style="3062" customWidth="1"/>
    <col min="2306" max="2306" width="15.7109375" style="3062" customWidth="1"/>
    <col min="2307" max="2307" width="17.42578125" style="3062" customWidth="1"/>
    <col min="2308" max="2308" width="17.85546875" style="3062" customWidth="1"/>
    <col min="2309" max="2310" width="17.7109375" style="3062" customWidth="1"/>
    <col min="2311" max="2311" width="15.85546875" style="3062" customWidth="1"/>
    <col min="2312" max="2313" width="13.7109375" style="3062" customWidth="1"/>
    <col min="2314" max="2560" width="9.140625" style="3062"/>
    <col min="2561" max="2561" width="15.28515625" style="3062" customWidth="1"/>
    <col min="2562" max="2562" width="15.7109375" style="3062" customWidth="1"/>
    <col min="2563" max="2563" width="17.42578125" style="3062" customWidth="1"/>
    <col min="2564" max="2564" width="17.85546875" style="3062" customWidth="1"/>
    <col min="2565" max="2566" width="17.7109375" style="3062" customWidth="1"/>
    <col min="2567" max="2567" width="15.85546875" style="3062" customWidth="1"/>
    <col min="2568" max="2569" width="13.7109375" style="3062" customWidth="1"/>
    <col min="2570" max="2816" width="9.140625" style="3062"/>
    <col min="2817" max="2817" width="15.28515625" style="3062" customWidth="1"/>
    <col min="2818" max="2818" width="15.7109375" style="3062" customWidth="1"/>
    <col min="2819" max="2819" width="17.42578125" style="3062" customWidth="1"/>
    <col min="2820" max="2820" width="17.85546875" style="3062" customWidth="1"/>
    <col min="2821" max="2822" width="17.7109375" style="3062" customWidth="1"/>
    <col min="2823" max="2823" width="15.85546875" style="3062" customWidth="1"/>
    <col min="2824" max="2825" width="13.7109375" style="3062" customWidth="1"/>
    <col min="2826" max="3072" width="9.140625" style="3062"/>
    <col min="3073" max="3073" width="15.28515625" style="3062" customWidth="1"/>
    <col min="3074" max="3074" width="15.7109375" style="3062" customWidth="1"/>
    <col min="3075" max="3075" width="17.42578125" style="3062" customWidth="1"/>
    <col min="3076" max="3076" width="17.85546875" style="3062" customWidth="1"/>
    <col min="3077" max="3078" width="17.7109375" style="3062" customWidth="1"/>
    <col min="3079" max="3079" width="15.85546875" style="3062" customWidth="1"/>
    <col min="3080" max="3081" width="13.7109375" style="3062" customWidth="1"/>
    <col min="3082" max="3328" width="9.140625" style="3062"/>
    <col min="3329" max="3329" width="15.28515625" style="3062" customWidth="1"/>
    <col min="3330" max="3330" width="15.7109375" style="3062" customWidth="1"/>
    <col min="3331" max="3331" width="17.42578125" style="3062" customWidth="1"/>
    <col min="3332" max="3332" width="17.85546875" style="3062" customWidth="1"/>
    <col min="3333" max="3334" width="17.7109375" style="3062" customWidth="1"/>
    <col min="3335" max="3335" width="15.85546875" style="3062" customWidth="1"/>
    <col min="3336" max="3337" width="13.7109375" style="3062" customWidth="1"/>
    <col min="3338" max="3584" width="9.140625" style="3062"/>
    <col min="3585" max="3585" width="15.28515625" style="3062" customWidth="1"/>
    <col min="3586" max="3586" width="15.7109375" style="3062" customWidth="1"/>
    <col min="3587" max="3587" width="17.42578125" style="3062" customWidth="1"/>
    <col min="3588" max="3588" width="17.85546875" style="3062" customWidth="1"/>
    <col min="3589" max="3590" width="17.7109375" style="3062" customWidth="1"/>
    <col min="3591" max="3591" width="15.85546875" style="3062" customWidth="1"/>
    <col min="3592" max="3593" width="13.7109375" style="3062" customWidth="1"/>
    <col min="3594" max="3840" width="9.140625" style="3062"/>
    <col min="3841" max="3841" width="15.28515625" style="3062" customWidth="1"/>
    <col min="3842" max="3842" width="15.7109375" style="3062" customWidth="1"/>
    <col min="3843" max="3843" width="17.42578125" style="3062" customWidth="1"/>
    <col min="3844" max="3844" width="17.85546875" style="3062" customWidth="1"/>
    <col min="3845" max="3846" width="17.7109375" style="3062" customWidth="1"/>
    <col min="3847" max="3847" width="15.85546875" style="3062" customWidth="1"/>
    <col min="3848" max="3849" width="13.7109375" style="3062" customWidth="1"/>
    <col min="3850" max="4096" width="9.140625" style="3062"/>
    <col min="4097" max="4097" width="15.28515625" style="3062" customWidth="1"/>
    <col min="4098" max="4098" width="15.7109375" style="3062" customWidth="1"/>
    <col min="4099" max="4099" width="17.42578125" style="3062" customWidth="1"/>
    <col min="4100" max="4100" width="17.85546875" style="3062" customWidth="1"/>
    <col min="4101" max="4102" width="17.7109375" style="3062" customWidth="1"/>
    <col min="4103" max="4103" width="15.85546875" style="3062" customWidth="1"/>
    <col min="4104" max="4105" width="13.7109375" style="3062" customWidth="1"/>
    <col min="4106" max="4352" width="9.140625" style="3062"/>
    <col min="4353" max="4353" width="15.28515625" style="3062" customWidth="1"/>
    <col min="4354" max="4354" width="15.7109375" style="3062" customWidth="1"/>
    <col min="4355" max="4355" width="17.42578125" style="3062" customWidth="1"/>
    <col min="4356" max="4356" width="17.85546875" style="3062" customWidth="1"/>
    <col min="4357" max="4358" width="17.7109375" style="3062" customWidth="1"/>
    <col min="4359" max="4359" width="15.85546875" style="3062" customWidth="1"/>
    <col min="4360" max="4361" width="13.7109375" style="3062" customWidth="1"/>
    <col min="4362" max="4608" width="9.140625" style="3062"/>
    <col min="4609" max="4609" width="15.28515625" style="3062" customWidth="1"/>
    <col min="4610" max="4610" width="15.7109375" style="3062" customWidth="1"/>
    <col min="4611" max="4611" width="17.42578125" style="3062" customWidth="1"/>
    <col min="4612" max="4612" width="17.85546875" style="3062" customWidth="1"/>
    <col min="4613" max="4614" width="17.7109375" style="3062" customWidth="1"/>
    <col min="4615" max="4615" width="15.85546875" style="3062" customWidth="1"/>
    <col min="4616" max="4617" width="13.7109375" style="3062" customWidth="1"/>
    <col min="4618" max="4864" width="9.140625" style="3062"/>
    <col min="4865" max="4865" width="15.28515625" style="3062" customWidth="1"/>
    <col min="4866" max="4866" width="15.7109375" style="3062" customWidth="1"/>
    <col min="4867" max="4867" width="17.42578125" style="3062" customWidth="1"/>
    <col min="4868" max="4868" width="17.85546875" style="3062" customWidth="1"/>
    <col min="4869" max="4870" width="17.7109375" style="3062" customWidth="1"/>
    <col min="4871" max="4871" width="15.85546875" style="3062" customWidth="1"/>
    <col min="4872" max="4873" width="13.7109375" style="3062" customWidth="1"/>
    <col min="4874" max="5120" width="9.140625" style="3062"/>
    <col min="5121" max="5121" width="15.28515625" style="3062" customWidth="1"/>
    <col min="5122" max="5122" width="15.7109375" style="3062" customWidth="1"/>
    <col min="5123" max="5123" width="17.42578125" style="3062" customWidth="1"/>
    <col min="5124" max="5124" width="17.85546875" style="3062" customWidth="1"/>
    <col min="5125" max="5126" width="17.7109375" style="3062" customWidth="1"/>
    <col min="5127" max="5127" width="15.85546875" style="3062" customWidth="1"/>
    <col min="5128" max="5129" width="13.7109375" style="3062" customWidth="1"/>
    <col min="5130" max="5376" width="9.140625" style="3062"/>
    <col min="5377" max="5377" width="15.28515625" style="3062" customWidth="1"/>
    <col min="5378" max="5378" width="15.7109375" style="3062" customWidth="1"/>
    <col min="5379" max="5379" width="17.42578125" style="3062" customWidth="1"/>
    <col min="5380" max="5380" width="17.85546875" style="3062" customWidth="1"/>
    <col min="5381" max="5382" width="17.7109375" style="3062" customWidth="1"/>
    <col min="5383" max="5383" width="15.85546875" style="3062" customWidth="1"/>
    <col min="5384" max="5385" width="13.7109375" style="3062" customWidth="1"/>
    <col min="5386" max="5632" width="9.140625" style="3062"/>
    <col min="5633" max="5633" width="15.28515625" style="3062" customWidth="1"/>
    <col min="5634" max="5634" width="15.7109375" style="3062" customWidth="1"/>
    <col min="5635" max="5635" width="17.42578125" style="3062" customWidth="1"/>
    <col min="5636" max="5636" width="17.85546875" style="3062" customWidth="1"/>
    <col min="5637" max="5638" width="17.7109375" style="3062" customWidth="1"/>
    <col min="5639" max="5639" width="15.85546875" style="3062" customWidth="1"/>
    <col min="5640" max="5641" width="13.7109375" style="3062" customWidth="1"/>
    <col min="5642" max="5888" width="9.140625" style="3062"/>
    <col min="5889" max="5889" width="15.28515625" style="3062" customWidth="1"/>
    <col min="5890" max="5890" width="15.7109375" style="3062" customWidth="1"/>
    <col min="5891" max="5891" width="17.42578125" style="3062" customWidth="1"/>
    <col min="5892" max="5892" width="17.85546875" style="3062" customWidth="1"/>
    <col min="5893" max="5894" width="17.7109375" style="3062" customWidth="1"/>
    <col min="5895" max="5895" width="15.85546875" style="3062" customWidth="1"/>
    <col min="5896" max="5897" width="13.7109375" style="3062" customWidth="1"/>
    <col min="5898" max="6144" width="9.140625" style="3062"/>
    <col min="6145" max="6145" width="15.28515625" style="3062" customWidth="1"/>
    <col min="6146" max="6146" width="15.7109375" style="3062" customWidth="1"/>
    <col min="6147" max="6147" width="17.42578125" style="3062" customWidth="1"/>
    <col min="6148" max="6148" width="17.85546875" style="3062" customWidth="1"/>
    <col min="6149" max="6150" width="17.7109375" style="3062" customWidth="1"/>
    <col min="6151" max="6151" width="15.85546875" style="3062" customWidth="1"/>
    <col min="6152" max="6153" width="13.7109375" style="3062" customWidth="1"/>
    <col min="6154" max="6400" width="9.140625" style="3062"/>
    <col min="6401" max="6401" width="15.28515625" style="3062" customWidth="1"/>
    <col min="6402" max="6402" width="15.7109375" style="3062" customWidth="1"/>
    <col min="6403" max="6403" width="17.42578125" style="3062" customWidth="1"/>
    <col min="6404" max="6404" width="17.85546875" style="3062" customWidth="1"/>
    <col min="6405" max="6406" width="17.7109375" style="3062" customWidth="1"/>
    <col min="6407" max="6407" width="15.85546875" style="3062" customWidth="1"/>
    <col min="6408" max="6409" width="13.7109375" style="3062" customWidth="1"/>
    <col min="6410" max="6656" width="9.140625" style="3062"/>
    <col min="6657" max="6657" width="15.28515625" style="3062" customWidth="1"/>
    <col min="6658" max="6658" width="15.7109375" style="3062" customWidth="1"/>
    <col min="6659" max="6659" width="17.42578125" style="3062" customWidth="1"/>
    <col min="6660" max="6660" width="17.85546875" style="3062" customWidth="1"/>
    <col min="6661" max="6662" width="17.7109375" style="3062" customWidth="1"/>
    <col min="6663" max="6663" width="15.85546875" style="3062" customWidth="1"/>
    <col min="6664" max="6665" width="13.7109375" style="3062" customWidth="1"/>
    <col min="6666" max="6912" width="9.140625" style="3062"/>
    <col min="6913" max="6913" width="15.28515625" style="3062" customWidth="1"/>
    <col min="6914" max="6914" width="15.7109375" style="3062" customWidth="1"/>
    <col min="6915" max="6915" width="17.42578125" style="3062" customWidth="1"/>
    <col min="6916" max="6916" width="17.85546875" style="3062" customWidth="1"/>
    <col min="6917" max="6918" width="17.7109375" style="3062" customWidth="1"/>
    <col min="6919" max="6919" width="15.85546875" style="3062" customWidth="1"/>
    <col min="6920" max="6921" width="13.7109375" style="3062" customWidth="1"/>
    <col min="6922" max="7168" width="9.140625" style="3062"/>
    <col min="7169" max="7169" width="15.28515625" style="3062" customWidth="1"/>
    <col min="7170" max="7170" width="15.7109375" style="3062" customWidth="1"/>
    <col min="7171" max="7171" width="17.42578125" style="3062" customWidth="1"/>
    <col min="7172" max="7172" width="17.85546875" style="3062" customWidth="1"/>
    <col min="7173" max="7174" width="17.7109375" style="3062" customWidth="1"/>
    <col min="7175" max="7175" width="15.85546875" style="3062" customWidth="1"/>
    <col min="7176" max="7177" width="13.7109375" style="3062" customWidth="1"/>
    <col min="7178" max="7424" width="9.140625" style="3062"/>
    <col min="7425" max="7425" width="15.28515625" style="3062" customWidth="1"/>
    <col min="7426" max="7426" width="15.7109375" style="3062" customWidth="1"/>
    <col min="7427" max="7427" width="17.42578125" style="3062" customWidth="1"/>
    <col min="7428" max="7428" width="17.85546875" style="3062" customWidth="1"/>
    <col min="7429" max="7430" width="17.7109375" style="3062" customWidth="1"/>
    <col min="7431" max="7431" width="15.85546875" style="3062" customWidth="1"/>
    <col min="7432" max="7433" width="13.7109375" style="3062" customWidth="1"/>
    <col min="7434" max="7680" width="9.140625" style="3062"/>
    <col min="7681" max="7681" width="15.28515625" style="3062" customWidth="1"/>
    <col min="7682" max="7682" width="15.7109375" style="3062" customWidth="1"/>
    <col min="7683" max="7683" width="17.42578125" style="3062" customWidth="1"/>
    <col min="7684" max="7684" width="17.85546875" style="3062" customWidth="1"/>
    <col min="7685" max="7686" width="17.7109375" style="3062" customWidth="1"/>
    <col min="7687" max="7687" width="15.85546875" style="3062" customWidth="1"/>
    <col min="7688" max="7689" width="13.7109375" style="3062" customWidth="1"/>
    <col min="7690" max="7936" width="9.140625" style="3062"/>
    <col min="7937" max="7937" width="15.28515625" style="3062" customWidth="1"/>
    <col min="7938" max="7938" width="15.7109375" style="3062" customWidth="1"/>
    <col min="7939" max="7939" width="17.42578125" style="3062" customWidth="1"/>
    <col min="7940" max="7940" width="17.85546875" style="3062" customWidth="1"/>
    <col min="7941" max="7942" width="17.7109375" style="3062" customWidth="1"/>
    <col min="7943" max="7943" width="15.85546875" style="3062" customWidth="1"/>
    <col min="7944" max="7945" width="13.7109375" style="3062" customWidth="1"/>
    <col min="7946" max="8192" width="9.140625" style="3062"/>
    <col min="8193" max="8193" width="15.28515625" style="3062" customWidth="1"/>
    <col min="8194" max="8194" width="15.7109375" style="3062" customWidth="1"/>
    <col min="8195" max="8195" width="17.42578125" style="3062" customWidth="1"/>
    <col min="8196" max="8196" width="17.85546875" style="3062" customWidth="1"/>
    <col min="8197" max="8198" width="17.7109375" style="3062" customWidth="1"/>
    <col min="8199" max="8199" width="15.85546875" style="3062" customWidth="1"/>
    <col min="8200" max="8201" width="13.7109375" style="3062" customWidth="1"/>
    <col min="8202" max="8448" width="9.140625" style="3062"/>
    <col min="8449" max="8449" width="15.28515625" style="3062" customWidth="1"/>
    <col min="8450" max="8450" width="15.7109375" style="3062" customWidth="1"/>
    <col min="8451" max="8451" width="17.42578125" style="3062" customWidth="1"/>
    <col min="8452" max="8452" width="17.85546875" style="3062" customWidth="1"/>
    <col min="8453" max="8454" width="17.7109375" style="3062" customWidth="1"/>
    <col min="8455" max="8455" width="15.85546875" style="3062" customWidth="1"/>
    <col min="8456" max="8457" width="13.7109375" style="3062" customWidth="1"/>
    <col min="8458" max="8704" width="9.140625" style="3062"/>
    <col min="8705" max="8705" width="15.28515625" style="3062" customWidth="1"/>
    <col min="8706" max="8706" width="15.7109375" style="3062" customWidth="1"/>
    <col min="8707" max="8707" width="17.42578125" style="3062" customWidth="1"/>
    <col min="8708" max="8708" width="17.85546875" style="3062" customWidth="1"/>
    <col min="8709" max="8710" width="17.7109375" style="3062" customWidth="1"/>
    <col min="8711" max="8711" width="15.85546875" style="3062" customWidth="1"/>
    <col min="8712" max="8713" width="13.7109375" style="3062" customWidth="1"/>
    <col min="8714" max="8960" width="9.140625" style="3062"/>
    <col min="8961" max="8961" width="15.28515625" style="3062" customWidth="1"/>
    <col min="8962" max="8962" width="15.7109375" style="3062" customWidth="1"/>
    <col min="8963" max="8963" width="17.42578125" style="3062" customWidth="1"/>
    <col min="8964" max="8964" width="17.85546875" style="3062" customWidth="1"/>
    <col min="8965" max="8966" width="17.7109375" style="3062" customWidth="1"/>
    <col min="8967" max="8967" width="15.85546875" style="3062" customWidth="1"/>
    <col min="8968" max="8969" width="13.7109375" style="3062" customWidth="1"/>
    <col min="8970" max="9216" width="9.140625" style="3062"/>
    <col min="9217" max="9217" width="15.28515625" style="3062" customWidth="1"/>
    <col min="9218" max="9218" width="15.7109375" style="3062" customWidth="1"/>
    <col min="9219" max="9219" width="17.42578125" style="3062" customWidth="1"/>
    <col min="9220" max="9220" width="17.85546875" style="3062" customWidth="1"/>
    <col min="9221" max="9222" width="17.7109375" style="3062" customWidth="1"/>
    <col min="9223" max="9223" width="15.85546875" style="3062" customWidth="1"/>
    <col min="9224" max="9225" width="13.7109375" style="3062" customWidth="1"/>
    <col min="9226" max="9472" width="9.140625" style="3062"/>
    <col min="9473" max="9473" width="15.28515625" style="3062" customWidth="1"/>
    <col min="9474" max="9474" width="15.7109375" style="3062" customWidth="1"/>
    <col min="9475" max="9475" width="17.42578125" style="3062" customWidth="1"/>
    <col min="9476" max="9476" width="17.85546875" style="3062" customWidth="1"/>
    <col min="9477" max="9478" width="17.7109375" style="3062" customWidth="1"/>
    <col min="9479" max="9479" width="15.85546875" style="3062" customWidth="1"/>
    <col min="9480" max="9481" width="13.7109375" style="3062" customWidth="1"/>
    <col min="9482" max="9728" width="9.140625" style="3062"/>
    <col min="9729" max="9729" width="15.28515625" style="3062" customWidth="1"/>
    <col min="9730" max="9730" width="15.7109375" style="3062" customWidth="1"/>
    <col min="9731" max="9731" width="17.42578125" style="3062" customWidth="1"/>
    <col min="9732" max="9732" width="17.85546875" style="3062" customWidth="1"/>
    <col min="9733" max="9734" width="17.7109375" style="3062" customWidth="1"/>
    <col min="9735" max="9735" width="15.85546875" style="3062" customWidth="1"/>
    <col min="9736" max="9737" width="13.7109375" style="3062" customWidth="1"/>
    <col min="9738" max="9984" width="9.140625" style="3062"/>
    <col min="9985" max="9985" width="15.28515625" style="3062" customWidth="1"/>
    <col min="9986" max="9986" width="15.7109375" style="3062" customWidth="1"/>
    <col min="9987" max="9987" width="17.42578125" style="3062" customWidth="1"/>
    <col min="9988" max="9988" width="17.85546875" style="3062" customWidth="1"/>
    <col min="9989" max="9990" width="17.7109375" style="3062" customWidth="1"/>
    <col min="9991" max="9991" width="15.85546875" style="3062" customWidth="1"/>
    <col min="9992" max="9993" width="13.7109375" style="3062" customWidth="1"/>
    <col min="9994" max="10240" width="9.140625" style="3062"/>
    <col min="10241" max="10241" width="15.28515625" style="3062" customWidth="1"/>
    <col min="10242" max="10242" width="15.7109375" style="3062" customWidth="1"/>
    <col min="10243" max="10243" width="17.42578125" style="3062" customWidth="1"/>
    <col min="10244" max="10244" width="17.85546875" style="3062" customWidth="1"/>
    <col min="10245" max="10246" width="17.7109375" style="3062" customWidth="1"/>
    <col min="10247" max="10247" width="15.85546875" style="3062" customWidth="1"/>
    <col min="10248" max="10249" width="13.7109375" style="3062" customWidth="1"/>
    <col min="10250" max="10496" width="9.140625" style="3062"/>
    <col min="10497" max="10497" width="15.28515625" style="3062" customWidth="1"/>
    <col min="10498" max="10498" width="15.7109375" style="3062" customWidth="1"/>
    <col min="10499" max="10499" width="17.42578125" style="3062" customWidth="1"/>
    <col min="10500" max="10500" width="17.85546875" style="3062" customWidth="1"/>
    <col min="10501" max="10502" width="17.7109375" style="3062" customWidth="1"/>
    <col min="10503" max="10503" width="15.85546875" style="3062" customWidth="1"/>
    <col min="10504" max="10505" width="13.7109375" style="3062" customWidth="1"/>
    <col min="10506" max="10752" width="9.140625" style="3062"/>
    <col min="10753" max="10753" width="15.28515625" style="3062" customWidth="1"/>
    <col min="10754" max="10754" width="15.7109375" style="3062" customWidth="1"/>
    <col min="10755" max="10755" width="17.42578125" style="3062" customWidth="1"/>
    <col min="10756" max="10756" width="17.85546875" style="3062" customWidth="1"/>
    <col min="10757" max="10758" width="17.7109375" style="3062" customWidth="1"/>
    <col min="10759" max="10759" width="15.85546875" style="3062" customWidth="1"/>
    <col min="10760" max="10761" width="13.7109375" style="3062" customWidth="1"/>
    <col min="10762" max="11008" width="9.140625" style="3062"/>
    <col min="11009" max="11009" width="15.28515625" style="3062" customWidth="1"/>
    <col min="11010" max="11010" width="15.7109375" style="3062" customWidth="1"/>
    <col min="11011" max="11011" width="17.42578125" style="3062" customWidth="1"/>
    <col min="11012" max="11012" width="17.85546875" style="3062" customWidth="1"/>
    <col min="11013" max="11014" width="17.7109375" style="3062" customWidth="1"/>
    <col min="11015" max="11015" width="15.85546875" style="3062" customWidth="1"/>
    <col min="11016" max="11017" width="13.7109375" style="3062" customWidth="1"/>
    <col min="11018" max="11264" width="9.140625" style="3062"/>
    <col min="11265" max="11265" width="15.28515625" style="3062" customWidth="1"/>
    <col min="11266" max="11266" width="15.7109375" style="3062" customWidth="1"/>
    <col min="11267" max="11267" width="17.42578125" style="3062" customWidth="1"/>
    <col min="11268" max="11268" width="17.85546875" style="3062" customWidth="1"/>
    <col min="11269" max="11270" width="17.7109375" style="3062" customWidth="1"/>
    <col min="11271" max="11271" width="15.85546875" style="3062" customWidth="1"/>
    <col min="11272" max="11273" width="13.7109375" style="3062" customWidth="1"/>
    <col min="11274" max="11520" width="9.140625" style="3062"/>
    <col min="11521" max="11521" width="15.28515625" style="3062" customWidth="1"/>
    <col min="11522" max="11522" width="15.7109375" style="3062" customWidth="1"/>
    <col min="11523" max="11523" width="17.42578125" style="3062" customWidth="1"/>
    <col min="11524" max="11524" width="17.85546875" style="3062" customWidth="1"/>
    <col min="11525" max="11526" width="17.7109375" style="3062" customWidth="1"/>
    <col min="11527" max="11527" width="15.85546875" style="3062" customWidth="1"/>
    <col min="11528" max="11529" width="13.7109375" style="3062" customWidth="1"/>
    <col min="11530" max="11776" width="9.140625" style="3062"/>
    <col min="11777" max="11777" width="15.28515625" style="3062" customWidth="1"/>
    <col min="11778" max="11778" width="15.7109375" style="3062" customWidth="1"/>
    <col min="11779" max="11779" width="17.42578125" style="3062" customWidth="1"/>
    <col min="11780" max="11780" width="17.85546875" style="3062" customWidth="1"/>
    <col min="11781" max="11782" width="17.7109375" style="3062" customWidth="1"/>
    <col min="11783" max="11783" width="15.85546875" style="3062" customWidth="1"/>
    <col min="11784" max="11785" width="13.7109375" style="3062" customWidth="1"/>
    <col min="11786" max="12032" width="9.140625" style="3062"/>
    <col min="12033" max="12033" width="15.28515625" style="3062" customWidth="1"/>
    <col min="12034" max="12034" width="15.7109375" style="3062" customWidth="1"/>
    <col min="12035" max="12035" width="17.42578125" style="3062" customWidth="1"/>
    <col min="12036" max="12036" width="17.85546875" style="3062" customWidth="1"/>
    <col min="12037" max="12038" width="17.7109375" style="3062" customWidth="1"/>
    <col min="12039" max="12039" width="15.85546875" style="3062" customWidth="1"/>
    <col min="12040" max="12041" width="13.7109375" style="3062" customWidth="1"/>
    <col min="12042" max="12288" width="9.140625" style="3062"/>
    <col min="12289" max="12289" width="15.28515625" style="3062" customWidth="1"/>
    <col min="12290" max="12290" width="15.7109375" style="3062" customWidth="1"/>
    <col min="12291" max="12291" width="17.42578125" style="3062" customWidth="1"/>
    <col min="12292" max="12292" width="17.85546875" style="3062" customWidth="1"/>
    <col min="12293" max="12294" width="17.7109375" style="3062" customWidth="1"/>
    <col min="12295" max="12295" width="15.85546875" style="3062" customWidth="1"/>
    <col min="12296" max="12297" width="13.7109375" style="3062" customWidth="1"/>
    <col min="12298" max="12544" width="9.140625" style="3062"/>
    <col min="12545" max="12545" width="15.28515625" style="3062" customWidth="1"/>
    <col min="12546" max="12546" width="15.7109375" style="3062" customWidth="1"/>
    <col min="12547" max="12547" width="17.42578125" style="3062" customWidth="1"/>
    <col min="12548" max="12548" width="17.85546875" style="3062" customWidth="1"/>
    <col min="12549" max="12550" width="17.7109375" style="3062" customWidth="1"/>
    <col min="12551" max="12551" width="15.85546875" style="3062" customWidth="1"/>
    <col min="12552" max="12553" width="13.7109375" style="3062" customWidth="1"/>
    <col min="12554" max="12800" width="9.140625" style="3062"/>
    <col min="12801" max="12801" width="15.28515625" style="3062" customWidth="1"/>
    <col min="12802" max="12802" width="15.7109375" style="3062" customWidth="1"/>
    <col min="12803" max="12803" width="17.42578125" style="3062" customWidth="1"/>
    <col min="12804" max="12804" width="17.85546875" style="3062" customWidth="1"/>
    <col min="12805" max="12806" width="17.7109375" style="3062" customWidth="1"/>
    <col min="12807" max="12807" width="15.85546875" style="3062" customWidth="1"/>
    <col min="12808" max="12809" width="13.7109375" style="3062" customWidth="1"/>
    <col min="12810" max="13056" width="9.140625" style="3062"/>
    <col min="13057" max="13057" width="15.28515625" style="3062" customWidth="1"/>
    <col min="13058" max="13058" width="15.7109375" style="3062" customWidth="1"/>
    <col min="13059" max="13059" width="17.42578125" style="3062" customWidth="1"/>
    <col min="13060" max="13060" width="17.85546875" style="3062" customWidth="1"/>
    <col min="13061" max="13062" width="17.7109375" style="3062" customWidth="1"/>
    <col min="13063" max="13063" width="15.85546875" style="3062" customWidth="1"/>
    <col min="13064" max="13065" width="13.7109375" style="3062" customWidth="1"/>
    <col min="13066" max="13312" width="9.140625" style="3062"/>
    <col min="13313" max="13313" width="15.28515625" style="3062" customWidth="1"/>
    <col min="13314" max="13314" width="15.7109375" style="3062" customWidth="1"/>
    <col min="13315" max="13315" width="17.42578125" style="3062" customWidth="1"/>
    <col min="13316" max="13316" width="17.85546875" style="3062" customWidth="1"/>
    <col min="13317" max="13318" width="17.7109375" style="3062" customWidth="1"/>
    <col min="13319" max="13319" width="15.85546875" style="3062" customWidth="1"/>
    <col min="13320" max="13321" width="13.7109375" style="3062" customWidth="1"/>
    <col min="13322" max="13568" width="9.140625" style="3062"/>
    <col min="13569" max="13569" width="15.28515625" style="3062" customWidth="1"/>
    <col min="13570" max="13570" width="15.7109375" style="3062" customWidth="1"/>
    <col min="13571" max="13571" width="17.42578125" style="3062" customWidth="1"/>
    <col min="13572" max="13572" width="17.85546875" style="3062" customWidth="1"/>
    <col min="13573" max="13574" width="17.7109375" style="3062" customWidth="1"/>
    <col min="13575" max="13575" width="15.85546875" style="3062" customWidth="1"/>
    <col min="13576" max="13577" width="13.7109375" style="3062" customWidth="1"/>
    <col min="13578" max="13824" width="9.140625" style="3062"/>
    <col min="13825" max="13825" width="15.28515625" style="3062" customWidth="1"/>
    <col min="13826" max="13826" width="15.7109375" style="3062" customWidth="1"/>
    <col min="13827" max="13827" width="17.42578125" style="3062" customWidth="1"/>
    <col min="13828" max="13828" width="17.85546875" style="3062" customWidth="1"/>
    <col min="13829" max="13830" width="17.7109375" style="3062" customWidth="1"/>
    <col min="13831" max="13831" width="15.85546875" style="3062" customWidth="1"/>
    <col min="13832" max="13833" width="13.7109375" style="3062" customWidth="1"/>
    <col min="13834" max="14080" width="9.140625" style="3062"/>
    <col min="14081" max="14081" width="15.28515625" style="3062" customWidth="1"/>
    <col min="14082" max="14082" width="15.7109375" style="3062" customWidth="1"/>
    <col min="14083" max="14083" width="17.42578125" style="3062" customWidth="1"/>
    <col min="14084" max="14084" width="17.85546875" style="3062" customWidth="1"/>
    <col min="14085" max="14086" width="17.7109375" style="3062" customWidth="1"/>
    <col min="14087" max="14087" width="15.85546875" style="3062" customWidth="1"/>
    <col min="14088" max="14089" width="13.7109375" style="3062" customWidth="1"/>
    <col min="14090" max="14336" width="9.140625" style="3062"/>
    <col min="14337" max="14337" width="15.28515625" style="3062" customWidth="1"/>
    <col min="14338" max="14338" width="15.7109375" style="3062" customWidth="1"/>
    <col min="14339" max="14339" width="17.42578125" style="3062" customWidth="1"/>
    <col min="14340" max="14340" width="17.85546875" style="3062" customWidth="1"/>
    <col min="14341" max="14342" width="17.7109375" style="3062" customWidth="1"/>
    <col min="14343" max="14343" width="15.85546875" style="3062" customWidth="1"/>
    <col min="14344" max="14345" width="13.7109375" style="3062" customWidth="1"/>
    <col min="14346" max="14592" width="9.140625" style="3062"/>
    <col min="14593" max="14593" width="15.28515625" style="3062" customWidth="1"/>
    <col min="14594" max="14594" width="15.7109375" style="3062" customWidth="1"/>
    <col min="14595" max="14595" width="17.42578125" style="3062" customWidth="1"/>
    <col min="14596" max="14596" width="17.85546875" style="3062" customWidth="1"/>
    <col min="14597" max="14598" width="17.7109375" style="3062" customWidth="1"/>
    <col min="14599" max="14599" width="15.85546875" style="3062" customWidth="1"/>
    <col min="14600" max="14601" width="13.7109375" style="3062" customWidth="1"/>
    <col min="14602" max="14848" width="9.140625" style="3062"/>
    <col min="14849" max="14849" width="15.28515625" style="3062" customWidth="1"/>
    <col min="14850" max="14850" width="15.7109375" style="3062" customWidth="1"/>
    <col min="14851" max="14851" width="17.42578125" style="3062" customWidth="1"/>
    <col min="14852" max="14852" width="17.85546875" style="3062" customWidth="1"/>
    <col min="14853" max="14854" width="17.7109375" style="3062" customWidth="1"/>
    <col min="14855" max="14855" width="15.85546875" style="3062" customWidth="1"/>
    <col min="14856" max="14857" width="13.7109375" style="3062" customWidth="1"/>
    <col min="14858" max="15104" width="9.140625" style="3062"/>
    <col min="15105" max="15105" width="15.28515625" style="3062" customWidth="1"/>
    <col min="15106" max="15106" width="15.7109375" style="3062" customWidth="1"/>
    <col min="15107" max="15107" width="17.42578125" style="3062" customWidth="1"/>
    <col min="15108" max="15108" width="17.85546875" style="3062" customWidth="1"/>
    <col min="15109" max="15110" width="17.7109375" style="3062" customWidth="1"/>
    <col min="15111" max="15111" width="15.85546875" style="3062" customWidth="1"/>
    <col min="15112" max="15113" width="13.7109375" style="3062" customWidth="1"/>
    <col min="15114" max="15360" width="9.140625" style="3062"/>
    <col min="15361" max="15361" width="15.28515625" style="3062" customWidth="1"/>
    <col min="15362" max="15362" width="15.7109375" style="3062" customWidth="1"/>
    <col min="15363" max="15363" width="17.42578125" style="3062" customWidth="1"/>
    <col min="15364" max="15364" width="17.85546875" style="3062" customWidth="1"/>
    <col min="15365" max="15366" width="17.7109375" style="3062" customWidth="1"/>
    <col min="15367" max="15367" width="15.85546875" style="3062" customWidth="1"/>
    <col min="15368" max="15369" width="13.7109375" style="3062" customWidth="1"/>
    <col min="15370" max="15616" width="9.140625" style="3062"/>
    <col min="15617" max="15617" width="15.28515625" style="3062" customWidth="1"/>
    <col min="15618" max="15618" width="15.7109375" style="3062" customWidth="1"/>
    <col min="15619" max="15619" width="17.42578125" style="3062" customWidth="1"/>
    <col min="15620" max="15620" width="17.85546875" style="3062" customWidth="1"/>
    <col min="15621" max="15622" width="17.7109375" style="3062" customWidth="1"/>
    <col min="15623" max="15623" width="15.85546875" style="3062" customWidth="1"/>
    <col min="15624" max="15625" width="13.7109375" style="3062" customWidth="1"/>
    <col min="15626" max="15872" width="9.140625" style="3062"/>
    <col min="15873" max="15873" width="15.28515625" style="3062" customWidth="1"/>
    <col min="15874" max="15874" width="15.7109375" style="3062" customWidth="1"/>
    <col min="15875" max="15875" width="17.42578125" style="3062" customWidth="1"/>
    <col min="15876" max="15876" width="17.85546875" style="3062" customWidth="1"/>
    <col min="15877" max="15878" width="17.7109375" style="3062" customWidth="1"/>
    <col min="15879" max="15879" width="15.85546875" style="3062" customWidth="1"/>
    <col min="15880" max="15881" width="13.7109375" style="3062" customWidth="1"/>
    <col min="15882" max="16128" width="9.140625" style="3062"/>
    <col min="16129" max="16129" width="15.28515625" style="3062" customWidth="1"/>
    <col min="16130" max="16130" width="15.7109375" style="3062" customWidth="1"/>
    <col min="16131" max="16131" width="17.42578125" style="3062" customWidth="1"/>
    <col min="16132" max="16132" width="17.85546875" style="3062" customWidth="1"/>
    <col min="16133" max="16134" width="17.7109375" style="3062" customWidth="1"/>
    <col min="16135" max="16135" width="15.85546875" style="3062" customWidth="1"/>
    <col min="16136" max="16137" width="13.7109375" style="3062" customWidth="1"/>
    <col min="16138" max="16384" width="9.140625" style="3062"/>
  </cols>
  <sheetData>
    <row r="1" spans="1:9" s="4671" customFormat="1" ht="17.25" customHeight="1" thickBot="1">
      <c r="A1" s="4642" t="s">
        <v>0</v>
      </c>
      <c r="G1" s="3333" t="s">
        <v>1</v>
      </c>
    </row>
    <row r="2" spans="1:9" ht="15" customHeight="1" thickTop="1" thickBot="1">
      <c r="A2" s="7323" t="s">
        <v>4344</v>
      </c>
      <c r="B2" s="7324"/>
      <c r="C2" s="7324"/>
      <c r="D2" s="7324"/>
      <c r="E2" s="7324"/>
      <c r="F2" s="7324"/>
      <c r="G2" s="7325"/>
    </row>
    <row r="3" spans="1:9" ht="21.75" customHeight="1" thickBot="1">
      <c r="A3" s="7887" t="s">
        <v>5339</v>
      </c>
      <c r="B3" s="7888"/>
      <c r="C3" s="7888"/>
      <c r="D3" s="7888"/>
      <c r="E3" s="7888"/>
      <c r="F3" s="7888"/>
      <c r="G3" s="7889"/>
    </row>
    <row r="4" spans="1:9" ht="24.75" customHeight="1" thickBot="1">
      <c r="A4" s="4672" t="s">
        <v>7</v>
      </c>
      <c r="B4" s="4673" t="s">
        <v>3630</v>
      </c>
      <c r="C4" s="4674" t="s">
        <v>4358</v>
      </c>
      <c r="D4" s="4675" t="s">
        <v>4359</v>
      </c>
      <c r="E4" s="5885" t="s">
        <v>4360</v>
      </c>
      <c r="F4" s="4675" t="s">
        <v>4359</v>
      </c>
      <c r="G4" s="4676" t="s">
        <v>4289</v>
      </c>
    </row>
    <row r="5" spans="1:9" ht="11.45" customHeight="1">
      <c r="A5" s="7706">
        <v>2006</v>
      </c>
      <c r="B5" s="4833" t="s">
        <v>14</v>
      </c>
      <c r="C5" s="4677">
        <v>233037</v>
      </c>
      <c r="D5" s="4678" t="s">
        <v>9</v>
      </c>
      <c r="E5" s="4677">
        <v>78705</v>
      </c>
      <c r="F5" s="4679" t="s">
        <v>9</v>
      </c>
      <c r="G5" s="4680">
        <f>E5/C5</f>
        <v>0.33773606766307496</v>
      </c>
    </row>
    <row r="6" spans="1:9" ht="11.45" customHeight="1">
      <c r="A6" s="7717"/>
      <c r="B6" s="4840" t="s">
        <v>15</v>
      </c>
      <c r="C6" s="4681">
        <v>307589</v>
      </c>
      <c r="D6" s="4682">
        <f>C6-C5</f>
        <v>74552</v>
      </c>
      <c r="E6" s="4681">
        <v>141989</v>
      </c>
      <c r="F6" s="4683">
        <f>E6-E5</f>
        <v>63284</v>
      </c>
      <c r="G6" s="4684">
        <f t="shared" ref="G6:G69" si="0">E6/C6</f>
        <v>0.46161923865937987</v>
      </c>
      <c r="I6" s="4685"/>
    </row>
    <row r="7" spans="1:9" ht="11.45" customHeight="1">
      <c r="A7" s="7717"/>
      <c r="B7" s="4840" t="s">
        <v>16</v>
      </c>
      <c r="C7" s="4681">
        <v>357605</v>
      </c>
      <c r="D7" s="4682">
        <f t="shared" ref="D7:D40" si="1">C7-C6</f>
        <v>50016</v>
      </c>
      <c r="E7" s="4681">
        <v>191855</v>
      </c>
      <c r="F7" s="4683">
        <f t="shared" ref="F7:F40" si="2">E7-E6</f>
        <v>49866</v>
      </c>
      <c r="G7" s="4684">
        <f t="shared" si="0"/>
        <v>0.53649976929852772</v>
      </c>
    </row>
    <row r="8" spans="1:9" ht="11.45" customHeight="1">
      <c r="A8" s="7717"/>
      <c r="B8" s="4840" t="s">
        <v>17</v>
      </c>
      <c r="C8" s="4681">
        <v>406029</v>
      </c>
      <c r="D8" s="4682">
        <f t="shared" si="1"/>
        <v>48424</v>
      </c>
      <c r="E8" s="4681">
        <v>235156</v>
      </c>
      <c r="F8" s="4683">
        <f t="shared" si="2"/>
        <v>43301</v>
      </c>
      <c r="G8" s="4684">
        <f t="shared" si="0"/>
        <v>0.57916060182893336</v>
      </c>
    </row>
    <row r="9" spans="1:9" ht="11.45" customHeight="1">
      <c r="A9" s="7717"/>
      <c r="B9" s="4840" t="s">
        <v>18</v>
      </c>
      <c r="C9" s="4681">
        <v>478140</v>
      </c>
      <c r="D9" s="4682">
        <f t="shared" si="1"/>
        <v>72111</v>
      </c>
      <c r="E9" s="4681">
        <v>313183</v>
      </c>
      <c r="F9" s="4683">
        <f t="shared" si="2"/>
        <v>78027</v>
      </c>
      <c r="G9" s="4684">
        <f t="shared" si="0"/>
        <v>0.65500271886895056</v>
      </c>
    </row>
    <row r="10" spans="1:9" ht="11.45" customHeight="1">
      <c r="A10" s="7717"/>
      <c r="B10" s="4840" t="s">
        <v>19</v>
      </c>
      <c r="C10" s="4681">
        <v>526531</v>
      </c>
      <c r="D10" s="4682">
        <f t="shared" si="1"/>
        <v>48391</v>
      </c>
      <c r="E10" s="4681">
        <v>367267</v>
      </c>
      <c r="F10" s="4683">
        <f t="shared" si="2"/>
        <v>54084</v>
      </c>
      <c r="G10" s="4684">
        <f t="shared" si="0"/>
        <v>0.69752208322017129</v>
      </c>
    </row>
    <row r="11" spans="1:9" ht="11.45" customHeight="1">
      <c r="A11" s="7717"/>
      <c r="B11" s="4840" t="s">
        <v>20</v>
      </c>
      <c r="C11" s="4681">
        <v>586669</v>
      </c>
      <c r="D11" s="4682">
        <f t="shared" si="1"/>
        <v>60138</v>
      </c>
      <c r="E11" s="4681">
        <v>434407</v>
      </c>
      <c r="F11" s="4683">
        <f t="shared" si="2"/>
        <v>67140</v>
      </c>
      <c r="G11" s="4684">
        <f t="shared" si="0"/>
        <v>0.74046353224731487</v>
      </c>
    </row>
    <row r="12" spans="1:9" ht="11.45" customHeight="1">
      <c r="A12" s="7717"/>
      <c r="B12" s="4840" t="s">
        <v>21</v>
      </c>
      <c r="C12" s="4681">
        <v>672564</v>
      </c>
      <c r="D12" s="4682">
        <f t="shared" si="1"/>
        <v>85895</v>
      </c>
      <c r="E12" s="4681">
        <v>522388</v>
      </c>
      <c r="F12" s="4683">
        <f t="shared" si="2"/>
        <v>87981</v>
      </c>
      <c r="G12" s="4684">
        <f t="shared" si="0"/>
        <v>0.7767112126132234</v>
      </c>
    </row>
    <row r="13" spans="1:9" ht="11.45" customHeight="1">
      <c r="A13" s="7717"/>
      <c r="B13" s="4840" t="s">
        <v>22</v>
      </c>
      <c r="C13" s="4681">
        <v>727556</v>
      </c>
      <c r="D13" s="4682">
        <f t="shared" si="1"/>
        <v>54992</v>
      </c>
      <c r="E13" s="4681">
        <v>580713</v>
      </c>
      <c r="F13" s="4683">
        <f t="shared" si="2"/>
        <v>58325</v>
      </c>
      <c r="G13" s="4684">
        <f t="shared" si="0"/>
        <v>0.7981694879844301</v>
      </c>
    </row>
    <row r="14" spans="1:9" ht="11.45" customHeight="1">
      <c r="A14" s="7717"/>
      <c r="B14" s="4840" t="s">
        <v>23</v>
      </c>
      <c r="C14" s="4681">
        <v>791908</v>
      </c>
      <c r="D14" s="4682">
        <f t="shared" si="1"/>
        <v>64352</v>
      </c>
      <c r="E14" s="4681">
        <v>640854</v>
      </c>
      <c r="F14" s="4683">
        <f t="shared" si="2"/>
        <v>60141</v>
      </c>
      <c r="G14" s="4684">
        <f t="shared" si="0"/>
        <v>0.80925309505649645</v>
      </c>
    </row>
    <row r="15" spans="1:9" ht="11.45" customHeight="1">
      <c r="A15" s="7717"/>
      <c r="B15" s="4840" t="s">
        <v>24</v>
      </c>
      <c r="C15" s="4681">
        <v>877868</v>
      </c>
      <c r="D15" s="4682">
        <f t="shared" si="1"/>
        <v>85960</v>
      </c>
      <c r="E15" s="4681">
        <v>726822</v>
      </c>
      <c r="F15" s="4683">
        <f t="shared" si="2"/>
        <v>85968</v>
      </c>
      <c r="G15" s="4684">
        <f t="shared" si="0"/>
        <v>0.82793996363918043</v>
      </c>
    </row>
    <row r="16" spans="1:9" ht="11.45" customHeight="1" thickBot="1">
      <c r="A16" s="7707"/>
      <c r="B16" s="4848" t="s">
        <v>25</v>
      </c>
      <c r="C16" s="4686">
        <v>951355</v>
      </c>
      <c r="D16" s="4687">
        <f t="shared" si="1"/>
        <v>73487</v>
      </c>
      <c r="E16" s="4686">
        <v>816504</v>
      </c>
      <c r="F16" s="4688">
        <f t="shared" si="2"/>
        <v>89682</v>
      </c>
      <c r="G16" s="4689">
        <f t="shared" si="0"/>
        <v>0.85825375385634173</v>
      </c>
    </row>
    <row r="17" spans="1:7" ht="11.45" customHeight="1">
      <c r="A17" s="7706">
        <v>2007</v>
      </c>
      <c r="B17" s="5008" t="s">
        <v>14</v>
      </c>
      <c r="C17" s="4677">
        <v>285312</v>
      </c>
      <c r="D17" s="4690" t="s">
        <v>9</v>
      </c>
      <c r="E17" s="4677">
        <v>84232</v>
      </c>
      <c r="F17" s="4691" t="s">
        <v>9</v>
      </c>
      <c r="G17" s="4680">
        <f>E17/C17</f>
        <v>0.29522768057424853</v>
      </c>
    </row>
    <row r="18" spans="1:7" ht="11.45" customHeight="1">
      <c r="A18" s="7717"/>
      <c r="B18" s="5009" t="s">
        <v>15</v>
      </c>
      <c r="C18" s="4681">
        <v>359325</v>
      </c>
      <c r="D18" s="4682">
        <f t="shared" si="1"/>
        <v>74013</v>
      </c>
      <c r="E18" s="4681">
        <v>159855</v>
      </c>
      <c r="F18" s="4683">
        <f t="shared" si="2"/>
        <v>75623</v>
      </c>
      <c r="G18" s="4684">
        <f t="shared" si="0"/>
        <v>0.44487580880818201</v>
      </c>
    </row>
    <row r="19" spans="1:7" ht="11.45" customHeight="1">
      <c r="A19" s="7717"/>
      <c r="B19" s="5009" t="s">
        <v>16</v>
      </c>
      <c r="C19" s="4681">
        <v>415926</v>
      </c>
      <c r="D19" s="4682">
        <f t="shared" si="1"/>
        <v>56601</v>
      </c>
      <c r="E19" s="4681">
        <v>209266</v>
      </c>
      <c r="F19" s="4683">
        <f t="shared" si="2"/>
        <v>49411</v>
      </c>
      <c r="G19" s="4684">
        <f t="shared" si="0"/>
        <v>0.50313276880983637</v>
      </c>
    </row>
    <row r="20" spans="1:7" ht="11.45" customHeight="1">
      <c r="A20" s="7717"/>
      <c r="B20" s="5009" t="s">
        <v>17</v>
      </c>
      <c r="C20" s="4681">
        <v>464879</v>
      </c>
      <c r="D20" s="4682">
        <f t="shared" si="1"/>
        <v>48953</v>
      </c>
      <c r="E20" s="4681">
        <v>249505</v>
      </c>
      <c r="F20" s="4683">
        <f t="shared" si="2"/>
        <v>40239</v>
      </c>
      <c r="G20" s="4684">
        <f t="shared" si="0"/>
        <v>0.53670955237814566</v>
      </c>
    </row>
    <row r="21" spans="1:7" ht="11.45" customHeight="1">
      <c r="A21" s="7717"/>
      <c r="B21" s="5009" t="s">
        <v>18</v>
      </c>
      <c r="C21" s="4681">
        <v>540662</v>
      </c>
      <c r="D21" s="4682">
        <f t="shared" si="1"/>
        <v>75783</v>
      </c>
      <c r="E21" s="4681">
        <v>337461</v>
      </c>
      <c r="F21" s="4683">
        <f t="shared" si="2"/>
        <v>87956</v>
      </c>
      <c r="G21" s="4684">
        <f t="shared" si="0"/>
        <v>0.62416260066363083</v>
      </c>
    </row>
    <row r="22" spans="1:7" ht="11.45" customHeight="1">
      <c r="A22" s="7717"/>
      <c r="B22" s="5009" t="s">
        <v>19</v>
      </c>
      <c r="C22" s="4681">
        <v>591444</v>
      </c>
      <c r="D22" s="4682">
        <f t="shared" si="1"/>
        <v>50782</v>
      </c>
      <c r="E22" s="4681">
        <v>393310</v>
      </c>
      <c r="F22" s="4683">
        <f t="shared" si="2"/>
        <v>55849</v>
      </c>
      <c r="G22" s="4684">
        <f t="shared" si="0"/>
        <v>0.66499956039794128</v>
      </c>
    </row>
    <row r="23" spans="1:7" ht="11.45" customHeight="1">
      <c r="A23" s="7717"/>
      <c r="B23" s="5009" t="s">
        <v>20</v>
      </c>
      <c r="C23" s="4681">
        <v>660864</v>
      </c>
      <c r="D23" s="4682">
        <f t="shared" si="1"/>
        <v>69420</v>
      </c>
      <c r="E23" s="4681">
        <v>469267</v>
      </c>
      <c r="F23" s="4683">
        <f t="shared" si="2"/>
        <v>75957</v>
      </c>
      <c r="G23" s="4684">
        <f t="shared" si="0"/>
        <v>0.71008104541932981</v>
      </c>
    </row>
    <row r="24" spans="1:7" ht="11.45" customHeight="1">
      <c r="A24" s="7717"/>
      <c r="B24" s="5009" t="s">
        <v>21</v>
      </c>
      <c r="C24" s="4681">
        <v>755504</v>
      </c>
      <c r="D24" s="4682">
        <f t="shared" si="1"/>
        <v>94640</v>
      </c>
      <c r="E24" s="4681">
        <v>575003</v>
      </c>
      <c r="F24" s="4683">
        <f t="shared" si="2"/>
        <v>105736</v>
      </c>
      <c r="G24" s="4684">
        <f t="shared" si="0"/>
        <v>0.76108531523327472</v>
      </c>
    </row>
    <row r="25" spans="1:7" ht="11.45" customHeight="1">
      <c r="A25" s="7717"/>
      <c r="B25" s="5009" t="s">
        <v>22</v>
      </c>
      <c r="C25" s="4681">
        <v>813219</v>
      </c>
      <c r="D25" s="4682">
        <f t="shared" si="1"/>
        <v>57715</v>
      </c>
      <c r="E25" s="4681">
        <v>629422</v>
      </c>
      <c r="F25" s="4683">
        <f t="shared" si="2"/>
        <v>54419</v>
      </c>
      <c r="G25" s="4684">
        <f t="shared" si="0"/>
        <v>0.77398831065186624</v>
      </c>
    </row>
    <row r="26" spans="1:7" ht="11.45" customHeight="1">
      <c r="A26" s="7717"/>
      <c r="B26" s="5009" t="s">
        <v>23</v>
      </c>
      <c r="C26" s="4681">
        <v>878377</v>
      </c>
      <c r="D26" s="4682">
        <f t="shared" si="1"/>
        <v>65158</v>
      </c>
      <c r="E26" s="4681">
        <v>699604</v>
      </c>
      <c r="F26" s="4683">
        <f t="shared" si="2"/>
        <v>70182</v>
      </c>
      <c r="G26" s="4684">
        <f t="shared" si="0"/>
        <v>0.79647349600456296</v>
      </c>
    </row>
    <row r="27" spans="1:7" ht="11.45" customHeight="1">
      <c r="A27" s="7717"/>
      <c r="B27" s="5009" t="s">
        <v>24</v>
      </c>
      <c r="C27" s="4681">
        <v>980578</v>
      </c>
      <c r="D27" s="4682">
        <f t="shared" si="1"/>
        <v>102201</v>
      </c>
      <c r="E27" s="4681">
        <v>807040</v>
      </c>
      <c r="F27" s="4683">
        <f t="shared" si="2"/>
        <v>107436</v>
      </c>
      <c r="G27" s="4684">
        <f t="shared" si="0"/>
        <v>0.82302478742129637</v>
      </c>
    </row>
    <row r="28" spans="1:7" ht="11.45" customHeight="1" thickBot="1">
      <c r="A28" s="7707"/>
      <c r="B28" s="5010" t="s">
        <v>25</v>
      </c>
      <c r="C28" s="4686">
        <v>1046650</v>
      </c>
      <c r="D28" s="4687">
        <f t="shared" si="1"/>
        <v>66072</v>
      </c>
      <c r="E28" s="4686">
        <v>884503</v>
      </c>
      <c r="F28" s="4688">
        <f t="shared" si="2"/>
        <v>77463</v>
      </c>
      <c r="G28" s="4689">
        <f t="shared" si="0"/>
        <v>0.84508001719772607</v>
      </c>
    </row>
    <row r="29" spans="1:7" ht="11.45" customHeight="1">
      <c r="A29" s="7706">
        <v>2008</v>
      </c>
      <c r="B29" s="5008" t="s">
        <v>14</v>
      </c>
      <c r="C29" s="4677">
        <v>327075</v>
      </c>
      <c r="D29" s="4690" t="s">
        <v>9</v>
      </c>
      <c r="E29" s="4677">
        <v>100661</v>
      </c>
      <c r="F29" s="4691" t="s">
        <v>9</v>
      </c>
      <c r="G29" s="4680">
        <f t="shared" si="0"/>
        <v>0.3077612168462891</v>
      </c>
    </row>
    <row r="30" spans="1:7" ht="11.45" customHeight="1">
      <c r="A30" s="7717"/>
      <c r="B30" s="5009" t="s">
        <v>15</v>
      </c>
      <c r="C30" s="4681">
        <v>413735</v>
      </c>
      <c r="D30" s="4682">
        <f>C30-C29</f>
        <v>86660</v>
      </c>
      <c r="E30" s="4681">
        <v>184610</v>
      </c>
      <c r="F30" s="4683">
        <f>E30-E29</f>
        <v>83949</v>
      </c>
      <c r="G30" s="4684">
        <f t="shared" si="0"/>
        <v>0.44620348773973678</v>
      </c>
    </row>
    <row r="31" spans="1:7" ht="11.45" customHeight="1">
      <c r="A31" s="7717"/>
      <c r="B31" s="5009" t="s">
        <v>16</v>
      </c>
      <c r="C31" s="4681">
        <v>475656</v>
      </c>
      <c r="D31" s="4682">
        <f t="shared" si="1"/>
        <v>61921</v>
      </c>
      <c r="E31" s="4681">
        <v>231571</v>
      </c>
      <c r="F31" s="4683">
        <f t="shared" si="2"/>
        <v>46961</v>
      </c>
      <c r="G31" s="4684">
        <f t="shared" si="0"/>
        <v>0.48684553542896547</v>
      </c>
    </row>
    <row r="32" spans="1:7" ht="11.45" customHeight="1">
      <c r="A32" s="7717"/>
      <c r="B32" s="5009" t="s">
        <v>17</v>
      </c>
      <c r="C32" s="4681">
        <v>543237</v>
      </c>
      <c r="D32" s="4682">
        <f t="shared" si="1"/>
        <v>67581</v>
      </c>
      <c r="E32" s="4681">
        <v>301304</v>
      </c>
      <c r="F32" s="4683">
        <f t="shared" si="2"/>
        <v>69733</v>
      </c>
      <c r="G32" s="4684">
        <f t="shared" si="0"/>
        <v>0.55464557826510341</v>
      </c>
    </row>
    <row r="33" spans="1:7" ht="11.45" customHeight="1">
      <c r="A33" s="7717"/>
      <c r="B33" s="5009" t="s">
        <v>18</v>
      </c>
      <c r="C33" s="4681">
        <v>648815</v>
      </c>
      <c r="D33" s="4682">
        <f t="shared" si="1"/>
        <v>105578</v>
      </c>
      <c r="E33" s="4681">
        <v>405064</v>
      </c>
      <c r="F33" s="4683">
        <f t="shared" si="2"/>
        <v>103760</v>
      </c>
      <c r="G33" s="4684">
        <f t="shared" si="0"/>
        <v>0.62431355625255269</v>
      </c>
    </row>
    <row r="34" spans="1:7" ht="11.45" customHeight="1">
      <c r="A34" s="7717"/>
      <c r="B34" s="5009" t="s">
        <v>19</v>
      </c>
      <c r="C34" s="4681">
        <v>695998</v>
      </c>
      <c r="D34" s="4682">
        <f t="shared" si="1"/>
        <v>47183</v>
      </c>
      <c r="E34" s="4681">
        <v>458088</v>
      </c>
      <c r="F34" s="4683">
        <f t="shared" si="2"/>
        <v>53024</v>
      </c>
      <c r="G34" s="4684">
        <f t="shared" si="0"/>
        <v>0.65817430509857788</v>
      </c>
    </row>
    <row r="35" spans="1:7" ht="11.45" customHeight="1">
      <c r="A35" s="7717"/>
      <c r="B35" s="5009" t="s">
        <v>20</v>
      </c>
      <c r="C35" s="4681">
        <v>760407</v>
      </c>
      <c r="D35" s="4682">
        <f t="shared" si="1"/>
        <v>64409</v>
      </c>
      <c r="E35" s="4681">
        <v>534178</v>
      </c>
      <c r="F35" s="4683">
        <f t="shared" si="2"/>
        <v>76090</v>
      </c>
      <c r="G35" s="4684">
        <f t="shared" si="0"/>
        <v>0.70248958781284232</v>
      </c>
    </row>
    <row r="36" spans="1:7" ht="11.45" customHeight="1">
      <c r="A36" s="7717"/>
      <c r="B36" s="5009" t="s">
        <v>21</v>
      </c>
      <c r="C36" s="4681">
        <v>876758</v>
      </c>
      <c r="D36" s="4682">
        <f t="shared" si="1"/>
        <v>116351</v>
      </c>
      <c r="E36" s="4681">
        <v>668645</v>
      </c>
      <c r="F36" s="4683">
        <f t="shared" si="2"/>
        <v>134467</v>
      </c>
      <c r="G36" s="4684">
        <f t="shared" si="0"/>
        <v>0.76263347468742804</v>
      </c>
    </row>
    <row r="37" spans="1:7" ht="11.45" customHeight="1">
      <c r="A37" s="7717"/>
      <c r="B37" s="5009" t="s">
        <v>22</v>
      </c>
      <c r="C37" s="4681">
        <v>945173</v>
      </c>
      <c r="D37" s="4682">
        <f t="shared" si="1"/>
        <v>68415</v>
      </c>
      <c r="E37" s="4681">
        <v>736445</v>
      </c>
      <c r="F37" s="4683">
        <f t="shared" si="2"/>
        <v>67800</v>
      </c>
      <c r="G37" s="4684">
        <f t="shared" si="0"/>
        <v>0.77916423765807952</v>
      </c>
    </row>
    <row r="38" spans="1:7" ht="11.45" customHeight="1">
      <c r="A38" s="7717"/>
      <c r="B38" s="5009" t="s">
        <v>23</v>
      </c>
      <c r="C38" s="4681">
        <v>1024955</v>
      </c>
      <c r="D38" s="4682">
        <f t="shared" si="1"/>
        <v>79782</v>
      </c>
      <c r="E38" s="4681">
        <v>808269</v>
      </c>
      <c r="F38" s="4683">
        <f t="shared" si="2"/>
        <v>71824</v>
      </c>
      <c r="G38" s="4684">
        <f t="shared" si="0"/>
        <v>0.78858974296432527</v>
      </c>
    </row>
    <row r="39" spans="1:7" ht="11.45" customHeight="1">
      <c r="A39" s="7717"/>
      <c r="B39" s="5009" t="s">
        <v>24</v>
      </c>
      <c r="C39" s="4681">
        <v>1133250</v>
      </c>
      <c r="D39" s="4682">
        <f t="shared" si="1"/>
        <v>108295</v>
      </c>
      <c r="E39" s="4681">
        <v>907477</v>
      </c>
      <c r="F39" s="4683">
        <f t="shared" si="2"/>
        <v>99208</v>
      </c>
      <c r="G39" s="4684">
        <f t="shared" si="0"/>
        <v>0.80077388043238473</v>
      </c>
    </row>
    <row r="40" spans="1:7" ht="11.45" customHeight="1" thickBot="1">
      <c r="A40" s="7717"/>
      <c r="B40" s="5011" t="s">
        <v>25</v>
      </c>
      <c r="C40" s="4692">
        <v>1183780</v>
      </c>
      <c r="D40" s="4693">
        <f t="shared" si="1"/>
        <v>50530</v>
      </c>
      <c r="E40" s="4692">
        <v>965734</v>
      </c>
      <c r="F40" s="4694">
        <f t="shared" si="2"/>
        <v>58257</v>
      </c>
      <c r="G40" s="4689">
        <f t="shared" si="0"/>
        <v>0.81580530166078158</v>
      </c>
    </row>
    <row r="41" spans="1:7" ht="11.45" customHeight="1">
      <c r="A41" s="7440">
        <v>2009</v>
      </c>
      <c r="B41" s="4833" t="s">
        <v>14</v>
      </c>
      <c r="C41" s="4677">
        <v>374135</v>
      </c>
      <c r="D41" s="4691" t="s">
        <v>9</v>
      </c>
      <c r="E41" s="4677">
        <v>93633</v>
      </c>
      <c r="F41" s="4691" t="s">
        <v>9</v>
      </c>
      <c r="G41" s="4680">
        <f>E41/C41</f>
        <v>0.25026527857591513</v>
      </c>
    </row>
    <row r="42" spans="1:7" ht="11.45" customHeight="1">
      <c r="A42" s="7441"/>
      <c r="B42" s="4840" t="s">
        <v>15</v>
      </c>
      <c r="C42" s="4695">
        <v>458856</v>
      </c>
      <c r="D42" s="4696">
        <f>C42-C41</f>
        <v>84721</v>
      </c>
      <c r="E42" s="4695">
        <v>175948</v>
      </c>
      <c r="F42" s="4683">
        <f>E42-E41</f>
        <v>82315</v>
      </c>
      <c r="G42" s="4684">
        <f t="shared" si="0"/>
        <v>0.38344927384626115</v>
      </c>
    </row>
    <row r="43" spans="1:7" ht="11.45" customHeight="1">
      <c r="A43" s="7441"/>
      <c r="B43" s="4840" t="s">
        <v>16</v>
      </c>
      <c r="C43" s="4695">
        <v>531632</v>
      </c>
      <c r="D43" s="4696">
        <f t="shared" ref="D43:D52" si="3">C43-C42</f>
        <v>72776</v>
      </c>
      <c r="E43" s="4695">
        <v>226717</v>
      </c>
      <c r="F43" s="4683">
        <f t="shared" ref="F43:F52" si="4">E43-E42</f>
        <v>50769</v>
      </c>
      <c r="G43" s="4684">
        <f t="shared" si="0"/>
        <v>0.42645476570259128</v>
      </c>
    </row>
    <row r="44" spans="1:7" ht="11.45" customHeight="1">
      <c r="A44" s="7441"/>
      <c r="B44" s="4840" t="s">
        <v>17</v>
      </c>
      <c r="C44" s="4681">
        <v>596299</v>
      </c>
      <c r="D44" s="4696">
        <f t="shared" si="3"/>
        <v>64667</v>
      </c>
      <c r="E44" s="4681">
        <v>283395</v>
      </c>
      <c r="F44" s="4683">
        <f t="shared" si="4"/>
        <v>56678</v>
      </c>
      <c r="G44" s="4684">
        <f t="shared" si="0"/>
        <v>0.47525654076226859</v>
      </c>
    </row>
    <row r="45" spans="1:7" ht="11.45" customHeight="1">
      <c r="A45" s="7441"/>
      <c r="B45" s="4840" t="s">
        <v>18</v>
      </c>
      <c r="C45" s="4681">
        <v>671501</v>
      </c>
      <c r="D45" s="4696">
        <f t="shared" si="3"/>
        <v>75202</v>
      </c>
      <c r="E45" s="4681">
        <v>369713</v>
      </c>
      <c r="F45" s="4683">
        <f t="shared" si="4"/>
        <v>86318</v>
      </c>
      <c r="G45" s="4684">
        <f t="shared" si="0"/>
        <v>0.55057699095012513</v>
      </c>
    </row>
    <row r="46" spans="1:7" ht="11.45" customHeight="1">
      <c r="A46" s="7441"/>
      <c r="B46" s="4840" t="s">
        <v>19</v>
      </c>
      <c r="C46" s="4681">
        <v>726114</v>
      </c>
      <c r="D46" s="4696">
        <f t="shared" si="3"/>
        <v>54613</v>
      </c>
      <c r="E46" s="4681">
        <v>427830</v>
      </c>
      <c r="F46" s="4683">
        <f t="shared" si="4"/>
        <v>58117</v>
      </c>
      <c r="G46" s="4684">
        <f t="shared" si="0"/>
        <v>0.58920500086763239</v>
      </c>
    </row>
    <row r="47" spans="1:7" ht="11.45" customHeight="1">
      <c r="A47" s="7441"/>
      <c r="B47" s="4840" t="s">
        <v>20</v>
      </c>
      <c r="C47" s="4697">
        <v>787815</v>
      </c>
      <c r="D47" s="4696">
        <f t="shared" si="3"/>
        <v>61701</v>
      </c>
      <c r="E47" s="4697">
        <v>507349</v>
      </c>
      <c r="F47" s="4683">
        <f t="shared" si="4"/>
        <v>79519</v>
      </c>
      <c r="G47" s="4684">
        <f t="shared" si="0"/>
        <v>0.64399510037254937</v>
      </c>
    </row>
    <row r="48" spans="1:7" ht="11.45" customHeight="1">
      <c r="A48" s="7441"/>
      <c r="B48" s="4840" t="s">
        <v>21</v>
      </c>
      <c r="C48" s="4697">
        <v>910577</v>
      </c>
      <c r="D48" s="4696">
        <f t="shared" si="3"/>
        <v>122762</v>
      </c>
      <c r="E48" s="4697">
        <v>631987</v>
      </c>
      <c r="F48" s="4683">
        <f t="shared" si="4"/>
        <v>124638</v>
      </c>
      <c r="G48" s="4684">
        <f t="shared" si="0"/>
        <v>0.69405113461025258</v>
      </c>
    </row>
    <row r="49" spans="1:7" ht="11.45" customHeight="1">
      <c r="A49" s="7441"/>
      <c r="B49" s="4840" t="s">
        <v>22</v>
      </c>
      <c r="C49" s="4697">
        <v>978180</v>
      </c>
      <c r="D49" s="4696">
        <f t="shared" si="3"/>
        <v>67603</v>
      </c>
      <c r="E49" s="4697">
        <v>702670</v>
      </c>
      <c r="F49" s="4683">
        <f t="shared" si="4"/>
        <v>70683</v>
      </c>
      <c r="G49" s="4684">
        <f t="shared" si="0"/>
        <v>0.71834427201537554</v>
      </c>
    </row>
    <row r="50" spans="1:7" ht="11.45" customHeight="1">
      <c r="A50" s="7441"/>
      <c r="B50" s="4840" t="s">
        <v>23</v>
      </c>
      <c r="C50" s="4681">
        <v>1037753</v>
      </c>
      <c r="D50" s="4696">
        <f t="shared" si="3"/>
        <v>59573</v>
      </c>
      <c r="E50" s="4681">
        <v>765726</v>
      </c>
      <c r="F50" s="4683">
        <f t="shared" si="4"/>
        <v>63056</v>
      </c>
      <c r="G50" s="4684">
        <f t="shared" si="0"/>
        <v>0.73786922321592907</v>
      </c>
    </row>
    <row r="51" spans="1:7" ht="11.45" customHeight="1">
      <c r="A51" s="7441"/>
      <c r="B51" s="4840" t="s">
        <v>24</v>
      </c>
      <c r="C51" s="4697">
        <v>1185341</v>
      </c>
      <c r="D51" s="4696">
        <f t="shared" si="3"/>
        <v>147588</v>
      </c>
      <c r="E51" s="4697">
        <v>876468</v>
      </c>
      <c r="F51" s="4683">
        <f t="shared" si="4"/>
        <v>110742</v>
      </c>
      <c r="G51" s="4684">
        <f t="shared" si="0"/>
        <v>0.7394226640266387</v>
      </c>
    </row>
    <row r="52" spans="1:7" ht="11.45" customHeight="1" thickBot="1">
      <c r="A52" s="7441"/>
      <c r="B52" s="4857" t="s">
        <v>25</v>
      </c>
      <c r="C52" s="4692">
        <v>1267696</v>
      </c>
      <c r="D52" s="4698">
        <f t="shared" si="3"/>
        <v>82355</v>
      </c>
      <c r="E52" s="4692">
        <v>993221</v>
      </c>
      <c r="F52" s="4694">
        <f t="shared" si="4"/>
        <v>116753</v>
      </c>
      <c r="G52" s="4689">
        <f t="shared" si="0"/>
        <v>0.78348515732478452</v>
      </c>
    </row>
    <row r="53" spans="1:7" ht="11.45" customHeight="1">
      <c r="A53" s="7440">
        <v>2010</v>
      </c>
      <c r="B53" s="4833" t="s">
        <v>14</v>
      </c>
      <c r="C53" s="4699">
        <v>463400</v>
      </c>
      <c r="D53" s="4691" t="s">
        <v>9</v>
      </c>
      <c r="E53" s="4699">
        <v>129020</v>
      </c>
      <c r="F53" s="4691" t="s">
        <v>9</v>
      </c>
      <c r="G53" s="4680">
        <f t="shared" si="0"/>
        <v>0.27842037116961588</v>
      </c>
    </row>
    <row r="54" spans="1:7" ht="11.45" customHeight="1">
      <c r="A54" s="7441"/>
      <c r="B54" s="4840" t="s">
        <v>15</v>
      </c>
      <c r="C54" s="4697">
        <v>588358</v>
      </c>
      <c r="D54" s="4683">
        <f t="shared" ref="D54:D64" si="5">C54-C53</f>
        <v>124958</v>
      </c>
      <c r="E54" s="4697">
        <v>234370</v>
      </c>
      <c r="F54" s="4683">
        <f t="shared" ref="F54:F64" si="6">E54-E53</f>
        <v>105350</v>
      </c>
      <c r="G54" s="4684">
        <f t="shared" si="0"/>
        <v>0.3983459050442078</v>
      </c>
    </row>
    <row r="55" spans="1:7" ht="11.45" customHeight="1">
      <c r="A55" s="7441"/>
      <c r="B55" s="4840" t="s">
        <v>16</v>
      </c>
      <c r="C55" s="4681">
        <v>677218</v>
      </c>
      <c r="D55" s="4683">
        <f t="shared" si="5"/>
        <v>88860</v>
      </c>
      <c r="E55" s="4681">
        <v>324506</v>
      </c>
      <c r="F55" s="4683">
        <f t="shared" si="6"/>
        <v>90136</v>
      </c>
      <c r="G55" s="4684">
        <f t="shared" si="0"/>
        <v>0.47917509575941575</v>
      </c>
    </row>
    <row r="56" spans="1:7" ht="11.45" customHeight="1">
      <c r="A56" s="7441"/>
      <c r="B56" s="4840" t="s">
        <v>17</v>
      </c>
      <c r="C56" s="4681">
        <v>751757</v>
      </c>
      <c r="D56" s="4683">
        <f t="shared" si="5"/>
        <v>74539</v>
      </c>
      <c r="E56" s="4681">
        <v>394662</v>
      </c>
      <c r="F56" s="4683">
        <f t="shared" si="6"/>
        <v>70156</v>
      </c>
      <c r="G56" s="4684">
        <f t="shared" si="0"/>
        <v>0.52498613248696058</v>
      </c>
    </row>
    <row r="57" spans="1:7" ht="11.45" customHeight="1">
      <c r="A57" s="7441"/>
      <c r="B57" s="4840" t="s">
        <v>18</v>
      </c>
      <c r="C57" s="4681">
        <v>866779</v>
      </c>
      <c r="D57" s="4683">
        <f t="shared" si="5"/>
        <v>115022</v>
      </c>
      <c r="E57" s="4681">
        <v>513903</v>
      </c>
      <c r="F57" s="4683">
        <f t="shared" si="6"/>
        <v>119241</v>
      </c>
      <c r="G57" s="4684">
        <f t="shared" si="0"/>
        <v>0.59288815257407024</v>
      </c>
    </row>
    <row r="58" spans="1:7" ht="11.45" customHeight="1">
      <c r="A58" s="7441"/>
      <c r="B58" s="4840" t="s">
        <v>19</v>
      </c>
      <c r="C58" s="4681">
        <v>942056</v>
      </c>
      <c r="D58" s="4683">
        <f t="shared" si="5"/>
        <v>75277</v>
      </c>
      <c r="E58" s="4681">
        <v>593977</v>
      </c>
      <c r="F58" s="4683">
        <f t="shared" si="6"/>
        <v>80074</v>
      </c>
      <c r="G58" s="4684">
        <f t="shared" si="0"/>
        <v>0.63051134964375788</v>
      </c>
    </row>
    <row r="59" spans="1:7" ht="11.45" customHeight="1">
      <c r="A59" s="7441"/>
      <c r="B59" s="4840" t="s">
        <v>20</v>
      </c>
      <c r="C59" s="4681">
        <v>1023885</v>
      </c>
      <c r="D59" s="4683">
        <f t="shared" si="5"/>
        <v>81829</v>
      </c>
      <c r="E59" s="4681">
        <v>676192</v>
      </c>
      <c r="F59" s="4683">
        <f t="shared" si="6"/>
        <v>82215</v>
      </c>
      <c r="G59" s="4684">
        <f t="shared" si="0"/>
        <v>0.66041791802790351</v>
      </c>
    </row>
    <row r="60" spans="1:7" ht="11.45" customHeight="1">
      <c r="A60" s="7441"/>
      <c r="B60" s="4840" t="s">
        <v>21</v>
      </c>
      <c r="C60" s="4681">
        <v>1162865</v>
      </c>
      <c r="D60" s="4683">
        <f t="shared" si="5"/>
        <v>138980</v>
      </c>
      <c r="E60" s="4681">
        <v>840321</v>
      </c>
      <c r="F60" s="4683">
        <f t="shared" si="6"/>
        <v>164129</v>
      </c>
      <c r="G60" s="4684">
        <f t="shared" si="0"/>
        <v>0.72262988395041561</v>
      </c>
    </row>
    <row r="61" spans="1:7" ht="11.45" customHeight="1">
      <c r="A61" s="7441"/>
      <c r="B61" s="4840" t="s">
        <v>22</v>
      </c>
      <c r="C61" s="4681">
        <v>1246566</v>
      </c>
      <c r="D61" s="4683">
        <f t="shared" si="5"/>
        <v>83701</v>
      </c>
      <c r="E61" s="4681">
        <v>922134</v>
      </c>
      <c r="F61" s="4683">
        <f t="shared" si="6"/>
        <v>81813</v>
      </c>
      <c r="G61" s="4684">
        <f t="shared" si="0"/>
        <v>0.73973941211295668</v>
      </c>
    </row>
    <row r="62" spans="1:7" ht="11.45" customHeight="1">
      <c r="A62" s="7441"/>
      <c r="B62" s="4840" t="s">
        <v>23</v>
      </c>
      <c r="C62" s="4681">
        <v>1330335</v>
      </c>
      <c r="D62" s="4683">
        <f t="shared" si="5"/>
        <v>83769</v>
      </c>
      <c r="E62" s="4681">
        <v>1001432</v>
      </c>
      <c r="F62" s="4683">
        <f t="shared" si="6"/>
        <v>79298</v>
      </c>
      <c r="G62" s="4684">
        <f t="shared" si="0"/>
        <v>0.75276678430620858</v>
      </c>
    </row>
    <row r="63" spans="1:7" ht="11.45" customHeight="1">
      <c r="A63" s="7441"/>
      <c r="B63" s="4840" t="s">
        <v>24</v>
      </c>
      <c r="C63" s="4681">
        <v>1496147</v>
      </c>
      <c r="D63" s="4683">
        <f t="shared" si="5"/>
        <v>165812</v>
      </c>
      <c r="E63" s="4681">
        <v>1150506</v>
      </c>
      <c r="F63" s="4683">
        <f t="shared" si="6"/>
        <v>149074</v>
      </c>
      <c r="G63" s="4684">
        <f t="shared" si="0"/>
        <v>0.76897925137035328</v>
      </c>
    </row>
    <row r="64" spans="1:7" ht="11.45" customHeight="1" thickBot="1">
      <c r="A64" s="7441"/>
      <c r="B64" s="4857" t="s">
        <v>25</v>
      </c>
      <c r="C64" s="4700">
        <v>1588756</v>
      </c>
      <c r="D64" s="4694">
        <f t="shared" si="5"/>
        <v>92609</v>
      </c>
      <c r="E64" s="4700">
        <v>1243374</v>
      </c>
      <c r="F64" s="4694">
        <f t="shared" si="6"/>
        <v>92868</v>
      </c>
      <c r="G64" s="4689">
        <f t="shared" si="0"/>
        <v>0.78260853145479858</v>
      </c>
    </row>
    <row r="65" spans="1:10" ht="11.45" customHeight="1">
      <c r="A65" s="7440">
        <v>2011</v>
      </c>
      <c r="B65" s="4833" t="s">
        <v>14</v>
      </c>
      <c r="C65" s="4701">
        <v>569082</v>
      </c>
      <c r="D65" s="4691" t="s">
        <v>9</v>
      </c>
      <c r="E65" s="4701">
        <v>140709</v>
      </c>
      <c r="F65" s="4691" t="s">
        <v>9</v>
      </c>
      <c r="G65" s="4680">
        <f t="shared" si="0"/>
        <v>0.24725610720423419</v>
      </c>
    </row>
    <row r="66" spans="1:10" ht="11.45" customHeight="1">
      <c r="A66" s="7441"/>
      <c r="B66" s="4840" t="s">
        <v>15</v>
      </c>
      <c r="C66" s="4702">
        <v>716499</v>
      </c>
      <c r="D66" s="4683">
        <f t="shared" ref="D66:D100" si="7">C66-C65</f>
        <v>147417</v>
      </c>
      <c r="E66" s="4702">
        <v>259925</v>
      </c>
      <c r="F66" s="4683">
        <f t="shared" ref="F66:F100" si="8">E66-E65</f>
        <v>119216</v>
      </c>
      <c r="G66" s="4684">
        <f t="shared" si="0"/>
        <v>0.36277091803338174</v>
      </c>
    </row>
    <row r="67" spans="1:10" ht="11.45" customHeight="1">
      <c r="A67" s="7441"/>
      <c r="B67" s="4840" t="s">
        <v>16</v>
      </c>
      <c r="C67" s="4702">
        <v>822544</v>
      </c>
      <c r="D67" s="4683">
        <f t="shared" si="7"/>
        <v>106045</v>
      </c>
      <c r="E67" s="4702">
        <v>351963</v>
      </c>
      <c r="F67" s="4683">
        <f t="shared" si="8"/>
        <v>92038</v>
      </c>
      <c r="G67" s="4684">
        <f t="shared" si="0"/>
        <v>0.42789565056702134</v>
      </c>
    </row>
    <row r="68" spans="1:10" ht="11.45" customHeight="1">
      <c r="A68" s="7441"/>
      <c r="B68" s="4840" t="s">
        <v>17</v>
      </c>
      <c r="C68" s="4702">
        <v>1002966</v>
      </c>
      <c r="D68" s="4683">
        <f t="shared" si="7"/>
        <v>180422</v>
      </c>
      <c r="E68" s="4702">
        <v>428362</v>
      </c>
      <c r="F68" s="4683">
        <f t="shared" si="8"/>
        <v>76399</v>
      </c>
      <c r="G68" s="4684">
        <f t="shared" si="0"/>
        <v>0.42709523553141382</v>
      </c>
    </row>
    <row r="69" spans="1:10" ht="11.45" customHeight="1">
      <c r="A69" s="7441"/>
      <c r="B69" s="4840" t="s">
        <v>18</v>
      </c>
      <c r="C69" s="4702">
        <v>1133190</v>
      </c>
      <c r="D69" s="4683">
        <f t="shared" si="7"/>
        <v>130224</v>
      </c>
      <c r="E69" s="4702">
        <v>583316</v>
      </c>
      <c r="F69" s="4683">
        <f t="shared" si="8"/>
        <v>154954</v>
      </c>
      <c r="G69" s="4684">
        <f t="shared" si="0"/>
        <v>0.51475568969016672</v>
      </c>
      <c r="I69" s="4703"/>
      <c r="J69" s="4703"/>
    </row>
    <row r="70" spans="1:10" ht="11.45" customHeight="1">
      <c r="A70" s="7441"/>
      <c r="B70" s="4840" t="s">
        <v>19</v>
      </c>
      <c r="C70" s="4702">
        <v>1230004</v>
      </c>
      <c r="D70" s="4683">
        <f t="shared" si="7"/>
        <v>96814</v>
      </c>
      <c r="E70" s="4702">
        <v>718259</v>
      </c>
      <c r="F70" s="4683">
        <f t="shared" si="8"/>
        <v>134943</v>
      </c>
      <c r="G70" s="4684">
        <f t="shared" ref="G70:G100" si="9">E70/C70</f>
        <v>0.58394850748452853</v>
      </c>
      <c r="I70" s="4703"/>
      <c r="J70" s="4703"/>
    </row>
    <row r="71" spans="1:10" ht="11.45" customHeight="1">
      <c r="A71" s="7441"/>
      <c r="B71" s="4840" t="s">
        <v>20</v>
      </c>
      <c r="C71" s="4702">
        <v>1314877</v>
      </c>
      <c r="D71" s="4683">
        <f t="shared" si="7"/>
        <v>84873</v>
      </c>
      <c r="E71" s="4702">
        <v>808266</v>
      </c>
      <c r="F71" s="4683">
        <f t="shared" si="8"/>
        <v>90007</v>
      </c>
      <c r="G71" s="4684">
        <f t="shared" si="9"/>
        <v>0.61470844801452906</v>
      </c>
      <c r="I71" s="4703"/>
      <c r="J71" s="4703"/>
    </row>
    <row r="72" spans="1:10" ht="11.45" customHeight="1">
      <c r="A72" s="7441"/>
      <c r="B72" s="4840" t="s">
        <v>21</v>
      </c>
      <c r="C72" s="4702">
        <v>1492551</v>
      </c>
      <c r="D72" s="4683">
        <f t="shared" si="7"/>
        <v>177674</v>
      </c>
      <c r="E72" s="4702">
        <v>1017854</v>
      </c>
      <c r="F72" s="4683">
        <f t="shared" si="8"/>
        <v>209588</v>
      </c>
      <c r="G72" s="4684">
        <f t="shared" si="9"/>
        <v>0.68195592646415437</v>
      </c>
      <c r="I72" s="4703"/>
      <c r="J72" s="4703"/>
    </row>
    <row r="73" spans="1:10" ht="11.45" customHeight="1">
      <c r="A73" s="7441"/>
      <c r="B73" s="4840" t="s">
        <v>22</v>
      </c>
      <c r="C73" s="4702">
        <v>1582296</v>
      </c>
      <c r="D73" s="4683">
        <f t="shared" si="7"/>
        <v>89745</v>
      </c>
      <c r="E73" s="4702">
        <v>1126727</v>
      </c>
      <c r="F73" s="4683">
        <f t="shared" si="8"/>
        <v>108873</v>
      </c>
      <c r="G73" s="4684">
        <f t="shared" si="9"/>
        <v>0.71208357981060433</v>
      </c>
      <c r="I73" s="4703"/>
      <c r="J73" s="4703"/>
    </row>
    <row r="74" spans="1:10" ht="11.45" customHeight="1">
      <c r="A74" s="7441"/>
      <c r="B74" s="4840" t="s">
        <v>23</v>
      </c>
      <c r="C74" s="4702">
        <v>1674775</v>
      </c>
      <c r="D74" s="4683">
        <f t="shared" si="7"/>
        <v>92479</v>
      </c>
      <c r="E74" s="4702">
        <v>1222911</v>
      </c>
      <c r="F74" s="4683">
        <f t="shared" si="8"/>
        <v>96184</v>
      </c>
      <c r="G74" s="4684">
        <f t="shared" si="9"/>
        <v>0.73019420519174216</v>
      </c>
      <c r="I74" s="4703"/>
      <c r="J74" s="4703"/>
    </row>
    <row r="75" spans="1:10" ht="11.45" customHeight="1">
      <c r="A75" s="7441"/>
      <c r="B75" s="4840" t="s">
        <v>24</v>
      </c>
      <c r="C75" s="4702">
        <v>1854832</v>
      </c>
      <c r="D75" s="4683">
        <f t="shared" si="7"/>
        <v>180057</v>
      </c>
      <c r="E75" s="4702">
        <v>1402905</v>
      </c>
      <c r="F75" s="4683">
        <f t="shared" si="8"/>
        <v>179994</v>
      </c>
      <c r="G75" s="4684">
        <f t="shared" si="9"/>
        <v>0.75635151862810213</v>
      </c>
      <c r="I75" s="4703"/>
      <c r="J75" s="4703"/>
    </row>
    <row r="76" spans="1:10" ht="11.45" customHeight="1" thickBot="1">
      <c r="A76" s="7441"/>
      <c r="B76" s="4857" t="s">
        <v>25</v>
      </c>
      <c r="C76" s="4700">
        <v>1939659</v>
      </c>
      <c r="D76" s="4694">
        <f t="shared" si="7"/>
        <v>84827</v>
      </c>
      <c r="E76" s="4700">
        <v>1504190</v>
      </c>
      <c r="F76" s="4694">
        <f t="shared" si="8"/>
        <v>101285</v>
      </c>
      <c r="G76" s="4689">
        <f t="shared" si="9"/>
        <v>0.7754919808069356</v>
      </c>
      <c r="I76" s="4703"/>
      <c r="J76" s="4703"/>
    </row>
    <row r="77" spans="1:10" ht="11.45" customHeight="1">
      <c r="A77" s="7444">
        <v>2012</v>
      </c>
      <c r="B77" s="5012" t="s">
        <v>14</v>
      </c>
      <c r="C77" s="5985">
        <v>666379</v>
      </c>
      <c r="D77" s="5987" t="s">
        <v>9</v>
      </c>
      <c r="E77" s="5985">
        <v>169788</v>
      </c>
      <c r="F77" s="5982" t="s">
        <v>9</v>
      </c>
      <c r="G77" s="4680">
        <f t="shared" si="9"/>
        <v>0.25479194272328509</v>
      </c>
      <c r="I77" s="4703"/>
      <c r="J77" s="4703"/>
    </row>
    <row r="78" spans="1:10" ht="11.45" customHeight="1">
      <c r="A78" s="7445"/>
      <c r="B78" s="5009" t="s">
        <v>15</v>
      </c>
      <c r="C78" s="5060">
        <v>839323</v>
      </c>
      <c r="D78" s="5988">
        <f t="shared" si="7"/>
        <v>172944</v>
      </c>
      <c r="E78" s="5060">
        <v>309674</v>
      </c>
      <c r="F78" s="5983">
        <f t="shared" si="8"/>
        <v>139886</v>
      </c>
      <c r="G78" s="4684">
        <f t="shared" si="9"/>
        <v>0.36895688548985311</v>
      </c>
      <c r="I78" s="4703"/>
      <c r="J78" s="4703"/>
    </row>
    <row r="79" spans="1:10" ht="11.45" customHeight="1">
      <c r="A79" s="7445"/>
      <c r="B79" s="5009" t="s">
        <v>16</v>
      </c>
      <c r="C79" s="5060">
        <v>948183</v>
      </c>
      <c r="D79" s="5988">
        <f t="shared" si="7"/>
        <v>108860</v>
      </c>
      <c r="E79" s="5060">
        <v>405522</v>
      </c>
      <c r="F79" s="5983">
        <f t="shared" si="8"/>
        <v>95848</v>
      </c>
      <c r="G79" s="4684">
        <f t="shared" si="9"/>
        <v>0.42768326367378451</v>
      </c>
      <c r="I79" s="4703"/>
      <c r="J79" s="4703"/>
    </row>
    <row r="80" spans="1:10" ht="11.45" customHeight="1">
      <c r="A80" s="7445"/>
      <c r="B80" s="5009" t="s">
        <v>17</v>
      </c>
      <c r="C80" s="5060">
        <v>1031365</v>
      </c>
      <c r="D80" s="5988">
        <f t="shared" si="7"/>
        <v>83182</v>
      </c>
      <c r="E80" s="5060">
        <v>490455</v>
      </c>
      <c r="F80" s="5983">
        <f t="shared" si="8"/>
        <v>84933</v>
      </c>
      <c r="G80" s="4684">
        <f t="shared" si="9"/>
        <v>0.47553969739132124</v>
      </c>
      <c r="I80" s="4703"/>
      <c r="J80" s="4703"/>
    </row>
    <row r="81" spans="1:10" ht="11.45" customHeight="1">
      <c r="A81" s="7445"/>
      <c r="B81" s="5009" t="s">
        <v>18</v>
      </c>
      <c r="C81" s="5060">
        <v>1155821</v>
      </c>
      <c r="D81" s="5988">
        <f t="shared" si="7"/>
        <v>124456</v>
      </c>
      <c r="E81" s="5060">
        <v>653720</v>
      </c>
      <c r="F81" s="5983">
        <f t="shared" si="8"/>
        <v>163265</v>
      </c>
      <c r="G81" s="4684">
        <f t="shared" si="9"/>
        <v>0.56558930837906563</v>
      </c>
      <c r="I81" s="4703"/>
      <c r="J81" s="4703"/>
    </row>
    <row r="82" spans="1:10" ht="11.45" customHeight="1">
      <c r="A82" s="7445"/>
      <c r="B82" s="5009" t="s">
        <v>19</v>
      </c>
      <c r="C82" s="5060">
        <v>1242776</v>
      </c>
      <c r="D82" s="5988">
        <f t="shared" si="7"/>
        <v>86955</v>
      </c>
      <c r="E82" s="5060">
        <v>748259</v>
      </c>
      <c r="F82" s="5983">
        <f t="shared" si="8"/>
        <v>94539</v>
      </c>
      <c r="G82" s="4684">
        <f t="shared" si="9"/>
        <v>0.60208677991850501</v>
      </c>
      <c r="I82" s="4703"/>
      <c r="J82" s="4703"/>
    </row>
    <row r="83" spans="1:10" ht="11.45" customHeight="1">
      <c r="A83" s="7445"/>
      <c r="B83" s="5009" t="s">
        <v>20</v>
      </c>
      <c r="C83" s="5986">
        <v>1338059</v>
      </c>
      <c r="D83" s="5988">
        <f t="shared" si="7"/>
        <v>95283</v>
      </c>
      <c r="E83" s="5986">
        <v>885576</v>
      </c>
      <c r="F83" s="5983">
        <f t="shared" si="8"/>
        <v>137317</v>
      </c>
      <c r="G83" s="4684">
        <f t="shared" si="9"/>
        <v>0.66183628674071926</v>
      </c>
      <c r="I83" s="4703"/>
      <c r="J83" s="4703"/>
    </row>
    <row r="84" spans="1:10" ht="11.45" customHeight="1">
      <c r="A84" s="7445"/>
      <c r="B84" s="5009" t="s">
        <v>21</v>
      </c>
      <c r="C84" s="5986">
        <v>1520316</v>
      </c>
      <c r="D84" s="5988">
        <f t="shared" si="7"/>
        <v>182257</v>
      </c>
      <c r="E84" s="5986">
        <v>1060133</v>
      </c>
      <c r="F84" s="5983">
        <f t="shared" si="8"/>
        <v>174557</v>
      </c>
      <c r="G84" s="4684">
        <f t="shared" si="9"/>
        <v>0.69731095377539931</v>
      </c>
      <c r="I84" s="4703"/>
      <c r="J84" s="4703"/>
    </row>
    <row r="85" spans="1:10" ht="11.45" customHeight="1">
      <c r="A85" s="7445"/>
      <c r="B85" s="5009" t="s">
        <v>22</v>
      </c>
      <c r="C85" s="5986">
        <v>1614147</v>
      </c>
      <c r="D85" s="5988">
        <f t="shared" si="7"/>
        <v>93831</v>
      </c>
      <c r="E85" s="5986">
        <v>1161462</v>
      </c>
      <c r="F85" s="5983">
        <f t="shared" si="8"/>
        <v>101329</v>
      </c>
      <c r="G85" s="4684">
        <f t="shared" si="9"/>
        <v>0.71955156500616113</v>
      </c>
      <c r="I85" s="4703"/>
      <c r="J85" s="4703"/>
    </row>
    <row r="86" spans="1:10" ht="11.45" customHeight="1">
      <c r="A86" s="7445"/>
      <c r="B86" s="5009" t="s">
        <v>23</v>
      </c>
      <c r="C86" s="5986">
        <v>1725097</v>
      </c>
      <c r="D86" s="5988">
        <f t="shared" si="7"/>
        <v>110950</v>
      </c>
      <c r="E86" s="5986">
        <v>1270175</v>
      </c>
      <c r="F86" s="5983">
        <f t="shared" si="8"/>
        <v>108713</v>
      </c>
      <c r="G86" s="4684">
        <f t="shared" si="9"/>
        <v>0.73629193025087869</v>
      </c>
      <c r="I86" s="4703"/>
      <c r="J86" s="4703"/>
    </row>
    <row r="87" spans="1:10" ht="11.45" customHeight="1">
      <c r="A87" s="7445"/>
      <c r="B87" s="5009" t="s">
        <v>24</v>
      </c>
      <c r="C87" s="5986">
        <v>1906611</v>
      </c>
      <c r="D87" s="5988">
        <f t="shared" si="7"/>
        <v>181514</v>
      </c>
      <c r="E87" s="5986">
        <v>1455329</v>
      </c>
      <c r="F87" s="5983">
        <f t="shared" si="8"/>
        <v>185154</v>
      </c>
      <c r="G87" s="4684">
        <f t="shared" si="9"/>
        <v>0.76330672591315163</v>
      </c>
      <c r="I87" s="4703"/>
      <c r="J87" s="4703"/>
    </row>
    <row r="88" spans="1:10" ht="11.45" customHeight="1" thickBot="1">
      <c r="A88" s="7446"/>
      <c r="B88" s="5011" t="s">
        <v>25</v>
      </c>
      <c r="C88" s="5991">
        <v>2004464</v>
      </c>
      <c r="D88" s="5989">
        <f t="shared" si="7"/>
        <v>97853</v>
      </c>
      <c r="E88" s="5991">
        <v>1571713</v>
      </c>
      <c r="F88" s="5984">
        <f t="shared" si="8"/>
        <v>116384</v>
      </c>
      <c r="G88" s="4689">
        <f t="shared" si="9"/>
        <v>0.78410637457195542</v>
      </c>
      <c r="I88" s="4703"/>
      <c r="J88" s="4703"/>
    </row>
    <row r="89" spans="1:10" ht="11.45" customHeight="1">
      <c r="A89" s="7444">
        <v>2013</v>
      </c>
      <c r="B89" s="5012" t="s">
        <v>14</v>
      </c>
      <c r="C89" s="5985">
        <v>718974</v>
      </c>
      <c r="D89" s="5987" t="s">
        <v>9</v>
      </c>
      <c r="E89" s="5985">
        <v>184189</v>
      </c>
      <c r="F89" s="5982" t="s">
        <v>9</v>
      </c>
      <c r="G89" s="4680">
        <f t="shared" si="9"/>
        <v>0.25618311649656317</v>
      </c>
      <c r="I89" s="4703"/>
      <c r="J89" s="4703"/>
    </row>
    <row r="90" spans="1:10" ht="11.45" customHeight="1">
      <c r="A90" s="7445"/>
      <c r="B90" s="5009" t="s">
        <v>15</v>
      </c>
      <c r="C90" s="5060">
        <v>893890</v>
      </c>
      <c r="D90" s="5988">
        <f t="shared" si="7"/>
        <v>174916</v>
      </c>
      <c r="E90" s="5060">
        <v>344854</v>
      </c>
      <c r="F90" s="5983">
        <f t="shared" si="8"/>
        <v>160665</v>
      </c>
      <c r="G90" s="4684">
        <f t="shared" si="9"/>
        <v>0.38579019789907038</v>
      </c>
      <c r="I90" s="4703"/>
      <c r="J90" s="4703"/>
    </row>
    <row r="91" spans="1:10" ht="11.45" customHeight="1">
      <c r="A91" s="7445"/>
      <c r="B91" s="5009" t="s">
        <v>16</v>
      </c>
      <c r="C91" s="5060">
        <v>1018927</v>
      </c>
      <c r="D91" s="5988">
        <f t="shared" si="7"/>
        <v>125037</v>
      </c>
      <c r="E91" s="5060">
        <v>445451</v>
      </c>
      <c r="F91" s="5983">
        <f t="shared" si="8"/>
        <v>100597</v>
      </c>
      <c r="G91" s="4684">
        <f t="shared" si="9"/>
        <v>0.43717655926283239</v>
      </c>
      <c r="I91" s="4703"/>
      <c r="J91" s="4703"/>
    </row>
    <row r="92" spans="1:10" ht="11.45" customHeight="1">
      <c r="A92" s="7445"/>
      <c r="B92" s="5009" t="s">
        <v>17</v>
      </c>
      <c r="C92" s="5060">
        <v>1130775</v>
      </c>
      <c r="D92" s="5988">
        <f t="shared" si="7"/>
        <v>111848</v>
      </c>
      <c r="E92" s="5060">
        <v>567088</v>
      </c>
      <c r="F92" s="5983">
        <f t="shared" si="8"/>
        <v>121637</v>
      </c>
      <c r="G92" s="4684">
        <f t="shared" si="9"/>
        <v>0.50150383586478298</v>
      </c>
      <c r="I92" s="4703"/>
      <c r="J92" s="4703"/>
    </row>
    <row r="93" spans="1:10" ht="11.45" customHeight="1">
      <c r="A93" s="7445"/>
      <c r="B93" s="5009" t="s">
        <v>18</v>
      </c>
      <c r="C93" s="5060">
        <v>1283505</v>
      </c>
      <c r="D93" s="5988">
        <f t="shared" si="7"/>
        <v>152730</v>
      </c>
      <c r="E93" s="5060">
        <v>724053</v>
      </c>
      <c r="F93" s="5983">
        <f t="shared" si="8"/>
        <v>156965</v>
      </c>
      <c r="G93" s="4684">
        <f t="shared" si="9"/>
        <v>0.56412168242429905</v>
      </c>
      <c r="I93" s="4703"/>
      <c r="J93" s="4703"/>
    </row>
    <row r="94" spans="1:10" ht="11.45" customHeight="1">
      <c r="A94" s="7445"/>
      <c r="B94" s="5009" t="s">
        <v>19</v>
      </c>
      <c r="C94" s="5060">
        <v>1391436</v>
      </c>
      <c r="D94" s="5988">
        <f t="shared" si="7"/>
        <v>107931</v>
      </c>
      <c r="E94" s="5060">
        <v>837031</v>
      </c>
      <c r="F94" s="5983">
        <f t="shared" si="8"/>
        <v>112978</v>
      </c>
      <c r="G94" s="4684">
        <f t="shared" si="9"/>
        <v>0.60155910871933749</v>
      </c>
      <c r="I94" s="4703"/>
      <c r="J94" s="4703"/>
    </row>
    <row r="95" spans="1:10" ht="11.45" customHeight="1">
      <c r="A95" s="7445"/>
      <c r="B95" s="5009" t="s">
        <v>20</v>
      </c>
      <c r="C95" s="5986">
        <v>1505985</v>
      </c>
      <c r="D95" s="5988">
        <f t="shared" si="7"/>
        <v>114549</v>
      </c>
      <c r="E95" s="5986">
        <v>999686</v>
      </c>
      <c r="F95" s="5983">
        <f t="shared" si="8"/>
        <v>162655</v>
      </c>
      <c r="G95" s="4684">
        <f t="shared" si="9"/>
        <v>0.66380873647479888</v>
      </c>
      <c r="I95" s="4703"/>
      <c r="J95" s="4703"/>
    </row>
    <row r="96" spans="1:10" ht="11.45" customHeight="1">
      <c r="A96" s="7445"/>
      <c r="B96" s="5009" t="s">
        <v>21</v>
      </c>
      <c r="C96" s="5986">
        <v>1707711</v>
      </c>
      <c r="D96" s="5988">
        <f t="shared" si="7"/>
        <v>201726</v>
      </c>
      <c r="E96" s="5986">
        <v>1185874</v>
      </c>
      <c r="F96" s="5983">
        <f t="shared" si="8"/>
        <v>186188</v>
      </c>
      <c r="G96" s="4684">
        <f t="shared" si="9"/>
        <v>0.69442311960278991</v>
      </c>
      <c r="I96" s="4703"/>
      <c r="J96" s="4703"/>
    </row>
    <row r="97" spans="1:10" ht="11.45" customHeight="1">
      <c r="A97" s="7445"/>
      <c r="B97" s="5009" t="s">
        <v>22</v>
      </c>
      <c r="C97" s="5986">
        <v>1825626</v>
      </c>
      <c r="D97" s="5988">
        <f t="shared" si="7"/>
        <v>117915</v>
      </c>
      <c r="E97" s="5986">
        <v>1319832</v>
      </c>
      <c r="F97" s="5983">
        <f t="shared" si="8"/>
        <v>133958</v>
      </c>
      <c r="G97" s="4684">
        <f t="shared" si="9"/>
        <v>0.72294763549598873</v>
      </c>
      <c r="I97" s="4703"/>
      <c r="J97" s="4703"/>
    </row>
    <row r="98" spans="1:10" ht="11.45" customHeight="1">
      <c r="A98" s="7445"/>
      <c r="B98" s="5009" t="s">
        <v>23</v>
      </c>
      <c r="C98" s="5986">
        <v>1951874</v>
      </c>
      <c r="D98" s="5988">
        <f t="shared" si="7"/>
        <v>126248</v>
      </c>
      <c r="E98" s="5986">
        <v>1441813</v>
      </c>
      <c r="F98" s="5983">
        <f t="shared" si="8"/>
        <v>121981</v>
      </c>
      <c r="G98" s="4684">
        <f t="shared" si="9"/>
        <v>0.7386813902946604</v>
      </c>
      <c r="I98" s="4703"/>
      <c r="J98" s="4703"/>
    </row>
    <row r="99" spans="1:10" ht="11.45" customHeight="1">
      <c r="A99" s="7445"/>
      <c r="B99" s="5009" t="s">
        <v>24</v>
      </c>
      <c r="C99" s="5986">
        <v>2194903</v>
      </c>
      <c r="D99" s="5988">
        <f t="shared" si="7"/>
        <v>243029</v>
      </c>
      <c r="E99" s="5986">
        <v>1677882</v>
      </c>
      <c r="F99" s="5983">
        <f t="shared" si="8"/>
        <v>236069</v>
      </c>
      <c r="G99" s="4684">
        <f t="shared" si="9"/>
        <v>0.76444471578015061</v>
      </c>
      <c r="I99" s="4703"/>
      <c r="J99" s="4703"/>
    </row>
    <row r="100" spans="1:10" ht="11.45" customHeight="1" thickBot="1">
      <c r="A100" s="7447"/>
      <c r="B100" s="5990" t="s">
        <v>25</v>
      </c>
      <c r="C100" s="5994">
        <v>2321762</v>
      </c>
      <c r="D100" s="5993">
        <f t="shared" si="7"/>
        <v>126859</v>
      </c>
      <c r="E100" s="5994">
        <v>1825210</v>
      </c>
      <c r="F100" s="5992">
        <f t="shared" si="8"/>
        <v>147328</v>
      </c>
      <c r="G100" s="4704">
        <f t="shared" si="9"/>
        <v>0.78613139503532237</v>
      </c>
      <c r="I100" s="4703"/>
      <c r="J100" s="4703"/>
    </row>
    <row r="101" spans="1:10" ht="9.9499999999999993" customHeight="1" thickTop="1"/>
    <row r="102" spans="1:10" ht="9.9499999999999993" customHeight="1">
      <c r="A102" s="7344" t="s">
        <v>4290</v>
      </c>
      <c r="B102" s="7344"/>
      <c r="C102" s="7344"/>
      <c r="D102" s="7344"/>
      <c r="E102" s="7344"/>
      <c r="F102" s="7344"/>
      <c r="G102" s="7344"/>
    </row>
    <row r="103" spans="1:10" ht="9.9499999999999993" customHeight="1">
      <c r="A103" s="7344" t="s">
        <v>4167</v>
      </c>
      <c r="B103" s="7344"/>
      <c r="C103" s="7344"/>
      <c r="D103" s="7344"/>
      <c r="E103" s="7344"/>
      <c r="F103" s="7344"/>
      <c r="G103" s="7344"/>
    </row>
    <row r="104" spans="1:10" ht="9.9499999999999993" customHeight="1">
      <c r="A104" s="7344" t="s">
        <v>4291</v>
      </c>
      <c r="B104" s="7344"/>
      <c r="C104" s="7344"/>
      <c r="D104" s="7344"/>
      <c r="E104" s="7344"/>
      <c r="F104" s="7344"/>
      <c r="G104" s="7344"/>
      <c r="H104" s="3113"/>
    </row>
    <row r="105" spans="1:10" ht="9.9499999999999993" customHeight="1">
      <c r="A105" s="7344" t="s">
        <v>4292</v>
      </c>
      <c r="B105" s="7344"/>
      <c r="C105" s="7344"/>
      <c r="D105" s="7344"/>
      <c r="E105" s="7344"/>
      <c r="F105" s="7344"/>
      <c r="G105" s="7344"/>
    </row>
    <row r="106" spans="1:10" ht="16.5" customHeight="1">
      <c r="A106" s="4202"/>
    </row>
    <row r="107" spans="1:10" ht="20.25" customHeight="1">
      <c r="C107" s="7702" t="s">
        <v>3</v>
      </c>
      <c r="D107" s="7702"/>
    </row>
  </sheetData>
  <mergeCells count="15">
    <mergeCell ref="A105:G105"/>
    <mergeCell ref="C107:D107"/>
    <mergeCell ref="A104:G104"/>
    <mergeCell ref="A53:A64"/>
    <mergeCell ref="A65:A76"/>
    <mergeCell ref="A77:A88"/>
    <mergeCell ref="A89:A100"/>
    <mergeCell ref="A102:G102"/>
    <mergeCell ref="A103:G103"/>
    <mergeCell ref="A41:A52"/>
    <mergeCell ref="A2:G2"/>
    <mergeCell ref="A3:G3"/>
    <mergeCell ref="A5:A16"/>
    <mergeCell ref="A17:A28"/>
    <mergeCell ref="A29:A40"/>
  </mergeCells>
  <hyperlinks>
    <hyperlink ref="A1" r:id="rId1"/>
  </hyperlinks>
  <pageMargins left="0.62992125984251968" right="0.70866141732283472" top="0.70866141732283472" bottom="0.55118110236220474" header="0.31496062992125984" footer="0.31496062992125984"/>
  <pageSetup paperSize="9" scale="41" fitToHeight="0" orientation="landscape" r:id="rId2"/>
  <headerFooter alignWithMargins="0">
    <oddFooter>&amp;R276</oddFooter>
  </headerFooter>
  <drawing r:id="rId3"/>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67">
    <pageSetUpPr fitToPage="1"/>
  </sheetPr>
  <dimension ref="A1:H28"/>
  <sheetViews>
    <sheetView view="pageBreakPreview" zoomScale="60" zoomScaleNormal="100" workbookViewId="0">
      <selection activeCell="H15" sqref="H15"/>
    </sheetView>
  </sheetViews>
  <sheetFormatPr defaultRowHeight="12.75"/>
  <cols>
    <col min="1" max="6" width="20.7109375" style="3062" customWidth="1"/>
    <col min="7" max="256" width="9.140625" style="3062"/>
    <col min="257" max="257" width="17.7109375" style="3062" customWidth="1"/>
    <col min="258" max="258" width="17.85546875" style="3062" customWidth="1"/>
    <col min="259" max="259" width="18.42578125" style="3062" customWidth="1"/>
    <col min="260" max="260" width="17.140625" style="3062" customWidth="1"/>
    <col min="261" max="262" width="15.28515625" style="3062" customWidth="1"/>
    <col min="263" max="512" width="9.140625" style="3062"/>
    <col min="513" max="513" width="17.7109375" style="3062" customWidth="1"/>
    <col min="514" max="514" width="17.85546875" style="3062" customWidth="1"/>
    <col min="515" max="515" width="18.42578125" style="3062" customWidth="1"/>
    <col min="516" max="516" width="17.140625" style="3062" customWidth="1"/>
    <col min="517" max="518" width="15.28515625" style="3062" customWidth="1"/>
    <col min="519" max="768" width="9.140625" style="3062"/>
    <col min="769" max="769" width="17.7109375" style="3062" customWidth="1"/>
    <col min="770" max="770" width="17.85546875" style="3062" customWidth="1"/>
    <col min="771" max="771" width="18.42578125" style="3062" customWidth="1"/>
    <col min="772" max="772" width="17.140625" style="3062" customWidth="1"/>
    <col min="773" max="774" width="15.28515625" style="3062" customWidth="1"/>
    <col min="775" max="1024" width="9.140625" style="3062"/>
    <col min="1025" max="1025" width="17.7109375" style="3062" customWidth="1"/>
    <col min="1026" max="1026" width="17.85546875" style="3062" customWidth="1"/>
    <col min="1027" max="1027" width="18.42578125" style="3062" customWidth="1"/>
    <col min="1028" max="1028" width="17.140625" style="3062" customWidth="1"/>
    <col min="1029" max="1030" width="15.28515625" style="3062" customWidth="1"/>
    <col min="1031" max="1280" width="9.140625" style="3062"/>
    <col min="1281" max="1281" width="17.7109375" style="3062" customWidth="1"/>
    <col min="1282" max="1282" width="17.85546875" style="3062" customWidth="1"/>
    <col min="1283" max="1283" width="18.42578125" style="3062" customWidth="1"/>
    <col min="1284" max="1284" width="17.140625" style="3062" customWidth="1"/>
    <col min="1285" max="1286" width="15.28515625" style="3062" customWidth="1"/>
    <col min="1287" max="1536" width="9.140625" style="3062"/>
    <col min="1537" max="1537" width="17.7109375" style="3062" customWidth="1"/>
    <col min="1538" max="1538" width="17.85546875" style="3062" customWidth="1"/>
    <col min="1539" max="1539" width="18.42578125" style="3062" customWidth="1"/>
    <col min="1540" max="1540" width="17.140625" style="3062" customWidth="1"/>
    <col min="1541" max="1542" width="15.28515625" style="3062" customWidth="1"/>
    <col min="1543" max="1792" width="9.140625" style="3062"/>
    <col min="1793" max="1793" width="17.7109375" style="3062" customWidth="1"/>
    <col min="1794" max="1794" width="17.85546875" style="3062" customWidth="1"/>
    <col min="1795" max="1795" width="18.42578125" style="3062" customWidth="1"/>
    <col min="1796" max="1796" width="17.140625" style="3062" customWidth="1"/>
    <col min="1797" max="1798" width="15.28515625" style="3062" customWidth="1"/>
    <col min="1799" max="2048" width="9.140625" style="3062"/>
    <col min="2049" max="2049" width="17.7109375" style="3062" customWidth="1"/>
    <col min="2050" max="2050" width="17.85546875" style="3062" customWidth="1"/>
    <col min="2051" max="2051" width="18.42578125" style="3062" customWidth="1"/>
    <col min="2052" max="2052" width="17.140625" style="3062" customWidth="1"/>
    <col min="2053" max="2054" width="15.28515625" style="3062" customWidth="1"/>
    <col min="2055" max="2304" width="9.140625" style="3062"/>
    <col min="2305" max="2305" width="17.7109375" style="3062" customWidth="1"/>
    <col min="2306" max="2306" width="17.85546875" style="3062" customWidth="1"/>
    <col min="2307" max="2307" width="18.42578125" style="3062" customWidth="1"/>
    <col min="2308" max="2308" width="17.140625" style="3062" customWidth="1"/>
    <col min="2309" max="2310" width="15.28515625" style="3062" customWidth="1"/>
    <col min="2311" max="2560" width="9.140625" style="3062"/>
    <col min="2561" max="2561" width="17.7109375" style="3062" customWidth="1"/>
    <col min="2562" max="2562" width="17.85546875" style="3062" customWidth="1"/>
    <col min="2563" max="2563" width="18.42578125" style="3062" customWidth="1"/>
    <col min="2564" max="2564" width="17.140625" style="3062" customWidth="1"/>
    <col min="2565" max="2566" width="15.28515625" style="3062" customWidth="1"/>
    <col min="2567" max="2816" width="9.140625" style="3062"/>
    <col min="2817" max="2817" width="17.7109375" style="3062" customWidth="1"/>
    <col min="2818" max="2818" width="17.85546875" style="3062" customWidth="1"/>
    <col min="2819" max="2819" width="18.42578125" style="3062" customWidth="1"/>
    <col min="2820" max="2820" width="17.140625" style="3062" customWidth="1"/>
    <col min="2821" max="2822" width="15.28515625" style="3062" customWidth="1"/>
    <col min="2823" max="3072" width="9.140625" style="3062"/>
    <col min="3073" max="3073" width="17.7109375" style="3062" customWidth="1"/>
    <col min="3074" max="3074" width="17.85546875" style="3062" customWidth="1"/>
    <col min="3075" max="3075" width="18.42578125" style="3062" customWidth="1"/>
    <col min="3076" max="3076" width="17.140625" style="3062" customWidth="1"/>
    <col min="3077" max="3078" width="15.28515625" style="3062" customWidth="1"/>
    <col min="3079" max="3328" width="9.140625" style="3062"/>
    <col min="3329" max="3329" width="17.7109375" style="3062" customWidth="1"/>
    <col min="3330" max="3330" width="17.85546875" style="3062" customWidth="1"/>
    <col min="3331" max="3331" width="18.42578125" style="3062" customWidth="1"/>
    <col min="3332" max="3332" width="17.140625" style="3062" customWidth="1"/>
    <col min="3333" max="3334" width="15.28515625" style="3062" customWidth="1"/>
    <col min="3335" max="3584" width="9.140625" style="3062"/>
    <col min="3585" max="3585" width="17.7109375" style="3062" customWidth="1"/>
    <col min="3586" max="3586" width="17.85546875" style="3062" customWidth="1"/>
    <col min="3587" max="3587" width="18.42578125" style="3062" customWidth="1"/>
    <col min="3588" max="3588" width="17.140625" style="3062" customWidth="1"/>
    <col min="3589" max="3590" width="15.28515625" style="3062" customWidth="1"/>
    <col min="3591" max="3840" width="9.140625" style="3062"/>
    <col min="3841" max="3841" width="17.7109375" style="3062" customWidth="1"/>
    <col min="3842" max="3842" width="17.85546875" style="3062" customWidth="1"/>
    <col min="3843" max="3843" width="18.42578125" style="3062" customWidth="1"/>
    <col min="3844" max="3844" width="17.140625" style="3062" customWidth="1"/>
    <col min="3845" max="3846" width="15.28515625" style="3062" customWidth="1"/>
    <col min="3847" max="4096" width="9.140625" style="3062"/>
    <col min="4097" max="4097" width="17.7109375" style="3062" customWidth="1"/>
    <col min="4098" max="4098" width="17.85546875" style="3062" customWidth="1"/>
    <col min="4099" max="4099" width="18.42578125" style="3062" customWidth="1"/>
    <col min="4100" max="4100" width="17.140625" style="3062" customWidth="1"/>
    <col min="4101" max="4102" width="15.28515625" style="3062" customWidth="1"/>
    <col min="4103" max="4352" width="9.140625" style="3062"/>
    <col min="4353" max="4353" width="17.7109375" style="3062" customWidth="1"/>
    <col min="4354" max="4354" width="17.85546875" style="3062" customWidth="1"/>
    <col min="4355" max="4355" width="18.42578125" style="3062" customWidth="1"/>
    <col min="4356" max="4356" width="17.140625" style="3062" customWidth="1"/>
    <col min="4357" max="4358" width="15.28515625" style="3062" customWidth="1"/>
    <col min="4359" max="4608" width="9.140625" style="3062"/>
    <col min="4609" max="4609" width="17.7109375" style="3062" customWidth="1"/>
    <col min="4610" max="4610" width="17.85546875" style="3062" customWidth="1"/>
    <col min="4611" max="4611" width="18.42578125" style="3062" customWidth="1"/>
    <col min="4612" max="4612" width="17.140625" style="3062" customWidth="1"/>
    <col min="4613" max="4614" width="15.28515625" style="3062" customWidth="1"/>
    <col min="4615" max="4864" width="9.140625" style="3062"/>
    <col min="4865" max="4865" width="17.7109375" style="3062" customWidth="1"/>
    <col min="4866" max="4866" width="17.85546875" style="3062" customWidth="1"/>
    <col min="4867" max="4867" width="18.42578125" style="3062" customWidth="1"/>
    <col min="4868" max="4868" width="17.140625" style="3062" customWidth="1"/>
    <col min="4869" max="4870" width="15.28515625" style="3062" customWidth="1"/>
    <col min="4871" max="5120" width="9.140625" style="3062"/>
    <col min="5121" max="5121" width="17.7109375" style="3062" customWidth="1"/>
    <col min="5122" max="5122" width="17.85546875" style="3062" customWidth="1"/>
    <col min="5123" max="5123" width="18.42578125" style="3062" customWidth="1"/>
    <col min="5124" max="5124" width="17.140625" style="3062" customWidth="1"/>
    <col min="5125" max="5126" width="15.28515625" style="3062" customWidth="1"/>
    <col min="5127" max="5376" width="9.140625" style="3062"/>
    <col min="5377" max="5377" width="17.7109375" style="3062" customWidth="1"/>
    <col min="5378" max="5378" width="17.85546875" style="3062" customWidth="1"/>
    <col min="5379" max="5379" width="18.42578125" style="3062" customWidth="1"/>
    <col min="5380" max="5380" width="17.140625" style="3062" customWidth="1"/>
    <col min="5381" max="5382" width="15.28515625" style="3062" customWidth="1"/>
    <col min="5383" max="5632" width="9.140625" style="3062"/>
    <col min="5633" max="5633" width="17.7109375" style="3062" customWidth="1"/>
    <col min="5634" max="5634" width="17.85546875" style="3062" customWidth="1"/>
    <col min="5635" max="5635" width="18.42578125" style="3062" customWidth="1"/>
    <col min="5636" max="5636" width="17.140625" style="3062" customWidth="1"/>
    <col min="5637" max="5638" width="15.28515625" style="3062" customWidth="1"/>
    <col min="5639" max="5888" width="9.140625" style="3062"/>
    <col min="5889" max="5889" width="17.7109375" style="3062" customWidth="1"/>
    <col min="5890" max="5890" width="17.85546875" style="3062" customWidth="1"/>
    <col min="5891" max="5891" width="18.42578125" style="3062" customWidth="1"/>
    <col min="5892" max="5892" width="17.140625" style="3062" customWidth="1"/>
    <col min="5893" max="5894" width="15.28515625" style="3062" customWidth="1"/>
    <col min="5895" max="6144" width="9.140625" style="3062"/>
    <col min="6145" max="6145" width="17.7109375" style="3062" customWidth="1"/>
    <col min="6146" max="6146" width="17.85546875" style="3062" customWidth="1"/>
    <col min="6147" max="6147" width="18.42578125" style="3062" customWidth="1"/>
    <col min="6148" max="6148" width="17.140625" style="3062" customWidth="1"/>
    <col min="6149" max="6150" width="15.28515625" style="3062" customWidth="1"/>
    <col min="6151" max="6400" width="9.140625" style="3062"/>
    <col min="6401" max="6401" width="17.7109375" style="3062" customWidth="1"/>
    <col min="6402" max="6402" width="17.85546875" style="3062" customWidth="1"/>
    <col min="6403" max="6403" width="18.42578125" style="3062" customWidth="1"/>
    <col min="6404" max="6404" width="17.140625" style="3062" customWidth="1"/>
    <col min="6405" max="6406" width="15.28515625" style="3062" customWidth="1"/>
    <col min="6407" max="6656" width="9.140625" style="3062"/>
    <col min="6657" max="6657" width="17.7109375" style="3062" customWidth="1"/>
    <col min="6658" max="6658" width="17.85546875" style="3062" customWidth="1"/>
    <col min="6659" max="6659" width="18.42578125" style="3062" customWidth="1"/>
    <col min="6660" max="6660" width="17.140625" style="3062" customWidth="1"/>
    <col min="6661" max="6662" width="15.28515625" style="3062" customWidth="1"/>
    <col min="6663" max="6912" width="9.140625" style="3062"/>
    <col min="6913" max="6913" width="17.7109375" style="3062" customWidth="1"/>
    <col min="6914" max="6914" width="17.85546875" style="3062" customWidth="1"/>
    <col min="6915" max="6915" width="18.42578125" style="3062" customWidth="1"/>
    <col min="6916" max="6916" width="17.140625" style="3062" customWidth="1"/>
    <col min="6917" max="6918" width="15.28515625" style="3062" customWidth="1"/>
    <col min="6919" max="7168" width="9.140625" style="3062"/>
    <col min="7169" max="7169" width="17.7109375" style="3062" customWidth="1"/>
    <col min="7170" max="7170" width="17.85546875" style="3062" customWidth="1"/>
    <col min="7171" max="7171" width="18.42578125" style="3062" customWidth="1"/>
    <col min="7172" max="7172" width="17.140625" style="3062" customWidth="1"/>
    <col min="7173" max="7174" width="15.28515625" style="3062" customWidth="1"/>
    <col min="7175" max="7424" width="9.140625" style="3062"/>
    <col min="7425" max="7425" width="17.7109375" style="3062" customWidth="1"/>
    <col min="7426" max="7426" width="17.85546875" style="3062" customWidth="1"/>
    <col min="7427" max="7427" width="18.42578125" style="3062" customWidth="1"/>
    <col min="7428" max="7428" width="17.140625" style="3062" customWidth="1"/>
    <col min="7429" max="7430" width="15.28515625" style="3062" customWidth="1"/>
    <col min="7431" max="7680" width="9.140625" style="3062"/>
    <col min="7681" max="7681" width="17.7109375" style="3062" customWidth="1"/>
    <col min="7682" max="7682" width="17.85546875" style="3062" customWidth="1"/>
    <col min="7683" max="7683" width="18.42578125" style="3062" customWidth="1"/>
    <col min="7684" max="7684" width="17.140625" style="3062" customWidth="1"/>
    <col min="7685" max="7686" width="15.28515625" style="3062" customWidth="1"/>
    <col min="7687" max="7936" width="9.140625" style="3062"/>
    <col min="7937" max="7937" width="17.7109375" style="3062" customWidth="1"/>
    <col min="7938" max="7938" width="17.85546875" style="3062" customWidth="1"/>
    <col min="7939" max="7939" width="18.42578125" style="3062" customWidth="1"/>
    <col min="7940" max="7940" width="17.140625" style="3062" customWidth="1"/>
    <col min="7941" max="7942" width="15.28515625" style="3062" customWidth="1"/>
    <col min="7943" max="8192" width="9.140625" style="3062"/>
    <col min="8193" max="8193" width="17.7109375" style="3062" customWidth="1"/>
    <col min="8194" max="8194" width="17.85546875" style="3062" customWidth="1"/>
    <col min="8195" max="8195" width="18.42578125" style="3062" customWidth="1"/>
    <col min="8196" max="8196" width="17.140625" style="3062" customWidth="1"/>
    <col min="8197" max="8198" width="15.28515625" style="3062" customWidth="1"/>
    <col min="8199" max="8448" width="9.140625" style="3062"/>
    <col min="8449" max="8449" width="17.7109375" style="3062" customWidth="1"/>
    <col min="8450" max="8450" width="17.85546875" style="3062" customWidth="1"/>
    <col min="8451" max="8451" width="18.42578125" style="3062" customWidth="1"/>
    <col min="8452" max="8452" width="17.140625" style="3062" customWidth="1"/>
    <col min="8453" max="8454" width="15.28515625" style="3062" customWidth="1"/>
    <col min="8455" max="8704" width="9.140625" style="3062"/>
    <col min="8705" max="8705" width="17.7109375" style="3062" customWidth="1"/>
    <col min="8706" max="8706" width="17.85546875" style="3062" customWidth="1"/>
    <col min="8707" max="8707" width="18.42578125" style="3062" customWidth="1"/>
    <col min="8708" max="8708" width="17.140625" style="3062" customWidth="1"/>
    <col min="8709" max="8710" width="15.28515625" style="3062" customWidth="1"/>
    <col min="8711" max="8960" width="9.140625" style="3062"/>
    <col min="8961" max="8961" width="17.7109375" style="3062" customWidth="1"/>
    <col min="8962" max="8962" width="17.85546875" style="3062" customWidth="1"/>
    <col min="8963" max="8963" width="18.42578125" style="3062" customWidth="1"/>
    <col min="8964" max="8964" width="17.140625" style="3062" customWidth="1"/>
    <col min="8965" max="8966" width="15.28515625" style="3062" customWidth="1"/>
    <col min="8967" max="9216" width="9.140625" style="3062"/>
    <col min="9217" max="9217" width="17.7109375" style="3062" customWidth="1"/>
    <col min="9218" max="9218" width="17.85546875" style="3062" customWidth="1"/>
    <col min="9219" max="9219" width="18.42578125" style="3062" customWidth="1"/>
    <col min="9220" max="9220" width="17.140625" style="3062" customWidth="1"/>
    <col min="9221" max="9222" width="15.28515625" style="3062" customWidth="1"/>
    <col min="9223" max="9472" width="9.140625" style="3062"/>
    <col min="9473" max="9473" width="17.7109375" style="3062" customWidth="1"/>
    <col min="9474" max="9474" width="17.85546875" style="3062" customWidth="1"/>
    <col min="9475" max="9475" width="18.42578125" style="3062" customWidth="1"/>
    <col min="9476" max="9476" width="17.140625" style="3062" customWidth="1"/>
    <col min="9477" max="9478" width="15.28515625" style="3062" customWidth="1"/>
    <col min="9479" max="9728" width="9.140625" style="3062"/>
    <col min="9729" max="9729" width="17.7109375" style="3062" customWidth="1"/>
    <col min="9730" max="9730" width="17.85546875" style="3062" customWidth="1"/>
    <col min="9731" max="9731" width="18.42578125" style="3062" customWidth="1"/>
    <col min="9732" max="9732" width="17.140625" style="3062" customWidth="1"/>
    <col min="9733" max="9734" width="15.28515625" style="3062" customWidth="1"/>
    <col min="9735" max="9984" width="9.140625" style="3062"/>
    <col min="9985" max="9985" width="17.7109375" style="3062" customWidth="1"/>
    <col min="9986" max="9986" width="17.85546875" style="3062" customWidth="1"/>
    <col min="9987" max="9987" width="18.42578125" style="3062" customWidth="1"/>
    <col min="9988" max="9988" width="17.140625" style="3062" customWidth="1"/>
    <col min="9989" max="9990" width="15.28515625" style="3062" customWidth="1"/>
    <col min="9991" max="10240" width="9.140625" style="3062"/>
    <col min="10241" max="10241" width="17.7109375" style="3062" customWidth="1"/>
    <col min="10242" max="10242" width="17.85546875" style="3062" customWidth="1"/>
    <col min="10243" max="10243" width="18.42578125" style="3062" customWidth="1"/>
    <col min="10244" max="10244" width="17.140625" style="3062" customWidth="1"/>
    <col min="10245" max="10246" width="15.28515625" style="3062" customWidth="1"/>
    <col min="10247" max="10496" width="9.140625" style="3062"/>
    <col min="10497" max="10497" width="17.7109375" style="3062" customWidth="1"/>
    <col min="10498" max="10498" width="17.85546875" style="3062" customWidth="1"/>
    <col min="10499" max="10499" width="18.42578125" style="3062" customWidth="1"/>
    <col min="10500" max="10500" width="17.140625" style="3062" customWidth="1"/>
    <col min="10501" max="10502" width="15.28515625" style="3062" customWidth="1"/>
    <col min="10503" max="10752" width="9.140625" style="3062"/>
    <col min="10753" max="10753" width="17.7109375" style="3062" customWidth="1"/>
    <col min="10754" max="10754" width="17.85546875" style="3062" customWidth="1"/>
    <col min="10755" max="10755" width="18.42578125" style="3062" customWidth="1"/>
    <col min="10756" max="10756" width="17.140625" style="3062" customWidth="1"/>
    <col min="10757" max="10758" width="15.28515625" style="3062" customWidth="1"/>
    <col min="10759" max="11008" width="9.140625" style="3062"/>
    <col min="11009" max="11009" width="17.7109375" style="3062" customWidth="1"/>
    <col min="11010" max="11010" width="17.85546875" style="3062" customWidth="1"/>
    <col min="11011" max="11011" width="18.42578125" style="3062" customWidth="1"/>
    <col min="11012" max="11012" width="17.140625" style="3062" customWidth="1"/>
    <col min="11013" max="11014" width="15.28515625" style="3062" customWidth="1"/>
    <col min="11015" max="11264" width="9.140625" style="3062"/>
    <col min="11265" max="11265" width="17.7109375" style="3062" customWidth="1"/>
    <col min="11266" max="11266" width="17.85546875" style="3062" customWidth="1"/>
    <col min="11267" max="11267" width="18.42578125" style="3062" customWidth="1"/>
    <col min="11268" max="11268" width="17.140625" style="3062" customWidth="1"/>
    <col min="11269" max="11270" width="15.28515625" style="3062" customWidth="1"/>
    <col min="11271" max="11520" width="9.140625" style="3062"/>
    <col min="11521" max="11521" width="17.7109375" style="3062" customWidth="1"/>
    <col min="11522" max="11522" width="17.85546875" style="3062" customWidth="1"/>
    <col min="11523" max="11523" width="18.42578125" style="3062" customWidth="1"/>
    <col min="11524" max="11524" width="17.140625" style="3062" customWidth="1"/>
    <col min="11525" max="11526" width="15.28515625" style="3062" customWidth="1"/>
    <col min="11527" max="11776" width="9.140625" style="3062"/>
    <col min="11777" max="11777" width="17.7109375" style="3062" customWidth="1"/>
    <col min="11778" max="11778" width="17.85546875" style="3062" customWidth="1"/>
    <col min="11779" max="11779" width="18.42578125" style="3062" customWidth="1"/>
    <col min="11780" max="11780" width="17.140625" style="3062" customWidth="1"/>
    <col min="11781" max="11782" width="15.28515625" style="3062" customWidth="1"/>
    <col min="11783" max="12032" width="9.140625" style="3062"/>
    <col min="12033" max="12033" width="17.7109375" style="3062" customWidth="1"/>
    <col min="12034" max="12034" width="17.85546875" style="3062" customWidth="1"/>
    <col min="12035" max="12035" width="18.42578125" style="3062" customWidth="1"/>
    <col min="12036" max="12036" width="17.140625" style="3062" customWidth="1"/>
    <col min="12037" max="12038" width="15.28515625" style="3062" customWidth="1"/>
    <col min="12039" max="12288" width="9.140625" style="3062"/>
    <col min="12289" max="12289" width="17.7109375" style="3062" customWidth="1"/>
    <col min="12290" max="12290" width="17.85546875" style="3062" customWidth="1"/>
    <col min="12291" max="12291" width="18.42578125" style="3062" customWidth="1"/>
    <col min="12292" max="12292" width="17.140625" style="3062" customWidth="1"/>
    <col min="12293" max="12294" width="15.28515625" style="3062" customWidth="1"/>
    <col min="12295" max="12544" width="9.140625" style="3062"/>
    <col min="12545" max="12545" width="17.7109375" style="3062" customWidth="1"/>
    <col min="12546" max="12546" width="17.85546875" style="3062" customWidth="1"/>
    <col min="12547" max="12547" width="18.42578125" style="3062" customWidth="1"/>
    <col min="12548" max="12548" width="17.140625" style="3062" customWidth="1"/>
    <col min="12549" max="12550" width="15.28515625" style="3062" customWidth="1"/>
    <col min="12551" max="12800" width="9.140625" style="3062"/>
    <col min="12801" max="12801" width="17.7109375" style="3062" customWidth="1"/>
    <col min="12802" max="12802" width="17.85546875" style="3062" customWidth="1"/>
    <col min="12803" max="12803" width="18.42578125" style="3062" customWidth="1"/>
    <col min="12804" max="12804" width="17.140625" style="3062" customWidth="1"/>
    <col min="12805" max="12806" width="15.28515625" style="3062" customWidth="1"/>
    <col min="12807" max="13056" width="9.140625" style="3062"/>
    <col min="13057" max="13057" width="17.7109375" style="3062" customWidth="1"/>
    <col min="13058" max="13058" width="17.85546875" style="3062" customWidth="1"/>
    <col min="13059" max="13059" width="18.42578125" style="3062" customWidth="1"/>
    <col min="13060" max="13060" width="17.140625" style="3062" customWidth="1"/>
    <col min="13061" max="13062" width="15.28515625" style="3062" customWidth="1"/>
    <col min="13063" max="13312" width="9.140625" style="3062"/>
    <col min="13313" max="13313" width="17.7109375" style="3062" customWidth="1"/>
    <col min="13314" max="13314" width="17.85546875" style="3062" customWidth="1"/>
    <col min="13315" max="13315" width="18.42578125" style="3062" customWidth="1"/>
    <col min="13316" max="13316" width="17.140625" style="3062" customWidth="1"/>
    <col min="13317" max="13318" width="15.28515625" style="3062" customWidth="1"/>
    <col min="13319" max="13568" width="9.140625" style="3062"/>
    <col min="13569" max="13569" width="17.7109375" style="3062" customWidth="1"/>
    <col min="13570" max="13570" width="17.85546875" style="3062" customWidth="1"/>
    <col min="13571" max="13571" width="18.42578125" style="3062" customWidth="1"/>
    <col min="13572" max="13572" width="17.140625" style="3062" customWidth="1"/>
    <col min="13573" max="13574" width="15.28515625" style="3062" customWidth="1"/>
    <col min="13575" max="13824" width="9.140625" style="3062"/>
    <col min="13825" max="13825" width="17.7109375" style="3062" customWidth="1"/>
    <col min="13826" max="13826" width="17.85546875" style="3062" customWidth="1"/>
    <col min="13827" max="13827" width="18.42578125" style="3062" customWidth="1"/>
    <col min="13828" max="13828" width="17.140625" style="3062" customWidth="1"/>
    <col min="13829" max="13830" width="15.28515625" style="3062" customWidth="1"/>
    <col min="13831" max="14080" width="9.140625" style="3062"/>
    <col min="14081" max="14081" width="17.7109375" style="3062" customWidth="1"/>
    <col min="14082" max="14082" width="17.85546875" style="3062" customWidth="1"/>
    <col min="14083" max="14083" width="18.42578125" style="3062" customWidth="1"/>
    <col min="14084" max="14084" width="17.140625" style="3062" customWidth="1"/>
    <col min="14085" max="14086" width="15.28515625" style="3062" customWidth="1"/>
    <col min="14087" max="14336" width="9.140625" style="3062"/>
    <col min="14337" max="14337" width="17.7109375" style="3062" customWidth="1"/>
    <col min="14338" max="14338" width="17.85546875" style="3062" customWidth="1"/>
    <col min="14339" max="14339" width="18.42578125" style="3062" customWidth="1"/>
    <col min="14340" max="14340" width="17.140625" style="3062" customWidth="1"/>
    <col min="14341" max="14342" width="15.28515625" style="3062" customWidth="1"/>
    <col min="14343" max="14592" width="9.140625" style="3062"/>
    <col min="14593" max="14593" width="17.7109375" style="3062" customWidth="1"/>
    <col min="14594" max="14594" width="17.85546875" style="3062" customWidth="1"/>
    <col min="14595" max="14595" width="18.42578125" style="3062" customWidth="1"/>
    <col min="14596" max="14596" width="17.140625" style="3062" customWidth="1"/>
    <col min="14597" max="14598" width="15.28515625" style="3062" customWidth="1"/>
    <col min="14599" max="14848" width="9.140625" style="3062"/>
    <col min="14849" max="14849" width="17.7109375" style="3062" customWidth="1"/>
    <col min="14850" max="14850" width="17.85546875" style="3062" customWidth="1"/>
    <col min="14851" max="14851" width="18.42578125" style="3062" customWidth="1"/>
    <col min="14852" max="14852" width="17.140625" style="3062" customWidth="1"/>
    <col min="14853" max="14854" width="15.28515625" style="3062" customWidth="1"/>
    <col min="14855" max="15104" width="9.140625" style="3062"/>
    <col min="15105" max="15105" width="17.7109375" style="3062" customWidth="1"/>
    <col min="15106" max="15106" width="17.85546875" style="3062" customWidth="1"/>
    <col min="15107" max="15107" width="18.42578125" style="3062" customWidth="1"/>
    <col min="15108" max="15108" width="17.140625" style="3062" customWidth="1"/>
    <col min="15109" max="15110" width="15.28515625" style="3062" customWidth="1"/>
    <col min="15111" max="15360" width="9.140625" style="3062"/>
    <col min="15361" max="15361" width="17.7109375" style="3062" customWidth="1"/>
    <col min="15362" max="15362" width="17.85546875" style="3062" customWidth="1"/>
    <col min="15363" max="15363" width="18.42578125" style="3062" customWidth="1"/>
    <col min="15364" max="15364" width="17.140625" style="3062" customWidth="1"/>
    <col min="15365" max="15366" width="15.28515625" style="3062" customWidth="1"/>
    <col min="15367" max="15616" width="9.140625" style="3062"/>
    <col min="15617" max="15617" width="17.7109375" style="3062" customWidth="1"/>
    <col min="15618" max="15618" width="17.85546875" style="3062" customWidth="1"/>
    <col min="15619" max="15619" width="18.42578125" style="3062" customWidth="1"/>
    <col min="15620" max="15620" width="17.140625" style="3062" customWidth="1"/>
    <col min="15621" max="15622" width="15.28515625" style="3062" customWidth="1"/>
    <col min="15623" max="15872" width="9.140625" style="3062"/>
    <col min="15873" max="15873" width="17.7109375" style="3062" customWidth="1"/>
    <col min="15874" max="15874" width="17.85546875" style="3062" customWidth="1"/>
    <col min="15875" max="15875" width="18.42578125" style="3062" customWidth="1"/>
    <col min="15876" max="15876" width="17.140625" style="3062" customWidth="1"/>
    <col min="15877" max="15878" width="15.28515625" style="3062" customWidth="1"/>
    <col min="15879" max="16128" width="9.140625" style="3062"/>
    <col min="16129" max="16129" width="17.7109375" style="3062" customWidth="1"/>
    <col min="16130" max="16130" width="17.85546875" style="3062" customWidth="1"/>
    <col min="16131" max="16131" width="18.42578125" style="3062" customWidth="1"/>
    <col min="16132" max="16132" width="17.140625" style="3062" customWidth="1"/>
    <col min="16133" max="16134" width="15.28515625" style="3062" customWidth="1"/>
    <col min="16135" max="16384" width="9.140625" style="3062"/>
  </cols>
  <sheetData>
    <row r="1" spans="1:6" s="3136" customFormat="1" ht="17.25" customHeight="1" thickBot="1">
      <c r="A1" s="4705" t="s">
        <v>0</v>
      </c>
      <c r="F1" s="3333" t="s">
        <v>1</v>
      </c>
    </row>
    <row r="2" spans="1:6" ht="21.75" customHeight="1" thickTop="1" thickBot="1">
      <c r="A2" s="7323" t="s">
        <v>4345</v>
      </c>
      <c r="B2" s="7324"/>
      <c r="C2" s="7324"/>
      <c r="D2" s="7324"/>
      <c r="E2" s="7324"/>
      <c r="F2" s="7325"/>
    </row>
    <row r="3" spans="1:6" ht="35.25" customHeight="1" thickBot="1">
      <c r="A3" s="7890" t="s">
        <v>4293</v>
      </c>
      <c r="B3" s="7891"/>
      <c r="C3" s="7891"/>
      <c r="D3" s="7891"/>
      <c r="E3" s="7891"/>
      <c r="F3" s="7892"/>
    </row>
    <row r="4" spans="1:6" ht="42.75" customHeight="1" thickBot="1">
      <c r="A4" s="4706" t="s">
        <v>7</v>
      </c>
      <c r="B4" s="4707" t="s">
        <v>4361</v>
      </c>
      <c r="C4" s="4326" t="s">
        <v>4363</v>
      </c>
      <c r="D4" s="4707" t="s">
        <v>4362</v>
      </c>
      <c r="E4" s="4326" t="s">
        <v>4363</v>
      </c>
      <c r="F4" s="4708" t="s">
        <v>4294</v>
      </c>
    </row>
    <row r="5" spans="1:6" s="3137" customFormat="1" ht="19.5" customHeight="1">
      <c r="A5" s="4709">
        <v>1997</v>
      </c>
      <c r="B5" s="4710">
        <v>35030</v>
      </c>
      <c r="C5" s="4711" t="s">
        <v>9</v>
      </c>
      <c r="D5" s="4710">
        <v>31785</v>
      </c>
      <c r="E5" s="4712" t="s">
        <v>9</v>
      </c>
      <c r="F5" s="4713">
        <f>D5/B5*100</f>
        <v>90.736511561518697</v>
      </c>
    </row>
    <row r="6" spans="1:6" s="3137" customFormat="1" ht="19.5" customHeight="1">
      <c r="A6" s="4714">
        <v>1998</v>
      </c>
      <c r="B6" s="4715">
        <v>63332</v>
      </c>
      <c r="C6" s="4716">
        <f>(B6-B5)/B5*100</f>
        <v>80.793605481016272</v>
      </c>
      <c r="D6" s="4715">
        <v>58851</v>
      </c>
      <c r="E6" s="4717">
        <f>(D6-D5)/D5*100</f>
        <v>85.153374233128829</v>
      </c>
      <c r="F6" s="4718">
        <f t="shared" ref="F6:F16" si="0">D6/B6*100</f>
        <v>92.924587886060763</v>
      </c>
    </row>
    <row r="7" spans="1:6" s="3137" customFormat="1" ht="19.5" customHeight="1">
      <c r="A7" s="4714">
        <v>1999</v>
      </c>
      <c r="B7" s="4715">
        <v>98689</v>
      </c>
      <c r="C7" s="4716">
        <f t="shared" ref="C7:C16" si="1">(B7-B6)/B6*100</f>
        <v>55.828017431945931</v>
      </c>
      <c r="D7" s="4715">
        <v>87253</v>
      </c>
      <c r="E7" s="4717">
        <f t="shared" ref="E7:E16" si="2">(D7-D6)/D6*100</f>
        <v>48.260862177363173</v>
      </c>
      <c r="F7" s="4718">
        <f t="shared" si="0"/>
        <v>88.412082400267508</v>
      </c>
    </row>
    <row r="8" spans="1:6" s="3137" customFormat="1" ht="19.5" customHeight="1">
      <c r="A8" s="4714">
        <v>2000</v>
      </c>
      <c r="B8" s="4715">
        <v>148144</v>
      </c>
      <c r="C8" s="4716">
        <f t="shared" si="1"/>
        <v>50.11196789915796</v>
      </c>
      <c r="D8" s="4715">
        <v>134113</v>
      </c>
      <c r="E8" s="4717">
        <f t="shared" si="2"/>
        <v>53.70588976883316</v>
      </c>
      <c r="F8" s="4718">
        <f t="shared" si="0"/>
        <v>90.528809806674587</v>
      </c>
    </row>
    <row r="9" spans="1:6" s="3137" customFormat="1" ht="19.5" customHeight="1">
      <c r="A9" s="4714">
        <v>2001</v>
      </c>
      <c r="B9" s="4715">
        <v>227333</v>
      </c>
      <c r="C9" s="4716">
        <f t="shared" si="1"/>
        <v>53.454071714007988</v>
      </c>
      <c r="D9" s="4715">
        <v>202332</v>
      </c>
      <c r="E9" s="4717">
        <f t="shared" si="2"/>
        <v>50.866806349869144</v>
      </c>
      <c r="F9" s="4718">
        <f t="shared" si="0"/>
        <v>89.002476543220737</v>
      </c>
    </row>
    <row r="10" spans="1:6" s="3137" customFormat="1" ht="19.5" customHeight="1">
      <c r="A10" s="4714">
        <v>2002</v>
      </c>
      <c r="B10" s="4715">
        <v>341564</v>
      </c>
      <c r="C10" s="4716">
        <f t="shared" si="1"/>
        <v>50.248314147088195</v>
      </c>
      <c r="D10" s="4715">
        <v>308740</v>
      </c>
      <c r="E10" s="4717">
        <f t="shared" si="2"/>
        <v>52.590791372595532</v>
      </c>
      <c r="F10" s="4718">
        <f t="shared" si="0"/>
        <v>90.390087948378635</v>
      </c>
    </row>
    <row r="11" spans="1:6" s="3137" customFormat="1" ht="19.5" customHeight="1">
      <c r="A11" s="4714">
        <v>2003</v>
      </c>
      <c r="B11" s="4715">
        <v>494180</v>
      </c>
      <c r="C11" s="4716">
        <f t="shared" si="1"/>
        <v>44.681523813985081</v>
      </c>
      <c r="D11" s="4715">
        <v>440100</v>
      </c>
      <c r="E11" s="4717">
        <f t="shared" si="2"/>
        <v>42.54712703245449</v>
      </c>
      <c r="F11" s="4718">
        <f t="shared" si="0"/>
        <v>89.05661904569186</v>
      </c>
    </row>
    <row r="12" spans="1:6" s="3137" customFormat="1" ht="19.5" customHeight="1">
      <c r="A12" s="4714">
        <v>2004</v>
      </c>
      <c r="B12" s="4715">
        <v>549827</v>
      </c>
      <c r="C12" s="4716">
        <f t="shared" si="1"/>
        <v>11.260471892832571</v>
      </c>
      <c r="D12" s="4715">
        <v>475590</v>
      </c>
      <c r="E12" s="4717">
        <f t="shared" si="2"/>
        <v>8.064076346284935</v>
      </c>
      <c r="F12" s="4718">
        <f t="shared" si="0"/>
        <v>86.498116680337631</v>
      </c>
    </row>
    <row r="13" spans="1:6" s="3137" customFormat="1" ht="19.5" customHeight="1">
      <c r="A13" s="4714">
        <v>2005</v>
      </c>
      <c r="B13" s="4715">
        <v>684251</v>
      </c>
      <c r="C13" s="4716">
        <f t="shared" si="1"/>
        <v>24.448417411294827</v>
      </c>
      <c r="D13" s="4715">
        <v>577574</v>
      </c>
      <c r="E13" s="4717">
        <f t="shared" si="2"/>
        <v>21.443680481086648</v>
      </c>
      <c r="F13" s="4718">
        <f t="shared" si="0"/>
        <v>84.409668381924178</v>
      </c>
    </row>
    <row r="14" spans="1:6" s="3137" customFormat="1" ht="19.5" customHeight="1">
      <c r="A14" s="4714">
        <v>2006</v>
      </c>
      <c r="B14" s="4697">
        <v>951355</v>
      </c>
      <c r="C14" s="4716">
        <f t="shared" si="1"/>
        <v>39.035967795443483</v>
      </c>
      <c r="D14" s="4697">
        <v>816504</v>
      </c>
      <c r="E14" s="4717">
        <f t="shared" si="2"/>
        <v>41.367859356549985</v>
      </c>
      <c r="F14" s="4718">
        <f t="shared" si="0"/>
        <v>85.825375385634175</v>
      </c>
    </row>
    <row r="15" spans="1:6" s="3137" customFormat="1" ht="19.5" customHeight="1">
      <c r="A15" s="4714">
        <v>2007</v>
      </c>
      <c r="B15" s="4697">
        <v>1046650</v>
      </c>
      <c r="C15" s="4716">
        <f t="shared" si="1"/>
        <v>10.016765560700264</v>
      </c>
      <c r="D15" s="4697">
        <v>884503</v>
      </c>
      <c r="E15" s="4717">
        <f t="shared" si="2"/>
        <v>8.3280669782389314</v>
      </c>
      <c r="F15" s="4718">
        <f t="shared" si="0"/>
        <v>84.508001719772608</v>
      </c>
    </row>
    <row r="16" spans="1:6" s="3137" customFormat="1" ht="19.5" customHeight="1">
      <c r="A16" s="4714">
        <v>2008</v>
      </c>
      <c r="B16" s="4697">
        <v>1183780</v>
      </c>
      <c r="C16" s="4716">
        <f t="shared" si="1"/>
        <v>13.101800984092105</v>
      </c>
      <c r="D16" s="4697">
        <v>965734</v>
      </c>
      <c r="E16" s="4717">
        <f t="shared" si="2"/>
        <v>9.1838015246980511</v>
      </c>
      <c r="F16" s="4718">
        <f t="shared" si="0"/>
        <v>81.580530166078162</v>
      </c>
    </row>
    <row r="17" spans="1:8" s="3137" customFormat="1" ht="19.5" customHeight="1">
      <c r="A17" s="4714">
        <v>2009</v>
      </c>
      <c r="B17" s="4681">
        <v>1267696</v>
      </c>
      <c r="C17" s="4716">
        <f>(B17-B16)/B16*100</f>
        <v>7.0888171788676955</v>
      </c>
      <c r="D17" s="4681">
        <v>993221</v>
      </c>
      <c r="E17" s="4717">
        <f>(D17-D16)/D16*100</f>
        <v>2.8462288787595753</v>
      </c>
      <c r="F17" s="4718">
        <f>D17/B17*100</f>
        <v>78.348515732478447</v>
      </c>
    </row>
    <row r="18" spans="1:8" s="3137" customFormat="1" ht="19.5" customHeight="1">
      <c r="A18" s="4714">
        <v>2010</v>
      </c>
      <c r="B18" s="4702">
        <v>1588756</v>
      </c>
      <c r="C18" s="4716">
        <f>(B18-B17)/B17*100</f>
        <v>25.326261185647031</v>
      </c>
      <c r="D18" s="4702">
        <v>1243374</v>
      </c>
      <c r="E18" s="4717">
        <f>(D18-D17)/D17*100</f>
        <v>25.186036138986189</v>
      </c>
      <c r="F18" s="4718">
        <f>D18/B18*100</f>
        <v>78.260853145479857</v>
      </c>
    </row>
    <row r="19" spans="1:8" s="3137" customFormat="1" ht="19.5" customHeight="1">
      <c r="A19" s="4714">
        <v>2011</v>
      </c>
      <c r="B19" s="4702">
        <v>1939659</v>
      </c>
      <c r="C19" s="4716">
        <f>(B19-B18)/B18*100</f>
        <v>22.086651443015793</v>
      </c>
      <c r="D19" s="4702">
        <v>1504190</v>
      </c>
      <c r="E19" s="4717">
        <f>(D19-D18)/D18*100</f>
        <v>20.976472083218724</v>
      </c>
      <c r="F19" s="4718">
        <f>D19/B19*100</f>
        <v>77.549198080693557</v>
      </c>
    </row>
    <row r="20" spans="1:8" s="3137" customFormat="1" ht="19.5" customHeight="1">
      <c r="A20" s="4714">
        <v>2012</v>
      </c>
      <c r="B20" s="4719">
        <v>2004464</v>
      </c>
      <c r="C20" s="4716">
        <f>(B20-B19)/B19*100</f>
        <v>3.3410511847701065</v>
      </c>
      <c r="D20" s="4719">
        <v>1571713</v>
      </c>
      <c r="E20" s="4717">
        <f>(D20-D19)/D19*100</f>
        <v>4.4889940765461809</v>
      </c>
      <c r="F20" s="4718">
        <f>D20/B20*100</f>
        <v>78.410637457195548</v>
      </c>
    </row>
    <row r="21" spans="1:8" s="3137" customFormat="1" ht="19.5" customHeight="1" thickBot="1">
      <c r="A21" s="4720">
        <v>2013</v>
      </c>
      <c r="B21" s="4721">
        <v>2321762</v>
      </c>
      <c r="C21" s="4722">
        <f>(B21-B20)/B20*100</f>
        <v>15.829568403323782</v>
      </c>
      <c r="D21" s="4721">
        <v>1825210</v>
      </c>
      <c r="E21" s="4723">
        <f>(D21-D20)/D20*100</f>
        <v>16.128707976583513</v>
      </c>
      <c r="F21" s="4724">
        <f>D21/B21*100</f>
        <v>78.613139503532238</v>
      </c>
    </row>
    <row r="22" spans="1:8" ht="15.75" customHeight="1" thickTop="1"/>
    <row r="23" spans="1:8" ht="16.5" customHeight="1">
      <c r="A23" s="7344" t="s">
        <v>4295</v>
      </c>
      <c r="B23" s="7344"/>
      <c r="C23" s="7344"/>
      <c r="D23" s="7344"/>
      <c r="E23" s="7344"/>
      <c r="F23" s="7344"/>
    </row>
    <row r="24" spans="1:8" ht="16.5" customHeight="1">
      <c r="A24" s="7344" t="s">
        <v>4167</v>
      </c>
      <c r="B24" s="7344"/>
      <c r="C24" s="7344"/>
      <c r="D24" s="7344"/>
      <c r="E24" s="7344"/>
      <c r="F24" s="7344"/>
    </row>
    <row r="25" spans="1:8" ht="16.5" customHeight="1">
      <c r="A25" s="7344" t="s">
        <v>4296</v>
      </c>
      <c r="B25" s="7344"/>
      <c r="C25" s="7344"/>
      <c r="D25" s="7344"/>
      <c r="E25" s="7344"/>
      <c r="F25" s="7344"/>
      <c r="G25" s="3113"/>
      <c r="H25" s="3113"/>
    </row>
    <row r="26" spans="1:8" ht="16.5" customHeight="1">
      <c r="A26" s="7344" t="s">
        <v>4292</v>
      </c>
      <c r="B26" s="7344"/>
      <c r="C26" s="7344"/>
      <c r="D26" s="7344"/>
      <c r="E26" s="7344"/>
      <c r="F26" s="7344"/>
    </row>
    <row r="28" spans="1:8" ht="20.25" customHeight="1">
      <c r="C28" s="7702" t="s">
        <v>3</v>
      </c>
      <c r="D28" s="7702"/>
    </row>
  </sheetData>
  <mergeCells count="7">
    <mergeCell ref="C28:D28"/>
    <mergeCell ref="A2:F2"/>
    <mergeCell ref="A3:F3"/>
    <mergeCell ref="A23:F23"/>
    <mergeCell ref="A24:F24"/>
    <mergeCell ref="A25:F25"/>
    <mergeCell ref="A26:F26"/>
  </mergeCells>
  <hyperlinks>
    <hyperlink ref="A1" r:id="rId1"/>
  </hyperlinks>
  <pageMargins left="0.74803149606299213" right="0.74803149606299213" top="0.62992125984251968" bottom="0.35433070866141736" header="0.51181102362204722" footer="0.23622047244094491"/>
  <pageSetup paperSize="9" fitToHeight="0" orientation="landscape" r:id="rId2"/>
  <headerFooter alignWithMargins="0">
    <oddFooter>&amp;R277</oddFooter>
  </headerFooter>
  <drawing r:id="rId3"/>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68">
    <pageSetUpPr fitToPage="1"/>
  </sheetPr>
  <dimension ref="A1:I116"/>
  <sheetViews>
    <sheetView view="pageBreakPreview" zoomScale="60" zoomScaleNormal="100" workbookViewId="0">
      <selection activeCell="H15" sqref="H15"/>
    </sheetView>
  </sheetViews>
  <sheetFormatPr defaultRowHeight="12.75"/>
  <cols>
    <col min="1" max="1" width="27.42578125" style="3062" customWidth="1"/>
    <col min="2" max="2" width="40.7109375" style="3062" customWidth="1"/>
    <col min="3" max="3" width="40.7109375" style="3137" customWidth="1"/>
    <col min="4" max="4" width="40.7109375" style="3062" customWidth="1"/>
    <col min="5" max="5" width="40.7109375" style="3137" customWidth="1"/>
    <col min="6" max="6" width="40.7109375" style="3062" customWidth="1"/>
    <col min="7" max="7" width="40.7109375" style="3137" customWidth="1"/>
    <col min="8" max="9" width="40.7109375" style="3062" customWidth="1"/>
    <col min="10" max="10" width="13.7109375" style="3062" customWidth="1"/>
    <col min="11" max="256" width="9.140625" style="3062"/>
    <col min="257" max="257" width="11.85546875" style="3062" customWidth="1"/>
    <col min="258" max="258" width="13.5703125" style="3062" customWidth="1"/>
    <col min="259" max="259" width="14.42578125" style="3062" customWidth="1"/>
    <col min="260" max="261" width="14" style="3062" customWidth="1"/>
    <col min="262" max="264" width="14.7109375" style="3062" customWidth="1"/>
    <col min="265" max="265" width="13.85546875" style="3062" customWidth="1"/>
    <col min="266" max="266" width="13.7109375" style="3062" customWidth="1"/>
    <col min="267" max="512" width="9.140625" style="3062"/>
    <col min="513" max="513" width="11.85546875" style="3062" customWidth="1"/>
    <col min="514" max="514" width="13.5703125" style="3062" customWidth="1"/>
    <col min="515" max="515" width="14.42578125" style="3062" customWidth="1"/>
    <col min="516" max="517" width="14" style="3062" customWidth="1"/>
    <col min="518" max="520" width="14.7109375" style="3062" customWidth="1"/>
    <col min="521" max="521" width="13.85546875" style="3062" customWidth="1"/>
    <col min="522" max="522" width="13.7109375" style="3062" customWidth="1"/>
    <col min="523" max="768" width="9.140625" style="3062"/>
    <col min="769" max="769" width="11.85546875" style="3062" customWidth="1"/>
    <col min="770" max="770" width="13.5703125" style="3062" customWidth="1"/>
    <col min="771" max="771" width="14.42578125" style="3062" customWidth="1"/>
    <col min="772" max="773" width="14" style="3062" customWidth="1"/>
    <col min="774" max="776" width="14.7109375" style="3062" customWidth="1"/>
    <col min="777" max="777" width="13.85546875" style="3062" customWidth="1"/>
    <col min="778" max="778" width="13.7109375" style="3062" customWidth="1"/>
    <col min="779" max="1024" width="9.140625" style="3062"/>
    <col min="1025" max="1025" width="11.85546875" style="3062" customWidth="1"/>
    <col min="1026" max="1026" width="13.5703125" style="3062" customWidth="1"/>
    <col min="1027" max="1027" width="14.42578125" style="3062" customWidth="1"/>
    <col min="1028" max="1029" width="14" style="3062" customWidth="1"/>
    <col min="1030" max="1032" width="14.7109375" style="3062" customWidth="1"/>
    <col min="1033" max="1033" width="13.85546875" style="3062" customWidth="1"/>
    <col min="1034" max="1034" width="13.7109375" style="3062" customWidth="1"/>
    <col min="1035" max="1280" width="9.140625" style="3062"/>
    <col min="1281" max="1281" width="11.85546875" style="3062" customWidth="1"/>
    <col min="1282" max="1282" width="13.5703125" style="3062" customWidth="1"/>
    <col min="1283" max="1283" width="14.42578125" style="3062" customWidth="1"/>
    <col min="1284" max="1285" width="14" style="3062" customWidth="1"/>
    <col min="1286" max="1288" width="14.7109375" style="3062" customWidth="1"/>
    <col min="1289" max="1289" width="13.85546875" style="3062" customWidth="1"/>
    <col min="1290" max="1290" width="13.7109375" style="3062" customWidth="1"/>
    <col min="1291" max="1536" width="9.140625" style="3062"/>
    <col min="1537" max="1537" width="11.85546875" style="3062" customWidth="1"/>
    <col min="1538" max="1538" width="13.5703125" style="3062" customWidth="1"/>
    <col min="1539" max="1539" width="14.42578125" style="3062" customWidth="1"/>
    <col min="1540" max="1541" width="14" style="3062" customWidth="1"/>
    <col min="1542" max="1544" width="14.7109375" style="3062" customWidth="1"/>
    <col min="1545" max="1545" width="13.85546875" style="3062" customWidth="1"/>
    <col min="1546" max="1546" width="13.7109375" style="3062" customWidth="1"/>
    <col min="1547" max="1792" width="9.140625" style="3062"/>
    <col min="1793" max="1793" width="11.85546875" style="3062" customWidth="1"/>
    <col min="1794" max="1794" width="13.5703125" style="3062" customWidth="1"/>
    <col min="1795" max="1795" width="14.42578125" style="3062" customWidth="1"/>
    <col min="1796" max="1797" width="14" style="3062" customWidth="1"/>
    <col min="1798" max="1800" width="14.7109375" style="3062" customWidth="1"/>
    <col min="1801" max="1801" width="13.85546875" style="3062" customWidth="1"/>
    <col min="1802" max="1802" width="13.7109375" style="3062" customWidth="1"/>
    <col min="1803" max="2048" width="9.140625" style="3062"/>
    <col min="2049" max="2049" width="11.85546875" style="3062" customWidth="1"/>
    <col min="2050" max="2050" width="13.5703125" style="3062" customWidth="1"/>
    <col min="2051" max="2051" width="14.42578125" style="3062" customWidth="1"/>
    <col min="2052" max="2053" width="14" style="3062" customWidth="1"/>
    <col min="2054" max="2056" width="14.7109375" style="3062" customWidth="1"/>
    <col min="2057" max="2057" width="13.85546875" style="3062" customWidth="1"/>
    <col min="2058" max="2058" width="13.7109375" style="3062" customWidth="1"/>
    <col min="2059" max="2304" width="9.140625" style="3062"/>
    <col min="2305" max="2305" width="11.85546875" style="3062" customWidth="1"/>
    <col min="2306" max="2306" width="13.5703125" style="3062" customWidth="1"/>
    <col min="2307" max="2307" width="14.42578125" style="3062" customWidth="1"/>
    <col min="2308" max="2309" width="14" style="3062" customWidth="1"/>
    <col min="2310" max="2312" width="14.7109375" style="3062" customWidth="1"/>
    <col min="2313" max="2313" width="13.85546875" style="3062" customWidth="1"/>
    <col min="2314" max="2314" width="13.7109375" style="3062" customWidth="1"/>
    <col min="2315" max="2560" width="9.140625" style="3062"/>
    <col min="2561" max="2561" width="11.85546875" style="3062" customWidth="1"/>
    <col min="2562" max="2562" width="13.5703125" style="3062" customWidth="1"/>
    <col min="2563" max="2563" width="14.42578125" style="3062" customWidth="1"/>
    <col min="2564" max="2565" width="14" style="3062" customWidth="1"/>
    <col min="2566" max="2568" width="14.7109375" style="3062" customWidth="1"/>
    <col min="2569" max="2569" width="13.85546875" style="3062" customWidth="1"/>
    <col min="2570" max="2570" width="13.7109375" style="3062" customWidth="1"/>
    <col min="2571" max="2816" width="9.140625" style="3062"/>
    <col min="2817" max="2817" width="11.85546875" style="3062" customWidth="1"/>
    <col min="2818" max="2818" width="13.5703125" style="3062" customWidth="1"/>
    <col min="2819" max="2819" width="14.42578125" style="3062" customWidth="1"/>
    <col min="2820" max="2821" width="14" style="3062" customWidth="1"/>
    <col min="2822" max="2824" width="14.7109375" style="3062" customWidth="1"/>
    <col min="2825" max="2825" width="13.85546875" style="3062" customWidth="1"/>
    <col min="2826" max="2826" width="13.7109375" style="3062" customWidth="1"/>
    <col min="2827" max="3072" width="9.140625" style="3062"/>
    <col min="3073" max="3073" width="11.85546875" style="3062" customWidth="1"/>
    <col min="3074" max="3074" width="13.5703125" style="3062" customWidth="1"/>
    <col min="3075" max="3075" width="14.42578125" style="3062" customWidth="1"/>
    <col min="3076" max="3077" width="14" style="3062" customWidth="1"/>
    <col min="3078" max="3080" width="14.7109375" style="3062" customWidth="1"/>
    <col min="3081" max="3081" width="13.85546875" style="3062" customWidth="1"/>
    <col min="3082" max="3082" width="13.7109375" style="3062" customWidth="1"/>
    <col min="3083" max="3328" width="9.140625" style="3062"/>
    <col min="3329" max="3329" width="11.85546875" style="3062" customWidth="1"/>
    <col min="3330" max="3330" width="13.5703125" style="3062" customWidth="1"/>
    <col min="3331" max="3331" width="14.42578125" style="3062" customWidth="1"/>
    <col min="3332" max="3333" width="14" style="3062" customWidth="1"/>
    <col min="3334" max="3336" width="14.7109375" style="3062" customWidth="1"/>
    <col min="3337" max="3337" width="13.85546875" style="3062" customWidth="1"/>
    <col min="3338" max="3338" width="13.7109375" style="3062" customWidth="1"/>
    <col min="3339" max="3584" width="9.140625" style="3062"/>
    <col min="3585" max="3585" width="11.85546875" style="3062" customWidth="1"/>
    <col min="3586" max="3586" width="13.5703125" style="3062" customWidth="1"/>
    <col min="3587" max="3587" width="14.42578125" style="3062" customWidth="1"/>
    <col min="3588" max="3589" width="14" style="3062" customWidth="1"/>
    <col min="3590" max="3592" width="14.7109375" style="3062" customWidth="1"/>
    <col min="3593" max="3593" width="13.85546875" style="3062" customWidth="1"/>
    <col min="3594" max="3594" width="13.7109375" style="3062" customWidth="1"/>
    <col min="3595" max="3840" width="9.140625" style="3062"/>
    <col min="3841" max="3841" width="11.85546875" style="3062" customWidth="1"/>
    <col min="3842" max="3842" width="13.5703125" style="3062" customWidth="1"/>
    <col min="3843" max="3843" width="14.42578125" style="3062" customWidth="1"/>
    <col min="3844" max="3845" width="14" style="3062" customWidth="1"/>
    <col min="3846" max="3848" width="14.7109375" style="3062" customWidth="1"/>
    <col min="3849" max="3849" width="13.85546875" style="3062" customWidth="1"/>
    <col min="3850" max="3850" width="13.7109375" style="3062" customWidth="1"/>
    <col min="3851" max="4096" width="9.140625" style="3062"/>
    <col min="4097" max="4097" width="11.85546875" style="3062" customWidth="1"/>
    <col min="4098" max="4098" width="13.5703125" style="3062" customWidth="1"/>
    <col min="4099" max="4099" width="14.42578125" style="3062" customWidth="1"/>
    <col min="4100" max="4101" width="14" style="3062" customWidth="1"/>
    <col min="4102" max="4104" width="14.7109375" style="3062" customWidth="1"/>
    <col min="4105" max="4105" width="13.85546875" style="3062" customWidth="1"/>
    <col min="4106" max="4106" width="13.7109375" style="3062" customWidth="1"/>
    <col min="4107" max="4352" width="9.140625" style="3062"/>
    <col min="4353" max="4353" width="11.85546875" style="3062" customWidth="1"/>
    <col min="4354" max="4354" width="13.5703125" style="3062" customWidth="1"/>
    <col min="4355" max="4355" width="14.42578125" style="3062" customWidth="1"/>
    <col min="4356" max="4357" width="14" style="3062" customWidth="1"/>
    <col min="4358" max="4360" width="14.7109375" style="3062" customWidth="1"/>
    <col min="4361" max="4361" width="13.85546875" style="3062" customWidth="1"/>
    <col min="4362" max="4362" width="13.7109375" style="3062" customWidth="1"/>
    <col min="4363" max="4608" width="9.140625" style="3062"/>
    <col min="4609" max="4609" width="11.85546875" style="3062" customWidth="1"/>
    <col min="4610" max="4610" width="13.5703125" style="3062" customWidth="1"/>
    <col min="4611" max="4611" width="14.42578125" style="3062" customWidth="1"/>
    <col min="4612" max="4613" width="14" style="3062" customWidth="1"/>
    <col min="4614" max="4616" width="14.7109375" style="3062" customWidth="1"/>
    <col min="4617" max="4617" width="13.85546875" style="3062" customWidth="1"/>
    <col min="4618" max="4618" width="13.7109375" style="3062" customWidth="1"/>
    <col min="4619" max="4864" width="9.140625" style="3062"/>
    <col min="4865" max="4865" width="11.85546875" style="3062" customWidth="1"/>
    <col min="4866" max="4866" width="13.5703125" style="3062" customWidth="1"/>
    <col min="4867" max="4867" width="14.42578125" style="3062" customWidth="1"/>
    <col min="4868" max="4869" width="14" style="3062" customWidth="1"/>
    <col min="4870" max="4872" width="14.7109375" style="3062" customWidth="1"/>
    <col min="4873" max="4873" width="13.85546875" style="3062" customWidth="1"/>
    <col min="4874" max="4874" width="13.7109375" style="3062" customWidth="1"/>
    <col min="4875" max="5120" width="9.140625" style="3062"/>
    <col min="5121" max="5121" width="11.85546875" style="3062" customWidth="1"/>
    <col min="5122" max="5122" width="13.5703125" style="3062" customWidth="1"/>
    <col min="5123" max="5123" width="14.42578125" style="3062" customWidth="1"/>
    <col min="5124" max="5125" width="14" style="3062" customWidth="1"/>
    <col min="5126" max="5128" width="14.7109375" style="3062" customWidth="1"/>
    <col min="5129" max="5129" width="13.85546875" style="3062" customWidth="1"/>
    <col min="5130" max="5130" width="13.7109375" style="3062" customWidth="1"/>
    <col min="5131" max="5376" width="9.140625" style="3062"/>
    <col min="5377" max="5377" width="11.85546875" style="3062" customWidth="1"/>
    <col min="5378" max="5378" width="13.5703125" style="3062" customWidth="1"/>
    <col min="5379" max="5379" width="14.42578125" style="3062" customWidth="1"/>
    <col min="5380" max="5381" width="14" style="3062" customWidth="1"/>
    <col min="5382" max="5384" width="14.7109375" style="3062" customWidth="1"/>
    <col min="5385" max="5385" width="13.85546875" style="3062" customWidth="1"/>
    <col min="5386" max="5386" width="13.7109375" style="3062" customWidth="1"/>
    <col min="5387" max="5632" width="9.140625" style="3062"/>
    <col min="5633" max="5633" width="11.85546875" style="3062" customWidth="1"/>
    <col min="5634" max="5634" width="13.5703125" style="3062" customWidth="1"/>
    <col min="5635" max="5635" width="14.42578125" style="3062" customWidth="1"/>
    <col min="5636" max="5637" width="14" style="3062" customWidth="1"/>
    <col min="5638" max="5640" width="14.7109375" style="3062" customWidth="1"/>
    <col min="5641" max="5641" width="13.85546875" style="3062" customWidth="1"/>
    <col min="5642" max="5642" width="13.7109375" style="3062" customWidth="1"/>
    <col min="5643" max="5888" width="9.140625" style="3062"/>
    <col min="5889" max="5889" width="11.85546875" style="3062" customWidth="1"/>
    <col min="5890" max="5890" width="13.5703125" style="3062" customWidth="1"/>
    <col min="5891" max="5891" width="14.42578125" style="3062" customWidth="1"/>
    <col min="5892" max="5893" width="14" style="3062" customWidth="1"/>
    <col min="5894" max="5896" width="14.7109375" style="3062" customWidth="1"/>
    <col min="5897" max="5897" width="13.85546875" style="3062" customWidth="1"/>
    <col min="5898" max="5898" width="13.7109375" style="3062" customWidth="1"/>
    <col min="5899" max="6144" width="9.140625" style="3062"/>
    <col min="6145" max="6145" width="11.85546875" style="3062" customWidth="1"/>
    <col min="6146" max="6146" width="13.5703125" style="3062" customWidth="1"/>
    <col min="6147" max="6147" width="14.42578125" style="3062" customWidth="1"/>
    <col min="6148" max="6149" width="14" style="3062" customWidth="1"/>
    <col min="6150" max="6152" width="14.7109375" style="3062" customWidth="1"/>
    <col min="6153" max="6153" width="13.85546875" style="3062" customWidth="1"/>
    <col min="6154" max="6154" width="13.7109375" style="3062" customWidth="1"/>
    <col min="6155" max="6400" width="9.140625" style="3062"/>
    <col min="6401" max="6401" width="11.85546875" style="3062" customWidth="1"/>
    <col min="6402" max="6402" width="13.5703125" style="3062" customWidth="1"/>
    <col min="6403" max="6403" width="14.42578125" style="3062" customWidth="1"/>
    <col min="6404" max="6405" width="14" style="3062" customWidth="1"/>
    <col min="6406" max="6408" width="14.7109375" style="3062" customWidth="1"/>
    <col min="6409" max="6409" width="13.85546875" style="3062" customWidth="1"/>
    <col min="6410" max="6410" width="13.7109375" style="3062" customWidth="1"/>
    <col min="6411" max="6656" width="9.140625" style="3062"/>
    <col min="6657" max="6657" width="11.85546875" style="3062" customWidth="1"/>
    <col min="6658" max="6658" width="13.5703125" style="3062" customWidth="1"/>
    <col min="6659" max="6659" width="14.42578125" style="3062" customWidth="1"/>
    <col min="6660" max="6661" width="14" style="3062" customWidth="1"/>
    <col min="6662" max="6664" width="14.7109375" style="3062" customWidth="1"/>
    <col min="6665" max="6665" width="13.85546875" style="3062" customWidth="1"/>
    <col min="6666" max="6666" width="13.7109375" style="3062" customWidth="1"/>
    <col min="6667" max="6912" width="9.140625" style="3062"/>
    <col min="6913" max="6913" width="11.85546875" style="3062" customWidth="1"/>
    <col min="6914" max="6914" width="13.5703125" style="3062" customWidth="1"/>
    <col min="6915" max="6915" width="14.42578125" style="3062" customWidth="1"/>
    <col min="6916" max="6917" width="14" style="3062" customWidth="1"/>
    <col min="6918" max="6920" width="14.7109375" style="3062" customWidth="1"/>
    <col min="6921" max="6921" width="13.85546875" style="3062" customWidth="1"/>
    <col min="6922" max="6922" width="13.7109375" style="3062" customWidth="1"/>
    <col min="6923" max="7168" width="9.140625" style="3062"/>
    <col min="7169" max="7169" width="11.85546875" style="3062" customWidth="1"/>
    <col min="7170" max="7170" width="13.5703125" style="3062" customWidth="1"/>
    <col min="7171" max="7171" width="14.42578125" style="3062" customWidth="1"/>
    <col min="7172" max="7173" width="14" style="3062" customWidth="1"/>
    <col min="7174" max="7176" width="14.7109375" style="3062" customWidth="1"/>
    <col min="7177" max="7177" width="13.85546875" style="3062" customWidth="1"/>
    <col min="7178" max="7178" width="13.7109375" style="3062" customWidth="1"/>
    <col min="7179" max="7424" width="9.140625" style="3062"/>
    <col min="7425" max="7425" width="11.85546875" style="3062" customWidth="1"/>
    <col min="7426" max="7426" width="13.5703125" style="3062" customWidth="1"/>
    <col min="7427" max="7427" width="14.42578125" style="3062" customWidth="1"/>
    <col min="7428" max="7429" width="14" style="3062" customWidth="1"/>
    <col min="7430" max="7432" width="14.7109375" style="3062" customWidth="1"/>
    <col min="7433" max="7433" width="13.85546875" style="3062" customWidth="1"/>
    <col min="7434" max="7434" width="13.7109375" style="3062" customWidth="1"/>
    <col min="7435" max="7680" width="9.140625" style="3062"/>
    <col min="7681" max="7681" width="11.85546875" style="3062" customWidth="1"/>
    <col min="7682" max="7682" width="13.5703125" style="3062" customWidth="1"/>
    <col min="7683" max="7683" width="14.42578125" style="3062" customWidth="1"/>
    <col min="7684" max="7685" width="14" style="3062" customWidth="1"/>
    <col min="7686" max="7688" width="14.7109375" style="3062" customWidth="1"/>
    <col min="7689" max="7689" width="13.85546875" style="3062" customWidth="1"/>
    <col min="7690" max="7690" width="13.7109375" style="3062" customWidth="1"/>
    <col min="7691" max="7936" width="9.140625" style="3062"/>
    <col min="7937" max="7937" width="11.85546875" style="3062" customWidth="1"/>
    <col min="7938" max="7938" width="13.5703125" style="3062" customWidth="1"/>
    <col min="7939" max="7939" width="14.42578125" style="3062" customWidth="1"/>
    <col min="7940" max="7941" width="14" style="3062" customWidth="1"/>
    <col min="7942" max="7944" width="14.7109375" style="3062" customWidth="1"/>
    <col min="7945" max="7945" width="13.85546875" style="3062" customWidth="1"/>
    <col min="7946" max="7946" width="13.7109375" style="3062" customWidth="1"/>
    <col min="7947" max="8192" width="9.140625" style="3062"/>
    <col min="8193" max="8193" width="11.85546875" style="3062" customWidth="1"/>
    <col min="8194" max="8194" width="13.5703125" style="3062" customWidth="1"/>
    <col min="8195" max="8195" width="14.42578125" style="3062" customWidth="1"/>
    <col min="8196" max="8197" width="14" style="3062" customWidth="1"/>
    <col min="8198" max="8200" width="14.7109375" style="3062" customWidth="1"/>
    <col min="8201" max="8201" width="13.85546875" style="3062" customWidth="1"/>
    <col min="8202" max="8202" width="13.7109375" style="3062" customWidth="1"/>
    <col min="8203" max="8448" width="9.140625" style="3062"/>
    <col min="8449" max="8449" width="11.85546875" style="3062" customWidth="1"/>
    <col min="8450" max="8450" width="13.5703125" style="3062" customWidth="1"/>
    <col min="8451" max="8451" width="14.42578125" style="3062" customWidth="1"/>
    <col min="8452" max="8453" width="14" style="3062" customWidth="1"/>
    <col min="8454" max="8456" width="14.7109375" style="3062" customWidth="1"/>
    <col min="8457" max="8457" width="13.85546875" style="3062" customWidth="1"/>
    <col min="8458" max="8458" width="13.7109375" style="3062" customWidth="1"/>
    <col min="8459" max="8704" width="9.140625" style="3062"/>
    <col min="8705" max="8705" width="11.85546875" style="3062" customWidth="1"/>
    <col min="8706" max="8706" width="13.5703125" style="3062" customWidth="1"/>
    <col min="8707" max="8707" width="14.42578125" style="3062" customWidth="1"/>
    <col min="8708" max="8709" width="14" style="3062" customWidth="1"/>
    <col min="8710" max="8712" width="14.7109375" style="3062" customWidth="1"/>
    <col min="8713" max="8713" width="13.85546875" style="3062" customWidth="1"/>
    <col min="8714" max="8714" width="13.7109375" style="3062" customWidth="1"/>
    <col min="8715" max="8960" width="9.140625" style="3062"/>
    <col min="8961" max="8961" width="11.85546875" style="3062" customWidth="1"/>
    <col min="8962" max="8962" width="13.5703125" style="3062" customWidth="1"/>
    <col min="8963" max="8963" width="14.42578125" style="3062" customWidth="1"/>
    <col min="8964" max="8965" width="14" style="3062" customWidth="1"/>
    <col min="8966" max="8968" width="14.7109375" style="3062" customWidth="1"/>
    <col min="8969" max="8969" width="13.85546875" style="3062" customWidth="1"/>
    <col min="8970" max="8970" width="13.7109375" style="3062" customWidth="1"/>
    <col min="8971" max="9216" width="9.140625" style="3062"/>
    <col min="9217" max="9217" width="11.85546875" style="3062" customWidth="1"/>
    <col min="9218" max="9218" width="13.5703125" style="3062" customWidth="1"/>
    <col min="9219" max="9219" width="14.42578125" style="3062" customWidth="1"/>
    <col min="9220" max="9221" width="14" style="3062" customWidth="1"/>
    <col min="9222" max="9224" width="14.7109375" style="3062" customWidth="1"/>
    <col min="9225" max="9225" width="13.85546875" style="3062" customWidth="1"/>
    <col min="9226" max="9226" width="13.7109375" style="3062" customWidth="1"/>
    <col min="9227" max="9472" width="9.140625" style="3062"/>
    <col min="9473" max="9473" width="11.85546875" style="3062" customWidth="1"/>
    <col min="9474" max="9474" width="13.5703125" style="3062" customWidth="1"/>
    <col min="9475" max="9475" width="14.42578125" style="3062" customWidth="1"/>
    <col min="9476" max="9477" width="14" style="3062" customWidth="1"/>
    <col min="9478" max="9480" width="14.7109375" style="3062" customWidth="1"/>
    <col min="9481" max="9481" width="13.85546875" style="3062" customWidth="1"/>
    <col min="9482" max="9482" width="13.7109375" style="3062" customWidth="1"/>
    <col min="9483" max="9728" width="9.140625" style="3062"/>
    <col min="9729" max="9729" width="11.85546875" style="3062" customWidth="1"/>
    <col min="9730" max="9730" width="13.5703125" style="3062" customWidth="1"/>
    <col min="9731" max="9731" width="14.42578125" style="3062" customWidth="1"/>
    <col min="9732" max="9733" width="14" style="3062" customWidth="1"/>
    <col min="9734" max="9736" width="14.7109375" style="3062" customWidth="1"/>
    <col min="9737" max="9737" width="13.85546875" style="3062" customWidth="1"/>
    <col min="9738" max="9738" width="13.7109375" style="3062" customWidth="1"/>
    <col min="9739" max="9984" width="9.140625" style="3062"/>
    <col min="9985" max="9985" width="11.85546875" style="3062" customWidth="1"/>
    <col min="9986" max="9986" width="13.5703125" style="3062" customWidth="1"/>
    <col min="9987" max="9987" width="14.42578125" style="3062" customWidth="1"/>
    <col min="9988" max="9989" width="14" style="3062" customWidth="1"/>
    <col min="9990" max="9992" width="14.7109375" style="3062" customWidth="1"/>
    <col min="9993" max="9993" width="13.85546875" style="3062" customWidth="1"/>
    <col min="9994" max="9994" width="13.7109375" style="3062" customWidth="1"/>
    <col min="9995" max="10240" width="9.140625" style="3062"/>
    <col min="10241" max="10241" width="11.85546875" style="3062" customWidth="1"/>
    <col min="10242" max="10242" width="13.5703125" style="3062" customWidth="1"/>
    <col min="10243" max="10243" width="14.42578125" style="3062" customWidth="1"/>
    <col min="10244" max="10245" width="14" style="3062" customWidth="1"/>
    <col min="10246" max="10248" width="14.7109375" style="3062" customWidth="1"/>
    <col min="10249" max="10249" width="13.85546875" style="3062" customWidth="1"/>
    <col min="10250" max="10250" width="13.7109375" style="3062" customWidth="1"/>
    <col min="10251" max="10496" width="9.140625" style="3062"/>
    <col min="10497" max="10497" width="11.85546875" style="3062" customWidth="1"/>
    <col min="10498" max="10498" width="13.5703125" style="3062" customWidth="1"/>
    <col min="10499" max="10499" width="14.42578125" style="3062" customWidth="1"/>
    <col min="10500" max="10501" width="14" style="3062" customWidth="1"/>
    <col min="10502" max="10504" width="14.7109375" style="3062" customWidth="1"/>
    <col min="10505" max="10505" width="13.85546875" style="3062" customWidth="1"/>
    <col min="10506" max="10506" width="13.7109375" style="3062" customWidth="1"/>
    <col min="10507" max="10752" width="9.140625" style="3062"/>
    <col min="10753" max="10753" width="11.85546875" style="3062" customWidth="1"/>
    <col min="10754" max="10754" width="13.5703125" style="3062" customWidth="1"/>
    <col min="10755" max="10755" width="14.42578125" style="3062" customWidth="1"/>
    <col min="10756" max="10757" width="14" style="3062" customWidth="1"/>
    <col min="10758" max="10760" width="14.7109375" style="3062" customWidth="1"/>
    <col min="10761" max="10761" width="13.85546875" style="3062" customWidth="1"/>
    <col min="10762" max="10762" width="13.7109375" style="3062" customWidth="1"/>
    <col min="10763" max="11008" width="9.140625" style="3062"/>
    <col min="11009" max="11009" width="11.85546875" style="3062" customWidth="1"/>
    <col min="11010" max="11010" width="13.5703125" style="3062" customWidth="1"/>
    <col min="11011" max="11011" width="14.42578125" style="3062" customWidth="1"/>
    <col min="11012" max="11013" width="14" style="3062" customWidth="1"/>
    <col min="11014" max="11016" width="14.7109375" style="3062" customWidth="1"/>
    <col min="11017" max="11017" width="13.85546875" style="3062" customWidth="1"/>
    <col min="11018" max="11018" width="13.7109375" style="3062" customWidth="1"/>
    <col min="11019" max="11264" width="9.140625" style="3062"/>
    <col min="11265" max="11265" width="11.85546875" style="3062" customWidth="1"/>
    <col min="11266" max="11266" width="13.5703125" style="3062" customWidth="1"/>
    <col min="11267" max="11267" width="14.42578125" style="3062" customWidth="1"/>
    <col min="11268" max="11269" width="14" style="3062" customWidth="1"/>
    <col min="11270" max="11272" width="14.7109375" style="3062" customWidth="1"/>
    <col min="11273" max="11273" width="13.85546875" style="3062" customWidth="1"/>
    <col min="11274" max="11274" width="13.7109375" style="3062" customWidth="1"/>
    <col min="11275" max="11520" width="9.140625" style="3062"/>
    <col min="11521" max="11521" width="11.85546875" style="3062" customWidth="1"/>
    <col min="11522" max="11522" width="13.5703125" style="3062" customWidth="1"/>
    <col min="11523" max="11523" width="14.42578125" style="3062" customWidth="1"/>
    <col min="11524" max="11525" width="14" style="3062" customWidth="1"/>
    <col min="11526" max="11528" width="14.7109375" style="3062" customWidth="1"/>
    <col min="11529" max="11529" width="13.85546875" style="3062" customWidth="1"/>
    <col min="11530" max="11530" width="13.7109375" style="3062" customWidth="1"/>
    <col min="11531" max="11776" width="9.140625" style="3062"/>
    <col min="11777" max="11777" width="11.85546875" style="3062" customWidth="1"/>
    <col min="11778" max="11778" width="13.5703125" style="3062" customWidth="1"/>
    <col min="11779" max="11779" width="14.42578125" style="3062" customWidth="1"/>
    <col min="11780" max="11781" width="14" style="3062" customWidth="1"/>
    <col min="11782" max="11784" width="14.7109375" style="3062" customWidth="1"/>
    <col min="11785" max="11785" width="13.85546875" style="3062" customWidth="1"/>
    <col min="11786" max="11786" width="13.7109375" style="3062" customWidth="1"/>
    <col min="11787" max="12032" width="9.140625" style="3062"/>
    <col min="12033" max="12033" width="11.85546875" style="3062" customWidth="1"/>
    <col min="12034" max="12034" width="13.5703125" style="3062" customWidth="1"/>
    <col min="12035" max="12035" width="14.42578125" style="3062" customWidth="1"/>
    <col min="12036" max="12037" width="14" style="3062" customWidth="1"/>
    <col min="12038" max="12040" width="14.7109375" style="3062" customWidth="1"/>
    <col min="12041" max="12041" width="13.85546875" style="3062" customWidth="1"/>
    <col min="12042" max="12042" width="13.7109375" style="3062" customWidth="1"/>
    <col min="12043" max="12288" width="9.140625" style="3062"/>
    <col min="12289" max="12289" width="11.85546875" style="3062" customWidth="1"/>
    <col min="12290" max="12290" width="13.5703125" style="3062" customWidth="1"/>
    <col min="12291" max="12291" width="14.42578125" style="3062" customWidth="1"/>
    <col min="12292" max="12293" width="14" style="3062" customWidth="1"/>
    <col min="12294" max="12296" width="14.7109375" style="3062" customWidth="1"/>
    <col min="12297" max="12297" width="13.85546875" style="3062" customWidth="1"/>
    <col min="12298" max="12298" width="13.7109375" style="3062" customWidth="1"/>
    <col min="12299" max="12544" width="9.140625" style="3062"/>
    <col min="12545" max="12545" width="11.85546875" style="3062" customWidth="1"/>
    <col min="12546" max="12546" width="13.5703125" style="3062" customWidth="1"/>
    <col min="12547" max="12547" width="14.42578125" style="3062" customWidth="1"/>
    <col min="12548" max="12549" width="14" style="3062" customWidth="1"/>
    <col min="12550" max="12552" width="14.7109375" style="3062" customWidth="1"/>
    <col min="12553" max="12553" width="13.85546875" style="3062" customWidth="1"/>
    <col min="12554" max="12554" width="13.7109375" style="3062" customWidth="1"/>
    <col min="12555" max="12800" width="9.140625" style="3062"/>
    <col min="12801" max="12801" width="11.85546875" style="3062" customWidth="1"/>
    <col min="12802" max="12802" width="13.5703125" style="3062" customWidth="1"/>
    <col min="12803" max="12803" width="14.42578125" style="3062" customWidth="1"/>
    <col min="12804" max="12805" width="14" style="3062" customWidth="1"/>
    <col min="12806" max="12808" width="14.7109375" style="3062" customWidth="1"/>
    <col min="12809" max="12809" width="13.85546875" style="3062" customWidth="1"/>
    <col min="12810" max="12810" width="13.7109375" style="3062" customWidth="1"/>
    <col min="12811" max="13056" width="9.140625" style="3062"/>
    <col min="13057" max="13057" width="11.85546875" style="3062" customWidth="1"/>
    <col min="13058" max="13058" width="13.5703125" style="3062" customWidth="1"/>
    <col min="13059" max="13059" width="14.42578125" style="3062" customWidth="1"/>
    <col min="13060" max="13061" width="14" style="3062" customWidth="1"/>
    <col min="13062" max="13064" width="14.7109375" style="3062" customWidth="1"/>
    <col min="13065" max="13065" width="13.85546875" style="3062" customWidth="1"/>
    <col min="13066" max="13066" width="13.7109375" style="3062" customWidth="1"/>
    <col min="13067" max="13312" width="9.140625" style="3062"/>
    <col min="13313" max="13313" width="11.85546875" style="3062" customWidth="1"/>
    <col min="13314" max="13314" width="13.5703125" style="3062" customWidth="1"/>
    <col min="13315" max="13315" width="14.42578125" style="3062" customWidth="1"/>
    <col min="13316" max="13317" width="14" style="3062" customWidth="1"/>
    <col min="13318" max="13320" width="14.7109375" style="3062" customWidth="1"/>
    <col min="13321" max="13321" width="13.85546875" style="3062" customWidth="1"/>
    <col min="13322" max="13322" width="13.7109375" style="3062" customWidth="1"/>
    <col min="13323" max="13568" width="9.140625" style="3062"/>
    <col min="13569" max="13569" width="11.85546875" style="3062" customWidth="1"/>
    <col min="13570" max="13570" width="13.5703125" style="3062" customWidth="1"/>
    <col min="13571" max="13571" width="14.42578125" style="3062" customWidth="1"/>
    <col min="13572" max="13573" width="14" style="3062" customWidth="1"/>
    <col min="13574" max="13576" width="14.7109375" style="3062" customWidth="1"/>
    <col min="13577" max="13577" width="13.85546875" style="3062" customWidth="1"/>
    <col min="13578" max="13578" width="13.7109375" style="3062" customWidth="1"/>
    <col min="13579" max="13824" width="9.140625" style="3062"/>
    <col min="13825" max="13825" width="11.85546875" style="3062" customWidth="1"/>
    <col min="13826" max="13826" width="13.5703125" style="3062" customWidth="1"/>
    <col min="13827" max="13827" width="14.42578125" style="3062" customWidth="1"/>
    <col min="13828" max="13829" width="14" style="3062" customWidth="1"/>
    <col min="13830" max="13832" width="14.7109375" style="3062" customWidth="1"/>
    <col min="13833" max="13833" width="13.85546875" style="3062" customWidth="1"/>
    <col min="13834" max="13834" width="13.7109375" style="3062" customWidth="1"/>
    <col min="13835" max="14080" width="9.140625" style="3062"/>
    <col min="14081" max="14081" width="11.85546875" style="3062" customWidth="1"/>
    <col min="14082" max="14082" width="13.5703125" style="3062" customWidth="1"/>
    <col min="14083" max="14083" width="14.42578125" style="3062" customWidth="1"/>
    <col min="14084" max="14085" width="14" style="3062" customWidth="1"/>
    <col min="14086" max="14088" width="14.7109375" style="3062" customWidth="1"/>
    <col min="14089" max="14089" width="13.85546875" style="3062" customWidth="1"/>
    <col min="14090" max="14090" width="13.7109375" style="3062" customWidth="1"/>
    <col min="14091" max="14336" width="9.140625" style="3062"/>
    <col min="14337" max="14337" width="11.85546875" style="3062" customWidth="1"/>
    <col min="14338" max="14338" width="13.5703125" style="3062" customWidth="1"/>
    <col min="14339" max="14339" width="14.42578125" style="3062" customWidth="1"/>
    <col min="14340" max="14341" width="14" style="3062" customWidth="1"/>
    <col min="14342" max="14344" width="14.7109375" style="3062" customWidth="1"/>
    <col min="14345" max="14345" width="13.85546875" style="3062" customWidth="1"/>
    <col min="14346" max="14346" width="13.7109375" style="3062" customWidth="1"/>
    <col min="14347" max="14592" width="9.140625" style="3062"/>
    <col min="14593" max="14593" width="11.85546875" style="3062" customWidth="1"/>
    <col min="14594" max="14594" width="13.5703125" style="3062" customWidth="1"/>
    <col min="14595" max="14595" width="14.42578125" style="3062" customWidth="1"/>
    <col min="14596" max="14597" width="14" style="3062" customWidth="1"/>
    <col min="14598" max="14600" width="14.7109375" style="3062" customWidth="1"/>
    <col min="14601" max="14601" width="13.85546875" style="3062" customWidth="1"/>
    <col min="14602" max="14602" width="13.7109375" style="3062" customWidth="1"/>
    <col min="14603" max="14848" width="9.140625" style="3062"/>
    <col min="14849" max="14849" width="11.85546875" style="3062" customWidth="1"/>
    <col min="14850" max="14850" width="13.5703125" style="3062" customWidth="1"/>
    <col min="14851" max="14851" width="14.42578125" style="3062" customWidth="1"/>
    <col min="14852" max="14853" width="14" style="3062" customWidth="1"/>
    <col min="14854" max="14856" width="14.7109375" style="3062" customWidth="1"/>
    <col min="14857" max="14857" width="13.85546875" style="3062" customWidth="1"/>
    <col min="14858" max="14858" width="13.7109375" style="3062" customWidth="1"/>
    <col min="14859" max="15104" width="9.140625" style="3062"/>
    <col min="15105" max="15105" width="11.85546875" style="3062" customWidth="1"/>
    <col min="15106" max="15106" width="13.5703125" style="3062" customWidth="1"/>
    <col min="15107" max="15107" width="14.42578125" style="3062" customWidth="1"/>
    <col min="15108" max="15109" width="14" style="3062" customWidth="1"/>
    <col min="15110" max="15112" width="14.7109375" style="3062" customWidth="1"/>
    <col min="15113" max="15113" width="13.85546875" style="3062" customWidth="1"/>
    <col min="15114" max="15114" width="13.7109375" style="3062" customWidth="1"/>
    <col min="15115" max="15360" width="9.140625" style="3062"/>
    <col min="15361" max="15361" width="11.85546875" style="3062" customWidth="1"/>
    <col min="15362" max="15362" width="13.5703125" style="3062" customWidth="1"/>
    <col min="15363" max="15363" width="14.42578125" style="3062" customWidth="1"/>
    <col min="15364" max="15365" width="14" style="3062" customWidth="1"/>
    <col min="15366" max="15368" width="14.7109375" style="3062" customWidth="1"/>
    <col min="15369" max="15369" width="13.85546875" style="3062" customWidth="1"/>
    <col min="15370" max="15370" width="13.7109375" style="3062" customWidth="1"/>
    <col min="15371" max="15616" width="9.140625" style="3062"/>
    <col min="15617" max="15617" width="11.85546875" style="3062" customWidth="1"/>
    <col min="15618" max="15618" width="13.5703125" style="3062" customWidth="1"/>
    <col min="15619" max="15619" width="14.42578125" style="3062" customWidth="1"/>
    <col min="15620" max="15621" width="14" style="3062" customWidth="1"/>
    <col min="15622" max="15624" width="14.7109375" style="3062" customWidth="1"/>
    <col min="15625" max="15625" width="13.85546875" style="3062" customWidth="1"/>
    <col min="15626" max="15626" width="13.7109375" style="3062" customWidth="1"/>
    <col min="15627" max="15872" width="9.140625" style="3062"/>
    <col min="15873" max="15873" width="11.85546875" style="3062" customWidth="1"/>
    <col min="15874" max="15874" width="13.5703125" style="3062" customWidth="1"/>
    <col min="15875" max="15875" width="14.42578125" style="3062" customWidth="1"/>
    <col min="15876" max="15877" width="14" style="3062" customWidth="1"/>
    <col min="15878" max="15880" width="14.7109375" style="3062" customWidth="1"/>
    <col min="15881" max="15881" width="13.85546875" style="3062" customWidth="1"/>
    <col min="15882" max="15882" width="13.7109375" style="3062" customWidth="1"/>
    <col min="15883" max="16128" width="9.140625" style="3062"/>
    <col min="16129" max="16129" width="11.85546875" style="3062" customWidth="1"/>
    <col min="16130" max="16130" width="13.5703125" style="3062" customWidth="1"/>
    <col min="16131" max="16131" width="14.42578125" style="3062" customWidth="1"/>
    <col min="16132" max="16133" width="14" style="3062" customWidth="1"/>
    <col min="16134" max="16136" width="14.7109375" style="3062" customWidth="1"/>
    <col min="16137" max="16137" width="13.85546875" style="3062" customWidth="1"/>
    <col min="16138" max="16138" width="13.7109375" style="3062" customWidth="1"/>
    <col min="16139" max="16384" width="9.140625" style="3062"/>
  </cols>
  <sheetData>
    <row r="1" spans="1:9" s="4643" customFormat="1" ht="13.5" customHeight="1" thickBot="1">
      <c r="A1" s="4642" t="s">
        <v>0</v>
      </c>
      <c r="I1" s="3333" t="s">
        <v>1</v>
      </c>
    </row>
    <row r="2" spans="1:9" ht="16.5" customHeight="1" thickTop="1" thickBot="1">
      <c r="A2" s="7323" t="s">
        <v>4346</v>
      </c>
      <c r="B2" s="7324"/>
      <c r="C2" s="7324"/>
      <c r="D2" s="7324"/>
      <c r="E2" s="7324"/>
      <c r="F2" s="7324"/>
      <c r="G2" s="7324"/>
      <c r="H2" s="7324"/>
      <c r="I2" s="7325"/>
    </row>
    <row r="3" spans="1:9" ht="18" customHeight="1" thickBot="1">
      <c r="A3" s="7887" t="s">
        <v>4297</v>
      </c>
      <c r="B3" s="7888"/>
      <c r="C3" s="7888"/>
      <c r="D3" s="7888"/>
      <c r="E3" s="7888"/>
      <c r="F3" s="7888"/>
      <c r="G3" s="7893"/>
      <c r="H3" s="7893"/>
      <c r="I3" s="7889"/>
    </row>
    <row r="4" spans="1:9" ht="25.5" customHeight="1" thickBot="1">
      <c r="A4" s="4672" t="s">
        <v>7</v>
      </c>
      <c r="B4" s="4673" t="s">
        <v>3630</v>
      </c>
      <c r="C4" s="4725" t="s">
        <v>4358</v>
      </c>
      <c r="D4" s="4726" t="s">
        <v>4359</v>
      </c>
      <c r="E4" s="4707" t="s">
        <v>4360</v>
      </c>
      <c r="F4" s="4726" t="s">
        <v>4359</v>
      </c>
      <c r="G4" s="4323" t="s">
        <v>4364</v>
      </c>
      <c r="H4" s="4168" t="s">
        <v>4359</v>
      </c>
      <c r="I4" s="4727" t="s">
        <v>4289</v>
      </c>
    </row>
    <row r="5" spans="1:9" ht="12" customHeight="1">
      <c r="A5" s="7706">
        <v>2006</v>
      </c>
      <c r="B5" s="5012" t="s">
        <v>14</v>
      </c>
      <c r="C5" s="4677">
        <v>437437</v>
      </c>
      <c r="D5" s="4728" t="s">
        <v>9</v>
      </c>
      <c r="E5" s="4677">
        <v>85022</v>
      </c>
      <c r="F5" s="4729" t="s">
        <v>9</v>
      </c>
      <c r="G5" s="4730">
        <v>74991</v>
      </c>
      <c r="H5" s="4731" t="s">
        <v>9</v>
      </c>
      <c r="I5" s="4680">
        <f>E5/C5</f>
        <v>0.19436398841433167</v>
      </c>
    </row>
    <row r="6" spans="1:9" ht="12" customHeight="1">
      <c r="A6" s="7717"/>
      <c r="B6" s="5009" t="s">
        <v>15</v>
      </c>
      <c r="C6" s="4681">
        <v>519249</v>
      </c>
      <c r="D6" s="4683">
        <f>C6-C5</f>
        <v>81812</v>
      </c>
      <c r="E6" s="4681">
        <v>154775</v>
      </c>
      <c r="F6" s="4683">
        <f>E6-E5</f>
        <v>69753</v>
      </c>
      <c r="G6" s="4732">
        <v>159561</v>
      </c>
      <c r="H6" s="4733">
        <f>G6-G5</f>
        <v>84570</v>
      </c>
      <c r="I6" s="4684">
        <f t="shared" ref="I6:I69" si="0">E6/C6</f>
        <v>0.29807471945059116</v>
      </c>
    </row>
    <row r="7" spans="1:9" ht="12" customHeight="1">
      <c r="A7" s="7717"/>
      <c r="B7" s="5009" t="s">
        <v>16</v>
      </c>
      <c r="C7" s="4681">
        <v>585615</v>
      </c>
      <c r="D7" s="4683">
        <f t="shared" ref="D7:D40" si="1">C7-C6</f>
        <v>66366</v>
      </c>
      <c r="E7" s="4681">
        <v>220347</v>
      </c>
      <c r="F7" s="4683">
        <f t="shared" ref="F7:F40" si="2">E7-E6</f>
        <v>65572</v>
      </c>
      <c r="G7" s="4732">
        <v>233187</v>
      </c>
      <c r="H7" s="4733">
        <f t="shared" ref="H7:H40" si="3">G7-G6</f>
        <v>73626</v>
      </c>
      <c r="I7" s="4684">
        <f t="shared" si="0"/>
        <v>0.37626597679362722</v>
      </c>
    </row>
    <row r="8" spans="1:9" ht="12" customHeight="1">
      <c r="A8" s="7717"/>
      <c r="B8" s="5009" t="s">
        <v>17</v>
      </c>
      <c r="C8" s="4681">
        <v>645497</v>
      </c>
      <c r="D8" s="4683">
        <f t="shared" si="1"/>
        <v>59882</v>
      </c>
      <c r="E8" s="4681">
        <v>275189</v>
      </c>
      <c r="F8" s="4683">
        <f t="shared" si="2"/>
        <v>54842</v>
      </c>
      <c r="G8" s="4732">
        <v>311190</v>
      </c>
      <c r="H8" s="4733">
        <f t="shared" si="3"/>
        <v>78003</v>
      </c>
      <c r="I8" s="4684">
        <f t="shared" si="0"/>
        <v>0.4263211138084298</v>
      </c>
    </row>
    <row r="9" spans="1:9" ht="12" customHeight="1">
      <c r="A9" s="7717"/>
      <c r="B9" s="5009" t="s">
        <v>18</v>
      </c>
      <c r="C9" s="4681">
        <v>727346</v>
      </c>
      <c r="D9" s="4683">
        <f t="shared" si="1"/>
        <v>81849</v>
      </c>
      <c r="E9" s="4681">
        <v>364107</v>
      </c>
      <c r="F9" s="4683">
        <f t="shared" si="2"/>
        <v>88918</v>
      </c>
      <c r="G9" s="4732">
        <v>408106</v>
      </c>
      <c r="H9" s="4733">
        <f t="shared" si="3"/>
        <v>96916</v>
      </c>
      <c r="I9" s="4684">
        <f t="shared" si="0"/>
        <v>0.50059668988349426</v>
      </c>
    </row>
    <row r="10" spans="1:9" ht="12" customHeight="1">
      <c r="A10" s="7717"/>
      <c r="B10" s="5009" t="s">
        <v>19</v>
      </c>
      <c r="C10" s="4681">
        <v>783660</v>
      </c>
      <c r="D10" s="4683">
        <f t="shared" si="1"/>
        <v>56314</v>
      </c>
      <c r="E10" s="4681">
        <v>426835</v>
      </c>
      <c r="F10" s="4683">
        <f t="shared" si="2"/>
        <v>62728</v>
      </c>
      <c r="G10" s="4732">
        <v>497977</v>
      </c>
      <c r="H10" s="4733">
        <f t="shared" si="3"/>
        <v>89871</v>
      </c>
      <c r="I10" s="4684">
        <f t="shared" si="0"/>
        <v>0.54466860628333713</v>
      </c>
    </row>
    <row r="11" spans="1:9" ht="12" customHeight="1">
      <c r="A11" s="7717"/>
      <c r="B11" s="5009" t="s">
        <v>20</v>
      </c>
      <c r="C11" s="4681">
        <v>855271</v>
      </c>
      <c r="D11" s="4683">
        <f t="shared" si="1"/>
        <v>71611</v>
      </c>
      <c r="E11" s="4681">
        <v>503732</v>
      </c>
      <c r="F11" s="4683">
        <f t="shared" si="2"/>
        <v>76897</v>
      </c>
      <c r="G11" s="4732">
        <v>594411</v>
      </c>
      <c r="H11" s="4733">
        <f t="shared" si="3"/>
        <v>96434</v>
      </c>
      <c r="I11" s="4684">
        <f t="shared" si="0"/>
        <v>0.58897355341172564</v>
      </c>
    </row>
    <row r="12" spans="1:9" ht="12" customHeight="1">
      <c r="A12" s="7717"/>
      <c r="B12" s="5009" t="s">
        <v>21</v>
      </c>
      <c r="C12" s="4681">
        <v>962913</v>
      </c>
      <c r="D12" s="4683">
        <f t="shared" si="1"/>
        <v>107642</v>
      </c>
      <c r="E12" s="4681">
        <v>643195</v>
      </c>
      <c r="F12" s="4683">
        <f t="shared" si="2"/>
        <v>139463</v>
      </c>
      <c r="G12" s="4732">
        <v>685149</v>
      </c>
      <c r="H12" s="4733">
        <f t="shared" si="3"/>
        <v>90738</v>
      </c>
      <c r="I12" s="4684">
        <f t="shared" si="0"/>
        <v>0.66796792648972436</v>
      </c>
    </row>
    <row r="13" spans="1:9" ht="12" customHeight="1">
      <c r="A13" s="7717"/>
      <c r="B13" s="5009" t="s">
        <v>22</v>
      </c>
      <c r="C13" s="4681">
        <v>1026703</v>
      </c>
      <c r="D13" s="4683">
        <f t="shared" si="1"/>
        <v>63790</v>
      </c>
      <c r="E13" s="4681">
        <v>712077</v>
      </c>
      <c r="F13" s="4683">
        <f t="shared" si="2"/>
        <v>68882</v>
      </c>
      <c r="G13" s="4732">
        <v>789055</v>
      </c>
      <c r="H13" s="4733">
        <f t="shared" si="3"/>
        <v>103906</v>
      </c>
      <c r="I13" s="4684">
        <f t="shared" si="0"/>
        <v>0.69355694879629259</v>
      </c>
    </row>
    <row r="14" spans="1:9" ht="12" customHeight="1">
      <c r="A14" s="7717"/>
      <c r="B14" s="5009" t="s">
        <v>23</v>
      </c>
      <c r="C14" s="4681">
        <v>1103471</v>
      </c>
      <c r="D14" s="4683">
        <f t="shared" si="1"/>
        <v>76768</v>
      </c>
      <c r="E14" s="4681">
        <v>784993</v>
      </c>
      <c r="F14" s="4683">
        <f t="shared" si="2"/>
        <v>72916</v>
      </c>
      <c r="G14" s="4732">
        <v>895889</v>
      </c>
      <c r="H14" s="4733">
        <f t="shared" si="3"/>
        <v>106834</v>
      </c>
      <c r="I14" s="4684">
        <f t="shared" si="0"/>
        <v>0.71138525615988091</v>
      </c>
    </row>
    <row r="15" spans="1:9" ht="12" customHeight="1">
      <c r="A15" s="7717"/>
      <c r="B15" s="5009" t="s">
        <v>24</v>
      </c>
      <c r="C15" s="4681">
        <v>1199565</v>
      </c>
      <c r="D15" s="4683">
        <f t="shared" si="1"/>
        <v>96094</v>
      </c>
      <c r="E15" s="4681">
        <v>880874</v>
      </c>
      <c r="F15" s="4683">
        <f t="shared" si="2"/>
        <v>95881</v>
      </c>
      <c r="G15" s="4732">
        <v>995082</v>
      </c>
      <c r="H15" s="4733">
        <f t="shared" si="3"/>
        <v>99193</v>
      </c>
      <c r="I15" s="4684">
        <f t="shared" si="0"/>
        <v>0.73432786051610377</v>
      </c>
    </row>
    <row r="16" spans="1:9" ht="12" customHeight="1" thickBot="1">
      <c r="A16" s="7707"/>
      <c r="B16" s="5010" t="s">
        <v>25</v>
      </c>
      <c r="C16" s="4686">
        <v>1275813</v>
      </c>
      <c r="D16" s="4688">
        <f t="shared" si="1"/>
        <v>76248</v>
      </c>
      <c r="E16" s="4686">
        <v>980558</v>
      </c>
      <c r="F16" s="4688">
        <f t="shared" si="2"/>
        <v>99684</v>
      </c>
      <c r="G16" s="4734">
        <v>1134157</v>
      </c>
      <c r="H16" s="4735">
        <f t="shared" si="3"/>
        <v>139075</v>
      </c>
      <c r="I16" s="4736">
        <f t="shared" si="0"/>
        <v>0.76857501843922271</v>
      </c>
    </row>
    <row r="17" spans="1:9" ht="12" customHeight="1">
      <c r="A17" s="7706">
        <v>2007</v>
      </c>
      <c r="B17" s="5008" t="s">
        <v>14</v>
      </c>
      <c r="C17" s="4699">
        <v>455819</v>
      </c>
      <c r="D17" s="4728" t="s">
        <v>9</v>
      </c>
      <c r="E17" s="4699">
        <v>92545</v>
      </c>
      <c r="F17" s="4728" t="s">
        <v>9</v>
      </c>
      <c r="G17" s="4737">
        <v>98495</v>
      </c>
      <c r="H17" s="4325" t="s">
        <v>9</v>
      </c>
      <c r="I17" s="4738">
        <f t="shared" si="0"/>
        <v>0.20303015012537873</v>
      </c>
    </row>
    <row r="18" spans="1:9" ht="12" customHeight="1">
      <c r="A18" s="7717"/>
      <c r="B18" s="5009" t="s">
        <v>15</v>
      </c>
      <c r="C18" s="4697">
        <v>534030</v>
      </c>
      <c r="D18" s="4683">
        <f t="shared" si="1"/>
        <v>78211</v>
      </c>
      <c r="E18" s="4697">
        <v>171895</v>
      </c>
      <c r="F18" s="4683">
        <f t="shared" si="2"/>
        <v>79350</v>
      </c>
      <c r="G18" s="4739">
        <v>190079</v>
      </c>
      <c r="H18" s="4733">
        <f t="shared" si="3"/>
        <v>91584</v>
      </c>
      <c r="I18" s="4684">
        <f t="shared" si="0"/>
        <v>0.32188266576784075</v>
      </c>
    </row>
    <row r="19" spans="1:9" ht="12" customHeight="1">
      <c r="A19" s="7717"/>
      <c r="B19" s="5009" t="s">
        <v>16</v>
      </c>
      <c r="C19" s="4697">
        <v>610487</v>
      </c>
      <c r="D19" s="4683">
        <f t="shared" si="1"/>
        <v>76457</v>
      </c>
      <c r="E19" s="4697">
        <v>253528</v>
      </c>
      <c r="F19" s="4683">
        <f t="shared" si="2"/>
        <v>81633</v>
      </c>
      <c r="G19" s="4739">
        <v>283200</v>
      </c>
      <c r="H19" s="4733">
        <f t="shared" si="3"/>
        <v>93121</v>
      </c>
      <c r="I19" s="4684">
        <f t="shared" si="0"/>
        <v>0.41528812243340152</v>
      </c>
    </row>
    <row r="20" spans="1:9" ht="12" customHeight="1">
      <c r="A20" s="7717"/>
      <c r="B20" s="5009" t="s">
        <v>17</v>
      </c>
      <c r="C20" s="4697">
        <v>668398</v>
      </c>
      <c r="D20" s="4683">
        <f t="shared" si="1"/>
        <v>57911</v>
      </c>
      <c r="E20" s="4697">
        <v>301686</v>
      </c>
      <c r="F20" s="4683">
        <f t="shared" si="2"/>
        <v>48158</v>
      </c>
      <c r="G20" s="4739">
        <v>393711</v>
      </c>
      <c r="H20" s="4733">
        <f t="shared" si="3"/>
        <v>110511</v>
      </c>
      <c r="I20" s="4684">
        <f t="shared" si="0"/>
        <v>0.45135682632204166</v>
      </c>
    </row>
    <row r="21" spans="1:9" ht="12" customHeight="1">
      <c r="A21" s="7717"/>
      <c r="B21" s="5009" t="s">
        <v>18</v>
      </c>
      <c r="C21" s="4697">
        <v>791631.50800000003</v>
      </c>
      <c r="D21" s="4683">
        <f t="shared" si="1"/>
        <v>123233.50800000003</v>
      </c>
      <c r="E21" s="4697">
        <v>399451</v>
      </c>
      <c r="F21" s="4683">
        <f t="shared" si="2"/>
        <v>97765</v>
      </c>
      <c r="G21" s="4739">
        <v>497402</v>
      </c>
      <c r="H21" s="4733">
        <f t="shared" si="3"/>
        <v>103691</v>
      </c>
      <c r="I21" s="4684">
        <f t="shared" si="0"/>
        <v>0.50459209362343871</v>
      </c>
    </row>
    <row r="22" spans="1:9" ht="12" customHeight="1">
      <c r="A22" s="7717"/>
      <c r="B22" s="5009" t="s">
        <v>19</v>
      </c>
      <c r="C22" s="4697">
        <v>817447</v>
      </c>
      <c r="D22" s="4683">
        <f t="shared" si="1"/>
        <v>25815.491999999969</v>
      </c>
      <c r="E22" s="4697">
        <v>465178</v>
      </c>
      <c r="F22" s="4683">
        <f t="shared" si="2"/>
        <v>65727</v>
      </c>
      <c r="G22" s="4739">
        <v>602709</v>
      </c>
      <c r="H22" s="4733">
        <f t="shared" si="3"/>
        <v>105307</v>
      </c>
      <c r="I22" s="4684">
        <f t="shared" si="0"/>
        <v>0.56906196976684731</v>
      </c>
    </row>
    <row r="23" spans="1:9" ht="12" customHeight="1">
      <c r="A23" s="7717"/>
      <c r="B23" s="5009" t="s">
        <v>20</v>
      </c>
      <c r="C23" s="4697">
        <v>898917</v>
      </c>
      <c r="D23" s="4683">
        <f t="shared" si="1"/>
        <v>81470</v>
      </c>
      <c r="E23" s="4697">
        <v>553766</v>
      </c>
      <c r="F23" s="4683">
        <f t="shared" si="2"/>
        <v>88588</v>
      </c>
      <c r="G23" s="4739">
        <v>716286</v>
      </c>
      <c r="H23" s="4733">
        <f t="shared" si="3"/>
        <v>113577</v>
      </c>
      <c r="I23" s="4684">
        <f t="shared" si="0"/>
        <v>0.61603685323561574</v>
      </c>
    </row>
    <row r="24" spans="1:9" ht="12" customHeight="1">
      <c r="A24" s="7717"/>
      <c r="B24" s="5009" t="s">
        <v>21</v>
      </c>
      <c r="C24" s="4697">
        <v>1004467</v>
      </c>
      <c r="D24" s="4683">
        <f t="shared" si="1"/>
        <v>105550</v>
      </c>
      <c r="E24" s="4697">
        <v>669852</v>
      </c>
      <c r="F24" s="4683">
        <f t="shared" si="2"/>
        <v>116086</v>
      </c>
      <c r="G24" s="4739">
        <v>814280</v>
      </c>
      <c r="H24" s="4733">
        <f t="shared" si="3"/>
        <v>97994</v>
      </c>
      <c r="I24" s="4684">
        <f t="shared" si="0"/>
        <v>0.66687307796074935</v>
      </c>
    </row>
    <row r="25" spans="1:9" ht="12" customHeight="1">
      <c r="A25" s="7717"/>
      <c r="B25" s="5009" t="s">
        <v>22</v>
      </c>
      <c r="C25" s="4697">
        <v>1079023</v>
      </c>
      <c r="D25" s="4683">
        <f t="shared" si="1"/>
        <v>74556</v>
      </c>
      <c r="E25" s="4697">
        <v>733641</v>
      </c>
      <c r="F25" s="4683">
        <f t="shared" si="2"/>
        <v>63789</v>
      </c>
      <c r="G25" s="4739">
        <v>923718</v>
      </c>
      <c r="H25" s="4733">
        <f t="shared" si="3"/>
        <v>109438</v>
      </c>
      <c r="I25" s="4684">
        <f t="shared" si="0"/>
        <v>0.67991229102623396</v>
      </c>
    </row>
    <row r="26" spans="1:9" ht="12" customHeight="1">
      <c r="A26" s="7717"/>
      <c r="B26" s="5009" t="s">
        <v>23</v>
      </c>
      <c r="C26" s="4697">
        <v>1159546</v>
      </c>
      <c r="D26" s="4683">
        <f t="shared" si="1"/>
        <v>80523</v>
      </c>
      <c r="E26" s="4697">
        <v>818962</v>
      </c>
      <c r="F26" s="4683">
        <f t="shared" si="2"/>
        <v>85321</v>
      </c>
      <c r="G26" s="4739">
        <v>1037760</v>
      </c>
      <c r="H26" s="4733">
        <f t="shared" si="3"/>
        <v>114042</v>
      </c>
      <c r="I26" s="4684">
        <f t="shared" si="0"/>
        <v>0.70627814679193412</v>
      </c>
    </row>
    <row r="27" spans="1:9" ht="12" customHeight="1">
      <c r="A27" s="7717"/>
      <c r="B27" s="5009" t="s">
        <v>24</v>
      </c>
      <c r="C27" s="4697">
        <v>1273159</v>
      </c>
      <c r="D27" s="4683">
        <f t="shared" si="1"/>
        <v>113613</v>
      </c>
      <c r="E27" s="4697">
        <v>937484</v>
      </c>
      <c r="F27" s="4683">
        <f t="shared" si="2"/>
        <v>118522</v>
      </c>
      <c r="G27" s="4739">
        <v>1159707</v>
      </c>
      <c r="H27" s="4733">
        <f t="shared" si="3"/>
        <v>121947</v>
      </c>
      <c r="I27" s="4684">
        <f t="shared" si="0"/>
        <v>0.73634479275565734</v>
      </c>
    </row>
    <row r="28" spans="1:9" ht="12" customHeight="1" thickBot="1">
      <c r="A28" s="7707"/>
      <c r="B28" s="5010" t="s">
        <v>25</v>
      </c>
      <c r="C28" s="4740">
        <v>1350464</v>
      </c>
      <c r="D28" s="4688">
        <f t="shared" si="1"/>
        <v>77305</v>
      </c>
      <c r="E28" s="4740">
        <v>1024828</v>
      </c>
      <c r="F28" s="4688">
        <f t="shared" si="2"/>
        <v>87344</v>
      </c>
      <c r="G28" s="4741">
        <v>1311832</v>
      </c>
      <c r="H28" s="4735">
        <f t="shared" si="3"/>
        <v>152125</v>
      </c>
      <c r="I28" s="4736">
        <f t="shared" si="0"/>
        <v>0.75887102506990189</v>
      </c>
    </row>
    <row r="29" spans="1:9" ht="12" customHeight="1">
      <c r="A29" s="7706">
        <v>2008</v>
      </c>
      <c r="B29" s="5008" t="s">
        <v>14</v>
      </c>
      <c r="C29" s="4677">
        <v>506803</v>
      </c>
      <c r="D29" s="4728" t="s">
        <v>9</v>
      </c>
      <c r="E29" s="4677">
        <v>109756</v>
      </c>
      <c r="F29" s="4728" t="s">
        <v>9</v>
      </c>
      <c r="G29" s="4730">
        <v>109614</v>
      </c>
      <c r="H29" s="4325" t="s">
        <v>9</v>
      </c>
      <c r="I29" s="4738">
        <f t="shared" si="0"/>
        <v>0.21656541101769328</v>
      </c>
    </row>
    <row r="30" spans="1:9" ht="12" customHeight="1">
      <c r="A30" s="7717"/>
      <c r="B30" s="5009" t="s">
        <v>15</v>
      </c>
      <c r="C30" s="4681">
        <v>610538</v>
      </c>
      <c r="D30" s="4683">
        <f>C30-C29</f>
        <v>103735</v>
      </c>
      <c r="E30" s="4681">
        <v>208386</v>
      </c>
      <c r="F30" s="4683">
        <f>E30-E29</f>
        <v>98630</v>
      </c>
      <c r="G30" s="4732">
        <v>199290</v>
      </c>
      <c r="H30" s="4733">
        <f>G30-G29</f>
        <v>89676</v>
      </c>
      <c r="I30" s="4684">
        <f t="shared" si="0"/>
        <v>0.34131536448181765</v>
      </c>
    </row>
    <row r="31" spans="1:9" ht="12" customHeight="1">
      <c r="A31" s="7717"/>
      <c r="B31" s="5009" t="s">
        <v>16</v>
      </c>
      <c r="C31" s="4681">
        <v>679237</v>
      </c>
      <c r="D31" s="4683">
        <f t="shared" si="1"/>
        <v>68699</v>
      </c>
      <c r="E31" s="4681">
        <v>260594</v>
      </c>
      <c r="F31" s="4683">
        <f t="shared" si="2"/>
        <v>52208</v>
      </c>
      <c r="G31" s="4732">
        <v>301541</v>
      </c>
      <c r="H31" s="4733">
        <f t="shared" si="3"/>
        <v>102251</v>
      </c>
      <c r="I31" s="4684">
        <f t="shared" si="0"/>
        <v>0.38365695626121665</v>
      </c>
    </row>
    <row r="32" spans="1:9" ht="12" customHeight="1">
      <c r="A32" s="7717"/>
      <c r="B32" s="5009" t="s">
        <v>17</v>
      </c>
      <c r="C32" s="4681">
        <v>763448</v>
      </c>
      <c r="D32" s="4683">
        <f t="shared" si="1"/>
        <v>84211</v>
      </c>
      <c r="E32" s="4681">
        <v>346873</v>
      </c>
      <c r="F32" s="4683">
        <f t="shared" si="2"/>
        <v>86279</v>
      </c>
      <c r="G32" s="4732">
        <v>417756</v>
      </c>
      <c r="H32" s="4733">
        <f t="shared" si="3"/>
        <v>116215</v>
      </c>
      <c r="I32" s="4684">
        <f t="shared" si="0"/>
        <v>0.45435052551057831</v>
      </c>
    </row>
    <row r="33" spans="1:9" ht="12" customHeight="1">
      <c r="A33" s="7717"/>
      <c r="B33" s="5009" t="s">
        <v>18</v>
      </c>
      <c r="C33" s="4681">
        <v>881971</v>
      </c>
      <c r="D33" s="4683">
        <f t="shared" si="1"/>
        <v>118523</v>
      </c>
      <c r="E33" s="4681">
        <v>462140</v>
      </c>
      <c r="F33" s="4683">
        <f t="shared" si="2"/>
        <v>115267</v>
      </c>
      <c r="G33" s="4732">
        <v>531779</v>
      </c>
      <c r="H33" s="4733">
        <f t="shared" si="3"/>
        <v>114023</v>
      </c>
      <c r="I33" s="4684">
        <f t="shared" si="0"/>
        <v>0.52398548251586508</v>
      </c>
    </row>
    <row r="34" spans="1:9" ht="12" customHeight="1">
      <c r="A34" s="7717"/>
      <c r="B34" s="5009" t="s">
        <v>19</v>
      </c>
      <c r="C34" s="4681">
        <v>941831</v>
      </c>
      <c r="D34" s="4683">
        <f t="shared" si="1"/>
        <v>59860</v>
      </c>
      <c r="E34" s="4681">
        <v>525675</v>
      </c>
      <c r="F34" s="4683">
        <f t="shared" si="2"/>
        <v>63535</v>
      </c>
      <c r="G34" s="4732">
        <v>637131</v>
      </c>
      <c r="H34" s="4733">
        <f t="shared" si="3"/>
        <v>105352</v>
      </c>
      <c r="I34" s="4684">
        <f t="shared" si="0"/>
        <v>0.55814153494629082</v>
      </c>
    </row>
    <row r="35" spans="1:9" ht="12" customHeight="1">
      <c r="A35" s="7717"/>
      <c r="B35" s="5009" t="s">
        <v>20</v>
      </c>
      <c r="C35" s="4681">
        <v>1018382</v>
      </c>
      <c r="D35" s="4683">
        <f t="shared" si="1"/>
        <v>76551</v>
      </c>
      <c r="E35" s="4681">
        <v>613288</v>
      </c>
      <c r="F35" s="4683">
        <f t="shared" si="2"/>
        <v>87613</v>
      </c>
      <c r="G35" s="4732">
        <v>759727</v>
      </c>
      <c r="H35" s="4733">
        <f t="shared" si="3"/>
        <v>122596</v>
      </c>
      <c r="I35" s="4684">
        <f t="shared" si="0"/>
        <v>0.60221802820552606</v>
      </c>
    </row>
    <row r="36" spans="1:9" ht="12" customHeight="1">
      <c r="A36" s="7717"/>
      <c r="B36" s="5009" t="s">
        <v>21</v>
      </c>
      <c r="C36" s="4681">
        <v>1144624</v>
      </c>
      <c r="D36" s="4683">
        <f t="shared" si="1"/>
        <v>126242</v>
      </c>
      <c r="E36" s="4681">
        <v>757022</v>
      </c>
      <c r="F36" s="4683">
        <f t="shared" si="2"/>
        <v>143734</v>
      </c>
      <c r="G36" s="4732">
        <v>868848</v>
      </c>
      <c r="H36" s="4733">
        <f t="shared" si="3"/>
        <v>109121</v>
      </c>
      <c r="I36" s="4684">
        <f t="shared" si="0"/>
        <v>0.66137176924474761</v>
      </c>
    </row>
    <row r="37" spans="1:9" ht="12" customHeight="1">
      <c r="A37" s="7717"/>
      <c r="B37" s="5009" t="s">
        <v>22</v>
      </c>
      <c r="C37" s="4681">
        <v>1224097</v>
      </c>
      <c r="D37" s="4683">
        <f t="shared" si="1"/>
        <v>79473</v>
      </c>
      <c r="E37" s="4681">
        <v>836140</v>
      </c>
      <c r="F37" s="4683">
        <f t="shared" si="2"/>
        <v>79118</v>
      </c>
      <c r="G37" s="4732">
        <v>1028869</v>
      </c>
      <c r="H37" s="4733">
        <f t="shared" si="3"/>
        <v>160021</v>
      </c>
      <c r="I37" s="4684">
        <f t="shared" si="0"/>
        <v>0.6830667831062408</v>
      </c>
    </row>
    <row r="38" spans="1:9" ht="12" customHeight="1">
      <c r="A38" s="7717"/>
      <c r="B38" s="5009" t="s">
        <v>23</v>
      </c>
      <c r="C38" s="4681">
        <v>1321539</v>
      </c>
      <c r="D38" s="4683">
        <f t="shared" si="1"/>
        <v>97442</v>
      </c>
      <c r="E38" s="4681">
        <v>924120</v>
      </c>
      <c r="F38" s="4683">
        <f t="shared" si="2"/>
        <v>87980</v>
      </c>
      <c r="G38" s="4732">
        <v>1145018</v>
      </c>
      <c r="H38" s="4733">
        <f t="shared" si="3"/>
        <v>116149</v>
      </c>
      <c r="I38" s="4684">
        <f t="shared" si="0"/>
        <v>0.69927561729165766</v>
      </c>
    </row>
    <row r="39" spans="1:9" ht="12" customHeight="1">
      <c r="A39" s="7717"/>
      <c r="B39" s="5009" t="s">
        <v>24</v>
      </c>
      <c r="C39" s="4681">
        <v>1443507</v>
      </c>
      <c r="D39" s="4683">
        <f t="shared" si="1"/>
        <v>121968</v>
      </c>
      <c r="E39" s="4681">
        <v>1035038</v>
      </c>
      <c r="F39" s="4683">
        <f t="shared" si="2"/>
        <v>110918</v>
      </c>
      <c r="G39" s="4732">
        <v>1279767</v>
      </c>
      <c r="H39" s="4733">
        <f t="shared" si="3"/>
        <v>134749</v>
      </c>
      <c r="I39" s="4684">
        <f t="shared" si="0"/>
        <v>0.7170301217798043</v>
      </c>
    </row>
    <row r="40" spans="1:9" ht="12" customHeight="1" thickBot="1">
      <c r="A40" s="7717"/>
      <c r="B40" s="5011" t="s">
        <v>25</v>
      </c>
      <c r="C40" s="4692">
        <v>1490542</v>
      </c>
      <c r="D40" s="4694">
        <f t="shared" si="1"/>
        <v>47035</v>
      </c>
      <c r="E40" s="4692">
        <v>1095744</v>
      </c>
      <c r="F40" s="4694">
        <f t="shared" si="2"/>
        <v>60706</v>
      </c>
      <c r="G40" s="4742">
        <v>1455620</v>
      </c>
      <c r="H40" s="4743">
        <f t="shared" si="3"/>
        <v>175853</v>
      </c>
      <c r="I40" s="4689">
        <f t="shared" si="0"/>
        <v>0.73513124755961257</v>
      </c>
    </row>
    <row r="41" spans="1:9" ht="12" customHeight="1">
      <c r="A41" s="7440">
        <v>2009</v>
      </c>
      <c r="B41" s="4833" t="s">
        <v>14</v>
      </c>
      <c r="C41" s="4677">
        <v>570775</v>
      </c>
      <c r="D41" s="4728" t="s">
        <v>9</v>
      </c>
      <c r="E41" s="4677">
        <v>105112</v>
      </c>
      <c r="F41" s="4728" t="s">
        <v>9</v>
      </c>
      <c r="G41" s="4730">
        <v>123445</v>
      </c>
      <c r="H41" s="4728" t="s">
        <v>9</v>
      </c>
      <c r="I41" s="4680">
        <f>E41/C41</f>
        <v>0.18415662914458411</v>
      </c>
    </row>
    <row r="42" spans="1:9" ht="12" customHeight="1">
      <c r="A42" s="7441"/>
      <c r="B42" s="4840" t="s">
        <v>15</v>
      </c>
      <c r="C42" s="4697">
        <v>672372</v>
      </c>
      <c r="D42" s="4696">
        <f>C42-C41</f>
        <v>101597</v>
      </c>
      <c r="E42" s="4697">
        <v>198892</v>
      </c>
      <c r="F42" s="4696">
        <f>E42-E41</f>
        <v>93780</v>
      </c>
      <c r="G42" s="4739">
        <v>234820</v>
      </c>
      <c r="H42" s="4696">
        <f>G42-G41</f>
        <v>111375</v>
      </c>
      <c r="I42" s="4684">
        <f t="shared" si="0"/>
        <v>0.29580648807505366</v>
      </c>
    </row>
    <row r="43" spans="1:9" ht="12" customHeight="1">
      <c r="A43" s="7441"/>
      <c r="B43" s="4840" t="s">
        <v>16</v>
      </c>
      <c r="C43" s="4697">
        <v>762544</v>
      </c>
      <c r="D43" s="4696">
        <f t="shared" ref="D43:D52" si="4">C43-C42</f>
        <v>90172</v>
      </c>
      <c r="E43" s="4697">
        <v>266128</v>
      </c>
      <c r="F43" s="4696">
        <f t="shared" ref="F43:F52" si="5">E43-E42</f>
        <v>67236</v>
      </c>
      <c r="G43" s="4739">
        <v>351792</v>
      </c>
      <c r="H43" s="4696">
        <f t="shared" ref="H43:H52" si="6">G43-G42</f>
        <v>116972</v>
      </c>
      <c r="I43" s="4684">
        <f t="shared" si="0"/>
        <v>0.34900018884156192</v>
      </c>
    </row>
    <row r="44" spans="1:9" ht="12" customHeight="1">
      <c r="A44" s="7441"/>
      <c r="B44" s="4840" t="s">
        <v>17</v>
      </c>
      <c r="C44" s="4697">
        <v>845817</v>
      </c>
      <c r="D44" s="4696">
        <f t="shared" si="4"/>
        <v>83273</v>
      </c>
      <c r="E44" s="4697">
        <v>333940</v>
      </c>
      <c r="F44" s="4696">
        <f t="shared" si="5"/>
        <v>67812</v>
      </c>
      <c r="G44" s="4739">
        <v>490211</v>
      </c>
      <c r="H44" s="4696">
        <f t="shared" si="6"/>
        <v>138419</v>
      </c>
      <c r="I44" s="4684">
        <f t="shared" si="0"/>
        <v>0.39481353531555879</v>
      </c>
    </row>
    <row r="45" spans="1:9" ht="12" customHeight="1">
      <c r="A45" s="7441"/>
      <c r="B45" s="4840" t="s">
        <v>18</v>
      </c>
      <c r="C45" s="4697">
        <v>940967</v>
      </c>
      <c r="D45" s="4696">
        <f t="shared" si="4"/>
        <v>95150</v>
      </c>
      <c r="E45" s="4697">
        <v>433105</v>
      </c>
      <c r="F45" s="4696">
        <f t="shared" si="5"/>
        <v>99165</v>
      </c>
      <c r="G45" s="4739">
        <v>615864</v>
      </c>
      <c r="H45" s="4696">
        <f t="shared" si="6"/>
        <v>125653</v>
      </c>
      <c r="I45" s="4684">
        <f t="shared" si="0"/>
        <v>0.460276502789152</v>
      </c>
    </row>
    <row r="46" spans="1:9" ht="12" customHeight="1">
      <c r="A46" s="7441"/>
      <c r="B46" s="4840" t="s">
        <v>19</v>
      </c>
      <c r="C46" s="4697">
        <v>1007381</v>
      </c>
      <c r="D46" s="4696">
        <f t="shared" si="4"/>
        <v>66414</v>
      </c>
      <c r="E46" s="4697">
        <v>502572</v>
      </c>
      <c r="F46" s="4696">
        <f t="shared" si="5"/>
        <v>69467</v>
      </c>
      <c r="G46" s="4739">
        <v>752652</v>
      </c>
      <c r="H46" s="4696">
        <f t="shared" si="6"/>
        <v>136788</v>
      </c>
      <c r="I46" s="4684">
        <f t="shared" si="0"/>
        <v>0.49888969516002385</v>
      </c>
    </row>
    <row r="47" spans="1:9" ht="12" customHeight="1">
      <c r="A47" s="7441"/>
      <c r="B47" s="4840" t="s">
        <v>20</v>
      </c>
      <c r="C47" s="4744">
        <v>1083931</v>
      </c>
      <c r="D47" s="4696">
        <f t="shared" si="4"/>
        <v>76550</v>
      </c>
      <c r="E47" s="4744">
        <v>595906</v>
      </c>
      <c r="F47" s="4696">
        <f t="shared" si="5"/>
        <v>93334</v>
      </c>
      <c r="G47" s="4745">
        <v>897552</v>
      </c>
      <c r="H47" s="4696">
        <f t="shared" si="6"/>
        <v>144900</v>
      </c>
      <c r="I47" s="4684">
        <f t="shared" si="0"/>
        <v>0.54976377647654695</v>
      </c>
    </row>
    <row r="48" spans="1:9" ht="12" customHeight="1">
      <c r="A48" s="7441"/>
      <c r="B48" s="4840" t="s">
        <v>21</v>
      </c>
      <c r="C48" s="4744">
        <v>1228552</v>
      </c>
      <c r="D48" s="4696">
        <f t="shared" si="4"/>
        <v>144621</v>
      </c>
      <c r="E48" s="4744">
        <v>732474</v>
      </c>
      <c r="F48" s="4696">
        <f t="shared" si="5"/>
        <v>136568</v>
      </c>
      <c r="G48" s="4745">
        <v>1023298</v>
      </c>
      <c r="H48" s="4696">
        <f t="shared" si="6"/>
        <v>125746</v>
      </c>
      <c r="I48" s="4684">
        <f t="shared" si="0"/>
        <v>0.59620919586635324</v>
      </c>
    </row>
    <row r="49" spans="1:9" ht="12" customHeight="1">
      <c r="A49" s="7441"/>
      <c r="B49" s="4840" t="s">
        <v>22</v>
      </c>
      <c r="C49" s="4744">
        <v>1310149</v>
      </c>
      <c r="D49" s="4696">
        <f t="shared" si="4"/>
        <v>81597</v>
      </c>
      <c r="E49" s="4744">
        <v>817170</v>
      </c>
      <c r="F49" s="4696">
        <f t="shared" si="5"/>
        <v>84696</v>
      </c>
      <c r="G49" s="4745">
        <v>1182439</v>
      </c>
      <c r="H49" s="4696">
        <f t="shared" si="6"/>
        <v>159141</v>
      </c>
      <c r="I49" s="4684">
        <f t="shared" si="0"/>
        <v>0.6237229505956956</v>
      </c>
    </row>
    <row r="50" spans="1:9" ht="12" customHeight="1">
      <c r="A50" s="7441"/>
      <c r="B50" s="4840" t="s">
        <v>23</v>
      </c>
      <c r="C50" s="4681">
        <v>1386811</v>
      </c>
      <c r="D50" s="4696">
        <f t="shared" si="4"/>
        <v>76662</v>
      </c>
      <c r="E50" s="4681">
        <v>895495</v>
      </c>
      <c r="F50" s="4696">
        <f t="shared" si="5"/>
        <v>78325</v>
      </c>
      <c r="G50" s="4732">
        <v>1320759</v>
      </c>
      <c r="H50" s="4696">
        <f t="shared" si="6"/>
        <v>138320</v>
      </c>
      <c r="I50" s="4684">
        <f t="shared" si="0"/>
        <v>0.64572245244665638</v>
      </c>
    </row>
    <row r="51" spans="1:9" ht="12" customHeight="1">
      <c r="A51" s="7441"/>
      <c r="B51" s="4840" t="s">
        <v>24</v>
      </c>
      <c r="C51" s="4697">
        <v>1560485</v>
      </c>
      <c r="D51" s="4696">
        <f t="shared" si="4"/>
        <v>173674</v>
      </c>
      <c r="E51" s="4697">
        <v>1027121</v>
      </c>
      <c r="F51" s="4696">
        <f t="shared" si="5"/>
        <v>131626</v>
      </c>
      <c r="G51" s="4739">
        <v>1476124</v>
      </c>
      <c r="H51" s="4696">
        <f t="shared" si="6"/>
        <v>155365</v>
      </c>
      <c r="I51" s="4684">
        <f t="shared" si="0"/>
        <v>0.65820626279650241</v>
      </c>
    </row>
    <row r="52" spans="1:9" ht="12" customHeight="1" thickBot="1">
      <c r="A52" s="7441"/>
      <c r="B52" s="4857" t="s">
        <v>25</v>
      </c>
      <c r="C52" s="4746">
        <v>1661293</v>
      </c>
      <c r="D52" s="4698">
        <f t="shared" si="4"/>
        <v>100808</v>
      </c>
      <c r="E52" s="4746">
        <v>1161379</v>
      </c>
      <c r="F52" s="4698">
        <f t="shared" si="5"/>
        <v>134258</v>
      </c>
      <c r="G52" s="4747">
        <v>1702685</v>
      </c>
      <c r="H52" s="4698">
        <f t="shared" si="6"/>
        <v>226561</v>
      </c>
      <c r="I52" s="4689">
        <f t="shared" si="0"/>
        <v>0.69908137817952642</v>
      </c>
    </row>
    <row r="53" spans="1:9" ht="12" customHeight="1">
      <c r="A53" s="7440">
        <v>2010</v>
      </c>
      <c r="B53" s="4833" t="s">
        <v>14</v>
      </c>
      <c r="C53" s="4699">
        <v>712976</v>
      </c>
      <c r="D53" s="4728" t="s">
        <v>9</v>
      </c>
      <c r="E53" s="4699">
        <v>143351</v>
      </c>
      <c r="F53" s="4728" t="s">
        <v>9</v>
      </c>
      <c r="G53" s="4737">
        <v>139572</v>
      </c>
      <c r="H53" s="4728" t="s">
        <v>9</v>
      </c>
      <c r="I53" s="4680">
        <f t="shared" si="0"/>
        <v>0.20106006373286056</v>
      </c>
    </row>
    <row r="54" spans="1:9" ht="12" customHeight="1">
      <c r="A54" s="7441"/>
      <c r="B54" s="4840" t="s">
        <v>15</v>
      </c>
      <c r="C54" s="4697">
        <v>852506</v>
      </c>
      <c r="D54" s="2975">
        <f t="shared" ref="D54:D64" si="7">C54-C53</f>
        <v>139530</v>
      </c>
      <c r="E54" s="4697">
        <v>262284</v>
      </c>
      <c r="F54" s="2975">
        <f t="shared" ref="F54:F64" si="8">E54-E53</f>
        <v>118933</v>
      </c>
      <c r="G54" s="4739">
        <v>267643</v>
      </c>
      <c r="H54" s="2975">
        <f t="shared" ref="H54:H64" si="9">G54-G53</f>
        <v>128071</v>
      </c>
      <c r="I54" s="4684">
        <f t="shared" si="0"/>
        <v>0.30766235076351367</v>
      </c>
    </row>
    <row r="55" spans="1:9" ht="12" customHeight="1">
      <c r="A55" s="7441"/>
      <c r="B55" s="4840" t="s">
        <v>16</v>
      </c>
      <c r="C55" s="4697">
        <v>978983</v>
      </c>
      <c r="D55" s="2975">
        <f t="shared" si="7"/>
        <v>126477</v>
      </c>
      <c r="E55" s="4697">
        <v>372860</v>
      </c>
      <c r="F55" s="2975">
        <f t="shared" si="8"/>
        <v>110576</v>
      </c>
      <c r="G55" s="4739">
        <v>408675</v>
      </c>
      <c r="H55" s="2975">
        <f t="shared" si="9"/>
        <v>141032</v>
      </c>
      <c r="I55" s="4684">
        <f t="shared" si="0"/>
        <v>0.38086463197011594</v>
      </c>
    </row>
    <row r="56" spans="1:9" ht="12" customHeight="1">
      <c r="A56" s="7441"/>
      <c r="B56" s="4840" t="s">
        <v>17</v>
      </c>
      <c r="C56" s="4681">
        <v>1070620</v>
      </c>
      <c r="D56" s="2975">
        <f t="shared" si="7"/>
        <v>91637</v>
      </c>
      <c r="E56" s="4681">
        <v>457556</v>
      </c>
      <c r="F56" s="2975">
        <f t="shared" si="8"/>
        <v>84696</v>
      </c>
      <c r="G56" s="4732">
        <v>553143</v>
      </c>
      <c r="H56" s="2975">
        <f t="shared" si="9"/>
        <v>144468</v>
      </c>
      <c r="I56" s="4684">
        <f t="shared" si="0"/>
        <v>0.42737479217649588</v>
      </c>
    </row>
    <row r="57" spans="1:9" ht="12" customHeight="1">
      <c r="A57" s="7441"/>
      <c r="B57" s="4840" t="s">
        <v>18</v>
      </c>
      <c r="C57" s="4681">
        <v>1204325</v>
      </c>
      <c r="D57" s="2975">
        <f t="shared" si="7"/>
        <v>133705</v>
      </c>
      <c r="E57" s="4681">
        <v>591809</v>
      </c>
      <c r="F57" s="2975">
        <f t="shared" si="8"/>
        <v>134253</v>
      </c>
      <c r="G57" s="4732">
        <v>706347</v>
      </c>
      <c r="H57" s="2975">
        <f t="shared" si="9"/>
        <v>153204</v>
      </c>
      <c r="I57" s="4684">
        <f t="shared" si="0"/>
        <v>0.49140306810869161</v>
      </c>
    </row>
    <row r="58" spans="1:9" ht="12" customHeight="1">
      <c r="A58" s="7441"/>
      <c r="B58" s="4840" t="s">
        <v>19</v>
      </c>
      <c r="C58" s="4681">
        <v>1299853</v>
      </c>
      <c r="D58" s="2975">
        <f t="shared" si="7"/>
        <v>95528</v>
      </c>
      <c r="E58" s="4681">
        <v>684446</v>
      </c>
      <c r="F58" s="2975">
        <f t="shared" si="8"/>
        <v>92637</v>
      </c>
      <c r="G58" s="4732">
        <v>863899</v>
      </c>
      <c r="H58" s="2975">
        <f t="shared" si="9"/>
        <v>157552</v>
      </c>
      <c r="I58" s="4684">
        <f t="shared" si="0"/>
        <v>0.52655646446175064</v>
      </c>
    </row>
    <row r="59" spans="1:9" ht="12" customHeight="1">
      <c r="A59" s="7441"/>
      <c r="B59" s="4840" t="s">
        <v>20</v>
      </c>
      <c r="C59" s="4697">
        <v>1399226</v>
      </c>
      <c r="D59" s="2975">
        <f t="shared" si="7"/>
        <v>99373</v>
      </c>
      <c r="E59" s="4697">
        <v>782100</v>
      </c>
      <c r="F59" s="2975">
        <f t="shared" si="8"/>
        <v>97654</v>
      </c>
      <c r="G59" s="4739">
        <v>1025025</v>
      </c>
      <c r="H59" s="2975">
        <f t="shared" si="9"/>
        <v>161126</v>
      </c>
      <c r="I59" s="4684">
        <f t="shared" si="0"/>
        <v>0.55895187768094645</v>
      </c>
    </row>
    <row r="60" spans="1:9" ht="12" customHeight="1">
      <c r="A60" s="7441"/>
      <c r="B60" s="4840" t="s">
        <v>21</v>
      </c>
      <c r="C60" s="4697">
        <v>1554910</v>
      </c>
      <c r="D60" s="2975">
        <f t="shared" si="7"/>
        <v>155684</v>
      </c>
      <c r="E60" s="4697">
        <v>959569</v>
      </c>
      <c r="F60" s="2975">
        <f t="shared" si="8"/>
        <v>177469</v>
      </c>
      <c r="G60" s="4739">
        <v>1210774</v>
      </c>
      <c r="H60" s="2975">
        <f t="shared" si="9"/>
        <v>185749</v>
      </c>
      <c r="I60" s="4684">
        <f t="shared" si="0"/>
        <v>0.61712189129917483</v>
      </c>
    </row>
    <row r="61" spans="1:9" ht="12" customHeight="1">
      <c r="A61" s="7441"/>
      <c r="B61" s="4840" t="s">
        <v>22</v>
      </c>
      <c r="C61" s="4697">
        <v>1663047</v>
      </c>
      <c r="D61" s="2975">
        <f t="shared" si="7"/>
        <v>108137</v>
      </c>
      <c r="E61" s="4697">
        <v>1052782</v>
      </c>
      <c r="F61" s="2975">
        <f t="shared" si="8"/>
        <v>93213</v>
      </c>
      <c r="G61" s="4739">
        <v>1380463</v>
      </c>
      <c r="H61" s="2975">
        <f t="shared" si="9"/>
        <v>169689</v>
      </c>
      <c r="I61" s="4684">
        <f t="shared" si="0"/>
        <v>0.63304404505705492</v>
      </c>
    </row>
    <row r="62" spans="1:9" ht="12" customHeight="1">
      <c r="A62" s="7441"/>
      <c r="B62" s="4840" t="s">
        <v>23</v>
      </c>
      <c r="C62" s="4697">
        <v>1773093</v>
      </c>
      <c r="D62" s="2975">
        <f t="shared" si="7"/>
        <v>110046</v>
      </c>
      <c r="E62" s="4697">
        <v>1154554</v>
      </c>
      <c r="F62" s="2975">
        <f t="shared" si="8"/>
        <v>101772</v>
      </c>
      <c r="G62" s="4739">
        <v>1566786</v>
      </c>
      <c r="H62" s="2975">
        <f t="shared" si="9"/>
        <v>186323</v>
      </c>
      <c r="I62" s="4684">
        <f t="shared" si="0"/>
        <v>0.65115253401823814</v>
      </c>
    </row>
    <row r="63" spans="1:9" ht="12" customHeight="1">
      <c r="A63" s="7441"/>
      <c r="B63" s="4840" t="s">
        <v>24</v>
      </c>
      <c r="C63" s="4697">
        <v>1958390</v>
      </c>
      <c r="D63" s="2975">
        <f t="shared" si="7"/>
        <v>185297</v>
      </c>
      <c r="E63" s="4697">
        <v>1317935</v>
      </c>
      <c r="F63" s="2975">
        <f t="shared" si="8"/>
        <v>163381</v>
      </c>
      <c r="G63" s="4739">
        <v>1759394</v>
      </c>
      <c r="H63" s="2975">
        <f t="shared" si="9"/>
        <v>192608</v>
      </c>
      <c r="I63" s="4684">
        <f t="shared" si="0"/>
        <v>0.67296861197207913</v>
      </c>
    </row>
    <row r="64" spans="1:9" ht="12" customHeight="1" thickBot="1">
      <c r="A64" s="7441"/>
      <c r="B64" s="4857" t="s">
        <v>25</v>
      </c>
      <c r="C64" s="4746">
        <v>2071355</v>
      </c>
      <c r="D64" s="4748">
        <f t="shared" si="7"/>
        <v>112965</v>
      </c>
      <c r="E64" s="4746">
        <v>1424104</v>
      </c>
      <c r="F64" s="4748">
        <f t="shared" si="8"/>
        <v>106169</v>
      </c>
      <c r="G64" s="4747">
        <v>2041289</v>
      </c>
      <c r="H64" s="4748">
        <f t="shared" si="9"/>
        <v>281895</v>
      </c>
      <c r="I64" s="4689">
        <f t="shared" si="0"/>
        <v>0.68752290167547325</v>
      </c>
    </row>
    <row r="65" spans="1:9" ht="12" customHeight="1">
      <c r="A65" s="7444">
        <v>2011</v>
      </c>
      <c r="B65" s="4833" t="s">
        <v>14</v>
      </c>
      <c r="C65" s="4699">
        <v>899515</v>
      </c>
      <c r="D65" s="4728" t="s">
        <v>9</v>
      </c>
      <c r="E65" s="4699">
        <v>152871</v>
      </c>
      <c r="F65" s="4728" t="s">
        <v>9</v>
      </c>
      <c r="G65" s="4737">
        <v>163351</v>
      </c>
      <c r="H65" s="4728" t="s">
        <v>9</v>
      </c>
      <c r="I65" s="4680">
        <f t="shared" si="0"/>
        <v>0.16994824989021862</v>
      </c>
    </row>
    <row r="66" spans="1:9" ht="12" customHeight="1">
      <c r="A66" s="7445"/>
      <c r="B66" s="4840" t="s">
        <v>15</v>
      </c>
      <c r="C66" s="4697">
        <v>1080614</v>
      </c>
      <c r="D66" s="2975">
        <f t="shared" ref="D66:D100" si="10">C66-C65</f>
        <v>181099</v>
      </c>
      <c r="E66" s="4697">
        <v>284064</v>
      </c>
      <c r="F66" s="2975">
        <f t="shared" ref="F66:F100" si="11">E66-E65</f>
        <v>131193</v>
      </c>
      <c r="G66" s="4739">
        <v>315904</v>
      </c>
      <c r="H66" s="2975">
        <f t="shared" ref="H66:H100" si="12">G66-G65</f>
        <v>152553</v>
      </c>
      <c r="I66" s="4684">
        <f t="shared" si="0"/>
        <v>0.26287277418208538</v>
      </c>
    </row>
    <row r="67" spans="1:9" ht="12" customHeight="1">
      <c r="A67" s="7445"/>
      <c r="B67" s="4840" t="s">
        <v>16</v>
      </c>
      <c r="C67" s="4697">
        <v>1221597</v>
      </c>
      <c r="D67" s="2975">
        <f t="shared" si="10"/>
        <v>140983</v>
      </c>
      <c r="E67" s="4697">
        <v>395096</v>
      </c>
      <c r="F67" s="2975">
        <f t="shared" si="11"/>
        <v>111032</v>
      </c>
      <c r="G67" s="4739">
        <v>467532</v>
      </c>
      <c r="H67" s="2975">
        <f t="shared" si="12"/>
        <v>151628</v>
      </c>
      <c r="I67" s="4684">
        <f t="shared" si="0"/>
        <v>0.32342581063967907</v>
      </c>
    </row>
    <row r="68" spans="1:9" ht="12" customHeight="1">
      <c r="A68" s="7445"/>
      <c r="B68" s="4840" t="s">
        <v>17</v>
      </c>
      <c r="C68" s="4697">
        <v>1461408</v>
      </c>
      <c r="D68" s="2975">
        <f t="shared" si="10"/>
        <v>239811</v>
      </c>
      <c r="E68" s="4697">
        <v>484308</v>
      </c>
      <c r="F68" s="2975">
        <f t="shared" si="11"/>
        <v>89212</v>
      </c>
      <c r="G68" s="4739">
        <v>643827</v>
      </c>
      <c r="H68" s="2975">
        <f t="shared" si="12"/>
        <v>176295</v>
      </c>
      <c r="I68" s="4684">
        <f t="shared" si="0"/>
        <v>0.33139821322998098</v>
      </c>
    </row>
    <row r="69" spans="1:9" ht="12" customHeight="1">
      <c r="A69" s="7445"/>
      <c r="B69" s="4840" t="s">
        <v>18</v>
      </c>
      <c r="C69" s="4697">
        <v>1619425</v>
      </c>
      <c r="D69" s="2975">
        <f t="shared" si="10"/>
        <v>158017</v>
      </c>
      <c r="E69" s="4697">
        <v>657182</v>
      </c>
      <c r="F69" s="2975">
        <f t="shared" si="11"/>
        <v>172874</v>
      </c>
      <c r="G69" s="4739">
        <v>824554</v>
      </c>
      <c r="H69" s="2975">
        <f t="shared" si="12"/>
        <v>180727</v>
      </c>
      <c r="I69" s="4684">
        <f t="shared" si="0"/>
        <v>0.4058119394229433</v>
      </c>
    </row>
    <row r="70" spans="1:9" ht="12" customHeight="1">
      <c r="A70" s="7445"/>
      <c r="B70" s="4840" t="s">
        <v>19</v>
      </c>
      <c r="C70" s="4697">
        <v>1739652</v>
      </c>
      <c r="D70" s="2975">
        <f t="shared" si="10"/>
        <v>120227</v>
      </c>
      <c r="E70" s="4697">
        <v>811642</v>
      </c>
      <c r="F70" s="2975">
        <f t="shared" si="11"/>
        <v>154460</v>
      </c>
      <c r="G70" s="4739">
        <v>1016522</v>
      </c>
      <c r="H70" s="2975">
        <f t="shared" si="12"/>
        <v>191968</v>
      </c>
      <c r="I70" s="4684">
        <f t="shared" ref="I70:I76" si="13">E70/C70</f>
        <v>0.46655423038630717</v>
      </c>
    </row>
    <row r="71" spans="1:9" ht="12" customHeight="1">
      <c r="A71" s="7445"/>
      <c r="B71" s="4840" t="s">
        <v>20</v>
      </c>
      <c r="C71" s="4697">
        <v>1839271</v>
      </c>
      <c r="D71" s="2975">
        <f t="shared" si="10"/>
        <v>99619</v>
      </c>
      <c r="E71" s="4697">
        <v>915126</v>
      </c>
      <c r="F71" s="2975">
        <f t="shared" si="11"/>
        <v>103484</v>
      </c>
      <c r="G71" s="4739">
        <v>1230598</v>
      </c>
      <c r="H71" s="2975">
        <f t="shared" si="12"/>
        <v>214076</v>
      </c>
      <c r="I71" s="4684">
        <f t="shared" si="13"/>
        <v>0.49754821339541588</v>
      </c>
    </row>
    <row r="72" spans="1:9" ht="12" customHeight="1">
      <c r="A72" s="7445"/>
      <c r="B72" s="4840" t="s">
        <v>21</v>
      </c>
      <c r="C72" s="4697">
        <v>2035840</v>
      </c>
      <c r="D72" s="2975">
        <f t="shared" si="10"/>
        <v>196569</v>
      </c>
      <c r="E72" s="4697">
        <v>1139437</v>
      </c>
      <c r="F72" s="2975">
        <f t="shared" si="11"/>
        <v>224311</v>
      </c>
      <c r="G72" s="4739">
        <v>1436711</v>
      </c>
      <c r="H72" s="2975">
        <f t="shared" si="12"/>
        <v>206113</v>
      </c>
      <c r="I72" s="4684">
        <f t="shared" si="13"/>
        <v>0.55968887535366241</v>
      </c>
    </row>
    <row r="73" spans="1:9" ht="12" customHeight="1">
      <c r="A73" s="7445"/>
      <c r="B73" s="4840" t="s">
        <v>22</v>
      </c>
      <c r="C73" s="4697">
        <v>2148796</v>
      </c>
      <c r="D73" s="2975">
        <f t="shared" si="10"/>
        <v>112956</v>
      </c>
      <c r="E73" s="4697">
        <v>1268322</v>
      </c>
      <c r="F73" s="2975">
        <f t="shared" si="11"/>
        <v>128885</v>
      </c>
      <c r="G73" s="4739">
        <v>1640643</v>
      </c>
      <c r="H73" s="2975">
        <f t="shared" si="12"/>
        <v>203932</v>
      </c>
      <c r="I73" s="4684">
        <f t="shared" si="13"/>
        <v>0.5902477480412287</v>
      </c>
    </row>
    <row r="74" spans="1:9" ht="12" customHeight="1">
      <c r="A74" s="7445"/>
      <c r="B74" s="4840" t="s">
        <v>23</v>
      </c>
      <c r="C74" s="4697">
        <v>2256139</v>
      </c>
      <c r="D74" s="2975">
        <f t="shared" si="10"/>
        <v>107343</v>
      </c>
      <c r="E74" s="4697">
        <v>1379840</v>
      </c>
      <c r="F74" s="2975">
        <f t="shared" si="11"/>
        <v>111518</v>
      </c>
      <c r="G74" s="4697">
        <v>1881042</v>
      </c>
      <c r="H74" s="2975">
        <f t="shared" si="12"/>
        <v>240399</v>
      </c>
      <c r="I74" s="4684">
        <f t="shared" si="13"/>
        <v>0.61159352327139416</v>
      </c>
    </row>
    <row r="75" spans="1:9" ht="12" customHeight="1">
      <c r="A75" s="7445"/>
      <c r="B75" s="4840" t="s">
        <v>24</v>
      </c>
      <c r="C75" s="4697">
        <v>2455006</v>
      </c>
      <c r="D75" s="2975">
        <f t="shared" si="10"/>
        <v>198867</v>
      </c>
      <c r="E75" s="4697">
        <v>1577409</v>
      </c>
      <c r="F75" s="2975">
        <f t="shared" si="11"/>
        <v>197569</v>
      </c>
      <c r="G75" s="4697">
        <v>2162346</v>
      </c>
      <c r="H75" s="2975">
        <f t="shared" si="12"/>
        <v>281304</v>
      </c>
      <c r="I75" s="4684">
        <f t="shared" si="13"/>
        <v>0.64252755390414529</v>
      </c>
    </row>
    <row r="76" spans="1:9" ht="12" customHeight="1" thickBot="1">
      <c r="A76" s="7446"/>
      <c r="B76" s="4857" t="s">
        <v>25</v>
      </c>
      <c r="C76" s="4746">
        <v>2573386</v>
      </c>
      <c r="D76" s="4748">
        <f t="shared" si="10"/>
        <v>118380</v>
      </c>
      <c r="E76" s="4746">
        <v>1709222</v>
      </c>
      <c r="F76" s="4748">
        <f t="shared" si="11"/>
        <v>131813</v>
      </c>
      <c r="G76" s="4746">
        <v>2467697</v>
      </c>
      <c r="H76" s="4748">
        <f t="shared" si="12"/>
        <v>305351</v>
      </c>
      <c r="I76" s="4689">
        <f t="shared" si="13"/>
        <v>0.66419184685080279</v>
      </c>
    </row>
    <row r="77" spans="1:9" ht="12" customHeight="1">
      <c r="A77" s="7444">
        <v>2012</v>
      </c>
      <c r="B77" s="4833" t="s">
        <v>14</v>
      </c>
      <c r="C77" s="4699">
        <v>1118995</v>
      </c>
      <c r="D77" s="4728" t="s">
        <v>9</v>
      </c>
      <c r="E77" s="4699">
        <v>190119</v>
      </c>
      <c r="F77" s="4728" t="s">
        <v>9</v>
      </c>
      <c r="G77" s="4699">
        <v>198037</v>
      </c>
      <c r="H77" s="4728" t="s">
        <v>9</v>
      </c>
      <c r="I77" s="4680">
        <f>E77/C77</f>
        <v>0.16990156345649443</v>
      </c>
    </row>
    <row r="78" spans="1:9" ht="12" customHeight="1">
      <c r="A78" s="7445"/>
      <c r="B78" s="4840" t="s">
        <v>15</v>
      </c>
      <c r="C78" s="4697">
        <v>1328728</v>
      </c>
      <c r="D78" s="2975">
        <f t="shared" si="10"/>
        <v>209733</v>
      </c>
      <c r="E78" s="4697">
        <v>349111</v>
      </c>
      <c r="F78" s="2975">
        <f t="shared" si="11"/>
        <v>158992</v>
      </c>
      <c r="G78" s="4739">
        <v>373248</v>
      </c>
      <c r="H78" s="2975">
        <f t="shared" si="12"/>
        <v>175211</v>
      </c>
      <c r="I78" s="4684">
        <f t="shared" ref="I78:I100" si="14">E78/C78</f>
        <v>0.26274075657320384</v>
      </c>
    </row>
    <row r="79" spans="1:9" ht="12" customHeight="1">
      <c r="A79" s="7445"/>
      <c r="B79" s="4840" t="s">
        <v>16</v>
      </c>
      <c r="C79" s="4697">
        <v>1454528</v>
      </c>
      <c r="D79" s="2975">
        <f t="shared" si="10"/>
        <v>125800</v>
      </c>
      <c r="E79" s="4697">
        <v>463215</v>
      </c>
      <c r="F79" s="2975">
        <f t="shared" si="11"/>
        <v>114104</v>
      </c>
      <c r="G79" s="4739">
        <v>543873</v>
      </c>
      <c r="H79" s="2975">
        <f t="shared" si="12"/>
        <v>170625</v>
      </c>
      <c r="I79" s="4684">
        <f t="shared" si="14"/>
        <v>0.31846413406960883</v>
      </c>
    </row>
    <row r="80" spans="1:9" ht="12" customHeight="1">
      <c r="A80" s="7445"/>
      <c r="B80" s="4840" t="s">
        <v>17</v>
      </c>
      <c r="C80" s="4697">
        <v>1548050</v>
      </c>
      <c r="D80" s="2975">
        <f t="shared" si="10"/>
        <v>93522</v>
      </c>
      <c r="E80" s="4697">
        <v>560959</v>
      </c>
      <c r="F80" s="2975">
        <f t="shared" si="11"/>
        <v>97744</v>
      </c>
      <c r="G80" s="4739">
        <v>742746</v>
      </c>
      <c r="H80" s="2975">
        <f t="shared" si="12"/>
        <v>198873</v>
      </c>
      <c r="I80" s="4684">
        <f t="shared" si="14"/>
        <v>0.36236491069409904</v>
      </c>
    </row>
    <row r="81" spans="1:9" ht="12" customHeight="1">
      <c r="A81" s="7445"/>
      <c r="B81" s="4840" t="s">
        <v>18</v>
      </c>
      <c r="C81" s="4697">
        <v>1683578</v>
      </c>
      <c r="D81" s="2975">
        <f t="shared" si="10"/>
        <v>135528</v>
      </c>
      <c r="E81" s="4697">
        <v>752151</v>
      </c>
      <c r="F81" s="2975">
        <f t="shared" si="11"/>
        <v>191192</v>
      </c>
      <c r="G81" s="4739">
        <v>951637</v>
      </c>
      <c r="H81" s="2975">
        <f t="shared" si="12"/>
        <v>208891</v>
      </c>
      <c r="I81" s="4684">
        <f t="shared" si="14"/>
        <v>0.44675744159165776</v>
      </c>
    </row>
    <row r="82" spans="1:9" ht="12" customHeight="1">
      <c r="A82" s="7445"/>
      <c r="B82" s="4840" t="s">
        <v>19</v>
      </c>
      <c r="C82" s="4697">
        <v>1786864</v>
      </c>
      <c r="D82" s="2975">
        <f t="shared" si="10"/>
        <v>103286</v>
      </c>
      <c r="E82" s="4697">
        <v>862106</v>
      </c>
      <c r="F82" s="2975">
        <f t="shared" si="11"/>
        <v>109955</v>
      </c>
      <c r="G82" s="4739">
        <v>1193882</v>
      </c>
      <c r="H82" s="2975">
        <f t="shared" si="12"/>
        <v>242245</v>
      </c>
      <c r="I82" s="4684">
        <f t="shared" si="14"/>
        <v>0.4824687273345929</v>
      </c>
    </row>
    <row r="83" spans="1:9" ht="12" customHeight="1">
      <c r="A83" s="7445"/>
      <c r="B83" s="4840" t="s">
        <v>20</v>
      </c>
      <c r="C83" s="4697">
        <v>1902127</v>
      </c>
      <c r="D83" s="2975">
        <f t="shared" si="10"/>
        <v>115263</v>
      </c>
      <c r="E83" s="4697">
        <v>1017235</v>
      </c>
      <c r="F83" s="2975">
        <f t="shared" si="11"/>
        <v>155129</v>
      </c>
      <c r="G83" s="4749">
        <v>1427933</v>
      </c>
      <c r="H83" s="2975">
        <f t="shared" si="12"/>
        <v>234051</v>
      </c>
      <c r="I83" s="4684">
        <f t="shared" si="14"/>
        <v>0.53478816083258374</v>
      </c>
    </row>
    <row r="84" spans="1:9" ht="12" customHeight="1">
      <c r="A84" s="7445"/>
      <c r="B84" s="4840" t="s">
        <v>21</v>
      </c>
      <c r="C84" s="4697">
        <v>2105894</v>
      </c>
      <c r="D84" s="2975">
        <f t="shared" si="10"/>
        <v>203767</v>
      </c>
      <c r="E84" s="4697">
        <v>1207196</v>
      </c>
      <c r="F84" s="2975">
        <f t="shared" si="11"/>
        <v>189961</v>
      </c>
      <c r="G84" s="4749">
        <v>1680310</v>
      </c>
      <c r="H84" s="2975">
        <f t="shared" si="12"/>
        <v>252377</v>
      </c>
      <c r="I84" s="4684">
        <f t="shared" si="14"/>
        <v>0.57324632673819287</v>
      </c>
    </row>
    <row r="85" spans="1:9" ht="12" customHeight="1">
      <c r="A85" s="7445"/>
      <c r="B85" s="4840" t="s">
        <v>22</v>
      </c>
      <c r="C85" s="4697">
        <v>2215443</v>
      </c>
      <c r="D85" s="2975">
        <f t="shared" si="10"/>
        <v>109549</v>
      </c>
      <c r="E85" s="4697">
        <v>1323985</v>
      </c>
      <c r="F85" s="2975">
        <f t="shared" si="11"/>
        <v>116789</v>
      </c>
      <c r="G85" s="4749">
        <v>1922798</v>
      </c>
      <c r="H85" s="2975">
        <f t="shared" si="12"/>
        <v>242488</v>
      </c>
      <c r="I85" s="4684">
        <f t="shared" si="14"/>
        <v>0.59761636837418064</v>
      </c>
    </row>
    <row r="86" spans="1:9" ht="12" customHeight="1">
      <c r="A86" s="7445"/>
      <c r="B86" s="4840" t="s">
        <v>23</v>
      </c>
      <c r="C86" s="4697">
        <v>2344100</v>
      </c>
      <c r="D86" s="2975">
        <f t="shared" si="10"/>
        <v>128657</v>
      </c>
      <c r="E86" s="4697">
        <v>1448932</v>
      </c>
      <c r="F86" s="2975">
        <f t="shared" si="11"/>
        <v>124947</v>
      </c>
      <c r="G86" s="4749">
        <v>2193077</v>
      </c>
      <c r="H86" s="2975">
        <f t="shared" si="12"/>
        <v>270279</v>
      </c>
      <c r="I86" s="4684">
        <f t="shared" si="14"/>
        <v>0.61811868094364575</v>
      </c>
    </row>
    <row r="87" spans="1:9" ht="12" customHeight="1">
      <c r="A87" s="7445"/>
      <c r="B87" s="4840" t="s">
        <v>24</v>
      </c>
      <c r="C87" s="4697">
        <v>2544487</v>
      </c>
      <c r="D87" s="2975">
        <f t="shared" si="10"/>
        <v>200387</v>
      </c>
      <c r="E87" s="4697">
        <v>1660666</v>
      </c>
      <c r="F87" s="2975">
        <f t="shared" si="11"/>
        <v>211734</v>
      </c>
      <c r="G87" s="4749">
        <v>2428136</v>
      </c>
      <c r="H87" s="2975">
        <f t="shared" si="12"/>
        <v>235059</v>
      </c>
      <c r="I87" s="4684">
        <f t="shared" si="14"/>
        <v>0.65265257790666642</v>
      </c>
    </row>
    <row r="88" spans="1:9" ht="12" customHeight="1" thickBot="1">
      <c r="A88" s="7446"/>
      <c r="B88" s="4857" t="s">
        <v>25</v>
      </c>
      <c r="C88" s="4746">
        <v>2641663</v>
      </c>
      <c r="D88" s="4748">
        <f t="shared" si="10"/>
        <v>97176</v>
      </c>
      <c r="E88" s="4746">
        <v>1798883</v>
      </c>
      <c r="F88" s="4748">
        <f t="shared" si="11"/>
        <v>138217</v>
      </c>
      <c r="G88" s="4750">
        <v>2786996</v>
      </c>
      <c r="H88" s="4748">
        <f t="shared" si="12"/>
        <v>358860</v>
      </c>
      <c r="I88" s="4689">
        <f t="shared" si="14"/>
        <v>0.68096611869114265</v>
      </c>
    </row>
    <row r="89" spans="1:9" ht="12" customHeight="1">
      <c r="A89" s="7444">
        <v>2013</v>
      </c>
      <c r="B89" s="4833" t="s">
        <v>14</v>
      </c>
      <c r="C89" s="4699">
        <v>1163640</v>
      </c>
      <c r="D89" s="4728" t="s">
        <v>9</v>
      </c>
      <c r="E89" s="4699">
        <v>204844</v>
      </c>
      <c r="F89" s="4728" t="s">
        <v>9</v>
      </c>
      <c r="G89" s="4699">
        <v>218820</v>
      </c>
      <c r="H89" s="4728" t="s">
        <v>9</v>
      </c>
      <c r="I89" s="4680">
        <f>E89/C89</f>
        <v>0.17603726238355505</v>
      </c>
    </row>
    <row r="90" spans="1:9" ht="12" customHeight="1">
      <c r="A90" s="7445"/>
      <c r="B90" s="4840" t="s">
        <v>15</v>
      </c>
      <c r="C90" s="4697">
        <v>1355076</v>
      </c>
      <c r="D90" s="2975">
        <f t="shared" si="10"/>
        <v>191436</v>
      </c>
      <c r="E90" s="4697">
        <v>381586</v>
      </c>
      <c r="F90" s="2975">
        <f t="shared" si="11"/>
        <v>176742</v>
      </c>
      <c r="G90" s="4739">
        <v>453990</v>
      </c>
      <c r="H90" s="2975">
        <f t="shared" si="12"/>
        <v>235170</v>
      </c>
      <c r="I90" s="4684">
        <f t="shared" si="14"/>
        <v>0.28159748973489312</v>
      </c>
    </row>
    <row r="91" spans="1:9" ht="12" customHeight="1">
      <c r="A91" s="7445"/>
      <c r="B91" s="4840" t="s">
        <v>16</v>
      </c>
      <c r="C91" s="4697">
        <v>1515439</v>
      </c>
      <c r="D91" s="2975">
        <f t="shared" si="10"/>
        <v>160363</v>
      </c>
      <c r="E91" s="4697">
        <v>505215</v>
      </c>
      <c r="F91" s="2975">
        <f t="shared" si="11"/>
        <v>123629</v>
      </c>
      <c r="G91" s="4739">
        <v>652132</v>
      </c>
      <c r="H91" s="2975">
        <f t="shared" si="12"/>
        <v>198142</v>
      </c>
      <c r="I91" s="4684">
        <f t="shared" si="14"/>
        <v>0.3333786447359478</v>
      </c>
    </row>
    <row r="92" spans="1:9" ht="12" customHeight="1">
      <c r="A92" s="7445"/>
      <c r="B92" s="4840" t="s">
        <v>17</v>
      </c>
      <c r="C92" s="4697">
        <v>1649071</v>
      </c>
      <c r="D92" s="2975">
        <f t="shared" si="10"/>
        <v>133632</v>
      </c>
      <c r="E92" s="4697">
        <v>646796</v>
      </c>
      <c r="F92" s="2975">
        <f t="shared" si="11"/>
        <v>141581</v>
      </c>
      <c r="G92" s="4739">
        <v>888948</v>
      </c>
      <c r="H92" s="2975">
        <f t="shared" si="12"/>
        <v>236816</v>
      </c>
      <c r="I92" s="4684">
        <f t="shared" si="14"/>
        <v>0.39221840660590113</v>
      </c>
    </row>
    <row r="93" spans="1:9" ht="12" customHeight="1">
      <c r="A93" s="7445"/>
      <c r="B93" s="4840" t="s">
        <v>18</v>
      </c>
      <c r="C93" s="4697">
        <v>1821382</v>
      </c>
      <c r="D93" s="2975">
        <f t="shared" si="10"/>
        <v>172311</v>
      </c>
      <c r="E93" s="4697">
        <v>822277</v>
      </c>
      <c r="F93" s="2975">
        <f t="shared" si="11"/>
        <v>175481</v>
      </c>
      <c r="G93" s="4739">
        <v>1119551</v>
      </c>
      <c r="H93" s="2975">
        <f t="shared" si="12"/>
        <v>230603</v>
      </c>
      <c r="I93" s="4684">
        <f t="shared" si="14"/>
        <v>0.45145773923317567</v>
      </c>
    </row>
    <row r="94" spans="1:9" ht="12" customHeight="1">
      <c r="A94" s="7445"/>
      <c r="B94" s="4840" t="s">
        <v>19</v>
      </c>
      <c r="C94" s="4697">
        <v>1953533</v>
      </c>
      <c r="D94" s="2975">
        <f t="shared" si="10"/>
        <v>132151</v>
      </c>
      <c r="E94" s="4697">
        <v>953248</v>
      </c>
      <c r="F94" s="2975">
        <f t="shared" si="11"/>
        <v>130971</v>
      </c>
      <c r="G94" s="4739">
        <v>1362919</v>
      </c>
      <c r="H94" s="2975">
        <f t="shared" si="12"/>
        <v>243368</v>
      </c>
      <c r="I94" s="4684">
        <f t="shared" si="14"/>
        <v>0.48796104288998443</v>
      </c>
    </row>
    <row r="95" spans="1:9" ht="12" customHeight="1">
      <c r="A95" s="7445"/>
      <c r="B95" s="4840" t="s">
        <v>20</v>
      </c>
      <c r="C95" s="4697">
        <v>2094691</v>
      </c>
      <c r="D95" s="2975">
        <f t="shared" si="10"/>
        <v>141158</v>
      </c>
      <c r="E95" s="4697">
        <v>1139859</v>
      </c>
      <c r="F95" s="2975">
        <f t="shared" si="11"/>
        <v>186611</v>
      </c>
      <c r="G95" s="4749">
        <v>1640904</v>
      </c>
      <c r="H95" s="2975">
        <f t="shared" si="12"/>
        <v>277985</v>
      </c>
      <c r="I95" s="4684">
        <f t="shared" si="14"/>
        <v>0.54416570272178566</v>
      </c>
    </row>
    <row r="96" spans="1:9" ht="12" customHeight="1">
      <c r="A96" s="7445"/>
      <c r="B96" s="4840" t="s">
        <v>21</v>
      </c>
      <c r="C96" s="4697">
        <v>2322491</v>
      </c>
      <c r="D96" s="2975">
        <f t="shared" si="10"/>
        <v>227800</v>
      </c>
      <c r="E96" s="4697">
        <v>1347009</v>
      </c>
      <c r="F96" s="2975">
        <f t="shared" si="11"/>
        <v>207150</v>
      </c>
      <c r="G96" s="4749">
        <v>1894299</v>
      </c>
      <c r="H96" s="2975">
        <f t="shared" si="12"/>
        <v>253395</v>
      </c>
      <c r="I96" s="4684">
        <f t="shared" si="14"/>
        <v>0.5799845941275984</v>
      </c>
    </row>
    <row r="97" spans="1:9" ht="12" customHeight="1">
      <c r="A97" s="7445"/>
      <c r="B97" s="4840" t="s">
        <v>22</v>
      </c>
      <c r="C97" s="4697">
        <v>2484083</v>
      </c>
      <c r="D97" s="2975">
        <f t="shared" si="10"/>
        <v>161592</v>
      </c>
      <c r="E97" s="4697">
        <v>1506806</v>
      </c>
      <c r="F97" s="2975">
        <f t="shared" si="11"/>
        <v>159797</v>
      </c>
      <c r="G97" s="4749">
        <v>2183086</v>
      </c>
      <c r="H97" s="2975">
        <f t="shared" si="12"/>
        <v>288787</v>
      </c>
      <c r="I97" s="4684">
        <f t="shared" si="14"/>
        <v>0.6065844015679025</v>
      </c>
    </row>
    <row r="98" spans="1:9" ht="12" customHeight="1">
      <c r="A98" s="7445"/>
      <c r="B98" s="4840" t="s">
        <v>23</v>
      </c>
      <c r="C98" s="4697">
        <v>2630021</v>
      </c>
      <c r="D98" s="2975">
        <f t="shared" si="10"/>
        <v>145938</v>
      </c>
      <c r="E98" s="4697">
        <v>1647247</v>
      </c>
      <c r="F98" s="2975">
        <f t="shared" si="11"/>
        <v>140441</v>
      </c>
      <c r="G98" s="4749">
        <v>2523806</v>
      </c>
      <c r="H98" s="2975">
        <f t="shared" si="12"/>
        <v>340720</v>
      </c>
      <c r="I98" s="4684">
        <f t="shared" si="14"/>
        <v>0.62632465672327331</v>
      </c>
    </row>
    <row r="99" spans="1:9" ht="12" customHeight="1">
      <c r="A99" s="7445"/>
      <c r="B99" s="4840" t="s">
        <v>24</v>
      </c>
      <c r="C99" s="4697">
        <v>2903126</v>
      </c>
      <c r="D99" s="2975">
        <f t="shared" si="10"/>
        <v>273105</v>
      </c>
      <c r="E99" s="4697">
        <v>1909446</v>
      </c>
      <c r="F99" s="2975">
        <f t="shared" si="11"/>
        <v>262199</v>
      </c>
      <c r="G99" s="4749">
        <v>2791563</v>
      </c>
      <c r="H99" s="2975">
        <f t="shared" si="12"/>
        <v>267757</v>
      </c>
      <c r="I99" s="4684">
        <f t="shared" si="14"/>
        <v>0.65772067764196251</v>
      </c>
    </row>
    <row r="100" spans="1:9" ht="12" customHeight="1" thickBot="1">
      <c r="A100" s="7447"/>
      <c r="B100" s="4903" t="s">
        <v>25</v>
      </c>
      <c r="C100" s="4751">
        <v>3084638</v>
      </c>
      <c r="D100" s="4752">
        <f t="shared" si="10"/>
        <v>181512</v>
      </c>
      <c r="E100" s="4751">
        <v>2108006</v>
      </c>
      <c r="F100" s="4752">
        <f t="shared" si="11"/>
        <v>198560</v>
      </c>
      <c r="G100" s="4753">
        <v>3206650</v>
      </c>
      <c r="H100" s="4752">
        <f t="shared" si="12"/>
        <v>415087</v>
      </c>
      <c r="I100" s="4704">
        <f t="shared" si="14"/>
        <v>0.68338845595496134</v>
      </c>
    </row>
    <row r="101" spans="1:9" ht="9.9499999999999993" customHeight="1" thickTop="1"/>
    <row r="102" spans="1:9" ht="9.9499999999999993" customHeight="1">
      <c r="A102" s="7422" t="s">
        <v>4298</v>
      </c>
      <c r="B102" s="7422"/>
      <c r="C102" s="7422"/>
      <c r="D102" s="7422"/>
      <c r="E102" s="7422"/>
      <c r="F102" s="7422"/>
      <c r="G102" s="7422"/>
      <c r="H102" s="7422"/>
      <c r="I102" s="7422"/>
    </row>
    <row r="103" spans="1:9" ht="9.9499999999999993" customHeight="1">
      <c r="A103" s="7422" t="s">
        <v>4167</v>
      </c>
      <c r="B103" s="7422"/>
      <c r="C103" s="7422"/>
      <c r="D103" s="7422"/>
      <c r="E103" s="7422"/>
      <c r="F103" s="7422"/>
      <c r="G103" s="7422"/>
      <c r="H103" s="7422"/>
      <c r="I103" s="7422"/>
    </row>
    <row r="104" spans="1:9" ht="9.9499999999999993" customHeight="1">
      <c r="A104" s="7344" t="s">
        <v>4291</v>
      </c>
      <c r="B104" s="7344"/>
      <c r="C104" s="7344"/>
      <c r="D104" s="7344"/>
      <c r="E104" s="7344"/>
      <c r="F104" s="7344"/>
      <c r="G104" s="7344"/>
      <c r="H104" s="7344"/>
      <c r="I104" s="7344"/>
    </row>
    <row r="105" spans="1:9" ht="9.9499999999999993" customHeight="1">
      <c r="A105" s="7344" t="s">
        <v>4292</v>
      </c>
      <c r="B105" s="7344"/>
      <c r="C105" s="7344"/>
      <c r="D105" s="7344"/>
      <c r="E105" s="7344"/>
      <c r="F105" s="7344"/>
      <c r="G105" s="7344"/>
      <c r="H105" s="7344"/>
      <c r="I105" s="7344"/>
    </row>
    <row r="106" spans="1:9">
      <c r="C106" s="3062"/>
      <c r="E106" s="3062"/>
      <c r="G106" s="3062"/>
    </row>
    <row r="107" spans="1:9" ht="20.25" customHeight="1">
      <c r="C107" s="7702" t="s">
        <v>3</v>
      </c>
      <c r="D107" s="7702"/>
      <c r="E107" s="3062"/>
      <c r="G107" s="3062"/>
    </row>
    <row r="108" spans="1:9">
      <c r="C108" s="3062"/>
      <c r="E108" s="3062"/>
    </row>
    <row r="111" spans="1:9">
      <c r="G111" s="3062"/>
    </row>
    <row r="112" spans="1:9">
      <c r="E112" s="3062"/>
      <c r="G112" s="3062"/>
    </row>
    <row r="116" spans="5:7">
      <c r="E116" s="3062"/>
      <c r="F116" s="3137"/>
      <c r="G116" s="3062"/>
    </row>
  </sheetData>
  <mergeCells count="15">
    <mergeCell ref="A104:I104"/>
    <mergeCell ref="A105:I105"/>
    <mergeCell ref="C107:D107"/>
    <mergeCell ref="A53:A64"/>
    <mergeCell ref="A65:A76"/>
    <mergeCell ref="A77:A88"/>
    <mergeCell ref="A89:A100"/>
    <mergeCell ref="A102:I102"/>
    <mergeCell ref="A103:I103"/>
    <mergeCell ref="A41:A52"/>
    <mergeCell ref="A2:I2"/>
    <mergeCell ref="A3:I3"/>
    <mergeCell ref="A5:A16"/>
    <mergeCell ref="A17:A28"/>
    <mergeCell ref="A29:A40"/>
  </mergeCells>
  <hyperlinks>
    <hyperlink ref="A1" r:id="rId1"/>
  </hyperlinks>
  <pageMargins left="0.70866141732283472" right="0.70866141732283472" top="0.74803149606299213" bottom="0.74803149606299213" header="0.31496062992125984" footer="0.31496062992125984"/>
  <pageSetup paperSize="9" scale="37" fitToHeight="0" orientation="landscape" r:id="rId2"/>
  <headerFooter alignWithMargins="0">
    <oddFooter>&amp;R278</oddFooter>
  </headerFooter>
  <drawing r:id="rId3"/>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69">
    <pageSetUpPr fitToPage="1"/>
  </sheetPr>
  <dimension ref="A1:H26"/>
  <sheetViews>
    <sheetView view="pageBreakPreview" zoomScale="60" zoomScaleNormal="100" workbookViewId="0">
      <selection activeCell="H15" sqref="H15"/>
    </sheetView>
  </sheetViews>
  <sheetFormatPr defaultRowHeight="12.75"/>
  <cols>
    <col min="1" max="8" width="20.7109375" style="3062" customWidth="1"/>
    <col min="9" max="256" width="9.140625" style="3062"/>
    <col min="257" max="257" width="14.5703125" style="3062" customWidth="1"/>
    <col min="258" max="258" width="16.28515625" style="3062" customWidth="1"/>
    <col min="259" max="259" width="16.140625" style="3062" customWidth="1"/>
    <col min="260" max="260" width="17" style="3062" customWidth="1"/>
    <col min="261" max="261" width="15.140625" style="3062" customWidth="1"/>
    <col min="262" max="262" width="15.5703125" style="3062" customWidth="1"/>
    <col min="263" max="263" width="15.28515625" style="3062" customWidth="1"/>
    <col min="264" max="264" width="14.28515625" style="3062" customWidth="1"/>
    <col min="265" max="512" width="9.140625" style="3062"/>
    <col min="513" max="513" width="14.5703125" style="3062" customWidth="1"/>
    <col min="514" max="514" width="16.28515625" style="3062" customWidth="1"/>
    <col min="515" max="515" width="16.140625" style="3062" customWidth="1"/>
    <col min="516" max="516" width="17" style="3062" customWidth="1"/>
    <col min="517" max="517" width="15.140625" style="3062" customWidth="1"/>
    <col min="518" max="518" width="15.5703125" style="3062" customWidth="1"/>
    <col min="519" max="519" width="15.28515625" style="3062" customWidth="1"/>
    <col min="520" max="520" width="14.28515625" style="3062" customWidth="1"/>
    <col min="521" max="768" width="9.140625" style="3062"/>
    <col min="769" max="769" width="14.5703125" style="3062" customWidth="1"/>
    <col min="770" max="770" width="16.28515625" style="3062" customWidth="1"/>
    <col min="771" max="771" width="16.140625" style="3062" customWidth="1"/>
    <col min="772" max="772" width="17" style="3062" customWidth="1"/>
    <col min="773" max="773" width="15.140625" style="3062" customWidth="1"/>
    <col min="774" max="774" width="15.5703125" style="3062" customWidth="1"/>
    <col min="775" max="775" width="15.28515625" style="3062" customWidth="1"/>
    <col min="776" max="776" width="14.28515625" style="3062" customWidth="1"/>
    <col min="777" max="1024" width="9.140625" style="3062"/>
    <col min="1025" max="1025" width="14.5703125" style="3062" customWidth="1"/>
    <col min="1026" max="1026" width="16.28515625" style="3062" customWidth="1"/>
    <col min="1027" max="1027" width="16.140625" style="3062" customWidth="1"/>
    <col min="1028" max="1028" width="17" style="3062" customWidth="1"/>
    <col min="1029" max="1029" width="15.140625" style="3062" customWidth="1"/>
    <col min="1030" max="1030" width="15.5703125" style="3062" customWidth="1"/>
    <col min="1031" max="1031" width="15.28515625" style="3062" customWidth="1"/>
    <col min="1032" max="1032" width="14.28515625" style="3062" customWidth="1"/>
    <col min="1033" max="1280" width="9.140625" style="3062"/>
    <col min="1281" max="1281" width="14.5703125" style="3062" customWidth="1"/>
    <col min="1282" max="1282" width="16.28515625" style="3062" customWidth="1"/>
    <col min="1283" max="1283" width="16.140625" style="3062" customWidth="1"/>
    <col min="1284" max="1284" width="17" style="3062" customWidth="1"/>
    <col min="1285" max="1285" width="15.140625" style="3062" customWidth="1"/>
    <col min="1286" max="1286" width="15.5703125" style="3062" customWidth="1"/>
    <col min="1287" max="1287" width="15.28515625" style="3062" customWidth="1"/>
    <col min="1288" max="1288" width="14.28515625" style="3062" customWidth="1"/>
    <col min="1289" max="1536" width="9.140625" style="3062"/>
    <col min="1537" max="1537" width="14.5703125" style="3062" customWidth="1"/>
    <col min="1538" max="1538" width="16.28515625" style="3062" customWidth="1"/>
    <col min="1539" max="1539" width="16.140625" style="3062" customWidth="1"/>
    <col min="1540" max="1540" width="17" style="3062" customWidth="1"/>
    <col min="1541" max="1541" width="15.140625" style="3062" customWidth="1"/>
    <col min="1542" max="1542" width="15.5703125" style="3062" customWidth="1"/>
    <col min="1543" max="1543" width="15.28515625" style="3062" customWidth="1"/>
    <col min="1544" max="1544" width="14.28515625" style="3062" customWidth="1"/>
    <col min="1545" max="1792" width="9.140625" style="3062"/>
    <col min="1793" max="1793" width="14.5703125" style="3062" customWidth="1"/>
    <col min="1794" max="1794" width="16.28515625" style="3062" customWidth="1"/>
    <col min="1795" max="1795" width="16.140625" style="3062" customWidth="1"/>
    <col min="1796" max="1796" width="17" style="3062" customWidth="1"/>
    <col min="1797" max="1797" width="15.140625" style="3062" customWidth="1"/>
    <col min="1798" max="1798" width="15.5703125" style="3062" customWidth="1"/>
    <col min="1799" max="1799" width="15.28515625" style="3062" customWidth="1"/>
    <col min="1800" max="1800" width="14.28515625" style="3062" customWidth="1"/>
    <col min="1801" max="2048" width="9.140625" style="3062"/>
    <col min="2049" max="2049" width="14.5703125" style="3062" customWidth="1"/>
    <col min="2050" max="2050" width="16.28515625" style="3062" customWidth="1"/>
    <col min="2051" max="2051" width="16.140625" style="3062" customWidth="1"/>
    <col min="2052" max="2052" width="17" style="3062" customWidth="1"/>
    <col min="2053" max="2053" width="15.140625" style="3062" customWidth="1"/>
    <col min="2054" max="2054" width="15.5703125" style="3062" customWidth="1"/>
    <col min="2055" max="2055" width="15.28515625" style="3062" customWidth="1"/>
    <col min="2056" max="2056" width="14.28515625" style="3062" customWidth="1"/>
    <col min="2057" max="2304" width="9.140625" style="3062"/>
    <col min="2305" max="2305" width="14.5703125" style="3062" customWidth="1"/>
    <col min="2306" max="2306" width="16.28515625" style="3062" customWidth="1"/>
    <col min="2307" max="2307" width="16.140625" style="3062" customWidth="1"/>
    <col min="2308" max="2308" width="17" style="3062" customWidth="1"/>
    <col min="2309" max="2309" width="15.140625" style="3062" customWidth="1"/>
    <col min="2310" max="2310" width="15.5703125" style="3062" customWidth="1"/>
    <col min="2311" max="2311" width="15.28515625" style="3062" customWidth="1"/>
    <col min="2312" max="2312" width="14.28515625" style="3062" customWidth="1"/>
    <col min="2313" max="2560" width="9.140625" style="3062"/>
    <col min="2561" max="2561" width="14.5703125" style="3062" customWidth="1"/>
    <col min="2562" max="2562" width="16.28515625" style="3062" customWidth="1"/>
    <col min="2563" max="2563" width="16.140625" style="3062" customWidth="1"/>
    <col min="2564" max="2564" width="17" style="3062" customWidth="1"/>
    <col min="2565" max="2565" width="15.140625" style="3062" customWidth="1"/>
    <col min="2566" max="2566" width="15.5703125" style="3062" customWidth="1"/>
    <col min="2567" max="2567" width="15.28515625" style="3062" customWidth="1"/>
    <col min="2568" max="2568" width="14.28515625" style="3062" customWidth="1"/>
    <col min="2569" max="2816" width="9.140625" style="3062"/>
    <col min="2817" max="2817" width="14.5703125" style="3062" customWidth="1"/>
    <col min="2818" max="2818" width="16.28515625" style="3062" customWidth="1"/>
    <col min="2819" max="2819" width="16.140625" style="3062" customWidth="1"/>
    <col min="2820" max="2820" width="17" style="3062" customWidth="1"/>
    <col min="2821" max="2821" width="15.140625" style="3062" customWidth="1"/>
    <col min="2822" max="2822" width="15.5703125" style="3062" customWidth="1"/>
    <col min="2823" max="2823" width="15.28515625" style="3062" customWidth="1"/>
    <col min="2824" max="2824" width="14.28515625" style="3062" customWidth="1"/>
    <col min="2825" max="3072" width="9.140625" style="3062"/>
    <col min="3073" max="3073" width="14.5703125" style="3062" customWidth="1"/>
    <col min="3074" max="3074" width="16.28515625" style="3062" customWidth="1"/>
    <col min="3075" max="3075" width="16.140625" style="3062" customWidth="1"/>
    <col min="3076" max="3076" width="17" style="3062" customWidth="1"/>
    <col min="3077" max="3077" width="15.140625" style="3062" customWidth="1"/>
    <col min="3078" max="3078" width="15.5703125" style="3062" customWidth="1"/>
    <col min="3079" max="3079" width="15.28515625" style="3062" customWidth="1"/>
    <col min="3080" max="3080" width="14.28515625" style="3062" customWidth="1"/>
    <col min="3081" max="3328" width="9.140625" style="3062"/>
    <col min="3329" max="3329" width="14.5703125" style="3062" customWidth="1"/>
    <col min="3330" max="3330" width="16.28515625" style="3062" customWidth="1"/>
    <col min="3331" max="3331" width="16.140625" style="3062" customWidth="1"/>
    <col min="3332" max="3332" width="17" style="3062" customWidth="1"/>
    <col min="3333" max="3333" width="15.140625" style="3062" customWidth="1"/>
    <col min="3334" max="3334" width="15.5703125" style="3062" customWidth="1"/>
    <col min="3335" max="3335" width="15.28515625" style="3062" customWidth="1"/>
    <col min="3336" max="3336" width="14.28515625" style="3062" customWidth="1"/>
    <col min="3337" max="3584" width="9.140625" style="3062"/>
    <col min="3585" max="3585" width="14.5703125" style="3062" customWidth="1"/>
    <col min="3586" max="3586" width="16.28515625" style="3062" customWidth="1"/>
    <col min="3587" max="3587" width="16.140625" style="3062" customWidth="1"/>
    <col min="3588" max="3588" width="17" style="3062" customWidth="1"/>
    <col min="3589" max="3589" width="15.140625" style="3062" customWidth="1"/>
    <col min="3590" max="3590" width="15.5703125" style="3062" customWidth="1"/>
    <col min="3591" max="3591" width="15.28515625" style="3062" customWidth="1"/>
    <col min="3592" max="3592" width="14.28515625" style="3062" customWidth="1"/>
    <col min="3593" max="3840" width="9.140625" style="3062"/>
    <col min="3841" max="3841" width="14.5703125" style="3062" customWidth="1"/>
    <col min="3842" max="3842" width="16.28515625" style="3062" customWidth="1"/>
    <col min="3843" max="3843" width="16.140625" style="3062" customWidth="1"/>
    <col min="3844" max="3844" width="17" style="3062" customWidth="1"/>
    <col min="3845" max="3845" width="15.140625" style="3062" customWidth="1"/>
    <col min="3846" max="3846" width="15.5703125" style="3062" customWidth="1"/>
    <col min="3847" max="3847" width="15.28515625" style="3062" customWidth="1"/>
    <col min="3848" max="3848" width="14.28515625" style="3062" customWidth="1"/>
    <col min="3849" max="4096" width="9.140625" style="3062"/>
    <col min="4097" max="4097" width="14.5703125" style="3062" customWidth="1"/>
    <col min="4098" max="4098" width="16.28515625" style="3062" customWidth="1"/>
    <col min="4099" max="4099" width="16.140625" style="3062" customWidth="1"/>
    <col min="4100" max="4100" width="17" style="3062" customWidth="1"/>
    <col min="4101" max="4101" width="15.140625" style="3062" customWidth="1"/>
    <col min="4102" max="4102" width="15.5703125" style="3062" customWidth="1"/>
    <col min="4103" max="4103" width="15.28515625" style="3062" customWidth="1"/>
    <col min="4104" max="4104" width="14.28515625" style="3062" customWidth="1"/>
    <col min="4105" max="4352" width="9.140625" style="3062"/>
    <col min="4353" max="4353" width="14.5703125" style="3062" customWidth="1"/>
    <col min="4354" max="4354" width="16.28515625" style="3062" customWidth="1"/>
    <col min="4355" max="4355" width="16.140625" style="3062" customWidth="1"/>
    <col min="4356" max="4356" width="17" style="3062" customWidth="1"/>
    <col min="4357" max="4357" width="15.140625" style="3062" customWidth="1"/>
    <col min="4358" max="4358" width="15.5703125" style="3062" customWidth="1"/>
    <col min="4359" max="4359" width="15.28515625" style="3062" customWidth="1"/>
    <col min="4360" max="4360" width="14.28515625" style="3062" customWidth="1"/>
    <col min="4361" max="4608" width="9.140625" style="3062"/>
    <col min="4609" max="4609" width="14.5703125" style="3062" customWidth="1"/>
    <col min="4610" max="4610" width="16.28515625" style="3062" customWidth="1"/>
    <col min="4611" max="4611" width="16.140625" style="3062" customWidth="1"/>
    <col min="4612" max="4612" width="17" style="3062" customWidth="1"/>
    <col min="4613" max="4613" width="15.140625" style="3062" customWidth="1"/>
    <col min="4614" max="4614" width="15.5703125" style="3062" customWidth="1"/>
    <col min="4615" max="4615" width="15.28515625" style="3062" customWidth="1"/>
    <col min="4616" max="4616" width="14.28515625" style="3062" customWidth="1"/>
    <col min="4617" max="4864" width="9.140625" style="3062"/>
    <col min="4865" max="4865" width="14.5703125" style="3062" customWidth="1"/>
    <col min="4866" max="4866" width="16.28515625" style="3062" customWidth="1"/>
    <col min="4867" max="4867" width="16.140625" style="3062" customWidth="1"/>
    <col min="4868" max="4868" width="17" style="3062" customWidth="1"/>
    <col min="4869" max="4869" width="15.140625" style="3062" customWidth="1"/>
    <col min="4870" max="4870" width="15.5703125" style="3062" customWidth="1"/>
    <col min="4871" max="4871" width="15.28515625" style="3062" customWidth="1"/>
    <col min="4872" max="4872" width="14.28515625" style="3062" customWidth="1"/>
    <col min="4873" max="5120" width="9.140625" style="3062"/>
    <col min="5121" max="5121" width="14.5703125" style="3062" customWidth="1"/>
    <col min="5122" max="5122" width="16.28515625" style="3062" customWidth="1"/>
    <col min="5123" max="5123" width="16.140625" style="3062" customWidth="1"/>
    <col min="5124" max="5124" width="17" style="3062" customWidth="1"/>
    <col min="5125" max="5125" width="15.140625" style="3062" customWidth="1"/>
    <col min="5126" max="5126" width="15.5703125" style="3062" customWidth="1"/>
    <col min="5127" max="5127" width="15.28515625" style="3062" customWidth="1"/>
    <col min="5128" max="5128" width="14.28515625" style="3062" customWidth="1"/>
    <col min="5129" max="5376" width="9.140625" style="3062"/>
    <col min="5377" max="5377" width="14.5703125" style="3062" customWidth="1"/>
    <col min="5378" max="5378" width="16.28515625" style="3062" customWidth="1"/>
    <col min="5379" max="5379" width="16.140625" style="3062" customWidth="1"/>
    <col min="5380" max="5380" width="17" style="3062" customWidth="1"/>
    <col min="5381" max="5381" width="15.140625" style="3062" customWidth="1"/>
    <col min="5382" max="5382" width="15.5703125" style="3062" customWidth="1"/>
    <col min="5383" max="5383" width="15.28515625" style="3062" customWidth="1"/>
    <col min="5384" max="5384" width="14.28515625" style="3062" customWidth="1"/>
    <col min="5385" max="5632" width="9.140625" style="3062"/>
    <col min="5633" max="5633" width="14.5703125" style="3062" customWidth="1"/>
    <col min="5634" max="5634" width="16.28515625" style="3062" customWidth="1"/>
    <col min="5635" max="5635" width="16.140625" style="3062" customWidth="1"/>
    <col min="5636" max="5636" width="17" style="3062" customWidth="1"/>
    <col min="5637" max="5637" width="15.140625" style="3062" customWidth="1"/>
    <col min="5638" max="5638" width="15.5703125" style="3062" customWidth="1"/>
    <col min="5639" max="5639" width="15.28515625" style="3062" customWidth="1"/>
    <col min="5640" max="5640" width="14.28515625" style="3062" customWidth="1"/>
    <col min="5641" max="5888" width="9.140625" style="3062"/>
    <col min="5889" max="5889" width="14.5703125" style="3062" customWidth="1"/>
    <col min="5890" max="5890" width="16.28515625" style="3062" customWidth="1"/>
    <col min="5891" max="5891" width="16.140625" style="3062" customWidth="1"/>
    <col min="5892" max="5892" width="17" style="3062" customWidth="1"/>
    <col min="5893" max="5893" width="15.140625" style="3062" customWidth="1"/>
    <col min="5894" max="5894" width="15.5703125" style="3062" customWidth="1"/>
    <col min="5895" max="5895" width="15.28515625" style="3062" customWidth="1"/>
    <col min="5896" max="5896" width="14.28515625" style="3062" customWidth="1"/>
    <col min="5897" max="6144" width="9.140625" style="3062"/>
    <col min="6145" max="6145" width="14.5703125" style="3062" customWidth="1"/>
    <col min="6146" max="6146" width="16.28515625" style="3062" customWidth="1"/>
    <col min="6147" max="6147" width="16.140625" style="3062" customWidth="1"/>
    <col min="6148" max="6148" width="17" style="3062" customWidth="1"/>
    <col min="6149" max="6149" width="15.140625" style="3062" customWidth="1"/>
    <col min="6150" max="6150" width="15.5703125" style="3062" customWidth="1"/>
    <col min="6151" max="6151" width="15.28515625" style="3062" customWidth="1"/>
    <col min="6152" max="6152" width="14.28515625" style="3062" customWidth="1"/>
    <col min="6153" max="6400" width="9.140625" style="3062"/>
    <col min="6401" max="6401" width="14.5703125" style="3062" customWidth="1"/>
    <col min="6402" max="6402" width="16.28515625" style="3062" customWidth="1"/>
    <col min="6403" max="6403" width="16.140625" style="3062" customWidth="1"/>
    <col min="6404" max="6404" width="17" style="3062" customWidth="1"/>
    <col min="6405" max="6405" width="15.140625" style="3062" customWidth="1"/>
    <col min="6406" max="6406" width="15.5703125" style="3062" customWidth="1"/>
    <col min="6407" max="6407" width="15.28515625" style="3062" customWidth="1"/>
    <col min="6408" max="6408" width="14.28515625" style="3062" customWidth="1"/>
    <col min="6409" max="6656" width="9.140625" style="3062"/>
    <col min="6657" max="6657" width="14.5703125" style="3062" customWidth="1"/>
    <col min="6658" max="6658" width="16.28515625" style="3062" customWidth="1"/>
    <col min="6659" max="6659" width="16.140625" style="3062" customWidth="1"/>
    <col min="6660" max="6660" width="17" style="3062" customWidth="1"/>
    <col min="6661" max="6661" width="15.140625" style="3062" customWidth="1"/>
    <col min="6662" max="6662" width="15.5703125" style="3062" customWidth="1"/>
    <col min="6663" max="6663" width="15.28515625" style="3062" customWidth="1"/>
    <col min="6664" max="6664" width="14.28515625" style="3062" customWidth="1"/>
    <col min="6665" max="6912" width="9.140625" style="3062"/>
    <col min="6913" max="6913" width="14.5703125" style="3062" customWidth="1"/>
    <col min="6914" max="6914" width="16.28515625" style="3062" customWidth="1"/>
    <col min="6915" max="6915" width="16.140625" style="3062" customWidth="1"/>
    <col min="6916" max="6916" width="17" style="3062" customWidth="1"/>
    <col min="6917" max="6917" width="15.140625" style="3062" customWidth="1"/>
    <col min="6918" max="6918" width="15.5703125" style="3062" customWidth="1"/>
    <col min="6919" max="6919" width="15.28515625" style="3062" customWidth="1"/>
    <col min="6920" max="6920" width="14.28515625" style="3062" customWidth="1"/>
    <col min="6921" max="7168" width="9.140625" style="3062"/>
    <col min="7169" max="7169" width="14.5703125" style="3062" customWidth="1"/>
    <col min="7170" max="7170" width="16.28515625" style="3062" customWidth="1"/>
    <col min="7171" max="7171" width="16.140625" style="3062" customWidth="1"/>
    <col min="7172" max="7172" width="17" style="3062" customWidth="1"/>
    <col min="7173" max="7173" width="15.140625" style="3062" customWidth="1"/>
    <col min="7174" max="7174" width="15.5703125" style="3062" customWidth="1"/>
    <col min="7175" max="7175" width="15.28515625" style="3062" customWidth="1"/>
    <col min="7176" max="7176" width="14.28515625" style="3062" customWidth="1"/>
    <col min="7177" max="7424" width="9.140625" style="3062"/>
    <col min="7425" max="7425" width="14.5703125" style="3062" customWidth="1"/>
    <col min="7426" max="7426" width="16.28515625" style="3062" customWidth="1"/>
    <col min="7427" max="7427" width="16.140625" style="3062" customWidth="1"/>
    <col min="7428" max="7428" width="17" style="3062" customWidth="1"/>
    <col min="7429" max="7429" width="15.140625" style="3062" customWidth="1"/>
    <col min="7430" max="7430" width="15.5703125" style="3062" customWidth="1"/>
    <col min="7431" max="7431" width="15.28515625" style="3062" customWidth="1"/>
    <col min="7432" max="7432" width="14.28515625" style="3062" customWidth="1"/>
    <col min="7433" max="7680" width="9.140625" style="3062"/>
    <col min="7681" max="7681" width="14.5703125" style="3062" customWidth="1"/>
    <col min="7682" max="7682" width="16.28515625" style="3062" customWidth="1"/>
    <col min="7683" max="7683" width="16.140625" style="3062" customWidth="1"/>
    <col min="7684" max="7684" width="17" style="3062" customWidth="1"/>
    <col min="7685" max="7685" width="15.140625" style="3062" customWidth="1"/>
    <col min="7686" max="7686" width="15.5703125" style="3062" customWidth="1"/>
    <col min="7687" max="7687" width="15.28515625" style="3062" customWidth="1"/>
    <col min="7688" max="7688" width="14.28515625" style="3062" customWidth="1"/>
    <col min="7689" max="7936" width="9.140625" style="3062"/>
    <col min="7937" max="7937" width="14.5703125" style="3062" customWidth="1"/>
    <col min="7938" max="7938" width="16.28515625" style="3062" customWidth="1"/>
    <col min="7939" max="7939" width="16.140625" style="3062" customWidth="1"/>
    <col min="7940" max="7940" width="17" style="3062" customWidth="1"/>
    <col min="7941" max="7941" width="15.140625" style="3062" customWidth="1"/>
    <col min="7942" max="7942" width="15.5703125" style="3062" customWidth="1"/>
    <col min="7943" max="7943" width="15.28515625" style="3062" customWidth="1"/>
    <col min="7944" max="7944" width="14.28515625" style="3062" customWidth="1"/>
    <col min="7945" max="8192" width="9.140625" style="3062"/>
    <col min="8193" max="8193" width="14.5703125" style="3062" customWidth="1"/>
    <col min="8194" max="8194" width="16.28515625" style="3062" customWidth="1"/>
    <col min="8195" max="8195" width="16.140625" style="3062" customWidth="1"/>
    <col min="8196" max="8196" width="17" style="3062" customWidth="1"/>
    <col min="8197" max="8197" width="15.140625" style="3062" customWidth="1"/>
    <col min="8198" max="8198" width="15.5703125" style="3062" customWidth="1"/>
    <col min="8199" max="8199" width="15.28515625" style="3062" customWidth="1"/>
    <col min="8200" max="8200" width="14.28515625" style="3062" customWidth="1"/>
    <col min="8201" max="8448" width="9.140625" style="3062"/>
    <col min="8449" max="8449" width="14.5703125" style="3062" customWidth="1"/>
    <col min="8450" max="8450" width="16.28515625" style="3062" customWidth="1"/>
    <col min="8451" max="8451" width="16.140625" style="3062" customWidth="1"/>
    <col min="8452" max="8452" width="17" style="3062" customWidth="1"/>
    <col min="8453" max="8453" width="15.140625" style="3062" customWidth="1"/>
    <col min="8454" max="8454" width="15.5703125" style="3062" customWidth="1"/>
    <col min="8455" max="8455" width="15.28515625" style="3062" customWidth="1"/>
    <col min="8456" max="8456" width="14.28515625" style="3062" customWidth="1"/>
    <col min="8457" max="8704" width="9.140625" style="3062"/>
    <col min="8705" max="8705" width="14.5703125" style="3062" customWidth="1"/>
    <col min="8706" max="8706" width="16.28515625" style="3062" customWidth="1"/>
    <col min="8707" max="8707" width="16.140625" style="3062" customWidth="1"/>
    <col min="8708" max="8708" width="17" style="3062" customWidth="1"/>
    <col min="8709" max="8709" width="15.140625" style="3062" customWidth="1"/>
    <col min="8710" max="8710" width="15.5703125" style="3062" customWidth="1"/>
    <col min="8711" max="8711" width="15.28515625" style="3062" customWidth="1"/>
    <col min="8712" max="8712" width="14.28515625" style="3062" customWidth="1"/>
    <col min="8713" max="8960" width="9.140625" style="3062"/>
    <col min="8961" max="8961" width="14.5703125" style="3062" customWidth="1"/>
    <col min="8962" max="8962" width="16.28515625" style="3062" customWidth="1"/>
    <col min="8963" max="8963" width="16.140625" style="3062" customWidth="1"/>
    <col min="8964" max="8964" width="17" style="3062" customWidth="1"/>
    <col min="8965" max="8965" width="15.140625" style="3062" customWidth="1"/>
    <col min="8966" max="8966" width="15.5703125" style="3062" customWidth="1"/>
    <col min="8967" max="8967" width="15.28515625" style="3062" customWidth="1"/>
    <col min="8968" max="8968" width="14.28515625" style="3062" customWidth="1"/>
    <col min="8969" max="9216" width="9.140625" style="3062"/>
    <col min="9217" max="9217" width="14.5703125" style="3062" customWidth="1"/>
    <col min="9218" max="9218" width="16.28515625" style="3062" customWidth="1"/>
    <col min="9219" max="9219" width="16.140625" style="3062" customWidth="1"/>
    <col min="9220" max="9220" width="17" style="3062" customWidth="1"/>
    <col min="9221" max="9221" width="15.140625" style="3062" customWidth="1"/>
    <col min="9222" max="9222" width="15.5703125" style="3062" customWidth="1"/>
    <col min="9223" max="9223" width="15.28515625" style="3062" customWidth="1"/>
    <col min="9224" max="9224" width="14.28515625" style="3062" customWidth="1"/>
    <col min="9225" max="9472" width="9.140625" style="3062"/>
    <col min="9473" max="9473" width="14.5703125" style="3062" customWidth="1"/>
    <col min="9474" max="9474" width="16.28515625" style="3062" customWidth="1"/>
    <col min="9475" max="9475" width="16.140625" style="3062" customWidth="1"/>
    <col min="9476" max="9476" width="17" style="3062" customWidth="1"/>
    <col min="9477" max="9477" width="15.140625" style="3062" customWidth="1"/>
    <col min="9478" max="9478" width="15.5703125" style="3062" customWidth="1"/>
    <col min="9479" max="9479" width="15.28515625" style="3062" customWidth="1"/>
    <col min="9480" max="9480" width="14.28515625" style="3062" customWidth="1"/>
    <col min="9481" max="9728" width="9.140625" style="3062"/>
    <col min="9729" max="9729" width="14.5703125" style="3062" customWidth="1"/>
    <col min="9730" max="9730" width="16.28515625" style="3062" customWidth="1"/>
    <col min="9731" max="9731" width="16.140625" style="3062" customWidth="1"/>
    <col min="9732" max="9732" width="17" style="3062" customWidth="1"/>
    <col min="9733" max="9733" width="15.140625" style="3062" customWidth="1"/>
    <col min="9734" max="9734" width="15.5703125" style="3062" customWidth="1"/>
    <col min="9735" max="9735" width="15.28515625" style="3062" customWidth="1"/>
    <col min="9736" max="9736" width="14.28515625" style="3062" customWidth="1"/>
    <col min="9737" max="9984" width="9.140625" style="3062"/>
    <col min="9985" max="9985" width="14.5703125" style="3062" customWidth="1"/>
    <col min="9986" max="9986" width="16.28515625" style="3062" customWidth="1"/>
    <col min="9987" max="9987" width="16.140625" style="3062" customWidth="1"/>
    <col min="9988" max="9988" width="17" style="3062" customWidth="1"/>
    <col min="9989" max="9989" width="15.140625" style="3062" customWidth="1"/>
    <col min="9990" max="9990" width="15.5703125" style="3062" customWidth="1"/>
    <col min="9991" max="9991" width="15.28515625" style="3062" customWidth="1"/>
    <col min="9992" max="9992" width="14.28515625" style="3062" customWidth="1"/>
    <col min="9993" max="10240" width="9.140625" style="3062"/>
    <col min="10241" max="10241" width="14.5703125" style="3062" customWidth="1"/>
    <col min="10242" max="10242" width="16.28515625" style="3062" customWidth="1"/>
    <col min="10243" max="10243" width="16.140625" style="3062" customWidth="1"/>
    <col min="10244" max="10244" width="17" style="3062" customWidth="1"/>
    <col min="10245" max="10245" width="15.140625" style="3062" customWidth="1"/>
    <col min="10246" max="10246" width="15.5703125" style="3062" customWidth="1"/>
    <col min="10247" max="10247" width="15.28515625" style="3062" customWidth="1"/>
    <col min="10248" max="10248" width="14.28515625" style="3062" customWidth="1"/>
    <col min="10249" max="10496" width="9.140625" style="3062"/>
    <col min="10497" max="10497" width="14.5703125" style="3062" customWidth="1"/>
    <col min="10498" max="10498" width="16.28515625" style="3062" customWidth="1"/>
    <col min="10499" max="10499" width="16.140625" style="3062" customWidth="1"/>
    <col min="10500" max="10500" width="17" style="3062" customWidth="1"/>
    <col min="10501" max="10501" width="15.140625" style="3062" customWidth="1"/>
    <col min="10502" max="10502" width="15.5703125" style="3062" customWidth="1"/>
    <col min="10503" max="10503" width="15.28515625" style="3062" customWidth="1"/>
    <col min="10504" max="10504" width="14.28515625" style="3062" customWidth="1"/>
    <col min="10505" max="10752" width="9.140625" style="3062"/>
    <col min="10753" max="10753" width="14.5703125" style="3062" customWidth="1"/>
    <col min="10754" max="10754" width="16.28515625" style="3062" customWidth="1"/>
    <col min="10755" max="10755" width="16.140625" style="3062" customWidth="1"/>
    <col min="10756" max="10756" width="17" style="3062" customWidth="1"/>
    <col min="10757" max="10757" width="15.140625" style="3062" customWidth="1"/>
    <col min="10758" max="10758" width="15.5703125" style="3062" customWidth="1"/>
    <col min="10759" max="10759" width="15.28515625" style="3062" customWidth="1"/>
    <col min="10760" max="10760" width="14.28515625" style="3062" customWidth="1"/>
    <col min="10761" max="11008" width="9.140625" style="3062"/>
    <col min="11009" max="11009" width="14.5703125" style="3062" customWidth="1"/>
    <col min="11010" max="11010" width="16.28515625" style="3062" customWidth="1"/>
    <col min="11011" max="11011" width="16.140625" style="3062" customWidth="1"/>
    <col min="11012" max="11012" width="17" style="3062" customWidth="1"/>
    <col min="11013" max="11013" width="15.140625" style="3062" customWidth="1"/>
    <col min="11014" max="11014" width="15.5703125" style="3062" customWidth="1"/>
    <col min="11015" max="11015" width="15.28515625" style="3062" customWidth="1"/>
    <col min="11016" max="11016" width="14.28515625" style="3062" customWidth="1"/>
    <col min="11017" max="11264" width="9.140625" style="3062"/>
    <col min="11265" max="11265" width="14.5703125" style="3062" customWidth="1"/>
    <col min="11266" max="11266" width="16.28515625" style="3062" customWidth="1"/>
    <col min="11267" max="11267" width="16.140625" style="3062" customWidth="1"/>
    <col min="11268" max="11268" width="17" style="3062" customWidth="1"/>
    <col min="11269" max="11269" width="15.140625" style="3062" customWidth="1"/>
    <col min="11270" max="11270" width="15.5703125" style="3062" customWidth="1"/>
    <col min="11271" max="11271" width="15.28515625" style="3062" customWidth="1"/>
    <col min="11272" max="11272" width="14.28515625" style="3062" customWidth="1"/>
    <col min="11273" max="11520" width="9.140625" style="3062"/>
    <col min="11521" max="11521" width="14.5703125" style="3062" customWidth="1"/>
    <col min="11522" max="11522" width="16.28515625" style="3062" customWidth="1"/>
    <col min="11523" max="11523" width="16.140625" style="3062" customWidth="1"/>
    <col min="11524" max="11524" width="17" style="3062" customWidth="1"/>
    <col min="11525" max="11525" width="15.140625" style="3062" customWidth="1"/>
    <col min="11526" max="11526" width="15.5703125" style="3062" customWidth="1"/>
    <col min="11527" max="11527" width="15.28515625" style="3062" customWidth="1"/>
    <col min="11528" max="11528" width="14.28515625" style="3062" customWidth="1"/>
    <col min="11529" max="11776" width="9.140625" style="3062"/>
    <col min="11777" max="11777" width="14.5703125" style="3062" customWidth="1"/>
    <col min="11778" max="11778" width="16.28515625" style="3062" customWidth="1"/>
    <col min="11779" max="11779" width="16.140625" style="3062" customWidth="1"/>
    <col min="11780" max="11780" width="17" style="3062" customWidth="1"/>
    <col min="11781" max="11781" width="15.140625" style="3062" customWidth="1"/>
    <col min="11782" max="11782" width="15.5703125" style="3062" customWidth="1"/>
    <col min="11783" max="11783" width="15.28515625" style="3062" customWidth="1"/>
    <col min="11784" max="11784" width="14.28515625" style="3062" customWidth="1"/>
    <col min="11785" max="12032" width="9.140625" style="3062"/>
    <col min="12033" max="12033" width="14.5703125" style="3062" customWidth="1"/>
    <col min="12034" max="12034" width="16.28515625" style="3062" customWidth="1"/>
    <col min="12035" max="12035" width="16.140625" style="3062" customWidth="1"/>
    <col min="12036" max="12036" width="17" style="3062" customWidth="1"/>
    <col min="12037" max="12037" width="15.140625" style="3062" customWidth="1"/>
    <col min="12038" max="12038" width="15.5703125" style="3062" customWidth="1"/>
    <col min="12039" max="12039" width="15.28515625" style="3062" customWidth="1"/>
    <col min="12040" max="12040" width="14.28515625" style="3062" customWidth="1"/>
    <col min="12041" max="12288" width="9.140625" style="3062"/>
    <col min="12289" max="12289" width="14.5703125" style="3062" customWidth="1"/>
    <col min="12290" max="12290" width="16.28515625" style="3062" customWidth="1"/>
    <col min="12291" max="12291" width="16.140625" style="3062" customWidth="1"/>
    <col min="12292" max="12292" width="17" style="3062" customWidth="1"/>
    <col min="12293" max="12293" width="15.140625" style="3062" customWidth="1"/>
    <col min="12294" max="12294" width="15.5703125" style="3062" customWidth="1"/>
    <col min="12295" max="12295" width="15.28515625" style="3062" customWidth="1"/>
    <col min="12296" max="12296" width="14.28515625" style="3062" customWidth="1"/>
    <col min="12297" max="12544" width="9.140625" style="3062"/>
    <col min="12545" max="12545" width="14.5703125" style="3062" customWidth="1"/>
    <col min="12546" max="12546" width="16.28515625" style="3062" customWidth="1"/>
    <col min="12547" max="12547" width="16.140625" style="3062" customWidth="1"/>
    <col min="12548" max="12548" width="17" style="3062" customWidth="1"/>
    <col min="12549" max="12549" width="15.140625" style="3062" customWidth="1"/>
    <col min="12550" max="12550" width="15.5703125" style="3062" customWidth="1"/>
    <col min="12551" max="12551" width="15.28515625" style="3062" customWidth="1"/>
    <col min="12552" max="12552" width="14.28515625" style="3062" customWidth="1"/>
    <col min="12553" max="12800" width="9.140625" style="3062"/>
    <col min="12801" max="12801" width="14.5703125" style="3062" customWidth="1"/>
    <col min="12802" max="12802" width="16.28515625" style="3062" customWidth="1"/>
    <col min="12803" max="12803" width="16.140625" style="3062" customWidth="1"/>
    <col min="12804" max="12804" width="17" style="3062" customWidth="1"/>
    <col min="12805" max="12805" width="15.140625" style="3062" customWidth="1"/>
    <col min="12806" max="12806" width="15.5703125" style="3062" customWidth="1"/>
    <col min="12807" max="12807" width="15.28515625" style="3062" customWidth="1"/>
    <col min="12808" max="12808" width="14.28515625" style="3062" customWidth="1"/>
    <col min="12809" max="13056" width="9.140625" style="3062"/>
    <col min="13057" max="13057" width="14.5703125" style="3062" customWidth="1"/>
    <col min="13058" max="13058" width="16.28515625" style="3062" customWidth="1"/>
    <col min="13059" max="13059" width="16.140625" style="3062" customWidth="1"/>
    <col min="13060" max="13060" width="17" style="3062" customWidth="1"/>
    <col min="13061" max="13061" width="15.140625" style="3062" customWidth="1"/>
    <col min="13062" max="13062" width="15.5703125" style="3062" customWidth="1"/>
    <col min="13063" max="13063" width="15.28515625" style="3062" customWidth="1"/>
    <col min="13064" max="13064" width="14.28515625" style="3062" customWidth="1"/>
    <col min="13065" max="13312" width="9.140625" style="3062"/>
    <col min="13313" max="13313" width="14.5703125" style="3062" customWidth="1"/>
    <col min="13314" max="13314" width="16.28515625" style="3062" customWidth="1"/>
    <col min="13315" max="13315" width="16.140625" style="3062" customWidth="1"/>
    <col min="13316" max="13316" width="17" style="3062" customWidth="1"/>
    <col min="13317" max="13317" width="15.140625" style="3062" customWidth="1"/>
    <col min="13318" max="13318" width="15.5703125" style="3062" customWidth="1"/>
    <col min="13319" max="13319" width="15.28515625" style="3062" customWidth="1"/>
    <col min="13320" max="13320" width="14.28515625" style="3062" customWidth="1"/>
    <col min="13321" max="13568" width="9.140625" style="3062"/>
    <col min="13569" max="13569" width="14.5703125" style="3062" customWidth="1"/>
    <col min="13570" max="13570" width="16.28515625" style="3062" customWidth="1"/>
    <col min="13571" max="13571" width="16.140625" style="3062" customWidth="1"/>
    <col min="13572" max="13572" width="17" style="3062" customWidth="1"/>
    <col min="13573" max="13573" width="15.140625" style="3062" customWidth="1"/>
    <col min="13574" max="13574" width="15.5703125" style="3062" customWidth="1"/>
    <col min="13575" max="13575" width="15.28515625" style="3062" customWidth="1"/>
    <col min="13576" max="13576" width="14.28515625" style="3062" customWidth="1"/>
    <col min="13577" max="13824" width="9.140625" style="3062"/>
    <col min="13825" max="13825" width="14.5703125" style="3062" customWidth="1"/>
    <col min="13826" max="13826" width="16.28515625" style="3062" customWidth="1"/>
    <col min="13827" max="13827" width="16.140625" style="3062" customWidth="1"/>
    <col min="13828" max="13828" width="17" style="3062" customWidth="1"/>
    <col min="13829" max="13829" width="15.140625" style="3062" customWidth="1"/>
    <col min="13830" max="13830" width="15.5703125" style="3062" customWidth="1"/>
    <col min="13831" max="13831" width="15.28515625" style="3062" customWidth="1"/>
    <col min="13832" max="13832" width="14.28515625" style="3062" customWidth="1"/>
    <col min="13833" max="14080" width="9.140625" style="3062"/>
    <col min="14081" max="14081" width="14.5703125" style="3062" customWidth="1"/>
    <col min="14082" max="14082" width="16.28515625" style="3062" customWidth="1"/>
    <col min="14083" max="14083" width="16.140625" style="3062" customWidth="1"/>
    <col min="14084" max="14084" width="17" style="3062" customWidth="1"/>
    <col min="14085" max="14085" width="15.140625" style="3062" customWidth="1"/>
    <col min="14086" max="14086" width="15.5703125" style="3062" customWidth="1"/>
    <col min="14087" max="14087" width="15.28515625" style="3062" customWidth="1"/>
    <col min="14088" max="14088" width="14.28515625" style="3062" customWidth="1"/>
    <col min="14089" max="14336" width="9.140625" style="3062"/>
    <col min="14337" max="14337" width="14.5703125" style="3062" customWidth="1"/>
    <col min="14338" max="14338" width="16.28515625" style="3062" customWidth="1"/>
    <col min="14339" max="14339" width="16.140625" style="3062" customWidth="1"/>
    <col min="14340" max="14340" width="17" style="3062" customWidth="1"/>
    <col min="14341" max="14341" width="15.140625" style="3062" customWidth="1"/>
    <col min="14342" max="14342" width="15.5703125" style="3062" customWidth="1"/>
    <col min="14343" max="14343" width="15.28515625" style="3062" customWidth="1"/>
    <col min="14344" max="14344" width="14.28515625" style="3062" customWidth="1"/>
    <col min="14345" max="14592" width="9.140625" style="3062"/>
    <col min="14593" max="14593" width="14.5703125" style="3062" customWidth="1"/>
    <col min="14594" max="14594" width="16.28515625" style="3062" customWidth="1"/>
    <col min="14595" max="14595" width="16.140625" style="3062" customWidth="1"/>
    <col min="14596" max="14596" width="17" style="3062" customWidth="1"/>
    <col min="14597" max="14597" width="15.140625" style="3062" customWidth="1"/>
    <col min="14598" max="14598" width="15.5703125" style="3062" customWidth="1"/>
    <col min="14599" max="14599" width="15.28515625" style="3062" customWidth="1"/>
    <col min="14600" max="14600" width="14.28515625" style="3062" customWidth="1"/>
    <col min="14601" max="14848" width="9.140625" style="3062"/>
    <col min="14849" max="14849" width="14.5703125" style="3062" customWidth="1"/>
    <col min="14850" max="14850" width="16.28515625" style="3062" customWidth="1"/>
    <col min="14851" max="14851" width="16.140625" style="3062" customWidth="1"/>
    <col min="14852" max="14852" width="17" style="3062" customWidth="1"/>
    <col min="14853" max="14853" width="15.140625" style="3062" customWidth="1"/>
    <col min="14854" max="14854" width="15.5703125" style="3062" customWidth="1"/>
    <col min="14855" max="14855" width="15.28515625" style="3062" customWidth="1"/>
    <col min="14856" max="14856" width="14.28515625" style="3062" customWidth="1"/>
    <col min="14857" max="15104" width="9.140625" style="3062"/>
    <col min="15105" max="15105" width="14.5703125" style="3062" customWidth="1"/>
    <col min="15106" max="15106" width="16.28515625" style="3062" customWidth="1"/>
    <col min="15107" max="15107" width="16.140625" style="3062" customWidth="1"/>
    <col min="15108" max="15108" width="17" style="3062" customWidth="1"/>
    <col min="15109" max="15109" width="15.140625" style="3062" customWidth="1"/>
    <col min="15110" max="15110" width="15.5703125" style="3062" customWidth="1"/>
    <col min="15111" max="15111" width="15.28515625" style="3062" customWidth="1"/>
    <col min="15112" max="15112" width="14.28515625" style="3062" customWidth="1"/>
    <col min="15113" max="15360" width="9.140625" style="3062"/>
    <col min="15361" max="15361" width="14.5703125" style="3062" customWidth="1"/>
    <col min="15362" max="15362" width="16.28515625" style="3062" customWidth="1"/>
    <col min="15363" max="15363" width="16.140625" style="3062" customWidth="1"/>
    <col min="15364" max="15364" width="17" style="3062" customWidth="1"/>
    <col min="15365" max="15365" width="15.140625" style="3062" customWidth="1"/>
    <col min="15366" max="15366" width="15.5703125" style="3062" customWidth="1"/>
    <col min="15367" max="15367" width="15.28515625" style="3062" customWidth="1"/>
    <col min="15368" max="15368" width="14.28515625" style="3062" customWidth="1"/>
    <col min="15369" max="15616" width="9.140625" style="3062"/>
    <col min="15617" max="15617" width="14.5703125" style="3062" customWidth="1"/>
    <col min="15618" max="15618" width="16.28515625" style="3062" customWidth="1"/>
    <col min="15619" max="15619" width="16.140625" style="3062" customWidth="1"/>
    <col min="15620" max="15620" width="17" style="3062" customWidth="1"/>
    <col min="15621" max="15621" width="15.140625" style="3062" customWidth="1"/>
    <col min="15622" max="15622" width="15.5703125" style="3062" customWidth="1"/>
    <col min="15623" max="15623" width="15.28515625" style="3062" customWidth="1"/>
    <col min="15624" max="15624" width="14.28515625" style="3062" customWidth="1"/>
    <col min="15625" max="15872" width="9.140625" style="3062"/>
    <col min="15873" max="15873" width="14.5703125" style="3062" customWidth="1"/>
    <col min="15874" max="15874" width="16.28515625" style="3062" customWidth="1"/>
    <col min="15875" max="15875" width="16.140625" style="3062" customWidth="1"/>
    <col min="15876" max="15876" width="17" style="3062" customWidth="1"/>
    <col min="15877" max="15877" width="15.140625" style="3062" customWidth="1"/>
    <col min="15878" max="15878" width="15.5703125" style="3062" customWidth="1"/>
    <col min="15879" max="15879" width="15.28515625" style="3062" customWidth="1"/>
    <col min="15880" max="15880" width="14.28515625" style="3062" customWidth="1"/>
    <col min="15881" max="16128" width="9.140625" style="3062"/>
    <col min="16129" max="16129" width="14.5703125" style="3062" customWidth="1"/>
    <col min="16130" max="16130" width="16.28515625" style="3062" customWidth="1"/>
    <col min="16131" max="16131" width="16.140625" style="3062" customWidth="1"/>
    <col min="16132" max="16132" width="17" style="3062" customWidth="1"/>
    <col min="16133" max="16133" width="15.140625" style="3062" customWidth="1"/>
    <col min="16134" max="16134" width="15.5703125" style="3062" customWidth="1"/>
    <col min="16135" max="16135" width="15.28515625" style="3062" customWidth="1"/>
    <col min="16136" max="16136" width="14.28515625" style="3062" customWidth="1"/>
    <col min="16137" max="16384" width="9.140625" style="3062"/>
  </cols>
  <sheetData>
    <row r="1" spans="1:8" s="3136" customFormat="1" ht="17.25" customHeight="1" thickBot="1">
      <c r="A1" s="4705" t="s">
        <v>0</v>
      </c>
      <c r="H1" s="3333" t="s">
        <v>1</v>
      </c>
    </row>
    <row r="2" spans="1:8" ht="27" customHeight="1" thickTop="1" thickBot="1">
      <c r="A2" s="7323" t="s">
        <v>4347</v>
      </c>
      <c r="B2" s="7324"/>
      <c r="C2" s="7324"/>
      <c r="D2" s="7324"/>
      <c r="E2" s="7324"/>
      <c r="F2" s="7324"/>
      <c r="G2" s="7324"/>
      <c r="H2" s="7325"/>
    </row>
    <row r="3" spans="1:8" ht="48.75" customHeight="1" thickBot="1">
      <c r="A3" s="7887" t="s">
        <v>4299</v>
      </c>
      <c r="B3" s="7894"/>
      <c r="C3" s="7894"/>
      <c r="D3" s="7894"/>
      <c r="E3" s="7894"/>
      <c r="F3" s="7894"/>
      <c r="G3" s="7894"/>
      <c r="H3" s="7895"/>
    </row>
    <row r="4" spans="1:8" ht="51.75" customHeight="1" thickBot="1">
      <c r="A4" s="4706" t="s">
        <v>7</v>
      </c>
      <c r="B4" s="4707" t="s">
        <v>4361</v>
      </c>
      <c r="C4" s="4326" t="s">
        <v>4363</v>
      </c>
      <c r="D4" s="4707" t="s">
        <v>4362</v>
      </c>
      <c r="E4" s="4326" t="s">
        <v>4363</v>
      </c>
      <c r="F4" s="4322" t="s">
        <v>4365</v>
      </c>
      <c r="G4" s="4326" t="s">
        <v>4363</v>
      </c>
      <c r="H4" s="4708" t="s">
        <v>4294</v>
      </c>
    </row>
    <row r="5" spans="1:8" s="3137" customFormat="1" ht="26.1" customHeight="1">
      <c r="A5" s="4709">
        <v>2000</v>
      </c>
      <c r="B5" s="4754">
        <v>169604</v>
      </c>
      <c r="C5" s="4755" t="s">
        <v>9</v>
      </c>
      <c r="D5" s="4754">
        <v>150218</v>
      </c>
      <c r="E5" s="4756" t="s">
        <v>9</v>
      </c>
      <c r="F5" s="4754">
        <v>282605</v>
      </c>
      <c r="G5" s="4757"/>
      <c r="H5" s="4713">
        <f>D5/B5*100</f>
        <v>88.56984505082427</v>
      </c>
    </row>
    <row r="6" spans="1:8" s="3137" customFormat="1" ht="26.1" customHeight="1">
      <c r="A6" s="4714">
        <v>2001</v>
      </c>
      <c r="B6" s="4715">
        <v>261229</v>
      </c>
      <c r="C6" s="4716">
        <f>(B6-B5)/B5*100</f>
        <v>54.022900403292375</v>
      </c>
      <c r="D6" s="4715">
        <v>226944</v>
      </c>
      <c r="E6" s="4717">
        <f>(D6-D5)/D5*100</f>
        <v>51.076435580289981</v>
      </c>
      <c r="F6" s="4715">
        <v>438981</v>
      </c>
      <c r="G6" s="4758">
        <f>(F6-F5)/F5*100</f>
        <v>55.333769749296721</v>
      </c>
      <c r="H6" s="4718">
        <f t="shared" ref="H6:H13" si="0">D6/B6*100</f>
        <v>86.875500040194623</v>
      </c>
    </row>
    <row r="7" spans="1:8" s="3137" customFormat="1" ht="26.1" customHeight="1">
      <c r="A7" s="4714">
        <v>2002</v>
      </c>
      <c r="B7" s="4715">
        <v>401856</v>
      </c>
      <c r="C7" s="4716">
        <f t="shared" ref="C7:C16" si="1">(B7-B6)/B6*100</f>
        <v>53.832843979803158</v>
      </c>
      <c r="D7" s="4715">
        <v>350124</v>
      </c>
      <c r="E7" s="4717">
        <f t="shared" ref="E7:E16" si="2">(D7-D6)/D6*100</f>
        <v>54.277707275803721</v>
      </c>
      <c r="F7" s="4715">
        <v>643128</v>
      </c>
      <c r="G7" s="4758">
        <f t="shared" ref="G7:G13" si="3">(F7-F6)/F6*100</f>
        <v>46.504746219084652</v>
      </c>
      <c r="H7" s="4718">
        <f t="shared" si="0"/>
        <v>87.126731963688485</v>
      </c>
    </row>
    <row r="8" spans="1:8" s="3137" customFormat="1" ht="26.1" customHeight="1">
      <c r="A8" s="4714">
        <v>2003</v>
      </c>
      <c r="B8" s="4715">
        <v>589040</v>
      </c>
      <c r="C8" s="4716">
        <f t="shared" si="1"/>
        <v>46.579869405956366</v>
      </c>
      <c r="D8" s="4715">
        <v>499927</v>
      </c>
      <c r="E8" s="4717">
        <f t="shared" si="2"/>
        <v>42.785698781003298</v>
      </c>
      <c r="F8" s="4715">
        <v>857742</v>
      </c>
      <c r="G8" s="4758">
        <f t="shared" si="3"/>
        <v>33.370339963428741</v>
      </c>
      <c r="H8" s="4718">
        <f t="shared" si="0"/>
        <v>84.871485807415453</v>
      </c>
    </row>
    <row r="9" spans="1:8" s="3137" customFormat="1" ht="26.1" customHeight="1">
      <c r="A9" s="4714">
        <v>2004</v>
      </c>
      <c r="B9" s="4715">
        <v>800065</v>
      </c>
      <c r="C9" s="4716">
        <f t="shared" si="1"/>
        <v>35.825241070215945</v>
      </c>
      <c r="D9" s="4715">
        <v>556528</v>
      </c>
      <c r="E9" s="4717">
        <f t="shared" si="2"/>
        <v>11.321852990536618</v>
      </c>
      <c r="F9" s="4715">
        <v>891102</v>
      </c>
      <c r="G9" s="4758">
        <f t="shared" si="3"/>
        <v>3.8892813923067773</v>
      </c>
      <c r="H9" s="4718">
        <f t="shared" si="0"/>
        <v>69.560348221706988</v>
      </c>
    </row>
    <row r="10" spans="1:8" s="3137" customFormat="1" ht="26.1" customHeight="1">
      <c r="A10" s="4714">
        <v>2005</v>
      </c>
      <c r="B10" s="4715">
        <v>963629</v>
      </c>
      <c r="C10" s="4716">
        <f t="shared" si="1"/>
        <v>20.44383893808628</v>
      </c>
      <c r="D10" s="4715">
        <v>669156</v>
      </c>
      <c r="E10" s="4717">
        <f t="shared" si="2"/>
        <v>20.237616076819137</v>
      </c>
      <c r="F10" s="4715">
        <v>989849</v>
      </c>
      <c r="G10" s="4758">
        <f t="shared" si="3"/>
        <v>11.081447466171101</v>
      </c>
      <c r="H10" s="4718">
        <f t="shared" si="0"/>
        <v>69.441247617080847</v>
      </c>
    </row>
    <row r="11" spans="1:8" s="3137" customFormat="1" ht="26.1" customHeight="1">
      <c r="A11" s="4714">
        <v>2006</v>
      </c>
      <c r="B11" s="4697">
        <v>1275813</v>
      </c>
      <c r="C11" s="4716">
        <f t="shared" si="1"/>
        <v>32.396700389880337</v>
      </c>
      <c r="D11" s="4697">
        <v>980558</v>
      </c>
      <c r="E11" s="4717">
        <f t="shared" si="2"/>
        <v>46.536532587318952</v>
      </c>
      <c r="F11" s="4749">
        <v>1134157</v>
      </c>
      <c r="G11" s="4758">
        <f t="shared" si="3"/>
        <v>14.578789290083638</v>
      </c>
      <c r="H11" s="4718">
        <f t="shared" si="0"/>
        <v>76.857501843922265</v>
      </c>
    </row>
    <row r="12" spans="1:8" s="3137" customFormat="1" ht="26.1" customHeight="1">
      <c r="A12" s="4714">
        <v>2007</v>
      </c>
      <c r="B12" s="4697">
        <v>1350464</v>
      </c>
      <c r="C12" s="4716">
        <f t="shared" si="1"/>
        <v>5.8512493602118809</v>
      </c>
      <c r="D12" s="4697">
        <v>1024828</v>
      </c>
      <c r="E12" s="4717">
        <f t="shared" si="2"/>
        <v>4.5147762804443996</v>
      </c>
      <c r="F12" s="4749">
        <v>1311832</v>
      </c>
      <c r="G12" s="4758">
        <f t="shared" si="3"/>
        <v>15.665820516912563</v>
      </c>
      <c r="H12" s="4718">
        <f t="shared" si="0"/>
        <v>75.887102506990189</v>
      </c>
    </row>
    <row r="13" spans="1:8" s="3137" customFormat="1" ht="26.1" customHeight="1">
      <c r="A13" s="4714">
        <v>2008</v>
      </c>
      <c r="B13" s="4697">
        <v>1490542</v>
      </c>
      <c r="C13" s="4716">
        <f t="shared" si="1"/>
        <v>10.37258305293588</v>
      </c>
      <c r="D13" s="4697">
        <v>1095744</v>
      </c>
      <c r="E13" s="4717">
        <f t="shared" si="2"/>
        <v>6.9197953217515522</v>
      </c>
      <c r="F13" s="4739">
        <v>1455620</v>
      </c>
      <c r="G13" s="4758">
        <f t="shared" si="3"/>
        <v>10.960854743595217</v>
      </c>
      <c r="H13" s="4718">
        <f t="shared" si="0"/>
        <v>73.513124755961258</v>
      </c>
    </row>
    <row r="14" spans="1:8" s="3137" customFormat="1" ht="26.1" customHeight="1">
      <c r="A14" s="4714">
        <v>2009</v>
      </c>
      <c r="B14" s="4697">
        <v>1661293</v>
      </c>
      <c r="C14" s="4716">
        <f t="shared" si="1"/>
        <v>11.455631575628194</v>
      </c>
      <c r="D14" s="4697">
        <v>1161379</v>
      </c>
      <c r="E14" s="4717">
        <f t="shared" si="2"/>
        <v>5.9899940132001639</v>
      </c>
      <c r="F14" s="4749">
        <v>1702685</v>
      </c>
      <c r="G14" s="4758">
        <f>(F14-F13)/F13*100</f>
        <v>16.973179813412841</v>
      </c>
      <c r="H14" s="4718">
        <f>D14/B14*100</f>
        <v>69.90813781795265</v>
      </c>
    </row>
    <row r="15" spans="1:8" s="3137" customFormat="1" ht="26.1" customHeight="1">
      <c r="A15" s="4714">
        <v>2010</v>
      </c>
      <c r="B15" s="4697">
        <v>2071355</v>
      </c>
      <c r="C15" s="4716">
        <f t="shared" si="1"/>
        <v>24.683303908461664</v>
      </c>
      <c r="D15" s="4697">
        <v>1424104</v>
      </c>
      <c r="E15" s="4717">
        <f t="shared" si="2"/>
        <v>22.621814239795967</v>
      </c>
      <c r="F15" s="4749">
        <v>2041289</v>
      </c>
      <c r="G15" s="4758">
        <f>(F15-F14)/F14*100</f>
        <v>19.886473422858604</v>
      </c>
      <c r="H15" s="4718">
        <f>D15/B15*100</f>
        <v>68.752290167547329</v>
      </c>
    </row>
    <row r="16" spans="1:8" s="3137" customFormat="1" ht="26.1" customHeight="1">
      <c r="A16" s="4714">
        <v>2011</v>
      </c>
      <c r="B16" s="4697">
        <v>2573386</v>
      </c>
      <c r="C16" s="4716">
        <f t="shared" si="1"/>
        <v>24.236840136046212</v>
      </c>
      <c r="D16" s="4697">
        <v>1709222</v>
      </c>
      <c r="E16" s="4717">
        <f t="shared" si="2"/>
        <v>20.020869262357245</v>
      </c>
      <c r="F16" s="4697">
        <v>2467697</v>
      </c>
      <c r="G16" s="4758">
        <f>(F16-F15)/F15*100</f>
        <v>20.889153863073773</v>
      </c>
      <c r="H16" s="4718">
        <f>D16/B16*100</f>
        <v>66.419184685080282</v>
      </c>
    </row>
    <row r="17" spans="1:8" s="3137" customFormat="1" ht="26.1" customHeight="1">
      <c r="A17" s="4714">
        <v>2012</v>
      </c>
      <c r="B17" s="4697">
        <v>2641663</v>
      </c>
      <c r="C17" s="4716">
        <f>(B17-B15)/B15*100</f>
        <v>27.533088244168674</v>
      </c>
      <c r="D17" s="4697">
        <v>1798883</v>
      </c>
      <c r="E17" s="4717">
        <f>(D17-D15)/D15*100</f>
        <v>26.316827984473047</v>
      </c>
      <c r="F17" s="4749">
        <v>2786996</v>
      </c>
      <c r="G17" s="4758">
        <f>(F17-F15)/F15*100</f>
        <v>36.531182012933982</v>
      </c>
      <c r="H17" s="4718">
        <f>D17/B17*100</f>
        <v>68.09661186911427</v>
      </c>
    </row>
    <row r="18" spans="1:8" s="3137" customFormat="1" ht="26.1" customHeight="1" thickBot="1">
      <c r="A18" s="4720">
        <v>2013</v>
      </c>
      <c r="B18" s="4751">
        <v>3084638</v>
      </c>
      <c r="C18" s="4722">
        <f>(B18-B16)/B16*100</f>
        <v>19.866899097142831</v>
      </c>
      <c r="D18" s="4751">
        <v>2108006</v>
      </c>
      <c r="E18" s="4723">
        <f>(D18-D16)/D16*100</f>
        <v>23.331316821337428</v>
      </c>
      <c r="F18" s="4753">
        <v>3206650</v>
      </c>
      <c r="G18" s="4759">
        <f>(F18-F16)/F16*100</f>
        <v>29.945045927437608</v>
      </c>
      <c r="H18" s="4724">
        <f>D18/B18*100</f>
        <v>68.338845595496139</v>
      </c>
    </row>
    <row r="19" spans="1:8" ht="18" customHeight="1" thickTop="1"/>
    <row r="20" spans="1:8" ht="18" customHeight="1">
      <c r="A20" s="7344" t="s">
        <v>4300</v>
      </c>
      <c r="B20" s="7344"/>
      <c r="C20" s="7344"/>
    </row>
    <row r="21" spans="1:8" ht="18" customHeight="1">
      <c r="A21" s="7344" t="s">
        <v>4167</v>
      </c>
      <c r="B21" s="7344"/>
      <c r="C21" s="7344"/>
    </row>
    <row r="22" spans="1:8" ht="18" customHeight="1">
      <c r="A22" s="7344" t="s">
        <v>4301</v>
      </c>
      <c r="B22" s="7344"/>
      <c r="C22" s="7344"/>
      <c r="D22" s="7344"/>
      <c r="E22" s="7344"/>
      <c r="F22" s="7344"/>
      <c r="G22" s="7344"/>
      <c r="H22" s="7344"/>
    </row>
    <row r="23" spans="1:8" ht="18" customHeight="1">
      <c r="A23" s="4202" t="s">
        <v>4292</v>
      </c>
    </row>
    <row r="26" spans="1:8" ht="20.25" customHeight="1">
      <c r="C26" s="7702" t="s">
        <v>3</v>
      </c>
      <c r="D26" s="7702"/>
    </row>
  </sheetData>
  <mergeCells count="6">
    <mergeCell ref="C26:D26"/>
    <mergeCell ref="A2:H2"/>
    <mergeCell ref="A3:H3"/>
    <mergeCell ref="A20:C20"/>
    <mergeCell ref="A21:C21"/>
    <mergeCell ref="A22:H22"/>
  </mergeCells>
  <hyperlinks>
    <hyperlink ref="A1" r:id="rId1"/>
  </hyperlinks>
  <pageMargins left="0.74803149606299213" right="0.74803149606299213" top="0.98425196850393704" bottom="0.98425196850393704" header="0.51181102362204722" footer="0.51181102362204722"/>
  <pageSetup paperSize="9" scale="78" fitToWidth="0" orientation="landscape" r:id="rId2"/>
  <headerFooter alignWithMargins="0">
    <oddFooter>&amp;R279</oddFooter>
  </headerFooter>
  <drawing r:id="rId3"/>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70">
    <pageSetUpPr fitToPage="1"/>
  </sheetPr>
  <dimension ref="A1:K97"/>
  <sheetViews>
    <sheetView view="pageBreakPreview" topLeftCell="D1" zoomScale="60" zoomScaleNormal="100" workbookViewId="0">
      <selection activeCell="H15" sqref="H15"/>
    </sheetView>
  </sheetViews>
  <sheetFormatPr defaultRowHeight="12.75"/>
  <cols>
    <col min="1" max="1" width="24.42578125" style="3062" customWidth="1"/>
    <col min="2" max="2" width="40.7109375" style="3062" customWidth="1"/>
    <col min="3" max="3" width="40.7109375" style="3137" customWidth="1"/>
    <col min="4" max="4" width="40.7109375" style="3062" customWidth="1"/>
    <col min="5" max="5" width="40.7109375" style="3137" customWidth="1"/>
    <col min="6" max="6" width="40.7109375" style="3062" customWidth="1"/>
    <col min="7" max="7" width="40.7109375" style="3137" customWidth="1"/>
    <col min="8" max="10" width="40.7109375" style="3062" customWidth="1"/>
    <col min="11" max="256" width="9.140625" style="3062"/>
    <col min="257" max="257" width="11.85546875" style="3062" customWidth="1"/>
    <col min="258" max="258" width="13.5703125" style="3062" customWidth="1"/>
    <col min="259" max="259" width="15.42578125" style="3062" customWidth="1"/>
    <col min="260" max="260" width="14.85546875" style="3062" customWidth="1"/>
    <col min="261" max="261" width="14.5703125" style="3062" customWidth="1"/>
    <col min="262" max="262" width="17.5703125" style="3062" customWidth="1"/>
    <col min="263" max="264" width="14.7109375" style="3062" customWidth="1"/>
    <col min="265" max="265" width="13.85546875" style="3062" customWidth="1"/>
    <col min="266" max="266" width="12.42578125" style="3062" customWidth="1"/>
    <col min="267" max="512" width="9.140625" style="3062"/>
    <col min="513" max="513" width="11.85546875" style="3062" customWidth="1"/>
    <col min="514" max="514" width="13.5703125" style="3062" customWidth="1"/>
    <col min="515" max="515" width="15.42578125" style="3062" customWidth="1"/>
    <col min="516" max="516" width="14.85546875" style="3062" customWidth="1"/>
    <col min="517" max="517" width="14.5703125" style="3062" customWidth="1"/>
    <col min="518" max="518" width="17.5703125" style="3062" customWidth="1"/>
    <col min="519" max="520" width="14.7109375" style="3062" customWidth="1"/>
    <col min="521" max="521" width="13.85546875" style="3062" customWidth="1"/>
    <col min="522" max="522" width="12.42578125" style="3062" customWidth="1"/>
    <col min="523" max="768" width="9.140625" style="3062"/>
    <col min="769" max="769" width="11.85546875" style="3062" customWidth="1"/>
    <col min="770" max="770" width="13.5703125" style="3062" customWidth="1"/>
    <col min="771" max="771" width="15.42578125" style="3062" customWidth="1"/>
    <col min="772" max="772" width="14.85546875" style="3062" customWidth="1"/>
    <col min="773" max="773" width="14.5703125" style="3062" customWidth="1"/>
    <col min="774" max="774" width="17.5703125" style="3062" customWidth="1"/>
    <col min="775" max="776" width="14.7109375" style="3062" customWidth="1"/>
    <col min="777" max="777" width="13.85546875" style="3062" customWidth="1"/>
    <col min="778" max="778" width="12.42578125" style="3062" customWidth="1"/>
    <col min="779" max="1024" width="9.140625" style="3062"/>
    <col min="1025" max="1025" width="11.85546875" style="3062" customWidth="1"/>
    <col min="1026" max="1026" width="13.5703125" style="3062" customWidth="1"/>
    <col min="1027" max="1027" width="15.42578125" style="3062" customWidth="1"/>
    <col min="1028" max="1028" width="14.85546875" style="3062" customWidth="1"/>
    <col min="1029" max="1029" width="14.5703125" style="3062" customWidth="1"/>
    <col min="1030" max="1030" width="17.5703125" style="3062" customWidth="1"/>
    <col min="1031" max="1032" width="14.7109375" style="3062" customWidth="1"/>
    <col min="1033" max="1033" width="13.85546875" style="3062" customWidth="1"/>
    <col min="1034" max="1034" width="12.42578125" style="3062" customWidth="1"/>
    <col min="1035" max="1280" width="9.140625" style="3062"/>
    <col min="1281" max="1281" width="11.85546875" style="3062" customWidth="1"/>
    <col min="1282" max="1282" width="13.5703125" style="3062" customWidth="1"/>
    <col min="1283" max="1283" width="15.42578125" style="3062" customWidth="1"/>
    <col min="1284" max="1284" width="14.85546875" style="3062" customWidth="1"/>
    <col min="1285" max="1285" width="14.5703125" style="3062" customWidth="1"/>
    <col min="1286" max="1286" width="17.5703125" style="3062" customWidth="1"/>
    <col min="1287" max="1288" width="14.7109375" style="3062" customWidth="1"/>
    <col min="1289" max="1289" width="13.85546875" style="3062" customWidth="1"/>
    <col min="1290" max="1290" width="12.42578125" style="3062" customWidth="1"/>
    <col min="1291" max="1536" width="9.140625" style="3062"/>
    <col min="1537" max="1537" width="11.85546875" style="3062" customWidth="1"/>
    <col min="1538" max="1538" width="13.5703125" style="3062" customWidth="1"/>
    <col min="1539" max="1539" width="15.42578125" style="3062" customWidth="1"/>
    <col min="1540" max="1540" width="14.85546875" style="3062" customWidth="1"/>
    <col min="1541" max="1541" width="14.5703125" style="3062" customWidth="1"/>
    <col min="1542" max="1542" width="17.5703125" style="3062" customWidth="1"/>
    <col min="1543" max="1544" width="14.7109375" style="3062" customWidth="1"/>
    <col min="1545" max="1545" width="13.85546875" style="3062" customWidth="1"/>
    <col min="1546" max="1546" width="12.42578125" style="3062" customWidth="1"/>
    <col min="1547" max="1792" width="9.140625" style="3062"/>
    <col min="1793" max="1793" width="11.85546875" style="3062" customWidth="1"/>
    <col min="1794" max="1794" width="13.5703125" style="3062" customWidth="1"/>
    <col min="1795" max="1795" width="15.42578125" style="3062" customWidth="1"/>
    <col min="1796" max="1796" width="14.85546875" style="3062" customWidth="1"/>
    <col min="1797" max="1797" width="14.5703125" style="3062" customWidth="1"/>
    <col min="1798" max="1798" width="17.5703125" style="3062" customWidth="1"/>
    <col min="1799" max="1800" width="14.7109375" style="3062" customWidth="1"/>
    <col min="1801" max="1801" width="13.85546875" style="3062" customWidth="1"/>
    <col min="1802" max="1802" width="12.42578125" style="3062" customWidth="1"/>
    <col min="1803" max="2048" width="9.140625" style="3062"/>
    <col min="2049" max="2049" width="11.85546875" style="3062" customWidth="1"/>
    <col min="2050" max="2050" width="13.5703125" style="3062" customWidth="1"/>
    <col min="2051" max="2051" width="15.42578125" style="3062" customWidth="1"/>
    <col min="2052" max="2052" width="14.85546875" style="3062" customWidth="1"/>
    <col min="2053" max="2053" width="14.5703125" style="3062" customWidth="1"/>
    <col min="2054" max="2054" width="17.5703125" style="3062" customWidth="1"/>
    <col min="2055" max="2056" width="14.7109375" style="3062" customWidth="1"/>
    <col min="2057" max="2057" width="13.85546875" style="3062" customWidth="1"/>
    <col min="2058" max="2058" width="12.42578125" style="3062" customWidth="1"/>
    <col min="2059" max="2304" width="9.140625" style="3062"/>
    <col min="2305" max="2305" width="11.85546875" style="3062" customWidth="1"/>
    <col min="2306" max="2306" width="13.5703125" style="3062" customWidth="1"/>
    <col min="2307" max="2307" width="15.42578125" style="3062" customWidth="1"/>
    <col min="2308" max="2308" width="14.85546875" style="3062" customWidth="1"/>
    <col min="2309" max="2309" width="14.5703125" style="3062" customWidth="1"/>
    <col min="2310" max="2310" width="17.5703125" style="3062" customWidth="1"/>
    <col min="2311" max="2312" width="14.7109375" style="3062" customWidth="1"/>
    <col min="2313" max="2313" width="13.85546875" style="3062" customWidth="1"/>
    <col min="2314" max="2314" width="12.42578125" style="3062" customWidth="1"/>
    <col min="2315" max="2560" width="9.140625" style="3062"/>
    <col min="2561" max="2561" width="11.85546875" style="3062" customWidth="1"/>
    <col min="2562" max="2562" width="13.5703125" style="3062" customWidth="1"/>
    <col min="2563" max="2563" width="15.42578125" style="3062" customWidth="1"/>
    <col min="2564" max="2564" width="14.85546875" style="3062" customWidth="1"/>
    <col min="2565" max="2565" width="14.5703125" style="3062" customWidth="1"/>
    <col min="2566" max="2566" width="17.5703125" style="3062" customWidth="1"/>
    <col min="2567" max="2568" width="14.7109375" style="3062" customWidth="1"/>
    <col min="2569" max="2569" width="13.85546875" style="3062" customWidth="1"/>
    <col min="2570" max="2570" width="12.42578125" style="3062" customWidth="1"/>
    <col min="2571" max="2816" width="9.140625" style="3062"/>
    <col min="2817" max="2817" width="11.85546875" style="3062" customWidth="1"/>
    <col min="2818" max="2818" width="13.5703125" style="3062" customWidth="1"/>
    <col min="2819" max="2819" width="15.42578125" style="3062" customWidth="1"/>
    <col min="2820" max="2820" width="14.85546875" style="3062" customWidth="1"/>
    <col min="2821" max="2821" width="14.5703125" style="3062" customWidth="1"/>
    <col min="2822" max="2822" width="17.5703125" style="3062" customWidth="1"/>
    <col min="2823" max="2824" width="14.7109375" style="3062" customWidth="1"/>
    <col min="2825" max="2825" width="13.85546875" style="3062" customWidth="1"/>
    <col min="2826" max="2826" width="12.42578125" style="3062" customWidth="1"/>
    <col min="2827" max="3072" width="9.140625" style="3062"/>
    <col min="3073" max="3073" width="11.85546875" style="3062" customWidth="1"/>
    <col min="3074" max="3074" width="13.5703125" style="3062" customWidth="1"/>
    <col min="3075" max="3075" width="15.42578125" style="3062" customWidth="1"/>
    <col min="3076" max="3076" width="14.85546875" style="3062" customWidth="1"/>
    <col min="3077" max="3077" width="14.5703125" style="3062" customWidth="1"/>
    <col min="3078" max="3078" width="17.5703125" style="3062" customWidth="1"/>
    <col min="3079" max="3080" width="14.7109375" style="3062" customWidth="1"/>
    <col min="3081" max="3081" width="13.85546875" style="3062" customWidth="1"/>
    <col min="3082" max="3082" width="12.42578125" style="3062" customWidth="1"/>
    <col min="3083" max="3328" width="9.140625" style="3062"/>
    <col min="3329" max="3329" width="11.85546875" style="3062" customWidth="1"/>
    <col min="3330" max="3330" width="13.5703125" style="3062" customWidth="1"/>
    <col min="3331" max="3331" width="15.42578125" style="3062" customWidth="1"/>
    <col min="3332" max="3332" width="14.85546875" style="3062" customWidth="1"/>
    <col min="3333" max="3333" width="14.5703125" style="3062" customWidth="1"/>
    <col min="3334" max="3334" width="17.5703125" style="3062" customWidth="1"/>
    <col min="3335" max="3336" width="14.7109375" style="3062" customWidth="1"/>
    <col min="3337" max="3337" width="13.85546875" style="3062" customWidth="1"/>
    <col min="3338" max="3338" width="12.42578125" style="3062" customWidth="1"/>
    <col min="3339" max="3584" width="9.140625" style="3062"/>
    <col min="3585" max="3585" width="11.85546875" style="3062" customWidth="1"/>
    <col min="3586" max="3586" width="13.5703125" style="3062" customWidth="1"/>
    <col min="3587" max="3587" width="15.42578125" style="3062" customWidth="1"/>
    <col min="3588" max="3588" width="14.85546875" style="3062" customWidth="1"/>
    <col min="3589" max="3589" width="14.5703125" style="3062" customWidth="1"/>
    <col min="3590" max="3590" width="17.5703125" style="3062" customWidth="1"/>
    <col min="3591" max="3592" width="14.7109375" style="3062" customWidth="1"/>
    <col min="3593" max="3593" width="13.85546875" style="3062" customWidth="1"/>
    <col min="3594" max="3594" width="12.42578125" style="3062" customWidth="1"/>
    <col min="3595" max="3840" width="9.140625" style="3062"/>
    <col min="3841" max="3841" width="11.85546875" style="3062" customWidth="1"/>
    <col min="3842" max="3842" width="13.5703125" style="3062" customWidth="1"/>
    <col min="3843" max="3843" width="15.42578125" style="3062" customWidth="1"/>
    <col min="3844" max="3844" width="14.85546875" style="3062" customWidth="1"/>
    <col min="3845" max="3845" width="14.5703125" style="3062" customWidth="1"/>
    <col min="3846" max="3846" width="17.5703125" style="3062" customWidth="1"/>
    <col min="3847" max="3848" width="14.7109375" style="3062" customWidth="1"/>
    <col min="3849" max="3849" width="13.85546875" style="3062" customWidth="1"/>
    <col min="3850" max="3850" width="12.42578125" style="3062" customWidth="1"/>
    <col min="3851" max="4096" width="9.140625" style="3062"/>
    <col min="4097" max="4097" width="11.85546875" style="3062" customWidth="1"/>
    <col min="4098" max="4098" width="13.5703125" style="3062" customWidth="1"/>
    <col min="4099" max="4099" width="15.42578125" style="3062" customWidth="1"/>
    <col min="4100" max="4100" width="14.85546875" style="3062" customWidth="1"/>
    <col min="4101" max="4101" width="14.5703125" style="3062" customWidth="1"/>
    <col min="4102" max="4102" width="17.5703125" style="3062" customWidth="1"/>
    <col min="4103" max="4104" width="14.7109375" style="3062" customWidth="1"/>
    <col min="4105" max="4105" width="13.85546875" style="3062" customWidth="1"/>
    <col min="4106" max="4106" width="12.42578125" style="3062" customWidth="1"/>
    <col min="4107" max="4352" width="9.140625" style="3062"/>
    <col min="4353" max="4353" width="11.85546875" style="3062" customWidth="1"/>
    <col min="4354" max="4354" width="13.5703125" style="3062" customWidth="1"/>
    <col min="4355" max="4355" width="15.42578125" style="3062" customWidth="1"/>
    <col min="4356" max="4356" width="14.85546875" style="3062" customWidth="1"/>
    <col min="4357" max="4357" width="14.5703125" style="3062" customWidth="1"/>
    <col min="4358" max="4358" width="17.5703125" style="3062" customWidth="1"/>
    <col min="4359" max="4360" width="14.7109375" style="3062" customWidth="1"/>
    <col min="4361" max="4361" width="13.85546875" style="3062" customWidth="1"/>
    <col min="4362" max="4362" width="12.42578125" style="3062" customWidth="1"/>
    <col min="4363" max="4608" width="9.140625" style="3062"/>
    <col min="4609" max="4609" width="11.85546875" style="3062" customWidth="1"/>
    <col min="4610" max="4610" width="13.5703125" style="3062" customWidth="1"/>
    <col min="4611" max="4611" width="15.42578125" style="3062" customWidth="1"/>
    <col min="4612" max="4612" width="14.85546875" style="3062" customWidth="1"/>
    <col min="4613" max="4613" width="14.5703125" style="3062" customWidth="1"/>
    <col min="4614" max="4614" width="17.5703125" style="3062" customWidth="1"/>
    <col min="4615" max="4616" width="14.7109375" style="3062" customWidth="1"/>
    <col min="4617" max="4617" width="13.85546875" style="3062" customWidth="1"/>
    <col min="4618" max="4618" width="12.42578125" style="3062" customWidth="1"/>
    <col min="4619" max="4864" width="9.140625" style="3062"/>
    <col min="4865" max="4865" width="11.85546875" style="3062" customWidth="1"/>
    <col min="4866" max="4866" width="13.5703125" style="3062" customWidth="1"/>
    <col min="4867" max="4867" width="15.42578125" style="3062" customWidth="1"/>
    <col min="4868" max="4868" width="14.85546875" style="3062" customWidth="1"/>
    <col min="4869" max="4869" width="14.5703125" style="3062" customWidth="1"/>
    <col min="4870" max="4870" width="17.5703125" style="3062" customWidth="1"/>
    <col min="4871" max="4872" width="14.7109375" style="3062" customWidth="1"/>
    <col min="4873" max="4873" width="13.85546875" style="3062" customWidth="1"/>
    <col min="4874" max="4874" width="12.42578125" style="3062" customWidth="1"/>
    <col min="4875" max="5120" width="9.140625" style="3062"/>
    <col min="5121" max="5121" width="11.85546875" style="3062" customWidth="1"/>
    <col min="5122" max="5122" width="13.5703125" style="3062" customWidth="1"/>
    <col min="5123" max="5123" width="15.42578125" style="3062" customWidth="1"/>
    <col min="5124" max="5124" width="14.85546875" style="3062" customWidth="1"/>
    <col min="5125" max="5125" width="14.5703125" style="3062" customWidth="1"/>
    <col min="5126" max="5126" width="17.5703125" style="3062" customWidth="1"/>
    <col min="5127" max="5128" width="14.7109375" style="3062" customWidth="1"/>
    <col min="5129" max="5129" width="13.85546875" style="3062" customWidth="1"/>
    <col min="5130" max="5130" width="12.42578125" style="3062" customWidth="1"/>
    <col min="5131" max="5376" width="9.140625" style="3062"/>
    <col min="5377" max="5377" width="11.85546875" style="3062" customWidth="1"/>
    <col min="5378" max="5378" width="13.5703125" style="3062" customWidth="1"/>
    <col min="5379" max="5379" width="15.42578125" style="3062" customWidth="1"/>
    <col min="5380" max="5380" width="14.85546875" style="3062" customWidth="1"/>
    <col min="5381" max="5381" width="14.5703125" style="3062" customWidth="1"/>
    <col min="5382" max="5382" width="17.5703125" style="3062" customWidth="1"/>
    <col min="5383" max="5384" width="14.7109375" style="3062" customWidth="1"/>
    <col min="5385" max="5385" width="13.85546875" style="3062" customWidth="1"/>
    <col min="5386" max="5386" width="12.42578125" style="3062" customWidth="1"/>
    <col min="5387" max="5632" width="9.140625" style="3062"/>
    <col min="5633" max="5633" width="11.85546875" style="3062" customWidth="1"/>
    <col min="5634" max="5634" width="13.5703125" style="3062" customWidth="1"/>
    <col min="5635" max="5635" width="15.42578125" style="3062" customWidth="1"/>
    <col min="5636" max="5636" width="14.85546875" style="3062" customWidth="1"/>
    <col min="5637" max="5637" width="14.5703125" style="3062" customWidth="1"/>
    <col min="5638" max="5638" width="17.5703125" style="3062" customWidth="1"/>
    <col min="5639" max="5640" width="14.7109375" style="3062" customWidth="1"/>
    <col min="5641" max="5641" width="13.85546875" style="3062" customWidth="1"/>
    <col min="5642" max="5642" width="12.42578125" style="3062" customWidth="1"/>
    <col min="5643" max="5888" width="9.140625" style="3062"/>
    <col min="5889" max="5889" width="11.85546875" style="3062" customWidth="1"/>
    <col min="5890" max="5890" width="13.5703125" style="3062" customWidth="1"/>
    <col min="5891" max="5891" width="15.42578125" style="3062" customWidth="1"/>
    <col min="5892" max="5892" width="14.85546875" style="3062" customWidth="1"/>
    <col min="5893" max="5893" width="14.5703125" style="3062" customWidth="1"/>
    <col min="5894" max="5894" width="17.5703125" style="3062" customWidth="1"/>
    <col min="5895" max="5896" width="14.7109375" style="3062" customWidth="1"/>
    <col min="5897" max="5897" width="13.85546875" style="3062" customWidth="1"/>
    <col min="5898" max="5898" width="12.42578125" style="3062" customWidth="1"/>
    <col min="5899" max="6144" width="9.140625" style="3062"/>
    <col min="6145" max="6145" width="11.85546875" style="3062" customWidth="1"/>
    <col min="6146" max="6146" width="13.5703125" style="3062" customWidth="1"/>
    <col min="6147" max="6147" width="15.42578125" style="3062" customWidth="1"/>
    <col min="6148" max="6148" width="14.85546875" style="3062" customWidth="1"/>
    <col min="6149" max="6149" width="14.5703125" style="3062" customWidth="1"/>
    <col min="6150" max="6150" width="17.5703125" style="3062" customWidth="1"/>
    <col min="6151" max="6152" width="14.7109375" style="3062" customWidth="1"/>
    <col min="6153" max="6153" width="13.85546875" style="3062" customWidth="1"/>
    <col min="6154" max="6154" width="12.42578125" style="3062" customWidth="1"/>
    <col min="6155" max="6400" width="9.140625" style="3062"/>
    <col min="6401" max="6401" width="11.85546875" style="3062" customWidth="1"/>
    <col min="6402" max="6402" width="13.5703125" style="3062" customWidth="1"/>
    <col min="6403" max="6403" width="15.42578125" style="3062" customWidth="1"/>
    <col min="6404" max="6404" width="14.85546875" style="3062" customWidth="1"/>
    <col min="6405" max="6405" width="14.5703125" style="3062" customWidth="1"/>
    <col min="6406" max="6406" width="17.5703125" style="3062" customWidth="1"/>
    <col min="6407" max="6408" width="14.7109375" style="3062" customWidth="1"/>
    <col min="6409" max="6409" width="13.85546875" style="3062" customWidth="1"/>
    <col min="6410" max="6410" width="12.42578125" style="3062" customWidth="1"/>
    <col min="6411" max="6656" width="9.140625" style="3062"/>
    <col min="6657" max="6657" width="11.85546875" style="3062" customWidth="1"/>
    <col min="6658" max="6658" width="13.5703125" style="3062" customWidth="1"/>
    <col min="6659" max="6659" width="15.42578125" style="3062" customWidth="1"/>
    <col min="6660" max="6660" width="14.85546875" style="3062" customWidth="1"/>
    <col min="6661" max="6661" width="14.5703125" style="3062" customWidth="1"/>
    <col min="6662" max="6662" width="17.5703125" style="3062" customWidth="1"/>
    <col min="6663" max="6664" width="14.7109375" style="3062" customWidth="1"/>
    <col min="6665" max="6665" width="13.85546875" style="3062" customWidth="1"/>
    <col min="6666" max="6666" width="12.42578125" style="3062" customWidth="1"/>
    <col min="6667" max="6912" width="9.140625" style="3062"/>
    <col min="6913" max="6913" width="11.85546875" style="3062" customWidth="1"/>
    <col min="6914" max="6914" width="13.5703125" style="3062" customWidth="1"/>
    <col min="6915" max="6915" width="15.42578125" style="3062" customWidth="1"/>
    <col min="6916" max="6916" width="14.85546875" style="3062" customWidth="1"/>
    <col min="6917" max="6917" width="14.5703125" style="3062" customWidth="1"/>
    <col min="6918" max="6918" width="17.5703125" style="3062" customWidth="1"/>
    <col min="6919" max="6920" width="14.7109375" style="3062" customWidth="1"/>
    <col min="6921" max="6921" width="13.85546875" style="3062" customWidth="1"/>
    <col min="6922" max="6922" width="12.42578125" style="3062" customWidth="1"/>
    <col min="6923" max="7168" width="9.140625" style="3062"/>
    <col min="7169" max="7169" width="11.85546875" style="3062" customWidth="1"/>
    <col min="7170" max="7170" width="13.5703125" style="3062" customWidth="1"/>
    <col min="7171" max="7171" width="15.42578125" style="3062" customWidth="1"/>
    <col min="7172" max="7172" width="14.85546875" style="3062" customWidth="1"/>
    <col min="7173" max="7173" width="14.5703125" style="3062" customWidth="1"/>
    <col min="7174" max="7174" width="17.5703125" style="3062" customWidth="1"/>
    <col min="7175" max="7176" width="14.7109375" style="3062" customWidth="1"/>
    <col min="7177" max="7177" width="13.85546875" style="3062" customWidth="1"/>
    <col min="7178" max="7178" width="12.42578125" style="3062" customWidth="1"/>
    <col min="7179" max="7424" width="9.140625" style="3062"/>
    <col min="7425" max="7425" width="11.85546875" style="3062" customWidth="1"/>
    <col min="7426" max="7426" width="13.5703125" style="3062" customWidth="1"/>
    <col min="7427" max="7427" width="15.42578125" style="3062" customWidth="1"/>
    <col min="7428" max="7428" width="14.85546875" style="3062" customWidth="1"/>
    <col min="7429" max="7429" width="14.5703125" style="3062" customWidth="1"/>
    <col min="7430" max="7430" width="17.5703125" style="3062" customWidth="1"/>
    <col min="7431" max="7432" width="14.7109375" style="3062" customWidth="1"/>
    <col min="7433" max="7433" width="13.85546875" style="3062" customWidth="1"/>
    <col min="7434" max="7434" width="12.42578125" style="3062" customWidth="1"/>
    <col min="7435" max="7680" width="9.140625" style="3062"/>
    <col min="7681" max="7681" width="11.85546875" style="3062" customWidth="1"/>
    <col min="7682" max="7682" width="13.5703125" style="3062" customWidth="1"/>
    <col min="7683" max="7683" width="15.42578125" style="3062" customWidth="1"/>
    <col min="7684" max="7684" width="14.85546875" style="3062" customWidth="1"/>
    <col min="7685" max="7685" width="14.5703125" style="3062" customWidth="1"/>
    <col min="7686" max="7686" width="17.5703125" style="3062" customWidth="1"/>
    <col min="7687" max="7688" width="14.7109375" style="3062" customWidth="1"/>
    <col min="7689" max="7689" width="13.85546875" style="3062" customWidth="1"/>
    <col min="7690" max="7690" width="12.42578125" style="3062" customWidth="1"/>
    <col min="7691" max="7936" width="9.140625" style="3062"/>
    <col min="7937" max="7937" width="11.85546875" style="3062" customWidth="1"/>
    <col min="7938" max="7938" width="13.5703125" style="3062" customWidth="1"/>
    <col min="7939" max="7939" width="15.42578125" style="3062" customWidth="1"/>
    <col min="7940" max="7940" width="14.85546875" style="3062" customWidth="1"/>
    <col min="7941" max="7941" width="14.5703125" style="3062" customWidth="1"/>
    <col min="7942" max="7942" width="17.5703125" style="3062" customWidth="1"/>
    <col min="7943" max="7944" width="14.7109375" style="3062" customWidth="1"/>
    <col min="7945" max="7945" width="13.85546875" style="3062" customWidth="1"/>
    <col min="7946" max="7946" width="12.42578125" style="3062" customWidth="1"/>
    <col min="7947" max="8192" width="9.140625" style="3062"/>
    <col min="8193" max="8193" width="11.85546875" style="3062" customWidth="1"/>
    <col min="8194" max="8194" width="13.5703125" style="3062" customWidth="1"/>
    <col min="8195" max="8195" width="15.42578125" style="3062" customWidth="1"/>
    <col min="8196" max="8196" width="14.85546875" style="3062" customWidth="1"/>
    <col min="8197" max="8197" width="14.5703125" style="3062" customWidth="1"/>
    <col min="8198" max="8198" width="17.5703125" style="3062" customWidth="1"/>
    <col min="8199" max="8200" width="14.7109375" style="3062" customWidth="1"/>
    <col min="8201" max="8201" width="13.85546875" style="3062" customWidth="1"/>
    <col min="8202" max="8202" width="12.42578125" style="3062" customWidth="1"/>
    <col min="8203" max="8448" width="9.140625" style="3062"/>
    <col min="8449" max="8449" width="11.85546875" style="3062" customWidth="1"/>
    <col min="8450" max="8450" width="13.5703125" style="3062" customWidth="1"/>
    <col min="8451" max="8451" width="15.42578125" style="3062" customWidth="1"/>
    <col min="8452" max="8452" width="14.85546875" style="3062" customWidth="1"/>
    <col min="8453" max="8453" width="14.5703125" style="3062" customWidth="1"/>
    <col min="8454" max="8454" width="17.5703125" style="3062" customWidth="1"/>
    <col min="8455" max="8456" width="14.7109375" style="3062" customWidth="1"/>
    <col min="8457" max="8457" width="13.85546875" style="3062" customWidth="1"/>
    <col min="8458" max="8458" width="12.42578125" style="3062" customWidth="1"/>
    <col min="8459" max="8704" width="9.140625" style="3062"/>
    <col min="8705" max="8705" width="11.85546875" style="3062" customWidth="1"/>
    <col min="8706" max="8706" width="13.5703125" style="3062" customWidth="1"/>
    <col min="8707" max="8707" width="15.42578125" style="3062" customWidth="1"/>
    <col min="8708" max="8708" width="14.85546875" style="3062" customWidth="1"/>
    <col min="8709" max="8709" width="14.5703125" style="3062" customWidth="1"/>
    <col min="8710" max="8710" width="17.5703125" style="3062" customWidth="1"/>
    <col min="8711" max="8712" width="14.7109375" style="3062" customWidth="1"/>
    <col min="8713" max="8713" width="13.85546875" style="3062" customWidth="1"/>
    <col min="8714" max="8714" width="12.42578125" style="3062" customWidth="1"/>
    <col min="8715" max="8960" width="9.140625" style="3062"/>
    <col min="8961" max="8961" width="11.85546875" style="3062" customWidth="1"/>
    <col min="8962" max="8962" width="13.5703125" style="3062" customWidth="1"/>
    <col min="8963" max="8963" width="15.42578125" style="3062" customWidth="1"/>
    <col min="8964" max="8964" width="14.85546875" style="3062" customWidth="1"/>
    <col min="8965" max="8965" width="14.5703125" style="3062" customWidth="1"/>
    <col min="8966" max="8966" width="17.5703125" style="3062" customWidth="1"/>
    <col min="8967" max="8968" width="14.7109375" style="3062" customWidth="1"/>
    <col min="8969" max="8969" width="13.85546875" style="3062" customWidth="1"/>
    <col min="8970" max="8970" width="12.42578125" style="3062" customWidth="1"/>
    <col min="8971" max="9216" width="9.140625" style="3062"/>
    <col min="9217" max="9217" width="11.85546875" style="3062" customWidth="1"/>
    <col min="9218" max="9218" width="13.5703125" style="3062" customWidth="1"/>
    <col min="9219" max="9219" width="15.42578125" style="3062" customWidth="1"/>
    <col min="9220" max="9220" width="14.85546875" style="3062" customWidth="1"/>
    <col min="9221" max="9221" width="14.5703125" style="3062" customWidth="1"/>
    <col min="9222" max="9222" width="17.5703125" style="3062" customWidth="1"/>
    <col min="9223" max="9224" width="14.7109375" style="3062" customWidth="1"/>
    <col min="9225" max="9225" width="13.85546875" style="3062" customWidth="1"/>
    <col min="9226" max="9226" width="12.42578125" style="3062" customWidth="1"/>
    <col min="9227" max="9472" width="9.140625" style="3062"/>
    <col min="9473" max="9473" width="11.85546875" style="3062" customWidth="1"/>
    <col min="9474" max="9474" width="13.5703125" style="3062" customWidth="1"/>
    <col min="9475" max="9475" width="15.42578125" style="3062" customWidth="1"/>
    <col min="9476" max="9476" width="14.85546875" style="3062" customWidth="1"/>
    <col min="9477" max="9477" width="14.5703125" style="3062" customWidth="1"/>
    <col min="9478" max="9478" width="17.5703125" style="3062" customWidth="1"/>
    <col min="9479" max="9480" width="14.7109375" style="3062" customWidth="1"/>
    <col min="9481" max="9481" width="13.85546875" style="3062" customWidth="1"/>
    <col min="9482" max="9482" width="12.42578125" style="3062" customWidth="1"/>
    <col min="9483" max="9728" width="9.140625" style="3062"/>
    <col min="9729" max="9729" width="11.85546875" style="3062" customWidth="1"/>
    <col min="9730" max="9730" width="13.5703125" style="3062" customWidth="1"/>
    <col min="9731" max="9731" width="15.42578125" style="3062" customWidth="1"/>
    <col min="9732" max="9732" width="14.85546875" style="3062" customWidth="1"/>
    <col min="9733" max="9733" width="14.5703125" style="3062" customWidth="1"/>
    <col min="9734" max="9734" width="17.5703125" style="3062" customWidth="1"/>
    <col min="9735" max="9736" width="14.7109375" style="3062" customWidth="1"/>
    <col min="9737" max="9737" width="13.85546875" style="3062" customWidth="1"/>
    <col min="9738" max="9738" width="12.42578125" style="3062" customWidth="1"/>
    <col min="9739" max="9984" width="9.140625" style="3062"/>
    <col min="9985" max="9985" width="11.85546875" style="3062" customWidth="1"/>
    <col min="9986" max="9986" width="13.5703125" style="3062" customWidth="1"/>
    <col min="9987" max="9987" width="15.42578125" style="3062" customWidth="1"/>
    <col min="9988" max="9988" width="14.85546875" style="3062" customWidth="1"/>
    <col min="9989" max="9989" width="14.5703125" style="3062" customWidth="1"/>
    <col min="9990" max="9990" width="17.5703125" style="3062" customWidth="1"/>
    <col min="9991" max="9992" width="14.7109375" style="3062" customWidth="1"/>
    <col min="9993" max="9993" width="13.85546875" style="3062" customWidth="1"/>
    <col min="9994" max="9994" width="12.42578125" style="3062" customWidth="1"/>
    <col min="9995" max="10240" width="9.140625" style="3062"/>
    <col min="10241" max="10241" width="11.85546875" style="3062" customWidth="1"/>
    <col min="10242" max="10242" width="13.5703125" style="3062" customWidth="1"/>
    <col min="10243" max="10243" width="15.42578125" style="3062" customWidth="1"/>
    <col min="10244" max="10244" width="14.85546875" style="3062" customWidth="1"/>
    <col min="10245" max="10245" width="14.5703125" style="3062" customWidth="1"/>
    <col min="10246" max="10246" width="17.5703125" style="3062" customWidth="1"/>
    <col min="10247" max="10248" width="14.7109375" style="3062" customWidth="1"/>
    <col min="10249" max="10249" width="13.85546875" style="3062" customWidth="1"/>
    <col min="10250" max="10250" width="12.42578125" style="3062" customWidth="1"/>
    <col min="10251" max="10496" width="9.140625" style="3062"/>
    <col min="10497" max="10497" width="11.85546875" style="3062" customWidth="1"/>
    <col min="10498" max="10498" width="13.5703125" style="3062" customWidth="1"/>
    <col min="10499" max="10499" width="15.42578125" style="3062" customWidth="1"/>
    <col min="10500" max="10500" width="14.85546875" style="3062" customWidth="1"/>
    <col min="10501" max="10501" width="14.5703125" style="3062" customWidth="1"/>
    <col min="10502" max="10502" width="17.5703125" style="3062" customWidth="1"/>
    <col min="10503" max="10504" width="14.7109375" style="3062" customWidth="1"/>
    <col min="10505" max="10505" width="13.85546875" style="3062" customWidth="1"/>
    <col min="10506" max="10506" width="12.42578125" style="3062" customWidth="1"/>
    <col min="10507" max="10752" width="9.140625" style="3062"/>
    <col min="10753" max="10753" width="11.85546875" style="3062" customWidth="1"/>
    <col min="10754" max="10754" width="13.5703125" style="3062" customWidth="1"/>
    <col min="10755" max="10755" width="15.42578125" style="3062" customWidth="1"/>
    <col min="10756" max="10756" width="14.85546875" style="3062" customWidth="1"/>
    <col min="10757" max="10757" width="14.5703125" style="3062" customWidth="1"/>
    <col min="10758" max="10758" width="17.5703125" style="3062" customWidth="1"/>
    <col min="10759" max="10760" width="14.7109375" style="3062" customWidth="1"/>
    <col min="10761" max="10761" width="13.85546875" style="3062" customWidth="1"/>
    <col min="10762" max="10762" width="12.42578125" style="3062" customWidth="1"/>
    <col min="10763" max="11008" width="9.140625" style="3062"/>
    <col min="11009" max="11009" width="11.85546875" style="3062" customWidth="1"/>
    <col min="11010" max="11010" width="13.5703125" style="3062" customWidth="1"/>
    <col min="11011" max="11011" width="15.42578125" style="3062" customWidth="1"/>
    <col min="11012" max="11012" width="14.85546875" style="3062" customWidth="1"/>
    <col min="11013" max="11013" width="14.5703125" style="3062" customWidth="1"/>
    <col min="11014" max="11014" width="17.5703125" style="3062" customWidth="1"/>
    <col min="11015" max="11016" width="14.7109375" style="3062" customWidth="1"/>
    <col min="11017" max="11017" width="13.85546875" style="3062" customWidth="1"/>
    <col min="11018" max="11018" width="12.42578125" style="3062" customWidth="1"/>
    <col min="11019" max="11264" width="9.140625" style="3062"/>
    <col min="11265" max="11265" width="11.85546875" style="3062" customWidth="1"/>
    <col min="11266" max="11266" width="13.5703125" style="3062" customWidth="1"/>
    <col min="11267" max="11267" width="15.42578125" style="3062" customWidth="1"/>
    <col min="11268" max="11268" width="14.85546875" style="3062" customWidth="1"/>
    <col min="11269" max="11269" width="14.5703125" style="3062" customWidth="1"/>
    <col min="11270" max="11270" width="17.5703125" style="3062" customWidth="1"/>
    <col min="11271" max="11272" width="14.7109375" style="3062" customWidth="1"/>
    <col min="11273" max="11273" width="13.85546875" style="3062" customWidth="1"/>
    <col min="11274" max="11274" width="12.42578125" style="3062" customWidth="1"/>
    <col min="11275" max="11520" width="9.140625" style="3062"/>
    <col min="11521" max="11521" width="11.85546875" style="3062" customWidth="1"/>
    <col min="11522" max="11522" width="13.5703125" style="3062" customWidth="1"/>
    <col min="11523" max="11523" width="15.42578125" style="3062" customWidth="1"/>
    <col min="11524" max="11524" width="14.85546875" style="3062" customWidth="1"/>
    <col min="11525" max="11525" width="14.5703125" style="3062" customWidth="1"/>
    <col min="11526" max="11526" width="17.5703125" style="3062" customWidth="1"/>
    <col min="11527" max="11528" width="14.7109375" style="3062" customWidth="1"/>
    <col min="11529" max="11529" width="13.85546875" style="3062" customWidth="1"/>
    <col min="11530" max="11530" width="12.42578125" style="3062" customWidth="1"/>
    <col min="11531" max="11776" width="9.140625" style="3062"/>
    <col min="11777" max="11777" width="11.85546875" style="3062" customWidth="1"/>
    <col min="11778" max="11778" width="13.5703125" style="3062" customWidth="1"/>
    <col min="11779" max="11779" width="15.42578125" style="3062" customWidth="1"/>
    <col min="11780" max="11780" width="14.85546875" style="3062" customWidth="1"/>
    <col min="11781" max="11781" width="14.5703125" style="3062" customWidth="1"/>
    <col min="11782" max="11782" width="17.5703125" style="3062" customWidth="1"/>
    <col min="11783" max="11784" width="14.7109375" style="3062" customWidth="1"/>
    <col min="11785" max="11785" width="13.85546875" style="3062" customWidth="1"/>
    <col min="11786" max="11786" width="12.42578125" style="3062" customWidth="1"/>
    <col min="11787" max="12032" width="9.140625" style="3062"/>
    <col min="12033" max="12033" width="11.85546875" style="3062" customWidth="1"/>
    <col min="12034" max="12034" width="13.5703125" style="3062" customWidth="1"/>
    <col min="12035" max="12035" width="15.42578125" style="3062" customWidth="1"/>
    <col min="12036" max="12036" width="14.85546875" style="3062" customWidth="1"/>
    <col min="12037" max="12037" width="14.5703125" style="3062" customWidth="1"/>
    <col min="12038" max="12038" width="17.5703125" style="3062" customWidth="1"/>
    <col min="12039" max="12040" width="14.7109375" style="3062" customWidth="1"/>
    <col min="12041" max="12041" width="13.85546875" style="3062" customWidth="1"/>
    <col min="12042" max="12042" width="12.42578125" style="3062" customWidth="1"/>
    <col min="12043" max="12288" width="9.140625" style="3062"/>
    <col min="12289" max="12289" width="11.85546875" style="3062" customWidth="1"/>
    <col min="12290" max="12290" width="13.5703125" style="3062" customWidth="1"/>
    <col min="12291" max="12291" width="15.42578125" style="3062" customWidth="1"/>
    <col min="12292" max="12292" width="14.85546875" style="3062" customWidth="1"/>
    <col min="12293" max="12293" width="14.5703125" style="3062" customWidth="1"/>
    <col min="12294" max="12294" width="17.5703125" style="3062" customWidth="1"/>
    <col min="12295" max="12296" width="14.7109375" style="3062" customWidth="1"/>
    <col min="12297" max="12297" width="13.85546875" style="3062" customWidth="1"/>
    <col min="12298" max="12298" width="12.42578125" style="3062" customWidth="1"/>
    <col min="12299" max="12544" width="9.140625" style="3062"/>
    <col min="12545" max="12545" width="11.85546875" style="3062" customWidth="1"/>
    <col min="12546" max="12546" width="13.5703125" style="3062" customWidth="1"/>
    <col min="12547" max="12547" width="15.42578125" style="3062" customWidth="1"/>
    <col min="12548" max="12548" width="14.85546875" style="3062" customWidth="1"/>
    <col min="12549" max="12549" width="14.5703125" style="3062" customWidth="1"/>
    <col min="12550" max="12550" width="17.5703125" style="3062" customWidth="1"/>
    <col min="12551" max="12552" width="14.7109375" style="3062" customWidth="1"/>
    <col min="12553" max="12553" width="13.85546875" style="3062" customWidth="1"/>
    <col min="12554" max="12554" width="12.42578125" style="3062" customWidth="1"/>
    <col min="12555" max="12800" width="9.140625" style="3062"/>
    <col min="12801" max="12801" width="11.85546875" style="3062" customWidth="1"/>
    <col min="12802" max="12802" width="13.5703125" style="3062" customWidth="1"/>
    <col min="12803" max="12803" width="15.42578125" style="3062" customWidth="1"/>
    <col min="12804" max="12804" width="14.85546875" style="3062" customWidth="1"/>
    <col min="12805" max="12805" width="14.5703125" style="3062" customWidth="1"/>
    <col min="12806" max="12806" width="17.5703125" style="3062" customWidth="1"/>
    <col min="12807" max="12808" width="14.7109375" style="3062" customWidth="1"/>
    <col min="12809" max="12809" width="13.85546875" style="3062" customWidth="1"/>
    <col min="12810" max="12810" width="12.42578125" style="3062" customWidth="1"/>
    <col min="12811" max="13056" width="9.140625" style="3062"/>
    <col min="13057" max="13057" width="11.85546875" style="3062" customWidth="1"/>
    <col min="13058" max="13058" width="13.5703125" style="3062" customWidth="1"/>
    <col min="13059" max="13059" width="15.42578125" style="3062" customWidth="1"/>
    <col min="13060" max="13060" width="14.85546875" style="3062" customWidth="1"/>
    <col min="13061" max="13061" width="14.5703125" style="3062" customWidth="1"/>
    <col min="13062" max="13062" width="17.5703125" style="3062" customWidth="1"/>
    <col min="13063" max="13064" width="14.7109375" style="3062" customWidth="1"/>
    <col min="13065" max="13065" width="13.85546875" style="3062" customWidth="1"/>
    <col min="13066" max="13066" width="12.42578125" style="3062" customWidth="1"/>
    <col min="13067" max="13312" width="9.140625" style="3062"/>
    <col min="13313" max="13313" width="11.85546875" style="3062" customWidth="1"/>
    <col min="13314" max="13314" width="13.5703125" style="3062" customWidth="1"/>
    <col min="13315" max="13315" width="15.42578125" style="3062" customWidth="1"/>
    <col min="13316" max="13316" width="14.85546875" style="3062" customWidth="1"/>
    <col min="13317" max="13317" width="14.5703125" style="3062" customWidth="1"/>
    <col min="13318" max="13318" width="17.5703125" style="3062" customWidth="1"/>
    <col min="13319" max="13320" width="14.7109375" style="3062" customWidth="1"/>
    <col min="13321" max="13321" width="13.85546875" style="3062" customWidth="1"/>
    <col min="13322" max="13322" width="12.42578125" style="3062" customWidth="1"/>
    <col min="13323" max="13568" width="9.140625" style="3062"/>
    <col min="13569" max="13569" width="11.85546875" style="3062" customWidth="1"/>
    <col min="13570" max="13570" width="13.5703125" style="3062" customWidth="1"/>
    <col min="13571" max="13571" width="15.42578125" style="3062" customWidth="1"/>
    <col min="13572" max="13572" width="14.85546875" style="3062" customWidth="1"/>
    <col min="13573" max="13573" width="14.5703125" style="3062" customWidth="1"/>
    <col min="13574" max="13574" width="17.5703125" style="3062" customWidth="1"/>
    <col min="13575" max="13576" width="14.7109375" style="3062" customWidth="1"/>
    <col min="13577" max="13577" width="13.85546875" style="3062" customWidth="1"/>
    <col min="13578" max="13578" width="12.42578125" style="3062" customWidth="1"/>
    <col min="13579" max="13824" width="9.140625" style="3062"/>
    <col min="13825" max="13825" width="11.85546875" style="3062" customWidth="1"/>
    <col min="13826" max="13826" width="13.5703125" style="3062" customWidth="1"/>
    <col min="13827" max="13827" width="15.42578125" style="3062" customWidth="1"/>
    <col min="13828" max="13828" width="14.85546875" style="3062" customWidth="1"/>
    <col min="13829" max="13829" width="14.5703125" style="3062" customWidth="1"/>
    <col min="13830" max="13830" width="17.5703125" style="3062" customWidth="1"/>
    <col min="13831" max="13832" width="14.7109375" style="3062" customWidth="1"/>
    <col min="13833" max="13833" width="13.85546875" style="3062" customWidth="1"/>
    <col min="13834" max="13834" width="12.42578125" style="3062" customWidth="1"/>
    <col min="13835" max="14080" width="9.140625" style="3062"/>
    <col min="14081" max="14081" width="11.85546875" style="3062" customWidth="1"/>
    <col min="14082" max="14082" width="13.5703125" style="3062" customWidth="1"/>
    <col min="14083" max="14083" width="15.42578125" style="3062" customWidth="1"/>
    <col min="14084" max="14084" width="14.85546875" style="3062" customWidth="1"/>
    <col min="14085" max="14085" width="14.5703125" style="3062" customWidth="1"/>
    <col min="14086" max="14086" width="17.5703125" style="3062" customWidth="1"/>
    <col min="14087" max="14088" width="14.7109375" style="3062" customWidth="1"/>
    <col min="14089" max="14089" width="13.85546875" style="3062" customWidth="1"/>
    <col min="14090" max="14090" width="12.42578125" style="3062" customWidth="1"/>
    <col min="14091" max="14336" width="9.140625" style="3062"/>
    <col min="14337" max="14337" width="11.85546875" style="3062" customWidth="1"/>
    <col min="14338" max="14338" width="13.5703125" style="3062" customWidth="1"/>
    <col min="14339" max="14339" width="15.42578125" style="3062" customWidth="1"/>
    <col min="14340" max="14340" width="14.85546875" style="3062" customWidth="1"/>
    <col min="14341" max="14341" width="14.5703125" style="3062" customWidth="1"/>
    <col min="14342" max="14342" width="17.5703125" style="3062" customWidth="1"/>
    <col min="14343" max="14344" width="14.7109375" style="3062" customWidth="1"/>
    <col min="14345" max="14345" width="13.85546875" style="3062" customWidth="1"/>
    <col min="14346" max="14346" width="12.42578125" style="3062" customWidth="1"/>
    <col min="14347" max="14592" width="9.140625" style="3062"/>
    <col min="14593" max="14593" width="11.85546875" style="3062" customWidth="1"/>
    <col min="14594" max="14594" width="13.5703125" style="3062" customWidth="1"/>
    <col min="14595" max="14595" width="15.42578125" style="3062" customWidth="1"/>
    <col min="14596" max="14596" width="14.85546875" style="3062" customWidth="1"/>
    <col min="14597" max="14597" width="14.5703125" style="3062" customWidth="1"/>
    <col min="14598" max="14598" width="17.5703125" style="3062" customWidth="1"/>
    <col min="14599" max="14600" width="14.7109375" style="3062" customWidth="1"/>
    <col min="14601" max="14601" width="13.85546875" style="3062" customWidth="1"/>
    <col min="14602" max="14602" width="12.42578125" style="3062" customWidth="1"/>
    <col min="14603" max="14848" width="9.140625" style="3062"/>
    <col min="14849" max="14849" width="11.85546875" style="3062" customWidth="1"/>
    <col min="14850" max="14850" width="13.5703125" style="3062" customWidth="1"/>
    <col min="14851" max="14851" width="15.42578125" style="3062" customWidth="1"/>
    <col min="14852" max="14852" width="14.85546875" style="3062" customWidth="1"/>
    <col min="14853" max="14853" width="14.5703125" style="3062" customWidth="1"/>
    <col min="14854" max="14854" width="17.5703125" style="3062" customWidth="1"/>
    <col min="14855" max="14856" width="14.7109375" style="3062" customWidth="1"/>
    <col min="14857" max="14857" width="13.85546875" style="3062" customWidth="1"/>
    <col min="14858" max="14858" width="12.42578125" style="3062" customWidth="1"/>
    <col min="14859" max="15104" width="9.140625" style="3062"/>
    <col min="15105" max="15105" width="11.85546875" style="3062" customWidth="1"/>
    <col min="15106" max="15106" width="13.5703125" style="3062" customWidth="1"/>
    <col min="15107" max="15107" width="15.42578125" style="3062" customWidth="1"/>
    <col min="15108" max="15108" width="14.85546875" style="3062" customWidth="1"/>
    <col min="15109" max="15109" width="14.5703125" style="3062" customWidth="1"/>
    <col min="15110" max="15110" width="17.5703125" style="3062" customWidth="1"/>
    <col min="15111" max="15112" width="14.7109375" style="3062" customWidth="1"/>
    <col min="15113" max="15113" width="13.85546875" style="3062" customWidth="1"/>
    <col min="15114" max="15114" width="12.42578125" style="3062" customWidth="1"/>
    <col min="15115" max="15360" width="9.140625" style="3062"/>
    <col min="15361" max="15361" width="11.85546875" style="3062" customWidth="1"/>
    <col min="15362" max="15362" width="13.5703125" style="3062" customWidth="1"/>
    <col min="15363" max="15363" width="15.42578125" style="3062" customWidth="1"/>
    <col min="15364" max="15364" width="14.85546875" style="3062" customWidth="1"/>
    <col min="15365" max="15365" width="14.5703125" style="3062" customWidth="1"/>
    <col min="15366" max="15366" width="17.5703125" style="3062" customWidth="1"/>
    <col min="15367" max="15368" width="14.7109375" style="3062" customWidth="1"/>
    <col min="15369" max="15369" width="13.85546875" style="3062" customWidth="1"/>
    <col min="15370" max="15370" width="12.42578125" style="3062" customWidth="1"/>
    <col min="15371" max="15616" width="9.140625" style="3062"/>
    <col min="15617" max="15617" width="11.85546875" style="3062" customWidth="1"/>
    <col min="15618" max="15618" width="13.5703125" style="3062" customWidth="1"/>
    <col min="15619" max="15619" width="15.42578125" style="3062" customWidth="1"/>
    <col min="15620" max="15620" width="14.85546875" style="3062" customWidth="1"/>
    <col min="15621" max="15621" width="14.5703125" style="3062" customWidth="1"/>
    <col min="15622" max="15622" width="17.5703125" style="3062" customWidth="1"/>
    <col min="15623" max="15624" width="14.7109375" style="3062" customWidth="1"/>
    <col min="15625" max="15625" width="13.85546875" style="3062" customWidth="1"/>
    <col min="15626" max="15626" width="12.42578125" style="3062" customWidth="1"/>
    <col min="15627" max="15872" width="9.140625" style="3062"/>
    <col min="15873" max="15873" width="11.85546875" style="3062" customWidth="1"/>
    <col min="15874" max="15874" width="13.5703125" style="3062" customWidth="1"/>
    <col min="15875" max="15875" width="15.42578125" style="3062" customWidth="1"/>
    <col min="15876" max="15876" width="14.85546875" style="3062" customWidth="1"/>
    <col min="15877" max="15877" width="14.5703125" style="3062" customWidth="1"/>
    <col min="15878" max="15878" width="17.5703125" style="3062" customWidth="1"/>
    <col min="15879" max="15880" width="14.7109375" style="3062" customWidth="1"/>
    <col min="15881" max="15881" width="13.85546875" style="3062" customWidth="1"/>
    <col min="15882" max="15882" width="12.42578125" style="3062" customWidth="1"/>
    <col min="15883" max="16128" width="9.140625" style="3062"/>
    <col min="16129" max="16129" width="11.85546875" style="3062" customWidth="1"/>
    <col min="16130" max="16130" width="13.5703125" style="3062" customWidth="1"/>
    <col min="16131" max="16131" width="15.42578125" style="3062" customWidth="1"/>
    <col min="16132" max="16132" width="14.85546875" style="3062" customWidth="1"/>
    <col min="16133" max="16133" width="14.5703125" style="3062" customWidth="1"/>
    <col min="16134" max="16134" width="17.5703125" style="3062" customWidth="1"/>
    <col min="16135" max="16136" width="14.7109375" style="3062" customWidth="1"/>
    <col min="16137" max="16137" width="13.85546875" style="3062" customWidth="1"/>
    <col min="16138" max="16138" width="12.42578125" style="3062" customWidth="1"/>
    <col min="16139" max="16384" width="9.140625" style="3062"/>
  </cols>
  <sheetData>
    <row r="1" spans="1:11" s="4671" customFormat="1" ht="17.25" customHeight="1" thickBot="1">
      <c r="A1" s="4642" t="s">
        <v>0</v>
      </c>
      <c r="J1" s="3333" t="s">
        <v>1</v>
      </c>
    </row>
    <row r="2" spans="1:11" ht="18" customHeight="1" thickTop="1" thickBot="1">
      <c r="A2" s="7323" t="s">
        <v>4348</v>
      </c>
      <c r="B2" s="7324"/>
      <c r="C2" s="7324"/>
      <c r="D2" s="7324"/>
      <c r="E2" s="7324"/>
      <c r="F2" s="7324"/>
      <c r="G2" s="7324"/>
      <c r="H2" s="7324"/>
      <c r="I2" s="7324"/>
      <c r="J2" s="7325"/>
    </row>
    <row r="3" spans="1:11" ht="27.75" customHeight="1" thickBot="1">
      <c r="A3" s="7896" t="s">
        <v>4302</v>
      </c>
      <c r="B3" s="7897"/>
      <c r="C3" s="7897"/>
      <c r="D3" s="7897"/>
      <c r="E3" s="7897"/>
      <c r="F3" s="7897"/>
      <c r="G3" s="7897"/>
      <c r="H3" s="7897"/>
      <c r="I3" s="7897"/>
      <c r="J3" s="7898"/>
    </row>
    <row r="4" spans="1:11" ht="32.25" customHeight="1" thickBot="1">
      <c r="A4" s="4672" t="s">
        <v>7</v>
      </c>
      <c r="B4" s="4760" t="s">
        <v>3630</v>
      </c>
      <c r="C4" s="4761" t="s">
        <v>4366</v>
      </c>
      <c r="D4" s="4762" t="s">
        <v>4367</v>
      </c>
      <c r="E4" s="4762" t="s">
        <v>4368</v>
      </c>
      <c r="F4" s="4762" t="s">
        <v>4369</v>
      </c>
      <c r="G4" s="4762" t="s">
        <v>4370</v>
      </c>
      <c r="H4" s="4762" t="s">
        <v>4371</v>
      </c>
      <c r="I4" s="4762" t="s">
        <v>4372</v>
      </c>
      <c r="J4" s="4763" t="s">
        <v>4373</v>
      </c>
    </row>
    <row r="5" spans="1:11" ht="15.95" customHeight="1">
      <c r="A5" s="7440">
        <v>2007</v>
      </c>
      <c r="B5" s="4833" t="s">
        <v>14</v>
      </c>
      <c r="C5" s="4764">
        <v>92545</v>
      </c>
      <c r="D5" s="4765">
        <v>91222</v>
      </c>
      <c r="E5" s="4765">
        <v>84232</v>
      </c>
      <c r="F5" s="4765">
        <v>4437</v>
      </c>
      <c r="G5" s="4765">
        <v>327</v>
      </c>
      <c r="H5" s="4765">
        <v>2958</v>
      </c>
      <c r="I5" s="4765">
        <v>-732</v>
      </c>
      <c r="J5" s="4766">
        <v>1323</v>
      </c>
      <c r="K5" s="3137"/>
    </row>
    <row r="6" spans="1:11" ht="15.95" customHeight="1">
      <c r="A6" s="7441"/>
      <c r="B6" s="4840" t="s">
        <v>15</v>
      </c>
      <c r="C6" s="4732">
        <v>171895</v>
      </c>
      <c r="D6" s="4767">
        <v>167914</v>
      </c>
      <c r="E6" s="4767">
        <v>159855</v>
      </c>
      <c r="F6" s="4767">
        <v>6471</v>
      </c>
      <c r="G6" s="4767">
        <v>573</v>
      </c>
      <c r="H6" s="4767">
        <v>5532</v>
      </c>
      <c r="I6" s="4767">
        <v>-4517</v>
      </c>
      <c r="J6" s="4768">
        <v>3981</v>
      </c>
      <c r="K6" s="3137"/>
    </row>
    <row r="7" spans="1:11" ht="15.95" customHeight="1">
      <c r="A7" s="7441"/>
      <c r="B7" s="4840" t="s">
        <v>16</v>
      </c>
      <c r="C7" s="4732">
        <v>253527</v>
      </c>
      <c r="D7" s="4769" t="s">
        <v>9</v>
      </c>
      <c r="E7" s="4767">
        <v>209266</v>
      </c>
      <c r="F7" s="4767">
        <v>18660</v>
      </c>
      <c r="G7" s="4767">
        <v>249</v>
      </c>
      <c r="H7" s="4767">
        <v>30004</v>
      </c>
      <c r="I7" s="4767">
        <v>-4652</v>
      </c>
      <c r="J7" s="4770" t="s">
        <v>9</v>
      </c>
      <c r="K7" s="3137"/>
    </row>
    <row r="8" spans="1:11" ht="15.95" customHeight="1">
      <c r="A8" s="7441"/>
      <c r="B8" s="4840" t="s">
        <v>17</v>
      </c>
      <c r="C8" s="4732">
        <v>301687</v>
      </c>
      <c r="D8" s="4767">
        <v>289640</v>
      </c>
      <c r="E8" s="4767">
        <v>249505</v>
      </c>
      <c r="F8" s="4767">
        <v>13005</v>
      </c>
      <c r="G8" s="4767">
        <v>479</v>
      </c>
      <c r="H8" s="4767">
        <v>31260</v>
      </c>
      <c r="I8" s="4767">
        <v>-4609</v>
      </c>
      <c r="J8" s="4768">
        <v>12047</v>
      </c>
      <c r="K8" s="3137"/>
    </row>
    <row r="9" spans="1:11" ht="15.95" customHeight="1">
      <c r="A9" s="7441"/>
      <c r="B9" s="4840" t="s">
        <v>18</v>
      </c>
      <c r="C9" s="4732">
        <v>399451</v>
      </c>
      <c r="D9" s="4767">
        <v>385023</v>
      </c>
      <c r="E9" s="4767">
        <v>337461</v>
      </c>
      <c r="F9" s="4767">
        <v>15657</v>
      </c>
      <c r="G9" s="4767">
        <v>1419</v>
      </c>
      <c r="H9" s="4767">
        <v>35033</v>
      </c>
      <c r="I9" s="4767">
        <v>-4547</v>
      </c>
      <c r="J9" s="4768">
        <v>14428</v>
      </c>
      <c r="K9" s="3137"/>
    </row>
    <row r="10" spans="1:11" ht="15.95" customHeight="1">
      <c r="A10" s="7441"/>
      <c r="B10" s="4840" t="s">
        <v>19</v>
      </c>
      <c r="C10" s="4732">
        <v>465177</v>
      </c>
      <c r="D10" s="4767">
        <v>448607</v>
      </c>
      <c r="E10" s="4767">
        <v>393310</v>
      </c>
      <c r="F10" s="4767">
        <v>19299</v>
      </c>
      <c r="G10" s="4767">
        <v>1654</v>
      </c>
      <c r="H10" s="4767">
        <v>38924</v>
      </c>
      <c r="I10" s="4767">
        <v>-4580</v>
      </c>
      <c r="J10" s="4768">
        <v>16570</v>
      </c>
      <c r="K10" s="3137"/>
    </row>
    <row r="11" spans="1:11" ht="15.95" customHeight="1">
      <c r="A11" s="7441"/>
      <c r="B11" s="4840" t="s">
        <v>20</v>
      </c>
      <c r="C11" s="4732">
        <v>553768</v>
      </c>
      <c r="D11" s="4767">
        <v>535509</v>
      </c>
      <c r="E11" s="4767">
        <v>469267</v>
      </c>
      <c r="F11" s="4767">
        <v>22216</v>
      </c>
      <c r="G11" s="4767">
        <v>1904</v>
      </c>
      <c r="H11" s="4767">
        <v>42969</v>
      </c>
      <c r="I11" s="4767">
        <v>-847</v>
      </c>
      <c r="J11" s="4768">
        <v>18259</v>
      </c>
      <c r="K11" s="3137"/>
    </row>
    <row r="12" spans="1:11" ht="15.95" customHeight="1">
      <c r="A12" s="7441"/>
      <c r="B12" s="4840" t="s">
        <v>21</v>
      </c>
      <c r="C12" s="4732">
        <v>669854</v>
      </c>
      <c r="D12" s="4767">
        <v>649648</v>
      </c>
      <c r="E12" s="4767">
        <v>575003</v>
      </c>
      <c r="F12" s="4767">
        <v>25490</v>
      </c>
      <c r="G12" s="4767">
        <v>2204</v>
      </c>
      <c r="H12" s="4767">
        <v>46643</v>
      </c>
      <c r="I12" s="4767">
        <v>308</v>
      </c>
      <c r="J12" s="4768">
        <v>20206</v>
      </c>
      <c r="K12" s="3137"/>
    </row>
    <row r="13" spans="1:11" ht="15.95" customHeight="1">
      <c r="A13" s="7441"/>
      <c r="B13" s="4840" t="s">
        <v>22</v>
      </c>
      <c r="C13" s="4732">
        <v>733643</v>
      </c>
      <c r="D13" s="4767">
        <v>711851</v>
      </c>
      <c r="E13" s="4767">
        <v>629422</v>
      </c>
      <c r="F13" s="4767">
        <v>28402</v>
      </c>
      <c r="G13" s="4767">
        <v>2346</v>
      </c>
      <c r="H13" s="4767">
        <v>51355</v>
      </c>
      <c r="I13" s="4767">
        <v>326</v>
      </c>
      <c r="J13" s="4768">
        <v>21792</v>
      </c>
      <c r="K13" s="3137"/>
    </row>
    <row r="14" spans="1:11" ht="15.95" customHeight="1">
      <c r="A14" s="7441"/>
      <c r="B14" s="4840" t="s">
        <v>23</v>
      </c>
      <c r="C14" s="4732">
        <v>818960</v>
      </c>
      <c r="D14" s="4767">
        <v>789779</v>
      </c>
      <c r="E14" s="4767">
        <v>699604</v>
      </c>
      <c r="F14" s="4767">
        <v>31229</v>
      </c>
      <c r="G14" s="4767">
        <v>2652</v>
      </c>
      <c r="H14" s="4767">
        <v>55991</v>
      </c>
      <c r="I14" s="4767">
        <v>303</v>
      </c>
      <c r="J14" s="4768">
        <v>29181</v>
      </c>
      <c r="K14" s="3137"/>
    </row>
    <row r="15" spans="1:11" ht="15.95" customHeight="1">
      <c r="A15" s="7441"/>
      <c r="B15" s="4840" t="s">
        <v>24</v>
      </c>
      <c r="C15" s="4732">
        <v>937484</v>
      </c>
      <c r="D15" s="4767">
        <v>905748</v>
      </c>
      <c r="E15" s="4767">
        <v>807040</v>
      </c>
      <c r="F15" s="4767">
        <v>34410</v>
      </c>
      <c r="G15" s="4767">
        <v>2941</v>
      </c>
      <c r="H15" s="4767">
        <v>61034</v>
      </c>
      <c r="I15" s="4767">
        <v>323</v>
      </c>
      <c r="J15" s="4768">
        <v>31736</v>
      </c>
      <c r="K15" s="3137"/>
    </row>
    <row r="16" spans="1:11" ht="15.95" customHeight="1" thickBot="1">
      <c r="A16" s="7442"/>
      <c r="B16" s="4857" t="s">
        <v>25</v>
      </c>
      <c r="C16" s="4742">
        <v>1024829</v>
      </c>
      <c r="D16" s="4771">
        <v>991515</v>
      </c>
      <c r="E16" s="4771">
        <v>884503</v>
      </c>
      <c r="F16" s="4771">
        <v>37904</v>
      </c>
      <c r="G16" s="4772" t="s">
        <v>9</v>
      </c>
      <c r="H16" s="4771">
        <v>65747</v>
      </c>
      <c r="I16" s="4771">
        <v>3361</v>
      </c>
      <c r="J16" s="4773">
        <v>33314</v>
      </c>
      <c r="K16" s="3137"/>
    </row>
    <row r="17" spans="1:11" ht="15.95" customHeight="1">
      <c r="A17" s="7440">
        <v>2008</v>
      </c>
      <c r="B17" s="4833" t="s">
        <v>14</v>
      </c>
      <c r="C17" s="4730">
        <v>109756</v>
      </c>
      <c r="D17" s="4774">
        <v>108591</v>
      </c>
      <c r="E17" s="4774">
        <v>100661</v>
      </c>
      <c r="F17" s="4774">
        <v>3603</v>
      </c>
      <c r="G17" s="4774">
        <v>113</v>
      </c>
      <c r="H17" s="4774">
        <v>4225</v>
      </c>
      <c r="I17" s="4774">
        <v>-11</v>
      </c>
      <c r="J17" s="4775">
        <v>1165</v>
      </c>
      <c r="K17" s="3137"/>
    </row>
    <row r="18" spans="1:11" ht="15.95" customHeight="1">
      <c r="A18" s="7441"/>
      <c r="B18" s="4840" t="s">
        <v>15</v>
      </c>
      <c r="C18" s="4732">
        <v>208386</v>
      </c>
      <c r="D18" s="4767">
        <v>198761</v>
      </c>
      <c r="E18" s="4767">
        <v>184610</v>
      </c>
      <c r="F18" s="4767">
        <v>6024</v>
      </c>
      <c r="G18" s="4767">
        <v>380</v>
      </c>
      <c r="H18" s="4767">
        <v>7746</v>
      </c>
      <c r="I18" s="4767">
        <v>1</v>
      </c>
      <c r="J18" s="4768">
        <v>9625</v>
      </c>
      <c r="K18" s="3137"/>
    </row>
    <row r="19" spans="1:11" ht="15.95" customHeight="1">
      <c r="A19" s="7441"/>
      <c r="B19" s="4840" t="s">
        <v>16</v>
      </c>
      <c r="C19" s="4732">
        <v>260594</v>
      </c>
      <c r="D19" s="4767">
        <v>252426</v>
      </c>
      <c r="E19" s="4767">
        <v>231571</v>
      </c>
      <c r="F19" s="4767">
        <v>8097</v>
      </c>
      <c r="G19" s="4767">
        <v>529</v>
      </c>
      <c r="H19" s="4767">
        <v>12224</v>
      </c>
      <c r="I19" s="4767">
        <v>5</v>
      </c>
      <c r="J19" s="4768">
        <v>8168</v>
      </c>
      <c r="K19" s="3137"/>
    </row>
    <row r="20" spans="1:11" ht="15.95" customHeight="1">
      <c r="A20" s="7441"/>
      <c r="B20" s="4840" t="s">
        <v>17</v>
      </c>
      <c r="C20" s="4732">
        <v>346872</v>
      </c>
      <c r="D20" s="4767">
        <v>330019</v>
      </c>
      <c r="E20" s="4767">
        <v>301304</v>
      </c>
      <c r="F20" s="4767">
        <v>10466</v>
      </c>
      <c r="G20" s="4767">
        <v>723</v>
      </c>
      <c r="H20" s="4767">
        <v>17493</v>
      </c>
      <c r="I20" s="4767">
        <v>33</v>
      </c>
      <c r="J20" s="4768">
        <v>16853</v>
      </c>
    </row>
    <row r="21" spans="1:11" ht="15.95" customHeight="1">
      <c r="A21" s="7441"/>
      <c r="B21" s="4840" t="s">
        <v>18</v>
      </c>
      <c r="C21" s="4732">
        <v>462141</v>
      </c>
      <c r="D21" s="4767">
        <v>442242</v>
      </c>
      <c r="E21" s="4767">
        <v>405064</v>
      </c>
      <c r="F21" s="4767">
        <v>12976</v>
      </c>
      <c r="G21" s="4767">
        <v>834</v>
      </c>
      <c r="H21" s="4767">
        <v>23130</v>
      </c>
      <c r="I21" s="4767">
        <v>238</v>
      </c>
      <c r="J21" s="4768">
        <v>19899</v>
      </c>
      <c r="K21" s="3137"/>
    </row>
    <row r="22" spans="1:11" ht="15.95" customHeight="1">
      <c r="A22" s="7441"/>
      <c r="B22" s="4840" t="s">
        <v>19</v>
      </c>
      <c r="C22" s="4732">
        <v>525675</v>
      </c>
      <c r="D22" s="4767">
        <v>503462</v>
      </c>
      <c r="E22" s="4767">
        <v>458088</v>
      </c>
      <c r="F22" s="4767">
        <v>15322</v>
      </c>
      <c r="G22" s="4767">
        <v>843</v>
      </c>
      <c r="H22" s="4767">
        <v>28472</v>
      </c>
      <c r="I22" s="4767">
        <v>737</v>
      </c>
      <c r="J22" s="4768">
        <v>22213</v>
      </c>
      <c r="K22" s="3137"/>
    </row>
    <row r="23" spans="1:11" ht="15.95" customHeight="1">
      <c r="A23" s="7441"/>
      <c r="B23" s="4840" t="s">
        <v>20</v>
      </c>
      <c r="C23" s="4732">
        <v>613288</v>
      </c>
      <c r="D23" s="4767">
        <v>588460</v>
      </c>
      <c r="E23" s="4767">
        <v>534178</v>
      </c>
      <c r="F23" s="4767">
        <v>17590</v>
      </c>
      <c r="G23" s="4767">
        <v>812</v>
      </c>
      <c r="H23" s="4767">
        <v>34780</v>
      </c>
      <c r="I23" s="4767">
        <v>1100</v>
      </c>
      <c r="J23" s="4768">
        <v>24828</v>
      </c>
      <c r="K23" s="3137"/>
    </row>
    <row r="24" spans="1:11" ht="15.95" customHeight="1">
      <c r="A24" s="7441"/>
      <c r="B24" s="4840" t="s">
        <v>21</v>
      </c>
      <c r="C24" s="4732">
        <v>757023</v>
      </c>
      <c r="D24" s="4767">
        <v>730429</v>
      </c>
      <c r="E24" s="4767">
        <v>668645</v>
      </c>
      <c r="F24" s="4767">
        <v>19943</v>
      </c>
      <c r="G24" s="4767">
        <v>833</v>
      </c>
      <c r="H24" s="4767">
        <v>39824</v>
      </c>
      <c r="I24" s="4767">
        <v>1184</v>
      </c>
      <c r="J24" s="4768">
        <v>26594</v>
      </c>
      <c r="K24" s="3137"/>
    </row>
    <row r="25" spans="1:11" ht="15.95" customHeight="1">
      <c r="A25" s="7441"/>
      <c r="B25" s="4840" t="s">
        <v>22</v>
      </c>
      <c r="C25" s="4732">
        <v>836139</v>
      </c>
      <c r="D25" s="4767">
        <v>806702</v>
      </c>
      <c r="E25" s="4767">
        <v>736445</v>
      </c>
      <c r="F25" s="4767">
        <v>22744</v>
      </c>
      <c r="G25" s="4767">
        <v>924</v>
      </c>
      <c r="H25" s="4767">
        <v>45219</v>
      </c>
      <c r="I25" s="4767">
        <v>1370</v>
      </c>
      <c r="J25" s="4768">
        <v>29437</v>
      </c>
      <c r="K25" s="3137"/>
    </row>
    <row r="26" spans="1:11" ht="15.95" customHeight="1">
      <c r="A26" s="7441"/>
      <c r="B26" s="4840" t="s">
        <v>23</v>
      </c>
      <c r="C26" s="4732">
        <v>924120</v>
      </c>
      <c r="D26" s="4767">
        <v>885430</v>
      </c>
      <c r="E26" s="4767">
        <v>808269</v>
      </c>
      <c r="F26" s="4767">
        <v>25109</v>
      </c>
      <c r="G26" s="4767">
        <v>892</v>
      </c>
      <c r="H26" s="4767">
        <v>49511</v>
      </c>
      <c r="I26" s="4767">
        <v>1649</v>
      </c>
      <c r="J26" s="4768">
        <v>38690</v>
      </c>
      <c r="K26" s="3137"/>
    </row>
    <row r="27" spans="1:11" ht="15.95" customHeight="1">
      <c r="A27" s="7441"/>
      <c r="B27" s="4840" t="s">
        <v>24</v>
      </c>
      <c r="C27" s="4732">
        <v>1035039</v>
      </c>
      <c r="D27" s="4767">
        <v>992169</v>
      </c>
      <c r="E27" s="4767">
        <v>907477</v>
      </c>
      <c r="F27" s="4767">
        <v>27354</v>
      </c>
      <c r="G27" s="4767">
        <v>273</v>
      </c>
      <c r="H27" s="4767">
        <v>55154</v>
      </c>
      <c r="I27" s="4767">
        <v>1911</v>
      </c>
      <c r="J27" s="4768">
        <v>42870</v>
      </c>
      <c r="K27" s="3137"/>
    </row>
    <row r="28" spans="1:11" ht="15.95" customHeight="1" thickBot="1">
      <c r="A28" s="7441"/>
      <c r="B28" s="4857" t="s">
        <v>25</v>
      </c>
      <c r="C28" s="4742">
        <v>1095744</v>
      </c>
      <c r="D28" s="4771">
        <v>1050488</v>
      </c>
      <c r="E28" s="4771">
        <v>965734</v>
      </c>
      <c r="F28" s="4771">
        <v>29816</v>
      </c>
      <c r="G28" s="4771">
        <v>279</v>
      </c>
      <c r="H28" s="4771">
        <v>52635</v>
      </c>
      <c r="I28" s="4771">
        <v>2024</v>
      </c>
      <c r="J28" s="4773">
        <v>45256</v>
      </c>
      <c r="K28" s="3137"/>
    </row>
    <row r="29" spans="1:11" ht="15.95" customHeight="1">
      <c r="A29" s="7706">
        <v>2009</v>
      </c>
      <c r="B29" s="4833" t="s">
        <v>14</v>
      </c>
      <c r="C29" s="4730">
        <v>105112</v>
      </c>
      <c r="D29" s="4774">
        <v>103656</v>
      </c>
      <c r="E29" s="4774">
        <v>93633</v>
      </c>
      <c r="F29" s="4774">
        <v>3685</v>
      </c>
      <c r="G29" s="4776" t="s">
        <v>9</v>
      </c>
      <c r="H29" s="4774">
        <v>6076</v>
      </c>
      <c r="I29" s="4774">
        <v>262</v>
      </c>
      <c r="J29" s="4775">
        <v>1456</v>
      </c>
      <c r="K29" s="3137"/>
    </row>
    <row r="30" spans="1:11" ht="15.95" customHeight="1">
      <c r="A30" s="7717"/>
      <c r="B30" s="4840" t="s">
        <v>15</v>
      </c>
      <c r="C30" s="4739">
        <v>198892</v>
      </c>
      <c r="D30" s="4777">
        <v>193626</v>
      </c>
      <c r="E30" s="4777">
        <v>175948</v>
      </c>
      <c r="F30" s="4777">
        <v>5854</v>
      </c>
      <c r="G30" s="4769" t="s">
        <v>9</v>
      </c>
      <c r="H30" s="4777">
        <v>11468</v>
      </c>
      <c r="I30" s="4777">
        <v>356</v>
      </c>
      <c r="J30" s="4768">
        <v>5266</v>
      </c>
      <c r="K30" s="3137"/>
    </row>
    <row r="31" spans="1:11" ht="15.95" customHeight="1">
      <c r="A31" s="7717"/>
      <c r="B31" s="4840" t="s">
        <v>16</v>
      </c>
      <c r="C31" s="4739">
        <v>266128</v>
      </c>
      <c r="D31" s="4777">
        <v>252985</v>
      </c>
      <c r="E31" s="4777">
        <v>226717</v>
      </c>
      <c r="F31" s="4777">
        <v>8522</v>
      </c>
      <c r="G31" s="4777">
        <v>1</v>
      </c>
      <c r="H31" s="4777">
        <v>17317</v>
      </c>
      <c r="I31" s="4777">
        <v>428</v>
      </c>
      <c r="J31" s="4768">
        <v>13143</v>
      </c>
      <c r="K31" s="3137"/>
    </row>
    <row r="32" spans="1:11" ht="15.95" customHeight="1">
      <c r="A32" s="7717"/>
      <c r="B32" s="4840" t="s">
        <v>17</v>
      </c>
      <c r="C32" s="4739">
        <v>333941</v>
      </c>
      <c r="D32" s="4777">
        <v>318425</v>
      </c>
      <c r="E32" s="4777">
        <v>283395</v>
      </c>
      <c r="F32" s="4777">
        <v>11135</v>
      </c>
      <c r="G32" s="4777">
        <v>1</v>
      </c>
      <c r="H32" s="4777">
        <v>22834</v>
      </c>
      <c r="I32" s="4777">
        <v>1060</v>
      </c>
      <c r="J32" s="4778">
        <v>15516</v>
      </c>
      <c r="K32" s="3137"/>
    </row>
    <row r="33" spans="1:11" ht="15.95" customHeight="1">
      <c r="A33" s="7717"/>
      <c r="B33" s="4840" t="s">
        <v>18</v>
      </c>
      <c r="C33" s="4739">
        <v>433105</v>
      </c>
      <c r="D33" s="4777">
        <v>412384</v>
      </c>
      <c r="E33" s="4777">
        <v>369713</v>
      </c>
      <c r="F33" s="4777">
        <v>13130</v>
      </c>
      <c r="G33" s="4777">
        <v>1</v>
      </c>
      <c r="H33" s="4777">
        <v>28277</v>
      </c>
      <c r="I33" s="4777">
        <v>1263</v>
      </c>
      <c r="J33" s="4778">
        <v>20721</v>
      </c>
      <c r="K33" s="3137"/>
    </row>
    <row r="34" spans="1:11" ht="15.95" customHeight="1">
      <c r="A34" s="7717"/>
      <c r="B34" s="4840" t="s">
        <v>19</v>
      </c>
      <c r="C34" s="4739">
        <v>502572</v>
      </c>
      <c r="D34" s="4777">
        <v>480843</v>
      </c>
      <c r="E34" s="4767">
        <v>427830</v>
      </c>
      <c r="F34" s="4767">
        <v>15598</v>
      </c>
      <c r="G34" s="4767">
        <v>8</v>
      </c>
      <c r="H34" s="4767">
        <v>35792</v>
      </c>
      <c r="I34" s="4767">
        <v>1615</v>
      </c>
      <c r="J34" s="4768">
        <v>21729</v>
      </c>
      <c r="K34" s="3137"/>
    </row>
    <row r="35" spans="1:11" ht="15.95" customHeight="1">
      <c r="A35" s="7717"/>
      <c r="B35" s="4840" t="s">
        <v>20</v>
      </c>
      <c r="C35" s="4745">
        <v>595906</v>
      </c>
      <c r="D35" s="4779">
        <v>570469</v>
      </c>
      <c r="E35" s="4779">
        <v>507349</v>
      </c>
      <c r="F35" s="4779">
        <v>18173</v>
      </c>
      <c r="G35" s="4779">
        <v>10</v>
      </c>
      <c r="H35" s="4779">
        <v>42841</v>
      </c>
      <c r="I35" s="4779">
        <v>2096</v>
      </c>
      <c r="J35" s="4780">
        <v>25437</v>
      </c>
    </row>
    <row r="36" spans="1:11" ht="15.95" customHeight="1">
      <c r="A36" s="7717"/>
      <c r="B36" s="4840" t="s">
        <v>21</v>
      </c>
      <c r="C36" s="4745">
        <v>732474</v>
      </c>
      <c r="D36" s="4779">
        <v>705108</v>
      </c>
      <c r="E36" s="4779">
        <v>631987</v>
      </c>
      <c r="F36" s="4779">
        <v>21453</v>
      </c>
      <c r="G36" s="4779">
        <v>10</v>
      </c>
      <c r="H36" s="4779">
        <v>49476</v>
      </c>
      <c r="I36" s="4779">
        <v>2182</v>
      </c>
      <c r="J36" s="4780">
        <v>27366</v>
      </c>
    </row>
    <row r="37" spans="1:11" ht="15.95" customHeight="1">
      <c r="A37" s="7717"/>
      <c r="B37" s="4840" t="s">
        <v>22</v>
      </c>
      <c r="C37" s="4745">
        <v>817170</v>
      </c>
      <c r="D37" s="4779">
        <v>785629</v>
      </c>
      <c r="E37" s="4779">
        <v>702670</v>
      </c>
      <c r="F37" s="4779">
        <v>24433</v>
      </c>
      <c r="G37" s="4779">
        <v>16</v>
      </c>
      <c r="H37" s="4779">
        <v>56066</v>
      </c>
      <c r="I37" s="4779">
        <v>2444</v>
      </c>
      <c r="J37" s="4780">
        <v>31541</v>
      </c>
    </row>
    <row r="38" spans="1:11" ht="15.95" customHeight="1">
      <c r="A38" s="7717"/>
      <c r="B38" s="4840" t="s">
        <v>23</v>
      </c>
      <c r="C38" s="4739">
        <v>895495</v>
      </c>
      <c r="D38" s="4777">
        <v>860673</v>
      </c>
      <c r="E38" s="4777">
        <v>765726</v>
      </c>
      <c r="F38" s="4777">
        <v>28021</v>
      </c>
      <c r="G38" s="4777">
        <v>19</v>
      </c>
      <c r="H38" s="4777">
        <v>64050</v>
      </c>
      <c r="I38" s="4777">
        <v>2857</v>
      </c>
      <c r="J38" s="4778">
        <v>34822</v>
      </c>
    </row>
    <row r="39" spans="1:11" ht="15.95" customHeight="1">
      <c r="A39" s="7717"/>
      <c r="B39" s="4840" t="s">
        <v>24</v>
      </c>
      <c r="C39" s="4739">
        <v>1027121</v>
      </c>
      <c r="D39" s="4777">
        <v>982072</v>
      </c>
      <c r="E39" s="4777">
        <v>876468</v>
      </c>
      <c r="F39" s="4777">
        <v>30853</v>
      </c>
      <c r="G39" s="4777">
        <v>40</v>
      </c>
      <c r="H39" s="4777">
        <v>71652</v>
      </c>
      <c r="I39" s="4777">
        <v>3059</v>
      </c>
      <c r="J39" s="4778">
        <v>45049</v>
      </c>
    </row>
    <row r="40" spans="1:11" ht="15.95" customHeight="1" thickBot="1">
      <c r="A40" s="7717"/>
      <c r="B40" s="4857" t="s">
        <v>25</v>
      </c>
      <c r="C40" s="4747">
        <v>1161379</v>
      </c>
      <c r="D40" s="4781">
        <v>1114019</v>
      </c>
      <c r="E40" s="4781">
        <v>993221</v>
      </c>
      <c r="F40" s="4781">
        <v>34463</v>
      </c>
      <c r="G40" s="4781">
        <v>37</v>
      </c>
      <c r="H40" s="4781">
        <v>82721</v>
      </c>
      <c r="I40" s="4781">
        <v>3577</v>
      </c>
      <c r="J40" s="4782">
        <v>47360</v>
      </c>
    </row>
    <row r="41" spans="1:11" ht="15.95" customHeight="1">
      <c r="A41" s="7440">
        <v>2010</v>
      </c>
      <c r="B41" s="4833" t="s">
        <v>14</v>
      </c>
      <c r="C41" s="4730">
        <v>143351</v>
      </c>
      <c r="D41" s="4774">
        <v>141336</v>
      </c>
      <c r="E41" s="4774">
        <v>129020</v>
      </c>
      <c r="F41" s="4774">
        <v>5463</v>
      </c>
      <c r="G41" s="4776" t="s">
        <v>9</v>
      </c>
      <c r="H41" s="4774">
        <v>6713</v>
      </c>
      <c r="I41" s="4774">
        <v>140</v>
      </c>
      <c r="J41" s="4775">
        <v>2015</v>
      </c>
    </row>
    <row r="42" spans="1:11" ht="15.95" customHeight="1">
      <c r="A42" s="7441"/>
      <c r="B42" s="4840" t="s">
        <v>15</v>
      </c>
      <c r="C42" s="4739">
        <v>262284</v>
      </c>
      <c r="D42" s="4777">
        <v>256116</v>
      </c>
      <c r="E42" s="4777">
        <v>234370</v>
      </c>
      <c r="F42" s="4777">
        <v>8714</v>
      </c>
      <c r="G42" s="4769" t="s">
        <v>9</v>
      </c>
      <c r="H42" s="4777">
        <v>12834</v>
      </c>
      <c r="I42" s="4777">
        <v>198</v>
      </c>
      <c r="J42" s="4768">
        <v>6168</v>
      </c>
    </row>
    <row r="43" spans="1:11" ht="15.95" customHeight="1">
      <c r="A43" s="7441"/>
      <c r="B43" s="4840" t="s">
        <v>16</v>
      </c>
      <c r="C43" s="4745">
        <v>372859</v>
      </c>
      <c r="D43" s="4779">
        <v>357296</v>
      </c>
      <c r="E43" s="4779">
        <v>324506</v>
      </c>
      <c r="F43" s="4779">
        <v>11857</v>
      </c>
      <c r="G43" s="4783" t="s">
        <v>9</v>
      </c>
      <c r="H43" s="4779">
        <v>20602</v>
      </c>
      <c r="I43" s="4779">
        <v>331</v>
      </c>
      <c r="J43" s="4780">
        <v>15563</v>
      </c>
    </row>
    <row r="44" spans="1:11" ht="15.95" customHeight="1">
      <c r="A44" s="7441"/>
      <c r="B44" s="4840" t="s">
        <v>17</v>
      </c>
      <c r="C44" s="4732">
        <v>457555</v>
      </c>
      <c r="D44" s="4767">
        <v>438700</v>
      </c>
      <c r="E44" s="4767">
        <v>394662</v>
      </c>
      <c r="F44" s="4767">
        <v>15793</v>
      </c>
      <c r="G44" s="4783" t="s">
        <v>9</v>
      </c>
      <c r="H44" s="4767">
        <v>27624</v>
      </c>
      <c r="I44" s="4767">
        <v>621</v>
      </c>
      <c r="J44" s="4768">
        <v>18855</v>
      </c>
    </row>
    <row r="45" spans="1:11" ht="15.95" customHeight="1">
      <c r="A45" s="7441"/>
      <c r="B45" s="4840" t="s">
        <v>18</v>
      </c>
      <c r="C45" s="4732">
        <v>591808</v>
      </c>
      <c r="D45" s="4767">
        <v>568496</v>
      </c>
      <c r="E45" s="4767">
        <v>513903</v>
      </c>
      <c r="F45" s="4767">
        <v>19126</v>
      </c>
      <c r="G45" s="4767">
        <v>2</v>
      </c>
      <c r="H45" s="4767">
        <v>34213</v>
      </c>
      <c r="I45" s="4767">
        <v>1252</v>
      </c>
      <c r="J45" s="4768">
        <v>23312</v>
      </c>
    </row>
    <row r="46" spans="1:11" ht="15.95" customHeight="1">
      <c r="A46" s="7441"/>
      <c r="B46" s="4840" t="s">
        <v>19</v>
      </c>
      <c r="C46" s="4732">
        <v>684447</v>
      </c>
      <c r="D46" s="4767">
        <v>659328</v>
      </c>
      <c r="E46" s="4767">
        <v>593977</v>
      </c>
      <c r="F46" s="4767">
        <v>21988</v>
      </c>
      <c r="G46" s="4767">
        <v>13</v>
      </c>
      <c r="H46" s="4767">
        <v>41638</v>
      </c>
      <c r="I46" s="4767">
        <v>1712</v>
      </c>
      <c r="J46" s="4768">
        <v>25119</v>
      </c>
    </row>
    <row r="47" spans="1:11" ht="15.95" customHeight="1">
      <c r="A47" s="7441"/>
      <c r="B47" s="4840" t="s">
        <v>20</v>
      </c>
      <c r="C47" s="4739">
        <v>782099</v>
      </c>
      <c r="D47" s="4777">
        <v>751450</v>
      </c>
      <c r="E47" s="4777">
        <v>676192</v>
      </c>
      <c r="F47" s="4777">
        <v>25225</v>
      </c>
      <c r="G47" s="4777">
        <v>13</v>
      </c>
      <c r="H47" s="4777">
        <v>48080</v>
      </c>
      <c r="I47" s="4777">
        <v>1940</v>
      </c>
      <c r="J47" s="4768">
        <v>30649</v>
      </c>
    </row>
    <row r="48" spans="1:11" ht="15.95" customHeight="1">
      <c r="A48" s="7441"/>
      <c r="B48" s="4840" t="s">
        <v>21</v>
      </c>
      <c r="C48" s="4739">
        <v>959569</v>
      </c>
      <c r="D48" s="4777">
        <v>925791</v>
      </c>
      <c r="E48" s="4777">
        <v>840321</v>
      </c>
      <c r="F48" s="4777">
        <v>28418</v>
      </c>
      <c r="G48" s="4777">
        <v>13</v>
      </c>
      <c r="H48" s="4777">
        <v>54234</v>
      </c>
      <c r="I48" s="4777">
        <v>2805</v>
      </c>
      <c r="J48" s="4768">
        <v>33778</v>
      </c>
    </row>
    <row r="49" spans="1:10" ht="15.95" customHeight="1">
      <c r="A49" s="7441"/>
      <c r="B49" s="4840" t="s">
        <v>22</v>
      </c>
      <c r="C49" s="4739">
        <v>1052782</v>
      </c>
      <c r="D49" s="4777">
        <v>1016605</v>
      </c>
      <c r="E49" s="4777">
        <v>922134</v>
      </c>
      <c r="F49" s="4777">
        <v>31614</v>
      </c>
      <c r="G49" s="4777">
        <v>13</v>
      </c>
      <c r="H49" s="4777">
        <v>59369</v>
      </c>
      <c r="I49" s="4777">
        <v>3475</v>
      </c>
      <c r="J49" s="4768">
        <v>36177</v>
      </c>
    </row>
    <row r="50" spans="1:10" ht="15.95" customHeight="1">
      <c r="A50" s="7441"/>
      <c r="B50" s="4840" t="s">
        <v>23</v>
      </c>
      <c r="C50" s="4739">
        <v>1154553</v>
      </c>
      <c r="D50" s="4777">
        <v>1104788</v>
      </c>
      <c r="E50" s="4777">
        <v>1001432</v>
      </c>
      <c r="F50" s="4777">
        <v>34802</v>
      </c>
      <c r="G50" s="4777">
        <v>14</v>
      </c>
      <c r="H50" s="4777">
        <v>64890</v>
      </c>
      <c r="I50" s="4777">
        <v>3650</v>
      </c>
      <c r="J50" s="4778">
        <v>49765</v>
      </c>
    </row>
    <row r="51" spans="1:10" ht="15.95" customHeight="1">
      <c r="A51" s="7441"/>
      <c r="B51" s="4840" t="s">
        <v>24</v>
      </c>
      <c r="C51" s="4739">
        <v>1317935</v>
      </c>
      <c r="D51" s="4777">
        <v>1263355</v>
      </c>
      <c r="E51" s="4777">
        <v>1150506</v>
      </c>
      <c r="F51" s="4777">
        <v>39178</v>
      </c>
      <c r="G51" s="4777">
        <v>33</v>
      </c>
      <c r="H51" s="4777">
        <v>69259</v>
      </c>
      <c r="I51" s="4777">
        <v>4379</v>
      </c>
      <c r="J51" s="4778">
        <v>54580</v>
      </c>
    </row>
    <row r="52" spans="1:10" ht="15.95" customHeight="1" thickBot="1">
      <c r="A52" s="7441"/>
      <c r="B52" s="4857" t="s">
        <v>25</v>
      </c>
      <c r="C52" s="4747">
        <v>1424104</v>
      </c>
      <c r="D52" s="4781">
        <v>1366083</v>
      </c>
      <c r="E52" s="4781">
        <v>1243374</v>
      </c>
      <c r="F52" s="4781">
        <v>42742</v>
      </c>
      <c r="G52" s="4781">
        <v>68</v>
      </c>
      <c r="H52" s="4781">
        <v>75141</v>
      </c>
      <c r="I52" s="4781">
        <v>4758</v>
      </c>
      <c r="J52" s="4782">
        <v>58021</v>
      </c>
    </row>
    <row r="53" spans="1:10" ht="15.95" customHeight="1">
      <c r="A53" s="7444">
        <v>2011</v>
      </c>
      <c r="B53" s="4833" t="s">
        <v>14</v>
      </c>
      <c r="C53" s="4737">
        <v>152871</v>
      </c>
      <c r="D53" s="4784">
        <v>150351</v>
      </c>
      <c r="E53" s="4784">
        <v>140709</v>
      </c>
      <c r="F53" s="4784">
        <v>5526</v>
      </c>
      <c r="G53" s="4776" t="s">
        <v>9</v>
      </c>
      <c r="H53" s="4784">
        <v>3808</v>
      </c>
      <c r="I53" s="4784">
        <v>308</v>
      </c>
      <c r="J53" s="4785">
        <v>2520</v>
      </c>
    </row>
    <row r="54" spans="1:10" ht="15.95" customHeight="1">
      <c r="A54" s="7445"/>
      <c r="B54" s="4840" t="s">
        <v>15</v>
      </c>
      <c r="C54" s="4739">
        <v>284065</v>
      </c>
      <c r="D54" s="4777">
        <v>276390</v>
      </c>
      <c r="E54" s="4777">
        <v>259925</v>
      </c>
      <c r="F54" s="4777">
        <v>8644</v>
      </c>
      <c r="G54" s="4769" t="s">
        <v>9</v>
      </c>
      <c r="H54" s="4777">
        <v>7136</v>
      </c>
      <c r="I54" s="4777">
        <v>685</v>
      </c>
      <c r="J54" s="4778">
        <v>7675</v>
      </c>
    </row>
    <row r="55" spans="1:10" ht="15.95" customHeight="1">
      <c r="A55" s="7445"/>
      <c r="B55" s="4840" t="s">
        <v>16</v>
      </c>
      <c r="C55" s="4739">
        <v>395097</v>
      </c>
      <c r="D55" s="4777">
        <v>375998</v>
      </c>
      <c r="E55" s="4777">
        <v>351963</v>
      </c>
      <c r="F55" s="4777">
        <v>11380</v>
      </c>
      <c r="G55" s="4769" t="s">
        <v>9</v>
      </c>
      <c r="H55" s="4777">
        <v>11518</v>
      </c>
      <c r="I55" s="4777">
        <v>1137</v>
      </c>
      <c r="J55" s="4778">
        <v>19099</v>
      </c>
    </row>
    <row r="56" spans="1:10" ht="15.95" customHeight="1">
      <c r="A56" s="7445"/>
      <c r="B56" s="4840" t="s">
        <v>17</v>
      </c>
      <c r="C56" s="4739">
        <v>484307</v>
      </c>
      <c r="D56" s="4777">
        <v>461438</v>
      </c>
      <c r="E56" s="4777">
        <v>428362</v>
      </c>
      <c r="F56" s="4777">
        <v>14381</v>
      </c>
      <c r="G56" s="4769" t="s">
        <v>9</v>
      </c>
      <c r="H56" s="4777">
        <v>17435</v>
      </c>
      <c r="I56" s="4777">
        <v>1260</v>
      </c>
      <c r="J56" s="4778">
        <v>22869</v>
      </c>
    </row>
    <row r="57" spans="1:10" ht="15.95" customHeight="1">
      <c r="A57" s="7445"/>
      <c r="B57" s="4840" t="s">
        <v>18</v>
      </c>
      <c r="C57" s="4739">
        <v>657183</v>
      </c>
      <c r="D57" s="4777">
        <v>628826</v>
      </c>
      <c r="E57" s="4777">
        <v>583316</v>
      </c>
      <c r="F57" s="4777">
        <v>17579</v>
      </c>
      <c r="G57" s="4769" t="s">
        <v>9</v>
      </c>
      <c r="H57" s="4777">
        <v>24585</v>
      </c>
      <c r="I57" s="4777">
        <v>3346</v>
      </c>
      <c r="J57" s="4778">
        <v>28357</v>
      </c>
    </row>
    <row r="58" spans="1:10" ht="15.95" customHeight="1">
      <c r="A58" s="7445"/>
      <c r="B58" s="4840" t="s">
        <v>19</v>
      </c>
      <c r="C58" s="4739">
        <v>811641</v>
      </c>
      <c r="D58" s="4777">
        <v>779323</v>
      </c>
      <c r="E58" s="4777">
        <v>718259</v>
      </c>
      <c r="F58" s="4777">
        <v>20809</v>
      </c>
      <c r="G58" s="4769" t="s">
        <v>9</v>
      </c>
      <c r="H58" s="4777">
        <v>36497</v>
      </c>
      <c r="I58" s="4777">
        <v>3758</v>
      </c>
      <c r="J58" s="4778">
        <v>32318</v>
      </c>
    </row>
    <row r="59" spans="1:10" ht="15.95" customHeight="1">
      <c r="A59" s="7445"/>
      <c r="B59" s="4840" t="s">
        <v>20</v>
      </c>
      <c r="C59" s="4739">
        <v>915126</v>
      </c>
      <c r="D59" s="4777">
        <v>878789</v>
      </c>
      <c r="E59" s="4777">
        <v>808266</v>
      </c>
      <c r="F59" s="4777">
        <v>23774</v>
      </c>
      <c r="G59" s="4769" t="s">
        <v>9</v>
      </c>
      <c r="H59" s="4777">
        <v>42740</v>
      </c>
      <c r="I59" s="4777">
        <v>4009</v>
      </c>
      <c r="J59" s="4778">
        <v>36337</v>
      </c>
    </row>
    <row r="60" spans="1:10" ht="15.95" customHeight="1">
      <c r="A60" s="7445"/>
      <c r="B60" s="4840" t="s">
        <v>21</v>
      </c>
      <c r="C60" s="4739">
        <v>1139437</v>
      </c>
      <c r="D60" s="4777">
        <v>1099475</v>
      </c>
      <c r="E60" s="4777">
        <v>1017854</v>
      </c>
      <c r="F60" s="4777">
        <v>27581</v>
      </c>
      <c r="G60" s="4769" t="s">
        <v>9</v>
      </c>
      <c r="H60" s="4777">
        <v>49091</v>
      </c>
      <c r="I60" s="4777">
        <v>4949</v>
      </c>
      <c r="J60" s="4778">
        <v>39962</v>
      </c>
    </row>
    <row r="61" spans="1:10" ht="15.95" customHeight="1">
      <c r="A61" s="7445"/>
      <c r="B61" s="4840" t="s">
        <v>22</v>
      </c>
      <c r="C61" s="4739">
        <v>1268322</v>
      </c>
      <c r="D61" s="4777">
        <v>1220750</v>
      </c>
      <c r="E61" s="4777">
        <v>1126727</v>
      </c>
      <c r="F61" s="4777">
        <v>31125</v>
      </c>
      <c r="G61" s="4769" t="s">
        <v>9</v>
      </c>
      <c r="H61" s="4777">
        <v>57776</v>
      </c>
      <c r="I61" s="4777">
        <v>5122</v>
      </c>
      <c r="J61" s="4778">
        <v>47572</v>
      </c>
    </row>
    <row r="62" spans="1:10" ht="15.95" customHeight="1">
      <c r="A62" s="7445"/>
      <c r="B62" s="4840" t="s">
        <v>23</v>
      </c>
      <c r="C62" s="4739">
        <v>1379840</v>
      </c>
      <c r="D62" s="4777">
        <v>1325411</v>
      </c>
      <c r="E62" s="4777">
        <v>1222911</v>
      </c>
      <c r="F62" s="4777">
        <v>33836</v>
      </c>
      <c r="G62" s="4769" t="s">
        <v>9</v>
      </c>
      <c r="H62" s="4777">
        <v>63351</v>
      </c>
      <c r="I62" s="4777">
        <v>5313</v>
      </c>
      <c r="J62" s="4778">
        <v>54429</v>
      </c>
    </row>
    <row r="63" spans="1:10" ht="15.95" customHeight="1">
      <c r="A63" s="7445"/>
      <c r="B63" s="4840" t="s">
        <v>24</v>
      </c>
      <c r="C63" s="4739">
        <v>1577409</v>
      </c>
      <c r="D63" s="4777">
        <v>1517695</v>
      </c>
      <c r="E63" s="4777">
        <v>1402905</v>
      </c>
      <c r="F63" s="4777">
        <v>36634</v>
      </c>
      <c r="G63" s="4769" t="s">
        <v>9</v>
      </c>
      <c r="H63" s="4777">
        <v>71754</v>
      </c>
      <c r="I63" s="4777">
        <v>6402</v>
      </c>
      <c r="J63" s="4778">
        <v>59714</v>
      </c>
    </row>
    <row r="64" spans="1:10" ht="15.95" customHeight="1" thickBot="1">
      <c r="A64" s="7446"/>
      <c r="B64" s="4857" t="s">
        <v>25</v>
      </c>
      <c r="C64" s="4747">
        <v>1709222</v>
      </c>
      <c r="D64" s="4781">
        <v>1629484</v>
      </c>
      <c r="E64" s="4781">
        <v>1504190</v>
      </c>
      <c r="F64" s="4781">
        <v>39810</v>
      </c>
      <c r="G64" s="4772" t="s">
        <v>9</v>
      </c>
      <c r="H64" s="4781">
        <v>78867</v>
      </c>
      <c r="I64" s="4781">
        <v>6617</v>
      </c>
      <c r="J64" s="4782">
        <v>79738</v>
      </c>
    </row>
    <row r="65" spans="1:10" ht="15.95" customHeight="1">
      <c r="A65" s="7899">
        <v>2012</v>
      </c>
      <c r="B65" s="4786" t="s">
        <v>14</v>
      </c>
      <c r="C65" s="4737">
        <v>190119</v>
      </c>
      <c r="D65" s="4784">
        <v>184697</v>
      </c>
      <c r="E65" s="4784">
        <v>169788</v>
      </c>
      <c r="F65" s="4784">
        <v>5991</v>
      </c>
      <c r="G65" s="4776" t="s">
        <v>9</v>
      </c>
      <c r="H65" s="4784">
        <v>8508</v>
      </c>
      <c r="I65" s="4784">
        <v>410</v>
      </c>
      <c r="J65" s="4785">
        <v>5422</v>
      </c>
    </row>
    <row r="66" spans="1:10" ht="15.95" customHeight="1">
      <c r="A66" s="7900"/>
      <c r="B66" s="4787" t="s">
        <v>15</v>
      </c>
      <c r="C66" s="4739">
        <v>349111</v>
      </c>
      <c r="D66" s="4777">
        <v>335625</v>
      </c>
      <c r="E66" s="4777">
        <v>309674</v>
      </c>
      <c r="F66" s="4777">
        <v>9812</v>
      </c>
      <c r="G66" s="4769" t="s">
        <v>9</v>
      </c>
      <c r="H66" s="4777">
        <v>15172</v>
      </c>
      <c r="I66" s="4777">
        <v>967</v>
      </c>
      <c r="J66" s="4778">
        <v>13486</v>
      </c>
    </row>
    <row r="67" spans="1:10" ht="15.95" customHeight="1">
      <c r="A67" s="7900"/>
      <c r="B67" s="4787" t="s">
        <v>16</v>
      </c>
      <c r="C67" s="4739">
        <v>463215</v>
      </c>
      <c r="D67" s="4777">
        <v>441715</v>
      </c>
      <c r="E67" s="4777">
        <v>405522</v>
      </c>
      <c r="F67" s="4777">
        <v>12637</v>
      </c>
      <c r="G67" s="4769" t="s">
        <v>9</v>
      </c>
      <c r="H67" s="4777">
        <v>22410</v>
      </c>
      <c r="I67" s="4777">
        <v>1146</v>
      </c>
      <c r="J67" s="4778">
        <v>21500</v>
      </c>
    </row>
    <row r="68" spans="1:10" ht="15.95" customHeight="1">
      <c r="A68" s="7900"/>
      <c r="B68" s="4787" t="s">
        <v>17</v>
      </c>
      <c r="C68" s="4739">
        <v>560959</v>
      </c>
      <c r="D68" s="4777">
        <v>534991</v>
      </c>
      <c r="E68" s="4777">
        <v>490455</v>
      </c>
      <c r="F68" s="4777">
        <v>13337</v>
      </c>
      <c r="G68" s="4769" t="s">
        <v>9</v>
      </c>
      <c r="H68" s="4777">
        <v>29338</v>
      </c>
      <c r="I68" s="4777">
        <v>1861</v>
      </c>
      <c r="J68" s="4778">
        <v>25968</v>
      </c>
    </row>
    <row r="69" spans="1:10" ht="15.95" customHeight="1">
      <c r="A69" s="7900"/>
      <c r="B69" s="4787" t="s">
        <v>18</v>
      </c>
      <c r="C69" s="4739">
        <v>752151</v>
      </c>
      <c r="D69" s="4777">
        <v>710035</v>
      </c>
      <c r="E69" s="4777">
        <v>653720</v>
      </c>
      <c r="F69" s="4777">
        <v>16799</v>
      </c>
      <c r="G69" s="4769" t="s">
        <v>9</v>
      </c>
      <c r="H69" s="4777">
        <v>37260</v>
      </c>
      <c r="I69" s="4777">
        <v>2256</v>
      </c>
      <c r="J69" s="4778">
        <v>42116</v>
      </c>
    </row>
    <row r="70" spans="1:10" ht="15.95" customHeight="1">
      <c r="A70" s="7900"/>
      <c r="B70" s="4787" t="s">
        <v>19</v>
      </c>
      <c r="C70" s="4739">
        <v>862106</v>
      </c>
      <c r="D70" s="4777">
        <v>814724</v>
      </c>
      <c r="E70" s="4777">
        <v>748259</v>
      </c>
      <c r="F70" s="4777">
        <v>19783</v>
      </c>
      <c r="G70" s="4769" t="s">
        <v>9</v>
      </c>
      <c r="H70" s="4777">
        <v>43577</v>
      </c>
      <c r="I70" s="4777">
        <v>3105</v>
      </c>
      <c r="J70" s="4778">
        <v>47382</v>
      </c>
    </row>
    <row r="71" spans="1:10" ht="15.95" customHeight="1">
      <c r="A71" s="7900"/>
      <c r="B71" s="4787" t="s">
        <v>20</v>
      </c>
      <c r="C71" s="4749">
        <v>1017235</v>
      </c>
      <c r="D71" s="4788">
        <v>963781</v>
      </c>
      <c r="E71" s="4788">
        <v>885576</v>
      </c>
      <c r="F71" s="4788">
        <v>22970</v>
      </c>
      <c r="G71" s="4769" t="s">
        <v>9</v>
      </c>
      <c r="H71" s="4788">
        <v>51776</v>
      </c>
      <c r="I71" s="4788">
        <v>3459</v>
      </c>
      <c r="J71" s="4789">
        <v>53454</v>
      </c>
    </row>
    <row r="72" spans="1:10" ht="15.95" customHeight="1">
      <c r="A72" s="7900"/>
      <c r="B72" s="4787" t="s">
        <v>21</v>
      </c>
      <c r="C72" s="4749">
        <v>1207196</v>
      </c>
      <c r="D72" s="4788">
        <v>1147691</v>
      </c>
      <c r="E72" s="4788">
        <v>1060133</v>
      </c>
      <c r="F72" s="4788">
        <v>26439</v>
      </c>
      <c r="G72" s="4769" t="s">
        <v>9</v>
      </c>
      <c r="H72" s="4788">
        <v>57259</v>
      </c>
      <c r="I72" s="4788">
        <v>3860</v>
      </c>
      <c r="J72" s="4789">
        <v>59505</v>
      </c>
    </row>
    <row r="73" spans="1:10" ht="15.95" customHeight="1">
      <c r="A73" s="7900"/>
      <c r="B73" s="4787" t="s">
        <v>22</v>
      </c>
      <c r="C73" s="4749">
        <v>1323985</v>
      </c>
      <c r="D73" s="4788">
        <v>1258938</v>
      </c>
      <c r="E73" s="4788">
        <v>1161462</v>
      </c>
      <c r="F73" s="4788">
        <v>29488</v>
      </c>
      <c r="G73" s="4769" t="s">
        <v>9</v>
      </c>
      <c r="H73" s="4788">
        <v>63716</v>
      </c>
      <c r="I73" s="4788">
        <v>4272</v>
      </c>
      <c r="J73" s="4789">
        <v>65047</v>
      </c>
    </row>
    <row r="74" spans="1:10" ht="15.95" customHeight="1">
      <c r="A74" s="7900"/>
      <c r="B74" s="4787" t="s">
        <v>23</v>
      </c>
      <c r="C74" s="4749">
        <v>1448932</v>
      </c>
      <c r="D74" s="4788">
        <v>1378934</v>
      </c>
      <c r="E74" s="4788">
        <v>1270175</v>
      </c>
      <c r="F74" s="4788">
        <v>32419</v>
      </c>
      <c r="G74" s="4769" t="s">
        <v>9</v>
      </c>
      <c r="H74" s="4788">
        <v>71716</v>
      </c>
      <c r="I74" s="4788">
        <v>4624</v>
      </c>
      <c r="J74" s="4789">
        <v>69998</v>
      </c>
    </row>
    <row r="75" spans="1:10" ht="15.95" customHeight="1">
      <c r="A75" s="7900"/>
      <c r="B75" s="4787" t="s">
        <v>24</v>
      </c>
      <c r="C75" s="4749">
        <v>1660666</v>
      </c>
      <c r="D75" s="4788">
        <v>1576514</v>
      </c>
      <c r="E75" s="4788">
        <v>1455329</v>
      </c>
      <c r="F75" s="4788">
        <v>35441</v>
      </c>
      <c r="G75" s="4769" t="s">
        <v>9</v>
      </c>
      <c r="H75" s="4788">
        <v>80887</v>
      </c>
      <c r="I75" s="4788">
        <v>4857</v>
      </c>
      <c r="J75" s="4789">
        <v>84152</v>
      </c>
    </row>
    <row r="76" spans="1:10" ht="15.95" customHeight="1" thickBot="1">
      <c r="A76" s="7901"/>
      <c r="B76" s="4790" t="s">
        <v>25</v>
      </c>
      <c r="C76" s="4791">
        <v>1798883</v>
      </c>
      <c r="D76" s="4792">
        <v>1704597</v>
      </c>
      <c r="E76" s="4792">
        <v>1571713</v>
      </c>
      <c r="F76" s="4792">
        <v>38813</v>
      </c>
      <c r="G76" s="4793" t="s">
        <v>9</v>
      </c>
      <c r="H76" s="4792">
        <v>88605</v>
      </c>
      <c r="I76" s="4792">
        <v>5466</v>
      </c>
      <c r="J76" s="4794">
        <v>94286</v>
      </c>
    </row>
    <row r="77" spans="1:10" ht="15.95" customHeight="1">
      <c r="A77" s="7899">
        <v>2013</v>
      </c>
      <c r="B77" s="4786" t="s">
        <v>14</v>
      </c>
      <c r="C77" s="4737">
        <v>204844</v>
      </c>
      <c r="D77" s="4784">
        <v>198907</v>
      </c>
      <c r="E77" s="4784">
        <v>184189</v>
      </c>
      <c r="F77" s="4784">
        <v>6139</v>
      </c>
      <c r="G77" s="4776"/>
      <c r="H77" s="4784">
        <v>7989</v>
      </c>
      <c r="I77" s="4784">
        <v>590</v>
      </c>
      <c r="J77" s="4785">
        <v>5937</v>
      </c>
    </row>
    <row r="78" spans="1:10" ht="15.95" customHeight="1">
      <c r="A78" s="7900"/>
      <c r="B78" s="4787" t="s">
        <v>15</v>
      </c>
      <c r="C78" s="4739">
        <v>381586</v>
      </c>
      <c r="D78" s="4777">
        <v>369453</v>
      </c>
      <c r="E78" s="4777">
        <v>344854</v>
      </c>
      <c r="F78" s="4777">
        <v>9435</v>
      </c>
      <c r="G78" s="4769"/>
      <c r="H78" s="4777">
        <v>14423</v>
      </c>
      <c r="I78" s="4777">
        <v>741</v>
      </c>
      <c r="J78" s="4778">
        <v>12133</v>
      </c>
    </row>
    <row r="79" spans="1:10" ht="15.95" customHeight="1">
      <c r="A79" s="7900"/>
      <c r="B79" s="4787" t="s">
        <v>16</v>
      </c>
      <c r="C79" s="4739">
        <v>505215</v>
      </c>
      <c r="D79" s="4777">
        <v>482510</v>
      </c>
      <c r="E79" s="4777">
        <v>445451</v>
      </c>
      <c r="F79" s="4777">
        <v>12578</v>
      </c>
      <c r="G79" s="4769"/>
      <c r="H79" s="4777">
        <v>21595</v>
      </c>
      <c r="I79" s="4777">
        <v>2886</v>
      </c>
      <c r="J79" s="4778">
        <v>22705</v>
      </c>
    </row>
    <row r="80" spans="1:10" ht="15.95" customHeight="1">
      <c r="A80" s="7900"/>
      <c r="B80" s="4787" t="s">
        <v>17</v>
      </c>
      <c r="C80" s="4739">
        <v>646796</v>
      </c>
      <c r="D80" s="4777">
        <v>616358</v>
      </c>
      <c r="E80" s="4777">
        <v>567088</v>
      </c>
      <c r="F80" s="4777">
        <v>16554</v>
      </c>
      <c r="G80" s="4769">
        <v>0</v>
      </c>
      <c r="H80" s="4777">
        <v>29425</v>
      </c>
      <c r="I80" s="4777">
        <v>3291</v>
      </c>
      <c r="J80" s="4778">
        <v>30438</v>
      </c>
    </row>
    <row r="81" spans="1:10" ht="15.95" customHeight="1">
      <c r="A81" s="7900"/>
      <c r="B81" s="4787" t="s">
        <v>18</v>
      </c>
      <c r="C81" s="4739">
        <v>822277</v>
      </c>
      <c r="D81" s="4777">
        <v>785980</v>
      </c>
      <c r="E81" s="4777">
        <v>724053</v>
      </c>
      <c r="F81" s="4777">
        <v>19980</v>
      </c>
      <c r="G81" s="4769">
        <v>5</v>
      </c>
      <c r="H81" s="4777">
        <v>38199</v>
      </c>
      <c r="I81" s="4777">
        <v>3743</v>
      </c>
      <c r="J81" s="4778">
        <v>36297</v>
      </c>
    </row>
    <row r="82" spans="1:10" ht="15.95" customHeight="1">
      <c r="A82" s="7900"/>
      <c r="B82" s="4787" t="s">
        <v>19</v>
      </c>
      <c r="C82" s="4739">
        <v>953248</v>
      </c>
      <c r="D82" s="4777">
        <v>911378</v>
      </c>
      <c r="E82" s="4777">
        <v>837031</v>
      </c>
      <c r="F82" s="4777">
        <v>23422</v>
      </c>
      <c r="G82" s="4769">
        <v>11</v>
      </c>
      <c r="H82" s="4777">
        <v>46606</v>
      </c>
      <c r="I82" s="4777">
        <v>4308</v>
      </c>
      <c r="J82" s="4778">
        <v>41870</v>
      </c>
    </row>
    <row r="83" spans="1:10" ht="15.95" customHeight="1">
      <c r="A83" s="7900"/>
      <c r="B83" s="4787" t="s">
        <v>20</v>
      </c>
      <c r="C83" s="4749">
        <v>1139859</v>
      </c>
      <c r="D83" s="4788">
        <v>1090073</v>
      </c>
      <c r="E83" s="4788">
        <v>999686</v>
      </c>
      <c r="F83" s="4788">
        <v>27199</v>
      </c>
      <c r="G83" s="4769">
        <v>29</v>
      </c>
      <c r="H83" s="4788">
        <v>56925</v>
      </c>
      <c r="I83" s="4788">
        <v>6234</v>
      </c>
      <c r="J83" s="4789">
        <v>49786</v>
      </c>
    </row>
    <row r="84" spans="1:10" ht="15.95" customHeight="1">
      <c r="A84" s="7900"/>
      <c r="B84" s="4787" t="s">
        <v>21</v>
      </c>
      <c r="C84" s="4749">
        <v>1347009</v>
      </c>
      <c r="D84" s="4788">
        <v>1288886</v>
      </c>
      <c r="E84" s="4788">
        <v>1185874</v>
      </c>
      <c r="F84" s="4788">
        <v>31339</v>
      </c>
      <c r="G84" s="4769">
        <v>28</v>
      </c>
      <c r="H84" s="4788">
        <v>63428</v>
      </c>
      <c r="I84" s="4788">
        <v>8217</v>
      </c>
      <c r="J84" s="4789">
        <v>58123</v>
      </c>
    </row>
    <row r="85" spans="1:10" ht="15.95" customHeight="1">
      <c r="A85" s="7900"/>
      <c r="B85" s="4787" t="s">
        <v>22</v>
      </c>
      <c r="C85" s="4749">
        <v>1506806</v>
      </c>
      <c r="D85" s="4788">
        <v>1437627</v>
      </c>
      <c r="E85" s="4788">
        <v>1319832</v>
      </c>
      <c r="F85" s="4788">
        <v>35047</v>
      </c>
      <c r="G85" s="4769">
        <v>29</v>
      </c>
      <c r="H85" s="4788">
        <v>74021</v>
      </c>
      <c r="I85" s="4788">
        <v>8698</v>
      </c>
      <c r="J85" s="4789">
        <v>69179</v>
      </c>
    </row>
    <row r="86" spans="1:10" ht="15.95" customHeight="1">
      <c r="A86" s="7900"/>
      <c r="B86" s="4787" t="s">
        <v>23</v>
      </c>
      <c r="C86" s="4749">
        <v>1647247</v>
      </c>
      <c r="D86" s="4788">
        <v>1571358</v>
      </c>
      <c r="E86" s="4788">
        <v>1441813</v>
      </c>
      <c r="F86" s="4788">
        <v>38858</v>
      </c>
      <c r="G86" s="4769">
        <v>29</v>
      </c>
      <c r="H86" s="4788">
        <v>81647</v>
      </c>
      <c r="I86" s="4788">
        <v>9011</v>
      </c>
      <c r="J86" s="4789">
        <v>75889</v>
      </c>
    </row>
    <row r="87" spans="1:10" ht="15.95" customHeight="1">
      <c r="A87" s="7900"/>
      <c r="B87" s="4787" t="s">
        <v>24</v>
      </c>
      <c r="C87" s="4749">
        <v>1909446</v>
      </c>
      <c r="D87" s="4788">
        <v>1822520</v>
      </c>
      <c r="E87" s="4788">
        <v>1677882</v>
      </c>
      <c r="F87" s="4788">
        <v>42258</v>
      </c>
      <c r="G87" s="4769">
        <v>25</v>
      </c>
      <c r="H87" s="4788">
        <v>92050</v>
      </c>
      <c r="I87" s="4788">
        <v>10305</v>
      </c>
      <c r="J87" s="4789">
        <v>86926</v>
      </c>
    </row>
    <row r="88" spans="1:10" ht="15.95" customHeight="1" thickBot="1">
      <c r="A88" s="7902"/>
      <c r="B88" s="4795" t="s">
        <v>25</v>
      </c>
      <c r="C88" s="4753">
        <v>2108006</v>
      </c>
      <c r="D88" s="4796">
        <v>1985766</v>
      </c>
      <c r="E88" s="4796">
        <v>1825210</v>
      </c>
      <c r="F88" s="4796">
        <v>46468</v>
      </c>
      <c r="G88" s="4797">
        <v>8</v>
      </c>
      <c r="H88" s="4796">
        <v>102638</v>
      </c>
      <c r="I88" s="4796">
        <v>11442</v>
      </c>
      <c r="J88" s="4798">
        <v>122240</v>
      </c>
    </row>
    <row r="89" spans="1:10" ht="19.5" customHeight="1" thickTop="1">
      <c r="A89" s="4249"/>
      <c r="B89" s="4799"/>
      <c r="C89" s="4800"/>
      <c r="D89" s="4800"/>
      <c r="E89" s="4800"/>
      <c r="F89" s="4800"/>
      <c r="G89" s="4801"/>
      <c r="H89" s="4800"/>
      <c r="I89" s="4800"/>
      <c r="J89" s="4800"/>
    </row>
    <row r="90" spans="1:10" ht="16.5" customHeight="1">
      <c r="A90" s="7422" t="s">
        <v>4303</v>
      </c>
      <c r="B90" s="7422"/>
      <c r="C90" s="7422"/>
      <c r="D90" s="7422"/>
      <c r="E90" s="7422"/>
      <c r="F90" s="7422"/>
      <c r="G90" s="7422"/>
      <c r="H90" s="7422"/>
      <c r="I90" s="7422"/>
      <c r="J90" s="7422"/>
    </row>
    <row r="91" spans="1:10" ht="16.5" customHeight="1">
      <c r="A91" s="7344" t="s">
        <v>4167</v>
      </c>
      <c r="B91" s="7344"/>
      <c r="C91" s="7344"/>
      <c r="D91" s="7344"/>
      <c r="E91" s="7344"/>
      <c r="F91" s="7344"/>
      <c r="G91" s="7344"/>
      <c r="H91" s="7344"/>
      <c r="I91" s="7344"/>
      <c r="J91" s="7344"/>
    </row>
    <row r="92" spans="1:10" ht="16.5" customHeight="1">
      <c r="A92" s="7344" t="s">
        <v>4304</v>
      </c>
      <c r="B92" s="7344"/>
      <c r="C92" s="7344"/>
      <c r="D92" s="7344"/>
      <c r="E92" s="7344"/>
      <c r="F92" s="7344"/>
      <c r="G92" s="7344"/>
      <c r="H92" s="7344"/>
      <c r="I92" s="7344"/>
      <c r="J92" s="3113"/>
    </row>
    <row r="93" spans="1:10" ht="16.5" customHeight="1">
      <c r="A93" s="7344" t="s">
        <v>4292</v>
      </c>
      <c r="B93" s="7344"/>
      <c r="C93" s="7344"/>
      <c r="D93" s="7344"/>
      <c r="E93" s="7344"/>
      <c r="F93" s="7344"/>
      <c r="G93" s="7344"/>
      <c r="H93" s="7344"/>
      <c r="I93" s="7344"/>
      <c r="J93" s="7344"/>
    </row>
    <row r="94" spans="1:10" ht="16.5" customHeight="1">
      <c r="A94" s="4321"/>
      <c r="B94" s="4321"/>
      <c r="C94" s="4321"/>
      <c r="D94" s="4321"/>
      <c r="E94" s="4321"/>
      <c r="F94" s="4321"/>
      <c r="G94" s="4321"/>
      <c r="H94" s="4321"/>
      <c r="I94" s="4321"/>
    </row>
    <row r="95" spans="1:10">
      <c r="C95" s="3062"/>
      <c r="E95" s="3062"/>
      <c r="G95" s="3062"/>
    </row>
    <row r="96" spans="1:10" ht="20.25" customHeight="1">
      <c r="C96" s="7702" t="s">
        <v>3</v>
      </c>
      <c r="D96" s="7702"/>
      <c r="E96" s="3062"/>
      <c r="G96" s="3062"/>
    </row>
    <row r="97" spans="3:7">
      <c r="C97" s="3062"/>
      <c r="E97" s="3062"/>
      <c r="G97" s="3062"/>
    </row>
  </sheetData>
  <mergeCells count="14">
    <mergeCell ref="A93:J93"/>
    <mergeCell ref="C96:D96"/>
    <mergeCell ref="A53:A64"/>
    <mergeCell ref="A65:A76"/>
    <mergeCell ref="A77:A88"/>
    <mergeCell ref="A90:J90"/>
    <mergeCell ref="A91:J91"/>
    <mergeCell ref="A92:I92"/>
    <mergeCell ref="A41:A52"/>
    <mergeCell ref="A2:J2"/>
    <mergeCell ref="A3:J3"/>
    <mergeCell ref="A5:A16"/>
    <mergeCell ref="A17:A28"/>
    <mergeCell ref="A29:A40"/>
  </mergeCells>
  <hyperlinks>
    <hyperlink ref="A1" r:id="rId1"/>
  </hyperlinks>
  <pageMargins left="0.70866141732283472" right="0.55118110236220474" top="0.62992125984251968" bottom="0.31496062992125984" header="0.51181102362204722" footer="0.19685039370078741"/>
  <pageSetup paperSize="9" scale="34" fitToHeight="0" orientation="landscape" r:id="rId2"/>
  <headerFooter alignWithMargins="0">
    <oddFooter>&amp;R280</oddFooter>
  </headerFooter>
  <colBreaks count="1" manualBreakCount="1">
    <brk id="10" max="1048575" man="1"/>
  </colBreaks>
  <drawing r:id="rId3"/>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71"/>
  <dimension ref="A1:K32"/>
  <sheetViews>
    <sheetView view="pageBreakPreview" zoomScale="60" zoomScaleNormal="100" workbookViewId="0">
      <selection activeCell="H15" sqref="H15"/>
    </sheetView>
  </sheetViews>
  <sheetFormatPr defaultRowHeight="12.75"/>
  <cols>
    <col min="1" max="1" width="12.140625" style="3137" customWidth="1"/>
    <col min="2" max="2" width="18.28515625" style="3137" customWidth="1"/>
    <col min="3" max="3" width="14.5703125" style="3137" customWidth="1"/>
    <col min="4" max="4" width="14.42578125" style="3137" customWidth="1"/>
    <col min="5" max="8" width="14.85546875" style="3137" customWidth="1"/>
    <col min="9" max="9" width="15" style="3137" customWidth="1"/>
    <col min="10" max="11" width="13.42578125" style="3137" customWidth="1"/>
    <col min="12" max="256" width="9.140625" style="3062"/>
    <col min="257" max="257" width="12.140625" style="3062" customWidth="1"/>
    <col min="258" max="258" width="18.28515625" style="3062" customWidth="1"/>
    <col min="259" max="259" width="14.5703125" style="3062" customWidth="1"/>
    <col min="260" max="260" width="14.42578125" style="3062" customWidth="1"/>
    <col min="261" max="264" width="14.85546875" style="3062" customWidth="1"/>
    <col min="265" max="265" width="15" style="3062" customWidth="1"/>
    <col min="266" max="267" width="13.42578125" style="3062" customWidth="1"/>
    <col min="268" max="512" width="9.140625" style="3062"/>
    <col min="513" max="513" width="12.140625" style="3062" customWidth="1"/>
    <col min="514" max="514" width="18.28515625" style="3062" customWidth="1"/>
    <col min="515" max="515" width="14.5703125" style="3062" customWidth="1"/>
    <col min="516" max="516" width="14.42578125" style="3062" customWidth="1"/>
    <col min="517" max="520" width="14.85546875" style="3062" customWidth="1"/>
    <col min="521" max="521" width="15" style="3062" customWidth="1"/>
    <col min="522" max="523" width="13.42578125" style="3062" customWidth="1"/>
    <col min="524" max="768" width="9.140625" style="3062"/>
    <col min="769" max="769" width="12.140625" style="3062" customWidth="1"/>
    <col min="770" max="770" width="18.28515625" style="3062" customWidth="1"/>
    <col min="771" max="771" width="14.5703125" style="3062" customWidth="1"/>
    <col min="772" max="772" width="14.42578125" style="3062" customWidth="1"/>
    <col min="773" max="776" width="14.85546875" style="3062" customWidth="1"/>
    <col min="777" max="777" width="15" style="3062" customWidth="1"/>
    <col min="778" max="779" width="13.42578125" style="3062" customWidth="1"/>
    <col min="780" max="1024" width="9.140625" style="3062"/>
    <col min="1025" max="1025" width="12.140625" style="3062" customWidth="1"/>
    <col min="1026" max="1026" width="18.28515625" style="3062" customWidth="1"/>
    <col min="1027" max="1027" width="14.5703125" style="3062" customWidth="1"/>
    <col min="1028" max="1028" width="14.42578125" style="3062" customWidth="1"/>
    <col min="1029" max="1032" width="14.85546875" style="3062" customWidth="1"/>
    <col min="1033" max="1033" width="15" style="3062" customWidth="1"/>
    <col min="1034" max="1035" width="13.42578125" style="3062" customWidth="1"/>
    <col min="1036" max="1280" width="9.140625" style="3062"/>
    <col min="1281" max="1281" width="12.140625" style="3062" customWidth="1"/>
    <col min="1282" max="1282" width="18.28515625" style="3062" customWidth="1"/>
    <col min="1283" max="1283" width="14.5703125" style="3062" customWidth="1"/>
    <col min="1284" max="1284" width="14.42578125" style="3062" customWidth="1"/>
    <col min="1285" max="1288" width="14.85546875" style="3062" customWidth="1"/>
    <col min="1289" max="1289" width="15" style="3062" customWidth="1"/>
    <col min="1290" max="1291" width="13.42578125" style="3062" customWidth="1"/>
    <col min="1292" max="1536" width="9.140625" style="3062"/>
    <col min="1537" max="1537" width="12.140625" style="3062" customWidth="1"/>
    <col min="1538" max="1538" width="18.28515625" style="3062" customWidth="1"/>
    <col min="1539" max="1539" width="14.5703125" style="3062" customWidth="1"/>
    <col min="1540" max="1540" width="14.42578125" style="3062" customWidth="1"/>
    <col min="1541" max="1544" width="14.85546875" style="3062" customWidth="1"/>
    <col min="1545" max="1545" width="15" style="3062" customWidth="1"/>
    <col min="1546" max="1547" width="13.42578125" style="3062" customWidth="1"/>
    <col min="1548" max="1792" width="9.140625" style="3062"/>
    <col min="1793" max="1793" width="12.140625" style="3062" customWidth="1"/>
    <col min="1794" max="1794" width="18.28515625" style="3062" customWidth="1"/>
    <col min="1795" max="1795" width="14.5703125" style="3062" customWidth="1"/>
    <col min="1796" max="1796" width="14.42578125" style="3062" customWidth="1"/>
    <col min="1797" max="1800" width="14.85546875" style="3062" customWidth="1"/>
    <col min="1801" max="1801" width="15" style="3062" customWidth="1"/>
    <col min="1802" max="1803" width="13.42578125" style="3062" customWidth="1"/>
    <col min="1804" max="2048" width="9.140625" style="3062"/>
    <col min="2049" max="2049" width="12.140625" style="3062" customWidth="1"/>
    <col min="2050" max="2050" width="18.28515625" style="3062" customWidth="1"/>
    <col min="2051" max="2051" width="14.5703125" style="3062" customWidth="1"/>
    <col min="2052" max="2052" width="14.42578125" style="3062" customWidth="1"/>
    <col min="2053" max="2056" width="14.85546875" style="3062" customWidth="1"/>
    <col min="2057" max="2057" width="15" style="3062" customWidth="1"/>
    <col min="2058" max="2059" width="13.42578125" style="3062" customWidth="1"/>
    <col min="2060" max="2304" width="9.140625" style="3062"/>
    <col min="2305" max="2305" width="12.140625" style="3062" customWidth="1"/>
    <col min="2306" max="2306" width="18.28515625" style="3062" customWidth="1"/>
    <col min="2307" max="2307" width="14.5703125" style="3062" customWidth="1"/>
    <col min="2308" max="2308" width="14.42578125" style="3062" customWidth="1"/>
    <col min="2309" max="2312" width="14.85546875" style="3062" customWidth="1"/>
    <col min="2313" max="2313" width="15" style="3062" customWidth="1"/>
    <col min="2314" max="2315" width="13.42578125" style="3062" customWidth="1"/>
    <col min="2316" max="2560" width="9.140625" style="3062"/>
    <col min="2561" max="2561" width="12.140625" style="3062" customWidth="1"/>
    <col min="2562" max="2562" width="18.28515625" style="3062" customWidth="1"/>
    <col min="2563" max="2563" width="14.5703125" style="3062" customWidth="1"/>
    <col min="2564" max="2564" width="14.42578125" style="3062" customWidth="1"/>
    <col min="2565" max="2568" width="14.85546875" style="3062" customWidth="1"/>
    <col min="2569" max="2569" width="15" style="3062" customWidth="1"/>
    <col min="2570" max="2571" width="13.42578125" style="3062" customWidth="1"/>
    <col min="2572" max="2816" width="9.140625" style="3062"/>
    <col min="2817" max="2817" width="12.140625" style="3062" customWidth="1"/>
    <col min="2818" max="2818" width="18.28515625" style="3062" customWidth="1"/>
    <col min="2819" max="2819" width="14.5703125" style="3062" customWidth="1"/>
    <col min="2820" max="2820" width="14.42578125" style="3062" customWidth="1"/>
    <col min="2821" max="2824" width="14.85546875" style="3062" customWidth="1"/>
    <col min="2825" max="2825" width="15" style="3062" customWidth="1"/>
    <col min="2826" max="2827" width="13.42578125" style="3062" customWidth="1"/>
    <col min="2828" max="3072" width="9.140625" style="3062"/>
    <col min="3073" max="3073" width="12.140625" style="3062" customWidth="1"/>
    <col min="3074" max="3074" width="18.28515625" style="3062" customWidth="1"/>
    <col min="3075" max="3075" width="14.5703125" style="3062" customWidth="1"/>
    <col min="3076" max="3076" width="14.42578125" style="3062" customWidth="1"/>
    <col min="3077" max="3080" width="14.85546875" style="3062" customWidth="1"/>
    <col min="3081" max="3081" width="15" style="3062" customWidth="1"/>
    <col min="3082" max="3083" width="13.42578125" style="3062" customWidth="1"/>
    <col min="3084" max="3328" width="9.140625" style="3062"/>
    <col min="3329" max="3329" width="12.140625" style="3062" customWidth="1"/>
    <col min="3330" max="3330" width="18.28515625" style="3062" customWidth="1"/>
    <col min="3331" max="3331" width="14.5703125" style="3062" customWidth="1"/>
    <col min="3332" max="3332" width="14.42578125" style="3062" customWidth="1"/>
    <col min="3333" max="3336" width="14.85546875" style="3062" customWidth="1"/>
    <col min="3337" max="3337" width="15" style="3062" customWidth="1"/>
    <col min="3338" max="3339" width="13.42578125" style="3062" customWidth="1"/>
    <col min="3340" max="3584" width="9.140625" style="3062"/>
    <col min="3585" max="3585" width="12.140625" style="3062" customWidth="1"/>
    <col min="3586" max="3586" width="18.28515625" style="3062" customWidth="1"/>
    <col min="3587" max="3587" width="14.5703125" style="3062" customWidth="1"/>
    <col min="3588" max="3588" width="14.42578125" style="3062" customWidth="1"/>
    <col min="3589" max="3592" width="14.85546875" style="3062" customWidth="1"/>
    <col min="3593" max="3593" width="15" style="3062" customWidth="1"/>
    <col min="3594" max="3595" width="13.42578125" style="3062" customWidth="1"/>
    <col min="3596" max="3840" width="9.140625" style="3062"/>
    <col min="3841" max="3841" width="12.140625" style="3062" customWidth="1"/>
    <col min="3842" max="3842" width="18.28515625" style="3062" customWidth="1"/>
    <col min="3843" max="3843" width="14.5703125" style="3062" customWidth="1"/>
    <col min="3844" max="3844" width="14.42578125" style="3062" customWidth="1"/>
    <col min="3845" max="3848" width="14.85546875" style="3062" customWidth="1"/>
    <col min="3849" max="3849" width="15" style="3062" customWidth="1"/>
    <col min="3850" max="3851" width="13.42578125" style="3062" customWidth="1"/>
    <col min="3852" max="4096" width="9.140625" style="3062"/>
    <col min="4097" max="4097" width="12.140625" style="3062" customWidth="1"/>
    <col min="4098" max="4098" width="18.28515625" style="3062" customWidth="1"/>
    <col min="4099" max="4099" width="14.5703125" style="3062" customWidth="1"/>
    <col min="4100" max="4100" width="14.42578125" style="3062" customWidth="1"/>
    <col min="4101" max="4104" width="14.85546875" style="3062" customWidth="1"/>
    <col min="4105" max="4105" width="15" style="3062" customWidth="1"/>
    <col min="4106" max="4107" width="13.42578125" style="3062" customWidth="1"/>
    <col min="4108" max="4352" width="9.140625" style="3062"/>
    <col min="4353" max="4353" width="12.140625" style="3062" customWidth="1"/>
    <col min="4354" max="4354" width="18.28515625" style="3062" customWidth="1"/>
    <col min="4355" max="4355" width="14.5703125" style="3062" customWidth="1"/>
    <col min="4356" max="4356" width="14.42578125" style="3062" customWidth="1"/>
    <col min="4357" max="4360" width="14.85546875" style="3062" customWidth="1"/>
    <col min="4361" max="4361" width="15" style="3062" customWidth="1"/>
    <col min="4362" max="4363" width="13.42578125" style="3062" customWidth="1"/>
    <col min="4364" max="4608" width="9.140625" style="3062"/>
    <col min="4609" max="4609" width="12.140625" style="3062" customWidth="1"/>
    <col min="4610" max="4610" width="18.28515625" style="3062" customWidth="1"/>
    <col min="4611" max="4611" width="14.5703125" style="3062" customWidth="1"/>
    <col min="4612" max="4612" width="14.42578125" style="3062" customWidth="1"/>
    <col min="4613" max="4616" width="14.85546875" style="3062" customWidth="1"/>
    <col min="4617" max="4617" width="15" style="3062" customWidth="1"/>
    <col min="4618" max="4619" width="13.42578125" style="3062" customWidth="1"/>
    <col min="4620" max="4864" width="9.140625" style="3062"/>
    <col min="4865" max="4865" width="12.140625" style="3062" customWidth="1"/>
    <col min="4866" max="4866" width="18.28515625" style="3062" customWidth="1"/>
    <col min="4867" max="4867" width="14.5703125" style="3062" customWidth="1"/>
    <col min="4868" max="4868" width="14.42578125" style="3062" customWidth="1"/>
    <col min="4869" max="4872" width="14.85546875" style="3062" customWidth="1"/>
    <col min="4873" max="4873" width="15" style="3062" customWidth="1"/>
    <col min="4874" max="4875" width="13.42578125" style="3062" customWidth="1"/>
    <col min="4876" max="5120" width="9.140625" style="3062"/>
    <col min="5121" max="5121" width="12.140625" style="3062" customWidth="1"/>
    <col min="5122" max="5122" width="18.28515625" style="3062" customWidth="1"/>
    <col min="5123" max="5123" width="14.5703125" style="3062" customWidth="1"/>
    <col min="5124" max="5124" width="14.42578125" style="3062" customWidth="1"/>
    <col min="5125" max="5128" width="14.85546875" style="3062" customWidth="1"/>
    <col min="5129" max="5129" width="15" style="3062" customWidth="1"/>
    <col min="5130" max="5131" width="13.42578125" style="3062" customWidth="1"/>
    <col min="5132" max="5376" width="9.140625" style="3062"/>
    <col min="5377" max="5377" width="12.140625" style="3062" customWidth="1"/>
    <col min="5378" max="5378" width="18.28515625" style="3062" customWidth="1"/>
    <col min="5379" max="5379" width="14.5703125" style="3062" customWidth="1"/>
    <col min="5380" max="5380" width="14.42578125" style="3062" customWidth="1"/>
    <col min="5381" max="5384" width="14.85546875" style="3062" customWidth="1"/>
    <col min="5385" max="5385" width="15" style="3062" customWidth="1"/>
    <col min="5386" max="5387" width="13.42578125" style="3062" customWidth="1"/>
    <col min="5388" max="5632" width="9.140625" style="3062"/>
    <col min="5633" max="5633" width="12.140625" style="3062" customWidth="1"/>
    <col min="5634" max="5634" width="18.28515625" style="3062" customWidth="1"/>
    <col min="5635" max="5635" width="14.5703125" style="3062" customWidth="1"/>
    <col min="5636" max="5636" width="14.42578125" style="3062" customWidth="1"/>
    <col min="5637" max="5640" width="14.85546875" style="3062" customWidth="1"/>
    <col min="5641" max="5641" width="15" style="3062" customWidth="1"/>
    <col min="5642" max="5643" width="13.42578125" style="3062" customWidth="1"/>
    <col min="5644" max="5888" width="9.140625" style="3062"/>
    <col min="5889" max="5889" width="12.140625" style="3062" customWidth="1"/>
    <col min="5890" max="5890" width="18.28515625" style="3062" customWidth="1"/>
    <col min="5891" max="5891" width="14.5703125" style="3062" customWidth="1"/>
    <col min="5892" max="5892" width="14.42578125" style="3062" customWidth="1"/>
    <col min="5893" max="5896" width="14.85546875" style="3062" customWidth="1"/>
    <col min="5897" max="5897" width="15" style="3062" customWidth="1"/>
    <col min="5898" max="5899" width="13.42578125" style="3062" customWidth="1"/>
    <col min="5900" max="6144" width="9.140625" style="3062"/>
    <col min="6145" max="6145" width="12.140625" style="3062" customWidth="1"/>
    <col min="6146" max="6146" width="18.28515625" style="3062" customWidth="1"/>
    <col min="6147" max="6147" width="14.5703125" style="3062" customWidth="1"/>
    <col min="6148" max="6148" width="14.42578125" style="3062" customWidth="1"/>
    <col min="6149" max="6152" width="14.85546875" style="3062" customWidth="1"/>
    <col min="6153" max="6153" width="15" style="3062" customWidth="1"/>
    <col min="6154" max="6155" width="13.42578125" style="3062" customWidth="1"/>
    <col min="6156" max="6400" width="9.140625" style="3062"/>
    <col min="6401" max="6401" width="12.140625" style="3062" customWidth="1"/>
    <col min="6402" max="6402" width="18.28515625" style="3062" customWidth="1"/>
    <col min="6403" max="6403" width="14.5703125" style="3062" customWidth="1"/>
    <col min="6404" max="6404" width="14.42578125" style="3062" customWidth="1"/>
    <col min="6405" max="6408" width="14.85546875" style="3062" customWidth="1"/>
    <col min="6409" max="6409" width="15" style="3062" customWidth="1"/>
    <col min="6410" max="6411" width="13.42578125" style="3062" customWidth="1"/>
    <col min="6412" max="6656" width="9.140625" style="3062"/>
    <col min="6657" max="6657" width="12.140625" style="3062" customWidth="1"/>
    <col min="6658" max="6658" width="18.28515625" style="3062" customWidth="1"/>
    <col min="6659" max="6659" width="14.5703125" style="3062" customWidth="1"/>
    <col min="6660" max="6660" width="14.42578125" style="3062" customWidth="1"/>
    <col min="6661" max="6664" width="14.85546875" style="3062" customWidth="1"/>
    <col min="6665" max="6665" width="15" style="3062" customWidth="1"/>
    <col min="6666" max="6667" width="13.42578125" style="3062" customWidth="1"/>
    <col min="6668" max="6912" width="9.140625" style="3062"/>
    <col min="6913" max="6913" width="12.140625" style="3062" customWidth="1"/>
    <col min="6914" max="6914" width="18.28515625" style="3062" customWidth="1"/>
    <col min="6915" max="6915" width="14.5703125" style="3062" customWidth="1"/>
    <col min="6916" max="6916" width="14.42578125" style="3062" customWidth="1"/>
    <col min="6917" max="6920" width="14.85546875" style="3062" customWidth="1"/>
    <col min="6921" max="6921" width="15" style="3062" customWidth="1"/>
    <col min="6922" max="6923" width="13.42578125" style="3062" customWidth="1"/>
    <col min="6924" max="7168" width="9.140625" style="3062"/>
    <col min="7169" max="7169" width="12.140625" style="3062" customWidth="1"/>
    <col min="7170" max="7170" width="18.28515625" style="3062" customWidth="1"/>
    <col min="7171" max="7171" width="14.5703125" style="3062" customWidth="1"/>
    <col min="7172" max="7172" width="14.42578125" style="3062" customWidth="1"/>
    <col min="7173" max="7176" width="14.85546875" style="3062" customWidth="1"/>
    <col min="7177" max="7177" width="15" style="3062" customWidth="1"/>
    <col min="7178" max="7179" width="13.42578125" style="3062" customWidth="1"/>
    <col min="7180" max="7424" width="9.140625" style="3062"/>
    <col min="7425" max="7425" width="12.140625" style="3062" customWidth="1"/>
    <col min="7426" max="7426" width="18.28515625" style="3062" customWidth="1"/>
    <col min="7427" max="7427" width="14.5703125" style="3062" customWidth="1"/>
    <col min="7428" max="7428" width="14.42578125" style="3062" customWidth="1"/>
    <col min="7429" max="7432" width="14.85546875" style="3062" customWidth="1"/>
    <col min="7433" max="7433" width="15" style="3062" customWidth="1"/>
    <col min="7434" max="7435" width="13.42578125" style="3062" customWidth="1"/>
    <col min="7436" max="7680" width="9.140625" style="3062"/>
    <col min="7681" max="7681" width="12.140625" style="3062" customWidth="1"/>
    <col min="7682" max="7682" width="18.28515625" style="3062" customWidth="1"/>
    <col min="7683" max="7683" width="14.5703125" style="3062" customWidth="1"/>
    <col min="7684" max="7684" width="14.42578125" style="3062" customWidth="1"/>
    <col min="7685" max="7688" width="14.85546875" style="3062" customWidth="1"/>
    <col min="7689" max="7689" width="15" style="3062" customWidth="1"/>
    <col min="7690" max="7691" width="13.42578125" style="3062" customWidth="1"/>
    <col min="7692" max="7936" width="9.140625" style="3062"/>
    <col min="7937" max="7937" width="12.140625" style="3062" customWidth="1"/>
    <col min="7938" max="7938" width="18.28515625" style="3062" customWidth="1"/>
    <col min="7939" max="7939" width="14.5703125" style="3062" customWidth="1"/>
    <col min="7940" max="7940" width="14.42578125" style="3062" customWidth="1"/>
    <col min="7941" max="7944" width="14.85546875" style="3062" customWidth="1"/>
    <col min="7945" max="7945" width="15" style="3062" customWidth="1"/>
    <col min="7946" max="7947" width="13.42578125" style="3062" customWidth="1"/>
    <col min="7948" max="8192" width="9.140625" style="3062"/>
    <col min="8193" max="8193" width="12.140625" style="3062" customWidth="1"/>
    <col min="8194" max="8194" width="18.28515625" style="3062" customWidth="1"/>
    <col min="8195" max="8195" width="14.5703125" style="3062" customWidth="1"/>
    <col min="8196" max="8196" width="14.42578125" style="3062" customWidth="1"/>
    <col min="8197" max="8200" width="14.85546875" style="3062" customWidth="1"/>
    <col min="8201" max="8201" width="15" style="3062" customWidth="1"/>
    <col min="8202" max="8203" width="13.42578125" style="3062" customWidth="1"/>
    <col min="8204" max="8448" width="9.140625" style="3062"/>
    <col min="8449" max="8449" width="12.140625" style="3062" customWidth="1"/>
    <col min="8450" max="8450" width="18.28515625" style="3062" customWidth="1"/>
    <col min="8451" max="8451" width="14.5703125" style="3062" customWidth="1"/>
    <col min="8452" max="8452" width="14.42578125" style="3062" customWidth="1"/>
    <col min="8453" max="8456" width="14.85546875" style="3062" customWidth="1"/>
    <col min="8457" max="8457" width="15" style="3062" customWidth="1"/>
    <col min="8458" max="8459" width="13.42578125" style="3062" customWidth="1"/>
    <col min="8460" max="8704" width="9.140625" style="3062"/>
    <col min="8705" max="8705" width="12.140625" style="3062" customWidth="1"/>
    <col min="8706" max="8706" width="18.28515625" style="3062" customWidth="1"/>
    <col min="8707" max="8707" width="14.5703125" style="3062" customWidth="1"/>
    <col min="8708" max="8708" width="14.42578125" style="3062" customWidth="1"/>
    <col min="8709" max="8712" width="14.85546875" style="3062" customWidth="1"/>
    <col min="8713" max="8713" width="15" style="3062" customWidth="1"/>
    <col min="8714" max="8715" width="13.42578125" style="3062" customWidth="1"/>
    <col min="8716" max="8960" width="9.140625" style="3062"/>
    <col min="8961" max="8961" width="12.140625" style="3062" customWidth="1"/>
    <col min="8962" max="8962" width="18.28515625" style="3062" customWidth="1"/>
    <col min="8963" max="8963" width="14.5703125" style="3062" customWidth="1"/>
    <col min="8964" max="8964" width="14.42578125" style="3062" customWidth="1"/>
    <col min="8965" max="8968" width="14.85546875" style="3062" customWidth="1"/>
    <col min="8969" max="8969" width="15" style="3062" customWidth="1"/>
    <col min="8970" max="8971" width="13.42578125" style="3062" customWidth="1"/>
    <col min="8972" max="9216" width="9.140625" style="3062"/>
    <col min="9217" max="9217" width="12.140625" style="3062" customWidth="1"/>
    <col min="9218" max="9218" width="18.28515625" style="3062" customWidth="1"/>
    <col min="9219" max="9219" width="14.5703125" style="3062" customWidth="1"/>
    <col min="9220" max="9220" width="14.42578125" style="3062" customWidth="1"/>
    <col min="9221" max="9224" width="14.85546875" style="3062" customWidth="1"/>
    <col min="9225" max="9225" width="15" style="3062" customWidth="1"/>
    <col min="9226" max="9227" width="13.42578125" style="3062" customWidth="1"/>
    <col min="9228" max="9472" width="9.140625" style="3062"/>
    <col min="9473" max="9473" width="12.140625" style="3062" customWidth="1"/>
    <col min="9474" max="9474" width="18.28515625" style="3062" customWidth="1"/>
    <col min="9475" max="9475" width="14.5703125" style="3062" customWidth="1"/>
    <col min="9476" max="9476" width="14.42578125" style="3062" customWidth="1"/>
    <col min="9477" max="9480" width="14.85546875" style="3062" customWidth="1"/>
    <col min="9481" max="9481" width="15" style="3062" customWidth="1"/>
    <col min="9482" max="9483" width="13.42578125" style="3062" customWidth="1"/>
    <col min="9484" max="9728" width="9.140625" style="3062"/>
    <col min="9729" max="9729" width="12.140625" style="3062" customWidth="1"/>
    <col min="9730" max="9730" width="18.28515625" style="3062" customWidth="1"/>
    <col min="9731" max="9731" width="14.5703125" style="3062" customWidth="1"/>
    <col min="9732" max="9732" width="14.42578125" style="3062" customWidth="1"/>
    <col min="9733" max="9736" width="14.85546875" style="3062" customWidth="1"/>
    <col min="9737" max="9737" width="15" style="3062" customWidth="1"/>
    <col min="9738" max="9739" width="13.42578125" style="3062" customWidth="1"/>
    <col min="9740" max="9984" width="9.140625" style="3062"/>
    <col min="9985" max="9985" width="12.140625" style="3062" customWidth="1"/>
    <col min="9986" max="9986" width="18.28515625" style="3062" customWidth="1"/>
    <col min="9987" max="9987" width="14.5703125" style="3062" customWidth="1"/>
    <col min="9988" max="9988" width="14.42578125" style="3062" customWidth="1"/>
    <col min="9989" max="9992" width="14.85546875" style="3062" customWidth="1"/>
    <col min="9993" max="9993" width="15" style="3062" customWidth="1"/>
    <col min="9994" max="9995" width="13.42578125" style="3062" customWidth="1"/>
    <col min="9996" max="10240" width="9.140625" style="3062"/>
    <col min="10241" max="10241" width="12.140625" style="3062" customWidth="1"/>
    <col min="10242" max="10242" width="18.28515625" style="3062" customWidth="1"/>
    <col min="10243" max="10243" width="14.5703125" style="3062" customWidth="1"/>
    <col min="10244" max="10244" width="14.42578125" style="3062" customWidth="1"/>
    <col min="10245" max="10248" width="14.85546875" style="3062" customWidth="1"/>
    <col min="10249" max="10249" width="15" style="3062" customWidth="1"/>
    <col min="10250" max="10251" width="13.42578125" style="3062" customWidth="1"/>
    <col min="10252" max="10496" width="9.140625" style="3062"/>
    <col min="10497" max="10497" width="12.140625" style="3062" customWidth="1"/>
    <col min="10498" max="10498" width="18.28515625" style="3062" customWidth="1"/>
    <col min="10499" max="10499" width="14.5703125" style="3062" customWidth="1"/>
    <col min="10500" max="10500" width="14.42578125" style="3062" customWidth="1"/>
    <col min="10501" max="10504" width="14.85546875" style="3062" customWidth="1"/>
    <col min="10505" max="10505" width="15" style="3062" customWidth="1"/>
    <col min="10506" max="10507" width="13.42578125" style="3062" customWidth="1"/>
    <col min="10508" max="10752" width="9.140625" style="3062"/>
    <col min="10753" max="10753" width="12.140625" style="3062" customWidth="1"/>
    <col min="10754" max="10754" width="18.28515625" style="3062" customWidth="1"/>
    <col min="10755" max="10755" width="14.5703125" style="3062" customWidth="1"/>
    <col min="10756" max="10756" width="14.42578125" style="3062" customWidth="1"/>
    <col min="10757" max="10760" width="14.85546875" style="3062" customWidth="1"/>
    <col min="10761" max="10761" width="15" style="3062" customWidth="1"/>
    <col min="10762" max="10763" width="13.42578125" style="3062" customWidth="1"/>
    <col min="10764" max="11008" width="9.140625" style="3062"/>
    <col min="11009" max="11009" width="12.140625" style="3062" customWidth="1"/>
    <col min="11010" max="11010" width="18.28515625" style="3062" customWidth="1"/>
    <col min="11011" max="11011" width="14.5703125" style="3062" customWidth="1"/>
    <col min="11012" max="11012" width="14.42578125" style="3062" customWidth="1"/>
    <col min="11013" max="11016" width="14.85546875" style="3062" customWidth="1"/>
    <col min="11017" max="11017" width="15" style="3062" customWidth="1"/>
    <col min="11018" max="11019" width="13.42578125" style="3062" customWidth="1"/>
    <col min="11020" max="11264" width="9.140625" style="3062"/>
    <col min="11265" max="11265" width="12.140625" style="3062" customWidth="1"/>
    <col min="11266" max="11266" width="18.28515625" style="3062" customWidth="1"/>
    <col min="11267" max="11267" width="14.5703125" style="3062" customWidth="1"/>
    <col min="11268" max="11268" width="14.42578125" style="3062" customWidth="1"/>
    <col min="11269" max="11272" width="14.85546875" style="3062" customWidth="1"/>
    <col min="11273" max="11273" width="15" style="3062" customWidth="1"/>
    <col min="11274" max="11275" width="13.42578125" style="3062" customWidth="1"/>
    <col min="11276" max="11520" width="9.140625" style="3062"/>
    <col min="11521" max="11521" width="12.140625" style="3062" customWidth="1"/>
    <col min="11522" max="11522" width="18.28515625" style="3062" customWidth="1"/>
    <col min="11523" max="11523" width="14.5703125" style="3062" customWidth="1"/>
    <col min="11524" max="11524" width="14.42578125" style="3062" customWidth="1"/>
    <col min="11525" max="11528" width="14.85546875" style="3062" customWidth="1"/>
    <col min="11529" max="11529" width="15" style="3062" customWidth="1"/>
    <col min="11530" max="11531" width="13.42578125" style="3062" customWidth="1"/>
    <col min="11532" max="11776" width="9.140625" style="3062"/>
    <col min="11777" max="11777" width="12.140625" style="3062" customWidth="1"/>
    <col min="11778" max="11778" width="18.28515625" style="3062" customWidth="1"/>
    <col min="11779" max="11779" width="14.5703125" style="3062" customWidth="1"/>
    <col min="11780" max="11780" width="14.42578125" style="3062" customWidth="1"/>
    <col min="11781" max="11784" width="14.85546875" style="3062" customWidth="1"/>
    <col min="11785" max="11785" width="15" style="3062" customWidth="1"/>
    <col min="11786" max="11787" width="13.42578125" style="3062" customWidth="1"/>
    <col min="11788" max="12032" width="9.140625" style="3062"/>
    <col min="12033" max="12033" width="12.140625" style="3062" customWidth="1"/>
    <col min="12034" max="12034" width="18.28515625" style="3062" customWidth="1"/>
    <col min="12035" max="12035" width="14.5703125" style="3062" customWidth="1"/>
    <col min="12036" max="12036" width="14.42578125" style="3062" customWidth="1"/>
    <col min="12037" max="12040" width="14.85546875" style="3062" customWidth="1"/>
    <col min="12041" max="12041" width="15" style="3062" customWidth="1"/>
    <col min="12042" max="12043" width="13.42578125" style="3062" customWidth="1"/>
    <col min="12044" max="12288" width="9.140625" style="3062"/>
    <col min="12289" max="12289" width="12.140625" style="3062" customWidth="1"/>
    <col min="12290" max="12290" width="18.28515625" style="3062" customWidth="1"/>
    <col min="12291" max="12291" width="14.5703125" style="3062" customWidth="1"/>
    <col min="12292" max="12292" width="14.42578125" style="3062" customWidth="1"/>
    <col min="12293" max="12296" width="14.85546875" style="3062" customWidth="1"/>
    <col min="12297" max="12297" width="15" style="3062" customWidth="1"/>
    <col min="12298" max="12299" width="13.42578125" style="3062" customWidth="1"/>
    <col min="12300" max="12544" width="9.140625" style="3062"/>
    <col min="12545" max="12545" width="12.140625" style="3062" customWidth="1"/>
    <col min="12546" max="12546" width="18.28515625" style="3062" customWidth="1"/>
    <col min="12547" max="12547" width="14.5703125" style="3062" customWidth="1"/>
    <col min="12548" max="12548" width="14.42578125" style="3062" customWidth="1"/>
    <col min="12549" max="12552" width="14.85546875" style="3062" customWidth="1"/>
    <col min="12553" max="12553" width="15" style="3062" customWidth="1"/>
    <col min="12554" max="12555" width="13.42578125" style="3062" customWidth="1"/>
    <col min="12556" max="12800" width="9.140625" style="3062"/>
    <col min="12801" max="12801" width="12.140625" style="3062" customWidth="1"/>
    <col min="12802" max="12802" width="18.28515625" style="3062" customWidth="1"/>
    <col min="12803" max="12803" width="14.5703125" style="3062" customWidth="1"/>
    <col min="12804" max="12804" width="14.42578125" style="3062" customWidth="1"/>
    <col min="12805" max="12808" width="14.85546875" style="3062" customWidth="1"/>
    <col min="12809" max="12809" width="15" style="3062" customWidth="1"/>
    <col min="12810" max="12811" width="13.42578125" style="3062" customWidth="1"/>
    <col min="12812" max="13056" width="9.140625" style="3062"/>
    <col min="13057" max="13057" width="12.140625" style="3062" customWidth="1"/>
    <col min="13058" max="13058" width="18.28515625" style="3062" customWidth="1"/>
    <col min="13059" max="13059" width="14.5703125" style="3062" customWidth="1"/>
    <col min="13060" max="13060" width="14.42578125" style="3062" customWidth="1"/>
    <col min="13061" max="13064" width="14.85546875" style="3062" customWidth="1"/>
    <col min="13065" max="13065" width="15" style="3062" customWidth="1"/>
    <col min="13066" max="13067" width="13.42578125" style="3062" customWidth="1"/>
    <col min="13068" max="13312" width="9.140625" style="3062"/>
    <col min="13313" max="13313" width="12.140625" style="3062" customWidth="1"/>
    <col min="13314" max="13314" width="18.28515625" style="3062" customWidth="1"/>
    <col min="13315" max="13315" width="14.5703125" style="3062" customWidth="1"/>
    <col min="13316" max="13316" width="14.42578125" style="3062" customWidth="1"/>
    <col min="13317" max="13320" width="14.85546875" style="3062" customWidth="1"/>
    <col min="13321" max="13321" width="15" style="3062" customWidth="1"/>
    <col min="13322" max="13323" width="13.42578125" style="3062" customWidth="1"/>
    <col min="13324" max="13568" width="9.140625" style="3062"/>
    <col min="13569" max="13569" width="12.140625" style="3062" customWidth="1"/>
    <col min="13570" max="13570" width="18.28515625" style="3062" customWidth="1"/>
    <col min="13571" max="13571" width="14.5703125" style="3062" customWidth="1"/>
    <col min="13572" max="13572" width="14.42578125" style="3062" customWidth="1"/>
    <col min="13573" max="13576" width="14.85546875" style="3062" customWidth="1"/>
    <col min="13577" max="13577" width="15" style="3062" customWidth="1"/>
    <col min="13578" max="13579" width="13.42578125" style="3062" customWidth="1"/>
    <col min="13580" max="13824" width="9.140625" style="3062"/>
    <col min="13825" max="13825" width="12.140625" style="3062" customWidth="1"/>
    <col min="13826" max="13826" width="18.28515625" style="3062" customWidth="1"/>
    <col min="13827" max="13827" width="14.5703125" style="3062" customWidth="1"/>
    <col min="13828" max="13828" width="14.42578125" style="3062" customWidth="1"/>
    <col min="13829" max="13832" width="14.85546875" style="3062" customWidth="1"/>
    <col min="13833" max="13833" width="15" style="3062" customWidth="1"/>
    <col min="13834" max="13835" width="13.42578125" style="3062" customWidth="1"/>
    <col min="13836" max="14080" width="9.140625" style="3062"/>
    <col min="14081" max="14081" width="12.140625" style="3062" customWidth="1"/>
    <col min="14082" max="14082" width="18.28515625" style="3062" customWidth="1"/>
    <col min="14083" max="14083" width="14.5703125" style="3062" customWidth="1"/>
    <col min="14084" max="14084" width="14.42578125" style="3062" customWidth="1"/>
    <col min="14085" max="14088" width="14.85546875" style="3062" customWidth="1"/>
    <col min="14089" max="14089" width="15" style="3062" customWidth="1"/>
    <col min="14090" max="14091" width="13.42578125" style="3062" customWidth="1"/>
    <col min="14092" max="14336" width="9.140625" style="3062"/>
    <col min="14337" max="14337" width="12.140625" style="3062" customWidth="1"/>
    <col min="14338" max="14338" width="18.28515625" style="3062" customWidth="1"/>
    <col min="14339" max="14339" width="14.5703125" style="3062" customWidth="1"/>
    <col min="14340" max="14340" width="14.42578125" style="3062" customWidth="1"/>
    <col min="14341" max="14344" width="14.85546875" style="3062" customWidth="1"/>
    <col min="14345" max="14345" width="15" style="3062" customWidth="1"/>
    <col min="14346" max="14347" width="13.42578125" style="3062" customWidth="1"/>
    <col min="14348" max="14592" width="9.140625" style="3062"/>
    <col min="14593" max="14593" width="12.140625" style="3062" customWidth="1"/>
    <col min="14594" max="14594" width="18.28515625" style="3062" customWidth="1"/>
    <col min="14595" max="14595" width="14.5703125" style="3062" customWidth="1"/>
    <col min="14596" max="14596" width="14.42578125" style="3062" customWidth="1"/>
    <col min="14597" max="14600" width="14.85546875" style="3062" customWidth="1"/>
    <col min="14601" max="14601" width="15" style="3062" customWidth="1"/>
    <col min="14602" max="14603" width="13.42578125" style="3062" customWidth="1"/>
    <col min="14604" max="14848" width="9.140625" style="3062"/>
    <col min="14849" max="14849" width="12.140625" style="3062" customWidth="1"/>
    <col min="14850" max="14850" width="18.28515625" style="3062" customWidth="1"/>
    <col min="14851" max="14851" width="14.5703125" style="3062" customWidth="1"/>
    <col min="14852" max="14852" width="14.42578125" style="3062" customWidth="1"/>
    <col min="14853" max="14856" width="14.85546875" style="3062" customWidth="1"/>
    <col min="14857" max="14857" width="15" style="3062" customWidth="1"/>
    <col min="14858" max="14859" width="13.42578125" style="3062" customWidth="1"/>
    <col min="14860" max="15104" width="9.140625" style="3062"/>
    <col min="15105" max="15105" width="12.140625" style="3062" customWidth="1"/>
    <col min="15106" max="15106" width="18.28515625" style="3062" customWidth="1"/>
    <col min="15107" max="15107" width="14.5703125" style="3062" customWidth="1"/>
    <col min="15108" max="15108" width="14.42578125" style="3062" customWidth="1"/>
    <col min="15109" max="15112" width="14.85546875" style="3062" customWidth="1"/>
    <col min="15113" max="15113" width="15" style="3062" customWidth="1"/>
    <col min="15114" max="15115" width="13.42578125" style="3062" customWidth="1"/>
    <col min="15116" max="15360" width="9.140625" style="3062"/>
    <col min="15361" max="15361" width="12.140625" style="3062" customWidth="1"/>
    <col min="15362" max="15362" width="18.28515625" style="3062" customWidth="1"/>
    <col min="15363" max="15363" width="14.5703125" style="3062" customWidth="1"/>
    <col min="15364" max="15364" width="14.42578125" style="3062" customWidth="1"/>
    <col min="15365" max="15368" width="14.85546875" style="3062" customWidth="1"/>
    <col min="15369" max="15369" width="15" style="3062" customWidth="1"/>
    <col min="15370" max="15371" width="13.42578125" style="3062" customWidth="1"/>
    <col min="15372" max="15616" width="9.140625" style="3062"/>
    <col min="15617" max="15617" width="12.140625" style="3062" customWidth="1"/>
    <col min="15618" max="15618" width="18.28515625" style="3062" customWidth="1"/>
    <col min="15619" max="15619" width="14.5703125" style="3062" customWidth="1"/>
    <col min="15620" max="15620" width="14.42578125" style="3062" customWidth="1"/>
    <col min="15621" max="15624" width="14.85546875" style="3062" customWidth="1"/>
    <col min="15625" max="15625" width="15" style="3062" customWidth="1"/>
    <col min="15626" max="15627" width="13.42578125" style="3062" customWidth="1"/>
    <col min="15628" max="15872" width="9.140625" style="3062"/>
    <col min="15873" max="15873" width="12.140625" style="3062" customWidth="1"/>
    <col min="15874" max="15874" width="18.28515625" style="3062" customWidth="1"/>
    <col min="15875" max="15875" width="14.5703125" style="3062" customWidth="1"/>
    <col min="15876" max="15876" width="14.42578125" style="3062" customWidth="1"/>
    <col min="15877" max="15880" width="14.85546875" style="3062" customWidth="1"/>
    <col min="15881" max="15881" width="15" style="3062" customWidth="1"/>
    <col min="15882" max="15883" width="13.42578125" style="3062" customWidth="1"/>
    <col min="15884" max="16128" width="9.140625" style="3062"/>
    <col min="16129" max="16129" width="12.140625" style="3062" customWidth="1"/>
    <col min="16130" max="16130" width="18.28515625" style="3062" customWidth="1"/>
    <col min="16131" max="16131" width="14.5703125" style="3062" customWidth="1"/>
    <col min="16132" max="16132" width="14.42578125" style="3062" customWidth="1"/>
    <col min="16133" max="16136" width="14.85546875" style="3062" customWidth="1"/>
    <col min="16137" max="16137" width="15" style="3062" customWidth="1"/>
    <col min="16138" max="16139" width="13.42578125" style="3062" customWidth="1"/>
    <col min="16140" max="16384" width="9.140625" style="3062"/>
  </cols>
  <sheetData>
    <row r="1" spans="1:11" s="3136" customFormat="1" ht="17.25" customHeight="1" thickBot="1">
      <c r="A1" s="4705" t="s">
        <v>0</v>
      </c>
      <c r="K1" s="3333" t="s">
        <v>1</v>
      </c>
    </row>
    <row r="2" spans="1:11" ht="25.5" customHeight="1" thickTop="1" thickBot="1">
      <c r="A2" s="7323" t="s">
        <v>4349</v>
      </c>
      <c r="B2" s="7324"/>
      <c r="C2" s="7324"/>
      <c r="D2" s="7324"/>
      <c r="E2" s="7324"/>
      <c r="F2" s="7324"/>
      <c r="G2" s="7324"/>
      <c r="H2" s="7324"/>
      <c r="I2" s="7324"/>
      <c r="J2" s="7324"/>
      <c r="K2" s="7325"/>
    </row>
    <row r="3" spans="1:11" ht="42.75" customHeight="1" thickBot="1">
      <c r="A3" s="7887" t="s">
        <v>4305</v>
      </c>
      <c r="B3" s="7894"/>
      <c r="C3" s="7894"/>
      <c r="D3" s="7894"/>
      <c r="E3" s="7894"/>
      <c r="F3" s="7894"/>
      <c r="G3" s="7894"/>
      <c r="H3" s="7894"/>
      <c r="I3" s="7894"/>
      <c r="J3" s="7894"/>
      <c r="K3" s="7895"/>
    </row>
    <row r="4" spans="1:11" ht="43.5" customHeight="1" thickBot="1">
      <c r="A4" s="4328" t="s">
        <v>7</v>
      </c>
      <c r="B4" s="4802" t="s">
        <v>4306</v>
      </c>
      <c r="C4" s="4803" t="s">
        <v>4307</v>
      </c>
      <c r="D4" s="4803" t="s">
        <v>4308</v>
      </c>
      <c r="E4" s="4804" t="s">
        <v>4309</v>
      </c>
      <c r="F4" s="4805" t="s">
        <v>4310</v>
      </c>
      <c r="G4" s="4806" t="s">
        <v>4311</v>
      </c>
      <c r="H4" s="4805" t="s">
        <v>4312</v>
      </c>
      <c r="I4" s="4804" t="s">
        <v>4313</v>
      </c>
      <c r="J4" s="4804" t="s">
        <v>4314</v>
      </c>
      <c r="K4" s="4807" t="s">
        <v>4315</v>
      </c>
    </row>
    <row r="5" spans="1:11" s="3136" customFormat="1" ht="19.5" customHeight="1">
      <c r="A5" s="4808">
        <v>1997</v>
      </c>
      <c r="B5" s="4809">
        <v>35175</v>
      </c>
      <c r="C5" s="4810">
        <v>34378</v>
      </c>
      <c r="D5" s="4810">
        <v>31785</v>
      </c>
      <c r="E5" s="4810">
        <v>2567</v>
      </c>
      <c r="F5" s="4811" t="s">
        <v>9</v>
      </c>
      <c r="G5" s="4810">
        <v>26</v>
      </c>
      <c r="H5" s="4811" t="s">
        <v>9</v>
      </c>
      <c r="I5" s="4811" t="s">
        <v>9</v>
      </c>
      <c r="J5" s="4811" t="s">
        <v>9</v>
      </c>
      <c r="K5" s="4812">
        <v>797</v>
      </c>
    </row>
    <row r="6" spans="1:11" s="3136" customFormat="1" ht="19.5" customHeight="1">
      <c r="A6" s="4813">
        <v>1998</v>
      </c>
      <c r="B6" s="4814">
        <v>64264</v>
      </c>
      <c r="C6" s="4815">
        <v>62744</v>
      </c>
      <c r="D6" s="4815">
        <v>58851</v>
      </c>
      <c r="E6" s="4815">
        <v>3857</v>
      </c>
      <c r="F6" s="4816" t="s">
        <v>9</v>
      </c>
      <c r="G6" s="4815">
        <v>36</v>
      </c>
      <c r="H6" s="4816" t="s">
        <v>9</v>
      </c>
      <c r="I6" s="4816" t="s">
        <v>9</v>
      </c>
      <c r="J6" s="4816" t="s">
        <v>9</v>
      </c>
      <c r="K6" s="4817">
        <v>1520</v>
      </c>
    </row>
    <row r="7" spans="1:11" s="3136" customFormat="1" ht="19.5" customHeight="1">
      <c r="A7" s="4813">
        <v>1999</v>
      </c>
      <c r="B7" s="4814">
        <v>97578</v>
      </c>
      <c r="C7" s="4815">
        <v>94875</v>
      </c>
      <c r="D7" s="4815">
        <v>87253</v>
      </c>
      <c r="E7" s="4815">
        <v>7387</v>
      </c>
      <c r="F7" s="4816" t="s">
        <v>9</v>
      </c>
      <c r="G7" s="4815">
        <v>235</v>
      </c>
      <c r="H7" s="4816" t="s">
        <v>9</v>
      </c>
      <c r="I7" s="4816" t="s">
        <v>9</v>
      </c>
      <c r="J7" s="4816" t="s">
        <v>9</v>
      </c>
      <c r="K7" s="4817">
        <v>2703</v>
      </c>
    </row>
    <row r="8" spans="1:11" s="3136" customFormat="1" ht="19.5" customHeight="1">
      <c r="A8" s="4813">
        <v>2000</v>
      </c>
      <c r="B8" s="4814">
        <v>150218</v>
      </c>
      <c r="C8" s="4815">
        <v>146769</v>
      </c>
      <c r="D8" s="4815">
        <v>134113</v>
      </c>
      <c r="E8" s="4815">
        <v>12574</v>
      </c>
      <c r="F8" s="4816" t="s">
        <v>9</v>
      </c>
      <c r="G8" s="4815">
        <v>82</v>
      </c>
      <c r="H8" s="4816" t="s">
        <v>9</v>
      </c>
      <c r="I8" s="4816" t="s">
        <v>9</v>
      </c>
      <c r="J8" s="4816" t="s">
        <v>9</v>
      </c>
      <c r="K8" s="4817">
        <v>3449</v>
      </c>
    </row>
    <row r="9" spans="1:11" s="3136" customFormat="1" ht="19.5" customHeight="1">
      <c r="A9" s="4813">
        <v>2001</v>
      </c>
      <c r="B9" s="4814">
        <v>226944</v>
      </c>
      <c r="C9" s="4815">
        <v>221355</v>
      </c>
      <c r="D9" s="4815">
        <v>202332</v>
      </c>
      <c r="E9" s="4815">
        <v>18870</v>
      </c>
      <c r="F9" s="4816" t="s">
        <v>9</v>
      </c>
      <c r="G9" s="4815">
        <v>153</v>
      </c>
      <c r="H9" s="4816" t="s">
        <v>9</v>
      </c>
      <c r="I9" s="4816" t="s">
        <v>9</v>
      </c>
      <c r="J9" s="4816" t="s">
        <v>9</v>
      </c>
      <c r="K9" s="4817">
        <v>5589</v>
      </c>
    </row>
    <row r="10" spans="1:11" s="3136" customFormat="1" ht="19.5" customHeight="1">
      <c r="A10" s="4813">
        <v>2002</v>
      </c>
      <c r="B10" s="4814">
        <v>350124</v>
      </c>
      <c r="C10" s="4815">
        <v>341602</v>
      </c>
      <c r="D10" s="4815">
        <v>308740</v>
      </c>
      <c r="E10" s="4815">
        <v>31778</v>
      </c>
      <c r="F10" s="4816" t="s">
        <v>9</v>
      </c>
      <c r="G10" s="4815">
        <v>1084</v>
      </c>
      <c r="H10" s="4816" t="s">
        <v>9</v>
      </c>
      <c r="I10" s="4816" t="s">
        <v>9</v>
      </c>
      <c r="J10" s="4816" t="s">
        <v>9</v>
      </c>
      <c r="K10" s="4817">
        <v>8522</v>
      </c>
    </row>
    <row r="11" spans="1:11" s="3136" customFormat="1" ht="19.5" customHeight="1">
      <c r="A11" s="4813">
        <v>2003</v>
      </c>
      <c r="B11" s="4814">
        <v>499927</v>
      </c>
      <c r="C11" s="4815">
        <v>483824</v>
      </c>
      <c r="D11" s="4815">
        <v>440100</v>
      </c>
      <c r="E11" s="4815">
        <v>42407</v>
      </c>
      <c r="F11" s="4816" t="s">
        <v>9</v>
      </c>
      <c r="G11" s="4815">
        <v>1317</v>
      </c>
      <c r="H11" s="4816" t="s">
        <v>9</v>
      </c>
      <c r="I11" s="4816" t="s">
        <v>9</v>
      </c>
      <c r="J11" s="4816" t="s">
        <v>9</v>
      </c>
      <c r="K11" s="4817">
        <v>16103</v>
      </c>
    </row>
    <row r="12" spans="1:11" s="3136" customFormat="1" ht="19.5" customHeight="1">
      <c r="A12" s="4813">
        <v>2004</v>
      </c>
      <c r="B12" s="4818">
        <v>556528</v>
      </c>
      <c r="C12" s="4816">
        <v>538269</v>
      </c>
      <c r="D12" s="4816">
        <v>475590</v>
      </c>
      <c r="E12" s="4816">
        <v>60816</v>
      </c>
      <c r="F12" s="4816" t="s">
        <v>9</v>
      </c>
      <c r="G12" s="4816" t="s">
        <v>9</v>
      </c>
      <c r="H12" s="4816" t="s">
        <v>9</v>
      </c>
      <c r="I12" s="4816">
        <v>1863</v>
      </c>
      <c r="J12" s="4816" t="s">
        <v>9</v>
      </c>
      <c r="K12" s="4819">
        <v>18259</v>
      </c>
    </row>
    <row r="13" spans="1:11" s="3136" customFormat="1" ht="19.5" customHeight="1">
      <c r="A13" s="4813">
        <v>2005</v>
      </c>
      <c r="B13" s="4814">
        <v>669156</v>
      </c>
      <c r="C13" s="4815">
        <v>642516</v>
      </c>
      <c r="D13" s="4815">
        <v>577574</v>
      </c>
      <c r="E13" s="4815">
        <v>61273</v>
      </c>
      <c r="F13" s="4816" t="s">
        <v>9</v>
      </c>
      <c r="G13" s="4816" t="s">
        <v>9</v>
      </c>
      <c r="H13" s="4816" t="s">
        <v>9</v>
      </c>
      <c r="I13" s="4815">
        <v>3669</v>
      </c>
      <c r="J13" s="4816" t="s">
        <v>9</v>
      </c>
      <c r="K13" s="4817">
        <v>26640</v>
      </c>
    </row>
    <row r="14" spans="1:11" s="3136" customFormat="1" ht="19.5" customHeight="1">
      <c r="A14" s="4813">
        <v>2006</v>
      </c>
      <c r="B14" s="4818">
        <v>980558</v>
      </c>
      <c r="C14" s="4816">
        <v>949943</v>
      </c>
      <c r="D14" s="4816">
        <v>816504</v>
      </c>
      <c r="E14" s="4816">
        <v>127218</v>
      </c>
      <c r="F14" s="4816" t="s">
        <v>9</v>
      </c>
      <c r="G14" s="4816" t="s">
        <v>9</v>
      </c>
      <c r="H14" s="4816" t="s">
        <v>9</v>
      </c>
      <c r="I14" s="4816">
        <v>6221</v>
      </c>
      <c r="J14" s="4816" t="s">
        <v>9</v>
      </c>
      <c r="K14" s="4819">
        <v>30615</v>
      </c>
    </row>
    <row r="15" spans="1:11" s="3136" customFormat="1" ht="19.5" customHeight="1">
      <c r="A15" s="4813">
        <v>2007</v>
      </c>
      <c r="B15" s="4818">
        <v>1024829</v>
      </c>
      <c r="C15" s="4816">
        <v>991515</v>
      </c>
      <c r="D15" s="4816">
        <v>884503</v>
      </c>
      <c r="E15" s="4816" t="s">
        <v>9</v>
      </c>
      <c r="F15" s="4816">
        <v>37904</v>
      </c>
      <c r="G15" s="4816" t="s">
        <v>9</v>
      </c>
      <c r="H15" s="4816">
        <v>65747</v>
      </c>
      <c r="I15" s="4816">
        <v>3361</v>
      </c>
      <c r="J15" s="4816" t="s">
        <v>9</v>
      </c>
      <c r="K15" s="4819">
        <v>33314</v>
      </c>
    </row>
    <row r="16" spans="1:11" s="3136" customFormat="1" ht="19.5" customHeight="1">
      <c r="A16" s="4813">
        <v>2008</v>
      </c>
      <c r="B16" s="4818">
        <v>1095744</v>
      </c>
      <c r="C16" s="4816">
        <v>1050488</v>
      </c>
      <c r="D16" s="4816">
        <v>965734</v>
      </c>
      <c r="E16" s="4816" t="s">
        <v>9</v>
      </c>
      <c r="F16" s="4816">
        <v>29816</v>
      </c>
      <c r="G16" s="4816" t="s">
        <v>9</v>
      </c>
      <c r="H16" s="4816">
        <v>52635</v>
      </c>
      <c r="I16" s="4816">
        <v>2024</v>
      </c>
      <c r="J16" s="4816">
        <v>279</v>
      </c>
      <c r="K16" s="4819">
        <v>45256</v>
      </c>
    </row>
    <row r="17" spans="1:11" s="3136" customFormat="1" ht="19.5" customHeight="1">
      <c r="A17" s="4813">
        <v>2009</v>
      </c>
      <c r="B17" s="4739">
        <v>1161379</v>
      </c>
      <c r="C17" s="4777">
        <v>1114019</v>
      </c>
      <c r="D17" s="4777">
        <v>993221</v>
      </c>
      <c r="E17" s="4816" t="s">
        <v>9</v>
      </c>
      <c r="F17" s="4777">
        <v>34463</v>
      </c>
      <c r="G17" s="4816" t="s">
        <v>9</v>
      </c>
      <c r="H17" s="4777">
        <v>82721</v>
      </c>
      <c r="I17" s="4777">
        <v>3577</v>
      </c>
      <c r="J17" s="4777">
        <v>37</v>
      </c>
      <c r="K17" s="4778">
        <v>47360</v>
      </c>
    </row>
    <row r="18" spans="1:11" s="3136" customFormat="1" ht="19.5" customHeight="1">
      <c r="A18" s="4813">
        <v>2010</v>
      </c>
      <c r="B18" s="4739">
        <v>1424104</v>
      </c>
      <c r="C18" s="4777">
        <v>1366083</v>
      </c>
      <c r="D18" s="4777">
        <v>1243374</v>
      </c>
      <c r="E18" s="4816" t="s">
        <v>9</v>
      </c>
      <c r="F18" s="4777">
        <v>42742</v>
      </c>
      <c r="G18" s="4816" t="s">
        <v>9</v>
      </c>
      <c r="H18" s="4777">
        <v>75141</v>
      </c>
      <c r="I18" s="4777">
        <v>4758</v>
      </c>
      <c r="J18" s="4777">
        <v>68</v>
      </c>
      <c r="K18" s="4778">
        <v>58021</v>
      </c>
    </row>
    <row r="19" spans="1:11" s="3136" customFormat="1" ht="19.5" customHeight="1">
      <c r="A19" s="4813">
        <v>2011</v>
      </c>
      <c r="B19" s="4739">
        <v>1709222</v>
      </c>
      <c r="C19" s="4777">
        <v>1629484</v>
      </c>
      <c r="D19" s="4777">
        <v>1504190</v>
      </c>
      <c r="E19" s="4816" t="s">
        <v>9</v>
      </c>
      <c r="F19" s="4777">
        <v>39810</v>
      </c>
      <c r="G19" s="4816" t="s">
        <v>9</v>
      </c>
      <c r="H19" s="4777">
        <v>78867</v>
      </c>
      <c r="I19" s="4777">
        <v>6617</v>
      </c>
      <c r="J19" s="4816" t="s">
        <v>9</v>
      </c>
      <c r="K19" s="4778">
        <v>79738</v>
      </c>
    </row>
    <row r="20" spans="1:11" s="3136" customFormat="1" ht="19.5" customHeight="1">
      <c r="A20" s="4813">
        <v>2012</v>
      </c>
      <c r="B20" s="4739">
        <v>1798883</v>
      </c>
      <c r="C20" s="4777">
        <v>1704597</v>
      </c>
      <c r="D20" s="4777">
        <v>1571713</v>
      </c>
      <c r="E20" s="4816" t="s">
        <v>9</v>
      </c>
      <c r="F20" s="4777">
        <v>38813</v>
      </c>
      <c r="G20" s="4769" t="s">
        <v>9</v>
      </c>
      <c r="H20" s="4777">
        <v>88605</v>
      </c>
      <c r="I20" s="4777">
        <v>5466</v>
      </c>
      <c r="J20" s="4816" t="s">
        <v>9</v>
      </c>
      <c r="K20" s="4778">
        <v>94286</v>
      </c>
    </row>
    <row r="21" spans="1:11" s="3136" customFormat="1" ht="19.5" customHeight="1" thickBot="1">
      <c r="A21" s="4820">
        <v>2013</v>
      </c>
      <c r="B21" s="4753">
        <v>2108006</v>
      </c>
      <c r="C21" s="4796">
        <v>1985766</v>
      </c>
      <c r="D21" s="4796">
        <v>1825210</v>
      </c>
      <c r="E21" s="4821" t="s">
        <v>9</v>
      </c>
      <c r="F21" s="4796">
        <v>46468</v>
      </c>
      <c r="G21" s="4797" t="s">
        <v>9</v>
      </c>
      <c r="H21" s="4796">
        <v>102638</v>
      </c>
      <c r="I21" s="4796">
        <v>11442</v>
      </c>
      <c r="J21" s="4797">
        <v>8</v>
      </c>
      <c r="K21" s="4798">
        <v>122240</v>
      </c>
    </row>
    <row r="22" spans="1:11" s="3136" customFormat="1" ht="19.5" customHeight="1" thickTop="1">
      <c r="A22" s="2979"/>
      <c r="B22" s="4822"/>
      <c r="C22" s="4822"/>
      <c r="D22" s="4822"/>
      <c r="E22" s="4823"/>
      <c r="F22" s="4822"/>
      <c r="G22" s="4823"/>
      <c r="H22" s="4822"/>
      <c r="I22" s="4822"/>
      <c r="J22" s="4822"/>
      <c r="K22" s="4822"/>
    </row>
    <row r="23" spans="1:11" ht="16.5" customHeight="1">
      <c r="A23" s="7422" t="s">
        <v>4303</v>
      </c>
      <c r="B23" s="7422"/>
      <c r="C23" s="7422"/>
      <c r="D23" s="7422"/>
      <c r="E23" s="7422"/>
      <c r="F23" s="7422"/>
      <c r="G23" s="7422"/>
      <c r="H23" s="7422"/>
      <c r="I23" s="7422"/>
      <c r="J23" s="7422"/>
      <c r="K23" s="3062"/>
    </row>
    <row r="24" spans="1:11" ht="16.5" customHeight="1">
      <c r="A24" s="7344" t="s">
        <v>4167</v>
      </c>
      <c r="B24" s="7344"/>
      <c r="C24" s="7344"/>
      <c r="D24" s="7344"/>
      <c r="E24" s="7344"/>
      <c r="F24" s="7344"/>
      <c r="G24" s="7344"/>
      <c r="H24" s="7344"/>
      <c r="I24" s="7344"/>
      <c r="J24" s="7344"/>
      <c r="K24" s="3062"/>
    </row>
    <row r="25" spans="1:11" ht="16.5" customHeight="1">
      <c r="A25" s="7344" t="s">
        <v>4316</v>
      </c>
      <c r="B25" s="7344"/>
      <c r="C25" s="7344"/>
      <c r="D25" s="7344"/>
      <c r="E25" s="7344"/>
      <c r="F25" s="7344"/>
      <c r="G25" s="7344"/>
      <c r="H25" s="7344"/>
      <c r="I25" s="7344"/>
      <c r="J25" s="7344"/>
      <c r="K25" s="3062"/>
    </row>
    <row r="26" spans="1:11" ht="15.75" customHeight="1">
      <c r="A26" s="7344" t="s">
        <v>4292</v>
      </c>
      <c r="B26" s="7344"/>
      <c r="C26" s="7344"/>
      <c r="D26" s="7344"/>
      <c r="E26" s="7344"/>
      <c r="F26" s="7344"/>
      <c r="G26" s="7344"/>
      <c r="H26" s="7344"/>
      <c r="I26" s="7344"/>
      <c r="J26" s="7344"/>
    </row>
    <row r="27" spans="1:11">
      <c r="A27" s="4321"/>
      <c r="B27" s="4321"/>
      <c r="C27" s="4321"/>
      <c r="D27" s="4321"/>
      <c r="E27" s="4321"/>
      <c r="F27" s="4321"/>
      <c r="G27" s="4321"/>
      <c r="H27" s="4321"/>
      <c r="I27" s="4321"/>
      <c r="J27" s="4321"/>
    </row>
    <row r="28" spans="1:11">
      <c r="A28" s="3062"/>
      <c r="B28" s="3062"/>
      <c r="C28" s="3062"/>
      <c r="D28" s="3062"/>
      <c r="E28" s="3062"/>
      <c r="K28" s="3062"/>
    </row>
    <row r="29" spans="1:11" ht="20.25" customHeight="1">
      <c r="A29" s="3062"/>
      <c r="B29" s="3062"/>
      <c r="C29" s="7702" t="s">
        <v>3</v>
      </c>
      <c r="D29" s="7702"/>
      <c r="E29" s="3062"/>
      <c r="F29" s="3062"/>
      <c r="G29" s="3062"/>
      <c r="H29" s="3062"/>
      <c r="I29" s="3062"/>
      <c r="J29" s="3062"/>
      <c r="K29" s="3062"/>
    </row>
    <row r="30" spans="1:11">
      <c r="A30" s="3062"/>
      <c r="B30" s="3062"/>
      <c r="C30" s="3062"/>
      <c r="D30" s="3062"/>
      <c r="E30" s="3062"/>
      <c r="F30" s="3062"/>
      <c r="G30" s="3062"/>
      <c r="H30" s="3062"/>
      <c r="I30" s="3062"/>
      <c r="J30" s="3062"/>
      <c r="K30" s="3062"/>
    </row>
    <row r="32" spans="1:11">
      <c r="I32" s="4824"/>
    </row>
  </sheetData>
  <mergeCells count="7">
    <mergeCell ref="C29:D29"/>
    <mergeCell ref="A2:K2"/>
    <mergeCell ref="A3:K3"/>
    <mergeCell ref="A23:J23"/>
    <mergeCell ref="A24:J24"/>
    <mergeCell ref="A25:J25"/>
    <mergeCell ref="A26:J26"/>
  </mergeCells>
  <hyperlinks>
    <hyperlink ref="A1" r:id="rId1"/>
  </hyperlinks>
  <pageMargins left="0.62992125984251968" right="0.27559055118110237" top="0.98425196850393704" bottom="0.62992125984251968" header="0.51181102362204722" footer="0.51181102362204722"/>
  <pageSetup paperSize="9" scale="86" orientation="landscape" r:id="rId2"/>
  <headerFooter alignWithMargins="0">
    <oddFooter>&amp;R281</oddFooter>
  </headerFooter>
  <drawing r:id="rId3"/>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72">
    <pageSetUpPr fitToPage="1"/>
  </sheetPr>
  <dimension ref="A1:U114"/>
  <sheetViews>
    <sheetView view="pageBreakPreview" zoomScale="60" zoomScaleNormal="100" workbookViewId="0">
      <selection activeCell="H15" sqref="H15"/>
    </sheetView>
  </sheetViews>
  <sheetFormatPr defaultRowHeight="12.75"/>
  <cols>
    <col min="1" max="1" width="20.7109375" style="3062" customWidth="1"/>
    <col min="2" max="2" width="22.28515625" style="3117" customWidth="1"/>
    <col min="3" max="21" width="22.7109375" style="4199" customWidth="1"/>
    <col min="22" max="257" width="9.140625" style="3062"/>
    <col min="258" max="258" width="13.7109375" style="3062" customWidth="1"/>
    <col min="259" max="259" width="11.140625" style="3062" customWidth="1"/>
    <col min="260" max="260" width="15.42578125" style="3062" customWidth="1"/>
    <col min="261" max="261" width="13.85546875" style="3062" customWidth="1"/>
    <col min="262" max="262" width="12.140625" style="3062" customWidth="1"/>
    <col min="263" max="263" width="10.42578125" style="3062" customWidth="1"/>
    <col min="264" max="264" width="11.7109375" style="3062" customWidth="1"/>
    <col min="265" max="265" width="10.42578125" style="3062" customWidth="1"/>
    <col min="266" max="266" width="11.5703125" style="3062" customWidth="1"/>
    <col min="267" max="267" width="12.42578125" style="3062" customWidth="1"/>
    <col min="268" max="268" width="12.7109375" style="3062" customWidth="1"/>
    <col min="269" max="269" width="16" style="3062" customWidth="1"/>
    <col min="270" max="270" width="14.140625" style="3062" customWidth="1"/>
    <col min="271" max="271" width="13.7109375" style="3062" customWidth="1"/>
    <col min="272" max="272" width="16.42578125" style="3062" customWidth="1"/>
    <col min="273" max="273" width="11.140625" style="3062" customWidth="1"/>
    <col min="274" max="274" width="16.28515625" style="3062" customWidth="1"/>
    <col min="275" max="275" width="12" style="3062" customWidth="1"/>
    <col min="276" max="276" width="19.7109375" style="3062" customWidth="1"/>
    <col min="277" max="277" width="11" style="3062" customWidth="1"/>
    <col min="278" max="513" width="9.140625" style="3062"/>
    <col min="514" max="514" width="13.7109375" style="3062" customWidth="1"/>
    <col min="515" max="515" width="11.140625" style="3062" customWidth="1"/>
    <col min="516" max="516" width="15.42578125" style="3062" customWidth="1"/>
    <col min="517" max="517" width="13.85546875" style="3062" customWidth="1"/>
    <col min="518" max="518" width="12.140625" style="3062" customWidth="1"/>
    <col min="519" max="519" width="10.42578125" style="3062" customWidth="1"/>
    <col min="520" max="520" width="11.7109375" style="3062" customWidth="1"/>
    <col min="521" max="521" width="10.42578125" style="3062" customWidth="1"/>
    <col min="522" max="522" width="11.5703125" style="3062" customWidth="1"/>
    <col min="523" max="523" width="12.42578125" style="3062" customWidth="1"/>
    <col min="524" max="524" width="12.7109375" style="3062" customWidth="1"/>
    <col min="525" max="525" width="16" style="3062" customWidth="1"/>
    <col min="526" max="526" width="14.140625" style="3062" customWidth="1"/>
    <col min="527" max="527" width="13.7109375" style="3062" customWidth="1"/>
    <col min="528" max="528" width="16.42578125" style="3062" customWidth="1"/>
    <col min="529" max="529" width="11.140625" style="3062" customWidth="1"/>
    <col min="530" max="530" width="16.28515625" style="3062" customWidth="1"/>
    <col min="531" max="531" width="12" style="3062" customWidth="1"/>
    <col min="532" max="532" width="19.7109375" style="3062" customWidth="1"/>
    <col min="533" max="533" width="11" style="3062" customWidth="1"/>
    <col min="534" max="769" width="9.140625" style="3062"/>
    <col min="770" max="770" width="13.7109375" style="3062" customWidth="1"/>
    <col min="771" max="771" width="11.140625" style="3062" customWidth="1"/>
    <col min="772" max="772" width="15.42578125" style="3062" customWidth="1"/>
    <col min="773" max="773" width="13.85546875" style="3062" customWidth="1"/>
    <col min="774" max="774" width="12.140625" style="3062" customWidth="1"/>
    <col min="775" max="775" width="10.42578125" style="3062" customWidth="1"/>
    <col min="776" max="776" width="11.7109375" style="3062" customWidth="1"/>
    <col min="777" max="777" width="10.42578125" style="3062" customWidth="1"/>
    <col min="778" max="778" width="11.5703125" style="3062" customWidth="1"/>
    <col min="779" max="779" width="12.42578125" style="3062" customWidth="1"/>
    <col min="780" max="780" width="12.7109375" style="3062" customWidth="1"/>
    <col min="781" max="781" width="16" style="3062" customWidth="1"/>
    <col min="782" max="782" width="14.140625" style="3062" customWidth="1"/>
    <col min="783" max="783" width="13.7109375" style="3062" customWidth="1"/>
    <col min="784" max="784" width="16.42578125" style="3062" customWidth="1"/>
    <col min="785" max="785" width="11.140625" style="3062" customWidth="1"/>
    <col min="786" max="786" width="16.28515625" style="3062" customWidth="1"/>
    <col min="787" max="787" width="12" style="3062" customWidth="1"/>
    <col min="788" max="788" width="19.7109375" style="3062" customWidth="1"/>
    <col min="789" max="789" width="11" style="3062" customWidth="1"/>
    <col min="790" max="1025" width="9.140625" style="3062"/>
    <col min="1026" max="1026" width="13.7109375" style="3062" customWidth="1"/>
    <col min="1027" max="1027" width="11.140625" style="3062" customWidth="1"/>
    <col min="1028" max="1028" width="15.42578125" style="3062" customWidth="1"/>
    <col min="1029" max="1029" width="13.85546875" style="3062" customWidth="1"/>
    <col min="1030" max="1030" width="12.140625" style="3062" customWidth="1"/>
    <col min="1031" max="1031" width="10.42578125" style="3062" customWidth="1"/>
    <col min="1032" max="1032" width="11.7109375" style="3062" customWidth="1"/>
    <col min="1033" max="1033" width="10.42578125" style="3062" customWidth="1"/>
    <col min="1034" max="1034" width="11.5703125" style="3062" customWidth="1"/>
    <col min="1035" max="1035" width="12.42578125" style="3062" customWidth="1"/>
    <col min="1036" max="1036" width="12.7109375" style="3062" customWidth="1"/>
    <col min="1037" max="1037" width="16" style="3062" customWidth="1"/>
    <col min="1038" max="1038" width="14.140625" style="3062" customWidth="1"/>
    <col min="1039" max="1039" width="13.7109375" style="3062" customWidth="1"/>
    <col min="1040" max="1040" width="16.42578125" style="3062" customWidth="1"/>
    <col min="1041" max="1041" width="11.140625" style="3062" customWidth="1"/>
    <col min="1042" max="1042" width="16.28515625" style="3062" customWidth="1"/>
    <col min="1043" max="1043" width="12" style="3062" customWidth="1"/>
    <col min="1044" max="1044" width="19.7109375" style="3062" customWidth="1"/>
    <col min="1045" max="1045" width="11" style="3062" customWidth="1"/>
    <col min="1046" max="1281" width="9.140625" style="3062"/>
    <col min="1282" max="1282" width="13.7109375" style="3062" customWidth="1"/>
    <col min="1283" max="1283" width="11.140625" style="3062" customWidth="1"/>
    <col min="1284" max="1284" width="15.42578125" style="3062" customWidth="1"/>
    <col min="1285" max="1285" width="13.85546875" style="3062" customWidth="1"/>
    <col min="1286" max="1286" width="12.140625" style="3062" customWidth="1"/>
    <col min="1287" max="1287" width="10.42578125" style="3062" customWidth="1"/>
    <col min="1288" max="1288" width="11.7109375" style="3062" customWidth="1"/>
    <col min="1289" max="1289" width="10.42578125" style="3062" customWidth="1"/>
    <col min="1290" max="1290" width="11.5703125" style="3062" customWidth="1"/>
    <col min="1291" max="1291" width="12.42578125" style="3062" customWidth="1"/>
    <col min="1292" max="1292" width="12.7109375" style="3062" customWidth="1"/>
    <col min="1293" max="1293" width="16" style="3062" customWidth="1"/>
    <col min="1294" max="1294" width="14.140625" style="3062" customWidth="1"/>
    <col min="1295" max="1295" width="13.7109375" style="3062" customWidth="1"/>
    <col min="1296" max="1296" width="16.42578125" style="3062" customWidth="1"/>
    <col min="1297" max="1297" width="11.140625" style="3062" customWidth="1"/>
    <col min="1298" max="1298" width="16.28515625" style="3062" customWidth="1"/>
    <col min="1299" max="1299" width="12" style="3062" customWidth="1"/>
    <col min="1300" max="1300" width="19.7109375" style="3062" customWidth="1"/>
    <col min="1301" max="1301" width="11" style="3062" customWidth="1"/>
    <col min="1302" max="1537" width="9.140625" style="3062"/>
    <col min="1538" max="1538" width="13.7109375" style="3062" customWidth="1"/>
    <col min="1539" max="1539" width="11.140625" style="3062" customWidth="1"/>
    <col min="1540" max="1540" width="15.42578125" style="3062" customWidth="1"/>
    <col min="1541" max="1541" width="13.85546875" style="3062" customWidth="1"/>
    <col min="1542" max="1542" width="12.140625" style="3062" customWidth="1"/>
    <col min="1543" max="1543" width="10.42578125" style="3062" customWidth="1"/>
    <col min="1544" max="1544" width="11.7109375" style="3062" customWidth="1"/>
    <col min="1545" max="1545" width="10.42578125" style="3062" customWidth="1"/>
    <col min="1546" max="1546" width="11.5703125" style="3062" customWidth="1"/>
    <col min="1547" max="1547" width="12.42578125" style="3062" customWidth="1"/>
    <col min="1548" max="1548" width="12.7109375" style="3062" customWidth="1"/>
    <col min="1549" max="1549" width="16" style="3062" customWidth="1"/>
    <col min="1550" max="1550" width="14.140625" style="3062" customWidth="1"/>
    <col min="1551" max="1551" width="13.7109375" style="3062" customWidth="1"/>
    <col min="1552" max="1552" width="16.42578125" style="3062" customWidth="1"/>
    <col min="1553" max="1553" width="11.140625" style="3062" customWidth="1"/>
    <col min="1554" max="1554" width="16.28515625" style="3062" customWidth="1"/>
    <col min="1555" max="1555" width="12" style="3062" customWidth="1"/>
    <col min="1556" max="1556" width="19.7109375" style="3062" customWidth="1"/>
    <col min="1557" max="1557" width="11" style="3062" customWidth="1"/>
    <col min="1558" max="1793" width="9.140625" style="3062"/>
    <col min="1794" max="1794" width="13.7109375" style="3062" customWidth="1"/>
    <col min="1795" max="1795" width="11.140625" style="3062" customWidth="1"/>
    <col min="1796" max="1796" width="15.42578125" style="3062" customWidth="1"/>
    <col min="1797" max="1797" width="13.85546875" style="3062" customWidth="1"/>
    <col min="1798" max="1798" width="12.140625" style="3062" customWidth="1"/>
    <col min="1799" max="1799" width="10.42578125" style="3062" customWidth="1"/>
    <col min="1800" max="1800" width="11.7109375" style="3062" customWidth="1"/>
    <col min="1801" max="1801" width="10.42578125" style="3062" customWidth="1"/>
    <col min="1802" max="1802" width="11.5703125" style="3062" customWidth="1"/>
    <col min="1803" max="1803" width="12.42578125" style="3062" customWidth="1"/>
    <col min="1804" max="1804" width="12.7109375" style="3062" customWidth="1"/>
    <col min="1805" max="1805" width="16" style="3062" customWidth="1"/>
    <col min="1806" max="1806" width="14.140625" style="3062" customWidth="1"/>
    <col min="1807" max="1807" width="13.7109375" style="3062" customWidth="1"/>
    <col min="1808" max="1808" width="16.42578125" style="3062" customWidth="1"/>
    <col min="1809" max="1809" width="11.140625" style="3062" customWidth="1"/>
    <col min="1810" max="1810" width="16.28515625" style="3062" customWidth="1"/>
    <col min="1811" max="1811" width="12" style="3062" customWidth="1"/>
    <col min="1812" max="1812" width="19.7109375" style="3062" customWidth="1"/>
    <col min="1813" max="1813" width="11" style="3062" customWidth="1"/>
    <col min="1814" max="2049" width="9.140625" style="3062"/>
    <col min="2050" max="2050" width="13.7109375" style="3062" customWidth="1"/>
    <col min="2051" max="2051" width="11.140625" style="3062" customWidth="1"/>
    <col min="2052" max="2052" width="15.42578125" style="3062" customWidth="1"/>
    <col min="2053" max="2053" width="13.85546875" style="3062" customWidth="1"/>
    <col min="2054" max="2054" width="12.140625" style="3062" customWidth="1"/>
    <col min="2055" max="2055" width="10.42578125" style="3062" customWidth="1"/>
    <col min="2056" max="2056" width="11.7109375" style="3062" customWidth="1"/>
    <col min="2057" max="2057" width="10.42578125" style="3062" customWidth="1"/>
    <col min="2058" max="2058" width="11.5703125" style="3062" customWidth="1"/>
    <col min="2059" max="2059" width="12.42578125" style="3062" customWidth="1"/>
    <col min="2060" max="2060" width="12.7109375" style="3062" customWidth="1"/>
    <col min="2061" max="2061" width="16" style="3062" customWidth="1"/>
    <col min="2062" max="2062" width="14.140625" style="3062" customWidth="1"/>
    <col min="2063" max="2063" width="13.7109375" style="3062" customWidth="1"/>
    <col min="2064" max="2064" width="16.42578125" style="3062" customWidth="1"/>
    <col min="2065" max="2065" width="11.140625" style="3062" customWidth="1"/>
    <col min="2066" max="2066" width="16.28515625" style="3062" customWidth="1"/>
    <col min="2067" max="2067" width="12" style="3062" customWidth="1"/>
    <col min="2068" max="2068" width="19.7109375" style="3062" customWidth="1"/>
    <col min="2069" max="2069" width="11" style="3062" customWidth="1"/>
    <col min="2070" max="2305" width="9.140625" style="3062"/>
    <col min="2306" max="2306" width="13.7109375" style="3062" customWidth="1"/>
    <col min="2307" max="2307" width="11.140625" style="3062" customWidth="1"/>
    <col min="2308" max="2308" width="15.42578125" style="3062" customWidth="1"/>
    <col min="2309" max="2309" width="13.85546875" style="3062" customWidth="1"/>
    <col min="2310" max="2310" width="12.140625" style="3062" customWidth="1"/>
    <col min="2311" max="2311" width="10.42578125" style="3062" customWidth="1"/>
    <col min="2312" max="2312" width="11.7109375" style="3062" customWidth="1"/>
    <col min="2313" max="2313" width="10.42578125" style="3062" customWidth="1"/>
    <col min="2314" max="2314" width="11.5703125" style="3062" customWidth="1"/>
    <col min="2315" max="2315" width="12.42578125" style="3062" customWidth="1"/>
    <col min="2316" max="2316" width="12.7109375" style="3062" customWidth="1"/>
    <col min="2317" max="2317" width="16" style="3062" customWidth="1"/>
    <col min="2318" max="2318" width="14.140625" style="3062" customWidth="1"/>
    <col min="2319" max="2319" width="13.7109375" style="3062" customWidth="1"/>
    <col min="2320" max="2320" width="16.42578125" style="3062" customWidth="1"/>
    <col min="2321" max="2321" width="11.140625" style="3062" customWidth="1"/>
    <col min="2322" max="2322" width="16.28515625" style="3062" customWidth="1"/>
    <col min="2323" max="2323" width="12" style="3062" customWidth="1"/>
    <col min="2324" max="2324" width="19.7109375" style="3062" customWidth="1"/>
    <col min="2325" max="2325" width="11" style="3062" customWidth="1"/>
    <col min="2326" max="2561" width="9.140625" style="3062"/>
    <col min="2562" max="2562" width="13.7109375" style="3062" customWidth="1"/>
    <col min="2563" max="2563" width="11.140625" style="3062" customWidth="1"/>
    <col min="2564" max="2564" width="15.42578125" style="3062" customWidth="1"/>
    <col min="2565" max="2565" width="13.85546875" style="3062" customWidth="1"/>
    <col min="2566" max="2566" width="12.140625" style="3062" customWidth="1"/>
    <col min="2567" max="2567" width="10.42578125" style="3062" customWidth="1"/>
    <col min="2568" max="2568" width="11.7109375" style="3062" customWidth="1"/>
    <col min="2569" max="2569" width="10.42578125" style="3062" customWidth="1"/>
    <col min="2570" max="2570" width="11.5703125" style="3062" customWidth="1"/>
    <col min="2571" max="2571" width="12.42578125" style="3062" customWidth="1"/>
    <col min="2572" max="2572" width="12.7109375" style="3062" customWidth="1"/>
    <col min="2573" max="2573" width="16" style="3062" customWidth="1"/>
    <col min="2574" max="2574" width="14.140625" style="3062" customWidth="1"/>
    <col min="2575" max="2575" width="13.7109375" style="3062" customWidth="1"/>
    <col min="2576" max="2576" width="16.42578125" style="3062" customWidth="1"/>
    <col min="2577" max="2577" width="11.140625" style="3062" customWidth="1"/>
    <col min="2578" max="2578" width="16.28515625" style="3062" customWidth="1"/>
    <col min="2579" max="2579" width="12" style="3062" customWidth="1"/>
    <col min="2580" max="2580" width="19.7109375" style="3062" customWidth="1"/>
    <col min="2581" max="2581" width="11" style="3062" customWidth="1"/>
    <col min="2582" max="2817" width="9.140625" style="3062"/>
    <col min="2818" max="2818" width="13.7109375" style="3062" customWidth="1"/>
    <col min="2819" max="2819" width="11.140625" style="3062" customWidth="1"/>
    <col min="2820" max="2820" width="15.42578125" style="3062" customWidth="1"/>
    <col min="2821" max="2821" width="13.85546875" style="3062" customWidth="1"/>
    <col min="2822" max="2822" width="12.140625" style="3062" customWidth="1"/>
    <col min="2823" max="2823" width="10.42578125" style="3062" customWidth="1"/>
    <col min="2824" max="2824" width="11.7109375" style="3062" customWidth="1"/>
    <col min="2825" max="2825" width="10.42578125" style="3062" customWidth="1"/>
    <col min="2826" max="2826" width="11.5703125" style="3062" customWidth="1"/>
    <col min="2827" max="2827" width="12.42578125" style="3062" customWidth="1"/>
    <col min="2828" max="2828" width="12.7109375" style="3062" customWidth="1"/>
    <col min="2829" max="2829" width="16" style="3062" customWidth="1"/>
    <col min="2830" max="2830" width="14.140625" style="3062" customWidth="1"/>
    <col min="2831" max="2831" width="13.7109375" style="3062" customWidth="1"/>
    <col min="2832" max="2832" width="16.42578125" style="3062" customWidth="1"/>
    <col min="2833" max="2833" width="11.140625" style="3062" customWidth="1"/>
    <col min="2834" max="2834" width="16.28515625" style="3062" customWidth="1"/>
    <col min="2835" max="2835" width="12" style="3062" customWidth="1"/>
    <col min="2836" max="2836" width="19.7109375" style="3062" customWidth="1"/>
    <col min="2837" max="2837" width="11" style="3062" customWidth="1"/>
    <col min="2838" max="3073" width="9.140625" style="3062"/>
    <col min="3074" max="3074" width="13.7109375" style="3062" customWidth="1"/>
    <col min="3075" max="3075" width="11.140625" style="3062" customWidth="1"/>
    <col min="3076" max="3076" width="15.42578125" style="3062" customWidth="1"/>
    <col min="3077" max="3077" width="13.85546875" style="3062" customWidth="1"/>
    <col min="3078" max="3078" width="12.140625" style="3062" customWidth="1"/>
    <col min="3079" max="3079" width="10.42578125" style="3062" customWidth="1"/>
    <col min="3080" max="3080" width="11.7109375" style="3062" customWidth="1"/>
    <col min="3081" max="3081" width="10.42578125" style="3062" customWidth="1"/>
    <col min="3082" max="3082" width="11.5703125" style="3062" customWidth="1"/>
    <col min="3083" max="3083" width="12.42578125" style="3062" customWidth="1"/>
    <col min="3084" max="3084" width="12.7109375" style="3062" customWidth="1"/>
    <col min="3085" max="3085" width="16" style="3062" customWidth="1"/>
    <col min="3086" max="3086" width="14.140625" style="3062" customWidth="1"/>
    <col min="3087" max="3087" width="13.7109375" style="3062" customWidth="1"/>
    <col min="3088" max="3088" width="16.42578125" style="3062" customWidth="1"/>
    <col min="3089" max="3089" width="11.140625" style="3062" customWidth="1"/>
    <col min="3090" max="3090" width="16.28515625" style="3062" customWidth="1"/>
    <col min="3091" max="3091" width="12" style="3062" customWidth="1"/>
    <col min="3092" max="3092" width="19.7109375" style="3062" customWidth="1"/>
    <col min="3093" max="3093" width="11" style="3062" customWidth="1"/>
    <col min="3094" max="3329" width="9.140625" style="3062"/>
    <col min="3330" max="3330" width="13.7109375" style="3062" customWidth="1"/>
    <col min="3331" max="3331" width="11.140625" style="3062" customWidth="1"/>
    <col min="3332" max="3332" width="15.42578125" style="3062" customWidth="1"/>
    <col min="3333" max="3333" width="13.85546875" style="3062" customWidth="1"/>
    <col min="3334" max="3334" width="12.140625" style="3062" customWidth="1"/>
    <col min="3335" max="3335" width="10.42578125" style="3062" customWidth="1"/>
    <col min="3336" max="3336" width="11.7109375" style="3062" customWidth="1"/>
    <col min="3337" max="3337" width="10.42578125" style="3062" customWidth="1"/>
    <col min="3338" max="3338" width="11.5703125" style="3062" customWidth="1"/>
    <col min="3339" max="3339" width="12.42578125" style="3062" customWidth="1"/>
    <col min="3340" max="3340" width="12.7109375" style="3062" customWidth="1"/>
    <col min="3341" max="3341" width="16" style="3062" customWidth="1"/>
    <col min="3342" max="3342" width="14.140625" style="3062" customWidth="1"/>
    <col min="3343" max="3343" width="13.7109375" style="3062" customWidth="1"/>
    <col min="3344" max="3344" width="16.42578125" style="3062" customWidth="1"/>
    <col min="3345" max="3345" width="11.140625" style="3062" customWidth="1"/>
    <col min="3346" max="3346" width="16.28515625" style="3062" customWidth="1"/>
    <col min="3347" max="3347" width="12" style="3062" customWidth="1"/>
    <col min="3348" max="3348" width="19.7109375" style="3062" customWidth="1"/>
    <col min="3349" max="3349" width="11" style="3062" customWidth="1"/>
    <col min="3350" max="3585" width="9.140625" style="3062"/>
    <col min="3586" max="3586" width="13.7109375" style="3062" customWidth="1"/>
    <col min="3587" max="3587" width="11.140625" style="3062" customWidth="1"/>
    <col min="3588" max="3588" width="15.42578125" style="3062" customWidth="1"/>
    <col min="3589" max="3589" width="13.85546875" style="3062" customWidth="1"/>
    <col min="3590" max="3590" width="12.140625" style="3062" customWidth="1"/>
    <col min="3591" max="3591" width="10.42578125" style="3062" customWidth="1"/>
    <col min="3592" max="3592" width="11.7109375" style="3062" customWidth="1"/>
    <col min="3593" max="3593" width="10.42578125" style="3062" customWidth="1"/>
    <col min="3594" max="3594" width="11.5703125" style="3062" customWidth="1"/>
    <col min="3595" max="3595" width="12.42578125" style="3062" customWidth="1"/>
    <col min="3596" max="3596" width="12.7109375" style="3062" customWidth="1"/>
    <col min="3597" max="3597" width="16" style="3062" customWidth="1"/>
    <col min="3598" max="3598" width="14.140625" style="3062" customWidth="1"/>
    <col min="3599" max="3599" width="13.7109375" style="3062" customWidth="1"/>
    <col min="3600" max="3600" width="16.42578125" style="3062" customWidth="1"/>
    <col min="3601" max="3601" width="11.140625" style="3062" customWidth="1"/>
    <col min="3602" max="3602" width="16.28515625" style="3062" customWidth="1"/>
    <col min="3603" max="3603" width="12" style="3062" customWidth="1"/>
    <col min="3604" max="3604" width="19.7109375" style="3062" customWidth="1"/>
    <col min="3605" max="3605" width="11" style="3062" customWidth="1"/>
    <col min="3606" max="3841" width="9.140625" style="3062"/>
    <col min="3842" max="3842" width="13.7109375" style="3062" customWidth="1"/>
    <col min="3843" max="3843" width="11.140625" style="3062" customWidth="1"/>
    <col min="3844" max="3844" width="15.42578125" style="3062" customWidth="1"/>
    <col min="3845" max="3845" width="13.85546875" style="3062" customWidth="1"/>
    <col min="3846" max="3846" width="12.140625" style="3062" customWidth="1"/>
    <col min="3847" max="3847" width="10.42578125" style="3062" customWidth="1"/>
    <col min="3848" max="3848" width="11.7109375" style="3062" customWidth="1"/>
    <col min="3849" max="3849" width="10.42578125" style="3062" customWidth="1"/>
    <col min="3850" max="3850" width="11.5703125" style="3062" customWidth="1"/>
    <col min="3851" max="3851" width="12.42578125" style="3062" customWidth="1"/>
    <col min="3852" max="3852" width="12.7109375" style="3062" customWidth="1"/>
    <col min="3853" max="3853" width="16" style="3062" customWidth="1"/>
    <col min="3854" max="3854" width="14.140625" style="3062" customWidth="1"/>
    <col min="3855" max="3855" width="13.7109375" style="3062" customWidth="1"/>
    <col min="3856" max="3856" width="16.42578125" style="3062" customWidth="1"/>
    <col min="3857" max="3857" width="11.140625" style="3062" customWidth="1"/>
    <col min="3858" max="3858" width="16.28515625" style="3062" customWidth="1"/>
    <col min="3859" max="3859" width="12" style="3062" customWidth="1"/>
    <col min="3860" max="3860" width="19.7109375" style="3062" customWidth="1"/>
    <col min="3861" max="3861" width="11" style="3062" customWidth="1"/>
    <col min="3862" max="4097" width="9.140625" style="3062"/>
    <col min="4098" max="4098" width="13.7109375" style="3062" customWidth="1"/>
    <col min="4099" max="4099" width="11.140625" style="3062" customWidth="1"/>
    <col min="4100" max="4100" width="15.42578125" style="3062" customWidth="1"/>
    <col min="4101" max="4101" width="13.85546875" style="3062" customWidth="1"/>
    <col min="4102" max="4102" width="12.140625" style="3062" customWidth="1"/>
    <col min="4103" max="4103" width="10.42578125" style="3062" customWidth="1"/>
    <col min="4104" max="4104" width="11.7109375" style="3062" customWidth="1"/>
    <col min="4105" max="4105" width="10.42578125" style="3062" customWidth="1"/>
    <col min="4106" max="4106" width="11.5703125" style="3062" customWidth="1"/>
    <col min="4107" max="4107" width="12.42578125" style="3062" customWidth="1"/>
    <col min="4108" max="4108" width="12.7109375" style="3062" customWidth="1"/>
    <col min="4109" max="4109" width="16" style="3062" customWidth="1"/>
    <col min="4110" max="4110" width="14.140625" style="3062" customWidth="1"/>
    <col min="4111" max="4111" width="13.7109375" style="3062" customWidth="1"/>
    <col min="4112" max="4112" width="16.42578125" style="3062" customWidth="1"/>
    <col min="4113" max="4113" width="11.140625" style="3062" customWidth="1"/>
    <col min="4114" max="4114" width="16.28515625" style="3062" customWidth="1"/>
    <col min="4115" max="4115" width="12" style="3062" customWidth="1"/>
    <col min="4116" max="4116" width="19.7109375" style="3062" customWidth="1"/>
    <col min="4117" max="4117" width="11" style="3062" customWidth="1"/>
    <col min="4118" max="4353" width="9.140625" style="3062"/>
    <col min="4354" max="4354" width="13.7109375" style="3062" customWidth="1"/>
    <col min="4355" max="4355" width="11.140625" style="3062" customWidth="1"/>
    <col min="4356" max="4356" width="15.42578125" style="3062" customWidth="1"/>
    <col min="4357" max="4357" width="13.85546875" style="3062" customWidth="1"/>
    <col min="4358" max="4358" width="12.140625" style="3062" customWidth="1"/>
    <col min="4359" max="4359" width="10.42578125" style="3062" customWidth="1"/>
    <col min="4360" max="4360" width="11.7109375" style="3062" customWidth="1"/>
    <col min="4361" max="4361" width="10.42578125" style="3062" customWidth="1"/>
    <col min="4362" max="4362" width="11.5703125" style="3062" customWidth="1"/>
    <col min="4363" max="4363" width="12.42578125" style="3062" customWidth="1"/>
    <col min="4364" max="4364" width="12.7109375" style="3062" customWidth="1"/>
    <col min="4365" max="4365" width="16" style="3062" customWidth="1"/>
    <col min="4366" max="4366" width="14.140625" style="3062" customWidth="1"/>
    <col min="4367" max="4367" width="13.7109375" style="3062" customWidth="1"/>
    <col min="4368" max="4368" width="16.42578125" style="3062" customWidth="1"/>
    <col min="4369" max="4369" width="11.140625" style="3062" customWidth="1"/>
    <col min="4370" max="4370" width="16.28515625" style="3062" customWidth="1"/>
    <col min="4371" max="4371" width="12" style="3062" customWidth="1"/>
    <col min="4372" max="4372" width="19.7109375" style="3062" customWidth="1"/>
    <col min="4373" max="4373" width="11" style="3062" customWidth="1"/>
    <col min="4374" max="4609" width="9.140625" style="3062"/>
    <col min="4610" max="4610" width="13.7109375" style="3062" customWidth="1"/>
    <col min="4611" max="4611" width="11.140625" style="3062" customWidth="1"/>
    <col min="4612" max="4612" width="15.42578125" style="3062" customWidth="1"/>
    <col min="4613" max="4613" width="13.85546875" style="3062" customWidth="1"/>
    <col min="4614" max="4614" width="12.140625" style="3062" customWidth="1"/>
    <col min="4615" max="4615" width="10.42578125" style="3062" customWidth="1"/>
    <col min="4616" max="4616" width="11.7109375" style="3062" customWidth="1"/>
    <col min="4617" max="4617" width="10.42578125" style="3062" customWidth="1"/>
    <col min="4618" max="4618" width="11.5703125" style="3062" customWidth="1"/>
    <col min="4619" max="4619" width="12.42578125" style="3062" customWidth="1"/>
    <col min="4620" max="4620" width="12.7109375" style="3062" customWidth="1"/>
    <col min="4621" max="4621" width="16" style="3062" customWidth="1"/>
    <col min="4622" max="4622" width="14.140625" style="3062" customWidth="1"/>
    <col min="4623" max="4623" width="13.7109375" style="3062" customWidth="1"/>
    <col min="4624" max="4624" width="16.42578125" style="3062" customWidth="1"/>
    <col min="4625" max="4625" width="11.140625" style="3062" customWidth="1"/>
    <col min="4626" max="4626" width="16.28515625" style="3062" customWidth="1"/>
    <col min="4627" max="4627" width="12" style="3062" customWidth="1"/>
    <col min="4628" max="4628" width="19.7109375" style="3062" customWidth="1"/>
    <col min="4629" max="4629" width="11" style="3062" customWidth="1"/>
    <col min="4630" max="4865" width="9.140625" style="3062"/>
    <col min="4866" max="4866" width="13.7109375" style="3062" customWidth="1"/>
    <col min="4867" max="4867" width="11.140625" style="3062" customWidth="1"/>
    <col min="4868" max="4868" width="15.42578125" style="3062" customWidth="1"/>
    <col min="4869" max="4869" width="13.85546875" style="3062" customWidth="1"/>
    <col min="4870" max="4870" width="12.140625" style="3062" customWidth="1"/>
    <col min="4871" max="4871" width="10.42578125" style="3062" customWidth="1"/>
    <col min="4872" max="4872" width="11.7109375" style="3062" customWidth="1"/>
    <col min="4873" max="4873" width="10.42578125" style="3062" customWidth="1"/>
    <col min="4874" max="4874" width="11.5703125" style="3062" customWidth="1"/>
    <col min="4875" max="4875" width="12.42578125" style="3062" customWidth="1"/>
    <col min="4876" max="4876" width="12.7109375" style="3062" customWidth="1"/>
    <col min="4877" max="4877" width="16" style="3062" customWidth="1"/>
    <col min="4878" max="4878" width="14.140625" style="3062" customWidth="1"/>
    <col min="4879" max="4879" width="13.7109375" style="3062" customWidth="1"/>
    <col min="4880" max="4880" width="16.42578125" style="3062" customWidth="1"/>
    <col min="4881" max="4881" width="11.140625" style="3062" customWidth="1"/>
    <col min="4882" max="4882" width="16.28515625" style="3062" customWidth="1"/>
    <col min="4883" max="4883" width="12" style="3062" customWidth="1"/>
    <col min="4884" max="4884" width="19.7109375" style="3062" customWidth="1"/>
    <col min="4885" max="4885" width="11" style="3062" customWidth="1"/>
    <col min="4886" max="5121" width="9.140625" style="3062"/>
    <col min="5122" max="5122" width="13.7109375" style="3062" customWidth="1"/>
    <col min="5123" max="5123" width="11.140625" style="3062" customWidth="1"/>
    <col min="5124" max="5124" width="15.42578125" style="3062" customWidth="1"/>
    <col min="5125" max="5125" width="13.85546875" style="3062" customWidth="1"/>
    <col min="5126" max="5126" width="12.140625" style="3062" customWidth="1"/>
    <col min="5127" max="5127" width="10.42578125" style="3062" customWidth="1"/>
    <col min="5128" max="5128" width="11.7109375" style="3062" customWidth="1"/>
    <col min="5129" max="5129" width="10.42578125" style="3062" customWidth="1"/>
    <col min="5130" max="5130" width="11.5703125" style="3062" customWidth="1"/>
    <col min="5131" max="5131" width="12.42578125" style="3062" customWidth="1"/>
    <col min="5132" max="5132" width="12.7109375" style="3062" customWidth="1"/>
    <col min="5133" max="5133" width="16" style="3062" customWidth="1"/>
    <col min="5134" max="5134" width="14.140625" style="3062" customWidth="1"/>
    <col min="5135" max="5135" width="13.7109375" style="3062" customWidth="1"/>
    <col min="5136" max="5136" width="16.42578125" style="3062" customWidth="1"/>
    <col min="5137" max="5137" width="11.140625" style="3062" customWidth="1"/>
    <col min="5138" max="5138" width="16.28515625" style="3062" customWidth="1"/>
    <col min="5139" max="5139" width="12" style="3062" customWidth="1"/>
    <col min="5140" max="5140" width="19.7109375" style="3062" customWidth="1"/>
    <col min="5141" max="5141" width="11" style="3062" customWidth="1"/>
    <col min="5142" max="5377" width="9.140625" style="3062"/>
    <col min="5378" max="5378" width="13.7109375" style="3062" customWidth="1"/>
    <col min="5379" max="5379" width="11.140625" style="3062" customWidth="1"/>
    <col min="5380" max="5380" width="15.42578125" style="3062" customWidth="1"/>
    <col min="5381" max="5381" width="13.85546875" style="3062" customWidth="1"/>
    <col min="5382" max="5382" width="12.140625" style="3062" customWidth="1"/>
    <col min="5383" max="5383" width="10.42578125" style="3062" customWidth="1"/>
    <col min="5384" max="5384" width="11.7109375" style="3062" customWidth="1"/>
    <col min="5385" max="5385" width="10.42578125" style="3062" customWidth="1"/>
    <col min="5386" max="5386" width="11.5703125" style="3062" customWidth="1"/>
    <col min="5387" max="5387" width="12.42578125" style="3062" customWidth="1"/>
    <col min="5388" max="5388" width="12.7109375" style="3062" customWidth="1"/>
    <col min="5389" max="5389" width="16" style="3062" customWidth="1"/>
    <col min="5390" max="5390" width="14.140625" style="3062" customWidth="1"/>
    <col min="5391" max="5391" width="13.7109375" style="3062" customWidth="1"/>
    <col min="5392" max="5392" width="16.42578125" style="3062" customWidth="1"/>
    <col min="5393" max="5393" width="11.140625" style="3062" customWidth="1"/>
    <col min="5394" max="5394" width="16.28515625" style="3062" customWidth="1"/>
    <col min="5395" max="5395" width="12" style="3062" customWidth="1"/>
    <col min="5396" max="5396" width="19.7109375" style="3062" customWidth="1"/>
    <col min="5397" max="5397" width="11" style="3062" customWidth="1"/>
    <col min="5398" max="5633" width="9.140625" style="3062"/>
    <col min="5634" max="5634" width="13.7109375" style="3062" customWidth="1"/>
    <col min="5635" max="5635" width="11.140625" style="3062" customWidth="1"/>
    <col min="5636" max="5636" width="15.42578125" style="3062" customWidth="1"/>
    <col min="5637" max="5637" width="13.85546875" style="3062" customWidth="1"/>
    <col min="5638" max="5638" width="12.140625" style="3062" customWidth="1"/>
    <col min="5639" max="5639" width="10.42578125" style="3062" customWidth="1"/>
    <col min="5640" max="5640" width="11.7109375" style="3062" customWidth="1"/>
    <col min="5641" max="5641" width="10.42578125" style="3062" customWidth="1"/>
    <col min="5642" max="5642" width="11.5703125" style="3062" customWidth="1"/>
    <col min="5643" max="5643" width="12.42578125" style="3062" customWidth="1"/>
    <col min="5644" max="5644" width="12.7109375" style="3062" customWidth="1"/>
    <col min="5645" max="5645" width="16" style="3062" customWidth="1"/>
    <col min="5646" max="5646" width="14.140625" style="3062" customWidth="1"/>
    <col min="5647" max="5647" width="13.7109375" style="3062" customWidth="1"/>
    <col min="5648" max="5648" width="16.42578125" style="3062" customWidth="1"/>
    <col min="5649" max="5649" width="11.140625" style="3062" customWidth="1"/>
    <col min="5650" max="5650" width="16.28515625" style="3062" customWidth="1"/>
    <col min="5651" max="5651" width="12" style="3062" customWidth="1"/>
    <col min="5652" max="5652" width="19.7109375" style="3062" customWidth="1"/>
    <col min="5653" max="5653" width="11" style="3062" customWidth="1"/>
    <col min="5654" max="5889" width="9.140625" style="3062"/>
    <col min="5890" max="5890" width="13.7109375" style="3062" customWidth="1"/>
    <col min="5891" max="5891" width="11.140625" style="3062" customWidth="1"/>
    <col min="5892" max="5892" width="15.42578125" style="3062" customWidth="1"/>
    <col min="5893" max="5893" width="13.85546875" style="3062" customWidth="1"/>
    <col min="5894" max="5894" width="12.140625" style="3062" customWidth="1"/>
    <col min="5895" max="5895" width="10.42578125" style="3062" customWidth="1"/>
    <col min="5896" max="5896" width="11.7109375" style="3062" customWidth="1"/>
    <col min="5897" max="5897" width="10.42578125" style="3062" customWidth="1"/>
    <col min="5898" max="5898" width="11.5703125" style="3062" customWidth="1"/>
    <col min="5899" max="5899" width="12.42578125" style="3062" customWidth="1"/>
    <col min="5900" max="5900" width="12.7109375" style="3062" customWidth="1"/>
    <col min="5901" max="5901" width="16" style="3062" customWidth="1"/>
    <col min="5902" max="5902" width="14.140625" style="3062" customWidth="1"/>
    <col min="5903" max="5903" width="13.7109375" style="3062" customWidth="1"/>
    <col min="5904" max="5904" width="16.42578125" style="3062" customWidth="1"/>
    <col min="5905" max="5905" width="11.140625" style="3062" customWidth="1"/>
    <col min="5906" max="5906" width="16.28515625" style="3062" customWidth="1"/>
    <col min="5907" max="5907" width="12" style="3062" customWidth="1"/>
    <col min="5908" max="5908" width="19.7109375" style="3062" customWidth="1"/>
    <col min="5909" max="5909" width="11" style="3062" customWidth="1"/>
    <col min="5910" max="6145" width="9.140625" style="3062"/>
    <col min="6146" max="6146" width="13.7109375" style="3062" customWidth="1"/>
    <col min="6147" max="6147" width="11.140625" style="3062" customWidth="1"/>
    <col min="6148" max="6148" width="15.42578125" style="3062" customWidth="1"/>
    <col min="6149" max="6149" width="13.85546875" style="3062" customWidth="1"/>
    <col min="6150" max="6150" width="12.140625" style="3062" customWidth="1"/>
    <col min="6151" max="6151" width="10.42578125" style="3062" customWidth="1"/>
    <col min="6152" max="6152" width="11.7109375" style="3062" customWidth="1"/>
    <col min="6153" max="6153" width="10.42578125" style="3062" customWidth="1"/>
    <col min="6154" max="6154" width="11.5703125" style="3062" customWidth="1"/>
    <col min="6155" max="6155" width="12.42578125" style="3062" customWidth="1"/>
    <col min="6156" max="6156" width="12.7109375" style="3062" customWidth="1"/>
    <col min="6157" max="6157" width="16" style="3062" customWidth="1"/>
    <col min="6158" max="6158" width="14.140625" style="3062" customWidth="1"/>
    <col min="6159" max="6159" width="13.7109375" style="3062" customWidth="1"/>
    <col min="6160" max="6160" width="16.42578125" style="3062" customWidth="1"/>
    <col min="6161" max="6161" width="11.140625" style="3062" customWidth="1"/>
    <col min="6162" max="6162" width="16.28515625" style="3062" customWidth="1"/>
    <col min="6163" max="6163" width="12" style="3062" customWidth="1"/>
    <col min="6164" max="6164" width="19.7109375" style="3062" customWidth="1"/>
    <col min="6165" max="6165" width="11" style="3062" customWidth="1"/>
    <col min="6166" max="6401" width="9.140625" style="3062"/>
    <col min="6402" max="6402" width="13.7109375" style="3062" customWidth="1"/>
    <col min="6403" max="6403" width="11.140625" style="3062" customWidth="1"/>
    <col min="6404" max="6404" width="15.42578125" style="3062" customWidth="1"/>
    <col min="6405" max="6405" width="13.85546875" style="3062" customWidth="1"/>
    <col min="6406" max="6406" width="12.140625" style="3062" customWidth="1"/>
    <col min="6407" max="6407" width="10.42578125" style="3062" customWidth="1"/>
    <col min="6408" max="6408" width="11.7109375" style="3062" customWidth="1"/>
    <col min="6409" max="6409" width="10.42578125" style="3062" customWidth="1"/>
    <col min="6410" max="6410" width="11.5703125" style="3062" customWidth="1"/>
    <col min="6411" max="6411" width="12.42578125" style="3062" customWidth="1"/>
    <col min="6412" max="6412" width="12.7109375" style="3062" customWidth="1"/>
    <col min="6413" max="6413" width="16" style="3062" customWidth="1"/>
    <col min="6414" max="6414" width="14.140625" style="3062" customWidth="1"/>
    <col min="6415" max="6415" width="13.7109375" style="3062" customWidth="1"/>
    <col min="6416" max="6416" width="16.42578125" style="3062" customWidth="1"/>
    <col min="6417" max="6417" width="11.140625" style="3062" customWidth="1"/>
    <col min="6418" max="6418" width="16.28515625" style="3062" customWidth="1"/>
    <col min="6419" max="6419" width="12" style="3062" customWidth="1"/>
    <col min="6420" max="6420" width="19.7109375" style="3062" customWidth="1"/>
    <col min="6421" max="6421" width="11" style="3062" customWidth="1"/>
    <col min="6422" max="6657" width="9.140625" style="3062"/>
    <col min="6658" max="6658" width="13.7109375" style="3062" customWidth="1"/>
    <col min="6659" max="6659" width="11.140625" style="3062" customWidth="1"/>
    <col min="6660" max="6660" width="15.42578125" style="3062" customWidth="1"/>
    <col min="6661" max="6661" width="13.85546875" style="3062" customWidth="1"/>
    <col min="6662" max="6662" width="12.140625" style="3062" customWidth="1"/>
    <col min="6663" max="6663" width="10.42578125" style="3062" customWidth="1"/>
    <col min="6664" max="6664" width="11.7109375" style="3062" customWidth="1"/>
    <col min="6665" max="6665" width="10.42578125" style="3062" customWidth="1"/>
    <col min="6666" max="6666" width="11.5703125" style="3062" customWidth="1"/>
    <col min="6667" max="6667" width="12.42578125" style="3062" customWidth="1"/>
    <col min="6668" max="6668" width="12.7109375" style="3062" customWidth="1"/>
    <col min="6669" max="6669" width="16" style="3062" customWidth="1"/>
    <col min="6670" max="6670" width="14.140625" style="3062" customWidth="1"/>
    <col min="6671" max="6671" width="13.7109375" style="3062" customWidth="1"/>
    <col min="6672" max="6672" width="16.42578125" style="3062" customWidth="1"/>
    <col min="6673" max="6673" width="11.140625" style="3062" customWidth="1"/>
    <col min="6674" max="6674" width="16.28515625" style="3062" customWidth="1"/>
    <col min="6675" max="6675" width="12" style="3062" customWidth="1"/>
    <col min="6676" max="6676" width="19.7109375" style="3062" customWidth="1"/>
    <col min="6677" max="6677" width="11" style="3062" customWidth="1"/>
    <col min="6678" max="6913" width="9.140625" style="3062"/>
    <col min="6914" max="6914" width="13.7109375" style="3062" customWidth="1"/>
    <col min="6915" max="6915" width="11.140625" style="3062" customWidth="1"/>
    <col min="6916" max="6916" width="15.42578125" style="3062" customWidth="1"/>
    <col min="6917" max="6917" width="13.85546875" style="3062" customWidth="1"/>
    <col min="6918" max="6918" width="12.140625" style="3062" customWidth="1"/>
    <col min="6919" max="6919" width="10.42578125" style="3062" customWidth="1"/>
    <col min="6920" max="6920" width="11.7109375" style="3062" customWidth="1"/>
    <col min="6921" max="6921" width="10.42578125" style="3062" customWidth="1"/>
    <col min="6922" max="6922" width="11.5703125" style="3062" customWidth="1"/>
    <col min="6923" max="6923" width="12.42578125" style="3062" customWidth="1"/>
    <col min="6924" max="6924" width="12.7109375" style="3062" customWidth="1"/>
    <col min="6925" max="6925" width="16" style="3062" customWidth="1"/>
    <col min="6926" max="6926" width="14.140625" style="3062" customWidth="1"/>
    <col min="6927" max="6927" width="13.7109375" style="3062" customWidth="1"/>
    <col min="6928" max="6928" width="16.42578125" style="3062" customWidth="1"/>
    <col min="6929" max="6929" width="11.140625" style="3062" customWidth="1"/>
    <col min="6930" max="6930" width="16.28515625" style="3062" customWidth="1"/>
    <col min="6931" max="6931" width="12" style="3062" customWidth="1"/>
    <col min="6932" max="6932" width="19.7109375" style="3062" customWidth="1"/>
    <col min="6933" max="6933" width="11" style="3062" customWidth="1"/>
    <col min="6934" max="7169" width="9.140625" style="3062"/>
    <col min="7170" max="7170" width="13.7109375" style="3062" customWidth="1"/>
    <col min="7171" max="7171" width="11.140625" style="3062" customWidth="1"/>
    <col min="7172" max="7172" width="15.42578125" style="3062" customWidth="1"/>
    <col min="7173" max="7173" width="13.85546875" style="3062" customWidth="1"/>
    <col min="7174" max="7174" width="12.140625" style="3062" customWidth="1"/>
    <col min="7175" max="7175" width="10.42578125" style="3062" customWidth="1"/>
    <col min="7176" max="7176" width="11.7109375" style="3062" customWidth="1"/>
    <col min="7177" max="7177" width="10.42578125" style="3062" customWidth="1"/>
    <col min="7178" max="7178" width="11.5703125" style="3062" customWidth="1"/>
    <col min="7179" max="7179" width="12.42578125" style="3062" customWidth="1"/>
    <col min="7180" max="7180" width="12.7109375" style="3062" customWidth="1"/>
    <col min="7181" max="7181" width="16" style="3062" customWidth="1"/>
    <col min="7182" max="7182" width="14.140625" style="3062" customWidth="1"/>
    <col min="7183" max="7183" width="13.7109375" style="3062" customWidth="1"/>
    <col min="7184" max="7184" width="16.42578125" style="3062" customWidth="1"/>
    <col min="7185" max="7185" width="11.140625" style="3062" customWidth="1"/>
    <col min="7186" max="7186" width="16.28515625" style="3062" customWidth="1"/>
    <col min="7187" max="7187" width="12" style="3062" customWidth="1"/>
    <col min="7188" max="7188" width="19.7109375" style="3062" customWidth="1"/>
    <col min="7189" max="7189" width="11" style="3062" customWidth="1"/>
    <col min="7190" max="7425" width="9.140625" style="3062"/>
    <col min="7426" max="7426" width="13.7109375" style="3062" customWidth="1"/>
    <col min="7427" max="7427" width="11.140625" style="3062" customWidth="1"/>
    <col min="7428" max="7428" width="15.42578125" style="3062" customWidth="1"/>
    <col min="7429" max="7429" width="13.85546875" style="3062" customWidth="1"/>
    <col min="7430" max="7430" width="12.140625" style="3062" customWidth="1"/>
    <col min="7431" max="7431" width="10.42578125" style="3062" customWidth="1"/>
    <col min="7432" max="7432" width="11.7109375" style="3062" customWidth="1"/>
    <col min="7433" max="7433" width="10.42578125" style="3062" customWidth="1"/>
    <col min="7434" max="7434" width="11.5703125" style="3062" customWidth="1"/>
    <col min="7435" max="7435" width="12.42578125" style="3062" customWidth="1"/>
    <col min="7436" max="7436" width="12.7109375" style="3062" customWidth="1"/>
    <col min="7437" max="7437" width="16" style="3062" customWidth="1"/>
    <col min="7438" max="7438" width="14.140625" style="3062" customWidth="1"/>
    <col min="7439" max="7439" width="13.7109375" style="3062" customWidth="1"/>
    <col min="7440" max="7440" width="16.42578125" style="3062" customWidth="1"/>
    <col min="7441" max="7441" width="11.140625" style="3062" customWidth="1"/>
    <col min="7442" max="7442" width="16.28515625" style="3062" customWidth="1"/>
    <col min="7443" max="7443" width="12" style="3062" customWidth="1"/>
    <col min="7444" max="7444" width="19.7109375" style="3062" customWidth="1"/>
    <col min="7445" max="7445" width="11" style="3062" customWidth="1"/>
    <col min="7446" max="7681" width="9.140625" style="3062"/>
    <col min="7682" max="7682" width="13.7109375" style="3062" customWidth="1"/>
    <col min="7683" max="7683" width="11.140625" style="3062" customWidth="1"/>
    <col min="7684" max="7684" width="15.42578125" style="3062" customWidth="1"/>
    <col min="7685" max="7685" width="13.85546875" style="3062" customWidth="1"/>
    <col min="7686" max="7686" width="12.140625" style="3062" customWidth="1"/>
    <col min="7687" max="7687" width="10.42578125" style="3062" customWidth="1"/>
    <col min="7688" max="7688" width="11.7109375" style="3062" customWidth="1"/>
    <col min="7689" max="7689" width="10.42578125" style="3062" customWidth="1"/>
    <col min="7690" max="7690" width="11.5703125" style="3062" customWidth="1"/>
    <col min="7691" max="7691" width="12.42578125" style="3062" customWidth="1"/>
    <col min="7692" max="7692" width="12.7109375" style="3062" customWidth="1"/>
    <col min="7693" max="7693" width="16" style="3062" customWidth="1"/>
    <col min="7694" max="7694" width="14.140625" style="3062" customWidth="1"/>
    <col min="7695" max="7695" width="13.7109375" style="3062" customWidth="1"/>
    <col min="7696" max="7696" width="16.42578125" style="3062" customWidth="1"/>
    <col min="7697" max="7697" width="11.140625" style="3062" customWidth="1"/>
    <col min="7698" max="7698" width="16.28515625" style="3062" customWidth="1"/>
    <col min="7699" max="7699" width="12" style="3062" customWidth="1"/>
    <col min="7700" max="7700" width="19.7109375" style="3062" customWidth="1"/>
    <col min="7701" max="7701" width="11" style="3062" customWidth="1"/>
    <col min="7702" max="7937" width="9.140625" style="3062"/>
    <col min="7938" max="7938" width="13.7109375" style="3062" customWidth="1"/>
    <col min="7939" max="7939" width="11.140625" style="3062" customWidth="1"/>
    <col min="7940" max="7940" width="15.42578125" style="3062" customWidth="1"/>
    <col min="7941" max="7941" width="13.85546875" style="3062" customWidth="1"/>
    <col min="7942" max="7942" width="12.140625" style="3062" customWidth="1"/>
    <col min="7943" max="7943" width="10.42578125" style="3062" customWidth="1"/>
    <col min="7944" max="7944" width="11.7109375" style="3062" customWidth="1"/>
    <col min="7945" max="7945" width="10.42578125" style="3062" customWidth="1"/>
    <col min="7946" max="7946" width="11.5703125" style="3062" customWidth="1"/>
    <col min="7947" max="7947" width="12.42578125" style="3062" customWidth="1"/>
    <col min="7948" max="7948" width="12.7109375" style="3062" customWidth="1"/>
    <col min="7949" max="7949" width="16" style="3062" customWidth="1"/>
    <col min="7950" max="7950" width="14.140625" style="3062" customWidth="1"/>
    <col min="7951" max="7951" width="13.7109375" style="3062" customWidth="1"/>
    <col min="7952" max="7952" width="16.42578125" style="3062" customWidth="1"/>
    <col min="7953" max="7953" width="11.140625" style="3062" customWidth="1"/>
    <col min="7954" max="7954" width="16.28515625" style="3062" customWidth="1"/>
    <col min="7955" max="7955" width="12" style="3062" customWidth="1"/>
    <col min="7956" max="7956" width="19.7109375" style="3062" customWidth="1"/>
    <col min="7957" max="7957" width="11" style="3062" customWidth="1"/>
    <col min="7958" max="8193" width="9.140625" style="3062"/>
    <col min="8194" max="8194" width="13.7109375" style="3062" customWidth="1"/>
    <col min="8195" max="8195" width="11.140625" style="3062" customWidth="1"/>
    <col min="8196" max="8196" width="15.42578125" style="3062" customWidth="1"/>
    <col min="8197" max="8197" width="13.85546875" style="3062" customWidth="1"/>
    <col min="8198" max="8198" width="12.140625" style="3062" customWidth="1"/>
    <col min="8199" max="8199" width="10.42578125" style="3062" customWidth="1"/>
    <col min="8200" max="8200" width="11.7109375" style="3062" customWidth="1"/>
    <col min="8201" max="8201" width="10.42578125" style="3062" customWidth="1"/>
    <col min="8202" max="8202" width="11.5703125" style="3062" customWidth="1"/>
    <col min="8203" max="8203" width="12.42578125" style="3062" customWidth="1"/>
    <col min="8204" max="8204" width="12.7109375" style="3062" customWidth="1"/>
    <col min="8205" max="8205" width="16" style="3062" customWidth="1"/>
    <col min="8206" max="8206" width="14.140625" style="3062" customWidth="1"/>
    <col min="8207" max="8207" width="13.7109375" style="3062" customWidth="1"/>
    <col min="8208" max="8208" width="16.42578125" style="3062" customWidth="1"/>
    <col min="8209" max="8209" width="11.140625" style="3062" customWidth="1"/>
    <col min="8210" max="8210" width="16.28515625" style="3062" customWidth="1"/>
    <col min="8211" max="8211" width="12" style="3062" customWidth="1"/>
    <col min="8212" max="8212" width="19.7109375" style="3062" customWidth="1"/>
    <col min="8213" max="8213" width="11" style="3062" customWidth="1"/>
    <col min="8214" max="8449" width="9.140625" style="3062"/>
    <col min="8450" max="8450" width="13.7109375" style="3062" customWidth="1"/>
    <col min="8451" max="8451" width="11.140625" style="3062" customWidth="1"/>
    <col min="8452" max="8452" width="15.42578125" style="3062" customWidth="1"/>
    <col min="8453" max="8453" width="13.85546875" style="3062" customWidth="1"/>
    <col min="8454" max="8454" width="12.140625" style="3062" customWidth="1"/>
    <col min="8455" max="8455" width="10.42578125" style="3062" customWidth="1"/>
    <col min="8456" max="8456" width="11.7109375" style="3062" customWidth="1"/>
    <col min="8457" max="8457" width="10.42578125" style="3062" customWidth="1"/>
    <col min="8458" max="8458" width="11.5703125" style="3062" customWidth="1"/>
    <col min="8459" max="8459" width="12.42578125" style="3062" customWidth="1"/>
    <col min="8460" max="8460" width="12.7109375" style="3062" customWidth="1"/>
    <col min="8461" max="8461" width="16" style="3062" customWidth="1"/>
    <col min="8462" max="8462" width="14.140625" style="3062" customWidth="1"/>
    <col min="8463" max="8463" width="13.7109375" style="3062" customWidth="1"/>
    <col min="8464" max="8464" width="16.42578125" style="3062" customWidth="1"/>
    <col min="8465" max="8465" width="11.140625" style="3062" customWidth="1"/>
    <col min="8466" max="8466" width="16.28515625" style="3062" customWidth="1"/>
    <col min="8467" max="8467" width="12" style="3062" customWidth="1"/>
    <col min="8468" max="8468" width="19.7109375" style="3062" customWidth="1"/>
    <col min="8469" max="8469" width="11" style="3062" customWidth="1"/>
    <col min="8470" max="8705" width="9.140625" style="3062"/>
    <col min="8706" max="8706" width="13.7109375" style="3062" customWidth="1"/>
    <col min="8707" max="8707" width="11.140625" style="3062" customWidth="1"/>
    <col min="8708" max="8708" width="15.42578125" style="3062" customWidth="1"/>
    <col min="8709" max="8709" width="13.85546875" style="3062" customWidth="1"/>
    <col min="8710" max="8710" width="12.140625" style="3062" customWidth="1"/>
    <col min="8711" max="8711" width="10.42578125" style="3062" customWidth="1"/>
    <col min="8712" max="8712" width="11.7109375" style="3062" customWidth="1"/>
    <col min="8713" max="8713" width="10.42578125" style="3062" customWidth="1"/>
    <col min="8714" max="8714" width="11.5703125" style="3062" customWidth="1"/>
    <col min="8715" max="8715" width="12.42578125" style="3062" customWidth="1"/>
    <col min="8716" max="8716" width="12.7109375" style="3062" customWidth="1"/>
    <col min="8717" max="8717" width="16" style="3062" customWidth="1"/>
    <col min="8718" max="8718" width="14.140625" style="3062" customWidth="1"/>
    <col min="8719" max="8719" width="13.7109375" style="3062" customWidth="1"/>
    <col min="8720" max="8720" width="16.42578125" style="3062" customWidth="1"/>
    <col min="8721" max="8721" width="11.140625" style="3062" customWidth="1"/>
    <col min="8722" max="8722" width="16.28515625" style="3062" customWidth="1"/>
    <col min="8723" max="8723" width="12" style="3062" customWidth="1"/>
    <col min="8724" max="8724" width="19.7109375" style="3062" customWidth="1"/>
    <col min="8725" max="8725" width="11" style="3062" customWidth="1"/>
    <col min="8726" max="8961" width="9.140625" style="3062"/>
    <col min="8962" max="8962" width="13.7109375" style="3062" customWidth="1"/>
    <col min="8963" max="8963" width="11.140625" style="3062" customWidth="1"/>
    <col min="8964" max="8964" width="15.42578125" style="3062" customWidth="1"/>
    <col min="8965" max="8965" width="13.85546875" style="3062" customWidth="1"/>
    <col min="8966" max="8966" width="12.140625" style="3062" customWidth="1"/>
    <col min="8967" max="8967" width="10.42578125" style="3062" customWidth="1"/>
    <col min="8968" max="8968" width="11.7109375" style="3062" customWidth="1"/>
    <col min="8969" max="8969" width="10.42578125" style="3062" customWidth="1"/>
    <col min="8970" max="8970" width="11.5703125" style="3062" customWidth="1"/>
    <col min="8971" max="8971" width="12.42578125" style="3062" customWidth="1"/>
    <col min="8972" max="8972" width="12.7109375" style="3062" customWidth="1"/>
    <col min="8973" max="8973" width="16" style="3062" customWidth="1"/>
    <col min="8974" max="8974" width="14.140625" style="3062" customWidth="1"/>
    <col min="8975" max="8975" width="13.7109375" style="3062" customWidth="1"/>
    <col min="8976" max="8976" width="16.42578125" style="3062" customWidth="1"/>
    <col min="8977" max="8977" width="11.140625" style="3062" customWidth="1"/>
    <col min="8978" max="8978" width="16.28515625" style="3062" customWidth="1"/>
    <col min="8979" max="8979" width="12" style="3062" customWidth="1"/>
    <col min="8980" max="8980" width="19.7109375" style="3062" customWidth="1"/>
    <col min="8981" max="8981" width="11" style="3062" customWidth="1"/>
    <col min="8982" max="9217" width="9.140625" style="3062"/>
    <col min="9218" max="9218" width="13.7109375" style="3062" customWidth="1"/>
    <col min="9219" max="9219" width="11.140625" style="3062" customWidth="1"/>
    <col min="9220" max="9220" width="15.42578125" style="3062" customWidth="1"/>
    <col min="9221" max="9221" width="13.85546875" style="3062" customWidth="1"/>
    <col min="9222" max="9222" width="12.140625" style="3062" customWidth="1"/>
    <col min="9223" max="9223" width="10.42578125" style="3062" customWidth="1"/>
    <col min="9224" max="9224" width="11.7109375" style="3062" customWidth="1"/>
    <col min="9225" max="9225" width="10.42578125" style="3062" customWidth="1"/>
    <col min="9226" max="9226" width="11.5703125" style="3062" customWidth="1"/>
    <col min="9227" max="9227" width="12.42578125" style="3062" customWidth="1"/>
    <col min="9228" max="9228" width="12.7109375" style="3062" customWidth="1"/>
    <col min="9229" max="9229" width="16" style="3062" customWidth="1"/>
    <col min="9230" max="9230" width="14.140625" style="3062" customWidth="1"/>
    <col min="9231" max="9231" width="13.7109375" style="3062" customWidth="1"/>
    <col min="9232" max="9232" width="16.42578125" style="3062" customWidth="1"/>
    <col min="9233" max="9233" width="11.140625" style="3062" customWidth="1"/>
    <col min="9234" max="9234" width="16.28515625" style="3062" customWidth="1"/>
    <col min="9235" max="9235" width="12" style="3062" customWidth="1"/>
    <col min="9236" max="9236" width="19.7109375" style="3062" customWidth="1"/>
    <col min="9237" max="9237" width="11" style="3062" customWidth="1"/>
    <col min="9238" max="9473" width="9.140625" style="3062"/>
    <col min="9474" max="9474" width="13.7109375" style="3062" customWidth="1"/>
    <col min="9475" max="9475" width="11.140625" style="3062" customWidth="1"/>
    <col min="9476" max="9476" width="15.42578125" style="3062" customWidth="1"/>
    <col min="9477" max="9477" width="13.85546875" style="3062" customWidth="1"/>
    <col min="9478" max="9478" width="12.140625" style="3062" customWidth="1"/>
    <col min="9479" max="9479" width="10.42578125" style="3062" customWidth="1"/>
    <col min="9480" max="9480" width="11.7109375" style="3062" customWidth="1"/>
    <col min="9481" max="9481" width="10.42578125" style="3062" customWidth="1"/>
    <col min="9482" max="9482" width="11.5703125" style="3062" customWidth="1"/>
    <col min="9483" max="9483" width="12.42578125" style="3062" customWidth="1"/>
    <col min="9484" max="9484" width="12.7109375" style="3062" customWidth="1"/>
    <col min="9485" max="9485" width="16" style="3062" customWidth="1"/>
    <col min="9486" max="9486" width="14.140625" style="3062" customWidth="1"/>
    <col min="9487" max="9487" width="13.7109375" style="3062" customWidth="1"/>
    <col min="9488" max="9488" width="16.42578125" style="3062" customWidth="1"/>
    <col min="9489" max="9489" width="11.140625" style="3062" customWidth="1"/>
    <col min="9490" max="9490" width="16.28515625" style="3062" customWidth="1"/>
    <col min="9491" max="9491" width="12" style="3062" customWidth="1"/>
    <col min="9492" max="9492" width="19.7109375" style="3062" customWidth="1"/>
    <col min="9493" max="9493" width="11" style="3062" customWidth="1"/>
    <col min="9494" max="9729" width="9.140625" style="3062"/>
    <col min="9730" max="9730" width="13.7109375" style="3062" customWidth="1"/>
    <col min="9731" max="9731" width="11.140625" style="3062" customWidth="1"/>
    <col min="9732" max="9732" width="15.42578125" style="3062" customWidth="1"/>
    <col min="9733" max="9733" width="13.85546875" style="3062" customWidth="1"/>
    <col min="9734" max="9734" width="12.140625" style="3062" customWidth="1"/>
    <col min="9735" max="9735" width="10.42578125" style="3062" customWidth="1"/>
    <col min="9736" max="9736" width="11.7109375" style="3062" customWidth="1"/>
    <col min="9737" max="9737" width="10.42578125" style="3062" customWidth="1"/>
    <col min="9738" max="9738" width="11.5703125" style="3062" customWidth="1"/>
    <col min="9739" max="9739" width="12.42578125" style="3062" customWidth="1"/>
    <col min="9740" max="9740" width="12.7109375" style="3062" customWidth="1"/>
    <col min="9741" max="9741" width="16" style="3062" customWidth="1"/>
    <col min="9742" max="9742" width="14.140625" style="3062" customWidth="1"/>
    <col min="9743" max="9743" width="13.7109375" style="3062" customWidth="1"/>
    <col min="9744" max="9744" width="16.42578125" style="3062" customWidth="1"/>
    <col min="9745" max="9745" width="11.140625" style="3062" customWidth="1"/>
    <col min="9746" max="9746" width="16.28515625" style="3062" customWidth="1"/>
    <col min="9747" max="9747" width="12" style="3062" customWidth="1"/>
    <col min="9748" max="9748" width="19.7109375" style="3062" customWidth="1"/>
    <col min="9749" max="9749" width="11" style="3062" customWidth="1"/>
    <col min="9750" max="9985" width="9.140625" style="3062"/>
    <col min="9986" max="9986" width="13.7109375" style="3062" customWidth="1"/>
    <col min="9987" max="9987" width="11.140625" style="3062" customWidth="1"/>
    <col min="9988" max="9988" width="15.42578125" style="3062" customWidth="1"/>
    <col min="9989" max="9989" width="13.85546875" style="3062" customWidth="1"/>
    <col min="9990" max="9990" width="12.140625" style="3062" customWidth="1"/>
    <col min="9991" max="9991" width="10.42578125" style="3062" customWidth="1"/>
    <col min="9992" max="9992" width="11.7109375" style="3062" customWidth="1"/>
    <col min="9993" max="9993" width="10.42578125" style="3062" customWidth="1"/>
    <col min="9994" max="9994" width="11.5703125" style="3062" customWidth="1"/>
    <col min="9995" max="9995" width="12.42578125" style="3062" customWidth="1"/>
    <col min="9996" max="9996" width="12.7109375" style="3062" customWidth="1"/>
    <col min="9997" max="9997" width="16" style="3062" customWidth="1"/>
    <col min="9998" max="9998" width="14.140625" style="3062" customWidth="1"/>
    <col min="9999" max="9999" width="13.7109375" style="3062" customWidth="1"/>
    <col min="10000" max="10000" width="16.42578125" style="3062" customWidth="1"/>
    <col min="10001" max="10001" width="11.140625" style="3062" customWidth="1"/>
    <col min="10002" max="10002" width="16.28515625" style="3062" customWidth="1"/>
    <col min="10003" max="10003" width="12" style="3062" customWidth="1"/>
    <col min="10004" max="10004" width="19.7109375" style="3062" customWidth="1"/>
    <col min="10005" max="10005" width="11" style="3062" customWidth="1"/>
    <col min="10006" max="10241" width="9.140625" style="3062"/>
    <col min="10242" max="10242" width="13.7109375" style="3062" customWidth="1"/>
    <col min="10243" max="10243" width="11.140625" style="3062" customWidth="1"/>
    <col min="10244" max="10244" width="15.42578125" style="3062" customWidth="1"/>
    <col min="10245" max="10245" width="13.85546875" style="3062" customWidth="1"/>
    <col min="10246" max="10246" width="12.140625" style="3062" customWidth="1"/>
    <col min="10247" max="10247" width="10.42578125" style="3062" customWidth="1"/>
    <col min="10248" max="10248" width="11.7109375" style="3062" customWidth="1"/>
    <col min="10249" max="10249" width="10.42578125" style="3062" customWidth="1"/>
    <col min="10250" max="10250" width="11.5703125" style="3062" customWidth="1"/>
    <col min="10251" max="10251" width="12.42578125" style="3062" customWidth="1"/>
    <col min="10252" max="10252" width="12.7109375" style="3062" customWidth="1"/>
    <col min="10253" max="10253" width="16" style="3062" customWidth="1"/>
    <col min="10254" max="10254" width="14.140625" style="3062" customWidth="1"/>
    <col min="10255" max="10255" width="13.7109375" style="3062" customWidth="1"/>
    <col min="10256" max="10256" width="16.42578125" style="3062" customWidth="1"/>
    <col min="10257" max="10257" width="11.140625" style="3062" customWidth="1"/>
    <col min="10258" max="10258" width="16.28515625" style="3062" customWidth="1"/>
    <col min="10259" max="10259" width="12" style="3062" customWidth="1"/>
    <col min="10260" max="10260" width="19.7109375" style="3062" customWidth="1"/>
    <col min="10261" max="10261" width="11" style="3062" customWidth="1"/>
    <col min="10262" max="10497" width="9.140625" style="3062"/>
    <col min="10498" max="10498" width="13.7109375" style="3062" customWidth="1"/>
    <col min="10499" max="10499" width="11.140625" style="3062" customWidth="1"/>
    <col min="10500" max="10500" width="15.42578125" style="3062" customWidth="1"/>
    <col min="10501" max="10501" width="13.85546875" style="3062" customWidth="1"/>
    <col min="10502" max="10502" width="12.140625" style="3062" customWidth="1"/>
    <col min="10503" max="10503" width="10.42578125" style="3062" customWidth="1"/>
    <col min="10504" max="10504" width="11.7109375" style="3062" customWidth="1"/>
    <col min="10505" max="10505" width="10.42578125" style="3062" customWidth="1"/>
    <col min="10506" max="10506" width="11.5703125" style="3062" customWidth="1"/>
    <col min="10507" max="10507" width="12.42578125" style="3062" customWidth="1"/>
    <col min="10508" max="10508" width="12.7109375" style="3062" customWidth="1"/>
    <col min="10509" max="10509" width="16" style="3062" customWidth="1"/>
    <col min="10510" max="10510" width="14.140625" style="3062" customWidth="1"/>
    <col min="10511" max="10511" width="13.7109375" style="3062" customWidth="1"/>
    <col min="10512" max="10512" width="16.42578125" style="3062" customWidth="1"/>
    <col min="10513" max="10513" width="11.140625" style="3062" customWidth="1"/>
    <col min="10514" max="10514" width="16.28515625" style="3062" customWidth="1"/>
    <col min="10515" max="10515" width="12" style="3062" customWidth="1"/>
    <col min="10516" max="10516" width="19.7109375" style="3062" customWidth="1"/>
    <col min="10517" max="10517" width="11" style="3062" customWidth="1"/>
    <col min="10518" max="10753" width="9.140625" style="3062"/>
    <col min="10754" max="10754" width="13.7109375" style="3062" customWidth="1"/>
    <col min="10755" max="10755" width="11.140625" style="3062" customWidth="1"/>
    <col min="10756" max="10756" width="15.42578125" style="3062" customWidth="1"/>
    <col min="10757" max="10757" width="13.85546875" style="3062" customWidth="1"/>
    <col min="10758" max="10758" width="12.140625" style="3062" customWidth="1"/>
    <col min="10759" max="10759" width="10.42578125" style="3062" customWidth="1"/>
    <col min="10760" max="10760" width="11.7109375" style="3062" customWidth="1"/>
    <col min="10761" max="10761" width="10.42578125" style="3062" customWidth="1"/>
    <col min="10762" max="10762" width="11.5703125" style="3062" customWidth="1"/>
    <col min="10763" max="10763" width="12.42578125" style="3062" customWidth="1"/>
    <col min="10764" max="10764" width="12.7109375" style="3062" customWidth="1"/>
    <col min="10765" max="10765" width="16" style="3062" customWidth="1"/>
    <col min="10766" max="10766" width="14.140625" style="3062" customWidth="1"/>
    <col min="10767" max="10767" width="13.7109375" style="3062" customWidth="1"/>
    <col min="10768" max="10768" width="16.42578125" style="3062" customWidth="1"/>
    <col min="10769" max="10769" width="11.140625" style="3062" customWidth="1"/>
    <col min="10770" max="10770" width="16.28515625" style="3062" customWidth="1"/>
    <col min="10771" max="10771" width="12" style="3062" customWidth="1"/>
    <col min="10772" max="10772" width="19.7109375" style="3062" customWidth="1"/>
    <col min="10773" max="10773" width="11" style="3062" customWidth="1"/>
    <col min="10774" max="11009" width="9.140625" style="3062"/>
    <col min="11010" max="11010" width="13.7109375" style="3062" customWidth="1"/>
    <col min="11011" max="11011" width="11.140625" style="3062" customWidth="1"/>
    <col min="11012" max="11012" width="15.42578125" style="3062" customWidth="1"/>
    <col min="11013" max="11013" width="13.85546875" style="3062" customWidth="1"/>
    <col min="11014" max="11014" width="12.140625" style="3062" customWidth="1"/>
    <col min="11015" max="11015" width="10.42578125" style="3062" customWidth="1"/>
    <col min="11016" max="11016" width="11.7109375" style="3062" customWidth="1"/>
    <col min="11017" max="11017" width="10.42578125" style="3062" customWidth="1"/>
    <col min="11018" max="11018" width="11.5703125" style="3062" customWidth="1"/>
    <col min="11019" max="11019" width="12.42578125" style="3062" customWidth="1"/>
    <col min="11020" max="11020" width="12.7109375" style="3062" customWidth="1"/>
    <col min="11021" max="11021" width="16" style="3062" customWidth="1"/>
    <col min="11022" max="11022" width="14.140625" style="3062" customWidth="1"/>
    <col min="11023" max="11023" width="13.7109375" style="3062" customWidth="1"/>
    <col min="11024" max="11024" width="16.42578125" style="3062" customWidth="1"/>
    <col min="11025" max="11025" width="11.140625" style="3062" customWidth="1"/>
    <col min="11026" max="11026" width="16.28515625" style="3062" customWidth="1"/>
    <col min="11027" max="11027" width="12" style="3062" customWidth="1"/>
    <col min="11028" max="11028" width="19.7109375" style="3062" customWidth="1"/>
    <col min="11029" max="11029" width="11" style="3062" customWidth="1"/>
    <col min="11030" max="11265" width="9.140625" style="3062"/>
    <col min="11266" max="11266" width="13.7109375" style="3062" customWidth="1"/>
    <col min="11267" max="11267" width="11.140625" style="3062" customWidth="1"/>
    <col min="11268" max="11268" width="15.42578125" style="3062" customWidth="1"/>
    <col min="11269" max="11269" width="13.85546875" style="3062" customWidth="1"/>
    <col min="11270" max="11270" width="12.140625" style="3062" customWidth="1"/>
    <col min="11271" max="11271" width="10.42578125" style="3062" customWidth="1"/>
    <col min="11272" max="11272" width="11.7109375" style="3062" customWidth="1"/>
    <col min="11273" max="11273" width="10.42578125" style="3062" customWidth="1"/>
    <col min="11274" max="11274" width="11.5703125" style="3062" customWidth="1"/>
    <col min="11275" max="11275" width="12.42578125" style="3062" customWidth="1"/>
    <col min="11276" max="11276" width="12.7109375" style="3062" customWidth="1"/>
    <col min="11277" max="11277" width="16" style="3062" customWidth="1"/>
    <col min="11278" max="11278" width="14.140625" style="3062" customWidth="1"/>
    <col min="11279" max="11279" width="13.7109375" style="3062" customWidth="1"/>
    <col min="11280" max="11280" width="16.42578125" style="3062" customWidth="1"/>
    <col min="11281" max="11281" width="11.140625" style="3062" customWidth="1"/>
    <col min="11282" max="11282" width="16.28515625" style="3062" customWidth="1"/>
    <col min="11283" max="11283" width="12" style="3062" customWidth="1"/>
    <col min="11284" max="11284" width="19.7109375" style="3062" customWidth="1"/>
    <col min="11285" max="11285" width="11" style="3062" customWidth="1"/>
    <col min="11286" max="11521" width="9.140625" style="3062"/>
    <col min="11522" max="11522" width="13.7109375" style="3062" customWidth="1"/>
    <col min="11523" max="11523" width="11.140625" style="3062" customWidth="1"/>
    <col min="11524" max="11524" width="15.42578125" style="3062" customWidth="1"/>
    <col min="11525" max="11525" width="13.85546875" style="3062" customWidth="1"/>
    <col min="11526" max="11526" width="12.140625" style="3062" customWidth="1"/>
    <col min="11527" max="11527" width="10.42578125" style="3062" customWidth="1"/>
    <col min="11528" max="11528" width="11.7109375" style="3062" customWidth="1"/>
    <col min="11529" max="11529" width="10.42578125" style="3062" customWidth="1"/>
    <col min="11530" max="11530" width="11.5703125" style="3062" customWidth="1"/>
    <col min="11531" max="11531" width="12.42578125" style="3062" customWidth="1"/>
    <col min="11532" max="11532" width="12.7109375" style="3062" customWidth="1"/>
    <col min="11533" max="11533" width="16" style="3062" customWidth="1"/>
    <col min="11534" max="11534" width="14.140625" style="3062" customWidth="1"/>
    <col min="11535" max="11535" width="13.7109375" style="3062" customWidth="1"/>
    <col min="11536" max="11536" width="16.42578125" style="3062" customWidth="1"/>
    <col min="11537" max="11537" width="11.140625" style="3062" customWidth="1"/>
    <col min="11538" max="11538" width="16.28515625" style="3062" customWidth="1"/>
    <col min="11539" max="11539" width="12" style="3062" customWidth="1"/>
    <col min="11540" max="11540" width="19.7109375" style="3062" customWidth="1"/>
    <col min="11541" max="11541" width="11" style="3062" customWidth="1"/>
    <col min="11542" max="11777" width="9.140625" style="3062"/>
    <col min="11778" max="11778" width="13.7109375" style="3062" customWidth="1"/>
    <col min="11779" max="11779" width="11.140625" style="3062" customWidth="1"/>
    <col min="11780" max="11780" width="15.42578125" style="3062" customWidth="1"/>
    <col min="11781" max="11781" width="13.85546875" style="3062" customWidth="1"/>
    <col min="11782" max="11782" width="12.140625" style="3062" customWidth="1"/>
    <col min="11783" max="11783" width="10.42578125" style="3062" customWidth="1"/>
    <col min="11784" max="11784" width="11.7109375" style="3062" customWidth="1"/>
    <col min="11785" max="11785" width="10.42578125" style="3062" customWidth="1"/>
    <col min="11786" max="11786" width="11.5703125" style="3062" customWidth="1"/>
    <col min="11787" max="11787" width="12.42578125" style="3062" customWidth="1"/>
    <col min="11788" max="11788" width="12.7109375" style="3062" customWidth="1"/>
    <col min="11789" max="11789" width="16" style="3062" customWidth="1"/>
    <col min="11790" max="11790" width="14.140625" style="3062" customWidth="1"/>
    <col min="11791" max="11791" width="13.7109375" style="3062" customWidth="1"/>
    <col min="11792" max="11792" width="16.42578125" style="3062" customWidth="1"/>
    <col min="11793" max="11793" width="11.140625" style="3062" customWidth="1"/>
    <col min="11794" max="11794" width="16.28515625" style="3062" customWidth="1"/>
    <col min="11795" max="11795" width="12" style="3062" customWidth="1"/>
    <col min="11796" max="11796" width="19.7109375" style="3062" customWidth="1"/>
    <col min="11797" max="11797" width="11" style="3062" customWidth="1"/>
    <col min="11798" max="12033" width="9.140625" style="3062"/>
    <col min="12034" max="12034" width="13.7109375" style="3062" customWidth="1"/>
    <col min="12035" max="12035" width="11.140625" style="3062" customWidth="1"/>
    <col min="12036" max="12036" width="15.42578125" style="3062" customWidth="1"/>
    <col min="12037" max="12037" width="13.85546875" style="3062" customWidth="1"/>
    <col min="12038" max="12038" width="12.140625" style="3062" customWidth="1"/>
    <col min="12039" max="12039" width="10.42578125" style="3062" customWidth="1"/>
    <col min="12040" max="12040" width="11.7109375" style="3062" customWidth="1"/>
    <col min="12041" max="12041" width="10.42578125" style="3062" customWidth="1"/>
    <col min="12042" max="12042" width="11.5703125" style="3062" customWidth="1"/>
    <col min="12043" max="12043" width="12.42578125" style="3062" customWidth="1"/>
    <col min="12044" max="12044" width="12.7109375" style="3062" customWidth="1"/>
    <col min="12045" max="12045" width="16" style="3062" customWidth="1"/>
    <col min="12046" max="12046" width="14.140625" style="3062" customWidth="1"/>
    <col min="12047" max="12047" width="13.7109375" style="3062" customWidth="1"/>
    <col min="12048" max="12048" width="16.42578125" style="3062" customWidth="1"/>
    <col min="12049" max="12049" width="11.140625" style="3062" customWidth="1"/>
    <col min="12050" max="12050" width="16.28515625" style="3062" customWidth="1"/>
    <col min="12051" max="12051" width="12" style="3062" customWidth="1"/>
    <col min="12052" max="12052" width="19.7109375" style="3062" customWidth="1"/>
    <col min="12053" max="12053" width="11" style="3062" customWidth="1"/>
    <col min="12054" max="12289" width="9.140625" style="3062"/>
    <col min="12290" max="12290" width="13.7109375" style="3062" customWidth="1"/>
    <col min="12291" max="12291" width="11.140625" style="3062" customWidth="1"/>
    <col min="12292" max="12292" width="15.42578125" style="3062" customWidth="1"/>
    <col min="12293" max="12293" width="13.85546875" style="3062" customWidth="1"/>
    <col min="12294" max="12294" width="12.140625" style="3062" customWidth="1"/>
    <col min="12295" max="12295" width="10.42578125" style="3062" customWidth="1"/>
    <col min="12296" max="12296" width="11.7109375" style="3062" customWidth="1"/>
    <col min="12297" max="12297" width="10.42578125" style="3062" customWidth="1"/>
    <col min="12298" max="12298" width="11.5703125" style="3062" customWidth="1"/>
    <col min="12299" max="12299" width="12.42578125" style="3062" customWidth="1"/>
    <col min="12300" max="12300" width="12.7109375" style="3062" customWidth="1"/>
    <col min="12301" max="12301" width="16" style="3062" customWidth="1"/>
    <col min="12302" max="12302" width="14.140625" style="3062" customWidth="1"/>
    <col min="12303" max="12303" width="13.7109375" style="3062" customWidth="1"/>
    <col min="12304" max="12304" width="16.42578125" style="3062" customWidth="1"/>
    <col min="12305" max="12305" width="11.140625" style="3062" customWidth="1"/>
    <col min="12306" max="12306" width="16.28515625" style="3062" customWidth="1"/>
    <col min="12307" max="12307" width="12" style="3062" customWidth="1"/>
    <col min="12308" max="12308" width="19.7109375" style="3062" customWidth="1"/>
    <col min="12309" max="12309" width="11" style="3062" customWidth="1"/>
    <col min="12310" max="12545" width="9.140625" style="3062"/>
    <col min="12546" max="12546" width="13.7109375" style="3062" customWidth="1"/>
    <col min="12547" max="12547" width="11.140625" style="3062" customWidth="1"/>
    <col min="12548" max="12548" width="15.42578125" style="3062" customWidth="1"/>
    <col min="12549" max="12549" width="13.85546875" style="3062" customWidth="1"/>
    <col min="12550" max="12550" width="12.140625" style="3062" customWidth="1"/>
    <col min="12551" max="12551" width="10.42578125" style="3062" customWidth="1"/>
    <col min="12552" max="12552" width="11.7109375" style="3062" customWidth="1"/>
    <col min="12553" max="12553" width="10.42578125" style="3062" customWidth="1"/>
    <col min="12554" max="12554" width="11.5703125" style="3062" customWidth="1"/>
    <col min="12555" max="12555" width="12.42578125" style="3062" customWidth="1"/>
    <col min="12556" max="12556" width="12.7109375" style="3062" customWidth="1"/>
    <col min="12557" max="12557" width="16" style="3062" customWidth="1"/>
    <col min="12558" max="12558" width="14.140625" style="3062" customWidth="1"/>
    <col min="12559" max="12559" width="13.7109375" style="3062" customWidth="1"/>
    <col min="12560" max="12560" width="16.42578125" style="3062" customWidth="1"/>
    <col min="12561" max="12561" width="11.140625" style="3062" customWidth="1"/>
    <col min="12562" max="12562" width="16.28515625" style="3062" customWidth="1"/>
    <col min="12563" max="12563" width="12" style="3062" customWidth="1"/>
    <col min="12564" max="12564" width="19.7109375" style="3062" customWidth="1"/>
    <col min="12565" max="12565" width="11" style="3062" customWidth="1"/>
    <col min="12566" max="12801" width="9.140625" style="3062"/>
    <col min="12802" max="12802" width="13.7109375" style="3062" customWidth="1"/>
    <col min="12803" max="12803" width="11.140625" style="3062" customWidth="1"/>
    <col min="12804" max="12804" width="15.42578125" style="3062" customWidth="1"/>
    <col min="12805" max="12805" width="13.85546875" style="3062" customWidth="1"/>
    <col min="12806" max="12806" width="12.140625" style="3062" customWidth="1"/>
    <col min="12807" max="12807" width="10.42578125" style="3062" customWidth="1"/>
    <col min="12808" max="12808" width="11.7109375" style="3062" customWidth="1"/>
    <col min="12809" max="12809" width="10.42578125" style="3062" customWidth="1"/>
    <col min="12810" max="12810" width="11.5703125" style="3062" customWidth="1"/>
    <col min="12811" max="12811" width="12.42578125" style="3062" customWidth="1"/>
    <col min="12812" max="12812" width="12.7109375" style="3062" customWidth="1"/>
    <col min="12813" max="12813" width="16" style="3062" customWidth="1"/>
    <col min="12814" max="12814" width="14.140625" style="3062" customWidth="1"/>
    <col min="12815" max="12815" width="13.7109375" style="3062" customWidth="1"/>
    <col min="12816" max="12816" width="16.42578125" style="3062" customWidth="1"/>
    <col min="12817" max="12817" width="11.140625" style="3062" customWidth="1"/>
    <col min="12818" max="12818" width="16.28515625" style="3062" customWidth="1"/>
    <col min="12819" max="12819" width="12" style="3062" customWidth="1"/>
    <col min="12820" max="12820" width="19.7109375" style="3062" customWidth="1"/>
    <col min="12821" max="12821" width="11" style="3062" customWidth="1"/>
    <col min="12822" max="13057" width="9.140625" style="3062"/>
    <col min="13058" max="13058" width="13.7109375" style="3062" customWidth="1"/>
    <col min="13059" max="13059" width="11.140625" style="3062" customWidth="1"/>
    <col min="13060" max="13060" width="15.42578125" style="3062" customWidth="1"/>
    <col min="13061" max="13061" width="13.85546875" style="3062" customWidth="1"/>
    <col min="13062" max="13062" width="12.140625" style="3062" customWidth="1"/>
    <col min="13063" max="13063" width="10.42578125" style="3062" customWidth="1"/>
    <col min="13064" max="13064" width="11.7109375" style="3062" customWidth="1"/>
    <col min="13065" max="13065" width="10.42578125" style="3062" customWidth="1"/>
    <col min="13066" max="13066" width="11.5703125" style="3062" customWidth="1"/>
    <col min="13067" max="13067" width="12.42578125" style="3062" customWidth="1"/>
    <col min="13068" max="13068" width="12.7109375" style="3062" customWidth="1"/>
    <col min="13069" max="13069" width="16" style="3062" customWidth="1"/>
    <col min="13070" max="13070" width="14.140625" style="3062" customWidth="1"/>
    <col min="13071" max="13071" width="13.7109375" style="3062" customWidth="1"/>
    <col min="13072" max="13072" width="16.42578125" style="3062" customWidth="1"/>
    <col min="13073" max="13073" width="11.140625" style="3062" customWidth="1"/>
    <col min="13074" max="13074" width="16.28515625" style="3062" customWidth="1"/>
    <col min="13075" max="13075" width="12" style="3062" customWidth="1"/>
    <col min="13076" max="13076" width="19.7109375" style="3062" customWidth="1"/>
    <col min="13077" max="13077" width="11" style="3062" customWidth="1"/>
    <col min="13078" max="13313" width="9.140625" style="3062"/>
    <col min="13314" max="13314" width="13.7109375" style="3062" customWidth="1"/>
    <col min="13315" max="13315" width="11.140625" style="3062" customWidth="1"/>
    <col min="13316" max="13316" width="15.42578125" style="3062" customWidth="1"/>
    <col min="13317" max="13317" width="13.85546875" style="3062" customWidth="1"/>
    <col min="13318" max="13318" width="12.140625" style="3062" customWidth="1"/>
    <col min="13319" max="13319" width="10.42578125" style="3062" customWidth="1"/>
    <col min="13320" max="13320" width="11.7109375" style="3062" customWidth="1"/>
    <col min="13321" max="13321" width="10.42578125" style="3062" customWidth="1"/>
    <col min="13322" max="13322" width="11.5703125" style="3062" customWidth="1"/>
    <col min="13323" max="13323" width="12.42578125" style="3062" customWidth="1"/>
    <col min="13324" max="13324" width="12.7109375" style="3062" customWidth="1"/>
    <col min="13325" max="13325" width="16" style="3062" customWidth="1"/>
    <col min="13326" max="13326" width="14.140625" style="3062" customWidth="1"/>
    <col min="13327" max="13327" width="13.7109375" style="3062" customWidth="1"/>
    <col min="13328" max="13328" width="16.42578125" style="3062" customWidth="1"/>
    <col min="13329" max="13329" width="11.140625" style="3062" customWidth="1"/>
    <col min="13330" max="13330" width="16.28515625" style="3062" customWidth="1"/>
    <col min="13331" max="13331" width="12" style="3062" customWidth="1"/>
    <col min="13332" max="13332" width="19.7109375" style="3062" customWidth="1"/>
    <col min="13333" max="13333" width="11" style="3062" customWidth="1"/>
    <col min="13334" max="13569" width="9.140625" style="3062"/>
    <col min="13570" max="13570" width="13.7109375" style="3062" customWidth="1"/>
    <col min="13571" max="13571" width="11.140625" style="3062" customWidth="1"/>
    <col min="13572" max="13572" width="15.42578125" style="3062" customWidth="1"/>
    <col min="13573" max="13573" width="13.85546875" style="3062" customWidth="1"/>
    <col min="13574" max="13574" width="12.140625" style="3062" customWidth="1"/>
    <col min="13575" max="13575" width="10.42578125" style="3062" customWidth="1"/>
    <col min="13576" max="13576" width="11.7109375" style="3062" customWidth="1"/>
    <col min="13577" max="13577" width="10.42578125" style="3062" customWidth="1"/>
    <col min="13578" max="13578" width="11.5703125" style="3062" customWidth="1"/>
    <col min="13579" max="13579" width="12.42578125" style="3062" customWidth="1"/>
    <col min="13580" max="13580" width="12.7109375" style="3062" customWidth="1"/>
    <col min="13581" max="13581" width="16" style="3062" customWidth="1"/>
    <col min="13582" max="13582" width="14.140625" style="3062" customWidth="1"/>
    <col min="13583" max="13583" width="13.7109375" style="3062" customWidth="1"/>
    <col min="13584" max="13584" width="16.42578125" style="3062" customWidth="1"/>
    <col min="13585" max="13585" width="11.140625" style="3062" customWidth="1"/>
    <col min="13586" max="13586" width="16.28515625" style="3062" customWidth="1"/>
    <col min="13587" max="13587" width="12" style="3062" customWidth="1"/>
    <col min="13588" max="13588" width="19.7109375" style="3062" customWidth="1"/>
    <col min="13589" max="13589" width="11" style="3062" customWidth="1"/>
    <col min="13590" max="13825" width="9.140625" style="3062"/>
    <col min="13826" max="13826" width="13.7109375" style="3062" customWidth="1"/>
    <col min="13827" max="13827" width="11.140625" style="3062" customWidth="1"/>
    <col min="13828" max="13828" width="15.42578125" style="3062" customWidth="1"/>
    <col min="13829" max="13829" width="13.85546875" style="3062" customWidth="1"/>
    <col min="13830" max="13830" width="12.140625" style="3062" customWidth="1"/>
    <col min="13831" max="13831" width="10.42578125" style="3062" customWidth="1"/>
    <col min="13832" max="13832" width="11.7109375" style="3062" customWidth="1"/>
    <col min="13833" max="13833" width="10.42578125" style="3062" customWidth="1"/>
    <col min="13834" max="13834" width="11.5703125" style="3062" customWidth="1"/>
    <col min="13835" max="13835" width="12.42578125" style="3062" customWidth="1"/>
    <col min="13836" max="13836" width="12.7109375" style="3062" customWidth="1"/>
    <col min="13837" max="13837" width="16" style="3062" customWidth="1"/>
    <col min="13838" max="13838" width="14.140625" style="3062" customWidth="1"/>
    <col min="13839" max="13839" width="13.7109375" style="3062" customWidth="1"/>
    <col min="13840" max="13840" width="16.42578125" style="3062" customWidth="1"/>
    <col min="13841" max="13841" width="11.140625" style="3062" customWidth="1"/>
    <col min="13842" max="13842" width="16.28515625" style="3062" customWidth="1"/>
    <col min="13843" max="13843" width="12" style="3062" customWidth="1"/>
    <col min="13844" max="13844" width="19.7109375" style="3062" customWidth="1"/>
    <col min="13845" max="13845" width="11" style="3062" customWidth="1"/>
    <col min="13846" max="14081" width="9.140625" style="3062"/>
    <col min="14082" max="14082" width="13.7109375" style="3062" customWidth="1"/>
    <col min="14083" max="14083" width="11.140625" style="3062" customWidth="1"/>
    <col min="14084" max="14084" width="15.42578125" style="3062" customWidth="1"/>
    <col min="14085" max="14085" width="13.85546875" style="3062" customWidth="1"/>
    <col min="14086" max="14086" width="12.140625" style="3062" customWidth="1"/>
    <col min="14087" max="14087" width="10.42578125" style="3062" customWidth="1"/>
    <col min="14088" max="14088" width="11.7109375" style="3062" customWidth="1"/>
    <col min="14089" max="14089" width="10.42578125" style="3062" customWidth="1"/>
    <col min="14090" max="14090" width="11.5703125" style="3062" customWidth="1"/>
    <col min="14091" max="14091" width="12.42578125" style="3062" customWidth="1"/>
    <col min="14092" max="14092" width="12.7109375" style="3062" customWidth="1"/>
    <col min="14093" max="14093" width="16" style="3062" customWidth="1"/>
    <col min="14094" max="14094" width="14.140625" style="3062" customWidth="1"/>
    <col min="14095" max="14095" width="13.7109375" style="3062" customWidth="1"/>
    <col min="14096" max="14096" width="16.42578125" style="3062" customWidth="1"/>
    <col min="14097" max="14097" width="11.140625" style="3062" customWidth="1"/>
    <col min="14098" max="14098" width="16.28515625" style="3062" customWidth="1"/>
    <col min="14099" max="14099" width="12" style="3062" customWidth="1"/>
    <col min="14100" max="14100" width="19.7109375" style="3062" customWidth="1"/>
    <col min="14101" max="14101" width="11" style="3062" customWidth="1"/>
    <col min="14102" max="14337" width="9.140625" style="3062"/>
    <col min="14338" max="14338" width="13.7109375" style="3062" customWidth="1"/>
    <col min="14339" max="14339" width="11.140625" style="3062" customWidth="1"/>
    <col min="14340" max="14340" width="15.42578125" style="3062" customWidth="1"/>
    <col min="14341" max="14341" width="13.85546875" style="3062" customWidth="1"/>
    <col min="14342" max="14342" width="12.140625" style="3062" customWidth="1"/>
    <col min="14343" max="14343" width="10.42578125" style="3062" customWidth="1"/>
    <col min="14344" max="14344" width="11.7109375" style="3062" customWidth="1"/>
    <col min="14345" max="14345" width="10.42578125" style="3062" customWidth="1"/>
    <col min="14346" max="14346" width="11.5703125" style="3062" customWidth="1"/>
    <col min="14347" max="14347" width="12.42578125" style="3062" customWidth="1"/>
    <col min="14348" max="14348" width="12.7109375" style="3062" customWidth="1"/>
    <col min="14349" max="14349" width="16" style="3062" customWidth="1"/>
    <col min="14350" max="14350" width="14.140625" style="3062" customWidth="1"/>
    <col min="14351" max="14351" width="13.7109375" style="3062" customWidth="1"/>
    <col min="14352" max="14352" width="16.42578125" style="3062" customWidth="1"/>
    <col min="14353" max="14353" width="11.140625" style="3062" customWidth="1"/>
    <col min="14354" max="14354" width="16.28515625" style="3062" customWidth="1"/>
    <col min="14355" max="14355" width="12" style="3062" customWidth="1"/>
    <col min="14356" max="14356" width="19.7109375" style="3062" customWidth="1"/>
    <col min="14357" max="14357" width="11" style="3062" customWidth="1"/>
    <col min="14358" max="14593" width="9.140625" style="3062"/>
    <col min="14594" max="14594" width="13.7109375" style="3062" customWidth="1"/>
    <col min="14595" max="14595" width="11.140625" style="3062" customWidth="1"/>
    <col min="14596" max="14596" width="15.42578125" style="3062" customWidth="1"/>
    <col min="14597" max="14597" width="13.85546875" style="3062" customWidth="1"/>
    <col min="14598" max="14598" width="12.140625" style="3062" customWidth="1"/>
    <col min="14599" max="14599" width="10.42578125" style="3062" customWidth="1"/>
    <col min="14600" max="14600" width="11.7109375" style="3062" customWidth="1"/>
    <col min="14601" max="14601" width="10.42578125" style="3062" customWidth="1"/>
    <col min="14602" max="14602" width="11.5703125" style="3062" customWidth="1"/>
    <col min="14603" max="14603" width="12.42578125" style="3062" customWidth="1"/>
    <col min="14604" max="14604" width="12.7109375" style="3062" customWidth="1"/>
    <col min="14605" max="14605" width="16" style="3062" customWidth="1"/>
    <col min="14606" max="14606" width="14.140625" style="3062" customWidth="1"/>
    <col min="14607" max="14607" width="13.7109375" style="3062" customWidth="1"/>
    <col min="14608" max="14608" width="16.42578125" style="3062" customWidth="1"/>
    <col min="14609" max="14609" width="11.140625" style="3062" customWidth="1"/>
    <col min="14610" max="14610" width="16.28515625" style="3062" customWidth="1"/>
    <col min="14611" max="14611" width="12" style="3062" customWidth="1"/>
    <col min="14612" max="14612" width="19.7109375" style="3062" customWidth="1"/>
    <col min="14613" max="14613" width="11" style="3062" customWidth="1"/>
    <col min="14614" max="14849" width="9.140625" style="3062"/>
    <col min="14850" max="14850" width="13.7109375" style="3062" customWidth="1"/>
    <col min="14851" max="14851" width="11.140625" style="3062" customWidth="1"/>
    <col min="14852" max="14852" width="15.42578125" style="3062" customWidth="1"/>
    <col min="14853" max="14853" width="13.85546875" style="3062" customWidth="1"/>
    <col min="14854" max="14854" width="12.140625" style="3062" customWidth="1"/>
    <col min="14855" max="14855" width="10.42578125" style="3062" customWidth="1"/>
    <col min="14856" max="14856" width="11.7109375" style="3062" customWidth="1"/>
    <col min="14857" max="14857" width="10.42578125" style="3062" customWidth="1"/>
    <col min="14858" max="14858" width="11.5703125" style="3062" customWidth="1"/>
    <col min="14859" max="14859" width="12.42578125" style="3062" customWidth="1"/>
    <col min="14860" max="14860" width="12.7109375" style="3062" customWidth="1"/>
    <col min="14861" max="14861" width="16" style="3062" customWidth="1"/>
    <col min="14862" max="14862" width="14.140625" style="3062" customWidth="1"/>
    <col min="14863" max="14863" width="13.7109375" style="3062" customWidth="1"/>
    <col min="14864" max="14864" width="16.42578125" style="3062" customWidth="1"/>
    <col min="14865" max="14865" width="11.140625" style="3062" customWidth="1"/>
    <col min="14866" max="14866" width="16.28515625" style="3062" customWidth="1"/>
    <col min="14867" max="14867" width="12" style="3062" customWidth="1"/>
    <col min="14868" max="14868" width="19.7109375" style="3062" customWidth="1"/>
    <col min="14869" max="14869" width="11" style="3062" customWidth="1"/>
    <col min="14870" max="15105" width="9.140625" style="3062"/>
    <col min="15106" max="15106" width="13.7109375" style="3062" customWidth="1"/>
    <col min="15107" max="15107" width="11.140625" style="3062" customWidth="1"/>
    <col min="15108" max="15108" width="15.42578125" style="3062" customWidth="1"/>
    <col min="15109" max="15109" width="13.85546875" style="3062" customWidth="1"/>
    <col min="15110" max="15110" width="12.140625" style="3062" customWidth="1"/>
    <col min="15111" max="15111" width="10.42578125" style="3062" customWidth="1"/>
    <col min="15112" max="15112" width="11.7109375" style="3062" customWidth="1"/>
    <col min="15113" max="15113" width="10.42578125" style="3062" customWidth="1"/>
    <col min="15114" max="15114" width="11.5703125" style="3062" customWidth="1"/>
    <col min="15115" max="15115" width="12.42578125" style="3062" customWidth="1"/>
    <col min="15116" max="15116" width="12.7109375" style="3062" customWidth="1"/>
    <col min="15117" max="15117" width="16" style="3062" customWidth="1"/>
    <col min="15118" max="15118" width="14.140625" style="3062" customWidth="1"/>
    <col min="15119" max="15119" width="13.7109375" style="3062" customWidth="1"/>
    <col min="15120" max="15120" width="16.42578125" style="3062" customWidth="1"/>
    <col min="15121" max="15121" width="11.140625" style="3062" customWidth="1"/>
    <col min="15122" max="15122" width="16.28515625" style="3062" customWidth="1"/>
    <col min="15123" max="15123" width="12" style="3062" customWidth="1"/>
    <col min="15124" max="15124" width="19.7109375" style="3062" customWidth="1"/>
    <col min="15125" max="15125" width="11" style="3062" customWidth="1"/>
    <col min="15126" max="15361" width="9.140625" style="3062"/>
    <col min="15362" max="15362" width="13.7109375" style="3062" customWidth="1"/>
    <col min="15363" max="15363" width="11.140625" style="3062" customWidth="1"/>
    <col min="15364" max="15364" width="15.42578125" style="3062" customWidth="1"/>
    <col min="15365" max="15365" width="13.85546875" style="3062" customWidth="1"/>
    <col min="15366" max="15366" width="12.140625" style="3062" customWidth="1"/>
    <col min="15367" max="15367" width="10.42578125" style="3062" customWidth="1"/>
    <col min="15368" max="15368" width="11.7109375" style="3062" customWidth="1"/>
    <col min="15369" max="15369" width="10.42578125" style="3062" customWidth="1"/>
    <col min="15370" max="15370" width="11.5703125" style="3062" customWidth="1"/>
    <col min="15371" max="15371" width="12.42578125" style="3062" customWidth="1"/>
    <col min="15372" max="15372" width="12.7109375" style="3062" customWidth="1"/>
    <col min="15373" max="15373" width="16" style="3062" customWidth="1"/>
    <col min="15374" max="15374" width="14.140625" style="3062" customWidth="1"/>
    <col min="15375" max="15375" width="13.7109375" style="3062" customWidth="1"/>
    <col min="15376" max="15376" width="16.42578125" style="3062" customWidth="1"/>
    <col min="15377" max="15377" width="11.140625" style="3062" customWidth="1"/>
    <col min="15378" max="15378" width="16.28515625" style="3062" customWidth="1"/>
    <col min="15379" max="15379" width="12" style="3062" customWidth="1"/>
    <col min="15380" max="15380" width="19.7109375" style="3062" customWidth="1"/>
    <col min="15381" max="15381" width="11" style="3062" customWidth="1"/>
    <col min="15382" max="15617" width="9.140625" style="3062"/>
    <col min="15618" max="15618" width="13.7109375" style="3062" customWidth="1"/>
    <col min="15619" max="15619" width="11.140625" style="3062" customWidth="1"/>
    <col min="15620" max="15620" width="15.42578125" style="3062" customWidth="1"/>
    <col min="15621" max="15621" width="13.85546875" style="3062" customWidth="1"/>
    <col min="15622" max="15622" width="12.140625" style="3062" customWidth="1"/>
    <col min="15623" max="15623" width="10.42578125" style="3062" customWidth="1"/>
    <col min="15624" max="15624" width="11.7109375" style="3062" customWidth="1"/>
    <col min="15625" max="15625" width="10.42578125" style="3062" customWidth="1"/>
    <col min="15626" max="15626" width="11.5703125" style="3062" customWidth="1"/>
    <col min="15627" max="15627" width="12.42578125" style="3062" customWidth="1"/>
    <col min="15628" max="15628" width="12.7109375" style="3062" customWidth="1"/>
    <col min="15629" max="15629" width="16" style="3062" customWidth="1"/>
    <col min="15630" max="15630" width="14.140625" style="3062" customWidth="1"/>
    <col min="15631" max="15631" width="13.7109375" style="3062" customWidth="1"/>
    <col min="15632" max="15632" width="16.42578125" style="3062" customWidth="1"/>
    <col min="15633" max="15633" width="11.140625" style="3062" customWidth="1"/>
    <col min="15634" max="15634" width="16.28515625" style="3062" customWidth="1"/>
    <col min="15635" max="15635" width="12" style="3062" customWidth="1"/>
    <col min="15636" max="15636" width="19.7109375" style="3062" customWidth="1"/>
    <col min="15637" max="15637" width="11" style="3062" customWidth="1"/>
    <col min="15638" max="15873" width="9.140625" style="3062"/>
    <col min="15874" max="15874" width="13.7109375" style="3062" customWidth="1"/>
    <col min="15875" max="15875" width="11.140625" style="3062" customWidth="1"/>
    <col min="15876" max="15876" width="15.42578125" style="3062" customWidth="1"/>
    <col min="15877" max="15877" width="13.85546875" style="3062" customWidth="1"/>
    <col min="15878" max="15878" width="12.140625" style="3062" customWidth="1"/>
    <col min="15879" max="15879" width="10.42578125" style="3062" customWidth="1"/>
    <col min="15880" max="15880" width="11.7109375" style="3062" customWidth="1"/>
    <col min="15881" max="15881" width="10.42578125" style="3062" customWidth="1"/>
    <col min="15882" max="15882" width="11.5703125" style="3062" customWidth="1"/>
    <col min="15883" max="15883" width="12.42578125" style="3062" customWidth="1"/>
    <col min="15884" max="15884" width="12.7109375" style="3062" customWidth="1"/>
    <col min="15885" max="15885" width="16" style="3062" customWidth="1"/>
    <col min="15886" max="15886" width="14.140625" style="3062" customWidth="1"/>
    <col min="15887" max="15887" width="13.7109375" style="3062" customWidth="1"/>
    <col min="15888" max="15888" width="16.42578125" style="3062" customWidth="1"/>
    <col min="15889" max="15889" width="11.140625" style="3062" customWidth="1"/>
    <col min="15890" max="15890" width="16.28515625" style="3062" customWidth="1"/>
    <col min="15891" max="15891" width="12" style="3062" customWidth="1"/>
    <col min="15892" max="15892" width="19.7109375" style="3062" customWidth="1"/>
    <col min="15893" max="15893" width="11" style="3062" customWidth="1"/>
    <col min="15894" max="16129" width="9.140625" style="3062"/>
    <col min="16130" max="16130" width="13.7109375" style="3062" customWidth="1"/>
    <col min="16131" max="16131" width="11.140625" style="3062" customWidth="1"/>
    <col min="16132" max="16132" width="15.42578125" style="3062" customWidth="1"/>
    <col min="16133" max="16133" width="13.85546875" style="3062" customWidth="1"/>
    <col min="16134" max="16134" width="12.140625" style="3062" customWidth="1"/>
    <col min="16135" max="16135" width="10.42578125" style="3062" customWidth="1"/>
    <col min="16136" max="16136" width="11.7109375" style="3062" customWidth="1"/>
    <col min="16137" max="16137" width="10.42578125" style="3062" customWidth="1"/>
    <col min="16138" max="16138" width="11.5703125" style="3062" customWidth="1"/>
    <col min="16139" max="16139" width="12.42578125" style="3062" customWidth="1"/>
    <col min="16140" max="16140" width="12.7109375" style="3062" customWidth="1"/>
    <col min="16141" max="16141" width="16" style="3062" customWidth="1"/>
    <col min="16142" max="16142" width="14.140625" style="3062" customWidth="1"/>
    <col min="16143" max="16143" width="13.7109375" style="3062" customWidth="1"/>
    <col min="16144" max="16144" width="16.42578125" style="3062" customWidth="1"/>
    <col min="16145" max="16145" width="11.140625" style="3062" customWidth="1"/>
    <col min="16146" max="16146" width="16.28515625" style="3062" customWidth="1"/>
    <col min="16147" max="16147" width="12" style="3062" customWidth="1"/>
    <col min="16148" max="16148" width="19.7109375" style="3062" customWidth="1"/>
    <col min="16149" max="16149" width="11" style="3062" customWidth="1"/>
    <col min="16150" max="16384" width="9.140625" style="3062"/>
  </cols>
  <sheetData>
    <row r="1" spans="1:21" s="4671" customFormat="1" ht="17.25" customHeight="1" thickBot="1">
      <c r="A1" s="4642" t="s">
        <v>0</v>
      </c>
      <c r="U1" s="3333" t="s">
        <v>1</v>
      </c>
    </row>
    <row r="2" spans="1:21" ht="21.75" customHeight="1" thickTop="1" thickBot="1">
      <c r="A2" s="7323" t="s">
        <v>4350</v>
      </c>
      <c r="B2" s="7324"/>
      <c r="C2" s="7324"/>
      <c r="D2" s="7324"/>
      <c r="E2" s="7324"/>
      <c r="F2" s="7324"/>
      <c r="G2" s="7324"/>
      <c r="H2" s="7324"/>
      <c r="I2" s="7324"/>
      <c r="J2" s="7324"/>
      <c r="K2" s="7324"/>
      <c r="L2" s="7324"/>
      <c r="M2" s="7324"/>
      <c r="N2" s="7324"/>
      <c r="O2" s="7324"/>
      <c r="P2" s="7324"/>
      <c r="Q2" s="7324"/>
      <c r="R2" s="7324"/>
      <c r="S2" s="7324"/>
      <c r="T2" s="7324"/>
      <c r="U2" s="7325"/>
    </row>
    <row r="3" spans="1:21" ht="21" customHeight="1" thickBot="1">
      <c r="A3" s="7906" t="s">
        <v>4317</v>
      </c>
      <c r="B3" s="7907"/>
      <c r="C3" s="7907"/>
      <c r="D3" s="7907"/>
      <c r="E3" s="7907"/>
      <c r="F3" s="7907"/>
      <c r="G3" s="7907"/>
      <c r="H3" s="7907"/>
      <c r="I3" s="7907"/>
      <c r="J3" s="7907"/>
      <c r="K3" s="7907"/>
      <c r="L3" s="7907"/>
      <c r="M3" s="7907"/>
      <c r="N3" s="7907"/>
      <c r="O3" s="7907"/>
      <c r="P3" s="7907"/>
      <c r="Q3" s="7907"/>
      <c r="R3" s="7907"/>
      <c r="S3" s="7907"/>
      <c r="T3" s="7907"/>
      <c r="U3" s="7908"/>
    </row>
    <row r="4" spans="1:21" s="4825" customFormat="1" ht="21" customHeight="1" thickBot="1">
      <c r="A4" s="7909" t="s">
        <v>12</v>
      </c>
      <c r="B4" s="7911" t="s">
        <v>2132</v>
      </c>
      <c r="C4" s="7913" t="s">
        <v>4318</v>
      </c>
      <c r="D4" s="7914"/>
      <c r="E4" s="7914"/>
      <c r="F4" s="7914"/>
      <c r="G4" s="7914"/>
      <c r="H4" s="7914"/>
      <c r="I4" s="7915"/>
      <c r="J4" s="7916" t="s">
        <v>4380</v>
      </c>
      <c r="K4" s="7918" t="s">
        <v>4319</v>
      </c>
      <c r="L4" s="7918"/>
      <c r="M4" s="7918"/>
      <c r="N4" s="7918"/>
      <c r="O4" s="7918"/>
      <c r="P4" s="7918"/>
      <c r="Q4" s="7918"/>
      <c r="R4" s="7918"/>
      <c r="S4" s="7918"/>
      <c r="T4" s="7919"/>
      <c r="U4" s="7920" t="s">
        <v>4380</v>
      </c>
    </row>
    <row r="5" spans="1:21" s="4825" customFormat="1" ht="45" customHeight="1" thickBot="1">
      <c r="A5" s="7910"/>
      <c r="B5" s="7912"/>
      <c r="C5" s="4826" t="s">
        <v>4374</v>
      </c>
      <c r="D5" s="4827" t="s">
        <v>4320</v>
      </c>
      <c r="E5" s="4827" t="s">
        <v>4375</v>
      </c>
      <c r="F5" s="4827" t="s">
        <v>4376</v>
      </c>
      <c r="G5" s="4827" t="s">
        <v>4377</v>
      </c>
      <c r="H5" s="4828" t="s">
        <v>4378</v>
      </c>
      <c r="I5" s="4829" t="s">
        <v>4379</v>
      </c>
      <c r="J5" s="7917"/>
      <c r="K5" s="4830" t="s">
        <v>4381</v>
      </c>
      <c r="L5" s="4831" t="s">
        <v>4382</v>
      </c>
      <c r="M5" s="4831" t="s">
        <v>4321</v>
      </c>
      <c r="N5" s="4831" t="s">
        <v>4383</v>
      </c>
      <c r="O5" s="4831" t="s">
        <v>4384</v>
      </c>
      <c r="P5" s="4831" t="s">
        <v>4385</v>
      </c>
      <c r="Q5" s="4831" t="s">
        <v>4386</v>
      </c>
      <c r="R5" s="4831" t="s">
        <v>4387</v>
      </c>
      <c r="S5" s="4831" t="s">
        <v>4388</v>
      </c>
      <c r="T5" s="4832" t="s">
        <v>4322</v>
      </c>
      <c r="U5" s="7921"/>
    </row>
    <row r="6" spans="1:21" ht="17.100000000000001" customHeight="1">
      <c r="A6" s="7428">
        <v>2006</v>
      </c>
      <c r="B6" s="4833" t="s">
        <v>14</v>
      </c>
      <c r="C6" s="4677">
        <v>58799</v>
      </c>
      <c r="D6" s="4834">
        <v>8173</v>
      </c>
      <c r="E6" s="4834">
        <v>7937</v>
      </c>
      <c r="F6" s="4834">
        <v>82</v>
      </c>
      <c r="G6" s="3009" t="s">
        <v>9</v>
      </c>
      <c r="H6" s="3009" t="s">
        <v>9</v>
      </c>
      <c r="I6" s="4835" t="s">
        <v>9</v>
      </c>
      <c r="J6" s="4836">
        <f>SUM(C6:I6)</f>
        <v>74991</v>
      </c>
      <c r="K6" s="4837">
        <v>4943</v>
      </c>
      <c r="L6" s="4834">
        <v>13648</v>
      </c>
      <c r="M6" s="4834">
        <v>9333</v>
      </c>
      <c r="N6" s="4834">
        <v>4614</v>
      </c>
      <c r="O6" s="4834">
        <v>87</v>
      </c>
      <c r="P6" s="3009" t="s">
        <v>9</v>
      </c>
      <c r="Q6" s="4834">
        <v>11910</v>
      </c>
      <c r="R6" s="4834">
        <v>2862</v>
      </c>
      <c r="S6" s="4834">
        <v>27365</v>
      </c>
      <c r="T6" s="4838">
        <v>229</v>
      </c>
      <c r="U6" s="4839">
        <v>74991</v>
      </c>
    </row>
    <row r="7" spans="1:21" ht="17.100000000000001" customHeight="1">
      <c r="A7" s="7443"/>
      <c r="B7" s="4840" t="s">
        <v>15</v>
      </c>
      <c r="C7" s="4681">
        <v>105267</v>
      </c>
      <c r="D7" s="4841">
        <v>15046</v>
      </c>
      <c r="E7" s="4841">
        <v>25474</v>
      </c>
      <c r="F7" s="4841">
        <v>332</v>
      </c>
      <c r="G7" s="4841">
        <v>13442</v>
      </c>
      <c r="H7" s="3015" t="s">
        <v>9</v>
      </c>
      <c r="I7" s="4842" t="s">
        <v>9</v>
      </c>
      <c r="J7" s="4843">
        <f t="shared" ref="J7:J44" si="0">SUM(C7:I7)</f>
        <v>159561</v>
      </c>
      <c r="K7" s="4844">
        <v>8877</v>
      </c>
      <c r="L7" s="4841">
        <v>26085</v>
      </c>
      <c r="M7" s="4841">
        <v>16441</v>
      </c>
      <c r="N7" s="4841">
        <v>24494</v>
      </c>
      <c r="O7" s="4841">
        <v>149</v>
      </c>
      <c r="P7" s="3015" t="s">
        <v>9</v>
      </c>
      <c r="Q7" s="4841">
        <v>29235</v>
      </c>
      <c r="R7" s="4841">
        <v>4836</v>
      </c>
      <c r="S7" s="4841">
        <v>48693</v>
      </c>
      <c r="T7" s="4845">
        <v>751</v>
      </c>
      <c r="U7" s="4846">
        <v>159561</v>
      </c>
    </row>
    <row r="8" spans="1:21" ht="17.100000000000001" customHeight="1">
      <c r="A8" s="7443"/>
      <c r="B8" s="4840" t="s">
        <v>16</v>
      </c>
      <c r="C8" s="4681">
        <v>153341</v>
      </c>
      <c r="D8" s="4841">
        <v>22150</v>
      </c>
      <c r="E8" s="4841">
        <v>41238</v>
      </c>
      <c r="F8" s="4841">
        <v>1864</v>
      </c>
      <c r="G8" s="4841">
        <v>14594</v>
      </c>
      <c r="H8" s="3015" t="s">
        <v>9</v>
      </c>
      <c r="I8" s="4842" t="s">
        <v>9</v>
      </c>
      <c r="J8" s="4843">
        <f t="shared" si="0"/>
        <v>233187</v>
      </c>
      <c r="K8" s="4844">
        <v>13284</v>
      </c>
      <c r="L8" s="4841">
        <v>40349</v>
      </c>
      <c r="M8" s="4841">
        <v>23260</v>
      </c>
      <c r="N8" s="4841">
        <v>32006</v>
      </c>
      <c r="O8" s="4841">
        <v>208</v>
      </c>
      <c r="P8" s="3015" t="s">
        <v>9</v>
      </c>
      <c r="Q8" s="4841">
        <v>41141</v>
      </c>
      <c r="R8" s="4841">
        <v>6944</v>
      </c>
      <c r="S8" s="4841">
        <v>74649</v>
      </c>
      <c r="T8" s="4845">
        <v>1346</v>
      </c>
      <c r="U8" s="4846">
        <v>233187</v>
      </c>
    </row>
    <row r="9" spans="1:21" ht="17.100000000000001" customHeight="1">
      <c r="A9" s="7443"/>
      <c r="B9" s="4840" t="s">
        <v>17</v>
      </c>
      <c r="C9" s="4681">
        <v>209134</v>
      </c>
      <c r="D9" s="4841">
        <v>29351</v>
      </c>
      <c r="E9" s="4841">
        <v>52418</v>
      </c>
      <c r="F9" s="4841">
        <v>3332</v>
      </c>
      <c r="G9" s="4841">
        <v>16955</v>
      </c>
      <c r="H9" s="3015" t="s">
        <v>9</v>
      </c>
      <c r="I9" s="4842" t="s">
        <v>9</v>
      </c>
      <c r="J9" s="4843">
        <f t="shared" si="0"/>
        <v>311190</v>
      </c>
      <c r="K9" s="4844">
        <v>17764</v>
      </c>
      <c r="L9" s="4841">
        <v>55177</v>
      </c>
      <c r="M9" s="4841">
        <v>31240</v>
      </c>
      <c r="N9" s="4841">
        <v>41033</v>
      </c>
      <c r="O9" s="4841">
        <v>277</v>
      </c>
      <c r="P9" s="3015" t="s">
        <v>9</v>
      </c>
      <c r="Q9" s="4841">
        <v>48236</v>
      </c>
      <c r="R9" s="4841">
        <v>9599</v>
      </c>
      <c r="S9" s="4841">
        <v>105918</v>
      </c>
      <c r="T9" s="4845">
        <v>1946</v>
      </c>
      <c r="U9" s="4846">
        <v>311190</v>
      </c>
    </row>
    <row r="10" spans="1:21" ht="17.100000000000001" customHeight="1">
      <c r="A10" s="7443"/>
      <c r="B10" s="4840" t="s">
        <v>18</v>
      </c>
      <c r="C10" s="4681">
        <v>268931</v>
      </c>
      <c r="D10" s="4841">
        <v>37470</v>
      </c>
      <c r="E10" s="4841">
        <v>72323</v>
      </c>
      <c r="F10" s="4841">
        <v>5653</v>
      </c>
      <c r="G10" s="4841">
        <v>23604</v>
      </c>
      <c r="H10" s="4841">
        <v>60</v>
      </c>
      <c r="I10" s="4847">
        <v>65</v>
      </c>
      <c r="J10" s="4843">
        <f t="shared" si="0"/>
        <v>408106</v>
      </c>
      <c r="K10" s="4844">
        <v>22497</v>
      </c>
      <c r="L10" s="4841">
        <v>73891</v>
      </c>
      <c r="M10" s="4841">
        <v>39719</v>
      </c>
      <c r="N10" s="4841">
        <v>55192</v>
      </c>
      <c r="O10" s="4841">
        <v>340</v>
      </c>
      <c r="P10" s="3015" t="s">
        <v>9</v>
      </c>
      <c r="Q10" s="4841">
        <v>58757</v>
      </c>
      <c r="R10" s="4841">
        <v>12532</v>
      </c>
      <c r="S10" s="4841">
        <v>142286</v>
      </c>
      <c r="T10" s="4845">
        <v>2892</v>
      </c>
      <c r="U10" s="4846">
        <v>408106</v>
      </c>
    </row>
    <row r="11" spans="1:21" ht="17.100000000000001" customHeight="1">
      <c r="A11" s="7443"/>
      <c r="B11" s="4840" t="s">
        <v>19</v>
      </c>
      <c r="C11" s="4681">
        <v>325933</v>
      </c>
      <c r="D11" s="4841">
        <v>44960</v>
      </c>
      <c r="E11" s="4841">
        <v>86551</v>
      </c>
      <c r="F11" s="4841">
        <v>7569</v>
      </c>
      <c r="G11" s="4841">
        <v>32761</v>
      </c>
      <c r="H11" s="4841">
        <v>135</v>
      </c>
      <c r="I11" s="4847">
        <v>68</v>
      </c>
      <c r="J11" s="4843">
        <f t="shared" si="0"/>
        <v>497977</v>
      </c>
      <c r="K11" s="4844">
        <v>26844</v>
      </c>
      <c r="L11" s="4841">
        <v>90663</v>
      </c>
      <c r="M11" s="4841">
        <v>47457</v>
      </c>
      <c r="N11" s="4841">
        <v>70626</v>
      </c>
      <c r="O11" s="4841">
        <v>418</v>
      </c>
      <c r="P11" s="4841">
        <v>3</v>
      </c>
      <c r="Q11" s="4841">
        <v>68376</v>
      </c>
      <c r="R11" s="4841">
        <v>16110</v>
      </c>
      <c r="S11" s="4841">
        <v>173445</v>
      </c>
      <c r="T11" s="4845">
        <v>4035</v>
      </c>
      <c r="U11" s="4846">
        <v>497977</v>
      </c>
    </row>
    <row r="12" spans="1:21" ht="17.100000000000001" customHeight="1">
      <c r="A12" s="7443"/>
      <c r="B12" s="4840" t="s">
        <v>20</v>
      </c>
      <c r="C12" s="4681">
        <v>383145</v>
      </c>
      <c r="D12" s="4841">
        <v>52309</v>
      </c>
      <c r="E12" s="4841">
        <v>103412</v>
      </c>
      <c r="F12" s="4841">
        <v>8611</v>
      </c>
      <c r="G12" s="4841">
        <v>46675</v>
      </c>
      <c r="H12" s="4841">
        <v>145</v>
      </c>
      <c r="I12" s="4847">
        <v>114</v>
      </c>
      <c r="J12" s="4843">
        <f t="shared" si="0"/>
        <v>594411</v>
      </c>
      <c r="K12" s="4844">
        <v>32040</v>
      </c>
      <c r="L12" s="4841">
        <v>106440</v>
      </c>
      <c r="M12" s="4841">
        <v>55689</v>
      </c>
      <c r="N12" s="4841">
        <v>87594</v>
      </c>
      <c r="O12" s="4841">
        <v>500</v>
      </c>
      <c r="P12" s="4841">
        <v>3</v>
      </c>
      <c r="Q12" s="4841">
        <v>77342</v>
      </c>
      <c r="R12" s="4841">
        <v>21032</v>
      </c>
      <c r="S12" s="4841">
        <v>208961</v>
      </c>
      <c r="T12" s="4845">
        <v>4810</v>
      </c>
      <c r="U12" s="4846">
        <v>594411</v>
      </c>
    </row>
    <row r="13" spans="1:21" ht="17.100000000000001" customHeight="1">
      <c r="A13" s="7443"/>
      <c r="B13" s="4840" t="s">
        <v>21</v>
      </c>
      <c r="C13" s="4681">
        <v>433983</v>
      </c>
      <c r="D13" s="4841">
        <v>59247</v>
      </c>
      <c r="E13" s="4841">
        <v>114969</v>
      </c>
      <c r="F13" s="4841">
        <v>9350</v>
      </c>
      <c r="G13" s="4841">
        <v>67161</v>
      </c>
      <c r="H13" s="4841">
        <v>181</v>
      </c>
      <c r="I13" s="4847">
        <v>258</v>
      </c>
      <c r="J13" s="4843">
        <f t="shared" si="0"/>
        <v>685149</v>
      </c>
      <c r="K13" s="4844">
        <v>36086</v>
      </c>
      <c r="L13" s="4841">
        <v>119668</v>
      </c>
      <c r="M13" s="4841">
        <v>65088</v>
      </c>
      <c r="N13" s="4841">
        <v>111183</v>
      </c>
      <c r="O13" s="4841">
        <v>573</v>
      </c>
      <c r="P13" s="4841">
        <v>10</v>
      </c>
      <c r="Q13" s="4841">
        <v>84659</v>
      </c>
      <c r="R13" s="4841">
        <v>25394</v>
      </c>
      <c r="S13" s="4841">
        <v>236966</v>
      </c>
      <c r="T13" s="4845">
        <v>5522</v>
      </c>
      <c r="U13" s="4846">
        <v>685149</v>
      </c>
    </row>
    <row r="14" spans="1:21" ht="17.100000000000001" customHeight="1">
      <c r="A14" s="7443"/>
      <c r="B14" s="4840" t="s">
        <v>22</v>
      </c>
      <c r="C14" s="4681">
        <v>496425</v>
      </c>
      <c r="D14" s="4841">
        <v>67184</v>
      </c>
      <c r="E14" s="4841">
        <v>129886</v>
      </c>
      <c r="F14" s="4841">
        <v>9863</v>
      </c>
      <c r="G14" s="4841">
        <v>84899</v>
      </c>
      <c r="H14" s="4841">
        <v>181</v>
      </c>
      <c r="I14" s="4847">
        <v>617</v>
      </c>
      <c r="J14" s="4843">
        <f t="shared" si="0"/>
        <v>789055</v>
      </c>
      <c r="K14" s="4844">
        <v>40117</v>
      </c>
      <c r="L14" s="4841">
        <v>138103</v>
      </c>
      <c r="M14" s="4841">
        <v>73677</v>
      </c>
      <c r="N14" s="4841">
        <v>133999</v>
      </c>
      <c r="O14" s="4841">
        <v>661</v>
      </c>
      <c r="P14" s="4841">
        <v>10</v>
      </c>
      <c r="Q14" s="4841">
        <v>95406</v>
      </c>
      <c r="R14" s="4841">
        <v>29939</v>
      </c>
      <c r="S14" s="4841">
        <v>270380</v>
      </c>
      <c r="T14" s="4845">
        <v>6763</v>
      </c>
      <c r="U14" s="4846">
        <v>789055</v>
      </c>
    </row>
    <row r="15" spans="1:21" ht="17.100000000000001" customHeight="1">
      <c r="A15" s="7443"/>
      <c r="B15" s="4840" t="s">
        <v>23</v>
      </c>
      <c r="C15" s="4681">
        <v>561722</v>
      </c>
      <c r="D15" s="4841">
        <v>75163</v>
      </c>
      <c r="E15" s="4841">
        <v>146618</v>
      </c>
      <c r="F15" s="4841">
        <v>10968</v>
      </c>
      <c r="G15" s="4841">
        <v>100360</v>
      </c>
      <c r="H15" s="4841">
        <v>189</v>
      </c>
      <c r="I15" s="4847">
        <v>869</v>
      </c>
      <c r="J15" s="4843">
        <f t="shared" si="0"/>
        <v>895889</v>
      </c>
      <c r="K15" s="4844">
        <v>44922</v>
      </c>
      <c r="L15" s="4841">
        <v>157597</v>
      </c>
      <c r="M15" s="4841">
        <v>83945</v>
      </c>
      <c r="N15" s="4841">
        <v>153704</v>
      </c>
      <c r="O15" s="4841">
        <v>755</v>
      </c>
      <c r="P15" s="4841">
        <v>10</v>
      </c>
      <c r="Q15" s="4841">
        <v>105789</v>
      </c>
      <c r="R15" s="4841">
        <v>35670</v>
      </c>
      <c r="S15" s="4841">
        <v>305339</v>
      </c>
      <c r="T15" s="4845">
        <v>8158</v>
      </c>
      <c r="U15" s="4846">
        <v>895889</v>
      </c>
    </row>
    <row r="16" spans="1:21" ht="17.100000000000001" customHeight="1">
      <c r="A16" s="7443"/>
      <c r="B16" s="4840" t="s">
        <v>24</v>
      </c>
      <c r="C16" s="4681">
        <v>620905</v>
      </c>
      <c r="D16" s="4841">
        <v>82784</v>
      </c>
      <c r="E16" s="4841">
        <v>162281</v>
      </c>
      <c r="F16" s="4841">
        <v>13417</v>
      </c>
      <c r="G16" s="4841">
        <v>114465</v>
      </c>
      <c r="H16" s="4841">
        <v>236</v>
      </c>
      <c r="I16" s="4847">
        <v>994</v>
      </c>
      <c r="J16" s="4843">
        <f t="shared" si="0"/>
        <v>995082</v>
      </c>
      <c r="K16" s="4844">
        <v>50357</v>
      </c>
      <c r="L16" s="4841">
        <v>173770</v>
      </c>
      <c r="M16" s="4841">
        <v>93093</v>
      </c>
      <c r="N16" s="4841">
        <v>172170</v>
      </c>
      <c r="O16" s="4841">
        <v>842</v>
      </c>
      <c r="P16" s="4841">
        <v>169</v>
      </c>
      <c r="Q16" s="4841">
        <v>114161</v>
      </c>
      <c r="R16" s="4841">
        <v>39909</v>
      </c>
      <c r="S16" s="4841">
        <v>340497</v>
      </c>
      <c r="T16" s="4845">
        <v>10114</v>
      </c>
      <c r="U16" s="4846">
        <v>995082</v>
      </c>
    </row>
    <row r="17" spans="1:21" ht="17.100000000000001" customHeight="1" thickBot="1">
      <c r="A17" s="7701"/>
      <c r="B17" s="4848" t="s">
        <v>25</v>
      </c>
      <c r="C17" s="4686">
        <v>672627</v>
      </c>
      <c r="D17" s="4849">
        <v>95890</v>
      </c>
      <c r="E17" s="4849">
        <v>196447</v>
      </c>
      <c r="F17" s="4849">
        <v>16083</v>
      </c>
      <c r="G17" s="4849">
        <v>151207</v>
      </c>
      <c r="H17" s="4849">
        <v>281</v>
      </c>
      <c r="I17" s="4850">
        <v>1622</v>
      </c>
      <c r="J17" s="4851">
        <f t="shared" si="0"/>
        <v>1134157</v>
      </c>
      <c r="K17" s="4852">
        <v>55287</v>
      </c>
      <c r="L17" s="4849">
        <v>199920</v>
      </c>
      <c r="M17" s="4849">
        <v>103222</v>
      </c>
      <c r="N17" s="4849">
        <v>206737</v>
      </c>
      <c r="O17" s="4849">
        <v>961</v>
      </c>
      <c r="P17" s="4849">
        <v>283</v>
      </c>
      <c r="Q17" s="4849">
        <v>125780</v>
      </c>
      <c r="R17" s="4849">
        <v>48364</v>
      </c>
      <c r="S17" s="4849">
        <v>380623</v>
      </c>
      <c r="T17" s="4853">
        <v>12980</v>
      </c>
      <c r="U17" s="4854">
        <v>1134157</v>
      </c>
    </row>
    <row r="18" spans="1:21" ht="17.100000000000001" customHeight="1">
      <c r="A18" s="7428">
        <v>2007</v>
      </c>
      <c r="B18" s="4833" t="s">
        <v>14</v>
      </c>
      <c r="C18" s="4677">
        <v>74370</v>
      </c>
      <c r="D18" s="4834">
        <v>9458</v>
      </c>
      <c r="E18" s="4834">
        <v>14344</v>
      </c>
      <c r="F18" s="4834">
        <v>311</v>
      </c>
      <c r="G18" s="4834">
        <v>12</v>
      </c>
      <c r="H18" s="3009" t="s">
        <v>9</v>
      </c>
      <c r="I18" s="4835" t="s">
        <v>9</v>
      </c>
      <c r="J18" s="4855">
        <f t="shared" si="0"/>
        <v>98495</v>
      </c>
      <c r="K18" s="4837">
        <v>6675</v>
      </c>
      <c r="L18" s="4834">
        <v>16037</v>
      </c>
      <c r="M18" s="4834">
        <v>12269</v>
      </c>
      <c r="N18" s="4834">
        <v>5689</v>
      </c>
      <c r="O18" s="4834">
        <v>125</v>
      </c>
      <c r="P18" s="3009" t="s">
        <v>9</v>
      </c>
      <c r="Q18" s="4834">
        <v>19125</v>
      </c>
      <c r="R18" s="4834">
        <v>3514</v>
      </c>
      <c r="S18" s="4834">
        <v>34607</v>
      </c>
      <c r="T18" s="4856">
        <v>454</v>
      </c>
      <c r="U18" s="4839">
        <v>98495</v>
      </c>
    </row>
    <row r="19" spans="1:21" ht="17.100000000000001" customHeight="1">
      <c r="A19" s="7443"/>
      <c r="B19" s="4840" t="s">
        <v>15</v>
      </c>
      <c r="C19" s="4681">
        <v>133363</v>
      </c>
      <c r="D19" s="4841">
        <v>17458</v>
      </c>
      <c r="E19" s="4841">
        <v>35868</v>
      </c>
      <c r="F19" s="4841">
        <v>847</v>
      </c>
      <c r="G19" s="4841">
        <v>2543</v>
      </c>
      <c r="H19" s="3015" t="s">
        <v>9</v>
      </c>
      <c r="I19" s="4842" t="s">
        <v>9</v>
      </c>
      <c r="J19" s="4843">
        <f t="shared" si="0"/>
        <v>190079</v>
      </c>
      <c r="K19" s="4844">
        <v>12746</v>
      </c>
      <c r="L19" s="4841">
        <v>29988</v>
      </c>
      <c r="M19" s="4841">
        <v>22197</v>
      </c>
      <c r="N19" s="4841">
        <v>13831</v>
      </c>
      <c r="O19" s="4841">
        <v>212</v>
      </c>
      <c r="P19" s="3015" t="s">
        <v>9</v>
      </c>
      <c r="Q19" s="4841">
        <v>37313</v>
      </c>
      <c r="R19" s="4841">
        <v>6916</v>
      </c>
      <c r="S19" s="4841">
        <v>65665</v>
      </c>
      <c r="T19" s="4847">
        <v>1211</v>
      </c>
      <c r="U19" s="4846">
        <v>190079</v>
      </c>
    </row>
    <row r="20" spans="1:21" ht="17.100000000000001" customHeight="1">
      <c r="A20" s="7443"/>
      <c r="B20" s="4840" t="s">
        <v>16</v>
      </c>
      <c r="C20" s="4681">
        <v>192423</v>
      </c>
      <c r="D20" s="4841">
        <v>25422</v>
      </c>
      <c r="E20" s="4841">
        <v>54044</v>
      </c>
      <c r="F20" s="4841">
        <v>4580</v>
      </c>
      <c r="G20" s="4841">
        <v>6731</v>
      </c>
      <c r="H20" s="3015" t="s">
        <v>9</v>
      </c>
      <c r="I20" s="4842" t="s">
        <v>9</v>
      </c>
      <c r="J20" s="4843">
        <f t="shared" si="0"/>
        <v>283200</v>
      </c>
      <c r="K20" s="4844">
        <v>20537</v>
      </c>
      <c r="L20" s="4841">
        <v>45660</v>
      </c>
      <c r="M20" s="4841">
        <v>31313</v>
      </c>
      <c r="N20" s="4841">
        <v>23906</v>
      </c>
      <c r="O20" s="4841">
        <v>306</v>
      </c>
      <c r="P20" s="3015" t="s">
        <v>9</v>
      </c>
      <c r="Q20" s="4841">
        <v>47390</v>
      </c>
      <c r="R20" s="4841">
        <v>9829</v>
      </c>
      <c r="S20" s="4841">
        <v>99741</v>
      </c>
      <c r="T20" s="4847">
        <v>4518</v>
      </c>
      <c r="U20" s="4846">
        <v>283200</v>
      </c>
    </row>
    <row r="21" spans="1:21" ht="17.100000000000001" customHeight="1">
      <c r="A21" s="7443"/>
      <c r="B21" s="4840" t="s">
        <v>17</v>
      </c>
      <c r="C21" s="4681">
        <v>255701</v>
      </c>
      <c r="D21" s="4841">
        <v>33955</v>
      </c>
      <c r="E21" s="4841">
        <v>75039</v>
      </c>
      <c r="F21" s="4841">
        <v>10839</v>
      </c>
      <c r="G21" s="4841">
        <v>18177</v>
      </c>
      <c r="H21" s="3015" t="s">
        <v>9</v>
      </c>
      <c r="I21" s="4842" t="s">
        <v>9</v>
      </c>
      <c r="J21" s="4843">
        <f t="shared" si="0"/>
        <v>393711</v>
      </c>
      <c r="K21" s="4844">
        <v>27877</v>
      </c>
      <c r="L21" s="4841">
        <v>62283</v>
      </c>
      <c r="M21" s="4841">
        <v>41412</v>
      </c>
      <c r="N21" s="4841">
        <v>39854</v>
      </c>
      <c r="O21" s="4841">
        <v>409</v>
      </c>
      <c r="P21" s="3015" t="s">
        <v>9</v>
      </c>
      <c r="Q21" s="4841">
        <v>58619</v>
      </c>
      <c r="R21" s="4841">
        <v>16051</v>
      </c>
      <c r="S21" s="4841">
        <v>138894</v>
      </c>
      <c r="T21" s="4847">
        <v>8312</v>
      </c>
      <c r="U21" s="4846">
        <v>393711</v>
      </c>
    </row>
    <row r="22" spans="1:21" ht="17.100000000000001" customHeight="1">
      <c r="A22" s="7443"/>
      <c r="B22" s="4840" t="s">
        <v>18</v>
      </c>
      <c r="C22" s="4681">
        <v>321959</v>
      </c>
      <c r="D22" s="4841">
        <v>42881</v>
      </c>
      <c r="E22" s="4841">
        <v>91274</v>
      </c>
      <c r="F22" s="4841">
        <v>12360</v>
      </c>
      <c r="G22" s="4841">
        <v>28565</v>
      </c>
      <c r="H22" s="4841">
        <v>73</v>
      </c>
      <c r="I22" s="4847">
        <v>290</v>
      </c>
      <c r="J22" s="4843">
        <f t="shared" si="0"/>
        <v>497402</v>
      </c>
      <c r="K22" s="4844">
        <v>33777</v>
      </c>
      <c r="L22" s="4841">
        <v>82446</v>
      </c>
      <c r="M22" s="4841">
        <v>51558</v>
      </c>
      <c r="N22" s="4841">
        <v>55032</v>
      </c>
      <c r="O22" s="4841">
        <v>484</v>
      </c>
      <c r="P22" s="3015" t="s">
        <v>9</v>
      </c>
      <c r="Q22" s="4841">
        <v>70208</v>
      </c>
      <c r="R22" s="4841">
        <v>19254</v>
      </c>
      <c r="S22" s="4841">
        <v>175111</v>
      </c>
      <c r="T22" s="4847">
        <v>9532</v>
      </c>
      <c r="U22" s="4846">
        <v>497402</v>
      </c>
    </row>
    <row r="23" spans="1:21" ht="17.100000000000001" customHeight="1">
      <c r="A23" s="7443"/>
      <c r="B23" s="4840" t="s">
        <v>19</v>
      </c>
      <c r="C23" s="4681">
        <v>386664</v>
      </c>
      <c r="D23" s="4841">
        <v>51105</v>
      </c>
      <c r="E23" s="4841">
        <v>107888</v>
      </c>
      <c r="F23" s="4841">
        <v>13279</v>
      </c>
      <c r="G23" s="4841">
        <v>43282</v>
      </c>
      <c r="H23" s="4841">
        <v>73</v>
      </c>
      <c r="I23" s="4847">
        <v>418</v>
      </c>
      <c r="J23" s="4843">
        <f t="shared" si="0"/>
        <v>602709</v>
      </c>
      <c r="K23" s="4844">
        <v>39370</v>
      </c>
      <c r="L23" s="4841">
        <v>101014</v>
      </c>
      <c r="M23" s="4841">
        <v>61009</v>
      </c>
      <c r="N23" s="4841">
        <v>73421</v>
      </c>
      <c r="O23" s="4841">
        <v>580</v>
      </c>
      <c r="P23" s="3015" t="s">
        <v>9</v>
      </c>
      <c r="Q23" s="4841">
        <v>82657</v>
      </c>
      <c r="R23" s="4841">
        <v>24235</v>
      </c>
      <c r="S23" s="4841">
        <v>209639</v>
      </c>
      <c r="T23" s="4847">
        <v>10784</v>
      </c>
      <c r="U23" s="4846">
        <v>602709</v>
      </c>
    </row>
    <row r="24" spans="1:21" ht="17.100000000000001" customHeight="1">
      <c r="A24" s="7443"/>
      <c r="B24" s="4840" t="s">
        <v>20</v>
      </c>
      <c r="C24" s="4681">
        <v>453829</v>
      </c>
      <c r="D24" s="4841">
        <v>59890</v>
      </c>
      <c r="E24" s="4841">
        <v>129635</v>
      </c>
      <c r="F24" s="4841">
        <v>15337</v>
      </c>
      <c r="G24" s="4841">
        <v>56800</v>
      </c>
      <c r="H24" s="4841">
        <v>93</v>
      </c>
      <c r="I24" s="4847">
        <v>702</v>
      </c>
      <c r="J24" s="4843">
        <f t="shared" si="0"/>
        <v>716286</v>
      </c>
      <c r="K24" s="4844">
        <v>46214</v>
      </c>
      <c r="L24" s="4841">
        <v>121357</v>
      </c>
      <c r="M24" s="4841">
        <v>72504</v>
      </c>
      <c r="N24" s="4841">
        <v>89470</v>
      </c>
      <c r="O24" s="4841">
        <v>666</v>
      </c>
      <c r="P24" s="4841">
        <v>0</v>
      </c>
      <c r="Q24" s="4841">
        <v>96598</v>
      </c>
      <c r="R24" s="4841">
        <v>29557</v>
      </c>
      <c r="S24" s="4841">
        <v>247666</v>
      </c>
      <c r="T24" s="4847">
        <v>12254</v>
      </c>
      <c r="U24" s="4846">
        <v>716286</v>
      </c>
    </row>
    <row r="25" spans="1:21" ht="17.100000000000001" customHeight="1">
      <c r="A25" s="7443"/>
      <c r="B25" s="4840" t="s">
        <v>21</v>
      </c>
      <c r="C25" s="4681">
        <v>515013</v>
      </c>
      <c r="D25" s="4841">
        <v>68142</v>
      </c>
      <c r="E25" s="4841">
        <v>143344</v>
      </c>
      <c r="F25" s="4841">
        <v>16732</v>
      </c>
      <c r="G25" s="4841">
        <v>70008</v>
      </c>
      <c r="H25" s="4841">
        <v>101</v>
      </c>
      <c r="I25" s="4847">
        <v>940</v>
      </c>
      <c r="J25" s="4843">
        <f t="shared" si="0"/>
        <v>814280</v>
      </c>
      <c r="K25" s="4844">
        <v>52771</v>
      </c>
      <c r="L25" s="4841">
        <v>137139</v>
      </c>
      <c r="M25" s="4841">
        <v>82680</v>
      </c>
      <c r="N25" s="4841">
        <v>109631</v>
      </c>
      <c r="O25" s="4841">
        <v>750</v>
      </c>
      <c r="P25" s="4841">
        <v>0</v>
      </c>
      <c r="Q25" s="4841">
        <v>107754</v>
      </c>
      <c r="R25" s="4841">
        <v>33950</v>
      </c>
      <c r="S25" s="4841">
        <v>276259</v>
      </c>
      <c r="T25" s="4847">
        <v>13346</v>
      </c>
      <c r="U25" s="4846">
        <v>814280</v>
      </c>
    </row>
    <row r="26" spans="1:21" ht="17.100000000000001" customHeight="1">
      <c r="A26" s="7443"/>
      <c r="B26" s="4840" t="s">
        <v>22</v>
      </c>
      <c r="C26" s="4681">
        <v>586053</v>
      </c>
      <c r="D26" s="4841">
        <v>77480</v>
      </c>
      <c r="E26" s="4841">
        <v>158580</v>
      </c>
      <c r="F26" s="4841">
        <v>17704</v>
      </c>
      <c r="G26" s="4841">
        <v>82601</v>
      </c>
      <c r="H26" s="4841">
        <v>101</v>
      </c>
      <c r="I26" s="4847">
        <v>1199</v>
      </c>
      <c r="J26" s="4843">
        <f t="shared" si="0"/>
        <v>923718</v>
      </c>
      <c r="K26" s="4844">
        <v>58649</v>
      </c>
      <c r="L26" s="4841">
        <v>157925</v>
      </c>
      <c r="M26" s="4841">
        <v>92563</v>
      </c>
      <c r="N26" s="4841">
        <v>129440</v>
      </c>
      <c r="O26" s="4841">
        <v>835</v>
      </c>
      <c r="P26" s="4841">
        <v>133</v>
      </c>
      <c r="Q26" s="4841">
        <v>119822</v>
      </c>
      <c r="R26" s="4841">
        <v>37868</v>
      </c>
      <c r="S26" s="4841">
        <v>311707</v>
      </c>
      <c r="T26" s="4847">
        <v>14776</v>
      </c>
      <c r="U26" s="4846">
        <v>923718</v>
      </c>
    </row>
    <row r="27" spans="1:21" ht="17.100000000000001" customHeight="1">
      <c r="A27" s="7443"/>
      <c r="B27" s="4840" t="s">
        <v>23</v>
      </c>
      <c r="C27" s="4681">
        <v>652448</v>
      </c>
      <c r="D27" s="4841">
        <v>85995</v>
      </c>
      <c r="E27" s="4841">
        <v>175969</v>
      </c>
      <c r="F27" s="4841">
        <v>20074</v>
      </c>
      <c r="G27" s="4841">
        <v>101653</v>
      </c>
      <c r="H27" s="4841">
        <v>101</v>
      </c>
      <c r="I27" s="4847">
        <v>1520</v>
      </c>
      <c r="J27" s="4843">
        <f t="shared" si="0"/>
        <v>1037760</v>
      </c>
      <c r="K27" s="4844">
        <v>65203</v>
      </c>
      <c r="L27" s="4841">
        <v>174871</v>
      </c>
      <c r="M27" s="4841">
        <v>103946</v>
      </c>
      <c r="N27" s="4841">
        <v>152491</v>
      </c>
      <c r="O27" s="4841">
        <v>927</v>
      </c>
      <c r="P27" s="4841">
        <v>140</v>
      </c>
      <c r="Q27" s="4841">
        <v>132043</v>
      </c>
      <c r="R27" s="4841">
        <v>43082</v>
      </c>
      <c r="S27" s="4841">
        <v>348808</v>
      </c>
      <c r="T27" s="4847">
        <v>16249</v>
      </c>
      <c r="U27" s="4846">
        <v>1037760</v>
      </c>
    </row>
    <row r="28" spans="1:21" ht="17.100000000000001" customHeight="1">
      <c r="A28" s="7443"/>
      <c r="B28" s="4840" t="s">
        <v>24</v>
      </c>
      <c r="C28" s="4681">
        <v>721698</v>
      </c>
      <c r="D28" s="4841">
        <v>95248</v>
      </c>
      <c r="E28" s="4841">
        <v>198771</v>
      </c>
      <c r="F28" s="4841">
        <v>22288</v>
      </c>
      <c r="G28" s="4841">
        <v>119708</v>
      </c>
      <c r="H28" s="4841">
        <v>113</v>
      </c>
      <c r="I28" s="4847">
        <v>1881</v>
      </c>
      <c r="J28" s="4843">
        <f t="shared" si="0"/>
        <v>1159707</v>
      </c>
      <c r="K28" s="4844">
        <v>72615</v>
      </c>
      <c r="L28" s="4841">
        <v>195926</v>
      </c>
      <c r="M28" s="4841">
        <v>115255</v>
      </c>
      <c r="N28" s="4841">
        <v>170147</v>
      </c>
      <c r="O28" s="4841">
        <v>1019</v>
      </c>
      <c r="P28" s="4841">
        <v>140</v>
      </c>
      <c r="Q28" s="4841">
        <v>145494</v>
      </c>
      <c r="R28" s="4841">
        <v>48829</v>
      </c>
      <c r="S28" s="4841">
        <v>392469</v>
      </c>
      <c r="T28" s="4847">
        <v>17813</v>
      </c>
      <c r="U28" s="4846">
        <v>1159707</v>
      </c>
    </row>
    <row r="29" spans="1:21" ht="17.100000000000001" customHeight="1" thickBot="1">
      <c r="A29" s="7701"/>
      <c r="B29" s="4848" t="s">
        <v>25</v>
      </c>
      <c r="C29" s="4686">
        <v>780809</v>
      </c>
      <c r="D29" s="4849">
        <v>110538</v>
      </c>
      <c r="E29" s="4849">
        <v>236799</v>
      </c>
      <c r="F29" s="4849">
        <v>27935</v>
      </c>
      <c r="G29" s="4849">
        <v>153261</v>
      </c>
      <c r="H29" s="4849">
        <v>239</v>
      </c>
      <c r="I29" s="4850">
        <v>2251</v>
      </c>
      <c r="J29" s="4851">
        <f t="shared" si="0"/>
        <v>1311832</v>
      </c>
      <c r="K29" s="4852">
        <v>82297</v>
      </c>
      <c r="L29" s="4849">
        <v>225832</v>
      </c>
      <c r="M29" s="4849">
        <v>128379</v>
      </c>
      <c r="N29" s="4849">
        <v>206439</v>
      </c>
      <c r="O29" s="4849">
        <v>1068</v>
      </c>
      <c r="P29" s="4849">
        <v>427</v>
      </c>
      <c r="Q29" s="4849">
        <v>159378</v>
      </c>
      <c r="R29" s="4849">
        <v>55532</v>
      </c>
      <c r="S29" s="4849">
        <v>432198</v>
      </c>
      <c r="T29" s="4850">
        <v>20282</v>
      </c>
      <c r="U29" s="4854">
        <v>1311832</v>
      </c>
    </row>
    <row r="30" spans="1:21" ht="17.100000000000001" customHeight="1">
      <c r="A30" s="7428">
        <v>2008</v>
      </c>
      <c r="B30" s="4833" t="s">
        <v>14</v>
      </c>
      <c r="C30" s="4677">
        <v>83716</v>
      </c>
      <c r="D30" s="4834">
        <v>10774</v>
      </c>
      <c r="E30" s="4834">
        <v>14631</v>
      </c>
      <c r="F30" s="4834">
        <v>486</v>
      </c>
      <c r="G30" s="4834">
        <v>7</v>
      </c>
      <c r="H30" s="3009" t="s">
        <v>9</v>
      </c>
      <c r="I30" s="4835" t="s">
        <v>9</v>
      </c>
      <c r="J30" s="4855">
        <f t="shared" si="0"/>
        <v>109614</v>
      </c>
      <c r="K30" s="4837">
        <v>6553</v>
      </c>
      <c r="L30" s="4834">
        <v>18631</v>
      </c>
      <c r="M30" s="4834">
        <v>14700</v>
      </c>
      <c r="N30" s="4834">
        <v>5970</v>
      </c>
      <c r="O30" s="4834">
        <v>126</v>
      </c>
      <c r="P30" s="3009" t="s">
        <v>9</v>
      </c>
      <c r="Q30" s="4834">
        <v>18255</v>
      </c>
      <c r="R30" s="4834">
        <v>5125</v>
      </c>
      <c r="S30" s="4834">
        <v>39564</v>
      </c>
      <c r="T30" s="4856">
        <v>690</v>
      </c>
      <c r="U30" s="4839">
        <v>109614</v>
      </c>
    </row>
    <row r="31" spans="1:21" ht="17.100000000000001" customHeight="1">
      <c r="A31" s="7443"/>
      <c r="B31" s="4840" t="s">
        <v>15</v>
      </c>
      <c r="C31" s="4681">
        <v>151161</v>
      </c>
      <c r="D31" s="4841">
        <v>19764</v>
      </c>
      <c r="E31" s="4841">
        <v>27134</v>
      </c>
      <c r="F31" s="4841">
        <v>1202</v>
      </c>
      <c r="G31" s="4841">
        <v>29</v>
      </c>
      <c r="H31" s="3015" t="s">
        <v>9</v>
      </c>
      <c r="I31" s="4842" t="s">
        <v>9</v>
      </c>
      <c r="J31" s="4843">
        <f t="shared" si="0"/>
        <v>199290</v>
      </c>
      <c r="K31" s="4844">
        <v>12541</v>
      </c>
      <c r="L31" s="4841">
        <v>34285</v>
      </c>
      <c r="M31" s="4841">
        <v>25195</v>
      </c>
      <c r="N31" s="4841">
        <v>14017</v>
      </c>
      <c r="O31" s="4841">
        <v>214</v>
      </c>
      <c r="P31" s="3015" t="s">
        <v>9</v>
      </c>
      <c r="Q31" s="4841">
        <v>27436</v>
      </c>
      <c r="R31" s="4841">
        <v>8705</v>
      </c>
      <c r="S31" s="4841">
        <v>75219</v>
      </c>
      <c r="T31" s="4847">
        <v>1678</v>
      </c>
      <c r="U31" s="4846">
        <v>199290</v>
      </c>
    </row>
    <row r="32" spans="1:21" ht="17.100000000000001" customHeight="1">
      <c r="A32" s="7443"/>
      <c r="B32" s="4840" t="s">
        <v>16</v>
      </c>
      <c r="C32" s="4681">
        <v>217807</v>
      </c>
      <c r="D32" s="4841">
        <v>28691</v>
      </c>
      <c r="E32" s="4841">
        <v>43362</v>
      </c>
      <c r="F32" s="4841">
        <v>3808</v>
      </c>
      <c r="G32" s="4841">
        <v>7873</v>
      </c>
      <c r="H32" s="3015" t="s">
        <v>9</v>
      </c>
      <c r="I32" s="4842" t="s">
        <v>9</v>
      </c>
      <c r="J32" s="4843">
        <f t="shared" si="0"/>
        <v>301541</v>
      </c>
      <c r="K32" s="4844">
        <v>17938</v>
      </c>
      <c r="L32" s="4841">
        <v>50976</v>
      </c>
      <c r="M32" s="4841">
        <v>36313</v>
      </c>
      <c r="N32" s="4841">
        <v>27045</v>
      </c>
      <c r="O32" s="4841">
        <v>301</v>
      </c>
      <c r="P32" s="3015" t="s">
        <v>9</v>
      </c>
      <c r="Q32" s="4841">
        <v>39811</v>
      </c>
      <c r="R32" s="4841">
        <v>12301</v>
      </c>
      <c r="S32" s="4841">
        <v>113937</v>
      </c>
      <c r="T32" s="4847">
        <v>2919</v>
      </c>
      <c r="U32" s="4846">
        <v>301541</v>
      </c>
    </row>
    <row r="33" spans="1:21" ht="17.100000000000001" customHeight="1">
      <c r="A33" s="7443"/>
      <c r="B33" s="4840" t="s">
        <v>17</v>
      </c>
      <c r="C33" s="4681">
        <v>288627</v>
      </c>
      <c r="D33" s="4841">
        <v>38034</v>
      </c>
      <c r="E33" s="4841">
        <v>62971</v>
      </c>
      <c r="F33" s="4841">
        <v>7816</v>
      </c>
      <c r="G33" s="4841">
        <v>18865</v>
      </c>
      <c r="H33" s="4841">
        <v>1400</v>
      </c>
      <c r="I33" s="4847">
        <v>43</v>
      </c>
      <c r="J33" s="4843">
        <f t="shared" si="0"/>
        <v>417756</v>
      </c>
      <c r="K33" s="4844">
        <v>24357</v>
      </c>
      <c r="L33" s="4841">
        <v>68215</v>
      </c>
      <c r="M33" s="4841">
        <v>47423</v>
      </c>
      <c r="N33" s="4841">
        <v>47333</v>
      </c>
      <c r="O33" s="4841">
        <v>385</v>
      </c>
      <c r="P33" s="4841">
        <v>0</v>
      </c>
      <c r="Q33" s="4841">
        <v>52318</v>
      </c>
      <c r="R33" s="4841">
        <v>16036</v>
      </c>
      <c r="S33" s="4841">
        <v>156756</v>
      </c>
      <c r="T33" s="4847">
        <v>4933</v>
      </c>
      <c r="U33" s="4846">
        <v>417756</v>
      </c>
    </row>
    <row r="34" spans="1:21" ht="17.100000000000001" customHeight="1">
      <c r="A34" s="7443"/>
      <c r="B34" s="4840" t="s">
        <v>18</v>
      </c>
      <c r="C34" s="4681">
        <v>364488</v>
      </c>
      <c r="D34" s="4841">
        <v>47905</v>
      </c>
      <c r="E34" s="4841">
        <v>81252</v>
      </c>
      <c r="F34" s="4841">
        <v>10108</v>
      </c>
      <c r="G34" s="4841">
        <v>26330</v>
      </c>
      <c r="H34" s="4841">
        <v>1400</v>
      </c>
      <c r="I34" s="4847">
        <v>296</v>
      </c>
      <c r="J34" s="4843">
        <f t="shared" si="0"/>
        <v>531779</v>
      </c>
      <c r="K34" s="4844">
        <v>30242</v>
      </c>
      <c r="L34" s="4841">
        <v>91404</v>
      </c>
      <c r="M34" s="4841">
        <v>58679</v>
      </c>
      <c r="N34" s="4841">
        <v>61523</v>
      </c>
      <c r="O34" s="4841">
        <v>480</v>
      </c>
      <c r="P34" s="4841">
        <v>0</v>
      </c>
      <c r="Q34" s="4841">
        <v>66418</v>
      </c>
      <c r="R34" s="4841">
        <v>19591</v>
      </c>
      <c r="S34" s="4841">
        <v>196783</v>
      </c>
      <c r="T34" s="4847">
        <v>6659</v>
      </c>
      <c r="U34" s="4846">
        <v>531779</v>
      </c>
    </row>
    <row r="35" spans="1:21" ht="17.100000000000001" customHeight="1">
      <c r="A35" s="7443"/>
      <c r="B35" s="4840" t="s">
        <v>19</v>
      </c>
      <c r="C35" s="4681">
        <v>435861</v>
      </c>
      <c r="D35" s="4841">
        <v>57016</v>
      </c>
      <c r="E35" s="4841">
        <v>97298</v>
      </c>
      <c r="F35" s="4841">
        <v>11450</v>
      </c>
      <c r="G35" s="4841">
        <v>33494</v>
      </c>
      <c r="H35" s="4841">
        <v>1400</v>
      </c>
      <c r="I35" s="4847">
        <v>612</v>
      </c>
      <c r="J35" s="4843">
        <f t="shared" si="0"/>
        <v>637131</v>
      </c>
      <c r="K35" s="4844">
        <v>35633</v>
      </c>
      <c r="L35" s="4841">
        <v>111581</v>
      </c>
      <c r="M35" s="4841">
        <v>69318</v>
      </c>
      <c r="N35" s="4841">
        <v>74995</v>
      </c>
      <c r="O35" s="4841">
        <v>642</v>
      </c>
      <c r="P35" s="4841">
        <v>4</v>
      </c>
      <c r="Q35" s="4841">
        <v>78197</v>
      </c>
      <c r="R35" s="4841">
        <v>23755</v>
      </c>
      <c r="S35" s="4841">
        <v>234739</v>
      </c>
      <c r="T35" s="4847">
        <v>8267</v>
      </c>
      <c r="U35" s="4846">
        <v>637131</v>
      </c>
    </row>
    <row r="36" spans="1:21" ht="17.100000000000001" customHeight="1">
      <c r="A36" s="7443"/>
      <c r="B36" s="4840" t="s">
        <v>20</v>
      </c>
      <c r="C36" s="4681">
        <v>511759</v>
      </c>
      <c r="D36" s="4841">
        <v>66634</v>
      </c>
      <c r="E36" s="4841">
        <v>116534</v>
      </c>
      <c r="F36" s="4841">
        <v>13969</v>
      </c>
      <c r="G36" s="4841">
        <v>48563</v>
      </c>
      <c r="H36" s="4841">
        <v>1464</v>
      </c>
      <c r="I36" s="4847">
        <v>804</v>
      </c>
      <c r="J36" s="4843">
        <f t="shared" si="0"/>
        <v>759727</v>
      </c>
      <c r="K36" s="4844">
        <v>41402</v>
      </c>
      <c r="L36" s="4841">
        <v>133953</v>
      </c>
      <c r="M36" s="4841">
        <v>81930</v>
      </c>
      <c r="N36" s="4841">
        <v>95297</v>
      </c>
      <c r="O36" s="4841">
        <v>935</v>
      </c>
      <c r="P36" s="4841">
        <v>4</v>
      </c>
      <c r="Q36" s="4841">
        <v>91532</v>
      </c>
      <c r="R36" s="4841">
        <v>28036</v>
      </c>
      <c r="S36" s="4841">
        <v>276091</v>
      </c>
      <c r="T36" s="4847">
        <v>10547</v>
      </c>
      <c r="U36" s="4846">
        <v>759727</v>
      </c>
    </row>
    <row r="37" spans="1:21" ht="17.100000000000001" customHeight="1">
      <c r="A37" s="7443"/>
      <c r="B37" s="4840" t="s">
        <v>21</v>
      </c>
      <c r="C37" s="4681">
        <v>576316</v>
      </c>
      <c r="D37" s="4841">
        <v>75459</v>
      </c>
      <c r="E37" s="4841">
        <v>134648</v>
      </c>
      <c r="F37" s="4841">
        <v>15652</v>
      </c>
      <c r="G37" s="4841">
        <v>64357</v>
      </c>
      <c r="H37" s="4841">
        <v>1464</v>
      </c>
      <c r="I37" s="4847">
        <v>952</v>
      </c>
      <c r="J37" s="4843">
        <f t="shared" si="0"/>
        <v>868848</v>
      </c>
      <c r="K37" s="4844">
        <v>47126</v>
      </c>
      <c r="L37" s="4841">
        <v>150912</v>
      </c>
      <c r="M37" s="4841">
        <v>94289</v>
      </c>
      <c r="N37" s="4841">
        <v>111699</v>
      </c>
      <c r="O37" s="4841">
        <v>1040</v>
      </c>
      <c r="P37" s="4841">
        <v>4</v>
      </c>
      <c r="Q37" s="4841">
        <v>106114</v>
      </c>
      <c r="R37" s="4841">
        <v>34772</v>
      </c>
      <c r="S37" s="4841">
        <v>310324</v>
      </c>
      <c r="T37" s="4847">
        <v>12568</v>
      </c>
      <c r="U37" s="4846">
        <v>868848</v>
      </c>
    </row>
    <row r="38" spans="1:21" ht="17.100000000000001" customHeight="1">
      <c r="A38" s="7443"/>
      <c r="B38" s="4840" t="s">
        <v>22</v>
      </c>
      <c r="C38" s="4681">
        <v>672748</v>
      </c>
      <c r="D38" s="4841">
        <v>85634</v>
      </c>
      <c r="E38" s="4841">
        <v>151230</v>
      </c>
      <c r="F38" s="4841">
        <v>17479</v>
      </c>
      <c r="G38" s="4841">
        <v>99022</v>
      </c>
      <c r="H38" s="4841">
        <v>1464</v>
      </c>
      <c r="I38" s="4847">
        <v>1292</v>
      </c>
      <c r="J38" s="4843">
        <f t="shared" si="0"/>
        <v>1028869</v>
      </c>
      <c r="K38" s="4844">
        <v>53060</v>
      </c>
      <c r="L38" s="4841">
        <v>176616</v>
      </c>
      <c r="M38" s="4841">
        <v>107629</v>
      </c>
      <c r="N38" s="4841">
        <v>158157</v>
      </c>
      <c r="O38" s="4841">
        <v>1129</v>
      </c>
      <c r="P38" s="4841">
        <v>5</v>
      </c>
      <c r="Q38" s="4841">
        <v>120261</v>
      </c>
      <c r="R38" s="4841">
        <v>39929</v>
      </c>
      <c r="S38" s="4841">
        <v>357763</v>
      </c>
      <c r="T38" s="4847">
        <v>14320</v>
      </c>
      <c r="U38" s="4846">
        <v>1028869</v>
      </c>
    </row>
    <row r="39" spans="1:21" ht="17.100000000000001" customHeight="1">
      <c r="A39" s="7443"/>
      <c r="B39" s="4840" t="s">
        <v>23</v>
      </c>
      <c r="C39" s="4681">
        <v>745026</v>
      </c>
      <c r="D39" s="4841">
        <v>94875</v>
      </c>
      <c r="E39" s="4841">
        <v>168576</v>
      </c>
      <c r="F39" s="4841">
        <v>19923</v>
      </c>
      <c r="G39" s="4841">
        <v>113656</v>
      </c>
      <c r="H39" s="4841">
        <v>1479</v>
      </c>
      <c r="I39" s="4847">
        <v>1483</v>
      </c>
      <c r="J39" s="4843">
        <f t="shared" si="0"/>
        <v>1145018</v>
      </c>
      <c r="K39" s="4844">
        <v>58743</v>
      </c>
      <c r="L39" s="4841">
        <v>194417</v>
      </c>
      <c r="M39" s="4841">
        <v>120154</v>
      </c>
      <c r="N39" s="4841">
        <v>174733</v>
      </c>
      <c r="O39" s="4841">
        <v>1213</v>
      </c>
      <c r="P39" s="4841">
        <v>5</v>
      </c>
      <c r="Q39" s="4841">
        <v>133544</v>
      </c>
      <c r="R39" s="4841">
        <v>44258</v>
      </c>
      <c r="S39" s="4841">
        <v>401633</v>
      </c>
      <c r="T39" s="4847">
        <v>16318</v>
      </c>
      <c r="U39" s="4846">
        <v>1145018</v>
      </c>
    </row>
    <row r="40" spans="1:21" ht="17.100000000000001" customHeight="1">
      <c r="A40" s="7443"/>
      <c r="B40" s="4840" t="s">
        <v>24</v>
      </c>
      <c r="C40" s="4681">
        <v>821069</v>
      </c>
      <c r="D40" s="4841">
        <v>104861</v>
      </c>
      <c r="E40" s="4841">
        <v>194378</v>
      </c>
      <c r="F40" s="4841">
        <v>23445</v>
      </c>
      <c r="G40" s="4841">
        <v>132909</v>
      </c>
      <c r="H40" s="4841">
        <v>1479</v>
      </c>
      <c r="I40" s="4847">
        <v>1626</v>
      </c>
      <c r="J40" s="4843">
        <f t="shared" si="0"/>
        <v>1279767</v>
      </c>
      <c r="K40" s="4844">
        <v>65741</v>
      </c>
      <c r="L40" s="4841">
        <v>213606</v>
      </c>
      <c r="M40" s="4841">
        <v>133525</v>
      </c>
      <c r="N40" s="4841">
        <v>198135</v>
      </c>
      <c r="O40" s="4841">
        <v>1518</v>
      </c>
      <c r="P40" s="4841">
        <v>12</v>
      </c>
      <c r="Q40" s="4841">
        <v>147874</v>
      </c>
      <c r="R40" s="4841">
        <v>49651</v>
      </c>
      <c r="S40" s="4841">
        <v>451309</v>
      </c>
      <c r="T40" s="4847">
        <v>18396</v>
      </c>
      <c r="U40" s="4846">
        <v>1279767</v>
      </c>
    </row>
    <row r="41" spans="1:21" s="4861" customFormat="1" ht="17.100000000000001" customHeight="1" thickBot="1">
      <c r="A41" s="7429"/>
      <c r="B41" s="4857" t="s">
        <v>25</v>
      </c>
      <c r="C41" s="4692">
        <v>883561</v>
      </c>
      <c r="D41" s="4858">
        <v>121603</v>
      </c>
      <c r="E41" s="4858">
        <v>238510</v>
      </c>
      <c r="F41" s="4858">
        <v>27327</v>
      </c>
      <c r="G41" s="4858">
        <v>181443</v>
      </c>
      <c r="H41" s="4858">
        <v>1479</v>
      </c>
      <c r="I41" s="4859">
        <v>1697</v>
      </c>
      <c r="J41" s="4851">
        <f t="shared" si="0"/>
        <v>1455620</v>
      </c>
      <c r="K41" s="4860">
        <v>72523</v>
      </c>
      <c r="L41" s="4858">
        <v>244322</v>
      </c>
      <c r="M41" s="4858">
        <v>148536</v>
      </c>
      <c r="N41" s="4858">
        <v>249797</v>
      </c>
      <c r="O41" s="4858">
        <v>1754</v>
      </c>
      <c r="P41" s="4858">
        <v>41</v>
      </c>
      <c r="Q41" s="4858">
        <v>162454</v>
      </c>
      <c r="R41" s="4858">
        <v>54169</v>
      </c>
      <c r="S41" s="4858">
        <v>501064</v>
      </c>
      <c r="T41" s="4859">
        <v>20960</v>
      </c>
      <c r="U41" s="4854">
        <v>1455620</v>
      </c>
    </row>
    <row r="42" spans="1:21" s="4861" customFormat="1" ht="17.100000000000001" customHeight="1">
      <c r="A42" s="7922">
        <v>2009</v>
      </c>
      <c r="B42" s="4833" t="s">
        <v>14</v>
      </c>
      <c r="C42" s="4862">
        <v>96037</v>
      </c>
      <c r="D42" s="4863">
        <v>12123</v>
      </c>
      <c r="E42" s="4863">
        <v>13597</v>
      </c>
      <c r="F42" s="4863">
        <v>1688</v>
      </c>
      <c r="G42" s="3009" t="s">
        <v>9</v>
      </c>
      <c r="H42" s="3009" t="s">
        <v>9</v>
      </c>
      <c r="I42" s="3011" t="s">
        <v>9</v>
      </c>
      <c r="J42" s="4855">
        <f>SUM(C42:I42)</f>
        <v>123445</v>
      </c>
      <c r="K42" s="4864">
        <v>7190</v>
      </c>
      <c r="L42" s="4863">
        <v>19809</v>
      </c>
      <c r="M42" s="4863">
        <v>17037</v>
      </c>
      <c r="N42" s="4863">
        <v>6461</v>
      </c>
      <c r="O42" s="4863">
        <v>131</v>
      </c>
      <c r="P42" s="3009" t="s">
        <v>9</v>
      </c>
      <c r="Q42" s="4863">
        <v>18256</v>
      </c>
      <c r="R42" s="4863">
        <v>5811</v>
      </c>
      <c r="S42" s="4863">
        <v>47258</v>
      </c>
      <c r="T42" s="4865">
        <v>1492</v>
      </c>
      <c r="U42" s="4866">
        <f>SUM(K42:T42)</f>
        <v>123445</v>
      </c>
    </row>
    <row r="43" spans="1:21" s="4861" customFormat="1" ht="17.100000000000001" customHeight="1">
      <c r="A43" s="7923"/>
      <c r="B43" s="4840" t="s">
        <v>15</v>
      </c>
      <c r="C43" s="4867">
        <v>171954</v>
      </c>
      <c r="D43" s="4783">
        <v>22487</v>
      </c>
      <c r="E43" s="4783">
        <v>35343</v>
      </c>
      <c r="F43" s="4783">
        <v>4241</v>
      </c>
      <c r="G43" s="4783">
        <v>795</v>
      </c>
      <c r="H43" s="3015" t="s">
        <v>9</v>
      </c>
      <c r="I43" s="3017" t="s">
        <v>9</v>
      </c>
      <c r="J43" s="4843">
        <f t="shared" si="0"/>
        <v>234820</v>
      </c>
      <c r="K43" s="4744">
        <v>13974</v>
      </c>
      <c r="L43" s="4783">
        <v>37754</v>
      </c>
      <c r="M43" s="4783">
        <v>29840</v>
      </c>
      <c r="N43" s="4783">
        <v>15246</v>
      </c>
      <c r="O43" s="4783">
        <v>231</v>
      </c>
      <c r="P43" s="3015" t="s">
        <v>9</v>
      </c>
      <c r="Q43" s="4783">
        <v>34034</v>
      </c>
      <c r="R43" s="4783">
        <v>10299</v>
      </c>
      <c r="S43" s="4783">
        <v>90043</v>
      </c>
      <c r="T43" s="4868">
        <v>3399</v>
      </c>
      <c r="U43" s="4869">
        <f t="shared" ref="U43:U65" si="1">SUM(K43:T43)</f>
        <v>234820</v>
      </c>
    </row>
    <row r="44" spans="1:21" s="4861" customFormat="1" ht="17.100000000000001" customHeight="1">
      <c r="A44" s="7923"/>
      <c r="B44" s="4840" t="s">
        <v>16</v>
      </c>
      <c r="C44" s="4867">
        <v>247672</v>
      </c>
      <c r="D44" s="4783">
        <v>32499</v>
      </c>
      <c r="E44" s="4783">
        <v>61018</v>
      </c>
      <c r="F44" s="4783">
        <v>7050</v>
      </c>
      <c r="G44" s="4783">
        <v>3553</v>
      </c>
      <c r="H44" s="3015" t="s">
        <v>9</v>
      </c>
      <c r="I44" s="3017" t="s">
        <v>9</v>
      </c>
      <c r="J44" s="4843">
        <f t="shared" si="0"/>
        <v>351792</v>
      </c>
      <c r="K44" s="4744">
        <v>20240</v>
      </c>
      <c r="L44" s="4783">
        <v>56298</v>
      </c>
      <c r="M44" s="4783">
        <v>42587</v>
      </c>
      <c r="N44" s="4783">
        <v>24345</v>
      </c>
      <c r="O44" s="4783">
        <v>330</v>
      </c>
      <c r="P44" s="3015" t="s">
        <v>9</v>
      </c>
      <c r="Q44" s="4783">
        <v>53204</v>
      </c>
      <c r="R44" s="4783">
        <v>14616</v>
      </c>
      <c r="S44" s="4783">
        <v>134434</v>
      </c>
      <c r="T44" s="4868">
        <v>5738</v>
      </c>
      <c r="U44" s="4869">
        <f t="shared" si="1"/>
        <v>351792</v>
      </c>
    </row>
    <row r="45" spans="1:21" s="4861" customFormat="1" ht="17.100000000000001" customHeight="1">
      <c r="A45" s="7923"/>
      <c r="B45" s="4840" t="s">
        <v>17</v>
      </c>
      <c r="C45" s="4870">
        <v>329032</v>
      </c>
      <c r="D45" s="4871">
        <v>42948</v>
      </c>
      <c r="E45" s="4871">
        <v>89218</v>
      </c>
      <c r="F45" s="4871">
        <v>16070</v>
      </c>
      <c r="G45" s="4871">
        <v>12343</v>
      </c>
      <c r="H45" s="4871">
        <v>600</v>
      </c>
      <c r="I45" s="3017" t="s">
        <v>9</v>
      </c>
      <c r="J45" s="4843">
        <f t="shared" ref="J45:J53" si="2">SUM(C45:I45)</f>
        <v>490211</v>
      </c>
      <c r="K45" s="4681">
        <v>30910</v>
      </c>
      <c r="L45" s="4841">
        <v>76053</v>
      </c>
      <c r="M45" s="4841">
        <v>56348</v>
      </c>
      <c r="N45" s="4841">
        <v>36087</v>
      </c>
      <c r="O45" s="4872">
        <v>505</v>
      </c>
      <c r="P45" s="3015" t="s">
        <v>9</v>
      </c>
      <c r="Q45" s="4841">
        <v>71217</v>
      </c>
      <c r="R45" s="4841">
        <v>20245</v>
      </c>
      <c r="S45" s="4841">
        <v>191013</v>
      </c>
      <c r="T45" s="4847">
        <v>7833</v>
      </c>
      <c r="U45" s="4869">
        <f t="shared" si="1"/>
        <v>490211</v>
      </c>
    </row>
    <row r="46" spans="1:21" s="4861" customFormat="1" ht="17.100000000000001" customHeight="1">
      <c r="A46" s="7923"/>
      <c r="B46" s="4840" t="s">
        <v>18</v>
      </c>
      <c r="C46" s="4844">
        <v>413113</v>
      </c>
      <c r="D46" s="4841">
        <v>53901</v>
      </c>
      <c r="E46" s="4841">
        <v>111195</v>
      </c>
      <c r="F46" s="4841">
        <v>18986</v>
      </c>
      <c r="G46" s="4841">
        <v>17945</v>
      </c>
      <c r="H46" s="4841">
        <v>700</v>
      </c>
      <c r="I46" s="4845">
        <v>24</v>
      </c>
      <c r="J46" s="4843">
        <f t="shared" si="2"/>
        <v>615864</v>
      </c>
      <c r="K46" s="4697">
        <v>37323</v>
      </c>
      <c r="L46" s="4871">
        <v>100120</v>
      </c>
      <c r="M46" s="4871">
        <v>69598</v>
      </c>
      <c r="N46" s="4871">
        <v>48608</v>
      </c>
      <c r="O46" s="4871">
        <v>650</v>
      </c>
      <c r="P46" s="4871">
        <v>3</v>
      </c>
      <c r="Q46" s="4871">
        <v>87639</v>
      </c>
      <c r="R46" s="4871">
        <v>24505</v>
      </c>
      <c r="S46" s="4871">
        <v>237224</v>
      </c>
      <c r="T46" s="4873">
        <v>10194</v>
      </c>
      <c r="U46" s="4869">
        <f t="shared" si="1"/>
        <v>615864</v>
      </c>
    </row>
    <row r="47" spans="1:21" s="4861" customFormat="1" ht="17.100000000000001" customHeight="1">
      <c r="A47" s="7923"/>
      <c r="B47" s="4840" t="s">
        <v>19</v>
      </c>
      <c r="C47" s="4844">
        <v>497001</v>
      </c>
      <c r="D47" s="4841">
        <v>65133</v>
      </c>
      <c r="E47" s="4841">
        <v>135549</v>
      </c>
      <c r="F47" s="4841">
        <v>22604</v>
      </c>
      <c r="G47" s="4841">
        <v>29557</v>
      </c>
      <c r="H47" s="4841">
        <v>2700</v>
      </c>
      <c r="I47" s="4845">
        <v>108</v>
      </c>
      <c r="J47" s="4843">
        <f t="shared" si="2"/>
        <v>752652</v>
      </c>
      <c r="K47" s="4681">
        <v>43501</v>
      </c>
      <c r="L47" s="4841">
        <v>125750</v>
      </c>
      <c r="M47" s="4841">
        <v>82726</v>
      </c>
      <c r="N47" s="4841">
        <v>67870</v>
      </c>
      <c r="O47" s="4872">
        <v>800</v>
      </c>
      <c r="P47" s="4874">
        <v>5</v>
      </c>
      <c r="Q47" s="4841">
        <v>104590</v>
      </c>
      <c r="R47" s="4841">
        <v>29088</v>
      </c>
      <c r="S47" s="4841">
        <v>285753</v>
      </c>
      <c r="T47" s="4847">
        <v>12569</v>
      </c>
      <c r="U47" s="4869">
        <f t="shared" si="1"/>
        <v>752652</v>
      </c>
    </row>
    <row r="48" spans="1:21" s="4861" customFormat="1" ht="17.100000000000001" customHeight="1">
      <c r="A48" s="7923"/>
      <c r="B48" s="4840" t="s">
        <v>20</v>
      </c>
      <c r="C48" s="4844">
        <v>581442</v>
      </c>
      <c r="D48" s="4841">
        <v>75780</v>
      </c>
      <c r="E48" s="4841">
        <v>162510</v>
      </c>
      <c r="F48" s="4841">
        <v>28556</v>
      </c>
      <c r="G48" s="4841">
        <v>45449</v>
      </c>
      <c r="H48" s="4841">
        <v>3600</v>
      </c>
      <c r="I48" s="4845">
        <v>215</v>
      </c>
      <c r="J48" s="4843">
        <f t="shared" si="2"/>
        <v>897552</v>
      </c>
      <c r="K48" s="4744">
        <v>51907</v>
      </c>
      <c r="L48" s="4783">
        <v>148611</v>
      </c>
      <c r="M48" s="4783">
        <v>97480</v>
      </c>
      <c r="N48" s="4783">
        <v>88374</v>
      </c>
      <c r="O48" s="4783">
        <v>968</v>
      </c>
      <c r="P48" s="4783">
        <v>5</v>
      </c>
      <c r="Q48" s="4783">
        <v>122376</v>
      </c>
      <c r="R48" s="4783">
        <v>34110</v>
      </c>
      <c r="S48" s="4783">
        <v>338696</v>
      </c>
      <c r="T48" s="4868">
        <v>15025</v>
      </c>
      <c r="U48" s="4869">
        <f t="shared" si="1"/>
        <v>897552</v>
      </c>
    </row>
    <row r="49" spans="1:21" s="4861" customFormat="1" ht="17.100000000000001" customHeight="1">
      <c r="A49" s="7923"/>
      <c r="B49" s="4840" t="s">
        <v>21</v>
      </c>
      <c r="C49" s="4844">
        <v>657671</v>
      </c>
      <c r="D49" s="4841">
        <v>85640</v>
      </c>
      <c r="E49" s="4841">
        <v>182646</v>
      </c>
      <c r="F49" s="4841">
        <v>31199</v>
      </c>
      <c r="G49" s="4841">
        <v>62081</v>
      </c>
      <c r="H49" s="4841">
        <v>3620</v>
      </c>
      <c r="I49" s="4845">
        <v>441</v>
      </c>
      <c r="J49" s="4843">
        <f t="shared" si="2"/>
        <v>1023298</v>
      </c>
      <c r="K49" s="4744">
        <v>58560</v>
      </c>
      <c r="L49" s="4783">
        <v>166983</v>
      </c>
      <c r="M49" s="4783">
        <v>112428</v>
      </c>
      <c r="N49" s="4783">
        <v>109404</v>
      </c>
      <c r="O49" s="4783">
        <v>1081</v>
      </c>
      <c r="P49" s="4783">
        <v>5</v>
      </c>
      <c r="Q49" s="4783">
        <v>138957</v>
      </c>
      <c r="R49" s="4783">
        <v>39584</v>
      </c>
      <c r="S49" s="4783">
        <v>378678</v>
      </c>
      <c r="T49" s="4868">
        <v>17618</v>
      </c>
      <c r="U49" s="4869">
        <f t="shared" si="1"/>
        <v>1023298</v>
      </c>
    </row>
    <row r="50" spans="1:21" s="4861" customFormat="1" ht="17.100000000000001" customHeight="1">
      <c r="A50" s="7923"/>
      <c r="B50" s="4840" t="s">
        <v>22</v>
      </c>
      <c r="C50" s="4844">
        <v>749601</v>
      </c>
      <c r="D50" s="4841">
        <v>97208</v>
      </c>
      <c r="E50" s="4841">
        <v>204948</v>
      </c>
      <c r="F50" s="4841">
        <v>33295</v>
      </c>
      <c r="G50" s="4841">
        <v>93152</v>
      </c>
      <c r="H50" s="4841">
        <v>3620</v>
      </c>
      <c r="I50" s="4845">
        <v>615</v>
      </c>
      <c r="J50" s="4843">
        <f t="shared" si="2"/>
        <v>1182439</v>
      </c>
      <c r="K50" s="4744">
        <v>64268</v>
      </c>
      <c r="L50" s="4783">
        <v>192756</v>
      </c>
      <c r="M50" s="4783">
        <v>126202</v>
      </c>
      <c r="N50" s="4783">
        <v>151382</v>
      </c>
      <c r="O50" s="4783">
        <v>1482</v>
      </c>
      <c r="P50" s="4783">
        <v>5</v>
      </c>
      <c r="Q50" s="4783">
        <v>157100</v>
      </c>
      <c r="R50" s="4783">
        <v>44311</v>
      </c>
      <c r="S50" s="4783">
        <v>424736</v>
      </c>
      <c r="T50" s="4868">
        <v>20197</v>
      </c>
      <c r="U50" s="4869">
        <f t="shared" si="1"/>
        <v>1182439</v>
      </c>
    </row>
    <row r="51" spans="1:21" s="4861" customFormat="1" ht="17.100000000000001" customHeight="1">
      <c r="A51" s="7923"/>
      <c r="B51" s="4840" t="s">
        <v>23</v>
      </c>
      <c r="C51" s="4844">
        <v>830253</v>
      </c>
      <c r="D51" s="4841">
        <v>108215</v>
      </c>
      <c r="E51" s="4841">
        <v>234201</v>
      </c>
      <c r="F51" s="4841">
        <v>36963</v>
      </c>
      <c r="G51" s="4841">
        <v>106528</v>
      </c>
      <c r="H51" s="4841">
        <v>3620</v>
      </c>
      <c r="I51" s="4845">
        <v>979</v>
      </c>
      <c r="J51" s="4843">
        <f t="shared" si="2"/>
        <v>1320759</v>
      </c>
      <c r="K51" s="4681">
        <v>70371</v>
      </c>
      <c r="L51" s="4841">
        <v>214986</v>
      </c>
      <c r="M51" s="4841">
        <v>142520</v>
      </c>
      <c r="N51" s="4841">
        <v>169205</v>
      </c>
      <c r="O51" s="4841">
        <v>1603</v>
      </c>
      <c r="P51" s="4841">
        <v>8</v>
      </c>
      <c r="Q51" s="4841">
        <v>176095</v>
      </c>
      <c r="R51" s="4841">
        <v>49163</v>
      </c>
      <c r="S51" s="4841">
        <v>473616</v>
      </c>
      <c r="T51" s="4847">
        <v>23192</v>
      </c>
      <c r="U51" s="4869">
        <f t="shared" si="1"/>
        <v>1320759</v>
      </c>
    </row>
    <row r="52" spans="1:21" s="4861" customFormat="1" ht="17.100000000000001" customHeight="1">
      <c r="A52" s="7923"/>
      <c r="B52" s="4840" t="s">
        <v>24</v>
      </c>
      <c r="C52" s="4844">
        <v>918098</v>
      </c>
      <c r="D52" s="4841">
        <v>119429</v>
      </c>
      <c r="E52" s="4841">
        <v>259417</v>
      </c>
      <c r="F52" s="4841">
        <v>41816</v>
      </c>
      <c r="G52" s="4841">
        <v>131906</v>
      </c>
      <c r="H52" s="4841">
        <v>4120</v>
      </c>
      <c r="I52" s="4845">
        <v>1338</v>
      </c>
      <c r="J52" s="4843">
        <f t="shared" si="2"/>
        <v>1476124</v>
      </c>
      <c r="K52" s="4681">
        <v>79086</v>
      </c>
      <c r="L52" s="4841">
        <v>237830</v>
      </c>
      <c r="M52" s="4841">
        <v>158101</v>
      </c>
      <c r="N52" s="4841">
        <v>199630</v>
      </c>
      <c r="O52" s="4841">
        <v>1713</v>
      </c>
      <c r="P52" s="4841">
        <v>8</v>
      </c>
      <c r="Q52" s="4841">
        <v>194083</v>
      </c>
      <c r="R52" s="4841">
        <v>53683</v>
      </c>
      <c r="S52" s="4841">
        <v>525744</v>
      </c>
      <c r="T52" s="4847">
        <v>26246</v>
      </c>
      <c r="U52" s="4869">
        <f t="shared" si="1"/>
        <v>1476124</v>
      </c>
    </row>
    <row r="53" spans="1:21" s="4861" customFormat="1" ht="17.100000000000001" customHeight="1" thickBot="1">
      <c r="A53" s="7924"/>
      <c r="B53" s="4857" t="s">
        <v>25</v>
      </c>
      <c r="C53" s="4860">
        <v>983295</v>
      </c>
      <c r="D53" s="4858">
        <v>137260</v>
      </c>
      <c r="E53" s="4858">
        <v>343477</v>
      </c>
      <c r="F53" s="4858">
        <v>46435</v>
      </c>
      <c r="G53" s="4858">
        <v>186303</v>
      </c>
      <c r="H53" s="4858">
        <v>4328</v>
      </c>
      <c r="I53" s="4875">
        <v>1587</v>
      </c>
      <c r="J53" s="4851">
        <f t="shared" si="2"/>
        <v>1702685</v>
      </c>
      <c r="K53" s="4692">
        <v>87166</v>
      </c>
      <c r="L53" s="4858">
        <v>273785</v>
      </c>
      <c r="M53" s="4858">
        <v>176302</v>
      </c>
      <c r="N53" s="4858">
        <v>249164</v>
      </c>
      <c r="O53" s="4876">
        <v>1805</v>
      </c>
      <c r="P53" s="4877">
        <v>24</v>
      </c>
      <c r="Q53" s="4858">
        <v>243379</v>
      </c>
      <c r="R53" s="4858">
        <v>59537</v>
      </c>
      <c r="S53" s="4858">
        <v>581169</v>
      </c>
      <c r="T53" s="4878">
        <v>30354</v>
      </c>
      <c r="U53" s="4879">
        <f t="shared" si="1"/>
        <v>1702685</v>
      </c>
    </row>
    <row r="54" spans="1:21" s="4861" customFormat="1" ht="17.100000000000001" customHeight="1">
      <c r="A54" s="7922">
        <v>2010</v>
      </c>
      <c r="B54" s="4833" t="s">
        <v>14</v>
      </c>
      <c r="C54" s="4677">
        <v>108505</v>
      </c>
      <c r="D54" s="4834">
        <v>17968</v>
      </c>
      <c r="E54" s="4834">
        <v>10724</v>
      </c>
      <c r="F54" s="4834">
        <v>2375</v>
      </c>
      <c r="G54" s="3009" t="s">
        <v>9</v>
      </c>
      <c r="H54" s="3009" t="s">
        <v>9</v>
      </c>
      <c r="I54" s="3011" t="s">
        <v>9</v>
      </c>
      <c r="J54" s="4855">
        <f t="shared" ref="J54:J65" si="3">SUM(C54:I54)</f>
        <v>139572</v>
      </c>
      <c r="K54" s="4677">
        <v>7723</v>
      </c>
      <c r="L54" s="4834">
        <v>23857</v>
      </c>
      <c r="M54" s="4834">
        <v>19433</v>
      </c>
      <c r="N54" s="4834">
        <v>8218</v>
      </c>
      <c r="O54" s="4834">
        <v>162</v>
      </c>
      <c r="P54" s="3009" t="s">
        <v>9</v>
      </c>
      <c r="Q54" s="4834">
        <v>17680</v>
      </c>
      <c r="R54" s="4834">
        <v>6092</v>
      </c>
      <c r="S54" s="4834">
        <v>53905</v>
      </c>
      <c r="T54" s="4838">
        <v>2502</v>
      </c>
      <c r="U54" s="4880">
        <f t="shared" si="1"/>
        <v>139572</v>
      </c>
    </row>
    <row r="55" spans="1:21" s="4861" customFormat="1" ht="17.100000000000001" customHeight="1">
      <c r="A55" s="7923"/>
      <c r="B55" s="4840" t="s">
        <v>15</v>
      </c>
      <c r="C55" s="4681">
        <v>195799</v>
      </c>
      <c r="D55" s="4841">
        <v>34001</v>
      </c>
      <c r="E55" s="4841">
        <v>31173</v>
      </c>
      <c r="F55" s="4871">
        <v>6366</v>
      </c>
      <c r="G55" s="4871">
        <v>304</v>
      </c>
      <c r="H55" s="3015" t="s">
        <v>9</v>
      </c>
      <c r="I55" s="3017" t="s">
        <v>9</v>
      </c>
      <c r="J55" s="4843">
        <f t="shared" si="3"/>
        <v>267643</v>
      </c>
      <c r="K55" s="4681">
        <v>14667</v>
      </c>
      <c r="L55" s="4841">
        <v>47416</v>
      </c>
      <c r="M55" s="4841">
        <v>34118</v>
      </c>
      <c r="N55" s="4841">
        <v>16232</v>
      </c>
      <c r="O55" s="4841">
        <v>272</v>
      </c>
      <c r="P55" s="3015" t="s">
        <v>9</v>
      </c>
      <c r="Q55" s="4841">
        <v>37404</v>
      </c>
      <c r="R55" s="4841">
        <v>10673</v>
      </c>
      <c r="S55" s="4841">
        <v>101799</v>
      </c>
      <c r="T55" s="4845">
        <v>5062</v>
      </c>
      <c r="U55" s="4869">
        <f t="shared" si="1"/>
        <v>267643</v>
      </c>
    </row>
    <row r="56" spans="1:21" s="4861" customFormat="1" ht="17.100000000000001" customHeight="1">
      <c r="A56" s="7923"/>
      <c r="B56" s="4840" t="s">
        <v>16</v>
      </c>
      <c r="C56" s="4681">
        <v>282013</v>
      </c>
      <c r="D56" s="4841">
        <v>49655</v>
      </c>
      <c r="E56" s="4841">
        <v>55898</v>
      </c>
      <c r="F56" s="4841">
        <v>12212</v>
      </c>
      <c r="G56" s="4841">
        <v>6847</v>
      </c>
      <c r="H56" s="4841">
        <v>2050</v>
      </c>
      <c r="I56" s="3017" t="s">
        <v>9</v>
      </c>
      <c r="J56" s="4843">
        <f t="shared" si="3"/>
        <v>408675</v>
      </c>
      <c r="K56" s="4681">
        <v>21974</v>
      </c>
      <c r="L56" s="4841">
        <v>68154</v>
      </c>
      <c r="M56" s="4841">
        <v>50043</v>
      </c>
      <c r="N56" s="4841">
        <v>29126</v>
      </c>
      <c r="O56" s="4841">
        <v>388</v>
      </c>
      <c r="P56" s="3015" t="s">
        <v>9</v>
      </c>
      <c r="Q56" s="4841">
        <v>56265</v>
      </c>
      <c r="R56" s="4841">
        <v>16810</v>
      </c>
      <c r="S56" s="4841">
        <v>157982</v>
      </c>
      <c r="T56" s="4845">
        <v>7933</v>
      </c>
      <c r="U56" s="4869">
        <f t="shared" si="1"/>
        <v>408675</v>
      </c>
    </row>
    <row r="57" spans="1:21" s="4861" customFormat="1" ht="17.100000000000001" customHeight="1">
      <c r="A57" s="7923"/>
      <c r="B57" s="4840" t="s">
        <v>17</v>
      </c>
      <c r="C57" s="4681">
        <v>370978</v>
      </c>
      <c r="D57" s="4841">
        <v>65065</v>
      </c>
      <c r="E57" s="4841">
        <v>79459</v>
      </c>
      <c r="F57" s="4841">
        <v>19352</v>
      </c>
      <c r="G57" s="4841">
        <v>16239</v>
      </c>
      <c r="H57" s="4841">
        <v>2050</v>
      </c>
      <c r="I57" s="3017" t="s">
        <v>9</v>
      </c>
      <c r="J57" s="4843">
        <f t="shared" si="3"/>
        <v>553143</v>
      </c>
      <c r="K57" s="4681">
        <v>31977</v>
      </c>
      <c r="L57" s="4841">
        <v>89801</v>
      </c>
      <c r="M57" s="4841">
        <v>65084</v>
      </c>
      <c r="N57" s="4841">
        <v>43373</v>
      </c>
      <c r="O57" s="4872">
        <v>509</v>
      </c>
      <c r="P57" s="4874" t="s">
        <v>9</v>
      </c>
      <c r="Q57" s="4841">
        <v>74761</v>
      </c>
      <c r="R57" s="4841">
        <v>21627</v>
      </c>
      <c r="S57" s="4841">
        <v>215211</v>
      </c>
      <c r="T57" s="4845">
        <v>10800</v>
      </c>
      <c r="U57" s="4869">
        <f t="shared" si="1"/>
        <v>553143</v>
      </c>
    </row>
    <row r="58" spans="1:21" s="4861" customFormat="1" ht="17.100000000000001" customHeight="1">
      <c r="A58" s="7923"/>
      <c r="B58" s="4840" t="s">
        <v>18</v>
      </c>
      <c r="C58" s="4881">
        <v>465135</v>
      </c>
      <c r="D58" s="4882">
        <v>81417</v>
      </c>
      <c r="E58" s="4882">
        <v>101459</v>
      </c>
      <c r="F58" s="4882">
        <v>23065</v>
      </c>
      <c r="G58" s="4882">
        <v>33021</v>
      </c>
      <c r="H58" s="4882">
        <v>2250</v>
      </c>
      <c r="I58" s="3017" t="s">
        <v>9</v>
      </c>
      <c r="J58" s="4843">
        <f t="shared" si="3"/>
        <v>706347</v>
      </c>
      <c r="K58" s="4881">
        <v>39304</v>
      </c>
      <c r="L58" s="4882">
        <v>117578</v>
      </c>
      <c r="M58" s="4882">
        <v>79959</v>
      </c>
      <c r="N58" s="4882">
        <v>68509</v>
      </c>
      <c r="O58" s="4882">
        <v>625</v>
      </c>
      <c r="P58" s="4882">
        <v>7</v>
      </c>
      <c r="Q58" s="4882">
        <v>92939</v>
      </c>
      <c r="R58" s="4882">
        <v>26430</v>
      </c>
      <c r="S58" s="4882">
        <v>267061</v>
      </c>
      <c r="T58" s="4883">
        <v>13935</v>
      </c>
      <c r="U58" s="4869">
        <f t="shared" si="1"/>
        <v>706347</v>
      </c>
    </row>
    <row r="59" spans="1:21" s="4861" customFormat="1" ht="17.100000000000001" customHeight="1">
      <c r="A59" s="7923"/>
      <c r="B59" s="4840" t="s">
        <v>19</v>
      </c>
      <c r="C59" s="4681">
        <v>557040</v>
      </c>
      <c r="D59" s="4841">
        <v>97742</v>
      </c>
      <c r="E59" s="4841">
        <v>124457</v>
      </c>
      <c r="F59" s="4841">
        <v>25915</v>
      </c>
      <c r="G59" s="4841">
        <v>56415</v>
      </c>
      <c r="H59" s="4841">
        <v>2330</v>
      </c>
      <c r="I59" s="3017" t="s">
        <v>9</v>
      </c>
      <c r="J59" s="4843">
        <f t="shared" si="3"/>
        <v>863899</v>
      </c>
      <c r="K59" s="4681">
        <v>47123</v>
      </c>
      <c r="L59" s="4841">
        <v>143314</v>
      </c>
      <c r="M59" s="4841">
        <v>95892</v>
      </c>
      <c r="N59" s="4841">
        <v>99470</v>
      </c>
      <c r="O59" s="4841">
        <v>748</v>
      </c>
      <c r="P59" s="4841">
        <v>7</v>
      </c>
      <c r="Q59" s="4841">
        <v>111100</v>
      </c>
      <c r="R59" s="4841">
        <v>31448</v>
      </c>
      <c r="S59" s="4841">
        <v>318020</v>
      </c>
      <c r="T59" s="4845">
        <v>16777</v>
      </c>
      <c r="U59" s="4869">
        <f t="shared" si="1"/>
        <v>863899</v>
      </c>
    </row>
    <row r="60" spans="1:21" s="4861" customFormat="1" ht="17.100000000000001" customHeight="1">
      <c r="A60" s="7923"/>
      <c r="B60" s="4840" t="s">
        <v>20</v>
      </c>
      <c r="C60" s="4681">
        <v>651089</v>
      </c>
      <c r="D60" s="4841">
        <v>113690</v>
      </c>
      <c r="E60" s="4841">
        <v>147966</v>
      </c>
      <c r="F60" s="4841">
        <v>31702</v>
      </c>
      <c r="G60" s="4841">
        <v>78248</v>
      </c>
      <c r="H60" s="4841">
        <v>2330</v>
      </c>
      <c r="I60" s="4845" t="s">
        <v>9</v>
      </c>
      <c r="J60" s="4843">
        <f t="shared" si="3"/>
        <v>1025025</v>
      </c>
      <c r="K60" s="4681">
        <v>56281</v>
      </c>
      <c r="L60" s="4841">
        <v>166674</v>
      </c>
      <c r="M60" s="4841">
        <v>112526</v>
      </c>
      <c r="N60" s="4841">
        <v>128159</v>
      </c>
      <c r="O60" s="4872">
        <v>876</v>
      </c>
      <c r="P60" s="4874">
        <v>7</v>
      </c>
      <c r="Q60" s="4841">
        <v>130627</v>
      </c>
      <c r="R60" s="4841">
        <v>37062</v>
      </c>
      <c r="S60" s="4841">
        <v>373085</v>
      </c>
      <c r="T60" s="4884">
        <v>19728</v>
      </c>
      <c r="U60" s="4869">
        <f t="shared" si="1"/>
        <v>1025025</v>
      </c>
    </row>
    <row r="61" spans="1:21" s="4861" customFormat="1" ht="17.100000000000001" customHeight="1">
      <c r="A61" s="7923"/>
      <c r="B61" s="4840" t="s">
        <v>21</v>
      </c>
      <c r="C61" s="4681">
        <v>737694</v>
      </c>
      <c r="D61" s="4841">
        <v>129393</v>
      </c>
      <c r="E61" s="4841">
        <v>170306</v>
      </c>
      <c r="F61" s="4841">
        <v>35077</v>
      </c>
      <c r="G61" s="4841">
        <v>135968</v>
      </c>
      <c r="H61" s="4841">
        <v>2336</v>
      </c>
      <c r="I61" s="4845" t="s">
        <v>9</v>
      </c>
      <c r="J61" s="4843">
        <f t="shared" si="3"/>
        <v>1210774</v>
      </c>
      <c r="K61" s="4681">
        <v>63966</v>
      </c>
      <c r="L61" s="4841">
        <v>188714</v>
      </c>
      <c r="M61" s="4841">
        <v>129254</v>
      </c>
      <c r="N61" s="4841">
        <v>190597</v>
      </c>
      <c r="O61" s="4872">
        <v>1025</v>
      </c>
      <c r="P61" s="4874">
        <v>7</v>
      </c>
      <c r="Q61" s="4841">
        <v>151483</v>
      </c>
      <c r="R61" s="4841">
        <v>43921</v>
      </c>
      <c r="S61" s="4841">
        <v>418901</v>
      </c>
      <c r="T61" s="4884">
        <v>22906</v>
      </c>
      <c r="U61" s="4869">
        <f t="shared" si="1"/>
        <v>1210774</v>
      </c>
    </row>
    <row r="62" spans="1:21" s="4861" customFormat="1" ht="17.100000000000001" customHeight="1">
      <c r="A62" s="7923"/>
      <c r="B62" s="4840" t="s">
        <v>22</v>
      </c>
      <c r="C62" s="4681">
        <v>839181</v>
      </c>
      <c r="D62" s="4841">
        <v>146362</v>
      </c>
      <c r="E62" s="4841">
        <v>191237</v>
      </c>
      <c r="F62" s="4841">
        <v>39959</v>
      </c>
      <c r="G62" s="4841">
        <v>159338</v>
      </c>
      <c r="H62" s="4841">
        <v>4386</v>
      </c>
      <c r="I62" s="4845" t="s">
        <v>9</v>
      </c>
      <c r="J62" s="4843">
        <f t="shared" si="3"/>
        <v>1380463</v>
      </c>
      <c r="K62" s="4681">
        <v>69872</v>
      </c>
      <c r="L62" s="4841">
        <v>215438</v>
      </c>
      <c r="M62" s="4841">
        <v>145697</v>
      </c>
      <c r="N62" s="4841">
        <v>224924</v>
      </c>
      <c r="O62" s="4872">
        <v>1190</v>
      </c>
      <c r="P62" s="4874">
        <v>17</v>
      </c>
      <c r="Q62" s="4841">
        <v>171518</v>
      </c>
      <c r="R62" s="4841">
        <v>49402</v>
      </c>
      <c r="S62" s="4841">
        <v>476132</v>
      </c>
      <c r="T62" s="4884">
        <v>26273</v>
      </c>
      <c r="U62" s="4869">
        <f t="shared" si="1"/>
        <v>1380463</v>
      </c>
    </row>
    <row r="63" spans="1:21" s="4861" customFormat="1" ht="17.100000000000001" customHeight="1">
      <c r="A63" s="7923"/>
      <c r="B63" s="4840" t="s">
        <v>23</v>
      </c>
      <c r="C63" s="4681">
        <v>930656</v>
      </c>
      <c r="D63" s="4841">
        <v>163593</v>
      </c>
      <c r="E63" s="4841">
        <v>219147</v>
      </c>
      <c r="F63" s="4841">
        <v>47191</v>
      </c>
      <c r="G63" s="4841">
        <v>201369</v>
      </c>
      <c r="H63" s="4841">
        <v>4606</v>
      </c>
      <c r="I63" s="4845">
        <v>224</v>
      </c>
      <c r="J63" s="4843">
        <f t="shared" si="3"/>
        <v>1566786</v>
      </c>
      <c r="K63" s="4681">
        <v>80450</v>
      </c>
      <c r="L63" s="4841">
        <v>238923</v>
      </c>
      <c r="M63" s="4841">
        <v>164636</v>
      </c>
      <c r="N63" s="4841">
        <v>268467</v>
      </c>
      <c r="O63" s="4841">
        <v>1347</v>
      </c>
      <c r="P63" s="4841">
        <v>17</v>
      </c>
      <c r="Q63" s="4841">
        <v>192091</v>
      </c>
      <c r="R63" s="4841">
        <v>55070</v>
      </c>
      <c r="S63" s="4841">
        <v>536199</v>
      </c>
      <c r="T63" s="4845">
        <v>29586</v>
      </c>
      <c r="U63" s="4869">
        <f t="shared" si="1"/>
        <v>1566786</v>
      </c>
    </row>
    <row r="64" spans="1:21" s="4861" customFormat="1" ht="17.100000000000001" customHeight="1">
      <c r="A64" s="7923"/>
      <c r="B64" s="4840" t="s">
        <v>24</v>
      </c>
      <c r="C64" s="4681">
        <v>1027796</v>
      </c>
      <c r="D64" s="4841">
        <v>181282</v>
      </c>
      <c r="E64" s="4841">
        <v>245857</v>
      </c>
      <c r="F64" s="4841">
        <v>51689</v>
      </c>
      <c r="G64" s="4841">
        <v>247940</v>
      </c>
      <c r="H64" s="4841">
        <v>4606</v>
      </c>
      <c r="I64" s="4845">
        <v>224</v>
      </c>
      <c r="J64" s="4843">
        <f t="shared" si="3"/>
        <v>1759394</v>
      </c>
      <c r="K64" s="4681">
        <v>88061</v>
      </c>
      <c r="L64" s="4841">
        <v>262905</v>
      </c>
      <c r="M64" s="4841">
        <v>181892</v>
      </c>
      <c r="N64" s="4841">
        <v>320186</v>
      </c>
      <c r="O64" s="4841">
        <v>1646</v>
      </c>
      <c r="P64" s="4841">
        <v>62</v>
      </c>
      <c r="Q64" s="4841">
        <v>213518</v>
      </c>
      <c r="R64" s="4841">
        <v>60849</v>
      </c>
      <c r="S64" s="4841">
        <v>597288</v>
      </c>
      <c r="T64" s="4845">
        <v>32987</v>
      </c>
      <c r="U64" s="4869">
        <f t="shared" si="1"/>
        <v>1759394</v>
      </c>
    </row>
    <row r="65" spans="1:21" s="4861" customFormat="1" ht="17.100000000000001" customHeight="1" thickBot="1">
      <c r="A65" s="7923"/>
      <c r="B65" s="4857" t="s">
        <v>25</v>
      </c>
      <c r="C65" s="4692">
        <v>1103943</v>
      </c>
      <c r="D65" s="4858">
        <v>203100</v>
      </c>
      <c r="E65" s="4858">
        <v>297011</v>
      </c>
      <c r="F65" s="4858">
        <v>58507</v>
      </c>
      <c r="G65" s="4858">
        <v>315423</v>
      </c>
      <c r="H65" s="4858">
        <v>63048</v>
      </c>
      <c r="I65" s="4875">
        <v>257</v>
      </c>
      <c r="J65" s="4851">
        <f t="shared" si="3"/>
        <v>2041289</v>
      </c>
      <c r="K65" s="4692">
        <v>96044</v>
      </c>
      <c r="L65" s="4858">
        <v>293138</v>
      </c>
      <c r="M65" s="4858">
        <v>201848</v>
      </c>
      <c r="N65" s="4858">
        <v>427380</v>
      </c>
      <c r="O65" s="4858">
        <v>2125</v>
      </c>
      <c r="P65" s="4858">
        <v>8433</v>
      </c>
      <c r="Q65" s="4858">
        <v>240189</v>
      </c>
      <c r="R65" s="4858">
        <v>66861</v>
      </c>
      <c r="S65" s="4858">
        <v>668610</v>
      </c>
      <c r="T65" s="4875">
        <v>36661</v>
      </c>
      <c r="U65" s="4885">
        <f t="shared" si="1"/>
        <v>2041289</v>
      </c>
    </row>
    <row r="66" spans="1:21" s="4861" customFormat="1" ht="17.100000000000001" customHeight="1">
      <c r="A66" s="7903">
        <v>2011</v>
      </c>
      <c r="B66" s="4833" t="s">
        <v>14</v>
      </c>
      <c r="C66" s="4677">
        <v>122162</v>
      </c>
      <c r="D66" s="4834">
        <v>22389</v>
      </c>
      <c r="E66" s="4834">
        <v>15016</v>
      </c>
      <c r="F66" s="4834">
        <v>3784</v>
      </c>
      <c r="G66" s="3009" t="s">
        <v>9</v>
      </c>
      <c r="H66" s="3009" t="s">
        <v>9</v>
      </c>
      <c r="I66" s="3011" t="s">
        <v>9</v>
      </c>
      <c r="J66" s="4886">
        <f t="shared" ref="J66:J101" si="4">SUM(C66:I66)</f>
        <v>163351</v>
      </c>
      <c r="K66" s="4677">
        <v>8855</v>
      </c>
      <c r="L66" s="4834">
        <v>24864</v>
      </c>
      <c r="M66" s="4834">
        <v>23932</v>
      </c>
      <c r="N66" s="4834">
        <v>7819</v>
      </c>
      <c r="O66" s="4834">
        <v>234</v>
      </c>
      <c r="P66" s="3009" t="s">
        <v>9</v>
      </c>
      <c r="Q66" s="4834">
        <v>23690</v>
      </c>
      <c r="R66" s="4834">
        <v>7647</v>
      </c>
      <c r="S66" s="4834">
        <v>62802</v>
      </c>
      <c r="T66" s="4838">
        <v>3508</v>
      </c>
      <c r="U66" s="4887">
        <f t="shared" ref="U66:U77" si="5">SUM(K66:T66)</f>
        <v>163351</v>
      </c>
    </row>
    <row r="67" spans="1:21" s="4861" customFormat="1" ht="17.100000000000001" customHeight="1">
      <c r="A67" s="7904"/>
      <c r="B67" s="4840" t="s">
        <v>15</v>
      </c>
      <c r="C67" s="4681">
        <v>226149</v>
      </c>
      <c r="D67" s="4841">
        <v>41453</v>
      </c>
      <c r="E67" s="4841">
        <v>38605</v>
      </c>
      <c r="F67" s="4841">
        <v>7945</v>
      </c>
      <c r="G67" s="4841">
        <v>1752</v>
      </c>
      <c r="H67" s="3015" t="s">
        <v>9</v>
      </c>
      <c r="I67" s="3017" t="s">
        <v>9</v>
      </c>
      <c r="J67" s="4888">
        <f t="shared" si="4"/>
        <v>315904</v>
      </c>
      <c r="K67" s="4681">
        <v>17487</v>
      </c>
      <c r="L67" s="4841">
        <v>48791</v>
      </c>
      <c r="M67" s="4841">
        <v>42093</v>
      </c>
      <c r="N67" s="4841">
        <v>17846</v>
      </c>
      <c r="O67" s="4841">
        <v>391</v>
      </c>
      <c r="P67" s="3015" t="s">
        <v>9</v>
      </c>
      <c r="Q67" s="4841">
        <v>44530</v>
      </c>
      <c r="R67" s="4841">
        <v>13422</v>
      </c>
      <c r="S67" s="4841">
        <v>123982</v>
      </c>
      <c r="T67" s="4845">
        <v>7362</v>
      </c>
      <c r="U67" s="4889">
        <f t="shared" si="5"/>
        <v>315904</v>
      </c>
    </row>
    <row r="68" spans="1:21" s="4861" customFormat="1" ht="17.100000000000001" customHeight="1">
      <c r="A68" s="7904"/>
      <c r="B68" s="4840" t="s">
        <v>16</v>
      </c>
      <c r="C68" s="4681">
        <v>327443</v>
      </c>
      <c r="D68" s="4841">
        <v>59509</v>
      </c>
      <c r="E68" s="4841">
        <v>59772</v>
      </c>
      <c r="F68" s="4841">
        <v>14467</v>
      </c>
      <c r="G68" s="4841">
        <v>6291</v>
      </c>
      <c r="H68" s="4841">
        <v>50</v>
      </c>
      <c r="I68" s="3017" t="s">
        <v>9</v>
      </c>
      <c r="J68" s="4888">
        <f t="shared" si="4"/>
        <v>467532</v>
      </c>
      <c r="K68" s="4681">
        <v>25554</v>
      </c>
      <c r="L68" s="4841">
        <v>70990</v>
      </c>
      <c r="M68" s="4841">
        <v>59871</v>
      </c>
      <c r="N68" s="4841">
        <v>30595</v>
      </c>
      <c r="O68" s="4841">
        <v>545</v>
      </c>
      <c r="P68" s="4841"/>
      <c r="Q68" s="4841">
        <v>63709</v>
      </c>
      <c r="R68" s="4841">
        <v>19347</v>
      </c>
      <c r="S68" s="4841">
        <v>185755</v>
      </c>
      <c r="T68" s="4845">
        <v>11166</v>
      </c>
      <c r="U68" s="4889">
        <f t="shared" si="5"/>
        <v>467532</v>
      </c>
    </row>
    <row r="69" spans="1:21" s="4861" customFormat="1" ht="17.100000000000001" customHeight="1">
      <c r="A69" s="7904"/>
      <c r="B69" s="4840" t="s">
        <v>17</v>
      </c>
      <c r="C69" s="4681">
        <v>430061</v>
      </c>
      <c r="D69" s="4841">
        <v>77455</v>
      </c>
      <c r="E69" s="4841">
        <v>88939</v>
      </c>
      <c r="F69" s="4841">
        <v>23477</v>
      </c>
      <c r="G69" s="4841">
        <v>18250</v>
      </c>
      <c r="H69" s="4841">
        <v>5645</v>
      </c>
      <c r="I69" s="3017" t="s">
        <v>9</v>
      </c>
      <c r="J69" s="4888">
        <f t="shared" si="4"/>
        <v>643827</v>
      </c>
      <c r="K69" s="4681">
        <v>36377</v>
      </c>
      <c r="L69" s="4841">
        <v>94112</v>
      </c>
      <c r="M69" s="4841">
        <v>79927</v>
      </c>
      <c r="N69" s="4841">
        <v>47629</v>
      </c>
      <c r="O69" s="4841">
        <v>713</v>
      </c>
      <c r="P69" s="4841">
        <v>254</v>
      </c>
      <c r="Q69" s="4841">
        <v>84128</v>
      </c>
      <c r="R69" s="4841">
        <v>25323</v>
      </c>
      <c r="S69" s="4841">
        <v>260243</v>
      </c>
      <c r="T69" s="4845">
        <v>15121</v>
      </c>
      <c r="U69" s="4889">
        <f t="shared" si="5"/>
        <v>643827</v>
      </c>
    </row>
    <row r="70" spans="1:21" s="4861" customFormat="1" ht="17.100000000000001" customHeight="1">
      <c r="A70" s="7904"/>
      <c r="B70" s="4840" t="s">
        <v>18</v>
      </c>
      <c r="C70" s="4681">
        <v>537478</v>
      </c>
      <c r="D70" s="4841">
        <v>96296</v>
      </c>
      <c r="E70" s="4841">
        <v>114495</v>
      </c>
      <c r="F70" s="4841">
        <v>28509</v>
      </c>
      <c r="G70" s="4841">
        <v>42091</v>
      </c>
      <c r="H70" s="4841">
        <v>5685</v>
      </c>
      <c r="I70" s="3017" t="s">
        <v>9</v>
      </c>
      <c r="J70" s="4888">
        <f t="shared" si="4"/>
        <v>824554</v>
      </c>
      <c r="K70" s="4681">
        <v>44329</v>
      </c>
      <c r="L70" s="4841">
        <v>122536</v>
      </c>
      <c r="M70" s="4841">
        <v>98078</v>
      </c>
      <c r="N70" s="4841">
        <v>79174</v>
      </c>
      <c r="O70" s="4841">
        <v>892</v>
      </c>
      <c r="P70" s="4841">
        <v>461</v>
      </c>
      <c r="Q70" s="4841">
        <v>105634</v>
      </c>
      <c r="R70" s="4841">
        <v>31100</v>
      </c>
      <c r="S70" s="4841">
        <v>323291</v>
      </c>
      <c r="T70" s="4845">
        <v>19059</v>
      </c>
      <c r="U70" s="4889">
        <f t="shared" si="5"/>
        <v>824554</v>
      </c>
    </row>
    <row r="71" spans="1:21" s="4861" customFormat="1" ht="17.100000000000001" customHeight="1">
      <c r="A71" s="7904"/>
      <c r="B71" s="4840" t="s">
        <v>19</v>
      </c>
      <c r="C71" s="4681">
        <v>647415</v>
      </c>
      <c r="D71" s="4841">
        <v>115837</v>
      </c>
      <c r="E71" s="4841">
        <v>145221</v>
      </c>
      <c r="F71" s="4841">
        <v>36299</v>
      </c>
      <c r="G71" s="4841">
        <v>66065</v>
      </c>
      <c r="H71" s="4841">
        <v>5685</v>
      </c>
      <c r="I71" s="3017" t="s">
        <v>9</v>
      </c>
      <c r="J71" s="4888">
        <f t="shared" si="4"/>
        <v>1016522</v>
      </c>
      <c r="K71" s="4681">
        <v>54211</v>
      </c>
      <c r="L71" s="4841">
        <v>151887</v>
      </c>
      <c r="M71" s="4841">
        <v>117375</v>
      </c>
      <c r="N71" s="4841">
        <v>112475</v>
      </c>
      <c r="O71" s="4841">
        <v>1081</v>
      </c>
      <c r="P71" s="4841">
        <v>852</v>
      </c>
      <c r="Q71" s="4841">
        <v>128181</v>
      </c>
      <c r="R71" s="4841">
        <v>37078</v>
      </c>
      <c r="S71" s="4841">
        <v>390217</v>
      </c>
      <c r="T71" s="4845">
        <v>23165</v>
      </c>
      <c r="U71" s="4889">
        <f t="shared" si="5"/>
        <v>1016522</v>
      </c>
    </row>
    <row r="72" spans="1:21" s="4861" customFormat="1" ht="17.100000000000001" customHeight="1">
      <c r="A72" s="7904"/>
      <c r="B72" s="4840" t="s">
        <v>20</v>
      </c>
      <c r="C72" s="4681">
        <v>756746</v>
      </c>
      <c r="D72" s="4841">
        <v>134175</v>
      </c>
      <c r="E72" s="4841">
        <v>173183</v>
      </c>
      <c r="F72" s="4841">
        <v>44207</v>
      </c>
      <c r="G72" s="4841">
        <v>116552</v>
      </c>
      <c r="H72" s="4841">
        <v>5716</v>
      </c>
      <c r="I72" s="4845">
        <v>19</v>
      </c>
      <c r="J72" s="4888">
        <f t="shared" si="4"/>
        <v>1230598</v>
      </c>
      <c r="K72" s="4681">
        <v>66253</v>
      </c>
      <c r="L72" s="4841">
        <v>178763</v>
      </c>
      <c r="M72" s="4841">
        <v>137743</v>
      </c>
      <c r="N72" s="4841">
        <v>167002</v>
      </c>
      <c r="O72" s="4841">
        <v>1283</v>
      </c>
      <c r="P72" s="4841">
        <v>1065</v>
      </c>
      <c r="Q72" s="4841">
        <v>151263</v>
      </c>
      <c r="R72" s="4841">
        <v>43915</v>
      </c>
      <c r="S72" s="4841">
        <v>456030</v>
      </c>
      <c r="T72" s="4845">
        <v>27281</v>
      </c>
      <c r="U72" s="4889">
        <f t="shared" si="5"/>
        <v>1230598</v>
      </c>
    </row>
    <row r="73" spans="1:21" s="4861" customFormat="1" ht="17.100000000000001" customHeight="1">
      <c r="A73" s="7904"/>
      <c r="B73" s="4840" t="s">
        <v>21</v>
      </c>
      <c r="C73" s="4681">
        <v>863508</v>
      </c>
      <c r="D73" s="4841">
        <v>152796</v>
      </c>
      <c r="E73" s="4841">
        <v>198837</v>
      </c>
      <c r="F73" s="4841">
        <v>48042</v>
      </c>
      <c r="G73" s="4841">
        <v>164211</v>
      </c>
      <c r="H73" s="4841">
        <v>9298</v>
      </c>
      <c r="I73" s="4845">
        <v>19</v>
      </c>
      <c r="J73" s="4888">
        <f t="shared" si="4"/>
        <v>1436711</v>
      </c>
      <c r="K73" s="4681">
        <v>74978</v>
      </c>
      <c r="L73" s="4841">
        <v>204539</v>
      </c>
      <c r="M73" s="4841">
        <v>159218</v>
      </c>
      <c r="N73" s="4841">
        <v>217869</v>
      </c>
      <c r="O73" s="4841">
        <v>1657</v>
      </c>
      <c r="P73" s="4841">
        <v>1342</v>
      </c>
      <c r="Q73" s="4841">
        <v>173887</v>
      </c>
      <c r="R73" s="4841">
        <v>51286</v>
      </c>
      <c r="S73" s="4841">
        <v>520150</v>
      </c>
      <c r="T73" s="4845">
        <v>31784</v>
      </c>
      <c r="U73" s="4889">
        <f t="shared" si="5"/>
        <v>1436710</v>
      </c>
    </row>
    <row r="74" spans="1:21" s="4861" customFormat="1" ht="17.100000000000001" customHeight="1">
      <c r="A74" s="7904"/>
      <c r="B74" s="4840" t="s">
        <v>22</v>
      </c>
      <c r="C74" s="4681">
        <v>978173</v>
      </c>
      <c r="D74" s="4841">
        <v>172016</v>
      </c>
      <c r="E74" s="4841">
        <v>220169</v>
      </c>
      <c r="F74" s="4841">
        <v>51974</v>
      </c>
      <c r="G74" s="4841">
        <v>208118</v>
      </c>
      <c r="H74" s="4841">
        <v>10156</v>
      </c>
      <c r="I74" s="4845">
        <v>37</v>
      </c>
      <c r="J74" s="4888">
        <f t="shared" si="4"/>
        <v>1640643</v>
      </c>
      <c r="K74" s="4681">
        <v>83915</v>
      </c>
      <c r="L74" s="4841">
        <v>231808</v>
      </c>
      <c r="M74" s="4841">
        <v>178852</v>
      </c>
      <c r="N74" s="4841">
        <v>271017</v>
      </c>
      <c r="O74" s="4841">
        <v>1847</v>
      </c>
      <c r="P74" s="4841">
        <v>1596</v>
      </c>
      <c r="Q74" s="4841">
        <v>196245</v>
      </c>
      <c r="R74" s="4841">
        <v>57631</v>
      </c>
      <c r="S74" s="4841">
        <v>581538</v>
      </c>
      <c r="T74" s="4845">
        <v>36194</v>
      </c>
      <c r="U74" s="4889">
        <f t="shared" si="5"/>
        <v>1640643</v>
      </c>
    </row>
    <row r="75" spans="1:21" s="4861" customFormat="1" ht="17.100000000000001" customHeight="1">
      <c r="A75" s="7904"/>
      <c r="B75" s="4840" t="s">
        <v>23</v>
      </c>
      <c r="C75" s="4681">
        <v>1089429</v>
      </c>
      <c r="D75" s="4841">
        <v>191602</v>
      </c>
      <c r="E75" s="4841">
        <v>249127</v>
      </c>
      <c r="F75" s="4841">
        <v>59289</v>
      </c>
      <c r="G75" s="4841">
        <v>280496</v>
      </c>
      <c r="H75" s="4841">
        <v>10976</v>
      </c>
      <c r="I75" s="4845">
        <v>123</v>
      </c>
      <c r="J75" s="4888">
        <f t="shared" si="4"/>
        <v>1881042</v>
      </c>
      <c r="K75" s="4681">
        <v>93544</v>
      </c>
      <c r="L75" s="4841">
        <v>257867</v>
      </c>
      <c r="M75" s="4841">
        <v>199677</v>
      </c>
      <c r="N75" s="4841">
        <v>346114</v>
      </c>
      <c r="O75" s="4841">
        <v>2097</v>
      </c>
      <c r="P75" s="4841">
        <v>1874</v>
      </c>
      <c r="Q75" s="4841">
        <v>222493</v>
      </c>
      <c r="R75" s="4841">
        <v>63924</v>
      </c>
      <c r="S75" s="4841">
        <v>652544</v>
      </c>
      <c r="T75" s="4845">
        <v>40908</v>
      </c>
      <c r="U75" s="4889">
        <f t="shared" si="5"/>
        <v>1881042</v>
      </c>
    </row>
    <row r="76" spans="1:21" s="4861" customFormat="1" ht="17.100000000000001" customHeight="1">
      <c r="A76" s="7904"/>
      <c r="B76" s="4840" t="s">
        <v>24</v>
      </c>
      <c r="C76" s="4681">
        <v>1200963</v>
      </c>
      <c r="D76" s="4841">
        <v>211556</v>
      </c>
      <c r="E76" s="4841">
        <v>277010</v>
      </c>
      <c r="F76" s="4841">
        <v>65665</v>
      </c>
      <c r="G76" s="4841">
        <v>392699</v>
      </c>
      <c r="H76" s="4841">
        <v>14272</v>
      </c>
      <c r="I76" s="4845">
        <v>181</v>
      </c>
      <c r="J76" s="4888">
        <f t="shared" si="4"/>
        <v>2162346</v>
      </c>
      <c r="K76" s="4681">
        <v>103536</v>
      </c>
      <c r="L76" s="4841">
        <v>285010</v>
      </c>
      <c r="M76" s="4841">
        <v>219866</v>
      </c>
      <c r="N76" s="4841">
        <v>462308</v>
      </c>
      <c r="O76" s="4841">
        <v>2289</v>
      </c>
      <c r="P76" s="4841">
        <v>1979</v>
      </c>
      <c r="Q76" s="4841">
        <v>244578</v>
      </c>
      <c r="R76" s="4841">
        <v>71863</v>
      </c>
      <c r="S76" s="4841">
        <v>725292</v>
      </c>
      <c r="T76" s="4845">
        <v>45625</v>
      </c>
      <c r="U76" s="4889">
        <f t="shared" si="5"/>
        <v>2162346</v>
      </c>
    </row>
    <row r="77" spans="1:21" s="4861" customFormat="1" ht="17.100000000000001" customHeight="1" thickBot="1">
      <c r="A77" s="7905"/>
      <c r="B77" s="4857" t="s">
        <v>25</v>
      </c>
      <c r="C77" s="4692">
        <v>1290462</v>
      </c>
      <c r="D77" s="4858">
        <v>236051</v>
      </c>
      <c r="E77" s="4858">
        <v>339557</v>
      </c>
      <c r="F77" s="4858">
        <v>77281</v>
      </c>
      <c r="G77" s="4858">
        <v>509452</v>
      </c>
      <c r="H77" s="4858">
        <v>14293</v>
      </c>
      <c r="I77" s="4875">
        <v>601</v>
      </c>
      <c r="J77" s="4890">
        <f t="shared" si="4"/>
        <v>2467697</v>
      </c>
      <c r="K77" s="4692">
        <v>116552</v>
      </c>
      <c r="L77" s="4858">
        <v>324772</v>
      </c>
      <c r="M77" s="4858">
        <v>242290</v>
      </c>
      <c r="N77" s="4858">
        <v>563343</v>
      </c>
      <c r="O77" s="4858">
        <v>4154</v>
      </c>
      <c r="P77" s="4858">
        <v>2195</v>
      </c>
      <c r="Q77" s="4858">
        <v>280079</v>
      </c>
      <c r="R77" s="4858">
        <v>76773</v>
      </c>
      <c r="S77" s="4858">
        <v>806837</v>
      </c>
      <c r="T77" s="4875">
        <v>50702</v>
      </c>
      <c r="U77" s="4891">
        <f t="shared" si="5"/>
        <v>2467697</v>
      </c>
    </row>
    <row r="78" spans="1:21" s="4861" customFormat="1" ht="17.100000000000001" customHeight="1">
      <c r="A78" s="7925">
        <v>2012</v>
      </c>
      <c r="B78" s="4833" t="s">
        <v>14</v>
      </c>
      <c r="C78" s="4864">
        <v>122162</v>
      </c>
      <c r="D78" s="4863">
        <v>22389</v>
      </c>
      <c r="E78" s="4863">
        <v>15016</v>
      </c>
      <c r="F78" s="4863">
        <v>3784</v>
      </c>
      <c r="G78" s="3009" t="s">
        <v>9</v>
      </c>
      <c r="H78" s="3009" t="s">
        <v>9</v>
      </c>
      <c r="I78" s="3011" t="s">
        <v>9</v>
      </c>
      <c r="J78" s="4892">
        <f t="shared" si="4"/>
        <v>163351</v>
      </c>
      <c r="K78" s="4864">
        <v>8855</v>
      </c>
      <c r="L78" s="4863">
        <v>24864</v>
      </c>
      <c r="M78" s="4863">
        <v>23932</v>
      </c>
      <c r="N78" s="4863">
        <v>7819</v>
      </c>
      <c r="O78" s="4863">
        <v>234</v>
      </c>
      <c r="P78" s="3009" t="s">
        <v>9</v>
      </c>
      <c r="Q78" s="4863">
        <v>23690</v>
      </c>
      <c r="R78" s="4863">
        <v>7647</v>
      </c>
      <c r="S78" s="4863">
        <v>62802</v>
      </c>
      <c r="T78" s="4893">
        <v>3508</v>
      </c>
      <c r="U78" s="4894">
        <f>SUM(K78:T78)</f>
        <v>163351</v>
      </c>
    </row>
    <row r="79" spans="1:21" s="4861" customFormat="1" ht="17.100000000000001" customHeight="1">
      <c r="A79" s="7926"/>
      <c r="B79" s="4840" t="s">
        <v>15</v>
      </c>
      <c r="C79" s="4744">
        <v>261004</v>
      </c>
      <c r="D79" s="4783">
        <v>46775</v>
      </c>
      <c r="E79" s="4783">
        <v>40293</v>
      </c>
      <c r="F79" s="4783">
        <v>11342</v>
      </c>
      <c r="G79" s="4783">
        <v>13834</v>
      </c>
      <c r="H79" s="4783" t="s">
        <v>9</v>
      </c>
      <c r="I79" s="4895" t="s">
        <v>9</v>
      </c>
      <c r="J79" s="4896">
        <f t="shared" si="4"/>
        <v>373248</v>
      </c>
      <c r="K79" s="4744">
        <v>22282</v>
      </c>
      <c r="L79" s="4783">
        <v>53663</v>
      </c>
      <c r="M79" s="4783">
        <v>48676</v>
      </c>
      <c r="N79" s="4783">
        <v>35407</v>
      </c>
      <c r="O79" s="4783">
        <v>1</v>
      </c>
      <c r="P79" s="4783" t="s">
        <v>9</v>
      </c>
      <c r="Q79" s="4783">
        <v>43105</v>
      </c>
      <c r="R79" s="4783">
        <v>14978</v>
      </c>
      <c r="S79" s="4783">
        <v>145241</v>
      </c>
      <c r="T79" s="4895">
        <v>9895</v>
      </c>
      <c r="U79" s="4897">
        <f t="shared" ref="U79:U89" si="6">SUM(K79:T79)</f>
        <v>373248</v>
      </c>
    </row>
    <row r="80" spans="1:21" s="4861" customFormat="1" ht="17.100000000000001" customHeight="1">
      <c r="A80" s="7926"/>
      <c r="B80" s="4840" t="s">
        <v>16</v>
      </c>
      <c r="C80" s="4744">
        <v>376947</v>
      </c>
      <c r="D80" s="4783">
        <v>66922</v>
      </c>
      <c r="E80" s="4783">
        <v>63229</v>
      </c>
      <c r="F80" s="4783">
        <v>18151</v>
      </c>
      <c r="G80" s="4783">
        <v>18624</v>
      </c>
      <c r="H80" s="4783" t="s">
        <v>9</v>
      </c>
      <c r="I80" s="4895" t="s">
        <v>9</v>
      </c>
      <c r="J80" s="4896">
        <f t="shared" si="4"/>
        <v>543873</v>
      </c>
      <c r="K80" s="4744">
        <v>32714</v>
      </c>
      <c r="L80" s="4783">
        <v>78663</v>
      </c>
      <c r="M80" s="4783">
        <v>69456</v>
      </c>
      <c r="N80" s="4783">
        <v>50316</v>
      </c>
      <c r="O80" s="4783">
        <v>3</v>
      </c>
      <c r="P80" s="4783" t="s">
        <v>9</v>
      </c>
      <c r="Q80" s="4783">
        <v>60961</v>
      </c>
      <c r="R80" s="4783">
        <v>21523</v>
      </c>
      <c r="S80" s="4783">
        <v>215076</v>
      </c>
      <c r="T80" s="4895">
        <v>15161</v>
      </c>
      <c r="U80" s="4897">
        <f t="shared" si="6"/>
        <v>543873</v>
      </c>
    </row>
    <row r="81" spans="1:21" s="4861" customFormat="1" ht="17.100000000000001" customHeight="1">
      <c r="A81" s="7926"/>
      <c r="B81" s="4840" t="s">
        <v>17</v>
      </c>
      <c r="C81" s="4744">
        <v>493981</v>
      </c>
      <c r="D81" s="4783">
        <v>86932</v>
      </c>
      <c r="E81" s="4783">
        <v>91836</v>
      </c>
      <c r="F81" s="4783">
        <v>30344</v>
      </c>
      <c r="G81" s="4783">
        <v>39653</v>
      </c>
      <c r="H81" s="4783" t="s">
        <v>9</v>
      </c>
      <c r="I81" s="4895" t="s">
        <v>9</v>
      </c>
      <c r="J81" s="4896">
        <f t="shared" si="4"/>
        <v>742746</v>
      </c>
      <c r="K81" s="4744">
        <v>45657</v>
      </c>
      <c r="L81" s="4783">
        <v>104990</v>
      </c>
      <c r="M81" s="4783">
        <v>91530</v>
      </c>
      <c r="N81" s="4783">
        <v>75002</v>
      </c>
      <c r="O81" s="4783">
        <v>3</v>
      </c>
      <c r="P81" s="4783" t="s">
        <v>9</v>
      </c>
      <c r="Q81" s="4783">
        <v>78690</v>
      </c>
      <c r="R81" s="4783">
        <v>28098</v>
      </c>
      <c r="S81" s="4783">
        <v>298362</v>
      </c>
      <c r="T81" s="4895">
        <v>20414</v>
      </c>
      <c r="U81" s="4897">
        <f t="shared" si="6"/>
        <v>742746</v>
      </c>
    </row>
    <row r="82" spans="1:21" s="4861" customFormat="1" ht="17.100000000000001" customHeight="1">
      <c r="A82" s="7926"/>
      <c r="B82" s="4840" t="s">
        <v>18</v>
      </c>
      <c r="C82" s="4744">
        <v>618261</v>
      </c>
      <c r="D82" s="4783">
        <v>108074</v>
      </c>
      <c r="E82" s="4783">
        <v>115263</v>
      </c>
      <c r="F82" s="4783">
        <v>36639</v>
      </c>
      <c r="G82" s="4783">
        <v>73011</v>
      </c>
      <c r="H82" s="4783">
        <v>190</v>
      </c>
      <c r="I82" s="4895">
        <v>199</v>
      </c>
      <c r="J82" s="4896">
        <f t="shared" si="4"/>
        <v>951637</v>
      </c>
      <c r="K82" s="4744">
        <v>56795</v>
      </c>
      <c r="L82" s="4783">
        <v>136698</v>
      </c>
      <c r="M82" s="4783">
        <v>112927</v>
      </c>
      <c r="N82" s="4783">
        <v>106460</v>
      </c>
      <c r="O82" s="4783">
        <v>7</v>
      </c>
      <c r="P82" s="4783">
        <v>712</v>
      </c>
      <c r="Q82" s="4783">
        <v>96562</v>
      </c>
      <c r="R82" s="4783">
        <v>34642</v>
      </c>
      <c r="S82" s="4783">
        <v>381183</v>
      </c>
      <c r="T82" s="4895">
        <v>25650</v>
      </c>
      <c r="U82" s="4897">
        <f t="shared" si="6"/>
        <v>951636</v>
      </c>
    </row>
    <row r="83" spans="1:21" s="4861" customFormat="1" ht="17.100000000000001" customHeight="1">
      <c r="A83" s="7926"/>
      <c r="B83" s="4840" t="s">
        <v>19</v>
      </c>
      <c r="C83" s="4744">
        <v>767229</v>
      </c>
      <c r="D83" s="4783">
        <v>133708</v>
      </c>
      <c r="E83" s="4783">
        <v>141985</v>
      </c>
      <c r="F83" s="4783">
        <v>44384</v>
      </c>
      <c r="G83" s="4783">
        <v>105328</v>
      </c>
      <c r="H83" s="4783">
        <v>795</v>
      </c>
      <c r="I83" s="4895">
        <v>453</v>
      </c>
      <c r="J83" s="4896">
        <f t="shared" si="4"/>
        <v>1193882</v>
      </c>
      <c r="K83" s="4744">
        <v>70287</v>
      </c>
      <c r="L83" s="4783">
        <v>174567</v>
      </c>
      <c r="M83" s="4783">
        <v>140483</v>
      </c>
      <c r="N83" s="4783">
        <v>151316</v>
      </c>
      <c r="O83" s="4783">
        <v>8</v>
      </c>
      <c r="P83" s="4783">
        <v>1041</v>
      </c>
      <c r="Q83" s="4783">
        <v>117084</v>
      </c>
      <c r="R83" s="4783">
        <v>43291</v>
      </c>
      <c r="S83" s="4783">
        <v>464635</v>
      </c>
      <c r="T83" s="4895">
        <v>31168</v>
      </c>
      <c r="U83" s="4897">
        <f t="shared" si="6"/>
        <v>1193880</v>
      </c>
    </row>
    <row r="84" spans="1:21" s="4861" customFormat="1" ht="17.100000000000001" customHeight="1">
      <c r="A84" s="7926"/>
      <c r="B84" s="4840" t="s">
        <v>20</v>
      </c>
      <c r="C84" s="4744">
        <v>901843</v>
      </c>
      <c r="D84" s="4783">
        <v>155401</v>
      </c>
      <c r="E84" s="4783">
        <v>169059</v>
      </c>
      <c r="F84" s="4783">
        <v>51141</v>
      </c>
      <c r="G84" s="4783">
        <v>147180</v>
      </c>
      <c r="H84" s="4783">
        <v>2815</v>
      </c>
      <c r="I84" s="4895">
        <v>494</v>
      </c>
      <c r="J84" s="4896">
        <f t="shared" si="4"/>
        <v>1427933</v>
      </c>
      <c r="K84" s="4744">
        <v>83635</v>
      </c>
      <c r="L84" s="4783">
        <v>210865</v>
      </c>
      <c r="M84" s="4783">
        <v>165482</v>
      </c>
      <c r="N84" s="4783">
        <v>198978</v>
      </c>
      <c r="O84" s="4783">
        <v>17</v>
      </c>
      <c r="P84" s="4783">
        <v>3195</v>
      </c>
      <c r="Q84" s="4783">
        <v>136609</v>
      </c>
      <c r="R84" s="4783">
        <v>51363</v>
      </c>
      <c r="S84" s="4783">
        <v>541053</v>
      </c>
      <c r="T84" s="4895">
        <v>36736</v>
      </c>
      <c r="U84" s="4897">
        <f t="shared" si="6"/>
        <v>1427933</v>
      </c>
    </row>
    <row r="85" spans="1:21" s="4861" customFormat="1" ht="17.100000000000001" customHeight="1">
      <c r="A85" s="7926"/>
      <c r="B85" s="4840" t="s">
        <v>21</v>
      </c>
      <c r="C85" s="4744">
        <v>1028049</v>
      </c>
      <c r="D85" s="4783">
        <v>177069</v>
      </c>
      <c r="E85" s="4783">
        <v>192349</v>
      </c>
      <c r="F85" s="4783">
        <v>56867</v>
      </c>
      <c r="G85" s="4783">
        <v>222299</v>
      </c>
      <c r="H85" s="4783">
        <v>2815</v>
      </c>
      <c r="I85" s="4895">
        <v>862</v>
      </c>
      <c r="J85" s="4896">
        <f t="shared" si="4"/>
        <v>1680310</v>
      </c>
      <c r="K85" s="4744">
        <v>94988</v>
      </c>
      <c r="L85" s="4783">
        <v>244170</v>
      </c>
      <c r="M85" s="4783">
        <v>189942</v>
      </c>
      <c r="N85" s="4783">
        <v>275854</v>
      </c>
      <c r="O85" s="4783">
        <v>20</v>
      </c>
      <c r="P85" s="4783">
        <v>3560</v>
      </c>
      <c r="Q85" s="4783">
        <v>157063</v>
      </c>
      <c r="R85" s="4783">
        <v>60400</v>
      </c>
      <c r="S85" s="4783">
        <v>611959</v>
      </c>
      <c r="T85" s="4895">
        <v>42354</v>
      </c>
      <c r="U85" s="4897">
        <f t="shared" si="6"/>
        <v>1680310</v>
      </c>
    </row>
    <row r="86" spans="1:21" s="4861" customFormat="1" ht="17.100000000000001" customHeight="1">
      <c r="A86" s="7926"/>
      <c r="B86" s="4840" t="s">
        <v>22</v>
      </c>
      <c r="C86" s="4744">
        <v>1167542</v>
      </c>
      <c r="D86" s="4783">
        <v>199643</v>
      </c>
      <c r="E86" s="4783">
        <v>214090</v>
      </c>
      <c r="F86" s="4783">
        <v>62997</v>
      </c>
      <c r="G86" s="4783">
        <v>274818</v>
      </c>
      <c r="H86" s="4783">
        <v>2815</v>
      </c>
      <c r="I86" s="4895">
        <v>893</v>
      </c>
      <c r="J86" s="4896">
        <f t="shared" si="4"/>
        <v>1922798</v>
      </c>
      <c r="K86" s="4744">
        <v>107262</v>
      </c>
      <c r="L86" s="4783">
        <v>276761</v>
      </c>
      <c r="M86" s="4783">
        <v>213658</v>
      </c>
      <c r="N86" s="4783">
        <v>342193</v>
      </c>
      <c r="O86" s="4783">
        <v>32</v>
      </c>
      <c r="P86" s="4783">
        <v>3573</v>
      </c>
      <c r="Q86" s="4783">
        <v>176804</v>
      </c>
      <c r="R86" s="4783">
        <v>68765</v>
      </c>
      <c r="S86" s="4783">
        <v>685683</v>
      </c>
      <c r="T86" s="4895">
        <v>48067</v>
      </c>
      <c r="U86" s="4897">
        <f t="shared" si="6"/>
        <v>1922798</v>
      </c>
    </row>
    <row r="87" spans="1:21" s="4861" customFormat="1" ht="17.100000000000001" customHeight="1">
      <c r="A87" s="7926"/>
      <c r="B87" s="4840" t="s">
        <v>23</v>
      </c>
      <c r="C87" s="4744">
        <v>1299875</v>
      </c>
      <c r="D87" s="4783">
        <v>222390</v>
      </c>
      <c r="E87" s="4783">
        <v>240923</v>
      </c>
      <c r="F87" s="4783">
        <v>70981</v>
      </c>
      <c r="G87" s="4783">
        <v>348627</v>
      </c>
      <c r="H87" s="4783">
        <v>9315</v>
      </c>
      <c r="I87" s="4895">
        <v>966</v>
      </c>
      <c r="J87" s="4896">
        <f t="shared" si="4"/>
        <v>2193077</v>
      </c>
      <c r="K87" s="4744">
        <v>119458</v>
      </c>
      <c r="L87" s="4783">
        <v>306694</v>
      </c>
      <c r="M87" s="4783">
        <v>240311</v>
      </c>
      <c r="N87" s="4783">
        <v>416800</v>
      </c>
      <c r="O87" s="4783">
        <v>37</v>
      </c>
      <c r="P87" s="4783">
        <v>10232</v>
      </c>
      <c r="Q87" s="4783">
        <v>196317</v>
      </c>
      <c r="R87" s="4783">
        <v>77365</v>
      </c>
      <c r="S87" s="4783">
        <v>771769</v>
      </c>
      <c r="T87" s="4895">
        <v>54094</v>
      </c>
      <c r="U87" s="4897">
        <f t="shared" si="6"/>
        <v>2193077</v>
      </c>
    </row>
    <row r="88" spans="1:21" s="4861" customFormat="1" ht="17.100000000000001" customHeight="1">
      <c r="A88" s="7926"/>
      <c r="B88" s="4840" t="s">
        <v>24</v>
      </c>
      <c r="C88" s="4744">
        <v>1428303</v>
      </c>
      <c r="D88" s="4783">
        <v>244961</v>
      </c>
      <c r="E88" s="4783">
        <v>274337</v>
      </c>
      <c r="F88" s="4783">
        <v>80063</v>
      </c>
      <c r="G88" s="4783">
        <v>389237</v>
      </c>
      <c r="H88" s="4783">
        <v>9314</v>
      </c>
      <c r="I88" s="4895">
        <v>1921</v>
      </c>
      <c r="J88" s="4896">
        <f t="shared" si="4"/>
        <v>2428136</v>
      </c>
      <c r="K88" s="4744">
        <v>131928</v>
      </c>
      <c r="L88" s="4783">
        <v>333581</v>
      </c>
      <c r="M88" s="4783">
        <v>265081</v>
      </c>
      <c r="N88" s="4783">
        <v>461257</v>
      </c>
      <c r="O88" s="4783">
        <v>56</v>
      </c>
      <c r="P88" s="4783">
        <v>10311</v>
      </c>
      <c r="Q88" s="4783">
        <v>217062</v>
      </c>
      <c r="R88" s="4783">
        <v>85896</v>
      </c>
      <c r="S88" s="4783">
        <v>862799</v>
      </c>
      <c r="T88" s="4895">
        <v>60165</v>
      </c>
      <c r="U88" s="4897">
        <f t="shared" si="6"/>
        <v>2428136</v>
      </c>
    </row>
    <row r="89" spans="1:21" s="4861" customFormat="1" ht="17.100000000000001" customHeight="1" thickBot="1">
      <c r="A89" s="7927"/>
      <c r="B89" s="4848" t="s">
        <v>25</v>
      </c>
      <c r="C89" s="4898">
        <v>1528129</v>
      </c>
      <c r="D89" s="4899">
        <v>271832</v>
      </c>
      <c r="E89" s="4899">
        <v>326744</v>
      </c>
      <c r="F89" s="4899">
        <v>96254</v>
      </c>
      <c r="G89" s="4899">
        <v>548699</v>
      </c>
      <c r="H89" s="4899">
        <v>12395</v>
      </c>
      <c r="I89" s="4900">
        <v>2943</v>
      </c>
      <c r="J89" s="4901">
        <f t="shared" si="4"/>
        <v>2786996</v>
      </c>
      <c r="K89" s="4898">
        <v>142862</v>
      </c>
      <c r="L89" s="4899">
        <v>365909</v>
      </c>
      <c r="M89" s="4899">
        <v>291381</v>
      </c>
      <c r="N89" s="4899">
        <v>608083</v>
      </c>
      <c r="O89" s="4899">
        <v>849</v>
      </c>
      <c r="P89" s="4899">
        <v>13905</v>
      </c>
      <c r="Q89" s="4899">
        <v>239024</v>
      </c>
      <c r="R89" s="4899">
        <v>92434</v>
      </c>
      <c r="S89" s="4899">
        <v>962247</v>
      </c>
      <c r="T89" s="4900">
        <v>70302</v>
      </c>
      <c r="U89" s="4902">
        <f t="shared" si="6"/>
        <v>2786996</v>
      </c>
    </row>
    <row r="90" spans="1:21" s="4861" customFormat="1" ht="17.100000000000001" customHeight="1">
      <c r="A90" s="7925">
        <v>2013</v>
      </c>
      <c r="B90" s="4833" t="s">
        <v>14</v>
      </c>
      <c r="C90" s="4864">
        <v>168365</v>
      </c>
      <c r="D90" s="4863">
        <v>30099</v>
      </c>
      <c r="E90" s="4863">
        <v>13922</v>
      </c>
      <c r="F90" s="4863">
        <v>2560</v>
      </c>
      <c r="G90" s="3009">
        <v>3874</v>
      </c>
      <c r="H90" s="3009" t="s">
        <v>9</v>
      </c>
      <c r="I90" s="3011" t="s">
        <v>9</v>
      </c>
      <c r="J90" s="4892">
        <f>SUM(C90:I90)</f>
        <v>218820</v>
      </c>
      <c r="K90" s="4864">
        <v>13758</v>
      </c>
      <c r="L90" s="4863">
        <v>28333</v>
      </c>
      <c r="M90" s="4863">
        <v>33248</v>
      </c>
      <c r="N90" s="4863">
        <v>15710</v>
      </c>
      <c r="O90" s="4863">
        <v>4</v>
      </c>
      <c r="P90" s="3009"/>
      <c r="Q90" s="4863">
        <v>27625</v>
      </c>
      <c r="R90" s="4863">
        <v>10933</v>
      </c>
      <c r="S90" s="4863">
        <v>87992</v>
      </c>
      <c r="T90" s="4893">
        <v>1217</v>
      </c>
      <c r="U90" s="4894">
        <f>SUM(K90:T90)</f>
        <v>218820</v>
      </c>
    </row>
    <row r="91" spans="1:21" s="4861" customFormat="1" ht="17.100000000000001" customHeight="1">
      <c r="A91" s="7926"/>
      <c r="B91" s="4840" t="s">
        <v>15</v>
      </c>
      <c r="C91" s="4744">
        <v>303177</v>
      </c>
      <c r="D91" s="4783">
        <v>53563</v>
      </c>
      <c r="E91" s="4783">
        <v>40976</v>
      </c>
      <c r="F91" s="4783">
        <v>9366</v>
      </c>
      <c r="G91" s="4783">
        <v>46908</v>
      </c>
      <c r="H91" s="4783" t="s">
        <v>9</v>
      </c>
      <c r="I91" s="4895" t="s">
        <v>9</v>
      </c>
      <c r="J91" s="4896">
        <f>SUM(C91:I91)</f>
        <v>453990</v>
      </c>
      <c r="K91" s="4744">
        <v>25634</v>
      </c>
      <c r="L91" s="4783">
        <v>55994</v>
      </c>
      <c r="M91" s="4783">
        <v>59166</v>
      </c>
      <c r="N91" s="4783">
        <v>67829</v>
      </c>
      <c r="O91" s="4783">
        <v>11</v>
      </c>
      <c r="P91" s="4783"/>
      <c r="Q91" s="4783">
        <v>47878</v>
      </c>
      <c r="R91" s="4783">
        <v>19042</v>
      </c>
      <c r="S91" s="4783">
        <v>171460</v>
      </c>
      <c r="T91" s="4895">
        <v>6976</v>
      </c>
      <c r="U91" s="4897">
        <f t="shared" ref="U91:U101" si="7">SUM(K91:T91)</f>
        <v>453990</v>
      </c>
    </row>
    <row r="92" spans="1:21" s="4861" customFormat="1" ht="17.100000000000001" customHeight="1">
      <c r="A92" s="7926"/>
      <c r="B92" s="4840" t="s">
        <v>16</v>
      </c>
      <c r="C92" s="4744">
        <v>432126</v>
      </c>
      <c r="D92" s="4783">
        <v>76162</v>
      </c>
      <c r="E92" s="4783">
        <v>64558</v>
      </c>
      <c r="F92" s="4783">
        <v>17474</v>
      </c>
      <c r="G92" s="4783">
        <v>61812</v>
      </c>
      <c r="H92" s="4783" t="s">
        <v>9</v>
      </c>
      <c r="I92" s="4895" t="s">
        <v>9</v>
      </c>
      <c r="J92" s="4896">
        <f>SUM(C92:I92)</f>
        <v>652132</v>
      </c>
      <c r="K92" s="4744">
        <v>37810</v>
      </c>
      <c r="L92" s="4783">
        <v>81406</v>
      </c>
      <c r="M92" s="4783">
        <v>83687</v>
      </c>
      <c r="N92" s="4783">
        <v>84931</v>
      </c>
      <c r="O92" s="4783">
        <v>21</v>
      </c>
      <c r="P92" s="4783">
        <v>50</v>
      </c>
      <c r="Q92" s="4783">
        <v>68288</v>
      </c>
      <c r="R92" s="4783">
        <v>27183</v>
      </c>
      <c r="S92" s="4783">
        <v>256375</v>
      </c>
      <c r="T92" s="4895">
        <v>12381</v>
      </c>
      <c r="U92" s="4897">
        <f t="shared" si="7"/>
        <v>652132</v>
      </c>
    </row>
    <row r="93" spans="1:21" s="4861" customFormat="1" ht="17.100000000000001" customHeight="1">
      <c r="A93" s="7926"/>
      <c r="B93" s="4840" t="s">
        <v>17</v>
      </c>
      <c r="C93" s="4744">
        <v>569923</v>
      </c>
      <c r="D93" s="4783">
        <v>99379</v>
      </c>
      <c r="E93" s="4783">
        <v>96038</v>
      </c>
      <c r="F93" s="4783">
        <v>34663</v>
      </c>
      <c r="G93" s="4783">
        <v>88943</v>
      </c>
      <c r="H93" s="4783" t="s">
        <v>9</v>
      </c>
      <c r="I93" s="4895" t="s">
        <v>9</v>
      </c>
      <c r="J93" s="4896">
        <f>SUM(C93:I93)</f>
        <v>888946</v>
      </c>
      <c r="K93" s="4744">
        <v>54865</v>
      </c>
      <c r="L93" s="4783">
        <v>107296</v>
      </c>
      <c r="M93" s="4783">
        <v>111472</v>
      </c>
      <c r="N93" s="4783">
        <v>107967</v>
      </c>
      <c r="O93" s="4783">
        <v>32</v>
      </c>
      <c r="P93" s="4783">
        <v>311</v>
      </c>
      <c r="Q93" s="4783">
        <v>89920</v>
      </c>
      <c r="R93" s="4783">
        <v>35965</v>
      </c>
      <c r="S93" s="4783">
        <v>362636</v>
      </c>
      <c r="T93" s="4895">
        <v>18484</v>
      </c>
      <c r="U93" s="4897">
        <f t="shared" si="7"/>
        <v>888948</v>
      </c>
    </row>
    <row r="94" spans="1:21" s="4861" customFormat="1" ht="17.100000000000001" customHeight="1">
      <c r="A94" s="7926"/>
      <c r="B94" s="4840" t="s">
        <v>18</v>
      </c>
      <c r="C94" s="4744">
        <v>711266</v>
      </c>
      <c r="D94" s="4783">
        <v>123395</v>
      </c>
      <c r="E94" s="4783">
        <v>122047</v>
      </c>
      <c r="F94" s="4783">
        <v>42300</v>
      </c>
      <c r="G94" s="4783">
        <v>120541</v>
      </c>
      <c r="H94" s="4783" t="s">
        <v>9</v>
      </c>
      <c r="I94" s="4895">
        <v>2</v>
      </c>
      <c r="J94" s="4896">
        <f>SUM(C94:I94)</f>
        <v>1119551</v>
      </c>
      <c r="K94" s="4744">
        <v>67787</v>
      </c>
      <c r="L94" s="4783">
        <v>138421</v>
      </c>
      <c r="M94" s="4783">
        <v>137083</v>
      </c>
      <c r="N94" s="4783">
        <v>149346</v>
      </c>
      <c r="O94" s="4783">
        <v>36</v>
      </c>
      <c r="P94" s="4783">
        <v>768</v>
      </c>
      <c r="Q94" s="4783">
        <v>111042</v>
      </c>
      <c r="R94" s="4783">
        <v>44063</v>
      </c>
      <c r="S94" s="4783">
        <v>446669</v>
      </c>
      <c r="T94" s="4895">
        <v>24336</v>
      </c>
      <c r="U94" s="4897">
        <f t="shared" si="7"/>
        <v>1119551</v>
      </c>
    </row>
    <row r="95" spans="1:21" s="4861" customFormat="1" ht="17.100000000000001" customHeight="1">
      <c r="A95" s="7926"/>
      <c r="B95" s="4840" t="s">
        <v>19</v>
      </c>
      <c r="C95" s="4744">
        <v>850632</v>
      </c>
      <c r="D95" s="4783">
        <v>147299</v>
      </c>
      <c r="E95" s="4783">
        <v>149696</v>
      </c>
      <c r="F95" s="4783">
        <v>50528</v>
      </c>
      <c r="G95" s="4783">
        <v>164753</v>
      </c>
      <c r="H95" s="4783" t="s">
        <v>9</v>
      </c>
      <c r="I95" s="4895">
        <v>11</v>
      </c>
      <c r="J95" s="4896">
        <f t="shared" si="4"/>
        <v>1362919</v>
      </c>
      <c r="K95" s="4744">
        <v>80185</v>
      </c>
      <c r="L95" s="4783">
        <v>170443</v>
      </c>
      <c r="M95" s="4783">
        <v>162536</v>
      </c>
      <c r="N95" s="4783">
        <v>199600</v>
      </c>
      <c r="O95" s="4783">
        <v>41</v>
      </c>
      <c r="P95" s="4783">
        <v>1023</v>
      </c>
      <c r="Q95" s="4783">
        <v>132895</v>
      </c>
      <c r="R95" s="4783">
        <v>52117</v>
      </c>
      <c r="S95" s="4783">
        <v>534119</v>
      </c>
      <c r="T95" s="4895">
        <v>29960</v>
      </c>
      <c r="U95" s="4897">
        <f t="shared" si="7"/>
        <v>1362919</v>
      </c>
    </row>
    <row r="96" spans="1:21" s="4861" customFormat="1" ht="17.100000000000001" customHeight="1">
      <c r="A96" s="7926"/>
      <c r="B96" s="4840" t="s">
        <v>20</v>
      </c>
      <c r="C96" s="4744">
        <v>999455</v>
      </c>
      <c r="D96" s="4783">
        <v>171940</v>
      </c>
      <c r="E96" s="4783">
        <v>182967</v>
      </c>
      <c r="F96" s="4783">
        <v>59714</v>
      </c>
      <c r="G96" s="4783">
        <v>226696</v>
      </c>
      <c r="H96" s="4783" t="s">
        <v>9</v>
      </c>
      <c r="I96" s="4895">
        <v>132</v>
      </c>
      <c r="J96" s="4896">
        <f t="shared" si="4"/>
        <v>1640904</v>
      </c>
      <c r="K96" s="4744">
        <v>94085</v>
      </c>
      <c r="L96" s="4783">
        <v>206177</v>
      </c>
      <c r="M96" s="4783">
        <v>192036</v>
      </c>
      <c r="N96" s="4783">
        <v>248550</v>
      </c>
      <c r="O96" s="4783">
        <v>41</v>
      </c>
      <c r="P96" s="4783">
        <v>1255</v>
      </c>
      <c r="Q96" s="4783">
        <v>154980</v>
      </c>
      <c r="R96" s="4783">
        <v>62300</v>
      </c>
      <c r="S96" s="4783">
        <v>645571</v>
      </c>
      <c r="T96" s="4895">
        <v>35909</v>
      </c>
      <c r="U96" s="4897">
        <f t="shared" si="7"/>
        <v>1640904</v>
      </c>
    </row>
    <row r="97" spans="1:21" s="4861" customFormat="1" ht="17.100000000000001" customHeight="1">
      <c r="A97" s="7926"/>
      <c r="B97" s="4840" t="s">
        <v>21</v>
      </c>
      <c r="C97" s="4744">
        <v>1131244</v>
      </c>
      <c r="D97" s="4783">
        <v>195297</v>
      </c>
      <c r="E97" s="4783">
        <v>206290</v>
      </c>
      <c r="F97" s="4783">
        <v>65168</v>
      </c>
      <c r="G97" s="4783">
        <v>295805</v>
      </c>
      <c r="H97" s="4783" t="s">
        <v>9</v>
      </c>
      <c r="I97" s="4895">
        <v>495</v>
      </c>
      <c r="J97" s="4896">
        <f t="shared" si="4"/>
        <v>1894299</v>
      </c>
      <c r="K97" s="4744">
        <v>106275</v>
      </c>
      <c r="L97" s="4783">
        <v>232424</v>
      </c>
      <c r="M97" s="4783">
        <v>221042</v>
      </c>
      <c r="N97" s="4783">
        <v>318894</v>
      </c>
      <c r="O97" s="4783">
        <v>43</v>
      </c>
      <c r="P97" s="4783">
        <v>1517</v>
      </c>
      <c r="Q97" s="4783">
        <v>181116</v>
      </c>
      <c r="R97" s="4783">
        <v>72146</v>
      </c>
      <c r="S97" s="4783">
        <v>719093</v>
      </c>
      <c r="T97" s="4895">
        <v>41749</v>
      </c>
      <c r="U97" s="4897">
        <f t="shared" si="7"/>
        <v>1894299</v>
      </c>
    </row>
    <row r="98" spans="1:21" s="4861" customFormat="1" ht="17.100000000000001" customHeight="1">
      <c r="A98" s="7926"/>
      <c r="B98" s="4840" t="s">
        <v>22</v>
      </c>
      <c r="C98" s="4744">
        <v>1282281</v>
      </c>
      <c r="D98" s="4783">
        <v>220606</v>
      </c>
      <c r="E98" s="4783">
        <v>231153</v>
      </c>
      <c r="F98" s="4783">
        <v>71975</v>
      </c>
      <c r="G98" s="4783">
        <v>374121</v>
      </c>
      <c r="H98" s="4783">
        <v>660</v>
      </c>
      <c r="I98" s="4895">
        <v>2290</v>
      </c>
      <c r="J98" s="4896">
        <f t="shared" si="4"/>
        <v>2183086</v>
      </c>
      <c r="K98" s="4744">
        <v>119059</v>
      </c>
      <c r="L98" s="4783">
        <v>263420</v>
      </c>
      <c r="M98" s="4783">
        <v>248307</v>
      </c>
      <c r="N98" s="4783">
        <v>407417</v>
      </c>
      <c r="O98" s="4783">
        <v>1112</v>
      </c>
      <c r="P98" s="4783">
        <v>1746</v>
      </c>
      <c r="Q98" s="4783">
        <v>204322</v>
      </c>
      <c r="R98" s="4783">
        <v>81815</v>
      </c>
      <c r="S98" s="4783">
        <v>807260</v>
      </c>
      <c r="T98" s="4895">
        <v>48628</v>
      </c>
      <c r="U98" s="4897">
        <f t="shared" si="7"/>
        <v>2183086</v>
      </c>
    </row>
    <row r="99" spans="1:21" s="4861" customFormat="1" ht="17.100000000000001" customHeight="1">
      <c r="A99" s="7926"/>
      <c r="B99" s="4840" t="s">
        <v>23</v>
      </c>
      <c r="C99" s="4744">
        <v>1432021</v>
      </c>
      <c r="D99" s="4783">
        <v>246385</v>
      </c>
      <c r="E99" s="4783">
        <v>258733</v>
      </c>
      <c r="F99" s="4783">
        <v>82232</v>
      </c>
      <c r="G99" s="4783">
        <v>493006</v>
      </c>
      <c r="H99" s="4783">
        <v>8398</v>
      </c>
      <c r="I99" s="4895">
        <v>3031</v>
      </c>
      <c r="J99" s="4896">
        <f t="shared" si="4"/>
        <v>2523806</v>
      </c>
      <c r="K99" s="4744">
        <v>132075</v>
      </c>
      <c r="L99" s="4783">
        <v>294542</v>
      </c>
      <c r="M99" s="4783">
        <v>277432</v>
      </c>
      <c r="N99" s="4783">
        <v>520753</v>
      </c>
      <c r="O99" s="4783">
        <v>1113</v>
      </c>
      <c r="P99" s="4783">
        <v>9486</v>
      </c>
      <c r="Q99" s="4783">
        <v>229587</v>
      </c>
      <c r="R99" s="4783">
        <v>91143</v>
      </c>
      <c r="S99" s="4783">
        <v>913087</v>
      </c>
      <c r="T99" s="4895">
        <v>54588</v>
      </c>
      <c r="U99" s="4897">
        <f t="shared" si="7"/>
        <v>2523806</v>
      </c>
    </row>
    <row r="100" spans="1:21" s="4861" customFormat="1" ht="17.100000000000001" customHeight="1">
      <c r="A100" s="7926"/>
      <c r="B100" s="4840" t="s">
        <v>24</v>
      </c>
      <c r="C100" s="4744">
        <v>1577831</v>
      </c>
      <c r="D100" s="4783">
        <v>272064</v>
      </c>
      <c r="E100" s="4783">
        <v>292401</v>
      </c>
      <c r="F100" s="4783">
        <v>91827</v>
      </c>
      <c r="G100" s="4783">
        <v>545796</v>
      </c>
      <c r="H100" s="4783">
        <v>8443</v>
      </c>
      <c r="I100" s="4895">
        <v>3201</v>
      </c>
      <c r="J100" s="4896">
        <f t="shared" si="4"/>
        <v>2791563</v>
      </c>
      <c r="K100" s="4744">
        <v>145834</v>
      </c>
      <c r="L100" s="4783">
        <v>326740</v>
      </c>
      <c r="M100" s="4783">
        <v>306303</v>
      </c>
      <c r="N100" s="4783">
        <v>563154</v>
      </c>
      <c r="O100" s="4783">
        <v>1120</v>
      </c>
      <c r="P100" s="4783">
        <v>9717</v>
      </c>
      <c r="Q100" s="4783">
        <v>255579</v>
      </c>
      <c r="R100" s="4783">
        <v>100931</v>
      </c>
      <c r="S100" s="4783">
        <v>1021321</v>
      </c>
      <c r="T100" s="4895">
        <v>60864</v>
      </c>
      <c r="U100" s="4897">
        <f t="shared" si="7"/>
        <v>2791563</v>
      </c>
    </row>
    <row r="101" spans="1:21" s="4861" customFormat="1" ht="17.100000000000001" customHeight="1" thickBot="1">
      <c r="A101" s="7928"/>
      <c r="B101" s="4903" t="s">
        <v>25</v>
      </c>
      <c r="C101" s="4904">
        <v>1694477</v>
      </c>
      <c r="D101" s="4905">
        <v>302298</v>
      </c>
      <c r="E101" s="4905">
        <v>363630</v>
      </c>
      <c r="F101" s="4905">
        <v>105093</v>
      </c>
      <c r="G101" s="4905">
        <v>725228</v>
      </c>
      <c r="H101" s="4905">
        <v>12502</v>
      </c>
      <c r="I101" s="4906">
        <v>3422</v>
      </c>
      <c r="J101" s="4907">
        <f t="shared" si="4"/>
        <v>3206650</v>
      </c>
      <c r="K101" s="4904">
        <v>156120</v>
      </c>
      <c r="L101" s="4905">
        <v>367519</v>
      </c>
      <c r="M101" s="4905">
        <v>337082</v>
      </c>
      <c r="N101" s="4905">
        <v>742188</v>
      </c>
      <c r="O101" s="4905">
        <v>1140</v>
      </c>
      <c r="P101" s="4905">
        <v>13732</v>
      </c>
      <c r="Q101" s="4905">
        <v>284010</v>
      </c>
      <c r="R101" s="4905">
        <v>107050</v>
      </c>
      <c r="S101" s="4905">
        <v>1130856</v>
      </c>
      <c r="T101" s="4906">
        <v>66953</v>
      </c>
      <c r="U101" s="4908">
        <f t="shared" si="7"/>
        <v>3206650</v>
      </c>
    </row>
    <row r="102" spans="1:21" ht="14.1" customHeight="1" thickTop="1"/>
    <row r="103" spans="1:21" s="3136" customFormat="1" ht="14.1" customHeight="1">
      <c r="A103" s="7422" t="s">
        <v>4303</v>
      </c>
      <c r="B103" s="7422"/>
      <c r="C103" s="7422"/>
      <c r="D103" s="7422"/>
      <c r="E103" s="7422"/>
      <c r="F103" s="7422"/>
      <c r="G103" s="7422"/>
      <c r="H103" s="7422"/>
      <c r="I103" s="7422"/>
      <c r="J103" s="7422"/>
    </row>
    <row r="104" spans="1:21" ht="14.1" customHeight="1">
      <c r="A104" s="7344" t="s">
        <v>4167</v>
      </c>
      <c r="B104" s="7344"/>
      <c r="C104" s="7344"/>
      <c r="D104" s="7344"/>
      <c r="E104" s="7344"/>
      <c r="F104" s="7344"/>
      <c r="G104" s="7344"/>
      <c r="H104" s="7344"/>
      <c r="I104" s="7344"/>
      <c r="J104" s="7344"/>
      <c r="K104" s="3062"/>
      <c r="L104" s="3062"/>
      <c r="M104" s="3062"/>
      <c r="N104" s="3062"/>
      <c r="O104" s="3062"/>
      <c r="P104" s="3062"/>
      <c r="Q104" s="3062"/>
      <c r="R104" s="3062"/>
      <c r="S104" s="3062"/>
      <c r="T104" s="3062"/>
      <c r="U104" s="3062"/>
    </row>
    <row r="105" spans="1:21" ht="14.1" customHeight="1">
      <c r="A105" s="7344" t="s">
        <v>4291</v>
      </c>
      <c r="B105" s="7344"/>
      <c r="C105" s="7344"/>
      <c r="D105" s="7344"/>
      <c r="E105" s="7344"/>
      <c r="F105" s="7344"/>
      <c r="G105" s="7344"/>
      <c r="H105" s="7344"/>
      <c r="I105" s="7344"/>
      <c r="J105" s="7344"/>
      <c r="K105" s="7344"/>
      <c r="L105" s="3062"/>
      <c r="M105" s="3062"/>
      <c r="N105" s="3062"/>
      <c r="O105" s="3062"/>
      <c r="P105" s="3062"/>
      <c r="Q105" s="3062"/>
      <c r="R105" s="3062"/>
      <c r="S105" s="3062"/>
      <c r="T105" s="3062"/>
      <c r="U105" s="3062"/>
    </row>
    <row r="106" spans="1:21" ht="14.1" customHeight="1">
      <c r="A106" s="7344" t="s">
        <v>4292</v>
      </c>
      <c r="B106" s="7344"/>
      <c r="C106" s="7344"/>
      <c r="D106" s="7344"/>
      <c r="E106" s="7344"/>
      <c r="F106" s="7344"/>
      <c r="G106" s="7344"/>
      <c r="H106" s="7344"/>
      <c r="I106" s="7344"/>
      <c r="J106" s="7344"/>
    </row>
    <row r="107" spans="1:21">
      <c r="B107" s="3062"/>
      <c r="C107" s="3062"/>
      <c r="D107" s="3062"/>
      <c r="E107" s="3062"/>
      <c r="F107" s="3062"/>
      <c r="G107" s="3062"/>
      <c r="H107" s="3062"/>
      <c r="I107" s="3062"/>
      <c r="J107" s="3062"/>
      <c r="K107" s="3062"/>
      <c r="L107" s="3062"/>
      <c r="M107" s="3062"/>
      <c r="N107" s="3062"/>
      <c r="O107" s="3062"/>
      <c r="P107" s="3062"/>
      <c r="Q107" s="3062"/>
      <c r="R107" s="3062"/>
      <c r="S107" s="3062"/>
      <c r="T107" s="3062"/>
      <c r="U107" s="3062"/>
    </row>
    <row r="108" spans="1:21" ht="20.25" customHeight="1">
      <c r="B108" s="3062"/>
      <c r="C108" s="7702" t="s">
        <v>3</v>
      </c>
      <c r="D108" s="7702"/>
      <c r="E108" s="3062"/>
      <c r="F108" s="3062"/>
      <c r="G108" s="3062"/>
      <c r="H108" s="3062"/>
      <c r="I108" s="3062"/>
      <c r="J108" s="3062"/>
      <c r="U108" s="3062"/>
    </row>
    <row r="109" spans="1:21">
      <c r="B109" s="3062"/>
      <c r="C109" s="3062"/>
      <c r="D109" s="3062"/>
      <c r="E109" s="3062"/>
      <c r="F109" s="3062"/>
      <c r="G109" s="3062"/>
      <c r="H109" s="3062"/>
      <c r="I109" s="3062"/>
      <c r="J109" s="3062"/>
      <c r="K109" s="3062"/>
      <c r="L109" s="3062"/>
      <c r="M109" s="3062"/>
      <c r="N109" s="3062"/>
      <c r="O109" s="3062"/>
      <c r="P109" s="3062"/>
      <c r="Q109" s="3062"/>
      <c r="R109" s="3062"/>
      <c r="S109" s="3062"/>
      <c r="T109" s="3062"/>
      <c r="U109" s="3062"/>
    </row>
    <row r="110" spans="1:21">
      <c r="U110" s="3062"/>
    </row>
    <row r="111" spans="1:21">
      <c r="U111" s="3062"/>
    </row>
    <row r="113" spans="16:21">
      <c r="P113" s="3062"/>
      <c r="Q113" s="3062"/>
      <c r="R113" s="3062"/>
      <c r="S113" s="3062"/>
      <c r="T113" s="3062"/>
      <c r="U113" s="3062"/>
    </row>
    <row r="114" spans="16:21">
      <c r="Q114" s="3062"/>
      <c r="R114" s="3062"/>
      <c r="S114" s="3062"/>
      <c r="T114" s="3062"/>
      <c r="U114" s="3062"/>
    </row>
  </sheetData>
  <mergeCells count="21">
    <mergeCell ref="C108:D108"/>
    <mergeCell ref="A78:A89"/>
    <mergeCell ref="A90:A101"/>
    <mergeCell ref="A103:J103"/>
    <mergeCell ref="A104:J104"/>
    <mergeCell ref="A105:K105"/>
    <mergeCell ref="A106:J106"/>
    <mergeCell ref="A66:A77"/>
    <mergeCell ref="A2:U2"/>
    <mergeCell ref="A3:U3"/>
    <mergeCell ref="A4:A5"/>
    <mergeCell ref="B4:B5"/>
    <mergeCell ref="C4:I4"/>
    <mergeCell ref="J4:J5"/>
    <mergeCell ref="K4:T4"/>
    <mergeCell ref="U4:U5"/>
    <mergeCell ref="A6:A17"/>
    <mergeCell ref="A18:A29"/>
    <mergeCell ref="A30:A41"/>
    <mergeCell ref="A42:A53"/>
    <mergeCell ref="A54:A65"/>
  </mergeCells>
  <hyperlinks>
    <hyperlink ref="A1" r:id="rId1"/>
  </hyperlinks>
  <pageMargins left="0.70866141732283472" right="0.55118110236220474" top="0.62992125984251968" bottom="0.31496062992125984" header="0.51181102362204722" footer="0.19685039370078741"/>
  <pageSetup paperSize="9" scale="28" fitToHeight="0" orientation="landscape" r:id="rId2"/>
  <headerFooter alignWithMargins="0">
    <oddFooter>&amp;R282</oddFooter>
  </headerFooter>
  <drawing r:id="rId3"/>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73">
    <pageSetUpPr fitToPage="1"/>
  </sheetPr>
  <dimension ref="A1:J57"/>
  <sheetViews>
    <sheetView view="pageBreakPreview" zoomScale="60" zoomScaleNormal="100" workbookViewId="0">
      <selection activeCell="A57" sqref="A57"/>
    </sheetView>
  </sheetViews>
  <sheetFormatPr defaultRowHeight="12.75"/>
  <cols>
    <col min="1" max="1" width="26.85546875" style="3136" customWidth="1"/>
    <col min="2" max="2" width="40.7109375" style="4202" customWidth="1"/>
    <col min="3" max="5" width="45.7109375" style="3136" customWidth="1"/>
    <col min="6" max="256" width="9.140625" style="3136"/>
    <col min="257" max="257" width="10.5703125" style="3136" customWidth="1"/>
    <col min="258" max="258" width="15" style="3136" customWidth="1"/>
    <col min="259" max="259" width="22.85546875" style="3136" customWidth="1"/>
    <col min="260" max="261" width="24.42578125" style="3136" customWidth="1"/>
    <col min="262" max="512" width="9.140625" style="3136"/>
    <col min="513" max="513" width="10.5703125" style="3136" customWidth="1"/>
    <col min="514" max="514" width="15" style="3136" customWidth="1"/>
    <col min="515" max="515" width="22.85546875" style="3136" customWidth="1"/>
    <col min="516" max="517" width="24.42578125" style="3136" customWidth="1"/>
    <col min="518" max="768" width="9.140625" style="3136"/>
    <col min="769" max="769" width="10.5703125" style="3136" customWidth="1"/>
    <col min="770" max="770" width="15" style="3136" customWidth="1"/>
    <col min="771" max="771" width="22.85546875" style="3136" customWidth="1"/>
    <col min="772" max="773" width="24.42578125" style="3136" customWidth="1"/>
    <col min="774" max="1024" width="9.140625" style="3136"/>
    <col min="1025" max="1025" width="10.5703125" style="3136" customWidth="1"/>
    <col min="1026" max="1026" width="15" style="3136" customWidth="1"/>
    <col min="1027" max="1027" width="22.85546875" style="3136" customWidth="1"/>
    <col min="1028" max="1029" width="24.42578125" style="3136" customWidth="1"/>
    <col min="1030" max="1280" width="9.140625" style="3136"/>
    <col min="1281" max="1281" width="10.5703125" style="3136" customWidth="1"/>
    <col min="1282" max="1282" width="15" style="3136" customWidth="1"/>
    <col min="1283" max="1283" width="22.85546875" style="3136" customWidth="1"/>
    <col min="1284" max="1285" width="24.42578125" style="3136" customWidth="1"/>
    <col min="1286" max="1536" width="9.140625" style="3136"/>
    <col min="1537" max="1537" width="10.5703125" style="3136" customWidth="1"/>
    <col min="1538" max="1538" width="15" style="3136" customWidth="1"/>
    <col min="1539" max="1539" width="22.85546875" style="3136" customWidth="1"/>
    <col min="1540" max="1541" width="24.42578125" style="3136" customWidth="1"/>
    <col min="1542" max="1792" width="9.140625" style="3136"/>
    <col min="1793" max="1793" width="10.5703125" style="3136" customWidth="1"/>
    <col min="1794" max="1794" width="15" style="3136" customWidth="1"/>
    <col min="1795" max="1795" width="22.85546875" style="3136" customWidth="1"/>
    <col min="1796" max="1797" width="24.42578125" style="3136" customWidth="1"/>
    <col min="1798" max="2048" width="9.140625" style="3136"/>
    <col min="2049" max="2049" width="10.5703125" style="3136" customWidth="1"/>
    <col min="2050" max="2050" width="15" style="3136" customWidth="1"/>
    <col min="2051" max="2051" width="22.85546875" style="3136" customWidth="1"/>
    <col min="2052" max="2053" width="24.42578125" style="3136" customWidth="1"/>
    <col min="2054" max="2304" width="9.140625" style="3136"/>
    <col min="2305" max="2305" width="10.5703125" style="3136" customWidth="1"/>
    <col min="2306" max="2306" width="15" style="3136" customWidth="1"/>
    <col min="2307" max="2307" width="22.85546875" style="3136" customWidth="1"/>
    <col min="2308" max="2309" width="24.42578125" style="3136" customWidth="1"/>
    <col min="2310" max="2560" width="9.140625" style="3136"/>
    <col min="2561" max="2561" width="10.5703125" style="3136" customWidth="1"/>
    <col min="2562" max="2562" width="15" style="3136" customWidth="1"/>
    <col min="2563" max="2563" width="22.85546875" style="3136" customWidth="1"/>
    <col min="2564" max="2565" width="24.42578125" style="3136" customWidth="1"/>
    <col min="2566" max="2816" width="9.140625" style="3136"/>
    <col min="2817" max="2817" width="10.5703125" style="3136" customWidth="1"/>
    <col min="2818" max="2818" width="15" style="3136" customWidth="1"/>
    <col min="2819" max="2819" width="22.85546875" style="3136" customWidth="1"/>
    <col min="2820" max="2821" width="24.42578125" style="3136" customWidth="1"/>
    <col min="2822" max="3072" width="9.140625" style="3136"/>
    <col min="3073" max="3073" width="10.5703125" style="3136" customWidth="1"/>
    <col min="3074" max="3074" width="15" style="3136" customWidth="1"/>
    <col min="3075" max="3075" width="22.85546875" style="3136" customWidth="1"/>
    <col min="3076" max="3077" width="24.42578125" style="3136" customWidth="1"/>
    <col min="3078" max="3328" width="9.140625" style="3136"/>
    <col min="3329" max="3329" width="10.5703125" style="3136" customWidth="1"/>
    <col min="3330" max="3330" width="15" style="3136" customWidth="1"/>
    <col min="3331" max="3331" width="22.85546875" style="3136" customWidth="1"/>
    <col min="3332" max="3333" width="24.42578125" style="3136" customWidth="1"/>
    <col min="3334" max="3584" width="9.140625" style="3136"/>
    <col min="3585" max="3585" width="10.5703125" style="3136" customWidth="1"/>
    <col min="3586" max="3586" width="15" style="3136" customWidth="1"/>
    <col min="3587" max="3587" width="22.85546875" style="3136" customWidth="1"/>
    <col min="3588" max="3589" width="24.42578125" style="3136" customWidth="1"/>
    <col min="3590" max="3840" width="9.140625" style="3136"/>
    <col min="3841" max="3841" width="10.5703125" style="3136" customWidth="1"/>
    <col min="3842" max="3842" width="15" style="3136" customWidth="1"/>
    <col min="3843" max="3843" width="22.85546875" style="3136" customWidth="1"/>
    <col min="3844" max="3845" width="24.42578125" style="3136" customWidth="1"/>
    <col min="3846" max="4096" width="9.140625" style="3136"/>
    <col min="4097" max="4097" width="10.5703125" style="3136" customWidth="1"/>
    <col min="4098" max="4098" width="15" style="3136" customWidth="1"/>
    <col min="4099" max="4099" width="22.85546875" style="3136" customWidth="1"/>
    <col min="4100" max="4101" width="24.42578125" style="3136" customWidth="1"/>
    <col min="4102" max="4352" width="9.140625" style="3136"/>
    <col min="4353" max="4353" width="10.5703125" style="3136" customWidth="1"/>
    <col min="4354" max="4354" width="15" style="3136" customWidth="1"/>
    <col min="4355" max="4355" width="22.85546875" style="3136" customWidth="1"/>
    <col min="4356" max="4357" width="24.42578125" style="3136" customWidth="1"/>
    <col min="4358" max="4608" width="9.140625" style="3136"/>
    <col min="4609" max="4609" width="10.5703125" style="3136" customWidth="1"/>
    <col min="4610" max="4610" width="15" style="3136" customWidth="1"/>
    <col min="4611" max="4611" width="22.85546875" style="3136" customWidth="1"/>
    <col min="4612" max="4613" width="24.42578125" style="3136" customWidth="1"/>
    <col min="4614" max="4864" width="9.140625" style="3136"/>
    <col min="4865" max="4865" width="10.5703125" style="3136" customWidth="1"/>
    <col min="4866" max="4866" width="15" style="3136" customWidth="1"/>
    <col min="4867" max="4867" width="22.85546875" style="3136" customWidth="1"/>
    <col min="4868" max="4869" width="24.42578125" style="3136" customWidth="1"/>
    <col min="4870" max="5120" width="9.140625" style="3136"/>
    <col min="5121" max="5121" width="10.5703125" style="3136" customWidth="1"/>
    <col min="5122" max="5122" width="15" style="3136" customWidth="1"/>
    <col min="5123" max="5123" width="22.85546875" style="3136" customWidth="1"/>
    <col min="5124" max="5125" width="24.42578125" style="3136" customWidth="1"/>
    <col min="5126" max="5376" width="9.140625" style="3136"/>
    <col min="5377" max="5377" width="10.5703125" style="3136" customWidth="1"/>
    <col min="5378" max="5378" width="15" style="3136" customWidth="1"/>
    <col min="5379" max="5379" width="22.85546875" style="3136" customWidth="1"/>
    <col min="5380" max="5381" width="24.42578125" style="3136" customWidth="1"/>
    <col min="5382" max="5632" width="9.140625" style="3136"/>
    <col min="5633" max="5633" width="10.5703125" style="3136" customWidth="1"/>
    <col min="5634" max="5634" width="15" style="3136" customWidth="1"/>
    <col min="5635" max="5635" width="22.85546875" style="3136" customWidth="1"/>
    <col min="5636" max="5637" width="24.42578125" style="3136" customWidth="1"/>
    <col min="5638" max="5888" width="9.140625" style="3136"/>
    <col min="5889" max="5889" width="10.5703125" style="3136" customWidth="1"/>
    <col min="5890" max="5890" width="15" style="3136" customWidth="1"/>
    <col min="5891" max="5891" width="22.85546875" style="3136" customWidth="1"/>
    <col min="5892" max="5893" width="24.42578125" style="3136" customWidth="1"/>
    <col min="5894" max="6144" width="9.140625" style="3136"/>
    <col min="6145" max="6145" width="10.5703125" style="3136" customWidth="1"/>
    <col min="6146" max="6146" width="15" style="3136" customWidth="1"/>
    <col min="6147" max="6147" width="22.85546875" style="3136" customWidth="1"/>
    <col min="6148" max="6149" width="24.42578125" style="3136" customWidth="1"/>
    <col min="6150" max="6400" width="9.140625" style="3136"/>
    <col min="6401" max="6401" width="10.5703125" style="3136" customWidth="1"/>
    <col min="6402" max="6402" width="15" style="3136" customWidth="1"/>
    <col min="6403" max="6403" width="22.85546875" style="3136" customWidth="1"/>
    <col min="6404" max="6405" width="24.42578125" style="3136" customWidth="1"/>
    <col min="6406" max="6656" width="9.140625" style="3136"/>
    <col min="6657" max="6657" width="10.5703125" style="3136" customWidth="1"/>
    <col min="6658" max="6658" width="15" style="3136" customWidth="1"/>
    <col min="6659" max="6659" width="22.85546875" style="3136" customWidth="1"/>
    <col min="6660" max="6661" width="24.42578125" style="3136" customWidth="1"/>
    <col min="6662" max="6912" width="9.140625" style="3136"/>
    <col min="6913" max="6913" width="10.5703125" style="3136" customWidth="1"/>
    <col min="6914" max="6914" width="15" style="3136" customWidth="1"/>
    <col min="6915" max="6915" width="22.85546875" style="3136" customWidth="1"/>
    <col min="6916" max="6917" width="24.42578125" style="3136" customWidth="1"/>
    <col min="6918" max="7168" width="9.140625" style="3136"/>
    <col min="7169" max="7169" width="10.5703125" style="3136" customWidth="1"/>
    <col min="7170" max="7170" width="15" style="3136" customWidth="1"/>
    <col min="7171" max="7171" width="22.85546875" style="3136" customWidth="1"/>
    <col min="7172" max="7173" width="24.42578125" style="3136" customWidth="1"/>
    <col min="7174" max="7424" width="9.140625" style="3136"/>
    <col min="7425" max="7425" width="10.5703125" style="3136" customWidth="1"/>
    <col min="7426" max="7426" width="15" style="3136" customWidth="1"/>
    <col min="7427" max="7427" width="22.85546875" style="3136" customWidth="1"/>
    <col min="7428" max="7429" width="24.42578125" style="3136" customWidth="1"/>
    <col min="7430" max="7680" width="9.140625" style="3136"/>
    <col min="7681" max="7681" width="10.5703125" style="3136" customWidth="1"/>
    <col min="7682" max="7682" width="15" style="3136" customWidth="1"/>
    <col min="7683" max="7683" width="22.85546875" style="3136" customWidth="1"/>
    <col min="7684" max="7685" width="24.42578125" style="3136" customWidth="1"/>
    <col min="7686" max="7936" width="9.140625" style="3136"/>
    <col min="7937" max="7937" width="10.5703125" style="3136" customWidth="1"/>
    <col min="7938" max="7938" width="15" style="3136" customWidth="1"/>
    <col min="7939" max="7939" width="22.85546875" style="3136" customWidth="1"/>
    <col min="7940" max="7941" width="24.42578125" style="3136" customWidth="1"/>
    <col min="7942" max="8192" width="9.140625" style="3136"/>
    <col min="8193" max="8193" width="10.5703125" style="3136" customWidth="1"/>
    <col min="8194" max="8194" width="15" style="3136" customWidth="1"/>
    <col min="8195" max="8195" width="22.85546875" style="3136" customWidth="1"/>
    <col min="8196" max="8197" width="24.42578125" style="3136" customWidth="1"/>
    <col min="8198" max="8448" width="9.140625" style="3136"/>
    <col min="8449" max="8449" width="10.5703125" style="3136" customWidth="1"/>
    <col min="8450" max="8450" width="15" style="3136" customWidth="1"/>
    <col min="8451" max="8451" width="22.85546875" style="3136" customWidth="1"/>
    <col min="8452" max="8453" width="24.42578125" style="3136" customWidth="1"/>
    <col min="8454" max="8704" width="9.140625" style="3136"/>
    <col min="8705" max="8705" width="10.5703125" style="3136" customWidth="1"/>
    <col min="8706" max="8706" width="15" style="3136" customWidth="1"/>
    <col min="8707" max="8707" width="22.85546875" style="3136" customWidth="1"/>
    <col min="8708" max="8709" width="24.42578125" style="3136" customWidth="1"/>
    <col min="8710" max="8960" width="9.140625" style="3136"/>
    <col min="8961" max="8961" width="10.5703125" style="3136" customWidth="1"/>
    <col min="8962" max="8962" width="15" style="3136" customWidth="1"/>
    <col min="8963" max="8963" width="22.85546875" style="3136" customWidth="1"/>
    <col min="8964" max="8965" width="24.42578125" style="3136" customWidth="1"/>
    <col min="8966" max="9216" width="9.140625" style="3136"/>
    <col min="9217" max="9217" width="10.5703125" style="3136" customWidth="1"/>
    <col min="9218" max="9218" width="15" style="3136" customWidth="1"/>
    <col min="9219" max="9219" width="22.85546875" style="3136" customWidth="1"/>
    <col min="9220" max="9221" width="24.42578125" style="3136" customWidth="1"/>
    <col min="9222" max="9472" width="9.140625" style="3136"/>
    <col min="9473" max="9473" width="10.5703125" style="3136" customWidth="1"/>
    <col min="9474" max="9474" width="15" style="3136" customWidth="1"/>
    <col min="9475" max="9475" width="22.85546875" style="3136" customWidth="1"/>
    <col min="9476" max="9477" width="24.42578125" style="3136" customWidth="1"/>
    <col min="9478" max="9728" width="9.140625" style="3136"/>
    <col min="9729" max="9729" width="10.5703125" style="3136" customWidth="1"/>
    <col min="9730" max="9730" width="15" style="3136" customWidth="1"/>
    <col min="9731" max="9731" width="22.85546875" style="3136" customWidth="1"/>
    <col min="9732" max="9733" width="24.42578125" style="3136" customWidth="1"/>
    <col min="9734" max="9984" width="9.140625" style="3136"/>
    <col min="9985" max="9985" width="10.5703125" style="3136" customWidth="1"/>
    <col min="9986" max="9986" width="15" style="3136" customWidth="1"/>
    <col min="9987" max="9987" width="22.85546875" style="3136" customWidth="1"/>
    <col min="9988" max="9989" width="24.42578125" style="3136" customWidth="1"/>
    <col min="9990" max="10240" width="9.140625" style="3136"/>
    <col min="10241" max="10241" width="10.5703125" style="3136" customWidth="1"/>
    <col min="10242" max="10242" width="15" style="3136" customWidth="1"/>
    <col min="10243" max="10243" width="22.85546875" style="3136" customWidth="1"/>
    <col min="10244" max="10245" width="24.42578125" style="3136" customWidth="1"/>
    <col min="10246" max="10496" width="9.140625" style="3136"/>
    <col min="10497" max="10497" width="10.5703125" style="3136" customWidth="1"/>
    <col min="10498" max="10498" width="15" style="3136" customWidth="1"/>
    <col min="10499" max="10499" width="22.85546875" style="3136" customWidth="1"/>
    <col min="10500" max="10501" width="24.42578125" style="3136" customWidth="1"/>
    <col min="10502" max="10752" width="9.140625" style="3136"/>
    <col min="10753" max="10753" width="10.5703125" style="3136" customWidth="1"/>
    <col min="10754" max="10754" width="15" style="3136" customWidth="1"/>
    <col min="10755" max="10755" width="22.85546875" style="3136" customWidth="1"/>
    <col min="10756" max="10757" width="24.42578125" style="3136" customWidth="1"/>
    <col min="10758" max="11008" width="9.140625" style="3136"/>
    <col min="11009" max="11009" width="10.5703125" style="3136" customWidth="1"/>
    <col min="11010" max="11010" width="15" style="3136" customWidth="1"/>
    <col min="11011" max="11011" width="22.85546875" style="3136" customWidth="1"/>
    <col min="11012" max="11013" width="24.42578125" style="3136" customWidth="1"/>
    <col min="11014" max="11264" width="9.140625" style="3136"/>
    <col min="11265" max="11265" width="10.5703125" style="3136" customWidth="1"/>
    <col min="11266" max="11266" width="15" style="3136" customWidth="1"/>
    <col min="11267" max="11267" width="22.85546875" style="3136" customWidth="1"/>
    <col min="11268" max="11269" width="24.42578125" style="3136" customWidth="1"/>
    <col min="11270" max="11520" width="9.140625" style="3136"/>
    <col min="11521" max="11521" width="10.5703125" style="3136" customWidth="1"/>
    <col min="11522" max="11522" width="15" style="3136" customWidth="1"/>
    <col min="11523" max="11523" width="22.85546875" style="3136" customWidth="1"/>
    <col min="11524" max="11525" width="24.42578125" style="3136" customWidth="1"/>
    <col min="11526" max="11776" width="9.140625" style="3136"/>
    <col min="11777" max="11777" width="10.5703125" style="3136" customWidth="1"/>
    <col min="11778" max="11778" width="15" style="3136" customWidth="1"/>
    <col min="11779" max="11779" width="22.85546875" style="3136" customWidth="1"/>
    <col min="11780" max="11781" width="24.42578125" style="3136" customWidth="1"/>
    <col min="11782" max="12032" width="9.140625" style="3136"/>
    <col min="12033" max="12033" width="10.5703125" style="3136" customWidth="1"/>
    <col min="12034" max="12034" width="15" style="3136" customWidth="1"/>
    <col min="12035" max="12035" width="22.85546875" style="3136" customWidth="1"/>
    <col min="12036" max="12037" width="24.42578125" style="3136" customWidth="1"/>
    <col min="12038" max="12288" width="9.140625" style="3136"/>
    <col min="12289" max="12289" width="10.5703125" style="3136" customWidth="1"/>
    <col min="12290" max="12290" width="15" style="3136" customWidth="1"/>
    <col min="12291" max="12291" width="22.85546875" style="3136" customWidth="1"/>
    <col min="12292" max="12293" width="24.42578125" style="3136" customWidth="1"/>
    <col min="12294" max="12544" width="9.140625" style="3136"/>
    <col min="12545" max="12545" width="10.5703125" style="3136" customWidth="1"/>
    <col min="12546" max="12546" width="15" style="3136" customWidth="1"/>
    <col min="12547" max="12547" width="22.85546875" style="3136" customWidth="1"/>
    <col min="12548" max="12549" width="24.42578125" style="3136" customWidth="1"/>
    <col min="12550" max="12800" width="9.140625" style="3136"/>
    <col min="12801" max="12801" width="10.5703125" style="3136" customWidth="1"/>
    <col min="12802" max="12802" width="15" style="3136" customWidth="1"/>
    <col min="12803" max="12803" width="22.85546875" style="3136" customWidth="1"/>
    <col min="12804" max="12805" width="24.42578125" style="3136" customWidth="1"/>
    <col min="12806" max="13056" width="9.140625" style="3136"/>
    <col min="13057" max="13057" width="10.5703125" style="3136" customWidth="1"/>
    <col min="13058" max="13058" width="15" style="3136" customWidth="1"/>
    <col min="13059" max="13059" width="22.85546875" style="3136" customWidth="1"/>
    <col min="13060" max="13061" width="24.42578125" style="3136" customWidth="1"/>
    <col min="13062" max="13312" width="9.140625" style="3136"/>
    <col min="13313" max="13313" width="10.5703125" style="3136" customWidth="1"/>
    <col min="13314" max="13314" width="15" style="3136" customWidth="1"/>
    <col min="13315" max="13315" width="22.85546875" style="3136" customWidth="1"/>
    <col min="13316" max="13317" width="24.42578125" style="3136" customWidth="1"/>
    <col min="13318" max="13568" width="9.140625" style="3136"/>
    <col min="13569" max="13569" width="10.5703125" style="3136" customWidth="1"/>
    <col min="13570" max="13570" width="15" style="3136" customWidth="1"/>
    <col min="13571" max="13571" width="22.85546875" style="3136" customWidth="1"/>
    <col min="13572" max="13573" width="24.42578125" style="3136" customWidth="1"/>
    <col min="13574" max="13824" width="9.140625" style="3136"/>
    <col min="13825" max="13825" width="10.5703125" style="3136" customWidth="1"/>
    <col min="13826" max="13826" width="15" style="3136" customWidth="1"/>
    <col min="13827" max="13827" width="22.85546875" style="3136" customWidth="1"/>
    <col min="13828" max="13829" width="24.42578125" style="3136" customWidth="1"/>
    <col min="13830" max="14080" width="9.140625" style="3136"/>
    <col min="14081" max="14081" width="10.5703125" style="3136" customWidth="1"/>
    <col min="14082" max="14082" width="15" style="3136" customWidth="1"/>
    <col min="14083" max="14083" width="22.85546875" style="3136" customWidth="1"/>
    <col min="14084" max="14085" width="24.42578125" style="3136" customWidth="1"/>
    <col min="14086" max="14336" width="9.140625" style="3136"/>
    <col min="14337" max="14337" width="10.5703125" style="3136" customWidth="1"/>
    <col min="14338" max="14338" width="15" style="3136" customWidth="1"/>
    <col min="14339" max="14339" width="22.85546875" style="3136" customWidth="1"/>
    <col min="14340" max="14341" width="24.42578125" style="3136" customWidth="1"/>
    <col min="14342" max="14592" width="9.140625" style="3136"/>
    <col min="14593" max="14593" width="10.5703125" style="3136" customWidth="1"/>
    <col min="14594" max="14594" width="15" style="3136" customWidth="1"/>
    <col min="14595" max="14595" width="22.85546875" style="3136" customWidth="1"/>
    <col min="14596" max="14597" width="24.42578125" style="3136" customWidth="1"/>
    <col min="14598" max="14848" width="9.140625" style="3136"/>
    <col min="14849" max="14849" width="10.5703125" style="3136" customWidth="1"/>
    <col min="14850" max="14850" width="15" style="3136" customWidth="1"/>
    <col min="14851" max="14851" width="22.85546875" style="3136" customWidth="1"/>
    <col min="14852" max="14853" width="24.42578125" style="3136" customWidth="1"/>
    <col min="14854" max="15104" width="9.140625" style="3136"/>
    <col min="15105" max="15105" width="10.5703125" style="3136" customWidth="1"/>
    <col min="15106" max="15106" width="15" style="3136" customWidth="1"/>
    <col min="15107" max="15107" width="22.85546875" style="3136" customWidth="1"/>
    <col min="15108" max="15109" width="24.42578125" style="3136" customWidth="1"/>
    <col min="15110" max="15360" width="9.140625" style="3136"/>
    <col min="15361" max="15361" width="10.5703125" style="3136" customWidth="1"/>
    <col min="15362" max="15362" width="15" style="3136" customWidth="1"/>
    <col min="15363" max="15363" width="22.85546875" style="3136" customWidth="1"/>
    <col min="15364" max="15365" width="24.42578125" style="3136" customWidth="1"/>
    <col min="15366" max="15616" width="9.140625" style="3136"/>
    <col min="15617" max="15617" width="10.5703125" style="3136" customWidth="1"/>
    <col min="15618" max="15618" width="15" style="3136" customWidth="1"/>
    <col min="15619" max="15619" width="22.85546875" style="3136" customWidth="1"/>
    <col min="15620" max="15621" width="24.42578125" style="3136" customWidth="1"/>
    <col min="15622" max="15872" width="9.140625" style="3136"/>
    <col min="15873" max="15873" width="10.5703125" style="3136" customWidth="1"/>
    <col min="15874" max="15874" width="15" style="3136" customWidth="1"/>
    <col min="15875" max="15875" width="22.85546875" style="3136" customWidth="1"/>
    <col min="15876" max="15877" width="24.42578125" style="3136" customWidth="1"/>
    <col min="15878" max="16128" width="9.140625" style="3136"/>
    <col min="16129" max="16129" width="10.5703125" style="3136" customWidth="1"/>
    <col min="16130" max="16130" width="15" style="3136" customWidth="1"/>
    <col min="16131" max="16131" width="22.85546875" style="3136" customWidth="1"/>
    <col min="16132" max="16133" width="24.42578125" style="3136" customWidth="1"/>
    <col min="16134" max="16384" width="9.140625" style="3136"/>
  </cols>
  <sheetData>
    <row r="1" spans="1:9" s="4643" customFormat="1" ht="21.75" customHeight="1" thickBot="1">
      <c r="A1" s="5995" t="s">
        <v>0</v>
      </c>
      <c r="B1" s="5996"/>
      <c r="C1" s="5997"/>
      <c r="D1" s="5997"/>
      <c r="E1" s="5962" t="s">
        <v>1</v>
      </c>
    </row>
    <row r="2" spans="1:9" ht="17.25" customHeight="1" thickTop="1" thickBot="1">
      <c r="A2" s="7323" t="s">
        <v>4351</v>
      </c>
      <c r="B2" s="7324"/>
      <c r="C2" s="7324"/>
      <c r="D2" s="7324"/>
      <c r="E2" s="7325"/>
    </row>
    <row r="3" spans="1:9" ht="30" customHeight="1" thickBot="1">
      <c r="A3" s="7932" t="s">
        <v>4323</v>
      </c>
      <c r="B3" s="7933"/>
      <c r="C3" s="7933"/>
      <c r="D3" s="7933"/>
      <c r="E3" s="7934"/>
    </row>
    <row r="4" spans="1:9" ht="28.5" customHeight="1" thickBot="1">
      <c r="A4" s="4909" t="s">
        <v>7</v>
      </c>
      <c r="B4" s="4910" t="s">
        <v>2141</v>
      </c>
      <c r="C4" s="4911" t="s">
        <v>5340</v>
      </c>
      <c r="D4" s="4912" t="s">
        <v>5341</v>
      </c>
      <c r="E4" s="4913" t="s">
        <v>4324</v>
      </c>
    </row>
    <row r="5" spans="1:9" ht="14.1" customHeight="1">
      <c r="A5" s="7935">
        <v>2004</v>
      </c>
      <c r="B5" s="5013" t="s">
        <v>8</v>
      </c>
      <c r="C5" s="4914">
        <v>742320205.29999995</v>
      </c>
      <c r="D5" s="4359">
        <v>668083434.70000005</v>
      </c>
      <c r="E5" s="4915">
        <f>D5/C5*100</f>
        <v>89.999360104983538</v>
      </c>
    </row>
    <row r="6" spans="1:9" ht="14.1" customHeight="1">
      <c r="A6" s="7936"/>
      <c r="B6" s="5014" t="s">
        <v>2150</v>
      </c>
      <c r="C6" s="4916">
        <v>667273002.20000005</v>
      </c>
      <c r="D6" s="3015">
        <v>562017122.95000005</v>
      </c>
      <c r="E6" s="4917">
        <f t="shared" ref="E6:E23" si="0">D6/C6*100</f>
        <v>84.225964649705404</v>
      </c>
    </row>
    <row r="7" spans="1:9" ht="14.1" customHeight="1" thickBot="1">
      <c r="A7" s="7937"/>
      <c r="B7" s="5015" t="s">
        <v>2152</v>
      </c>
      <c r="C7" s="4918">
        <v>844610243.04999995</v>
      </c>
      <c r="D7" s="4919">
        <v>739847454.45000005</v>
      </c>
      <c r="E7" s="4920">
        <f t="shared" si="0"/>
        <v>87.596315642385818</v>
      </c>
    </row>
    <row r="8" spans="1:9" ht="14.1" customHeight="1" thickBot="1">
      <c r="A8" s="7929"/>
      <c r="B8" s="7930"/>
      <c r="C8" s="7930"/>
      <c r="D8" s="7930"/>
      <c r="E8" s="7931"/>
    </row>
    <row r="9" spans="1:9" ht="14.1" customHeight="1">
      <c r="A9" s="7938">
        <v>2005</v>
      </c>
      <c r="B9" s="5016" t="s">
        <v>8</v>
      </c>
      <c r="C9" s="4921">
        <v>915997587.25000012</v>
      </c>
      <c r="D9" s="3009">
        <v>809320717.83000004</v>
      </c>
      <c r="E9" s="4922">
        <f t="shared" si="0"/>
        <v>88.354022881188527</v>
      </c>
    </row>
    <row r="10" spans="1:9" ht="14.1" customHeight="1">
      <c r="A10" s="7936"/>
      <c r="B10" s="5014" t="s">
        <v>2150</v>
      </c>
      <c r="C10" s="4916">
        <v>822562820.26999986</v>
      </c>
      <c r="D10" s="3015">
        <v>666264626.1500001</v>
      </c>
      <c r="E10" s="4917">
        <f t="shared" si="0"/>
        <v>80.998631318068064</v>
      </c>
    </row>
    <row r="11" spans="1:9" ht="14.1" customHeight="1" thickBot="1">
      <c r="A11" s="7937"/>
      <c r="B11" s="5015" t="s">
        <v>2152</v>
      </c>
      <c r="C11" s="4918">
        <v>1031123190.3600001</v>
      </c>
      <c r="D11" s="4919">
        <v>879652785.48999989</v>
      </c>
      <c r="E11" s="4920">
        <f t="shared" si="0"/>
        <v>85.310154374753537</v>
      </c>
    </row>
    <row r="12" spans="1:9" ht="14.1" customHeight="1" thickBot="1">
      <c r="A12" s="7929"/>
      <c r="B12" s="7930"/>
      <c r="C12" s="7930"/>
      <c r="D12" s="7930"/>
      <c r="E12" s="7931"/>
    </row>
    <row r="13" spans="1:9" ht="14.1" customHeight="1">
      <c r="A13" s="7938">
        <v>2006</v>
      </c>
      <c r="B13" s="5016" t="s">
        <v>8</v>
      </c>
      <c r="C13" s="4921">
        <v>1082262640.5300002</v>
      </c>
      <c r="D13" s="3009">
        <v>947372739.40999997</v>
      </c>
      <c r="E13" s="4922">
        <f t="shared" si="0"/>
        <v>87.536306246888216</v>
      </c>
      <c r="I13" s="4923"/>
    </row>
    <row r="14" spans="1:9" ht="14.1" customHeight="1">
      <c r="A14" s="7936"/>
      <c r="B14" s="5014" t="s">
        <v>2150</v>
      </c>
      <c r="C14" s="4916">
        <v>995162103.12000012</v>
      </c>
      <c r="D14" s="3015">
        <v>847523686.36999989</v>
      </c>
      <c r="E14" s="4917">
        <f t="shared" si="0"/>
        <v>85.164385150205277</v>
      </c>
      <c r="I14" s="4924"/>
    </row>
    <row r="15" spans="1:9" ht="14.1" customHeight="1" thickBot="1">
      <c r="A15" s="7937"/>
      <c r="B15" s="5015" t="s">
        <v>2152</v>
      </c>
      <c r="C15" s="4918">
        <v>1220495805.3599999</v>
      </c>
      <c r="D15" s="4919">
        <v>1016128895.2000002</v>
      </c>
      <c r="E15" s="4920">
        <f t="shared" si="0"/>
        <v>83.25541888284333</v>
      </c>
    </row>
    <row r="16" spans="1:9" ht="14.1" customHeight="1" thickBot="1">
      <c r="A16" s="7929"/>
      <c r="B16" s="7930"/>
      <c r="C16" s="7930"/>
      <c r="D16" s="7930"/>
      <c r="E16" s="7931"/>
    </row>
    <row r="17" spans="1:5" ht="14.1" customHeight="1">
      <c r="A17" s="7938">
        <v>2007</v>
      </c>
      <c r="B17" s="5016" t="s">
        <v>8</v>
      </c>
      <c r="C17" s="4921">
        <v>1234167596.7799997</v>
      </c>
      <c r="D17" s="3009">
        <v>1071974258.7200004</v>
      </c>
      <c r="E17" s="4922">
        <f t="shared" si="0"/>
        <v>86.858078393633946</v>
      </c>
    </row>
    <row r="18" spans="1:5" ht="14.1" customHeight="1">
      <c r="A18" s="7936"/>
      <c r="B18" s="5014" t="s">
        <v>2150</v>
      </c>
      <c r="C18" s="4916">
        <v>1095540456.1099997</v>
      </c>
      <c r="D18" s="3015">
        <v>930891916.0599997</v>
      </c>
      <c r="E18" s="4917">
        <f t="shared" si="0"/>
        <v>84.971021459615713</v>
      </c>
    </row>
    <row r="19" spans="1:5" ht="14.1" customHeight="1" thickBot="1">
      <c r="A19" s="7942"/>
      <c r="B19" s="5017" t="s">
        <v>2152</v>
      </c>
      <c r="C19" s="4925">
        <v>1495978322.8</v>
      </c>
      <c r="D19" s="4926">
        <v>1223058524.6300004</v>
      </c>
      <c r="E19" s="4927">
        <f t="shared" si="0"/>
        <v>81.756433632060947</v>
      </c>
    </row>
    <row r="20" spans="1:5" ht="14.1" customHeight="1" thickBot="1">
      <c r="A20" s="7939"/>
      <c r="B20" s="7940"/>
      <c r="C20" s="7940"/>
      <c r="D20" s="7940"/>
      <c r="E20" s="7941"/>
    </row>
    <row r="21" spans="1:5" ht="14.1" customHeight="1">
      <c r="A21" s="7938">
        <v>2008</v>
      </c>
      <c r="B21" s="5016" t="s">
        <v>8</v>
      </c>
      <c r="C21" s="3008">
        <v>1453876920.4899998</v>
      </c>
      <c r="D21" s="3009">
        <v>1235831656.2599993</v>
      </c>
      <c r="E21" s="4922">
        <f t="shared" si="0"/>
        <v>85.002494973473219</v>
      </c>
    </row>
    <row r="22" spans="1:5" ht="14.1" customHeight="1">
      <c r="A22" s="7936"/>
      <c r="B22" s="5014" t="s">
        <v>2150</v>
      </c>
      <c r="C22" s="3014">
        <v>1180479438.7499995</v>
      </c>
      <c r="D22" s="3015">
        <v>969195607.63000023</v>
      </c>
      <c r="E22" s="4917">
        <f t="shared" si="0"/>
        <v>82.101862668296349</v>
      </c>
    </row>
    <row r="23" spans="1:5" ht="14.1" customHeight="1" thickBot="1">
      <c r="A23" s="7937"/>
      <c r="B23" s="5015" t="s">
        <v>2152</v>
      </c>
      <c r="C23" s="4928">
        <v>1736492128.1099994</v>
      </c>
      <c r="D23" s="4919">
        <v>1383955273.6799996</v>
      </c>
      <c r="E23" s="4920">
        <f t="shared" si="0"/>
        <v>79.698332706310538</v>
      </c>
    </row>
    <row r="24" spans="1:5" ht="14.1" customHeight="1" thickBot="1">
      <c r="A24" s="7943"/>
      <c r="B24" s="7944"/>
      <c r="C24" s="7944"/>
      <c r="D24" s="7944"/>
      <c r="E24" s="7945"/>
    </row>
    <row r="25" spans="1:5" ht="14.1" customHeight="1">
      <c r="A25" s="7938">
        <v>2009</v>
      </c>
      <c r="B25" s="5016" t="s">
        <v>8</v>
      </c>
      <c r="C25" s="3008">
        <v>1564473678</v>
      </c>
      <c r="D25" s="3009">
        <v>1289998950</v>
      </c>
      <c r="E25" s="4922">
        <f>D25/C25*100</f>
        <v>82.455778460211334</v>
      </c>
    </row>
    <row r="26" spans="1:5" ht="14.1" customHeight="1">
      <c r="A26" s="7936"/>
      <c r="B26" s="5014" t="s">
        <v>2150</v>
      </c>
      <c r="C26" s="3014">
        <v>1254136031</v>
      </c>
      <c r="D26" s="3015">
        <v>978931849</v>
      </c>
      <c r="E26" s="4917">
        <f>D26/C26*100</f>
        <v>78.056273386822113</v>
      </c>
    </row>
    <row r="27" spans="1:5" ht="14.1" customHeight="1" thickBot="1">
      <c r="A27" s="7942"/>
      <c r="B27" s="5017" t="s">
        <v>2152</v>
      </c>
      <c r="C27" s="4929">
        <v>1920468628</v>
      </c>
      <c r="D27" s="4926">
        <v>1523011775</v>
      </c>
      <c r="E27" s="4927">
        <f>D27/C27*100</f>
        <v>79.304173616524182</v>
      </c>
    </row>
    <row r="28" spans="1:5" ht="14.1" customHeight="1" thickBot="1">
      <c r="A28" s="7939"/>
      <c r="B28" s="7940"/>
      <c r="C28" s="7946"/>
      <c r="D28" s="7946"/>
      <c r="E28" s="7947"/>
    </row>
    <row r="29" spans="1:5" ht="14.1" customHeight="1">
      <c r="A29" s="7938">
        <v>2010</v>
      </c>
      <c r="B29" s="5018" t="s">
        <v>8</v>
      </c>
      <c r="C29" s="4930">
        <v>1919685280.3599997</v>
      </c>
      <c r="D29" s="4931">
        <v>1574303643.3300004</v>
      </c>
      <c r="E29" s="4922">
        <f>D29/C29*100</f>
        <v>82.008423955554335</v>
      </c>
    </row>
    <row r="30" spans="1:5" ht="14.1" customHeight="1">
      <c r="A30" s="7936"/>
      <c r="B30" s="5019" t="s">
        <v>2150</v>
      </c>
      <c r="C30" s="4932">
        <v>1569129505.8500001</v>
      </c>
      <c r="D30" s="4933">
        <v>1216173936.48</v>
      </c>
      <c r="E30" s="4917">
        <f>D30/C30*100</f>
        <v>77.50628179164832</v>
      </c>
    </row>
    <row r="31" spans="1:5" ht="14.1" customHeight="1" thickBot="1">
      <c r="A31" s="7942"/>
      <c r="B31" s="5020" t="s">
        <v>2152</v>
      </c>
      <c r="C31" s="4934">
        <v>2286205676.4999995</v>
      </c>
      <c r="D31" s="4935">
        <v>1797461717.75</v>
      </c>
      <c r="E31" s="4927">
        <f>D31/C31*100</f>
        <v>78.622047711025374</v>
      </c>
    </row>
    <row r="32" spans="1:5" ht="14.1" customHeight="1" thickBot="1">
      <c r="A32" s="7948"/>
      <c r="B32" s="7946"/>
      <c r="C32" s="7946"/>
      <c r="D32" s="7946"/>
      <c r="E32" s="7947"/>
    </row>
    <row r="33" spans="1:5" ht="14.1" customHeight="1">
      <c r="A33" s="7938">
        <v>2011</v>
      </c>
      <c r="B33" s="5018" t="s">
        <v>8</v>
      </c>
      <c r="C33" s="4930">
        <v>2386397189.750001</v>
      </c>
      <c r="D33" s="4931">
        <v>1950928219.8600001</v>
      </c>
      <c r="E33" s="4922">
        <f>D33/C33*100</f>
        <v>81.752033074778268</v>
      </c>
    </row>
    <row r="34" spans="1:5" ht="14.1" customHeight="1">
      <c r="A34" s="7936"/>
      <c r="B34" s="5019" t="s">
        <v>2150</v>
      </c>
      <c r="C34" s="4932">
        <v>1942851238.0799997</v>
      </c>
      <c r="D34" s="4933">
        <v>1520928362.3500001</v>
      </c>
      <c r="E34" s="4917">
        <f>D34/C34*100</f>
        <v>78.283315394391181</v>
      </c>
    </row>
    <row r="35" spans="1:5" ht="14.1" customHeight="1" thickBot="1">
      <c r="A35" s="7942"/>
      <c r="B35" s="5020" t="s">
        <v>2152</v>
      </c>
      <c r="C35" s="4934">
        <v>2909432715.2600012</v>
      </c>
      <c r="D35" s="4935">
        <v>2295923400.1299996</v>
      </c>
      <c r="E35" s="4927">
        <f>D35/C35*100</f>
        <v>78.913094916677764</v>
      </c>
    </row>
    <row r="36" spans="1:5" ht="14.1" customHeight="1" thickBot="1">
      <c r="A36" s="7939"/>
      <c r="B36" s="7940"/>
      <c r="C36" s="7940"/>
      <c r="D36" s="7940"/>
      <c r="E36" s="7941"/>
    </row>
    <row r="37" spans="1:5" ht="14.1" customHeight="1">
      <c r="A37" s="7938">
        <v>2012</v>
      </c>
      <c r="B37" s="5018" t="s">
        <v>8</v>
      </c>
      <c r="C37" s="3008">
        <v>2561726399.3800006</v>
      </c>
      <c r="D37" s="3009">
        <v>2128975073.8099997</v>
      </c>
      <c r="E37" s="4922">
        <f>D37/C37*100</f>
        <v>83.107043528351156</v>
      </c>
    </row>
    <row r="38" spans="1:5" ht="14.1" customHeight="1">
      <c r="A38" s="7936"/>
      <c r="B38" s="5019" t="s">
        <v>2150</v>
      </c>
      <c r="C38" s="3014">
        <v>2130611076.3600004</v>
      </c>
      <c r="D38" s="3015">
        <v>1669063833.78</v>
      </c>
      <c r="E38" s="4917">
        <f>D38/C38*100</f>
        <v>78.337330181887467</v>
      </c>
    </row>
    <row r="39" spans="1:5" ht="14.1" customHeight="1" thickBot="1">
      <c r="A39" s="7942"/>
      <c r="B39" s="5020" t="s">
        <v>2152</v>
      </c>
      <c r="C39" s="4929">
        <v>3247701096.1200013</v>
      </c>
      <c r="D39" s="4926">
        <v>2561001688.6100011</v>
      </c>
      <c r="E39" s="4927">
        <f>D39/C39*100</f>
        <v>78.855831026740915</v>
      </c>
    </row>
    <row r="40" spans="1:5" ht="14.1" customHeight="1" thickBot="1">
      <c r="A40" s="7939"/>
      <c r="B40" s="7940"/>
      <c r="C40" s="7940"/>
      <c r="D40" s="7940"/>
      <c r="E40" s="7941"/>
    </row>
    <row r="41" spans="1:5" ht="14.1" customHeight="1">
      <c r="A41" s="7938">
        <v>2013</v>
      </c>
      <c r="B41" s="5018" t="s">
        <v>8</v>
      </c>
      <c r="C41" s="3008">
        <v>2942129863.8099995</v>
      </c>
      <c r="D41" s="3009">
        <v>2445577586.5599995</v>
      </c>
      <c r="E41" s="4922">
        <f>D41/C41*100</f>
        <v>83.122693414797993</v>
      </c>
    </row>
    <row r="42" spans="1:5" ht="14.1" customHeight="1">
      <c r="A42" s="7936"/>
      <c r="B42" s="5019" t="s">
        <v>2150</v>
      </c>
      <c r="C42" s="3014">
        <v>2402237101.5500011</v>
      </c>
      <c r="D42" s="3015">
        <v>1845431343.2499995</v>
      </c>
      <c r="E42" s="4917">
        <f>D42/C42*100</f>
        <v>76.821365470513612</v>
      </c>
    </row>
    <row r="43" spans="1:5" ht="14.1" customHeight="1" thickBot="1">
      <c r="A43" s="7952"/>
      <c r="B43" s="5021" t="s">
        <v>2152</v>
      </c>
      <c r="C43" s="4285">
        <v>3691638320.7799973</v>
      </c>
      <c r="D43" s="4286">
        <v>2870539173.6199994</v>
      </c>
      <c r="E43" s="4936">
        <f>D43/C43*100</f>
        <v>77.757865863021223</v>
      </c>
    </row>
    <row r="44" spans="1:5" ht="14.1" customHeight="1" thickTop="1">
      <c r="A44" s="5998"/>
      <c r="B44" s="5999"/>
      <c r="C44" s="4287"/>
      <c r="D44" s="4287"/>
      <c r="E44" s="4937"/>
    </row>
    <row r="45" spans="1:5" ht="14.1" customHeight="1">
      <c r="A45" s="7953" t="s">
        <v>4325</v>
      </c>
      <c r="B45" s="7953"/>
      <c r="C45" s="7953"/>
      <c r="D45" s="7953"/>
      <c r="E45" s="7953"/>
    </row>
    <row r="46" spans="1:5" ht="14.1" customHeight="1">
      <c r="A46" s="7954" t="s">
        <v>4326</v>
      </c>
      <c r="B46" s="7954"/>
      <c r="C46" s="7954"/>
      <c r="D46" s="7954"/>
      <c r="E46" s="7954"/>
    </row>
    <row r="47" spans="1:5" ht="14.1" customHeight="1">
      <c r="A47" s="7949" t="s">
        <v>4327</v>
      </c>
      <c r="B47" s="7949"/>
      <c r="C47" s="7949"/>
      <c r="D47" s="7949"/>
      <c r="E47" s="7949"/>
    </row>
    <row r="48" spans="1:5" ht="14.1" customHeight="1">
      <c r="A48" s="7350" t="s">
        <v>4328</v>
      </c>
      <c r="B48" s="7350"/>
      <c r="C48" s="7350"/>
      <c r="D48" s="7350"/>
      <c r="E48" s="7350"/>
    </row>
    <row r="49" spans="1:10" ht="14.1" customHeight="1">
      <c r="A49" s="7950" t="s">
        <v>4329</v>
      </c>
      <c r="B49" s="7951"/>
      <c r="C49" s="7951"/>
      <c r="D49" s="7951"/>
      <c r="E49" s="7951"/>
    </row>
    <row r="50" spans="1:10">
      <c r="A50" s="3307"/>
      <c r="B50" s="3136"/>
      <c r="I50" s="4923"/>
      <c r="J50" s="4202"/>
    </row>
    <row r="51" spans="1:10">
      <c r="B51" s="3136"/>
      <c r="I51" s="4924"/>
      <c r="J51" s="4202"/>
    </row>
    <row r="52" spans="1:10" ht="18.75" customHeight="1">
      <c r="B52" s="3136"/>
      <c r="C52" s="4327" t="s">
        <v>3</v>
      </c>
      <c r="J52" s="4923"/>
    </row>
    <row r="55" spans="1:10">
      <c r="C55" s="4938"/>
    </row>
    <row r="56" spans="1:10">
      <c r="C56" s="4938"/>
    </row>
    <row r="57" spans="1:10">
      <c r="C57" s="4938"/>
    </row>
  </sheetData>
  <mergeCells count="26">
    <mergeCell ref="A47:E47"/>
    <mergeCell ref="A48:E48"/>
    <mergeCell ref="A49:E49"/>
    <mergeCell ref="A37:A39"/>
    <mergeCell ref="A40:E40"/>
    <mergeCell ref="A41:A43"/>
    <mergeCell ref="A45:E45"/>
    <mergeCell ref="A46:E46"/>
    <mergeCell ref="A36:E36"/>
    <mergeCell ref="A13:A15"/>
    <mergeCell ref="A16:E16"/>
    <mergeCell ref="A17:A19"/>
    <mergeCell ref="A20:E20"/>
    <mergeCell ref="A21:A23"/>
    <mergeCell ref="A24:E24"/>
    <mergeCell ref="A25:A27"/>
    <mergeCell ref="A28:E28"/>
    <mergeCell ref="A29:A31"/>
    <mergeCell ref="A32:E32"/>
    <mergeCell ref="A33:A35"/>
    <mergeCell ref="A12:E12"/>
    <mergeCell ref="A2:E2"/>
    <mergeCell ref="A3:E3"/>
    <mergeCell ref="A5:A7"/>
    <mergeCell ref="A8:E8"/>
    <mergeCell ref="A9:A11"/>
  </mergeCells>
  <hyperlinks>
    <hyperlink ref="A1" r:id="rId1"/>
  </hyperlinks>
  <pageMargins left="0.74803149606299213" right="0.74803149606299213" top="0.98425196850393704" bottom="0.98425196850393704" header="0.51181102362204722" footer="0.51181102362204722"/>
  <pageSetup paperSize="9" scale="64" fitToHeight="0" orientation="landscape" r:id="rId2"/>
  <headerFooter alignWithMargins="0">
    <oddFooter>&amp;R283</oddFoot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5">
    <pageSetUpPr fitToPage="1"/>
  </sheetPr>
  <dimension ref="A1:AE22"/>
  <sheetViews>
    <sheetView view="pageBreakPreview" zoomScale="60" zoomScaleNormal="100" workbookViewId="0">
      <selection activeCell="H15" sqref="H15"/>
    </sheetView>
  </sheetViews>
  <sheetFormatPr defaultRowHeight="12.75"/>
  <cols>
    <col min="1" max="1" width="20.5703125" style="152" customWidth="1"/>
    <col min="2" max="4" width="11.7109375" style="152" customWidth="1"/>
    <col min="5" max="5" width="11.5703125" style="152" customWidth="1"/>
    <col min="6" max="10" width="11.7109375" style="152" customWidth="1"/>
    <col min="11" max="16384" width="9.140625" style="152"/>
  </cols>
  <sheetData>
    <row r="1" spans="1:10" ht="13.5" thickBot="1">
      <c r="A1" s="1" t="s">
        <v>0</v>
      </c>
      <c r="J1" s="178" t="s">
        <v>1</v>
      </c>
    </row>
    <row r="2" spans="1:10" ht="27.75" customHeight="1" thickTop="1">
      <c r="A2" s="6282" t="s">
        <v>713</v>
      </c>
      <c r="B2" s="6283"/>
      <c r="C2" s="6283"/>
      <c r="D2" s="6283"/>
      <c r="E2" s="6283"/>
      <c r="F2" s="6283"/>
      <c r="G2" s="6283"/>
      <c r="H2" s="6283"/>
      <c r="I2" s="6283"/>
      <c r="J2" s="6284"/>
    </row>
    <row r="3" spans="1:10" ht="36.75" customHeight="1" thickBot="1">
      <c r="A3" s="6285" t="s">
        <v>454</v>
      </c>
      <c r="B3" s="6286"/>
      <c r="C3" s="6286"/>
      <c r="D3" s="6286"/>
      <c r="E3" s="6286"/>
      <c r="F3" s="6286"/>
      <c r="G3" s="6286"/>
      <c r="H3" s="6286"/>
      <c r="I3" s="6286"/>
      <c r="J3" s="6287"/>
    </row>
    <row r="4" spans="1:10" ht="24" customHeight="1" thickBot="1">
      <c r="A4" s="6376" t="s">
        <v>12</v>
      </c>
      <c r="B4" s="6288" t="s">
        <v>2</v>
      </c>
      <c r="C4" s="6289"/>
      <c r="D4" s="6289"/>
      <c r="E4" s="6288" t="s">
        <v>455</v>
      </c>
      <c r="F4" s="6289"/>
      <c r="G4" s="6289"/>
      <c r="H4" s="6288" t="s">
        <v>456</v>
      </c>
      <c r="I4" s="6289"/>
      <c r="J4" s="6290"/>
    </row>
    <row r="5" spans="1:10" ht="24.75" customHeight="1" thickBot="1">
      <c r="A5" s="6377"/>
      <c r="B5" s="181" t="s">
        <v>78</v>
      </c>
      <c r="C5" s="182" t="s">
        <v>364</v>
      </c>
      <c r="D5" s="182" t="s">
        <v>366</v>
      </c>
      <c r="E5" s="181" t="s">
        <v>78</v>
      </c>
      <c r="F5" s="182" t="s">
        <v>364</v>
      </c>
      <c r="G5" s="182" t="s">
        <v>366</v>
      </c>
      <c r="H5" s="181" t="s">
        <v>78</v>
      </c>
      <c r="I5" s="182" t="s">
        <v>364</v>
      </c>
      <c r="J5" s="454" t="s">
        <v>366</v>
      </c>
    </row>
    <row r="6" spans="1:10" ht="19.5" customHeight="1">
      <c r="A6" s="455">
        <v>2007</v>
      </c>
      <c r="B6" s="456">
        <v>1165088</v>
      </c>
      <c r="C6" s="457">
        <v>584656</v>
      </c>
      <c r="D6" s="458">
        <v>580432</v>
      </c>
      <c r="E6" s="456">
        <v>895253</v>
      </c>
      <c r="F6" s="457">
        <v>449443</v>
      </c>
      <c r="G6" s="458">
        <v>445810</v>
      </c>
      <c r="H6" s="456">
        <v>269835</v>
      </c>
      <c r="I6" s="457">
        <v>135213</v>
      </c>
      <c r="J6" s="459">
        <v>134622</v>
      </c>
    </row>
    <row r="7" spans="1:10" ht="19.5" customHeight="1">
      <c r="A7" s="460">
        <v>2008</v>
      </c>
      <c r="B7" s="461">
        <v>1184386</v>
      </c>
      <c r="C7" s="462">
        <v>595275</v>
      </c>
      <c r="D7" s="463">
        <v>589111</v>
      </c>
      <c r="E7" s="461">
        <v>1001449</v>
      </c>
      <c r="F7" s="462">
        <v>503356</v>
      </c>
      <c r="G7" s="463">
        <v>498093</v>
      </c>
      <c r="H7" s="461">
        <v>182937</v>
      </c>
      <c r="I7" s="462">
        <v>91919</v>
      </c>
      <c r="J7" s="464">
        <v>91018</v>
      </c>
    </row>
    <row r="8" spans="1:10" ht="19.5" customHeight="1">
      <c r="A8" s="460">
        <v>2009</v>
      </c>
      <c r="B8" s="461">
        <v>1205872</v>
      </c>
      <c r="C8" s="462">
        <v>607022</v>
      </c>
      <c r="D8" s="465" t="s">
        <v>457</v>
      </c>
      <c r="E8" s="461">
        <v>1027279</v>
      </c>
      <c r="F8" s="462">
        <v>517293</v>
      </c>
      <c r="G8" s="463">
        <v>509986</v>
      </c>
      <c r="H8" s="461">
        <v>178593</v>
      </c>
      <c r="I8" s="462">
        <v>89729</v>
      </c>
      <c r="J8" s="464">
        <v>88864</v>
      </c>
    </row>
    <row r="9" spans="1:10" ht="19.5" customHeight="1">
      <c r="A9" s="460">
        <v>2010</v>
      </c>
      <c r="B9" s="461">
        <v>1234651</v>
      </c>
      <c r="C9" s="462">
        <v>621667</v>
      </c>
      <c r="D9" s="463">
        <v>612984</v>
      </c>
      <c r="E9" s="461">
        <v>1064164</v>
      </c>
      <c r="F9" s="462">
        <v>536134</v>
      </c>
      <c r="G9" s="465" t="s">
        <v>458</v>
      </c>
      <c r="H9" s="461">
        <v>170487</v>
      </c>
      <c r="I9" s="462">
        <v>85533</v>
      </c>
      <c r="J9" s="464">
        <v>84954</v>
      </c>
    </row>
    <row r="10" spans="1:10" ht="19.5" customHeight="1">
      <c r="A10" s="460">
        <v>2011</v>
      </c>
      <c r="B10" s="461">
        <v>1255349</v>
      </c>
      <c r="C10" s="462">
        <v>631165</v>
      </c>
      <c r="D10" s="463">
        <v>624184</v>
      </c>
      <c r="E10" s="461">
        <v>1090530</v>
      </c>
      <c r="F10" s="466" t="s">
        <v>459</v>
      </c>
      <c r="G10" s="465" t="s">
        <v>460</v>
      </c>
      <c r="H10" s="461">
        <v>164819</v>
      </c>
      <c r="I10" s="462">
        <v>82975</v>
      </c>
      <c r="J10" s="464">
        <v>81844</v>
      </c>
    </row>
    <row r="11" spans="1:10" ht="19.5" customHeight="1">
      <c r="A11" s="460">
        <v>2012</v>
      </c>
      <c r="B11" s="461">
        <v>1274968</v>
      </c>
      <c r="C11" s="462">
        <v>640095</v>
      </c>
      <c r="D11" s="463">
        <v>634873</v>
      </c>
      <c r="E11" s="461">
        <v>1116393</v>
      </c>
      <c r="F11" s="462">
        <v>560066</v>
      </c>
      <c r="G11" s="463">
        <v>556327</v>
      </c>
      <c r="H11" s="461">
        <v>158575</v>
      </c>
      <c r="I11" s="462">
        <v>80029</v>
      </c>
      <c r="J11" s="464">
        <v>78546</v>
      </c>
    </row>
    <row r="12" spans="1:10" ht="19.5" customHeight="1" thickBot="1">
      <c r="A12" s="467">
        <v>2013</v>
      </c>
      <c r="B12" s="468">
        <v>1295355</v>
      </c>
      <c r="C12" s="469">
        <v>649851</v>
      </c>
      <c r="D12" s="470">
        <v>645504</v>
      </c>
      <c r="E12" s="468">
        <v>1295355</v>
      </c>
      <c r="F12" s="469">
        <v>649851</v>
      </c>
      <c r="G12" s="470">
        <v>645504</v>
      </c>
      <c r="H12" s="471">
        <v>0</v>
      </c>
      <c r="I12" s="472">
        <v>0</v>
      </c>
      <c r="J12" s="473">
        <v>0</v>
      </c>
    </row>
    <row r="13" spans="1:10" ht="19.5" customHeight="1" thickTop="1">
      <c r="B13" s="800"/>
      <c r="C13" s="800"/>
      <c r="D13" s="800"/>
      <c r="E13" s="800"/>
      <c r="F13" s="800"/>
      <c r="G13" s="800"/>
      <c r="H13" s="801"/>
      <c r="I13" s="801"/>
      <c r="J13" s="801"/>
    </row>
    <row r="14" spans="1:10" ht="19.5" customHeight="1">
      <c r="A14" s="6375" t="s">
        <v>731</v>
      </c>
      <c r="B14" s="6375"/>
      <c r="C14" s="6375"/>
      <c r="D14" s="800"/>
      <c r="E14" s="800"/>
      <c r="F14" s="800"/>
      <c r="G14" s="800"/>
      <c r="H14" s="801"/>
      <c r="I14" s="801"/>
      <c r="J14" s="801"/>
    </row>
    <row r="15" spans="1:10" ht="17.25" customHeight="1">
      <c r="A15" s="6375" t="s">
        <v>726</v>
      </c>
      <c r="B15" s="6375"/>
      <c r="C15" s="6375"/>
      <c r="D15" s="6375"/>
      <c r="E15" s="800"/>
      <c r="F15" s="800"/>
      <c r="G15" s="800"/>
      <c r="H15" s="801"/>
      <c r="I15" s="801"/>
      <c r="J15" s="801"/>
    </row>
    <row r="16" spans="1:10" ht="17.25" customHeight="1">
      <c r="A16" s="802" t="s">
        <v>732</v>
      </c>
      <c r="B16" s="800"/>
      <c r="C16" s="800"/>
      <c r="D16" s="800"/>
      <c r="E16" s="800"/>
      <c r="F16" s="800"/>
      <c r="G16" s="800"/>
      <c r="H16" s="801"/>
      <c r="I16" s="801"/>
      <c r="J16" s="801"/>
    </row>
    <row r="17" spans="1:31" ht="19.5" customHeight="1">
      <c r="A17" s="799"/>
      <c r="B17" s="800"/>
      <c r="C17" s="800"/>
      <c r="D17" s="800"/>
      <c r="E17" s="800"/>
      <c r="F17" s="800"/>
      <c r="G17" s="800"/>
      <c r="H17" s="801"/>
      <c r="I17" s="801"/>
      <c r="J17" s="801"/>
    </row>
    <row r="18" spans="1:31" ht="19.5" customHeight="1">
      <c r="A18" s="799"/>
      <c r="B18" s="800"/>
      <c r="C18" s="800"/>
      <c r="D18" s="800"/>
      <c r="E18" s="800"/>
      <c r="F18" s="800"/>
      <c r="G18" s="800"/>
      <c r="H18" s="801"/>
      <c r="I18" s="801"/>
      <c r="J18" s="801"/>
    </row>
    <row r="19" spans="1:31" ht="19.5" customHeight="1">
      <c r="A19" s="799"/>
      <c r="B19" s="800"/>
      <c r="C19" s="800"/>
      <c r="D19" s="800"/>
      <c r="E19" s="800"/>
      <c r="F19" s="800"/>
      <c r="G19" s="800"/>
      <c r="H19" s="801"/>
      <c r="I19" s="801"/>
      <c r="J19" s="801"/>
    </row>
    <row r="20" spans="1:31" ht="12.75" customHeight="1">
      <c r="K20" s="153"/>
      <c r="L20" s="153"/>
      <c r="M20" s="153"/>
      <c r="N20" s="153"/>
      <c r="O20" s="153"/>
      <c r="P20" s="153"/>
      <c r="Q20" s="153"/>
      <c r="R20" s="153"/>
      <c r="S20" s="153"/>
      <c r="T20" s="153"/>
      <c r="U20" s="153"/>
      <c r="V20" s="153"/>
      <c r="W20" s="153"/>
      <c r="X20" s="153"/>
      <c r="Y20" s="153"/>
      <c r="Z20" s="153"/>
      <c r="AA20" s="153"/>
      <c r="AB20" s="153"/>
      <c r="AC20" s="153"/>
      <c r="AD20" s="153"/>
      <c r="AE20" s="153"/>
    </row>
    <row r="21" spans="1:31" ht="12.75" customHeight="1">
      <c r="K21" s="153"/>
      <c r="L21" s="153"/>
      <c r="M21" s="153"/>
      <c r="N21" s="153"/>
      <c r="O21" s="153"/>
      <c r="P21" s="153"/>
      <c r="Q21" s="153"/>
      <c r="R21" s="153"/>
      <c r="S21" s="153"/>
      <c r="T21" s="153"/>
      <c r="U21" s="153"/>
      <c r="V21" s="153"/>
      <c r="W21" s="153"/>
      <c r="X21" s="153"/>
      <c r="Y21" s="153"/>
      <c r="Z21" s="153"/>
      <c r="AA21" s="153"/>
      <c r="AB21" s="153"/>
      <c r="AC21" s="153"/>
      <c r="AD21" s="153"/>
      <c r="AE21" s="153"/>
    </row>
    <row r="22" spans="1:31" ht="12.75" customHeight="1"/>
  </sheetData>
  <mergeCells count="8">
    <mergeCell ref="A14:C14"/>
    <mergeCell ref="A15:D15"/>
    <mergeCell ref="A2:J2"/>
    <mergeCell ref="A3:J3"/>
    <mergeCell ref="A4:A5"/>
    <mergeCell ref="B4:D4"/>
    <mergeCell ref="E4:G4"/>
    <mergeCell ref="H4:J4"/>
  </mergeCells>
  <hyperlinks>
    <hyperlink ref="A1" r:id="rId1"/>
  </hyperlinks>
  <pageMargins left="0.70866141732283472" right="0.70866141732283472" top="0.74803149606299213" bottom="0.74803149606299213" header="0.31496062992125984" footer="0.31496062992125984"/>
  <pageSetup paperSize="9" orientation="landscape" r:id="rId2"/>
  <headerFooter>
    <oddFooter>&amp;R23</oddFooter>
  </headerFooter>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74">
    <pageSetUpPr fitToPage="1"/>
  </sheetPr>
  <dimension ref="A1:X27"/>
  <sheetViews>
    <sheetView view="pageBreakPreview" zoomScale="60" zoomScaleNormal="100" workbookViewId="0">
      <selection activeCell="Z12" sqref="Z12"/>
    </sheetView>
  </sheetViews>
  <sheetFormatPr defaultRowHeight="12.75"/>
  <cols>
    <col min="1" max="1" width="10.7109375" style="3062" customWidth="1"/>
    <col min="2" max="3" width="7.7109375" style="3062" customWidth="1"/>
    <col min="4" max="4" width="8.28515625" style="3062" customWidth="1"/>
    <col min="5" max="5" width="7.7109375" style="3062" customWidth="1"/>
    <col min="6" max="6" width="8.5703125" style="3062" customWidth="1"/>
    <col min="7" max="7" width="7.7109375" style="3062" customWidth="1"/>
    <col min="8" max="8" width="8.7109375" style="3062" customWidth="1"/>
    <col min="9" max="9" width="7.7109375" style="3062" customWidth="1"/>
    <col min="10" max="10" width="7.5703125" style="3062" customWidth="1"/>
    <col min="11" max="11" width="7.7109375" style="3062" customWidth="1"/>
    <col min="12" max="12" width="8.7109375" style="3062" customWidth="1"/>
    <col min="13" max="13" width="7.7109375" style="3062" customWidth="1"/>
    <col min="14" max="14" width="9" style="3062" customWidth="1"/>
    <col min="15" max="15" width="7.7109375" style="3062" customWidth="1"/>
    <col min="16" max="16" width="8.7109375" style="3062" customWidth="1"/>
    <col min="17" max="17" width="7.7109375" style="3062" customWidth="1"/>
    <col min="18" max="18" width="8.7109375" style="3062" customWidth="1"/>
    <col min="19" max="19" width="7.7109375" style="3062" customWidth="1"/>
    <col min="20" max="20" width="8.7109375" style="3062" customWidth="1"/>
    <col min="21" max="21" width="7.7109375" style="3062" customWidth="1"/>
    <col min="22" max="22" width="8.7109375" style="3062" customWidth="1"/>
    <col min="23" max="23" width="7.7109375" style="3062" customWidth="1"/>
    <col min="24" max="24" width="8.7109375" style="3062" customWidth="1"/>
    <col min="25" max="256" width="9.140625" style="3062"/>
    <col min="257" max="257" width="14.140625" style="3062" customWidth="1"/>
    <col min="258" max="259" width="10.85546875" style="3062" customWidth="1"/>
    <col min="260" max="260" width="12.42578125" style="3062" customWidth="1"/>
    <col min="261" max="261" width="10.85546875" style="3062" customWidth="1"/>
    <col min="262" max="262" width="11.7109375" style="3062" customWidth="1"/>
    <col min="263" max="263" width="10.85546875" style="3062" customWidth="1"/>
    <col min="264" max="264" width="12.28515625" style="3062" customWidth="1"/>
    <col min="265" max="265" width="10.85546875" style="3062" customWidth="1"/>
    <col min="266" max="266" width="12" style="3062" customWidth="1"/>
    <col min="267" max="267" width="10.85546875" style="3062" customWidth="1"/>
    <col min="268" max="268" width="11.28515625" style="3062" customWidth="1"/>
    <col min="269" max="269" width="10.85546875" style="3062" customWidth="1"/>
    <col min="270" max="270" width="12" style="3062" customWidth="1"/>
    <col min="271" max="271" width="10" style="3062" customWidth="1"/>
    <col min="272" max="272" width="11" style="3062" customWidth="1"/>
    <col min="273" max="273" width="9.7109375" style="3062" customWidth="1"/>
    <col min="274" max="274" width="11" style="3062" customWidth="1"/>
    <col min="275" max="275" width="9.5703125" style="3062" customWidth="1"/>
    <col min="276" max="276" width="10.85546875" style="3062" customWidth="1"/>
    <col min="277" max="277" width="9.5703125" style="3062" customWidth="1"/>
    <col min="278" max="278" width="10.85546875" style="3062" customWidth="1"/>
    <col min="279" max="279" width="9.140625" style="3062"/>
    <col min="280" max="280" width="11.42578125" style="3062" customWidth="1"/>
    <col min="281" max="512" width="9.140625" style="3062"/>
    <col min="513" max="513" width="14.140625" style="3062" customWidth="1"/>
    <col min="514" max="515" width="10.85546875" style="3062" customWidth="1"/>
    <col min="516" max="516" width="12.42578125" style="3062" customWidth="1"/>
    <col min="517" max="517" width="10.85546875" style="3062" customWidth="1"/>
    <col min="518" max="518" width="11.7109375" style="3062" customWidth="1"/>
    <col min="519" max="519" width="10.85546875" style="3062" customWidth="1"/>
    <col min="520" max="520" width="12.28515625" style="3062" customWidth="1"/>
    <col min="521" max="521" width="10.85546875" style="3062" customWidth="1"/>
    <col min="522" max="522" width="12" style="3062" customWidth="1"/>
    <col min="523" max="523" width="10.85546875" style="3062" customWidth="1"/>
    <col min="524" max="524" width="11.28515625" style="3062" customWidth="1"/>
    <col min="525" max="525" width="10.85546875" style="3062" customWidth="1"/>
    <col min="526" max="526" width="12" style="3062" customWidth="1"/>
    <col min="527" max="527" width="10" style="3062" customWidth="1"/>
    <col min="528" max="528" width="11" style="3062" customWidth="1"/>
    <col min="529" max="529" width="9.7109375" style="3062" customWidth="1"/>
    <col min="530" max="530" width="11" style="3062" customWidth="1"/>
    <col min="531" max="531" width="9.5703125" style="3062" customWidth="1"/>
    <col min="532" max="532" width="10.85546875" style="3062" customWidth="1"/>
    <col min="533" max="533" width="9.5703125" style="3062" customWidth="1"/>
    <col min="534" max="534" width="10.85546875" style="3062" customWidth="1"/>
    <col min="535" max="535" width="9.140625" style="3062"/>
    <col min="536" max="536" width="11.42578125" style="3062" customWidth="1"/>
    <col min="537" max="768" width="9.140625" style="3062"/>
    <col min="769" max="769" width="14.140625" style="3062" customWidth="1"/>
    <col min="770" max="771" width="10.85546875" style="3062" customWidth="1"/>
    <col min="772" max="772" width="12.42578125" style="3062" customWidth="1"/>
    <col min="773" max="773" width="10.85546875" style="3062" customWidth="1"/>
    <col min="774" max="774" width="11.7109375" style="3062" customWidth="1"/>
    <col min="775" max="775" width="10.85546875" style="3062" customWidth="1"/>
    <col min="776" max="776" width="12.28515625" style="3062" customWidth="1"/>
    <col min="777" max="777" width="10.85546875" style="3062" customWidth="1"/>
    <col min="778" max="778" width="12" style="3062" customWidth="1"/>
    <col min="779" max="779" width="10.85546875" style="3062" customWidth="1"/>
    <col min="780" max="780" width="11.28515625" style="3062" customWidth="1"/>
    <col min="781" max="781" width="10.85546875" style="3062" customWidth="1"/>
    <col min="782" max="782" width="12" style="3062" customWidth="1"/>
    <col min="783" max="783" width="10" style="3062" customWidth="1"/>
    <col min="784" max="784" width="11" style="3062" customWidth="1"/>
    <col min="785" max="785" width="9.7109375" style="3062" customWidth="1"/>
    <col min="786" max="786" width="11" style="3062" customWidth="1"/>
    <col min="787" max="787" width="9.5703125" style="3062" customWidth="1"/>
    <col min="788" max="788" width="10.85546875" style="3062" customWidth="1"/>
    <col min="789" max="789" width="9.5703125" style="3062" customWidth="1"/>
    <col min="790" max="790" width="10.85546875" style="3062" customWidth="1"/>
    <col min="791" max="791" width="9.140625" style="3062"/>
    <col min="792" max="792" width="11.42578125" style="3062" customWidth="1"/>
    <col min="793" max="1024" width="9.140625" style="3062"/>
    <col min="1025" max="1025" width="14.140625" style="3062" customWidth="1"/>
    <col min="1026" max="1027" width="10.85546875" style="3062" customWidth="1"/>
    <col min="1028" max="1028" width="12.42578125" style="3062" customWidth="1"/>
    <col min="1029" max="1029" width="10.85546875" style="3062" customWidth="1"/>
    <col min="1030" max="1030" width="11.7109375" style="3062" customWidth="1"/>
    <col min="1031" max="1031" width="10.85546875" style="3062" customWidth="1"/>
    <col min="1032" max="1032" width="12.28515625" style="3062" customWidth="1"/>
    <col min="1033" max="1033" width="10.85546875" style="3062" customWidth="1"/>
    <col min="1034" max="1034" width="12" style="3062" customWidth="1"/>
    <col min="1035" max="1035" width="10.85546875" style="3062" customWidth="1"/>
    <col min="1036" max="1036" width="11.28515625" style="3062" customWidth="1"/>
    <col min="1037" max="1037" width="10.85546875" style="3062" customWidth="1"/>
    <col min="1038" max="1038" width="12" style="3062" customWidth="1"/>
    <col min="1039" max="1039" width="10" style="3062" customWidth="1"/>
    <col min="1040" max="1040" width="11" style="3062" customWidth="1"/>
    <col min="1041" max="1041" width="9.7109375" style="3062" customWidth="1"/>
    <col min="1042" max="1042" width="11" style="3062" customWidth="1"/>
    <col min="1043" max="1043" width="9.5703125" style="3062" customWidth="1"/>
    <col min="1044" max="1044" width="10.85546875" style="3062" customWidth="1"/>
    <col min="1045" max="1045" width="9.5703125" style="3062" customWidth="1"/>
    <col min="1046" max="1046" width="10.85546875" style="3062" customWidth="1"/>
    <col min="1047" max="1047" width="9.140625" style="3062"/>
    <col min="1048" max="1048" width="11.42578125" style="3062" customWidth="1"/>
    <col min="1049" max="1280" width="9.140625" style="3062"/>
    <col min="1281" max="1281" width="14.140625" style="3062" customWidth="1"/>
    <col min="1282" max="1283" width="10.85546875" style="3062" customWidth="1"/>
    <col min="1284" max="1284" width="12.42578125" style="3062" customWidth="1"/>
    <col min="1285" max="1285" width="10.85546875" style="3062" customWidth="1"/>
    <col min="1286" max="1286" width="11.7109375" style="3062" customWidth="1"/>
    <col min="1287" max="1287" width="10.85546875" style="3062" customWidth="1"/>
    <col min="1288" max="1288" width="12.28515625" style="3062" customWidth="1"/>
    <col min="1289" max="1289" width="10.85546875" style="3062" customWidth="1"/>
    <col min="1290" max="1290" width="12" style="3062" customWidth="1"/>
    <col min="1291" max="1291" width="10.85546875" style="3062" customWidth="1"/>
    <col min="1292" max="1292" width="11.28515625" style="3062" customWidth="1"/>
    <col min="1293" max="1293" width="10.85546875" style="3062" customWidth="1"/>
    <col min="1294" max="1294" width="12" style="3062" customWidth="1"/>
    <col min="1295" max="1295" width="10" style="3062" customWidth="1"/>
    <col min="1296" max="1296" width="11" style="3062" customWidth="1"/>
    <col min="1297" max="1297" width="9.7109375" style="3062" customWidth="1"/>
    <col min="1298" max="1298" width="11" style="3062" customWidth="1"/>
    <col min="1299" max="1299" width="9.5703125" style="3062" customWidth="1"/>
    <col min="1300" max="1300" width="10.85546875" style="3062" customWidth="1"/>
    <col min="1301" max="1301" width="9.5703125" style="3062" customWidth="1"/>
    <col min="1302" max="1302" width="10.85546875" style="3062" customWidth="1"/>
    <col min="1303" max="1303" width="9.140625" style="3062"/>
    <col min="1304" max="1304" width="11.42578125" style="3062" customWidth="1"/>
    <col min="1305" max="1536" width="9.140625" style="3062"/>
    <col min="1537" max="1537" width="14.140625" style="3062" customWidth="1"/>
    <col min="1538" max="1539" width="10.85546875" style="3062" customWidth="1"/>
    <col min="1540" max="1540" width="12.42578125" style="3062" customWidth="1"/>
    <col min="1541" max="1541" width="10.85546875" style="3062" customWidth="1"/>
    <col min="1542" max="1542" width="11.7109375" style="3062" customWidth="1"/>
    <col min="1543" max="1543" width="10.85546875" style="3062" customWidth="1"/>
    <col min="1544" max="1544" width="12.28515625" style="3062" customWidth="1"/>
    <col min="1545" max="1545" width="10.85546875" style="3062" customWidth="1"/>
    <col min="1546" max="1546" width="12" style="3062" customWidth="1"/>
    <col min="1547" max="1547" width="10.85546875" style="3062" customWidth="1"/>
    <col min="1548" max="1548" width="11.28515625" style="3062" customWidth="1"/>
    <col min="1549" max="1549" width="10.85546875" style="3062" customWidth="1"/>
    <col min="1550" max="1550" width="12" style="3062" customWidth="1"/>
    <col min="1551" max="1551" width="10" style="3062" customWidth="1"/>
    <col min="1552" max="1552" width="11" style="3062" customWidth="1"/>
    <col min="1553" max="1553" width="9.7109375" style="3062" customWidth="1"/>
    <col min="1554" max="1554" width="11" style="3062" customWidth="1"/>
    <col min="1555" max="1555" width="9.5703125" style="3062" customWidth="1"/>
    <col min="1556" max="1556" width="10.85546875" style="3062" customWidth="1"/>
    <col min="1557" max="1557" width="9.5703125" style="3062" customWidth="1"/>
    <col min="1558" max="1558" width="10.85546875" style="3062" customWidth="1"/>
    <col min="1559" max="1559" width="9.140625" style="3062"/>
    <col min="1560" max="1560" width="11.42578125" style="3062" customWidth="1"/>
    <col min="1561" max="1792" width="9.140625" style="3062"/>
    <col min="1793" max="1793" width="14.140625" style="3062" customWidth="1"/>
    <col min="1794" max="1795" width="10.85546875" style="3062" customWidth="1"/>
    <col min="1796" max="1796" width="12.42578125" style="3062" customWidth="1"/>
    <col min="1797" max="1797" width="10.85546875" style="3062" customWidth="1"/>
    <col min="1798" max="1798" width="11.7109375" style="3062" customWidth="1"/>
    <col min="1799" max="1799" width="10.85546875" style="3062" customWidth="1"/>
    <col min="1800" max="1800" width="12.28515625" style="3062" customWidth="1"/>
    <col min="1801" max="1801" width="10.85546875" style="3062" customWidth="1"/>
    <col min="1802" max="1802" width="12" style="3062" customWidth="1"/>
    <col min="1803" max="1803" width="10.85546875" style="3062" customWidth="1"/>
    <col min="1804" max="1804" width="11.28515625" style="3062" customWidth="1"/>
    <col min="1805" max="1805" width="10.85546875" style="3062" customWidth="1"/>
    <col min="1806" max="1806" width="12" style="3062" customWidth="1"/>
    <col min="1807" max="1807" width="10" style="3062" customWidth="1"/>
    <col min="1808" max="1808" width="11" style="3062" customWidth="1"/>
    <col min="1809" max="1809" width="9.7109375" style="3062" customWidth="1"/>
    <col min="1810" max="1810" width="11" style="3062" customWidth="1"/>
    <col min="1811" max="1811" width="9.5703125" style="3062" customWidth="1"/>
    <col min="1812" max="1812" width="10.85546875" style="3062" customWidth="1"/>
    <col min="1813" max="1813" width="9.5703125" style="3062" customWidth="1"/>
    <col min="1814" max="1814" width="10.85546875" style="3062" customWidth="1"/>
    <col min="1815" max="1815" width="9.140625" style="3062"/>
    <col min="1816" max="1816" width="11.42578125" style="3062" customWidth="1"/>
    <col min="1817" max="2048" width="9.140625" style="3062"/>
    <col min="2049" max="2049" width="14.140625" style="3062" customWidth="1"/>
    <col min="2050" max="2051" width="10.85546875" style="3062" customWidth="1"/>
    <col min="2052" max="2052" width="12.42578125" style="3062" customWidth="1"/>
    <col min="2053" max="2053" width="10.85546875" style="3062" customWidth="1"/>
    <col min="2054" max="2054" width="11.7109375" style="3062" customWidth="1"/>
    <col min="2055" max="2055" width="10.85546875" style="3062" customWidth="1"/>
    <col min="2056" max="2056" width="12.28515625" style="3062" customWidth="1"/>
    <col min="2057" max="2057" width="10.85546875" style="3062" customWidth="1"/>
    <col min="2058" max="2058" width="12" style="3062" customWidth="1"/>
    <col min="2059" max="2059" width="10.85546875" style="3062" customWidth="1"/>
    <col min="2060" max="2060" width="11.28515625" style="3062" customWidth="1"/>
    <col min="2061" max="2061" width="10.85546875" style="3062" customWidth="1"/>
    <col min="2062" max="2062" width="12" style="3062" customWidth="1"/>
    <col min="2063" max="2063" width="10" style="3062" customWidth="1"/>
    <col min="2064" max="2064" width="11" style="3062" customWidth="1"/>
    <col min="2065" max="2065" width="9.7109375" style="3062" customWidth="1"/>
    <col min="2066" max="2066" width="11" style="3062" customWidth="1"/>
    <col min="2067" max="2067" width="9.5703125" style="3062" customWidth="1"/>
    <col min="2068" max="2068" width="10.85546875" style="3062" customWidth="1"/>
    <col min="2069" max="2069" width="9.5703125" style="3062" customWidth="1"/>
    <col min="2070" max="2070" width="10.85546875" style="3062" customWidth="1"/>
    <col min="2071" max="2071" width="9.140625" style="3062"/>
    <col min="2072" max="2072" width="11.42578125" style="3062" customWidth="1"/>
    <col min="2073" max="2304" width="9.140625" style="3062"/>
    <col min="2305" max="2305" width="14.140625" style="3062" customWidth="1"/>
    <col min="2306" max="2307" width="10.85546875" style="3062" customWidth="1"/>
    <col min="2308" max="2308" width="12.42578125" style="3062" customWidth="1"/>
    <col min="2309" max="2309" width="10.85546875" style="3062" customWidth="1"/>
    <col min="2310" max="2310" width="11.7109375" style="3062" customWidth="1"/>
    <col min="2311" max="2311" width="10.85546875" style="3062" customWidth="1"/>
    <col min="2312" max="2312" width="12.28515625" style="3062" customWidth="1"/>
    <col min="2313" max="2313" width="10.85546875" style="3062" customWidth="1"/>
    <col min="2314" max="2314" width="12" style="3062" customWidth="1"/>
    <col min="2315" max="2315" width="10.85546875" style="3062" customWidth="1"/>
    <col min="2316" max="2316" width="11.28515625" style="3062" customWidth="1"/>
    <col min="2317" max="2317" width="10.85546875" style="3062" customWidth="1"/>
    <col min="2318" max="2318" width="12" style="3062" customWidth="1"/>
    <col min="2319" max="2319" width="10" style="3062" customWidth="1"/>
    <col min="2320" max="2320" width="11" style="3062" customWidth="1"/>
    <col min="2321" max="2321" width="9.7109375" style="3062" customWidth="1"/>
    <col min="2322" max="2322" width="11" style="3062" customWidth="1"/>
    <col min="2323" max="2323" width="9.5703125" style="3062" customWidth="1"/>
    <col min="2324" max="2324" width="10.85546875" style="3062" customWidth="1"/>
    <col min="2325" max="2325" width="9.5703125" style="3062" customWidth="1"/>
    <col min="2326" max="2326" width="10.85546875" style="3062" customWidth="1"/>
    <col min="2327" max="2327" width="9.140625" style="3062"/>
    <col min="2328" max="2328" width="11.42578125" style="3062" customWidth="1"/>
    <col min="2329" max="2560" width="9.140625" style="3062"/>
    <col min="2561" max="2561" width="14.140625" style="3062" customWidth="1"/>
    <col min="2562" max="2563" width="10.85546875" style="3062" customWidth="1"/>
    <col min="2564" max="2564" width="12.42578125" style="3062" customWidth="1"/>
    <col min="2565" max="2565" width="10.85546875" style="3062" customWidth="1"/>
    <col min="2566" max="2566" width="11.7109375" style="3062" customWidth="1"/>
    <col min="2567" max="2567" width="10.85546875" style="3062" customWidth="1"/>
    <col min="2568" max="2568" width="12.28515625" style="3062" customWidth="1"/>
    <col min="2569" max="2569" width="10.85546875" style="3062" customWidth="1"/>
    <col min="2570" max="2570" width="12" style="3062" customWidth="1"/>
    <col min="2571" max="2571" width="10.85546875" style="3062" customWidth="1"/>
    <col min="2572" max="2572" width="11.28515625" style="3062" customWidth="1"/>
    <col min="2573" max="2573" width="10.85546875" style="3062" customWidth="1"/>
    <col min="2574" max="2574" width="12" style="3062" customWidth="1"/>
    <col min="2575" max="2575" width="10" style="3062" customWidth="1"/>
    <col min="2576" max="2576" width="11" style="3062" customWidth="1"/>
    <col min="2577" max="2577" width="9.7109375" style="3062" customWidth="1"/>
    <col min="2578" max="2578" width="11" style="3062" customWidth="1"/>
    <col min="2579" max="2579" width="9.5703125" style="3062" customWidth="1"/>
    <col min="2580" max="2580" width="10.85546875" style="3062" customWidth="1"/>
    <col min="2581" max="2581" width="9.5703125" style="3062" customWidth="1"/>
    <col min="2582" max="2582" width="10.85546875" style="3062" customWidth="1"/>
    <col min="2583" max="2583" width="9.140625" style="3062"/>
    <col min="2584" max="2584" width="11.42578125" style="3062" customWidth="1"/>
    <col min="2585" max="2816" width="9.140625" style="3062"/>
    <col min="2817" max="2817" width="14.140625" style="3062" customWidth="1"/>
    <col min="2818" max="2819" width="10.85546875" style="3062" customWidth="1"/>
    <col min="2820" max="2820" width="12.42578125" style="3062" customWidth="1"/>
    <col min="2821" max="2821" width="10.85546875" style="3062" customWidth="1"/>
    <col min="2822" max="2822" width="11.7109375" style="3062" customWidth="1"/>
    <col min="2823" max="2823" width="10.85546875" style="3062" customWidth="1"/>
    <col min="2824" max="2824" width="12.28515625" style="3062" customWidth="1"/>
    <col min="2825" max="2825" width="10.85546875" style="3062" customWidth="1"/>
    <col min="2826" max="2826" width="12" style="3062" customWidth="1"/>
    <col min="2827" max="2827" width="10.85546875" style="3062" customWidth="1"/>
    <col min="2828" max="2828" width="11.28515625" style="3062" customWidth="1"/>
    <col min="2829" max="2829" width="10.85546875" style="3062" customWidth="1"/>
    <col min="2830" max="2830" width="12" style="3062" customWidth="1"/>
    <col min="2831" max="2831" width="10" style="3062" customWidth="1"/>
    <col min="2832" max="2832" width="11" style="3062" customWidth="1"/>
    <col min="2833" max="2833" width="9.7109375" style="3062" customWidth="1"/>
    <col min="2834" max="2834" width="11" style="3062" customWidth="1"/>
    <col min="2835" max="2835" width="9.5703125" style="3062" customWidth="1"/>
    <col min="2836" max="2836" width="10.85546875" style="3062" customWidth="1"/>
    <col min="2837" max="2837" width="9.5703125" style="3062" customWidth="1"/>
    <col min="2838" max="2838" width="10.85546875" style="3062" customWidth="1"/>
    <col min="2839" max="2839" width="9.140625" style="3062"/>
    <col min="2840" max="2840" width="11.42578125" style="3062" customWidth="1"/>
    <col min="2841" max="3072" width="9.140625" style="3062"/>
    <col min="3073" max="3073" width="14.140625" style="3062" customWidth="1"/>
    <col min="3074" max="3075" width="10.85546875" style="3062" customWidth="1"/>
    <col min="3076" max="3076" width="12.42578125" style="3062" customWidth="1"/>
    <col min="3077" max="3077" width="10.85546875" style="3062" customWidth="1"/>
    <col min="3078" max="3078" width="11.7109375" style="3062" customWidth="1"/>
    <col min="3079" max="3079" width="10.85546875" style="3062" customWidth="1"/>
    <col min="3080" max="3080" width="12.28515625" style="3062" customWidth="1"/>
    <col min="3081" max="3081" width="10.85546875" style="3062" customWidth="1"/>
    <col min="3082" max="3082" width="12" style="3062" customWidth="1"/>
    <col min="3083" max="3083" width="10.85546875" style="3062" customWidth="1"/>
    <col min="3084" max="3084" width="11.28515625" style="3062" customWidth="1"/>
    <col min="3085" max="3085" width="10.85546875" style="3062" customWidth="1"/>
    <col min="3086" max="3086" width="12" style="3062" customWidth="1"/>
    <col min="3087" max="3087" width="10" style="3062" customWidth="1"/>
    <col min="3088" max="3088" width="11" style="3062" customWidth="1"/>
    <col min="3089" max="3089" width="9.7109375" style="3062" customWidth="1"/>
    <col min="3090" max="3090" width="11" style="3062" customWidth="1"/>
    <col min="3091" max="3091" width="9.5703125" style="3062" customWidth="1"/>
    <col min="3092" max="3092" width="10.85546875" style="3062" customWidth="1"/>
    <col min="3093" max="3093" width="9.5703125" style="3062" customWidth="1"/>
    <col min="3094" max="3094" width="10.85546875" style="3062" customWidth="1"/>
    <col min="3095" max="3095" width="9.140625" style="3062"/>
    <col min="3096" max="3096" width="11.42578125" style="3062" customWidth="1"/>
    <col min="3097" max="3328" width="9.140625" style="3062"/>
    <col min="3329" max="3329" width="14.140625" style="3062" customWidth="1"/>
    <col min="3330" max="3331" width="10.85546875" style="3062" customWidth="1"/>
    <col min="3332" max="3332" width="12.42578125" style="3062" customWidth="1"/>
    <col min="3333" max="3333" width="10.85546875" style="3062" customWidth="1"/>
    <col min="3334" max="3334" width="11.7109375" style="3062" customWidth="1"/>
    <col min="3335" max="3335" width="10.85546875" style="3062" customWidth="1"/>
    <col min="3336" max="3336" width="12.28515625" style="3062" customWidth="1"/>
    <col min="3337" max="3337" width="10.85546875" style="3062" customWidth="1"/>
    <col min="3338" max="3338" width="12" style="3062" customWidth="1"/>
    <col min="3339" max="3339" width="10.85546875" style="3062" customWidth="1"/>
    <col min="3340" max="3340" width="11.28515625" style="3062" customWidth="1"/>
    <col min="3341" max="3341" width="10.85546875" style="3062" customWidth="1"/>
    <col min="3342" max="3342" width="12" style="3062" customWidth="1"/>
    <col min="3343" max="3343" width="10" style="3062" customWidth="1"/>
    <col min="3344" max="3344" width="11" style="3062" customWidth="1"/>
    <col min="3345" max="3345" width="9.7109375" style="3062" customWidth="1"/>
    <col min="3346" max="3346" width="11" style="3062" customWidth="1"/>
    <col min="3347" max="3347" width="9.5703125" style="3062" customWidth="1"/>
    <col min="3348" max="3348" width="10.85546875" style="3062" customWidth="1"/>
    <col min="3349" max="3349" width="9.5703125" style="3062" customWidth="1"/>
    <col min="3350" max="3350" width="10.85546875" style="3062" customWidth="1"/>
    <col min="3351" max="3351" width="9.140625" style="3062"/>
    <col min="3352" max="3352" width="11.42578125" style="3062" customWidth="1"/>
    <col min="3353" max="3584" width="9.140625" style="3062"/>
    <col min="3585" max="3585" width="14.140625" style="3062" customWidth="1"/>
    <col min="3586" max="3587" width="10.85546875" style="3062" customWidth="1"/>
    <col min="3588" max="3588" width="12.42578125" style="3062" customWidth="1"/>
    <col min="3589" max="3589" width="10.85546875" style="3062" customWidth="1"/>
    <col min="3590" max="3590" width="11.7109375" style="3062" customWidth="1"/>
    <col min="3591" max="3591" width="10.85546875" style="3062" customWidth="1"/>
    <col min="3592" max="3592" width="12.28515625" style="3062" customWidth="1"/>
    <col min="3593" max="3593" width="10.85546875" style="3062" customWidth="1"/>
    <col min="3594" max="3594" width="12" style="3062" customWidth="1"/>
    <col min="3595" max="3595" width="10.85546875" style="3062" customWidth="1"/>
    <col min="3596" max="3596" width="11.28515625" style="3062" customWidth="1"/>
    <col min="3597" max="3597" width="10.85546875" style="3062" customWidth="1"/>
    <col min="3598" max="3598" width="12" style="3062" customWidth="1"/>
    <col min="3599" max="3599" width="10" style="3062" customWidth="1"/>
    <col min="3600" max="3600" width="11" style="3062" customWidth="1"/>
    <col min="3601" max="3601" width="9.7109375" style="3062" customWidth="1"/>
    <col min="3602" max="3602" width="11" style="3062" customWidth="1"/>
    <col min="3603" max="3603" width="9.5703125" style="3062" customWidth="1"/>
    <col min="3604" max="3604" width="10.85546875" style="3062" customWidth="1"/>
    <col min="3605" max="3605" width="9.5703125" style="3062" customWidth="1"/>
    <col min="3606" max="3606" width="10.85546875" style="3062" customWidth="1"/>
    <col min="3607" max="3607" width="9.140625" style="3062"/>
    <col min="3608" max="3608" width="11.42578125" style="3062" customWidth="1"/>
    <col min="3609" max="3840" width="9.140625" style="3062"/>
    <col min="3841" max="3841" width="14.140625" style="3062" customWidth="1"/>
    <col min="3842" max="3843" width="10.85546875" style="3062" customWidth="1"/>
    <col min="3844" max="3844" width="12.42578125" style="3062" customWidth="1"/>
    <col min="3845" max="3845" width="10.85546875" style="3062" customWidth="1"/>
    <col min="3846" max="3846" width="11.7109375" style="3062" customWidth="1"/>
    <col min="3847" max="3847" width="10.85546875" style="3062" customWidth="1"/>
    <col min="3848" max="3848" width="12.28515625" style="3062" customWidth="1"/>
    <col min="3849" max="3849" width="10.85546875" style="3062" customWidth="1"/>
    <col min="3850" max="3850" width="12" style="3062" customWidth="1"/>
    <col min="3851" max="3851" width="10.85546875" style="3062" customWidth="1"/>
    <col min="3852" max="3852" width="11.28515625" style="3062" customWidth="1"/>
    <col min="3853" max="3853" width="10.85546875" style="3062" customWidth="1"/>
    <col min="3854" max="3854" width="12" style="3062" customWidth="1"/>
    <col min="3855" max="3855" width="10" style="3062" customWidth="1"/>
    <col min="3856" max="3856" width="11" style="3062" customWidth="1"/>
    <col min="3857" max="3857" width="9.7109375" style="3062" customWidth="1"/>
    <col min="3858" max="3858" width="11" style="3062" customWidth="1"/>
    <col min="3859" max="3859" width="9.5703125" style="3062" customWidth="1"/>
    <col min="3860" max="3860" width="10.85546875" style="3062" customWidth="1"/>
    <col min="3861" max="3861" width="9.5703125" style="3062" customWidth="1"/>
    <col min="3862" max="3862" width="10.85546875" style="3062" customWidth="1"/>
    <col min="3863" max="3863" width="9.140625" style="3062"/>
    <col min="3864" max="3864" width="11.42578125" style="3062" customWidth="1"/>
    <col min="3865" max="4096" width="9.140625" style="3062"/>
    <col min="4097" max="4097" width="14.140625" style="3062" customWidth="1"/>
    <col min="4098" max="4099" width="10.85546875" style="3062" customWidth="1"/>
    <col min="4100" max="4100" width="12.42578125" style="3062" customWidth="1"/>
    <col min="4101" max="4101" width="10.85546875" style="3062" customWidth="1"/>
    <col min="4102" max="4102" width="11.7109375" style="3062" customWidth="1"/>
    <col min="4103" max="4103" width="10.85546875" style="3062" customWidth="1"/>
    <col min="4104" max="4104" width="12.28515625" style="3062" customWidth="1"/>
    <col min="4105" max="4105" width="10.85546875" style="3062" customWidth="1"/>
    <col min="4106" max="4106" width="12" style="3062" customWidth="1"/>
    <col min="4107" max="4107" width="10.85546875" style="3062" customWidth="1"/>
    <col min="4108" max="4108" width="11.28515625" style="3062" customWidth="1"/>
    <col min="4109" max="4109" width="10.85546875" style="3062" customWidth="1"/>
    <col min="4110" max="4110" width="12" style="3062" customWidth="1"/>
    <col min="4111" max="4111" width="10" style="3062" customWidth="1"/>
    <col min="4112" max="4112" width="11" style="3062" customWidth="1"/>
    <col min="4113" max="4113" width="9.7109375" style="3062" customWidth="1"/>
    <col min="4114" max="4114" width="11" style="3062" customWidth="1"/>
    <col min="4115" max="4115" width="9.5703125" style="3062" customWidth="1"/>
    <col min="4116" max="4116" width="10.85546875" style="3062" customWidth="1"/>
    <col min="4117" max="4117" width="9.5703125" style="3062" customWidth="1"/>
    <col min="4118" max="4118" width="10.85546875" style="3062" customWidth="1"/>
    <col min="4119" max="4119" width="9.140625" style="3062"/>
    <col min="4120" max="4120" width="11.42578125" style="3062" customWidth="1"/>
    <col min="4121" max="4352" width="9.140625" style="3062"/>
    <col min="4353" max="4353" width="14.140625" style="3062" customWidth="1"/>
    <col min="4354" max="4355" width="10.85546875" style="3062" customWidth="1"/>
    <col min="4356" max="4356" width="12.42578125" style="3062" customWidth="1"/>
    <col min="4357" max="4357" width="10.85546875" style="3062" customWidth="1"/>
    <col min="4358" max="4358" width="11.7109375" style="3062" customWidth="1"/>
    <col min="4359" max="4359" width="10.85546875" style="3062" customWidth="1"/>
    <col min="4360" max="4360" width="12.28515625" style="3062" customWidth="1"/>
    <col min="4361" max="4361" width="10.85546875" style="3062" customWidth="1"/>
    <col min="4362" max="4362" width="12" style="3062" customWidth="1"/>
    <col min="4363" max="4363" width="10.85546875" style="3062" customWidth="1"/>
    <col min="4364" max="4364" width="11.28515625" style="3062" customWidth="1"/>
    <col min="4365" max="4365" width="10.85546875" style="3062" customWidth="1"/>
    <col min="4366" max="4366" width="12" style="3062" customWidth="1"/>
    <col min="4367" max="4367" width="10" style="3062" customWidth="1"/>
    <col min="4368" max="4368" width="11" style="3062" customWidth="1"/>
    <col min="4369" max="4369" width="9.7109375" style="3062" customWidth="1"/>
    <col min="4370" max="4370" width="11" style="3062" customWidth="1"/>
    <col min="4371" max="4371" width="9.5703125" style="3062" customWidth="1"/>
    <col min="4372" max="4372" width="10.85546875" style="3062" customWidth="1"/>
    <col min="4373" max="4373" width="9.5703125" style="3062" customWidth="1"/>
    <col min="4374" max="4374" width="10.85546875" style="3062" customWidth="1"/>
    <col min="4375" max="4375" width="9.140625" style="3062"/>
    <col min="4376" max="4376" width="11.42578125" style="3062" customWidth="1"/>
    <col min="4377" max="4608" width="9.140625" style="3062"/>
    <col min="4609" max="4609" width="14.140625" style="3062" customWidth="1"/>
    <col min="4610" max="4611" width="10.85546875" style="3062" customWidth="1"/>
    <col min="4612" max="4612" width="12.42578125" style="3062" customWidth="1"/>
    <col min="4613" max="4613" width="10.85546875" style="3062" customWidth="1"/>
    <col min="4614" max="4614" width="11.7109375" style="3062" customWidth="1"/>
    <col min="4615" max="4615" width="10.85546875" style="3062" customWidth="1"/>
    <col min="4616" max="4616" width="12.28515625" style="3062" customWidth="1"/>
    <col min="4617" max="4617" width="10.85546875" style="3062" customWidth="1"/>
    <col min="4618" max="4618" width="12" style="3062" customWidth="1"/>
    <col min="4619" max="4619" width="10.85546875" style="3062" customWidth="1"/>
    <col min="4620" max="4620" width="11.28515625" style="3062" customWidth="1"/>
    <col min="4621" max="4621" width="10.85546875" style="3062" customWidth="1"/>
    <col min="4622" max="4622" width="12" style="3062" customWidth="1"/>
    <col min="4623" max="4623" width="10" style="3062" customWidth="1"/>
    <col min="4624" max="4624" width="11" style="3062" customWidth="1"/>
    <col min="4625" max="4625" width="9.7109375" style="3062" customWidth="1"/>
    <col min="4626" max="4626" width="11" style="3062" customWidth="1"/>
    <col min="4627" max="4627" width="9.5703125" style="3062" customWidth="1"/>
    <col min="4628" max="4628" width="10.85546875" style="3062" customWidth="1"/>
    <col min="4629" max="4629" width="9.5703125" style="3062" customWidth="1"/>
    <col min="4630" max="4630" width="10.85546875" style="3062" customWidth="1"/>
    <col min="4631" max="4631" width="9.140625" style="3062"/>
    <col min="4632" max="4632" width="11.42578125" style="3062" customWidth="1"/>
    <col min="4633" max="4864" width="9.140625" style="3062"/>
    <col min="4865" max="4865" width="14.140625" style="3062" customWidth="1"/>
    <col min="4866" max="4867" width="10.85546875" style="3062" customWidth="1"/>
    <col min="4868" max="4868" width="12.42578125" style="3062" customWidth="1"/>
    <col min="4869" max="4869" width="10.85546875" style="3062" customWidth="1"/>
    <col min="4870" max="4870" width="11.7109375" style="3062" customWidth="1"/>
    <col min="4871" max="4871" width="10.85546875" style="3062" customWidth="1"/>
    <col min="4872" max="4872" width="12.28515625" style="3062" customWidth="1"/>
    <col min="4873" max="4873" width="10.85546875" style="3062" customWidth="1"/>
    <col min="4874" max="4874" width="12" style="3062" customWidth="1"/>
    <col min="4875" max="4875" width="10.85546875" style="3062" customWidth="1"/>
    <col min="4876" max="4876" width="11.28515625" style="3062" customWidth="1"/>
    <col min="4877" max="4877" width="10.85546875" style="3062" customWidth="1"/>
    <col min="4878" max="4878" width="12" style="3062" customWidth="1"/>
    <col min="4879" max="4879" width="10" style="3062" customWidth="1"/>
    <col min="4880" max="4880" width="11" style="3062" customWidth="1"/>
    <col min="4881" max="4881" width="9.7109375" style="3062" customWidth="1"/>
    <col min="4882" max="4882" width="11" style="3062" customWidth="1"/>
    <col min="4883" max="4883" width="9.5703125" style="3062" customWidth="1"/>
    <col min="4884" max="4884" width="10.85546875" style="3062" customWidth="1"/>
    <col min="4885" max="4885" width="9.5703125" style="3062" customWidth="1"/>
    <col min="4886" max="4886" width="10.85546875" style="3062" customWidth="1"/>
    <col min="4887" max="4887" width="9.140625" style="3062"/>
    <col min="4888" max="4888" width="11.42578125" style="3062" customWidth="1"/>
    <col min="4889" max="5120" width="9.140625" style="3062"/>
    <col min="5121" max="5121" width="14.140625" style="3062" customWidth="1"/>
    <col min="5122" max="5123" width="10.85546875" style="3062" customWidth="1"/>
    <col min="5124" max="5124" width="12.42578125" style="3062" customWidth="1"/>
    <col min="5125" max="5125" width="10.85546875" style="3062" customWidth="1"/>
    <col min="5126" max="5126" width="11.7109375" style="3062" customWidth="1"/>
    <col min="5127" max="5127" width="10.85546875" style="3062" customWidth="1"/>
    <col min="5128" max="5128" width="12.28515625" style="3062" customWidth="1"/>
    <col min="5129" max="5129" width="10.85546875" style="3062" customWidth="1"/>
    <col min="5130" max="5130" width="12" style="3062" customWidth="1"/>
    <col min="5131" max="5131" width="10.85546875" style="3062" customWidth="1"/>
    <col min="5132" max="5132" width="11.28515625" style="3062" customWidth="1"/>
    <col min="5133" max="5133" width="10.85546875" style="3062" customWidth="1"/>
    <col min="5134" max="5134" width="12" style="3062" customWidth="1"/>
    <col min="5135" max="5135" width="10" style="3062" customWidth="1"/>
    <col min="5136" max="5136" width="11" style="3062" customWidth="1"/>
    <col min="5137" max="5137" width="9.7109375" style="3062" customWidth="1"/>
    <col min="5138" max="5138" width="11" style="3062" customWidth="1"/>
    <col min="5139" max="5139" width="9.5703125" style="3062" customWidth="1"/>
    <col min="5140" max="5140" width="10.85546875" style="3062" customWidth="1"/>
    <col min="5141" max="5141" width="9.5703125" style="3062" customWidth="1"/>
    <col min="5142" max="5142" width="10.85546875" style="3062" customWidth="1"/>
    <col min="5143" max="5143" width="9.140625" style="3062"/>
    <col min="5144" max="5144" width="11.42578125" style="3062" customWidth="1"/>
    <col min="5145" max="5376" width="9.140625" style="3062"/>
    <col min="5377" max="5377" width="14.140625" style="3062" customWidth="1"/>
    <col min="5378" max="5379" width="10.85546875" style="3062" customWidth="1"/>
    <col min="5380" max="5380" width="12.42578125" style="3062" customWidth="1"/>
    <col min="5381" max="5381" width="10.85546875" style="3062" customWidth="1"/>
    <col min="5382" max="5382" width="11.7109375" style="3062" customWidth="1"/>
    <col min="5383" max="5383" width="10.85546875" style="3062" customWidth="1"/>
    <col min="5384" max="5384" width="12.28515625" style="3062" customWidth="1"/>
    <col min="5385" max="5385" width="10.85546875" style="3062" customWidth="1"/>
    <col min="5386" max="5386" width="12" style="3062" customWidth="1"/>
    <col min="5387" max="5387" width="10.85546875" style="3062" customWidth="1"/>
    <col min="5388" max="5388" width="11.28515625" style="3062" customWidth="1"/>
    <col min="5389" max="5389" width="10.85546875" style="3062" customWidth="1"/>
    <col min="5390" max="5390" width="12" style="3062" customWidth="1"/>
    <col min="5391" max="5391" width="10" style="3062" customWidth="1"/>
    <col min="5392" max="5392" width="11" style="3062" customWidth="1"/>
    <col min="5393" max="5393" width="9.7109375" style="3062" customWidth="1"/>
    <col min="5394" max="5394" width="11" style="3062" customWidth="1"/>
    <col min="5395" max="5395" width="9.5703125" style="3062" customWidth="1"/>
    <col min="5396" max="5396" width="10.85546875" style="3062" customWidth="1"/>
    <col min="5397" max="5397" width="9.5703125" style="3062" customWidth="1"/>
    <col min="5398" max="5398" width="10.85546875" style="3062" customWidth="1"/>
    <col min="5399" max="5399" width="9.140625" style="3062"/>
    <col min="5400" max="5400" width="11.42578125" style="3062" customWidth="1"/>
    <col min="5401" max="5632" width="9.140625" style="3062"/>
    <col min="5633" max="5633" width="14.140625" style="3062" customWidth="1"/>
    <col min="5634" max="5635" width="10.85546875" style="3062" customWidth="1"/>
    <col min="5636" max="5636" width="12.42578125" style="3062" customWidth="1"/>
    <col min="5637" max="5637" width="10.85546875" style="3062" customWidth="1"/>
    <col min="5638" max="5638" width="11.7109375" style="3062" customWidth="1"/>
    <col min="5639" max="5639" width="10.85546875" style="3062" customWidth="1"/>
    <col min="5640" max="5640" width="12.28515625" style="3062" customWidth="1"/>
    <col min="5641" max="5641" width="10.85546875" style="3062" customWidth="1"/>
    <col min="5642" max="5642" width="12" style="3062" customWidth="1"/>
    <col min="5643" max="5643" width="10.85546875" style="3062" customWidth="1"/>
    <col min="5644" max="5644" width="11.28515625" style="3062" customWidth="1"/>
    <col min="5645" max="5645" width="10.85546875" style="3062" customWidth="1"/>
    <col min="5646" max="5646" width="12" style="3062" customWidth="1"/>
    <col min="5647" max="5647" width="10" style="3062" customWidth="1"/>
    <col min="5648" max="5648" width="11" style="3062" customWidth="1"/>
    <col min="5649" max="5649" width="9.7109375" style="3062" customWidth="1"/>
    <col min="5650" max="5650" width="11" style="3062" customWidth="1"/>
    <col min="5651" max="5651" width="9.5703125" style="3062" customWidth="1"/>
    <col min="5652" max="5652" width="10.85546875" style="3062" customWidth="1"/>
    <col min="5653" max="5653" width="9.5703125" style="3062" customWidth="1"/>
    <col min="5654" max="5654" width="10.85546875" style="3062" customWidth="1"/>
    <col min="5655" max="5655" width="9.140625" style="3062"/>
    <col min="5656" max="5656" width="11.42578125" style="3062" customWidth="1"/>
    <col min="5657" max="5888" width="9.140625" style="3062"/>
    <col min="5889" max="5889" width="14.140625" style="3062" customWidth="1"/>
    <col min="5890" max="5891" width="10.85546875" style="3062" customWidth="1"/>
    <col min="5892" max="5892" width="12.42578125" style="3062" customWidth="1"/>
    <col min="5893" max="5893" width="10.85546875" style="3062" customWidth="1"/>
    <col min="5894" max="5894" width="11.7109375" style="3062" customWidth="1"/>
    <col min="5895" max="5895" width="10.85546875" style="3062" customWidth="1"/>
    <col min="5896" max="5896" width="12.28515625" style="3062" customWidth="1"/>
    <col min="5897" max="5897" width="10.85546875" style="3062" customWidth="1"/>
    <col min="5898" max="5898" width="12" style="3062" customWidth="1"/>
    <col min="5899" max="5899" width="10.85546875" style="3062" customWidth="1"/>
    <col min="5900" max="5900" width="11.28515625" style="3062" customWidth="1"/>
    <col min="5901" max="5901" width="10.85546875" style="3062" customWidth="1"/>
    <col min="5902" max="5902" width="12" style="3062" customWidth="1"/>
    <col min="5903" max="5903" width="10" style="3062" customWidth="1"/>
    <col min="5904" max="5904" width="11" style="3062" customWidth="1"/>
    <col min="5905" max="5905" width="9.7109375" style="3062" customWidth="1"/>
    <col min="5906" max="5906" width="11" style="3062" customWidth="1"/>
    <col min="5907" max="5907" width="9.5703125" style="3062" customWidth="1"/>
    <col min="5908" max="5908" width="10.85546875" style="3062" customWidth="1"/>
    <col min="5909" max="5909" width="9.5703125" style="3062" customWidth="1"/>
    <col min="5910" max="5910" width="10.85546875" style="3062" customWidth="1"/>
    <col min="5911" max="5911" width="9.140625" style="3062"/>
    <col min="5912" max="5912" width="11.42578125" style="3062" customWidth="1"/>
    <col min="5913" max="6144" width="9.140625" style="3062"/>
    <col min="6145" max="6145" width="14.140625" style="3062" customWidth="1"/>
    <col min="6146" max="6147" width="10.85546875" style="3062" customWidth="1"/>
    <col min="6148" max="6148" width="12.42578125" style="3062" customWidth="1"/>
    <col min="6149" max="6149" width="10.85546875" style="3062" customWidth="1"/>
    <col min="6150" max="6150" width="11.7109375" style="3062" customWidth="1"/>
    <col min="6151" max="6151" width="10.85546875" style="3062" customWidth="1"/>
    <col min="6152" max="6152" width="12.28515625" style="3062" customWidth="1"/>
    <col min="6153" max="6153" width="10.85546875" style="3062" customWidth="1"/>
    <col min="6154" max="6154" width="12" style="3062" customWidth="1"/>
    <col min="6155" max="6155" width="10.85546875" style="3062" customWidth="1"/>
    <col min="6156" max="6156" width="11.28515625" style="3062" customWidth="1"/>
    <col min="6157" max="6157" width="10.85546875" style="3062" customWidth="1"/>
    <col min="6158" max="6158" width="12" style="3062" customWidth="1"/>
    <col min="6159" max="6159" width="10" style="3062" customWidth="1"/>
    <col min="6160" max="6160" width="11" style="3062" customWidth="1"/>
    <col min="6161" max="6161" width="9.7109375" style="3062" customWidth="1"/>
    <col min="6162" max="6162" width="11" style="3062" customWidth="1"/>
    <col min="6163" max="6163" width="9.5703125" style="3062" customWidth="1"/>
    <col min="6164" max="6164" width="10.85546875" style="3062" customWidth="1"/>
    <col min="6165" max="6165" width="9.5703125" style="3062" customWidth="1"/>
    <col min="6166" max="6166" width="10.85546875" style="3062" customWidth="1"/>
    <col min="6167" max="6167" width="9.140625" style="3062"/>
    <col min="6168" max="6168" width="11.42578125" style="3062" customWidth="1"/>
    <col min="6169" max="6400" width="9.140625" style="3062"/>
    <col min="6401" max="6401" width="14.140625" style="3062" customWidth="1"/>
    <col min="6402" max="6403" width="10.85546875" style="3062" customWidth="1"/>
    <col min="6404" max="6404" width="12.42578125" style="3062" customWidth="1"/>
    <col min="6405" max="6405" width="10.85546875" style="3062" customWidth="1"/>
    <col min="6406" max="6406" width="11.7109375" style="3062" customWidth="1"/>
    <col min="6407" max="6407" width="10.85546875" style="3062" customWidth="1"/>
    <col min="6408" max="6408" width="12.28515625" style="3062" customWidth="1"/>
    <col min="6409" max="6409" width="10.85546875" style="3062" customWidth="1"/>
    <col min="6410" max="6410" width="12" style="3062" customWidth="1"/>
    <col min="6411" max="6411" width="10.85546875" style="3062" customWidth="1"/>
    <col min="6412" max="6412" width="11.28515625" style="3062" customWidth="1"/>
    <col min="6413" max="6413" width="10.85546875" style="3062" customWidth="1"/>
    <col min="6414" max="6414" width="12" style="3062" customWidth="1"/>
    <col min="6415" max="6415" width="10" style="3062" customWidth="1"/>
    <col min="6416" max="6416" width="11" style="3062" customWidth="1"/>
    <col min="6417" max="6417" width="9.7109375" style="3062" customWidth="1"/>
    <col min="6418" max="6418" width="11" style="3062" customWidth="1"/>
    <col min="6419" max="6419" width="9.5703125" style="3062" customWidth="1"/>
    <col min="6420" max="6420" width="10.85546875" style="3062" customWidth="1"/>
    <col min="6421" max="6421" width="9.5703125" style="3062" customWidth="1"/>
    <col min="6422" max="6422" width="10.85546875" style="3062" customWidth="1"/>
    <col min="6423" max="6423" width="9.140625" style="3062"/>
    <col min="6424" max="6424" width="11.42578125" style="3062" customWidth="1"/>
    <col min="6425" max="6656" width="9.140625" style="3062"/>
    <col min="6657" max="6657" width="14.140625" style="3062" customWidth="1"/>
    <col min="6658" max="6659" width="10.85546875" style="3062" customWidth="1"/>
    <col min="6660" max="6660" width="12.42578125" style="3062" customWidth="1"/>
    <col min="6661" max="6661" width="10.85546875" style="3062" customWidth="1"/>
    <col min="6662" max="6662" width="11.7109375" style="3062" customWidth="1"/>
    <col min="6663" max="6663" width="10.85546875" style="3062" customWidth="1"/>
    <col min="6664" max="6664" width="12.28515625" style="3062" customWidth="1"/>
    <col min="6665" max="6665" width="10.85546875" style="3062" customWidth="1"/>
    <col min="6666" max="6666" width="12" style="3062" customWidth="1"/>
    <col min="6667" max="6667" width="10.85546875" style="3062" customWidth="1"/>
    <col min="6668" max="6668" width="11.28515625" style="3062" customWidth="1"/>
    <col min="6669" max="6669" width="10.85546875" style="3062" customWidth="1"/>
    <col min="6670" max="6670" width="12" style="3062" customWidth="1"/>
    <col min="6671" max="6671" width="10" style="3062" customWidth="1"/>
    <col min="6672" max="6672" width="11" style="3062" customWidth="1"/>
    <col min="6673" max="6673" width="9.7109375" style="3062" customWidth="1"/>
    <col min="6674" max="6674" width="11" style="3062" customWidth="1"/>
    <col min="6675" max="6675" width="9.5703125" style="3062" customWidth="1"/>
    <col min="6676" max="6676" width="10.85546875" style="3062" customWidth="1"/>
    <col min="6677" max="6677" width="9.5703125" style="3062" customWidth="1"/>
    <col min="6678" max="6678" width="10.85546875" style="3062" customWidth="1"/>
    <col min="6679" max="6679" width="9.140625" style="3062"/>
    <col min="6680" max="6680" width="11.42578125" style="3062" customWidth="1"/>
    <col min="6681" max="6912" width="9.140625" style="3062"/>
    <col min="6913" max="6913" width="14.140625" style="3062" customWidth="1"/>
    <col min="6914" max="6915" width="10.85546875" style="3062" customWidth="1"/>
    <col min="6916" max="6916" width="12.42578125" style="3062" customWidth="1"/>
    <col min="6917" max="6917" width="10.85546875" style="3062" customWidth="1"/>
    <col min="6918" max="6918" width="11.7109375" style="3062" customWidth="1"/>
    <col min="6919" max="6919" width="10.85546875" style="3062" customWidth="1"/>
    <col min="6920" max="6920" width="12.28515625" style="3062" customWidth="1"/>
    <col min="6921" max="6921" width="10.85546875" style="3062" customWidth="1"/>
    <col min="6922" max="6922" width="12" style="3062" customWidth="1"/>
    <col min="6923" max="6923" width="10.85546875" style="3062" customWidth="1"/>
    <col min="6924" max="6924" width="11.28515625" style="3062" customWidth="1"/>
    <col min="6925" max="6925" width="10.85546875" style="3062" customWidth="1"/>
    <col min="6926" max="6926" width="12" style="3062" customWidth="1"/>
    <col min="6927" max="6927" width="10" style="3062" customWidth="1"/>
    <col min="6928" max="6928" width="11" style="3062" customWidth="1"/>
    <col min="6929" max="6929" width="9.7109375" style="3062" customWidth="1"/>
    <col min="6930" max="6930" width="11" style="3062" customWidth="1"/>
    <col min="6931" max="6931" width="9.5703125" style="3062" customWidth="1"/>
    <col min="6932" max="6932" width="10.85546875" style="3062" customWidth="1"/>
    <col min="6933" max="6933" width="9.5703125" style="3062" customWidth="1"/>
    <col min="6934" max="6934" width="10.85546875" style="3062" customWidth="1"/>
    <col min="6935" max="6935" width="9.140625" style="3062"/>
    <col min="6936" max="6936" width="11.42578125" style="3062" customWidth="1"/>
    <col min="6937" max="7168" width="9.140625" style="3062"/>
    <col min="7169" max="7169" width="14.140625" style="3062" customWidth="1"/>
    <col min="7170" max="7171" width="10.85546875" style="3062" customWidth="1"/>
    <col min="7172" max="7172" width="12.42578125" style="3062" customWidth="1"/>
    <col min="7173" max="7173" width="10.85546875" style="3062" customWidth="1"/>
    <col min="7174" max="7174" width="11.7109375" style="3062" customWidth="1"/>
    <col min="7175" max="7175" width="10.85546875" style="3062" customWidth="1"/>
    <col min="7176" max="7176" width="12.28515625" style="3062" customWidth="1"/>
    <col min="7177" max="7177" width="10.85546875" style="3062" customWidth="1"/>
    <col min="7178" max="7178" width="12" style="3062" customWidth="1"/>
    <col min="7179" max="7179" width="10.85546875" style="3062" customWidth="1"/>
    <col min="7180" max="7180" width="11.28515625" style="3062" customWidth="1"/>
    <col min="7181" max="7181" width="10.85546875" style="3062" customWidth="1"/>
    <col min="7182" max="7182" width="12" style="3062" customWidth="1"/>
    <col min="7183" max="7183" width="10" style="3062" customWidth="1"/>
    <col min="7184" max="7184" width="11" style="3062" customWidth="1"/>
    <col min="7185" max="7185" width="9.7109375" style="3062" customWidth="1"/>
    <col min="7186" max="7186" width="11" style="3062" customWidth="1"/>
    <col min="7187" max="7187" width="9.5703125" style="3062" customWidth="1"/>
    <col min="7188" max="7188" width="10.85546875" style="3062" customWidth="1"/>
    <col min="7189" max="7189" width="9.5703125" style="3062" customWidth="1"/>
    <col min="7190" max="7190" width="10.85546875" style="3062" customWidth="1"/>
    <col min="7191" max="7191" width="9.140625" style="3062"/>
    <col min="7192" max="7192" width="11.42578125" style="3062" customWidth="1"/>
    <col min="7193" max="7424" width="9.140625" style="3062"/>
    <col min="7425" max="7425" width="14.140625" style="3062" customWidth="1"/>
    <col min="7426" max="7427" width="10.85546875" style="3062" customWidth="1"/>
    <col min="7428" max="7428" width="12.42578125" style="3062" customWidth="1"/>
    <col min="7429" max="7429" width="10.85546875" style="3062" customWidth="1"/>
    <col min="7430" max="7430" width="11.7109375" style="3062" customWidth="1"/>
    <col min="7431" max="7431" width="10.85546875" style="3062" customWidth="1"/>
    <col min="7432" max="7432" width="12.28515625" style="3062" customWidth="1"/>
    <col min="7433" max="7433" width="10.85546875" style="3062" customWidth="1"/>
    <col min="7434" max="7434" width="12" style="3062" customWidth="1"/>
    <col min="7435" max="7435" width="10.85546875" style="3062" customWidth="1"/>
    <col min="7436" max="7436" width="11.28515625" style="3062" customWidth="1"/>
    <col min="7437" max="7437" width="10.85546875" style="3062" customWidth="1"/>
    <col min="7438" max="7438" width="12" style="3062" customWidth="1"/>
    <col min="7439" max="7439" width="10" style="3062" customWidth="1"/>
    <col min="7440" max="7440" width="11" style="3062" customWidth="1"/>
    <col min="7441" max="7441" width="9.7109375" style="3062" customWidth="1"/>
    <col min="7442" max="7442" width="11" style="3062" customWidth="1"/>
    <col min="7443" max="7443" width="9.5703125" style="3062" customWidth="1"/>
    <col min="7444" max="7444" width="10.85546875" style="3062" customWidth="1"/>
    <col min="7445" max="7445" width="9.5703125" style="3062" customWidth="1"/>
    <col min="7446" max="7446" width="10.85546875" style="3062" customWidth="1"/>
    <col min="7447" max="7447" width="9.140625" style="3062"/>
    <col min="7448" max="7448" width="11.42578125" style="3062" customWidth="1"/>
    <col min="7449" max="7680" width="9.140625" style="3062"/>
    <col min="7681" max="7681" width="14.140625" style="3062" customWidth="1"/>
    <col min="7682" max="7683" width="10.85546875" style="3062" customWidth="1"/>
    <col min="7684" max="7684" width="12.42578125" style="3062" customWidth="1"/>
    <col min="7685" max="7685" width="10.85546875" style="3062" customWidth="1"/>
    <col min="7686" max="7686" width="11.7109375" style="3062" customWidth="1"/>
    <col min="7687" max="7687" width="10.85546875" style="3062" customWidth="1"/>
    <col min="7688" max="7688" width="12.28515625" style="3062" customWidth="1"/>
    <col min="7689" max="7689" width="10.85546875" style="3062" customWidth="1"/>
    <col min="7690" max="7690" width="12" style="3062" customWidth="1"/>
    <col min="7691" max="7691" width="10.85546875" style="3062" customWidth="1"/>
    <col min="7692" max="7692" width="11.28515625" style="3062" customWidth="1"/>
    <col min="7693" max="7693" width="10.85546875" style="3062" customWidth="1"/>
    <col min="7694" max="7694" width="12" style="3062" customWidth="1"/>
    <col min="7695" max="7695" width="10" style="3062" customWidth="1"/>
    <col min="7696" max="7696" width="11" style="3062" customWidth="1"/>
    <col min="7697" max="7697" width="9.7109375" style="3062" customWidth="1"/>
    <col min="7698" max="7698" width="11" style="3062" customWidth="1"/>
    <col min="7699" max="7699" width="9.5703125" style="3062" customWidth="1"/>
    <col min="7700" max="7700" width="10.85546875" style="3062" customWidth="1"/>
    <col min="7701" max="7701" width="9.5703125" style="3062" customWidth="1"/>
    <col min="7702" max="7702" width="10.85546875" style="3062" customWidth="1"/>
    <col min="7703" max="7703" width="9.140625" style="3062"/>
    <col min="7704" max="7704" width="11.42578125" style="3062" customWidth="1"/>
    <col min="7705" max="7936" width="9.140625" style="3062"/>
    <col min="7937" max="7937" width="14.140625" style="3062" customWidth="1"/>
    <col min="7938" max="7939" width="10.85546875" style="3062" customWidth="1"/>
    <col min="7940" max="7940" width="12.42578125" style="3062" customWidth="1"/>
    <col min="7941" max="7941" width="10.85546875" style="3062" customWidth="1"/>
    <col min="7942" max="7942" width="11.7109375" style="3062" customWidth="1"/>
    <col min="7943" max="7943" width="10.85546875" style="3062" customWidth="1"/>
    <col min="7944" max="7944" width="12.28515625" style="3062" customWidth="1"/>
    <col min="7945" max="7945" width="10.85546875" style="3062" customWidth="1"/>
    <col min="7946" max="7946" width="12" style="3062" customWidth="1"/>
    <col min="7947" max="7947" width="10.85546875" style="3062" customWidth="1"/>
    <col min="7948" max="7948" width="11.28515625" style="3062" customWidth="1"/>
    <col min="7949" max="7949" width="10.85546875" style="3062" customWidth="1"/>
    <col min="7950" max="7950" width="12" style="3062" customWidth="1"/>
    <col min="7951" max="7951" width="10" style="3062" customWidth="1"/>
    <col min="7952" max="7952" width="11" style="3062" customWidth="1"/>
    <col min="7953" max="7953" width="9.7109375" style="3062" customWidth="1"/>
    <col min="7954" max="7954" width="11" style="3062" customWidth="1"/>
    <col min="7955" max="7955" width="9.5703125" style="3062" customWidth="1"/>
    <col min="7956" max="7956" width="10.85546875" style="3062" customWidth="1"/>
    <col min="7957" max="7957" width="9.5703125" style="3062" customWidth="1"/>
    <col min="7958" max="7958" width="10.85546875" style="3062" customWidth="1"/>
    <col min="7959" max="7959" width="9.140625" style="3062"/>
    <col min="7960" max="7960" width="11.42578125" style="3062" customWidth="1"/>
    <col min="7961" max="8192" width="9.140625" style="3062"/>
    <col min="8193" max="8193" width="14.140625" style="3062" customWidth="1"/>
    <col min="8194" max="8195" width="10.85546875" style="3062" customWidth="1"/>
    <col min="8196" max="8196" width="12.42578125" style="3062" customWidth="1"/>
    <col min="8197" max="8197" width="10.85546875" style="3062" customWidth="1"/>
    <col min="8198" max="8198" width="11.7109375" style="3062" customWidth="1"/>
    <col min="8199" max="8199" width="10.85546875" style="3062" customWidth="1"/>
    <col min="8200" max="8200" width="12.28515625" style="3062" customWidth="1"/>
    <col min="8201" max="8201" width="10.85546875" style="3062" customWidth="1"/>
    <col min="8202" max="8202" width="12" style="3062" customWidth="1"/>
    <col min="8203" max="8203" width="10.85546875" style="3062" customWidth="1"/>
    <col min="8204" max="8204" width="11.28515625" style="3062" customWidth="1"/>
    <col min="8205" max="8205" width="10.85546875" style="3062" customWidth="1"/>
    <col min="8206" max="8206" width="12" style="3062" customWidth="1"/>
    <col min="8207" max="8207" width="10" style="3062" customWidth="1"/>
    <col min="8208" max="8208" width="11" style="3062" customWidth="1"/>
    <col min="8209" max="8209" width="9.7109375" style="3062" customWidth="1"/>
    <col min="8210" max="8210" width="11" style="3062" customWidth="1"/>
    <col min="8211" max="8211" width="9.5703125" style="3062" customWidth="1"/>
    <col min="8212" max="8212" width="10.85546875" style="3062" customWidth="1"/>
    <col min="8213" max="8213" width="9.5703125" style="3062" customWidth="1"/>
    <col min="8214" max="8214" width="10.85546875" style="3062" customWidth="1"/>
    <col min="8215" max="8215" width="9.140625" style="3062"/>
    <col min="8216" max="8216" width="11.42578125" style="3062" customWidth="1"/>
    <col min="8217" max="8448" width="9.140625" style="3062"/>
    <col min="8449" max="8449" width="14.140625" style="3062" customWidth="1"/>
    <col min="8450" max="8451" width="10.85546875" style="3062" customWidth="1"/>
    <col min="8452" max="8452" width="12.42578125" style="3062" customWidth="1"/>
    <col min="8453" max="8453" width="10.85546875" style="3062" customWidth="1"/>
    <col min="8454" max="8454" width="11.7109375" style="3062" customWidth="1"/>
    <col min="8455" max="8455" width="10.85546875" style="3062" customWidth="1"/>
    <col min="8456" max="8456" width="12.28515625" style="3062" customWidth="1"/>
    <col min="8457" max="8457" width="10.85546875" style="3062" customWidth="1"/>
    <col min="8458" max="8458" width="12" style="3062" customWidth="1"/>
    <col min="8459" max="8459" width="10.85546875" style="3062" customWidth="1"/>
    <col min="8460" max="8460" width="11.28515625" style="3062" customWidth="1"/>
    <col min="8461" max="8461" width="10.85546875" style="3062" customWidth="1"/>
    <col min="8462" max="8462" width="12" style="3062" customWidth="1"/>
    <col min="8463" max="8463" width="10" style="3062" customWidth="1"/>
    <col min="8464" max="8464" width="11" style="3062" customWidth="1"/>
    <col min="8465" max="8465" width="9.7109375" style="3062" customWidth="1"/>
    <col min="8466" max="8466" width="11" style="3062" customWidth="1"/>
    <col min="8467" max="8467" width="9.5703125" style="3062" customWidth="1"/>
    <col min="8468" max="8468" width="10.85546875" style="3062" customWidth="1"/>
    <col min="8469" max="8469" width="9.5703125" style="3062" customWidth="1"/>
    <col min="8470" max="8470" width="10.85546875" style="3062" customWidth="1"/>
    <col min="8471" max="8471" width="9.140625" style="3062"/>
    <col min="8472" max="8472" width="11.42578125" style="3062" customWidth="1"/>
    <col min="8473" max="8704" width="9.140625" style="3062"/>
    <col min="8705" max="8705" width="14.140625" style="3062" customWidth="1"/>
    <col min="8706" max="8707" width="10.85546875" style="3062" customWidth="1"/>
    <col min="8708" max="8708" width="12.42578125" style="3062" customWidth="1"/>
    <col min="8709" max="8709" width="10.85546875" style="3062" customWidth="1"/>
    <col min="8710" max="8710" width="11.7109375" style="3062" customWidth="1"/>
    <col min="8711" max="8711" width="10.85546875" style="3062" customWidth="1"/>
    <col min="8712" max="8712" width="12.28515625" style="3062" customWidth="1"/>
    <col min="8713" max="8713" width="10.85546875" style="3062" customWidth="1"/>
    <col min="8714" max="8714" width="12" style="3062" customWidth="1"/>
    <col min="8715" max="8715" width="10.85546875" style="3062" customWidth="1"/>
    <col min="8716" max="8716" width="11.28515625" style="3062" customWidth="1"/>
    <col min="8717" max="8717" width="10.85546875" style="3062" customWidth="1"/>
    <col min="8718" max="8718" width="12" style="3062" customWidth="1"/>
    <col min="8719" max="8719" width="10" style="3062" customWidth="1"/>
    <col min="8720" max="8720" width="11" style="3062" customWidth="1"/>
    <col min="8721" max="8721" width="9.7109375" style="3062" customWidth="1"/>
    <col min="8722" max="8722" width="11" style="3062" customWidth="1"/>
    <col min="8723" max="8723" width="9.5703125" style="3062" customWidth="1"/>
    <col min="8724" max="8724" width="10.85546875" style="3062" customWidth="1"/>
    <col min="8725" max="8725" width="9.5703125" style="3062" customWidth="1"/>
    <col min="8726" max="8726" width="10.85546875" style="3062" customWidth="1"/>
    <col min="8727" max="8727" width="9.140625" style="3062"/>
    <col min="8728" max="8728" width="11.42578125" style="3062" customWidth="1"/>
    <col min="8729" max="8960" width="9.140625" style="3062"/>
    <col min="8961" max="8961" width="14.140625" style="3062" customWidth="1"/>
    <col min="8962" max="8963" width="10.85546875" style="3062" customWidth="1"/>
    <col min="8964" max="8964" width="12.42578125" style="3062" customWidth="1"/>
    <col min="8965" max="8965" width="10.85546875" style="3062" customWidth="1"/>
    <col min="8966" max="8966" width="11.7109375" style="3062" customWidth="1"/>
    <col min="8967" max="8967" width="10.85546875" style="3062" customWidth="1"/>
    <col min="8968" max="8968" width="12.28515625" style="3062" customWidth="1"/>
    <col min="8969" max="8969" width="10.85546875" style="3062" customWidth="1"/>
    <col min="8970" max="8970" width="12" style="3062" customWidth="1"/>
    <col min="8971" max="8971" width="10.85546875" style="3062" customWidth="1"/>
    <col min="8972" max="8972" width="11.28515625" style="3062" customWidth="1"/>
    <col min="8973" max="8973" width="10.85546875" style="3062" customWidth="1"/>
    <col min="8974" max="8974" width="12" style="3062" customWidth="1"/>
    <col min="8975" max="8975" width="10" style="3062" customWidth="1"/>
    <col min="8976" max="8976" width="11" style="3062" customWidth="1"/>
    <col min="8977" max="8977" width="9.7109375" style="3062" customWidth="1"/>
    <col min="8978" max="8978" width="11" style="3062" customWidth="1"/>
    <col min="8979" max="8979" width="9.5703125" style="3062" customWidth="1"/>
    <col min="8980" max="8980" width="10.85546875" style="3062" customWidth="1"/>
    <col min="8981" max="8981" width="9.5703125" style="3062" customWidth="1"/>
    <col min="8982" max="8982" width="10.85546875" style="3062" customWidth="1"/>
    <col min="8983" max="8983" width="9.140625" style="3062"/>
    <col min="8984" max="8984" width="11.42578125" style="3062" customWidth="1"/>
    <col min="8985" max="9216" width="9.140625" style="3062"/>
    <col min="9217" max="9217" width="14.140625" style="3062" customWidth="1"/>
    <col min="9218" max="9219" width="10.85546875" style="3062" customWidth="1"/>
    <col min="9220" max="9220" width="12.42578125" style="3062" customWidth="1"/>
    <col min="9221" max="9221" width="10.85546875" style="3062" customWidth="1"/>
    <col min="9222" max="9222" width="11.7109375" style="3062" customWidth="1"/>
    <col min="9223" max="9223" width="10.85546875" style="3062" customWidth="1"/>
    <col min="9224" max="9224" width="12.28515625" style="3062" customWidth="1"/>
    <col min="9225" max="9225" width="10.85546875" style="3062" customWidth="1"/>
    <col min="9226" max="9226" width="12" style="3062" customWidth="1"/>
    <col min="9227" max="9227" width="10.85546875" style="3062" customWidth="1"/>
    <col min="9228" max="9228" width="11.28515625" style="3062" customWidth="1"/>
    <col min="9229" max="9229" width="10.85546875" style="3062" customWidth="1"/>
    <col min="9230" max="9230" width="12" style="3062" customWidth="1"/>
    <col min="9231" max="9231" width="10" style="3062" customWidth="1"/>
    <col min="9232" max="9232" width="11" style="3062" customWidth="1"/>
    <col min="9233" max="9233" width="9.7109375" style="3062" customWidth="1"/>
    <col min="9234" max="9234" width="11" style="3062" customWidth="1"/>
    <col min="9235" max="9235" width="9.5703125" style="3062" customWidth="1"/>
    <col min="9236" max="9236" width="10.85546875" style="3062" customWidth="1"/>
    <col min="9237" max="9237" width="9.5703125" style="3062" customWidth="1"/>
    <col min="9238" max="9238" width="10.85546875" style="3062" customWidth="1"/>
    <col min="9239" max="9239" width="9.140625" style="3062"/>
    <col min="9240" max="9240" width="11.42578125" style="3062" customWidth="1"/>
    <col min="9241" max="9472" width="9.140625" style="3062"/>
    <col min="9473" max="9473" width="14.140625" style="3062" customWidth="1"/>
    <col min="9474" max="9475" width="10.85546875" style="3062" customWidth="1"/>
    <col min="9476" max="9476" width="12.42578125" style="3062" customWidth="1"/>
    <col min="9477" max="9477" width="10.85546875" style="3062" customWidth="1"/>
    <col min="9478" max="9478" width="11.7109375" style="3062" customWidth="1"/>
    <col min="9479" max="9479" width="10.85546875" style="3062" customWidth="1"/>
    <col min="9480" max="9480" width="12.28515625" style="3062" customWidth="1"/>
    <col min="9481" max="9481" width="10.85546875" style="3062" customWidth="1"/>
    <col min="9482" max="9482" width="12" style="3062" customWidth="1"/>
    <col min="9483" max="9483" width="10.85546875" style="3062" customWidth="1"/>
    <col min="9484" max="9484" width="11.28515625" style="3062" customWidth="1"/>
    <col min="9485" max="9485" width="10.85546875" style="3062" customWidth="1"/>
    <col min="9486" max="9486" width="12" style="3062" customWidth="1"/>
    <col min="9487" max="9487" width="10" style="3062" customWidth="1"/>
    <col min="9488" max="9488" width="11" style="3062" customWidth="1"/>
    <col min="9489" max="9489" width="9.7109375" style="3062" customWidth="1"/>
    <col min="9490" max="9490" width="11" style="3062" customWidth="1"/>
    <col min="9491" max="9491" width="9.5703125" style="3062" customWidth="1"/>
    <col min="9492" max="9492" width="10.85546875" style="3062" customWidth="1"/>
    <col min="9493" max="9493" width="9.5703125" style="3062" customWidth="1"/>
    <col min="9494" max="9494" width="10.85546875" style="3062" customWidth="1"/>
    <col min="9495" max="9495" width="9.140625" style="3062"/>
    <col min="9496" max="9496" width="11.42578125" style="3062" customWidth="1"/>
    <col min="9497" max="9728" width="9.140625" style="3062"/>
    <col min="9729" max="9729" width="14.140625" style="3062" customWidth="1"/>
    <col min="9730" max="9731" width="10.85546875" style="3062" customWidth="1"/>
    <col min="9732" max="9732" width="12.42578125" style="3062" customWidth="1"/>
    <col min="9733" max="9733" width="10.85546875" style="3062" customWidth="1"/>
    <col min="9734" max="9734" width="11.7109375" style="3062" customWidth="1"/>
    <col min="9735" max="9735" width="10.85546875" style="3062" customWidth="1"/>
    <col min="9736" max="9736" width="12.28515625" style="3062" customWidth="1"/>
    <col min="9737" max="9737" width="10.85546875" style="3062" customWidth="1"/>
    <col min="9738" max="9738" width="12" style="3062" customWidth="1"/>
    <col min="9739" max="9739" width="10.85546875" style="3062" customWidth="1"/>
    <col min="9740" max="9740" width="11.28515625" style="3062" customWidth="1"/>
    <col min="9741" max="9741" width="10.85546875" style="3062" customWidth="1"/>
    <col min="9742" max="9742" width="12" style="3062" customWidth="1"/>
    <col min="9743" max="9743" width="10" style="3062" customWidth="1"/>
    <col min="9744" max="9744" width="11" style="3062" customWidth="1"/>
    <col min="9745" max="9745" width="9.7109375" style="3062" customWidth="1"/>
    <col min="9746" max="9746" width="11" style="3062" customWidth="1"/>
    <col min="9747" max="9747" width="9.5703125" style="3062" customWidth="1"/>
    <col min="9748" max="9748" width="10.85546875" style="3062" customWidth="1"/>
    <col min="9749" max="9749" width="9.5703125" style="3062" customWidth="1"/>
    <col min="9750" max="9750" width="10.85546875" style="3062" customWidth="1"/>
    <col min="9751" max="9751" width="9.140625" style="3062"/>
    <col min="9752" max="9752" width="11.42578125" style="3062" customWidth="1"/>
    <col min="9753" max="9984" width="9.140625" style="3062"/>
    <col min="9985" max="9985" width="14.140625" style="3062" customWidth="1"/>
    <col min="9986" max="9987" width="10.85546875" style="3062" customWidth="1"/>
    <col min="9988" max="9988" width="12.42578125" style="3062" customWidth="1"/>
    <col min="9989" max="9989" width="10.85546875" style="3062" customWidth="1"/>
    <col min="9990" max="9990" width="11.7109375" style="3062" customWidth="1"/>
    <col min="9991" max="9991" width="10.85546875" style="3062" customWidth="1"/>
    <col min="9992" max="9992" width="12.28515625" style="3062" customWidth="1"/>
    <col min="9993" max="9993" width="10.85546875" style="3062" customWidth="1"/>
    <col min="9994" max="9994" width="12" style="3062" customWidth="1"/>
    <col min="9995" max="9995" width="10.85546875" style="3062" customWidth="1"/>
    <col min="9996" max="9996" width="11.28515625" style="3062" customWidth="1"/>
    <col min="9997" max="9997" width="10.85546875" style="3062" customWidth="1"/>
    <col min="9998" max="9998" width="12" style="3062" customWidth="1"/>
    <col min="9999" max="9999" width="10" style="3062" customWidth="1"/>
    <col min="10000" max="10000" width="11" style="3062" customWidth="1"/>
    <col min="10001" max="10001" width="9.7109375" style="3062" customWidth="1"/>
    <col min="10002" max="10002" width="11" style="3062" customWidth="1"/>
    <col min="10003" max="10003" width="9.5703125" style="3062" customWidth="1"/>
    <col min="10004" max="10004" width="10.85546875" style="3062" customWidth="1"/>
    <col min="10005" max="10005" width="9.5703125" style="3062" customWidth="1"/>
    <col min="10006" max="10006" width="10.85546875" style="3062" customWidth="1"/>
    <col min="10007" max="10007" width="9.140625" style="3062"/>
    <col min="10008" max="10008" width="11.42578125" style="3062" customWidth="1"/>
    <col min="10009" max="10240" width="9.140625" style="3062"/>
    <col min="10241" max="10241" width="14.140625" style="3062" customWidth="1"/>
    <col min="10242" max="10243" width="10.85546875" style="3062" customWidth="1"/>
    <col min="10244" max="10244" width="12.42578125" style="3062" customWidth="1"/>
    <col min="10245" max="10245" width="10.85546875" style="3062" customWidth="1"/>
    <col min="10246" max="10246" width="11.7109375" style="3062" customWidth="1"/>
    <col min="10247" max="10247" width="10.85546875" style="3062" customWidth="1"/>
    <col min="10248" max="10248" width="12.28515625" style="3062" customWidth="1"/>
    <col min="10249" max="10249" width="10.85546875" style="3062" customWidth="1"/>
    <col min="10250" max="10250" width="12" style="3062" customWidth="1"/>
    <col min="10251" max="10251" width="10.85546875" style="3062" customWidth="1"/>
    <col min="10252" max="10252" width="11.28515625" style="3062" customWidth="1"/>
    <col min="10253" max="10253" width="10.85546875" style="3062" customWidth="1"/>
    <col min="10254" max="10254" width="12" style="3062" customWidth="1"/>
    <col min="10255" max="10255" width="10" style="3062" customWidth="1"/>
    <col min="10256" max="10256" width="11" style="3062" customWidth="1"/>
    <col min="10257" max="10257" width="9.7109375" style="3062" customWidth="1"/>
    <col min="10258" max="10258" width="11" style="3062" customWidth="1"/>
    <col min="10259" max="10259" width="9.5703125" style="3062" customWidth="1"/>
    <col min="10260" max="10260" width="10.85546875" style="3062" customWidth="1"/>
    <col min="10261" max="10261" width="9.5703125" style="3062" customWidth="1"/>
    <col min="10262" max="10262" width="10.85546875" style="3062" customWidth="1"/>
    <col min="10263" max="10263" width="9.140625" style="3062"/>
    <col min="10264" max="10264" width="11.42578125" style="3062" customWidth="1"/>
    <col min="10265" max="10496" width="9.140625" style="3062"/>
    <col min="10497" max="10497" width="14.140625" style="3062" customWidth="1"/>
    <col min="10498" max="10499" width="10.85546875" style="3062" customWidth="1"/>
    <col min="10500" max="10500" width="12.42578125" style="3062" customWidth="1"/>
    <col min="10501" max="10501" width="10.85546875" style="3062" customWidth="1"/>
    <col min="10502" max="10502" width="11.7109375" style="3062" customWidth="1"/>
    <col min="10503" max="10503" width="10.85546875" style="3062" customWidth="1"/>
    <col min="10504" max="10504" width="12.28515625" style="3062" customWidth="1"/>
    <col min="10505" max="10505" width="10.85546875" style="3062" customWidth="1"/>
    <col min="10506" max="10506" width="12" style="3062" customWidth="1"/>
    <col min="10507" max="10507" width="10.85546875" style="3062" customWidth="1"/>
    <col min="10508" max="10508" width="11.28515625" style="3062" customWidth="1"/>
    <col min="10509" max="10509" width="10.85546875" style="3062" customWidth="1"/>
    <col min="10510" max="10510" width="12" style="3062" customWidth="1"/>
    <col min="10511" max="10511" width="10" style="3062" customWidth="1"/>
    <col min="10512" max="10512" width="11" style="3062" customWidth="1"/>
    <col min="10513" max="10513" width="9.7109375" style="3062" customWidth="1"/>
    <col min="10514" max="10514" width="11" style="3062" customWidth="1"/>
    <col min="10515" max="10515" width="9.5703125" style="3062" customWidth="1"/>
    <col min="10516" max="10516" width="10.85546875" style="3062" customWidth="1"/>
    <col min="10517" max="10517" width="9.5703125" style="3062" customWidth="1"/>
    <col min="10518" max="10518" width="10.85546875" style="3062" customWidth="1"/>
    <col min="10519" max="10519" width="9.140625" style="3062"/>
    <col min="10520" max="10520" width="11.42578125" style="3062" customWidth="1"/>
    <col min="10521" max="10752" width="9.140625" style="3062"/>
    <col min="10753" max="10753" width="14.140625" style="3062" customWidth="1"/>
    <col min="10754" max="10755" width="10.85546875" style="3062" customWidth="1"/>
    <col min="10756" max="10756" width="12.42578125" style="3062" customWidth="1"/>
    <col min="10757" max="10757" width="10.85546875" style="3062" customWidth="1"/>
    <col min="10758" max="10758" width="11.7109375" style="3062" customWidth="1"/>
    <col min="10759" max="10759" width="10.85546875" style="3062" customWidth="1"/>
    <col min="10760" max="10760" width="12.28515625" style="3062" customWidth="1"/>
    <col min="10761" max="10761" width="10.85546875" style="3062" customWidth="1"/>
    <col min="10762" max="10762" width="12" style="3062" customWidth="1"/>
    <col min="10763" max="10763" width="10.85546875" style="3062" customWidth="1"/>
    <col min="10764" max="10764" width="11.28515625" style="3062" customWidth="1"/>
    <col min="10765" max="10765" width="10.85546875" style="3062" customWidth="1"/>
    <col min="10766" max="10766" width="12" style="3062" customWidth="1"/>
    <col min="10767" max="10767" width="10" style="3062" customWidth="1"/>
    <col min="10768" max="10768" width="11" style="3062" customWidth="1"/>
    <col min="10769" max="10769" width="9.7109375" style="3062" customWidth="1"/>
    <col min="10770" max="10770" width="11" style="3062" customWidth="1"/>
    <col min="10771" max="10771" width="9.5703125" style="3062" customWidth="1"/>
    <col min="10772" max="10772" width="10.85546875" style="3062" customWidth="1"/>
    <col min="10773" max="10773" width="9.5703125" style="3062" customWidth="1"/>
    <col min="10774" max="10774" width="10.85546875" style="3062" customWidth="1"/>
    <col min="10775" max="10775" width="9.140625" style="3062"/>
    <col min="10776" max="10776" width="11.42578125" style="3062" customWidth="1"/>
    <col min="10777" max="11008" width="9.140625" style="3062"/>
    <col min="11009" max="11009" width="14.140625" style="3062" customWidth="1"/>
    <col min="11010" max="11011" width="10.85546875" style="3062" customWidth="1"/>
    <col min="11012" max="11012" width="12.42578125" style="3062" customWidth="1"/>
    <col min="11013" max="11013" width="10.85546875" style="3062" customWidth="1"/>
    <col min="11014" max="11014" width="11.7109375" style="3062" customWidth="1"/>
    <col min="11015" max="11015" width="10.85546875" style="3062" customWidth="1"/>
    <col min="11016" max="11016" width="12.28515625" style="3062" customWidth="1"/>
    <col min="11017" max="11017" width="10.85546875" style="3062" customWidth="1"/>
    <col min="11018" max="11018" width="12" style="3062" customWidth="1"/>
    <col min="11019" max="11019" width="10.85546875" style="3062" customWidth="1"/>
    <col min="11020" max="11020" width="11.28515625" style="3062" customWidth="1"/>
    <col min="11021" max="11021" width="10.85546875" style="3062" customWidth="1"/>
    <col min="11022" max="11022" width="12" style="3062" customWidth="1"/>
    <col min="11023" max="11023" width="10" style="3062" customWidth="1"/>
    <col min="11024" max="11024" width="11" style="3062" customWidth="1"/>
    <col min="11025" max="11025" width="9.7109375" style="3062" customWidth="1"/>
    <col min="11026" max="11026" width="11" style="3062" customWidth="1"/>
    <col min="11027" max="11027" width="9.5703125" style="3062" customWidth="1"/>
    <col min="11028" max="11028" width="10.85546875" style="3062" customWidth="1"/>
    <col min="11029" max="11029" width="9.5703125" style="3062" customWidth="1"/>
    <col min="11030" max="11030" width="10.85546875" style="3062" customWidth="1"/>
    <col min="11031" max="11031" width="9.140625" style="3062"/>
    <col min="11032" max="11032" width="11.42578125" style="3062" customWidth="1"/>
    <col min="11033" max="11264" width="9.140625" style="3062"/>
    <col min="11265" max="11265" width="14.140625" style="3062" customWidth="1"/>
    <col min="11266" max="11267" width="10.85546875" style="3062" customWidth="1"/>
    <col min="11268" max="11268" width="12.42578125" style="3062" customWidth="1"/>
    <col min="11269" max="11269" width="10.85546875" style="3062" customWidth="1"/>
    <col min="11270" max="11270" width="11.7109375" style="3062" customWidth="1"/>
    <col min="11271" max="11271" width="10.85546875" style="3062" customWidth="1"/>
    <col min="11272" max="11272" width="12.28515625" style="3062" customWidth="1"/>
    <col min="11273" max="11273" width="10.85546875" style="3062" customWidth="1"/>
    <col min="11274" max="11274" width="12" style="3062" customWidth="1"/>
    <col min="11275" max="11275" width="10.85546875" style="3062" customWidth="1"/>
    <col min="11276" max="11276" width="11.28515625" style="3062" customWidth="1"/>
    <col min="11277" max="11277" width="10.85546875" style="3062" customWidth="1"/>
    <col min="11278" max="11278" width="12" style="3062" customWidth="1"/>
    <col min="11279" max="11279" width="10" style="3062" customWidth="1"/>
    <col min="11280" max="11280" width="11" style="3062" customWidth="1"/>
    <col min="11281" max="11281" width="9.7109375" style="3062" customWidth="1"/>
    <col min="11282" max="11282" width="11" style="3062" customWidth="1"/>
    <col min="11283" max="11283" width="9.5703125" style="3062" customWidth="1"/>
    <col min="11284" max="11284" width="10.85546875" style="3062" customWidth="1"/>
    <col min="11285" max="11285" width="9.5703125" style="3062" customWidth="1"/>
    <col min="11286" max="11286" width="10.85546875" style="3062" customWidth="1"/>
    <col min="11287" max="11287" width="9.140625" style="3062"/>
    <col min="11288" max="11288" width="11.42578125" style="3062" customWidth="1"/>
    <col min="11289" max="11520" width="9.140625" style="3062"/>
    <col min="11521" max="11521" width="14.140625" style="3062" customWidth="1"/>
    <col min="11522" max="11523" width="10.85546875" style="3062" customWidth="1"/>
    <col min="11524" max="11524" width="12.42578125" style="3062" customWidth="1"/>
    <col min="11525" max="11525" width="10.85546875" style="3062" customWidth="1"/>
    <col min="11526" max="11526" width="11.7109375" style="3062" customWidth="1"/>
    <col min="11527" max="11527" width="10.85546875" style="3062" customWidth="1"/>
    <col min="11528" max="11528" width="12.28515625" style="3062" customWidth="1"/>
    <col min="11529" max="11529" width="10.85546875" style="3062" customWidth="1"/>
    <col min="11530" max="11530" width="12" style="3062" customWidth="1"/>
    <col min="11531" max="11531" width="10.85546875" style="3062" customWidth="1"/>
    <col min="11532" max="11532" width="11.28515625" style="3062" customWidth="1"/>
    <col min="11533" max="11533" width="10.85546875" style="3062" customWidth="1"/>
    <col min="11534" max="11534" width="12" style="3062" customWidth="1"/>
    <col min="11535" max="11535" width="10" style="3062" customWidth="1"/>
    <col min="11536" max="11536" width="11" style="3062" customWidth="1"/>
    <col min="11537" max="11537" width="9.7109375" style="3062" customWidth="1"/>
    <col min="11538" max="11538" width="11" style="3062" customWidth="1"/>
    <col min="11539" max="11539" width="9.5703125" style="3062" customWidth="1"/>
    <col min="11540" max="11540" width="10.85546875" style="3062" customWidth="1"/>
    <col min="11541" max="11541" width="9.5703125" style="3062" customWidth="1"/>
    <col min="11542" max="11542" width="10.85546875" style="3062" customWidth="1"/>
    <col min="11543" max="11543" width="9.140625" style="3062"/>
    <col min="11544" max="11544" width="11.42578125" style="3062" customWidth="1"/>
    <col min="11545" max="11776" width="9.140625" style="3062"/>
    <col min="11777" max="11777" width="14.140625" style="3062" customWidth="1"/>
    <col min="11778" max="11779" width="10.85546875" style="3062" customWidth="1"/>
    <col min="11780" max="11780" width="12.42578125" style="3062" customWidth="1"/>
    <col min="11781" max="11781" width="10.85546875" style="3062" customWidth="1"/>
    <col min="11782" max="11782" width="11.7109375" style="3062" customWidth="1"/>
    <col min="11783" max="11783" width="10.85546875" style="3062" customWidth="1"/>
    <col min="11784" max="11784" width="12.28515625" style="3062" customWidth="1"/>
    <col min="11785" max="11785" width="10.85546875" style="3062" customWidth="1"/>
    <col min="11786" max="11786" width="12" style="3062" customWidth="1"/>
    <col min="11787" max="11787" width="10.85546875" style="3062" customWidth="1"/>
    <col min="11788" max="11788" width="11.28515625" style="3062" customWidth="1"/>
    <col min="11789" max="11789" width="10.85546875" style="3062" customWidth="1"/>
    <col min="11790" max="11790" width="12" style="3062" customWidth="1"/>
    <col min="11791" max="11791" width="10" style="3062" customWidth="1"/>
    <col min="11792" max="11792" width="11" style="3062" customWidth="1"/>
    <col min="11793" max="11793" width="9.7109375" style="3062" customWidth="1"/>
    <col min="11794" max="11794" width="11" style="3062" customWidth="1"/>
    <col min="11795" max="11795" width="9.5703125" style="3062" customWidth="1"/>
    <col min="11796" max="11796" width="10.85546875" style="3062" customWidth="1"/>
    <col min="11797" max="11797" width="9.5703125" style="3062" customWidth="1"/>
    <col min="11798" max="11798" width="10.85546875" style="3062" customWidth="1"/>
    <col min="11799" max="11799" width="9.140625" style="3062"/>
    <col min="11800" max="11800" width="11.42578125" style="3062" customWidth="1"/>
    <col min="11801" max="12032" width="9.140625" style="3062"/>
    <col min="12033" max="12033" width="14.140625" style="3062" customWidth="1"/>
    <col min="12034" max="12035" width="10.85546875" style="3062" customWidth="1"/>
    <col min="12036" max="12036" width="12.42578125" style="3062" customWidth="1"/>
    <col min="12037" max="12037" width="10.85546875" style="3062" customWidth="1"/>
    <col min="12038" max="12038" width="11.7109375" style="3062" customWidth="1"/>
    <col min="12039" max="12039" width="10.85546875" style="3062" customWidth="1"/>
    <col min="12040" max="12040" width="12.28515625" style="3062" customWidth="1"/>
    <col min="12041" max="12041" width="10.85546875" style="3062" customWidth="1"/>
    <col min="12042" max="12042" width="12" style="3062" customWidth="1"/>
    <col min="12043" max="12043" width="10.85546875" style="3062" customWidth="1"/>
    <col min="12044" max="12044" width="11.28515625" style="3062" customWidth="1"/>
    <col min="12045" max="12045" width="10.85546875" style="3062" customWidth="1"/>
    <col min="12046" max="12046" width="12" style="3062" customWidth="1"/>
    <col min="12047" max="12047" width="10" style="3062" customWidth="1"/>
    <col min="12048" max="12048" width="11" style="3062" customWidth="1"/>
    <col min="12049" max="12049" width="9.7109375" style="3062" customWidth="1"/>
    <col min="12050" max="12050" width="11" style="3062" customWidth="1"/>
    <col min="12051" max="12051" width="9.5703125" style="3062" customWidth="1"/>
    <col min="12052" max="12052" width="10.85546875" style="3062" customWidth="1"/>
    <col min="12053" max="12053" width="9.5703125" style="3062" customWidth="1"/>
    <col min="12054" max="12054" width="10.85546875" style="3062" customWidth="1"/>
    <col min="12055" max="12055" width="9.140625" style="3062"/>
    <col min="12056" max="12056" width="11.42578125" style="3062" customWidth="1"/>
    <col min="12057" max="12288" width="9.140625" style="3062"/>
    <col min="12289" max="12289" width="14.140625" style="3062" customWidth="1"/>
    <col min="12290" max="12291" width="10.85546875" style="3062" customWidth="1"/>
    <col min="12292" max="12292" width="12.42578125" style="3062" customWidth="1"/>
    <col min="12293" max="12293" width="10.85546875" style="3062" customWidth="1"/>
    <col min="12294" max="12294" width="11.7109375" style="3062" customWidth="1"/>
    <col min="12295" max="12295" width="10.85546875" style="3062" customWidth="1"/>
    <col min="12296" max="12296" width="12.28515625" style="3062" customWidth="1"/>
    <col min="12297" max="12297" width="10.85546875" style="3062" customWidth="1"/>
    <col min="12298" max="12298" width="12" style="3062" customWidth="1"/>
    <col min="12299" max="12299" width="10.85546875" style="3062" customWidth="1"/>
    <col min="12300" max="12300" width="11.28515625" style="3062" customWidth="1"/>
    <col min="12301" max="12301" width="10.85546875" style="3062" customWidth="1"/>
    <col min="12302" max="12302" width="12" style="3062" customWidth="1"/>
    <col min="12303" max="12303" width="10" style="3062" customWidth="1"/>
    <col min="12304" max="12304" width="11" style="3062" customWidth="1"/>
    <col min="12305" max="12305" width="9.7109375" style="3062" customWidth="1"/>
    <col min="12306" max="12306" width="11" style="3062" customWidth="1"/>
    <col min="12307" max="12307" width="9.5703125" style="3062" customWidth="1"/>
    <col min="12308" max="12308" width="10.85546875" style="3062" customWidth="1"/>
    <col min="12309" max="12309" width="9.5703125" style="3062" customWidth="1"/>
    <col min="12310" max="12310" width="10.85546875" style="3062" customWidth="1"/>
    <col min="12311" max="12311" width="9.140625" style="3062"/>
    <col min="12312" max="12312" width="11.42578125" style="3062" customWidth="1"/>
    <col min="12313" max="12544" width="9.140625" style="3062"/>
    <col min="12545" max="12545" width="14.140625" style="3062" customWidth="1"/>
    <col min="12546" max="12547" width="10.85546875" style="3062" customWidth="1"/>
    <col min="12548" max="12548" width="12.42578125" style="3062" customWidth="1"/>
    <col min="12549" max="12549" width="10.85546875" style="3062" customWidth="1"/>
    <col min="12550" max="12550" width="11.7109375" style="3062" customWidth="1"/>
    <col min="12551" max="12551" width="10.85546875" style="3062" customWidth="1"/>
    <col min="12552" max="12552" width="12.28515625" style="3062" customWidth="1"/>
    <col min="12553" max="12553" width="10.85546875" style="3062" customWidth="1"/>
    <col min="12554" max="12554" width="12" style="3062" customWidth="1"/>
    <col min="12555" max="12555" width="10.85546875" style="3062" customWidth="1"/>
    <col min="12556" max="12556" width="11.28515625" style="3062" customWidth="1"/>
    <col min="12557" max="12557" width="10.85546875" style="3062" customWidth="1"/>
    <col min="12558" max="12558" width="12" style="3062" customWidth="1"/>
    <col min="12559" max="12559" width="10" style="3062" customWidth="1"/>
    <col min="12560" max="12560" width="11" style="3062" customWidth="1"/>
    <col min="12561" max="12561" width="9.7109375" style="3062" customWidth="1"/>
    <col min="12562" max="12562" width="11" style="3062" customWidth="1"/>
    <col min="12563" max="12563" width="9.5703125" style="3062" customWidth="1"/>
    <col min="12564" max="12564" width="10.85546875" style="3062" customWidth="1"/>
    <col min="12565" max="12565" width="9.5703125" style="3062" customWidth="1"/>
    <col min="12566" max="12566" width="10.85546875" style="3062" customWidth="1"/>
    <col min="12567" max="12567" width="9.140625" style="3062"/>
    <col min="12568" max="12568" width="11.42578125" style="3062" customWidth="1"/>
    <col min="12569" max="12800" width="9.140625" style="3062"/>
    <col min="12801" max="12801" width="14.140625" style="3062" customWidth="1"/>
    <col min="12802" max="12803" width="10.85546875" style="3062" customWidth="1"/>
    <col min="12804" max="12804" width="12.42578125" style="3062" customWidth="1"/>
    <col min="12805" max="12805" width="10.85546875" style="3062" customWidth="1"/>
    <col min="12806" max="12806" width="11.7109375" style="3062" customWidth="1"/>
    <col min="12807" max="12807" width="10.85546875" style="3062" customWidth="1"/>
    <col min="12808" max="12808" width="12.28515625" style="3062" customWidth="1"/>
    <col min="12809" max="12809" width="10.85546875" style="3062" customWidth="1"/>
    <col min="12810" max="12810" width="12" style="3062" customWidth="1"/>
    <col min="12811" max="12811" width="10.85546875" style="3062" customWidth="1"/>
    <col min="12812" max="12812" width="11.28515625" style="3062" customWidth="1"/>
    <col min="12813" max="12813" width="10.85546875" style="3062" customWidth="1"/>
    <col min="12814" max="12814" width="12" style="3062" customWidth="1"/>
    <col min="12815" max="12815" width="10" style="3062" customWidth="1"/>
    <col min="12816" max="12816" width="11" style="3062" customWidth="1"/>
    <col min="12817" max="12817" width="9.7109375" style="3062" customWidth="1"/>
    <col min="12818" max="12818" width="11" style="3062" customWidth="1"/>
    <col min="12819" max="12819" width="9.5703125" style="3062" customWidth="1"/>
    <col min="12820" max="12820" width="10.85546875" style="3062" customWidth="1"/>
    <col min="12821" max="12821" width="9.5703125" style="3062" customWidth="1"/>
    <col min="12822" max="12822" width="10.85546875" style="3062" customWidth="1"/>
    <col min="12823" max="12823" width="9.140625" style="3062"/>
    <col min="12824" max="12824" width="11.42578125" style="3062" customWidth="1"/>
    <col min="12825" max="13056" width="9.140625" style="3062"/>
    <col min="13057" max="13057" width="14.140625" style="3062" customWidth="1"/>
    <col min="13058" max="13059" width="10.85546875" style="3062" customWidth="1"/>
    <col min="13060" max="13060" width="12.42578125" style="3062" customWidth="1"/>
    <col min="13061" max="13061" width="10.85546875" style="3062" customWidth="1"/>
    <col min="13062" max="13062" width="11.7109375" style="3062" customWidth="1"/>
    <col min="13063" max="13063" width="10.85546875" style="3062" customWidth="1"/>
    <col min="13064" max="13064" width="12.28515625" style="3062" customWidth="1"/>
    <col min="13065" max="13065" width="10.85546875" style="3062" customWidth="1"/>
    <col min="13066" max="13066" width="12" style="3062" customWidth="1"/>
    <col min="13067" max="13067" width="10.85546875" style="3062" customWidth="1"/>
    <col min="13068" max="13068" width="11.28515625" style="3062" customWidth="1"/>
    <col min="13069" max="13069" width="10.85546875" style="3062" customWidth="1"/>
    <col min="13070" max="13070" width="12" style="3062" customWidth="1"/>
    <col min="13071" max="13071" width="10" style="3062" customWidth="1"/>
    <col min="13072" max="13072" width="11" style="3062" customWidth="1"/>
    <col min="13073" max="13073" width="9.7109375" style="3062" customWidth="1"/>
    <col min="13074" max="13074" width="11" style="3062" customWidth="1"/>
    <col min="13075" max="13075" width="9.5703125" style="3062" customWidth="1"/>
    <col min="13076" max="13076" width="10.85546875" style="3062" customWidth="1"/>
    <col min="13077" max="13077" width="9.5703125" style="3062" customWidth="1"/>
    <col min="13078" max="13078" width="10.85546875" style="3062" customWidth="1"/>
    <col min="13079" max="13079" width="9.140625" style="3062"/>
    <col min="13080" max="13080" width="11.42578125" style="3062" customWidth="1"/>
    <col min="13081" max="13312" width="9.140625" style="3062"/>
    <col min="13313" max="13313" width="14.140625" style="3062" customWidth="1"/>
    <col min="13314" max="13315" width="10.85546875" style="3062" customWidth="1"/>
    <col min="13316" max="13316" width="12.42578125" style="3062" customWidth="1"/>
    <col min="13317" max="13317" width="10.85546875" style="3062" customWidth="1"/>
    <col min="13318" max="13318" width="11.7109375" style="3062" customWidth="1"/>
    <col min="13319" max="13319" width="10.85546875" style="3062" customWidth="1"/>
    <col min="13320" max="13320" width="12.28515625" style="3062" customWidth="1"/>
    <col min="13321" max="13321" width="10.85546875" style="3062" customWidth="1"/>
    <col min="13322" max="13322" width="12" style="3062" customWidth="1"/>
    <col min="13323" max="13323" width="10.85546875" style="3062" customWidth="1"/>
    <col min="13324" max="13324" width="11.28515625" style="3062" customWidth="1"/>
    <col min="13325" max="13325" width="10.85546875" style="3062" customWidth="1"/>
    <col min="13326" max="13326" width="12" style="3062" customWidth="1"/>
    <col min="13327" max="13327" width="10" style="3062" customWidth="1"/>
    <col min="13328" max="13328" width="11" style="3062" customWidth="1"/>
    <col min="13329" max="13329" width="9.7109375" style="3062" customWidth="1"/>
    <col min="13330" max="13330" width="11" style="3062" customWidth="1"/>
    <col min="13331" max="13331" width="9.5703125" style="3062" customWidth="1"/>
    <col min="13332" max="13332" width="10.85546875" style="3062" customWidth="1"/>
    <col min="13333" max="13333" width="9.5703125" style="3062" customWidth="1"/>
    <col min="13334" max="13334" width="10.85546875" style="3062" customWidth="1"/>
    <col min="13335" max="13335" width="9.140625" style="3062"/>
    <col min="13336" max="13336" width="11.42578125" style="3062" customWidth="1"/>
    <col min="13337" max="13568" width="9.140625" style="3062"/>
    <col min="13569" max="13569" width="14.140625" style="3062" customWidth="1"/>
    <col min="13570" max="13571" width="10.85546875" style="3062" customWidth="1"/>
    <col min="13572" max="13572" width="12.42578125" style="3062" customWidth="1"/>
    <col min="13573" max="13573" width="10.85546875" style="3062" customWidth="1"/>
    <col min="13574" max="13574" width="11.7109375" style="3062" customWidth="1"/>
    <col min="13575" max="13575" width="10.85546875" style="3062" customWidth="1"/>
    <col min="13576" max="13576" width="12.28515625" style="3062" customWidth="1"/>
    <col min="13577" max="13577" width="10.85546875" style="3062" customWidth="1"/>
    <col min="13578" max="13578" width="12" style="3062" customWidth="1"/>
    <col min="13579" max="13579" width="10.85546875" style="3062" customWidth="1"/>
    <col min="13580" max="13580" width="11.28515625" style="3062" customWidth="1"/>
    <col min="13581" max="13581" width="10.85546875" style="3062" customWidth="1"/>
    <col min="13582" max="13582" width="12" style="3062" customWidth="1"/>
    <col min="13583" max="13583" width="10" style="3062" customWidth="1"/>
    <col min="13584" max="13584" width="11" style="3062" customWidth="1"/>
    <col min="13585" max="13585" width="9.7109375" style="3062" customWidth="1"/>
    <col min="13586" max="13586" width="11" style="3062" customWidth="1"/>
    <col min="13587" max="13587" width="9.5703125" style="3062" customWidth="1"/>
    <col min="13588" max="13588" width="10.85546875" style="3062" customWidth="1"/>
    <col min="13589" max="13589" width="9.5703125" style="3062" customWidth="1"/>
    <col min="13590" max="13590" width="10.85546875" style="3062" customWidth="1"/>
    <col min="13591" max="13591" width="9.140625" style="3062"/>
    <col min="13592" max="13592" width="11.42578125" style="3062" customWidth="1"/>
    <col min="13593" max="13824" width="9.140625" style="3062"/>
    <col min="13825" max="13825" width="14.140625" style="3062" customWidth="1"/>
    <col min="13826" max="13827" width="10.85546875" style="3062" customWidth="1"/>
    <col min="13828" max="13828" width="12.42578125" style="3062" customWidth="1"/>
    <col min="13829" max="13829" width="10.85546875" style="3062" customWidth="1"/>
    <col min="13830" max="13830" width="11.7109375" style="3062" customWidth="1"/>
    <col min="13831" max="13831" width="10.85546875" style="3062" customWidth="1"/>
    <col min="13832" max="13832" width="12.28515625" style="3062" customWidth="1"/>
    <col min="13833" max="13833" width="10.85546875" style="3062" customWidth="1"/>
    <col min="13834" max="13834" width="12" style="3062" customWidth="1"/>
    <col min="13835" max="13835" width="10.85546875" style="3062" customWidth="1"/>
    <col min="13836" max="13836" width="11.28515625" style="3062" customWidth="1"/>
    <col min="13837" max="13837" width="10.85546875" style="3062" customWidth="1"/>
    <col min="13838" max="13838" width="12" style="3062" customWidth="1"/>
    <col min="13839" max="13839" width="10" style="3062" customWidth="1"/>
    <col min="13840" max="13840" width="11" style="3062" customWidth="1"/>
    <col min="13841" max="13841" width="9.7109375" style="3062" customWidth="1"/>
    <col min="13842" max="13842" width="11" style="3062" customWidth="1"/>
    <col min="13843" max="13843" width="9.5703125" style="3062" customWidth="1"/>
    <col min="13844" max="13844" width="10.85546875" style="3062" customWidth="1"/>
    <col min="13845" max="13845" width="9.5703125" style="3062" customWidth="1"/>
    <col min="13846" max="13846" width="10.85546875" style="3062" customWidth="1"/>
    <col min="13847" max="13847" width="9.140625" style="3062"/>
    <col min="13848" max="13848" width="11.42578125" style="3062" customWidth="1"/>
    <col min="13849" max="14080" width="9.140625" style="3062"/>
    <col min="14081" max="14081" width="14.140625" style="3062" customWidth="1"/>
    <col min="14082" max="14083" width="10.85546875" style="3062" customWidth="1"/>
    <col min="14084" max="14084" width="12.42578125" style="3062" customWidth="1"/>
    <col min="14085" max="14085" width="10.85546875" style="3062" customWidth="1"/>
    <col min="14086" max="14086" width="11.7109375" style="3062" customWidth="1"/>
    <col min="14087" max="14087" width="10.85546875" style="3062" customWidth="1"/>
    <col min="14088" max="14088" width="12.28515625" style="3062" customWidth="1"/>
    <col min="14089" max="14089" width="10.85546875" style="3062" customWidth="1"/>
    <col min="14090" max="14090" width="12" style="3062" customWidth="1"/>
    <col min="14091" max="14091" width="10.85546875" style="3062" customWidth="1"/>
    <col min="14092" max="14092" width="11.28515625" style="3062" customWidth="1"/>
    <col min="14093" max="14093" width="10.85546875" style="3062" customWidth="1"/>
    <col min="14094" max="14094" width="12" style="3062" customWidth="1"/>
    <col min="14095" max="14095" width="10" style="3062" customWidth="1"/>
    <col min="14096" max="14096" width="11" style="3062" customWidth="1"/>
    <col min="14097" max="14097" width="9.7109375" style="3062" customWidth="1"/>
    <col min="14098" max="14098" width="11" style="3062" customWidth="1"/>
    <col min="14099" max="14099" width="9.5703125" style="3062" customWidth="1"/>
    <col min="14100" max="14100" width="10.85546875" style="3062" customWidth="1"/>
    <col min="14101" max="14101" width="9.5703125" style="3062" customWidth="1"/>
    <col min="14102" max="14102" width="10.85546875" style="3062" customWidth="1"/>
    <col min="14103" max="14103" width="9.140625" style="3062"/>
    <col min="14104" max="14104" width="11.42578125" style="3062" customWidth="1"/>
    <col min="14105" max="14336" width="9.140625" style="3062"/>
    <col min="14337" max="14337" width="14.140625" style="3062" customWidth="1"/>
    <col min="14338" max="14339" width="10.85546875" style="3062" customWidth="1"/>
    <col min="14340" max="14340" width="12.42578125" style="3062" customWidth="1"/>
    <col min="14341" max="14341" width="10.85546875" style="3062" customWidth="1"/>
    <col min="14342" max="14342" width="11.7109375" style="3062" customWidth="1"/>
    <col min="14343" max="14343" width="10.85546875" style="3062" customWidth="1"/>
    <col min="14344" max="14344" width="12.28515625" style="3062" customWidth="1"/>
    <col min="14345" max="14345" width="10.85546875" style="3062" customWidth="1"/>
    <col min="14346" max="14346" width="12" style="3062" customWidth="1"/>
    <col min="14347" max="14347" width="10.85546875" style="3062" customWidth="1"/>
    <col min="14348" max="14348" width="11.28515625" style="3062" customWidth="1"/>
    <col min="14349" max="14349" width="10.85546875" style="3062" customWidth="1"/>
    <col min="14350" max="14350" width="12" style="3062" customWidth="1"/>
    <col min="14351" max="14351" width="10" style="3062" customWidth="1"/>
    <col min="14352" max="14352" width="11" style="3062" customWidth="1"/>
    <col min="14353" max="14353" width="9.7109375" style="3062" customWidth="1"/>
    <col min="14354" max="14354" width="11" style="3062" customWidth="1"/>
    <col min="14355" max="14355" width="9.5703125" style="3062" customWidth="1"/>
    <col min="14356" max="14356" width="10.85546875" style="3062" customWidth="1"/>
    <col min="14357" max="14357" width="9.5703125" style="3062" customWidth="1"/>
    <col min="14358" max="14358" width="10.85546875" style="3062" customWidth="1"/>
    <col min="14359" max="14359" width="9.140625" style="3062"/>
    <col min="14360" max="14360" width="11.42578125" style="3062" customWidth="1"/>
    <col min="14361" max="14592" width="9.140625" style="3062"/>
    <col min="14593" max="14593" width="14.140625" style="3062" customWidth="1"/>
    <col min="14594" max="14595" width="10.85546875" style="3062" customWidth="1"/>
    <col min="14596" max="14596" width="12.42578125" style="3062" customWidth="1"/>
    <col min="14597" max="14597" width="10.85546875" style="3062" customWidth="1"/>
    <col min="14598" max="14598" width="11.7109375" style="3062" customWidth="1"/>
    <col min="14599" max="14599" width="10.85546875" style="3062" customWidth="1"/>
    <col min="14600" max="14600" width="12.28515625" style="3062" customWidth="1"/>
    <col min="14601" max="14601" width="10.85546875" style="3062" customWidth="1"/>
    <col min="14602" max="14602" width="12" style="3062" customWidth="1"/>
    <col min="14603" max="14603" width="10.85546875" style="3062" customWidth="1"/>
    <col min="14604" max="14604" width="11.28515625" style="3062" customWidth="1"/>
    <col min="14605" max="14605" width="10.85546875" style="3062" customWidth="1"/>
    <col min="14606" max="14606" width="12" style="3062" customWidth="1"/>
    <col min="14607" max="14607" width="10" style="3062" customWidth="1"/>
    <col min="14608" max="14608" width="11" style="3062" customWidth="1"/>
    <col min="14609" max="14609" width="9.7109375" style="3062" customWidth="1"/>
    <col min="14610" max="14610" width="11" style="3062" customWidth="1"/>
    <col min="14611" max="14611" width="9.5703125" style="3062" customWidth="1"/>
    <col min="14612" max="14612" width="10.85546875" style="3062" customWidth="1"/>
    <col min="14613" max="14613" width="9.5703125" style="3062" customWidth="1"/>
    <col min="14614" max="14614" width="10.85546875" style="3062" customWidth="1"/>
    <col min="14615" max="14615" width="9.140625" style="3062"/>
    <col min="14616" max="14616" width="11.42578125" style="3062" customWidth="1"/>
    <col min="14617" max="14848" width="9.140625" style="3062"/>
    <col min="14849" max="14849" width="14.140625" style="3062" customWidth="1"/>
    <col min="14850" max="14851" width="10.85546875" style="3062" customWidth="1"/>
    <col min="14852" max="14852" width="12.42578125" style="3062" customWidth="1"/>
    <col min="14853" max="14853" width="10.85546875" style="3062" customWidth="1"/>
    <col min="14854" max="14854" width="11.7109375" style="3062" customWidth="1"/>
    <col min="14855" max="14855" width="10.85546875" style="3062" customWidth="1"/>
    <col min="14856" max="14856" width="12.28515625" style="3062" customWidth="1"/>
    <col min="14857" max="14857" width="10.85546875" style="3062" customWidth="1"/>
    <col min="14858" max="14858" width="12" style="3062" customWidth="1"/>
    <col min="14859" max="14859" width="10.85546875" style="3062" customWidth="1"/>
    <col min="14860" max="14860" width="11.28515625" style="3062" customWidth="1"/>
    <col min="14861" max="14861" width="10.85546875" style="3062" customWidth="1"/>
    <col min="14862" max="14862" width="12" style="3062" customWidth="1"/>
    <col min="14863" max="14863" width="10" style="3062" customWidth="1"/>
    <col min="14864" max="14864" width="11" style="3062" customWidth="1"/>
    <col min="14865" max="14865" width="9.7109375" style="3062" customWidth="1"/>
    <col min="14866" max="14866" width="11" style="3062" customWidth="1"/>
    <col min="14867" max="14867" width="9.5703125" style="3062" customWidth="1"/>
    <col min="14868" max="14868" width="10.85546875" style="3062" customWidth="1"/>
    <col min="14869" max="14869" width="9.5703125" style="3062" customWidth="1"/>
    <col min="14870" max="14870" width="10.85546875" style="3062" customWidth="1"/>
    <col min="14871" max="14871" width="9.140625" style="3062"/>
    <col min="14872" max="14872" width="11.42578125" style="3062" customWidth="1"/>
    <col min="14873" max="15104" width="9.140625" style="3062"/>
    <col min="15105" max="15105" width="14.140625" style="3062" customWidth="1"/>
    <col min="15106" max="15107" width="10.85546875" style="3062" customWidth="1"/>
    <col min="15108" max="15108" width="12.42578125" style="3062" customWidth="1"/>
    <col min="15109" max="15109" width="10.85546875" style="3062" customWidth="1"/>
    <col min="15110" max="15110" width="11.7109375" style="3062" customWidth="1"/>
    <col min="15111" max="15111" width="10.85546875" style="3062" customWidth="1"/>
    <col min="15112" max="15112" width="12.28515625" style="3062" customWidth="1"/>
    <col min="15113" max="15113" width="10.85546875" style="3062" customWidth="1"/>
    <col min="15114" max="15114" width="12" style="3062" customWidth="1"/>
    <col min="15115" max="15115" width="10.85546875" style="3062" customWidth="1"/>
    <col min="15116" max="15116" width="11.28515625" style="3062" customWidth="1"/>
    <col min="15117" max="15117" width="10.85546875" style="3062" customWidth="1"/>
    <col min="15118" max="15118" width="12" style="3062" customWidth="1"/>
    <col min="15119" max="15119" width="10" style="3062" customWidth="1"/>
    <col min="15120" max="15120" width="11" style="3062" customWidth="1"/>
    <col min="15121" max="15121" width="9.7109375" style="3062" customWidth="1"/>
    <col min="15122" max="15122" width="11" style="3062" customWidth="1"/>
    <col min="15123" max="15123" width="9.5703125" style="3062" customWidth="1"/>
    <col min="15124" max="15124" width="10.85546875" style="3062" customWidth="1"/>
    <col min="15125" max="15125" width="9.5703125" style="3062" customWidth="1"/>
    <col min="15126" max="15126" width="10.85546875" style="3062" customWidth="1"/>
    <col min="15127" max="15127" width="9.140625" style="3062"/>
    <col min="15128" max="15128" width="11.42578125" style="3062" customWidth="1"/>
    <col min="15129" max="15360" width="9.140625" style="3062"/>
    <col min="15361" max="15361" width="14.140625" style="3062" customWidth="1"/>
    <col min="15362" max="15363" width="10.85546875" style="3062" customWidth="1"/>
    <col min="15364" max="15364" width="12.42578125" style="3062" customWidth="1"/>
    <col min="15365" max="15365" width="10.85546875" style="3062" customWidth="1"/>
    <col min="15366" max="15366" width="11.7109375" style="3062" customWidth="1"/>
    <col min="15367" max="15367" width="10.85546875" style="3062" customWidth="1"/>
    <col min="15368" max="15368" width="12.28515625" style="3062" customWidth="1"/>
    <col min="15369" max="15369" width="10.85546875" style="3062" customWidth="1"/>
    <col min="15370" max="15370" width="12" style="3062" customWidth="1"/>
    <col min="15371" max="15371" width="10.85546875" style="3062" customWidth="1"/>
    <col min="15372" max="15372" width="11.28515625" style="3062" customWidth="1"/>
    <col min="15373" max="15373" width="10.85546875" style="3062" customWidth="1"/>
    <col min="15374" max="15374" width="12" style="3062" customWidth="1"/>
    <col min="15375" max="15375" width="10" style="3062" customWidth="1"/>
    <col min="15376" max="15376" width="11" style="3062" customWidth="1"/>
    <col min="15377" max="15377" width="9.7109375" style="3062" customWidth="1"/>
    <col min="15378" max="15378" width="11" style="3062" customWidth="1"/>
    <col min="15379" max="15379" width="9.5703125" style="3062" customWidth="1"/>
    <col min="15380" max="15380" width="10.85546875" style="3062" customWidth="1"/>
    <col min="15381" max="15381" width="9.5703125" style="3062" customWidth="1"/>
    <col min="15382" max="15382" width="10.85546875" style="3062" customWidth="1"/>
    <col min="15383" max="15383" width="9.140625" style="3062"/>
    <col min="15384" max="15384" width="11.42578125" style="3062" customWidth="1"/>
    <col min="15385" max="15616" width="9.140625" style="3062"/>
    <col min="15617" max="15617" width="14.140625" style="3062" customWidth="1"/>
    <col min="15618" max="15619" width="10.85546875" style="3062" customWidth="1"/>
    <col min="15620" max="15620" width="12.42578125" style="3062" customWidth="1"/>
    <col min="15621" max="15621" width="10.85546875" style="3062" customWidth="1"/>
    <col min="15622" max="15622" width="11.7109375" style="3062" customWidth="1"/>
    <col min="15623" max="15623" width="10.85546875" style="3062" customWidth="1"/>
    <col min="15624" max="15624" width="12.28515625" style="3062" customWidth="1"/>
    <col min="15625" max="15625" width="10.85546875" style="3062" customWidth="1"/>
    <col min="15626" max="15626" width="12" style="3062" customWidth="1"/>
    <col min="15627" max="15627" width="10.85546875" style="3062" customWidth="1"/>
    <col min="15628" max="15628" width="11.28515625" style="3062" customWidth="1"/>
    <col min="15629" max="15629" width="10.85546875" style="3062" customWidth="1"/>
    <col min="15630" max="15630" width="12" style="3062" customWidth="1"/>
    <col min="15631" max="15631" width="10" style="3062" customWidth="1"/>
    <col min="15632" max="15632" width="11" style="3062" customWidth="1"/>
    <col min="15633" max="15633" width="9.7109375" style="3062" customWidth="1"/>
    <col min="15634" max="15634" width="11" style="3062" customWidth="1"/>
    <col min="15635" max="15635" width="9.5703125" style="3062" customWidth="1"/>
    <col min="15636" max="15636" width="10.85546875" style="3062" customWidth="1"/>
    <col min="15637" max="15637" width="9.5703125" style="3062" customWidth="1"/>
    <col min="15638" max="15638" width="10.85546875" style="3062" customWidth="1"/>
    <col min="15639" max="15639" width="9.140625" style="3062"/>
    <col min="15640" max="15640" width="11.42578125" style="3062" customWidth="1"/>
    <col min="15641" max="15872" width="9.140625" style="3062"/>
    <col min="15873" max="15873" width="14.140625" style="3062" customWidth="1"/>
    <col min="15874" max="15875" width="10.85546875" style="3062" customWidth="1"/>
    <col min="15876" max="15876" width="12.42578125" style="3062" customWidth="1"/>
    <col min="15877" max="15877" width="10.85546875" style="3062" customWidth="1"/>
    <col min="15878" max="15878" width="11.7109375" style="3062" customWidth="1"/>
    <col min="15879" max="15879" width="10.85546875" style="3062" customWidth="1"/>
    <col min="15880" max="15880" width="12.28515625" style="3062" customWidth="1"/>
    <col min="15881" max="15881" width="10.85546875" style="3062" customWidth="1"/>
    <col min="15882" max="15882" width="12" style="3062" customWidth="1"/>
    <col min="15883" max="15883" width="10.85546875" style="3062" customWidth="1"/>
    <col min="15884" max="15884" width="11.28515625" style="3062" customWidth="1"/>
    <col min="15885" max="15885" width="10.85546875" style="3062" customWidth="1"/>
    <col min="15886" max="15886" width="12" style="3062" customWidth="1"/>
    <col min="15887" max="15887" width="10" style="3062" customWidth="1"/>
    <col min="15888" max="15888" width="11" style="3062" customWidth="1"/>
    <col min="15889" max="15889" width="9.7109375" style="3062" customWidth="1"/>
    <col min="15890" max="15890" width="11" style="3062" customWidth="1"/>
    <col min="15891" max="15891" width="9.5703125" style="3062" customWidth="1"/>
    <col min="15892" max="15892" width="10.85546875" style="3062" customWidth="1"/>
    <col min="15893" max="15893" width="9.5703125" style="3062" customWidth="1"/>
    <col min="15894" max="15894" width="10.85546875" style="3062" customWidth="1"/>
    <col min="15895" max="15895" width="9.140625" style="3062"/>
    <col min="15896" max="15896" width="11.42578125" style="3062" customWidth="1"/>
    <col min="15897" max="16128" width="9.140625" style="3062"/>
    <col min="16129" max="16129" width="14.140625" style="3062" customWidth="1"/>
    <col min="16130" max="16131" width="10.85546875" style="3062" customWidth="1"/>
    <col min="16132" max="16132" width="12.42578125" style="3062" customWidth="1"/>
    <col min="16133" max="16133" width="10.85546875" style="3062" customWidth="1"/>
    <col min="16134" max="16134" width="11.7109375" style="3062" customWidth="1"/>
    <col min="16135" max="16135" width="10.85546875" style="3062" customWidth="1"/>
    <col min="16136" max="16136" width="12.28515625" style="3062" customWidth="1"/>
    <col min="16137" max="16137" width="10.85546875" style="3062" customWidth="1"/>
    <col min="16138" max="16138" width="12" style="3062" customWidth="1"/>
    <col min="16139" max="16139" width="10.85546875" style="3062" customWidth="1"/>
    <col min="16140" max="16140" width="11.28515625" style="3062" customWidth="1"/>
    <col min="16141" max="16141" width="10.85546875" style="3062" customWidth="1"/>
    <col min="16142" max="16142" width="12" style="3062" customWidth="1"/>
    <col min="16143" max="16143" width="10" style="3062" customWidth="1"/>
    <col min="16144" max="16144" width="11" style="3062" customWidth="1"/>
    <col min="16145" max="16145" width="9.7109375" style="3062" customWidth="1"/>
    <col min="16146" max="16146" width="11" style="3062" customWidth="1"/>
    <col min="16147" max="16147" width="9.5703125" style="3062" customWidth="1"/>
    <col min="16148" max="16148" width="10.85546875" style="3062" customWidth="1"/>
    <col min="16149" max="16149" width="9.5703125" style="3062" customWidth="1"/>
    <col min="16150" max="16150" width="10.85546875" style="3062" customWidth="1"/>
    <col min="16151" max="16151" width="9.140625" style="3062"/>
    <col min="16152" max="16152" width="11.42578125" style="3062" customWidth="1"/>
    <col min="16153" max="16384" width="9.140625" style="3062"/>
  </cols>
  <sheetData>
    <row r="1" spans="1:24" s="4643" customFormat="1" ht="16.5" customHeight="1" thickBot="1">
      <c r="A1" s="4642" t="s">
        <v>0</v>
      </c>
      <c r="B1" s="4939"/>
      <c r="C1" s="4939"/>
      <c r="D1" s="4939"/>
      <c r="E1" s="4939"/>
      <c r="F1" s="4939"/>
      <c r="G1" s="4939"/>
      <c r="H1" s="4939"/>
      <c r="I1" s="4939"/>
      <c r="J1" s="4939"/>
      <c r="K1" s="4939"/>
      <c r="L1" s="4939"/>
      <c r="M1" s="4939"/>
      <c r="O1" s="4939"/>
      <c r="Q1" s="4939"/>
      <c r="S1" s="4939"/>
      <c r="U1" s="4939"/>
      <c r="X1" s="4940" t="s">
        <v>1</v>
      </c>
    </row>
    <row r="2" spans="1:24" ht="23.25" customHeight="1" thickTop="1">
      <c r="A2" s="7955" t="s">
        <v>4352</v>
      </c>
      <c r="B2" s="7956"/>
      <c r="C2" s="7956"/>
      <c r="D2" s="7956"/>
      <c r="E2" s="7956"/>
      <c r="F2" s="7956"/>
      <c r="G2" s="7956"/>
      <c r="H2" s="7956"/>
      <c r="I2" s="7956"/>
      <c r="J2" s="7956"/>
      <c r="K2" s="7956"/>
      <c r="L2" s="7956"/>
      <c r="M2" s="7956"/>
      <c r="N2" s="7956"/>
      <c r="O2" s="7956"/>
      <c r="P2" s="7956"/>
      <c r="Q2" s="7956"/>
      <c r="R2" s="7956"/>
      <c r="S2" s="7956"/>
      <c r="T2" s="7956"/>
      <c r="U2" s="7956"/>
      <c r="V2" s="7956"/>
      <c r="W2" s="7956"/>
      <c r="X2" s="7957"/>
    </row>
    <row r="3" spans="1:24" ht="42" customHeight="1" thickBot="1">
      <c r="A3" s="7958" t="s">
        <v>4330</v>
      </c>
      <c r="B3" s="7959"/>
      <c r="C3" s="7959"/>
      <c r="D3" s="7959"/>
      <c r="E3" s="7959"/>
      <c r="F3" s="7959"/>
      <c r="G3" s="7959"/>
      <c r="H3" s="7959"/>
      <c r="I3" s="7959"/>
      <c r="J3" s="7959"/>
      <c r="K3" s="7959"/>
      <c r="L3" s="7959"/>
      <c r="M3" s="7959"/>
      <c r="N3" s="7959"/>
      <c r="O3" s="7959"/>
      <c r="P3" s="7959"/>
      <c r="Q3" s="7959"/>
      <c r="R3" s="7959"/>
      <c r="S3" s="7959"/>
      <c r="T3" s="7959"/>
      <c r="U3" s="7959"/>
      <c r="V3" s="7959"/>
      <c r="W3" s="7959"/>
      <c r="X3" s="7960"/>
    </row>
    <row r="4" spans="1:24" ht="30.75" customHeight="1" thickBot="1">
      <c r="A4" s="7717" t="s">
        <v>2132</v>
      </c>
      <c r="B4" s="7961" t="s">
        <v>12</v>
      </c>
      <c r="C4" s="7962"/>
      <c r="D4" s="7962"/>
      <c r="E4" s="7962"/>
      <c r="F4" s="7962"/>
      <c r="G4" s="7962"/>
      <c r="H4" s="7962"/>
      <c r="I4" s="7962"/>
      <c r="J4" s="7962"/>
      <c r="K4" s="7962"/>
      <c r="L4" s="7962"/>
      <c r="M4" s="7962"/>
      <c r="N4" s="7962"/>
      <c r="O4" s="7962"/>
      <c r="P4" s="7962"/>
      <c r="Q4" s="7963"/>
      <c r="R4" s="7963"/>
      <c r="S4" s="7962"/>
      <c r="T4" s="7962"/>
      <c r="U4" s="7962"/>
      <c r="V4" s="7962"/>
      <c r="W4" s="7962"/>
      <c r="X4" s="7964"/>
    </row>
    <row r="5" spans="1:24" ht="89.25" customHeight="1" thickBot="1">
      <c r="A5" s="7441"/>
      <c r="B5" s="4941">
        <v>2002</v>
      </c>
      <c r="C5" s="4942">
        <v>2003</v>
      </c>
      <c r="D5" s="4943" t="s">
        <v>4389</v>
      </c>
      <c r="E5" s="4941">
        <v>2004</v>
      </c>
      <c r="F5" s="4943" t="s">
        <v>4390</v>
      </c>
      <c r="G5" s="4941">
        <v>2005</v>
      </c>
      <c r="H5" s="4943" t="s">
        <v>4391</v>
      </c>
      <c r="I5" s="4941">
        <v>2006</v>
      </c>
      <c r="J5" s="4943" t="s">
        <v>4392</v>
      </c>
      <c r="K5" s="4941">
        <v>2007</v>
      </c>
      <c r="L5" s="4943" t="s">
        <v>4393</v>
      </c>
      <c r="M5" s="4941">
        <v>2008</v>
      </c>
      <c r="N5" s="4944" t="s">
        <v>4394</v>
      </c>
      <c r="O5" s="4941">
        <v>2009</v>
      </c>
      <c r="P5" s="4944" t="s">
        <v>4395</v>
      </c>
      <c r="Q5" s="5890">
        <v>2010</v>
      </c>
      <c r="R5" s="6002" t="s">
        <v>4396</v>
      </c>
      <c r="S5" s="5000">
        <v>2011</v>
      </c>
      <c r="T5" s="4946" t="s">
        <v>4397</v>
      </c>
      <c r="U5" s="5892">
        <v>2012</v>
      </c>
      <c r="V5" s="4946" t="s">
        <v>4398</v>
      </c>
      <c r="W5" s="5892">
        <v>2013</v>
      </c>
      <c r="X5" s="4947" t="s">
        <v>4399</v>
      </c>
    </row>
    <row r="6" spans="1:24" ht="39.950000000000003" customHeight="1">
      <c r="A6" s="4948" t="s">
        <v>2538</v>
      </c>
      <c r="B6" s="4949">
        <v>21660</v>
      </c>
      <c r="C6" s="4950">
        <v>22204</v>
      </c>
      <c r="D6" s="4951">
        <f>(C6-B6)/B6*100</f>
        <v>2.5115420129270545</v>
      </c>
      <c r="E6" s="3028">
        <v>23338</v>
      </c>
      <c r="F6" s="4952">
        <f>(E6-C6)/C6*100</f>
        <v>5.1071878940731397</v>
      </c>
      <c r="G6" s="4953">
        <v>24265</v>
      </c>
      <c r="H6" s="4954">
        <f>(G6-E6)/E6*100</f>
        <v>3.9720627303110807</v>
      </c>
      <c r="I6" s="4953">
        <v>25029</v>
      </c>
      <c r="J6" s="4954">
        <f>(I6-G6)/G6*100</f>
        <v>3.1485678961467132</v>
      </c>
      <c r="K6" s="4953">
        <v>25110</v>
      </c>
      <c r="L6" s="4954">
        <f>(K6-I6)/I6*100</f>
        <v>0.3236245954692557</v>
      </c>
      <c r="M6" s="4953">
        <v>25951</v>
      </c>
      <c r="N6" s="4954">
        <f>(M6-K6)/K6*100</f>
        <v>3.3492632417363604</v>
      </c>
      <c r="O6" s="4953">
        <v>25986</v>
      </c>
      <c r="P6" s="4954">
        <f>(O6-M6)/M6*100</f>
        <v>0.13486956186659474</v>
      </c>
      <c r="Q6" s="6001">
        <v>26397</v>
      </c>
      <c r="R6" s="6000">
        <f t="shared" ref="R6:R13" si="0">(Q6-O6)/O6*100</f>
        <v>1.5816208727776493</v>
      </c>
      <c r="S6" s="4949">
        <v>26775</v>
      </c>
      <c r="T6" s="4756">
        <f t="shared" ref="T6:T18" si="1">(S6-Q6)/Q6*100</f>
        <v>1.431980906921241</v>
      </c>
      <c r="U6" s="4949">
        <v>27013</v>
      </c>
      <c r="V6" s="4756">
        <f>(U6-S6)/S6*100</f>
        <v>0.88888888888888884</v>
      </c>
      <c r="W6" s="4949">
        <v>27880</v>
      </c>
      <c r="X6" s="4922">
        <f>(W6-U6)/U6*100</f>
        <v>3.2095657646318436</v>
      </c>
    </row>
    <row r="7" spans="1:24" ht="39.950000000000003" customHeight="1">
      <c r="A7" s="4955" t="s">
        <v>2539</v>
      </c>
      <c r="B7" s="4956">
        <v>21568</v>
      </c>
      <c r="C7" s="4957">
        <v>22187</v>
      </c>
      <c r="D7" s="4958">
        <f t="shared" ref="D7:D18" si="2">(C7-B7)/B7*100</f>
        <v>2.8699925816023741</v>
      </c>
      <c r="E7" s="3019">
        <v>23230</v>
      </c>
      <c r="F7" s="4959">
        <f t="shared" ref="F7:F18" si="3">(E7-C7)/C7*100</f>
        <v>4.7009510073466449</v>
      </c>
      <c r="G7" s="4960">
        <v>24332</v>
      </c>
      <c r="H7" s="4961">
        <f t="shared" ref="H7:H18" si="4">(G7-E7)/E7*100</f>
        <v>4.7438656909169179</v>
      </c>
      <c r="I7" s="4960">
        <v>25089</v>
      </c>
      <c r="J7" s="4961">
        <f t="shared" ref="J7:J18" si="5">(I7-G7)/G7*100</f>
        <v>3.111129376952162</v>
      </c>
      <c r="K7" s="4960">
        <v>25159</v>
      </c>
      <c r="L7" s="4961">
        <f t="shared" ref="L7:L18" si="6">(K7-I7)/I7*100</f>
        <v>0.27900673601976961</v>
      </c>
      <c r="M7" s="4960">
        <v>25896</v>
      </c>
      <c r="N7" s="4961">
        <f t="shared" ref="N7:N18" si="7">(M7-K7)/K7*100</f>
        <v>2.9293692118128702</v>
      </c>
      <c r="O7" s="4960">
        <v>25945</v>
      </c>
      <c r="P7" s="4961">
        <f>(O7-M7)/M7*100</f>
        <v>0.18921841210997836</v>
      </c>
      <c r="Q7" s="4956">
        <v>26287</v>
      </c>
      <c r="R7" s="4717">
        <f t="shared" si="0"/>
        <v>1.318173058392754</v>
      </c>
      <c r="S7" s="4956">
        <v>26765</v>
      </c>
      <c r="T7" s="4717">
        <f t="shared" si="1"/>
        <v>1.8183893179137978</v>
      </c>
      <c r="U7" s="4956">
        <v>27053</v>
      </c>
      <c r="V7" s="4717">
        <f t="shared" ref="V7:V18" si="8">(U7-S7)/S7*100</f>
        <v>1.0760321315150383</v>
      </c>
      <c r="W7" s="4956">
        <v>27923</v>
      </c>
      <c r="X7" s="4917">
        <f t="shared" ref="X7:X18" si="9">(W7-U7)/U7*100</f>
        <v>3.2159095109599676</v>
      </c>
    </row>
    <row r="8" spans="1:24" ht="39.950000000000003" customHeight="1">
      <c r="A8" s="4955" t="s">
        <v>2540</v>
      </c>
      <c r="B8" s="4956">
        <v>21707</v>
      </c>
      <c r="C8" s="4957">
        <v>22336</v>
      </c>
      <c r="D8" s="4958">
        <f t="shared" si="2"/>
        <v>2.8976827751416594</v>
      </c>
      <c r="E8" s="3019">
        <v>23320</v>
      </c>
      <c r="F8" s="4959">
        <f t="shared" si="3"/>
        <v>4.4054441260744985</v>
      </c>
      <c r="G8" s="4960">
        <v>24413</v>
      </c>
      <c r="H8" s="4961">
        <f t="shared" si="4"/>
        <v>4.6869639794168094</v>
      </c>
      <c r="I8" s="4960">
        <v>25241</v>
      </c>
      <c r="J8" s="4961">
        <f t="shared" si="5"/>
        <v>3.3916356039814852</v>
      </c>
      <c r="K8" s="4960">
        <v>25333</v>
      </c>
      <c r="L8" s="4961">
        <f t="shared" si="6"/>
        <v>0.36448635157085696</v>
      </c>
      <c r="M8" s="4960">
        <v>26066</v>
      </c>
      <c r="N8" s="4961">
        <f t="shared" si="7"/>
        <v>2.8934591244621641</v>
      </c>
      <c r="O8" s="4960">
        <v>26078</v>
      </c>
      <c r="P8" s="4961">
        <f t="shared" ref="P8:P18" si="10">(O8-M8)/M8*100</f>
        <v>4.6036983043044578E-2</v>
      </c>
      <c r="Q8" s="4956">
        <v>26563</v>
      </c>
      <c r="R8" s="4717">
        <f t="shared" si="0"/>
        <v>1.8598051997852596</v>
      </c>
      <c r="S8" s="4956">
        <v>26992</v>
      </c>
      <c r="T8" s="4717">
        <f t="shared" si="1"/>
        <v>1.6150284229943908</v>
      </c>
      <c r="U8" s="4956">
        <v>27235</v>
      </c>
      <c r="V8" s="4717">
        <f t="shared" si="8"/>
        <v>0.90026674570243026</v>
      </c>
      <c r="W8" s="4956">
        <v>28181</v>
      </c>
      <c r="X8" s="4917">
        <f t="shared" si="9"/>
        <v>3.473471635762805</v>
      </c>
    </row>
    <row r="9" spans="1:24" ht="39.950000000000003" customHeight="1">
      <c r="A9" s="4955" t="s">
        <v>2541</v>
      </c>
      <c r="B9" s="4956">
        <v>21861</v>
      </c>
      <c r="C9" s="4957">
        <v>22435</v>
      </c>
      <c r="D9" s="4958">
        <f t="shared" si="2"/>
        <v>2.6256804354787064</v>
      </c>
      <c r="E9" s="3019">
        <v>23367</v>
      </c>
      <c r="F9" s="4959">
        <f t="shared" si="3"/>
        <v>4.1542233117896146</v>
      </c>
      <c r="G9" s="4960">
        <v>24411</v>
      </c>
      <c r="H9" s="4961">
        <f t="shared" si="4"/>
        <v>4.4678392604955706</v>
      </c>
      <c r="I9" s="4960">
        <v>25389</v>
      </c>
      <c r="J9" s="4961">
        <f t="shared" si="5"/>
        <v>4.0063905616320517</v>
      </c>
      <c r="K9" s="4960">
        <v>25459</v>
      </c>
      <c r="L9" s="4961">
        <f t="shared" si="6"/>
        <v>0.27570995312930796</v>
      </c>
      <c r="M9" s="4960">
        <v>26158</v>
      </c>
      <c r="N9" s="4961">
        <f t="shared" si="7"/>
        <v>2.7455909501551514</v>
      </c>
      <c r="O9" s="4960">
        <v>26193</v>
      </c>
      <c r="P9" s="4961">
        <f t="shared" si="10"/>
        <v>0.1338022784616561</v>
      </c>
      <c r="Q9" s="4956">
        <v>26669</v>
      </c>
      <c r="R9" s="4717">
        <f t="shared" si="0"/>
        <v>1.8172794258007865</v>
      </c>
      <c r="S9" s="4956">
        <v>26971</v>
      </c>
      <c r="T9" s="4717">
        <f t="shared" si="1"/>
        <v>1.1324009149199445</v>
      </c>
      <c r="U9" s="4956">
        <v>27409</v>
      </c>
      <c r="V9" s="4717">
        <f t="shared" si="8"/>
        <v>1.6239664825182603</v>
      </c>
      <c r="W9" s="4956">
        <v>28390</v>
      </c>
      <c r="X9" s="4917">
        <f t="shared" si="9"/>
        <v>3.5791163486446056</v>
      </c>
    </row>
    <row r="10" spans="1:24" ht="39.950000000000003" customHeight="1">
      <c r="A10" s="4955" t="s">
        <v>2530</v>
      </c>
      <c r="B10" s="4956">
        <v>21949</v>
      </c>
      <c r="C10" s="4957">
        <v>22661</v>
      </c>
      <c r="D10" s="4958">
        <f t="shared" si="2"/>
        <v>3.243883548225432</v>
      </c>
      <c r="E10" s="3019">
        <v>23483</v>
      </c>
      <c r="F10" s="4959">
        <f t="shared" si="3"/>
        <v>3.6273774325934429</v>
      </c>
      <c r="G10" s="4960">
        <v>24470</v>
      </c>
      <c r="H10" s="4961">
        <f t="shared" si="4"/>
        <v>4.2030404973810844</v>
      </c>
      <c r="I10" s="4960">
        <v>25475</v>
      </c>
      <c r="J10" s="4961">
        <f t="shared" si="5"/>
        <v>4.1070698814875355</v>
      </c>
      <c r="K10" s="4960">
        <v>25606</v>
      </c>
      <c r="L10" s="4961">
        <f t="shared" si="6"/>
        <v>0.51422963689892054</v>
      </c>
      <c r="M10" s="4960">
        <v>26224</v>
      </c>
      <c r="N10" s="4961">
        <f t="shared" si="7"/>
        <v>2.4134968366789034</v>
      </c>
      <c r="O10" s="4960">
        <v>26329</v>
      </c>
      <c r="P10" s="4961">
        <f t="shared" si="10"/>
        <v>0.40039658328248934</v>
      </c>
      <c r="Q10" s="4956">
        <v>26769</v>
      </c>
      <c r="R10" s="4717">
        <f t="shared" si="0"/>
        <v>1.671161077139276</v>
      </c>
      <c r="S10" s="4956">
        <v>26975</v>
      </c>
      <c r="T10" s="4717">
        <f t="shared" si="1"/>
        <v>0.76954686390974636</v>
      </c>
      <c r="U10" s="4956">
        <v>27552</v>
      </c>
      <c r="V10" s="4717">
        <f t="shared" si="8"/>
        <v>2.1390176088971269</v>
      </c>
      <c r="W10" s="4956">
        <v>28438</v>
      </c>
      <c r="X10" s="4917">
        <f t="shared" si="9"/>
        <v>3.2157375145180023</v>
      </c>
    </row>
    <row r="11" spans="1:24" ht="39.950000000000003" customHeight="1">
      <c r="A11" s="4955" t="s">
        <v>2531</v>
      </c>
      <c r="B11" s="4956">
        <v>21992</v>
      </c>
      <c r="C11" s="4957">
        <v>22745</v>
      </c>
      <c r="D11" s="4958">
        <f t="shared" si="2"/>
        <v>3.423972353583121</v>
      </c>
      <c r="E11" s="3019">
        <v>23601</v>
      </c>
      <c r="F11" s="4959">
        <f t="shared" si="3"/>
        <v>3.7634644976918006</v>
      </c>
      <c r="G11" s="4960">
        <v>24563</v>
      </c>
      <c r="H11" s="4961">
        <f t="shared" si="4"/>
        <v>4.0760984704037968</v>
      </c>
      <c r="I11" s="4960">
        <v>25464</v>
      </c>
      <c r="J11" s="4961">
        <f t="shared" si="5"/>
        <v>3.6681187151406585</v>
      </c>
      <c r="K11" s="4960">
        <v>25696</v>
      </c>
      <c r="L11" s="4961">
        <f t="shared" si="6"/>
        <v>0.91109016650958219</v>
      </c>
      <c r="M11" s="4960">
        <v>26277</v>
      </c>
      <c r="N11" s="4961">
        <f t="shared" si="7"/>
        <v>2.2610523038605232</v>
      </c>
      <c r="O11" s="4960">
        <v>26410</v>
      </c>
      <c r="P11" s="4961">
        <f t="shared" si="10"/>
        <v>0.50614605929139556</v>
      </c>
      <c r="Q11" s="4956">
        <v>26789</v>
      </c>
      <c r="R11" s="4717">
        <f t="shared" si="0"/>
        <v>1.4350624763347217</v>
      </c>
      <c r="S11" s="4956">
        <v>27014</v>
      </c>
      <c r="T11" s="4717">
        <f t="shared" si="1"/>
        <v>0.8398969726380231</v>
      </c>
      <c r="U11" s="4956">
        <v>27657</v>
      </c>
      <c r="V11" s="4717">
        <f t="shared" si="8"/>
        <v>2.3802472791885689</v>
      </c>
      <c r="W11" s="4956">
        <v>28475</v>
      </c>
      <c r="X11" s="4917">
        <f t="shared" si="9"/>
        <v>2.9576599052681054</v>
      </c>
    </row>
    <row r="12" spans="1:24" ht="39.950000000000003" customHeight="1">
      <c r="A12" s="4955" t="s">
        <v>2532</v>
      </c>
      <c r="B12" s="4956">
        <v>22116</v>
      </c>
      <c r="C12" s="4957">
        <v>22830</v>
      </c>
      <c r="D12" s="4958">
        <f t="shared" si="2"/>
        <v>3.2284319045035268</v>
      </c>
      <c r="E12" s="3019">
        <v>23632</v>
      </c>
      <c r="F12" s="4959">
        <f t="shared" si="3"/>
        <v>3.5129215943933421</v>
      </c>
      <c r="G12" s="4960">
        <v>24637</v>
      </c>
      <c r="H12" s="4961">
        <f t="shared" si="4"/>
        <v>4.2527081922816521</v>
      </c>
      <c r="I12" s="4960">
        <v>25478</v>
      </c>
      <c r="J12" s="4961">
        <f t="shared" si="5"/>
        <v>3.4135649632666314</v>
      </c>
      <c r="K12" s="4960">
        <v>25772</v>
      </c>
      <c r="L12" s="4961">
        <f t="shared" si="6"/>
        <v>1.153936729727608</v>
      </c>
      <c r="M12" s="4960">
        <v>26299</v>
      </c>
      <c r="N12" s="4961">
        <f t="shared" si="7"/>
        <v>2.0448548812664908</v>
      </c>
      <c r="O12" s="4960">
        <v>26462</v>
      </c>
      <c r="P12" s="4961">
        <f t="shared" si="10"/>
        <v>0.61979542948401078</v>
      </c>
      <c r="Q12" s="4956">
        <v>26797</v>
      </c>
      <c r="R12" s="4717">
        <f>(Q12-O12)/O12*100</f>
        <v>1.2659662912856171</v>
      </c>
      <c r="S12" s="4956">
        <v>27047</v>
      </c>
      <c r="T12" s="4717">
        <f t="shared" si="1"/>
        <v>0.93294025450610141</v>
      </c>
      <c r="U12" s="4956">
        <v>27726</v>
      </c>
      <c r="V12" s="4717">
        <f t="shared" si="8"/>
        <v>2.5104447813066146</v>
      </c>
      <c r="W12" s="4956">
        <v>28552</v>
      </c>
      <c r="X12" s="4917">
        <f t="shared" si="9"/>
        <v>2.9791531414556731</v>
      </c>
    </row>
    <row r="13" spans="1:24" ht="39.950000000000003" customHeight="1">
      <c r="A13" s="4955" t="s">
        <v>2533</v>
      </c>
      <c r="B13" s="4956">
        <v>22156</v>
      </c>
      <c r="C13" s="4957">
        <v>22980</v>
      </c>
      <c r="D13" s="4958">
        <f t="shared" si="2"/>
        <v>3.7190828669434919</v>
      </c>
      <c r="E13" s="3019">
        <v>23716</v>
      </c>
      <c r="F13" s="4959">
        <f t="shared" si="3"/>
        <v>3.2027850304612708</v>
      </c>
      <c r="G13" s="4960">
        <v>24749</v>
      </c>
      <c r="H13" s="4961">
        <f t="shared" si="4"/>
        <v>4.3557092258390959</v>
      </c>
      <c r="I13" s="4960">
        <v>25505</v>
      </c>
      <c r="J13" s="4961">
        <f t="shared" si="5"/>
        <v>3.0546688755101217</v>
      </c>
      <c r="K13" s="4960">
        <v>25829</v>
      </c>
      <c r="L13" s="4961">
        <f t="shared" si="6"/>
        <v>1.270339149186434</v>
      </c>
      <c r="M13" s="4960">
        <v>26334</v>
      </c>
      <c r="N13" s="4961">
        <f t="shared" si="7"/>
        <v>1.9551666731193618</v>
      </c>
      <c r="O13" s="4960">
        <v>26462</v>
      </c>
      <c r="P13" s="4961">
        <f t="shared" si="10"/>
        <v>0.48606364395838086</v>
      </c>
      <c r="Q13" s="4956">
        <v>26855</v>
      </c>
      <c r="R13" s="4717">
        <f t="shared" si="0"/>
        <v>1.4851485148514851</v>
      </c>
      <c r="S13" s="4956">
        <v>27023</v>
      </c>
      <c r="T13" s="4717">
        <f t="shared" si="1"/>
        <v>0.62558182833736731</v>
      </c>
      <c r="U13" s="4956">
        <v>27778</v>
      </c>
      <c r="V13" s="4717">
        <f t="shared" si="8"/>
        <v>2.7939162935277357</v>
      </c>
      <c r="W13" s="4956">
        <v>28587</v>
      </c>
      <c r="X13" s="4917">
        <f t="shared" si="9"/>
        <v>2.9123767009863921</v>
      </c>
    </row>
    <row r="14" spans="1:24" ht="39.950000000000003" customHeight="1">
      <c r="A14" s="4955" t="s">
        <v>2534</v>
      </c>
      <c r="B14" s="4956">
        <v>22221</v>
      </c>
      <c r="C14" s="4957">
        <v>23065</v>
      </c>
      <c r="D14" s="4958">
        <f t="shared" si="2"/>
        <v>3.7982089014895819</v>
      </c>
      <c r="E14" s="3019">
        <v>23781</v>
      </c>
      <c r="F14" s="4959">
        <f t="shared" si="3"/>
        <v>3.1042705397788857</v>
      </c>
      <c r="G14" s="4960">
        <v>24795</v>
      </c>
      <c r="H14" s="4961">
        <f t="shared" si="4"/>
        <v>4.2639081619780503</v>
      </c>
      <c r="I14" s="4960">
        <v>25550</v>
      </c>
      <c r="J14" s="4961">
        <f t="shared" si="5"/>
        <v>3.0449687436983264</v>
      </c>
      <c r="K14" s="4960">
        <v>25893</v>
      </c>
      <c r="L14" s="4961">
        <f t="shared" si="6"/>
        <v>1.3424657534246576</v>
      </c>
      <c r="M14" s="4960">
        <v>26337</v>
      </c>
      <c r="N14" s="4961">
        <f t="shared" si="7"/>
        <v>1.7147491600046343</v>
      </c>
      <c r="O14" s="4960">
        <v>26457</v>
      </c>
      <c r="P14" s="4961">
        <f t="shared" si="10"/>
        <v>0.45563275999544367</v>
      </c>
      <c r="Q14" s="4956">
        <v>26864</v>
      </c>
      <c r="R14" s="4717">
        <f>(Q14-O14)/O14*100</f>
        <v>1.5383452394451373</v>
      </c>
      <c r="S14" s="4956">
        <v>27049</v>
      </c>
      <c r="T14" s="4717">
        <f t="shared" si="1"/>
        <v>0.68865396069088747</v>
      </c>
      <c r="U14" s="4956">
        <v>27841</v>
      </c>
      <c r="V14" s="4717">
        <f t="shared" si="8"/>
        <v>2.928019520130134</v>
      </c>
      <c r="W14" s="4956">
        <v>28663</v>
      </c>
      <c r="X14" s="4917">
        <f t="shared" si="9"/>
        <v>2.9524801551668403</v>
      </c>
    </row>
    <row r="15" spans="1:24" ht="39.950000000000003" customHeight="1">
      <c r="A15" s="4955" t="s">
        <v>2535</v>
      </c>
      <c r="B15" s="4956">
        <v>22247</v>
      </c>
      <c r="C15" s="4957">
        <v>23176</v>
      </c>
      <c r="D15" s="4958">
        <f t="shared" si="2"/>
        <v>4.1758439340135745</v>
      </c>
      <c r="E15" s="3019">
        <v>23853</v>
      </c>
      <c r="F15" s="4959">
        <f t="shared" si="3"/>
        <v>2.9211253020365895</v>
      </c>
      <c r="G15" s="4960">
        <v>24845</v>
      </c>
      <c r="H15" s="4961">
        <f t="shared" si="4"/>
        <v>4.158806020207102</v>
      </c>
      <c r="I15" s="4960">
        <v>25203</v>
      </c>
      <c r="J15" s="4961">
        <f t="shared" si="5"/>
        <v>1.4409337894948682</v>
      </c>
      <c r="K15" s="4960">
        <v>25858</v>
      </c>
      <c r="L15" s="4961">
        <f t="shared" si="6"/>
        <v>2.5988969567115028</v>
      </c>
      <c r="M15" s="4960">
        <v>26353</v>
      </c>
      <c r="N15" s="4961">
        <f t="shared" si="7"/>
        <v>1.914301183386186</v>
      </c>
      <c r="O15" s="4960">
        <v>26528</v>
      </c>
      <c r="P15" s="4961">
        <f t="shared" si="10"/>
        <v>0.66406101772094261</v>
      </c>
      <c r="Q15" s="3063">
        <v>26955</v>
      </c>
      <c r="R15" s="4717">
        <f>(Q15-O15)/O15*100</f>
        <v>1.6096200241254526</v>
      </c>
      <c r="S15" s="4956">
        <v>27106</v>
      </c>
      <c r="T15" s="4717">
        <f t="shared" si="1"/>
        <v>0.56019291411611949</v>
      </c>
      <c r="U15" s="4956">
        <v>27958</v>
      </c>
      <c r="V15" s="4717">
        <f t="shared" si="8"/>
        <v>3.1432155242381765</v>
      </c>
      <c r="W15" s="4956">
        <v>28690</v>
      </c>
      <c r="X15" s="4917">
        <f t="shared" si="9"/>
        <v>2.6182130338364686</v>
      </c>
    </row>
    <row r="16" spans="1:24" ht="39.950000000000003" customHeight="1">
      <c r="A16" s="4955" t="s">
        <v>2536</v>
      </c>
      <c r="B16" s="4956">
        <v>22249</v>
      </c>
      <c r="C16" s="4957">
        <v>23138</v>
      </c>
      <c r="D16" s="4958">
        <f t="shared" si="2"/>
        <v>3.9956851993348015</v>
      </c>
      <c r="E16" s="3019">
        <v>23903</v>
      </c>
      <c r="F16" s="4959">
        <f t="shared" si="3"/>
        <v>3.3062494597631602</v>
      </c>
      <c r="G16" s="4960">
        <v>24898</v>
      </c>
      <c r="H16" s="4961">
        <f t="shared" si="4"/>
        <v>4.1626574070200393</v>
      </c>
      <c r="I16" s="4960">
        <v>25359</v>
      </c>
      <c r="J16" s="4961">
        <f t="shared" si="5"/>
        <v>1.8515543417141938</v>
      </c>
      <c r="K16" s="4960">
        <v>25974</v>
      </c>
      <c r="L16" s="4961">
        <f t="shared" si="6"/>
        <v>2.4251744942623921</v>
      </c>
      <c r="M16" s="4960">
        <v>26326</v>
      </c>
      <c r="N16" s="4961">
        <f t="shared" si="7"/>
        <v>1.3552013552013553</v>
      </c>
      <c r="O16" s="4960">
        <v>26600</v>
      </c>
      <c r="P16" s="4961">
        <f t="shared" si="10"/>
        <v>1.0407961710856188</v>
      </c>
      <c r="Q16" s="4956">
        <v>26990</v>
      </c>
      <c r="R16" s="4717">
        <f>(Q16-O16)/O16*100</f>
        <v>1.4661654135338347</v>
      </c>
      <c r="S16" s="4956">
        <v>27110</v>
      </c>
      <c r="T16" s="4717">
        <f t="shared" si="1"/>
        <v>0.44460911448684698</v>
      </c>
      <c r="U16" s="4956">
        <v>27958</v>
      </c>
      <c r="V16" s="4717">
        <f t="shared" si="8"/>
        <v>3.1279970490593874</v>
      </c>
      <c r="W16" s="4956">
        <v>28653</v>
      </c>
      <c r="X16" s="4917">
        <f t="shared" si="9"/>
        <v>2.4858716646398169</v>
      </c>
    </row>
    <row r="17" spans="1:24" ht="39.950000000000003" customHeight="1">
      <c r="A17" s="4955" t="s">
        <v>2537</v>
      </c>
      <c r="B17" s="4956">
        <v>22156</v>
      </c>
      <c r="C17" s="4957">
        <v>23121</v>
      </c>
      <c r="D17" s="4958">
        <f t="shared" si="2"/>
        <v>4.3554793283986282</v>
      </c>
      <c r="E17" s="3019">
        <v>24036</v>
      </c>
      <c r="F17" s="4959">
        <f t="shared" si="3"/>
        <v>3.9574412871415596</v>
      </c>
      <c r="G17" s="4960">
        <v>24933</v>
      </c>
      <c r="H17" s="4961">
        <f t="shared" si="4"/>
        <v>3.7319021467798299</v>
      </c>
      <c r="I17" s="4960">
        <v>25112</v>
      </c>
      <c r="J17" s="4961">
        <f t="shared" si="5"/>
        <v>0.71792403641759917</v>
      </c>
      <c r="K17" s="4960">
        <v>25915</v>
      </c>
      <c r="L17" s="4961">
        <f t="shared" si="6"/>
        <v>3.1976744186046515</v>
      </c>
      <c r="M17" s="4960">
        <v>26120</v>
      </c>
      <c r="N17" s="4961">
        <f t="shared" si="7"/>
        <v>0.79104765579780056</v>
      </c>
      <c r="O17" s="4960">
        <v>26426</v>
      </c>
      <c r="P17" s="4961">
        <f t="shared" si="10"/>
        <v>1.1715160796324655</v>
      </c>
      <c r="Q17" s="4956">
        <v>26818</v>
      </c>
      <c r="R17" s="4717">
        <f>(Q17-O17)/O17*100</f>
        <v>1.4833875728449253</v>
      </c>
      <c r="S17" s="4956">
        <v>27018</v>
      </c>
      <c r="T17" s="4717">
        <f t="shared" si="1"/>
        <v>0.74576776791707056</v>
      </c>
      <c r="U17" s="4956">
        <v>27831</v>
      </c>
      <c r="V17" s="4717">
        <f t="shared" si="8"/>
        <v>3.0091050410837221</v>
      </c>
      <c r="W17" s="4956">
        <v>28462</v>
      </c>
      <c r="X17" s="4917">
        <f t="shared" si="9"/>
        <v>2.2672559376235135</v>
      </c>
    </row>
    <row r="18" spans="1:24" ht="39.950000000000003" customHeight="1" thickBot="1">
      <c r="A18" s="4962" t="s">
        <v>2</v>
      </c>
      <c r="B18" s="4963">
        <f>SUM(B6:B17)</f>
        <v>263882</v>
      </c>
      <c r="C18" s="4964">
        <f>SUM(C6:C17)</f>
        <v>272878</v>
      </c>
      <c r="D18" s="4965">
        <f t="shared" si="2"/>
        <v>3.4090995217559366</v>
      </c>
      <c r="E18" s="4963">
        <f>SUM(E6:E17)</f>
        <v>283260</v>
      </c>
      <c r="F18" s="4966">
        <f t="shared" si="3"/>
        <v>3.8046306407991852</v>
      </c>
      <c r="G18" s="4963">
        <f>SUM(G6:G17)</f>
        <v>295311</v>
      </c>
      <c r="H18" s="4967">
        <f t="shared" si="4"/>
        <v>4.2543952552425335</v>
      </c>
      <c r="I18" s="4963">
        <f>SUM(I6:I17)</f>
        <v>303894</v>
      </c>
      <c r="J18" s="4967">
        <f t="shared" si="5"/>
        <v>2.9064274612188505</v>
      </c>
      <c r="K18" s="4963">
        <f>SUM(K6:K17)</f>
        <v>307604</v>
      </c>
      <c r="L18" s="4967">
        <f t="shared" si="6"/>
        <v>1.2208204176456265</v>
      </c>
      <c r="M18" s="4963">
        <f>SUM(M6:M17)</f>
        <v>314341</v>
      </c>
      <c r="N18" s="4967">
        <f t="shared" si="7"/>
        <v>2.1901535740757598</v>
      </c>
      <c r="O18" s="4963">
        <f>SUM(O6:O17)</f>
        <v>315876</v>
      </c>
      <c r="P18" s="4967">
        <f t="shared" si="10"/>
        <v>0.48832319042059419</v>
      </c>
      <c r="Q18" s="4963">
        <f>SUM(Q6:Q17)</f>
        <v>320753</v>
      </c>
      <c r="R18" s="4968">
        <f>(Q18-O18)/O18*100</f>
        <v>1.5439602882143626</v>
      </c>
      <c r="S18" s="4963">
        <f>SUM(S6:S17)</f>
        <v>323845</v>
      </c>
      <c r="T18" s="4968">
        <f t="shared" si="1"/>
        <v>0.96398163072519971</v>
      </c>
      <c r="U18" s="4963">
        <f>SUM(U6:U17)</f>
        <v>331011</v>
      </c>
      <c r="V18" s="4968">
        <f t="shared" si="8"/>
        <v>2.2127869814262997</v>
      </c>
      <c r="W18" s="4963">
        <f>SUM(W6:W17)</f>
        <v>340894</v>
      </c>
      <c r="X18" s="4969">
        <f t="shared" si="9"/>
        <v>2.985701381525085</v>
      </c>
    </row>
    <row r="19" spans="1:24" s="3136" customFormat="1" ht="18.95" customHeight="1" thickTop="1">
      <c r="A19" s="4970"/>
      <c r="B19" s="4970"/>
      <c r="C19" s="4970"/>
      <c r="D19" s="4970"/>
      <c r="E19" s="4970"/>
      <c r="F19" s="4970"/>
      <c r="G19" s="4970"/>
      <c r="H19" s="4971"/>
    </row>
    <row r="20" spans="1:24" s="3136" customFormat="1" ht="18" customHeight="1">
      <c r="A20" s="7954" t="s">
        <v>4326</v>
      </c>
      <c r="B20" s="7954"/>
      <c r="C20" s="7954"/>
      <c r="D20" s="7954"/>
      <c r="E20" s="7954"/>
      <c r="H20" s="4972"/>
    </row>
    <row r="21" spans="1:24" s="3136" customFormat="1" ht="16.5" customHeight="1">
      <c r="A21" s="7345" t="s">
        <v>4327</v>
      </c>
      <c r="B21" s="7345"/>
      <c r="C21" s="7345"/>
      <c r="D21" s="7345"/>
      <c r="E21" s="7345"/>
      <c r="F21" s="4973"/>
      <c r="G21" s="4973"/>
      <c r="H21" s="4973"/>
      <c r="I21" s="4973"/>
      <c r="J21" s="4973"/>
      <c r="K21" s="4973"/>
      <c r="L21" s="4973"/>
      <c r="M21" s="4973"/>
      <c r="N21" s="4973"/>
    </row>
    <row r="22" spans="1:24" ht="16.5" customHeight="1">
      <c r="A22" s="7350" t="s">
        <v>4331</v>
      </c>
      <c r="B22" s="7350"/>
      <c r="C22" s="7350"/>
      <c r="D22" s="7350"/>
      <c r="E22" s="7350"/>
      <c r="F22" s="7350"/>
      <c r="G22" s="7350"/>
      <c r="H22" s="7350"/>
    </row>
    <row r="23" spans="1:24" ht="16.5" customHeight="1">
      <c r="A23" s="7950" t="s">
        <v>4329</v>
      </c>
      <c r="B23" s="7951"/>
      <c r="C23" s="7951"/>
      <c r="D23" s="7951"/>
      <c r="E23" s="7951"/>
      <c r="F23" s="4972"/>
      <c r="G23" s="4972"/>
    </row>
    <row r="25" spans="1:24" s="3136" customFormat="1">
      <c r="I25" s="4924"/>
      <c r="J25" s="4202"/>
    </row>
    <row r="26" spans="1:24" s="3136" customFormat="1" ht="18.75" customHeight="1">
      <c r="C26" s="7702" t="s">
        <v>3</v>
      </c>
      <c r="D26" s="7702"/>
      <c r="J26" s="4923"/>
      <c r="R26" s="4290"/>
    </row>
    <row r="27" spans="1:24" s="3136" customFormat="1">
      <c r="B27" s="4202"/>
    </row>
  </sheetData>
  <mergeCells count="9">
    <mergeCell ref="A23:E23"/>
    <mergeCell ref="C26:D26"/>
    <mergeCell ref="A22:H22"/>
    <mergeCell ref="A2:X2"/>
    <mergeCell ref="A3:X3"/>
    <mergeCell ref="A4:A5"/>
    <mergeCell ref="B4:X4"/>
    <mergeCell ref="A20:E20"/>
    <mergeCell ref="A21:E21"/>
  </mergeCells>
  <hyperlinks>
    <hyperlink ref="A1" r:id="rId1"/>
  </hyperlinks>
  <pageMargins left="0.70866141732283472" right="0.55118110236220474" top="0.62992125984251968" bottom="0.31496062992125984" header="0.51181102362204722" footer="0.19685039370078741"/>
  <pageSetup paperSize="9" scale="67" fitToWidth="0" orientation="landscape" r:id="rId2"/>
  <headerFooter alignWithMargins="0">
    <oddFooter>&amp;R284</oddFooter>
  </headerFooter>
  <ignoredErrors>
    <ignoredError sqref="B18:C18 E18 G18 I18 K18 M18 O18 Q18" formulaRange="1"/>
    <ignoredError sqref="D18 F18 H18 J18 L18 N18 P18 R18" formula="1"/>
    <ignoredError sqref="S18 U18 W18" formula="1" formulaRange="1"/>
  </ignoredErrors>
  <drawing r:id="rId3"/>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75">
    <pageSetUpPr fitToPage="1"/>
  </sheetPr>
  <dimension ref="A1:X28"/>
  <sheetViews>
    <sheetView view="pageBreakPreview" zoomScale="60" zoomScaleNormal="100" workbookViewId="0">
      <selection activeCell="H15" sqref="H15"/>
    </sheetView>
  </sheetViews>
  <sheetFormatPr defaultRowHeight="12.75"/>
  <cols>
    <col min="1" max="1" width="11.85546875" style="3062" customWidth="1"/>
    <col min="2" max="2" width="9" style="3062" customWidth="1"/>
    <col min="3" max="3" width="8.5703125" style="3062" customWidth="1"/>
    <col min="4" max="4" width="8.7109375" style="3062" customWidth="1"/>
    <col min="5" max="5" width="8.85546875" style="3062" customWidth="1"/>
    <col min="6" max="6" width="8.7109375" style="3062" customWidth="1"/>
    <col min="7" max="7" width="8.5703125" style="3062" customWidth="1"/>
    <col min="8" max="12" width="8.7109375" style="3062" customWidth="1"/>
    <col min="13" max="13" width="8.42578125" style="3062" customWidth="1"/>
    <col min="14" max="14" width="8.7109375" style="3062" customWidth="1"/>
    <col min="15" max="15" width="8.140625" style="3062" customWidth="1"/>
    <col min="16" max="16" width="8.7109375" style="3062" customWidth="1"/>
    <col min="17" max="17" width="8.140625" style="3062" customWidth="1"/>
    <col min="18" max="18" width="8.7109375" style="3062" customWidth="1"/>
    <col min="19" max="19" width="8.42578125" style="3062" customWidth="1"/>
    <col min="20" max="20" width="8.7109375" style="3062" customWidth="1"/>
    <col min="21" max="21" width="8.5703125" style="3062" customWidth="1"/>
    <col min="22" max="22" width="8.7109375" style="3062" customWidth="1"/>
    <col min="23" max="23" width="9.140625" style="3062" customWidth="1"/>
    <col min="24" max="24" width="8.7109375" style="3062" customWidth="1"/>
    <col min="25" max="256" width="9.140625" style="3062"/>
    <col min="257" max="257" width="14.140625" style="3062" customWidth="1"/>
    <col min="258" max="259" width="10.85546875" style="3062" customWidth="1"/>
    <col min="260" max="260" width="12.28515625" style="3062" customWidth="1"/>
    <col min="261" max="261" width="10.85546875" style="3062" customWidth="1"/>
    <col min="262" max="262" width="12.28515625" style="3062" customWidth="1"/>
    <col min="263" max="263" width="10.85546875" style="3062" customWidth="1"/>
    <col min="264" max="264" width="12.28515625" style="3062" customWidth="1"/>
    <col min="265" max="265" width="10.85546875" style="3062" customWidth="1"/>
    <col min="266" max="266" width="12.28515625" style="3062" customWidth="1"/>
    <col min="267" max="267" width="10.7109375" style="3062" customWidth="1"/>
    <col min="268" max="268" width="12.28515625" style="3062" customWidth="1"/>
    <col min="269" max="269" width="10.85546875" style="3062" customWidth="1"/>
    <col min="270" max="270" width="12.28515625" style="3062" customWidth="1"/>
    <col min="271" max="273" width="11.5703125" style="3062" customWidth="1"/>
    <col min="274" max="274" width="11" style="3062" customWidth="1"/>
    <col min="275" max="276" width="11.5703125" style="3062" customWidth="1"/>
    <col min="277" max="277" width="9.5703125" style="3062" customWidth="1"/>
    <col min="278" max="278" width="11.5703125" style="3062" customWidth="1"/>
    <col min="279" max="279" width="9.140625" style="3062"/>
    <col min="280" max="280" width="12" style="3062" customWidth="1"/>
    <col min="281" max="512" width="9.140625" style="3062"/>
    <col min="513" max="513" width="14.140625" style="3062" customWidth="1"/>
    <col min="514" max="515" width="10.85546875" style="3062" customWidth="1"/>
    <col min="516" max="516" width="12.28515625" style="3062" customWidth="1"/>
    <col min="517" max="517" width="10.85546875" style="3062" customWidth="1"/>
    <col min="518" max="518" width="12.28515625" style="3062" customWidth="1"/>
    <col min="519" max="519" width="10.85546875" style="3062" customWidth="1"/>
    <col min="520" max="520" width="12.28515625" style="3062" customWidth="1"/>
    <col min="521" max="521" width="10.85546875" style="3062" customWidth="1"/>
    <col min="522" max="522" width="12.28515625" style="3062" customWidth="1"/>
    <col min="523" max="523" width="10.7109375" style="3062" customWidth="1"/>
    <col min="524" max="524" width="12.28515625" style="3062" customWidth="1"/>
    <col min="525" max="525" width="10.85546875" style="3062" customWidth="1"/>
    <col min="526" max="526" width="12.28515625" style="3062" customWidth="1"/>
    <col min="527" max="529" width="11.5703125" style="3062" customWidth="1"/>
    <col min="530" max="530" width="11" style="3062" customWidth="1"/>
    <col min="531" max="532" width="11.5703125" style="3062" customWidth="1"/>
    <col min="533" max="533" width="9.5703125" style="3062" customWidth="1"/>
    <col min="534" max="534" width="11.5703125" style="3062" customWidth="1"/>
    <col min="535" max="535" width="9.140625" style="3062"/>
    <col min="536" max="536" width="12" style="3062" customWidth="1"/>
    <col min="537" max="768" width="9.140625" style="3062"/>
    <col min="769" max="769" width="14.140625" style="3062" customWidth="1"/>
    <col min="770" max="771" width="10.85546875" style="3062" customWidth="1"/>
    <col min="772" max="772" width="12.28515625" style="3062" customWidth="1"/>
    <col min="773" max="773" width="10.85546875" style="3062" customWidth="1"/>
    <col min="774" max="774" width="12.28515625" style="3062" customWidth="1"/>
    <col min="775" max="775" width="10.85546875" style="3062" customWidth="1"/>
    <col min="776" max="776" width="12.28515625" style="3062" customWidth="1"/>
    <col min="777" max="777" width="10.85546875" style="3062" customWidth="1"/>
    <col min="778" max="778" width="12.28515625" style="3062" customWidth="1"/>
    <col min="779" max="779" width="10.7109375" style="3062" customWidth="1"/>
    <col min="780" max="780" width="12.28515625" style="3062" customWidth="1"/>
    <col min="781" max="781" width="10.85546875" style="3062" customWidth="1"/>
    <col min="782" max="782" width="12.28515625" style="3062" customWidth="1"/>
    <col min="783" max="785" width="11.5703125" style="3062" customWidth="1"/>
    <col min="786" max="786" width="11" style="3062" customWidth="1"/>
    <col min="787" max="788" width="11.5703125" style="3062" customWidth="1"/>
    <col min="789" max="789" width="9.5703125" style="3062" customWidth="1"/>
    <col min="790" max="790" width="11.5703125" style="3062" customWidth="1"/>
    <col min="791" max="791" width="9.140625" style="3062"/>
    <col min="792" max="792" width="12" style="3062" customWidth="1"/>
    <col min="793" max="1024" width="9.140625" style="3062"/>
    <col min="1025" max="1025" width="14.140625" style="3062" customWidth="1"/>
    <col min="1026" max="1027" width="10.85546875" style="3062" customWidth="1"/>
    <col min="1028" max="1028" width="12.28515625" style="3062" customWidth="1"/>
    <col min="1029" max="1029" width="10.85546875" style="3062" customWidth="1"/>
    <col min="1030" max="1030" width="12.28515625" style="3062" customWidth="1"/>
    <col min="1031" max="1031" width="10.85546875" style="3062" customWidth="1"/>
    <col min="1032" max="1032" width="12.28515625" style="3062" customWidth="1"/>
    <col min="1033" max="1033" width="10.85546875" style="3062" customWidth="1"/>
    <col min="1034" max="1034" width="12.28515625" style="3062" customWidth="1"/>
    <col min="1035" max="1035" width="10.7109375" style="3062" customWidth="1"/>
    <col min="1036" max="1036" width="12.28515625" style="3062" customWidth="1"/>
    <col min="1037" max="1037" width="10.85546875" style="3062" customWidth="1"/>
    <col min="1038" max="1038" width="12.28515625" style="3062" customWidth="1"/>
    <col min="1039" max="1041" width="11.5703125" style="3062" customWidth="1"/>
    <col min="1042" max="1042" width="11" style="3062" customWidth="1"/>
    <col min="1043" max="1044" width="11.5703125" style="3062" customWidth="1"/>
    <col min="1045" max="1045" width="9.5703125" style="3062" customWidth="1"/>
    <col min="1046" max="1046" width="11.5703125" style="3062" customWidth="1"/>
    <col min="1047" max="1047" width="9.140625" style="3062"/>
    <col min="1048" max="1048" width="12" style="3062" customWidth="1"/>
    <col min="1049" max="1280" width="9.140625" style="3062"/>
    <col min="1281" max="1281" width="14.140625" style="3062" customWidth="1"/>
    <col min="1282" max="1283" width="10.85546875" style="3062" customWidth="1"/>
    <col min="1284" max="1284" width="12.28515625" style="3062" customWidth="1"/>
    <col min="1285" max="1285" width="10.85546875" style="3062" customWidth="1"/>
    <col min="1286" max="1286" width="12.28515625" style="3062" customWidth="1"/>
    <col min="1287" max="1287" width="10.85546875" style="3062" customWidth="1"/>
    <col min="1288" max="1288" width="12.28515625" style="3062" customWidth="1"/>
    <col min="1289" max="1289" width="10.85546875" style="3062" customWidth="1"/>
    <col min="1290" max="1290" width="12.28515625" style="3062" customWidth="1"/>
    <col min="1291" max="1291" width="10.7109375" style="3062" customWidth="1"/>
    <col min="1292" max="1292" width="12.28515625" style="3062" customWidth="1"/>
    <col min="1293" max="1293" width="10.85546875" style="3062" customWidth="1"/>
    <col min="1294" max="1294" width="12.28515625" style="3062" customWidth="1"/>
    <col min="1295" max="1297" width="11.5703125" style="3062" customWidth="1"/>
    <col min="1298" max="1298" width="11" style="3062" customWidth="1"/>
    <col min="1299" max="1300" width="11.5703125" style="3062" customWidth="1"/>
    <col min="1301" max="1301" width="9.5703125" style="3062" customWidth="1"/>
    <col min="1302" max="1302" width="11.5703125" style="3062" customWidth="1"/>
    <col min="1303" max="1303" width="9.140625" style="3062"/>
    <col min="1304" max="1304" width="12" style="3062" customWidth="1"/>
    <col min="1305" max="1536" width="9.140625" style="3062"/>
    <col min="1537" max="1537" width="14.140625" style="3062" customWidth="1"/>
    <col min="1538" max="1539" width="10.85546875" style="3062" customWidth="1"/>
    <col min="1540" max="1540" width="12.28515625" style="3062" customWidth="1"/>
    <col min="1541" max="1541" width="10.85546875" style="3062" customWidth="1"/>
    <col min="1542" max="1542" width="12.28515625" style="3062" customWidth="1"/>
    <col min="1543" max="1543" width="10.85546875" style="3062" customWidth="1"/>
    <col min="1544" max="1544" width="12.28515625" style="3062" customWidth="1"/>
    <col min="1545" max="1545" width="10.85546875" style="3062" customWidth="1"/>
    <col min="1546" max="1546" width="12.28515625" style="3062" customWidth="1"/>
    <col min="1547" max="1547" width="10.7109375" style="3062" customWidth="1"/>
    <col min="1548" max="1548" width="12.28515625" style="3062" customWidth="1"/>
    <col min="1549" max="1549" width="10.85546875" style="3062" customWidth="1"/>
    <col min="1550" max="1550" width="12.28515625" style="3062" customWidth="1"/>
    <col min="1551" max="1553" width="11.5703125" style="3062" customWidth="1"/>
    <col min="1554" max="1554" width="11" style="3062" customWidth="1"/>
    <col min="1555" max="1556" width="11.5703125" style="3062" customWidth="1"/>
    <col min="1557" max="1557" width="9.5703125" style="3062" customWidth="1"/>
    <col min="1558" max="1558" width="11.5703125" style="3062" customWidth="1"/>
    <col min="1559" max="1559" width="9.140625" style="3062"/>
    <col min="1560" max="1560" width="12" style="3062" customWidth="1"/>
    <col min="1561" max="1792" width="9.140625" style="3062"/>
    <col min="1793" max="1793" width="14.140625" style="3062" customWidth="1"/>
    <col min="1794" max="1795" width="10.85546875" style="3062" customWidth="1"/>
    <col min="1796" max="1796" width="12.28515625" style="3062" customWidth="1"/>
    <col min="1797" max="1797" width="10.85546875" style="3062" customWidth="1"/>
    <col min="1798" max="1798" width="12.28515625" style="3062" customWidth="1"/>
    <col min="1799" max="1799" width="10.85546875" style="3062" customWidth="1"/>
    <col min="1800" max="1800" width="12.28515625" style="3062" customWidth="1"/>
    <col min="1801" max="1801" width="10.85546875" style="3062" customWidth="1"/>
    <col min="1802" max="1802" width="12.28515625" style="3062" customWidth="1"/>
    <col min="1803" max="1803" width="10.7109375" style="3062" customWidth="1"/>
    <col min="1804" max="1804" width="12.28515625" style="3062" customWidth="1"/>
    <col min="1805" max="1805" width="10.85546875" style="3062" customWidth="1"/>
    <col min="1806" max="1806" width="12.28515625" style="3062" customWidth="1"/>
    <col min="1807" max="1809" width="11.5703125" style="3062" customWidth="1"/>
    <col min="1810" max="1810" width="11" style="3062" customWidth="1"/>
    <col min="1811" max="1812" width="11.5703125" style="3062" customWidth="1"/>
    <col min="1813" max="1813" width="9.5703125" style="3062" customWidth="1"/>
    <col min="1814" max="1814" width="11.5703125" style="3062" customWidth="1"/>
    <col min="1815" max="1815" width="9.140625" style="3062"/>
    <col min="1816" max="1816" width="12" style="3062" customWidth="1"/>
    <col min="1817" max="2048" width="9.140625" style="3062"/>
    <col min="2049" max="2049" width="14.140625" style="3062" customWidth="1"/>
    <col min="2050" max="2051" width="10.85546875" style="3062" customWidth="1"/>
    <col min="2052" max="2052" width="12.28515625" style="3062" customWidth="1"/>
    <col min="2053" max="2053" width="10.85546875" style="3062" customWidth="1"/>
    <col min="2054" max="2054" width="12.28515625" style="3062" customWidth="1"/>
    <col min="2055" max="2055" width="10.85546875" style="3062" customWidth="1"/>
    <col min="2056" max="2056" width="12.28515625" style="3062" customWidth="1"/>
    <col min="2057" max="2057" width="10.85546875" style="3062" customWidth="1"/>
    <col min="2058" max="2058" width="12.28515625" style="3062" customWidth="1"/>
    <col min="2059" max="2059" width="10.7109375" style="3062" customWidth="1"/>
    <col min="2060" max="2060" width="12.28515625" style="3062" customWidth="1"/>
    <col min="2061" max="2061" width="10.85546875" style="3062" customWidth="1"/>
    <col min="2062" max="2062" width="12.28515625" style="3062" customWidth="1"/>
    <col min="2063" max="2065" width="11.5703125" style="3062" customWidth="1"/>
    <col min="2066" max="2066" width="11" style="3062" customWidth="1"/>
    <col min="2067" max="2068" width="11.5703125" style="3062" customWidth="1"/>
    <col min="2069" max="2069" width="9.5703125" style="3062" customWidth="1"/>
    <col min="2070" max="2070" width="11.5703125" style="3062" customWidth="1"/>
    <col min="2071" max="2071" width="9.140625" style="3062"/>
    <col min="2072" max="2072" width="12" style="3062" customWidth="1"/>
    <col min="2073" max="2304" width="9.140625" style="3062"/>
    <col min="2305" max="2305" width="14.140625" style="3062" customWidth="1"/>
    <col min="2306" max="2307" width="10.85546875" style="3062" customWidth="1"/>
    <col min="2308" max="2308" width="12.28515625" style="3062" customWidth="1"/>
    <col min="2309" max="2309" width="10.85546875" style="3062" customWidth="1"/>
    <col min="2310" max="2310" width="12.28515625" style="3062" customWidth="1"/>
    <col min="2311" max="2311" width="10.85546875" style="3062" customWidth="1"/>
    <col min="2312" max="2312" width="12.28515625" style="3062" customWidth="1"/>
    <col min="2313" max="2313" width="10.85546875" style="3062" customWidth="1"/>
    <col min="2314" max="2314" width="12.28515625" style="3062" customWidth="1"/>
    <col min="2315" max="2315" width="10.7109375" style="3062" customWidth="1"/>
    <col min="2316" max="2316" width="12.28515625" style="3062" customWidth="1"/>
    <col min="2317" max="2317" width="10.85546875" style="3062" customWidth="1"/>
    <col min="2318" max="2318" width="12.28515625" style="3062" customWidth="1"/>
    <col min="2319" max="2321" width="11.5703125" style="3062" customWidth="1"/>
    <col min="2322" max="2322" width="11" style="3062" customWidth="1"/>
    <col min="2323" max="2324" width="11.5703125" style="3062" customWidth="1"/>
    <col min="2325" max="2325" width="9.5703125" style="3062" customWidth="1"/>
    <col min="2326" max="2326" width="11.5703125" style="3062" customWidth="1"/>
    <col min="2327" max="2327" width="9.140625" style="3062"/>
    <col min="2328" max="2328" width="12" style="3062" customWidth="1"/>
    <col min="2329" max="2560" width="9.140625" style="3062"/>
    <col min="2561" max="2561" width="14.140625" style="3062" customWidth="1"/>
    <col min="2562" max="2563" width="10.85546875" style="3062" customWidth="1"/>
    <col min="2564" max="2564" width="12.28515625" style="3062" customWidth="1"/>
    <col min="2565" max="2565" width="10.85546875" style="3062" customWidth="1"/>
    <col min="2566" max="2566" width="12.28515625" style="3062" customWidth="1"/>
    <col min="2567" max="2567" width="10.85546875" style="3062" customWidth="1"/>
    <col min="2568" max="2568" width="12.28515625" style="3062" customWidth="1"/>
    <col min="2569" max="2569" width="10.85546875" style="3062" customWidth="1"/>
    <col min="2570" max="2570" width="12.28515625" style="3062" customWidth="1"/>
    <col min="2571" max="2571" width="10.7109375" style="3062" customWidth="1"/>
    <col min="2572" max="2572" width="12.28515625" style="3062" customWidth="1"/>
    <col min="2573" max="2573" width="10.85546875" style="3062" customWidth="1"/>
    <col min="2574" max="2574" width="12.28515625" style="3062" customWidth="1"/>
    <col min="2575" max="2577" width="11.5703125" style="3062" customWidth="1"/>
    <col min="2578" max="2578" width="11" style="3062" customWidth="1"/>
    <col min="2579" max="2580" width="11.5703125" style="3062" customWidth="1"/>
    <col min="2581" max="2581" width="9.5703125" style="3062" customWidth="1"/>
    <col min="2582" max="2582" width="11.5703125" style="3062" customWidth="1"/>
    <col min="2583" max="2583" width="9.140625" style="3062"/>
    <col min="2584" max="2584" width="12" style="3062" customWidth="1"/>
    <col min="2585" max="2816" width="9.140625" style="3062"/>
    <col min="2817" max="2817" width="14.140625" style="3062" customWidth="1"/>
    <col min="2818" max="2819" width="10.85546875" style="3062" customWidth="1"/>
    <col min="2820" max="2820" width="12.28515625" style="3062" customWidth="1"/>
    <col min="2821" max="2821" width="10.85546875" style="3062" customWidth="1"/>
    <col min="2822" max="2822" width="12.28515625" style="3062" customWidth="1"/>
    <col min="2823" max="2823" width="10.85546875" style="3062" customWidth="1"/>
    <col min="2824" max="2824" width="12.28515625" style="3062" customWidth="1"/>
    <col min="2825" max="2825" width="10.85546875" style="3062" customWidth="1"/>
    <col min="2826" max="2826" width="12.28515625" style="3062" customWidth="1"/>
    <col min="2827" max="2827" width="10.7109375" style="3062" customWidth="1"/>
    <col min="2828" max="2828" width="12.28515625" style="3062" customWidth="1"/>
    <col min="2829" max="2829" width="10.85546875" style="3062" customWidth="1"/>
    <col min="2830" max="2830" width="12.28515625" style="3062" customWidth="1"/>
    <col min="2831" max="2833" width="11.5703125" style="3062" customWidth="1"/>
    <col min="2834" max="2834" width="11" style="3062" customWidth="1"/>
    <col min="2835" max="2836" width="11.5703125" style="3062" customWidth="1"/>
    <col min="2837" max="2837" width="9.5703125" style="3062" customWidth="1"/>
    <col min="2838" max="2838" width="11.5703125" style="3062" customWidth="1"/>
    <col min="2839" max="2839" width="9.140625" style="3062"/>
    <col min="2840" max="2840" width="12" style="3062" customWidth="1"/>
    <col min="2841" max="3072" width="9.140625" style="3062"/>
    <col min="3073" max="3073" width="14.140625" style="3062" customWidth="1"/>
    <col min="3074" max="3075" width="10.85546875" style="3062" customWidth="1"/>
    <col min="3076" max="3076" width="12.28515625" style="3062" customWidth="1"/>
    <col min="3077" max="3077" width="10.85546875" style="3062" customWidth="1"/>
    <col min="3078" max="3078" width="12.28515625" style="3062" customWidth="1"/>
    <col min="3079" max="3079" width="10.85546875" style="3062" customWidth="1"/>
    <col min="3080" max="3080" width="12.28515625" style="3062" customWidth="1"/>
    <col min="3081" max="3081" width="10.85546875" style="3062" customWidth="1"/>
    <col min="3082" max="3082" width="12.28515625" style="3062" customWidth="1"/>
    <col min="3083" max="3083" width="10.7109375" style="3062" customWidth="1"/>
    <col min="3084" max="3084" width="12.28515625" style="3062" customWidth="1"/>
    <col min="3085" max="3085" width="10.85546875" style="3062" customWidth="1"/>
    <col min="3086" max="3086" width="12.28515625" style="3062" customWidth="1"/>
    <col min="3087" max="3089" width="11.5703125" style="3062" customWidth="1"/>
    <col min="3090" max="3090" width="11" style="3062" customWidth="1"/>
    <col min="3091" max="3092" width="11.5703125" style="3062" customWidth="1"/>
    <col min="3093" max="3093" width="9.5703125" style="3062" customWidth="1"/>
    <col min="3094" max="3094" width="11.5703125" style="3062" customWidth="1"/>
    <col min="3095" max="3095" width="9.140625" style="3062"/>
    <col min="3096" max="3096" width="12" style="3062" customWidth="1"/>
    <col min="3097" max="3328" width="9.140625" style="3062"/>
    <col min="3329" max="3329" width="14.140625" style="3062" customWidth="1"/>
    <col min="3330" max="3331" width="10.85546875" style="3062" customWidth="1"/>
    <col min="3332" max="3332" width="12.28515625" style="3062" customWidth="1"/>
    <col min="3333" max="3333" width="10.85546875" style="3062" customWidth="1"/>
    <col min="3334" max="3334" width="12.28515625" style="3062" customWidth="1"/>
    <col min="3335" max="3335" width="10.85546875" style="3062" customWidth="1"/>
    <col min="3336" max="3336" width="12.28515625" style="3062" customWidth="1"/>
    <col min="3337" max="3337" width="10.85546875" style="3062" customWidth="1"/>
    <col min="3338" max="3338" width="12.28515625" style="3062" customWidth="1"/>
    <col min="3339" max="3339" width="10.7109375" style="3062" customWidth="1"/>
    <col min="3340" max="3340" width="12.28515625" style="3062" customWidth="1"/>
    <col min="3341" max="3341" width="10.85546875" style="3062" customWidth="1"/>
    <col min="3342" max="3342" width="12.28515625" style="3062" customWidth="1"/>
    <col min="3343" max="3345" width="11.5703125" style="3062" customWidth="1"/>
    <col min="3346" max="3346" width="11" style="3062" customWidth="1"/>
    <col min="3347" max="3348" width="11.5703125" style="3062" customWidth="1"/>
    <col min="3349" max="3349" width="9.5703125" style="3062" customWidth="1"/>
    <col min="3350" max="3350" width="11.5703125" style="3062" customWidth="1"/>
    <col min="3351" max="3351" width="9.140625" style="3062"/>
    <col min="3352" max="3352" width="12" style="3062" customWidth="1"/>
    <col min="3353" max="3584" width="9.140625" style="3062"/>
    <col min="3585" max="3585" width="14.140625" style="3062" customWidth="1"/>
    <col min="3586" max="3587" width="10.85546875" style="3062" customWidth="1"/>
    <col min="3588" max="3588" width="12.28515625" style="3062" customWidth="1"/>
    <col min="3589" max="3589" width="10.85546875" style="3062" customWidth="1"/>
    <col min="3590" max="3590" width="12.28515625" style="3062" customWidth="1"/>
    <col min="3591" max="3591" width="10.85546875" style="3062" customWidth="1"/>
    <col min="3592" max="3592" width="12.28515625" style="3062" customWidth="1"/>
    <col min="3593" max="3593" width="10.85546875" style="3062" customWidth="1"/>
    <col min="3594" max="3594" width="12.28515625" style="3062" customWidth="1"/>
    <col min="3595" max="3595" width="10.7109375" style="3062" customWidth="1"/>
    <col min="3596" max="3596" width="12.28515625" style="3062" customWidth="1"/>
    <col min="3597" max="3597" width="10.85546875" style="3062" customWidth="1"/>
    <col min="3598" max="3598" width="12.28515625" style="3062" customWidth="1"/>
    <col min="3599" max="3601" width="11.5703125" style="3062" customWidth="1"/>
    <col min="3602" max="3602" width="11" style="3062" customWidth="1"/>
    <col min="3603" max="3604" width="11.5703125" style="3062" customWidth="1"/>
    <col min="3605" max="3605" width="9.5703125" style="3062" customWidth="1"/>
    <col min="3606" max="3606" width="11.5703125" style="3062" customWidth="1"/>
    <col min="3607" max="3607" width="9.140625" style="3062"/>
    <col min="3608" max="3608" width="12" style="3062" customWidth="1"/>
    <col min="3609" max="3840" width="9.140625" style="3062"/>
    <col min="3841" max="3841" width="14.140625" style="3062" customWidth="1"/>
    <col min="3842" max="3843" width="10.85546875" style="3062" customWidth="1"/>
    <col min="3844" max="3844" width="12.28515625" style="3062" customWidth="1"/>
    <col min="3845" max="3845" width="10.85546875" style="3062" customWidth="1"/>
    <col min="3846" max="3846" width="12.28515625" style="3062" customWidth="1"/>
    <col min="3847" max="3847" width="10.85546875" style="3062" customWidth="1"/>
    <col min="3848" max="3848" width="12.28515625" style="3062" customWidth="1"/>
    <col min="3849" max="3849" width="10.85546875" style="3062" customWidth="1"/>
    <col min="3850" max="3850" width="12.28515625" style="3062" customWidth="1"/>
    <col min="3851" max="3851" width="10.7109375" style="3062" customWidth="1"/>
    <col min="3852" max="3852" width="12.28515625" style="3062" customWidth="1"/>
    <col min="3853" max="3853" width="10.85546875" style="3062" customWidth="1"/>
    <col min="3854" max="3854" width="12.28515625" style="3062" customWidth="1"/>
    <col min="3855" max="3857" width="11.5703125" style="3062" customWidth="1"/>
    <col min="3858" max="3858" width="11" style="3062" customWidth="1"/>
    <col min="3859" max="3860" width="11.5703125" style="3062" customWidth="1"/>
    <col min="3861" max="3861" width="9.5703125" style="3062" customWidth="1"/>
    <col min="3862" max="3862" width="11.5703125" style="3062" customWidth="1"/>
    <col min="3863" max="3863" width="9.140625" style="3062"/>
    <col min="3864" max="3864" width="12" style="3062" customWidth="1"/>
    <col min="3865" max="4096" width="9.140625" style="3062"/>
    <col min="4097" max="4097" width="14.140625" style="3062" customWidth="1"/>
    <col min="4098" max="4099" width="10.85546875" style="3062" customWidth="1"/>
    <col min="4100" max="4100" width="12.28515625" style="3062" customWidth="1"/>
    <col min="4101" max="4101" width="10.85546875" style="3062" customWidth="1"/>
    <col min="4102" max="4102" width="12.28515625" style="3062" customWidth="1"/>
    <col min="4103" max="4103" width="10.85546875" style="3062" customWidth="1"/>
    <col min="4104" max="4104" width="12.28515625" style="3062" customWidth="1"/>
    <col min="4105" max="4105" width="10.85546875" style="3062" customWidth="1"/>
    <col min="4106" max="4106" width="12.28515625" style="3062" customWidth="1"/>
    <col min="4107" max="4107" width="10.7109375" style="3062" customWidth="1"/>
    <col min="4108" max="4108" width="12.28515625" style="3062" customWidth="1"/>
    <col min="4109" max="4109" width="10.85546875" style="3062" customWidth="1"/>
    <col min="4110" max="4110" width="12.28515625" style="3062" customWidth="1"/>
    <col min="4111" max="4113" width="11.5703125" style="3062" customWidth="1"/>
    <col min="4114" max="4114" width="11" style="3062" customWidth="1"/>
    <col min="4115" max="4116" width="11.5703125" style="3062" customWidth="1"/>
    <col min="4117" max="4117" width="9.5703125" style="3062" customWidth="1"/>
    <col min="4118" max="4118" width="11.5703125" style="3062" customWidth="1"/>
    <col min="4119" max="4119" width="9.140625" style="3062"/>
    <col min="4120" max="4120" width="12" style="3062" customWidth="1"/>
    <col min="4121" max="4352" width="9.140625" style="3062"/>
    <col min="4353" max="4353" width="14.140625" style="3062" customWidth="1"/>
    <col min="4354" max="4355" width="10.85546875" style="3062" customWidth="1"/>
    <col min="4356" max="4356" width="12.28515625" style="3062" customWidth="1"/>
    <col min="4357" max="4357" width="10.85546875" style="3062" customWidth="1"/>
    <col min="4358" max="4358" width="12.28515625" style="3062" customWidth="1"/>
    <col min="4359" max="4359" width="10.85546875" style="3062" customWidth="1"/>
    <col min="4360" max="4360" width="12.28515625" style="3062" customWidth="1"/>
    <col min="4361" max="4361" width="10.85546875" style="3062" customWidth="1"/>
    <col min="4362" max="4362" width="12.28515625" style="3062" customWidth="1"/>
    <col min="4363" max="4363" width="10.7109375" style="3062" customWidth="1"/>
    <col min="4364" max="4364" width="12.28515625" style="3062" customWidth="1"/>
    <col min="4365" max="4365" width="10.85546875" style="3062" customWidth="1"/>
    <col min="4366" max="4366" width="12.28515625" style="3062" customWidth="1"/>
    <col min="4367" max="4369" width="11.5703125" style="3062" customWidth="1"/>
    <col min="4370" max="4370" width="11" style="3062" customWidth="1"/>
    <col min="4371" max="4372" width="11.5703125" style="3062" customWidth="1"/>
    <col min="4373" max="4373" width="9.5703125" style="3062" customWidth="1"/>
    <col min="4374" max="4374" width="11.5703125" style="3062" customWidth="1"/>
    <col min="4375" max="4375" width="9.140625" style="3062"/>
    <col min="4376" max="4376" width="12" style="3062" customWidth="1"/>
    <col min="4377" max="4608" width="9.140625" style="3062"/>
    <col min="4609" max="4609" width="14.140625" style="3062" customWidth="1"/>
    <col min="4610" max="4611" width="10.85546875" style="3062" customWidth="1"/>
    <col min="4612" max="4612" width="12.28515625" style="3062" customWidth="1"/>
    <col min="4613" max="4613" width="10.85546875" style="3062" customWidth="1"/>
    <col min="4614" max="4614" width="12.28515625" style="3062" customWidth="1"/>
    <col min="4615" max="4615" width="10.85546875" style="3062" customWidth="1"/>
    <col min="4616" max="4616" width="12.28515625" style="3062" customWidth="1"/>
    <col min="4617" max="4617" width="10.85546875" style="3062" customWidth="1"/>
    <col min="4618" max="4618" width="12.28515625" style="3062" customWidth="1"/>
    <col min="4619" max="4619" width="10.7109375" style="3062" customWidth="1"/>
    <col min="4620" max="4620" width="12.28515625" style="3062" customWidth="1"/>
    <col min="4621" max="4621" width="10.85546875" style="3062" customWidth="1"/>
    <col min="4622" max="4622" width="12.28515625" style="3062" customWidth="1"/>
    <col min="4623" max="4625" width="11.5703125" style="3062" customWidth="1"/>
    <col min="4626" max="4626" width="11" style="3062" customWidth="1"/>
    <col min="4627" max="4628" width="11.5703125" style="3062" customWidth="1"/>
    <col min="4629" max="4629" width="9.5703125" style="3062" customWidth="1"/>
    <col min="4630" max="4630" width="11.5703125" style="3062" customWidth="1"/>
    <col min="4631" max="4631" width="9.140625" style="3062"/>
    <col min="4632" max="4632" width="12" style="3062" customWidth="1"/>
    <col min="4633" max="4864" width="9.140625" style="3062"/>
    <col min="4865" max="4865" width="14.140625" style="3062" customWidth="1"/>
    <col min="4866" max="4867" width="10.85546875" style="3062" customWidth="1"/>
    <col min="4868" max="4868" width="12.28515625" style="3062" customWidth="1"/>
    <col min="4869" max="4869" width="10.85546875" style="3062" customWidth="1"/>
    <col min="4870" max="4870" width="12.28515625" style="3062" customWidth="1"/>
    <col min="4871" max="4871" width="10.85546875" style="3062" customWidth="1"/>
    <col min="4872" max="4872" width="12.28515625" style="3062" customWidth="1"/>
    <col min="4873" max="4873" width="10.85546875" style="3062" customWidth="1"/>
    <col min="4874" max="4874" width="12.28515625" style="3062" customWidth="1"/>
    <col min="4875" max="4875" width="10.7109375" style="3062" customWidth="1"/>
    <col min="4876" max="4876" width="12.28515625" style="3062" customWidth="1"/>
    <col min="4877" max="4877" width="10.85546875" style="3062" customWidth="1"/>
    <col min="4878" max="4878" width="12.28515625" style="3062" customWidth="1"/>
    <col min="4879" max="4881" width="11.5703125" style="3062" customWidth="1"/>
    <col min="4882" max="4882" width="11" style="3062" customWidth="1"/>
    <col min="4883" max="4884" width="11.5703125" style="3062" customWidth="1"/>
    <col min="4885" max="4885" width="9.5703125" style="3062" customWidth="1"/>
    <col min="4886" max="4886" width="11.5703125" style="3062" customWidth="1"/>
    <col min="4887" max="4887" width="9.140625" style="3062"/>
    <col min="4888" max="4888" width="12" style="3062" customWidth="1"/>
    <col min="4889" max="5120" width="9.140625" style="3062"/>
    <col min="5121" max="5121" width="14.140625" style="3062" customWidth="1"/>
    <col min="5122" max="5123" width="10.85546875" style="3062" customWidth="1"/>
    <col min="5124" max="5124" width="12.28515625" style="3062" customWidth="1"/>
    <col min="5125" max="5125" width="10.85546875" style="3062" customWidth="1"/>
    <col min="5126" max="5126" width="12.28515625" style="3062" customWidth="1"/>
    <col min="5127" max="5127" width="10.85546875" style="3062" customWidth="1"/>
    <col min="5128" max="5128" width="12.28515625" style="3062" customWidth="1"/>
    <col min="5129" max="5129" width="10.85546875" style="3062" customWidth="1"/>
    <col min="5130" max="5130" width="12.28515625" style="3062" customWidth="1"/>
    <col min="5131" max="5131" width="10.7109375" style="3062" customWidth="1"/>
    <col min="5132" max="5132" width="12.28515625" style="3062" customWidth="1"/>
    <col min="5133" max="5133" width="10.85546875" style="3062" customWidth="1"/>
    <col min="5134" max="5134" width="12.28515625" style="3062" customWidth="1"/>
    <col min="5135" max="5137" width="11.5703125" style="3062" customWidth="1"/>
    <col min="5138" max="5138" width="11" style="3062" customWidth="1"/>
    <col min="5139" max="5140" width="11.5703125" style="3062" customWidth="1"/>
    <col min="5141" max="5141" width="9.5703125" style="3062" customWidth="1"/>
    <col min="5142" max="5142" width="11.5703125" style="3062" customWidth="1"/>
    <col min="5143" max="5143" width="9.140625" style="3062"/>
    <col min="5144" max="5144" width="12" style="3062" customWidth="1"/>
    <col min="5145" max="5376" width="9.140625" style="3062"/>
    <col min="5377" max="5377" width="14.140625" style="3062" customWidth="1"/>
    <col min="5378" max="5379" width="10.85546875" style="3062" customWidth="1"/>
    <col min="5380" max="5380" width="12.28515625" style="3062" customWidth="1"/>
    <col min="5381" max="5381" width="10.85546875" style="3062" customWidth="1"/>
    <col min="5382" max="5382" width="12.28515625" style="3062" customWidth="1"/>
    <col min="5383" max="5383" width="10.85546875" style="3062" customWidth="1"/>
    <col min="5384" max="5384" width="12.28515625" style="3062" customWidth="1"/>
    <col min="5385" max="5385" width="10.85546875" style="3062" customWidth="1"/>
    <col min="5386" max="5386" width="12.28515625" style="3062" customWidth="1"/>
    <col min="5387" max="5387" width="10.7109375" style="3062" customWidth="1"/>
    <col min="5388" max="5388" width="12.28515625" style="3062" customWidth="1"/>
    <col min="5389" max="5389" width="10.85546875" style="3062" customWidth="1"/>
    <col min="5390" max="5390" width="12.28515625" style="3062" customWidth="1"/>
    <col min="5391" max="5393" width="11.5703125" style="3062" customWidth="1"/>
    <col min="5394" max="5394" width="11" style="3062" customWidth="1"/>
    <col min="5395" max="5396" width="11.5703125" style="3062" customWidth="1"/>
    <col min="5397" max="5397" width="9.5703125" style="3062" customWidth="1"/>
    <col min="5398" max="5398" width="11.5703125" style="3062" customWidth="1"/>
    <col min="5399" max="5399" width="9.140625" style="3062"/>
    <col min="5400" max="5400" width="12" style="3062" customWidth="1"/>
    <col min="5401" max="5632" width="9.140625" style="3062"/>
    <col min="5633" max="5633" width="14.140625" style="3062" customWidth="1"/>
    <col min="5634" max="5635" width="10.85546875" style="3062" customWidth="1"/>
    <col min="5636" max="5636" width="12.28515625" style="3062" customWidth="1"/>
    <col min="5637" max="5637" width="10.85546875" style="3062" customWidth="1"/>
    <col min="5638" max="5638" width="12.28515625" style="3062" customWidth="1"/>
    <col min="5639" max="5639" width="10.85546875" style="3062" customWidth="1"/>
    <col min="5640" max="5640" width="12.28515625" style="3062" customWidth="1"/>
    <col min="5641" max="5641" width="10.85546875" style="3062" customWidth="1"/>
    <col min="5642" max="5642" width="12.28515625" style="3062" customWidth="1"/>
    <col min="5643" max="5643" width="10.7109375" style="3062" customWidth="1"/>
    <col min="5644" max="5644" width="12.28515625" style="3062" customWidth="1"/>
    <col min="5645" max="5645" width="10.85546875" style="3062" customWidth="1"/>
    <col min="5646" max="5646" width="12.28515625" style="3062" customWidth="1"/>
    <col min="5647" max="5649" width="11.5703125" style="3062" customWidth="1"/>
    <col min="5650" max="5650" width="11" style="3062" customWidth="1"/>
    <col min="5651" max="5652" width="11.5703125" style="3062" customWidth="1"/>
    <col min="5653" max="5653" width="9.5703125" style="3062" customWidth="1"/>
    <col min="5654" max="5654" width="11.5703125" style="3062" customWidth="1"/>
    <col min="5655" max="5655" width="9.140625" style="3062"/>
    <col min="5656" max="5656" width="12" style="3062" customWidth="1"/>
    <col min="5657" max="5888" width="9.140625" style="3062"/>
    <col min="5889" max="5889" width="14.140625" style="3062" customWidth="1"/>
    <col min="5890" max="5891" width="10.85546875" style="3062" customWidth="1"/>
    <col min="5892" max="5892" width="12.28515625" style="3062" customWidth="1"/>
    <col min="5893" max="5893" width="10.85546875" style="3062" customWidth="1"/>
    <col min="5894" max="5894" width="12.28515625" style="3062" customWidth="1"/>
    <col min="5895" max="5895" width="10.85546875" style="3062" customWidth="1"/>
    <col min="5896" max="5896" width="12.28515625" style="3062" customWidth="1"/>
    <col min="5897" max="5897" width="10.85546875" style="3062" customWidth="1"/>
    <col min="5898" max="5898" width="12.28515625" style="3062" customWidth="1"/>
    <col min="5899" max="5899" width="10.7109375" style="3062" customWidth="1"/>
    <col min="5900" max="5900" width="12.28515625" style="3062" customWidth="1"/>
    <col min="5901" max="5901" width="10.85546875" style="3062" customWidth="1"/>
    <col min="5902" max="5902" width="12.28515625" style="3062" customWidth="1"/>
    <col min="5903" max="5905" width="11.5703125" style="3062" customWidth="1"/>
    <col min="5906" max="5906" width="11" style="3062" customWidth="1"/>
    <col min="5907" max="5908" width="11.5703125" style="3062" customWidth="1"/>
    <col min="5909" max="5909" width="9.5703125" style="3062" customWidth="1"/>
    <col min="5910" max="5910" width="11.5703125" style="3062" customWidth="1"/>
    <col min="5911" max="5911" width="9.140625" style="3062"/>
    <col min="5912" max="5912" width="12" style="3062" customWidth="1"/>
    <col min="5913" max="6144" width="9.140625" style="3062"/>
    <col min="6145" max="6145" width="14.140625" style="3062" customWidth="1"/>
    <col min="6146" max="6147" width="10.85546875" style="3062" customWidth="1"/>
    <col min="6148" max="6148" width="12.28515625" style="3062" customWidth="1"/>
    <col min="6149" max="6149" width="10.85546875" style="3062" customWidth="1"/>
    <col min="6150" max="6150" width="12.28515625" style="3062" customWidth="1"/>
    <col min="6151" max="6151" width="10.85546875" style="3062" customWidth="1"/>
    <col min="6152" max="6152" width="12.28515625" style="3062" customWidth="1"/>
    <col min="6153" max="6153" width="10.85546875" style="3062" customWidth="1"/>
    <col min="6154" max="6154" width="12.28515625" style="3062" customWidth="1"/>
    <col min="6155" max="6155" width="10.7109375" style="3062" customWidth="1"/>
    <col min="6156" max="6156" width="12.28515625" style="3062" customWidth="1"/>
    <col min="6157" max="6157" width="10.85546875" style="3062" customWidth="1"/>
    <col min="6158" max="6158" width="12.28515625" style="3062" customWidth="1"/>
    <col min="6159" max="6161" width="11.5703125" style="3062" customWidth="1"/>
    <col min="6162" max="6162" width="11" style="3062" customWidth="1"/>
    <col min="6163" max="6164" width="11.5703125" style="3062" customWidth="1"/>
    <col min="6165" max="6165" width="9.5703125" style="3062" customWidth="1"/>
    <col min="6166" max="6166" width="11.5703125" style="3062" customWidth="1"/>
    <col min="6167" max="6167" width="9.140625" style="3062"/>
    <col min="6168" max="6168" width="12" style="3062" customWidth="1"/>
    <col min="6169" max="6400" width="9.140625" style="3062"/>
    <col min="6401" max="6401" width="14.140625" style="3062" customWidth="1"/>
    <col min="6402" max="6403" width="10.85546875" style="3062" customWidth="1"/>
    <col min="6404" max="6404" width="12.28515625" style="3062" customWidth="1"/>
    <col min="6405" max="6405" width="10.85546875" style="3062" customWidth="1"/>
    <col min="6406" max="6406" width="12.28515625" style="3062" customWidth="1"/>
    <col min="6407" max="6407" width="10.85546875" style="3062" customWidth="1"/>
    <col min="6408" max="6408" width="12.28515625" style="3062" customWidth="1"/>
    <col min="6409" max="6409" width="10.85546875" style="3062" customWidth="1"/>
    <col min="6410" max="6410" width="12.28515625" style="3062" customWidth="1"/>
    <col min="6411" max="6411" width="10.7109375" style="3062" customWidth="1"/>
    <col min="6412" max="6412" width="12.28515625" style="3062" customWidth="1"/>
    <col min="6413" max="6413" width="10.85546875" style="3062" customWidth="1"/>
    <col min="6414" max="6414" width="12.28515625" style="3062" customWidth="1"/>
    <col min="6415" max="6417" width="11.5703125" style="3062" customWidth="1"/>
    <col min="6418" max="6418" width="11" style="3062" customWidth="1"/>
    <col min="6419" max="6420" width="11.5703125" style="3062" customWidth="1"/>
    <col min="6421" max="6421" width="9.5703125" style="3062" customWidth="1"/>
    <col min="6422" max="6422" width="11.5703125" style="3062" customWidth="1"/>
    <col min="6423" max="6423" width="9.140625" style="3062"/>
    <col min="6424" max="6424" width="12" style="3062" customWidth="1"/>
    <col min="6425" max="6656" width="9.140625" style="3062"/>
    <col min="6657" max="6657" width="14.140625" style="3062" customWidth="1"/>
    <col min="6658" max="6659" width="10.85546875" style="3062" customWidth="1"/>
    <col min="6660" max="6660" width="12.28515625" style="3062" customWidth="1"/>
    <col min="6661" max="6661" width="10.85546875" style="3062" customWidth="1"/>
    <col min="6662" max="6662" width="12.28515625" style="3062" customWidth="1"/>
    <col min="6663" max="6663" width="10.85546875" style="3062" customWidth="1"/>
    <col min="6664" max="6664" width="12.28515625" style="3062" customWidth="1"/>
    <col min="6665" max="6665" width="10.85546875" style="3062" customWidth="1"/>
    <col min="6666" max="6666" width="12.28515625" style="3062" customWidth="1"/>
    <col min="6667" max="6667" width="10.7109375" style="3062" customWidth="1"/>
    <col min="6668" max="6668" width="12.28515625" style="3062" customWidth="1"/>
    <col min="6669" max="6669" width="10.85546875" style="3062" customWidth="1"/>
    <col min="6670" max="6670" width="12.28515625" style="3062" customWidth="1"/>
    <col min="6671" max="6673" width="11.5703125" style="3062" customWidth="1"/>
    <col min="6674" max="6674" width="11" style="3062" customWidth="1"/>
    <col min="6675" max="6676" width="11.5703125" style="3062" customWidth="1"/>
    <col min="6677" max="6677" width="9.5703125" style="3062" customWidth="1"/>
    <col min="6678" max="6678" width="11.5703125" style="3062" customWidth="1"/>
    <col min="6679" max="6679" width="9.140625" style="3062"/>
    <col min="6680" max="6680" width="12" style="3062" customWidth="1"/>
    <col min="6681" max="6912" width="9.140625" style="3062"/>
    <col min="6913" max="6913" width="14.140625" style="3062" customWidth="1"/>
    <col min="6914" max="6915" width="10.85546875" style="3062" customWidth="1"/>
    <col min="6916" max="6916" width="12.28515625" style="3062" customWidth="1"/>
    <col min="6917" max="6917" width="10.85546875" style="3062" customWidth="1"/>
    <col min="6918" max="6918" width="12.28515625" style="3062" customWidth="1"/>
    <col min="6919" max="6919" width="10.85546875" style="3062" customWidth="1"/>
    <col min="6920" max="6920" width="12.28515625" style="3062" customWidth="1"/>
    <col min="6921" max="6921" width="10.85546875" style="3062" customWidth="1"/>
    <col min="6922" max="6922" width="12.28515625" style="3062" customWidth="1"/>
    <col min="6923" max="6923" width="10.7109375" style="3062" customWidth="1"/>
    <col min="6924" max="6924" width="12.28515625" style="3062" customWidth="1"/>
    <col min="6925" max="6925" width="10.85546875" style="3062" customWidth="1"/>
    <col min="6926" max="6926" width="12.28515625" style="3062" customWidth="1"/>
    <col min="6927" max="6929" width="11.5703125" style="3062" customWidth="1"/>
    <col min="6930" max="6930" width="11" style="3062" customWidth="1"/>
    <col min="6931" max="6932" width="11.5703125" style="3062" customWidth="1"/>
    <col min="6933" max="6933" width="9.5703125" style="3062" customWidth="1"/>
    <col min="6934" max="6934" width="11.5703125" style="3062" customWidth="1"/>
    <col min="6935" max="6935" width="9.140625" style="3062"/>
    <col min="6936" max="6936" width="12" style="3062" customWidth="1"/>
    <col min="6937" max="7168" width="9.140625" style="3062"/>
    <col min="7169" max="7169" width="14.140625" style="3062" customWidth="1"/>
    <col min="7170" max="7171" width="10.85546875" style="3062" customWidth="1"/>
    <col min="7172" max="7172" width="12.28515625" style="3062" customWidth="1"/>
    <col min="7173" max="7173" width="10.85546875" style="3062" customWidth="1"/>
    <col min="7174" max="7174" width="12.28515625" style="3062" customWidth="1"/>
    <col min="7175" max="7175" width="10.85546875" style="3062" customWidth="1"/>
    <col min="7176" max="7176" width="12.28515625" style="3062" customWidth="1"/>
    <col min="7177" max="7177" width="10.85546875" style="3062" customWidth="1"/>
    <col min="7178" max="7178" width="12.28515625" style="3062" customWidth="1"/>
    <col min="7179" max="7179" width="10.7109375" style="3062" customWidth="1"/>
    <col min="7180" max="7180" width="12.28515625" style="3062" customWidth="1"/>
    <col min="7181" max="7181" width="10.85546875" style="3062" customWidth="1"/>
    <col min="7182" max="7182" width="12.28515625" style="3062" customWidth="1"/>
    <col min="7183" max="7185" width="11.5703125" style="3062" customWidth="1"/>
    <col min="7186" max="7186" width="11" style="3062" customWidth="1"/>
    <col min="7187" max="7188" width="11.5703125" style="3062" customWidth="1"/>
    <col min="7189" max="7189" width="9.5703125" style="3062" customWidth="1"/>
    <col min="7190" max="7190" width="11.5703125" style="3062" customWidth="1"/>
    <col min="7191" max="7191" width="9.140625" style="3062"/>
    <col min="7192" max="7192" width="12" style="3062" customWidth="1"/>
    <col min="7193" max="7424" width="9.140625" style="3062"/>
    <col min="7425" max="7425" width="14.140625" style="3062" customWidth="1"/>
    <col min="7426" max="7427" width="10.85546875" style="3062" customWidth="1"/>
    <col min="7428" max="7428" width="12.28515625" style="3062" customWidth="1"/>
    <col min="7429" max="7429" width="10.85546875" style="3062" customWidth="1"/>
    <col min="7430" max="7430" width="12.28515625" style="3062" customWidth="1"/>
    <col min="7431" max="7431" width="10.85546875" style="3062" customWidth="1"/>
    <col min="7432" max="7432" width="12.28515625" style="3062" customWidth="1"/>
    <col min="7433" max="7433" width="10.85546875" style="3062" customWidth="1"/>
    <col min="7434" max="7434" width="12.28515625" style="3062" customWidth="1"/>
    <col min="7435" max="7435" width="10.7109375" style="3062" customWidth="1"/>
    <col min="7436" max="7436" width="12.28515625" style="3062" customWidth="1"/>
    <col min="7437" max="7437" width="10.85546875" style="3062" customWidth="1"/>
    <col min="7438" max="7438" width="12.28515625" style="3062" customWidth="1"/>
    <col min="7439" max="7441" width="11.5703125" style="3062" customWidth="1"/>
    <col min="7442" max="7442" width="11" style="3062" customWidth="1"/>
    <col min="7443" max="7444" width="11.5703125" style="3062" customWidth="1"/>
    <col min="7445" max="7445" width="9.5703125" style="3062" customWidth="1"/>
    <col min="7446" max="7446" width="11.5703125" style="3062" customWidth="1"/>
    <col min="7447" max="7447" width="9.140625" style="3062"/>
    <col min="7448" max="7448" width="12" style="3062" customWidth="1"/>
    <col min="7449" max="7680" width="9.140625" style="3062"/>
    <col min="7681" max="7681" width="14.140625" style="3062" customWidth="1"/>
    <col min="7682" max="7683" width="10.85546875" style="3062" customWidth="1"/>
    <col min="7684" max="7684" width="12.28515625" style="3062" customWidth="1"/>
    <col min="7685" max="7685" width="10.85546875" style="3062" customWidth="1"/>
    <col min="7686" max="7686" width="12.28515625" style="3062" customWidth="1"/>
    <col min="7687" max="7687" width="10.85546875" style="3062" customWidth="1"/>
    <col min="7688" max="7688" width="12.28515625" style="3062" customWidth="1"/>
    <col min="7689" max="7689" width="10.85546875" style="3062" customWidth="1"/>
    <col min="7690" max="7690" width="12.28515625" style="3062" customWidth="1"/>
    <col min="7691" max="7691" width="10.7109375" style="3062" customWidth="1"/>
    <col min="7692" max="7692" width="12.28515625" style="3062" customWidth="1"/>
    <col min="7693" max="7693" width="10.85546875" style="3062" customWidth="1"/>
    <col min="7694" max="7694" width="12.28515625" style="3062" customWidth="1"/>
    <col min="7695" max="7697" width="11.5703125" style="3062" customWidth="1"/>
    <col min="7698" max="7698" width="11" style="3062" customWidth="1"/>
    <col min="7699" max="7700" width="11.5703125" style="3062" customWidth="1"/>
    <col min="7701" max="7701" width="9.5703125" style="3062" customWidth="1"/>
    <col min="7702" max="7702" width="11.5703125" style="3062" customWidth="1"/>
    <col min="7703" max="7703" width="9.140625" style="3062"/>
    <col min="7704" max="7704" width="12" style="3062" customWidth="1"/>
    <col min="7705" max="7936" width="9.140625" style="3062"/>
    <col min="7937" max="7937" width="14.140625" style="3062" customWidth="1"/>
    <col min="7938" max="7939" width="10.85546875" style="3062" customWidth="1"/>
    <col min="7940" max="7940" width="12.28515625" style="3062" customWidth="1"/>
    <col min="7941" max="7941" width="10.85546875" style="3062" customWidth="1"/>
    <col min="7942" max="7942" width="12.28515625" style="3062" customWidth="1"/>
    <col min="7943" max="7943" width="10.85546875" style="3062" customWidth="1"/>
    <col min="7944" max="7944" width="12.28515625" style="3062" customWidth="1"/>
    <col min="7945" max="7945" width="10.85546875" style="3062" customWidth="1"/>
    <col min="7946" max="7946" width="12.28515625" style="3062" customWidth="1"/>
    <col min="7947" max="7947" width="10.7109375" style="3062" customWidth="1"/>
    <col min="7948" max="7948" width="12.28515625" style="3062" customWidth="1"/>
    <col min="7949" max="7949" width="10.85546875" style="3062" customWidth="1"/>
    <col min="7950" max="7950" width="12.28515625" style="3062" customWidth="1"/>
    <col min="7951" max="7953" width="11.5703125" style="3062" customWidth="1"/>
    <col min="7954" max="7954" width="11" style="3062" customWidth="1"/>
    <col min="7955" max="7956" width="11.5703125" style="3062" customWidth="1"/>
    <col min="7957" max="7957" width="9.5703125" style="3062" customWidth="1"/>
    <col min="7958" max="7958" width="11.5703125" style="3062" customWidth="1"/>
    <col min="7959" max="7959" width="9.140625" style="3062"/>
    <col min="7960" max="7960" width="12" style="3062" customWidth="1"/>
    <col min="7961" max="8192" width="9.140625" style="3062"/>
    <col min="8193" max="8193" width="14.140625" style="3062" customWidth="1"/>
    <col min="8194" max="8195" width="10.85546875" style="3062" customWidth="1"/>
    <col min="8196" max="8196" width="12.28515625" style="3062" customWidth="1"/>
    <col min="8197" max="8197" width="10.85546875" style="3062" customWidth="1"/>
    <col min="8198" max="8198" width="12.28515625" style="3062" customWidth="1"/>
    <col min="8199" max="8199" width="10.85546875" style="3062" customWidth="1"/>
    <col min="8200" max="8200" width="12.28515625" style="3062" customWidth="1"/>
    <col min="8201" max="8201" width="10.85546875" style="3062" customWidth="1"/>
    <col min="8202" max="8202" width="12.28515625" style="3062" customWidth="1"/>
    <col min="8203" max="8203" width="10.7109375" style="3062" customWidth="1"/>
    <col min="8204" max="8204" width="12.28515625" style="3062" customWidth="1"/>
    <col min="8205" max="8205" width="10.85546875" style="3062" customWidth="1"/>
    <col min="8206" max="8206" width="12.28515625" style="3062" customWidth="1"/>
    <col min="8207" max="8209" width="11.5703125" style="3062" customWidth="1"/>
    <col min="8210" max="8210" width="11" style="3062" customWidth="1"/>
    <col min="8211" max="8212" width="11.5703125" style="3062" customWidth="1"/>
    <col min="8213" max="8213" width="9.5703125" style="3062" customWidth="1"/>
    <col min="8214" max="8214" width="11.5703125" style="3062" customWidth="1"/>
    <col min="8215" max="8215" width="9.140625" style="3062"/>
    <col min="8216" max="8216" width="12" style="3062" customWidth="1"/>
    <col min="8217" max="8448" width="9.140625" style="3062"/>
    <col min="8449" max="8449" width="14.140625" style="3062" customWidth="1"/>
    <col min="8450" max="8451" width="10.85546875" style="3062" customWidth="1"/>
    <col min="8452" max="8452" width="12.28515625" style="3062" customWidth="1"/>
    <col min="8453" max="8453" width="10.85546875" style="3062" customWidth="1"/>
    <col min="8454" max="8454" width="12.28515625" style="3062" customWidth="1"/>
    <col min="8455" max="8455" width="10.85546875" style="3062" customWidth="1"/>
    <col min="8456" max="8456" width="12.28515625" style="3062" customWidth="1"/>
    <col min="8457" max="8457" width="10.85546875" style="3062" customWidth="1"/>
    <col min="8458" max="8458" width="12.28515625" style="3062" customWidth="1"/>
    <col min="8459" max="8459" width="10.7109375" style="3062" customWidth="1"/>
    <col min="8460" max="8460" width="12.28515625" style="3062" customWidth="1"/>
    <col min="8461" max="8461" width="10.85546875" style="3062" customWidth="1"/>
    <col min="8462" max="8462" width="12.28515625" style="3062" customWidth="1"/>
    <col min="8463" max="8465" width="11.5703125" style="3062" customWidth="1"/>
    <col min="8466" max="8466" width="11" style="3062" customWidth="1"/>
    <col min="8467" max="8468" width="11.5703125" style="3062" customWidth="1"/>
    <col min="8469" max="8469" width="9.5703125" style="3062" customWidth="1"/>
    <col min="8470" max="8470" width="11.5703125" style="3062" customWidth="1"/>
    <col min="8471" max="8471" width="9.140625" style="3062"/>
    <col min="8472" max="8472" width="12" style="3062" customWidth="1"/>
    <col min="8473" max="8704" width="9.140625" style="3062"/>
    <col min="8705" max="8705" width="14.140625" style="3062" customWidth="1"/>
    <col min="8706" max="8707" width="10.85546875" style="3062" customWidth="1"/>
    <col min="8708" max="8708" width="12.28515625" style="3062" customWidth="1"/>
    <col min="8709" max="8709" width="10.85546875" style="3062" customWidth="1"/>
    <col min="8710" max="8710" width="12.28515625" style="3062" customWidth="1"/>
    <col min="8711" max="8711" width="10.85546875" style="3062" customWidth="1"/>
    <col min="8712" max="8712" width="12.28515625" style="3062" customWidth="1"/>
    <col min="8713" max="8713" width="10.85546875" style="3062" customWidth="1"/>
    <col min="8714" max="8714" width="12.28515625" style="3062" customWidth="1"/>
    <col min="8715" max="8715" width="10.7109375" style="3062" customWidth="1"/>
    <col min="8716" max="8716" width="12.28515625" style="3062" customWidth="1"/>
    <col min="8717" max="8717" width="10.85546875" style="3062" customWidth="1"/>
    <col min="8718" max="8718" width="12.28515625" style="3062" customWidth="1"/>
    <col min="8719" max="8721" width="11.5703125" style="3062" customWidth="1"/>
    <col min="8722" max="8722" width="11" style="3062" customWidth="1"/>
    <col min="8723" max="8724" width="11.5703125" style="3062" customWidth="1"/>
    <col min="8725" max="8725" width="9.5703125" style="3062" customWidth="1"/>
    <col min="8726" max="8726" width="11.5703125" style="3062" customWidth="1"/>
    <col min="8727" max="8727" width="9.140625" style="3062"/>
    <col min="8728" max="8728" width="12" style="3062" customWidth="1"/>
    <col min="8729" max="8960" width="9.140625" style="3062"/>
    <col min="8961" max="8961" width="14.140625" style="3062" customWidth="1"/>
    <col min="8962" max="8963" width="10.85546875" style="3062" customWidth="1"/>
    <col min="8964" max="8964" width="12.28515625" style="3062" customWidth="1"/>
    <col min="8965" max="8965" width="10.85546875" style="3062" customWidth="1"/>
    <col min="8966" max="8966" width="12.28515625" style="3062" customWidth="1"/>
    <col min="8967" max="8967" width="10.85546875" style="3062" customWidth="1"/>
    <col min="8968" max="8968" width="12.28515625" style="3062" customWidth="1"/>
    <col min="8969" max="8969" width="10.85546875" style="3062" customWidth="1"/>
    <col min="8970" max="8970" width="12.28515625" style="3062" customWidth="1"/>
    <col min="8971" max="8971" width="10.7109375" style="3062" customWidth="1"/>
    <col min="8972" max="8972" width="12.28515625" style="3062" customWidth="1"/>
    <col min="8973" max="8973" width="10.85546875" style="3062" customWidth="1"/>
    <col min="8974" max="8974" width="12.28515625" style="3062" customWidth="1"/>
    <col min="8975" max="8977" width="11.5703125" style="3062" customWidth="1"/>
    <col min="8978" max="8978" width="11" style="3062" customWidth="1"/>
    <col min="8979" max="8980" width="11.5703125" style="3062" customWidth="1"/>
    <col min="8981" max="8981" width="9.5703125" style="3062" customWidth="1"/>
    <col min="8982" max="8982" width="11.5703125" style="3062" customWidth="1"/>
    <col min="8983" max="8983" width="9.140625" style="3062"/>
    <col min="8984" max="8984" width="12" style="3062" customWidth="1"/>
    <col min="8985" max="9216" width="9.140625" style="3062"/>
    <col min="9217" max="9217" width="14.140625" style="3062" customWidth="1"/>
    <col min="9218" max="9219" width="10.85546875" style="3062" customWidth="1"/>
    <col min="9220" max="9220" width="12.28515625" style="3062" customWidth="1"/>
    <col min="9221" max="9221" width="10.85546875" style="3062" customWidth="1"/>
    <col min="9222" max="9222" width="12.28515625" style="3062" customWidth="1"/>
    <col min="9223" max="9223" width="10.85546875" style="3062" customWidth="1"/>
    <col min="9224" max="9224" width="12.28515625" style="3062" customWidth="1"/>
    <col min="9225" max="9225" width="10.85546875" style="3062" customWidth="1"/>
    <col min="9226" max="9226" width="12.28515625" style="3062" customWidth="1"/>
    <col min="9227" max="9227" width="10.7109375" style="3062" customWidth="1"/>
    <col min="9228" max="9228" width="12.28515625" style="3062" customWidth="1"/>
    <col min="9229" max="9229" width="10.85546875" style="3062" customWidth="1"/>
    <col min="9230" max="9230" width="12.28515625" style="3062" customWidth="1"/>
    <col min="9231" max="9233" width="11.5703125" style="3062" customWidth="1"/>
    <col min="9234" max="9234" width="11" style="3062" customWidth="1"/>
    <col min="9235" max="9236" width="11.5703125" style="3062" customWidth="1"/>
    <col min="9237" max="9237" width="9.5703125" style="3062" customWidth="1"/>
    <col min="9238" max="9238" width="11.5703125" style="3062" customWidth="1"/>
    <col min="9239" max="9239" width="9.140625" style="3062"/>
    <col min="9240" max="9240" width="12" style="3062" customWidth="1"/>
    <col min="9241" max="9472" width="9.140625" style="3062"/>
    <col min="9473" max="9473" width="14.140625" style="3062" customWidth="1"/>
    <col min="9474" max="9475" width="10.85546875" style="3062" customWidth="1"/>
    <col min="9476" max="9476" width="12.28515625" style="3062" customWidth="1"/>
    <col min="9477" max="9477" width="10.85546875" style="3062" customWidth="1"/>
    <col min="9478" max="9478" width="12.28515625" style="3062" customWidth="1"/>
    <col min="9479" max="9479" width="10.85546875" style="3062" customWidth="1"/>
    <col min="9480" max="9480" width="12.28515625" style="3062" customWidth="1"/>
    <col min="9481" max="9481" width="10.85546875" style="3062" customWidth="1"/>
    <col min="9482" max="9482" width="12.28515625" style="3062" customWidth="1"/>
    <col min="9483" max="9483" width="10.7109375" style="3062" customWidth="1"/>
    <col min="9484" max="9484" width="12.28515625" style="3062" customWidth="1"/>
    <col min="9485" max="9485" width="10.85546875" style="3062" customWidth="1"/>
    <col min="9486" max="9486" width="12.28515625" style="3062" customWidth="1"/>
    <col min="9487" max="9489" width="11.5703125" style="3062" customWidth="1"/>
    <col min="9490" max="9490" width="11" style="3062" customWidth="1"/>
    <col min="9491" max="9492" width="11.5703125" style="3062" customWidth="1"/>
    <col min="9493" max="9493" width="9.5703125" style="3062" customWidth="1"/>
    <col min="9494" max="9494" width="11.5703125" style="3062" customWidth="1"/>
    <col min="9495" max="9495" width="9.140625" style="3062"/>
    <col min="9496" max="9496" width="12" style="3062" customWidth="1"/>
    <col min="9497" max="9728" width="9.140625" style="3062"/>
    <col min="9729" max="9729" width="14.140625" style="3062" customWidth="1"/>
    <col min="9730" max="9731" width="10.85546875" style="3062" customWidth="1"/>
    <col min="9732" max="9732" width="12.28515625" style="3062" customWidth="1"/>
    <col min="9733" max="9733" width="10.85546875" style="3062" customWidth="1"/>
    <col min="9734" max="9734" width="12.28515625" style="3062" customWidth="1"/>
    <col min="9735" max="9735" width="10.85546875" style="3062" customWidth="1"/>
    <col min="9736" max="9736" width="12.28515625" style="3062" customWidth="1"/>
    <col min="9737" max="9737" width="10.85546875" style="3062" customWidth="1"/>
    <col min="9738" max="9738" width="12.28515625" style="3062" customWidth="1"/>
    <col min="9739" max="9739" width="10.7109375" style="3062" customWidth="1"/>
    <col min="9740" max="9740" width="12.28515625" style="3062" customWidth="1"/>
    <col min="9741" max="9741" width="10.85546875" style="3062" customWidth="1"/>
    <col min="9742" max="9742" width="12.28515625" style="3062" customWidth="1"/>
    <col min="9743" max="9745" width="11.5703125" style="3062" customWidth="1"/>
    <col min="9746" max="9746" width="11" style="3062" customWidth="1"/>
    <col min="9747" max="9748" width="11.5703125" style="3062" customWidth="1"/>
    <col min="9749" max="9749" width="9.5703125" style="3062" customWidth="1"/>
    <col min="9750" max="9750" width="11.5703125" style="3062" customWidth="1"/>
    <col min="9751" max="9751" width="9.140625" style="3062"/>
    <col min="9752" max="9752" width="12" style="3062" customWidth="1"/>
    <col min="9753" max="9984" width="9.140625" style="3062"/>
    <col min="9985" max="9985" width="14.140625" style="3062" customWidth="1"/>
    <col min="9986" max="9987" width="10.85546875" style="3062" customWidth="1"/>
    <col min="9988" max="9988" width="12.28515625" style="3062" customWidth="1"/>
    <col min="9989" max="9989" width="10.85546875" style="3062" customWidth="1"/>
    <col min="9990" max="9990" width="12.28515625" style="3062" customWidth="1"/>
    <col min="9991" max="9991" width="10.85546875" style="3062" customWidth="1"/>
    <col min="9992" max="9992" width="12.28515625" style="3062" customWidth="1"/>
    <col min="9993" max="9993" width="10.85546875" style="3062" customWidth="1"/>
    <col min="9994" max="9994" width="12.28515625" style="3062" customWidth="1"/>
    <col min="9995" max="9995" width="10.7109375" style="3062" customWidth="1"/>
    <col min="9996" max="9996" width="12.28515625" style="3062" customWidth="1"/>
    <col min="9997" max="9997" width="10.85546875" style="3062" customWidth="1"/>
    <col min="9998" max="9998" width="12.28515625" style="3062" customWidth="1"/>
    <col min="9999" max="10001" width="11.5703125" style="3062" customWidth="1"/>
    <col min="10002" max="10002" width="11" style="3062" customWidth="1"/>
    <col min="10003" max="10004" width="11.5703125" style="3062" customWidth="1"/>
    <col min="10005" max="10005" width="9.5703125" style="3062" customWidth="1"/>
    <col min="10006" max="10006" width="11.5703125" style="3062" customWidth="1"/>
    <col min="10007" max="10007" width="9.140625" style="3062"/>
    <col min="10008" max="10008" width="12" style="3062" customWidth="1"/>
    <col min="10009" max="10240" width="9.140625" style="3062"/>
    <col min="10241" max="10241" width="14.140625" style="3062" customWidth="1"/>
    <col min="10242" max="10243" width="10.85546875" style="3062" customWidth="1"/>
    <col min="10244" max="10244" width="12.28515625" style="3062" customWidth="1"/>
    <col min="10245" max="10245" width="10.85546875" style="3062" customWidth="1"/>
    <col min="10246" max="10246" width="12.28515625" style="3062" customWidth="1"/>
    <col min="10247" max="10247" width="10.85546875" style="3062" customWidth="1"/>
    <col min="10248" max="10248" width="12.28515625" style="3062" customWidth="1"/>
    <col min="10249" max="10249" width="10.85546875" style="3062" customWidth="1"/>
    <col min="10250" max="10250" width="12.28515625" style="3062" customWidth="1"/>
    <col min="10251" max="10251" width="10.7109375" style="3062" customWidth="1"/>
    <col min="10252" max="10252" width="12.28515625" style="3062" customWidth="1"/>
    <col min="10253" max="10253" width="10.85546875" style="3062" customWidth="1"/>
    <col min="10254" max="10254" width="12.28515625" style="3062" customWidth="1"/>
    <col min="10255" max="10257" width="11.5703125" style="3062" customWidth="1"/>
    <col min="10258" max="10258" width="11" style="3062" customWidth="1"/>
    <col min="10259" max="10260" width="11.5703125" style="3062" customWidth="1"/>
    <col min="10261" max="10261" width="9.5703125" style="3062" customWidth="1"/>
    <col min="10262" max="10262" width="11.5703125" style="3062" customWidth="1"/>
    <col min="10263" max="10263" width="9.140625" style="3062"/>
    <col min="10264" max="10264" width="12" style="3062" customWidth="1"/>
    <col min="10265" max="10496" width="9.140625" style="3062"/>
    <col min="10497" max="10497" width="14.140625" style="3062" customWidth="1"/>
    <col min="10498" max="10499" width="10.85546875" style="3062" customWidth="1"/>
    <col min="10500" max="10500" width="12.28515625" style="3062" customWidth="1"/>
    <col min="10501" max="10501" width="10.85546875" style="3062" customWidth="1"/>
    <col min="10502" max="10502" width="12.28515625" style="3062" customWidth="1"/>
    <col min="10503" max="10503" width="10.85546875" style="3062" customWidth="1"/>
    <col min="10504" max="10504" width="12.28515625" style="3062" customWidth="1"/>
    <col min="10505" max="10505" width="10.85546875" style="3062" customWidth="1"/>
    <col min="10506" max="10506" width="12.28515625" style="3062" customWidth="1"/>
    <col min="10507" max="10507" width="10.7109375" style="3062" customWidth="1"/>
    <col min="10508" max="10508" width="12.28515625" style="3062" customWidth="1"/>
    <col min="10509" max="10509" width="10.85546875" style="3062" customWidth="1"/>
    <col min="10510" max="10510" width="12.28515625" style="3062" customWidth="1"/>
    <col min="10511" max="10513" width="11.5703125" style="3062" customWidth="1"/>
    <col min="10514" max="10514" width="11" style="3062" customWidth="1"/>
    <col min="10515" max="10516" width="11.5703125" style="3062" customWidth="1"/>
    <col min="10517" max="10517" width="9.5703125" style="3062" customWidth="1"/>
    <col min="10518" max="10518" width="11.5703125" style="3062" customWidth="1"/>
    <col min="10519" max="10519" width="9.140625" style="3062"/>
    <col min="10520" max="10520" width="12" style="3062" customWidth="1"/>
    <col min="10521" max="10752" width="9.140625" style="3062"/>
    <col min="10753" max="10753" width="14.140625" style="3062" customWidth="1"/>
    <col min="10754" max="10755" width="10.85546875" style="3062" customWidth="1"/>
    <col min="10756" max="10756" width="12.28515625" style="3062" customWidth="1"/>
    <col min="10757" max="10757" width="10.85546875" style="3062" customWidth="1"/>
    <col min="10758" max="10758" width="12.28515625" style="3062" customWidth="1"/>
    <col min="10759" max="10759" width="10.85546875" style="3062" customWidth="1"/>
    <col min="10760" max="10760" width="12.28515625" style="3062" customWidth="1"/>
    <col min="10761" max="10761" width="10.85546875" style="3062" customWidth="1"/>
    <col min="10762" max="10762" width="12.28515625" style="3062" customWidth="1"/>
    <col min="10763" max="10763" width="10.7109375" style="3062" customWidth="1"/>
    <col min="10764" max="10764" width="12.28515625" style="3062" customWidth="1"/>
    <col min="10765" max="10765" width="10.85546875" style="3062" customWidth="1"/>
    <col min="10766" max="10766" width="12.28515625" style="3062" customWidth="1"/>
    <col min="10767" max="10769" width="11.5703125" style="3062" customWidth="1"/>
    <col min="10770" max="10770" width="11" style="3062" customWidth="1"/>
    <col min="10771" max="10772" width="11.5703125" style="3062" customWidth="1"/>
    <col min="10773" max="10773" width="9.5703125" style="3062" customWidth="1"/>
    <col min="10774" max="10774" width="11.5703125" style="3062" customWidth="1"/>
    <col min="10775" max="10775" width="9.140625" style="3062"/>
    <col min="10776" max="10776" width="12" style="3062" customWidth="1"/>
    <col min="10777" max="11008" width="9.140625" style="3062"/>
    <col min="11009" max="11009" width="14.140625" style="3062" customWidth="1"/>
    <col min="11010" max="11011" width="10.85546875" style="3062" customWidth="1"/>
    <col min="11012" max="11012" width="12.28515625" style="3062" customWidth="1"/>
    <col min="11013" max="11013" width="10.85546875" style="3062" customWidth="1"/>
    <col min="11014" max="11014" width="12.28515625" style="3062" customWidth="1"/>
    <col min="11015" max="11015" width="10.85546875" style="3062" customWidth="1"/>
    <col min="11016" max="11016" width="12.28515625" style="3062" customWidth="1"/>
    <col min="11017" max="11017" width="10.85546875" style="3062" customWidth="1"/>
    <col min="11018" max="11018" width="12.28515625" style="3062" customWidth="1"/>
    <col min="11019" max="11019" width="10.7109375" style="3062" customWidth="1"/>
    <col min="11020" max="11020" width="12.28515625" style="3062" customWidth="1"/>
    <col min="11021" max="11021" width="10.85546875" style="3062" customWidth="1"/>
    <col min="11022" max="11022" width="12.28515625" style="3062" customWidth="1"/>
    <col min="11023" max="11025" width="11.5703125" style="3062" customWidth="1"/>
    <col min="11026" max="11026" width="11" style="3062" customWidth="1"/>
    <col min="11027" max="11028" width="11.5703125" style="3062" customWidth="1"/>
    <col min="11029" max="11029" width="9.5703125" style="3062" customWidth="1"/>
    <col min="11030" max="11030" width="11.5703125" style="3062" customWidth="1"/>
    <col min="11031" max="11031" width="9.140625" style="3062"/>
    <col min="11032" max="11032" width="12" style="3062" customWidth="1"/>
    <col min="11033" max="11264" width="9.140625" style="3062"/>
    <col min="11265" max="11265" width="14.140625" style="3062" customWidth="1"/>
    <col min="11266" max="11267" width="10.85546875" style="3062" customWidth="1"/>
    <col min="11268" max="11268" width="12.28515625" style="3062" customWidth="1"/>
    <col min="11269" max="11269" width="10.85546875" style="3062" customWidth="1"/>
    <col min="11270" max="11270" width="12.28515625" style="3062" customWidth="1"/>
    <col min="11271" max="11271" width="10.85546875" style="3062" customWidth="1"/>
    <col min="11272" max="11272" width="12.28515625" style="3062" customWidth="1"/>
    <col min="11273" max="11273" width="10.85546875" style="3062" customWidth="1"/>
    <col min="11274" max="11274" width="12.28515625" style="3062" customWidth="1"/>
    <col min="11275" max="11275" width="10.7109375" style="3062" customWidth="1"/>
    <col min="11276" max="11276" width="12.28515625" style="3062" customWidth="1"/>
    <col min="11277" max="11277" width="10.85546875" style="3062" customWidth="1"/>
    <col min="11278" max="11278" width="12.28515625" style="3062" customWidth="1"/>
    <col min="11279" max="11281" width="11.5703125" style="3062" customWidth="1"/>
    <col min="11282" max="11282" width="11" style="3062" customWidth="1"/>
    <col min="11283" max="11284" width="11.5703125" style="3062" customWidth="1"/>
    <col min="11285" max="11285" width="9.5703125" style="3062" customWidth="1"/>
    <col min="11286" max="11286" width="11.5703125" style="3062" customWidth="1"/>
    <col min="11287" max="11287" width="9.140625" style="3062"/>
    <col min="11288" max="11288" width="12" style="3062" customWidth="1"/>
    <col min="11289" max="11520" width="9.140625" style="3062"/>
    <col min="11521" max="11521" width="14.140625" style="3062" customWidth="1"/>
    <col min="11522" max="11523" width="10.85546875" style="3062" customWidth="1"/>
    <col min="11524" max="11524" width="12.28515625" style="3062" customWidth="1"/>
    <col min="11525" max="11525" width="10.85546875" style="3062" customWidth="1"/>
    <col min="11526" max="11526" width="12.28515625" style="3062" customWidth="1"/>
    <col min="11527" max="11527" width="10.85546875" style="3062" customWidth="1"/>
    <col min="11528" max="11528" width="12.28515625" style="3062" customWidth="1"/>
    <col min="11529" max="11529" width="10.85546875" style="3062" customWidth="1"/>
    <col min="11530" max="11530" width="12.28515625" style="3062" customWidth="1"/>
    <col min="11531" max="11531" width="10.7109375" style="3062" customWidth="1"/>
    <col min="11532" max="11532" width="12.28515625" style="3062" customWidth="1"/>
    <col min="11533" max="11533" width="10.85546875" style="3062" customWidth="1"/>
    <col min="11534" max="11534" width="12.28515625" style="3062" customWidth="1"/>
    <col min="11535" max="11537" width="11.5703125" style="3062" customWidth="1"/>
    <col min="11538" max="11538" width="11" style="3062" customWidth="1"/>
    <col min="11539" max="11540" width="11.5703125" style="3062" customWidth="1"/>
    <col min="11541" max="11541" width="9.5703125" style="3062" customWidth="1"/>
    <col min="11542" max="11542" width="11.5703125" style="3062" customWidth="1"/>
    <col min="11543" max="11543" width="9.140625" style="3062"/>
    <col min="11544" max="11544" width="12" style="3062" customWidth="1"/>
    <col min="11545" max="11776" width="9.140625" style="3062"/>
    <col min="11777" max="11777" width="14.140625" style="3062" customWidth="1"/>
    <col min="11778" max="11779" width="10.85546875" style="3062" customWidth="1"/>
    <col min="11780" max="11780" width="12.28515625" style="3062" customWidth="1"/>
    <col min="11781" max="11781" width="10.85546875" style="3062" customWidth="1"/>
    <col min="11782" max="11782" width="12.28515625" style="3062" customWidth="1"/>
    <col min="11783" max="11783" width="10.85546875" style="3062" customWidth="1"/>
    <col min="11784" max="11784" width="12.28515625" style="3062" customWidth="1"/>
    <col min="11785" max="11785" width="10.85546875" style="3062" customWidth="1"/>
    <col min="11786" max="11786" width="12.28515625" style="3062" customWidth="1"/>
    <col min="11787" max="11787" width="10.7109375" style="3062" customWidth="1"/>
    <col min="11788" max="11788" width="12.28515625" style="3062" customWidth="1"/>
    <col min="11789" max="11789" width="10.85546875" style="3062" customWidth="1"/>
    <col min="11790" max="11790" width="12.28515625" style="3062" customWidth="1"/>
    <col min="11791" max="11793" width="11.5703125" style="3062" customWidth="1"/>
    <col min="11794" max="11794" width="11" style="3062" customWidth="1"/>
    <col min="11795" max="11796" width="11.5703125" style="3062" customWidth="1"/>
    <col min="11797" max="11797" width="9.5703125" style="3062" customWidth="1"/>
    <col min="11798" max="11798" width="11.5703125" style="3062" customWidth="1"/>
    <col min="11799" max="11799" width="9.140625" style="3062"/>
    <col min="11800" max="11800" width="12" style="3062" customWidth="1"/>
    <col min="11801" max="12032" width="9.140625" style="3062"/>
    <col min="12033" max="12033" width="14.140625" style="3062" customWidth="1"/>
    <col min="12034" max="12035" width="10.85546875" style="3062" customWidth="1"/>
    <col min="12036" max="12036" width="12.28515625" style="3062" customWidth="1"/>
    <col min="12037" max="12037" width="10.85546875" style="3062" customWidth="1"/>
    <col min="12038" max="12038" width="12.28515625" style="3062" customWidth="1"/>
    <col min="12039" max="12039" width="10.85546875" style="3062" customWidth="1"/>
    <col min="12040" max="12040" width="12.28515625" style="3062" customWidth="1"/>
    <col min="12041" max="12041" width="10.85546875" style="3062" customWidth="1"/>
    <col min="12042" max="12042" width="12.28515625" style="3062" customWidth="1"/>
    <col min="12043" max="12043" width="10.7109375" style="3062" customWidth="1"/>
    <col min="12044" max="12044" width="12.28515625" style="3062" customWidth="1"/>
    <col min="12045" max="12045" width="10.85546875" style="3062" customWidth="1"/>
    <col min="12046" max="12046" width="12.28515625" style="3062" customWidth="1"/>
    <col min="12047" max="12049" width="11.5703125" style="3062" customWidth="1"/>
    <col min="12050" max="12050" width="11" style="3062" customWidth="1"/>
    <col min="12051" max="12052" width="11.5703125" style="3062" customWidth="1"/>
    <col min="12053" max="12053" width="9.5703125" style="3062" customWidth="1"/>
    <col min="12054" max="12054" width="11.5703125" style="3062" customWidth="1"/>
    <col min="12055" max="12055" width="9.140625" style="3062"/>
    <col min="12056" max="12056" width="12" style="3062" customWidth="1"/>
    <col min="12057" max="12288" width="9.140625" style="3062"/>
    <col min="12289" max="12289" width="14.140625" style="3062" customWidth="1"/>
    <col min="12290" max="12291" width="10.85546875" style="3062" customWidth="1"/>
    <col min="12292" max="12292" width="12.28515625" style="3062" customWidth="1"/>
    <col min="12293" max="12293" width="10.85546875" style="3062" customWidth="1"/>
    <col min="12294" max="12294" width="12.28515625" style="3062" customWidth="1"/>
    <col min="12295" max="12295" width="10.85546875" style="3062" customWidth="1"/>
    <col min="12296" max="12296" width="12.28515625" style="3062" customWidth="1"/>
    <col min="12297" max="12297" width="10.85546875" style="3062" customWidth="1"/>
    <col min="12298" max="12298" width="12.28515625" style="3062" customWidth="1"/>
    <col min="12299" max="12299" width="10.7109375" style="3062" customWidth="1"/>
    <col min="12300" max="12300" width="12.28515625" style="3062" customWidth="1"/>
    <col min="12301" max="12301" width="10.85546875" style="3062" customWidth="1"/>
    <col min="12302" max="12302" width="12.28515625" style="3062" customWidth="1"/>
    <col min="12303" max="12305" width="11.5703125" style="3062" customWidth="1"/>
    <col min="12306" max="12306" width="11" style="3062" customWidth="1"/>
    <col min="12307" max="12308" width="11.5703125" style="3062" customWidth="1"/>
    <col min="12309" max="12309" width="9.5703125" style="3062" customWidth="1"/>
    <col min="12310" max="12310" width="11.5703125" style="3062" customWidth="1"/>
    <col min="12311" max="12311" width="9.140625" style="3062"/>
    <col min="12312" max="12312" width="12" style="3062" customWidth="1"/>
    <col min="12313" max="12544" width="9.140625" style="3062"/>
    <col min="12545" max="12545" width="14.140625" style="3062" customWidth="1"/>
    <col min="12546" max="12547" width="10.85546875" style="3062" customWidth="1"/>
    <col min="12548" max="12548" width="12.28515625" style="3062" customWidth="1"/>
    <col min="12549" max="12549" width="10.85546875" style="3062" customWidth="1"/>
    <col min="12550" max="12550" width="12.28515625" style="3062" customWidth="1"/>
    <col min="12551" max="12551" width="10.85546875" style="3062" customWidth="1"/>
    <col min="12552" max="12552" width="12.28515625" style="3062" customWidth="1"/>
    <col min="12553" max="12553" width="10.85546875" style="3062" customWidth="1"/>
    <col min="12554" max="12554" width="12.28515625" style="3062" customWidth="1"/>
    <col min="12555" max="12555" width="10.7109375" style="3062" customWidth="1"/>
    <col min="12556" max="12556" width="12.28515625" style="3062" customWidth="1"/>
    <col min="12557" max="12557" width="10.85546875" style="3062" customWidth="1"/>
    <col min="12558" max="12558" width="12.28515625" style="3062" customWidth="1"/>
    <col min="12559" max="12561" width="11.5703125" style="3062" customWidth="1"/>
    <col min="12562" max="12562" width="11" style="3062" customWidth="1"/>
    <col min="12563" max="12564" width="11.5703125" style="3062" customWidth="1"/>
    <col min="12565" max="12565" width="9.5703125" style="3062" customWidth="1"/>
    <col min="12566" max="12566" width="11.5703125" style="3062" customWidth="1"/>
    <col min="12567" max="12567" width="9.140625" style="3062"/>
    <col min="12568" max="12568" width="12" style="3062" customWidth="1"/>
    <col min="12569" max="12800" width="9.140625" style="3062"/>
    <col min="12801" max="12801" width="14.140625" style="3062" customWidth="1"/>
    <col min="12802" max="12803" width="10.85546875" style="3062" customWidth="1"/>
    <col min="12804" max="12804" width="12.28515625" style="3062" customWidth="1"/>
    <col min="12805" max="12805" width="10.85546875" style="3062" customWidth="1"/>
    <col min="12806" max="12806" width="12.28515625" style="3062" customWidth="1"/>
    <col min="12807" max="12807" width="10.85546875" style="3062" customWidth="1"/>
    <col min="12808" max="12808" width="12.28515625" style="3062" customWidth="1"/>
    <col min="12809" max="12809" width="10.85546875" style="3062" customWidth="1"/>
    <col min="12810" max="12810" width="12.28515625" style="3062" customWidth="1"/>
    <col min="12811" max="12811" width="10.7109375" style="3062" customWidth="1"/>
    <col min="12812" max="12812" width="12.28515625" style="3062" customWidth="1"/>
    <col min="12813" max="12813" width="10.85546875" style="3062" customWidth="1"/>
    <col min="12814" max="12814" width="12.28515625" style="3062" customWidth="1"/>
    <col min="12815" max="12817" width="11.5703125" style="3062" customWidth="1"/>
    <col min="12818" max="12818" width="11" style="3062" customWidth="1"/>
    <col min="12819" max="12820" width="11.5703125" style="3062" customWidth="1"/>
    <col min="12821" max="12821" width="9.5703125" style="3062" customWidth="1"/>
    <col min="12822" max="12822" width="11.5703125" style="3062" customWidth="1"/>
    <col min="12823" max="12823" width="9.140625" style="3062"/>
    <col min="12824" max="12824" width="12" style="3062" customWidth="1"/>
    <col min="12825" max="13056" width="9.140625" style="3062"/>
    <col min="13057" max="13057" width="14.140625" style="3062" customWidth="1"/>
    <col min="13058" max="13059" width="10.85546875" style="3062" customWidth="1"/>
    <col min="13060" max="13060" width="12.28515625" style="3062" customWidth="1"/>
    <col min="13061" max="13061" width="10.85546875" style="3062" customWidth="1"/>
    <col min="13062" max="13062" width="12.28515625" style="3062" customWidth="1"/>
    <col min="13063" max="13063" width="10.85546875" style="3062" customWidth="1"/>
    <col min="13064" max="13064" width="12.28515625" style="3062" customWidth="1"/>
    <col min="13065" max="13065" width="10.85546875" style="3062" customWidth="1"/>
    <col min="13066" max="13066" width="12.28515625" style="3062" customWidth="1"/>
    <col min="13067" max="13067" width="10.7109375" style="3062" customWidth="1"/>
    <col min="13068" max="13068" width="12.28515625" style="3062" customWidth="1"/>
    <col min="13069" max="13069" width="10.85546875" style="3062" customWidth="1"/>
    <col min="13070" max="13070" width="12.28515625" style="3062" customWidth="1"/>
    <col min="13071" max="13073" width="11.5703125" style="3062" customWidth="1"/>
    <col min="13074" max="13074" width="11" style="3062" customWidth="1"/>
    <col min="13075" max="13076" width="11.5703125" style="3062" customWidth="1"/>
    <col min="13077" max="13077" width="9.5703125" style="3062" customWidth="1"/>
    <col min="13078" max="13078" width="11.5703125" style="3062" customWidth="1"/>
    <col min="13079" max="13079" width="9.140625" style="3062"/>
    <col min="13080" max="13080" width="12" style="3062" customWidth="1"/>
    <col min="13081" max="13312" width="9.140625" style="3062"/>
    <col min="13313" max="13313" width="14.140625" style="3062" customWidth="1"/>
    <col min="13314" max="13315" width="10.85546875" style="3062" customWidth="1"/>
    <col min="13316" max="13316" width="12.28515625" style="3062" customWidth="1"/>
    <col min="13317" max="13317" width="10.85546875" style="3062" customWidth="1"/>
    <col min="13318" max="13318" width="12.28515625" style="3062" customWidth="1"/>
    <col min="13319" max="13319" width="10.85546875" style="3062" customWidth="1"/>
    <col min="13320" max="13320" width="12.28515625" style="3062" customWidth="1"/>
    <col min="13321" max="13321" width="10.85546875" style="3062" customWidth="1"/>
    <col min="13322" max="13322" width="12.28515625" style="3062" customWidth="1"/>
    <col min="13323" max="13323" width="10.7109375" style="3062" customWidth="1"/>
    <col min="13324" max="13324" width="12.28515625" style="3062" customWidth="1"/>
    <col min="13325" max="13325" width="10.85546875" style="3062" customWidth="1"/>
    <col min="13326" max="13326" width="12.28515625" style="3062" customWidth="1"/>
    <col min="13327" max="13329" width="11.5703125" style="3062" customWidth="1"/>
    <col min="13330" max="13330" width="11" style="3062" customWidth="1"/>
    <col min="13331" max="13332" width="11.5703125" style="3062" customWidth="1"/>
    <col min="13333" max="13333" width="9.5703125" style="3062" customWidth="1"/>
    <col min="13334" max="13334" width="11.5703125" style="3062" customWidth="1"/>
    <col min="13335" max="13335" width="9.140625" style="3062"/>
    <col min="13336" max="13336" width="12" style="3062" customWidth="1"/>
    <col min="13337" max="13568" width="9.140625" style="3062"/>
    <col min="13569" max="13569" width="14.140625" style="3062" customWidth="1"/>
    <col min="13570" max="13571" width="10.85546875" style="3062" customWidth="1"/>
    <col min="13572" max="13572" width="12.28515625" style="3062" customWidth="1"/>
    <col min="13573" max="13573" width="10.85546875" style="3062" customWidth="1"/>
    <col min="13574" max="13574" width="12.28515625" style="3062" customWidth="1"/>
    <col min="13575" max="13575" width="10.85546875" style="3062" customWidth="1"/>
    <col min="13576" max="13576" width="12.28515625" style="3062" customWidth="1"/>
    <col min="13577" max="13577" width="10.85546875" style="3062" customWidth="1"/>
    <col min="13578" max="13578" width="12.28515625" style="3062" customWidth="1"/>
    <col min="13579" max="13579" width="10.7109375" style="3062" customWidth="1"/>
    <col min="13580" max="13580" width="12.28515625" style="3062" customWidth="1"/>
    <col min="13581" max="13581" width="10.85546875" style="3062" customWidth="1"/>
    <col min="13582" max="13582" width="12.28515625" style="3062" customWidth="1"/>
    <col min="13583" max="13585" width="11.5703125" style="3062" customWidth="1"/>
    <col min="13586" max="13586" width="11" style="3062" customWidth="1"/>
    <col min="13587" max="13588" width="11.5703125" style="3062" customWidth="1"/>
    <col min="13589" max="13589" width="9.5703125" style="3062" customWidth="1"/>
    <col min="13590" max="13590" width="11.5703125" style="3062" customWidth="1"/>
    <col min="13591" max="13591" width="9.140625" style="3062"/>
    <col min="13592" max="13592" width="12" style="3062" customWidth="1"/>
    <col min="13593" max="13824" width="9.140625" style="3062"/>
    <col min="13825" max="13825" width="14.140625" style="3062" customWidth="1"/>
    <col min="13826" max="13827" width="10.85546875" style="3062" customWidth="1"/>
    <col min="13828" max="13828" width="12.28515625" style="3062" customWidth="1"/>
    <col min="13829" max="13829" width="10.85546875" style="3062" customWidth="1"/>
    <col min="13830" max="13830" width="12.28515625" style="3062" customWidth="1"/>
    <col min="13831" max="13831" width="10.85546875" style="3062" customWidth="1"/>
    <col min="13832" max="13832" width="12.28515625" style="3062" customWidth="1"/>
    <col min="13833" max="13833" width="10.85546875" style="3062" customWidth="1"/>
    <col min="13834" max="13834" width="12.28515625" style="3062" customWidth="1"/>
    <col min="13835" max="13835" width="10.7109375" style="3062" customWidth="1"/>
    <col min="13836" max="13836" width="12.28515625" style="3062" customWidth="1"/>
    <col min="13837" max="13837" width="10.85546875" style="3062" customWidth="1"/>
    <col min="13838" max="13838" width="12.28515625" style="3062" customWidth="1"/>
    <col min="13839" max="13841" width="11.5703125" style="3062" customWidth="1"/>
    <col min="13842" max="13842" width="11" style="3062" customWidth="1"/>
    <col min="13843" max="13844" width="11.5703125" style="3062" customWidth="1"/>
    <col min="13845" max="13845" width="9.5703125" style="3062" customWidth="1"/>
    <col min="13846" max="13846" width="11.5703125" style="3062" customWidth="1"/>
    <col min="13847" max="13847" width="9.140625" style="3062"/>
    <col min="13848" max="13848" width="12" style="3062" customWidth="1"/>
    <col min="13849" max="14080" width="9.140625" style="3062"/>
    <col min="14081" max="14081" width="14.140625" style="3062" customWidth="1"/>
    <col min="14082" max="14083" width="10.85546875" style="3062" customWidth="1"/>
    <col min="14084" max="14084" width="12.28515625" style="3062" customWidth="1"/>
    <col min="14085" max="14085" width="10.85546875" style="3062" customWidth="1"/>
    <col min="14086" max="14086" width="12.28515625" style="3062" customWidth="1"/>
    <col min="14087" max="14087" width="10.85546875" style="3062" customWidth="1"/>
    <col min="14088" max="14088" width="12.28515625" style="3062" customWidth="1"/>
    <col min="14089" max="14089" width="10.85546875" style="3062" customWidth="1"/>
    <col min="14090" max="14090" width="12.28515625" style="3062" customWidth="1"/>
    <col min="14091" max="14091" width="10.7109375" style="3062" customWidth="1"/>
    <col min="14092" max="14092" width="12.28515625" style="3062" customWidth="1"/>
    <col min="14093" max="14093" width="10.85546875" style="3062" customWidth="1"/>
    <col min="14094" max="14094" width="12.28515625" style="3062" customWidth="1"/>
    <col min="14095" max="14097" width="11.5703125" style="3062" customWidth="1"/>
    <col min="14098" max="14098" width="11" style="3062" customWidth="1"/>
    <col min="14099" max="14100" width="11.5703125" style="3062" customWidth="1"/>
    <col min="14101" max="14101" width="9.5703125" style="3062" customWidth="1"/>
    <col min="14102" max="14102" width="11.5703125" style="3062" customWidth="1"/>
    <col min="14103" max="14103" width="9.140625" style="3062"/>
    <col min="14104" max="14104" width="12" style="3062" customWidth="1"/>
    <col min="14105" max="14336" width="9.140625" style="3062"/>
    <col min="14337" max="14337" width="14.140625" style="3062" customWidth="1"/>
    <col min="14338" max="14339" width="10.85546875" style="3062" customWidth="1"/>
    <col min="14340" max="14340" width="12.28515625" style="3062" customWidth="1"/>
    <col min="14341" max="14341" width="10.85546875" style="3062" customWidth="1"/>
    <col min="14342" max="14342" width="12.28515625" style="3062" customWidth="1"/>
    <col min="14343" max="14343" width="10.85546875" style="3062" customWidth="1"/>
    <col min="14344" max="14344" width="12.28515625" style="3062" customWidth="1"/>
    <col min="14345" max="14345" width="10.85546875" style="3062" customWidth="1"/>
    <col min="14346" max="14346" width="12.28515625" style="3062" customWidth="1"/>
    <col min="14347" max="14347" width="10.7109375" style="3062" customWidth="1"/>
    <col min="14348" max="14348" width="12.28515625" style="3062" customWidth="1"/>
    <col min="14349" max="14349" width="10.85546875" style="3062" customWidth="1"/>
    <col min="14350" max="14350" width="12.28515625" style="3062" customWidth="1"/>
    <col min="14351" max="14353" width="11.5703125" style="3062" customWidth="1"/>
    <col min="14354" max="14354" width="11" style="3062" customWidth="1"/>
    <col min="14355" max="14356" width="11.5703125" style="3062" customWidth="1"/>
    <col min="14357" max="14357" width="9.5703125" style="3062" customWidth="1"/>
    <col min="14358" max="14358" width="11.5703125" style="3062" customWidth="1"/>
    <col min="14359" max="14359" width="9.140625" style="3062"/>
    <col min="14360" max="14360" width="12" style="3062" customWidth="1"/>
    <col min="14361" max="14592" width="9.140625" style="3062"/>
    <col min="14593" max="14593" width="14.140625" style="3062" customWidth="1"/>
    <col min="14594" max="14595" width="10.85546875" style="3062" customWidth="1"/>
    <col min="14596" max="14596" width="12.28515625" style="3062" customWidth="1"/>
    <col min="14597" max="14597" width="10.85546875" style="3062" customWidth="1"/>
    <col min="14598" max="14598" width="12.28515625" style="3062" customWidth="1"/>
    <col min="14599" max="14599" width="10.85546875" style="3062" customWidth="1"/>
    <col min="14600" max="14600" width="12.28515625" style="3062" customWidth="1"/>
    <col min="14601" max="14601" width="10.85546875" style="3062" customWidth="1"/>
    <col min="14602" max="14602" width="12.28515625" style="3062" customWidth="1"/>
    <col min="14603" max="14603" width="10.7109375" style="3062" customWidth="1"/>
    <col min="14604" max="14604" width="12.28515625" style="3062" customWidth="1"/>
    <col min="14605" max="14605" width="10.85546875" style="3062" customWidth="1"/>
    <col min="14606" max="14606" width="12.28515625" style="3062" customWidth="1"/>
    <col min="14607" max="14609" width="11.5703125" style="3062" customWidth="1"/>
    <col min="14610" max="14610" width="11" style="3062" customWidth="1"/>
    <col min="14611" max="14612" width="11.5703125" style="3062" customWidth="1"/>
    <col min="14613" max="14613" width="9.5703125" style="3062" customWidth="1"/>
    <col min="14614" max="14614" width="11.5703125" style="3062" customWidth="1"/>
    <col min="14615" max="14615" width="9.140625" style="3062"/>
    <col min="14616" max="14616" width="12" style="3062" customWidth="1"/>
    <col min="14617" max="14848" width="9.140625" style="3062"/>
    <col min="14849" max="14849" width="14.140625" style="3062" customWidth="1"/>
    <col min="14850" max="14851" width="10.85546875" style="3062" customWidth="1"/>
    <col min="14852" max="14852" width="12.28515625" style="3062" customWidth="1"/>
    <col min="14853" max="14853" width="10.85546875" style="3062" customWidth="1"/>
    <col min="14854" max="14854" width="12.28515625" style="3062" customWidth="1"/>
    <col min="14855" max="14855" width="10.85546875" style="3062" customWidth="1"/>
    <col min="14856" max="14856" width="12.28515625" style="3062" customWidth="1"/>
    <col min="14857" max="14857" width="10.85546875" style="3062" customWidth="1"/>
    <col min="14858" max="14858" width="12.28515625" style="3062" customWidth="1"/>
    <col min="14859" max="14859" width="10.7109375" style="3062" customWidth="1"/>
    <col min="14860" max="14860" width="12.28515625" style="3062" customWidth="1"/>
    <col min="14861" max="14861" width="10.85546875" style="3062" customWidth="1"/>
    <col min="14862" max="14862" width="12.28515625" style="3062" customWidth="1"/>
    <col min="14863" max="14865" width="11.5703125" style="3062" customWidth="1"/>
    <col min="14866" max="14866" width="11" style="3062" customWidth="1"/>
    <col min="14867" max="14868" width="11.5703125" style="3062" customWidth="1"/>
    <col min="14869" max="14869" width="9.5703125" style="3062" customWidth="1"/>
    <col min="14870" max="14870" width="11.5703125" style="3062" customWidth="1"/>
    <col min="14871" max="14871" width="9.140625" style="3062"/>
    <col min="14872" max="14872" width="12" style="3062" customWidth="1"/>
    <col min="14873" max="15104" width="9.140625" style="3062"/>
    <col min="15105" max="15105" width="14.140625" style="3062" customWidth="1"/>
    <col min="15106" max="15107" width="10.85546875" style="3062" customWidth="1"/>
    <col min="15108" max="15108" width="12.28515625" style="3062" customWidth="1"/>
    <col min="15109" max="15109" width="10.85546875" style="3062" customWidth="1"/>
    <col min="15110" max="15110" width="12.28515625" style="3062" customWidth="1"/>
    <col min="15111" max="15111" width="10.85546875" style="3062" customWidth="1"/>
    <col min="15112" max="15112" width="12.28515625" style="3062" customWidth="1"/>
    <col min="15113" max="15113" width="10.85546875" style="3062" customWidth="1"/>
    <col min="15114" max="15114" width="12.28515625" style="3062" customWidth="1"/>
    <col min="15115" max="15115" width="10.7109375" style="3062" customWidth="1"/>
    <col min="15116" max="15116" width="12.28515625" style="3062" customWidth="1"/>
    <col min="15117" max="15117" width="10.85546875" style="3062" customWidth="1"/>
    <col min="15118" max="15118" width="12.28515625" style="3062" customWidth="1"/>
    <col min="15119" max="15121" width="11.5703125" style="3062" customWidth="1"/>
    <col min="15122" max="15122" width="11" style="3062" customWidth="1"/>
    <col min="15123" max="15124" width="11.5703125" style="3062" customWidth="1"/>
    <col min="15125" max="15125" width="9.5703125" style="3062" customWidth="1"/>
    <col min="15126" max="15126" width="11.5703125" style="3062" customWidth="1"/>
    <col min="15127" max="15127" width="9.140625" style="3062"/>
    <col min="15128" max="15128" width="12" style="3062" customWidth="1"/>
    <col min="15129" max="15360" width="9.140625" style="3062"/>
    <col min="15361" max="15361" width="14.140625" style="3062" customWidth="1"/>
    <col min="15362" max="15363" width="10.85546875" style="3062" customWidth="1"/>
    <col min="15364" max="15364" width="12.28515625" style="3062" customWidth="1"/>
    <col min="15365" max="15365" width="10.85546875" style="3062" customWidth="1"/>
    <col min="15366" max="15366" width="12.28515625" style="3062" customWidth="1"/>
    <col min="15367" max="15367" width="10.85546875" style="3062" customWidth="1"/>
    <col min="15368" max="15368" width="12.28515625" style="3062" customWidth="1"/>
    <col min="15369" max="15369" width="10.85546875" style="3062" customWidth="1"/>
    <col min="15370" max="15370" width="12.28515625" style="3062" customWidth="1"/>
    <col min="15371" max="15371" width="10.7109375" style="3062" customWidth="1"/>
    <col min="15372" max="15372" width="12.28515625" style="3062" customWidth="1"/>
    <col min="15373" max="15373" width="10.85546875" style="3062" customWidth="1"/>
    <col min="15374" max="15374" width="12.28515625" style="3062" customWidth="1"/>
    <col min="15375" max="15377" width="11.5703125" style="3062" customWidth="1"/>
    <col min="15378" max="15378" width="11" style="3062" customWidth="1"/>
    <col min="15379" max="15380" width="11.5703125" style="3062" customWidth="1"/>
    <col min="15381" max="15381" width="9.5703125" style="3062" customWidth="1"/>
    <col min="15382" max="15382" width="11.5703125" style="3062" customWidth="1"/>
    <col min="15383" max="15383" width="9.140625" style="3062"/>
    <col min="15384" max="15384" width="12" style="3062" customWidth="1"/>
    <col min="15385" max="15616" width="9.140625" style="3062"/>
    <col min="15617" max="15617" width="14.140625" style="3062" customWidth="1"/>
    <col min="15618" max="15619" width="10.85546875" style="3062" customWidth="1"/>
    <col min="15620" max="15620" width="12.28515625" style="3062" customWidth="1"/>
    <col min="15621" max="15621" width="10.85546875" style="3062" customWidth="1"/>
    <col min="15622" max="15622" width="12.28515625" style="3062" customWidth="1"/>
    <col min="15623" max="15623" width="10.85546875" style="3062" customWidth="1"/>
    <col min="15624" max="15624" width="12.28515625" style="3062" customWidth="1"/>
    <col min="15625" max="15625" width="10.85546875" style="3062" customWidth="1"/>
    <col min="15626" max="15626" width="12.28515625" style="3062" customWidth="1"/>
    <col min="15627" max="15627" width="10.7109375" style="3062" customWidth="1"/>
    <col min="15628" max="15628" width="12.28515625" style="3062" customWidth="1"/>
    <col min="15629" max="15629" width="10.85546875" style="3062" customWidth="1"/>
    <col min="15630" max="15630" width="12.28515625" style="3062" customWidth="1"/>
    <col min="15631" max="15633" width="11.5703125" style="3062" customWidth="1"/>
    <col min="15634" max="15634" width="11" style="3062" customWidth="1"/>
    <col min="15635" max="15636" width="11.5703125" style="3062" customWidth="1"/>
    <col min="15637" max="15637" width="9.5703125" style="3062" customWidth="1"/>
    <col min="15638" max="15638" width="11.5703125" style="3062" customWidth="1"/>
    <col min="15639" max="15639" width="9.140625" style="3062"/>
    <col min="15640" max="15640" width="12" style="3062" customWidth="1"/>
    <col min="15641" max="15872" width="9.140625" style="3062"/>
    <col min="15873" max="15873" width="14.140625" style="3062" customWidth="1"/>
    <col min="15874" max="15875" width="10.85546875" style="3062" customWidth="1"/>
    <col min="15876" max="15876" width="12.28515625" style="3062" customWidth="1"/>
    <col min="15877" max="15877" width="10.85546875" style="3062" customWidth="1"/>
    <col min="15878" max="15878" width="12.28515625" style="3062" customWidth="1"/>
    <col min="15879" max="15879" width="10.85546875" style="3062" customWidth="1"/>
    <col min="15880" max="15880" width="12.28515625" style="3062" customWidth="1"/>
    <col min="15881" max="15881" width="10.85546875" style="3062" customWidth="1"/>
    <col min="15882" max="15882" width="12.28515625" style="3062" customWidth="1"/>
    <col min="15883" max="15883" width="10.7109375" style="3062" customWidth="1"/>
    <col min="15884" max="15884" width="12.28515625" style="3062" customWidth="1"/>
    <col min="15885" max="15885" width="10.85546875" style="3062" customWidth="1"/>
    <col min="15886" max="15886" width="12.28515625" style="3062" customWidth="1"/>
    <col min="15887" max="15889" width="11.5703125" style="3062" customWidth="1"/>
    <col min="15890" max="15890" width="11" style="3062" customWidth="1"/>
    <col min="15891" max="15892" width="11.5703125" style="3062" customWidth="1"/>
    <col min="15893" max="15893" width="9.5703125" style="3062" customWidth="1"/>
    <col min="15894" max="15894" width="11.5703125" style="3062" customWidth="1"/>
    <col min="15895" max="15895" width="9.140625" style="3062"/>
    <col min="15896" max="15896" width="12" style="3062" customWidth="1"/>
    <col min="15897" max="16128" width="9.140625" style="3062"/>
    <col min="16129" max="16129" width="14.140625" style="3062" customWidth="1"/>
    <col min="16130" max="16131" width="10.85546875" style="3062" customWidth="1"/>
    <col min="16132" max="16132" width="12.28515625" style="3062" customWidth="1"/>
    <col min="16133" max="16133" width="10.85546875" style="3062" customWidth="1"/>
    <col min="16134" max="16134" width="12.28515625" style="3062" customWidth="1"/>
    <col min="16135" max="16135" width="10.85546875" style="3062" customWidth="1"/>
    <col min="16136" max="16136" width="12.28515625" style="3062" customWidth="1"/>
    <col min="16137" max="16137" width="10.85546875" style="3062" customWidth="1"/>
    <col min="16138" max="16138" width="12.28515625" style="3062" customWidth="1"/>
    <col min="16139" max="16139" width="10.7109375" style="3062" customWidth="1"/>
    <col min="16140" max="16140" width="12.28515625" style="3062" customWidth="1"/>
    <col min="16141" max="16141" width="10.85546875" style="3062" customWidth="1"/>
    <col min="16142" max="16142" width="12.28515625" style="3062" customWidth="1"/>
    <col min="16143" max="16145" width="11.5703125" style="3062" customWidth="1"/>
    <col min="16146" max="16146" width="11" style="3062" customWidth="1"/>
    <col min="16147" max="16148" width="11.5703125" style="3062" customWidth="1"/>
    <col min="16149" max="16149" width="9.5703125" style="3062" customWidth="1"/>
    <col min="16150" max="16150" width="11.5703125" style="3062" customWidth="1"/>
    <col min="16151" max="16151" width="9.140625" style="3062"/>
    <col min="16152" max="16152" width="12" style="3062" customWidth="1"/>
    <col min="16153" max="16384" width="9.140625" style="3062"/>
  </cols>
  <sheetData>
    <row r="1" spans="1:24" s="4643" customFormat="1" ht="16.5" customHeight="1" thickBot="1">
      <c r="A1" s="4642" t="s">
        <v>0</v>
      </c>
      <c r="B1" s="4939"/>
      <c r="C1" s="4939"/>
      <c r="D1" s="4939"/>
      <c r="E1" s="4939"/>
      <c r="F1" s="4939"/>
      <c r="G1" s="4939"/>
      <c r="H1" s="4939"/>
      <c r="I1" s="4939"/>
      <c r="J1" s="4939"/>
      <c r="K1" s="4939"/>
      <c r="L1" s="4939"/>
      <c r="M1" s="4939"/>
      <c r="O1" s="4939"/>
      <c r="Q1" s="4939"/>
      <c r="S1" s="4939"/>
      <c r="U1" s="4939"/>
      <c r="X1" s="4940" t="s">
        <v>1</v>
      </c>
    </row>
    <row r="2" spans="1:24" ht="23.25" customHeight="1" thickTop="1">
      <c r="A2" s="7965" t="s">
        <v>4353</v>
      </c>
      <c r="B2" s="7966"/>
      <c r="C2" s="7966"/>
      <c r="D2" s="7966"/>
      <c r="E2" s="7966"/>
      <c r="F2" s="7966"/>
      <c r="G2" s="7966"/>
      <c r="H2" s="7966"/>
      <c r="I2" s="7966"/>
      <c r="J2" s="7966"/>
      <c r="K2" s="7966"/>
      <c r="L2" s="7966"/>
      <c r="M2" s="7966"/>
      <c r="N2" s="7966"/>
      <c r="O2" s="7966"/>
      <c r="P2" s="7966"/>
      <c r="Q2" s="7966"/>
      <c r="R2" s="7966"/>
      <c r="S2" s="7966"/>
      <c r="T2" s="7966"/>
      <c r="U2" s="7966"/>
      <c r="V2" s="7966"/>
      <c r="W2" s="7966"/>
      <c r="X2" s="7967"/>
    </row>
    <row r="3" spans="1:24" ht="38.25" customHeight="1" thickBot="1">
      <c r="A3" s="7958" t="s">
        <v>4332</v>
      </c>
      <c r="B3" s="7959"/>
      <c r="C3" s="7959"/>
      <c r="D3" s="7959"/>
      <c r="E3" s="7959"/>
      <c r="F3" s="7959"/>
      <c r="G3" s="7959"/>
      <c r="H3" s="7959"/>
      <c r="I3" s="7959"/>
      <c r="J3" s="7959"/>
      <c r="K3" s="7959"/>
      <c r="L3" s="7959"/>
      <c r="M3" s="7959"/>
      <c r="N3" s="7959"/>
      <c r="O3" s="7959"/>
      <c r="P3" s="7959"/>
      <c r="Q3" s="7959"/>
      <c r="R3" s="7959"/>
      <c r="S3" s="7959"/>
      <c r="T3" s="7959"/>
      <c r="U3" s="7959"/>
      <c r="V3" s="7959"/>
      <c r="W3" s="7959"/>
      <c r="X3" s="7960"/>
    </row>
    <row r="4" spans="1:24" ht="29.25" customHeight="1" thickBot="1">
      <c r="A4" s="7717" t="s">
        <v>2132</v>
      </c>
      <c r="B4" s="7961" t="s">
        <v>12</v>
      </c>
      <c r="C4" s="7962"/>
      <c r="D4" s="7962"/>
      <c r="E4" s="7962"/>
      <c r="F4" s="7962"/>
      <c r="G4" s="7962"/>
      <c r="H4" s="7962"/>
      <c r="I4" s="7962"/>
      <c r="J4" s="7962"/>
      <c r="K4" s="7962"/>
      <c r="L4" s="7962"/>
      <c r="M4" s="7962"/>
      <c r="N4" s="7962"/>
      <c r="O4" s="7962"/>
      <c r="P4" s="7962"/>
      <c r="Q4" s="7962"/>
      <c r="R4" s="7962"/>
      <c r="S4" s="7962"/>
      <c r="T4" s="7962"/>
      <c r="U4" s="7962"/>
      <c r="V4" s="7962"/>
      <c r="W4" s="7962"/>
      <c r="X4" s="7964"/>
    </row>
    <row r="5" spans="1:24" ht="88.5" customHeight="1" thickBot="1">
      <c r="A5" s="7441"/>
      <c r="B5" s="4941">
        <v>2002</v>
      </c>
      <c r="C5" s="4942">
        <v>2003</v>
      </c>
      <c r="D5" s="4943" t="s">
        <v>4389</v>
      </c>
      <c r="E5" s="4941">
        <v>2004</v>
      </c>
      <c r="F5" s="4943" t="s">
        <v>4390</v>
      </c>
      <c r="G5" s="4941">
        <v>2005</v>
      </c>
      <c r="H5" s="4943" t="s">
        <v>4391</v>
      </c>
      <c r="I5" s="4941">
        <v>2006</v>
      </c>
      <c r="J5" s="4943" t="s">
        <v>4392</v>
      </c>
      <c r="K5" s="4941">
        <v>2007</v>
      </c>
      <c r="L5" s="4943" t="s">
        <v>4393</v>
      </c>
      <c r="M5" s="4941">
        <v>2008</v>
      </c>
      <c r="N5" s="4974" t="s">
        <v>4394</v>
      </c>
      <c r="O5" s="4941">
        <v>2009</v>
      </c>
      <c r="P5" s="4944" t="s">
        <v>4395</v>
      </c>
      <c r="Q5" s="4356">
        <v>2010</v>
      </c>
      <c r="R5" s="4946" t="s">
        <v>4396</v>
      </c>
      <c r="S5" s="4356">
        <v>2011</v>
      </c>
      <c r="T5" s="4946" t="s">
        <v>4397</v>
      </c>
      <c r="U5" s="4356">
        <v>2012</v>
      </c>
      <c r="V5" s="4975" t="s">
        <v>4398</v>
      </c>
      <c r="W5" s="4356">
        <v>2013</v>
      </c>
      <c r="X5" s="4947" t="s">
        <v>4399</v>
      </c>
    </row>
    <row r="6" spans="1:24" ht="39.950000000000003" customHeight="1">
      <c r="A6" s="4948" t="s">
        <v>2538</v>
      </c>
      <c r="B6" s="4953">
        <v>25298</v>
      </c>
      <c r="C6" s="4950">
        <v>26151</v>
      </c>
      <c r="D6" s="4951">
        <f>(C6-B6)/B6*100</f>
        <v>3.3718080480670412</v>
      </c>
      <c r="E6" s="4953">
        <v>27604</v>
      </c>
      <c r="F6" s="4952">
        <f>(E6-C6)/C6*100</f>
        <v>5.5561928798133913</v>
      </c>
      <c r="G6" s="4953">
        <v>28952</v>
      </c>
      <c r="H6" s="4954">
        <f>(G6-E6)/E6*100</f>
        <v>4.8833502390957833</v>
      </c>
      <c r="I6" s="4953">
        <v>29755</v>
      </c>
      <c r="J6" s="4954">
        <f>(I6-G6)/G6*100</f>
        <v>2.7735562310030395</v>
      </c>
      <c r="K6" s="4953">
        <v>31878</v>
      </c>
      <c r="L6" s="4954">
        <f>(K6-I6)/I6*100</f>
        <v>7.1349353049907585</v>
      </c>
      <c r="M6" s="4953">
        <v>33905</v>
      </c>
      <c r="N6" s="4954">
        <f>(M6-K6)/K6*100</f>
        <v>6.3586172281824451</v>
      </c>
      <c r="O6" s="4949">
        <v>34209</v>
      </c>
      <c r="P6" s="4756">
        <f>(O6-M6)/M6*100</f>
        <v>0.89662291697389773</v>
      </c>
      <c r="Q6" s="4949">
        <v>34535</v>
      </c>
      <c r="R6" s="4756">
        <f t="shared" ref="R6:R18" si="0">(Q6-O6)/O6*100</f>
        <v>0.9529655938495718</v>
      </c>
      <c r="S6" s="4949">
        <v>35240</v>
      </c>
      <c r="T6" s="4756">
        <f t="shared" ref="T6:T18" si="1">(S6-Q6)/Q6*100</f>
        <v>2.0414072679889967</v>
      </c>
      <c r="U6" s="4949">
        <v>35759</v>
      </c>
      <c r="V6" s="4756">
        <f>(U6-S6)/S6*100</f>
        <v>1.4727582292849035</v>
      </c>
      <c r="W6" s="4949">
        <v>36554</v>
      </c>
      <c r="X6" s="4922">
        <f>(W6-U6)/U6*100</f>
        <v>2.2232165329008082</v>
      </c>
    </row>
    <row r="7" spans="1:24" ht="39.950000000000003" customHeight="1">
      <c r="A7" s="4955" t="s">
        <v>2539</v>
      </c>
      <c r="B7" s="4960">
        <v>25228</v>
      </c>
      <c r="C7" s="4957">
        <v>26130</v>
      </c>
      <c r="D7" s="4958">
        <f t="shared" ref="D7:D18" si="2">(C7-B7)/B7*100</f>
        <v>3.5753924211193908</v>
      </c>
      <c r="E7" s="4960">
        <v>27512</v>
      </c>
      <c r="F7" s="4959">
        <f t="shared" ref="F7:F18" si="3">(E7-C7)/C7*100</f>
        <v>5.2889399158055879</v>
      </c>
      <c r="G7" s="4960">
        <v>29021</v>
      </c>
      <c r="H7" s="4961">
        <f t="shared" ref="H7:H18" si="4">(G7-E7)/E7*100</f>
        <v>5.4848793253852861</v>
      </c>
      <c r="I7" s="4960">
        <v>29860</v>
      </c>
      <c r="J7" s="4961">
        <f t="shared" ref="J7:J18" si="5">(I7-G7)/G7*100</f>
        <v>2.8910099583060545</v>
      </c>
      <c r="K7" s="4960">
        <v>32004</v>
      </c>
      <c r="L7" s="4961">
        <f t="shared" ref="L7:L18" si="6">(K7-I7)/I7*100</f>
        <v>7.1801741460147355</v>
      </c>
      <c r="M7" s="4960">
        <v>33920</v>
      </c>
      <c r="N7" s="4961">
        <f t="shared" ref="N7:N18" si="7">(M7-K7)/K7*100</f>
        <v>5.986751656042995</v>
      </c>
      <c r="O7" s="4956">
        <v>34200</v>
      </c>
      <c r="P7" s="4717">
        <f>(O7-M7)/M7*100</f>
        <v>0.82547169811320753</v>
      </c>
      <c r="Q7" s="4956">
        <v>34497</v>
      </c>
      <c r="R7" s="4717">
        <f t="shared" si="0"/>
        <v>0.86842105263157887</v>
      </c>
      <c r="S7" s="4956">
        <v>35264</v>
      </c>
      <c r="T7" s="4717">
        <f t="shared" si="1"/>
        <v>2.2233817433400005</v>
      </c>
      <c r="U7" s="4956">
        <v>35737</v>
      </c>
      <c r="V7" s="4717">
        <f t="shared" ref="V7:V18" si="8">(U7-S7)/S7*100</f>
        <v>1.3413112522686026</v>
      </c>
      <c r="W7" s="4956">
        <v>36612</v>
      </c>
      <c r="X7" s="4917">
        <f t="shared" ref="X7:X18" si="9">(W7-U7)/U7*100</f>
        <v>2.448442790385315</v>
      </c>
    </row>
    <row r="8" spans="1:24" ht="39.950000000000003" customHeight="1">
      <c r="A8" s="4955" t="s">
        <v>2540</v>
      </c>
      <c r="B8" s="4960">
        <v>25360</v>
      </c>
      <c r="C8" s="4957">
        <v>26280</v>
      </c>
      <c r="D8" s="4958">
        <f t="shared" si="2"/>
        <v>3.6277602523659311</v>
      </c>
      <c r="E8" s="4960">
        <v>27658</v>
      </c>
      <c r="F8" s="4959">
        <f t="shared" si="3"/>
        <v>5.243531202435312</v>
      </c>
      <c r="G8" s="4960">
        <v>29115</v>
      </c>
      <c r="H8" s="4961">
        <f t="shared" si="4"/>
        <v>5.2679152505604163</v>
      </c>
      <c r="I8" s="4960">
        <v>30086</v>
      </c>
      <c r="J8" s="4961">
        <f t="shared" si="5"/>
        <v>3.3350506611712176</v>
      </c>
      <c r="K8" s="4960">
        <v>32197</v>
      </c>
      <c r="L8" s="4961">
        <f t="shared" si="6"/>
        <v>7.0165525493585053</v>
      </c>
      <c r="M8" s="4960">
        <v>34064</v>
      </c>
      <c r="N8" s="4961">
        <f t="shared" si="7"/>
        <v>5.798676895362922</v>
      </c>
      <c r="O8" s="4956">
        <v>34237</v>
      </c>
      <c r="P8" s="4717">
        <f t="shared" ref="P8:P18" si="10">(O8-M8)/M8*100</f>
        <v>0.50786754344762797</v>
      </c>
      <c r="Q8" s="4956">
        <v>34659</v>
      </c>
      <c r="R8" s="4717">
        <f t="shared" si="0"/>
        <v>1.2325846306627333</v>
      </c>
      <c r="S8" s="4956">
        <v>35430</v>
      </c>
      <c r="T8" s="4717">
        <f t="shared" si="1"/>
        <v>2.2245304249978362</v>
      </c>
      <c r="U8" s="4956">
        <v>35837</v>
      </c>
      <c r="V8" s="4717">
        <f t="shared" si="8"/>
        <v>1.1487440022579736</v>
      </c>
      <c r="W8" s="4956">
        <v>36853</v>
      </c>
      <c r="X8" s="4917">
        <f t="shared" si="9"/>
        <v>2.8350587381756287</v>
      </c>
    </row>
    <row r="9" spans="1:24" ht="39.950000000000003" customHeight="1">
      <c r="A9" s="4955" t="s">
        <v>2541</v>
      </c>
      <c r="B9" s="4960">
        <v>25588</v>
      </c>
      <c r="C9" s="4957">
        <v>26432</v>
      </c>
      <c r="D9" s="4958">
        <f t="shared" si="2"/>
        <v>3.2984211349069876</v>
      </c>
      <c r="E9" s="4960">
        <v>27764</v>
      </c>
      <c r="F9" s="4959">
        <f t="shared" si="3"/>
        <v>5.0393462469733654</v>
      </c>
      <c r="G9" s="4960">
        <v>28996</v>
      </c>
      <c r="H9" s="4961">
        <f t="shared" si="4"/>
        <v>4.4374009508716323</v>
      </c>
      <c r="I9" s="4960">
        <v>30321</v>
      </c>
      <c r="J9" s="4961">
        <f t="shared" si="5"/>
        <v>4.5695958063181132</v>
      </c>
      <c r="K9" s="4960">
        <v>32377</v>
      </c>
      <c r="L9" s="4961">
        <f t="shared" si="6"/>
        <v>6.7807789980541546</v>
      </c>
      <c r="M9" s="4960">
        <v>34230</v>
      </c>
      <c r="N9" s="4961">
        <f t="shared" si="7"/>
        <v>5.7231985668838989</v>
      </c>
      <c r="O9" s="4956">
        <v>34393</v>
      </c>
      <c r="P9" s="4717">
        <f t="shared" si="10"/>
        <v>0.47619047619047622</v>
      </c>
      <c r="Q9" s="4956">
        <v>34781</v>
      </c>
      <c r="R9" s="4717">
        <f t="shared" si="0"/>
        <v>1.1281365394120897</v>
      </c>
      <c r="S9" s="4956">
        <v>35457</v>
      </c>
      <c r="T9" s="4717">
        <f t="shared" si="1"/>
        <v>1.9435898910324605</v>
      </c>
      <c r="U9" s="4956">
        <v>36057</v>
      </c>
      <c r="V9" s="4717">
        <f t="shared" si="8"/>
        <v>1.6921905406548778</v>
      </c>
      <c r="W9" s="4956">
        <v>37084</v>
      </c>
      <c r="X9" s="4917">
        <f t="shared" si="9"/>
        <v>2.8482680200793187</v>
      </c>
    </row>
    <row r="10" spans="1:24" ht="39.950000000000003" customHeight="1">
      <c r="A10" s="4955" t="s">
        <v>2530</v>
      </c>
      <c r="B10" s="4960">
        <v>25693</v>
      </c>
      <c r="C10" s="4957">
        <v>26687</v>
      </c>
      <c r="D10" s="4958">
        <f t="shared" si="2"/>
        <v>3.8687580274783016</v>
      </c>
      <c r="E10" s="4960">
        <v>27918</v>
      </c>
      <c r="F10" s="4959">
        <f t="shared" si="3"/>
        <v>4.6127327912466747</v>
      </c>
      <c r="G10" s="4960">
        <v>29035</v>
      </c>
      <c r="H10" s="4961">
        <f t="shared" si="4"/>
        <v>4.0010029371731504</v>
      </c>
      <c r="I10" s="4960">
        <v>30872</v>
      </c>
      <c r="J10" s="4961">
        <f t="shared" si="5"/>
        <v>6.3268469089030486</v>
      </c>
      <c r="K10" s="4960">
        <v>32516</v>
      </c>
      <c r="L10" s="4961">
        <f t="shared" si="6"/>
        <v>5.3252137859549107</v>
      </c>
      <c r="M10" s="4960">
        <v>34330</v>
      </c>
      <c r="N10" s="4961">
        <f t="shared" si="7"/>
        <v>5.5787919793332517</v>
      </c>
      <c r="O10" s="4956">
        <v>34514</v>
      </c>
      <c r="P10" s="4717">
        <f t="shared" si="10"/>
        <v>0.53597436644334395</v>
      </c>
      <c r="Q10" s="4956">
        <v>34909</v>
      </c>
      <c r="R10" s="4717">
        <f t="shared" si="0"/>
        <v>1.1444631164165266</v>
      </c>
      <c r="S10" s="4956">
        <v>35493</v>
      </c>
      <c r="T10" s="4717">
        <f t="shared" si="1"/>
        <v>1.6729210232318312</v>
      </c>
      <c r="U10" s="4956">
        <v>36227</v>
      </c>
      <c r="V10" s="4717">
        <f t="shared" si="8"/>
        <v>2.0680134110951456</v>
      </c>
      <c r="W10" s="4956">
        <v>37177</v>
      </c>
      <c r="X10" s="4917">
        <f t="shared" si="9"/>
        <v>2.6223534932508903</v>
      </c>
    </row>
    <row r="11" spans="1:24" ht="39.950000000000003" customHeight="1">
      <c r="A11" s="4955" t="s">
        <v>2531</v>
      </c>
      <c r="B11" s="4960">
        <v>25779</v>
      </c>
      <c r="C11" s="4957">
        <v>26810</v>
      </c>
      <c r="D11" s="4958">
        <f t="shared" si="2"/>
        <v>3.9993793397726831</v>
      </c>
      <c r="E11" s="4960">
        <v>28086</v>
      </c>
      <c r="F11" s="4959">
        <f t="shared" si="3"/>
        <v>4.7594181275643415</v>
      </c>
      <c r="G11" s="4960">
        <v>29132</v>
      </c>
      <c r="H11" s="4961">
        <f t="shared" si="4"/>
        <v>3.7242754397208575</v>
      </c>
      <c r="I11" s="4960">
        <v>31075</v>
      </c>
      <c r="J11" s="4961">
        <f t="shared" si="5"/>
        <v>6.6696416311959359</v>
      </c>
      <c r="K11" s="4960">
        <v>32636</v>
      </c>
      <c r="L11" s="4961">
        <f t="shared" si="6"/>
        <v>5.0233306516492355</v>
      </c>
      <c r="M11" s="4960">
        <v>34419</v>
      </c>
      <c r="N11" s="4961">
        <f t="shared" si="7"/>
        <v>5.4632920701066308</v>
      </c>
      <c r="O11" s="4956">
        <v>34571</v>
      </c>
      <c r="P11" s="4717">
        <f t="shared" si="10"/>
        <v>0.44161654899909936</v>
      </c>
      <c r="Q11" s="4956">
        <v>34938</v>
      </c>
      <c r="R11" s="4717">
        <f t="shared" si="0"/>
        <v>1.0615834080587776</v>
      </c>
      <c r="S11" s="4956">
        <v>35614</v>
      </c>
      <c r="T11" s="4717">
        <f t="shared" si="1"/>
        <v>1.9348560306829239</v>
      </c>
      <c r="U11" s="4956">
        <v>36357</v>
      </c>
      <c r="V11" s="4717">
        <f t="shared" si="8"/>
        <v>2.0862582130622789</v>
      </c>
      <c r="W11" s="4956">
        <v>37221</v>
      </c>
      <c r="X11" s="4917">
        <f t="shared" si="9"/>
        <v>2.3764336991500947</v>
      </c>
    </row>
    <row r="12" spans="1:24" ht="39.950000000000003" customHeight="1">
      <c r="A12" s="4955" t="s">
        <v>2532</v>
      </c>
      <c r="B12" s="4960">
        <v>25854</v>
      </c>
      <c r="C12" s="4957">
        <v>26878</v>
      </c>
      <c r="D12" s="4958">
        <f t="shared" si="2"/>
        <v>3.9607024058172819</v>
      </c>
      <c r="E12" s="4960">
        <v>28148</v>
      </c>
      <c r="F12" s="4959">
        <f t="shared" si="3"/>
        <v>4.7250539474663293</v>
      </c>
      <c r="G12" s="4960">
        <v>29201</v>
      </c>
      <c r="H12" s="4961">
        <f t="shared" si="4"/>
        <v>3.7409407417933775</v>
      </c>
      <c r="I12" s="4960">
        <v>31245</v>
      </c>
      <c r="J12" s="4961">
        <f t="shared" si="5"/>
        <v>6.999760282182117</v>
      </c>
      <c r="K12" s="4960">
        <v>32748</v>
      </c>
      <c r="L12" s="4961">
        <f t="shared" si="6"/>
        <v>4.8103696591454632</v>
      </c>
      <c r="M12" s="4960">
        <v>34477</v>
      </c>
      <c r="N12" s="4961">
        <f t="shared" si="7"/>
        <v>5.2797117381214118</v>
      </c>
      <c r="O12" s="4956">
        <v>34649</v>
      </c>
      <c r="P12" s="4717">
        <f t="shared" si="10"/>
        <v>0.49888331351335674</v>
      </c>
      <c r="Q12" s="4956">
        <v>34973</v>
      </c>
      <c r="R12" s="4717">
        <f t="shared" si="0"/>
        <v>0.93509192184478629</v>
      </c>
      <c r="S12" s="4956">
        <v>35678</v>
      </c>
      <c r="T12" s="4717">
        <f t="shared" si="1"/>
        <v>2.0158407914677037</v>
      </c>
      <c r="U12" s="4956">
        <v>36393</v>
      </c>
      <c r="V12" s="4717">
        <f t="shared" si="8"/>
        <v>2.004036100678289</v>
      </c>
      <c r="W12" s="4956">
        <v>37311</v>
      </c>
      <c r="X12" s="4917">
        <f t="shared" si="9"/>
        <v>2.5224631110378368</v>
      </c>
    </row>
    <row r="13" spans="1:24" ht="39.950000000000003" customHeight="1">
      <c r="A13" s="4955" t="s">
        <v>2533</v>
      </c>
      <c r="B13" s="4960">
        <v>25943</v>
      </c>
      <c r="C13" s="4957">
        <v>27055</v>
      </c>
      <c r="D13" s="4958">
        <f t="shared" si="2"/>
        <v>4.2863200092510505</v>
      </c>
      <c r="E13" s="4960">
        <v>28268</v>
      </c>
      <c r="F13" s="4959">
        <f t="shared" si="3"/>
        <v>4.483459619294031</v>
      </c>
      <c r="G13" s="4960">
        <v>29334</v>
      </c>
      <c r="H13" s="4961">
        <f t="shared" si="4"/>
        <v>3.7710485354464409</v>
      </c>
      <c r="I13" s="4960">
        <v>31325</v>
      </c>
      <c r="J13" s="4961">
        <f t="shared" si="5"/>
        <v>6.7873457421422243</v>
      </c>
      <c r="K13" s="4960">
        <v>32836</v>
      </c>
      <c r="L13" s="4961">
        <f t="shared" si="6"/>
        <v>4.8236233040702317</v>
      </c>
      <c r="M13" s="4960">
        <v>34521</v>
      </c>
      <c r="N13" s="4961">
        <f t="shared" si="7"/>
        <v>5.1315629187477159</v>
      </c>
      <c r="O13" s="4956">
        <v>34651</v>
      </c>
      <c r="P13" s="4717">
        <f t="shared" si="10"/>
        <v>0.37658237015150198</v>
      </c>
      <c r="Q13" s="4956">
        <v>35099</v>
      </c>
      <c r="R13" s="4717">
        <f t="shared" si="0"/>
        <v>1.2928919800294365</v>
      </c>
      <c r="S13" s="4956">
        <v>35665</v>
      </c>
      <c r="T13" s="4717">
        <f t="shared" si="1"/>
        <v>1.6125815550300577</v>
      </c>
      <c r="U13" s="4956">
        <v>36438</v>
      </c>
      <c r="V13" s="4717">
        <f t="shared" si="8"/>
        <v>2.1673909995794194</v>
      </c>
      <c r="W13" s="4956">
        <v>37385</v>
      </c>
      <c r="X13" s="4917">
        <f t="shared" si="9"/>
        <v>2.5989351775618856</v>
      </c>
    </row>
    <row r="14" spans="1:24" ht="39.950000000000003" customHeight="1">
      <c r="A14" s="4955" t="s">
        <v>2534</v>
      </c>
      <c r="B14" s="4960">
        <v>26035</v>
      </c>
      <c r="C14" s="4957">
        <v>27165</v>
      </c>
      <c r="D14" s="4958">
        <f t="shared" si="2"/>
        <v>4.3403111196466293</v>
      </c>
      <c r="E14" s="4960">
        <v>28359</v>
      </c>
      <c r="F14" s="4959">
        <f t="shared" si="3"/>
        <v>4.3953616786305911</v>
      </c>
      <c r="G14" s="4960">
        <v>29403</v>
      </c>
      <c r="H14" s="4961">
        <f t="shared" si="4"/>
        <v>3.6813709933354493</v>
      </c>
      <c r="I14" s="4960">
        <v>31418</v>
      </c>
      <c r="J14" s="4961">
        <f t="shared" si="5"/>
        <v>6.8530422065775598</v>
      </c>
      <c r="K14" s="4960">
        <v>32947</v>
      </c>
      <c r="L14" s="4961">
        <f t="shared" si="6"/>
        <v>4.8666369597046284</v>
      </c>
      <c r="M14" s="4960">
        <v>34557</v>
      </c>
      <c r="N14" s="4961">
        <f t="shared" si="7"/>
        <v>4.8866361125443891</v>
      </c>
      <c r="O14" s="4956">
        <v>34656</v>
      </c>
      <c r="P14" s="4717">
        <f t="shared" si="10"/>
        <v>0.28648320166681135</v>
      </c>
      <c r="Q14" s="4956">
        <v>35176</v>
      </c>
      <c r="R14" s="4717">
        <f t="shared" si="0"/>
        <v>1.5004616805170823</v>
      </c>
      <c r="S14" s="4956">
        <v>35698</v>
      </c>
      <c r="T14" s="4717">
        <f t="shared" si="1"/>
        <v>1.483966340686832</v>
      </c>
      <c r="U14" s="4956">
        <v>36488</v>
      </c>
      <c r="V14" s="4717">
        <f t="shared" si="8"/>
        <v>2.2130091321642666</v>
      </c>
      <c r="W14" s="4956">
        <v>37497</v>
      </c>
      <c r="X14" s="4917">
        <f t="shared" si="9"/>
        <v>2.7652926989695246</v>
      </c>
    </row>
    <row r="15" spans="1:24" ht="39.950000000000003" customHeight="1">
      <c r="A15" s="4955" t="s">
        <v>2535</v>
      </c>
      <c r="B15" s="4960">
        <v>26066</v>
      </c>
      <c r="C15" s="4957">
        <v>27299</v>
      </c>
      <c r="D15" s="4958">
        <f t="shared" si="2"/>
        <v>4.7303000076728301</v>
      </c>
      <c r="E15" s="4960">
        <v>28452</v>
      </c>
      <c r="F15" s="4959">
        <f t="shared" si="3"/>
        <v>4.2235979339902556</v>
      </c>
      <c r="G15" s="4960">
        <v>29470</v>
      </c>
      <c r="H15" s="4961">
        <f t="shared" si="4"/>
        <v>3.5779558554758895</v>
      </c>
      <c r="I15" s="4960">
        <v>31532</v>
      </c>
      <c r="J15" s="4961">
        <f t="shared" si="5"/>
        <v>6.9969460468272819</v>
      </c>
      <c r="K15" s="4960">
        <v>33058</v>
      </c>
      <c r="L15" s="4961">
        <f t="shared" si="6"/>
        <v>4.8395280984396809</v>
      </c>
      <c r="M15" s="4960">
        <v>34573</v>
      </c>
      <c r="N15" s="4961">
        <f t="shared" si="7"/>
        <v>4.5828543771553027</v>
      </c>
      <c r="O15" s="4956">
        <v>34626</v>
      </c>
      <c r="P15" s="4717">
        <f t="shared" si="10"/>
        <v>0.15329881699592168</v>
      </c>
      <c r="Q15" s="4932">
        <v>35294</v>
      </c>
      <c r="R15" s="4717">
        <f t="shared" si="0"/>
        <v>1.9291861606885001</v>
      </c>
      <c r="S15" s="4956">
        <v>35781</v>
      </c>
      <c r="T15" s="4717">
        <f t="shared" si="1"/>
        <v>1.3798379327931094</v>
      </c>
      <c r="U15" s="4956">
        <v>36608</v>
      </c>
      <c r="V15" s="4717">
        <f t="shared" si="8"/>
        <v>2.3112825242447106</v>
      </c>
      <c r="W15" s="4956">
        <v>37544</v>
      </c>
      <c r="X15" s="4917">
        <f t="shared" si="9"/>
        <v>2.5568181818181821</v>
      </c>
    </row>
    <row r="16" spans="1:24" ht="39.950000000000003" customHeight="1">
      <c r="A16" s="4955" t="s">
        <v>2536</v>
      </c>
      <c r="B16" s="4960">
        <v>26073</v>
      </c>
      <c r="C16" s="4957">
        <v>27366</v>
      </c>
      <c r="D16" s="4958">
        <f t="shared" si="2"/>
        <v>4.959153146933609</v>
      </c>
      <c r="E16" s="4960">
        <v>28532</v>
      </c>
      <c r="F16" s="4959">
        <f t="shared" si="3"/>
        <v>4.2607615289044807</v>
      </c>
      <c r="G16" s="4960">
        <v>29538</v>
      </c>
      <c r="H16" s="4961">
        <f t="shared" si="4"/>
        <v>3.5258656946586289</v>
      </c>
      <c r="I16" s="4960">
        <v>31697</v>
      </c>
      <c r="J16" s="4961">
        <f t="shared" si="5"/>
        <v>7.3092287900331776</v>
      </c>
      <c r="K16" s="4960">
        <v>33270</v>
      </c>
      <c r="L16" s="4961">
        <f t="shared" si="6"/>
        <v>4.9626147584944951</v>
      </c>
      <c r="M16" s="4960">
        <v>34544</v>
      </c>
      <c r="N16" s="4961">
        <f t="shared" si="7"/>
        <v>3.8292756236850014</v>
      </c>
      <c r="O16" s="4956">
        <v>34689</v>
      </c>
      <c r="P16" s="4717">
        <f t="shared" si="10"/>
        <v>0.41975451597962021</v>
      </c>
      <c r="Q16" s="4956">
        <v>35372</v>
      </c>
      <c r="R16" s="4717">
        <f t="shared" si="0"/>
        <v>1.9689238663553286</v>
      </c>
      <c r="S16" s="4956">
        <v>35811</v>
      </c>
      <c r="T16" s="4717">
        <f t="shared" si="1"/>
        <v>1.2410946511364922</v>
      </c>
      <c r="U16" s="4956">
        <v>36617</v>
      </c>
      <c r="V16" s="4717">
        <f t="shared" si="8"/>
        <v>2.2507050906146153</v>
      </c>
      <c r="W16" s="4956">
        <v>37562</v>
      </c>
      <c r="X16" s="4917">
        <f t="shared" si="9"/>
        <v>2.5807684955075514</v>
      </c>
    </row>
    <row r="17" spans="1:24" ht="39.950000000000003" customHeight="1">
      <c r="A17" s="4955" t="s">
        <v>2537</v>
      </c>
      <c r="B17" s="4960">
        <v>26018</v>
      </c>
      <c r="C17" s="4957">
        <v>27364</v>
      </c>
      <c r="D17" s="4958">
        <f t="shared" si="2"/>
        <v>5.1733415327849954</v>
      </c>
      <c r="E17" s="4960">
        <v>28692</v>
      </c>
      <c r="F17" s="4959">
        <f t="shared" si="3"/>
        <v>4.8530916532670663</v>
      </c>
      <c r="G17" s="4960">
        <v>29620</v>
      </c>
      <c r="H17" s="4961">
        <f t="shared" si="4"/>
        <v>3.234351038617036</v>
      </c>
      <c r="I17" s="4960">
        <v>31591</v>
      </c>
      <c r="J17" s="4961">
        <f t="shared" si="5"/>
        <v>6.6542876434841318</v>
      </c>
      <c r="K17" s="4960">
        <v>33292</v>
      </c>
      <c r="L17" s="4961">
        <f t="shared" si="6"/>
        <v>5.3844449368491025</v>
      </c>
      <c r="M17" s="4960">
        <v>34307</v>
      </c>
      <c r="N17" s="4961">
        <f t="shared" si="7"/>
        <v>3.0487804878048781</v>
      </c>
      <c r="O17" s="4956">
        <v>34514</v>
      </c>
      <c r="P17" s="4717">
        <f t="shared" si="10"/>
        <v>0.60337540443641235</v>
      </c>
      <c r="Q17" s="4956">
        <v>35232</v>
      </c>
      <c r="R17" s="4717">
        <f t="shared" si="0"/>
        <v>2.0803152343976357</v>
      </c>
      <c r="S17" s="4956">
        <v>35726</v>
      </c>
      <c r="T17" s="4717">
        <f t="shared" si="1"/>
        <v>1.4021344232515895</v>
      </c>
      <c r="U17" s="4956">
        <v>36479</v>
      </c>
      <c r="V17" s="4717">
        <v>2.11</v>
      </c>
      <c r="W17" s="4956">
        <v>37370</v>
      </c>
      <c r="X17" s="4917">
        <v>2.11</v>
      </c>
    </row>
    <row r="18" spans="1:24" ht="39.950000000000003" customHeight="1" thickBot="1">
      <c r="A18" s="4962" t="s">
        <v>2</v>
      </c>
      <c r="B18" s="4976">
        <f>SUM(B6:B17)</f>
        <v>308935</v>
      </c>
      <c r="C18" s="4977">
        <f>SUM(C6:C17)</f>
        <v>321617</v>
      </c>
      <c r="D18" s="4965">
        <f t="shared" si="2"/>
        <v>4.1050706459287554</v>
      </c>
      <c r="E18" s="4976">
        <f>SUM(E6:E17)</f>
        <v>336993</v>
      </c>
      <c r="F18" s="4966">
        <f t="shared" si="3"/>
        <v>4.7808418087352349</v>
      </c>
      <c r="G18" s="4976">
        <f>SUM(G6:G17)</f>
        <v>350817</v>
      </c>
      <c r="H18" s="4967">
        <f t="shared" si="4"/>
        <v>4.1021623594555381</v>
      </c>
      <c r="I18" s="4976">
        <f>SUM(I6:I17)</f>
        <v>370777</v>
      </c>
      <c r="J18" s="4967">
        <f t="shared" si="5"/>
        <v>5.6895760467708234</v>
      </c>
      <c r="K18" s="4976">
        <f>SUM(K6:K17)</f>
        <v>391759</v>
      </c>
      <c r="L18" s="4967">
        <f t="shared" si="6"/>
        <v>5.6589270639764599</v>
      </c>
      <c r="M18" s="4976">
        <f>SUM(M6:M17)</f>
        <v>411847</v>
      </c>
      <c r="N18" s="4967">
        <f t="shared" si="7"/>
        <v>5.1276422494441736</v>
      </c>
      <c r="O18" s="4976">
        <f>SUM(O6:O17)</f>
        <v>413909</v>
      </c>
      <c r="P18" s="4968">
        <f t="shared" si="10"/>
        <v>0.50067136582274485</v>
      </c>
      <c r="Q18" s="4976">
        <f>SUM(Q6:Q17)</f>
        <v>419465</v>
      </c>
      <c r="R18" s="4968">
        <f t="shared" si="0"/>
        <v>1.3423240374091892</v>
      </c>
      <c r="S18" s="4976">
        <f>SUM(S6:S17)</f>
        <v>426857</v>
      </c>
      <c r="T18" s="4968">
        <f t="shared" si="1"/>
        <v>1.7622447641638757</v>
      </c>
      <c r="U18" s="4976">
        <f>SUM(U6:U17)</f>
        <v>434997</v>
      </c>
      <c r="V18" s="4968">
        <f t="shared" si="8"/>
        <v>1.9069618162522812</v>
      </c>
      <c r="W18" s="4976">
        <f>SUM(W6:W17)</f>
        <v>446170</v>
      </c>
      <c r="X18" s="4969">
        <f t="shared" si="9"/>
        <v>2.568523461081341</v>
      </c>
    </row>
    <row r="19" spans="1:24" ht="16.5" customHeight="1" thickTop="1">
      <c r="A19" s="4978"/>
      <c r="B19" s="4979"/>
      <c r="C19" s="4979"/>
      <c r="D19" s="4980"/>
      <c r="E19" s="4979"/>
      <c r="F19" s="4981"/>
      <c r="G19" s="4979"/>
      <c r="H19" s="4982"/>
      <c r="I19" s="4979"/>
      <c r="J19" s="4982"/>
      <c r="K19" s="4979"/>
      <c r="L19" s="4982"/>
      <c r="M19" s="4979"/>
      <c r="N19" s="4982"/>
      <c r="O19" s="4607"/>
      <c r="P19" s="4937"/>
      <c r="Q19" s="4607"/>
      <c r="R19" s="4937"/>
      <c r="S19" s="4607"/>
      <c r="T19" s="4937"/>
      <c r="U19" s="4607"/>
      <c r="V19" s="4937"/>
    </row>
    <row r="20" spans="1:24" s="3136" customFormat="1" ht="18" customHeight="1">
      <c r="A20" s="7954" t="s">
        <v>4333</v>
      </c>
      <c r="B20" s="7954"/>
      <c r="C20" s="7954"/>
      <c r="D20" s="7954"/>
      <c r="E20" s="7954"/>
      <c r="F20" s="7954"/>
      <c r="G20" s="7954"/>
      <c r="H20" s="4971"/>
    </row>
    <row r="21" spans="1:24" s="3136" customFormat="1" ht="15.75" customHeight="1">
      <c r="A21" s="7968" t="s">
        <v>4334</v>
      </c>
      <c r="B21" s="7968"/>
      <c r="C21" s="7968"/>
      <c r="D21" s="7968"/>
      <c r="E21" s="7968"/>
      <c r="F21" s="7968"/>
      <c r="G21" s="7968"/>
      <c r="H21" s="4972"/>
    </row>
    <row r="22" spans="1:24" s="3136" customFormat="1" ht="16.5" customHeight="1">
      <c r="A22" s="7350" t="s">
        <v>4331</v>
      </c>
      <c r="B22" s="7350"/>
      <c r="C22" s="7350"/>
      <c r="D22" s="7350"/>
      <c r="E22" s="7350"/>
      <c r="F22" s="7350"/>
      <c r="G22" s="7350"/>
      <c r="H22" s="4973"/>
      <c r="I22" s="4973"/>
      <c r="J22" s="4973"/>
      <c r="K22" s="4973"/>
      <c r="L22" s="4973"/>
      <c r="M22" s="4973"/>
      <c r="N22" s="4973"/>
    </row>
    <row r="23" spans="1:24" ht="18" customHeight="1">
      <c r="A23" s="7950" t="s">
        <v>4329</v>
      </c>
      <c r="B23" s="7951"/>
      <c r="C23" s="7951"/>
      <c r="D23" s="7951"/>
      <c r="E23" s="7951"/>
      <c r="F23" s="7951"/>
      <c r="G23" s="7951"/>
    </row>
    <row r="26" spans="1:24" s="3136" customFormat="1">
      <c r="I26" s="4924"/>
      <c r="J26" s="4202"/>
    </row>
    <row r="27" spans="1:24" s="3136" customFormat="1" ht="18.75" customHeight="1">
      <c r="C27" s="7702" t="s">
        <v>3</v>
      </c>
      <c r="D27" s="7702"/>
      <c r="J27" s="4923"/>
    </row>
    <row r="28" spans="1:24" s="3136" customFormat="1">
      <c r="B28" s="4202"/>
    </row>
  </sheetData>
  <mergeCells count="9">
    <mergeCell ref="A23:G23"/>
    <mergeCell ref="C27:D27"/>
    <mergeCell ref="A22:G22"/>
    <mergeCell ref="A2:X2"/>
    <mergeCell ref="A3:X3"/>
    <mergeCell ref="A4:A5"/>
    <mergeCell ref="B4:X4"/>
    <mergeCell ref="A20:G20"/>
    <mergeCell ref="A21:G21"/>
  </mergeCells>
  <hyperlinks>
    <hyperlink ref="A1" r:id="rId1"/>
  </hyperlinks>
  <pageMargins left="0.70866141732283472" right="0.70866141732283472" top="0.74803149606299213" bottom="0.74803149606299213" header="0.31496062992125984" footer="0.31496062992125984"/>
  <pageSetup paperSize="9" scale="62" fitToWidth="0" orientation="landscape" r:id="rId2"/>
  <headerFooter alignWithMargins="0">
    <oddFooter>&amp;R285</oddFooter>
  </headerFooter>
  <drawing r:id="rId3"/>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76">
    <pageSetUpPr fitToPage="1"/>
  </sheetPr>
  <dimension ref="A1:X27"/>
  <sheetViews>
    <sheetView view="pageBreakPreview" zoomScale="60" zoomScaleNormal="100" workbookViewId="0">
      <selection activeCell="X6" sqref="X6"/>
    </sheetView>
  </sheetViews>
  <sheetFormatPr defaultRowHeight="12.75"/>
  <cols>
    <col min="1" max="1" width="11.28515625" style="3062" customWidth="1"/>
    <col min="2" max="3" width="8.5703125" style="3062" customWidth="1"/>
    <col min="4" max="4" width="8.7109375" style="3062" customWidth="1"/>
    <col min="5" max="5" width="8.5703125" style="3062" customWidth="1"/>
    <col min="6" max="6" width="8.7109375" style="3062" customWidth="1"/>
    <col min="7" max="7" width="9" style="3062" customWidth="1"/>
    <col min="8" max="10" width="8.7109375" style="3062" customWidth="1"/>
    <col min="11" max="11" width="8.5703125" style="3062" customWidth="1"/>
    <col min="12" max="12" width="8.7109375" style="3062" customWidth="1"/>
    <col min="13" max="13" width="8.140625" style="3062" customWidth="1"/>
    <col min="14" max="14" width="8.7109375" style="3062" customWidth="1"/>
    <col min="15" max="15" width="8.28515625" style="3062" customWidth="1"/>
    <col min="16" max="16" width="8.7109375" style="3062" customWidth="1"/>
    <col min="17" max="17" width="8.28515625" style="3062" customWidth="1"/>
    <col min="18" max="18" width="8.7109375" style="3062" customWidth="1"/>
    <col min="19" max="19" width="8.42578125" style="3062" customWidth="1"/>
    <col min="20" max="20" width="8.7109375" style="3062" customWidth="1"/>
    <col min="21" max="21" width="8.28515625" style="3062" customWidth="1"/>
    <col min="22" max="22" width="8.7109375" style="3062" customWidth="1"/>
    <col min="23" max="23" width="9" style="3062" customWidth="1"/>
    <col min="24" max="24" width="8.7109375" style="3062" customWidth="1"/>
    <col min="25" max="256" width="9.140625" style="3062"/>
    <col min="257" max="257" width="14.140625" style="3062" customWidth="1"/>
    <col min="258" max="259" width="10.85546875" style="3062" customWidth="1"/>
    <col min="260" max="260" width="12.42578125" style="3062" customWidth="1"/>
    <col min="261" max="261" width="10.85546875" style="3062" customWidth="1"/>
    <col min="262" max="262" width="11.7109375" style="3062" customWidth="1"/>
    <col min="263" max="263" width="10.85546875" style="3062" customWidth="1"/>
    <col min="264" max="264" width="12.28515625" style="3062" customWidth="1"/>
    <col min="265" max="265" width="10.85546875" style="3062" customWidth="1"/>
    <col min="266" max="266" width="12" style="3062" customWidth="1"/>
    <col min="267" max="267" width="10.85546875" style="3062" customWidth="1"/>
    <col min="268" max="268" width="11.28515625" style="3062" customWidth="1"/>
    <col min="269" max="269" width="10.85546875" style="3062" customWidth="1"/>
    <col min="270" max="270" width="12" style="3062" customWidth="1"/>
    <col min="271" max="272" width="11.28515625" style="3062" customWidth="1"/>
    <col min="273" max="273" width="9.140625" style="3062"/>
    <col min="274" max="274" width="11.140625" style="3062" customWidth="1"/>
    <col min="275" max="275" width="9.140625" style="3062"/>
    <col min="276" max="276" width="11.140625" style="3062" customWidth="1"/>
    <col min="277" max="277" width="9.7109375" style="3062" customWidth="1"/>
    <col min="278" max="278" width="10.7109375" style="3062" customWidth="1"/>
    <col min="279" max="279" width="9.140625" style="3062"/>
    <col min="280" max="280" width="12.42578125" style="3062" customWidth="1"/>
    <col min="281" max="512" width="9.140625" style="3062"/>
    <col min="513" max="513" width="14.140625" style="3062" customWidth="1"/>
    <col min="514" max="515" width="10.85546875" style="3062" customWidth="1"/>
    <col min="516" max="516" width="12.42578125" style="3062" customWidth="1"/>
    <col min="517" max="517" width="10.85546875" style="3062" customWidth="1"/>
    <col min="518" max="518" width="11.7109375" style="3062" customWidth="1"/>
    <col min="519" max="519" width="10.85546875" style="3062" customWidth="1"/>
    <col min="520" max="520" width="12.28515625" style="3062" customWidth="1"/>
    <col min="521" max="521" width="10.85546875" style="3062" customWidth="1"/>
    <col min="522" max="522" width="12" style="3062" customWidth="1"/>
    <col min="523" max="523" width="10.85546875" style="3062" customWidth="1"/>
    <col min="524" max="524" width="11.28515625" style="3062" customWidth="1"/>
    <col min="525" max="525" width="10.85546875" style="3062" customWidth="1"/>
    <col min="526" max="526" width="12" style="3062" customWidth="1"/>
    <col min="527" max="528" width="11.28515625" style="3062" customWidth="1"/>
    <col min="529" max="529" width="9.140625" style="3062"/>
    <col min="530" max="530" width="11.140625" style="3062" customWidth="1"/>
    <col min="531" max="531" width="9.140625" style="3062"/>
    <col min="532" max="532" width="11.140625" style="3062" customWidth="1"/>
    <col min="533" max="533" width="9.7109375" style="3062" customWidth="1"/>
    <col min="534" max="534" width="10.7109375" style="3062" customWidth="1"/>
    <col min="535" max="535" width="9.140625" style="3062"/>
    <col min="536" max="536" width="12.42578125" style="3062" customWidth="1"/>
    <col min="537" max="768" width="9.140625" style="3062"/>
    <col min="769" max="769" width="14.140625" style="3062" customWidth="1"/>
    <col min="770" max="771" width="10.85546875" style="3062" customWidth="1"/>
    <col min="772" max="772" width="12.42578125" style="3062" customWidth="1"/>
    <col min="773" max="773" width="10.85546875" style="3062" customWidth="1"/>
    <col min="774" max="774" width="11.7109375" style="3062" customWidth="1"/>
    <col min="775" max="775" width="10.85546875" style="3062" customWidth="1"/>
    <col min="776" max="776" width="12.28515625" style="3062" customWidth="1"/>
    <col min="777" max="777" width="10.85546875" style="3062" customWidth="1"/>
    <col min="778" max="778" width="12" style="3062" customWidth="1"/>
    <col min="779" max="779" width="10.85546875" style="3062" customWidth="1"/>
    <col min="780" max="780" width="11.28515625" style="3062" customWidth="1"/>
    <col min="781" max="781" width="10.85546875" style="3062" customWidth="1"/>
    <col min="782" max="782" width="12" style="3062" customWidth="1"/>
    <col min="783" max="784" width="11.28515625" style="3062" customWidth="1"/>
    <col min="785" max="785" width="9.140625" style="3062"/>
    <col min="786" max="786" width="11.140625" style="3062" customWidth="1"/>
    <col min="787" max="787" width="9.140625" style="3062"/>
    <col min="788" max="788" width="11.140625" style="3062" customWidth="1"/>
    <col min="789" max="789" width="9.7109375" style="3062" customWidth="1"/>
    <col min="790" max="790" width="10.7109375" style="3062" customWidth="1"/>
    <col min="791" max="791" width="9.140625" style="3062"/>
    <col min="792" max="792" width="12.42578125" style="3062" customWidth="1"/>
    <col min="793" max="1024" width="9.140625" style="3062"/>
    <col min="1025" max="1025" width="14.140625" style="3062" customWidth="1"/>
    <col min="1026" max="1027" width="10.85546875" style="3062" customWidth="1"/>
    <col min="1028" max="1028" width="12.42578125" style="3062" customWidth="1"/>
    <col min="1029" max="1029" width="10.85546875" style="3062" customWidth="1"/>
    <col min="1030" max="1030" width="11.7109375" style="3062" customWidth="1"/>
    <col min="1031" max="1031" width="10.85546875" style="3062" customWidth="1"/>
    <col min="1032" max="1032" width="12.28515625" style="3062" customWidth="1"/>
    <col min="1033" max="1033" width="10.85546875" style="3062" customWidth="1"/>
    <col min="1034" max="1034" width="12" style="3062" customWidth="1"/>
    <col min="1035" max="1035" width="10.85546875" style="3062" customWidth="1"/>
    <col min="1036" max="1036" width="11.28515625" style="3062" customWidth="1"/>
    <col min="1037" max="1037" width="10.85546875" style="3062" customWidth="1"/>
    <col min="1038" max="1038" width="12" style="3062" customWidth="1"/>
    <col min="1039" max="1040" width="11.28515625" style="3062" customWidth="1"/>
    <col min="1041" max="1041" width="9.140625" style="3062"/>
    <col min="1042" max="1042" width="11.140625" style="3062" customWidth="1"/>
    <col min="1043" max="1043" width="9.140625" style="3062"/>
    <col min="1044" max="1044" width="11.140625" style="3062" customWidth="1"/>
    <col min="1045" max="1045" width="9.7109375" style="3062" customWidth="1"/>
    <col min="1046" max="1046" width="10.7109375" style="3062" customWidth="1"/>
    <col min="1047" max="1047" width="9.140625" style="3062"/>
    <col min="1048" max="1048" width="12.42578125" style="3062" customWidth="1"/>
    <col min="1049" max="1280" width="9.140625" style="3062"/>
    <col min="1281" max="1281" width="14.140625" style="3062" customWidth="1"/>
    <col min="1282" max="1283" width="10.85546875" style="3062" customWidth="1"/>
    <col min="1284" max="1284" width="12.42578125" style="3062" customWidth="1"/>
    <col min="1285" max="1285" width="10.85546875" style="3062" customWidth="1"/>
    <col min="1286" max="1286" width="11.7109375" style="3062" customWidth="1"/>
    <col min="1287" max="1287" width="10.85546875" style="3062" customWidth="1"/>
    <col min="1288" max="1288" width="12.28515625" style="3062" customWidth="1"/>
    <col min="1289" max="1289" width="10.85546875" style="3062" customWidth="1"/>
    <col min="1290" max="1290" width="12" style="3062" customWidth="1"/>
    <col min="1291" max="1291" width="10.85546875" style="3062" customWidth="1"/>
    <col min="1292" max="1292" width="11.28515625" style="3062" customWidth="1"/>
    <col min="1293" max="1293" width="10.85546875" style="3062" customWidth="1"/>
    <col min="1294" max="1294" width="12" style="3062" customWidth="1"/>
    <col min="1295" max="1296" width="11.28515625" style="3062" customWidth="1"/>
    <col min="1297" max="1297" width="9.140625" style="3062"/>
    <col min="1298" max="1298" width="11.140625" style="3062" customWidth="1"/>
    <col min="1299" max="1299" width="9.140625" style="3062"/>
    <col min="1300" max="1300" width="11.140625" style="3062" customWidth="1"/>
    <col min="1301" max="1301" width="9.7109375" style="3062" customWidth="1"/>
    <col min="1302" max="1302" width="10.7109375" style="3062" customWidth="1"/>
    <col min="1303" max="1303" width="9.140625" style="3062"/>
    <col min="1304" max="1304" width="12.42578125" style="3062" customWidth="1"/>
    <col min="1305" max="1536" width="9.140625" style="3062"/>
    <col min="1537" max="1537" width="14.140625" style="3062" customWidth="1"/>
    <col min="1538" max="1539" width="10.85546875" style="3062" customWidth="1"/>
    <col min="1540" max="1540" width="12.42578125" style="3062" customWidth="1"/>
    <col min="1541" max="1541" width="10.85546875" style="3062" customWidth="1"/>
    <col min="1542" max="1542" width="11.7109375" style="3062" customWidth="1"/>
    <col min="1543" max="1543" width="10.85546875" style="3062" customWidth="1"/>
    <col min="1544" max="1544" width="12.28515625" style="3062" customWidth="1"/>
    <col min="1545" max="1545" width="10.85546875" style="3062" customWidth="1"/>
    <col min="1546" max="1546" width="12" style="3062" customWidth="1"/>
    <col min="1547" max="1547" width="10.85546875" style="3062" customWidth="1"/>
    <col min="1548" max="1548" width="11.28515625" style="3062" customWidth="1"/>
    <col min="1549" max="1549" width="10.85546875" style="3062" customWidth="1"/>
    <col min="1550" max="1550" width="12" style="3062" customWidth="1"/>
    <col min="1551" max="1552" width="11.28515625" style="3062" customWidth="1"/>
    <col min="1553" max="1553" width="9.140625" style="3062"/>
    <col min="1554" max="1554" width="11.140625" style="3062" customWidth="1"/>
    <col min="1555" max="1555" width="9.140625" style="3062"/>
    <col min="1556" max="1556" width="11.140625" style="3062" customWidth="1"/>
    <col min="1557" max="1557" width="9.7109375" style="3062" customWidth="1"/>
    <col min="1558" max="1558" width="10.7109375" style="3062" customWidth="1"/>
    <col min="1559" max="1559" width="9.140625" style="3062"/>
    <col min="1560" max="1560" width="12.42578125" style="3062" customWidth="1"/>
    <col min="1561" max="1792" width="9.140625" style="3062"/>
    <col min="1793" max="1793" width="14.140625" style="3062" customWidth="1"/>
    <col min="1794" max="1795" width="10.85546875" style="3062" customWidth="1"/>
    <col min="1796" max="1796" width="12.42578125" style="3062" customWidth="1"/>
    <col min="1797" max="1797" width="10.85546875" style="3062" customWidth="1"/>
    <col min="1798" max="1798" width="11.7109375" style="3062" customWidth="1"/>
    <col min="1799" max="1799" width="10.85546875" style="3062" customWidth="1"/>
    <col min="1800" max="1800" width="12.28515625" style="3062" customWidth="1"/>
    <col min="1801" max="1801" width="10.85546875" style="3062" customWidth="1"/>
    <col min="1802" max="1802" width="12" style="3062" customWidth="1"/>
    <col min="1803" max="1803" width="10.85546875" style="3062" customWidth="1"/>
    <col min="1804" max="1804" width="11.28515625" style="3062" customWidth="1"/>
    <col min="1805" max="1805" width="10.85546875" style="3062" customWidth="1"/>
    <col min="1806" max="1806" width="12" style="3062" customWidth="1"/>
    <col min="1807" max="1808" width="11.28515625" style="3062" customWidth="1"/>
    <col min="1809" max="1809" width="9.140625" style="3062"/>
    <col min="1810" max="1810" width="11.140625" style="3062" customWidth="1"/>
    <col min="1811" max="1811" width="9.140625" style="3062"/>
    <col min="1812" max="1812" width="11.140625" style="3062" customWidth="1"/>
    <col min="1813" max="1813" width="9.7109375" style="3062" customWidth="1"/>
    <col min="1814" max="1814" width="10.7109375" style="3062" customWidth="1"/>
    <col min="1815" max="1815" width="9.140625" style="3062"/>
    <col min="1816" max="1816" width="12.42578125" style="3062" customWidth="1"/>
    <col min="1817" max="2048" width="9.140625" style="3062"/>
    <col min="2049" max="2049" width="14.140625" style="3062" customWidth="1"/>
    <col min="2050" max="2051" width="10.85546875" style="3062" customWidth="1"/>
    <col min="2052" max="2052" width="12.42578125" style="3062" customWidth="1"/>
    <col min="2053" max="2053" width="10.85546875" style="3062" customWidth="1"/>
    <col min="2054" max="2054" width="11.7109375" style="3062" customWidth="1"/>
    <col min="2055" max="2055" width="10.85546875" style="3062" customWidth="1"/>
    <col min="2056" max="2056" width="12.28515625" style="3062" customWidth="1"/>
    <col min="2057" max="2057" width="10.85546875" style="3062" customWidth="1"/>
    <col min="2058" max="2058" width="12" style="3062" customWidth="1"/>
    <col min="2059" max="2059" width="10.85546875" style="3062" customWidth="1"/>
    <col min="2060" max="2060" width="11.28515625" style="3062" customWidth="1"/>
    <col min="2061" max="2061" width="10.85546875" style="3062" customWidth="1"/>
    <col min="2062" max="2062" width="12" style="3062" customWidth="1"/>
    <col min="2063" max="2064" width="11.28515625" style="3062" customWidth="1"/>
    <col min="2065" max="2065" width="9.140625" style="3062"/>
    <col min="2066" max="2066" width="11.140625" style="3062" customWidth="1"/>
    <col min="2067" max="2067" width="9.140625" style="3062"/>
    <col min="2068" max="2068" width="11.140625" style="3062" customWidth="1"/>
    <col min="2069" max="2069" width="9.7109375" style="3062" customWidth="1"/>
    <col min="2070" max="2070" width="10.7109375" style="3062" customWidth="1"/>
    <col min="2071" max="2071" width="9.140625" style="3062"/>
    <col min="2072" max="2072" width="12.42578125" style="3062" customWidth="1"/>
    <col min="2073" max="2304" width="9.140625" style="3062"/>
    <col min="2305" max="2305" width="14.140625" style="3062" customWidth="1"/>
    <col min="2306" max="2307" width="10.85546875" style="3062" customWidth="1"/>
    <col min="2308" max="2308" width="12.42578125" style="3062" customWidth="1"/>
    <col min="2309" max="2309" width="10.85546875" style="3062" customWidth="1"/>
    <col min="2310" max="2310" width="11.7109375" style="3062" customWidth="1"/>
    <col min="2311" max="2311" width="10.85546875" style="3062" customWidth="1"/>
    <col min="2312" max="2312" width="12.28515625" style="3062" customWidth="1"/>
    <col min="2313" max="2313" width="10.85546875" style="3062" customWidth="1"/>
    <col min="2314" max="2314" width="12" style="3062" customWidth="1"/>
    <col min="2315" max="2315" width="10.85546875" style="3062" customWidth="1"/>
    <col min="2316" max="2316" width="11.28515625" style="3062" customWidth="1"/>
    <col min="2317" max="2317" width="10.85546875" style="3062" customWidth="1"/>
    <col min="2318" max="2318" width="12" style="3062" customWidth="1"/>
    <col min="2319" max="2320" width="11.28515625" style="3062" customWidth="1"/>
    <col min="2321" max="2321" width="9.140625" style="3062"/>
    <col min="2322" max="2322" width="11.140625" style="3062" customWidth="1"/>
    <col min="2323" max="2323" width="9.140625" style="3062"/>
    <col min="2324" max="2324" width="11.140625" style="3062" customWidth="1"/>
    <col min="2325" max="2325" width="9.7109375" style="3062" customWidth="1"/>
    <col min="2326" max="2326" width="10.7109375" style="3062" customWidth="1"/>
    <col min="2327" max="2327" width="9.140625" style="3062"/>
    <col min="2328" max="2328" width="12.42578125" style="3062" customWidth="1"/>
    <col min="2329" max="2560" width="9.140625" style="3062"/>
    <col min="2561" max="2561" width="14.140625" style="3062" customWidth="1"/>
    <col min="2562" max="2563" width="10.85546875" style="3062" customWidth="1"/>
    <col min="2564" max="2564" width="12.42578125" style="3062" customWidth="1"/>
    <col min="2565" max="2565" width="10.85546875" style="3062" customWidth="1"/>
    <col min="2566" max="2566" width="11.7109375" style="3062" customWidth="1"/>
    <col min="2567" max="2567" width="10.85546875" style="3062" customWidth="1"/>
    <col min="2568" max="2568" width="12.28515625" style="3062" customWidth="1"/>
    <col min="2569" max="2569" width="10.85546875" style="3062" customWidth="1"/>
    <col min="2570" max="2570" width="12" style="3062" customWidth="1"/>
    <col min="2571" max="2571" width="10.85546875" style="3062" customWidth="1"/>
    <col min="2572" max="2572" width="11.28515625" style="3062" customWidth="1"/>
    <col min="2573" max="2573" width="10.85546875" style="3062" customWidth="1"/>
    <col min="2574" max="2574" width="12" style="3062" customWidth="1"/>
    <col min="2575" max="2576" width="11.28515625" style="3062" customWidth="1"/>
    <col min="2577" max="2577" width="9.140625" style="3062"/>
    <col min="2578" max="2578" width="11.140625" style="3062" customWidth="1"/>
    <col min="2579" max="2579" width="9.140625" style="3062"/>
    <col min="2580" max="2580" width="11.140625" style="3062" customWidth="1"/>
    <col min="2581" max="2581" width="9.7109375" style="3062" customWidth="1"/>
    <col min="2582" max="2582" width="10.7109375" style="3062" customWidth="1"/>
    <col min="2583" max="2583" width="9.140625" style="3062"/>
    <col min="2584" max="2584" width="12.42578125" style="3062" customWidth="1"/>
    <col min="2585" max="2816" width="9.140625" style="3062"/>
    <col min="2817" max="2817" width="14.140625" style="3062" customWidth="1"/>
    <col min="2818" max="2819" width="10.85546875" style="3062" customWidth="1"/>
    <col min="2820" max="2820" width="12.42578125" style="3062" customWidth="1"/>
    <col min="2821" max="2821" width="10.85546875" style="3062" customWidth="1"/>
    <col min="2822" max="2822" width="11.7109375" style="3062" customWidth="1"/>
    <col min="2823" max="2823" width="10.85546875" style="3062" customWidth="1"/>
    <col min="2824" max="2824" width="12.28515625" style="3062" customWidth="1"/>
    <col min="2825" max="2825" width="10.85546875" style="3062" customWidth="1"/>
    <col min="2826" max="2826" width="12" style="3062" customWidth="1"/>
    <col min="2827" max="2827" width="10.85546875" style="3062" customWidth="1"/>
    <col min="2828" max="2828" width="11.28515625" style="3062" customWidth="1"/>
    <col min="2829" max="2829" width="10.85546875" style="3062" customWidth="1"/>
    <col min="2830" max="2830" width="12" style="3062" customWidth="1"/>
    <col min="2831" max="2832" width="11.28515625" style="3062" customWidth="1"/>
    <col min="2833" max="2833" width="9.140625" style="3062"/>
    <col min="2834" max="2834" width="11.140625" style="3062" customWidth="1"/>
    <col min="2835" max="2835" width="9.140625" style="3062"/>
    <col min="2836" max="2836" width="11.140625" style="3062" customWidth="1"/>
    <col min="2837" max="2837" width="9.7109375" style="3062" customWidth="1"/>
    <col min="2838" max="2838" width="10.7109375" style="3062" customWidth="1"/>
    <col min="2839" max="2839" width="9.140625" style="3062"/>
    <col min="2840" max="2840" width="12.42578125" style="3062" customWidth="1"/>
    <col min="2841" max="3072" width="9.140625" style="3062"/>
    <col min="3073" max="3073" width="14.140625" style="3062" customWidth="1"/>
    <col min="3074" max="3075" width="10.85546875" style="3062" customWidth="1"/>
    <col min="3076" max="3076" width="12.42578125" style="3062" customWidth="1"/>
    <col min="3077" max="3077" width="10.85546875" style="3062" customWidth="1"/>
    <col min="3078" max="3078" width="11.7109375" style="3062" customWidth="1"/>
    <col min="3079" max="3079" width="10.85546875" style="3062" customWidth="1"/>
    <col min="3080" max="3080" width="12.28515625" style="3062" customWidth="1"/>
    <col min="3081" max="3081" width="10.85546875" style="3062" customWidth="1"/>
    <col min="3082" max="3082" width="12" style="3062" customWidth="1"/>
    <col min="3083" max="3083" width="10.85546875" style="3062" customWidth="1"/>
    <col min="3084" max="3084" width="11.28515625" style="3062" customWidth="1"/>
    <col min="3085" max="3085" width="10.85546875" style="3062" customWidth="1"/>
    <col min="3086" max="3086" width="12" style="3062" customWidth="1"/>
    <col min="3087" max="3088" width="11.28515625" style="3062" customWidth="1"/>
    <col min="3089" max="3089" width="9.140625" style="3062"/>
    <col min="3090" max="3090" width="11.140625" style="3062" customWidth="1"/>
    <col min="3091" max="3091" width="9.140625" style="3062"/>
    <col min="3092" max="3092" width="11.140625" style="3062" customWidth="1"/>
    <col min="3093" max="3093" width="9.7109375" style="3062" customWidth="1"/>
    <col min="3094" max="3094" width="10.7109375" style="3062" customWidth="1"/>
    <col min="3095" max="3095" width="9.140625" style="3062"/>
    <col min="3096" max="3096" width="12.42578125" style="3062" customWidth="1"/>
    <col min="3097" max="3328" width="9.140625" style="3062"/>
    <col min="3329" max="3329" width="14.140625" style="3062" customWidth="1"/>
    <col min="3330" max="3331" width="10.85546875" style="3062" customWidth="1"/>
    <col min="3332" max="3332" width="12.42578125" style="3062" customWidth="1"/>
    <col min="3333" max="3333" width="10.85546875" style="3062" customWidth="1"/>
    <col min="3334" max="3334" width="11.7109375" style="3062" customWidth="1"/>
    <col min="3335" max="3335" width="10.85546875" style="3062" customWidth="1"/>
    <col min="3336" max="3336" width="12.28515625" style="3062" customWidth="1"/>
    <col min="3337" max="3337" width="10.85546875" style="3062" customWidth="1"/>
    <col min="3338" max="3338" width="12" style="3062" customWidth="1"/>
    <col min="3339" max="3339" width="10.85546875" style="3062" customWidth="1"/>
    <col min="3340" max="3340" width="11.28515625" style="3062" customWidth="1"/>
    <col min="3341" max="3341" width="10.85546875" style="3062" customWidth="1"/>
    <col min="3342" max="3342" width="12" style="3062" customWidth="1"/>
    <col min="3343" max="3344" width="11.28515625" style="3062" customWidth="1"/>
    <col min="3345" max="3345" width="9.140625" style="3062"/>
    <col min="3346" max="3346" width="11.140625" style="3062" customWidth="1"/>
    <col min="3347" max="3347" width="9.140625" style="3062"/>
    <col min="3348" max="3348" width="11.140625" style="3062" customWidth="1"/>
    <col min="3349" max="3349" width="9.7109375" style="3062" customWidth="1"/>
    <col min="3350" max="3350" width="10.7109375" style="3062" customWidth="1"/>
    <col min="3351" max="3351" width="9.140625" style="3062"/>
    <col min="3352" max="3352" width="12.42578125" style="3062" customWidth="1"/>
    <col min="3353" max="3584" width="9.140625" style="3062"/>
    <col min="3585" max="3585" width="14.140625" style="3062" customWidth="1"/>
    <col min="3586" max="3587" width="10.85546875" style="3062" customWidth="1"/>
    <col min="3588" max="3588" width="12.42578125" style="3062" customWidth="1"/>
    <col min="3589" max="3589" width="10.85546875" style="3062" customWidth="1"/>
    <col min="3590" max="3590" width="11.7109375" style="3062" customWidth="1"/>
    <col min="3591" max="3591" width="10.85546875" style="3062" customWidth="1"/>
    <col min="3592" max="3592" width="12.28515625" style="3062" customWidth="1"/>
    <col min="3593" max="3593" width="10.85546875" style="3062" customWidth="1"/>
    <col min="3594" max="3594" width="12" style="3062" customWidth="1"/>
    <col min="3595" max="3595" width="10.85546875" style="3062" customWidth="1"/>
    <col min="3596" max="3596" width="11.28515625" style="3062" customWidth="1"/>
    <col min="3597" max="3597" width="10.85546875" style="3062" customWidth="1"/>
    <col min="3598" max="3598" width="12" style="3062" customWidth="1"/>
    <col min="3599" max="3600" width="11.28515625" style="3062" customWidth="1"/>
    <col min="3601" max="3601" width="9.140625" style="3062"/>
    <col min="3602" max="3602" width="11.140625" style="3062" customWidth="1"/>
    <col min="3603" max="3603" width="9.140625" style="3062"/>
    <col min="3604" max="3604" width="11.140625" style="3062" customWidth="1"/>
    <col min="3605" max="3605" width="9.7109375" style="3062" customWidth="1"/>
    <col min="3606" max="3606" width="10.7109375" style="3062" customWidth="1"/>
    <col min="3607" max="3607" width="9.140625" style="3062"/>
    <col min="3608" max="3608" width="12.42578125" style="3062" customWidth="1"/>
    <col min="3609" max="3840" width="9.140625" style="3062"/>
    <col min="3841" max="3841" width="14.140625" style="3062" customWidth="1"/>
    <col min="3842" max="3843" width="10.85546875" style="3062" customWidth="1"/>
    <col min="3844" max="3844" width="12.42578125" style="3062" customWidth="1"/>
    <col min="3845" max="3845" width="10.85546875" style="3062" customWidth="1"/>
    <col min="3846" max="3846" width="11.7109375" style="3062" customWidth="1"/>
    <col min="3847" max="3847" width="10.85546875" style="3062" customWidth="1"/>
    <col min="3848" max="3848" width="12.28515625" style="3062" customWidth="1"/>
    <col min="3849" max="3849" width="10.85546875" style="3062" customWidth="1"/>
    <col min="3850" max="3850" width="12" style="3062" customWidth="1"/>
    <col min="3851" max="3851" width="10.85546875" style="3062" customWidth="1"/>
    <col min="3852" max="3852" width="11.28515625" style="3062" customWidth="1"/>
    <col min="3853" max="3853" width="10.85546875" style="3062" customWidth="1"/>
    <col min="3854" max="3854" width="12" style="3062" customWidth="1"/>
    <col min="3855" max="3856" width="11.28515625" style="3062" customWidth="1"/>
    <col min="3857" max="3857" width="9.140625" style="3062"/>
    <col min="3858" max="3858" width="11.140625" style="3062" customWidth="1"/>
    <col min="3859" max="3859" width="9.140625" style="3062"/>
    <col min="3860" max="3860" width="11.140625" style="3062" customWidth="1"/>
    <col min="3861" max="3861" width="9.7109375" style="3062" customWidth="1"/>
    <col min="3862" max="3862" width="10.7109375" style="3062" customWidth="1"/>
    <col min="3863" max="3863" width="9.140625" style="3062"/>
    <col min="3864" max="3864" width="12.42578125" style="3062" customWidth="1"/>
    <col min="3865" max="4096" width="9.140625" style="3062"/>
    <col min="4097" max="4097" width="14.140625" style="3062" customWidth="1"/>
    <col min="4098" max="4099" width="10.85546875" style="3062" customWidth="1"/>
    <col min="4100" max="4100" width="12.42578125" style="3062" customWidth="1"/>
    <col min="4101" max="4101" width="10.85546875" style="3062" customWidth="1"/>
    <col min="4102" max="4102" width="11.7109375" style="3062" customWidth="1"/>
    <col min="4103" max="4103" width="10.85546875" style="3062" customWidth="1"/>
    <col min="4104" max="4104" width="12.28515625" style="3062" customWidth="1"/>
    <col min="4105" max="4105" width="10.85546875" style="3062" customWidth="1"/>
    <col min="4106" max="4106" width="12" style="3062" customWidth="1"/>
    <col min="4107" max="4107" width="10.85546875" style="3062" customWidth="1"/>
    <col min="4108" max="4108" width="11.28515625" style="3062" customWidth="1"/>
    <col min="4109" max="4109" width="10.85546875" style="3062" customWidth="1"/>
    <col min="4110" max="4110" width="12" style="3062" customWidth="1"/>
    <col min="4111" max="4112" width="11.28515625" style="3062" customWidth="1"/>
    <col min="4113" max="4113" width="9.140625" style="3062"/>
    <col min="4114" max="4114" width="11.140625" style="3062" customWidth="1"/>
    <col min="4115" max="4115" width="9.140625" style="3062"/>
    <col min="4116" max="4116" width="11.140625" style="3062" customWidth="1"/>
    <col min="4117" max="4117" width="9.7109375" style="3062" customWidth="1"/>
    <col min="4118" max="4118" width="10.7109375" style="3062" customWidth="1"/>
    <col min="4119" max="4119" width="9.140625" style="3062"/>
    <col min="4120" max="4120" width="12.42578125" style="3062" customWidth="1"/>
    <col min="4121" max="4352" width="9.140625" style="3062"/>
    <col min="4353" max="4353" width="14.140625" style="3062" customWidth="1"/>
    <col min="4354" max="4355" width="10.85546875" style="3062" customWidth="1"/>
    <col min="4356" max="4356" width="12.42578125" style="3062" customWidth="1"/>
    <col min="4357" max="4357" width="10.85546875" style="3062" customWidth="1"/>
    <col min="4358" max="4358" width="11.7109375" style="3062" customWidth="1"/>
    <col min="4359" max="4359" width="10.85546875" style="3062" customWidth="1"/>
    <col min="4360" max="4360" width="12.28515625" style="3062" customWidth="1"/>
    <col min="4361" max="4361" width="10.85546875" style="3062" customWidth="1"/>
    <col min="4362" max="4362" width="12" style="3062" customWidth="1"/>
    <col min="4363" max="4363" width="10.85546875" style="3062" customWidth="1"/>
    <col min="4364" max="4364" width="11.28515625" style="3062" customWidth="1"/>
    <col min="4365" max="4365" width="10.85546875" style="3062" customWidth="1"/>
    <col min="4366" max="4366" width="12" style="3062" customWidth="1"/>
    <col min="4367" max="4368" width="11.28515625" style="3062" customWidth="1"/>
    <col min="4369" max="4369" width="9.140625" style="3062"/>
    <col min="4370" max="4370" width="11.140625" style="3062" customWidth="1"/>
    <col min="4371" max="4371" width="9.140625" style="3062"/>
    <col min="4372" max="4372" width="11.140625" style="3062" customWidth="1"/>
    <col min="4373" max="4373" width="9.7109375" style="3062" customWidth="1"/>
    <col min="4374" max="4374" width="10.7109375" style="3062" customWidth="1"/>
    <col min="4375" max="4375" width="9.140625" style="3062"/>
    <col min="4376" max="4376" width="12.42578125" style="3062" customWidth="1"/>
    <col min="4377" max="4608" width="9.140625" style="3062"/>
    <col min="4609" max="4609" width="14.140625" style="3062" customWidth="1"/>
    <col min="4610" max="4611" width="10.85546875" style="3062" customWidth="1"/>
    <col min="4612" max="4612" width="12.42578125" style="3062" customWidth="1"/>
    <col min="4613" max="4613" width="10.85546875" style="3062" customWidth="1"/>
    <col min="4614" max="4614" width="11.7109375" style="3062" customWidth="1"/>
    <col min="4615" max="4615" width="10.85546875" style="3062" customWidth="1"/>
    <col min="4616" max="4616" width="12.28515625" style="3062" customWidth="1"/>
    <col min="4617" max="4617" width="10.85546875" style="3062" customWidth="1"/>
    <col min="4618" max="4618" width="12" style="3062" customWidth="1"/>
    <col min="4619" max="4619" width="10.85546875" style="3062" customWidth="1"/>
    <col min="4620" max="4620" width="11.28515625" style="3062" customWidth="1"/>
    <col min="4621" max="4621" width="10.85546875" style="3062" customWidth="1"/>
    <col min="4622" max="4622" width="12" style="3062" customWidth="1"/>
    <col min="4623" max="4624" width="11.28515625" style="3062" customWidth="1"/>
    <col min="4625" max="4625" width="9.140625" style="3062"/>
    <col min="4626" max="4626" width="11.140625" style="3062" customWidth="1"/>
    <col min="4627" max="4627" width="9.140625" style="3062"/>
    <col min="4628" max="4628" width="11.140625" style="3062" customWidth="1"/>
    <col min="4629" max="4629" width="9.7109375" style="3062" customWidth="1"/>
    <col min="4630" max="4630" width="10.7109375" style="3062" customWidth="1"/>
    <col min="4631" max="4631" width="9.140625" style="3062"/>
    <col min="4632" max="4632" width="12.42578125" style="3062" customWidth="1"/>
    <col min="4633" max="4864" width="9.140625" style="3062"/>
    <col min="4865" max="4865" width="14.140625" style="3062" customWidth="1"/>
    <col min="4866" max="4867" width="10.85546875" style="3062" customWidth="1"/>
    <col min="4868" max="4868" width="12.42578125" style="3062" customWidth="1"/>
    <col min="4869" max="4869" width="10.85546875" style="3062" customWidth="1"/>
    <col min="4870" max="4870" width="11.7109375" style="3062" customWidth="1"/>
    <col min="4871" max="4871" width="10.85546875" style="3062" customWidth="1"/>
    <col min="4872" max="4872" width="12.28515625" style="3062" customWidth="1"/>
    <col min="4873" max="4873" width="10.85546875" style="3062" customWidth="1"/>
    <col min="4874" max="4874" width="12" style="3062" customWidth="1"/>
    <col min="4875" max="4875" width="10.85546875" style="3062" customWidth="1"/>
    <col min="4876" max="4876" width="11.28515625" style="3062" customWidth="1"/>
    <col min="4877" max="4877" width="10.85546875" style="3062" customWidth="1"/>
    <col min="4878" max="4878" width="12" style="3062" customWidth="1"/>
    <col min="4879" max="4880" width="11.28515625" style="3062" customWidth="1"/>
    <col min="4881" max="4881" width="9.140625" style="3062"/>
    <col min="4882" max="4882" width="11.140625" style="3062" customWidth="1"/>
    <col min="4883" max="4883" width="9.140625" style="3062"/>
    <col min="4884" max="4884" width="11.140625" style="3062" customWidth="1"/>
    <col min="4885" max="4885" width="9.7109375" style="3062" customWidth="1"/>
    <col min="4886" max="4886" width="10.7109375" style="3062" customWidth="1"/>
    <col min="4887" max="4887" width="9.140625" style="3062"/>
    <col min="4888" max="4888" width="12.42578125" style="3062" customWidth="1"/>
    <col min="4889" max="5120" width="9.140625" style="3062"/>
    <col min="5121" max="5121" width="14.140625" style="3062" customWidth="1"/>
    <col min="5122" max="5123" width="10.85546875" style="3062" customWidth="1"/>
    <col min="5124" max="5124" width="12.42578125" style="3062" customWidth="1"/>
    <col min="5125" max="5125" width="10.85546875" style="3062" customWidth="1"/>
    <col min="5126" max="5126" width="11.7109375" style="3062" customWidth="1"/>
    <col min="5127" max="5127" width="10.85546875" style="3062" customWidth="1"/>
    <col min="5128" max="5128" width="12.28515625" style="3062" customWidth="1"/>
    <col min="5129" max="5129" width="10.85546875" style="3062" customWidth="1"/>
    <col min="5130" max="5130" width="12" style="3062" customWidth="1"/>
    <col min="5131" max="5131" width="10.85546875" style="3062" customWidth="1"/>
    <col min="5132" max="5132" width="11.28515625" style="3062" customWidth="1"/>
    <col min="5133" max="5133" width="10.85546875" style="3062" customWidth="1"/>
    <col min="5134" max="5134" width="12" style="3062" customWidth="1"/>
    <col min="5135" max="5136" width="11.28515625" style="3062" customWidth="1"/>
    <col min="5137" max="5137" width="9.140625" style="3062"/>
    <col min="5138" max="5138" width="11.140625" style="3062" customWidth="1"/>
    <col min="5139" max="5139" width="9.140625" style="3062"/>
    <col min="5140" max="5140" width="11.140625" style="3062" customWidth="1"/>
    <col min="5141" max="5141" width="9.7109375" style="3062" customWidth="1"/>
    <col min="5142" max="5142" width="10.7109375" style="3062" customWidth="1"/>
    <col min="5143" max="5143" width="9.140625" style="3062"/>
    <col min="5144" max="5144" width="12.42578125" style="3062" customWidth="1"/>
    <col min="5145" max="5376" width="9.140625" style="3062"/>
    <col min="5377" max="5377" width="14.140625" style="3062" customWidth="1"/>
    <col min="5378" max="5379" width="10.85546875" style="3062" customWidth="1"/>
    <col min="5380" max="5380" width="12.42578125" style="3062" customWidth="1"/>
    <col min="5381" max="5381" width="10.85546875" style="3062" customWidth="1"/>
    <col min="5382" max="5382" width="11.7109375" style="3062" customWidth="1"/>
    <col min="5383" max="5383" width="10.85546875" style="3062" customWidth="1"/>
    <col min="5384" max="5384" width="12.28515625" style="3062" customWidth="1"/>
    <col min="5385" max="5385" width="10.85546875" style="3062" customWidth="1"/>
    <col min="5386" max="5386" width="12" style="3062" customWidth="1"/>
    <col min="5387" max="5387" width="10.85546875" style="3062" customWidth="1"/>
    <col min="5388" max="5388" width="11.28515625" style="3062" customWidth="1"/>
    <col min="5389" max="5389" width="10.85546875" style="3062" customWidth="1"/>
    <col min="5390" max="5390" width="12" style="3062" customWidth="1"/>
    <col min="5391" max="5392" width="11.28515625" style="3062" customWidth="1"/>
    <col min="5393" max="5393" width="9.140625" style="3062"/>
    <col min="5394" max="5394" width="11.140625" style="3062" customWidth="1"/>
    <col min="5395" max="5395" width="9.140625" style="3062"/>
    <col min="5396" max="5396" width="11.140625" style="3062" customWidth="1"/>
    <col min="5397" max="5397" width="9.7109375" style="3062" customWidth="1"/>
    <col min="5398" max="5398" width="10.7109375" style="3062" customWidth="1"/>
    <col min="5399" max="5399" width="9.140625" style="3062"/>
    <col min="5400" max="5400" width="12.42578125" style="3062" customWidth="1"/>
    <col min="5401" max="5632" width="9.140625" style="3062"/>
    <col min="5633" max="5633" width="14.140625" style="3062" customWidth="1"/>
    <col min="5634" max="5635" width="10.85546875" style="3062" customWidth="1"/>
    <col min="5636" max="5636" width="12.42578125" style="3062" customWidth="1"/>
    <col min="5637" max="5637" width="10.85546875" style="3062" customWidth="1"/>
    <col min="5638" max="5638" width="11.7109375" style="3062" customWidth="1"/>
    <col min="5639" max="5639" width="10.85546875" style="3062" customWidth="1"/>
    <col min="5640" max="5640" width="12.28515625" style="3062" customWidth="1"/>
    <col min="5641" max="5641" width="10.85546875" style="3062" customWidth="1"/>
    <col min="5642" max="5642" width="12" style="3062" customWidth="1"/>
    <col min="5643" max="5643" width="10.85546875" style="3062" customWidth="1"/>
    <col min="5644" max="5644" width="11.28515625" style="3062" customWidth="1"/>
    <col min="5645" max="5645" width="10.85546875" style="3062" customWidth="1"/>
    <col min="5646" max="5646" width="12" style="3062" customWidth="1"/>
    <col min="5647" max="5648" width="11.28515625" style="3062" customWidth="1"/>
    <col min="5649" max="5649" width="9.140625" style="3062"/>
    <col min="5650" max="5650" width="11.140625" style="3062" customWidth="1"/>
    <col min="5651" max="5651" width="9.140625" style="3062"/>
    <col min="5652" max="5652" width="11.140625" style="3062" customWidth="1"/>
    <col min="5653" max="5653" width="9.7109375" style="3062" customWidth="1"/>
    <col min="5654" max="5654" width="10.7109375" style="3062" customWidth="1"/>
    <col min="5655" max="5655" width="9.140625" style="3062"/>
    <col min="5656" max="5656" width="12.42578125" style="3062" customWidth="1"/>
    <col min="5657" max="5888" width="9.140625" style="3062"/>
    <col min="5889" max="5889" width="14.140625" style="3062" customWidth="1"/>
    <col min="5890" max="5891" width="10.85546875" style="3062" customWidth="1"/>
    <col min="5892" max="5892" width="12.42578125" style="3062" customWidth="1"/>
    <col min="5893" max="5893" width="10.85546875" style="3062" customWidth="1"/>
    <col min="5894" max="5894" width="11.7109375" style="3062" customWidth="1"/>
    <col min="5895" max="5895" width="10.85546875" style="3062" customWidth="1"/>
    <col min="5896" max="5896" width="12.28515625" style="3062" customWidth="1"/>
    <col min="5897" max="5897" width="10.85546875" style="3062" customWidth="1"/>
    <col min="5898" max="5898" width="12" style="3062" customWidth="1"/>
    <col min="5899" max="5899" width="10.85546875" style="3062" customWidth="1"/>
    <col min="5900" max="5900" width="11.28515625" style="3062" customWidth="1"/>
    <col min="5901" max="5901" width="10.85546875" style="3062" customWidth="1"/>
    <col min="5902" max="5902" width="12" style="3062" customWidth="1"/>
    <col min="5903" max="5904" width="11.28515625" style="3062" customWidth="1"/>
    <col min="5905" max="5905" width="9.140625" style="3062"/>
    <col min="5906" max="5906" width="11.140625" style="3062" customWidth="1"/>
    <col min="5907" max="5907" width="9.140625" style="3062"/>
    <col min="5908" max="5908" width="11.140625" style="3062" customWidth="1"/>
    <col min="5909" max="5909" width="9.7109375" style="3062" customWidth="1"/>
    <col min="5910" max="5910" width="10.7109375" style="3062" customWidth="1"/>
    <col min="5911" max="5911" width="9.140625" style="3062"/>
    <col min="5912" max="5912" width="12.42578125" style="3062" customWidth="1"/>
    <col min="5913" max="6144" width="9.140625" style="3062"/>
    <col min="6145" max="6145" width="14.140625" style="3062" customWidth="1"/>
    <col min="6146" max="6147" width="10.85546875" style="3062" customWidth="1"/>
    <col min="6148" max="6148" width="12.42578125" style="3062" customWidth="1"/>
    <col min="6149" max="6149" width="10.85546875" style="3062" customWidth="1"/>
    <col min="6150" max="6150" width="11.7109375" style="3062" customWidth="1"/>
    <col min="6151" max="6151" width="10.85546875" style="3062" customWidth="1"/>
    <col min="6152" max="6152" width="12.28515625" style="3062" customWidth="1"/>
    <col min="6153" max="6153" width="10.85546875" style="3062" customWidth="1"/>
    <col min="6154" max="6154" width="12" style="3062" customWidth="1"/>
    <col min="6155" max="6155" width="10.85546875" style="3062" customWidth="1"/>
    <col min="6156" max="6156" width="11.28515625" style="3062" customWidth="1"/>
    <col min="6157" max="6157" width="10.85546875" style="3062" customWidth="1"/>
    <col min="6158" max="6158" width="12" style="3062" customWidth="1"/>
    <col min="6159" max="6160" width="11.28515625" style="3062" customWidth="1"/>
    <col min="6161" max="6161" width="9.140625" style="3062"/>
    <col min="6162" max="6162" width="11.140625" style="3062" customWidth="1"/>
    <col min="6163" max="6163" width="9.140625" style="3062"/>
    <col min="6164" max="6164" width="11.140625" style="3062" customWidth="1"/>
    <col min="6165" max="6165" width="9.7109375" style="3062" customWidth="1"/>
    <col min="6166" max="6166" width="10.7109375" style="3062" customWidth="1"/>
    <col min="6167" max="6167" width="9.140625" style="3062"/>
    <col min="6168" max="6168" width="12.42578125" style="3062" customWidth="1"/>
    <col min="6169" max="6400" width="9.140625" style="3062"/>
    <col min="6401" max="6401" width="14.140625" style="3062" customWidth="1"/>
    <col min="6402" max="6403" width="10.85546875" style="3062" customWidth="1"/>
    <col min="6404" max="6404" width="12.42578125" style="3062" customWidth="1"/>
    <col min="6405" max="6405" width="10.85546875" style="3062" customWidth="1"/>
    <col min="6406" max="6406" width="11.7109375" style="3062" customWidth="1"/>
    <col min="6407" max="6407" width="10.85546875" style="3062" customWidth="1"/>
    <col min="6408" max="6408" width="12.28515625" style="3062" customWidth="1"/>
    <col min="6409" max="6409" width="10.85546875" style="3062" customWidth="1"/>
    <col min="6410" max="6410" width="12" style="3062" customWidth="1"/>
    <col min="6411" max="6411" width="10.85546875" style="3062" customWidth="1"/>
    <col min="6412" max="6412" width="11.28515625" style="3062" customWidth="1"/>
    <col min="6413" max="6413" width="10.85546875" style="3062" customWidth="1"/>
    <col min="6414" max="6414" width="12" style="3062" customWidth="1"/>
    <col min="6415" max="6416" width="11.28515625" style="3062" customWidth="1"/>
    <col min="6417" max="6417" width="9.140625" style="3062"/>
    <col min="6418" max="6418" width="11.140625" style="3062" customWidth="1"/>
    <col min="6419" max="6419" width="9.140625" style="3062"/>
    <col min="6420" max="6420" width="11.140625" style="3062" customWidth="1"/>
    <col min="6421" max="6421" width="9.7109375" style="3062" customWidth="1"/>
    <col min="6422" max="6422" width="10.7109375" style="3062" customWidth="1"/>
    <col min="6423" max="6423" width="9.140625" style="3062"/>
    <col min="6424" max="6424" width="12.42578125" style="3062" customWidth="1"/>
    <col min="6425" max="6656" width="9.140625" style="3062"/>
    <col min="6657" max="6657" width="14.140625" style="3062" customWidth="1"/>
    <col min="6658" max="6659" width="10.85546875" style="3062" customWidth="1"/>
    <col min="6660" max="6660" width="12.42578125" style="3062" customWidth="1"/>
    <col min="6661" max="6661" width="10.85546875" style="3062" customWidth="1"/>
    <col min="6662" max="6662" width="11.7109375" style="3062" customWidth="1"/>
    <col min="6663" max="6663" width="10.85546875" style="3062" customWidth="1"/>
    <col min="6664" max="6664" width="12.28515625" style="3062" customWidth="1"/>
    <col min="6665" max="6665" width="10.85546875" style="3062" customWidth="1"/>
    <col min="6666" max="6666" width="12" style="3062" customWidth="1"/>
    <col min="6667" max="6667" width="10.85546875" style="3062" customWidth="1"/>
    <col min="6668" max="6668" width="11.28515625" style="3062" customWidth="1"/>
    <col min="6669" max="6669" width="10.85546875" style="3062" customWidth="1"/>
    <col min="6670" max="6670" width="12" style="3062" customWidth="1"/>
    <col min="6671" max="6672" width="11.28515625" style="3062" customWidth="1"/>
    <col min="6673" max="6673" width="9.140625" style="3062"/>
    <col min="6674" max="6674" width="11.140625" style="3062" customWidth="1"/>
    <col min="6675" max="6675" width="9.140625" style="3062"/>
    <col min="6676" max="6676" width="11.140625" style="3062" customWidth="1"/>
    <col min="6677" max="6677" width="9.7109375" style="3062" customWidth="1"/>
    <col min="6678" max="6678" width="10.7109375" style="3062" customWidth="1"/>
    <col min="6679" max="6679" width="9.140625" style="3062"/>
    <col min="6680" max="6680" width="12.42578125" style="3062" customWidth="1"/>
    <col min="6681" max="6912" width="9.140625" style="3062"/>
    <col min="6913" max="6913" width="14.140625" style="3062" customWidth="1"/>
    <col min="6914" max="6915" width="10.85546875" style="3062" customWidth="1"/>
    <col min="6916" max="6916" width="12.42578125" style="3062" customWidth="1"/>
    <col min="6917" max="6917" width="10.85546875" style="3062" customWidth="1"/>
    <col min="6918" max="6918" width="11.7109375" style="3062" customWidth="1"/>
    <col min="6919" max="6919" width="10.85546875" style="3062" customWidth="1"/>
    <col min="6920" max="6920" width="12.28515625" style="3062" customWidth="1"/>
    <col min="6921" max="6921" width="10.85546875" style="3062" customWidth="1"/>
    <col min="6922" max="6922" width="12" style="3062" customWidth="1"/>
    <col min="6923" max="6923" width="10.85546875" style="3062" customWidth="1"/>
    <col min="6924" max="6924" width="11.28515625" style="3062" customWidth="1"/>
    <col min="6925" max="6925" width="10.85546875" style="3062" customWidth="1"/>
    <col min="6926" max="6926" width="12" style="3062" customWidth="1"/>
    <col min="6927" max="6928" width="11.28515625" style="3062" customWidth="1"/>
    <col min="6929" max="6929" width="9.140625" style="3062"/>
    <col min="6930" max="6930" width="11.140625" style="3062" customWidth="1"/>
    <col min="6931" max="6931" width="9.140625" style="3062"/>
    <col min="6932" max="6932" width="11.140625" style="3062" customWidth="1"/>
    <col min="6933" max="6933" width="9.7109375" style="3062" customWidth="1"/>
    <col min="6934" max="6934" width="10.7109375" style="3062" customWidth="1"/>
    <col min="6935" max="6935" width="9.140625" style="3062"/>
    <col min="6936" max="6936" width="12.42578125" style="3062" customWidth="1"/>
    <col min="6937" max="7168" width="9.140625" style="3062"/>
    <col min="7169" max="7169" width="14.140625" style="3062" customWidth="1"/>
    <col min="7170" max="7171" width="10.85546875" style="3062" customWidth="1"/>
    <col min="7172" max="7172" width="12.42578125" style="3062" customWidth="1"/>
    <col min="7173" max="7173" width="10.85546875" style="3062" customWidth="1"/>
    <col min="7174" max="7174" width="11.7109375" style="3062" customWidth="1"/>
    <col min="7175" max="7175" width="10.85546875" style="3062" customWidth="1"/>
    <col min="7176" max="7176" width="12.28515625" style="3062" customWidth="1"/>
    <col min="7177" max="7177" width="10.85546875" style="3062" customWidth="1"/>
    <col min="7178" max="7178" width="12" style="3062" customWidth="1"/>
    <col min="7179" max="7179" width="10.85546875" style="3062" customWidth="1"/>
    <col min="7180" max="7180" width="11.28515625" style="3062" customWidth="1"/>
    <col min="7181" max="7181" width="10.85546875" style="3062" customWidth="1"/>
    <col min="7182" max="7182" width="12" style="3062" customWidth="1"/>
    <col min="7183" max="7184" width="11.28515625" style="3062" customWidth="1"/>
    <col min="7185" max="7185" width="9.140625" style="3062"/>
    <col min="7186" max="7186" width="11.140625" style="3062" customWidth="1"/>
    <col min="7187" max="7187" width="9.140625" style="3062"/>
    <col min="7188" max="7188" width="11.140625" style="3062" customWidth="1"/>
    <col min="7189" max="7189" width="9.7109375" style="3062" customWidth="1"/>
    <col min="7190" max="7190" width="10.7109375" style="3062" customWidth="1"/>
    <col min="7191" max="7191" width="9.140625" style="3062"/>
    <col min="7192" max="7192" width="12.42578125" style="3062" customWidth="1"/>
    <col min="7193" max="7424" width="9.140625" style="3062"/>
    <col min="7425" max="7425" width="14.140625" style="3062" customWidth="1"/>
    <col min="7426" max="7427" width="10.85546875" style="3062" customWidth="1"/>
    <col min="7428" max="7428" width="12.42578125" style="3062" customWidth="1"/>
    <col min="7429" max="7429" width="10.85546875" style="3062" customWidth="1"/>
    <col min="7430" max="7430" width="11.7109375" style="3062" customWidth="1"/>
    <col min="7431" max="7431" width="10.85546875" style="3062" customWidth="1"/>
    <col min="7432" max="7432" width="12.28515625" style="3062" customWidth="1"/>
    <col min="7433" max="7433" width="10.85546875" style="3062" customWidth="1"/>
    <col min="7434" max="7434" width="12" style="3062" customWidth="1"/>
    <col min="7435" max="7435" width="10.85546875" style="3062" customWidth="1"/>
    <col min="7436" max="7436" width="11.28515625" style="3062" customWidth="1"/>
    <col min="7437" max="7437" width="10.85546875" style="3062" customWidth="1"/>
    <col min="7438" max="7438" width="12" style="3062" customWidth="1"/>
    <col min="7439" max="7440" width="11.28515625" style="3062" customWidth="1"/>
    <col min="7441" max="7441" width="9.140625" style="3062"/>
    <col min="7442" max="7442" width="11.140625" style="3062" customWidth="1"/>
    <col min="7443" max="7443" width="9.140625" style="3062"/>
    <col min="7444" max="7444" width="11.140625" style="3062" customWidth="1"/>
    <col min="7445" max="7445" width="9.7109375" style="3062" customWidth="1"/>
    <col min="7446" max="7446" width="10.7109375" style="3062" customWidth="1"/>
    <col min="7447" max="7447" width="9.140625" style="3062"/>
    <col min="7448" max="7448" width="12.42578125" style="3062" customWidth="1"/>
    <col min="7449" max="7680" width="9.140625" style="3062"/>
    <col min="7681" max="7681" width="14.140625" style="3062" customWidth="1"/>
    <col min="7682" max="7683" width="10.85546875" style="3062" customWidth="1"/>
    <col min="7684" max="7684" width="12.42578125" style="3062" customWidth="1"/>
    <col min="7685" max="7685" width="10.85546875" style="3062" customWidth="1"/>
    <col min="7686" max="7686" width="11.7109375" style="3062" customWidth="1"/>
    <col min="7687" max="7687" width="10.85546875" style="3062" customWidth="1"/>
    <col min="7688" max="7688" width="12.28515625" style="3062" customWidth="1"/>
    <col min="7689" max="7689" width="10.85546875" style="3062" customWidth="1"/>
    <col min="7690" max="7690" width="12" style="3062" customWidth="1"/>
    <col min="7691" max="7691" width="10.85546875" style="3062" customWidth="1"/>
    <col min="7692" max="7692" width="11.28515625" style="3062" customWidth="1"/>
    <col min="7693" max="7693" width="10.85546875" style="3062" customWidth="1"/>
    <col min="7694" max="7694" width="12" style="3062" customWidth="1"/>
    <col min="7695" max="7696" width="11.28515625" style="3062" customWidth="1"/>
    <col min="7697" max="7697" width="9.140625" style="3062"/>
    <col min="7698" max="7698" width="11.140625" style="3062" customWidth="1"/>
    <col min="7699" max="7699" width="9.140625" style="3062"/>
    <col min="7700" max="7700" width="11.140625" style="3062" customWidth="1"/>
    <col min="7701" max="7701" width="9.7109375" style="3062" customWidth="1"/>
    <col min="7702" max="7702" width="10.7109375" style="3062" customWidth="1"/>
    <col min="7703" max="7703" width="9.140625" style="3062"/>
    <col min="7704" max="7704" width="12.42578125" style="3062" customWidth="1"/>
    <col min="7705" max="7936" width="9.140625" style="3062"/>
    <col min="7937" max="7937" width="14.140625" style="3062" customWidth="1"/>
    <col min="7938" max="7939" width="10.85546875" style="3062" customWidth="1"/>
    <col min="7940" max="7940" width="12.42578125" style="3062" customWidth="1"/>
    <col min="7941" max="7941" width="10.85546875" style="3062" customWidth="1"/>
    <col min="7942" max="7942" width="11.7109375" style="3062" customWidth="1"/>
    <col min="7943" max="7943" width="10.85546875" style="3062" customWidth="1"/>
    <col min="7944" max="7944" width="12.28515625" style="3062" customWidth="1"/>
    <col min="7945" max="7945" width="10.85546875" style="3062" customWidth="1"/>
    <col min="7946" max="7946" width="12" style="3062" customWidth="1"/>
    <col min="7947" max="7947" width="10.85546875" style="3062" customWidth="1"/>
    <col min="7948" max="7948" width="11.28515625" style="3062" customWidth="1"/>
    <col min="7949" max="7949" width="10.85546875" style="3062" customWidth="1"/>
    <col min="7950" max="7950" width="12" style="3062" customWidth="1"/>
    <col min="7951" max="7952" width="11.28515625" style="3062" customWidth="1"/>
    <col min="7953" max="7953" width="9.140625" style="3062"/>
    <col min="7954" max="7954" width="11.140625" style="3062" customWidth="1"/>
    <col min="7955" max="7955" width="9.140625" style="3062"/>
    <col min="7956" max="7956" width="11.140625" style="3062" customWidth="1"/>
    <col min="7957" max="7957" width="9.7109375" style="3062" customWidth="1"/>
    <col min="7958" max="7958" width="10.7109375" style="3062" customWidth="1"/>
    <col min="7959" max="7959" width="9.140625" style="3062"/>
    <col min="7960" max="7960" width="12.42578125" style="3062" customWidth="1"/>
    <col min="7961" max="8192" width="9.140625" style="3062"/>
    <col min="8193" max="8193" width="14.140625" style="3062" customWidth="1"/>
    <col min="8194" max="8195" width="10.85546875" style="3062" customWidth="1"/>
    <col min="8196" max="8196" width="12.42578125" style="3062" customWidth="1"/>
    <col min="8197" max="8197" width="10.85546875" style="3062" customWidth="1"/>
    <col min="8198" max="8198" width="11.7109375" style="3062" customWidth="1"/>
    <col min="8199" max="8199" width="10.85546875" style="3062" customWidth="1"/>
    <col min="8200" max="8200" width="12.28515625" style="3062" customWidth="1"/>
    <col min="8201" max="8201" width="10.85546875" style="3062" customWidth="1"/>
    <col min="8202" max="8202" width="12" style="3062" customWidth="1"/>
    <col min="8203" max="8203" width="10.85546875" style="3062" customWidth="1"/>
    <col min="8204" max="8204" width="11.28515625" style="3062" customWidth="1"/>
    <col min="8205" max="8205" width="10.85546875" style="3062" customWidth="1"/>
    <col min="8206" max="8206" width="12" style="3062" customWidth="1"/>
    <col min="8207" max="8208" width="11.28515625" style="3062" customWidth="1"/>
    <col min="8209" max="8209" width="9.140625" style="3062"/>
    <col min="8210" max="8210" width="11.140625" style="3062" customWidth="1"/>
    <col min="8211" max="8211" width="9.140625" style="3062"/>
    <col min="8212" max="8212" width="11.140625" style="3062" customWidth="1"/>
    <col min="8213" max="8213" width="9.7109375" style="3062" customWidth="1"/>
    <col min="8214" max="8214" width="10.7109375" style="3062" customWidth="1"/>
    <col min="8215" max="8215" width="9.140625" style="3062"/>
    <col min="8216" max="8216" width="12.42578125" style="3062" customWidth="1"/>
    <col min="8217" max="8448" width="9.140625" style="3062"/>
    <col min="8449" max="8449" width="14.140625" style="3062" customWidth="1"/>
    <col min="8450" max="8451" width="10.85546875" style="3062" customWidth="1"/>
    <col min="8452" max="8452" width="12.42578125" style="3062" customWidth="1"/>
    <col min="8453" max="8453" width="10.85546875" style="3062" customWidth="1"/>
    <col min="8454" max="8454" width="11.7109375" style="3062" customWidth="1"/>
    <col min="8455" max="8455" width="10.85546875" style="3062" customWidth="1"/>
    <col min="8456" max="8456" width="12.28515625" style="3062" customWidth="1"/>
    <col min="8457" max="8457" width="10.85546875" style="3062" customWidth="1"/>
    <col min="8458" max="8458" width="12" style="3062" customWidth="1"/>
    <col min="8459" max="8459" width="10.85546875" style="3062" customWidth="1"/>
    <col min="8460" max="8460" width="11.28515625" style="3062" customWidth="1"/>
    <col min="8461" max="8461" width="10.85546875" style="3062" customWidth="1"/>
    <col min="8462" max="8462" width="12" style="3062" customWidth="1"/>
    <col min="8463" max="8464" width="11.28515625" style="3062" customWidth="1"/>
    <col min="8465" max="8465" width="9.140625" style="3062"/>
    <col min="8466" max="8466" width="11.140625" style="3062" customWidth="1"/>
    <col min="8467" max="8467" width="9.140625" style="3062"/>
    <col min="8468" max="8468" width="11.140625" style="3062" customWidth="1"/>
    <col min="8469" max="8469" width="9.7109375" style="3062" customWidth="1"/>
    <col min="8470" max="8470" width="10.7109375" style="3062" customWidth="1"/>
    <col min="8471" max="8471" width="9.140625" style="3062"/>
    <col min="8472" max="8472" width="12.42578125" style="3062" customWidth="1"/>
    <col min="8473" max="8704" width="9.140625" style="3062"/>
    <col min="8705" max="8705" width="14.140625" style="3062" customWidth="1"/>
    <col min="8706" max="8707" width="10.85546875" style="3062" customWidth="1"/>
    <col min="8708" max="8708" width="12.42578125" style="3062" customWidth="1"/>
    <col min="8709" max="8709" width="10.85546875" style="3062" customWidth="1"/>
    <col min="8710" max="8710" width="11.7109375" style="3062" customWidth="1"/>
    <col min="8711" max="8711" width="10.85546875" style="3062" customWidth="1"/>
    <col min="8712" max="8712" width="12.28515625" style="3062" customWidth="1"/>
    <col min="8713" max="8713" width="10.85546875" style="3062" customWidth="1"/>
    <col min="8714" max="8714" width="12" style="3062" customWidth="1"/>
    <col min="8715" max="8715" width="10.85546875" style="3062" customWidth="1"/>
    <col min="8716" max="8716" width="11.28515625" style="3062" customWidth="1"/>
    <col min="8717" max="8717" width="10.85546875" style="3062" customWidth="1"/>
    <col min="8718" max="8718" width="12" style="3062" customWidth="1"/>
    <col min="8719" max="8720" width="11.28515625" style="3062" customWidth="1"/>
    <col min="8721" max="8721" width="9.140625" style="3062"/>
    <col min="8722" max="8722" width="11.140625" style="3062" customWidth="1"/>
    <col min="8723" max="8723" width="9.140625" style="3062"/>
    <col min="8724" max="8724" width="11.140625" style="3062" customWidth="1"/>
    <col min="8725" max="8725" width="9.7109375" style="3062" customWidth="1"/>
    <col min="8726" max="8726" width="10.7109375" style="3062" customWidth="1"/>
    <col min="8727" max="8727" width="9.140625" style="3062"/>
    <col min="8728" max="8728" width="12.42578125" style="3062" customWidth="1"/>
    <col min="8729" max="8960" width="9.140625" style="3062"/>
    <col min="8961" max="8961" width="14.140625" style="3062" customWidth="1"/>
    <col min="8962" max="8963" width="10.85546875" style="3062" customWidth="1"/>
    <col min="8964" max="8964" width="12.42578125" style="3062" customWidth="1"/>
    <col min="8965" max="8965" width="10.85546875" style="3062" customWidth="1"/>
    <col min="8966" max="8966" width="11.7109375" style="3062" customWidth="1"/>
    <col min="8967" max="8967" width="10.85546875" style="3062" customWidth="1"/>
    <col min="8968" max="8968" width="12.28515625" style="3062" customWidth="1"/>
    <col min="8969" max="8969" width="10.85546875" style="3062" customWidth="1"/>
    <col min="8970" max="8970" width="12" style="3062" customWidth="1"/>
    <col min="8971" max="8971" width="10.85546875" style="3062" customWidth="1"/>
    <col min="8972" max="8972" width="11.28515625" style="3062" customWidth="1"/>
    <col min="8973" max="8973" width="10.85546875" style="3062" customWidth="1"/>
    <col min="8974" max="8974" width="12" style="3062" customWidth="1"/>
    <col min="8975" max="8976" width="11.28515625" style="3062" customWidth="1"/>
    <col min="8977" max="8977" width="9.140625" style="3062"/>
    <col min="8978" max="8978" width="11.140625" style="3062" customWidth="1"/>
    <col min="8979" max="8979" width="9.140625" style="3062"/>
    <col min="8980" max="8980" width="11.140625" style="3062" customWidth="1"/>
    <col min="8981" max="8981" width="9.7109375" style="3062" customWidth="1"/>
    <col min="8982" max="8982" width="10.7109375" style="3062" customWidth="1"/>
    <col min="8983" max="8983" width="9.140625" style="3062"/>
    <col min="8984" max="8984" width="12.42578125" style="3062" customWidth="1"/>
    <col min="8985" max="9216" width="9.140625" style="3062"/>
    <col min="9217" max="9217" width="14.140625" style="3062" customWidth="1"/>
    <col min="9218" max="9219" width="10.85546875" style="3062" customWidth="1"/>
    <col min="9220" max="9220" width="12.42578125" style="3062" customWidth="1"/>
    <col min="9221" max="9221" width="10.85546875" style="3062" customWidth="1"/>
    <col min="9222" max="9222" width="11.7109375" style="3062" customWidth="1"/>
    <col min="9223" max="9223" width="10.85546875" style="3062" customWidth="1"/>
    <col min="9224" max="9224" width="12.28515625" style="3062" customWidth="1"/>
    <col min="9225" max="9225" width="10.85546875" style="3062" customWidth="1"/>
    <col min="9226" max="9226" width="12" style="3062" customWidth="1"/>
    <col min="9227" max="9227" width="10.85546875" style="3062" customWidth="1"/>
    <col min="9228" max="9228" width="11.28515625" style="3062" customWidth="1"/>
    <col min="9229" max="9229" width="10.85546875" style="3062" customWidth="1"/>
    <col min="9230" max="9230" width="12" style="3062" customWidth="1"/>
    <col min="9231" max="9232" width="11.28515625" style="3062" customWidth="1"/>
    <col min="9233" max="9233" width="9.140625" style="3062"/>
    <col min="9234" max="9234" width="11.140625" style="3062" customWidth="1"/>
    <col min="9235" max="9235" width="9.140625" style="3062"/>
    <col min="9236" max="9236" width="11.140625" style="3062" customWidth="1"/>
    <col min="9237" max="9237" width="9.7109375" style="3062" customWidth="1"/>
    <col min="9238" max="9238" width="10.7109375" style="3062" customWidth="1"/>
    <col min="9239" max="9239" width="9.140625" style="3062"/>
    <col min="9240" max="9240" width="12.42578125" style="3062" customWidth="1"/>
    <col min="9241" max="9472" width="9.140625" style="3062"/>
    <col min="9473" max="9473" width="14.140625" style="3062" customWidth="1"/>
    <col min="9474" max="9475" width="10.85546875" style="3062" customWidth="1"/>
    <col min="9476" max="9476" width="12.42578125" style="3062" customWidth="1"/>
    <col min="9477" max="9477" width="10.85546875" style="3062" customWidth="1"/>
    <col min="9478" max="9478" width="11.7109375" style="3062" customWidth="1"/>
    <col min="9479" max="9479" width="10.85546875" style="3062" customWidth="1"/>
    <col min="9480" max="9480" width="12.28515625" style="3062" customWidth="1"/>
    <col min="9481" max="9481" width="10.85546875" style="3062" customWidth="1"/>
    <col min="9482" max="9482" width="12" style="3062" customWidth="1"/>
    <col min="9483" max="9483" width="10.85546875" style="3062" customWidth="1"/>
    <col min="9484" max="9484" width="11.28515625" style="3062" customWidth="1"/>
    <col min="9485" max="9485" width="10.85546875" style="3062" customWidth="1"/>
    <col min="9486" max="9486" width="12" style="3062" customWidth="1"/>
    <col min="9487" max="9488" width="11.28515625" style="3062" customWidth="1"/>
    <col min="9489" max="9489" width="9.140625" style="3062"/>
    <col min="9490" max="9490" width="11.140625" style="3062" customWidth="1"/>
    <col min="9491" max="9491" width="9.140625" style="3062"/>
    <col min="9492" max="9492" width="11.140625" style="3062" customWidth="1"/>
    <col min="9493" max="9493" width="9.7109375" style="3062" customWidth="1"/>
    <col min="9494" max="9494" width="10.7109375" style="3062" customWidth="1"/>
    <col min="9495" max="9495" width="9.140625" style="3062"/>
    <col min="9496" max="9496" width="12.42578125" style="3062" customWidth="1"/>
    <col min="9497" max="9728" width="9.140625" style="3062"/>
    <col min="9729" max="9729" width="14.140625" style="3062" customWidth="1"/>
    <col min="9730" max="9731" width="10.85546875" style="3062" customWidth="1"/>
    <col min="9732" max="9732" width="12.42578125" style="3062" customWidth="1"/>
    <col min="9733" max="9733" width="10.85546875" style="3062" customWidth="1"/>
    <col min="9734" max="9734" width="11.7109375" style="3062" customWidth="1"/>
    <col min="9735" max="9735" width="10.85546875" style="3062" customWidth="1"/>
    <col min="9736" max="9736" width="12.28515625" style="3062" customWidth="1"/>
    <col min="9737" max="9737" width="10.85546875" style="3062" customWidth="1"/>
    <col min="9738" max="9738" width="12" style="3062" customWidth="1"/>
    <col min="9739" max="9739" width="10.85546875" style="3062" customWidth="1"/>
    <col min="9740" max="9740" width="11.28515625" style="3062" customWidth="1"/>
    <col min="9741" max="9741" width="10.85546875" style="3062" customWidth="1"/>
    <col min="9742" max="9742" width="12" style="3062" customWidth="1"/>
    <col min="9743" max="9744" width="11.28515625" style="3062" customWidth="1"/>
    <col min="9745" max="9745" width="9.140625" style="3062"/>
    <col min="9746" max="9746" width="11.140625" style="3062" customWidth="1"/>
    <col min="9747" max="9747" width="9.140625" style="3062"/>
    <col min="9748" max="9748" width="11.140625" style="3062" customWidth="1"/>
    <col min="9749" max="9749" width="9.7109375" style="3062" customWidth="1"/>
    <col min="9750" max="9750" width="10.7109375" style="3062" customWidth="1"/>
    <col min="9751" max="9751" width="9.140625" style="3062"/>
    <col min="9752" max="9752" width="12.42578125" style="3062" customWidth="1"/>
    <col min="9753" max="9984" width="9.140625" style="3062"/>
    <col min="9985" max="9985" width="14.140625" style="3062" customWidth="1"/>
    <col min="9986" max="9987" width="10.85546875" style="3062" customWidth="1"/>
    <col min="9988" max="9988" width="12.42578125" style="3062" customWidth="1"/>
    <col min="9989" max="9989" width="10.85546875" style="3062" customWidth="1"/>
    <col min="9990" max="9990" width="11.7109375" style="3062" customWidth="1"/>
    <col min="9991" max="9991" width="10.85546875" style="3062" customWidth="1"/>
    <col min="9992" max="9992" width="12.28515625" style="3062" customWidth="1"/>
    <col min="9993" max="9993" width="10.85546875" style="3062" customWidth="1"/>
    <col min="9994" max="9994" width="12" style="3062" customWidth="1"/>
    <col min="9995" max="9995" width="10.85546875" style="3062" customWidth="1"/>
    <col min="9996" max="9996" width="11.28515625" style="3062" customWidth="1"/>
    <col min="9997" max="9997" width="10.85546875" style="3062" customWidth="1"/>
    <col min="9998" max="9998" width="12" style="3062" customWidth="1"/>
    <col min="9999" max="10000" width="11.28515625" style="3062" customWidth="1"/>
    <col min="10001" max="10001" width="9.140625" style="3062"/>
    <col min="10002" max="10002" width="11.140625" style="3062" customWidth="1"/>
    <col min="10003" max="10003" width="9.140625" style="3062"/>
    <col min="10004" max="10004" width="11.140625" style="3062" customWidth="1"/>
    <col min="10005" max="10005" width="9.7109375" style="3062" customWidth="1"/>
    <col min="10006" max="10006" width="10.7109375" style="3062" customWidth="1"/>
    <col min="10007" max="10007" width="9.140625" style="3062"/>
    <col min="10008" max="10008" width="12.42578125" style="3062" customWidth="1"/>
    <col min="10009" max="10240" width="9.140625" style="3062"/>
    <col min="10241" max="10241" width="14.140625" style="3062" customWidth="1"/>
    <col min="10242" max="10243" width="10.85546875" style="3062" customWidth="1"/>
    <col min="10244" max="10244" width="12.42578125" style="3062" customWidth="1"/>
    <col min="10245" max="10245" width="10.85546875" style="3062" customWidth="1"/>
    <col min="10246" max="10246" width="11.7109375" style="3062" customWidth="1"/>
    <col min="10247" max="10247" width="10.85546875" style="3062" customWidth="1"/>
    <col min="10248" max="10248" width="12.28515625" style="3062" customWidth="1"/>
    <col min="10249" max="10249" width="10.85546875" style="3062" customWidth="1"/>
    <col min="10250" max="10250" width="12" style="3062" customWidth="1"/>
    <col min="10251" max="10251" width="10.85546875" style="3062" customWidth="1"/>
    <col min="10252" max="10252" width="11.28515625" style="3062" customWidth="1"/>
    <col min="10253" max="10253" width="10.85546875" style="3062" customWidth="1"/>
    <col min="10254" max="10254" width="12" style="3062" customWidth="1"/>
    <col min="10255" max="10256" width="11.28515625" style="3062" customWidth="1"/>
    <col min="10257" max="10257" width="9.140625" style="3062"/>
    <col min="10258" max="10258" width="11.140625" style="3062" customWidth="1"/>
    <col min="10259" max="10259" width="9.140625" style="3062"/>
    <col min="10260" max="10260" width="11.140625" style="3062" customWidth="1"/>
    <col min="10261" max="10261" width="9.7109375" style="3062" customWidth="1"/>
    <col min="10262" max="10262" width="10.7109375" style="3062" customWidth="1"/>
    <col min="10263" max="10263" width="9.140625" style="3062"/>
    <col min="10264" max="10264" width="12.42578125" style="3062" customWidth="1"/>
    <col min="10265" max="10496" width="9.140625" style="3062"/>
    <col min="10497" max="10497" width="14.140625" style="3062" customWidth="1"/>
    <col min="10498" max="10499" width="10.85546875" style="3062" customWidth="1"/>
    <col min="10500" max="10500" width="12.42578125" style="3062" customWidth="1"/>
    <col min="10501" max="10501" width="10.85546875" style="3062" customWidth="1"/>
    <col min="10502" max="10502" width="11.7109375" style="3062" customWidth="1"/>
    <col min="10503" max="10503" width="10.85546875" style="3062" customWidth="1"/>
    <col min="10504" max="10504" width="12.28515625" style="3062" customWidth="1"/>
    <col min="10505" max="10505" width="10.85546875" style="3062" customWidth="1"/>
    <col min="10506" max="10506" width="12" style="3062" customWidth="1"/>
    <col min="10507" max="10507" width="10.85546875" style="3062" customWidth="1"/>
    <col min="10508" max="10508" width="11.28515625" style="3062" customWidth="1"/>
    <col min="10509" max="10509" width="10.85546875" style="3062" customWidth="1"/>
    <col min="10510" max="10510" width="12" style="3062" customWidth="1"/>
    <col min="10511" max="10512" width="11.28515625" style="3062" customWidth="1"/>
    <col min="10513" max="10513" width="9.140625" style="3062"/>
    <col min="10514" max="10514" width="11.140625" style="3062" customWidth="1"/>
    <col min="10515" max="10515" width="9.140625" style="3062"/>
    <col min="10516" max="10516" width="11.140625" style="3062" customWidth="1"/>
    <col min="10517" max="10517" width="9.7109375" style="3062" customWidth="1"/>
    <col min="10518" max="10518" width="10.7109375" style="3062" customWidth="1"/>
    <col min="10519" max="10519" width="9.140625" style="3062"/>
    <col min="10520" max="10520" width="12.42578125" style="3062" customWidth="1"/>
    <col min="10521" max="10752" width="9.140625" style="3062"/>
    <col min="10753" max="10753" width="14.140625" style="3062" customWidth="1"/>
    <col min="10754" max="10755" width="10.85546875" style="3062" customWidth="1"/>
    <col min="10756" max="10756" width="12.42578125" style="3062" customWidth="1"/>
    <col min="10757" max="10757" width="10.85546875" style="3062" customWidth="1"/>
    <col min="10758" max="10758" width="11.7109375" style="3062" customWidth="1"/>
    <col min="10759" max="10759" width="10.85546875" style="3062" customWidth="1"/>
    <col min="10760" max="10760" width="12.28515625" style="3062" customWidth="1"/>
    <col min="10761" max="10761" width="10.85546875" style="3062" customWidth="1"/>
    <col min="10762" max="10762" width="12" style="3062" customWidth="1"/>
    <col min="10763" max="10763" width="10.85546875" style="3062" customWidth="1"/>
    <col min="10764" max="10764" width="11.28515625" style="3062" customWidth="1"/>
    <col min="10765" max="10765" width="10.85546875" style="3062" customWidth="1"/>
    <col min="10766" max="10766" width="12" style="3062" customWidth="1"/>
    <col min="10767" max="10768" width="11.28515625" style="3062" customWidth="1"/>
    <col min="10769" max="10769" width="9.140625" style="3062"/>
    <col min="10770" max="10770" width="11.140625" style="3062" customWidth="1"/>
    <col min="10771" max="10771" width="9.140625" style="3062"/>
    <col min="10772" max="10772" width="11.140625" style="3062" customWidth="1"/>
    <col min="10773" max="10773" width="9.7109375" style="3062" customWidth="1"/>
    <col min="10774" max="10774" width="10.7109375" style="3062" customWidth="1"/>
    <col min="10775" max="10775" width="9.140625" style="3062"/>
    <col min="10776" max="10776" width="12.42578125" style="3062" customWidth="1"/>
    <col min="10777" max="11008" width="9.140625" style="3062"/>
    <col min="11009" max="11009" width="14.140625" style="3062" customWidth="1"/>
    <col min="11010" max="11011" width="10.85546875" style="3062" customWidth="1"/>
    <col min="11012" max="11012" width="12.42578125" style="3062" customWidth="1"/>
    <col min="11013" max="11013" width="10.85546875" style="3062" customWidth="1"/>
    <col min="11014" max="11014" width="11.7109375" style="3062" customWidth="1"/>
    <col min="11015" max="11015" width="10.85546875" style="3062" customWidth="1"/>
    <col min="11016" max="11016" width="12.28515625" style="3062" customWidth="1"/>
    <col min="11017" max="11017" width="10.85546875" style="3062" customWidth="1"/>
    <col min="11018" max="11018" width="12" style="3062" customWidth="1"/>
    <col min="11019" max="11019" width="10.85546875" style="3062" customWidth="1"/>
    <col min="11020" max="11020" width="11.28515625" style="3062" customWidth="1"/>
    <col min="11021" max="11021" width="10.85546875" style="3062" customWidth="1"/>
    <col min="11022" max="11022" width="12" style="3062" customWidth="1"/>
    <col min="11023" max="11024" width="11.28515625" style="3062" customWidth="1"/>
    <col min="11025" max="11025" width="9.140625" style="3062"/>
    <col min="11026" max="11026" width="11.140625" style="3062" customWidth="1"/>
    <col min="11027" max="11027" width="9.140625" style="3062"/>
    <col min="11028" max="11028" width="11.140625" style="3062" customWidth="1"/>
    <col min="11029" max="11029" width="9.7109375" style="3062" customWidth="1"/>
    <col min="11030" max="11030" width="10.7109375" style="3062" customWidth="1"/>
    <col min="11031" max="11031" width="9.140625" style="3062"/>
    <col min="11032" max="11032" width="12.42578125" style="3062" customWidth="1"/>
    <col min="11033" max="11264" width="9.140625" style="3062"/>
    <col min="11265" max="11265" width="14.140625" style="3062" customWidth="1"/>
    <col min="11266" max="11267" width="10.85546875" style="3062" customWidth="1"/>
    <col min="11268" max="11268" width="12.42578125" style="3062" customWidth="1"/>
    <col min="11269" max="11269" width="10.85546875" style="3062" customWidth="1"/>
    <col min="11270" max="11270" width="11.7109375" style="3062" customWidth="1"/>
    <col min="11271" max="11271" width="10.85546875" style="3062" customWidth="1"/>
    <col min="11272" max="11272" width="12.28515625" style="3062" customWidth="1"/>
    <col min="11273" max="11273" width="10.85546875" style="3062" customWidth="1"/>
    <col min="11274" max="11274" width="12" style="3062" customWidth="1"/>
    <col min="11275" max="11275" width="10.85546875" style="3062" customWidth="1"/>
    <col min="11276" max="11276" width="11.28515625" style="3062" customWidth="1"/>
    <col min="11277" max="11277" width="10.85546875" style="3062" customWidth="1"/>
    <col min="11278" max="11278" width="12" style="3062" customWidth="1"/>
    <col min="11279" max="11280" width="11.28515625" style="3062" customWidth="1"/>
    <col min="11281" max="11281" width="9.140625" style="3062"/>
    <col min="11282" max="11282" width="11.140625" style="3062" customWidth="1"/>
    <col min="11283" max="11283" width="9.140625" style="3062"/>
    <col min="11284" max="11284" width="11.140625" style="3062" customWidth="1"/>
    <col min="11285" max="11285" width="9.7109375" style="3062" customWidth="1"/>
    <col min="11286" max="11286" width="10.7109375" style="3062" customWidth="1"/>
    <col min="11287" max="11287" width="9.140625" style="3062"/>
    <col min="11288" max="11288" width="12.42578125" style="3062" customWidth="1"/>
    <col min="11289" max="11520" width="9.140625" style="3062"/>
    <col min="11521" max="11521" width="14.140625" style="3062" customWidth="1"/>
    <col min="11522" max="11523" width="10.85546875" style="3062" customWidth="1"/>
    <col min="11524" max="11524" width="12.42578125" style="3062" customWidth="1"/>
    <col min="11525" max="11525" width="10.85546875" style="3062" customWidth="1"/>
    <col min="11526" max="11526" width="11.7109375" style="3062" customWidth="1"/>
    <col min="11527" max="11527" width="10.85546875" style="3062" customWidth="1"/>
    <col min="11528" max="11528" width="12.28515625" style="3062" customWidth="1"/>
    <col min="11529" max="11529" width="10.85546875" style="3062" customWidth="1"/>
    <col min="11530" max="11530" width="12" style="3062" customWidth="1"/>
    <col min="11531" max="11531" width="10.85546875" style="3062" customWidth="1"/>
    <col min="11532" max="11532" width="11.28515625" style="3062" customWidth="1"/>
    <col min="11533" max="11533" width="10.85546875" style="3062" customWidth="1"/>
    <col min="11534" max="11534" width="12" style="3062" customWidth="1"/>
    <col min="11535" max="11536" width="11.28515625" style="3062" customWidth="1"/>
    <col min="11537" max="11537" width="9.140625" style="3062"/>
    <col min="11538" max="11538" width="11.140625" style="3062" customWidth="1"/>
    <col min="11539" max="11539" width="9.140625" style="3062"/>
    <col min="11540" max="11540" width="11.140625" style="3062" customWidth="1"/>
    <col min="11541" max="11541" width="9.7109375" style="3062" customWidth="1"/>
    <col min="11542" max="11542" width="10.7109375" style="3062" customWidth="1"/>
    <col min="11543" max="11543" width="9.140625" style="3062"/>
    <col min="11544" max="11544" width="12.42578125" style="3062" customWidth="1"/>
    <col min="11545" max="11776" width="9.140625" style="3062"/>
    <col min="11777" max="11777" width="14.140625" style="3062" customWidth="1"/>
    <col min="11778" max="11779" width="10.85546875" style="3062" customWidth="1"/>
    <col min="11780" max="11780" width="12.42578125" style="3062" customWidth="1"/>
    <col min="11781" max="11781" width="10.85546875" style="3062" customWidth="1"/>
    <col min="11782" max="11782" width="11.7109375" style="3062" customWidth="1"/>
    <col min="11783" max="11783" width="10.85546875" style="3062" customWidth="1"/>
    <col min="11784" max="11784" width="12.28515625" style="3062" customWidth="1"/>
    <col min="11785" max="11785" width="10.85546875" style="3062" customWidth="1"/>
    <col min="11786" max="11786" width="12" style="3062" customWidth="1"/>
    <col min="11787" max="11787" width="10.85546875" style="3062" customWidth="1"/>
    <col min="11788" max="11788" width="11.28515625" style="3062" customWidth="1"/>
    <col min="11789" max="11789" width="10.85546875" style="3062" customWidth="1"/>
    <col min="11790" max="11790" width="12" style="3062" customWidth="1"/>
    <col min="11791" max="11792" width="11.28515625" style="3062" customWidth="1"/>
    <col min="11793" max="11793" width="9.140625" style="3062"/>
    <col min="11794" max="11794" width="11.140625" style="3062" customWidth="1"/>
    <col min="11795" max="11795" width="9.140625" style="3062"/>
    <col min="11796" max="11796" width="11.140625" style="3062" customWidth="1"/>
    <col min="11797" max="11797" width="9.7109375" style="3062" customWidth="1"/>
    <col min="11798" max="11798" width="10.7109375" style="3062" customWidth="1"/>
    <col min="11799" max="11799" width="9.140625" style="3062"/>
    <col min="11800" max="11800" width="12.42578125" style="3062" customWidth="1"/>
    <col min="11801" max="12032" width="9.140625" style="3062"/>
    <col min="12033" max="12033" width="14.140625" style="3062" customWidth="1"/>
    <col min="12034" max="12035" width="10.85546875" style="3062" customWidth="1"/>
    <col min="12036" max="12036" width="12.42578125" style="3062" customWidth="1"/>
    <col min="12037" max="12037" width="10.85546875" style="3062" customWidth="1"/>
    <col min="12038" max="12038" width="11.7109375" style="3062" customWidth="1"/>
    <col min="12039" max="12039" width="10.85546875" style="3062" customWidth="1"/>
    <col min="12040" max="12040" width="12.28515625" style="3062" customWidth="1"/>
    <col min="12041" max="12041" width="10.85546875" style="3062" customWidth="1"/>
    <col min="12042" max="12042" width="12" style="3062" customWidth="1"/>
    <col min="12043" max="12043" width="10.85546875" style="3062" customWidth="1"/>
    <col min="12044" max="12044" width="11.28515625" style="3062" customWidth="1"/>
    <col min="12045" max="12045" width="10.85546875" style="3062" customWidth="1"/>
    <col min="12046" max="12046" width="12" style="3062" customWidth="1"/>
    <col min="12047" max="12048" width="11.28515625" style="3062" customWidth="1"/>
    <col min="12049" max="12049" width="9.140625" style="3062"/>
    <col min="12050" max="12050" width="11.140625" style="3062" customWidth="1"/>
    <col min="12051" max="12051" width="9.140625" style="3062"/>
    <col min="12052" max="12052" width="11.140625" style="3062" customWidth="1"/>
    <col min="12053" max="12053" width="9.7109375" style="3062" customWidth="1"/>
    <col min="12054" max="12054" width="10.7109375" style="3062" customWidth="1"/>
    <col min="12055" max="12055" width="9.140625" style="3062"/>
    <col min="12056" max="12056" width="12.42578125" style="3062" customWidth="1"/>
    <col min="12057" max="12288" width="9.140625" style="3062"/>
    <col min="12289" max="12289" width="14.140625" style="3062" customWidth="1"/>
    <col min="12290" max="12291" width="10.85546875" style="3062" customWidth="1"/>
    <col min="12292" max="12292" width="12.42578125" style="3062" customWidth="1"/>
    <col min="12293" max="12293" width="10.85546875" style="3062" customWidth="1"/>
    <col min="12294" max="12294" width="11.7109375" style="3062" customWidth="1"/>
    <col min="12295" max="12295" width="10.85546875" style="3062" customWidth="1"/>
    <col min="12296" max="12296" width="12.28515625" style="3062" customWidth="1"/>
    <col min="12297" max="12297" width="10.85546875" style="3062" customWidth="1"/>
    <col min="12298" max="12298" width="12" style="3062" customWidth="1"/>
    <col min="12299" max="12299" width="10.85546875" style="3062" customWidth="1"/>
    <col min="12300" max="12300" width="11.28515625" style="3062" customWidth="1"/>
    <col min="12301" max="12301" width="10.85546875" style="3062" customWidth="1"/>
    <col min="12302" max="12302" width="12" style="3062" customWidth="1"/>
    <col min="12303" max="12304" width="11.28515625" style="3062" customWidth="1"/>
    <col min="12305" max="12305" width="9.140625" style="3062"/>
    <col min="12306" max="12306" width="11.140625" style="3062" customWidth="1"/>
    <col min="12307" max="12307" width="9.140625" style="3062"/>
    <col min="12308" max="12308" width="11.140625" style="3062" customWidth="1"/>
    <col min="12309" max="12309" width="9.7109375" style="3062" customWidth="1"/>
    <col min="12310" max="12310" width="10.7109375" style="3062" customWidth="1"/>
    <col min="12311" max="12311" width="9.140625" style="3062"/>
    <col min="12312" max="12312" width="12.42578125" style="3062" customWidth="1"/>
    <col min="12313" max="12544" width="9.140625" style="3062"/>
    <col min="12545" max="12545" width="14.140625" style="3062" customWidth="1"/>
    <col min="12546" max="12547" width="10.85546875" style="3062" customWidth="1"/>
    <col min="12548" max="12548" width="12.42578125" style="3062" customWidth="1"/>
    <col min="12549" max="12549" width="10.85546875" style="3062" customWidth="1"/>
    <col min="12550" max="12550" width="11.7109375" style="3062" customWidth="1"/>
    <col min="12551" max="12551" width="10.85546875" style="3062" customWidth="1"/>
    <col min="12552" max="12552" width="12.28515625" style="3062" customWidth="1"/>
    <col min="12553" max="12553" width="10.85546875" style="3062" customWidth="1"/>
    <col min="12554" max="12554" width="12" style="3062" customWidth="1"/>
    <col min="12555" max="12555" width="10.85546875" style="3062" customWidth="1"/>
    <col min="12556" max="12556" width="11.28515625" style="3062" customWidth="1"/>
    <col min="12557" max="12557" width="10.85546875" style="3062" customWidth="1"/>
    <col min="12558" max="12558" width="12" style="3062" customWidth="1"/>
    <col min="12559" max="12560" width="11.28515625" style="3062" customWidth="1"/>
    <col min="12561" max="12561" width="9.140625" style="3062"/>
    <col min="12562" max="12562" width="11.140625" style="3062" customWidth="1"/>
    <col min="12563" max="12563" width="9.140625" style="3062"/>
    <col min="12564" max="12564" width="11.140625" style="3062" customWidth="1"/>
    <col min="12565" max="12565" width="9.7109375" style="3062" customWidth="1"/>
    <col min="12566" max="12566" width="10.7109375" style="3062" customWidth="1"/>
    <col min="12567" max="12567" width="9.140625" style="3062"/>
    <col min="12568" max="12568" width="12.42578125" style="3062" customWidth="1"/>
    <col min="12569" max="12800" width="9.140625" style="3062"/>
    <col min="12801" max="12801" width="14.140625" style="3062" customWidth="1"/>
    <col min="12802" max="12803" width="10.85546875" style="3062" customWidth="1"/>
    <col min="12804" max="12804" width="12.42578125" style="3062" customWidth="1"/>
    <col min="12805" max="12805" width="10.85546875" style="3062" customWidth="1"/>
    <col min="12806" max="12806" width="11.7109375" style="3062" customWidth="1"/>
    <col min="12807" max="12807" width="10.85546875" style="3062" customWidth="1"/>
    <col min="12808" max="12808" width="12.28515625" style="3062" customWidth="1"/>
    <col min="12809" max="12809" width="10.85546875" style="3062" customWidth="1"/>
    <col min="12810" max="12810" width="12" style="3062" customWidth="1"/>
    <col min="12811" max="12811" width="10.85546875" style="3062" customWidth="1"/>
    <col min="12812" max="12812" width="11.28515625" style="3062" customWidth="1"/>
    <col min="12813" max="12813" width="10.85546875" style="3062" customWidth="1"/>
    <col min="12814" max="12814" width="12" style="3062" customWidth="1"/>
    <col min="12815" max="12816" width="11.28515625" style="3062" customWidth="1"/>
    <col min="12817" max="12817" width="9.140625" style="3062"/>
    <col min="12818" max="12818" width="11.140625" style="3062" customWidth="1"/>
    <col min="12819" max="12819" width="9.140625" style="3062"/>
    <col min="12820" max="12820" width="11.140625" style="3062" customWidth="1"/>
    <col min="12821" max="12821" width="9.7109375" style="3062" customWidth="1"/>
    <col min="12822" max="12822" width="10.7109375" style="3062" customWidth="1"/>
    <col min="12823" max="12823" width="9.140625" style="3062"/>
    <col min="12824" max="12824" width="12.42578125" style="3062" customWidth="1"/>
    <col min="12825" max="13056" width="9.140625" style="3062"/>
    <col min="13057" max="13057" width="14.140625" style="3062" customWidth="1"/>
    <col min="13058" max="13059" width="10.85546875" style="3062" customWidth="1"/>
    <col min="13060" max="13060" width="12.42578125" style="3062" customWidth="1"/>
    <col min="13061" max="13061" width="10.85546875" style="3062" customWidth="1"/>
    <col min="13062" max="13062" width="11.7109375" style="3062" customWidth="1"/>
    <col min="13063" max="13063" width="10.85546875" style="3062" customWidth="1"/>
    <col min="13064" max="13064" width="12.28515625" style="3062" customWidth="1"/>
    <col min="13065" max="13065" width="10.85546875" style="3062" customWidth="1"/>
    <col min="13066" max="13066" width="12" style="3062" customWidth="1"/>
    <col min="13067" max="13067" width="10.85546875" style="3062" customWidth="1"/>
    <col min="13068" max="13068" width="11.28515625" style="3062" customWidth="1"/>
    <col min="13069" max="13069" width="10.85546875" style="3062" customWidth="1"/>
    <col min="13070" max="13070" width="12" style="3062" customWidth="1"/>
    <col min="13071" max="13072" width="11.28515625" style="3062" customWidth="1"/>
    <col min="13073" max="13073" width="9.140625" style="3062"/>
    <col min="13074" max="13074" width="11.140625" style="3062" customWidth="1"/>
    <col min="13075" max="13075" width="9.140625" style="3062"/>
    <col min="13076" max="13076" width="11.140625" style="3062" customWidth="1"/>
    <col min="13077" max="13077" width="9.7109375" style="3062" customWidth="1"/>
    <col min="13078" max="13078" width="10.7109375" style="3062" customWidth="1"/>
    <col min="13079" max="13079" width="9.140625" style="3062"/>
    <col min="13080" max="13080" width="12.42578125" style="3062" customWidth="1"/>
    <col min="13081" max="13312" width="9.140625" style="3062"/>
    <col min="13313" max="13313" width="14.140625" style="3062" customWidth="1"/>
    <col min="13314" max="13315" width="10.85546875" style="3062" customWidth="1"/>
    <col min="13316" max="13316" width="12.42578125" style="3062" customWidth="1"/>
    <col min="13317" max="13317" width="10.85546875" style="3062" customWidth="1"/>
    <col min="13318" max="13318" width="11.7109375" style="3062" customWidth="1"/>
    <col min="13319" max="13319" width="10.85546875" style="3062" customWidth="1"/>
    <col min="13320" max="13320" width="12.28515625" style="3062" customWidth="1"/>
    <col min="13321" max="13321" width="10.85546875" style="3062" customWidth="1"/>
    <col min="13322" max="13322" width="12" style="3062" customWidth="1"/>
    <col min="13323" max="13323" width="10.85546875" style="3062" customWidth="1"/>
    <col min="13324" max="13324" width="11.28515625" style="3062" customWidth="1"/>
    <col min="13325" max="13325" width="10.85546875" style="3062" customWidth="1"/>
    <col min="13326" max="13326" width="12" style="3062" customWidth="1"/>
    <col min="13327" max="13328" width="11.28515625" style="3062" customWidth="1"/>
    <col min="13329" max="13329" width="9.140625" style="3062"/>
    <col min="13330" max="13330" width="11.140625" style="3062" customWidth="1"/>
    <col min="13331" max="13331" width="9.140625" style="3062"/>
    <col min="13332" max="13332" width="11.140625" style="3062" customWidth="1"/>
    <col min="13333" max="13333" width="9.7109375" style="3062" customWidth="1"/>
    <col min="13334" max="13334" width="10.7109375" style="3062" customWidth="1"/>
    <col min="13335" max="13335" width="9.140625" style="3062"/>
    <col min="13336" max="13336" width="12.42578125" style="3062" customWidth="1"/>
    <col min="13337" max="13568" width="9.140625" style="3062"/>
    <col min="13569" max="13569" width="14.140625" style="3062" customWidth="1"/>
    <col min="13570" max="13571" width="10.85546875" style="3062" customWidth="1"/>
    <col min="13572" max="13572" width="12.42578125" style="3062" customWidth="1"/>
    <col min="13573" max="13573" width="10.85546875" style="3062" customWidth="1"/>
    <col min="13574" max="13574" width="11.7109375" style="3062" customWidth="1"/>
    <col min="13575" max="13575" width="10.85546875" style="3062" customWidth="1"/>
    <col min="13576" max="13576" width="12.28515625" style="3062" customWidth="1"/>
    <col min="13577" max="13577" width="10.85546875" style="3062" customWidth="1"/>
    <col min="13578" max="13578" width="12" style="3062" customWidth="1"/>
    <col min="13579" max="13579" width="10.85546875" style="3062" customWidth="1"/>
    <col min="13580" max="13580" width="11.28515625" style="3062" customWidth="1"/>
    <col min="13581" max="13581" width="10.85546875" style="3062" customWidth="1"/>
    <col min="13582" max="13582" width="12" style="3062" customWidth="1"/>
    <col min="13583" max="13584" width="11.28515625" style="3062" customWidth="1"/>
    <col min="13585" max="13585" width="9.140625" style="3062"/>
    <col min="13586" max="13586" width="11.140625" style="3062" customWidth="1"/>
    <col min="13587" max="13587" width="9.140625" style="3062"/>
    <col min="13588" max="13588" width="11.140625" style="3062" customWidth="1"/>
    <col min="13589" max="13589" width="9.7109375" style="3062" customWidth="1"/>
    <col min="13590" max="13590" width="10.7109375" style="3062" customWidth="1"/>
    <col min="13591" max="13591" width="9.140625" style="3062"/>
    <col min="13592" max="13592" width="12.42578125" style="3062" customWidth="1"/>
    <col min="13593" max="13824" width="9.140625" style="3062"/>
    <col min="13825" max="13825" width="14.140625" style="3062" customWidth="1"/>
    <col min="13826" max="13827" width="10.85546875" style="3062" customWidth="1"/>
    <col min="13828" max="13828" width="12.42578125" style="3062" customWidth="1"/>
    <col min="13829" max="13829" width="10.85546875" style="3062" customWidth="1"/>
    <col min="13830" max="13830" width="11.7109375" style="3062" customWidth="1"/>
    <col min="13831" max="13831" width="10.85546875" style="3062" customWidth="1"/>
    <col min="13832" max="13832" width="12.28515625" style="3062" customWidth="1"/>
    <col min="13833" max="13833" width="10.85546875" style="3062" customWidth="1"/>
    <col min="13834" max="13834" width="12" style="3062" customWidth="1"/>
    <col min="13835" max="13835" width="10.85546875" style="3062" customWidth="1"/>
    <col min="13836" max="13836" width="11.28515625" style="3062" customWidth="1"/>
    <col min="13837" max="13837" width="10.85546875" style="3062" customWidth="1"/>
    <col min="13838" max="13838" width="12" style="3062" customWidth="1"/>
    <col min="13839" max="13840" width="11.28515625" style="3062" customWidth="1"/>
    <col min="13841" max="13841" width="9.140625" style="3062"/>
    <col min="13842" max="13842" width="11.140625" style="3062" customWidth="1"/>
    <col min="13843" max="13843" width="9.140625" style="3062"/>
    <col min="13844" max="13844" width="11.140625" style="3062" customWidth="1"/>
    <col min="13845" max="13845" width="9.7109375" style="3062" customWidth="1"/>
    <col min="13846" max="13846" width="10.7109375" style="3062" customWidth="1"/>
    <col min="13847" max="13847" width="9.140625" style="3062"/>
    <col min="13848" max="13848" width="12.42578125" style="3062" customWidth="1"/>
    <col min="13849" max="14080" width="9.140625" style="3062"/>
    <col min="14081" max="14081" width="14.140625" style="3062" customWidth="1"/>
    <col min="14082" max="14083" width="10.85546875" style="3062" customWidth="1"/>
    <col min="14084" max="14084" width="12.42578125" style="3062" customWidth="1"/>
    <col min="14085" max="14085" width="10.85546875" style="3062" customWidth="1"/>
    <col min="14086" max="14086" width="11.7109375" style="3062" customWidth="1"/>
    <col min="14087" max="14087" width="10.85546875" style="3062" customWidth="1"/>
    <col min="14088" max="14088" width="12.28515625" style="3062" customWidth="1"/>
    <col min="14089" max="14089" width="10.85546875" style="3062" customWidth="1"/>
    <col min="14090" max="14090" width="12" style="3062" customWidth="1"/>
    <col min="14091" max="14091" width="10.85546875" style="3062" customWidth="1"/>
    <col min="14092" max="14092" width="11.28515625" style="3062" customWidth="1"/>
    <col min="14093" max="14093" width="10.85546875" style="3062" customWidth="1"/>
    <col min="14094" max="14094" width="12" style="3062" customWidth="1"/>
    <col min="14095" max="14096" width="11.28515625" style="3062" customWidth="1"/>
    <col min="14097" max="14097" width="9.140625" style="3062"/>
    <col min="14098" max="14098" width="11.140625" style="3062" customWidth="1"/>
    <col min="14099" max="14099" width="9.140625" style="3062"/>
    <col min="14100" max="14100" width="11.140625" style="3062" customWidth="1"/>
    <col min="14101" max="14101" width="9.7109375" style="3062" customWidth="1"/>
    <col min="14102" max="14102" width="10.7109375" style="3062" customWidth="1"/>
    <col min="14103" max="14103" width="9.140625" style="3062"/>
    <col min="14104" max="14104" width="12.42578125" style="3062" customWidth="1"/>
    <col min="14105" max="14336" width="9.140625" style="3062"/>
    <col min="14337" max="14337" width="14.140625" style="3062" customWidth="1"/>
    <col min="14338" max="14339" width="10.85546875" style="3062" customWidth="1"/>
    <col min="14340" max="14340" width="12.42578125" style="3062" customWidth="1"/>
    <col min="14341" max="14341" width="10.85546875" style="3062" customWidth="1"/>
    <col min="14342" max="14342" width="11.7109375" style="3062" customWidth="1"/>
    <col min="14343" max="14343" width="10.85546875" style="3062" customWidth="1"/>
    <col min="14344" max="14344" width="12.28515625" style="3062" customWidth="1"/>
    <col min="14345" max="14345" width="10.85546875" style="3062" customWidth="1"/>
    <col min="14346" max="14346" width="12" style="3062" customWidth="1"/>
    <col min="14347" max="14347" width="10.85546875" style="3062" customWidth="1"/>
    <col min="14348" max="14348" width="11.28515625" style="3062" customWidth="1"/>
    <col min="14349" max="14349" width="10.85546875" style="3062" customWidth="1"/>
    <col min="14350" max="14350" width="12" style="3062" customWidth="1"/>
    <col min="14351" max="14352" width="11.28515625" style="3062" customWidth="1"/>
    <col min="14353" max="14353" width="9.140625" style="3062"/>
    <col min="14354" max="14354" width="11.140625" style="3062" customWidth="1"/>
    <col min="14355" max="14355" width="9.140625" style="3062"/>
    <col min="14356" max="14356" width="11.140625" style="3062" customWidth="1"/>
    <col min="14357" max="14357" width="9.7109375" style="3062" customWidth="1"/>
    <col min="14358" max="14358" width="10.7109375" style="3062" customWidth="1"/>
    <col min="14359" max="14359" width="9.140625" style="3062"/>
    <col min="14360" max="14360" width="12.42578125" style="3062" customWidth="1"/>
    <col min="14361" max="14592" width="9.140625" style="3062"/>
    <col min="14593" max="14593" width="14.140625" style="3062" customWidth="1"/>
    <col min="14594" max="14595" width="10.85546875" style="3062" customWidth="1"/>
    <col min="14596" max="14596" width="12.42578125" style="3062" customWidth="1"/>
    <col min="14597" max="14597" width="10.85546875" style="3062" customWidth="1"/>
    <col min="14598" max="14598" width="11.7109375" style="3062" customWidth="1"/>
    <col min="14599" max="14599" width="10.85546875" style="3062" customWidth="1"/>
    <col min="14600" max="14600" width="12.28515625" style="3062" customWidth="1"/>
    <col min="14601" max="14601" width="10.85546875" style="3062" customWidth="1"/>
    <col min="14602" max="14602" width="12" style="3062" customWidth="1"/>
    <col min="14603" max="14603" width="10.85546875" style="3062" customWidth="1"/>
    <col min="14604" max="14604" width="11.28515625" style="3062" customWidth="1"/>
    <col min="14605" max="14605" width="10.85546875" style="3062" customWidth="1"/>
    <col min="14606" max="14606" width="12" style="3062" customWidth="1"/>
    <col min="14607" max="14608" width="11.28515625" style="3062" customWidth="1"/>
    <col min="14609" max="14609" width="9.140625" style="3062"/>
    <col min="14610" max="14610" width="11.140625" style="3062" customWidth="1"/>
    <col min="14611" max="14611" width="9.140625" style="3062"/>
    <col min="14612" max="14612" width="11.140625" style="3062" customWidth="1"/>
    <col min="14613" max="14613" width="9.7109375" style="3062" customWidth="1"/>
    <col min="14614" max="14614" width="10.7109375" style="3062" customWidth="1"/>
    <col min="14615" max="14615" width="9.140625" style="3062"/>
    <col min="14616" max="14616" width="12.42578125" style="3062" customWidth="1"/>
    <col min="14617" max="14848" width="9.140625" style="3062"/>
    <col min="14849" max="14849" width="14.140625" style="3062" customWidth="1"/>
    <col min="14850" max="14851" width="10.85546875" style="3062" customWidth="1"/>
    <col min="14852" max="14852" width="12.42578125" style="3062" customWidth="1"/>
    <col min="14853" max="14853" width="10.85546875" style="3062" customWidth="1"/>
    <col min="14854" max="14854" width="11.7109375" style="3062" customWidth="1"/>
    <col min="14855" max="14855" width="10.85546875" style="3062" customWidth="1"/>
    <col min="14856" max="14856" width="12.28515625" style="3062" customWidth="1"/>
    <col min="14857" max="14857" width="10.85546875" style="3062" customWidth="1"/>
    <col min="14858" max="14858" width="12" style="3062" customWidth="1"/>
    <col min="14859" max="14859" width="10.85546875" style="3062" customWidth="1"/>
    <col min="14860" max="14860" width="11.28515625" style="3062" customWidth="1"/>
    <col min="14861" max="14861" width="10.85546875" style="3062" customWidth="1"/>
    <col min="14862" max="14862" width="12" style="3062" customWidth="1"/>
    <col min="14863" max="14864" width="11.28515625" style="3062" customWidth="1"/>
    <col min="14865" max="14865" width="9.140625" style="3062"/>
    <col min="14866" max="14866" width="11.140625" style="3062" customWidth="1"/>
    <col min="14867" max="14867" width="9.140625" style="3062"/>
    <col min="14868" max="14868" width="11.140625" style="3062" customWidth="1"/>
    <col min="14869" max="14869" width="9.7109375" style="3062" customWidth="1"/>
    <col min="14870" max="14870" width="10.7109375" style="3062" customWidth="1"/>
    <col min="14871" max="14871" width="9.140625" style="3062"/>
    <col min="14872" max="14872" width="12.42578125" style="3062" customWidth="1"/>
    <col min="14873" max="15104" width="9.140625" style="3062"/>
    <col min="15105" max="15105" width="14.140625" style="3062" customWidth="1"/>
    <col min="15106" max="15107" width="10.85546875" style="3062" customWidth="1"/>
    <col min="15108" max="15108" width="12.42578125" style="3062" customWidth="1"/>
    <col min="15109" max="15109" width="10.85546875" style="3062" customWidth="1"/>
    <col min="15110" max="15110" width="11.7109375" style="3062" customWidth="1"/>
    <col min="15111" max="15111" width="10.85546875" style="3062" customWidth="1"/>
    <col min="15112" max="15112" width="12.28515625" style="3062" customWidth="1"/>
    <col min="15113" max="15113" width="10.85546875" style="3062" customWidth="1"/>
    <col min="15114" max="15114" width="12" style="3062" customWidth="1"/>
    <col min="15115" max="15115" width="10.85546875" style="3062" customWidth="1"/>
    <col min="15116" max="15116" width="11.28515625" style="3062" customWidth="1"/>
    <col min="15117" max="15117" width="10.85546875" style="3062" customWidth="1"/>
    <col min="15118" max="15118" width="12" style="3062" customWidth="1"/>
    <col min="15119" max="15120" width="11.28515625" style="3062" customWidth="1"/>
    <col min="15121" max="15121" width="9.140625" style="3062"/>
    <col min="15122" max="15122" width="11.140625" style="3062" customWidth="1"/>
    <col min="15123" max="15123" width="9.140625" style="3062"/>
    <col min="15124" max="15124" width="11.140625" style="3062" customWidth="1"/>
    <col min="15125" max="15125" width="9.7109375" style="3062" customWidth="1"/>
    <col min="15126" max="15126" width="10.7109375" style="3062" customWidth="1"/>
    <col min="15127" max="15127" width="9.140625" style="3062"/>
    <col min="15128" max="15128" width="12.42578125" style="3062" customWidth="1"/>
    <col min="15129" max="15360" width="9.140625" style="3062"/>
    <col min="15361" max="15361" width="14.140625" style="3062" customWidth="1"/>
    <col min="15362" max="15363" width="10.85546875" style="3062" customWidth="1"/>
    <col min="15364" max="15364" width="12.42578125" style="3062" customWidth="1"/>
    <col min="15365" max="15365" width="10.85546875" style="3062" customWidth="1"/>
    <col min="15366" max="15366" width="11.7109375" style="3062" customWidth="1"/>
    <col min="15367" max="15367" width="10.85546875" style="3062" customWidth="1"/>
    <col min="15368" max="15368" width="12.28515625" style="3062" customWidth="1"/>
    <col min="15369" max="15369" width="10.85546875" style="3062" customWidth="1"/>
    <col min="15370" max="15370" width="12" style="3062" customWidth="1"/>
    <col min="15371" max="15371" width="10.85546875" style="3062" customWidth="1"/>
    <col min="15372" max="15372" width="11.28515625" style="3062" customWidth="1"/>
    <col min="15373" max="15373" width="10.85546875" style="3062" customWidth="1"/>
    <col min="15374" max="15374" width="12" style="3062" customWidth="1"/>
    <col min="15375" max="15376" width="11.28515625" style="3062" customWidth="1"/>
    <col min="15377" max="15377" width="9.140625" style="3062"/>
    <col min="15378" max="15378" width="11.140625" style="3062" customWidth="1"/>
    <col min="15379" max="15379" width="9.140625" style="3062"/>
    <col min="15380" max="15380" width="11.140625" style="3062" customWidth="1"/>
    <col min="15381" max="15381" width="9.7109375" style="3062" customWidth="1"/>
    <col min="15382" max="15382" width="10.7109375" style="3062" customWidth="1"/>
    <col min="15383" max="15383" width="9.140625" style="3062"/>
    <col min="15384" max="15384" width="12.42578125" style="3062" customWidth="1"/>
    <col min="15385" max="15616" width="9.140625" style="3062"/>
    <col min="15617" max="15617" width="14.140625" style="3062" customWidth="1"/>
    <col min="15618" max="15619" width="10.85546875" style="3062" customWidth="1"/>
    <col min="15620" max="15620" width="12.42578125" style="3062" customWidth="1"/>
    <col min="15621" max="15621" width="10.85546875" style="3062" customWidth="1"/>
    <col min="15622" max="15622" width="11.7109375" style="3062" customWidth="1"/>
    <col min="15623" max="15623" width="10.85546875" style="3062" customWidth="1"/>
    <col min="15624" max="15624" width="12.28515625" style="3062" customWidth="1"/>
    <col min="15625" max="15625" width="10.85546875" style="3062" customWidth="1"/>
    <col min="15626" max="15626" width="12" style="3062" customWidth="1"/>
    <col min="15627" max="15627" width="10.85546875" style="3062" customWidth="1"/>
    <col min="15628" max="15628" width="11.28515625" style="3062" customWidth="1"/>
    <col min="15629" max="15629" width="10.85546875" style="3062" customWidth="1"/>
    <col min="15630" max="15630" width="12" style="3062" customWidth="1"/>
    <col min="15631" max="15632" width="11.28515625" style="3062" customWidth="1"/>
    <col min="15633" max="15633" width="9.140625" style="3062"/>
    <col min="15634" max="15634" width="11.140625" style="3062" customWidth="1"/>
    <col min="15635" max="15635" width="9.140625" style="3062"/>
    <col min="15636" max="15636" width="11.140625" style="3062" customWidth="1"/>
    <col min="15637" max="15637" width="9.7109375" style="3062" customWidth="1"/>
    <col min="15638" max="15638" width="10.7109375" style="3062" customWidth="1"/>
    <col min="15639" max="15639" width="9.140625" style="3062"/>
    <col min="15640" max="15640" width="12.42578125" style="3062" customWidth="1"/>
    <col min="15641" max="15872" width="9.140625" style="3062"/>
    <col min="15873" max="15873" width="14.140625" style="3062" customWidth="1"/>
    <col min="15874" max="15875" width="10.85546875" style="3062" customWidth="1"/>
    <col min="15876" max="15876" width="12.42578125" style="3062" customWidth="1"/>
    <col min="15877" max="15877" width="10.85546875" style="3062" customWidth="1"/>
    <col min="15878" max="15878" width="11.7109375" style="3062" customWidth="1"/>
    <col min="15879" max="15879" width="10.85546875" style="3062" customWidth="1"/>
    <col min="15880" max="15880" width="12.28515625" style="3062" customWidth="1"/>
    <col min="15881" max="15881" width="10.85546875" style="3062" customWidth="1"/>
    <col min="15882" max="15882" width="12" style="3062" customWidth="1"/>
    <col min="15883" max="15883" width="10.85546875" style="3062" customWidth="1"/>
    <col min="15884" max="15884" width="11.28515625" style="3062" customWidth="1"/>
    <col min="15885" max="15885" width="10.85546875" style="3062" customWidth="1"/>
    <col min="15886" max="15886" width="12" style="3062" customWidth="1"/>
    <col min="15887" max="15888" width="11.28515625" style="3062" customWidth="1"/>
    <col min="15889" max="15889" width="9.140625" style="3062"/>
    <col min="15890" max="15890" width="11.140625" style="3062" customWidth="1"/>
    <col min="15891" max="15891" width="9.140625" style="3062"/>
    <col min="15892" max="15892" width="11.140625" style="3062" customWidth="1"/>
    <col min="15893" max="15893" width="9.7109375" style="3062" customWidth="1"/>
    <col min="15894" max="15894" width="10.7109375" style="3062" customWidth="1"/>
    <col min="15895" max="15895" width="9.140625" style="3062"/>
    <col min="15896" max="15896" width="12.42578125" style="3062" customWidth="1"/>
    <col min="15897" max="16128" width="9.140625" style="3062"/>
    <col min="16129" max="16129" width="14.140625" style="3062" customWidth="1"/>
    <col min="16130" max="16131" width="10.85546875" style="3062" customWidth="1"/>
    <col min="16132" max="16132" width="12.42578125" style="3062" customWidth="1"/>
    <col min="16133" max="16133" width="10.85546875" style="3062" customWidth="1"/>
    <col min="16134" max="16134" width="11.7109375" style="3062" customWidth="1"/>
    <col min="16135" max="16135" width="10.85546875" style="3062" customWidth="1"/>
    <col min="16136" max="16136" width="12.28515625" style="3062" customWidth="1"/>
    <col min="16137" max="16137" width="10.85546875" style="3062" customWidth="1"/>
    <col min="16138" max="16138" width="12" style="3062" customWidth="1"/>
    <col min="16139" max="16139" width="10.85546875" style="3062" customWidth="1"/>
    <col min="16140" max="16140" width="11.28515625" style="3062" customWidth="1"/>
    <col min="16141" max="16141" width="10.85546875" style="3062" customWidth="1"/>
    <col min="16142" max="16142" width="12" style="3062" customWidth="1"/>
    <col min="16143" max="16144" width="11.28515625" style="3062" customWidth="1"/>
    <col min="16145" max="16145" width="9.140625" style="3062"/>
    <col min="16146" max="16146" width="11.140625" style="3062" customWidth="1"/>
    <col min="16147" max="16147" width="9.140625" style="3062"/>
    <col min="16148" max="16148" width="11.140625" style="3062" customWidth="1"/>
    <col min="16149" max="16149" width="9.7109375" style="3062" customWidth="1"/>
    <col min="16150" max="16150" width="10.7109375" style="3062" customWidth="1"/>
    <col min="16151" max="16151" width="9.140625" style="3062"/>
    <col min="16152" max="16152" width="12.42578125" style="3062" customWidth="1"/>
    <col min="16153" max="16384" width="9.140625" style="3062"/>
  </cols>
  <sheetData>
    <row r="1" spans="1:24" s="4643" customFormat="1" ht="16.5" customHeight="1" thickBot="1">
      <c r="A1" s="4642" t="s">
        <v>0</v>
      </c>
      <c r="B1" s="4939"/>
      <c r="C1" s="4939"/>
      <c r="D1" s="4939"/>
      <c r="E1" s="4939"/>
      <c r="F1" s="4939"/>
      <c r="G1" s="4939"/>
      <c r="H1" s="4939"/>
      <c r="I1" s="4939"/>
      <c r="J1" s="4939"/>
      <c r="K1" s="4939"/>
      <c r="L1" s="4939"/>
      <c r="M1" s="4939"/>
      <c r="O1" s="4939"/>
      <c r="Q1" s="4939"/>
      <c r="S1" s="4939"/>
      <c r="U1" s="4939"/>
      <c r="X1" s="4940" t="s">
        <v>1</v>
      </c>
    </row>
    <row r="2" spans="1:24" ht="23.25" customHeight="1" thickTop="1">
      <c r="A2" s="7965" t="s">
        <v>4354</v>
      </c>
      <c r="B2" s="7966"/>
      <c r="C2" s="7966"/>
      <c r="D2" s="7966"/>
      <c r="E2" s="7966"/>
      <c r="F2" s="7966"/>
      <c r="G2" s="7966"/>
      <c r="H2" s="7966"/>
      <c r="I2" s="7966"/>
      <c r="J2" s="7966"/>
      <c r="K2" s="7966"/>
      <c r="L2" s="7966"/>
      <c r="M2" s="7966"/>
      <c r="N2" s="7966"/>
      <c r="O2" s="7966"/>
      <c r="P2" s="7966"/>
      <c r="Q2" s="7966"/>
      <c r="R2" s="7966"/>
      <c r="S2" s="7966"/>
      <c r="T2" s="7966"/>
      <c r="U2" s="7966"/>
      <c r="V2" s="7966"/>
      <c r="W2" s="7966"/>
      <c r="X2" s="7967"/>
    </row>
    <row r="3" spans="1:24" ht="35.25" customHeight="1" thickBot="1">
      <c r="A3" s="7958" t="s">
        <v>4335</v>
      </c>
      <c r="B3" s="7959"/>
      <c r="C3" s="7959"/>
      <c r="D3" s="7959"/>
      <c r="E3" s="7959"/>
      <c r="F3" s="7959"/>
      <c r="G3" s="7959"/>
      <c r="H3" s="7959"/>
      <c r="I3" s="7959"/>
      <c r="J3" s="7959"/>
      <c r="K3" s="7959"/>
      <c r="L3" s="7959"/>
      <c r="M3" s="7959"/>
      <c r="N3" s="7959"/>
      <c r="O3" s="7959"/>
      <c r="P3" s="7959"/>
      <c r="Q3" s="7959"/>
      <c r="R3" s="7959"/>
      <c r="S3" s="7959"/>
      <c r="T3" s="7959"/>
      <c r="U3" s="7959"/>
      <c r="V3" s="7959"/>
      <c r="W3" s="7959"/>
      <c r="X3" s="7960"/>
    </row>
    <row r="4" spans="1:24" ht="27" customHeight="1" thickBot="1">
      <c r="A4" s="7441" t="s">
        <v>2132</v>
      </c>
      <c r="B4" s="7961" t="s">
        <v>12</v>
      </c>
      <c r="C4" s="7962"/>
      <c r="D4" s="7962"/>
      <c r="E4" s="7962"/>
      <c r="F4" s="7962"/>
      <c r="G4" s="7962"/>
      <c r="H4" s="7962"/>
      <c r="I4" s="7962"/>
      <c r="J4" s="7962"/>
      <c r="K4" s="7962"/>
      <c r="L4" s="7962"/>
      <c r="M4" s="7962"/>
      <c r="N4" s="7962"/>
      <c r="O4" s="7962"/>
      <c r="P4" s="7962"/>
      <c r="Q4" s="7962"/>
      <c r="R4" s="7962"/>
      <c r="S4" s="7962"/>
      <c r="T4" s="7962"/>
      <c r="U4" s="7962"/>
      <c r="V4" s="7962"/>
      <c r="W4" s="7962"/>
      <c r="X4" s="7964"/>
    </row>
    <row r="5" spans="1:24" ht="90" customHeight="1" thickBot="1">
      <c r="A5" s="7441"/>
      <c r="B5" s="4941">
        <v>2002</v>
      </c>
      <c r="C5" s="4942">
        <v>2003</v>
      </c>
      <c r="D5" s="4943" t="s">
        <v>4400</v>
      </c>
      <c r="E5" s="4941">
        <v>2004</v>
      </c>
      <c r="F5" s="4943" t="s">
        <v>4401</v>
      </c>
      <c r="G5" s="4941">
        <v>2005</v>
      </c>
      <c r="H5" s="4943" t="s">
        <v>4402</v>
      </c>
      <c r="I5" s="4941">
        <v>2006</v>
      </c>
      <c r="J5" s="4943" t="s">
        <v>4403</v>
      </c>
      <c r="K5" s="4941">
        <v>2007</v>
      </c>
      <c r="L5" s="4943" t="s">
        <v>4404</v>
      </c>
      <c r="M5" s="4941">
        <v>2008</v>
      </c>
      <c r="N5" s="4974" t="s">
        <v>4405</v>
      </c>
      <c r="O5" s="4941">
        <v>2009</v>
      </c>
      <c r="P5" s="4945" t="s">
        <v>5420</v>
      </c>
      <c r="Q5" s="4356">
        <v>2010</v>
      </c>
      <c r="R5" s="4946" t="s">
        <v>5421</v>
      </c>
      <c r="S5" s="4356">
        <v>2011</v>
      </c>
      <c r="T5" s="4946" t="s">
        <v>5422</v>
      </c>
      <c r="U5" s="4356">
        <v>2012</v>
      </c>
      <c r="V5" s="4946" t="s">
        <v>5423</v>
      </c>
      <c r="W5" s="4356">
        <v>2013</v>
      </c>
      <c r="X5" s="4947" t="s">
        <v>5424</v>
      </c>
    </row>
    <row r="6" spans="1:24" ht="39.950000000000003" customHeight="1">
      <c r="A6" s="4983" t="s">
        <v>2538</v>
      </c>
      <c r="B6" s="4949">
        <v>2783</v>
      </c>
      <c r="C6" s="4984">
        <v>3224</v>
      </c>
      <c r="D6" s="4985">
        <f>(C6-B6)/B6*100</f>
        <v>15.846209126841536</v>
      </c>
      <c r="E6" s="4949">
        <v>3421</v>
      </c>
      <c r="F6" s="4986">
        <f>(E6-C6)/C6*100</f>
        <v>6.1104218362282881</v>
      </c>
      <c r="G6" s="4949">
        <v>3902</v>
      </c>
      <c r="H6" s="4987">
        <f>(G6-E6)/E6*100</f>
        <v>14.060216311020168</v>
      </c>
      <c r="I6" s="4949">
        <v>3215</v>
      </c>
      <c r="J6" s="4987">
        <f>(I6-G6)/G6*100</f>
        <v>-17.606355715017941</v>
      </c>
      <c r="K6" s="4949">
        <v>3467</v>
      </c>
      <c r="L6" s="4987">
        <f>(K6-I6)/I6*100</f>
        <v>7.8382581648522551</v>
      </c>
      <c r="M6" s="4949">
        <v>3816</v>
      </c>
      <c r="N6" s="4987">
        <f>(M6-K6)/K6*100</f>
        <v>10.066339775021632</v>
      </c>
      <c r="O6" s="4949">
        <v>4033</v>
      </c>
      <c r="P6" s="4988">
        <f>(O6-M6)/M6*100</f>
        <v>5.6865828092243182</v>
      </c>
      <c r="Q6" s="4949">
        <v>6193</v>
      </c>
      <c r="R6" s="4988">
        <f t="shared" ref="R6:R17" si="0">(Q6-O6)/O6*100</f>
        <v>53.558145301264574</v>
      </c>
      <c r="S6" s="4949">
        <v>9643</v>
      </c>
      <c r="T6" s="4988">
        <f t="shared" ref="T6:T17" si="1">(S6-Q6)/Q6*100</f>
        <v>55.708057484256422</v>
      </c>
      <c r="U6" s="4949">
        <v>11610</v>
      </c>
      <c r="V6" s="4988">
        <f>(U6-S6)/S6*100</f>
        <v>20.398216322721144</v>
      </c>
      <c r="W6" s="4949">
        <v>15736</v>
      </c>
      <c r="X6" s="4922">
        <f t="shared" ref="X6:X17" si="2">(W6-U6)/U6*100</f>
        <v>35.53832902670112</v>
      </c>
    </row>
    <row r="7" spans="1:24" ht="39.950000000000003" customHeight="1">
      <c r="A7" s="4989" t="s">
        <v>2539</v>
      </c>
      <c r="B7" s="4956">
        <v>2813</v>
      </c>
      <c r="C7" s="4598">
        <v>3229</v>
      </c>
      <c r="D7" s="4990">
        <f t="shared" ref="D7:D17" si="3">(C7-B7)/B7*100</f>
        <v>14.788482047635975</v>
      </c>
      <c r="E7" s="4956">
        <v>3435</v>
      </c>
      <c r="F7" s="4991">
        <f t="shared" ref="F7:F17" si="4">(E7-C7)/C7*100</f>
        <v>6.3796841127283983</v>
      </c>
      <c r="G7" s="4956">
        <v>3838</v>
      </c>
      <c r="H7" s="4992">
        <f t="shared" ref="H7:H17" si="5">(G7-E7)/E7*100</f>
        <v>11.73216885007278</v>
      </c>
      <c r="I7" s="4956">
        <v>3191</v>
      </c>
      <c r="J7" s="4992">
        <f t="shared" ref="J7:J17" si="6">(I7-G7)/G7*100</f>
        <v>-16.857738405419489</v>
      </c>
      <c r="K7" s="4956">
        <v>3461</v>
      </c>
      <c r="L7" s="4992">
        <f t="shared" ref="L7:L17" si="7">(K7-I7)/I7*100</f>
        <v>8.4612973989345033</v>
      </c>
      <c r="M7" s="4956">
        <v>3809</v>
      </c>
      <c r="N7" s="4992">
        <f t="shared" ref="N7:N17" si="8">(M7-K7)/K7*100</f>
        <v>10.054897428488877</v>
      </c>
      <c r="O7" s="4956">
        <v>4057</v>
      </c>
      <c r="P7" s="4993">
        <f t="shared" ref="P7:P17" si="9">(O6-M7)/M7*100</f>
        <v>5.8808086111840376</v>
      </c>
      <c r="Q7" s="4956">
        <v>6287</v>
      </c>
      <c r="R7" s="4993">
        <f t="shared" si="0"/>
        <v>54.966724180428884</v>
      </c>
      <c r="S7" s="4956">
        <v>9669</v>
      </c>
      <c r="T7" s="4993">
        <f t="shared" si="1"/>
        <v>53.793542229998415</v>
      </c>
      <c r="U7" s="4956">
        <v>11794</v>
      </c>
      <c r="V7" s="4993">
        <f t="shared" ref="V7:V17" si="10">(U7-S7)/S7*100</f>
        <v>21.977453718068052</v>
      </c>
      <c r="W7" s="4956">
        <v>15712</v>
      </c>
      <c r="X7" s="4917">
        <f t="shared" si="2"/>
        <v>33.220281499067319</v>
      </c>
    </row>
    <row r="8" spans="1:24" ht="39.950000000000003" customHeight="1">
      <c r="A8" s="4989" t="s">
        <v>2540</v>
      </c>
      <c r="B8" s="4956">
        <v>2827</v>
      </c>
      <c r="C8" s="4598">
        <v>3273</v>
      </c>
      <c r="D8" s="4990">
        <f t="shared" si="3"/>
        <v>15.776441457375309</v>
      </c>
      <c r="E8" s="4956">
        <v>4031</v>
      </c>
      <c r="F8" s="4991">
        <f t="shared" si="4"/>
        <v>23.159181179346167</v>
      </c>
      <c r="G8" s="4956">
        <v>3817</v>
      </c>
      <c r="H8" s="4992">
        <f t="shared" si="5"/>
        <v>-5.3088563631853134</v>
      </c>
      <c r="I8" s="4956">
        <v>3417</v>
      </c>
      <c r="J8" s="4992">
        <f t="shared" si="6"/>
        <v>-10.47943411055803</v>
      </c>
      <c r="K8" s="4956">
        <v>3998</v>
      </c>
      <c r="L8" s="4992">
        <f t="shared" si="7"/>
        <v>17.003219198127013</v>
      </c>
      <c r="M8" s="4956">
        <v>4109</v>
      </c>
      <c r="N8" s="4992">
        <f t="shared" si="8"/>
        <v>2.7763881940970485</v>
      </c>
      <c r="O8" s="4956">
        <v>5434</v>
      </c>
      <c r="P8" s="4993">
        <f t="shared" si="9"/>
        <v>-1.2655147237770747</v>
      </c>
      <c r="Q8" s="4956">
        <v>8840</v>
      </c>
      <c r="R8" s="4993">
        <f t="shared" si="0"/>
        <v>62.679425837320579</v>
      </c>
      <c r="S8" s="4956">
        <v>11891</v>
      </c>
      <c r="T8" s="4993">
        <f t="shared" si="1"/>
        <v>34.513574660633481</v>
      </c>
      <c r="U8" s="4956">
        <v>16008</v>
      </c>
      <c r="V8" s="4993">
        <f t="shared" si="10"/>
        <v>34.622823984526114</v>
      </c>
      <c r="W8" s="4956">
        <v>18556</v>
      </c>
      <c r="X8" s="4917">
        <f t="shared" si="2"/>
        <v>15.917041479260369</v>
      </c>
    </row>
    <row r="9" spans="1:24" ht="39.950000000000003" customHeight="1">
      <c r="A9" s="4989" t="s">
        <v>2541</v>
      </c>
      <c r="B9" s="4956">
        <v>2859</v>
      </c>
      <c r="C9" s="4598">
        <v>3318</v>
      </c>
      <c r="D9" s="4990">
        <f t="shared" si="3"/>
        <v>16.054564533053515</v>
      </c>
      <c r="E9" s="4956">
        <v>4023</v>
      </c>
      <c r="F9" s="4991">
        <f t="shared" si="4"/>
        <v>21.247739602169982</v>
      </c>
      <c r="G9" s="4956">
        <v>3541</v>
      </c>
      <c r="H9" s="4992">
        <f t="shared" si="5"/>
        <v>-11.981108625403927</v>
      </c>
      <c r="I9" s="4956">
        <v>3404</v>
      </c>
      <c r="J9" s="4992">
        <f t="shared" si="6"/>
        <v>-3.8689635696131033</v>
      </c>
      <c r="K9" s="4956">
        <v>3977</v>
      </c>
      <c r="L9" s="4992">
        <f t="shared" si="7"/>
        <v>16.833137485311397</v>
      </c>
      <c r="M9" s="4956">
        <v>4055</v>
      </c>
      <c r="N9" s="4992">
        <f t="shared" si="8"/>
        <v>1.9612773447322103</v>
      </c>
      <c r="O9" s="4956">
        <v>5449</v>
      </c>
      <c r="P9" s="4993">
        <f t="shared" si="9"/>
        <v>34.007398273736129</v>
      </c>
      <c r="Q9" s="4956">
        <v>8995</v>
      </c>
      <c r="R9" s="4993">
        <f t="shared" si="0"/>
        <v>65.076160763442843</v>
      </c>
      <c r="S9" s="4956">
        <v>11951</v>
      </c>
      <c r="T9" s="4993">
        <f t="shared" si="1"/>
        <v>32.862701500833793</v>
      </c>
      <c r="U9" s="4956">
        <v>16243</v>
      </c>
      <c r="V9" s="4993">
        <f t="shared" si="10"/>
        <v>35.913312693498447</v>
      </c>
      <c r="W9" s="4956">
        <v>18413</v>
      </c>
      <c r="X9" s="4917">
        <f t="shared" si="2"/>
        <v>13.359601058917688</v>
      </c>
    </row>
    <row r="10" spans="1:24" ht="39.950000000000003" customHeight="1">
      <c r="A10" s="4989" t="s">
        <v>2530</v>
      </c>
      <c r="B10" s="4956">
        <v>2888</v>
      </c>
      <c r="C10" s="4598">
        <v>3331</v>
      </c>
      <c r="D10" s="4990">
        <f t="shared" si="3"/>
        <v>15.339335180055402</v>
      </c>
      <c r="E10" s="4956">
        <v>4032</v>
      </c>
      <c r="F10" s="4991">
        <f t="shared" si="4"/>
        <v>21.044731311918344</v>
      </c>
      <c r="G10" s="4956">
        <v>3425</v>
      </c>
      <c r="H10" s="4992">
        <f t="shared" si="5"/>
        <v>-15.054563492063492</v>
      </c>
      <c r="I10" s="4956">
        <v>3391</v>
      </c>
      <c r="J10" s="4992">
        <f t="shared" si="6"/>
        <v>-0.99270072992700742</v>
      </c>
      <c r="K10" s="4956">
        <v>3911</v>
      </c>
      <c r="L10" s="4992">
        <f t="shared" si="7"/>
        <v>15.334709525213801</v>
      </c>
      <c r="M10" s="4956">
        <v>4029</v>
      </c>
      <c r="N10" s="4992">
        <f t="shared" si="8"/>
        <v>3.0171311684991049</v>
      </c>
      <c r="O10" s="4956">
        <v>5490</v>
      </c>
      <c r="P10" s="4993">
        <f t="shared" si="9"/>
        <v>35.244477537850585</v>
      </c>
      <c r="Q10" s="4956">
        <v>9085</v>
      </c>
      <c r="R10" s="4993">
        <f t="shared" si="0"/>
        <v>65.482695810564664</v>
      </c>
      <c r="S10" s="4956">
        <v>11902</v>
      </c>
      <c r="T10" s="4993">
        <f t="shared" si="1"/>
        <v>31.007154650522839</v>
      </c>
      <c r="U10" s="4956">
        <v>16232</v>
      </c>
      <c r="V10" s="4993">
        <f t="shared" si="10"/>
        <v>36.380440262140816</v>
      </c>
      <c r="W10" s="4956">
        <v>18141</v>
      </c>
      <c r="X10" s="4917">
        <f t="shared" si="2"/>
        <v>11.760719566288811</v>
      </c>
    </row>
    <row r="11" spans="1:24" ht="39.950000000000003" customHeight="1">
      <c r="A11" s="4989" t="s">
        <v>2531</v>
      </c>
      <c r="B11" s="4956">
        <v>2924</v>
      </c>
      <c r="C11" s="4598">
        <v>3333</v>
      </c>
      <c r="D11" s="4990">
        <f t="shared" si="3"/>
        <v>13.987688098495212</v>
      </c>
      <c r="E11" s="4956">
        <v>4031</v>
      </c>
      <c r="F11" s="4991">
        <f t="shared" si="4"/>
        <v>20.94209420942094</v>
      </c>
      <c r="G11" s="4956">
        <v>3388</v>
      </c>
      <c r="H11" s="4992">
        <f t="shared" si="5"/>
        <v>-15.951376829570826</v>
      </c>
      <c r="I11" s="4956">
        <v>3416</v>
      </c>
      <c r="J11" s="4992">
        <f t="shared" si="6"/>
        <v>0.82644628099173556</v>
      </c>
      <c r="K11" s="4956">
        <v>3861</v>
      </c>
      <c r="L11" s="4992">
        <f t="shared" si="7"/>
        <v>13.026932084309134</v>
      </c>
      <c r="M11" s="4956">
        <v>4044</v>
      </c>
      <c r="N11" s="4992">
        <f t="shared" si="8"/>
        <v>4.7397047397047398</v>
      </c>
      <c r="O11" s="4956">
        <v>5520</v>
      </c>
      <c r="P11" s="4993">
        <f t="shared" si="9"/>
        <v>35.756676557863507</v>
      </c>
      <c r="Q11" s="4956">
        <v>9191</v>
      </c>
      <c r="R11" s="4993">
        <f t="shared" si="0"/>
        <v>66.503623188405797</v>
      </c>
      <c r="S11" s="4956">
        <v>11805</v>
      </c>
      <c r="T11" s="4993">
        <f t="shared" si="1"/>
        <v>28.440866064628441</v>
      </c>
      <c r="U11" s="4956">
        <v>16120</v>
      </c>
      <c r="V11" s="4993">
        <f t="shared" si="10"/>
        <v>36.552308343922071</v>
      </c>
      <c r="W11" s="4956">
        <v>18005</v>
      </c>
      <c r="X11" s="4917">
        <f t="shared" si="2"/>
        <v>11.693548387096774</v>
      </c>
    </row>
    <row r="12" spans="1:24" ht="39.950000000000003" customHeight="1">
      <c r="A12" s="4989" t="s">
        <v>2532</v>
      </c>
      <c r="B12" s="4956">
        <v>2938</v>
      </c>
      <c r="C12" s="4598">
        <v>3337</v>
      </c>
      <c r="D12" s="4990">
        <f t="shared" si="3"/>
        <v>13.580667120490128</v>
      </c>
      <c r="E12" s="4956">
        <v>4029</v>
      </c>
      <c r="F12" s="4991">
        <f t="shared" si="4"/>
        <v>20.7371890919988</v>
      </c>
      <c r="G12" s="4956">
        <v>3360</v>
      </c>
      <c r="H12" s="4992">
        <f t="shared" si="5"/>
        <v>-16.604616530156367</v>
      </c>
      <c r="I12" s="4956">
        <v>3390</v>
      </c>
      <c r="J12" s="4992">
        <f t="shared" si="6"/>
        <v>0.89285714285714279</v>
      </c>
      <c r="K12" s="4956">
        <v>3852</v>
      </c>
      <c r="L12" s="4992">
        <f t="shared" si="7"/>
        <v>13.628318584070797</v>
      </c>
      <c r="M12" s="4956">
        <v>4077</v>
      </c>
      <c r="N12" s="4992">
        <f t="shared" si="8"/>
        <v>5.8411214953271031</v>
      </c>
      <c r="O12" s="4956">
        <v>5580</v>
      </c>
      <c r="P12" s="4993">
        <f t="shared" si="9"/>
        <v>35.393671817512882</v>
      </c>
      <c r="Q12" s="4956">
        <v>9299</v>
      </c>
      <c r="R12" s="4993">
        <f t="shared" si="0"/>
        <v>66.648745519713259</v>
      </c>
      <c r="S12" s="4956">
        <v>11696</v>
      </c>
      <c r="T12" s="4993">
        <f t="shared" si="1"/>
        <v>25.776965265082268</v>
      </c>
      <c r="U12" s="4956">
        <v>16048</v>
      </c>
      <c r="V12" s="4993">
        <f t="shared" si="10"/>
        <v>37.209302325581397</v>
      </c>
      <c r="W12" s="4956">
        <v>17921</v>
      </c>
      <c r="X12" s="4917">
        <f t="shared" si="2"/>
        <v>11.67123629112662</v>
      </c>
    </row>
    <row r="13" spans="1:24" ht="39.950000000000003" customHeight="1">
      <c r="A13" s="4989" t="s">
        <v>2533</v>
      </c>
      <c r="B13" s="4956">
        <v>2936</v>
      </c>
      <c r="C13" s="4598">
        <v>3351</v>
      </c>
      <c r="D13" s="4990">
        <f t="shared" si="3"/>
        <v>14.134877384196184</v>
      </c>
      <c r="E13" s="4956">
        <v>4022</v>
      </c>
      <c r="F13" s="4991">
        <f t="shared" si="4"/>
        <v>20.023873470605789</v>
      </c>
      <c r="G13" s="4956">
        <v>3334</v>
      </c>
      <c r="H13" s="4992">
        <f t="shared" si="5"/>
        <v>-17.105917454002984</v>
      </c>
      <c r="I13" s="4956">
        <v>3379</v>
      </c>
      <c r="J13" s="4992">
        <f t="shared" si="6"/>
        <v>1.3497300539892021</v>
      </c>
      <c r="K13" s="4956">
        <v>3834</v>
      </c>
      <c r="L13" s="4992">
        <f t="shared" si="7"/>
        <v>13.465522343888725</v>
      </c>
      <c r="M13" s="4956">
        <v>4065</v>
      </c>
      <c r="N13" s="4992">
        <f t="shared" si="8"/>
        <v>6.0250391236306733</v>
      </c>
      <c r="O13" s="4956">
        <v>5598</v>
      </c>
      <c r="P13" s="4993">
        <f t="shared" si="9"/>
        <v>37.269372693726936</v>
      </c>
      <c r="Q13" s="4956">
        <v>9435</v>
      </c>
      <c r="R13" s="4993">
        <f t="shared" si="0"/>
        <v>68.542336548767409</v>
      </c>
      <c r="S13" s="4956">
        <v>11608</v>
      </c>
      <c r="T13" s="4993">
        <f t="shared" si="1"/>
        <v>23.031266560678326</v>
      </c>
      <c r="U13" s="4956">
        <v>15996</v>
      </c>
      <c r="V13" s="4993">
        <f t="shared" si="10"/>
        <v>37.801516195727089</v>
      </c>
      <c r="W13" s="4956">
        <v>17838</v>
      </c>
      <c r="X13" s="4917">
        <f t="shared" si="2"/>
        <v>11.515378844711178</v>
      </c>
    </row>
    <row r="14" spans="1:24" ht="39.950000000000003" customHeight="1">
      <c r="A14" s="4989" t="s">
        <v>2534</v>
      </c>
      <c r="B14" s="4956">
        <v>2945</v>
      </c>
      <c r="C14" s="4598">
        <v>3354</v>
      </c>
      <c r="D14" s="4990">
        <f t="shared" si="3"/>
        <v>13.887945670628183</v>
      </c>
      <c r="E14" s="4956">
        <v>4000</v>
      </c>
      <c r="F14" s="4991">
        <f t="shared" si="4"/>
        <v>19.260584376863445</v>
      </c>
      <c r="G14" s="4956">
        <v>3296</v>
      </c>
      <c r="H14" s="4992">
        <f t="shared" si="5"/>
        <v>-17.599999999999998</v>
      </c>
      <c r="I14" s="4956">
        <v>3374</v>
      </c>
      <c r="J14" s="4992">
        <f t="shared" si="6"/>
        <v>2.366504854368932</v>
      </c>
      <c r="K14" s="4956">
        <v>3831</v>
      </c>
      <c r="L14" s="4992">
        <f t="shared" si="7"/>
        <v>13.544754001185536</v>
      </c>
      <c r="M14" s="4956">
        <v>4049</v>
      </c>
      <c r="N14" s="4992">
        <f t="shared" si="8"/>
        <v>5.6904202558078829</v>
      </c>
      <c r="O14" s="4956">
        <v>5579</v>
      </c>
      <c r="P14" s="4993">
        <f t="shared" si="9"/>
        <v>38.256359594961722</v>
      </c>
      <c r="Q14" s="4956">
        <v>9461</v>
      </c>
      <c r="R14" s="4993">
        <f t="shared" si="0"/>
        <v>69.582362430543114</v>
      </c>
      <c r="S14" s="4956">
        <v>11545</v>
      </c>
      <c r="T14" s="4993">
        <f t="shared" si="1"/>
        <v>22.027269844625305</v>
      </c>
      <c r="U14" s="4956">
        <v>15943</v>
      </c>
      <c r="V14" s="4993">
        <f t="shared" si="10"/>
        <v>38.094413165872673</v>
      </c>
      <c r="W14" s="4956">
        <v>17858</v>
      </c>
      <c r="X14" s="4917">
        <f t="shared" si="2"/>
        <v>12.011541115222983</v>
      </c>
    </row>
    <row r="15" spans="1:24" ht="39.950000000000003" customHeight="1">
      <c r="A15" s="4989" t="s">
        <v>2535</v>
      </c>
      <c r="B15" s="4956">
        <v>3003</v>
      </c>
      <c r="C15" s="4598">
        <v>3372</v>
      </c>
      <c r="D15" s="4990">
        <f t="shared" si="3"/>
        <v>12.287712287712289</v>
      </c>
      <c r="E15" s="4956">
        <v>3998</v>
      </c>
      <c r="F15" s="4991">
        <f t="shared" si="4"/>
        <v>18.564650059311983</v>
      </c>
      <c r="G15" s="4956">
        <v>3273</v>
      </c>
      <c r="H15" s="4992">
        <f t="shared" si="5"/>
        <v>-18.134067033516761</v>
      </c>
      <c r="I15" s="4956">
        <v>3522</v>
      </c>
      <c r="J15" s="4992">
        <f t="shared" si="6"/>
        <v>7.6076993583868004</v>
      </c>
      <c r="K15" s="4956">
        <v>3814</v>
      </c>
      <c r="L15" s="4992">
        <f t="shared" si="7"/>
        <v>8.2907438955139128</v>
      </c>
      <c r="M15" s="4956">
        <v>4048</v>
      </c>
      <c r="N15" s="4992">
        <f t="shared" si="8"/>
        <v>6.1352910330361823</v>
      </c>
      <c r="O15" s="4956">
        <v>5566</v>
      </c>
      <c r="P15" s="4993">
        <f t="shared" si="9"/>
        <v>37.821146245059289</v>
      </c>
      <c r="Q15" s="4932">
        <v>9506</v>
      </c>
      <c r="R15" s="4993">
        <f t="shared" si="0"/>
        <v>70.786920589292137</v>
      </c>
      <c r="S15" s="4956">
        <v>11593</v>
      </c>
      <c r="T15" s="4993">
        <f t="shared" si="1"/>
        <v>21.954555017883443</v>
      </c>
      <c r="U15" s="4956">
        <v>15884</v>
      </c>
      <c r="V15" s="4993">
        <f t="shared" si="10"/>
        <v>37.01371517294919</v>
      </c>
      <c r="W15" s="4956">
        <v>17834</v>
      </c>
      <c r="X15" s="4917">
        <f t="shared" si="2"/>
        <v>12.276504658776128</v>
      </c>
    </row>
    <row r="16" spans="1:24" ht="39.950000000000003" customHeight="1">
      <c r="A16" s="4989" t="s">
        <v>2536</v>
      </c>
      <c r="B16" s="4956">
        <v>3013</v>
      </c>
      <c r="C16" s="4598">
        <v>3412</v>
      </c>
      <c r="D16" s="4990">
        <f t="shared" si="3"/>
        <v>13.242615333554596</v>
      </c>
      <c r="E16" s="4956">
        <v>3928</v>
      </c>
      <c r="F16" s="4991">
        <f t="shared" si="4"/>
        <v>15.123094958968347</v>
      </c>
      <c r="G16" s="4956">
        <v>3246</v>
      </c>
      <c r="H16" s="4992">
        <f t="shared" si="5"/>
        <v>-17.362525458248474</v>
      </c>
      <c r="I16" s="4956">
        <v>3502</v>
      </c>
      <c r="J16" s="4992">
        <f t="shared" si="6"/>
        <v>7.8866296980899575</v>
      </c>
      <c r="K16" s="4956">
        <v>3824</v>
      </c>
      <c r="L16" s="4992">
        <f t="shared" si="7"/>
        <v>9.1947458595088509</v>
      </c>
      <c r="M16" s="4956">
        <v>4036</v>
      </c>
      <c r="N16" s="4992">
        <f t="shared" si="8"/>
        <v>5.543933054393305</v>
      </c>
      <c r="O16" s="4956">
        <v>5569</v>
      </c>
      <c r="P16" s="4993">
        <f t="shared" si="9"/>
        <v>37.908820614469775</v>
      </c>
      <c r="Q16" s="4956">
        <v>9536</v>
      </c>
      <c r="R16" s="4993">
        <f t="shared" si="0"/>
        <v>71.233614652540851</v>
      </c>
      <c r="S16" s="4956">
        <v>11618</v>
      </c>
      <c r="T16" s="4993">
        <f t="shared" si="1"/>
        <v>21.833053691275168</v>
      </c>
      <c r="U16" s="4956">
        <v>15835</v>
      </c>
      <c r="V16" s="4993">
        <f t="shared" si="10"/>
        <v>36.297125150628332</v>
      </c>
      <c r="W16" s="4956">
        <v>17788</v>
      </c>
      <c r="X16" s="4917">
        <f t="shared" si="2"/>
        <v>12.333438585412061</v>
      </c>
    </row>
    <row r="17" spans="1:24" ht="39.950000000000003" customHeight="1">
      <c r="A17" s="4989" t="s">
        <v>2537</v>
      </c>
      <c r="B17" s="4956">
        <v>3015</v>
      </c>
      <c r="C17" s="4598">
        <v>3417</v>
      </c>
      <c r="D17" s="4990">
        <f t="shared" si="3"/>
        <v>13.333333333333334</v>
      </c>
      <c r="E17" s="4956">
        <v>3910</v>
      </c>
      <c r="F17" s="4991">
        <f t="shared" si="4"/>
        <v>14.427860696517413</v>
      </c>
      <c r="G17" s="4956">
        <v>3225</v>
      </c>
      <c r="H17" s="4992">
        <f t="shared" si="5"/>
        <v>-17.51918158567775</v>
      </c>
      <c r="I17" s="4956">
        <v>3482</v>
      </c>
      <c r="J17" s="4992">
        <f t="shared" si="6"/>
        <v>7.9689922480620154</v>
      </c>
      <c r="K17" s="4956">
        <v>3816</v>
      </c>
      <c r="L17" s="4992">
        <f t="shared" si="7"/>
        <v>9.592188397472718</v>
      </c>
      <c r="M17" s="4956">
        <v>4026</v>
      </c>
      <c r="N17" s="4992">
        <f t="shared" si="8"/>
        <v>5.5031446540880502</v>
      </c>
      <c r="O17" s="4956">
        <v>5776</v>
      </c>
      <c r="P17" s="4993">
        <f t="shared" si="9"/>
        <v>38.325881768504722</v>
      </c>
      <c r="Q17" s="4956">
        <v>9620</v>
      </c>
      <c r="R17" s="4993">
        <f t="shared" si="0"/>
        <v>66.551246537396125</v>
      </c>
      <c r="S17" s="4956">
        <v>11608</v>
      </c>
      <c r="T17" s="4993">
        <f t="shared" si="1"/>
        <v>20.665280665280665</v>
      </c>
      <c r="U17" s="4956">
        <v>15788</v>
      </c>
      <c r="V17" s="4993">
        <f t="shared" si="10"/>
        <v>36.009648518263262</v>
      </c>
      <c r="W17" s="4956">
        <v>17738</v>
      </c>
      <c r="X17" s="4917">
        <f t="shared" si="2"/>
        <v>12.35115277425893</v>
      </c>
    </row>
    <row r="18" spans="1:24" ht="39.950000000000003" customHeight="1" thickBot="1">
      <c r="A18" s="4994" t="s">
        <v>2</v>
      </c>
      <c r="B18" s="4963">
        <v>34944</v>
      </c>
      <c r="C18" s="4964">
        <v>39951</v>
      </c>
      <c r="D18" s="4995">
        <f>(C18-B18)/B18*100</f>
        <v>14.328640109890109</v>
      </c>
      <c r="E18" s="4963">
        <v>46860</v>
      </c>
      <c r="F18" s="4996">
        <f>(E18-C18)/C18*100</f>
        <v>17.293684763835699</v>
      </c>
      <c r="G18" s="4963">
        <v>41645</v>
      </c>
      <c r="H18" s="4997">
        <f>(G18-E18)/E18*100</f>
        <v>-11.128894579598805</v>
      </c>
      <c r="I18" s="4963">
        <v>40683</v>
      </c>
      <c r="J18" s="4997">
        <f>(I18-G18)/G18*100</f>
        <v>-2.3100012006243245</v>
      </c>
      <c r="K18" s="4963">
        <v>45646</v>
      </c>
      <c r="L18" s="4997">
        <f>(K18-I18)/I18*100</f>
        <v>12.199198682496375</v>
      </c>
      <c r="M18" s="4963">
        <v>48163</v>
      </c>
      <c r="N18" s="4997">
        <f>(M18-K18)/K18*100</f>
        <v>5.5141742978574246</v>
      </c>
      <c r="O18" s="4963">
        <v>63651</v>
      </c>
      <c r="P18" s="4998">
        <f>(O18-M18)/M18*100</f>
        <v>32.15746527417312</v>
      </c>
      <c r="Q18" s="4963">
        <v>105448</v>
      </c>
      <c r="R18" s="4998">
        <f>(Q18-O18)/O18*100</f>
        <v>65.665896843725946</v>
      </c>
      <c r="S18" s="4963">
        <v>136529</v>
      </c>
      <c r="T18" s="4998">
        <f>(S18-Q18)/Q18*100</f>
        <v>29.475191563614295</v>
      </c>
      <c r="U18" s="4963">
        <v>167713</v>
      </c>
      <c r="V18" s="4998">
        <f>(U18-S18)/S18*100</f>
        <v>22.840568670392372</v>
      </c>
      <c r="W18" s="4963">
        <v>211540</v>
      </c>
      <c r="X18" s="4969">
        <f>(W18-U18)/U18*100</f>
        <v>26.132142409950333</v>
      </c>
    </row>
    <row r="19" spans="1:24" ht="18.95" customHeight="1" thickTop="1">
      <c r="A19" s="4978"/>
      <c r="B19" s="4607"/>
      <c r="C19" s="4607"/>
      <c r="D19" s="4980"/>
      <c r="E19" s="4607"/>
      <c r="F19" s="4981"/>
      <c r="G19" s="4607"/>
      <c r="H19" s="4982"/>
      <c r="I19" s="4607"/>
      <c r="J19" s="4982"/>
      <c r="K19" s="4607"/>
      <c r="L19" s="4982"/>
      <c r="M19" s="4607"/>
      <c r="N19" s="4982"/>
      <c r="O19" s="4607"/>
      <c r="P19" s="4937"/>
      <c r="Q19" s="4607"/>
      <c r="R19" s="4937"/>
      <c r="S19" s="4607"/>
      <c r="T19" s="4937"/>
      <c r="U19" s="4607"/>
      <c r="V19" s="4937"/>
      <c r="W19" s="4607"/>
      <c r="X19" s="4937"/>
    </row>
    <row r="20" spans="1:24" s="3136" customFormat="1" ht="18.95" customHeight="1">
      <c r="A20" s="7954" t="s">
        <v>4333</v>
      </c>
      <c r="B20" s="7954"/>
      <c r="C20" s="7954"/>
      <c r="D20" s="7954"/>
      <c r="E20" s="7954"/>
      <c r="F20" s="7954"/>
      <c r="G20" s="7954"/>
      <c r="H20" s="4971"/>
    </row>
    <row r="21" spans="1:24" s="3136" customFormat="1" ht="18.95" customHeight="1">
      <c r="A21" s="7968" t="s">
        <v>4334</v>
      </c>
      <c r="B21" s="7968"/>
      <c r="C21" s="7968"/>
      <c r="D21" s="7968"/>
      <c r="E21" s="7968"/>
      <c r="F21" s="7968"/>
      <c r="G21" s="7968"/>
      <c r="H21" s="4972"/>
    </row>
    <row r="22" spans="1:24" ht="18.95" customHeight="1">
      <c r="A22" s="7350" t="s">
        <v>4331</v>
      </c>
      <c r="B22" s="7350"/>
      <c r="C22" s="7350"/>
      <c r="D22" s="7350"/>
      <c r="E22" s="7350"/>
      <c r="F22" s="7350"/>
      <c r="G22" s="7350"/>
      <c r="H22" s="4973"/>
      <c r="I22" s="4973"/>
      <c r="J22" s="4973"/>
      <c r="K22" s="4973"/>
      <c r="L22" s="4973"/>
      <c r="M22" s="4973"/>
      <c r="N22" s="4973"/>
    </row>
    <row r="23" spans="1:24" s="3136" customFormat="1" ht="18.95" customHeight="1">
      <c r="A23" s="7950" t="s">
        <v>4329</v>
      </c>
      <c r="B23" s="7951"/>
      <c r="C23" s="7951"/>
      <c r="D23" s="7951"/>
      <c r="E23" s="7951"/>
      <c r="F23" s="7951"/>
      <c r="G23" s="7951"/>
      <c r="H23" s="3062"/>
      <c r="I23" s="3062"/>
      <c r="J23" s="3062"/>
      <c r="K23" s="3062"/>
      <c r="L23" s="3062"/>
      <c r="M23" s="3062"/>
      <c r="N23" s="3062"/>
    </row>
    <row r="24" spans="1:24" s="3136" customFormat="1">
      <c r="A24" s="4999"/>
      <c r="B24" s="4972"/>
      <c r="C24" s="4972"/>
      <c r="D24" s="4972"/>
      <c r="E24" s="4972"/>
      <c r="F24" s="4972"/>
      <c r="G24" s="4972"/>
      <c r="H24" s="3062"/>
      <c r="I24" s="3062"/>
      <c r="J24" s="3062"/>
      <c r="K24" s="3062"/>
      <c r="L24" s="3062"/>
      <c r="M24" s="3062"/>
      <c r="N24" s="3062"/>
    </row>
    <row r="25" spans="1:24" s="3136" customFormat="1">
      <c r="A25" s="4999"/>
      <c r="B25" s="4972"/>
      <c r="C25" s="4972"/>
      <c r="D25" s="4972"/>
      <c r="E25" s="4972"/>
      <c r="F25" s="4972"/>
      <c r="G25" s="4972"/>
      <c r="H25" s="3062"/>
      <c r="I25" s="3062"/>
      <c r="J25" s="3062"/>
      <c r="K25" s="3062"/>
      <c r="L25" s="3062"/>
      <c r="M25" s="3062"/>
      <c r="N25" s="3062"/>
    </row>
    <row r="26" spans="1:24" s="3136" customFormat="1" ht="18.75" customHeight="1">
      <c r="C26" s="7702" t="s">
        <v>3</v>
      </c>
      <c r="D26" s="7702"/>
      <c r="J26" s="4923"/>
    </row>
    <row r="27" spans="1:24" s="3136" customFormat="1">
      <c r="B27" s="4202"/>
    </row>
  </sheetData>
  <mergeCells count="9">
    <mergeCell ref="A23:G23"/>
    <mergeCell ref="C26:D26"/>
    <mergeCell ref="A22:G22"/>
    <mergeCell ref="A2:X2"/>
    <mergeCell ref="A3:X3"/>
    <mergeCell ref="A4:A5"/>
    <mergeCell ref="B4:X4"/>
    <mergeCell ref="A20:G20"/>
    <mergeCell ref="A21:G21"/>
  </mergeCells>
  <hyperlinks>
    <hyperlink ref="A1" r:id="rId1"/>
  </hyperlinks>
  <pageMargins left="0.70866141732283472" right="0.70866141732283472" top="0.74803149606299213" bottom="0.74803149606299213" header="0.31496062992125984" footer="0.31496062992125984"/>
  <pageSetup paperSize="9" scale="62" fitToWidth="0" orientation="landscape" r:id="rId2"/>
  <headerFooter alignWithMargins="0">
    <oddFooter>&amp;R286</oddFooter>
  </headerFooter>
  <drawing r:id="rId3"/>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77">
    <pageSetUpPr fitToPage="1"/>
  </sheetPr>
  <dimension ref="A1:X27"/>
  <sheetViews>
    <sheetView view="pageBreakPreview" zoomScale="60" zoomScaleNormal="100" workbookViewId="0">
      <selection activeCell="X6" sqref="X6"/>
    </sheetView>
  </sheetViews>
  <sheetFormatPr defaultRowHeight="12.75"/>
  <cols>
    <col min="1" max="1" width="14.140625" style="3062" customWidth="1"/>
    <col min="2" max="3" width="9.7109375" style="3062" customWidth="1"/>
    <col min="4" max="4" width="8.7109375" style="3062" customWidth="1"/>
    <col min="5" max="5" width="9.7109375" style="3062" customWidth="1"/>
    <col min="6" max="6" width="8.7109375" style="3062" customWidth="1"/>
    <col min="7" max="7" width="9.7109375" style="3062" customWidth="1"/>
    <col min="8" max="8" width="8.7109375" style="3062" customWidth="1"/>
    <col min="9" max="9" width="9.7109375" style="3062" customWidth="1"/>
    <col min="10" max="10" width="8.7109375" style="3062" customWidth="1"/>
    <col min="11" max="11" width="9.7109375" style="3062" customWidth="1"/>
    <col min="12" max="12" width="8.7109375" style="3062" customWidth="1"/>
    <col min="13" max="13" width="9.7109375" style="3062" customWidth="1"/>
    <col min="14" max="14" width="8.7109375" style="3062" customWidth="1"/>
    <col min="15" max="15" width="9.7109375" style="3062" customWidth="1"/>
    <col min="16" max="16" width="8.7109375" style="3062" customWidth="1"/>
    <col min="17" max="17" width="9.7109375" style="3062" customWidth="1"/>
    <col min="18" max="18" width="8.7109375" style="3062" customWidth="1"/>
    <col min="19" max="19" width="9.7109375" style="3062" customWidth="1"/>
    <col min="20" max="20" width="8.7109375" style="3062" customWidth="1"/>
    <col min="21" max="21" width="9.7109375" style="3062" customWidth="1"/>
    <col min="22" max="22" width="8.7109375" style="3062" customWidth="1"/>
    <col min="23" max="23" width="9.7109375" style="3062" customWidth="1"/>
    <col min="24" max="24" width="8.7109375" style="3062" customWidth="1"/>
    <col min="25" max="256" width="9.140625" style="3062"/>
    <col min="257" max="257" width="14.140625" style="3062" customWidth="1"/>
    <col min="258" max="259" width="10.85546875" style="3062" customWidth="1"/>
    <col min="260" max="260" width="12.42578125" style="3062" customWidth="1"/>
    <col min="261" max="261" width="10.85546875" style="3062" customWidth="1"/>
    <col min="262" max="262" width="11.7109375" style="3062" customWidth="1"/>
    <col min="263" max="263" width="10.85546875" style="3062" customWidth="1"/>
    <col min="264" max="264" width="12.28515625" style="3062" customWidth="1"/>
    <col min="265" max="265" width="10.85546875" style="3062" customWidth="1"/>
    <col min="266" max="266" width="12" style="3062" customWidth="1"/>
    <col min="267" max="267" width="10.85546875" style="3062" customWidth="1"/>
    <col min="268" max="268" width="12.42578125" style="3062" customWidth="1"/>
    <col min="269" max="269" width="10.85546875" style="3062" customWidth="1"/>
    <col min="270" max="270" width="12" style="3062" customWidth="1"/>
    <col min="271" max="271" width="11.140625" style="3062" customWidth="1"/>
    <col min="272" max="272" width="12" style="3062" customWidth="1"/>
    <col min="273" max="273" width="10" style="3062" customWidth="1"/>
    <col min="274" max="274" width="11" style="3062" customWidth="1"/>
    <col min="275" max="275" width="10" style="3062" customWidth="1"/>
    <col min="276" max="276" width="11" style="3062" customWidth="1"/>
    <col min="277" max="277" width="9.5703125" style="3062" customWidth="1"/>
    <col min="278" max="278" width="11.5703125" style="3062" customWidth="1"/>
    <col min="279" max="279" width="9.140625" style="3062"/>
    <col min="280" max="280" width="11.5703125" style="3062" customWidth="1"/>
    <col min="281" max="512" width="9.140625" style="3062"/>
    <col min="513" max="513" width="14.140625" style="3062" customWidth="1"/>
    <col min="514" max="515" width="10.85546875" style="3062" customWidth="1"/>
    <col min="516" max="516" width="12.42578125" style="3062" customWidth="1"/>
    <col min="517" max="517" width="10.85546875" style="3062" customWidth="1"/>
    <col min="518" max="518" width="11.7109375" style="3062" customWidth="1"/>
    <col min="519" max="519" width="10.85546875" style="3062" customWidth="1"/>
    <col min="520" max="520" width="12.28515625" style="3062" customWidth="1"/>
    <col min="521" max="521" width="10.85546875" style="3062" customWidth="1"/>
    <col min="522" max="522" width="12" style="3062" customWidth="1"/>
    <col min="523" max="523" width="10.85546875" style="3062" customWidth="1"/>
    <col min="524" max="524" width="12.42578125" style="3062" customWidth="1"/>
    <col min="525" max="525" width="10.85546875" style="3062" customWidth="1"/>
    <col min="526" max="526" width="12" style="3062" customWidth="1"/>
    <col min="527" max="527" width="11.140625" style="3062" customWidth="1"/>
    <col min="528" max="528" width="12" style="3062" customWidth="1"/>
    <col min="529" max="529" width="10" style="3062" customWidth="1"/>
    <col min="530" max="530" width="11" style="3062" customWidth="1"/>
    <col min="531" max="531" width="10" style="3062" customWidth="1"/>
    <col min="532" max="532" width="11" style="3062" customWidth="1"/>
    <col min="533" max="533" width="9.5703125" style="3062" customWidth="1"/>
    <col min="534" max="534" width="11.5703125" style="3062" customWidth="1"/>
    <col min="535" max="535" width="9.140625" style="3062"/>
    <col min="536" max="536" width="11.5703125" style="3062" customWidth="1"/>
    <col min="537" max="768" width="9.140625" style="3062"/>
    <col min="769" max="769" width="14.140625" style="3062" customWidth="1"/>
    <col min="770" max="771" width="10.85546875" style="3062" customWidth="1"/>
    <col min="772" max="772" width="12.42578125" style="3062" customWidth="1"/>
    <col min="773" max="773" width="10.85546875" style="3062" customWidth="1"/>
    <col min="774" max="774" width="11.7109375" style="3062" customWidth="1"/>
    <col min="775" max="775" width="10.85546875" style="3062" customWidth="1"/>
    <col min="776" max="776" width="12.28515625" style="3062" customWidth="1"/>
    <col min="777" max="777" width="10.85546875" style="3062" customWidth="1"/>
    <col min="778" max="778" width="12" style="3062" customWidth="1"/>
    <col min="779" max="779" width="10.85546875" style="3062" customWidth="1"/>
    <col min="780" max="780" width="12.42578125" style="3062" customWidth="1"/>
    <col min="781" max="781" width="10.85546875" style="3062" customWidth="1"/>
    <col min="782" max="782" width="12" style="3062" customWidth="1"/>
    <col min="783" max="783" width="11.140625" style="3062" customWidth="1"/>
    <col min="784" max="784" width="12" style="3062" customWidth="1"/>
    <col min="785" max="785" width="10" style="3062" customWidth="1"/>
    <col min="786" max="786" width="11" style="3062" customWidth="1"/>
    <col min="787" max="787" width="10" style="3062" customWidth="1"/>
    <col min="788" max="788" width="11" style="3062" customWidth="1"/>
    <col min="789" max="789" width="9.5703125" style="3062" customWidth="1"/>
    <col min="790" max="790" width="11.5703125" style="3062" customWidth="1"/>
    <col min="791" max="791" width="9.140625" style="3062"/>
    <col min="792" max="792" width="11.5703125" style="3062" customWidth="1"/>
    <col min="793" max="1024" width="9.140625" style="3062"/>
    <col min="1025" max="1025" width="14.140625" style="3062" customWidth="1"/>
    <col min="1026" max="1027" width="10.85546875" style="3062" customWidth="1"/>
    <col min="1028" max="1028" width="12.42578125" style="3062" customWidth="1"/>
    <col min="1029" max="1029" width="10.85546875" style="3062" customWidth="1"/>
    <col min="1030" max="1030" width="11.7109375" style="3062" customWidth="1"/>
    <col min="1031" max="1031" width="10.85546875" style="3062" customWidth="1"/>
    <col min="1032" max="1032" width="12.28515625" style="3062" customWidth="1"/>
    <col min="1033" max="1033" width="10.85546875" style="3062" customWidth="1"/>
    <col min="1034" max="1034" width="12" style="3062" customWidth="1"/>
    <col min="1035" max="1035" width="10.85546875" style="3062" customWidth="1"/>
    <col min="1036" max="1036" width="12.42578125" style="3062" customWidth="1"/>
    <col min="1037" max="1037" width="10.85546875" style="3062" customWidth="1"/>
    <col min="1038" max="1038" width="12" style="3062" customWidth="1"/>
    <col min="1039" max="1039" width="11.140625" style="3062" customWidth="1"/>
    <col min="1040" max="1040" width="12" style="3062" customWidth="1"/>
    <col min="1041" max="1041" width="10" style="3062" customWidth="1"/>
    <col min="1042" max="1042" width="11" style="3062" customWidth="1"/>
    <col min="1043" max="1043" width="10" style="3062" customWidth="1"/>
    <col min="1044" max="1044" width="11" style="3062" customWidth="1"/>
    <col min="1045" max="1045" width="9.5703125" style="3062" customWidth="1"/>
    <col min="1046" max="1046" width="11.5703125" style="3062" customWidth="1"/>
    <col min="1047" max="1047" width="9.140625" style="3062"/>
    <col min="1048" max="1048" width="11.5703125" style="3062" customWidth="1"/>
    <col min="1049" max="1280" width="9.140625" style="3062"/>
    <col min="1281" max="1281" width="14.140625" style="3062" customWidth="1"/>
    <col min="1282" max="1283" width="10.85546875" style="3062" customWidth="1"/>
    <col min="1284" max="1284" width="12.42578125" style="3062" customWidth="1"/>
    <col min="1285" max="1285" width="10.85546875" style="3062" customWidth="1"/>
    <col min="1286" max="1286" width="11.7109375" style="3062" customWidth="1"/>
    <col min="1287" max="1287" width="10.85546875" style="3062" customWidth="1"/>
    <col min="1288" max="1288" width="12.28515625" style="3062" customWidth="1"/>
    <col min="1289" max="1289" width="10.85546875" style="3062" customWidth="1"/>
    <col min="1290" max="1290" width="12" style="3062" customWidth="1"/>
    <col min="1291" max="1291" width="10.85546875" style="3062" customWidth="1"/>
    <col min="1292" max="1292" width="12.42578125" style="3062" customWidth="1"/>
    <col min="1293" max="1293" width="10.85546875" style="3062" customWidth="1"/>
    <col min="1294" max="1294" width="12" style="3062" customWidth="1"/>
    <col min="1295" max="1295" width="11.140625" style="3062" customWidth="1"/>
    <col min="1296" max="1296" width="12" style="3062" customWidth="1"/>
    <col min="1297" max="1297" width="10" style="3062" customWidth="1"/>
    <col min="1298" max="1298" width="11" style="3062" customWidth="1"/>
    <col min="1299" max="1299" width="10" style="3062" customWidth="1"/>
    <col min="1300" max="1300" width="11" style="3062" customWidth="1"/>
    <col min="1301" max="1301" width="9.5703125" style="3062" customWidth="1"/>
    <col min="1302" max="1302" width="11.5703125" style="3062" customWidth="1"/>
    <col min="1303" max="1303" width="9.140625" style="3062"/>
    <col min="1304" max="1304" width="11.5703125" style="3062" customWidth="1"/>
    <col min="1305" max="1536" width="9.140625" style="3062"/>
    <col min="1537" max="1537" width="14.140625" style="3062" customWidth="1"/>
    <col min="1538" max="1539" width="10.85546875" style="3062" customWidth="1"/>
    <col min="1540" max="1540" width="12.42578125" style="3062" customWidth="1"/>
    <col min="1541" max="1541" width="10.85546875" style="3062" customWidth="1"/>
    <col min="1542" max="1542" width="11.7109375" style="3062" customWidth="1"/>
    <col min="1543" max="1543" width="10.85546875" style="3062" customWidth="1"/>
    <col min="1544" max="1544" width="12.28515625" style="3062" customWidth="1"/>
    <col min="1545" max="1545" width="10.85546875" style="3062" customWidth="1"/>
    <col min="1546" max="1546" width="12" style="3062" customWidth="1"/>
    <col min="1547" max="1547" width="10.85546875" style="3062" customWidth="1"/>
    <col min="1548" max="1548" width="12.42578125" style="3062" customWidth="1"/>
    <col min="1549" max="1549" width="10.85546875" style="3062" customWidth="1"/>
    <col min="1550" max="1550" width="12" style="3062" customWidth="1"/>
    <col min="1551" max="1551" width="11.140625" style="3062" customWidth="1"/>
    <col min="1552" max="1552" width="12" style="3062" customWidth="1"/>
    <col min="1553" max="1553" width="10" style="3062" customWidth="1"/>
    <col min="1554" max="1554" width="11" style="3062" customWidth="1"/>
    <col min="1555" max="1555" width="10" style="3062" customWidth="1"/>
    <col min="1556" max="1556" width="11" style="3062" customWidth="1"/>
    <col min="1557" max="1557" width="9.5703125" style="3062" customWidth="1"/>
    <col min="1558" max="1558" width="11.5703125" style="3062" customWidth="1"/>
    <col min="1559" max="1559" width="9.140625" style="3062"/>
    <col min="1560" max="1560" width="11.5703125" style="3062" customWidth="1"/>
    <col min="1561" max="1792" width="9.140625" style="3062"/>
    <col min="1793" max="1793" width="14.140625" style="3062" customWidth="1"/>
    <col min="1794" max="1795" width="10.85546875" style="3062" customWidth="1"/>
    <col min="1796" max="1796" width="12.42578125" style="3062" customWidth="1"/>
    <col min="1797" max="1797" width="10.85546875" style="3062" customWidth="1"/>
    <col min="1798" max="1798" width="11.7109375" style="3062" customWidth="1"/>
    <col min="1799" max="1799" width="10.85546875" style="3062" customWidth="1"/>
    <col min="1800" max="1800" width="12.28515625" style="3062" customWidth="1"/>
    <col min="1801" max="1801" width="10.85546875" style="3062" customWidth="1"/>
    <col min="1802" max="1802" width="12" style="3062" customWidth="1"/>
    <col min="1803" max="1803" width="10.85546875" style="3062" customWidth="1"/>
    <col min="1804" max="1804" width="12.42578125" style="3062" customWidth="1"/>
    <col min="1805" max="1805" width="10.85546875" style="3062" customWidth="1"/>
    <col min="1806" max="1806" width="12" style="3062" customWidth="1"/>
    <col min="1807" max="1807" width="11.140625" style="3062" customWidth="1"/>
    <col min="1808" max="1808" width="12" style="3062" customWidth="1"/>
    <col min="1809" max="1809" width="10" style="3062" customWidth="1"/>
    <col min="1810" max="1810" width="11" style="3062" customWidth="1"/>
    <col min="1811" max="1811" width="10" style="3062" customWidth="1"/>
    <col min="1812" max="1812" width="11" style="3062" customWidth="1"/>
    <col min="1813" max="1813" width="9.5703125" style="3062" customWidth="1"/>
    <col min="1814" max="1814" width="11.5703125" style="3062" customWidth="1"/>
    <col min="1815" max="1815" width="9.140625" style="3062"/>
    <col min="1816" max="1816" width="11.5703125" style="3062" customWidth="1"/>
    <col min="1817" max="2048" width="9.140625" style="3062"/>
    <col min="2049" max="2049" width="14.140625" style="3062" customWidth="1"/>
    <col min="2050" max="2051" width="10.85546875" style="3062" customWidth="1"/>
    <col min="2052" max="2052" width="12.42578125" style="3062" customWidth="1"/>
    <col min="2053" max="2053" width="10.85546875" style="3062" customWidth="1"/>
    <col min="2054" max="2054" width="11.7109375" style="3062" customWidth="1"/>
    <col min="2055" max="2055" width="10.85546875" style="3062" customWidth="1"/>
    <col min="2056" max="2056" width="12.28515625" style="3062" customWidth="1"/>
    <col min="2057" max="2057" width="10.85546875" style="3062" customWidth="1"/>
    <col min="2058" max="2058" width="12" style="3062" customWidth="1"/>
    <col min="2059" max="2059" width="10.85546875" style="3062" customWidth="1"/>
    <col min="2060" max="2060" width="12.42578125" style="3062" customWidth="1"/>
    <col min="2061" max="2061" width="10.85546875" style="3062" customWidth="1"/>
    <col min="2062" max="2062" width="12" style="3062" customWidth="1"/>
    <col min="2063" max="2063" width="11.140625" style="3062" customWidth="1"/>
    <col min="2064" max="2064" width="12" style="3062" customWidth="1"/>
    <col min="2065" max="2065" width="10" style="3062" customWidth="1"/>
    <col min="2066" max="2066" width="11" style="3062" customWidth="1"/>
    <col min="2067" max="2067" width="10" style="3062" customWidth="1"/>
    <col min="2068" max="2068" width="11" style="3062" customWidth="1"/>
    <col min="2069" max="2069" width="9.5703125" style="3062" customWidth="1"/>
    <col min="2070" max="2070" width="11.5703125" style="3062" customWidth="1"/>
    <col min="2071" max="2071" width="9.140625" style="3062"/>
    <col min="2072" max="2072" width="11.5703125" style="3062" customWidth="1"/>
    <col min="2073" max="2304" width="9.140625" style="3062"/>
    <col min="2305" max="2305" width="14.140625" style="3062" customWidth="1"/>
    <col min="2306" max="2307" width="10.85546875" style="3062" customWidth="1"/>
    <col min="2308" max="2308" width="12.42578125" style="3062" customWidth="1"/>
    <col min="2309" max="2309" width="10.85546875" style="3062" customWidth="1"/>
    <col min="2310" max="2310" width="11.7109375" style="3062" customWidth="1"/>
    <col min="2311" max="2311" width="10.85546875" style="3062" customWidth="1"/>
    <col min="2312" max="2312" width="12.28515625" style="3062" customWidth="1"/>
    <col min="2313" max="2313" width="10.85546875" style="3062" customWidth="1"/>
    <col min="2314" max="2314" width="12" style="3062" customWidth="1"/>
    <col min="2315" max="2315" width="10.85546875" style="3062" customWidth="1"/>
    <col min="2316" max="2316" width="12.42578125" style="3062" customWidth="1"/>
    <col min="2317" max="2317" width="10.85546875" style="3062" customWidth="1"/>
    <col min="2318" max="2318" width="12" style="3062" customWidth="1"/>
    <col min="2319" max="2319" width="11.140625" style="3062" customWidth="1"/>
    <col min="2320" max="2320" width="12" style="3062" customWidth="1"/>
    <col min="2321" max="2321" width="10" style="3062" customWidth="1"/>
    <col min="2322" max="2322" width="11" style="3062" customWidth="1"/>
    <col min="2323" max="2323" width="10" style="3062" customWidth="1"/>
    <col min="2324" max="2324" width="11" style="3062" customWidth="1"/>
    <col min="2325" max="2325" width="9.5703125" style="3062" customWidth="1"/>
    <col min="2326" max="2326" width="11.5703125" style="3062" customWidth="1"/>
    <col min="2327" max="2327" width="9.140625" style="3062"/>
    <col min="2328" max="2328" width="11.5703125" style="3062" customWidth="1"/>
    <col min="2329" max="2560" width="9.140625" style="3062"/>
    <col min="2561" max="2561" width="14.140625" style="3062" customWidth="1"/>
    <col min="2562" max="2563" width="10.85546875" style="3062" customWidth="1"/>
    <col min="2564" max="2564" width="12.42578125" style="3062" customWidth="1"/>
    <col min="2565" max="2565" width="10.85546875" style="3062" customWidth="1"/>
    <col min="2566" max="2566" width="11.7109375" style="3062" customWidth="1"/>
    <col min="2567" max="2567" width="10.85546875" style="3062" customWidth="1"/>
    <col min="2568" max="2568" width="12.28515625" style="3062" customWidth="1"/>
    <col min="2569" max="2569" width="10.85546875" style="3062" customWidth="1"/>
    <col min="2570" max="2570" width="12" style="3062" customWidth="1"/>
    <col min="2571" max="2571" width="10.85546875" style="3062" customWidth="1"/>
    <col min="2572" max="2572" width="12.42578125" style="3062" customWidth="1"/>
    <col min="2573" max="2573" width="10.85546875" style="3062" customWidth="1"/>
    <col min="2574" max="2574" width="12" style="3062" customWidth="1"/>
    <col min="2575" max="2575" width="11.140625" style="3062" customWidth="1"/>
    <col min="2576" max="2576" width="12" style="3062" customWidth="1"/>
    <col min="2577" max="2577" width="10" style="3062" customWidth="1"/>
    <col min="2578" max="2578" width="11" style="3062" customWidth="1"/>
    <col min="2579" max="2579" width="10" style="3062" customWidth="1"/>
    <col min="2580" max="2580" width="11" style="3062" customWidth="1"/>
    <col min="2581" max="2581" width="9.5703125" style="3062" customWidth="1"/>
    <col min="2582" max="2582" width="11.5703125" style="3062" customWidth="1"/>
    <col min="2583" max="2583" width="9.140625" style="3062"/>
    <col min="2584" max="2584" width="11.5703125" style="3062" customWidth="1"/>
    <col min="2585" max="2816" width="9.140625" style="3062"/>
    <col min="2817" max="2817" width="14.140625" style="3062" customWidth="1"/>
    <col min="2818" max="2819" width="10.85546875" style="3062" customWidth="1"/>
    <col min="2820" max="2820" width="12.42578125" style="3062" customWidth="1"/>
    <col min="2821" max="2821" width="10.85546875" style="3062" customWidth="1"/>
    <col min="2822" max="2822" width="11.7109375" style="3062" customWidth="1"/>
    <col min="2823" max="2823" width="10.85546875" style="3062" customWidth="1"/>
    <col min="2824" max="2824" width="12.28515625" style="3062" customWidth="1"/>
    <col min="2825" max="2825" width="10.85546875" style="3062" customWidth="1"/>
    <col min="2826" max="2826" width="12" style="3062" customWidth="1"/>
    <col min="2827" max="2827" width="10.85546875" style="3062" customWidth="1"/>
    <col min="2828" max="2828" width="12.42578125" style="3062" customWidth="1"/>
    <col min="2829" max="2829" width="10.85546875" style="3062" customWidth="1"/>
    <col min="2830" max="2830" width="12" style="3062" customWidth="1"/>
    <col min="2831" max="2831" width="11.140625" style="3062" customWidth="1"/>
    <col min="2832" max="2832" width="12" style="3062" customWidth="1"/>
    <col min="2833" max="2833" width="10" style="3062" customWidth="1"/>
    <col min="2834" max="2834" width="11" style="3062" customWidth="1"/>
    <col min="2835" max="2835" width="10" style="3062" customWidth="1"/>
    <col min="2836" max="2836" width="11" style="3062" customWidth="1"/>
    <col min="2837" max="2837" width="9.5703125" style="3062" customWidth="1"/>
    <col min="2838" max="2838" width="11.5703125" style="3062" customWidth="1"/>
    <col min="2839" max="2839" width="9.140625" style="3062"/>
    <col min="2840" max="2840" width="11.5703125" style="3062" customWidth="1"/>
    <col min="2841" max="3072" width="9.140625" style="3062"/>
    <col min="3073" max="3073" width="14.140625" style="3062" customWidth="1"/>
    <col min="3074" max="3075" width="10.85546875" style="3062" customWidth="1"/>
    <col min="3076" max="3076" width="12.42578125" style="3062" customWidth="1"/>
    <col min="3077" max="3077" width="10.85546875" style="3062" customWidth="1"/>
    <col min="3078" max="3078" width="11.7109375" style="3062" customWidth="1"/>
    <col min="3079" max="3079" width="10.85546875" style="3062" customWidth="1"/>
    <col min="3080" max="3080" width="12.28515625" style="3062" customWidth="1"/>
    <col min="3081" max="3081" width="10.85546875" style="3062" customWidth="1"/>
    <col min="3082" max="3082" width="12" style="3062" customWidth="1"/>
    <col min="3083" max="3083" width="10.85546875" style="3062" customWidth="1"/>
    <col min="3084" max="3084" width="12.42578125" style="3062" customWidth="1"/>
    <col min="3085" max="3085" width="10.85546875" style="3062" customWidth="1"/>
    <col min="3086" max="3086" width="12" style="3062" customWidth="1"/>
    <col min="3087" max="3087" width="11.140625" style="3062" customWidth="1"/>
    <col min="3088" max="3088" width="12" style="3062" customWidth="1"/>
    <col min="3089" max="3089" width="10" style="3062" customWidth="1"/>
    <col min="3090" max="3090" width="11" style="3062" customWidth="1"/>
    <col min="3091" max="3091" width="10" style="3062" customWidth="1"/>
    <col min="3092" max="3092" width="11" style="3062" customWidth="1"/>
    <col min="3093" max="3093" width="9.5703125" style="3062" customWidth="1"/>
    <col min="3094" max="3094" width="11.5703125" style="3062" customWidth="1"/>
    <col min="3095" max="3095" width="9.140625" style="3062"/>
    <col min="3096" max="3096" width="11.5703125" style="3062" customWidth="1"/>
    <col min="3097" max="3328" width="9.140625" style="3062"/>
    <col min="3329" max="3329" width="14.140625" style="3062" customWidth="1"/>
    <col min="3330" max="3331" width="10.85546875" style="3062" customWidth="1"/>
    <col min="3332" max="3332" width="12.42578125" style="3062" customWidth="1"/>
    <col min="3333" max="3333" width="10.85546875" style="3062" customWidth="1"/>
    <col min="3334" max="3334" width="11.7109375" style="3062" customWidth="1"/>
    <col min="3335" max="3335" width="10.85546875" style="3062" customWidth="1"/>
    <col min="3336" max="3336" width="12.28515625" style="3062" customWidth="1"/>
    <col min="3337" max="3337" width="10.85546875" style="3062" customWidth="1"/>
    <col min="3338" max="3338" width="12" style="3062" customWidth="1"/>
    <col min="3339" max="3339" width="10.85546875" style="3062" customWidth="1"/>
    <col min="3340" max="3340" width="12.42578125" style="3062" customWidth="1"/>
    <col min="3341" max="3341" width="10.85546875" style="3062" customWidth="1"/>
    <col min="3342" max="3342" width="12" style="3062" customWidth="1"/>
    <col min="3343" max="3343" width="11.140625" style="3062" customWidth="1"/>
    <col min="3344" max="3344" width="12" style="3062" customWidth="1"/>
    <col min="3345" max="3345" width="10" style="3062" customWidth="1"/>
    <col min="3346" max="3346" width="11" style="3062" customWidth="1"/>
    <col min="3347" max="3347" width="10" style="3062" customWidth="1"/>
    <col min="3348" max="3348" width="11" style="3062" customWidth="1"/>
    <col min="3349" max="3349" width="9.5703125" style="3062" customWidth="1"/>
    <col min="3350" max="3350" width="11.5703125" style="3062" customWidth="1"/>
    <col min="3351" max="3351" width="9.140625" style="3062"/>
    <col min="3352" max="3352" width="11.5703125" style="3062" customWidth="1"/>
    <col min="3353" max="3584" width="9.140625" style="3062"/>
    <col min="3585" max="3585" width="14.140625" style="3062" customWidth="1"/>
    <col min="3586" max="3587" width="10.85546875" style="3062" customWidth="1"/>
    <col min="3588" max="3588" width="12.42578125" style="3062" customWidth="1"/>
    <col min="3589" max="3589" width="10.85546875" style="3062" customWidth="1"/>
    <col min="3590" max="3590" width="11.7109375" style="3062" customWidth="1"/>
    <col min="3591" max="3591" width="10.85546875" style="3062" customWidth="1"/>
    <col min="3592" max="3592" width="12.28515625" style="3062" customWidth="1"/>
    <col min="3593" max="3593" width="10.85546875" style="3062" customWidth="1"/>
    <col min="3594" max="3594" width="12" style="3062" customWidth="1"/>
    <col min="3595" max="3595" width="10.85546875" style="3062" customWidth="1"/>
    <col min="3596" max="3596" width="12.42578125" style="3062" customWidth="1"/>
    <col min="3597" max="3597" width="10.85546875" style="3062" customWidth="1"/>
    <col min="3598" max="3598" width="12" style="3062" customWidth="1"/>
    <col min="3599" max="3599" width="11.140625" style="3062" customWidth="1"/>
    <col min="3600" max="3600" width="12" style="3062" customWidth="1"/>
    <col min="3601" max="3601" width="10" style="3062" customWidth="1"/>
    <col min="3602" max="3602" width="11" style="3062" customWidth="1"/>
    <col min="3603" max="3603" width="10" style="3062" customWidth="1"/>
    <col min="3604" max="3604" width="11" style="3062" customWidth="1"/>
    <col min="3605" max="3605" width="9.5703125" style="3062" customWidth="1"/>
    <col min="3606" max="3606" width="11.5703125" style="3062" customWidth="1"/>
    <col min="3607" max="3607" width="9.140625" style="3062"/>
    <col min="3608" max="3608" width="11.5703125" style="3062" customWidth="1"/>
    <col min="3609" max="3840" width="9.140625" style="3062"/>
    <col min="3841" max="3841" width="14.140625" style="3062" customWidth="1"/>
    <col min="3842" max="3843" width="10.85546875" style="3062" customWidth="1"/>
    <col min="3844" max="3844" width="12.42578125" style="3062" customWidth="1"/>
    <col min="3845" max="3845" width="10.85546875" style="3062" customWidth="1"/>
    <col min="3846" max="3846" width="11.7109375" style="3062" customWidth="1"/>
    <col min="3847" max="3847" width="10.85546875" style="3062" customWidth="1"/>
    <col min="3848" max="3848" width="12.28515625" style="3062" customWidth="1"/>
    <col min="3849" max="3849" width="10.85546875" style="3062" customWidth="1"/>
    <col min="3850" max="3850" width="12" style="3062" customWidth="1"/>
    <col min="3851" max="3851" width="10.85546875" style="3062" customWidth="1"/>
    <col min="3852" max="3852" width="12.42578125" style="3062" customWidth="1"/>
    <col min="3853" max="3853" width="10.85546875" style="3062" customWidth="1"/>
    <col min="3854" max="3854" width="12" style="3062" customWidth="1"/>
    <col min="3855" max="3855" width="11.140625" style="3062" customWidth="1"/>
    <col min="3856" max="3856" width="12" style="3062" customWidth="1"/>
    <col min="3857" max="3857" width="10" style="3062" customWidth="1"/>
    <col min="3858" max="3858" width="11" style="3062" customWidth="1"/>
    <col min="3859" max="3859" width="10" style="3062" customWidth="1"/>
    <col min="3860" max="3860" width="11" style="3062" customWidth="1"/>
    <col min="3861" max="3861" width="9.5703125" style="3062" customWidth="1"/>
    <col min="3862" max="3862" width="11.5703125" style="3062" customWidth="1"/>
    <col min="3863" max="3863" width="9.140625" style="3062"/>
    <col min="3864" max="3864" width="11.5703125" style="3062" customWidth="1"/>
    <col min="3865" max="4096" width="9.140625" style="3062"/>
    <col min="4097" max="4097" width="14.140625" style="3062" customWidth="1"/>
    <col min="4098" max="4099" width="10.85546875" style="3062" customWidth="1"/>
    <col min="4100" max="4100" width="12.42578125" style="3062" customWidth="1"/>
    <col min="4101" max="4101" width="10.85546875" style="3062" customWidth="1"/>
    <col min="4102" max="4102" width="11.7109375" style="3062" customWidth="1"/>
    <col min="4103" max="4103" width="10.85546875" style="3062" customWidth="1"/>
    <col min="4104" max="4104" width="12.28515625" style="3062" customWidth="1"/>
    <col min="4105" max="4105" width="10.85546875" style="3062" customWidth="1"/>
    <col min="4106" max="4106" width="12" style="3062" customWidth="1"/>
    <col min="4107" max="4107" width="10.85546875" style="3062" customWidth="1"/>
    <col min="4108" max="4108" width="12.42578125" style="3062" customWidth="1"/>
    <col min="4109" max="4109" width="10.85546875" style="3062" customWidth="1"/>
    <col min="4110" max="4110" width="12" style="3062" customWidth="1"/>
    <col min="4111" max="4111" width="11.140625" style="3062" customWidth="1"/>
    <col min="4112" max="4112" width="12" style="3062" customWidth="1"/>
    <col min="4113" max="4113" width="10" style="3062" customWidth="1"/>
    <col min="4114" max="4114" width="11" style="3062" customWidth="1"/>
    <col min="4115" max="4115" width="10" style="3062" customWidth="1"/>
    <col min="4116" max="4116" width="11" style="3062" customWidth="1"/>
    <col min="4117" max="4117" width="9.5703125" style="3062" customWidth="1"/>
    <col min="4118" max="4118" width="11.5703125" style="3062" customWidth="1"/>
    <col min="4119" max="4119" width="9.140625" style="3062"/>
    <col min="4120" max="4120" width="11.5703125" style="3062" customWidth="1"/>
    <col min="4121" max="4352" width="9.140625" style="3062"/>
    <col min="4353" max="4353" width="14.140625" style="3062" customWidth="1"/>
    <col min="4354" max="4355" width="10.85546875" style="3062" customWidth="1"/>
    <col min="4356" max="4356" width="12.42578125" style="3062" customWidth="1"/>
    <col min="4357" max="4357" width="10.85546875" style="3062" customWidth="1"/>
    <col min="4358" max="4358" width="11.7109375" style="3062" customWidth="1"/>
    <col min="4359" max="4359" width="10.85546875" style="3062" customWidth="1"/>
    <col min="4360" max="4360" width="12.28515625" style="3062" customWidth="1"/>
    <col min="4361" max="4361" width="10.85546875" style="3062" customWidth="1"/>
    <col min="4362" max="4362" width="12" style="3062" customWidth="1"/>
    <col min="4363" max="4363" width="10.85546875" style="3062" customWidth="1"/>
    <col min="4364" max="4364" width="12.42578125" style="3062" customWidth="1"/>
    <col min="4365" max="4365" width="10.85546875" style="3062" customWidth="1"/>
    <col min="4366" max="4366" width="12" style="3062" customWidth="1"/>
    <col min="4367" max="4367" width="11.140625" style="3062" customWidth="1"/>
    <col min="4368" max="4368" width="12" style="3062" customWidth="1"/>
    <col min="4369" max="4369" width="10" style="3062" customWidth="1"/>
    <col min="4370" max="4370" width="11" style="3062" customWidth="1"/>
    <col min="4371" max="4371" width="10" style="3062" customWidth="1"/>
    <col min="4372" max="4372" width="11" style="3062" customWidth="1"/>
    <col min="4373" max="4373" width="9.5703125" style="3062" customWidth="1"/>
    <col min="4374" max="4374" width="11.5703125" style="3062" customWidth="1"/>
    <col min="4375" max="4375" width="9.140625" style="3062"/>
    <col min="4376" max="4376" width="11.5703125" style="3062" customWidth="1"/>
    <col min="4377" max="4608" width="9.140625" style="3062"/>
    <col min="4609" max="4609" width="14.140625" style="3062" customWidth="1"/>
    <col min="4610" max="4611" width="10.85546875" style="3062" customWidth="1"/>
    <col min="4612" max="4612" width="12.42578125" style="3062" customWidth="1"/>
    <col min="4613" max="4613" width="10.85546875" style="3062" customWidth="1"/>
    <col min="4614" max="4614" width="11.7109375" style="3062" customWidth="1"/>
    <col min="4615" max="4615" width="10.85546875" style="3062" customWidth="1"/>
    <col min="4616" max="4616" width="12.28515625" style="3062" customWidth="1"/>
    <col min="4617" max="4617" width="10.85546875" style="3062" customWidth="1"/>
    <col min="4618" max="4618" width="12" style="3062" customWidth="1"/>
    <col min="4619" max="4619" width="10.85546875" style="3062" customWidth="1"/>
    <col min="4620" max="4620" width="12.42578125" style="3062" customWidth="1"/>
    <col min="4621" max="4621" width="10.85546875" style="3062" customWidth="1"/>
    <col min="4622" max="4622" width="12" style="3062" customWidth="1"/>
    <col min="4623" max="4623" width="11.140625" style="3062" customWidth="1"/>
    <col min="4624" max="4624" width="12" style="3062" customWidth="1"/>
    <col min="4625" max="4625" width="10" style="3062" customWidth="1"/>
    <col min="4626" max="4626" width="11" style="3062" customWidth="1"/>
    <col min="4627" max="4627" width="10" style="3062" customWidth="1"/>
    <col min="4628" max="4628" width="11" style="3062" customWidth="1"/>
    <col min="4629" max="4629" width="9.5703125" style="3062" customWidth="1"/>
    <col min="4630" max="4630" width="11.5703125" style="3062" customWidth="1"/>
    <col min="4631" max="4631" width="9.140625" style="3062"/>
    <col min="4632" max="4632" width="11.5703125" style="3062" customWidth="1"/>
    <col min="4633" max="4864" width="9.140625" style="3062"/>
    <col min="4865" max="4865" width="14.140625" style="3062" customWidth="1"/>
    <col min="4866" max="4867" width="10.85546875" style="3062" customWidth="1"/>
    <col min="4868" max="4868" width="12.42578125" style="3062" customWidth="1"/>
    <col min="4869" max="4869" width="10.85546875" style="3062" customWidth="1"/>
    <col min="4870" max="4870" width="11.7109375" style="3062" customWidth="1"/>
    <col min="4871" max="4871" width="10.85546875" style="3062" customWidth="1"/>
    <col min="4872" max="4872" width="12.28515625" style="3062" customWidth="1"/>
    <col min="4873" max="4873" width="10.85546875" style="3062" customWidth="1"/>
    <col min="4874" max="4874" width="12" style="3062" customWidth="1"/>
    <col min="4875" max="4875" width="10.85546875" style="3062" customWidth="1"/>
    <col min="4876" max="4876" width="12.42578125" style="3062" customWidth="1"/>
    <col min="4877" max="4877" width="10.85546875" style="3062" customWidth="1"/>
    <col min="4878" max="4878" width="12" style="3062" customWidth="1"/>
    <col min="4879" max="4879" width="11.140625" style="3062" customWidth="1"/>
    <col min="4880" max="4880" width="12" style="3062" customWidth="1"/>
    <col min="4881" max="4881" width="10" style="3062" customWidth="1"/>
    <col min="4882" max="4882" width="11" style="3062" customWidth="1"/>
    <col min="4883" max="4883" width="10" style="3062" customWidth="1"/>
    <col min="4884" max="4884" width="11" style="3062" customWidth="1"/>
    <col min="4885" max="4885" width="9.5703125" style="3062" customWidth="1"/>
    <col min="4886" max="4886" width="11.5703125" style="3062" customWidth="1"/>
    <col min="4887" max="4887" width="9.140625" style="3062"/>
    <col min="4888" max="4888" width="11.5703125" style="3062" customWidth="1"/>
    <col min="4889" max="5120" width="9.140625" style="3062"/>
    <col min="5121" max="5121" width="14.140625" style="3062" customWidth="1"/>
    <col min="5122" max="5123" width="10.85546875" style="3062" customWidth="1"/>
    <col min="5124" max="5124" width="12.42578125" style="3062" customWidth="1"/>
    <col min="5125" max="5125" width="10.85546875" style="3062" customWidth="1"/>
    <col min="5126" max="5126" width="11.7109375" style="3062" customWidth="1"/>
    <col min="5127" max="5127" width="10.85546875" style="3062" customWidth="1"/>
    <col min="5128" max="5128" width="12.28515625" style="3062" customWidth="1"/>
    <col min="5129" max="5129" width="10.85546875" style="3062" customWidth="1"/>
    <col min="5130" max="5130" width="12" style="3062" customWidth="1"/>
    <col min="5131" max="5131" width="10.85546875" style="3062" customWidth="1"/>
    <col min="5132" max="5132" width="12.42578125" style="3062" customWidth="1"/>
    <col min="5133" max="5133" width="10.85546875" style="3062" customWidth="1"/>
    <col min="5134" max="5134" width="12" style="3062" customWidth="1"/>
    <col min="5135" max="5135" width="11.140625" style="3062" customWidth="1"/>
    <col min="5136" max="5136" width="12" style="3062" customWidth="1"/>
    <col min="5137" max="5137" width="10" style="3062" customWidth="1"/>
    <col min="5138" max="5138" width="11" style="3062" customWidth="1"/>
    <col min="5139" max="5139" width="10" style="3062" customWidth="1"/>
    <col min="5140" max="5140" width="11" style="3062" customWidth="1"/>
    <col min="5141" max="5141" width="9.5703125" style="3062" customWidth="1"/>
    <col min="5142" max="5142" width="11.5703125" style="3062" customWidth="1"/>
    <col min="5143" max="5143" width="9.140625" style="3062"/>
    <col min="5144" max="5144" width="11.5703125" style="3062" customWidth="1"/>
    <col min="5145" max="5376" width="9.140625" style="3062"/>
    <col min="5377" max="5377" width="14.140625" style="3062" customWidth="1"/>
    <col min="5378" max="5379" width="10.85546875" style="3062" customWidth="1"/>
    <col min="5380" max="5380" width="12.42578125" style="3062" customWidth="1"/>
    <col min="5381" max="5381" width="10.85546875" style="3062" customWidth="1"/>
    <col min="5382" max="5382" width="11.7109375" style="3062" customWidth="1"/>
    <col min="5383" max="5383" width="10.85546875" style="3062" customWidth="1"/>
    <col min="5384" max="5384" width="12.28515625" style="3062" customWidth="1"/>
    <col min="5385" max="5385" width="10.85546875" style="3062" customWidth="1"/>
    <col min="5386" max="5386" width="12" style="3062" customWidth="1"/>
    <col min="5387" max="5387" width="10.85546875" style="3062" customWidth="1"/>
    <col min="5388" max="5388" width="12.42578125" style="3062" customWidth="1"/>
    <col min="5389" max="5389" width="10.85546875" style="3062" customWidth="1"/>
    <col min="5390" max="5390" width="12" style="3062" customWidth="1"/>
    <col min="5391" max="5391" width="11.140625" style="3062" customWidth="1"/>
    <col min="5392" max="5392" width="12" style="3062" customWidth="1"/>
    <col min="5393" max="5393" width="10" style="3062" customWidth="1"/>
    <col min="5394" max="5394" width="11" style="3062" customWidth="1"/>
    <col min="5395" max="5395" width="10" style="3062" customWidth="1"/>
    <col min="5396" max="5396" width="11" style="3062" customWidth="1"/>
    <col min="5397" max="5397" width="9.5703125" style="3062" customWidth="1"/>
    <col min="5398" max="5398" width="11.5703125" style="3062" customWidth="1"/>
    <col min="5399" max="5399" width="9.140625" style="3062"/>
    <col min="5400" max="5400" width="11.5703125" style="3062" customWidth="1"/>
    <col min="5401" max="5632" width="9.140625" style="3062"/>
    <col min="5633" max="5633" width="14.140625" style="3062" customWidth="1"/>
    <col min="5634" max="5635" width="10.85546875" style="3062" customWidth="1"/>
    <col min="5636" max="5636" width="12.42578125" style="3062" customWidth="1"/>
    <col min="5637" max="5637" width="10.85546875" style="3062" customWidth="1"/>
    <col min="5638" max="5638" width="11.7109375" style="3062" customWidth="1"/>
    <col min="5639" max="5639" width="10.85546875" style="3062" customWidth="1"/>
    <col min="5640" max="5640" width="12.28515625" style="3062" customWidth="1"/>
    <col min="5641" max="5641" width="10.85546875" style="3062" customWidth="1"/>
    <col min="5642" max="5642" width="12" style="3062" customWidth="1"/>
    <col min="5643" max="5643" width="10.85546875" style="3062" customWidth="1"/>
    <col min="5644" max="5644" width="12.42578125" style="3062" customWidth="1"/>
    <col min="5645" max="5645" width="10.85546875" style="3062" customWidth="1"/>
    <col min="5646" max="5646" width="12" style="3062" customWidth="1"/>
    <col min="5647" max="5647" width="11.140625" style="3062" customWidth="1"/>
    <col min="5648" max="5648" width="12" style="3062" customWidth="1"/>
    <col min="5649" max="5649" width="10" style="3062" customWidth="1"/>
    <col min="5650" max="5650" width="11" style="3062" customWidth="1"/>
    <col min="5651" max="5651" width="10" style="3062" customWidth="1"/>
    <col min="5652" max="5652" width="11" style="3062" customWidth="1"/>
    <col min="5653" max="5653" width="9.5703125" style="3062" customWidth="1"/>
    <col min="5654" max="5654" width="11.5703125" style="3062" customWidth="1"/>
    <col min="5655" max="5655" width="9.140625" style="3062"/>
    <col min="5656" max="5656" width="11.5703125" style="3062" customWidth="1"/>
    <col min="5657" max="5888" width="9.140625" style="3062"/>
    <col min="5889" max="5889" width="14.140625" style="3062" customWidth="1"/>
    <col min="5890" max="5891" width="10.85546875" style="3062" customWidth="1"/>
    <col min="5892" max="5892" width="12.42578125" style="3062" customWidth="1"/>
    <col min="5893" max="5893" width="10.85546875" style="3062" customWidth="1"/>
    <col min="5894" max="5894" width="11.7109375" style="3062" customWidth="1"/>
    <col min="5895" max="5895" width="10.85546875" style="3062" customWidth="1"/>
    <col min="5896" max="5896" width="12.28515625" style="3062" customWidth="1"/>
    <col min="5897" max="5897" width="10.85546875" style="3062" customWidth="1"/>
    <col min="5898" max="5898" width="12" style="3062" customWidth="1"/>
    <col min="5899" max="5899" width="10.85546875" style="3062" customWidth="1"/>
    <col min="5900" max="5900" width="12.42578125" style="3062" customWidth="1"/>
    <col min="5901" max="5901" width="10.85546875" style="3062" customWidth="1"/>
    <col min="5902" max="5902" width="12" style="3062" customWidth="1"/>
    <col min="5903" max="5903" width="11.140625" style="3062" customWidth="1"/>
    <col min="5904" max="5904" width="12" style="3062" customWidth="1"/>
    <col min="5905" max="5905" width="10" style="3062" customWidth="1"/>
    <col min="5906" max="5906" width="11" style="3062" customWidth="1"/>
    <col min="5907" max="5907" width="10" style="3062" customWidth="1"/>
    <col min="5908" max="5908" width="11" style="3062" customWidth="1"/>
    <col min="5909" max="5909" width="9.5703125" style="3062" customWidth="1"/>
    <col min="5910" max="5910" width="11.5703125" style="3062" customWidth="1"/>
    <col min="5911" max="5911" width="9.140625" style="3062"/>
    <col min="5912" max="5912" width="11.5703125" style="3062" customWidth="1"/>
    <col min="5913" max="6144" width="9.140625" style="3062"/>
    <col min="6145" max="6145" width="14.140625" style="3062" customWidth="1"/>
    <col min="6146" max="6147" width="10.85546875" style="3062" customWidth="1"/>
    <col min="6148" max="6148" width="12.42578125" style="3062" customWidth="1"/>
    <col min="6149" max="6149" width="10.85546875" style="3062" customWidth="1"/>
    <col min="6150" max="6150" width="11.7109375" style="3062" customWidth="1"/>
    <col min="6151" max="6151" width="10.85546875" style="3062" customWidth="1"/>
    <col min="6152" max="6152" width="12.28515625" style="3062" customWidth="1"/>
    <col min="6153" max="6153" width="10.85546875" style="3062" customWidth="1"/>
    <col min="6154" max="6154" width="12" style="3062" customWidth="1"/>
    <col min="6155" max="6155" width="10.85546875" style="3062" customWidth="1"/>
    <col min="6156" max="6156" width="12.42578125" style="3062" customWidth="1"/>
    <col min="6157" max="6157" width="10.85546875" style="3062" customWidth="1"/>
    <col min="6158" max="6158" width="12" style="3062" customWidth="1"/>
    <col min="6159" max="6159" width="11.140625" style="3062" customWidth="1"/>
    <col min="6160" max="6160" width="12" style="3062" customWidth="1"/>
    <col min="6161" max="6161" width="10" style="3062" customWidth="1"/>
    <col min="6162" max="6162" width="11" style="3062" customWidth="1"/>
    <col min="6163" max="6163" width="10" style="3062" customWidth="1"/>
    <col min="6164" max="6164" width="11" style="3062" customWidth="1"/>
    <col min="6165" max="6165" width="9.5703125" style="3062" customWidth="1"/>
    <col min="6166" max="6166" width="11.5703125" style="3062" customWidth="1"/>
    <col min="6167" max="6167" width="9.140625" style="3062"/>
    <col min="6168" max="6168" width="11.5703125" style="3062" customWidth="1"/>
    <col min="6169" max="6400" width="9.140625" style="3062"/>
    <col min="6401" max="6401" width="14.140625" style="3062" customWidth="1"/>
    <col min="6402" max="6403" width="10.85546875" style="3062" customWidth="1"/>
    <col min="6404" max="6404" width="12.42578125" style="3062" customWidth="1"/>
    <col min="6405" max="6405" width="10.85546875" style="3062" customWidth="1"/>
    <col min="6406" max="6406" width="11.7109375" style="3062" customWidth="1"/>
    <col min="6407" max="6407" width="10.85546875" style="3062" customWidth="1"/>
    <col min="6408" max="6408" width="12.28515625" style="3062" customWidth="1"/>
    <col min="6409" max="6409" width="10.85546875" style="3062" customWidth="1"/>
    <col min="6410" max="6410" width="12" style="3062" customWidth="1"/>
    <col min="6411" max="6411" width="10.85546875" style="3062" customWidth="1"/>
    <col min="6412" max="6412" width="12.42578125" style="3062" customWidth="1"/>
    <col min="6413" max="6413" width="10.85546875" style="3062" customWidth="1"/>
    <col min="6414" max="6414" width="12" style="3062" customWidth="1"/>
    <col min="6415" max="6415" width="11.140625" style="3062" customWidth="1"/>
    <col min="6416" max="6416" width="12" style="3062" customWidth="1"/>
    <col min="6417" max="6417" width="10" style="3062" customWidth="1"/>
    <col min="6418" max="6418" width="11" style="3062" customWidth="1"/>
    <col min="6419" max="6419" width="10" style="3062" customWidth="1"/>
    <col min="6420" max="6420" width="11" style="3062" customWidth="1"/>
    <col min="6421" max="6421" width="9.5703125" style="3062" customWidth="1"/>
    <col min="6422" max="6422" width="11.5703125" style="3062" customWidth="1"/>
    <col min="6423" max="6423" width="9.140625" style="3062"/>
    <col min="6424" max="6424" width="11.5703125" style="3062" customWidth="1"/>
    <col min="6425" max="6656" width="9.140625" style="3062"/>
    <col min="6657" max="6657" width="14.140625" style="3062" customWidth="1"/>
    <col min="6658" max="6659" width="10.85546875" style="3062" customWidth="1"/>
    <col min="6660" max="6660" width="12.42578125" style="3062" customWidth="1"/>
    <col min="6661" max="6661" width="10.85546875" style="3062" customWidth="1"/>
    <col min="6662" max="6662" width="11.7109375" style="3062" customWidth="1"/>
    <col min="6663" max="6663" width="10.85546875" style="3062" customWidth="1"/>
    <col min="6664" max="6664" width="12.28515625" style="3062" customWidth="1"/>
    <col min="6665" max="6665" width="10.85546875" style="3062" customWidth="1"/>
    <col min="6666" max="6666" width="12" style="3062" customWidth="1"/>
    <col min="6667" max="6667" width="10.85546875" style="3062" customWidth="1"/>
    <col min="6668" max="6668" width="12.42578125" style="3062" customWidth="1"/>
    <col min="6669" max="6669" width="10.85546875" style="3062" customWidth="1"/>
    <col min="6670" max="6670" width="12" style="3062" customWidth="1"/>
    <col min="6671" max="6671" width="11.140625" style="3062" customWidth="1"/>
    <col min="6672" max="6672" width="12" style="3062" customWidth="1"/>
    <col min="6673" max="6673" width="10" style="3062" customWidth="1"/>
    <col min="6674" max="6674" width="11" style="3062" customWidth="1"/>
    <col min="6675" max="6675" width="10" style="3062" customWidth="1"/>
    <col min="6676" max="6676" width="11" style="3062" customWidth="1"/>
    <col min="6677" max="6677" width="9.5703125" style="3062" customWidth="1"/>
    <col min="6678" max="6678" width="11.5703125" style="3062" customWidth="1"/>
    <col min="6679" max="6679" width="9.140625" style="3062"/>
    <col min="6680" max="6680" width="11.5703125" style="3062" customWidth="1"/>
    <col min="6681" max="6912" width="9.140625" style="3062"/>
    <col min="6913" max="6913" width="14.140625" style="3062" customWidth="1"/>
    <col min="6914" max="6915" width="10.85546875" style="3062" customWidth="1"/>
    <col min="6916" max="6916" width="12.42578125" style="3062" customWidth="1"/>
    <col min="6917" max="6917" width="10.85546875" style="3062" customWidth="1"/>
    <col min="6918" max="6918" width="11.7109375" style="3062" customWidth="1"/>
    <col min="6919" max="6919" width="10.85546875" style="3062" customWidth="1"/>
    <col min="6920" max="6920" width="12.28515625" style="3062" customWidth="1"/>
    <col min="6921" max="6921" width="10.85546875" style="3062" customWidth="1"/>
    <col min="6922" max="6922" width="12" style="3062" customWidth="1"/>
    <col min="6923" max="6923" width="10.85546875" style="3062" customWidth="1"/>
    <col min="6924" max="6924" width="12.42578125" style="3062" customWidth="1"/>
    <col min="6925" max="6925" width="10.85546875" style="3062" customWidth="1"/>
    <col min="6926" max="6926" width="12" style="3062" customWidth="1"/>
    <col min="6927" max="6927" width="11.140625" style="3062" customWidth="1"/>
    <col min="6928" max="6928" width="12" style="3062" customWidth="1"/>
    <col min="6929" max="6929" width="10" style="3062" customWidth="1"/>
    <col min="6930" max="6930" width="11" style="3062" customWidth="1"/>
    <col min="6931" max="6931" width="10" style="3062" customWidth="1"/>
    <col min="6932" max="6932" width="11" style="3062" customWidth="1"/>
    <col min="6933" max="6933" width="9.5703125" style="3062" customWidth="1"/>
    <col min="6934" max="6934" width="11.5703125" style="3062" customWidth="1"/>
    <col min="6935" max="6935" width="9.140625" style="3062"/>
    <col min="6936" max="6936" width="11.5703125" style="3062" customWidth="1"/>
    <col min="6937" max="7168" width="9.140625" style="3062"/>
    <col min="7169" max="7169" width="14.140625" style="3062" customWidth="1"/>
    <col min="7170" max="7171" width="10.85546875" style="3062" customWidth="1"/>
    <col min="7172" max="7172" width="12.42578125" style="3062" customWidth="1"/>
    <col min="7173" max="7173" width="10.85546875" style="3062" customWidth="1"/>
    <col min="7174" max="7174" width="11.7109375" style="3062" customWidth="1"/>
    <col min="7175" max="7175" width="10.85546875" style="3062" customWidth="1"/>
    <col min="7176" max="7176" width="12.28515625" style="3062" customWidth="1"/>
    <col min="7177" max="7177" width="10.85546875" style="3062" customWidth="1"/>
    <col min="7178" max="7178" width="12" style="3062" customWidth="1"/>
    <col min="7179" max="7179" width="10.85546875" style="3062" customWidth="1"/>
    <col min="7180" max="7180" width="12.42578125" style="3062" customWidth="1"/>
    <col min="7181" max="7181" width="10.85546875" style="3062" customWidth="1"/>
    <col min="7182" max="7182" width="12" style="3062" customWidth="1"/>
    <col min="7183" max="7183" width="11.140625" style="3062" customWidth="1"/>
    <col min="7184" max="7184" width="12" style="3062" customWidth="1"/>
    <col min="7185" max="7185" width="10" style="3062" customWidth="1"/>
    <col min="7186" max="7186" width="11" style="3062" customWidth="1"/>
    <col min="7187" max="7187" width="10" style="3062" customWidth="1"/>
    <col min="7188" max="7188" width="11" style="3062" customWidth="1"/>
    <col min="7189" max="7189" width="9.5703125" style="3062" customWidth="1"/>
    <col min="7190" max="7190" width="11.5703125" style="3062" customWidth="1"/>
    <col min="7191" max="7191" width="9.140625" style="3062"/>
    <col min="7192" max="7192" width="11.5703125" style="3062" customWidth="1"/>
    <col min="7193" max="7424" width="9.140625" style="3062"/>
    <col min="7425" max="7425" width="14.140625" style="3062" customWidth="1"/>
    <col min="7426" max="7427" width="10.85546875" style="3062" customWidth="1"/>
    <col min="7428" max="7428" width="12.42578125" style="3062" customWidth="1"/>
    <col min="7429" max="7429" width="10.85546875" style="3062" customWidth="1"/>
    <col min="7430" max="7430" width="11.7109375" style="3062" customWidth="1"/>
    <col min="7431" max="7431" width="10.85546875" style="3062" customWidth="1"/>
    <col min="7432" max="7432" width="12.28515625" style="3062" customWidth="1"/>
    <col min="7433" max="7433" width="10.85546875" style="3062" customWidth="1"/>
    <col min="7434" max="7434" width="12" style="3062" customWidth="1"/>
    <col min="7435" max="7435" width="10.85546875" style="3062" customWidth="1"/>
    <col min="7436" max="7436" width="12.42578125" style="3062" customWidth="1"/>
    <col min="7437" max="7437" width="10.85546875" style="3062" customWidth="1"/>
    <col min="7438" max="7438" width="12" style="3062" customWidth="1"/>
    <col min="7439" max="7439" width="11.140625" style="3062" customWidth="1"/>
    <col min="7440" max="7440" width="12" style="3062" customWidth="1"/>
    <col min="7441" max="7441" width="10" style="3062" customWidth="1"/>
    <col min="7442" max="7442" width="11" style="3062" customWidth="1"/>
    <col min="7443" max="7443" width="10" style="3062" customWidth="1"/>
    <col min="7444" max="7444" width="11" style="3062" customWidth="1"/>
    <col min="7445" max="7445" width="9.5703125" style="3062" customWidth="1"/>
    <col min="7446" max="7446" width="11.5703125" style="3062" customWidth="1"/>
    <col min="7447" max="7447" width="9.140625" style="3062"/>
    <col min="7448" max="7448" width="11.5703125" style="3062" customWidth="1"/>
    <col min="7449" max="7680" width="9.140625" style="3062"/>
    <col min="7681" max="7681" width="14.140625" style="3062" customWidth="1"/>
    <col min="7682" max="7683" width="10.85546875" style="3062" customWidth="1"/>
    <col min="7684" max="7684" width="12.42578125" style="3062" customWidth="1"/>
    <col min="7685" max="7685" width="10.85546875" style="3062" customWidth="1"/>
    <col min="7686" max="7686" width="11.7109375" style="3062" customWidth="1"/>
    <col min="7687" max="7687" width="10.85546875" style="3062" customWidth="1"/>
    <col min="7688" max="7688" width="12.28515625" style="3062" customWidth="1"/>
    <col min="7689" max="7689" width="10.85546875" style="3062" customWidth="1"/>
    <col min="7690" max="7690" width="12" style="3062" customWidth="1"/>
    <col min="7691" max="7691" width="10.85546875" style="3062" customWidth="1"/>
    <col min="7692" max="7692" width="12.42578125" style="3062" customWidth="1"/>
    <col min="7693" max="7693" width="10.85546875" style="3062" customWidth="1"/>
    <col min="7694" max="7694" width="12" style="3062" customWidth="1"/>
    <col min="7695" max="7695" width="11.140625" style="3062" customWidth="1"/>
    <col min="7696" max="7696" width="12" style="3062" customWidth="1"/>
    <col min="7697" max="7697" width="10" style="3062" customWidth="1"/>
    <col min="7698" max="7698" width="11" style="3062" customWidth="1"/>
    <col min="7699" max="7699" width="10" style="3062" customWidth="1"/>
    <col min="7700" max="7700" width="11" style="3062" customWidth="1"/>
    <col min="7701" max="7701" width="9.5703125" style="3062" customWidth="1"/>
    <col min="7702" max="7702" width="11.5703125" style="3062" customWidth="1"/>
    <col min="7703" max="7703" width="9.140625" style="3062"/>
    <col min="7704" max="7704" width="11.5703125" style="3062" customWidth="1"/>
    <col min="7705" max="7936" width="9.140625" style="3062"/>
    <col min="7937" max="7937" width="14.140625" style="3062" customWidth="1"/>
    <col min="7938" max="7939" width="10.85546875" style="3062" customWidth="1"/>
    <col min="7940" max="7940" width="12.42578125" style="3062" customWidth="1"/>
    <col min="7941" max="7941" width="10.85546875" style="3062" customWidth="1"/>
    <col min="7942" max="7942" width="11.7109375" style="3062" customWidth="1"/>
    <col min="7943" max="7943" width="10.85546875" style="3062" customWidth="1"/>
    <col min="7944" max="7944" width="12.28515625" style="3062" customWidth="1"/>
    <col min="7945" max="7945" width="10.85546875" style="3062" customWidth="1"/>
    <col min="7946" max="7946" width="12" style="3062" customWidth="1"/>
    <col min="7947" max="7947" width="10.85546875" style="3062" customWidth="1"/>
    <col min="7948" max="7948" width="12.42578125" style="3062" customWidth="1"/>
    <col min="7949" max="7949" width="10.85546875" style="3062" customWidth="1"/>
    <col min="7950" max="7950" width="12" style="3062" customWidth="1"/>
    <col min="7951" max="7951" width="11.140625" style="3062" customWidth="1"/>
    <col min="7952" max="7952" width="12" style="3062" customWidth="1"/>
    <col min="7953" max="7953" width="10" style="3062" customWidth="1"/>
    <col min="7954" max="7954" width="11" style="3062" customWidth="1"/>
    <col min="7955" max="7955" width="10" style="3062" customWidth="1"/>
    <col min="7956" max="7956" width="11" style="3062" customWidth="1"/>
    <col min="7957" max="7957" width="9.5703125" style="3062" customWidth="1"/>
    <col min="7958" max="7958" width="11.5703125" style="3062" customWidth="1"/>
    <col min="7959" max="7959" width="9.140625" style="3062"/>
    <col min="7960" max="7960" width="11.5703125" style="3062" customWidth="1"/>
    <col min="7961" max="8192" width="9.140625" style="3062"/>
    <col min="8193" max="8193" width="14.140625" style="3062" customWidth="1"/>
    <col min="8194" max="8195" width="10.85546875" style="3062" customWidth="1"/>
    <col min="8196" max="8196" width="12.42578125" style="3062" customWidth="1"/>
    <col min="8197" max="8197" width="10.85546875" style="3062" customWidth="1"/>
    <col min="8198" max="8198" width="11.7109375" style="3062" customWidth="1"/>
    <col min="8199" max="8199" width="10.85546875" style="3062" customWidth="1"/>
    <col min="8200" max="8200" width="12.28515625" style="3062" customWidth="1"/>
    <col min="8201" max="8201" width="10.85546875" style="3062" customWidth="1"/>
    <col min="8202" max="8202" width="12" style="3062" customWidth="1"/>
    <col min="8203" max="8203" width="10.85546875" style="3062" customWidth="1"/>
    <col min="8204" max="8204" width="12.42578125" style="3062" customWidth="1"/>
    <col min="8205" max="8205" width="10.85546875" style="3062" customWidth="1"/>
    <col min="8206" max="8206" width="12" style="3062" customWidth="1"/>
    <col min="8207" max="8207" width="11.140625" style="3062" customWidth="1"/>
    <col min="8208" max="8208" width="12" style="3062" customWidth="1"/>
    <col min="8209" max="8209" width="10" style="3062" customWidth="1"/>
    <col min="8210" max="8210" width="11" style="3062" customWidth="1"/>
    <col min="8211" max="8211" width="10" style="3062" customWidth="1"/>
    <col min="8212" max="8212" width="11" style="3062" customWidth="1"/>
    <col min="8213" max="8213" width="9.5703125" style="3062" customWidth="1"/>
    <col min="8214" max="8214" width="11.5703125" style="3062" customWidth="1"/>
    <col min="8215" max="8215" width="9.140625" style="3062"/>
    <col min="8216" max="8216" width="11.5703125" style="3062" customWidth="1"/>
    <col min="8217" max="8448" width="9.140625" style="3062"/>
    <col min="8449" max="8449" width="14.140625" style="3062" customWidth="1"/>
    <col min="8450" max="8451" width="10.85546875" style="3062" customWidth="1"/>
    <col min="8452" max="8452" width="12.42578125" style="3062" customWidth="1"/>
    <col min="8453" max="8453" width="10.85546875" style="3062" customWidth="1"/>
    <col min="8454" max="8454" width="11.7109375" style="3062" customWidth="1"/>
    <col min="8455" max="8455" width="10.85546875" style="3062" customWidth="1"/>
    <col min="8456" max="8456" width="12.28515625" style="3062" customWidth="1"/>
    <col min="8457" max="8457" width="10.85546875" style="3062" customWidth="1"/>
    <col min="8458" max="8458" width="12" style="3062" customWidth="1"/>
    <col min="8459" max="8459" width="10.85546875" style="3062" customWidth="1"/>
    <col min="8460" max="8460" width="12.42578125" style="3062" customWidth="1"/>
    <col min="8461" max="8461" width="10.85546875" style="3062" customWidth="1"/>
    <col min="8462" max="8462" width="12" style="3062" customWidth="1"/>
    <col min="8463" max="8463" width="11.140625" style="3062" customWidth="1"/>
    <col min="8464" max="8464" width="12" style="3062" customWidth="1"/>
    <col min="8465" max="8465" width="10" style="3062" customWidth="1"/>
    <col min="8466" max="8466" width="11" style="3062" customWidth="1"/>
    <col min="8467" max="8467" width="10" style="3062" customWidth="1"/>
    <col min="8468" max="8468" width="11" style="3062" customWidth="1"/>
    <col min="8469" max="8469" width="9.5703125" style="3062" customWidth="1"/>
    <col min="8470" max="8470" width="11.5703125" style="3062" customWidth="1"/>
    <col min="8471" max="8471" width="9.140625" style="3062"/>
    <col min="8472" max="8472" width="11.5703125" style="3062" customWidth="1"/>
    <col min="8473" max="8704" width="9.140625" style="3062"/>
    <col min="8705" max="8705" width="14.140625" style="3062" customWidth="1"/>
    <col min="8706" max="8707" width="10.85546875" style="3062" customWidth="1"/>
    <col min="8708" max="8708" width="12.42578125" style="3062" customWidth="1"/>
    <col min="8709" max="8709" width="10.85546875" style="3062" customWidth="1"/>
    <col min="8710" max="8710" width="11.7109375" style="3062" customWidth="1"/>
    <col min="8711" max="8711" width="10.85546875" style="3062" customWidth="1"/>
    <col min="8712" max="8712" width="12.28515625" style="3062" customWidth="1"/>
    <col min="8713" max="8713" width="10.85546875" style="3062" customWidth="1"/>
    <col min="8714" max="8714" width="12" style="3062" customWidth="1"/>
    <col min="8715" max="8715" width="10.85546875" style="3062" customWidth="1"/>
    <col min="8716" max="8716" width="12.42578125" style="3062" customWidth="1"/>
    <col min="8717" max="8717" width="10.85546875" style="3062" customWidth="1"/>
    <col min="8718" max="8718" width="12" style="3062" customWidth="1"/>
    <col min="8719" max="8719" width="11.140625" style="3062" customWidth="1"/>
    <col min="8720" max="8720" width="12" style="3062" customWidth="1"/>
    <col min="8721" max="8721" width="10" style="3062" customWidth="1"/>
    <col min="8722" max="8722" width="11" style="3062" customWidth="1"/>
    <col min="8723" max="8723" width="10" style="3062" customWidth="1"/>
    <col min="8724" max="8724" width="11" style="3062" customWidth="1"/>
    <col min="8725" max="8725" width="9.5703125" style="3062" customWidth="1"/>
    <col min="8726" max="8726" width="11.5703125" style="3062" customWidth="1"/>
    <col min="8727" max="8727" width="9.140625" style="3062"/>
    <col min="8728" max="8728" width="11.5703125" style="3062" customWidth="1"/>
    <col min="8729" max="8960" width="9.140625" style="3062"/>
    <col min="8961" max="8961" width="14.140625" style="3062" customWidth="1"/>
    <col min="8962" max="8963" width="10.85546875" style="3062" customWidth="1"/>
    <col min="8964" max="8964" width="12.42578125" style="3062" customWidth="1"/>
    <col min="8965" max="8965" width="10.85546875" style="3062" customWidth="1"/>
    <col min="8966" max="8966" width="11.7109375" style="3062" customWidth="1"/>
    <col min="8967" max="8967" width="10.85546875" style="3062" customWidth="1"/>
    <col min="8968" max="8968" width="12.28515625" style="3062" customWidth="1"/>
    <col min="8969" max="8969" width="10.85546875" style="3062" customWidth="1"/>
    <col min="8970" max="8970" width="12" style="3062" customWidth="1"/>
    <col min="8971" max="8971" width="10.85546875" style="3062" customWidth="1"/>
    <col min="8972" max="8972" width="12.42578125" style="3062" customWidth="1"/>
    <col min="8973" max="8973" width="10.85546875" style="3062" customWidth="1"/>
    <col min="8974" max="8974" width="12" style="3062" customWidth="1"/>
    <col min="8975" max="8975" width="11.140625" style="3062" customWidth="1"/>
    <col min="8976" max="8976" width="12" style="3062" customWidth="1"/>
    <col min="8977" max="8977" width="10" style="3062" customWidth="1"/>
    <col min="8978" max="8978" width="11" style="3062" customWidth="1"/>
    <col min="8979" max="8979" width="10" style="3062" customWidth="1"/>
    <col min="8980" max="8980" width="11" style="3062" customWidth="1"/>
    <col min="8981" max="8981" width="9.5703125" style="3062" customWidth="1"/>
    <col min="8982" max="8982" width="11.5703125" style="3062" customWidth="1"/>
    <col min="8983" max="8983" width="9.140625" style="3062"/>
    <col min="8984" max="8984" width="11.5703125" style="3062" customWidth="1"/>
    <col min="8985" max="9216" width="9.140625" style="3062"/>
    <col min="9217" max="9217" width="14.140625" style="3062" customWidth="1"/>
    <col min="9218" max="9219" width="10.85546875" style="3062" customWidth="1"/>
    <col min="9220" max="9220" width="12.42578125" style="3062" customWidth="1"/>
    <col min="9221" max="9221" width="10.85546875" style="3062" customWidth="1"/>
    <col min="9222" max="9222" width="11.7109375" style="3062" customWidth="1"/>
    <col min="9223" max="9223" width="10.85546875" style="3062" customWidth="1"/>
    <col min="9224" max="9224" width="12.28515625" style="3062" customWidth="1"/>
    <col min="9225" max="9225" width="10.85546875" style="3062" customWidth="1"/>
    <col min="9226" max="9226" width="12" style="3062" customWidth="1"/>
    <col min="9227" max="9227" width="10.85546875" style="3062" customWidth="1"/>
    <col min="9228" max="9228" width="12.42578125" style="3062" customWidth="1"/>
    <col min="9229" max="9229" width="10.85546875" style="3062" customWidth="1"/>
    <col min="9230" max="9230" width="12" style="3062" customWidth="1"/>
    <col min="9231" max="9231" width="11.140625" style="3062" customWidth="1"/>
    <col min="9232" max="9232" width="12" style="3062" customWidth="1"/>
    <col min="9233" max="9233" width="10" style="3062" customWidth="1"/>
    <col min="9234" max="9234" width="11" style="3062" customWidth="1"/>
    <col min="9235" max="9235" width="10" style="3062" customWidth="1"/>
    <col min="9236" max="9236" width="11" style="3062" customWidth="1"/>
    <col min="9237" max="9237" width="9.5703125" style="3062" customWidth="1"/>
    <col min="9238" max="9238" width="11.5703125" style="3062" customWidth="1"/>
    <col min="9239" max="9239" width="9.140625" style="3062"/>
    <col min="9240" max="9240" width="11.5703125" style="3062" customWidth="1"/>
    <col min="9241" max="9472" width="9.140625" style="3062"/>
    <col min="9473" max="9473" width="14.140625" style="3062" customWidth="1"/>
    <col min="9474" max="9475" width="10.85546875" style="3062" customWidth="1"/>
    <col min="9476" max="9476" width="12.42578125" style="3062" customWidth="1"/>
    <col min="9477" max="9477" width="10.85546875" style="3062" customWidth="1"/>
    <col min="9478" max="9478" width="11.7109375" style="3062" customWidth="1"/>
    <col min="9479" max="9479" width="10.85546875" style="3062" customWidth="1"/>
    <col min="9480" max="9480" width="12.28515625" style="3062" customWidth="1"/>
    <col min="9481" max="9481" width="10.85546875" style="3062" customWidth="1"/>
    <col min="9482" max="9482" width="12" style="3062" customWidth="1"/>
    <col min="9483" max="9483" width="10.85546875" style="3062" customWidth="1"/>
    <col min="9484" max="9484" width="12.42578125" style="3062" customWidth="1"/>
    <col min="9485" max="9485" width="10.85546875" style="3062" customWidth="1"/>
    <col min="9486" max="9486" width="12" style="3062" customWidth="1"/>
    <col min="9487" max="9487" width="11.140625" style="3062" customWidth="1"/>
    <col min="9488" max="9488" width="12" style="3062" customWidth="1"/>
    <col min="9489" max="9489" width="10" style="3062" customWidth="1"/>
    <col min="9490" max="9490" width="11" style="3062" customWidth="1"/>
    <col min="9491" max="9491" width="10" style="3062" customWidth="1"/>
    <col min="9492" max="9492" width="11" style="3062" customWidth="1"/>
    <col min="9493" max="9493" width="9.5703125" style="3062" customWidth="1"/>
    <col min="9494" max="9494" width="11.5703125" style="3062" customWidth="1"/>
    <col min="9495" max="9495" width="9.140625" style="3062"/>
    <col min="9496" max="9496" width="11.5703125" style="3062" customWidth="1"/>
    <col min="9497" max="9728" width="9.140625" style="3062"/>
    <col min="9729" max="9729" width="14.140625" style="3062" customWidth="1"/>
    <col min="9730" max="9731" width="10.85546875" style="3062" customWidth="1"/>
    <col min="9732" max="9732" width="12.42578125" style="3062" customWidth="1"/>
    <col min="9733" max="9733" width="10.85546875" style="3062" customWidth="1"/>
    <col min="9734" max="9734" width="11.7109375" style="3062" customWidth="1"/>
    <col min="9735" max="9735" width="10.85546875" style="3062" customWidth="1"/>
    <col min="9736" max="9736" width="12.28515625" style="3062" customWidth="1"/>
    <col min="9737" max="9737" width="10.85546875" style="3062" customWidth="1"/>
    <col min="9738" max="9738" width="12" style="3062" customWidth="1"/>
    <col min="9739" max="9739" width="10.85546875" style="3062" customWidth="1"/>
    <col min="9740" max="9740" width="12.42578125" style="3062" customWidth="1"/>
    <col min="9741" max="9741" width="10.85546875" style="3062" customWidth="1"/>
    <col min="9742" max="9742" width="12" style="3062" customWidth="1"/>
    <col min="9743" max="9743" width="11.140625" style="3062" customWidth="1"/>
    <col min="9744" max="9744" width="12" style="3062" customWidth="1"/>
    <col min="9745" max="9745" width="10" style="3062" customWidth="1"/>
    <col min="9746" max="9746" width="11" style="3062" customWidth="1"/>
    <col min="9747" max="9747" width="10" style="3062" customWidth="1"/>
    <col min="9748" max="9748" width="11" style="3062" customWidth="1"/>
    <col min="9749" max="9749" width="9.5703125" style="3062" customWidth="1"/>
    <col min="9750" max="9750" width="11.5703125" style="3062" customWidth="1"/>
    <col min="9751" max="9751" width="9.140625" style="3062"/>
    <col min="9752" max="9752" width="11.5703125" style="3062" customWidth="1"/>
    <col min="9753" max="9984" width="9.140625" style="3062"/>
    <col min="9985" max="9985" width="14.140625" style="3062" customWidth="1"/>
    <col min="9986" max="9987" width="10.85546875" style="3062" customWidth="1"/>
    <col min="9988" max="9988" width="12.42578125" style="3062" customWidth="1"/>
    <col min="9989" max="9989" width="10.85546875" style="3062" customWidth="1"/>
    <col min="9990" max="9990" width="11.7109375" style="3062" customWidth="1"/>
    <col min="9991" max="9991" width="10.85546875" style="3062" customWidth="1"/>
    <col min="9992" max="9992" width="12.28515625" style="3062" customWidth="1"/>
    <col min="9993" max="9993" width="10.85546875" style="3062" customWidth="1"/>
    <col min="9994" max="9994" width="12" style="3062" customWidth="1"/>
    <col min="9995" max="9995" width="10.85546875" style="3062" customWidth="1"/>
    <col min="9996" max="9996" width="12.42578125" style="3062" customWidth="1"/>
    <col min="9997" max="9997" width="10.85546875" style="3062" customWidth="1"/>
    <col min="9998" max="9998" width="12" style="3062" customWidth="1"/>
    <col min="9999" max="9999" width="11.140625" style="3062" customWidth="1"/>
    <col min="10000" max="10000" width="12" style="3062" customWidth="1"/>
    <col min="10001" max="10001" width="10" style="3062" customWidth="1"/>
    <col min="10002" max="10002" width="11" style="3062" customWidth="1"/>
    <col min="10003" max="10003" width="10" style="3062" customWidth="1"/>
    <col min="10004" max="10004" width="11" style="3062" customWidth="1"/>
    <col min="10005" max="10005" width="9.5703125" style="3062" customWidth="1"/>
    <col min="10006" max="10006" width="11.5703125" style="3062" customWidth="1"/>
    <col min="10007" max="10007" width="9.140625" style="3062"/>
    <col min="10008" max="10008" width="11.5703125" style="3062" customWidth="1"/>
    <col min="10009" max="10240" width="9.140625" style="3062"/>
    <col min="10241" max="10241" width="14.140625" style="3062" customWidth="1"/>
    <col min="10242" max="10243" width="10.85546875" style="3062" customWidth="1"/>
    <col min="10244" max="10244" width="12.42578125" style="3062" customWidth="1"/>
    <col min="10245" max="10245" width="10.85546875" style="3062" customWidth="1"/>
    <col min="10246" max="10246" width="11.7109375" style="3062" customWidth="1"/>
    <col min="10247" max="10247" width="10.85546875" style="3062" customWidth="1"/>
    <col min="10248" max="10248" width="12.28515625" style="3062" customWidth="1"/>
    <col min="10249" max="10249" width="10.85546875" style="3062" customWidth="1"/>
    <col min="10250" max="10250" width="12" style="3062" customWidth="1"/>
    <col min="10251" max="10251" width="10.85546875" style="3062" customWidth="1"/>
    <col min="10252" max="10252" width="12.42578125" style="3062" customWidth="1"/>
    <col min="10253" max="10253" width="10.85546875" style="3062" customWidth="1"/>
    <col min="10254" max="10254" width="12" style="3062" customWidth="1"/>
    <col min="10255" max="10255" width="11.140625" style="3062" customWidth="1"/>
    <col min="10256" max="10256" width="12" style="3062" customWidth="1"/>
    <col min="10257" max="10257" width="10" style="3062" customWidth="1"/>
    <col min="10258" max="10258" width="11" style="3062" customWidth="1"/>
    <col min="10259" max="10259" width="10" style="3062" customWidth="1"/>
    <col min="10260" max="10260" width="11" style="3062" customWidth="1"/>
    <col min="10261" max="10261" width="9.5703125" style="3062" customWidth="1"/>
    <col min="10262" max="10262" width="11.5703125" style="3062" customWidth="1"/>
    <col min="10263" max="10263" width="9.140625" style="3062"/>
    <col min="10264" max="10264" width="11.5703125" style="3062" customWidth="1"/>
    <col min="10265" max="10496" width="9.140625" style="3062"/>
    <col min="10497" max="10497" width="14.140625" style="3062" customWidth="1"/>
    <col min="10498" max="10499" width="10.85546875" style="3062" customWidth="1"/>
    <col min="10500" max="10500" width="12.42578125" style="3062" customWidth="1"/>
    <col min="10501" max="10501" width="10.85546875" style="3062" customWidth="1"/>
    <col min="10502" max="10502" width="11.7109375" style="3062" customWidth="1"/>
    <col min="10503" max="10503" width="10.85546875" style="3062" customWidth="1"/>
    <col min="10504" max="10504" width="12.28515625" style="3062" customWidth="1"/>
    <col min="10505" max="10505" width="10.85546875" style="3062" customWidth="1"/>
    <col min="10506" max="10506" width="12" style="3062" customWidth="1"/>
    <col min="10507" max="10507" width="10.85546875" style="3062" customWidth="1"/>
    <col min="10508" max="10508" width="12.42578125" style="3062" customWidth="1"/>
    <col min="10509" max="10509" width="10.85546875" style="3062" customWidth="1"/>
    <col min="10510" max="10510" width="12" style="3062" customWidth="1"/>
    <col min="10511" max="10511" width="11.140625" style="3062" customWidth="1"/>
    <col min="10512" max="10512" width="12" style="3062" customWidth="1"/>
    <col min="10513" max="10513" width="10" style="3062" customWidth="1"/>
    <col min="10514" max="10514" width="11" style="3062" customWidth="1"/>
    <col min="10515" max="10515" width="10" style="3062" customWidth="1"/>
    <col min="10516" max="10516" width="11" style="3062" customWidth="1"/>
    <col min="10517" max="10517" width="9.5703125" style="3062" customWidth="1"/>
    <col min="10518" max="10518" width="11.5703125" style="3062" customWidth="1"/>
    <col min="10519" max="10519" width="9.140625" style="3062"/>
    <col min="10520" max="10520" width="11.5703125" style="3062" customWidth="1"/>
    <col min="10521" max="10752" width="9.140625" style="3062"/>
    <col min="10753" max="10753" width="14.140625" style="3062" customWidth="1"/>
    <col min="10754" max="10755" width="10.85546875" style="3062" customWidth="1"/>
    <col min="10756" max="10756" width="12.42578125" style="3062" customWidth="1"/>
    <col min="10757" max="10757" width="10.85546875" style="3062" customWidth="1"/>
    <col min="10758" max="10758" width="11.7109375" style="3062" customWidth="1"/>
    <col min="10759" max="10759" width="10.85546875" style="3062" customWidth="1"/>
    <col min="10760" max="10760" width="12.28515625" style="3062" customWidth="1"/>
    <col min="10761" max="10761" width="10.85546875" style="3062" customWidth="1"/>
    <col min="10762" max="10762" width="12" style="3062" customWidth="1"/>
    <col min="10763" max="10763" width="10.85546875" style="3062" customWidth="1"/>
    <col min="10764" max="10764" width="12.42578125" style="3062" customWidth="1"/>
    <col min="10765" max="10765" width="10.85546875" style="3062" customWidth="1"/>
    <col min="10766" max="10766" width="12" style="3062" customWidth="1"/>
    <col min="10767" max="10767" width="11.140625" style="3062" customWidth="1"/>
    <col min="10768" max="10768" width="12" style="3062" customWidth="1"/>
    <col min="10769" max="10769" width="10" style="3062" customWidth="1"/>
    <col min="10770" max="10770" width="11" style="3062" customWidth="1"/>
    <col min="10771" max="10771" width="10" style="3062" customWidth="1"/>
    <col min="10772" max="10772" width="11" style="3062" customWidth="1"/>
    <col min="10773" max="10773" width="9.5703125" style="3062" customWidth="1"/>
    <col min="10774" max="10774" width="11.5703125" style="3062" customWidth="1"/>
    <col min="10775" max="10775" width="9.140625" style="3062"/>
    <col min="10776" max="10776" width="11.5703125" style="3062" customWidth="1"/>
    <col min="10777" max="11008" width="9.140625" style="3062"/>
    <col min="11009" max="11009" width="14.140625" style="3062" customWidth="1"/>
    <col min="11010" max="11011" width="10.85546875" style="3062" customWidth="1"/>
    <col min="11012" max="11012" width="12.42578125" style="3062" customWidth="1"/>
    <col min="11013" max="11013" width="10.85546875" style="3062" customWidth="1"/>
    <col min="11014" max="11014" width="11.7109375" style="3062" customWidth="1"/>
    <col min="11015" max="11015" width="10.85546875" style="3062" customWidth="1"/>
    <col min="11016" max="11016" width="12.28515625" style="3062" customWidth="1"/>
    <col min="11017" max="11017" width="10.85546875" style="3062" customWidth="1"/>
    <col min="11018" max="11018" width="12" style="3062" customWidth="1"/>
    <col min="11019" max="11019" width="10.85546875" style="3062" customWidth="1"/>
    <col min="11020" max="11020" width="12.42578125" style="3062" customWidth="1"/>
    <col min="11021" max="11021" width="10.85546875" style="3062" customWidth="1"/>
    <col min="11022" max="11022" width="12" style="3062" customWidth="1"/>
    <col min="11023" max="11023" width="11.140625" style="3062" customWidth="1"/>
    <col min="11024" max="11024" width="12" style="3062" customWidth="1"/>
    <col min="11025" max="11025" width="10" style="3062" customWidth="1"/>
    <col min="11026" max="11026" width="11" style="3062" customWidth="1"/>
    <col min="11027" max="11027" width="10" style="3062" customWidth="1"/>
    <col min="11028" max="11028" width="11" style="3062" customWidth="1"/>
    <col min="11029" max="11029" width="9.5703125" style="3062" customWidth="1"/>
    <col min="11030" max="11030" width="11.5703125" style="3062" customWidth="1"/>
    <col min="11031" max="11031" width="9.140625" style="3062"/>
    <col min="11032" max="11032" width="11.5703125" style="3062" customWidth="1"/>
    <col min="11033" max="11264" width="9.140625" style="3062"/>
    <col min="11265" max="11265" width="14.140625" style="3062" customWidth="1"/>
    <col min="11266" max="11267" width="10.85546875" style="3062" customWidth="1"/>
    <col min="11268" max="11268" width="12.42578125" style="3062" customWidth="1"/>
    <col min="11269" max="11269" width="10.85546875" style="3062" customWidth="1"/>
    <col min="11270" max="11270" width="11.7109375" style="3062" customWidth="1"/>
    <col min="11271" max="11271" width="10.85546875" style="3062" customWidth="1"/>
    <col min="11272" max="11272" width="12.28515625" style="3062" customWidth="1"/>
    <col min="11273" max="11273" width="10.85546875" style="3062" customWidth="1"/>
    <col min="11274" max="11274" width="12" style="3062" customWidth="1"/>
    <col min="11275" max="11275" width="10.85546875" style="3062" customWidth="1"/>
    <col min="11276" max="11276" width="12.42578125" style="3062" customWidth="1"/>
    <col min="11277" max="11277" width="10.85546875" style="3062" customWidth="1"/>
    <col min="11278" max="11278" width="12" style="3062" customWidth="1"/>
    <col min="11279" max="11279" width="11.140625" style="3062" customWidth="1"/>
    <col min="11280" max="11280" width="12" style="3062" customWidth="1"/>
    <col min="11281" max="11281" width="10" style="3062" customWidth="1"/>
    <col min="11282" max="11282" width="11" style="3062" customWidth="1"/>
    <col min="11283" max="11283" width="10" style="3062" customWidth="1"/>
    <col min="11284" max="11284" width="11" style="3062" customWidth="1"/>
    <col min="11285" max="11285" width="9.5703125" style="3062" customWidth="1"/>
    <col min="11286" max="11286" width="11.5703125" style="3062" customWidth="1"/>
    <col min="11287" max="11287" width="9.140625" style="3062"/>
    <col min="11288" max="11288" width="11.5703125" style="3062" customWidth="1"/>
    <col min="11289" max="11520" width="9.140625" style="3062"/>
    <col min="11521" max="11521" width="14.140625" style="3062" customWidth="1"/>
    <col min="11522" max="11523" width="10.85546875" style="3062" customWidth="1"/>
    <col min="11524" max="11524" width="12.42578125" style="3062" customWidth="1"/>
    <col min="11525" max="11525" width="10.85546875" style="3062" customWidth="1"/>
    <col min="11526" max="11526" width="11.7109375" style="3062" customWidth="1"/>
    <col min="11527" max="11527" width="10.85546875" style="3062" customWidth="1"/>
    <col min="11528" max="11528" width="12.28515625" style="3062" customWidth="1"/>
    <col min="11529" max="11529" width="10.85546875" style="3062" customWidth="1"/>
    <col min="11530" max="11530" width="12" style="3062" customWidth="1"/>
    <col min="11531" max="11531" width="10.85546875" style="3062" customWidth="1"/>
    <col min="11532" max="11532" width="12.42578125" style="3062" customWidth="1"/>
    <col min="11533" max="11533" width="10.85546875" style="3062" customWidth="1"/>
    <col min="11534" max="11534" width="12" style="3062" customWidth="1"/>
    <col min="11535" max="11535" width="11.140625" style="3062" customWidth="1"/>
    <col min="11536" max="11536" width="12" style="3062" customWidth="1"/>
    <col min="11537" max="11537" width="10" style="3062" customWidth="1"/>
    <col min="11538" max="11538" width="11" style="3062" customWidth="1"/>
    <col min="11539" max="11539" width="10" style="3062" customWidth="1"/>
    <col min="11540" max="11540" width="11" style="3062" customWidth="1"/>
    <col min="11541" max="11541" width="9.5703125" style="3062" customWidth="1"/>
    <col min="11542" max="11542" width="11.5703125" style="3062" customWidth="1"/>
    <col min="11543" max="11543" width="9.140625" style="3062"/>
    <col min="11544" max="11544" width="11.5703125" style="3062" customWidth="1"/>
    <col min="11545" max="11776" width="9.140625" style="3062"/>
    <col min="11777" max="11777" width="14.140625" style="3062" customWidth="1"/>
    <col min="11778" max="11779" width="10.85546875" style="3062" customWidth="1"/>
    <col min="11780" max="11780" width="12.42578125" style="3062" customWidth="1"/>
    <col min="11781" max="11781" width="10.85546875" style="3062" customWidth="1"/>
    <col min="11782" max="11782" width="11.7109375" style="3062" customWidth="1"/>
    <col min="11783" max="11783" width="10.85546875" style="3062" customWidth="1"/>
    <col min="11784" max="11784" width="12.28515625" style="3062" customWidth="1"/>
    <col min="11785" max="11785" width="10.85546875" style="3062" customWidth="1"/>
    <col min="11786" max="11786" width="12" style="3062" customWidth="1"/>
    <col min="11787" max="11787" width="10.85546875" style="3062" customWidth="1"/>
    <col min="11788" max="11788" width="12.42578125" style="3062" customWidth="1"/>
    <col min="11789" max="11789" width="10.85546875" style="3062" customWidth="1"/>
    <col min="11790" max="11790" width="12" style="3062" customWidth="1"/>
    <col min="11791" max="11791" width="11.140625" style="3062" customWidth="1"/>
    <col min="11792" max="11792" width="12" style="3062" customWidth="1"/>
    <col min="11793" max="11793" width="10" style="3062" customWidth="1"/>
    <col min="11794" max="11794" width="11" style="3062" customWidth="1"/>
    <col min="11795" max="11795" width="10" style="3062" customWidth="1"/>
    <col min="11796" max="11796" width="11" style="3062" customWidth="1"/>
    <col min="11797" max="11797" width="9.5703125" style="3062" customWidth="1"/>
    <col min="11798" max="11798" width="11.5703125" style="3062" customWidth="1"/>
    <col min="11799" max="11799" width="9.140625" style="3062"/>
    <col min="11800" max="11800" width="11.5703125" style="3062" customWidth="1"/>
    <col min="11801" max="12032" width="9.140625" style="3062"/>
    <col min="12033" max="12033" width="14.140625" style="3062" customWidth="1"/>
    <col min="12034" max="12035" width="10.85546875" style="3062" customWidth="1"/>
    <col min="12036" max="12036" width="12.42578125" style="3062" customWidth="1"/>
    <col min="12037" max="12037" width="10.85546875" style="3062" customWidth="1"/>
    <col min="12038" max="12038" width="11.7109375" style="3062" customWidth="1"/>
    <col min="12039" max="12039" width="10.85546875" style="3062" customWidth="1"/>
    <col min="12040" max="12040" width="12.28515625" style="3062" customWidth="1"/>
    <col min="12041" max="12041" width="10.85546875" style="3062" customWidth="1"/>
    <col min="12042" max="12042" width="12" style="3062" customWidth="1"/>
    <col min="12043" max="12043" width="10.85546875" style="3062" customWidth="1"/>
    <col min="12044" max="12044" width="12.42578125" style="3062" customWidth="1"/>
    <col min="12045" max="12045" width="10.85546875" style="3062" customWidth="1"/>
    <col min="12046" max="12046" width="12" style="3062" customWidth="1"/>
    <col min="12047" max="12047" width="11.140625" style="3062" customWidth="1"/>
    <col min="12048" max="12048" width="12" style="3062" customWidth="1"/>
    <col min="12049" max="12049" width="10" style="3062" customWidth="1"/>
    <col min="12050" max="12050" width="11" style="3062" customWidth="1"/>
    <col min="12051" max="12051" width="10" style="3062" customWidth="1"/>
    <col min="12052" max="12052" width="11" style="3062" customWidth="1"/>
    <col min="12053" max="12053" width="9.5703125" style="3062" customWidth="1"/>
    <col min="12054" max="12054" width="11.5703125" style="3062" customWidth="1"/>
    <col min="12055" max="12055" width="9.140625" style="3062"/>
    <col min="12056" max="12056" width="11.5703125" style="3062" customWidth="1"/>
    <col min="12057" max="12288" width="9.140625" style="3062"/>
    <col min="12289" max="12289" width="14.140625" style="3062" customWidth="1"/>
    <col min="12290" max="12291" width="10.85546875" style="3062" customWidth="1"/>
    <col min="12292" max="12292" width="12.42578125" style="3062" customWidth="1"/>
    <col min="12293" max="12293" width="10.85546875" style="3062" customWidth="1"/>
    <col min="12294" max="12294" width="11.7109375" style="3062" customWidth="1"/>
    <col min="12295" max="12295" width="10.85546875" style="3062" customWidth="1"/>
    <col min="12296" max="12296" width="12.28515625" style="3062" customWidth="1"/>
    <col min="12297" max="12297" width="10.85546875" style="3062" customWidth="1"/>
    <col min="12298" max="12298" width="12" style="3062" customWidth="1"/>
    <col min="12299" max="12299" width="10.85546875" style="3062" customWidth="1"/>
    <col min="12300" max="12300" width="12.42578125" style="3062" customWidth="1"/>
    <col min="12301" max="12301" width="10.85546875" style="3062" customWidth="1"/>
    <col min="12302" max="12302" width="12" style="3062" customWidth="1"/>
    <col min="12303" max="12303" width="11.140625" style="3062" customWidth="1"/>
    <col min="12304" max="12304" width="12" style="3062" customWidth="1"/>
    <col min="12305" max="12305" width="10" style="3062" customWidth="1"/>
    <col min="12306" max="12306" width="11" style="3062" customWidth="1"/>
    <col min="12307" max="12307" width="10" style="3062" customWidth="1"/>
    <col min="12308" max="12308" width="11" style="3062" customWidth="1"/>
    <col min="12309" max="12309" width="9.5703125" style="3062" customWidth="1"/>
    <col min="12310" max="12310" width="11.5703125" style="3062" customWidth="1"/>
    <col min="12311" max="12311" width="9.140625" style="3062"/>
    <col min="12312" max="12312" width="11.5703125" style="3062" customWidth="1"/>
    <col min="12313" max="12544" width="9.140625" style="3062"/>
    <col min="12545" max="12545" width="14.140625" style="3062" customWidth="1"/>
    <col min="12546" max="12547" width="10.85546875" style="3062" customWidth="1"/>
    <col min="12548" max="12548" width="12.42578125" style="3062" customWidth="1"/>
    <col min="12549" max="12549" width="10.85546875" style="3062" customWidth="1"/>
    <col min="12550" max="12550" width="11.7109375" style="3062" customWidth="1"/>
    <col min="12551" max="12551" width="10.85546875" style="3062" customWidth="1"/>
    <col min="12552" max="12552" width="12.28515625" style="3062" customWidth="1"/>
    <col min="12553" max="12553" width="10.85546875" style="3062" customWidth="1"/>
    <col min="12554" max="12554" width="12" style="3062" customWidth="1"/>
    <col min="12555" max="12555" width="10.85546875" style="3062" customWidth="1"/>
    <col min="12556" max="12556" width="12.42578125" style="3062" customWidth="1"/>
    <col min="12557" max="12557" width="10.85546875" style="3062" customWidth="1"/>
    <col min="12558" max="12558" width="12" style="3062" customWidth="1"/>
    <col min="12559" max="12559" width="11.140625" style="3062" customWidth="1"/>
    <col min="12560" max="12560" width="12" style="3062" customWidth="1"/>
    <col min="12561" max="12561" width="10" style="3062" customWidth="1"/>
    <col min="12562" max="12562" width="11" style="3062" customWidth="1"/>
    <col min="12563" max="12563" width="10" style="3062" customWidth="1"/>
    <col min="12564" max="12564" width="11" style="3062" customWidth="1"/>
    <col min="12565" max="12565" width="9.5703125" style="3062" customWidth="1"/>
    <col min="12566" max="12566" width="11.5703125" style="3062" customWidth="1"/>
    <col min="12567" max="12567" width="9.140625" style="3062"/>
    <col min="12568" max="12568" width="11.5703125" style="3062" customWidth="1"/>
    <col min="12569" max="12800" width="9.140625" style="3062"/>
    <col min="12801" max="12801" width="14.140625" style="3062" customWidth="1"/>
    <col min="12802" max="12803" width="10.85546875" style="3062" customWidth="1"/>
    <col min="12804" max="12804" width="12.42578125" style="3062" customWidth="1"/>
    <col min="12805" max="12805" width="10.85546875" style="3062" customWidth="1"/>
    <col min="12806" max="12806" width="11.7109375" style="3062" customWidth="1"/>
    <col min="12807" max="12807" width="10.85546875" style="3062" customWidth="1"/>
    <col min="12808" max="12808" width="12.28515625" style="3062" customWidth="1"/>
    <col min="12809" max="12809" width="10.85546875" style="3062" customWidth="1"/>
    <col min="12810" max="12810" width="12" style="3062" customWidth="1"/>
    <col min="12811" max="12811" width="10.85546875" style="3062" customWidth="1"/>
    <col min="12812" max="12812" width="12.42578125" style="3062" customWidth="1"/>
    <col min="12813" max="12813" width="10.85546875" style="3062" customWidth="1"/>
    <col min="12814" max="12814" width="12" style="3062" customWidth="1"/>
    <col min="12815" max="12815" width="11.140625" style="3062" customWidth="1"/>
    <col min="12816" max="12816" width="12" style="3062" customWidth="1"/>
    <col min="12817" max="12817" width="10" style="3062" customWidth="1"/>
    <col min="12818" max="12818" width="11" style="3062" customWidth="1"/>
    <col min="12819" max="12819" width="10" style="3062" customWidth="1"/>
    <col min="12820" max="12820" width="11" style="3062" customWidth="1"/>
    <col min="12821" max="12821" width="9.5703125" style="3062" customWidth="1"/>
    <col min="12822" max="12822" width="11.5703125" style="3062" customWidth="1"/>
    <col min="12823" max="12823" width="9.140625" style="3062"/>
    <col min="12824" max="12824" width="11.5703125" style="3062" customWidth="1"/>
    <col min="12825" max="13056" width="9.140625" style="3062"/>
    <col min="13057" max="13057" width="14.140625" style="3062" customWidth="1"/>
    <col min="13058" max="13059" width="10.85546875" style="3062" customWidth="1"/>
    <col min="13060" max="13060" width="12.42578125" style="3062" customWidth="1"/>
    <col min="13061" max="13061" width="10.85546875" style="3062" customWidth="1"/>
    <col min="13062" max="13062" width="11.7109375" style="3062" customWidth="1"/>
    <col min="13063" max="13063" width="10.85546875" style="3062" customWidth="1"/>
    <col min="13064" max="13064" width="12.28515625" style="3062" customWidth="1"/>
    <col min="13065" max="13065" width="10.85546875" style="3062" customWidth="1"/>
    <col min="13066" max="13066" width="12" style="3062" customWidth="1"/>
    <col min="13067" max="13067" width="10.85546875" style="3062" customWidth="1"/>
    <col min="13068" max="13068" width="12.42578125" style="3062" customWidth="1"/>
    <col min="13069" max="13069" width="10.85546875" style="3062" customWidth="1"/>
    <col min="13070" max="13070" width="12" style="3062" customWidth="1"/>
    <col min="13071" max="13071" width="11.140625" style="3062" customWidth="1"/>
    <col min="13072" max="13072" width="12" style="3062" customWidth="1"/>
    <col min="13073" max="13073" width="10" style="3062" customWidth="1"/>
    <col min="13074" max="13074" width="11" style="3062" customWidth="1"/>
    <col min="13075" max="13075" width="10" style="3062" customWidth="1"/>
    <col min="13076" max="13076" width="11" style="3062" customWidth="1"/>
    <col min="13077" max="13077" width="9.5703125" style="3062" customWidth="1"/>
    <col min="13078" max="13078" width="11.5703125" style="3062" customWidth="1"/>
    <col min="13079" max="13079" width="9.140625" style="3062"/>
    <col min="13080" max="13080" width="11.5703125" style="3062" customWidth="1"/>
    <col min="13081" max="13312" width="9.140625" style="3062"/>
    <col min="13313" max="13313" width="14.140625" style="3062" customWidth="1"/>
    <col min="13314" max="13315" width="10.85546875" style="3062" customWidth="1"/>
    <col min="13316" max="13316" width="12.42578125" style="3062" customWidth="1"/>
    <col min="13317" max="13317" width="10.85546875" style="3062" customWidth="1"/>
    <col min="13318" max="13318" width="11.7109375" style="3062" customWidth="1"/>
    <col min="13319" max="13319" width="10.85546875" style="3062" customWidth="1"/>
    <col min="13320" max="13320" width="12.28515625" style="3062" customWidth="1"/>
    <col min="13321" max="13321" width="10.85546875" style="3062" customWidth="1"/>
    <col min="13322" max="13322" width="12" style="3062" customWidth="1"/>
    <col min="13323" max="13323" width="10.85546875" style="3062" customWidth="1"/>
    <col min="13324" max="13324" width="12.42578125" style="3062" customWidth="1"/>
    <col min="13325" max="13325" width="10.85546875" style="3062" customWidth="1"/>
    <col min="13326" max="13326" width="12" style="3062" customWidth="1"/>
    <col min="13327" max="13327" width="11.140625" style="3062" customWidth="1"/>
    <col min="13328" max="13328" width="12" style="3062" customWidth="1"/>
    <col min="13329" max="13329" width="10" style="3062" customWidth="1"/>
    <col min="13330" max="13330" width="11" style="3062" customWidth="1"/>
    <col min="13331" max="13331" width="10" style="3062" customWidth="1"/>
    <col min="13332" max="13332" width="11" style="3062" customWidth="1"/>
    <col min="13333" max="13333" width="9.5703125" style="3062" customWidth="1"/>
    <col min="13334" max="13334" width="11.5703125" style="3062" customWidth="1"/>
    <col min="13335" max="13335" width="9.140625" style="3062"/>
    <col min="13336" max="13336" width="11.5703125" style="3062" customWidth="1"/>
    <col min="13337" max="13568" width="9.140625" style="3062"/>
    <col min="13569" max="13569" width="14.140625" style="3062" customWidth="1"/>
    <col min="13570" max="13571" width="10.85546875" style="3062" customWidth="1"/>
    <col min="13572" max="13572" width="12.42578125" style="3062" customWidth="1"/>
    <col min="13573" max="13573" width="10.85546875" style="3062" customWidth="1"/>
    <col min="13574" max="13574" width="11.7109375" style="3062" customWidth="1"/>
    <col min="13575" max="13575" width="10.85546875" style="3062" customWidth="1"/>
    <col min="13576" max="13576" width="12.28515625" style="3062" customWidth="1"/>
    <col min="13577" max="13577" width="10.85546875" style="3062" customWidth="1"/>
    <col min="13578" max="13578" width="12" style="3062" customWidth="1"/>
    <col min="13579" max="13579" width="10.85546875" style="3062" customWidth="1"/>
    <col min="13580" max="13580" width="12.42578125" style="3062" customWidth="1"/>
    <col min="13581" max="13581" width="10.85546875" style="3062" customWidth="1"/>
    <col min="13582" max="13582" width="12" style="3062" customWidth="1"/>
    <col min="13583" max="13583" width="11.140625" style="3062" customWidth="1"/>
    <col min="13584" max="13584" width="12" style="3062" customWidth="1"/>
    <col min="13585" max="13585" width="10" style="3062" customWidth="1"/>
    <col min="13586" max="13586" width="11" style="3062" customWidth="1"/>
    <col min="13587" max="13587" width="10" style="3062" customWidth="1"/>
    <col min="13588" max="13588" width="11" style="3062" customWidth="1"/>
    <col min="13589" max="13589" width="9.5703125" style="3062" customWidth="1"/>
    <col min="13590" max="13590" width="11.5703125" style="3062" customWidth="1"/>
    <col min="13591" max="13591" width="9.140625" style="3062"/>
    <col min="13592" max="13592" width="11.5703125" style="3062" customWidth="1"/>
    <col min="13593" max="13824" width="9.140625" style="3062"/>
    <col min="13825" max="13825" width="14.140625" style="3062" customWidth="1"/>
    <col min="13826" max="13827" width="10.85546875" style="3062" customWidth="1"/>
    <col min="13828" max="13828" width="12.42578125" style="3062" customWidth="1"/>
    <col min="13829" max="13829" width="10.85546875" style="3062" customWidth="1"/>
    <col min="13830" max="13830" width="11.7109375" style="3062" customWidth="1"/>
    <col min="13831" max="13831" width="10.85546875" style="3062" customWidth="1"/>
    <col min="13832" max="13832" width="12.28515625" style="3062" customWidth="1"/>
    <col min="13833" max="13833" width="10.85546875" style="3062" customWidth="1"/>
    <col min="13834" max="13834" width="12" style="3062" customWidth="1"/>
    <col min="13835" max="13835" width="10.85546875" style="3062" customWidth="1"/>
    <col min="13836" max="13836" width="12.42578125" style="3062" customWidth="1"/>
    <col min="13837" max="13837" width="10.85546875" style="3062" customWidth="1"/>
    <col min="13838" max="13838" width="12" style="3062" customWidth="1"/>
    <col min="13839" max="13839" width="11.140625" style="3062" customWidth="1"/>
    <col min="13840" max="13840" width="12" style="3062" customWidth="1"/>
    <col min="13841" max="13841" width="10" style="3062" customWidth="1"/>
    <col min="13842" max="13842" width="11" style="3062" customWidth="1"/>
    <col min="13843" max="13843" width="10" style="3062" customWidth="1"/>
    <col min="13844" max="13844" width="11" style="3062" customWidth="1"/>
    <col min="13845" max="13845" width="9.5703125" style="3062" customWidth="1"/>
    <col min="13846" max="13846" width="11.5703125" style="3062" customWidth="1"/>
    <col min="13847" max="13847" width="9.140625" style="3062"/>
    <col min="13848" max="13848" width="11.5703125" style="3062" customWidth="1"/>
    <col min="13849" max="14080" width="9.140625" style="3062"/>
    <col min="14081" max="14081" width="14.140625" style="3062" customWidth="1"/>
    <col min="14082" max="14083" width="10.85546875" style="3062" customWidth="1"/>
    <col min="14084" max="14084" width="12.42578125" style="3062" customWidth="1"/>
    <col min="14085" max="14085" width="10.85546875" style="3062" customWidth="1"/>
    <col min="14086" max="14086" width="11.7109375" style="3062" customWidth="1"/>
    <col min="14087" max="14087" width="10.85546875" style="3062" customWidth="1"/>
    <col min="14088" max="14088" width="12.28515625" style="3062" customWidth="1"/>
    <col min="14089" max="14089" width="10.85546875" style="3062" customWidth="1"/>
    <col min="14090" max="14090" width="12" style="3062" customWidth="1"/>
    <col min="14091" max="14091" width="10.85546875" style="3062" customWidth="1"/>
    <col min="14092" max="14092" width="12.42578125" style="3062" customWidth="1"/>
    <col min="14093" max="14093" width="10.85546875" style="3062" customWidth="1"/>
    <col min="14094" max="14094" width="12" style="3062" customWidth="1"/>
    <col min="14095" max="14095" width="11.140625" style="3062" customWidth="1"/>
    <col min="14096" max="14096" width="12" style="3062" customWidth="1"/>
    <col min="14097" max="14097" width="10" style="3062" customWidth="1"/>
    <col min="14098" max="14098" width="11" style="3062" customWidth="1"/>
    <col min="14099" max="14099" width="10" style="3062" customWidth="1"/>
    <col min="14100" max="14100" width="11" style="3062" customWidth="1"/>
    <col min="14101" max="14101" width="9.5703125" style="3062" customWidth="1"/>
    <col min="14102" max="14102" width="11.5703125" style="3062" customWidth="1"/>
    <col min="14103" max="14103" width="9.140625" style="3062"/>
    <col min="14104" max="14104" width="11.5703125" style="3062" customWidth="1"/>
    <col min="14105" max="14336" width="9.140625" style="3062"/>
    <col min="14337" max="14337" width="14.140625" style="3062" customWidth="1"/>
    <col min="14338" max="14339" width="10.85546875" style="3062" customWidth="1"/>
    <col min="14340" max="14340" width="12.42578125" style="3062" customWidth="1"/>
    <col min="14341" max="14341" width="10.85546875" style="3062" customWidth="1"/>
    <col min="14342" max="14342" width="11.7109375" style="3062" customWidth="1"/>
    <col min="14343" max="14343" width="10.85546875" style="3062" customWidth="1"/>
    <col min="14344" max="14344" width="12.28515625" style="3062" customWidth="1"/>
    <col min="14345" max="14345" width="10.85546875" style="3062" customWidth="1"/>
    <col min="14346" max="14346" width="12" style="3062" customWidth="1"/>
    <col min="14347" max="14347" width="10.85546875" style="3062" customWidth="1"/>
    <col min="14348" max="14348" width="12.42578125" style="3062" customWidth="1"/>
    <col min="14349" max="14349" width="10.85546875" style="3062" customWidth="1"/>
    <col min="14350" max="14350" width="12" style="3062" customWidth="1"/>
    <col min="14351" max="14351" width="11.140625" style="3062" customWidth="1"/>
    <col min="14352" max="14352" width="12" style="3062" customWidth="1"/>
    <col min="14353" max="14353" width="10" style="3062" customWidth="1"/>
    <col min="14354" max="14354" width="11" style="3062" customWidth="1"/>
    <col min="14355" max="14355" width="10" style="3062" customWidth="1"/>
    <col min="14356" max="14356" width="11" style="3062" customWidth="1"/>
    <col min="14357" max="14357" width="9.5703125" style="3062" customWidth="1"/>
    <col min="14358" max="14358" width="11.5703125" style="3062" customWidth="1"/>
    <col min="14359" max="14359" width="9.140625" style="3062"/>
    <col min="14360" max="14360" width="11.5703125" style="3062" customWidth="1"/>
    <col min="14361" max="14592" width="9.140625" style="3062"/>
    <col min="14593" max="14593" width="14.140625" style="3062" customWidth="1"/>
    <col min="14594" max="14595" width="10.85546875" style="3062" customWidth="1"/>
    <col min="14596" max="14596" width="12.42578125" style="3062" customWidth="1"/>
    <col min="14597" max="14597" width="10.85546875" style="3062" customWidth="1"/>
    <col min="14598" max="14598" width="11.7109375" style="3062" customWidth="1"/>
    <col min="14599" max="14599" width="10.85546875" style="3062" customWidth="1"/>
    <col min="14600" max="14600" width="12.28515625" style="3062" customWidth="1"/>
    <col min="14601" max="14601" width="10.85546875" style="3062" customWidth="1"/>
    <col min="14602" max="14602" width="12" style="3062" customWidth="1"/>
    <col min="14603" max="14603" width="10.85546875" style="3062" customWidth="1"/>
    <col min="14604" max="14604" width="12.42578125" style="3062" customWidth="1"/>
    <col min="14605" max="14605" width="10.85546875" style="3062" customWidth="1"/>
    <col min="14606" max="14606" width="12" style="3062" customWidth="1"/>
    <col min="14607" max="14607" width="11.140625" style="3062" customWidth="1"/>
    <col min="14608" max="14608" width="12" style="3062" customWidth="1"/>
    <col min="14609" max="14609" width="10" style="3062" customWidth="1"/>
    <col min="14610" max="14610" width="11" style="3062" customWidth="1"/>
    <col min="14611" max="14611" width="10" style="3062" customWidth="1"/>
    <col min="14612" max="14612" width="11" style="3062" customWidth="1"/>
    <col min="14613" max="14613" width="9.5703125" style="3062" customWidth="1"/>
    <col min="14614" max="14614" width="11.5703125" style="3062" customWidth="1"/>
    <col min="14615" max="14615" width="9.140625" style="3062"/>
    <col min="14616" max="14616" width="11.5703125" style="3062" customWidth="1"/>
    <col min="14617" max="14848" width="9.140625" style="3062"/>
    <col min="14849" max="14849" width="14.140625" style="3062" customWidth="1"/>
    <col min="14850" max="14851" width="10.85546875" style="3062" customWidth="1"/>
    <col min="14852" max="14852" width="12.42578125" style="3062" customWidth="1"/>
    <col min="14853" max="14853" width="10.85546875" style="3062" customWidth="1"/>
    <col min="14854" max="14854" width="11.7109375" style="3062" customWidth="1"/>
    <col min="14855" max="14855" width="10.85546875" style="3062" customWidth="1"/>
    <col min="14856" max="14856" width="12.28515625" style="3062" customWidth="1"/>
    <col min="14857" max="14857" width="10.85546875" style="3062" customWidth="1"/>
    <col min="14858" max="14858" width="12" style="3062" customWidth="1"/>
    <col min="14859" max="14859" width="10.85546875" style="3062" customWidth="1"/>
    <col min="14860" max="14860" width="12.42578125" style="3062" customWidth="1"/>
    <col min="14861" max="14861" width="10.85546875" style="3062" customWidth="1"/>
    <col min="14862" max="14862" width="12" style="3062" customWidth="1"/>
    <col min="14863" max="14863" width="11.140625" style="3062" customWidth="1"/>
    <col min="14864" max="14864" width="12" style="3062" customWidth="1"/>
    <col min="14865" max="14865" width="10" style="3062" customWidth="1"/>
    <col min="14866" max="14866" width="11" style="3062" customWidth="1"/>
    <col min="14867" max="14867" width="10" style="3062" customWidth="1"/>
    <col min="14868" max="14868" width="11" style="3062" customWidth="1"/>
    <col min="14869" max="14869" width="9.5703125" style="3062" customWidth="1"/>
    <col min="14870" max="14870" width="11.5703125" style="3062" customWidth="1"/>
    <col min="14871" max="14871" width="9.140625" style="3062"/>
    <col min="14872" max="14872" width="11.5703125" style="3062" customWidth="1"/>
    <col min="14873" max="15104" width="9.140625" style="3062"/>
    <col min="15105" max="15105" width="14.140625" style="3062" customWidth="1"/>
    <col min="15106" max="15107" width="10.85546875" style="3062" customWidth="1"/>
    <col min="15108" max="15108" width="12.42578125" style="3062" customWidth="1"/>
    <col min="15109" max="15109" width="10.85546875" style="3062" customWidth="1"/>
    <col min="15110" max="15110" width="11.7109375" style="3062" customWidth="1"/>
    <col min="15111" max="15111" width="10.85546875" style="3062" customWidth="1"/>
    <col min="15112" max="15112" width="12.28515625" style="3062" customWidth="1"/>
    <col min="15113" max="15113" width="10.85546875" style="3062" customWidth="1"/>
    <col min="15114" max="15114" width="12" style="3062" customWidth="1"/>
    <col min="15115" max="15115" width="10.85546875" style="3062" customWidth="1"/>
    <col min="15116" max="15116" width="12.42578125" style="3062" customWidth="1"/>
    <col min="15117" max="15117" width="10.85546875" style="3062" customWidth="1"/>
    <col min="15118" max="15118" width="12" style="3062" customWidth="1"/>
    <col min="15119" max="15119" width="11.140625" style="3062" customWidth="1"/>
    <col min="15120" max="15120" width="12" style="3062" customWidth="1"/>
    <col min="15121" max="15121" width="10" style="3062" customWidth="1"/>
    <col min="15122" max="15122" width="11" style="3062" customWidth="1"/>
    <col min="15123" max="15123" width="10" style="3062" customWidth="1"/>
    <col min="15124" max="15124" width="11" style="3062" customWidth="1"/>
    <col min="15125" max="15125" width="9.5703125" style="3062" customWidth="1"/>
    <col min="15126" max="15126" width="11.5703125" style="3062" customWidth="1"/>
    <col min="15127" max="15127" width="9.140625" style="3062"/>
    <col min="15128" max="15128" width="11.5703125" style="3062" customWidth="1"/>
    <col min="15129" max="15360" width="9.140625" style="3062"/>
    <col min="15361" max="15361" width="14.140625" style="3062" customWidth="1"/>
    <col min="15362" max="15363" width="10.85546875" style="3062" customWidth="1"/>
    <col min="15364" max="15364" width="12.42578125" style="3062" customWidth="1"/>
    <col min="15365" max="15365" width="10.85546875" style="3062" customWidth="1"/>
    <col min="15366" max="15366" width="11.7109375" style="3062" customWidth="1"/>
    <col min="15367" max="15367" width="10.85546875" style="3062" customWidth="1"/>
    <col min="15368" max="15368" width="12.28515625" style="3062" customWidth="1"/>
    <col min="15369" max="15369" width="10.85546875" style="3062" customWidth="1"/>
    <col min="15370" max="15370" width="12" style="3062" customWidth="1"/>
    <col min="15371" max="15371" width="10.85546875" style="3062" customWidth="1"/>
    <col min="15372" max="15372" width="12.42578125" style="3062" customWidth="1"/>
    <col min="15373" max="15373" width="10.85546875" style="3062" customWidth="1"/>
    <col min="15374" max="15374" width="12" style="3062" customWidth="1"/>
    <col min="15375" max="15375" width="11.140625" style="3062" customWidth="1"/>
    <col min="15376" max="15376" width="12" style="3062" customWidth="1"/>
    <col min="15377" max="15377" width="10" style="3062" customWidth="1"/>
    <col min="15378" max="15378" width="11" style="3062" customWidth="1"/>
    <col min="15379" max="15379" width="10" style="3062" customWidth="1"/>
    <col min="15380" max="15380" width="11" style="3062" customWidth="1"/>
    <col min="15381" max="15381" width="9.5703125" style="3062" customWidth="1"/>
    <col min="15382" max="15382" width="11.5703125" style="3062" customWidth="1"/>
    <col min="15383" max="15383" width="9.140625" style="3062"/>
    <col min="15384" max="15384" width="11.5703125" style="3062" customWidth="1"/>
    <col min="15385" max="15616" width="9.140625" style="3062"/>
    <col min="15617" max="15617" width="14.140625" style="3062" customWidth="1"/>
    <col min="15618" max="15619" width="10.85546875" style="3062" customWidth="1"/>
    <col min="15620" max="15620" width="12.42578125" style="3062" customWidth="1"/>
    <col min="15621" max="15621" width="10.85546875" style="3062" customWidth="1"/>
    <col min="15622" max="15622" width="11.7109375" style="3062" customWidth="1"/>
    <col min="15623" max="15623" width="10.85546875" style="3062" customWidth="1"/>
    <col min="15624" max="15624" width="12.28515625" style="3062" customWidth="1"/>
    <col min="15625" max="15625" width="10.85546875" style="3062" customWidth="1"/>
    <col min="15626" max="15626" width="12" style="3062" customWidth="1"/>
    <col min="15627" max="15627" width="10.85546875" style="3062" customWidth="1"/>
    <col min="15628" max="15628" width="12.42578125" style="3062" customWidth="1"/>
    <col min="15629" max="15629" width="10.85546875" style="3062" customWidth="1"/>
    <col min="15630" max="15630" width="12" style="3062" customWidth="1"/>
    <col min="15631" max="15631" width="11.140625" style="3062" customWidth="1"/>
    <col min="15632" max="15632" width="12" style="3062" customWidth="1"/>
    <col min="15633" max="15633" width="10" style="3062" customWidth="1"/>
    <col min="15634" max="15634" width="11" style="3062" customWidth="1"/>
    <col min="15635" max="15635" width="10" style="3062" customWidth="1"/>
    <col min="15636" max="15636" width="11" style="3062" customWidth="1"/>
    <col min="15637" max="15637" width="9.5703125" style="3062" customWidth="1"/>
    <col min="15638" max="15638" width="11.5703125" style="3062" customWidth="1"/>
    <col min="15639" max="15639" width="9.140625" style="3062"/>
    <col min="15640" max="15640" width="11.5703125" style="3062" customWidth="1"/>
    <col min="15641" max="15872" width="9.140625" style="3062"/>
    <col min="15873" max="15873" width="14.140625" style="3062" customWidth="1"/>
    <col min="15874" max="15875" width="10.85546875" style="3062" customWidth="1"/>
    <col min="15876" max="15876" width="12.42578125" style="3062" customWidth="1"/>
    <col min="15877" max="15877" width="10.85546875" style="3062" customWidth="1"/>
    <col min="15878" max="15878" width="11.7109375" style="3062" customWidth="1"/>
    <col min="15879" max="15879" width="10.85546875" style="3062" customWidth="1"/>
    <col min="15880" max="15880" width="12.28515625" style="3062" customWidth="1"/>
    <col min="15881" max="15881" width="10.85546875" style="3062" customWidth="1"/>
    <col min="15882" max="15882" width="12" style="3062" customWidth="1"/>
    <col min="15883" max="15883" width="10.85546875" style="3062" customWidth="1"/>
    <col min="15884" max="15884" width="12.42578125" style="3062" customWidth="1"/>
    <col min="15885" max="15885" width="10.85546875" style="3062" customWidth="1"/>
    <col min="15886" max="15886" width="12" style="3062" customWidth="1"/>
    <col min="15887" max="15887" width="11.140625" style="3062" customWidth="1"/>
    <col min="15888" max="15888" width="12" style="3062" customWidth="1"/>
    <col min="15889" max="15889" width="10" style="3062" customWidth="1"/>
    <col min="15890" max="15890" width="11" style="3062" customWidth="1"/>
    <col min="15891" max="15891" width="10" style="3062" customWidth="1"/>
    <col min="15892" max="15892" width="11" style="3062" customWidth="1"/>
    <col min="15893" max="15893" width="9.5703125" style="3062" customWidth="1"/>
    <col min="15894" max="15894" width="11.5703125" style="3062" customWidth="1"/>
    <col min="15895" max="15895" width="9.140625" style="3062"/>
    <col min="15896" max="15896" width="11.5703125" style="3062" customWidth="1"/>
    <col min="15897" max="16128" width="9.140625" style="3062"/>
    <col min="16129" max="16129" width="14.140625" style="3062" customWidth="1"/>
    <col min="16130" max="16131" width="10.85546875" style="3062" customWidth="1"/>
    <col min="16132" max="16132" width="12.42578125" style="3062" customWidth="1"/>
    <col min="16133" max="16133" width="10.85546875" style="3062" customWidth="1"/>
    <col min="16134" max="16134" width="11.7109375" style="3062" customWidth="1"/>
    <col min="16135" max="16135" width="10.85546875" style="3062" customWidth="1"/>
    <col min="16136" max="16136" width="12.28515625" style="3062" customWidth="1"/>
    <col min="16137" max="16137" width="10.85546875" style="3062" customWidth="1"/>
    <col min="16138" max="16138" width="12" style="3062" customWidth="1"/>
    <col min="16139" max="16139" width="10.85546875" style="3062" customWidth="1"/>
    <col min="16140" max="16140" width="12.42578125" style="3062" customWidth="1"/>
    <col min="16141" max="16141" width="10.85546875" style="3062" customWidth="1"/>
    <col min="16142" max="16142" width="12" style="3062" customWidth="1"/>
    <col min="16143" max="16143" width="11.140625" style="3062" customWidth="1"/>
    <col min="16144" max="16144" width="12" style="3062" customWidth="1"/>
    <col min="16145" max="16145" width="10" style="3062" customWidth="1"/>
    <col min="16146" max="16146" width="11" style="3062" customWidth="1"/>
    <col min="16147" max="16147" width="10" style="3062" customWidth="1"/>
    <col min="16148" max="16148" width="11" style="3062" customWidth="1"/>
    <col min="16149" max="16149" width="9.5703125" style="3062" customWidth="1"/>
    <col min="16150" max="16150" width="11.5703125" style="3062" customWidth="1"/>
    <col min="16151" max="16151" width="9.140625" style="3062"/>
    <col min="16152" max="16152" width="11.5703125" style="3062" customWidth="1"/>
    <col min="16153" max="16384" width="9.140625" style="3062"/>
  </cols>
  <sheetData>
    <row r="1" spans="1:24" s="4643" customFormat="1" ht="17.25" customHeight="1" thickBot="1">
      <c r="A1" s="4642" t="s">
        <v>0</v>
      </c>
      <c r="B1" s="4939"/>
      <c r="C1" s="4939"/>
      <c r="D1" s="4939"/>
      <c r="E1" s="4939"/>
      <c r="F1" s="4939"/>
      <c r="G1" s="4939"/>
      <c r="H1" s="4939"/>
      <c r="I1" s="4939"/>
      <c r="J1" s="4939"/>
      <c r="K1" s="4939"/>
      <c r="L1" s="4939"/>
      <c r="M1" s="4939"/>
      <c r="O1" s="4939"/>
      <c r="Q1" s="4939"/>
      <c r="S1" s="4939"/>
      <c r="U1" s="4939"/>
      <c r="X1" s="4940" t="s">
        <v>1</v>
      </c>
    </row>
    <row r="2" spans="1:24" ht="23.25" customHeight="1" thickTop="1">
      <c r="A2" s="7965" t="s">
        <v>4355</v>
      </c>
      <c r="B2" s="7966"/>
      <c r="C2" s="7966"/>
      <c r="D2" s="7966"/>
      <c r="E2" s="7966"/>
      <c r="F2" s="7966"/>
      <c r="G2" s="7966"/>
      <c r="H2" s="7966"/>
      <c r="I2" s="7966"/>
      <c r="J2" s="7966"/>
      <c r="K2" s="7966"/>
      <c r="L2" s="7966"/>
      <c r="M2" s="7966"/>
      <c r="N2" s="7966"/>
      <c r="O2" s="7966"/>
      <c r="P2" s="7966"/>
      <c r="Q2" s="7966"/>
      <c r="R2" s="7966"/>
      <c r="S2" s="7966"/>
      <c r="T2" s="7966"/>
      <c r="U2" s="7966"/>
      <c r="V2" s="7966"/>
      <c r="W2" s="7966"/>
      <c r="X2" s="7967"/>
    </row>
    <row r="3" spans="1:24" ht="43.5" customHeight="1" thickBot="1">
      <c r="A3" s="7958" t="s">
        <v>4336</v>
      </c>
      <c r="B3" s="7959"/>
      <c r="C3" s="7959"/>
      <c r="D3" s="7959"/>
      <c r="E3" s="7959"/>
      <c r="F3" s="7959"/>
      <c r="G3" s="7959"/>
      <c r="H3" s="7959"/>
      <c r="I3" s="7959"/>
      <c r="J3" s="7959"/>
      <c r="K3" s="7959"/>
      <c r="L3" s="7959"/>
      <c r="M3" s="7959"/>
      <c r="N3" s="7959"/>
      <c r="O3" s="7959"/>
      <c r="P3" s="7959"/>
      <c r="Q3" s="7959"/>
      <c r="R3" s="7959"/>
      <c r="S3" s="7959"/>
      <c r="T3" s="7959"/>
      <c r="U3" s="7959"/>
      <c r="V3" s="7959"/>
      <c r="W3" s="7959"/>
      <c r="X3" s="7960"/>
    </row>
    <row r="4" spans="1:24" ht="30.75" customHeight="1" thickBot="1">
      <c r="A4" s="7441" t="s">
        <v>2132</v>
      </c>
      <c r="B4" s="7961" t="s">
        <v>12</v>
      </c>
      <c r="C4" s="7962"/>
      <c r="D4" s="7962"/>
      <c r="E4" s="7962"/>
      <c r="F4" s="7962"/>
      <c r="G4" s="7962"/>
      <c r="H4" s="7962"/>
      <c r="I4" s="7962"/>
      <c r="J4" s="7962"/>
      <c r="K4" s="7962"/>
      <c r="L4" s="7962"/>
      <c r="M4" s="7962"/>
      <c r="N4" s="7962"/>
      <c r="O4" s="7962"/>
      <c r="P4" s="7962"/>
      <c r="Q4" s="7962"/>
      <c r="R4" s="7962"/>
      <c r="S4" s="7962"/>
      <c r="T4" s="7962"/>
      <c r="U4" s="7962"/>
      <c r="V4" s="7962"/>
      <c r="W4" s="7962"/>
      <c r="X4" s="7964"/>
    </row>
    <row r="5" spans="1:24" ht="87.75" customHeight="1" thickBot="1">
      <c r="A5" s="7441"/>
      <c r="B5" s="4941">
        <v>2002</v>
      </c>
      <c r="C5" s="4942">
        <v>2003</v>
      </c>
      <c r="D5" s="4943" t="s">
        <v>4400</v>
      </c>
      <c r="E5" s="4941">
        <v>2004</v>
      </c>
      <c r="F5" s="4943" t="s">
        <v>4401</v>
      </c>
      <c r="G5" s="4941">
        <v>2005</v>
      </c>
      <c r="H5" s="4943" t="s">
        <v>4402</v>
      </c>
      <c r="I5" s="4941">
        <v>2006</v>
      </c>
      <c r="J5" s="4943" t="s">
        <v>4403</v>
      </c>
      <c r="K5" s="4941">
        <v>2007</v>
      </c>
      <c r="L5" s="4943" t="s">
        <v>4404</v>
      </c>
      <c r="M5" s="4941">
        <v>2008</v>
      </c>
      <c r="N5" s="4944" t="s">
        <v>4405</v>
      </c>
      <c r="O5" s="4941">
        <v>2009</v>
      </c>
      <c r="P5" s="4944" t="s">
        <v>5420</v>
      </c>
      <c r="Q5" s="4356">
        <v>2010</v>
      </c>
      <c r="R5" s="4946" t="s">
        <v>5421</v>
      </c>
      <c r="S5" s="4356">
        <v>2011</v>
      </c>
      <c r="T5" s="4975" t="s">
        <v>5422</v>
      </c>
      <c r="U5" s="5000">
        <v>2012</v>
      </c>
      <c r="V5" s="4946" t="s">
        <v>5423</v>
      </c>
      <c r="W5" s="4356">
        <v>2013</v>
      </c>
      <c r="X5" s="4947" t="s">
        <v>5424</v>
      </c>
    </row>
    <row r="6" spans="1:24" ht="39.950000000000003" customHeight="1">
      <c r="A6" s="4948" t="s">
        <v>2538</v>
      </c>
      <c r="B6" s="4953">
        <v>8976</v>
      </c>
      <c r="C6" s="4950">
        <v>8826</v>
      </c>
      <c r="D6" s="4951">
        <f>(C6-B6)/B6*100</f>
        <v>-1.6711229946524064</v>
      </c>
      <c r="E6" s="4953">
        <v>8894</v>
      </c>
      <c r="F6" s="4952">
        <f>(E6-C6)/C6*100</f>
        <v>0.77045094040335371</v>
      </c>
      <c r="G6" s="4953">
        <v>8375</v>
      </c>
      <c r="H6" s="4954">
        <f>(G6-E6)/E6*100</f>
        <v>-5.8353946480773553</v>
      </c>
      <c r="I6" s="4953">
        <v>8186</v>
      </c>
      <c r="J6" s="4954">
        <f>(I6-G6)/G6*100</f>
        <v>-2.256716417910448</v>
      </c>
      <c r="K6" s="4953">
        <v>7878</v>
      </c>
      <c r="L6" s="4954">
        <f>(K6-I6)/I6*100</f>
        <v>-3.7625213779623747</v>
      </c>
      <c r="M6" s="4953">
        <v>7869</v>
      </c>
      <c r="N6" s="4954">
        <f>(M6-K6)/K6*100</f>
        <v>-0.11424219345011424</v>
      </c>
      <c r="O6" s="4953">
        <v>7594</v>
      </c>
      <c r="P6" s="4954">
        <f>(O6-M6)/M6*100</f>
        <v>-3.4947261405515317</v>
      </c>
      <c r="Q6" s="4949">
        <v>7361</v>
      </c>
      <c r="R6" s="4756">
        <f t="shared" ref="R6:R18" si="0">(Q6-O6)/O6*100</f>
        <v>-3.0682117461153542</v>
      </c>
      <c r="S6" s="4949">
        <v>7292</v>
      </c>
      <c r="T6" s="4756">
        <f t="shared" ref="T6:T18" si="1">(S6-Q6)/Q6*100</f>
        <v>-0.93737263958701256</v>
      </c>
      <c r="U6" s="4949">
        <v>7150</v>
      </c>
      <c r="V6" s="4756">
        <f>(U6-S6)/S6*100</f>
        <v>-1.9473395501919912</v>
      </c>
      <c r="W6" s="4949">
        <v>6932</v>
      </c>
      <c r="X6" s="4922">
        <f>(W6-U6)/U6*100</f>
        <v>-3.0489510489510487</v>
      </c>
    </row>
    <row r="7" spans="1:24" ht="39.950000000000003" customHeight="1">
      <c r="A7" s="4955" t="s">
        <v>2539</v>
      </c>
      <c r="B7" s="4960">
        <v>8937</v>
      </c>
      <c r="C7" s="4957">
        <v>8825</v>
      </c>
      <c r="D7" s="4958">
        <f t="shared" ref="D7:D18" si="2">(C7-B7)/B7*100</f>
        <v>-1.2532169631867518</v>
      </c>
      <c r="E7" s="4960">
        <v>8846</v>
      </c>
      <c r="F7" s="4959">
        <f t="shared" ref="F7:F18" si="3">(E7-C7)/C7*100</f>
        <v>0.23796033994334279</v>
      </c>
      <c r="G7" s="4960">
        <v>8156</v>
      </c>
      <c r="H7" s="4961">
        <f t="shared" ref="H7:H18" si="4">(G7-E7)/E7*100</f>
        <v>-7.800135654533122</v>
      </c>
      <c r="I7" s="4960">
        <v>8153</v>
      </c>
      <c r="J7" s="4961">
        <f t="shared" ref="J7:J18" si="5">(I7-G7)/G7*100</f>
        <v>-3.678273663560569E-2</v>
      </c>
      <c r="K7" s="4960">
        <v>7886</v>
      </c>
      <c r="L7" s="4961">
        <f t="shared" ref="L7:L18" si="6">(K7-I7)/I7*100</f>
        <v>-3.2748681466944687</v>
      </c>
      <c r="M7" s="4960">
        <v>7920</v>
      </c>
      <c r="N7" s="4961">
        <f t="shared" ref="N7:N18" si="7">(M7-K7)/K7*100</f>
        <v>0.43114379913771239</v>
      </c>
      <c r="O7" s="4960">
        <v>7616</v>
      </c>
      <c r="P7" s="4961">
        <f>(O7-M7)/M7*100</f>
        <v>-3.8383838383838382</v>
      </c>
      <c r="Q7" s="4956">
        <v>7351</v>
      </c>
      <c r="R7" s="4717">
        <f t="shared" si="0"/>
        <v>-3.4795168067226894</v>
      </c>
      <c r="S7" s="4956">
        <v>7261</v>
      </c>
      <c r="T7" s="4717">
        <f t="shared" si="1"/>
        <v>-1.2243232213304314</v>
      </c>
      <c r="U7" s="4956">
        <v>7102</v>
      </c>
      <c r="V7" s="4717">
        <f t="shared" ref="V7:V18" si="8">(U7-S7)/S7*100</f>
        <v>-2.1897810218978102</v>
      </c>
      <c r="W7" s="4956">
        <v>6920</v>
      </c>
      <c r="X7" s="4917">
        <f t="shared" ref="X7:X18" si="9">(W7-U7)/U7*100</f>
        <v>-2.5626584060827939</v>
      </c>
    </row>
    <row r="8" spans="1:24" ht="39.950000000000003" customHeight="1">
      <c r="A8" s="4955" t="s">
        <v>2540</v>
      </c>
      <c r="B8" s="4960">
        <v>8929</v>
      </c>
      <c r="C8" s="4957">
        <v>8830</v>
      </c>
      <c r="D8" s="4958">
        <f t="shared" si="2"/>
        <v>-1.1087467801545525</v>
      </c>
      <c r="E8" s="4960">
        <v>8860</v>
      </c>
      <c r="F8" s="4959">
        <f t="shared" si="3"/>
        <v>0.33975084937712347</v>
      </c>
      <c r="G8" s="4960">
        <v>8167</v>
      </c>
      <c r="H8" s="4961">
        <f t="shared" si="4"/>
        <v>-7.8216704288939054</v>
      </c>
      <c r="I8" s="4960">
        <v>8161</v>
      </c>
      <c r="J8" s="4961">
        <f t="shared" si="5"/>
        <v>-7.346638912697441E-2</v>
      </c>
      <c r="K8" s="4960">
        <v>7883</v>
      </c>
      <c r="L8" s="4961">
        <f t="shared" si="6"/>
        <v>-3.4064452885675776</v>
      </c>
      <c r="M8" s="4960">
        <v>7925</v>
      </c>
      <c r="N8" s="4961">
        <f t="shared" si="7"/>
        <v>0.53279208423189139</v>
      </c>
      <c r="O8" s="4960">
        <v>7614</v>
      </c>
      <c r="P8" s="4961">
        <f t="shared" ref="P8:P18" si="10">(O8-M8)/M8*100</f>
        <v>-3.9242902208201889</v>
      </c>
      <c r="Q8" s="4956">
        <v>7320</v>
      </c>
      <c r="R8" s="4717">
        <f t="shared" si="0"/>
        <v>-3.8613081166272654</v>
      </c>
      <c r="S8" s="4956">
        <v>7219</v>
      </c>
      <c r="T8" s="4717">
        <f t="shared" si="1"/>
        <v>-1.3797814207650274</v>
      </c>
      <c r="U8" s="4956">
        <v>7058</v>
      </c>
      <c r="V8" s="4717">
        <f t="shared" si="8"/>
        <v>-2.2302257930461282</v>
      </c>
      <c r="W8" s="4956">
        <v>6894</v>
      </c>
      <c r="X8" s="4917">
        <f t="shared" si="9"/>
        <v>-2.3236044205157267</v>
      </c>
    </row>
    <row r="9" spans="1:24" ht="39.950000000000003" customHeight="1">
      <c r="A9" s="4955" t="s">
        <v>2541</v>
      </c>
      <c r="B9" s="4960">
        <v>8974</v>
      </c>
      <c r="C9" s="4957">
        <v>8873</v>
      </c>
      <c r="D9" s="4958">
        <f t="shared" si="2"/>
        <v>-1.1254735903721862</v>
      </c>
      <c r="E9" s="4960">
        <v>8867</v>
      </c>
      <c r="F9" s="4959">
        <f t="shared" si="3"/>
        <v>-6.7620872309252789E-2</v>
      </c>
      <c r="G9" s="4960">
        <v>8177</v>
      </c>
      <c r="H9" s="4961">
        <f t="shared" si="4"/>
        <v>-7.78166234352092</v>
      </c>
      <c r="I9" s="4960">
        <v>8190</v>
      </c>
      <c r="J9" s="4961">
        <f t="shared" si="5"/>
        <v>0.1589825119236884</v>
      </c>
      <c r="K9" s="4960">
        <v>7916</v>
      </c>
      <c r="L9" s="4961">
        <f t="shared" si="6"/>
        <v>-3.3455433455433456</v>
      </c>
      <c r="M9" s="4960">
        <v>7868</v>
      </c>
      <c r="N9" s="4961">
        <f t="shared" si="7"/>
        <v>-0.60636685194542694</v>
      </c>
      <c r="O9" s="4960">
        <v>7569</v>
      </c>
      <c r="P9" s="4961">
        <f t="shared" si="10"/>
        <v>-3.8002033553634975</v>
      </c>
      <c r="Q9" s="4956">
        <v>7325</v>
      </c>
      <c r="R9" s="4717">
        <f t="shared" si="0"/>
        <v>-3.2236755185625574</v>
      </c>
      <c r="S9" s="4956">
        <v>7192</v>
      </c>
      <c r="T9" s="4717">
        <f t="shared" si="1"/>
        <v>-1.8156996587030718</v>
      </c>
      <c r="U9" s="4956">
        <v>7061</v>
      </c>
      <c r="V9" s="4717">
        <f t="shared" si="8"/>
        <v>-1.82146829810901</v>
      </c>
      <c r="W9" s="4956">
        <v>6897</v>
      </c>
      <c r="X9" s="4917">
        <f t="shared" si="9"/>
        <v>-2.3226171930321482</v>
      </c>
    </row>
    <row r="10" spans="1:24" ht="39.950000000000003" customHeight="1">
      <c r="A10" s="4955" t="s">
        <v>2530</v>
      </c>
      <c r="B10" s="4960">
        <v>8990</v>
      </c>
      <c r="C10" s="4957">
        <v>8938</v>
      </c>
      <c r="D10" s="4958">
        <f t="shared" si="2"/>
        <v>-0.5784204671857619</v>
      </c>
      <c r="E10" s="4960">
        <v>8876</v>
      </c>
      <c r="F10" s="4959">
        <f t="shared" si="3"/>
        <v>-0.69366748713358695</v>
      </c>
      <c r="G10" s="4960">
        <v>8220</v>
      </c>
      <c r="H10" s="4961">
        <f t="shared" si="4"/>
        <v>-7.3907165389815237</v>
      </c>
      <c r="I10" s="4960">
        <v>8195</v>
      </c>
      <c r="J10" s="4961">
        <f t="shared" si="5"/>
        <v>-0.30413625304136255</v>
      </c>
      <c r="K10" s="4960">
        <v>7933</v>
      </c>
      <c r="L10" s="4961">
        <f t="shared" si="6"/>
        <v>-3.1970713849908483</v>
      </c>
      <c r="M10" s="4960">
        <v>7837</v>
      </c>
      <c r="N10" s="4961">
        <f t="shared" si="7"/>
        <v>-1.2101348796167906</v>
      </c>
      <c r="O10" s="4960">
        <v>7539</v>
      </c>
      <c r="P10" s="4961">
        <f t="shared" si="10"/>
        <v>-3.8024754370294755</v>
      </c>
      <c r="Q10" s="4956">
        <v>7332</v>
      </c>
      <c r="R10" s="4717">
        <f t="shared" si="0"/>
        <v>-2.7457222443294866</v>
      </c>
      <c r="S10" s="4956">
        <v>7181</v>
      </c>
      <c r="T10" s="4717">
        <f t="shared" si="1"/>
        <v>-2.059465357337698</v>
      </c>
      <c r="U10" s="4956">
        <v>7088</v>
      </c>
      <c r="V10" s="4717">
        <f t="shared" si="8"/>
        <v>-1.2950842501044424</v>
      </c>
      <c r="W10" s="4956">
        <v>6888</v>
      </c>
      <c r="X10" s="4917">
        <f t="shared" si="9"/>
        <v>-2.8216704288939054</v>
      </c>
    </row>
    <row r="11" spans="1:24" ht="39.950000000000003" customHeight="1">
      <c r="A11" s="4955" t="s">
        <v>2531</v>
      </c>
      <c r="B11" s="4960">
        <v>8991</v>
      </c>
      <c r="C11" s="4957">
        <v>8964</v>
      </c>
      <c r="D11" s="4958">
        <f t="shared" si="2"/>
        <v>-0.3003003003003003</v>
      </c>
      <c r="E11" s="4960">
        <v>8915</v>
      </c>
      <c r="F11" s="4959">
        <f t="shared" si="3"/>
        <v>-0.54663096831771529</v>
      </c>
      <c r="G11" s="4960">
        <v>8256</v>
      </c>
      <c r="H11" s="4961">
        <f t="shared" si="4"/>
        <v>-7.3920358945597311</v>
      </c>
      <c r="I11" s="4960">
        <v>8195</v>
      </c>
      <c r="J11" s="4961">
        <f t="shared" si="5"/>
        <v>-0.7388565891472868</v>
      </c>
      <c r="K11" s="4960">
        <v>7959</v>
      </c>
      <c r="L11" s="4961">
        <f t="shared" si="6"/>
        <v>-2.8798047589993896</v>
      </c>
      <c r="M11" s="4960">
        <v>7811</v>
      </c>
      <c r="N11" s="4961">
        <f t="shared" si="7"/>
        <v>-1.8595300917200654</v>
      </c>
      <c r="O11" s="4960">
        <v>7531</v>
      </c>
      <c r="P11" s="4961">
        <f t="shared" si="10"/>
        <v>-3.5846882601459482</v>
      </c>
      <c r="Q11" s="4956">
        <v>7316</v>
      </c>
      <c r="R11" s="4717">
        <f t="shared" si="0"/>
        <v>-2.8548665515867744</v>
      </c>
      <c r="S11" s="4956">
        <v>7187</v>
      </c>
      <c r="T11" s="4717">
        <f t="shared" si="1"/>
        <v>-1.7632586112629851</v>
      </c>
      <c r="U11" s="4956">
        <v>7080</v>
      </c>
      <c r="V11" s="4717">
        <f t="shared" si="8"/>
        <v>-1.4887992208153611</v>
      </c>
      <c r="W11" s="4956">
        <v>6896</v>
      </c>
      <c r="X11" s="4917">
        <f t="shared" si="9"/>
        <v>-2.5988700564971752</v>
      </c>
    </row>
    <row r="12" spans="1:24" ht="39.950000000000003" customHeight="1">
      <c r="A12" s="4955" t="s">
        <v>2532</v>
      </c>
      <c r="B12" s="4960">
        <v>8961</v>
      </c>
      <c r="C12" s="4957">
        <v>9002</v>
      </c>
      <c r="D12" s="4958">
        <f t="shared" si="2"/>
        <v>0.45753822118067183</v>
      </c>
      <c r="E12" s="4960">
        <v>8937</v>
      </c>
      <c r="F12" s="4959">
        <f t="shared" si="3"/>
        <v>-0.72206176405243272</v>
      </c>
      <c r="G12" s="4960">
        <v>8267</v>
      </c>
      <c r="H12" s="4961">
        <f t="shared" si="4"/>
        <v>-7.4969229047778887</v>
      </c>
      <c r="I12" s="4960">
        <v>8192</v>
      </c>
      <c r="J12" s="4961">
        <f t="shared" si="5"/>
        <v>-0.9072214830047175</v>
      </c>
      <c r="K12" s="4960">
        <v>7954</v>
      </c>
      <c r="L12" s="4961">
        <f t="shared" si="6"/>
        <v>-2.9052734375</v>
      </c>
      <c r="M12" s="4960">
        <v>7711</v>
      </c>
      <c r="N12" s="4961">
        <f t="shared" si="7"/>
        <v>-3.0550666331405583</v>
      </c>
      <c r="O12" s="4960">
        <v>7541</v>
      </c>
      <c r="P12" s="4961">
        <f t="shared" si="10"/>
        <v>-2.2046427181947865</v>
      </c>
      <c r="Q12" s="4956">
        <v>7335</v>
      </c>
      <c r="R12" s="4717">
        <f t="shared" si="0"/>
        <v>-2.7317331918843655</v>
      </c>
      <c r="S12" s="4956">
        <v>7185</v>
      </c>
      <c r="T12" s="4717">
        <f t="shared" si="1"/>
        <v>-2.0449897750511248</v>
      </c>
      <c r="U12" s="4956">
        <v>7076</v>
      </c>
      <c r="V12" s="4717">
        <f t="shared" si="8"/>
        <v>-1.5170494084899095</v>
      </c>
      <c r="W12" s="4956">
        <v>6891</v>
      </c>
      <c r="X12" s="4917">
        <f t="shared" si="9"/>
        <v>-2.6144714527981909</v>
      </c>
    </row>
    <row r="13" spans="1:24" ht="39.950000000000003" customHeight="1">
      <c r="A13" s="4955" t="s">
        <v>2533</v>
      </c>
      <c r="B13" s="4960">
        <v>8881</v>
      </c>
      <c r="C13" s="4957">
        <v>9015</v>
      </c>
      <c r="D13" s="4958">
        <f t="shared" si="2"/>
        <v>1.5088390946965431</v>
      </c>
      <c r="E13" s="4960">
        <v>8950</v>
      </c>
      <c r="F13" s="4959">
        <f t="shared" si="3"/>
        <v>-0.72102052135329997</v>
      </c>
      <c r="G13" s="4960">
        <v>8317</v>
      </c>
      <c r="H13" s="4961">
        <f t="shared" si="4"/>
        <v>-7.072625698324023</v>
      </c>
      <c r="I13" s="4960">
        <v>8221</v>
      </c>
      <c r="J13" s="4961">
        <f t="shared" si="5"/>
        <v>-1.15426235421426</v>
      </c>
      <c r="K13" s="4960">
        <v>7946</v>
      </c>
      <c r="L13" s="4961">
        <f t="shared" si="6"/>
        <v>-3.3450918379759149</v>
      </c>
      <c r="M13" s="4960">
        <v>7701</v>
      </c>
      <c r="N13" s="4961">
        <f t="shared" si="7"/>
        <v>-3.0833123584193305</v>
      </c>
      <c r="O13" s="4960">
        <v>7520</v>
      </c>
      <c r="P13" s="4961">
        <f t="shared" si="10"/>
        <v>-2.3503441111543957</v>
      </c>
      <c r="Q13" s="4956">
        <v>7345</v>
      </c>
      <c r="R13" s="4717">
        <f t="shared" si="0"/>
        <v>-2.3271276595744679</v>
      </c>
      <c r="S13" s="4956">
        <v>7178</v>
      </c>
      <c r="T13" s="4717">
        <f t="shared" si="1"/>
        <v>-2.2736555479918312</v>
      </c>
      <c r="U13" s="4956">
        <v>7071</v>
      </c>
      <c r="V13" s="4717">
        <f t="shared" si="8"/>
        <v>-1.4906659236556143</v>
      </c>
      <c r="W13" s="4956">
        <v>6887</v>
      </c>
      <c r="X13" s="4917">
        <f t="shared" si="9"/>
        <v>-2.6021779097723097</v>
      </c>
    </row>
    <row r="14" spans="1:24" ht="39.950000000000003" customHeight="1">
      <c r="A14" s="4955" t="s">
        <v>2534</v>
      </c>
      <c r="B14" s="4960">
        <v>8904</v>
      </c>
      <c r="C14" s="4957">
        <v>9009</v>
      </c>
      <c r="D14" s="4958">
        <f t="shared" si="2"/>
        <v>1.179245283018868</v>
      </c>
      <c r="E14" s="4960">
        <v>8976</v>
      </c>
      <c r="F14" s="4959">
        <f t="shared" si="3"/>
        <v>-0.36630036630036628</v>
      </c>
      <c r="G14" s="4960">
        <v>8311</v>
      </c>
      <c r="H14" s="4961">
        <f t="shared" si="4"/>
        <v>-7.4086452762923347</v>
      </c>
      <c r="I14" s="4960">
        <v>8227</v>
      </c>
      <c r="J14" s="4961">
        <f t="shared" si="5"/>
        <v>-1.0107086993141619</v>
      </c>
      <c r="K14" s="4960">
        <v>7932</v>
      </c>
      <c r="L14" s="4961">
        <f t="shared" si="6"/>
        <v>-3.5857542238969247</v>
      </c>
      <c r="M14" s="4960">
        <v>7692</v>
      </c>
      <c r="N14" s="4961">
        <f t="shared" si="7"/>
        <v>-3.0257186081694405</v>
      </c>
      <c r="O14" s="4960">
        <v>7490</v>
      </c>
      <c r="P14" s="4961">
        <f t="shared" si="10"/>
        <v>-2.6261050442017679</v>
      </c>
      <c r="Q14" s="4932">
        <v>7359</v>
      </c>
      <c r="R14" s="4717">
        <f t="shared" si="0"/>
        <v>-1.7489986648865155</v>
      </c>
      <c r="S14" s="4956">
        <v>7187</v>
      </c>
      <c r="T14" s="4717">
        <f t="shared" si="1"/>
        <v>-2.3372740861530099</v>
      </c>
      <c r="U14" s="4956">
        <v>7073</v>
      </c>
      <c r="V14" s="4717">
        <f t="shared" si="8"/>
        <v>-1.5861973006817867</v>
      </c>
      <c r="W14" s="4956">
        <v>6893</v>
      </c>
      <c r="X14" s="4917">
        <f t="shared" si="9"/>
        <v>-2.5448890145624206</v>
      </c>
    </row>
    <row r="15" spans="1:24" ht="39.950000000000003" customHeight="1">
      <c r="A15" s="4955" t="s">
        <v>2535</v>
      </c>
      <c r="B15" s="4960">
        <v>8869</v>
      </c>
      <c r="C15" s="4957">
        <v>8995</v>
      </c>
      <c r="D15" s="4958">
        <f t="shared" si="2"/>
        <v>1.420678768745067</v>
      </c>
      <c r="E15" s="4960">
        <v>8984</v>
      </c>
      <c r="F15" s="4959">
        <f t="shared" si="3"/>
        <v>-0.12229016120066703</v>
      </c>
      <c r="G15" s="4960">
        <v>8262</v>
      </c>
      <c r="H15" s="4961">
        <f t="shared" si="4"/>
        <v>-8.0365093499554749</v>
      </c>
      <c r="I15" s="4960">
        <v>8192</v>
      </c>
      <c r="J15" s="4961">
        <f t="shared" si="5"/>
        <v>-0.84725248123940933</v>
      </c>
      <c r="K15" s="4960">
        <v>7918</v>
      </c>
      <c r="L15" s="4961">
        <f t="shared" si="6"/>
        <v>-3.3447265625</v>
      </c>
      <c r="M15" s="4960">
        <v>7673</v>
      </c>
      <c r="N15" s="4961">
        <f t="shared" si="7"/>
        <v>-3.094215711038141</v>
      </c>
      <c r="O15" s="4960">
        <v>7421</v>
      </c>
      <c r="P15" s="4961">
        <f t="shared" si="10"/>
        <v>-3.2842434510621659</v>
      </c>
      <c r="Q15" s="4932">
        <v>7364</v>
      </c>
      <c r="R15" s="4717">
        <f t="shared" si="0"/>
        <v>-0.76809055383371505</v>
      </c>
      <c r="S15" s="4956">
        <v>7186</v>
      </c>
      <c r="T15" s="4717">
        <f t="shared" si="1"/>
        <v>-2.417164584464965</v>
      </c>
      <c r="U15" s="4956">
        <v>7060</v>
      </c>
      <c r="V15" s="4717">
        <f t="shared" si="8"/>
        <v>-1.753409407180629</v>
      </c>
      <c r="W15" s="4956">
        <v>6888</v>
      </c>
      <c r="X15" s="4917">
        <f t="shared" si="9"/>
        <v>-2.4362606232294617</v>
      </c>
    </row>
    <row r="16" spans="1:24" ht="39.950000000000003" customHeight="1">
      <c r="A16" s="4955" t="s">
        <v>2536</v>
      </c>
      <c r="B16" s="4960">
        <v>8864</v>
      </c>
      <c r="C16" s="4957">
        <v>9007</v>
      </c>
      <c r="D16" s="4958">
        <f t="shared" si="2"/>
        <v>1.6132671480144405</v>
      </c>
      <c r="E16" s="4960">
        <v>8977</v>
      </c>
      <c r="F16" s="4959">
        <f t="shared" si="3"/>
        <v>-0.33307427556345065</v>
      </c>
      <c r="G16" s="4960">
        <v>8251</v>
      </c>
      <c r="H16" s="4961">
        <f t="shared" si="4"/>
        <v>-8.0873342987635066</v>
      </c>
      <c r="I16" s="4960">
        <v>8156</v>
      </c>
      <c r="J16" s="4961">
        <f t="shared" si="5"/>
        <v>-1.1513755908374743</v>
      </c>
      <c r="K16" s="4960">
        <v>7907</v>
      </c>
      <c r="L16" s="4961">
        <f t="shared" si="6"/>
        <v>-3.0529671407552721</v>
      </c>
      <c r="M16" s="4960">
        <v>7661</v>
      </c>
      <c r="N16" s="4961">
        <f t="shared" si="7"/>
        <v>-3.1111673200961176</v>
      </c>
      <c r="O16" s="4960">
        <v>7389</v>
      </c>
      <c r="P16" s="4961">
        <f t="shared" si="10"/>
        <v>-3.550450332854719</v>
      </c>
      <c r="Q16" s="4956">
        <v>7386</v>
      </c>
      <c r="R16" s="4717">
        <f t="shared" si="0"/>
        <v>-4.0600893219650831E-2</v>
      </c>
      <c r="S16" s="4956">
        <v>7201</v>
      </c>
      <c r="T16" s="4717">
        <f t="shared" si="1"/>
        <v>-2.504738694828053</v>
      </c>
      <c r="U16" s="4956">
        <v>7030</v>
      </c>
      <c r="V16" s="4717">
        <f t="shared" si="8"/>
        <v>-2.3746701846965697</v>
      </c>
      <c r="W16" s="4956">
        <v>6854</v>
      </c>
      <c r="X16" s="4917">
        <f t="shared" si="9"/>
        <v>-2.5035561877667143</v>
      </c>
    </row>
    <row r="17" spans="1:24" ht="39.950000000000003" customHeight="1">
      <c r="A17" s="4955" t="s">
        <v>2537</v>
      </c>
      <c r="B17" s="4960">
        <v>8801</v>
      </c>
      <c r="C17" s="4957">
        <v>8962</v>
      </c>
      <c r="D17" s="4958">
        <f t="shared" si="2"/>
        <v>1.829337575275537</v>
      </c>
      <c r="E17" s="4960">
        <v>8621</v>
      </c>
      <c r="F17" s="4959">
        <f t="shared" si="3"/>
        <v>-3.8049542512831955</v>
      </c>
      <c r="G17" s="4960">
        <v>8200</v>
      </c>
      <c r="H17" s="4961">
        <f t="shared" si="4"/>
        <v>-4.8834241967289183</v>
      </c>
      <c r="I17" s="4960">
        <v>7939</v>
      </c>
      <c r="J17" s="4961">
        <f t="shared" si="5"/>
        <v>-3.1829268292682928</v>
      </c>
      <c r="K17" s="4960">
        <v>7880</v>
      </c>
      <c r="L17" s="4961">
        <f t="shared" si="6"/>
        <v>-0.74316664567325863</v>
      </c>
      <c r="M17" s="4960">
        <v>7608</v>
      </c>
      <c r="N17" s="4961">
        <f t="shared" si="7"/>
        <v>-3.451776649746193</v>
      </c>
      <c r="O17" s="4960">
        <v>7349</v>
      </c>
      <c r="P17" s="4961">
        <f t="shared" si="10"/>
        <v>-3.404311251314406</v>
      </c>
      <c r="Q17" s="4956">
        <v>7321</v>
      </c>
      <c r="R17" s="4717">
        <f t="shared" si="0"/>
        <v>-0.3810042182609879</v>
      </c>
      <c r="S17" s="4956">
        <v>7186</v>
      </c>
      <c r="T17" s="4717">
        <f t="shared" si="1"/>
        <v>-1.8440103810954789</v>
      </c>
      <c r="U17" s="4956">
        <v>6976</v>
      </c>
      <c r="V17" s="4717">
        <v>-2.92</v>
      </c>
      <c r="W17" s="4956">
        <v>6780</v>
      </c>
      <c r="X17" s="4917">
        <v>-2.92</v>
      </c>
    </row>
    <row r="18" spans="1:24" ht="39.950000000000003" customHeight="1" thickBot="1">
      <c r="A18" s="4962" t="s">
        <v>2</v>
      </c>
      <c r="B18" s="4976">
        <f>SUM(B6:B17)</f>
        <v>107077</v>
      </c>
      <c r="C18" s="4977">
        <f>SUM(C6:C17)</f>
        <v>107246</v>
      </c>
      <c r="D18" s="4965">
        <f t="shared" si="2"/>
        <v>0.15783034638624541</v>
      </c>
      <c r="E18" s="4976">
        <f>SUM(E6:E17)</f>
        <v>106703</v>
      </c>
      <c r="F18" s="4966">
        <f t="shared" si="3"/>
        <v>-0.50631258974693694</v>
      </c>
      <c r="G18" s="4976">
        <f>SUM(G6:G17)</f>
        <v>98959</v>
      </c>
      <c r="H18" s="4967">
        <f t="shared" si="4"/>
        <v>-7.2575279045575103</v>
      </c>
      <c r="I18" s="4976">
        <f>SUM(I6:I17)</f>
        <v>98007</v>
      </c>
      <c r="J18" s="4967">
        <f t="shared" si="5"/>
        <v>-0.96201457169130655</v>
      </c>
      <c r="K18" s="4976">
        <f>SUM(K6:K17)</f>
        <v>94992</v>
      </c>
      <c r="L18" s="4967">
        <f t="shared" si="6"/>
        <v>-3.0763108757537729</v>
      </c>
      <c r="M18" s="4976">
        <f>SUM(M6:M17)</f>
        <v>93276</v>
      </c>
      <c r="N18" s="4967">
        <f t="shared" si="7"/>
        <v>-1.8064679130874179</v>
      </c>
      <c r="O18" s="4976">
        <f>SUM(O6:O17)</f>
        <v>90173</v>
      </c>
      <c r="P18" s="4967">
        <f t="shared" si="10"/>
        <v>-3.326686393070029</v>
      </c>
      <c r="Q18" s="4976">
        <f>SUM(Q6:Q17)</f>
        <v>88115</v>
      </c>
      <c r="R18" s="4968">
        <f t="shared" si="0"/>
        <v>-2.2822796180674927</v>
      </c>
      <c r="S18" s="4976">
        <f>SUM(S6:S17)</f>
        <v>86455</v>
      </c>
      <c r="T18" s="4968">
        <f t="shared" si="1"/>
        <v>-1.8839017193440393</v>
      </c>
      <c r="U18" s="4976">
        <f>SUM(U6:U17)</f>
        <v>84825</v>
      </c>
      <c r="V18" s="4968">
        <f t="shared" si="8"/>
        <v>-1.88537389393326</v>
      </c>
      <c r="W18" s="4976">
        <f>SUM(W6:W17)</f>
        <v>82620</v>
      </c>
      <c r="X18" s="4969">
        <f t="shared" si="9"/>
        <v>-2.5994694960212201</v>
      </c>
    </row>
    <row r="19" spans="1:24" ht="20.100000000000001" customHeight="1" thickTop="1">
      <c r="A19" s="4978"/>
      <c r="B19" s="4979"/>
      <c r="C19" s="4979"/>
      <c r="D19" s="4980"/>
      <c r="E19" s="4979"/>
      <c r="F19" s="4981"/>
      <c r="G19" s="4979"/>
      <c r="H19" s="4982"/>
      <c r="I19" s="4979"/>
      <c r="J19" s="4982"/>
      <c r="K19" s="4979"/>
      <c r="L19" s="4982"/>
      <c r="M19" s="4979"/>
      <c r="N19" s="4982"/>
      <c r="O19" s="4607"/>
      <c r="P19" s="4937"/>
      <c r="Q19" s="4607"/>
      <c r="R19" s="4937"/>
      <c r="S19" s="4607"/>
      <c r="T19" s="4937"/>
      <c r="U19" s="4607"/>
      <c r="V19" s="4937"/>
    </row>
    <row r="20" spans="1:24" ht="20.100000000000001" customHeight="1">
      <c r="A20" s="7954" t="s">
        <v>4333</v>
      </c>
      <c r="B20" s="7954"/>
      <c r="C20" s="7954"/>
      <c r="D20" s="7954"/>
      <c r="E20" s="7954"/>
      <c r="F20" s="7954"/>
      <c r="G20" s="7954"/>
      <c r="H20" s="4971"/>
      <c r="I20" s="3136"/>
      <c r="J20" s="3136"/>
      <c r="K20" s="3136"/>
      <c r="L20" s="3136"/>
      <c r="M20" s="3136"/>
      <c r="N20" s="3136"/>
      <c r="O20" s="4607"/>
      <c r="P20" s="4937"/>
      <c r="Q20" s="4607"/>
      <c r="R20" s="4937"/>
      <c r="S20" s="4607"/>
      <c r="T20" s="4937"/>
      <c r="U20" s="4607"/>
      <c r="V20" s="4937"/>
    </row>
    <row r="21" spans="1:24" ht="20.100000000000001" customHeight="1">
      <c r="A21" s="7968" t="s">
        <v>4334</v>
      </c>
      <c r="B21" s="7968"/>
      <c r="C21" s="7968"/>
      <c r="D21" s="7968"/>
      <c r="E21" s="7968"/>
      <c r="F21" s="7968"/>
      <c r="G21" s="7968"/>
      <c r="H21" s="4972"/>
      <c r="I21" s="3136"/>
      <c r="J21" s="3136"/>
      <c r="K21" s="3136"/>
      <c r="L21" s="3136"/>
      <c r="M21" s="3136"/>
      <c r="N21" s="3136"/>
      <c r="O21" s="4607"/>
      <c r="P21" s="4937"/>
      <c r="Q21" s="4607"/>
      <c r="R21" s="4937"/>
      <c r="S21" s="4607"/>
      <c r="T21" s="4937"/>
      <c r="U21" s="4607"/>
      <c r="V21" s="4937"/>
    </row>
    <row r="22" spans="1:24" ht="20.100000000000001" customHeight="1">
      <c r="A22" s="7350" t="s">
        <v>4331</v>
      </c>
      <c r="B22" s="7350"/>
      <c r="C22" s="7350"/>
      <c r="D22" s="7350"/>
      <c r="E22" s="7350"/>
      <c r="F22" s="7350"/>
      <c r="G22" s="7350"/>
      <c r="H22" s="4973"/>
      <c r="I22" s="4973"/>
      <c r="J22" s="4973"/>
      <c r="K22" s="4973"/>
      <c r="L22" s="4973"/>
      <c r="M22" s="4973"/>
      <c r="N22" s="4973"/>
      <c r="O22" s="4607"/>
      <c r="P22" s="4937"/>
      <c r="Q22" s="4607"/>
      <c r="R22" s="4937"/>
      <c r="S22" s="4607"/>
      <c r="T22" s="4937"/>
      <c r="U22" s="4607"/>
      <c r="V22" s="4937"/>
    </row>
    <row r="23" spans="1:24" ht="20.100000000000001" customHeight="1">
      <c r="A23" s="7950" t="s">
        <v>4329</v>
      </c>
      <c r="B23" s="7951"/>
      <c r="C23" s="7951"/>
      <c r="D23" s="7951"/>
      <c r="E23" s="7951"/>
      <c r="F23" s="7951"/>
      <c r="G23" s="7951"/>
      <c r="O23" s="4607"/>
      <c r="P23" s="4937"/>
      <c r="Q23" s="4607"/>
      <c r="R23" s="4937"/>
      <c r="S23" s="4607"/>
      <c r="T23" s="4937"/>
      <c r="U23" s="4607"/>
      <c r="V23" s="4937"/>
    </row>
    <row r="24" spans="1:24" ht="19.5" customHeight="1">
      <c r="A24" s="4978"/>
      <c r="B24" s="4979"/>
      <c r="C24" s="4979"/>
      <c r="D24" s="4980"/>
      <c r="E24" s="4979"/>
      <c r="F24" s="4981"/>
      <c r="G24" s="4979"/>
      <c r="H24" s="4982"/>
      <c r="I24" s="4979"/>
      <c r="J24" s="4982"/>
      <c r="K24" s="4979"/>
      <c r="L24" s="4982"/>
      <c r="M24" s="4979"/>
      <c r="N24" s="4982"/>
      <c r="O24" s="4607"/>
      <c r="P24" s="4937"/>
      <c r="Q24" s="4607"/>
      <c r="R24" s="4937"/>
      <c r="S24" s="4607"/>
      <c r="T24" s="4937"/>
      <c r="U24" s="4607"/>
      <c r="V24" s="4937"/>
    </row>
    <row r="25" spans="1:24" s="3136" customFormat="1" ht="15" customHeight="1">
      <c r="I25" s="4924"/>
      <c r="J25" s="4202"/>
    </row>
    <row r="26" spans="1:24" s="3136" customFormat="1" ht="18.75" customHeight="1">
      <c r="C26" s="7702" t="s">
        <v>3</v>
      </c>
      <c r="D26" s="7702"/>
      <c r="J26" s="4923"/>
    </row>
    <row r="27" spans="1:24" s="3136" customFormat="1">
      <c r="B27" s="4202"/>
    </row>
  </sheetData>
  <mergeCells count="9">
    <mergeCell ref="A23:G23"/>
    <mergeCell ref="C26:D26"/>
    <mergeCell ref="A22:G22"/>
    <mergeCell ref="A2:X2"/>
    <mergeCell ref="A3:X3"/>
    <mergeCell ref="A4:A5"/>
    <mergeCell ref="B4:X4"/>
    <mergeCell ref="A20:G20"/>
    <mergeCell ref="A21:G21"/>
  </mergeCells>
  <hyperlinks>
    <hyperlink ref="A1" r:id="rId1"/>
  </hyperlinks>
  <pageMargins left="0.70866141732283472" right="0.55118110236220474" top="0.62992125984251968" bottom="0.31496062992125984" header="0.51181102362204722" footer="0.19685039370078741"/>
  <pageSetup paperSize="9" scale="59" orientation="landscape" r:id="rId2"/>
  <headerFooter alignWithMargins="0">
    <oddFooter>&amp;R287</oddFooter>
  </headerFooter>
  <drawing r:id="rId3"/>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78">
    <pageSetUpPr fitToPage="1"/>
  </sheetPr>
  <dimension ref="A1:X27"/>
  <sheetViews>
    <sheetView view="pageBreakPreview" zoomScale="60" zoomScaleNormal="100" workbookViewId="0">
      <selection activeCell="X6" sqref="X6"/>
    </sheetView>
  </sheetViews>
  <sheetFormatPr defaultRowHeight="12.75"/>
  <cols>
    <col min="1" max="1" width="14.140625" style="3062" customWidth="1"/>
    <col min="2" max="3" width="8.7109375" style="3062" customWidth="1"/>
    <col min="4" max="4" width="8.85546875" style="3062" customWidth="1"/>
    <col min="5" max="5" width="8.7109375" style="3062" customWidth="1"/>
    <col min="6" max="6" width="8.85546875" style="3062" customWidth="1"/>
    <col min="7" max="7" width="8.7109375" style="3062" customWidth="1"/>
    <col min="8" max="8" width="8.85546875" style="3062" customWidth="1"/>
    <col min="9" max="9" width="8.7109375" style="3062" customWidth="1"/>
    <col min="10" max="10" width="8.85546875" style="3062" customWidth="1"/>
    <col min="11" max="11" width="8.7109375" style="3062" customWidth="1"/>
    <col min="12" max="12" width="8.85546875" style="3062" customWidth="1"/>
    <col min="13" max="13" width="8.7109375" style="3062" customWidth="1"/>
    <col min="14" max="14" width="8.85546875" style="3062" customWidth="1"/>
    <col min="15" max="15" width="8.7109375" style="3062" customWidth="1"/>
    <col min="16" max="16" width="8.85546875" style="3062" customWidth="1"/>
    <col min="17" max="17" width="8.7109375" style="3062" customWidth="1"/>
    <col min="18" max="18" width="8.85546875" style="3062" customWidth="1"/>
    <col min="19" max="19" width="8.7109375" style="3062" customWidth="1"/>
    <col min="20" max="20" width="8.85546875" style="3062" customWidth="1"/>
    <col min="21" max="21" width="8.7109375" style="3062" customWidth="1"/>
    <col min="22" max="22" width="8.85546875" style="3062" customWidth="1"/>
    <col min="23" max="23" width="8.7109375" style="3062" customWidth="1"/>
    <col min="24" max="24" width="8.85546875" style="3062" customWidth="1"/>
    <col min="25" max="256" width="9.140625" style="3062"/>
    <col min="257" max="257" width="14.140625" style="3062" customWidth="1"/>
    <col min="258" max="259" width="10.85546875" style="3062" customWidth="1"/>
    <col min="260" max="260" width="12.28515625" style="3062" customWidth="1"/>
    <col min="261" max="261" width="10.85546875" style="3062" customWidth="1"/>
    <col min="262" max="262" width="12.28515625" style="3062" customWidth="1"/>
    <col min="263" max="263" width="10.85546875" style="3062" customWidth="1"/>
    <col min="264" max="264" width="12.28515625" style="3062" customWidth="1"/>
    <col min="265" max="265" width="10.85546875" style="3062" customWidth="1"/>
    <col min="266" max="266" width="12.140625" style="3062" customWidth="1"/>
    <col min="267" max="267" width="10.85546875" style="3062" customWidth="1"/>
    <col min="268" max="268" width="12.28515625" style="3062" customWidth="1"/>
    <col min="269" max="269" width="10.85546875" style="3062" customWidth="1"/>
    <col min="270" max="270" width="12.28515625" style="3062" customWidth="1"/>
    <col min="271" max="271" width="10" style="3062" customWidth="1"/>
    <col min="272" max="272" width="12.42578125" style="3062" customWidth="1"/>
    <col min="273" max="273" width="10.7109375" style="3062" customWidth="1"/>
    <col min="274" max="274" width="12.28515625" style="3062" customWidth="1"/>
    <col min="275" max="275" width="10.85546875" style="3062" customWidth="1"/>
    <col min="276" max="276" width="12.140625" style="3062" customWidth="1"/>
    <col min="277" max="277" width="9.28515625" style="3062" customWidth="1"/>
    <col min="278" max="278" width="11.42578125" style="3062" customWidth="1"/>
    <col min="279" max="279" width="9.140625" style="3062"/>
    <col min="280" max="280" width="10.7109375" style="3062" customWidth="1"/>
    <col min="281" max="512" width="9.140625" style="3062"/>
    <col min="513" max="513" width="14.140625" style="3062" customWidth="1"/>
    <col min="514" max="515" width="10.85546875" style="3062" customWidth="1"/>
    <col min="516" max="516" width="12.28515625" style="3062" customWidth="1"/>
    <col min="517" max="517" width="10.85546875" style="3062" customWidth="1"/>
    <col min="518" max="518" width="12.28515625" style="3062" customWidth="1"/>
    <col min="519" max="519" width="10.85546875" style="3062" customWidth="1"/>
    <col min="520" max="520" width="12.28515625" style="3062" customWidth="1"/>
    <col min="521" max="521" width="10.85546875" style="3062" customWidth="1"/>
    <col min="522" max="522" width="12.140625" style="3062" customWidth="1"/>
    <col min="523" max="523" width="10.85546875" style="3062" customWidth="1"/>
    <col min="524" max="524" width="12.28515625" style="3062" customWidth="1"/>
    <col min="525" max="525" width="10.85546875" style="3062" customWidth="1"/>
    <col min="526" max="526" width="12.28515625" style="3062" customWidth="1"/>
    <col min="527" max="527" width="10" style="3062" customWidth="1"/>
    <col min="528" max="528" width="12.42578125" style="3062" customWidth="1"/>
    <col min="529" max="529" width="10.7109375" style="3062" customWidth="1"/>
    <col min="530" max="530" width="12.28515625" style="3062" customWidth="1"/>
    <col min="531" max="531" width="10.85546875" style="3062" customWidth="1"/>
    <col min="532" max="532" width="12.140625" style="3062" customWidth="1"/>
    <col min="533" max="533" width="9.28515625" style="3062" customWidth="1"/>
    <col min="534" max="534" width="11.42578125" style="3062" customWidth="1"/>
    <col min="535" max="535" width="9.140625" style="3062"/>
    <col min="536" max="536" width="10.7109375" style="3062" customWidth="1"/>
    <col min="537" max="768" width="9.140625" style="3062"/>
    <col min="769" max="769" width="14.140625" style="3062" customWidth="1"/>
    <col min="770" max="771" width="10.85546875" style="3062" customWidth="1"/>
    <col min="772" max="772" width="12.28515625" style="3062" customWidth="1"/>
    <col min="773" max="773" width="10.85546875" style="3062" customWidth="1"/>
    <col min="774" max="774" width="12.28515625" style="3062" customWidth="1"/>
    <col min="775" max="775" width="10.85546875" style="3062" customWidth="1"/>
    <col min="776" max="776" width="12.28515625" style="3062" customWidth="1"/>
    <col min="777" max="777" width="10.85546875" style="3062" customWidth="1"/>
    <col min="778" max="778" width="12.140625" style="3062" customWidth="1"/>
    <col min="779" max="779" width="10.85546875" style="3062" customWidth="1"/>
    <col min="780" max="780" width="12.28515625" style="3062" customWidth="1"/>
    <col min="781" max="781" width="10.85546875" style="3062" customWidth="1"/>
    <col min="782" max="782" width="12.28515625" style="3062" customWidth="1"/>
    <col min="783" max="783" width="10" style="3062" customWidth="1"/>
    <col min="784" max="784" width="12.42578125" style="3062" customWidth="1"/>
    <col min="785" max="785" width="10.7109375" style="3062" customWidth="1"/>
    <col min="786" max="786" width="12.28515625" style="3062" customWidth="1"/>
    <col min="787" max="787" width="10.85546875" style="3062" customWidth="1"/>
    <col min="788" max="788" width="12.140625" style="3062" customWidth="1"/>
    <col min="789" max="789" width="9.28515625" style="3062" customWidth="1"/>
    <col min="790" max="790" width="11.42578125" style="3062" customWidth="1"/>
    <col min="791" max="791" width="9.140625" style="3062"/>
    <col min="792" max="792" width="10.7109375" style="3062" customWidth="1"/>
    <col min="793" max="1024" width="9.140625" style="3062"/>
    <col min="1025" max="1025" width="14.140625" style="3062" customWidth="1"/>
    <col min="1026" max="1027" width="10.85546875" style="3062" customWidth="1"/>
    <col min="1028" max="1028" width="12.28515625" style="3062" customWidth="1"/>
    <col min="1029" max="1029" width="10.85546875" style="3062" customWidth="1"/>
    <col min="1030" max="1030" width="12.28515625" style="3062" customWidth="1"/>
    <col min="1031" max="1031" width="10.85546875" style="3062" customWidth="1"/>
    <col min="1032" max="1032" width="12.28515625" style="3062" customWidth="1"/>
    <col min="1033" max="1033" width="10.85546875" style="3062" customWidth="1"/>
    <col min="1034" max="1034" width="12.140625" style="3062" customWidth="1"/>
    <col min="1035" max="1035" width="10.85546875" style="3062" customWidth="1"/>
    <col min="1036" max="1036" width="12.28515625" style="3062" customWidth="1"/>
    <col min="1037" max="1037" width="10.85546875" style="3062" customWidth="1"/>
    <col min="1038" max="1038" width="12.28515625" style="3062" customWidth="1"/>
    <col min="1039" max="1039" width="10" style="3062" customWidth="1"/>
    <col min="1040" max="1040" width="12.42578125" style="3062" customWidth="1"/>
    <col min="1041" max="1041" width="10.7109375" style="3062" customWidth="1"/>
    <col min="1042" max="1042" width="12.28515625" style="3062" customWidth="1"/>
    <col min="1043" max="1043" width="10.85546875" style="3062" customWidth="1"/>
    <col min="1044" max="1044" width="12.140625" style="3062" customWidth="1"/>
    <col min="1045" max="1045" width="9.28515625" style="3062" customWidth="1"/>
    <col min="1046" max="1046" width="11.42578125" style="3062" customWidth="1"/>
    <col min="1047" max="1047" width="9.140625" style="3062"/>
    <col min="1048" max="1048" width="10.7109375" style="3062" customWidth="1"/>
    <col min="1049" max="1280" width="9.140625" style="3062"/>
    <col min="1281" max="1281" width="14.140625" style="3062" customWidth="1"/>
    <col min="1282" max="1283" width="10.85546875" style="3062" customWidth="1"/>
    <col min="1284" max="1284" width="12.28515625" style="3062" customWidth="1"/>
    <col min="1285" max="1285" width="10.85546875" style="3062" customWidth="1"/>
    <col min="1286" max="1286" width="12.28515625" style="3062" customWidth="1"/>
    <col min="1287" max="1287" width="10.85546875" style="3062" customWidth="1"/>
    <col min="1288" max="1288" width="12.28515625" style="3062" customWidth="1"/>
    <col min="1289" max="1289" width="10.85546875" style="3062" customWidth="1"/>
    <col min="1290" max="1290" width="12.140625" style="3062" customWidth="1"/>
    <col min="1291" max="1291" width="10.85546875" style="3062" customWidth="1"/>
    <col min="1292" max="1292" width="12.28515625" style="3062" customWidth="1"/>
    <col min="1293" max="1293" width="10.85546875" style="3062" customWidth="1"/>
    <col min="1294" max="1294" width="12.28515625" style="3062" customWidth="1"/>
    <col min="1295" max="1295" width="10" style="3062" customWidth="1"/>
    <col min="1296" max="1296" width="12.42578125" style="3062" customWidth="1"/>
    <col min="1297" max="1297" width="10.7109375" style="3062" customWidth="1"/>
    <col min="1298" max="1298" width="12.28515625" style="3062" customWidth="1"/>
    <col min="1299" max="1299" width="10.85546875" style="3062" customWidth="1"/>
    <col min="1300" max="1300" width="12.140625" style="3062" customWidth="1"/>
    <col min="1301" max="1301" width="9.28515625" style="3062" customWidth="1"/>
    <col min="1302" max="1302" width="11.42578125" style="3062" customWidth="1"/>
    <col min="1303" max="1303" width="9.140625" style="3062"/>
    <col min="1304" max="1304" width="10.7109375" style="3062" customWidth="1"/>
    <col min="1305" max="1536" width="9.140625" style="3062"/>
    <col min="1537" max="1537" width="14.140625" style="3062" customWidth="1"/>
    <col min="1538" max="1539" width="10.85546875" style="3062" customWidth="1"/>
    <col min="1540" max="1540" width="12.28515625" style="3062" customWidth="1"/>
    <col min="1541" max="1541" width="10.85546875" style="3062" customWidth="1"/>
    <col min="1542" max="1542" width="12.28515625" style="3062" customWidth="1"/>
    <col min="1543" max="1543" width="10.85546875" style="3062" customWidth="1"/>
    <col min="1544" max="1544" width="12.28515625" style="3062" customWidth="1"/>
    <col min="1545" max="1545" width="10.85546875" style="3062" customWidth="1"/>
    <col min="1546" max="1546" width="12.140625" style="3062" customWidth="1"/>
    <col min="1547" max="1547" width="10.85546875" style="3062" customWidth="1"/>
    <col min="1548" max="1548" width="12.28515625" style="3062" customWidth="1"/>
    <col min="1549" max="1549" width="10.85546875" style="3062" customWidth="1"/>
    <col min="1550" max="1550" width="12.28515625" style="3062" customWidth="1"/>
    <col min="1551" max="1551" width="10" style="3062" customWidth="1"/>
    <col min="1552" max="1552" width="12.42578125" style="3062" customWidth="1"/>
    <col min="1553" max="1553" width="10.7109375" style="3062" customWidth="1"/>
    <col min="1554" max="1554" width="12.28515625" style="3062" customWidth="1"/>
    <col min="1555" max="1555" width="10.85546875" style="3062" customWidth="1"/>
    <col min="1556" max="1556" width="12.140625" style="3062" customWidth="1"/>
    <col min="1557" max="1557" width="9.28515625" style="3062" customWidth="1"/>
    <col min="1558" max="1558" width="11.42578125" style="3062" customWidth="1"/>
    <col min="1559" max="1559" width="9.140625" style="3062"/>
    <col min="1560" max="1560" width="10.7109375" style="3062" customWidth="1"/>
    <col min="1561" max="1792" width="9.140625" style="3062"/>
    <col min="1793" max="1793" width="14.140625" style="3062" customWidth="1"/>
    <col min="1794" max="1795" width="10.85546875" style="3062" customWidth="1"/>
    <col min="1796" max="1796" width="12.28515625" style="3062" customWidth="1"/>
    <col min="1797" max="1797" width="10.85546875" style="3062" customWidth="1"/>
    <col min="1798" max="1798" width="12.28515625" style="3062" customWidth="1"/>
    <col min="1799" max="1799" width="10.85546875" style="3062" customWidth="1"/>
    <col min="1800" max="1800" width="12.28515625" style="3062" customWidth="1"/>
    <col min="1801" max="1801" width="10.85546875" style="3062" customWidth="1"/>
    <col min="1802" max="1802" width="12.140625" style="3062" customWidth="1"/>
    <col min="1803" max="1803" width="10.85546875" style="3062" customWidth="1"/>
    <col min="1804" max="1804" width="12.28515625" style="3062" customWidth="1"/>
    <col min="1805" max="1805" width="10.85546875" style="3062" customWidth="1"/>
    <col min="1806" max="1806" width="12.28515625" style="3062" customWidth="1"/>
    <col min="1807" max="1807" width="10" style="3062" customWidth="1"/>
    <col min="1808" max="1808" width="12.42578125" style="3062" customWidth="1"/>
    <col min="1809" max="1809" width="10.7109375" style="3062" customWidth="1"/>
    <col min="1810" max="1810" width="12.28515625" style="3062" customWidth="1"/>
    <col min="1811" max="1811" width="10.85546875" style="3062" customWidth="1"/>
    <col min="1812" max="1812" width="12.140625" style="3062" customWidth="1"/>
    <col min="1813" max="1813" width="9.28515625" style="3062" customWidth="1"/>
    <col min="1814" max="1814" width="11.42578125" style="3062" customWidth="1"/>
    <col min="1815" max="1815" width="9.140625" style="3062"/>
    <col min="1816" max="1816" width="10.7109375" style="3062" customWidth="1"/>
    <col min="1817" max="2048" width="9.140625" style="3062"/>
    <col min="2049" max="2049" width="14.140625" style="3062" customWidth="1"/>
    <col min="2050" max="2051" width="10.85546875" style="3062" customWidth="1"/>
    <col min="2052" max="2052" width="12.28515625" style="3062" customWidth="1"/>
    <col min="2053" max="2053" width="10.85546875" style="3062" customWidth="1"/>
    <col min="2054" max="2054" width="12.28515625" style="3062" customWidth="1"/>
    <col min="2055" max="2055" width="10.85546875" style="3062" customWidth="1"/>
    <col min="2056" max="2056" width="12.28515625" style="3062" customWidth="1"/>
    <col min="2057" max="2057" width="10.85546875" style="3062" customWidth="1"/>
    <col min="2058" max="2058" width="12.140625" style="3062" customWidth="1"/>
    <col min="2059" max="2059" width="10.85546875" style="3062" customWidth="1"/>
    <col min="2060" max="2060" width="12.28515625" style="3062" customWidth="1"/>
    <col min="2061" max="2061" width="10.85546875" style="3062" customWidth="1"/>
    <col min="2062" max="2062" width="12.28515625" style="3062" customWidth="1"/>
    <col min="2063" max="2063" width="10" style="3062" customWidth="1"/>
    <col min="2064" max="2064" width="12.42578125" style="3062" customWidth="1"/>
    <col min="2065" max="2065" width="10.7109375" style="3062" customWidth="1"/>
    <col min="2066" max="2066" width="12.28515625" style="3062" customWidth="1"/>
    <col min="2067" max="2067" width="10.85546875" style="3062" customWidth="1"/>
    <col min="2068" max="2068" width="12.140625" style="3062" customWidth="1"/>
    <col min="2069" max="2069" width="9.28515625" style="3062" customWidth="1"/>
    <col min="2070" max="2070" width="11.42578125" style="3062" customWidth="1"/>
    <col min="2071" max="2071" width="9.140625" style="3062"/>
    <col min="2072" max="2072" width="10.7109375" style="3062" customWidth="1"/>
    <col min="2073" max="2304" width="9.140625" style="3062"/>
    <col min="2305" max="2305" width="14.140625" style="3062" customWidth="1"/>
    <col min="2306" max="2307" width="10.85546875" style="3062" customWidth="1"/>
    <col min="2308" max="2308" width="12.28515625" style="3062" customWidth="1"/>
    <col min="2309" max="2309" width="10.85546875" style="3062" customWidth="1"/>
    <col min="2310" max="2310" width="12.28515625" style="3062" customWidth="1"/>
    <col min="2311" max="2311" width="10.85546875" style="3062" customWidth="1"/>
    <col min="2312" max="2312" width="12.28515625" style="3062" customWidth="1"/>
    <col min="2313" max="2313" width="10.85546875" style="3062" customWidth="1"/>
    <col min="2314" max="2314" width="12.140625" style="3062" customWidth="1"/>
    <col min="2315" max="2315" width="10.85546875" style="3062" customWidth="1"/>
    <col min="2316" max="2316" width="12.28515625" style="3062" customWidth="1"/>
    <col min="2317" max="2317" width="10.85546875" style="3062" customWidth="1"/>
    <col min="2318" max="2318" width="12.28515625" style="3062" customWidth="1"/>
    <col min="2319" max="2319" width="10" style="3062" customWidth="1"/>
    <col min="2320" max="2320" width="12.42578125" style="3062" customWidth="1"/>
    <col min="2321" max="2321" width="10.7109375" style="3062" customWidth="1"/>
    <col min="2322" max="2322" width="12.28515625" style="3062" customWidth="1"/>
    <col min="2323" max="2323" width="10.85546875" style="3062" customWidth="1"/>
    <col min="2324" max="2324" width="12.140625" style="3062" customWidth="1"/>
    <col min="2325" max="2325" width="9.28515625" style="3062" customWidth="1"/>
    <col min="2326" max="2326" width="11.42578125" style="3062" customWidth="1"/>
    <col min="2327" max="2327" width="9.140625" style="3062"/>
    <col min="2328" max="2328" width="10.7109375" style="3062" customWidth="1"/>
    <col min="2329" max="2560" width="9.140625" style="3062"/>
    <col min="2561" max="2561" width="14.140625" style="3062" customWidth="1"/>
    <col min="2562" max="2563" width="10.85546875" style="3062" customWidth="1"/>
    <col min="2564" max="2564" width="12.28515625" style="3062" customWidth="1"/>
    <col min="2565" max="2565" width="10.85546875" style="3062" customWidth="1"/>
    <col min="2566" max="2566" width="12.28515625" style="3062" customWidth="1"/>
    <col min="2567" max="2567" width="10.85546875" style="3062" customWidth="1"/>
    <col min="2568" max="2568" width="12.28515625" style="3062" customWidth="1"/>
    <col min="2569" max="2569" width="10.85546875" style="3062" customWidth="1"/>
    <col min="2570" max="2570" width="12.140625" style="3062" customWidth="1"/>
    <col min="2571" max="2571" width="10.85546875" style="3062" customWidth="1"/>
    <col min="2572" max="2572" width="12.28515625" style="3062" customWidth="1"/>
    <col min="2573" max="2573" width="10.85546875" style="3062" customWidth="1"/>
    <col min="2574" max="2574" width="12.28515625" style="3062" customWidth="1"/>
    <col min="2575" max="2575" width="10" style="3062" customWidth="1"/>
    <col min="2576" max="2576" width="12.42578125" style="3062" customWidth="1"/>
    <col min="2577" max="2577" width="10.7109375" style="3062" customWidth="1"/>
    <col min="2578" max="2578" width="12.28515625" style="3062" customWidth="1"/>
    <col min="2579" max="2579" width="10.85546875" style="3062" customWidth="1"/>
    <col min="2580" max="2580" width="12.140625" style="3062" customWidth="1"/>
    <col min="2581" max="2581" width="9.28515625" style="3062" customWidth="1"/>
    <col min="2582" max="2582" width="11.42578125" style="3062" customWidth="1"/>
    <col min="2583" max="2583" width="9.140625" style="3062"/>
    <col min="2584" max="2584" width="10.7109375" style="3062" customWidth="1"/>
    <col min="2585" max="2816" width="9.140625" style="3062"/>
    <col min="2817" max="2817" width="14.140625" style="3062" customWidth="1"/>
    <col min="2818" max="2819" width="10.85546875" style="3062" customWidth="1"/>
    <col min="2820" max="2820" width="12.28515625" style="3062" customWidth="1"/>
    <col min="2821" max="2821" width="10.85546875" style="3062" customWidth="1"/>
    <col min="2822" max="2822" width="12.28515625" style="3062" customWidth="1"/>
    <col min="2823" max="2823" width="10.85546875" style="3062" customWidth="1"/>
    <col min="2824" max="2824" width="12.28515625" style="3062" customWidth="1"/>
    <col min="2825" max="2825" width="10.85546875" style="3062" customWidth="1"/>
    <col min="2826" max="2826" width="12.140625" style="3062" customWidth="1"/>
    <col min="2827" max="2827" width="10.85546875" style="3062" customWidth="1"/>
    <col min="2828" max="2828" width="12.28515625" style="3062" customWidth="1"/>
    <col min="2829" max="2829" width="10.85546875" style="3062" customWidth="1"/>
    <col min="2830" max="2830" width="12.28515625" style="3062" customWidth="1"/>
    <col min="2831" max="2831" width="10" style="3062" customWidth="1"/>
    <col min="2832" max="2832" width="12.42578125" style="3062" customWidth="1"/>
    <col min="2833" max="2833" width="10.7109375" style="3062" customWidth="1"/>
    <col min="2834" max="2834" width="12.28515625" style="3062" customWidth="1"/>
    <col min="2835" max="2835" width="10.85546875" style="3062" customWidth="1"/>
    <col min="2836" max="2836" width="12.140625" style="3062" customWidth="1"/>
    <col min="2837" max="2837" width="9.28515625" style="3062" customWidth="1"/>
    <col min="2838" max="2838" width="11.42578125" style="3062" customWidth="1"/>
    <col min="2839" max="2839" width="9.140625" style="3062"/>
    <col min="2840" max="2840" width="10.7109375" style="3062" customWidth="1"/>
    <col min="2841" max="3072" width="9.140625" style="3062"/>
    <col min="3073" max="3073" width="14.140625" style="3062" customWidth="1"/>
    <col min="3074" max="3075" width="10.85546875" style="3062" customWidth="1"/>
    <col min="3076" max="3076" width="12.28515625" style="3062" customWidth="1"/>
    <col min="3077" max="3077" width="10.85546875" style="3062" customWidth="1"/>
    <col min="3078" max="3078" width="12.28515625" style="3062" customWidth="1"/>
    <col min="3079" max="3079" width="10.85546875" style="3062" customWidth="1"/>
    <col min="3080" max="3080" width="12.28515625" style="3062" customWidth="1"/>
    <col min="3081" max="3081" width="10.85546875" style="3062" customWidth="1"/>
    <col min="3082" max="3082" width="12.140625" style="3062" customWidth="1"/>
    <col min="3083" max="3083" width="10.85546875" style="3062" customWidth="1"/>
    <col min="3084" max="3084" width="12.28515625" style="3062" customWidth="1"/>
    <col min="3085" max="3085" width="10.85546875" style="3062" customWidth="1"/>
    <col min="3086" max="3086" width="12.28515625" style="3062" customWidth="1"/>
    <col min="3087" max="3087" width="10" style="3062" customWidth="1"/>
    <col min="3088" max="3088" width="12.42578125" style="3062" customWidth="1"/>
    <col min="3089" max="3089" width="10.7109375" style="3062" customWidth="1"/>
    <col min="3090" max="3090" width="12.28515625" style="3062" customWidth="1"/>
    <col min="3091" max="3091" width="10.85546875" style="3062" customWidth="1"/>
    <col min="3092" max="3092" width="12.140625" style="3062" customWidth="1"/>
    <col min="3093" max="3093" width="9.28515625" style="3062" customWidth="1"/>
    <col min="3094" max="3094" width="11.42578125" style="3062" customWidth="1"/>
    <col min="3095" max="3095" width="9.140625" style="3062"/>
    <col min="3096" max="3096" width="10.7109375" style="3062" customWidth="1"/>
    <col min="3097" max="3328" width="9.140625" style="3062"/>
    <col min="3329" max="3329" width="14.140625" style="3062" customWidth="1"/>
    <col min="3330" max="3331" width="10.85546875" style="3062" customWidth="1"/>
    <col min="3332" max="3332" width="12.28515625" style="3062" customWidth="1"/>
    <col min="3333" max="3333" width="10.85546875" style="3062" customWidth="1"/>
    <col min="3334" max="3334" width="12.28515625" style="3062" customWidth="1"/>
    <col min="3335" max="3335" width="10.85546875" style="3062" customWidth="1"/>
    <col min="3336" max="3336" width="12.28515625" style="3062" customWidth="1"/>
    <col min="3337" max="3337" width="10.85546875" style="3062" customWidth="1"/>
    <col min="3338" max="3338" width="12.140625" style="3062" customWidth="1"/>
    <col min="3339" max="3339" width="10.85546875" style="3062" customWidth="1"/>
    <col min="3340" max="3340" width="12.28515625" style="3062" customWidth="1"/>
    <col min="3341" max="3341" width="10.85546875" style="3062" customWidth="1"/>
    <col min="3342" max="3342" width="12.28515625" style="3062" customWidth="1"/>
    <col min="3343" max="3343" width="10" style="3062" customWidth="1"/>
    <col min="3344" max="3344" width="12.42578125" style="3062" customWidth="1"/>
    <col min="3345" max="3345" width="10.7109375" style="3062" customWidth="1"/>
    <col min="3346" max="3346" width="12.28515625" style="3062" customWidth="1"/>
    <col min="3347" max="3347" width="10.85546875" style="3062" customWidth="1"/>
    <col min="3348" max="3348" width="12.140625" style="3062" customWidth="1"/>
    <col min="3349" max="3349" width="9.28515625" style="3062" customWidth="1"/>
    <col min="3350" max="3350" width="11.42578125" style="3062" customWidth="1"/>
    <col min="3351" max="3351" width="9.140625" style="3062"/>
    <col min="3352" max="3352" width="10.7109375" style="3062" customWidth="1"/>
    <col min="3353" max="3584" width="9.140625" style="3062"/>
    <col min="3585" max="3585" width="14.140625" style="3062" customWidth="1"/>
    <col min="3586" max="3587" width="10.85546875" style="3062" customWidth="1"/>
    <col min="3588" max="3588" width="12.28515625" style="3062" customWidth="1"/>
    <col min="3589" max="3589" width="10.85546875" style="3062" customWidth="1"/>
    <col min="3590" max="3590" width="12.28515625" style="3062" customWidth="1"/>
    <col min="3591" max="3591" width="10.85546875" style="3062" customWidth="1"/>
    <col min="3592" max="3592" width="12.28515625" style="3062" customWidth="1"/>
    <col min="3593" max="3593" width="10.85546875" style="3062" customWidth="1"/>
    <col min="3594" max="3594" width="12.140625" style="3062" customWidth="1"/>
    <col min="3595" max="3595" width="10.85546875" style="3062" customWidth="1"/>
    <col min="3596" max="3596" width="12.28515625" style="3062" customWidth="1"/>
    <col min="3597" max="3597" width="10.85546875" style="3062" customWidth="1"/>
    <col min="3598" max="3598" width="12.28515625" style="3062" customWidth="1"/>
    <col min="3599" max="3599" width="10" style="3062" customWidth="1"/>
    <col min="3600" max="3600" width="12.42578125" style="3062" customWidth="1"/>
    <col min="3601" max="3601" width="10.7109375" style="3062" customWidth="1"/>
    <col min="3602" max="3602" width="12.28515625" style="3062" customWidth="1"/>
    <col min="3603" max="3603" width="10.85546875" style="3062" customWidth="1"/>
    <col min="3604" max="3604" width="12.140625" style="3062" customWidth="1"/>
    <col min="3605" max="3605" width="9.28515625" style="3062" customWidth="1"/>
    <col min="3606" max="3606" width="11.42578125" style="3062" customWidth="1"/>
    <col min="3607" max="3607" width="9.140625" style="3062"/>
    <col min="3608" max="3608" width="10.7109375" style="3062" customWidth="1"/>
    <col min="3609" max="3840" width="9.140625" style="3062"/>
    <col min="3841" max="3841" width="14.140625" style="3062" customWidth="1"/>
    <col min="3842" max="3843" width="10.85546875" style="3062" customWidth="1"/>
    <col min="3844" max="3844" width="12.28515625" style="3062" customWidth="1"/>
    <col min="3845" max="3845" width="10.85546875" style="3062" customWidth="1"/>
    <col min="3846" max="3846" width="12.28515625" style="3062" customWidth="1"/>
    <col min="3847" max="3847" width="10.85546875" style="3062" customWidth="1"/>
    <col min="3848" max="3848" width="12.28515625" style="3062" customWidth="1"/>
    <col min="3849" max="3849" width="10.85546875" style="3062" customWidth="1"/>
    <col min="3850" max="3850" width="12.140625" style="3062" customWidth="1"/>
    <col min="3851" max="3851" width="10.85546875" style="3062" customWidth="1"/>
    <col min="3852" max="3852" width="12.28515625" style="3062" customWidth="1"/>
    <col min="3853" max="3853" width="10.85546875" style="3062" customWidth="1"/>
    <col min="3854" max="3854" width="12.28515625" style="3062" customWidth="1"/>
    <col min="3855" max="3855" width="10" style="3062" customWidth="1"/>
    <col min="3856" max="3856" width="12.42578125" style="3062" customWidth="1"/>
    <col min="3857" max="3857" width="10.7109375" style="3062" customWidth="1"/>
    <col min="3858" max="3858" width="12.28515625" style="3062" customWidth="1"/>
    <col min="3859" max="3859" width="10.85546875" style="3062" customWidth="1"/>
    <col min="3860" max="3860" width="12.140625" style="3062" customWidth="1"/>
    <col min="3861" max="3861" width="9.28515625" style="3062" customWidth="1"/>
    <col min="3862" max="3862" width="11.42578125" style="3062" customWidth="1"/>
    <col min="3863" max="3863" width="9.140625" style="3062"/>
    <col min="3864" max="3864" width="10.7109375" style="3062" customWidth="1"/>
    <col min="3865" max="4096" width="9.140625" style="3062"/>
    <col min="4097" max="4097" width="14.140625" style="3062" customWidth="1"/>
    <col min="4098" max="4099" width="10.85546875" style="3062" customWidth="1"/>
    <col min="4100" max="4100" width="12.28515625" style="3062" customWidth="1"/>
    <col min="4101" max="4101" width="10.85546875" style="3062" customWidth="1"/>
    <col min="4102" max="4102" width="12.28515625" style="3062" customWidth="1"/>
    <col min="4103" max="4103" width="10.85546875" style="3062" customWidth="1"/>
    <col min="4104" max="4104" width="12.28515625" style="3062" customWidth="1"/>
    <col min="4105" max="4105" width="10.85546875" style="3062" customWidth="1"/>
    <col min="4106" max="4106" width="12.140625" style="3062" customWidth="1"/>
    <col min="4107" max="4107" width="10.85546875" style="3062" customWidth="1"/>
    <col min="4108" max="4108" width="12.28515625" style="3062" customWidth="1"/>
    <col min="4109" max="4109" width="10.85546875" style="3062" customWidth="1"/>
    <col min="4110" max="4110" width="12.28515625" style="3062" customWidth="1"/>
    <col min="4111" max="4111" width="10" style="3062" customWidth="1"/>
    <col min="4112" max="4112" width="12.42578125" style="3062" customWidth="1"/>
    <col min="4113" max="4113" width="10.7109375" style="3062" customWidth="1"/>
    <col min="4114" max="4114" width="12.28515625" style="3062" customWidth="1"/>
    <col min="4115" max="4115" width="10.85546875" style="3062" customWidth="1"/>
    <col min="4116" max="4116" width="12.140625" style="3062" customWidth="1"/>
    <col min="4117" max="4117" width="9.28515625" style="3062" customWidth="1"/>
    <col min="4118" max="4118" width="11.42578125" style="3062" customWidth="1"/>
    <col min="4119" max="4119" width="9.140625" style="3062"/>
    <col min="4120" max="4120" width="10.7109375" style="3062" customWidth="1"/>
    <col min="4121" max="4352" width="9.140625" style="3062"/>
    <col min="4353" max="4353" width="14.140625" style="3062" customWidth="1"/>
    <col min="4354" max="4355" width="10.85546875" style="3062" customWidth="1"/>
    <col min="4356" max="4356" width="12.28515625" style="3062" customWidth="1"/>
    <col min="4357" max="4357" width="10.85546875" style="3062" customWidth="1"/>
    <col min="4358" max="4358" width="12.28515625" style="3062" customWidth="1"/>
    <col min="4359" max="4359" width="10.85546875" style="3062" customWidth="1"/>
    <col min="4360" max="4360" width="12.28515625" style="3062" customWidth="1"/>
    <col min="4361" max="4361" width="10.85546875" style="3062" customWidth="1"/>
    <col min="4362" max="4362" width="12.140625" style="3062" customWidth="1"/>
    <col min="4363" max="4363" width="10.85546875" style="3062" customWidth="1"/>
    <col min="4364" max="4364" width="12.28515625" style="3062" customWidth="1"/>
    <col min="4365" max="4365" width="10.85546875" style="3062" customWidth="1"/>
    <col min="4366" max="4366" width="12.28515625" style="3062" customWidth="1"/>
    <col min="4367" max="4367" width="10" style="3062" customWidth="1"/>
    <col min="4368" max="4368" width="12.42578125" style="3062" customWidth="1"/>
    <col min="4369" max="4369" width="10.7109375" style="3062" customWidth="1"/>
    <col min="4370" max="4370" width="12.28515625" style="3062" customWidth="1"/>
    <col min="4371" max="4371" width="10.85546875" style="3062" customWidth="1"/>
    <col min="4372" max="4372" width="12.140625" style="3062" customWidth="1"/>
    <col min="4373" max="4373" width="9.28515625" style="3062" customWidth="1"/>
    <col min="4374" max="4374" width="11.42578125" style="3062" customWidth="1"/>
    <col min="4375" max="4375" width="9.140625" style="3062"/>
    <col min="4376" max="4376" width="10.7109375" style="3062" customWidth="1"/>
    <col min="4377" max="4608" width="9.140625" style="3062"/>
    <col min="4609" max="4609" width="14.140625" style="3062" customWidth="1"/>
    <col min="4610" max="4611" width="10.85546875" style="3062" customWidth="1"/>
    <col min="4612" max="4612" width="12.28515625" style="3062" customWidth="1"/>
    <col min="4613" max="4613" width="10.85546875" style="3062" customWidth="1"/>
    <col min="4614" max="4614" width="12.28515625" style="3062" customWidth="1"/>
    <col min="4615" max="4615" width="10.85546875" style="3062" customWidth="1"/>
    <col min="4616" max="4616" width="12.28515625" style="3062" customWidth="1"/>
    <col min="4617" max="4617" width="10.85546875" style="3062" customWidth="1"/>
    <col min="4618" max="4618" width="12.140625" style="3062" customWidth="1"/>
    <col min="4619" max="4619" width="10.85546875" style="3062" customWidth="1"/>
    <col min="4620" max="4620" width="12.28515625" style="3062" customWidth="1"/>
    <col min="4621" max="4621" width="10.85546875" style="3062" customWidth="1"/>
    <col min="4622" max="4622" width="12.28515625" style="3062" customWidth="1"/>
    <col min="4623" max="4623" width="10" style="3062" customWidth="1"/>
    <col min="4624" max="4624" width="12.42578125" style="3062" customWidth="1"/>
    <col min="4625" max="4625" width="10.7109375" style="3062" customWidth="1"/>
    <col min="4626" max="4626" width="12.28515625" style="3062" customWidth="1"/>
    <col min="4627" max="4627" width="10.85546875" style="3062" customWidth="1"/>
    <col min="4628" max="4628" width="12.140625" style="3062" customWidth="1"/>
    <col min="4629" max="4629" width="9.28515625" style="3062" customWidth="1"/>
    <col min="4630" max="4630" width="11.42578125" style="3062" customWidth="1"/>
    <col min="4631" max="4631" width="9.140625" style="3062"/>
    <col min="4632" max="4632" width="10.7109375" style="3062" customWidth="1"/>
    <col min="4633" max="4864" width="9.140625" style="3062"/>
    <col min="4865" max="4865" width="14.140625" style="3062" customWidth="1"/>
    <col min="4866" max="4867" width="10.85546875" style="3062" customWidth="1"/>
    <col min="4868" max="4868" width="12.28515625" style="3062" customWidth="1"/>
    <col min="4869" max="4869" width="10.85546875" style="3062" customWidth="1"/>
    <col min="4870" max="4870" width="12.28515625" style="3062" customWidth="1"/>
    <col min="4871" max="4871" width="10.85546875" style="3062" customWidth="1"/>
    <col min="4872" max="4872" width="12.28515625" style="3062" customWidth="1"/>
    <col min="4873" max="4873" width="10.85546875" style="3062" customWidth="1"/>
    <col min="4874" max="4874" width="12.140625" style="3062" customWidth="1"/>
    <col min="4875" max="4875" width="10.85546875" style="3062" customWidth="1"/>
    <col min="4876" max="4876" width="12.28515625" style="3062" customWidth="1"/>
    <col min="4877" max="4877" width="10.85546875" style="3062" customWidth="1"/>
    <col min="4878" max="4878" width="12.28515625" style="3062" customWidth="1"/>
    <col min="4879" max="4879" width="10" style="3062" customWidth="1"/>
    <col min="4880" max="4880" width="12.42578125" style="3062" customWidth="1"/>
    <col min="4881" max="4881" width="10.7109375" style="3062" customWidth="1"/>
    <col min="4882" max="4882" width="12.28515625" style="3062" customWidth="1"/>
    <col min="4883" max="4883" width="10.85546875" style="3062" customWidth="1"/>
    <col min="4884" max="4884" width="12.140625" style="3062" customWidth="1"/>
    <col min="4885" max="4885" width="9.28515625" style="3062" customWidth="1"/>
    <col min="4886" max="4886" width="11.42578125" style="3062" customWidth="1"/>
    <col min="4887" max="4887" width="9.140625" style="3062"/>
    <col min="4888" max="4888" width="10.7109375" style="3062" customWidth="1"/>
    <col min="4889" max="5120" width="9.140625" style="3062"/>
    <col min="5121" max="5121" width="14.140625" style="3062" customWidth="1"/>
    <col min="5122" max="5123" width="10.85546875" style="3062" customWidth="1"/>
    <col min="5124" max="5124" width="12.28515625" style="3062" customWidth="1"/>
    <col min="5125" max="5125" width="10.85546875" style="3062" customWidth="1"/>
    <col min="5126" max="5126" width="12.28515625" style="3062" customWidth="1"/>
    <col min="5127" max="5127" width="10.85546875" style="3062" customWidth="1"/>
    <col min="5128" max="5128" width="12.28515625" style="3062" customWidth="1"/>
    <col min="5129" max="5129" width="10.85546875" style="3062" customWidth="1"/>
    <col min="5130" max="5130" width="12.140625" style="3062" customWidth="1"/>
    <col min="5131" max="5131" width="10.85546875" style="3062" customWidth="1"/>
    <col min="5132" max="5132" width="12.28515625" style="3062" customWidth="1"/>
    <col min="5133" max="5133" width="10.85546875" style="3062" customWidth="1"/>
    <col min="5134" max="5134" width="12.28515625" style="3062" customWidth="1"/>
    <col min="5135" max="5135" width="10" style="3062" customWidth="1"/>
    <col min="5136" max="5136" width="12.42578125" style="3062" customWidth="1"/>
    <col min="5137" max="5137" width="10.7109375" style="3062" customWidth="1"/>
    <col min="5138" max="5138" width="12.28515625" style="3062" customWidth="1"/>
    <col min="5139" max="5139" width="10.85546875" style="3062" customWidth="1"/>
    <col min="5140" max="5140" width="12.140625" style="3062" customWidth="1"/>
    <col min="5141" max="5141" width="9.28515625" style="3062" customWidth="1"/>
    <col min="5142" max="5142" width="11.42578125" style="3062" customWidth="1"/>
    <col min="5143" max="5143" width="9.140625" style="3062"/>
    <col min="5144" max="5144" width="10.7109375" style="3062" customWidth="1"/>
    <col min="5145" max="5376" width="9.140625" style="3062"/>
    <col min="5377" max="5377" width="14.140625" style="3062" customWidth="1"/>
    <col min="5378" max="5379" width="10.85546875" style="3062" customWidth="1"/>
    <col min="5380" max="5380" width="12.28515625" style="3062" customWidth="1"/>
    <col min="5381" max="5381" width="10.85546875" style="3062" customWidth="1"/>
    <col min="5382" max="5382" width="12.28515625" style="3062" customWidth="1"/>
    <col min="5383" max="5383" width="10.85546875" style="3062" customWidth="1"/>
    <col min="5384" max="5384" width="12.28515625" style="3062" customWidth="1"/>
    <col min="5385" max="5385" width="10.85546875" style="3062" customWidth="1"/>
    <col min="5386" max="5386" width="12.140625" style="3062" customWidth="1"/>
    <col min="5387" max="5387" width="10.85546875" style="3062" customWidth="1"/>
    <col min="5388" max="5388" width="12.28515625" style="3062" customWidth="1"/>
    <col min="5389" max="5389" width="10.85546875" style="3062" customWidth="1"/>
    <col min="5390" max="5390" width="12.28515625" style="3062" customWidth="1"/>
    <col min="5391" max="5391" width="10" style="3062" customWidth="1"/>
    <col min="5392" max="5392" width="12.42578125" style="3062" customWidth="1"/>
    <col min="5393" max="5393" width="10.7109375" style="3062" customWidth="1"/>
    <col min="5394" max="5394" width="12.28515625" style="3062" customWidth="1"/>
    <col min="5395" max="5395" width="10.85546875" style="3062" customWidth="1"/>
    <col min="5396" max="5396" width="12.140625" style="3062" customWidth="1"/>
    <col min="5397" max="5397" width="9.28515625" style="3062" customWidth="1"/>
    <col min="5398" max="5398" width="11.42578125" style="3062" customWidth="1"/>
    <col min="5399" max="5399" width="9.140625" style="3062"/>
    <col min="5400" max="5400" width="10.7109375" style="3062" customWidth="1"/>
    <col min="5401" max="5632" width="9.140625" style="3062"/>
    <col min="5633" max="5633" width="14.140625" style="3062" customWidth="1"/>
    <col min="5634" max="5635" width="10.85546875" style="3062" customWidth="1"/>
    <col min="5636" max="5636" width="12.28515625" style="3062" customWidth="1"/>
    <col min="5637" max="5637" width="10.85546875" style="3062" customWidth="1"/>
    <col min="5638" max="5638" width="12.28515625" style="3062" customWidth="1"/>
    <col min="5639" max="5639" width="10.85546875" style="3062" customWidth="1"/>
    <col min="5640" max="5640" width="12.28515625" style="3062" customWidth="1"/>
    <col min="5641" max="5641" width="10.85546875" style="3062" customWidth="1"/>
    <col min="5642" max="5642" width="12.140625" style="3062" customWidth="1"/>
    <col min="5643" max="5643" width="10.85546875" style="3062" customWidth="1"/>
    <col min="5644" max="5644" width="12.28515625" style="3062" customWidth="1"/>
    <col min="5645" max="5645" width="10.85546875" style="3062" customWidth="1"/>
    <col min="5646" max="5646" width="12.28515625" style="3062" customWidth="1"/>
    <col min="5647" max="5647" width="10" style="3062" customWidth="1"/>
    <col min="5648" max="5648" width="12.42578125" style="3062" customWidth="1"/>
    <col min="5649" max="5649" width="10.7109375" style="3062" customWidth="1"/>
    <col min="5650" max="5650" width="12.28515625" style="3062" customWidth="1"/>
    <col min="5651" max="5651" width="10.85546875" style="3062" customWidth="1"/>
    <col min="5652" max="5652" width="12.140625" style="3062" customWidth="1"/>
    <col min="5653" max="5653" width="9.28515625" style="3062" customWidth="1"/>
    <col min="5654" max="5654" width="11.42578125" style="3062" customWidth="1"/>
    <col min="5655" max="5655" width="9.140625" style="3062"/>
    <col min="5656" max="5656" width="10.7109375" style="3062" customWidth="1"/>
    <col min="5657" max="5888" width="9.140625" style="3062"/>
    <col min="5889" max="5889" width="14.140625" style="3062" customWidth="1"/>
    <col min="5890" max="5891" width="10.85546875" style="3062" customWidth="1"/>
    <col min="5892" max="5892" width="12.28515625" style="3062" customWidth="1"/>
    <col min="5893" max="5893" width="10.85546875" style="3062" customWidth="1"/>
    <col min="5894" max="5894" width="12.28515625" style="3062" customWidth="1"/>
    <col min="5895" max="5895" width="10.85546875" style="3062" customWidth="1"/>
    <col min="5896" max="5896" width="12.28515625" style="3062" customWidth="1"/>
    <col min="5897" max="5897" width="10.85546875" style="3062" customWidth="1"/>
    <col min="5898" max="5898" width="12.140625" style="3062" customWidth="1"/>
    <col min="5899" max="5899" width="10.85546875" style="3062" customWidth="1"/>
    <col min="5900" max="5900" width="12.28515625" style="3062" customWidth="1"/>
    <col min="5901" max="5901" width="10.85546875" style="3062" customWidth="1"/>
    <col min="5902" max="5902" width="12.28515625" style="3062" customWidth="1"/>
    <col min="5903" max="5903" width="10" style="3062" customWidth="1"/>
    <col min="5904" max="5904" width="12.42578125" style="3062" customWidth="1"/>
    <col min="5905" max="5905" width="10.7109375" style="3062" customWidth="1"/>
    <col min="5906" max="5906" width="12.28515625" style="3062" customWidth="1"/>
    <col min="5907" max="5907" width="10.85546875" style="3062" customWidth="1"/>
    <col min="5908" max="5908" width="12.140625" style="3062" customWidth="1"/>
    <col min="5909" max="5909" width="9.28515625" style="3062" customWidth="1"/>
    <col min="5910" max="5910" width="11.42578125" style="3062" customWidth="1"/>
    <col min="5911" max="5911" width="9.140625" style="3062"/>
    <col min="5912" max="5912" width="10.7109375" style="3062" customWidth="1"/>
    <col min="5913" max="6144" width="9.140625" style="3062"/>
    <col min="6145" max="6145" width="14.140625" style="3062" customWidth="1"/>
    <col min="6146" max="6147" width="10.85546875" style="3062" customWidth="1"/>
    <col min="6148" max="6148" width="12.28515625" style="3062" customWidth="1"/>
    <col min="6149" max="6149" width="10.85546875" style="3062" customWidth="1"/>
    <col min="6150" max="6150" width="12.28515625" style="3062" customWidth="1"/>
    <col min="6151" max="6151" width="10.85546875" style="3062" customWidth="1"/>
    <col min="6152" max="6152" width="12.28515625" style="3062" customWidth="1"/>
    <col min="6153" max="6153" width="10.85546875" style="3062" customWidth="1"/>
    <col min="6154" max="6154" width="12.140625" style="3062" customWidth="1"/>
    <col min="6155" max="6155" width="10.85546875" style="3062" customWidth="1"/>
    <col min="6156" max="6156" width="12.28515625" style="3062" customWidth="1"/>
    <col min="6157" max="6157" width="10.85546875" style="3062" customWidth="1"/>
    <col min="6158" max="6158" width="12.28515625" style="3062" customWidth="1"/>
    <col min="6159" max="6159" width="10" style="3062" customWidth="1"/>
    <col min="6160" max="6160" width="12.42578125" style="3062" customWidth="1"/>
    <col min="6161" max="6161" width="10.7109375" style="3062" customWidth="1"/>
    <col min="6162" max="6162" width="12.28515625" style="3062" customWidth="1"/>
    <col min="6163" max="6163" width="10.85546875" style="3062" customWidth="1"/>
    <col min="6164" max="6164" width="12.140625" style="3062" customWidth="1"/>
    <col min="6165" max="6165" width="9.28515625" style="3062" customWidth="1"/>
    <col min="6166" max="6166" width="11.42578125" style="3062" customWidth="1"/>
    <col min="6167" max="6167" width="9.140625" style="3062"/>
    <col min="6168" max="6168" width="10.7109375" style="3062" customWidth="1"/>
    <col min="6169" max="6400" width="9.140625" style="3062"/>
    <col min="6401" max="6401" width="14.140625" style="3062" customWidth="1"/>
    <col min="6402" max="6403" width="10.85546875" style="3062" customWidth="1"/>
    <col min="6404" max="6404" width="12.28515625" style="3062" customWidth="1"/>
    <col min="6405" max="6405" width="10.85546875" style="3062" customWidth="1"/>
    <col min="6406" max="6406" width="12.28515625" style="3062" customWidth="1"/>
    <col min="6407" max="6407" width="10.85546875" style="3062" customWidth="1"/>
    <col min="6408" max="6408" width="12.28515625" style="3062" customWidth="1"/>
    <col min="6409" max="6409" width="10.85546875" style="3062" customWidth="1"/>
    <col min="6410" max="6410" width="12.140625" style="3062" customWidth="1"/>
    <col min="6411" max="6411" width="10.85546875" style="3062" customWidth="1"/>
    <col min="6412" max="6412" width="12.28515625" style="3062" customWidth="1"/>
    <col min="6413" max="6413" width="10.85546875" style="3062" customWidth="1"/>
    <col min="6414" max="6414" width="12.28515625" style="3062" customWidth="1"/>
    <col min="6415" max="6415" width="10" style="3062" customWidth="1"/>
    <col min="6416" max="6416" width="12.42578125" style="3062" customWidth="1"/>
    <col min="6417" max="6417" width="10.7109375" style="3062" customWidth="1"/>
    <col min="6418" max="6418" width="12.28515625" style="3062" customWidth="1"/>
    <col min="6419" max="6419" width="10.85546875" style="3062" customWidth="1"/>
    <col min="6420" max="6420" width="12.140625" style="3062" customWidth="1"/>
    <col min="6421" max="6421" width="9.28515625" style="3062" customWidth="1"/>
    <col min="6422" max="6422" width="11.42578125" style="3062" customWidth="1"/>
    <col min="6423" max="6423" width="9.140625" style="3062"/>
    <col min="6424" max="6424" width="10.7109375" style="3062" customWidth="1"/>
    <col min="6425" max="6656" width="9.140625" style="3062"/>
    <col min="6657" max="6657" width="14.140625" style="3062" customWidth="1"/>
    <col min="6658" max="6659" width="10.85546875" style="3062" customWidth="1"/>
    <col min="6660" max="6660" width="12.28515625" style="3062" customWidth="1"/>
    <col min="6661" max="6661" width="10.85546875" style="3062" customWidth="1"/>
    <col min="6662" max="6662" width="12.28515625" style="3062" customWidth="1"/>
    <col min="6663" max="6663" width="10.85546875" style="3062" customWidth="1"/>
    <col min="6664" max="6664" width="12.28515625" style="3062" customWidth="1"/>
    <col min="6665" max="6665" width="10.85546875" style="3062" customWidth="1"/>
    <col min="6666" max="6666" width="12.140625" style="3062" customWidth="1"/>
    <col min="6667" max="6667" width="10.85546875" style="3062" customWidth="1"/>
    <col min="6668" max="6668" width="12.28515625" style="3062" customWidth="1"/>
    <col min="6669" max="6669" width="10.85546875" style="3062" customWidth="1"/>
    <col min="6670" max="6670" width="12.28515625" style="3062" customWidth="1"/>
    <col min="6671" max="6671" width="10" style="3062" customWidth="1"/>
    <col min="6672" max="6672" width="12.42578125" style="3062" customWidth="1"/>
    <col min="6673" max="6673" width="10.7109375" style="3062" customWidth="1"/>
    <col min="6674" max="6674" width="12.28515625" style="3062" customWidth="1"/>
    <col min="6675" max="6675" width="10.85546875" style="3062" customWidth="1"/>
    <col min="6676" max="6676" width="12.140625" style="3062" customWidth="1"/>
    <col min="6677" max="6677" width="9.28515625" style="3062" customWidth="1"/>
    <col min="6678" max="6678" width="11.42578125" style="3062" customWidth="1"/>
    <col min="6679" max="6679" width="9.140625" style="3062"/>
    <col min="6680" max="6680" width="10.7109375" style="3062" customWidth="1"/>
    <col min="6681" max="6912" width="9.140625" style="3062"/>
    <col min="6913" max="6913" width="14.140625" style="3062" customWidth="1"/>
    <col min="6914" max="6915" width="10.85546875" style="3062" customWidth="1"/>
    <col min="6916" max="6916" width="12.28515625" style="3062" customWidth="1"/>
    <col min="6917" max="6917" width="10.85546875" style="3062" customWidth="1"/>
    <col min="6918" max="6918" width="12.28515625" style="3062" customWidth="1"/>
    <col min="6919" max="6919" width="10.85546875" style="3062" customWidth="1"/>
    <col min="6920" max="6920" width="12.28515625" style="3062" customWidth="1"/>
    <col min="6921" max="6921" width="10.85546875" style="3062" customWidth="1"/>
    <col min="6922" max="6922" width="12.140625" style="3062" customWidth="1"/>
    <col min="6923" max="6923" width="10.85546875" style="3062" customWidth="1"/>
    <col min="6924" max="6924" width="12.28515625" style="3062" customWidth="1"/>
    <col min="6925" max="6925" width="10.85546875" style="3062" customWidth="1"/>
    <col min="6926" max="6926" width="12.28515625" style="3062" customWidth="1"/>
    <col min="6927" max="6927" width="10" style="3062" customWidth="1"/>
    <col min="6928" max="6928" width="12.42578125" style="3062" customWidth="1"/>
    <col min="6929" max="6929" width="10.7109375" style="3062" customWidth="1"/>
    <col min="6930" max="6930" width="12.28515625" style="3062" customWidth="1"/>
    <col min="6931" max="6931" width="10.85546875" style="3062" customWidth="1"/>
    <col min="6932" max="6932" width="12.140625" style="3062" customWidth="1"/>
    <col min="6933" max="6933" width="9.28515625" style="3062" customWidth="1"/>
    <col min="6934" max="6934" width="11.42578125" style="3062" customWidth="1"/>
    <col min="6935" max="6935" width="9.140625" style="3062"/>
    <col min="6936" max="6936" width="10.7109375" style="3062" customWidth="1"/>
    <col min="6937" max="7168" width="9.140625" style="3062"/>
    <col min="7169" max="7169" width="14.140625" style="3062" customWidth="1"/>
    <col min="7170" max="7171" width="10.85546875" style="3062" customWidth="1"/>
    <col min="7172" max="7172" width="12.28515625" style="3062" customWidth="1"/>
    <col min="7173" max="7173" width="10.85546875" style="3062" customWidth="1"/>
    <col min="7174" max="7174" width="12.28515625" style="3062" customWidth="1"/>
    <col min="7175" max="7175" width="10.85546875" style="3062" customWidth="1"/>
    <col min="7176" max="7176" width="12.28515625" style="3062" customWidth="1"/>
    <col min="7177" max="7177" width="10.85546875" style="3062" customWidth="1"/>
    <col min="7178" max="7178" width="12.140625" style="3062" customWidth="1"/>
    <col min="7179" max="7179" width="10.85546875" style="3062" customWidth="1"/>
    <col min="7180" max="7180" width="12.28515625" style="3062" customWidth="1"/>
    <col min="7181" max="7181" width="10.85546875" style="3062" customWidth="1"/>
    <col min="7182" max="7182" width="12.28515625" style="3062" customWidth="1"/>
    <col min="7183" max="7183" width="10" style="3062" customWidth="1"/>
    <col min="7184" max="7184" width="12.42578125" style="3062" customWidth="1"/>
    <col min="7185" max="7185" width="10.7109375" style="3062" customWidth="1"/>
    <col min="7186" max="7186" width="12.28515625" style="3062" customWidth="1"/>
    <col min="7187" max="7187" width="10.85546875" style="3062" customWidth="1"/>
    <col min="7188" max="7188" width="12.140625" style="3062" customWidth="1"/>
    <col min="7189" max="7189" width="9.28515625" style="3062" customWidth="1"/>
    <col min="7190" max="7190" width="11.42578125" style="3062" customWidth="1"/>
    <col min="7191" max="7191" width="9.140625" style="3062"/>
    <col min="7192" max="7192" width="10.7109375" style="3062" customWidth="1"/>
    <col min="7193" max="7424" width="9.140625" style="3062"/>
    <col min="7425" max="7425" width="14.140625" style="3062" customWidth="1"/>
    <col min="7426" max="7427" width="10.85546875" style="3062" customWidth="1"/>
    <col min="7428" max="7428" width="12.28515625" style="3062" customWidth="1"/>
    <col min="7429" max="7429" width="10.85546875" style="3062" customWidth="1"/>
    <col min="7430" max="7430" width="12.28515625" style="3062" customWidth="1"/>
    <col min="7431" max="7431" width="10.85546875" style="3062" customWidth="1"/>
    <col min="7432" max="7432" width="12.28515625" style="3062" customWidth="1"/>
    <col min="7433" max="7433" width="10.85546875" style="3062" customWidth="1"/>
    <col min="7434" max="7434" width="12.140625" style="3062" customWidth="1"/>
    <col min="7435" max="7435" width="10.85546875" style="3062" customWidth="1"/>
    <col min="7436" max="7436" width="12.28515625" style="3062" customWidth="1"/>
    <col min="7437" max="7437" width="10.85546875" style="3062" customWidth="1"/>
    <col min="7438" max="7438" width="12.28515625" style="3062" customWidth="1"/>
    <col min="7439" max="7439" width="10" style="3062" customWidth="1"/>
    <col min="7440" max="7440" width="12.42578125" style="3062" customWidth="1"/>
    <col min="7441" max="7441" width="10.7109375" style="3062" customWidth="1"/>
    <col min="7442" max="7442" width="12.28515625" style="3062" customWidth="1"/>
    <col min="7443" max="7443" width="10.85546875" style="3062" customWidth="1"/>
    <col min="7444" max="7444" width="12.140625" style="3062" customWidth="1"/>
    <col min="7445" max="7445" width="9.28515625" style="3062" customWidth="1"/>
    <col min="7446" max="7446" width="11.42578125" style="3062" customWidth="1"/>
    <col min="7447" max="7447" width="9.140625" style="3062"/>
    <col min="7448" max="7448" width="10.7109375" style="3062" customWidth="1"/>
    <col min="7449" max="7680" width="9.140625" style="3062"/>
    <col min="7681" max="7681" width="14.140625" style="3062" customWidth="1"/>
    <col min="7682" max="7683" width="10.85546875" style="3062" customWidth="1"/>
    <col min="7684" max="7684" width="12.28515625" style="3062" customWidth="1"/>
    <col min="7685" max="7685" width="10.85546875" style="3062" customWidth="1"/>
    <col min="7686" max="7686" width="12.28515625" style="3062" customWidth="1"/>
    <col min="7687" max="7687" width="10.85546875" style="3062" customWidth="1"/>
    <col min="7688" max="7688" width="12.28515625" style="3062" customWidth="1"/>
    <col min="7689" max="7689" width="10.85546875" style="3062" customWidth="1"/>
    <col min="7690" max="7690" width="12.140625" style="3062" customWidth="1"/>
    <col min="7691" max="7691" width="10.85546875" style="3062" customWidth="1"/>
    <col min="7692" max="7692" width="12.28515625" style="3062" customWidth="1"/>
    <col min="7693" max="7693" width="10.85546875" style="3062" customWidth="1"/>
    <col min="7694" max="7694" width="12.28515625" style="3062" customWidth="1"/>
    <col min="7695" max="7695" width="10" style="3062" customWidth="1"/>
    <col min="7696" max="7696" width="12.42578125" style="3062" customWidth="1"/>
    <col min="7697" max="7697" width="10.7109375" style="3062" customWidth="1"/>
    <col min="7698" max="7698" width="12.28515625" style="3062" customWidth="1"/>
    <col min="7699" max="7699" width="10.85546875" style="3062" customWidth="1"/>
    <col min="7700" max="7700" width="12.140625" style="3062" customWidth="1"/>
    <col min="7701" max="7701" width="9.28515625" style="3062" customWidth="1"/>
    <col min="7702" max="7702" width="11.42578125" style="3062" customWidth="1"/>
    <col min="7703" max="7703" width="9.140625" style="3062"/>
    <col min="7704" max="7704" width="10.7109375" style="3062" customWidth="1"/>
    <col min="7705" max="7936" width="9.140625" style="3062"/>
    <col min="7937" max="7937" width="14.140625" style="3062" customWidth="1"/>
    <col min="7938" max="7939" width="10.85546875" style="3062" customWidth="1"/>
    <col min="7940" max="7940" width="12.28515625" style="3062" customWidth="1"/>
    <col min="7941" max="7941" width="10.85546875" style="3062" customWidth="1"/>
    <col min="7942" max="7942" width="12.28515625" style="3062" customWidth="1"/>
    <col min="7943" max="7943" width="10.85546875" style="3062" customWidth="1"/>
    <col min="7944" max="7944" width="12.28515625" style="3062" customWidth="1"/>
    <col min="7945" max="7945" width="10.85546875" style="3062" customWidth="1"/>
    <col min="7946" max="7946" width="12.140625" style="3062" customWidth="1"/>
    <col min="7947" max="7947" width="10.85546875" style="3062" customWidth="1"/>
    <col min="7948" max="7948" width="12.28515625" style="3062" customWidth="1"/>
    <col min="7949" max="7949" width="10.85546875" style="3062" customWidth="1"/>
    <col min="7950" max="7950" width="12.28515625" style="3062" customWidth="1"/>
    <col min="7951" max="7951" width="10" style="3062" customWidth="1"/>
    <col min="7952" max="7952" width="12.42578125" style="3062" customWidth="1"/>
    <col min="7953" max="7953" width="10.7109375" style="3062" customWidth="1"/>
    <col min="7954" max="7954" width="12.28515625" style="3062" customWidth="1"/>
    <col min="7955" max="7955" width="10.85546875" style="3062" customWidth="1"/>
    <col min="7956" max="7956" width="12.140625" style="3062" customWidth="1"/>
    <col min="7957" max="7957" width="9.28515625" style="3062" customWidth="1"/>
    <col min="7958" max="7958" width="11.42578125" style="3062" customWidth="1"/>
    <col min="7959" max="7959" width="9.140625" style="3062"/>
    <col min="7960" max="7960" width="10.7109375" style="3062" customWidth="1"/>
    <col min="7961" max="8192" width="9.140625" style="3062"/>
    <col min="8193" max="8193" width="14.140625" style="3062" customWidth="1"/>
    <col min="8194" max="8195" width="10.85546875" style="3062" customWidth="1"/>
    <col min="8196" max="8196" width="12.28515625" style="3062" customWidth="1"/>
    <col min="8197" max="8197" width="10.85546875" style="3062" customWidth="1"/>
    <col min="8198" max="8198" width="12.28515625" style="3062" customWidth="1"/>
    <col min="8199" max="8199" width="10.85546875" style="3062" customWidth="1"/>
    <col min="8200" max="8200" width="12.28515625" style="3062" customWidth="1"/>
    <col min="8201" max="8201" width="10.85546875" style="3062" customWidth="1"/>
    <col min="8202" max="8202" width="12.140625" style="3062" customWidth="1"/>
    <col min="8203" max="8203" width="10.85546875" style="3062" customWidth="1"/>
    <col min="8204" max="8204" width="12.28515625" style="3062" customWidth="1"/>
    <col min="8205" max="8205" width="10.85546875" style="3062" customWidth="1"/>
    <col min="8206" max="8206" width="12.28515625" style="3062" customWidth="1"/>
    <col min="8207" max="8207" width="10" style="3062" customWidth="1"/>
    <col min="8208" max="8208" width="12.42578125" style="3062" customWidth="1"/>
    <col min="8209" max="8209" width="10.7109375" style="3062" customWidth="1"/>
    <col min="8210" max="8210" width="12.28515625" style="3062" customWidth="1"/>
    <col min="8211" max="8211" width="10.85546875" style="3062" customWidth="1"/>
    <col min="8212" max="8212" width="12.140625" style="3062" customWidth="1"/>
    <col min="8213" max="8213" width="9.28515625" style="3062" customWidth="1"/>
    <col min="8214" max="8214" width="11.42578125" style="3062" customWidth="1"/>
    <col min="8215" max="8215" width="9.140625" style="3062"/>
    <col min="8216" max="8216" width="10.7109375" style="3062" customWidth="1"/>
    <col min="8217" max="8448" width="9.140625" style="3062"/>
    <col min="8449" max="8449" width="14.140625" style="3062" customWidth="1"/>
    <col min="8450" max="8451" width="10.85546875" style="3062" customWidth="1"/>
    <col min="8452" max="8452" width="12.28515625" style="3062" customWidth="1"/>
    <col min="8453" max="8453" width="10.85546875" style="3062" customWidth="1"/>
    <col min="8454" max="8454" width="12.28515625" style="3062" customWidth="1"/>
    <col min="8455" max="8455" width="10.85546875" style="3062" customWidth="1"/>
    <col min="8456" max="8456" width="12.28515625" style="3062" customWidth="1"/>
    <col min="8457" max="8457" width="10.85546875" style="3062" customWidth="1"/>
    <col min="8458" max="8458" width="12.140625" style="3062" customWidth="1"/>
    <col min="8459" max="8459" width="10.85546875" style="3062" customWidth="1"/>
    <col min="8460" max="8460" width="12.28515625" style="3062" customWidth="1"/>
    <col min="8461" max="8461" width="10.85546875" style="3062" customWidth="1"/>
    <col min="8462" max="8462" width="12.28515625" style="3062" customWidth="1"/>
    <col min="8463" max="8463" width="10" style="3062" customWidth="1"/>
    <col min="8464" max="8464" width="12.42578125" style="3062" customWidth="1"/>
    <col min="8465" max="8465" width="10.7109375" style="3062" customWidth="1"/>
    <col min="8466" max="8466" width="12.28515625" style="3062" customWidth="1"/>
    <col min="8467" max="8467" width="10.85546875" style="3062" customWidth="1"/>
    <col min="8468" max="8468" width="12.140625" style="3062" customWidth="1"/>
    <col min="8469" max="8469" width="9.28515625" style="3062" customWidth="1"/>
    <col min="8470" max="8470" width="11.42578125" style="3062" customWidth="1"/>
    <col min="8471" max="8471" width="9.140625" style="3062"/>
    <col min="8472" max="8472" width="10.7109375" style="3062" customWidth="1"/>
    <col min="8473" max="8704" width="9.140625" style="3062"/>
    <col min="8705" max="8705" width="14.140625" style="3062" customWidth="1"/>
    <col min="8706" max="8707" width="10.85546875" style="3062" customWidth="1"/>
    <col min="8708" max="8708" width="12.28515625" style="3062" customWidth="1"/>
    <col min="8709" max="8709" width="10.85546875" style="3062" customWidth="1"/>
    <col min="8710" max="8710" width="12.28515625" style="3062" customWidth="1"/>
    <col min="8711" max="8711" width="10.85546875" style="3062" customWidth="1"/>
    <col min="8712" max="8712" width="12.28515625" style="3062" customWidth="1"/>
    <col min="8713" max="8713" width="10.85546875" style="3062" customWidth="1"/>
    <col min="8714" max="8714" width="12.140625" style="3062" customWidth="1"/>
    <col min="8715" max="8715" width="10.85546875" style="3062" customWidth="1"/>
    <col min="8716" max="8716" width="12.28515625" style="3062" customWidth="1"/>
    <col min="8717" max="8717" width="10.85546875" style="3062" customWidth="1"/>
    <col min="8718" max="8718" width="12.28515625" style="3062" customWidth="1"/>
    <col min="8719" max="8719" width="10" style="3062" customWidth="1"/>
    <col min="8720" max="8720" width="12.42578125" style="3062" customWidth="1"/>
    <col min="8721" max="8721" width="10.7109375" style="3062" customWidth="1"/>
    <col min="8722" max="8722" width="12.28515625" style="3062" customWidth="1"/>
    <col min="8723" max="8723" width="10.85546875" style="3062" customWidth="1"/>
    <col min="8724" max="8724" width="12.140625" style="3062" customWidth="1"/>
    <col min="8725" max="8725" width="9.28515625" style="3062" customWidth="1"/>
    <col min="8726" max="8726" width="11.42578125" style="3062" customWidth="1"/>
    <col min="8727" max="8727" width="9.140625" style="3062"/>
    <col min="8728" max="8728" width="10.7109375" style="3062" customWidth="1"/>
    <col min="8729" max="8960" width="9.140625" style="3062"/>
    <col min="8961" max="8961" width="14.140625" style="3062" customWidth="1"/>
    <col min="8962" max="8963" width="10.85546875" style="3062" customWidth="1"/>
    <col min="8964" max="8964" width="12.28515625" style="3062" customWidth="1"/>
    <col min="8965" max="8965" width="10.85546875" style="3062" customWidth="1"/>
    <col min="8966" max="8966" width="12.28515625" style="3062" customWidth="1"/>
    <col min="8967" max="8967" width="10.85546875" style="3062" customWidth="1"/>
    <col min="8968" max="8968" width="12.28515625" style="3062" customWidth="1"/>
    <col min="8969" max="8969" width="10.85546875" style="3062" customWidth="1"/>
    <col min="8970" max="8970" width="12.140625" style="3062" customWidth="1"/>
    <col min="8971" max="8971" width="10.85546875" style="3062" customWidth="1"/>
    <col min="8972" max="8972" width="12.28515625" style="3062" customWidth="1"/>
    <col min="8973" max="8973" width="10.85546875" style="3062" customWidth="1"/>
    <col min="8974" max="8974" width="12.28515625" style="3062" customWidth="1"/>
    <col min="8975" max="8975" width="10" style="3062" customWidth="1"/>
    <col min="8976" max="8976" width="12.42578125" style="3062" customWidth="1"/>
    <col min="8977" max="8977" width="10.7109375" style="3062" customWidth="1"/>
    <col min="8978" max="8978" width="12.28515625" style="3062" customWidth="1"/>
    <col min="8979" max="8979" width="10.85546875" style="3062" customWidth="1"/>
    <col min="8980" max="8980" width="12.140625" style="3062" customWidth="1"/>
    <col min="8981" max="8981" width="9.28515625" style="3062" customWidth="1"/>
    <col min="8982" max="8982" width="11.42578125" style="3062" customWidth="1"/>
    <col min="8983" max="8983" width="9.140625" style="3062"/>
    <col min="8984" max="8984" width="10.7109375" style="3062" customWidth="1"/>
    <col min="8985" max="9216" width="9.140625" style="3062"/>
    <col min="9217" max="9217" width="14.140625" style="3062" customWidth="1"/>
    <col min="9218" max="9219" width="10.85546875" style="3062" customWidth="1"/>
    <col min="9220" max="9220" width="12.28515625" style="3062" customWidth="1"/>
    <col min="9221" max="9221" width="10.85546875" style="3062" customWidth="1"/>
    <col min="9222" max="9222" width="12.28515625" style="3062" customWidth="1"/>
    <col min="9223" max="9223" width="10.85546875" style="3062" customWidth="1"/>
    <col min="9224" max="9224" width="12.28515625" style="3062" customWidth="1"/>
    <col min="9225" max="9225" width="10.85546875" style="3062" customWidth="1"/>
    <col min="9226" max="9226" width="12.140625" style="3062" customWidth="1"/>
    <col min="9227" max="9227" width="10.85546875" style="3062" customWidth="1"/>
    <col min="9228" max="9228" width="12.28515625" style="3062" customWidth="1"/>
    <col min="9229" max="9229" width="10.85546875" style="3062" customWidth="1"/>
    <col min="9230" max="9230" width="12.28515625" style="3062" customWidth="1"/>
    <col min="9231" max="9231" width="10" style="3062" customWidth="1"/>
    <col min="9232" max="9232" width="12.42578125" style="3062" customWidth="1"/>
    <col min="9233" max="9233" width="10.7109375" style="3062" customWidth="1"/>
    <col min="9234" max="9234" width="12.28515625" style="3062" customWidth="1"/>
    <col min="9235" max="9235" width="10.85546875" style="3062" customWidth="1"/>
    <col min="9236" max="9236" width="12.140625" style="3062" customWidth="1"/>
    <col min="9237" max="9237" width="9.28515625" style="3062" customWidth="1"/>
    <col min="9238" max="9238" width="11.42578125" style="3062" customWidth="1"/>
    <col min="9239" max="9239" width="9.140625" style="3062"/>
    <col min="9240" max="9240" width="10.7109375" style="3062" customWidth="1"/>
    <col min="9241" max="9472" width="9.140625" style="3062"/>
    <col min="9473" max="9473" width="14.140625" style="3062" customWidth="1"/>
    <col min="9474" max="9475" width="10.85546875" style="3062" customWidth="1"/>
    <col min="9476" max="9476" width="12.28515625" style="3062" customWidth="1"/>
    <col min="9477" max="9477" width="10.85546875" style="3062" customWidth="1"/>
    <col min="9478" max="9478" width="12.28515625" style="3062" customWidth="1"/>
    <col min="9479" max="9479" width="10.85546875" style="3062" customWidth="1"/>
    <col min="9480" max="9480" width="12.28515625" style="3062" customWidth="1"/>
    <col min="9481" max="9481" width="10.85546875" style="3062" customWidth="1"/>
    <col min="9482" max="9482" width="12.140625" style="3062" customWidth="1"/>
    <col min="9483" max="9483" width="10.85546875" style="3062" customWidth="1"/>
    <col min="9484" max="9484" width="12.28515625" style="3062" customWidth="1"/>
    <col min="9485" max="9485" width="10.85546875" style="3062" customWidth="1"/>
    <col min="9486" max="9486" width="12.28515625" style="3062" customWidth="1"/>
    <col min="9487" max="9487" width="10" style="3062" customWidth="1"/>
    <col min="9488" max="9488" width="12.42578125" style="3062" customWidth="1"/>
    <col min="9489" max="9489" width="10.7109375" style="3062" customWidth="1"/>
    <col min="9490" max="9490" width="12.28515625" style="3062" customWidth="1"/>
    <col min="9491" max="9491" width="10.85546875" style="3062" customWidth="1"/>
    <col min="9492" max="9492" width="12.140625" style="3062" customWidth="1"/>
    <col min="9493" max="9493" width="9.28515625" style="3062" customWidth="1"/>
    <col min="9494" max="9494" width="11.42578125" style="3062" customWidth="1"/>
    <col min="9495" max="9495" width="9.140625" style="3062"/>
    <col min="9496" max="9496" width="10.7109375" style="3062" customWidth="1"/>
    <col min="9497" max="9728" width="9.140625" style="3062"/>
    <col min="9729" max="9729" width="14.140625" style="3062" customWidth="1"/>
    <col min="9730" max="9731" width="10.85546875" style="3062" customWidth="1"/>
    <col min="9732" max="9732" width="12.28515625" style="3062" customWidth="1"/>
    <col min="9733" max="9733" width="10.85546875" style="3062" customWidth="1"/>
    <col min="9734" max="9734" width="12.28515625" style="3062" customWidth="1"/>
    <col min="9735" max="9735" width="10.85546875" style="3062" customWidth="1"/>
    <col min="9736" max="9736" width="12.28515625" style="3062" customWidth="1"/>
    <col min="9737" max="9737" width="10.85546875" style="3062" customWidth="1"/>
    <col min="9738" max="9738" width="12.140625" style="3062" customWidth="1"/>
    <col min="9739" max="9739" width="10.85546875" style="3062" customWidth="1"/>
    <col min="9740" max="9740" width="12.28515625" style="3062" customWidth="1"/>
    <col min="9741" max="9741" width="10.85546875" style="3062" customWidth="1"/>
    <col min="9742" max="9742" width="12.28515625" style="3062" customWidth="1"/>
    <col min="9743" max="9743" width="10" style="3062" customWidth="1"/>
    <col min="9744" max="9744" width="12.42578125" style="3062" customWidth="1"/>
    <col min="9745" max="9745" width="10.7109375" style="3062" customWidth="1"/>
    <col min="9746" max="9746" width="12.28515625" style="3062" customWidth="1"/>
    <col min="9747" max="9747" width="10.85546875" style="3062" customWidth="1"/>
    <col min="9748" max="9748" width="12.140625" style="3062" customWidth="1"/>
    <col min="9749" max="9749" width="9.28515625" style="3062" customWidth="1"/>
    <col min="9750" max="9750" width="11.42578125" style="3062" customWidth="1"/>
    <col min="9751" max="9751" width="9.140625" style="3062"/>
    <col min="9752" max="9752" width="10.7109375" style="3062" customWidth="1"/>
    <col min="9753" max="9984" width="9.140625" style="3062"/>
    <col min="9985" max="9985" width="14.140625" style="3062" customWidth="1"/>
    <col min="9986" max="9987" width="10.85546875" style="3062" customWidth="1"/>
    <col min="9988" max="9988" width="12.28515625" style="3062" customWidth="1"/>
    <col min="9989" max="9989" width="10.85546875" style="3062" customWidth="1"/>
    <col min="9990" max="9990" width="12.28515625" style="3062" customWidth="1"/>
    <col min="9991" max="9991" width="10.85546875" style="3062" customWidth="1"/>
    <col min="9992" max="9992" width="12.28515625" style="3062" customWidth="1"/>
    <col min="9993" max="9993" width="10.85546875" style="3062" customWidth="1"/>
    <col min="9994" max="9994" width="12.140625" style="3062" customWidth="1"/>
    <col min="9995" max="9995" width="10.85546875" style="3062" customWidth="1"/>
    <col min="9996" max="9996" width="12.28515625" style="3062" customWidth="1"/>
    <col min="9997" max="9997" width="10.85546875" style="3062" customWidth="1"/>
    <col min="9998" max="9998" width="12.28515625" style="3062" customWidth="1"/>
    <col min="9999" max="9999" width="10" style="3062" customWidth="1"/>
    <col min="10000" max="10000" width="12.42578125" style="3062" customWidth="1"/>
    <col min="10001" max="10001" width="10.7109375" style="3062" customWidth="1"/>
    <col min="10002" max="10002" width="12.28515625" style="3062" customWidth="1"/>
    <col min="10003" max="10003" width="10.85546875" style="3062" customWidth="1"/>
    <col min="10004" max="10004" width="12.140625" style="3062" customWidth="1"/>
    <col min="10005" max="10005" width="9.28515625" style="3062" customWidth="1"/>
    <col min="10006" max="10006" width="11.42578125" style="3062" customWidth="1"/>
    <col min="10007" max="10007" width="9.140625" style="3062"/>
    <col min="10008" max="10008" width="10.7109375" style="3062" customWidth="1"/>
    <col min="10009" max="10240" width="9.140625" style="3062"/>
    <col min="10241" max="10241" width="14.140625" style="3062" customWidth="1"/>
    <col min="10242" max="10243" width="10.85546875" style="3062" customWidth="1"/>
    <col min="10244" max="10244" width="12.28515625" style="3062" customWidth="1"/>
    <col min="10245" max="10245" width="10.85546875" style="3062" customWidth="1"/>
    <col min="10246" max="10246" width="12.28515625" style="3062" customWidth="1"/>
    <col min="10247" max="10247" width="10.85546875" style="3062" customWidth="1"/>
    <col min="10248" max="10248" width="12.28515625" style="3062" customWidth="1"/>
    <col min="10249" max="10249" width="10.85546875" style="3062" customWidth="1"/>
    <col min="10250" max="10250" width="12.140625" style="3062" customWidth="1"/>
    <col min="10251" max="10251" width="10.85546875" style="3062" customWidth="1"/>
    <col min="10252" max="10252" width="12.28515625" style="3062" customWidth="1"/>
    <col min="10253" max="10253" width="10.85546875" style="3062" customWidth="1"/>
    <col min="10254" max="10254" width="12.28515625" style="3062" customWidth="1"/>
    <col min="10255" max="10255" width="10" style="3062" customWidth="1"/>
    <col min="10256" max="10256" width="12.42578125" style="3062" customWidth="1"/>
    <col min="10257" max="10257" width="10.7109375" style="3062" customWidth="1"/>
    <col min="10258" max="10258" width="12.28515625" style="3062" customWidth="1"/>
    <col min="10259" max="10259" width="10.85546875" style="3062" customWidth="1"/>
    <col min="10260" max="10260" width="12.140625" style="3062" customWidth="1"/>
    <col min="10261" max="10261" width="9.28515625" style="3062" customWidth="1"/>
    <col min="10262" max="10262" width="11.42578125" style="3062" customWidth="1"/>
    <col min="10263" max="10263" width="9.140625" style="3062"/>
    <col min="10264" max="10264" width="10.7109375" style="3062" customWidth="1"/>
    <col min="10265" max="10496" width="9.140625" style="3062"/>
    <col min="10497" max="10497" width="14.140625" style="3062" customWidth="1"/>
    <col min="10498" max="10499" width="10.85546875" style="3062" customWidth="1"/>
    <col min="10500" max="10500" width="12.28515625" style="3062" customWidth="1"/>
    <col min="10501" max="10501" width="10.85546875" style="3062" customWidth="1"/>
    <col min="10502" max="10502" width="12.28515625" style="3062" customWidth="1"/>
    <col min="10503" max="10503" width="10.85546875" style="3062" customWidth="1"/>
    <col min="10504" max="10504" width="12.28515625" style="3062" customWidth="1"/>
    <col min="10505" max="10505" width="10.85546875" style="3062" customWidth="1"/>
    <col min="10506" max="10506" width="12.140625" style="3062" customWidth="1"/>
    <col min="10507" max="10507" width="10.85546875" style="3062" customWidth="1"/>
    <col min="10508" max="10508" width="12.28515625" style="3062" customWidth="1"/>
    <col min="10509" max="10509" width="10.85546875" style="3062" customWidth="1"/>
    <col min="10510" max="10510" width="12.28515625" style="3062" customWidth="1"/>
    <col min="10511" max="10511" width="10" style="3062" customWidth="1"/>
    <col min="10512" max="10512" width="12.42578125" style="3062" customWidth="1"/>
    <col min="10513" max="10513" width="10.7109375" style="3062" customWidth="1"/>
    <col min="10514" max="10514" width="12.28515625" style="3062" customWidth="1"/>
    <col min="10515" max="10515" width="10.85546875" style="3062" customWidth="1"/>
    <col min="10516" max="10516" width="12.140625" style="3062" customWidth="1"/>
    <col min="10517" max="10517" width="9.28515625" style="3062" customWidth="1"/>
    <col min="10518" max="10518" width="11.42578125" style="3062" customWidth="1"/>
    <col min="10519" max="10519" width="9.140625" style="3062"/>
    <col min="10520" max="10520" width="10.7109375" style="3062" customWidth="1"/>
    <col min="10521" max="10752" width="9.140625" style="3062"/>
    <col min="10753" max="10753" width="14.140625" style="3062" customWidth="1"/>
    <col min="10754" max="10755" width="10.85546875" style="3062" customWidth="1"/>
    <col min="10756" max="10756" width="12.28515625" style="3062" customWidth="1"/>
    <col min="10757" max="10757" width="10.85546875" style="3062" customWidth="1"/>
    <col min="10758" max="10758" width="12.28515625" style="3062" customWidth="1"/>
    <col min="10759" max="10759" width="10.85546875" style="3062" customWidth="1"/>
    <col min="10760" max="10760" width="12.28515625" style="3062" customWidth="1"/>
    <col min="10761" max="10761" width="10.85546875" style="3062" customWidth="1"/>
    <col min="10762" max="10762" width="12.140625" style="3062" customWidth="1"/>
    <col min="10763" max="10763" width="10.85546875" style="3062" customWidth="1"/>
    <col min="10764" max="10764" width="12.28515625" style="3062" customWidth="1"/>
    <col min="10765" max="10765" width="10.85546875" style="3062" customWidth="1"/>
    <col min="10766" max="10766" width="12.28515625" style="3062" customWidth="1"/>
    <col min="10767" max="10767" width="10" style="3062" customWidth="1"/>
    <col min="10768" max="10768" width="12.42578125" style="3062" customWidth="1"/>
    <col min="10769" max="10769" width="10.7109375" style="3062" customWidth="1"/>
    <col min="10770" max="10770" width="12.28515625" style="3062" customWidth="1"/>
    <col min="10771" max="10771" width="10.85546875" style="3062" customWidth="1"/>
    <col min="10772" max="10772" width="12.140625" style="3062" customWidth="1"/>
    <col min="10773" max="10773" width="9.28515625" style="3062" customWidth="1"/>
    <col min="10774" max="10774" width="11.42578125" style="3062" customWidth="1"/>
    <col min="10775" max="10775" width="9.140625" style="3062"/>
    <col min="10776" max="10776" width="10.7109375" style="3062" customWidth="1"/>
    <col min="10777" max="11008" width="9.140625" style="3062"/>
    <col min="11009" max="11009" width="14.140625" style="3062" customWidth="1"/>
    <col min="11010" max="11011" width="10.85546875" style="3062" customWidth="1"/>
    <col min="11012" max="11012" width="12.28515625" style="3062" customWidth="1"/>
    <col min="11013" max="11013" width="10.85546875" style="3062" customWidth="1"/>
    <col min="11014" max="11014" width="12.28515625" style="3062" customWidth="1"/>
    <col min="11015" max="11015" width="10.85546875" style="3062" customWidth="1"/>
    <col min="11016" max="11016" width="12.28515625" style="3062" customWidth="1"/>
    <col min="11017" max="11017" width="10.85546875" style="3062" customWidth="1"/>
    <col min="11018" max="11018" width="12.140625" style="3062" customWidth="1"/>
    <col min="11019" max="11019" width="10.85546875" style="3062" customWidth="1"/>
    <col min="11020" max="11020" width="12.28515625" style="3062" customWidth="1"/>
    <col min="11021" max="11021" width="10.85546875" style="3062" customWidth="1"/>
    <col min="11022" max="11022" width="12.28515625" style="3062" customWidth="1"/>
    <col min="11023" max="11023" width="10" style="3062" customWidth="1"/>
    <col min="11024" max="11024" width="12.42578125" style="3062" customWidth="1"/>
    <col min="11025" max="11025" width="10.7109375" style="3062" customWidth="1"/>
    <col min="11026" max="11026" width="12.28515625" style="3062" customWidth="1"/>
    <col min="11027" max="11027" width="10.85546875" style="3062" customWidth="1"/>
    <col min="11028" max="11028" width="12.140625" style="3062" customWidth="1"/>
    <col min="11029" max="11029" width="9.28515625" style="3062" customWidth="1"/>
    <col min="11030" max="11030" width="11.42578125" style="3062" customWidth="1"/>
    <col min="11031" max="11031" width="9.140625" style="3062"/>
    <col min="11032" max="11032" width="10.7109375" style="3062" customWidth="1"/>
    <col min="11033" max="11264" width="9.140625" style="3062"/>
    <col min="11265" max="11265" width="14.140625" style="3062" customWidth="1"/>
    <col min="11266" max="11267" width="10.85546875" style="3062" customWidth="1"/>
    <col min="11268" max="11268" width="12.28515625" style="3062" customWidth="1"/>
    <col min="11269" max="11269" width="10.85546875" style="3062" customWidth="1"/>
    <col min="11270" max="11270" width="12.28515625" style="3062" customWidth="1"/>
    <col min="11271" max="11271" width="10.85546875" style="3062" customWidth="1"/>
    <col min="11272" max="11272" width="12.28515625" style="3062" customWidth="1"/>
    <col min="11273" max="11273" width="10.85546875" style="3062" customWidth="1"/>
    <col min="11274" max="11274" width="12.140625" style="3062" customWidth="1"/>
    <col min="11275" max="11275" width="10.85546875" style="3062" customWidth="1"/>
    <col min="11276" max="11276" width="12.28515625" style="3062" customWidth="1"/>
    <col min="11277" max="11277" width="10.85546875" style="3062" customWidth="1"/>
    <col min="11278" max="11278" width="12.28515625" style="3062" customWidth="1"/>
    <col min="11279" max="11279" width="10" style="3062" customWidth="1"/>
    <col min="11280" max="11280" width="12.42578125" style="3062" customWidth="1"/>
    <col min="11281" max="11281" width="10.7109375" style="3062" customWidth="1"/>
    <col min="11282" max="11282" width="12.28515625" style="3062" customWidth="1"/>
    <col min="11283" max="11283" width="10.85546875" style="3062" customWidth="1"/>
    <col min="11284" max="11284" width="12.140625" style="3062" customWidth="1"/>
    <col min="11285" max="11285" width="9.28515625" style="3062" customWidth="1"/>
    <col min="11286" max="11286" width="11.42578125" style="3062" customWidth="1"/>
    <col min="11287" max="11287" width="9.140625" style="3062"/>
    <col min="11288" max="11288" width="10.7109375" style="3062" customWidth="1"/>
    <col min="11289" max="11520" width="9.140625" style="3062"/>
    <col min="11521" max="11521" width="14.140625" style="3062" customWidth="1"/>
    <col min="11522" max="11523" width="10.85546875" style="3062" customWidth="1"/>
    <col min="11524" max="11524" width="12.28515625" style="3062" customWidth="1"/>
    <col min="11525" max="11525" width="10.85546875" style="3062" customWidth="1"/>
    <col min="11526" max="11526" width="12.28515625" style="3062" customWidth="1"/>
    <col min="11527" max="11527" width="10.85546875" style="3062" customWidth="1"/>
    <col min="11528" max="11528" width="12.28515625" style="3062" customWidth="1"/>
    <col min="11529" max="11529" width="10.85546875" style="3062" customWidth="1"/>
    <col min="11530" max="11530" width="12.140625" style="3062" customWidth="1"/>
    <col min="11531" max="11531" width="10.85546875" style="3062" customWidth="1"/>
    <col min="11532" max="11532" width="12.28515625" style="3062" customWidth="1"/>
    <col min="11533" max="11533" width="10.85546875" style="3062" customWidth="1"/>
    <col min="11534" max="11534" width="12.28515625" style="3062" customWidth="1"/>
    <col min="11535" max="11535" width="10" style="3062" customWidth="1"/>
    <col min="11536" max="11536" width="12.42578125" style="3062" customWidth="1"/>
    <col min="11537" max="11537" width="10.7109375" style="3062" customWidth="1"/>
    <col min="11538" max="11538" width="12.28515625" style="3062" customWidth="1"/>
    <col min="11539" max="11539" width="10.85546875" style="3062" customWidth="1"/>
    <col min="11540" max="11540" width="12.140625" style="3062" customWidth="1"/>
    <col min="11541" max="11541" width="9.28515625" style="3062" customWidth="1"/>
    <col min="11542" max="11542" width="11.42578125" style="3062" customWidth="1"/>
    <col min="11543" max="11543" width="9.140625" style="3062"/>
    <col min="11544" max="11544" width="10.7109375" style="3062" customWidth="1"/>
    <col min="11545" max="11776" width="9.140625" style="3062"/>
    <col min="11777" max="11777" width="14.140625" style="3062" customWidth="1"/>
    <col min="11778" max="11779" width="10.85546875" style="3062" customWidth="1"/>
    <col min="11780" max="11780" width="12.28515625" style="3062" customWidth="1"/>
    <col min="11781" max="11781" width="10.85546875" style="3062" customWidth="1"/>
    <col min="11782" max="11782" width="12.28515625" style="3062" customWidth="1"/>
    <col min="11783" max="11783" width="10.85546875" style="3062" customWidth="1"/>
    <col min="11784" max="11784" width="12.28515625" style="3062" customWidth="1"/>
    <col min="11785" max="11785" width="10.85546875" style="3062" customWidth="1"/>
    <col min="11786" max="11786" width="12.140625" style="3062" customWidth="1"/>
    <col min="11787" max="11787" width="10.85546875" style="3062" customWidth="1"/>
    <col min="11788" max="11788" width="12.28515625" style="3062" customWidth="1"/>
    <col min="11789" max="11789" width="10.85546875" style="3062" customWidth="1"/>
    <col min="11790" max="11790" width="12.28515625" style="3062" customWidth="1"/>
    <col min="11791" max="11791" width="10" style="3062" customWidth="1"/>
    <col min="11792" max="11792" width="12.42578125" style="3062" customWidth="1"/>
    <col min="11793" max="11793" width="10.7109375" style="3062" customWidth="1"/>
    <col min="11794" max="11794" width="12.28515625" style="3062" customWidth="1"/>
    <col min="11795" max="11795" width="10.85546875" style="3062" customWidth="1"/>
    <col min="11796" max="11796" width="12.140625" style="3062" customWidth="1"/>
    <col min="11797" max="11797" width="9.28515625" style="3062" customWidth="1"/>
    <col min="11798" max="11798" width="11.42578125" style="3062" customWidth="1"/>
    <col min="11799" max="11799" width="9.140625" style="3062"/>
    <col min="11800" max="11800" width="10.7109375" style="3062" customWidth="1"/>
    <col min="11801" max="12032" width="9.140625" style="3062"/>
    <col min="12033" max="12033" width="14.140625" style="3062" customWidth="1"/>
    <col min="12034" max="12035" width="10.85546875" style="3062" customWidth="1"/>
    <col min="12036" max="12036" width="12.28515625" style="3062" customWidth="1"/>
    <col min="12037" max="12037" width="10.85546875" style="3062" customWidth="1"/>
    <col min="12038" max="12038" width="12.28515625" style="3062" customWidth="1"/>
    <col min="12039" max="12039" width="10.85546875" style="3062" customWidth="1"/>
    <col min="12040" max="12040" width="12.28515625" style="3062" customWidth="1"/>
    <col min="12041" max="12041" width="10.85546875" style="3062" customWidth="1"/>
    <col min="12042" max="12042" width="12.140625" style="3062" customWidth="1"/>
    <col min="12043" max="12043" width="10.85546875" style="3062" customWidth="1"/>
    <col min="12044" max="12044" width="12.28515625" style="3062" customWidth="1"/>
    <col min="12045" max="12045" width="10.85546875" style="3062" customWidth="1"/>
    <col min="12046" max="12046" width="12.28515625" style="3062" customWidth="1"/>
    <col min="12047" max="12047" width="10" style="3062" customWidth="1"/>
    <col min="12048" max="12048" width="12.42578125" style="3062" customWidth="1"/>
    <col min="12049" max="12049" width="10.7109375" style="3062" customWidth="1"/>
    <col min="12050" max="12050" width="12.28515625" style="3062" customWidth="1"/>
    <col min="12051" max="12051" width="10.85546875" style="3062" customWidth="1"/>
    <col min="12052" max="12052" width="12.140625" style="3062" customWidth="1"/>
    <col min="12053" max="12053" width="9.28515625" style="3062" customWidth="1"/>
    <col min="12054" max="12054" width="11.42578125" style="3062" customWidth="1"/>
    <col min="12055" max="12055" width="9.140625" style="3062"/>
    <col min="12056" max="12056" width="10.7109375" style="3062" customWidth="1"/>
    <col min="12057" max="12288" width="9.140625" style="3062"/>
    <col min="12289" max="12289" width="14.140625" style="3062" customWidth="1"/>
    <col min="12290" max="12291" width="10.85546875" style="3062" customWidth="1"/>
    <col min="12292" max="12292" width="12.28515625" style="3062" customWidth="1"/>
    <col min="12293" max="12293" width="10.85546875" style="3062" customWidth="1"/>
    <col min="12294" max="12294" width="12.28515625" style="3062" customWidth="1"/>
    <col min="12295" max="12295" width="10.85546875" style="3062" customWidth="1"/>
    <col min="12296" max="12296" width="12.28515625" style="3062" customWidth="1"/>
    <col min="12297" max="12297" width="10.85546875" style="3062" customWidth="1"/>
    <col min="12298" max="12298" width="12.140625" style="3062" customWidth="1"/>
    <col min="12299" max="12299" width="10.85546875" style="3062" customWidth="1"/>
    <col min="12300" max="12300" width="12.28515625" style="3062" customWidth="1"/>
    <col min="12301" max="12301" width="10.85546875" style="3062" customWidth="1"/>
    <col min="12302" max="12302" width="12.28515625" style="3062" customWidth="1"/>
    <col min="12303" max="12303" width="10" style="3062" customWidth="1"/>
    <col min="12304" max="12304" width="12.42578125" style="3062" customWidth="1"/>
    <col min="12305" max="12305" width="10.7109375" style="3062" customWidth="1"/>
    <col min="12306" max="12306" width="12.28515625" style="3062" customWidth="1"/>
    <col min="12307" max="12307" width="10.85546875" style="3062" customWidth="1"/>
    <col min="12308" max="12308" width="12.140625" style="3062" customWidth="1"/>
    <col min="12309" max="12309" width="9.28515625" style="3062" customWidth="1"/>
    <col min="12310" max="12310" width="11.42578125" style="3062" customWidth="1"/>
    <col min="12311" max="12311" width="9.140625" style="3062"/>
    <col min="12312" max="12312" width="10.7109375" style="3062" customWidth="1"/>
    <col min="12313" max="12544" width="9.140625" style="3062"/>
    <col min="12545" max="12545" width="14.140625" style="3062" customWidth="1"/>
    <col min="12546" max="12547" width="10.85546875" style="3062" customWidth="1"/>
    <col min="12548" max="12548" width="12.28515625" style="3062" customWidth="1"/>
    <col min="12549" max="12549" width="10.85546875" style="3062" customWidth="1"/>
    <col min="12550" max="12550" width="12.28515625" style="3062" customWidth="1"/>
    <col min="12551" max="12551" width="10.85546875" style="3062" customWidth="1"/>
    <col min="12552" max="12552" width="12.28515625" style="3062" customWidth="1"/>
    <col min="12553" max="12553" width="10.85546875" style="3062" customWidth="1"/>
    <col min="12554" max="12554" width="12.140625" style="3062" customWidth="1"/>
    <col min="12555" max="12555" width="10.85546875" style="3062" customWidth="1"/>
    <col min="12556" max="12556" width="12.28515625" style="3062" customWidth="1"/>
    <col min="12557" max="12557" width="10.85546875" style="3062" customWidth="1"/>
    <col min="12558" max="12558" width="12.28515625" style="3062" customWidth="1"/>
    <col min="12559" max="12559" width="10" style="3062" customWidth="1"/>
    <col min="12560" max="12560" width="12.42578125" style="3062" customWidth="1"/>
    <col min="12561" max="12561" width="10.7109375" style="3062" customWidth="1"/>
    <col min="12562" max="12562" width="12.28515625" style="3062" customWidth="1"/>
    <col min="12563" max="12563" width="10.85546875" style="3062" customWidth="1"/>
    <col min="12564" max="12564" width="12.140625" style="3062" customWidth="1"/>
    <col min="12565" max="12565" width="9.28515625" style="3062" customWidth="1"/>
    <col min="12566" max="12566" width="11.42578125" style="3062" customWidth="1"/>
    <col min="12567" max="12567" width="9.140625" style="3062"/>
    <col min="12568" max="12568" width="10.7109375" style="3062" customWidth="1"/>
    <col min="12569" max="12800" width="9.140625" style="3062"/>
    <col min="12801" max="12801" width="14.140625" style="3062" customWidth="1"/>
    <col min="12802" max="12803" width="10.85546875" style="3062" customWidth="1"/>
    <col min="12804" max="12804" width="12.28515625" style="3062" customWidth="1"/>
    <col min="12805" max="12805" width="10.85546875" style="3062" customWidth="1"/>
    <col min="12806" max="12806" width="12.28515625" style="3062" customWidth="1"/>
    <col min="12807" max="12807" width="10.85546875" style="3062" customWidth="1"/>
    <col min="12808" max="12808" width="12.28515625" style="3062" customWidth="1"/>
    <col min="12809" max="12809" width="10.85546875" style="3062" customWidth="1"/>
    <col min="12810" max="12810" width="12.140625" style="3062" customWidth="1"/>
    <col min="12811" max="12811" width="10.85546875" style="3062" customWidth="1"/>
    <col min="12812" max="12812" width="12.28515625" style="3062" customWidth="1"/>
    <col min="12813" max="12813" width="10.85546875" style="3062" customWidth="1"/>
    <col min="12814" max="12814" width="12.28515625" style="3062" customWidth="1"/>
    <col min="12815" max="12815" width="10" style="3062" customWidth="1"/>
    <col min="12816" max="12816" width="12.42578125" style="3062" customWidth="1"/>
    <col min="12817" max="12817" width="10.7109375" style="3062" customWidth="1"/>
    <col min="12818" max="12818" width="12.28515625" style="3062" customWidth="1"/>
    <col min="12819" max="12819" width="10.85546875" style="3062" customWidth="1"/>
    <col min="12820" max="12820" width="12.140625" style="3062" customWidth="1"/>
    <col min="12821" max="12821" width="9.28515625" style="3062" customWidth="1"/>
    <col min="12822" max="12822" width="11.42578125" style="3062" customWidth="1"/>
    <col min="12823" max="12823" width="9.140625" style="3062"/>
    <col min="12824" max="12824" width="10.7109375" style="3062" customWidth="1"/>
    <col min="12825" max="13056" width="9.140625" style="3062"/>
    <col min="13057" max="13057" width="14.140625" style="3062" customWidth="1"/>
    <col min="13058" max="13059" width="10.85546875" style="3062" customWidth="1"/>
    <col min="13060" max="13060" width="12.28515625" style="3062" customWidth="1"/>
    <col min="13061" max="13061" width="10.85546875" style="3062" customWidth="1"/>
    <col min="13062" max="13062" width="12.28515625" style="3062" customWidth="1"/>
    <col min="13063" max="13063" width="10.85546875" style="3062" customWidth="1"/>
    <col min="13064" max="13064" width="12.28515625" style="3062" customWidth="1"/>
    <col min="13065" max="13065" width="10.85546875" style="3062" customWidth="1"/>
    <col min="13066" max="13066" width="12.140625" style="3062" customWidth="1"/>
    <col min="13067" max="13067" width="10.85546875" style="3062" customWidth="1"/>
    <col min="13068" max="13068" width="12.28515625" style="3062" customWidth="1"/>
    <col min="13069" max="13069" width="10.85546875" style="3062" customWidth="1"/>
    <col min="13070" max="13070" width="12.28515625" style="3062" customWidth="1"/>
    <col min="13071" max="13071" width="10" style="3062" customWidth="1"/>
    <col min="13072" max="13072" width="12.42578125" style="3062" customWidth="1"/>
    <col min="13073" max="13073" width="10.7109375" style="3062" customWidth="1"/>
    <col min="13074" max="13074" width="12.28515625" style="3062" customWidth="1"/>
    <col min="13075" max="13075" width="10.85546875" style="3062" customWidth="1"/>
    <col min="13076" max="13076" width="12.140625" style="3062" customWidth="1"/>
    <col min="13077" max="13077" width="9.28515625" style="3062" customWidth="1"/>
    <col min="13078" max="13078" width="11.42578125" style="3062" customWidth="1"/>
    <col min="13079" max="13079" width="9.140625" style="3062"/>
    <col min="13080" max="13080" width="10.7109375" style="3062" customWidth="1"/>
    <col min="13081" max="13312" width="9.140625" style="3062"/>
    <col min="13313" max="13313" width="14.140625" style="3062" customWidth="1"/>
    <col min="13314" max="13315" width="10.85546875" style="3062" customWidth="1"/>
    <col min="13316" max="13316" width="12.28515625" style="3062" customWidth="1"/>
    <col min="13317" max="13317" width="10.85546875" style="3062" customWidth="1"/>
    <col min="13318" max="13318" width="12.28515625" style="3062" customWidth="1"/>
    <col min="13319" max="13319" width="10.85546875" style="3062" customWidth="1"/>
    <col min="13320" max="13320" width="12.28515625" style="3062" customWidth="1"/>
    <col min="13321" max="13321" width="10.85546875" style="3062" customWidth="1"/>
    <col min="13322" max="13322" width="12.140625" style="3062" customWidth="1"/>
    <col min="13323" max="13323" width="10.85546875" style="3062" customWidth="1"/>
    <col min="13324" max="13324" width="12.28515625" style="3062" customWidth="1"/>
    <col min="13325" max="13325" width="10.85546875" style="3062" customWidth="1"/>
    <col min="13326" max="13326" width="12.28515625" style="3062" customWidth="1"/>
    <col min="13327" max="13327" width="10" style="3062" customWidth="1"/>
    <col min="13328" max="13328" width="12.42578125" style="3062" customWidth="1"/>
    <col min="13329" max="13329" width="10.7109375" style="3062" customWidth="1"/>
    <col min="13330" max="13330" width="12.28515625" style="3062" customWidth="1"/>
    <col min="13331" max="13331" width="10.85546875" style="3062" customWidth="1"/>
    <col min="13332" max="13332" width="12.140625" style="3062" customWidth="1"/>
    <col min="13333" max="13333" width="9.28515625" style="3062" customWidth="1"/>
    <col min="13334" max="13334" width="11.42578125" style="3062" customWidth="1"/>
    <col min="13335" max="13335" width="9.140625" style="3062"/>
    <col min="13336" max="13336" width="10.7109375" style="3062" customWidth="1"/>
    <col min="13337" max="13568" width="9.140625" style="3062"/>
    <col min="13569" max="13569" width="14.140625" style="3062" customWidth="1"/>
    <col min="13570" max="13571" width="10.85546875" style="3062" customWidth="1"/>
    <col min="13572" max="13572" width="12.28515625" style="3062" customWidth="1"/>
    <col min="13573" max="13573" width="10.85546875" style="3062" customWidth="1"/>
    <col min="13574" max="13574" width="12.28515625" style="3062" customWidth="1"/>
    <col min="13575" max="13575" width="10.85546875" style="3062" customWidth="1"/>
    <col min="13576" max="13576" width="12.28515625" style="3062" customWidth="1"/>
    <col min="13577" max="13577" width="10.85546875" style="3062" customWidth="1"/>
    <col min="13578" max="13578" width="12.140625" style="3062" customWidth="1"/>
    <col min="13579" max="13579" width="10.85546875" style="3062" customWidth="1"/>
    <col min="13580" max="13580" width="12.28515625" style="3062" customWidth="1"/>
    <col min="13581" max="13581" width="10.85546875" style="3062" customWidth="1"/>
    <col min="13582" max="13582" width="12.28515625" style="3062" customWidth="1"/>
    <col min="13583" max="13583" width="10" style="3062" customWidth="1"/>
    <col min="13584" max="13584" width="12.42578125" style="3062" customWidth="1"/>
    <col min="13585" max="13585" width="10.7109375" style="3062" customWidth="1"/>
    <col min="13586" max="13586" width="12.28515625" style="3062" customWidth="1"/>
    <col min="13587" max="13587" width="10.85546875" style="3062" customWidth="1"/>
    <col min="13588" max="13588" width="12.140625" style="3062" customWidth="1"/>
    <col min="13589" max="13589" width="9.28515625" style="3062" customWidth="1"/>
    <col min="13590" max="13590" width="11.42578125" style="3062" customWidth="1"/>
    <col min="13591" max="13591" width="9.140625" style="3062"/>
    <col min="13592" max="13592" width="10.7109375" style="3062" customWidth="1"/>
    <col min="13593" max="13824" width="9.140625" style="3062"/>
    <col min="13825" max="13825" width="14.140625" style="3062" customWidth="1"/>
    <col min="13826" max="13827" width="10.85546875" style="3062" customWidth="1"/>
    <col min="13828" max="13828" width="12.28515625" style="3062" customWidth="1"/>
    <col min="13829" max="13829" width="10.85546875" style="3062" customWidth="1"/>
    <col min="13830" max="13830" width="12.28515625" style="3062" customWidth="1"/>
    <col min="13831" max="13831" width="10.85546875" style="3062" customWidth="1"/>
    <col min="13832" max="13832" width="12.28515625" style="3062" customWidth="1"/>
    <col min="13833" max="13833" width="10.85546875" style="3062" customWidth="1"/>
    <col min="13834" max="13834" width="12.140625" style="3062" customWidth="1"/>
    <col min="13835" max="13835" width="10.85546875" style="3062" customWidth="1"/>
    <col min="13836" max="13836" width="12.28515625" style="3062" customWidth="1"/>
    <col min="13837" max="13837" width="10.85546875" style="3062" customWidth="1"/>
    <col min="13838" max="13838" width="12.28515625" style="3062" customWidth="1"/>
    <col min="13839" max="13839" width="10" style="3062" customWidth="1"/>
    <col min="13840" max="13840" width="12.42578125" style="3062" customWidth="1"/>
    <col min="13841" max="13841" width="10.7109375" style="3062" customWidth="1"/>
    <col min="13842" max="13842" width="12.28515625" style="3062" customWidth="1"/>
    <col min="13843" max="13843" width="10.85546875" style="3062" customWidth="1"/>
    <col min="13844" max="13844" width="12.140625" style="3062" customWidth="1"/>
    <col min="13845" max="13845" width="9.28515625" style="3062" customWidth="1"/>
    <col min="13846" max="13846" width="11.42578125" style="3062" customWidth="1"/>
    <col min="13847" max="13847" width="9.140625" style="3062"/>
    <col min="13848" max="13848" width="10.7109375" style="3062" customWidth="1"/>
    <col min="13849" max="14080" width="9.140625" style="3062"/>
    <col min="14081" max="14081" width="14.140625" style="3062" customWidth="1"/>
    <col min="14082" max="14083" width="10.85546875" style="3062" customWidth="1"/>
    <col min="14084" max="14084" width="12.28515625" style="3062" customWidth="1"/>
    <col min="14085" max="14085" width="10.85546875" style="3062" customWidth="1"/>
    <col min="14086" max="14086" width="12.28515625" style="3062" customWidth="1"/>
    <col min="14087" max="14087" width="10.85546875" style="3062" customWidth="1"/>
    <col min="14088" max="14088" width="12.28515625" style="3062" customWidth="1"/>
    <col min="14089" max="14089" width="10.85546875" style="3062" customWidth="1"/>
    <col min="14090" max="14090" width="12.140625" style="3062" customWidth="1"/>
    <col min="14091" max="14091" width="10.85546875" style="3062" customWidth="1"/>
    <col min="14092" max="14092" width="12.28515625" style="3062" customWidth="1"/>
    <col min="14093" max="14093" width="10.85546875" style="3062" customWidth="1"/>
    <col min="14094" max="14094" width="12.28515625" style="3062" customWidth="1"/>
    <col min="14095" max="14095" width="10" style="3062" customWidth="1"/>
    <col min="14096" max="14096" width="12.42578125" style="3062" customWidth="1"/>
    <col min="14097" max="14097" width="10.7109375" style="3062" customWidth="1"/>
    <col min="14098" max="14098" width="12.28515625" style="3062" customWidth="1"/>
    <col min="14099" max="14099" width="10.85546875" style="3062" customWidth="1"/>
    <col min="14100" max="14100" width="12.140625" style="3062" customWidth="1"/>
    <col min="14101" max="14101" width="9.28515625" style="3062" customWidth="1"/>
    <col min="14102" max="14102" width="11.42578125" style="3062" customWidth="1"/>
    <col min="14103" max="14103" width="9.140625" style="3062"/>
    <col min="14104" max="14104" width="10.7109375" style="3062" customWidth="1"/>
    <col min="14105" max="14336" width="9.140625" style="3062"/>
    <col min="14337" max="14337" width="14.140625" style="3062" customWidth="1"/>
    <col min="14338" max="14339" width="10.85546875" style="3062" customWidth="1"/>
    <col min="14340" max="14340" width="12.28515625" style="3062" customWidth="1"/>
    <col min="14341" max="14341" width="10.85546875" style="3062" customWidth="1"/>
    <col min="14342" max="14342" width="12.28515625" style="3062" customWidth="1"/>
    <col min="14343" max="14343" width="10.85546875" style="3062" customWidth="1"/>
    <col min="14344" max="14344" width="12.28515625" style="3062" customWidth="1"/>
    <col min="14345" max="14345" width="10.85546875" style="3062" customWidth="1"/>
    <col min="14346" max="14346" width="12.140625" style="3062" customWidth="1"/>
    <col min="14347" max="14347" width="10.85546875" style="3062" customWidth="1"/>
    <col min="14348" max="14348" width="12.28515625" style="3062" customWidth="1"/>
    <col min="14349" max="14349" width="10.85546875" style="3062" customWidth="1"/>
    <col min="14350" max="14350" width="12.28515625" style="3062" customWidth="1"/>
    <col min="14351" max="14351" width="10" style="3062" customWidth="1"/>
    <col min="14352" max="14352" width="12.42578125" style="3062" customWidth="1"/>
    <col min="14353" max="14353" width="10.7109375" style="3062" customWidth="1"/>
    <col min="14354" max="14354" width="12.28515625" style="3062" customWidth="1"/>
    <col min="14355" max="14355" width="10.85546875" style="3062" customWidth="1"/>
    <col min="14356" max="14356" width="12.140625" style="3062" customWidth="1"/>
    <col min="14357" max="14357" width="9.28515625" style="3062" customWidth="1"/>
    <col min="14358" max="14358" width="11.42578125" style="3062" customWidth="1"/>
    <col min="14359" max="14359" width="9.140625" style="3062"/>
    <col min="14360" max="14360" width="10.7109375" style="3062" customWidth="1"/>
    <col min="14361" max="14592" width="9.140625" style="3062"/>
    <col min="14593" max="14593" width="14.140625" style="3062" customWidth="1"/>
    <col min="14594" max="14595" width="10.85546875" style="3062" customWidth="1"/>
    <col min="14596" max="14596" width="12.28515625" style="3062" customWidth="1"/>
    <col min="14597" max="14597" width="10.85546875" style="3062" customWidth="1"/>
    <col min="14598" max="14598" width="12.28515625" style="3062" customWidth="1"/>
    <col min="14599" max="14599" width="10.85546875" style="3062" customWidth="1"/>
    <col min="14600" max="14600" width="12.28515625" style="3062" customWidth="1"/>
    <col min="14601" max="14601" width="10.85546875" style="3062" customWidth="1"/>
    <col min="14602" max="14602" width="12.140625" style="3062" customWidth="1"/>
    <col min="14603" max="14603" width="10.85546875" style="3062" customWidth="1"/>
    <col min="14604" max="14604" width="12.28515625" style="3062" customWidth="1"/>
    <col min="14605" max="14605" width="10.85546875" style="3062" customWidth="1"/>
    <col min="14606" max="14606" width="12.28515625" style="3062" customWidth="1"/>
    <col min="14607" max="14607" width="10" style="3062" customWidth="1"/>
    <col min="14608" max="14608" width="12.42578125" style="3062" customWidth="1"/>
    <col min="14609" max="14609" width="10.7109375" style="3062" customWidth="1"/>
    <col min="14610" max="14610" width="12.28515625" style="3062" customWidth="1"/>
    <col min="14611" max="14611" width="10.85546875" style="3062" customWidth="1"/>
    <col min="14612" max="14612" width="12.140625" style="3062" customWidth="1"/>
    <col min="14613" max="14613" width="9.28515625" style="3062" customWidth="1"/>
    <col min="14614" max="14614" width="11.42578125" style="3062" customWidth="1"/>
    <col min="14615" max="14615" width="9.140625" style="3062"/>
    <col min="14616" max="14616" width="10.7109375" style="3062" customWidth="1"/>
    <col min="14617" max="14848" width="9.140625" style="3062"/>
    <col min="14849" max="14849" width="14.140625" style="3062" customWidth="1"/>
    <col min="14850" max="14851" width="10.85546875" style="3062" customWidth="1"/>
    <col min="14852" max="14852" width="12.28515625" style="3062" customWidth="1"/>
    <col min="14853" max="14853" width="10.85546875" style="3062" customWidth="1"/>
    <col min="14854" max="14854" width="12.28515625" style="3062" customWidth="1"/>
    <col min="14855" max="14855" width="10.85546875" style="3062" customWidth="1"/>
    <col min="14856" max="14856" width="12.28515625" style="3062" customWidth="1"/>
    <col min="14857" max="14857" width="10.85546875" style="3062" customWidth="1"/>
    <col min="14858" max="14858" width="12.140625" style="3062" customWidth="1"/>
    <col min="14859" max="14859" width="10.85546875" style="3062" customWidth="1"/>
    <col min="14860" max="14860" width="12.28515625" style="3062" customWidth="1"/>
    <col min="14861" max="14861" width="10.85546875" style="3062" customWidth="1"/>
    <col min="14862" max="14862" width="12.28515625" style="3062" customWidth="1"/>
    <col min="14863" max="14863" width="10" style="3062" customWidth="1"/>
    <col min="14864" max="14864" width="12.42578125" style="3062" customWidth="1"/>
    <col min="14865" max="14865" width="10.7109375" style="3062" customWidth="1"/>
    <col min="14866" max="14866" width="12.28515625" style="3062" customWidth="1"/>
    <col min="14867" max="14867" width="10.85546875" style="3062" customWidth="1"/>
    <col min="14868" max="14868" width="12.140625" style="3062" customWidth="1"/>
    <col min="14869" max="14869" width="9.28515625" style="3062" customWidth="1"/>
    <col min="14870" max="14870" width="11.42578125" style="3062" customWidth="1"/>
    <col min="14871" max="14871" width="9.140625" style="3062"/>
    <col min="14872" max="14872" width="10.7109375" style="3062" customWidth="1"/>
    <col min="14873" max="15104" width="9.140625" style="3062"/>
    <col min="15105" max="15105" width="14.140625" style="3062" customWidth="1"/>
    <col min="15106" max="15107" width="10.85546875" style="3062" customWidth="1"/>
    <col min="15108" max="15108" width="12.28515625" style="3062" customWidth="1"/>
    <col min="15109" max="15109" width="10.85546875" style="3062" customWidth="1"/>
    <col min="15110" max="15110" width="12.28515625" style="3062" customWidth="1"/>
    <col min="15111" max="15111" width="10.85546875" style="3062" customWidth="1"/>
    <col min="15112" max="15112" width="12.28515625" style="3062" customWidth="1"/>
    <col min="15113" max="15113" width="10.85546875" style="3062" customWidth="1"/>
    <col min="15114" max="15114" width="12.140625" style="3062" customWidth="1"/>
    <col min="15115" max="15115" width="10.85546875" style="3062" customWidth="1"/>
    <col min="15116" max="15116" width="12.28515625" style="3062" customWidth="1"/>
    <col min="15117" max="15117" width="10.85546875" style="3062" customWidth="1"/>
    <col min="15118" max="15118" width="12.28515625" style="3062" customWidth="1"/>
    <col min="15119" max="15119" width="10" style="3062" customWidth="1"/>
    <col min="15120" max="15120" width="12.42578125" style="3062" customWidth="1"/>
    <col min="15121" max="15121" width="10.7109375" style="3062" customWidth="1"/>
    <col min="15122" max="15122" width="12.28515625" style="3062" customWidth="1"/>
    <col min="15123" max="15123" width="10.85546875" style="3062" customWidth="1"/>
    <col min="15124" max="15124" width="12.140625" style="3062" customWidth="1"/>
    <col min="15125" max="15125" width="9.28515625" style="3062" customWidth="1"/>
    <col min="15126" max="15126" width="11.42578125" style="3062" customWidth="1"/>
    <col min="15127" max="15127" width="9.140625" style="3062"/>
    <col min="15128" max="15128" width="10.7109375" style="3062" customWidth="1"/>
    <col min="15129" max="15360" width="9.140625" style="3062"/>
    <col min="15361" max="15361" width="14.140625" style="3062" customWidth="1"/>
    <col min="15362" max="15363" width="10.85546875" style="3062" customWidth="1"/>
    <col min="15364" max="15364" width="12.28515625" style="3062" customWidth="1"/>
    <col min="15365" max="15365" width="10.85546875" style="3062" customWidth="1"/>
    <col min="15366" max="15366" width="12.28515625" style="3062" customWidth="1"/>
    <col min="15367" max="15367" width="10.85546875" style="3062" customWidth="1"/>
    <col min="15368" max="15368" width="12.28515625" style="3062" customWidth="1"/>
    <col min="15369" max="15369" width="10.85546875" style="3062" customWidth="1"/>
    <col min="15370" max="15370" width="12.140625" style="3062" customWidth="1"/>
    <col min="15371" max="15371" width="10.85546875" style="3062" customWidth="1"/>
    <col min="15372" max="15372" width="12.28515625" style="3062" customWidth="1"/>
    <col min="15373" max="15373" width="10.85546875" style="3062" customWidth="1"/>
    <col min="15374" max="15374" width="12.28515625" style="3062" customWidth="1"/>
    <col min="15375" max="15375" width="10" style="3062" customWidth="1"/>
    <col min="15376" max="15376" width="12.42578125" style="3062" customWidth="1"/>
    <col min="15377" max="15377" width="10.7109375" style="3062" customWidth="1"/>
    <col min="15378" max="15378" width="12.28515625" style="3062" customWidth="1"/>
    <col min="15379" max="15379" width="10.85546875" style="3062" customWidth="1"/>
    <col min="15380" max="15380" width="12.140625" style="3062" customWidth="1"/>
    <col min="15381" max="15381" width="9.28515625" style="3062" customWidth="1"/>
    <col min="15382" max="15382" width="11.42578125" style="3062" customWidth="1"/>
    <col min="15383" max="15383" width="9.140625" style="3062"/>
    <col min="15384" max="15384" width="10.7109375" style="3062" customWidth="1"/>
    <col min="15385" max="15616" width="9.140625" style="3062"/>
    <col min="15617" max="15617" width="14.140625" style="3062" customWidth="1"/>
    <col min="15618" max="15619" width="10.85546875" style="3062" customWidth="1"/>
    <col min="15620" max="15620" width="12.28515625" style="3062" customWidth="1"/>
    <col min="15621" max="15621" width="10.85546875" style="3062" customWidth="1"/>
    <col min="15622" max="15622" width="12.28515625" style="3062" customWidth="1"/>
    <col min="15623" max="15623" width="10.85546875" style="3062" customWidth="1"/>
    <col min="15624" max="15624" width="12.28515625" style="3062" customWidth="1"/>
    <col min="15625" max="15625" width="10.85546875" style="3062" customWidth="1"/>
    <col min="15626" max="15626" width="12.140625" style="3062" customWidth="1"/>
    <col min="15627" max="15627" width="10.85546875" style="3062" customWidth="1"/>
    <col min="15628" max="15628" width="12.28515625" style="3062" customWidth="1"/>
    <col min="15629" max="15629" width="10.85546875" style="3062" customWidth="1"/>
    <col min="15630" max="15630" width="12.28515625" style="3062" customWidth="1"/>
    <col min="15631" max="15631" width="10" style="3062" customWidth="1"/>
    <col min="15632" max="15632" width="12.42578125" style="3062" customWidth="1"/>
    <col min="15633" max="15633" width="10.7109375" style="3062" customWidth="1"/>
    <col min="15634" max="15634" width="12.28515625" style="3062" customWidth="1"/>
    <col min="15635" max="15635" width="10.85546875" style="3062" customWidth="1"/>
    <col min="15636" max="15636" width="12.140625" style="3062" customWidth="1"/>
    <col min="15637" max="15637" width="9.28515625" style="3062" customWidth="1"/>
    <col min="15638" max="15638" width="11.42578125" style="3062" customWidth="1"/>
    <col min="15639" max="15639" width="9.140625" style="3062"/>
    <col min="15640" max="15640" width="10.7109375" style="3062" customWidth="1"/>
    <col min="15641" max="15872" width="9.140625" style="3062"/>
    <col min="15873" max="15873" width="14.140625" style="3062" customWidth="1"/>
    <col min="15874" max="15875" width="10.85546875" style="3062" customWidth="1"/>
    <col min="15876" max="15876" width="12.28515625" style="3062" customWidth="1"/>
    <col min="15877" max="15877" width="10.85546875" style="3062" customWidth="1"/>
    <col min="15878" max="15878" width="12.28515625" style="3062" customWidth="1"/>
    <col min="15879" max="15879" width="10.85546875" style="3062" customWidth="1"/>
    <col min="15880" max="15880" width="12.28515625" style="3062" customWidth="1"/>
    <col min="15881" max="15881" width="10.85546875" style="3062" customWidth="1"/>
    <col min="15882" max="15882" width="12.140625" style="3062" customWidth="1"/>
    <col min="15883" max="15883" width="10.85546875" style="3062" customWidth="1"/>
    <col min="15884" max="15884" width="12.28515625" style="3062" customWidth="1"/>
    <col min="15885" max="15885" width="10.85546875" style="3062" customWidth="1"/>
    <col min="15886" max="15886" width="12.28515625" style="3062" customWidth="1"/>
    <col min="15887" max="15887" width="10" style="3062" customWidth="1"/>
    <col min="15888" max="15888" width="12.42578125" style="3062" customWidth="1"/>
    <col min="15889" max="15889" width="10.7109375" style="3062" customWidth="1"/>
    <col min="15890" max="15890" width="12.28515625" style="3062" customWidth="1"/>
    <col min="15891" max="15891" width="10.85546875" style="3062" customWidth="1"/>
    <col min="15892" max="15892" width="12.140625" style="3062" customWidth="1"/>
    <col min="15893" max="15893" width="9.28515625" style="3062" customWidth="1"/>
    <col min="15894" max="15894" width="11.42578125" style="3062" customWidth="1"/>
    <col min="15895" max="15895" width="9.140625" style="3062"/>
    <col min="15896" max="15896" width="10.7109375" style="3062" customWidth="1"/>
    <col min="15897" max="16128" width="9.140625" style="3062"/>
    <col min="16129" max="16129" width="14.140625" style="3062" customWidth="1"/>
    <col min="16130" max="16131" width="10.85546875" style="3062" customWidth="1"/>
    <col min="16132" max="16132" width="12.28515625" style="3062" customWidth="1"/>
    <col min="16133" max="16133" width="10.85546875" style="3062" customWidth="1"/>
    <col min="16134" max="16134" width="12.28515625" style="3062" customWidth="1"/>
    <col min="16135" max="16135" width="10.85546875" style="3062" customWidth="1"/>
    <col min="16136" max="16136" width="12.28515625" style="3062" customWidth="1"/>
    <col min="16137" max="16137" width="10.85546875" style="3062" customWidth="1"/>
    <col min="16138" max="16138" width="12.140625" style="3062" customWidth="1"/>
    <col min="16139" max="16139" width="10.85546875" style="3062" customWidth="1"/>
    <col min="16140" max="16140" width="12.28515625" style="3062" customWidth="1"/>
    <col min="16141" max="16141" width="10.85546875" style="3062" customWidth="1"/>
    <col min="16142" max="16142" width="12.28515625" style="3062" customWidth="1"/>
    <col min="16143" max="16143" width="10" style="3062" customWidth="1"/>
    <col min="16144" max="16144" width="12.42578125" style="3062" customWidth="1"/>
    <col min="16145" max="16145" width="10.7109375" style="3062" customWidth="1"/>
    <col min="16146" max="16146" width="12.28515625" style="3062" customWidth="1"/>
    <col min="16147" max="16147" width="10.85546875" style="3062" customWidth="1"/>
    <col min="16148" max="16148" width="12.140625" style="3062" customWidth="1"/>
    <col min="16149" max="16149" width="9.28515625" style="3062" customWidth="1"/>
    <col min="16150" max="16150" width="11.42578125" style="3062" customWidth="1"/>
    <col min="16151" max="16151" width="9.140625" style="3062"/>
    <col min="16152" max="16152" width="10.7109375" style="3062" customWidth="1"/>
    <col min="16153" max="16384" width="9.140625" style="3062"/>
  </cols>
  <sheetData>
    <row r="1" spans="1:24" s="4643" customFormat="1" ht="15.75" customHeight="1" thickBot="1">
      <c r="A1" s="4642" t="s">
        <v>0</v>
      </c>
      <c r="B1" s="4939"/>
      <c r="C1" s="4939"/>
      <c r="D1" s="4939"/>
      <c r="E1" s="4939"/>
      <c r="F1" s="4939"/>
      <c r="G1" s="4939"/>
      <c r="H1" s="4939"/>
      <c r="I1" s="4939"/>
      <c r="J1" s="4939"/>
      <c r="K1" s="4939"/>
      <c r="L1" s="4939"/>
      <c r="M1" s="4939"/>
      <c r="O1" s="4939"/>
      <c r="Q1" s="4939"/>
      <c r="S1" s="4939"/>
      <c r="U1" s="4939"/>
      <c r="X1" s="4940" t="s">
        <v>1</v>
      </c>
    </row>
    <row r="2" spans="1:24" ht="24.75" customHeight="1" thickTop="1">
      <c r="A2" s="7965" t="s">
        <v>4356</v>
      </c>
      <c r="B2" s="7966"/>
      <c r="C2" s="7966"/>
      <c r="D2" s="7966"/>
      <c r="E2" s="7966"/>
      <c r="F2" s="7966"/>
      <c r="G2" s="7966"/>
      <c r="H2" s="7966"/>
      <c r="I2" s="7966"/>
      <c r="J2" s="7966"/>
      <c r="K2" s="7966"/>
      <c r="L2" s="7966"/>
      <c r="M2" s="7966"/>
      <c r="N2" s="7966"/>
      <c r="O2" s="7966"/>
      <c r="P2" s="7966"/>
      <c r="Q2" s="7966"/>
      <c r="R2" s="7966"/>
      <c r="S2" s="7966"/>
      <c r="T2" s="7966"/>
      <c r="U2" s="7966"/>
      <c r="V2" s="7966"/>
      <c r="W2" s="7966"/>
      <c r="X2" s="7967"/>
    </row>
    <row r="3" spans="1:24" ht="34.5" customHeight="1" thickBot="1">
      <c r="A3" s="7958" t="s">
        <v>4337</v>
      </c>
      <c r="B3" s="7959"/>
      <c r="C3" s="7959"/>
      <c r="D3" s="7959"/>
      <c r="E3" s="7959"/>
      <c r="F3" s="7959"/>
      <c r="G3" s="7959"/>
      <c r="H3" s="7959"/>
      <c r="I3" s="7959"/>
      <c r="J3" s="7959"/>
      <c r="K3" s="7959"/>
      <c r="L3" s="7959"/>
      <c r="M3" s="7959"/>
      <c r="N3" s="7959"/>
      <c r="O3" s="7959"/>
      <c r="P3" s="7959"/>
      <c r="Q3" s="7959"/>
      <c r="R3" s="7959"/>
      <c r="S3" s="7959"/>
      <c r="T3" s="7959"/>
      <c r="U3" s="7959"/>
      <c r="V3" s="7959"/>
      <c r="W3" s="7959"/>
      <c r="X3" s="7960"/>
    </row>
    <row r="4" spans="1:24" ht="32.25" customHeight="1" thickBot="1">
      <c r="A4" s="7441" t="s">
        <v>2132</v>
      </c>
      <c r="B4" s="7969" t="s">
        <v>12</v>
      </c>
      <c r="C4" s="7970"/>
      <c r="D4" s="7970"/>
      <c r="E4" s="7970"/>
      <c r="F4" s="7970"/>
      <c r="G4" s="7970"/>
      <c r="H4" s="7970"/>
      <c r="I4" s="7970"/>
      <c r="J4" s="7970"/>
      <c r="K4" s="7970"/>
      <c r="L4" s="7970"/>
      <c r="M4" s="7970"/>
      <c r="N4" s="7970"/>
      <c r="O4" s="7970"/>
      <c r="P4" s="7970"/>
      <c r="Q4" s="7970"/>
      <c r="R4" s="7970"/>
      <c r="S4" s="7970"/>
      <c r="T4" s="7970"/>
      <c r="U4" s="7970"/>
      <c r="V4" s="7970"/>
      <c r="W4" s="7970"/>
      <c r="X4" s="7971"/>
    </row>
    <row r="5" spans="1:24" ht="93" customHeight="1" thickBot="1">
      <c r="A5" s="7441"/>
      <c r="B5" s="4941">
        <v>2002</v>
      </c>
      <c r="C5" s="4942">
        <v>2003</v>
      </c>
      <c r="D5" s="4943" t="s">
        <v>4400</v>
      </c>
      <c r="E5" s="4941">
        <v>2004</v>
      </c>
      <c r="F5" s="4943" t="s">
        <v>4401</v>
      </c>
      <c r="G5" s="4941">
        <v>2005</v>
      </c>
      <c r="H5" s="4943" t="s">
        <v>4402</v>
      </c>
      <c r="I5" s="4941">
        <v>2006</v>
      </c>
      <c r="J5" s="4943" t="s">
        <v>4403</v>
      </c>
      <c r="K5" s="4941">
        <v>2007</v>
      </c>
      <c r="L5" s="4943" t="s">
        <v>4404</v>
      </c>
      <c r="M5" s="4941">
        <v>2008</v>
      </c>
      <c r="N5" s="4944" t="s">
        <v>4405</v>
      </c>
      <c r="O5" s="4941">
        <v>2009</v>
      </c>
      <c r="P5" s="4944" t="s">
        <v>5420</v>
      </c>
      <c r="Q5" s="4356">
        <v>2010</v>
      </c>
      <c r="R5" s="4946" t="s">
        <v>5421</v>
      </c>
      <c r="S5" s="4356">
        <v>2011</v>
      </c>
      <c r="T5" s="4975" t="s">
        <v>5422</v>
      </c>
      <c r="U5" s="4356">
        <v>2012</v>
      </c>
      <c r="V5" s="4946" t="s">
        <v>5423</v>
      </c>
      <c r="W5" s="4356">
        <v>2013</v>
      </c>
      <c r="X5" s="4947" t="s">
        <v>5424</v>
      </c>
    </row>
    <row r="6" spans="1:24" ht="35.1" customHeight="1">
      <c r="A6" s="4948" t="s">
        <v>2538</v>
      </c>
      <c r="B6" s="4953">
        <v>5981</v>
      </c>
      <c r="C6" s="4950">
        <v>6192</v>
      </c>
      <c r="D6" s="4951">
        <f>(C6-B6)/B6*100</f>
        <v>3.5278381541548236</v>
      </c>
      <c r="E6" s="4953">
        <v>6383</v>
      </c>
      <c r="F6" s="4952">
        <f>(E6-C6)/C6*100</f>
        <v>3.0846253229974163</v>
      </c>
      <c r="G6" s="4953">
        <v>6670</v>
      </c>
      <c r="H6" s="4954">
        <f>(G6-E6)/E6*100</f>
        <v>4.4963183456055145</v>
      </c>
      <c r="I6" s="4953">
        <v>6496</v>
      </c>
      <c r="J6" s="4954">
        <f>(I6-G6)/G6*100</f>
        <v>-2.6086956521739131</v>
      </c>
      <c r="K6" s="4953">
        <v>6840</v>
      </c>
      <c r="L6" s="4954">
        <f>(K6-I6)/I6*100</f>
        <v>5.2955665024630543</v>
      </c>
      <c r="M6" s="4953">
        <v>7315</v>
      </c>
      <c r="N6" s="4954">
        <f>(M6-K6)/K6*100</f>
        <v>6.9444444444444446</v>
      </c>
      <c r="O6" s="4953">
        <v>7469</v>
      </c>
      <c r="P6" s="4954">
        <f>(O6-M6)/M6*100</f>
        <v>2.1052631578947367</v>
      </c>
      <c r="Q6" s="4949">
        <v>7581</v>
      </c>
      <c r="R6" s="4756">
        <f t="shared" ref="R6:R18" si="0">(Q6-O6)/O6*100</f>
        <v>1.499531396438613</v>
      </c>
      <c r="S6" s="4949">
        <v>7938</v>
      </c>
      <c r="T6" s="4756">
        <f t="shared" ref="T6:T18" si="1">(S6-Q6)/Q6*100</f>
        <v>4.7091412742382275</v>
      </c>
      <c r="U6" s="4949">
        <v>8131</v>
      </c>
      <c r="V6" s="4756">
        <f>(U6-S6)/S6*100</f>
        <v>2.4313429075333839</v>
      </c>
      <c r="W6" s="4949">
        <v>8218</v>
      </c>
      <c r="X6" s="4922">
        <f>(W6-U6)/U6*100</f>
        <v>1.0699790923625629</v>
      </c>
    </row>
    <row r="7" spans="1:24" ht="35.1" customHeight="1">
      <c r="A7" s="4955" t="s">
        <v>2539</v>
      </c>
      <c r="B7" s="4960">
        <v>5998</v>
      </c>
      <c r="C7" s="4957">
        <v>6192</v>
      </c>
      <c r="D7" s="4958">
        <f t="shared" ref="D7:D18" si="2">(C7-B7)/B7*100</f>
        <v>3.2344114704901639</v>
      </c>
      <c r="E7" s="4960">
        <v>6385</v>
      </c>
      <c r="F7" s="4959">
        <f t="shared" ref="F7:F18" si="3">(E7-C7)/C7*100</f>
        <v>3.1169250645994833</v>
      </c>
      <c r="G7" s="4960">
        <v>6640</v>
      </c>
      <c r="H7" s="4961">
        <f t="shared" ref="H7:H18" si="4">(G7-E7)/E7*100</f>
        <v>3.9937353171495693</v>
      </c>
      <c r="I7" s="4960">
        <v>6524</v>
      </c>
      <c r="J7" s="4961">
        <f t="shared" ref="J7:J18" si="5">(I7-G7)/G7*100</f>
        <v>-1.7469879518072291</v>
      </c>
      <c r="K7" s="4960">
        <v>6898</v>
      </c>
      <c r="L7" s="4961">
        <f t="shared" ref="L7:L18" si="6">(K7-I7)/I7*100</f>
        <v>5.732679337829552</v>
      </c>
      <c r="M7" s="4960">
        <v>7363</v>
      </c>
      <c r="N7" s="4961">
        <f t="shared" ref="N7:N18" si="7">(M7-K7)/K7*100</f>
        <v>6.7410843722818203</v>
      </c>
      <c r="O7" s="4960">
        <v>7495</v>
      </c>
      <c r="P7" s="4961">
        <f>(O7-M7)/M7*100</f>
        <v>1.7927475213907376</v>
      </c>
      <c r="Q7" s="4956">
        <v>7545</v>
      </c>
      <c r="R7" s="4717">
        <f t="shared" si="0"/>
        <v>0.66711140760507004</v>
      </c>
      <c r="S7" s="4956">
        <v>7966</v>
      </c>
      <c r="T7" s="4717">
        <f t="shared" si="1"/>
        <v>5.5798542080848241</v>
      </c>
      <c r="U7" s="4956">
        <v>8135</v>
      </c>
      <c r="V7" s="4717">
        <f t="shared" ref="V7:V18" si="8">(U7-S7)/S7*100</f>
        <v>2.1215164448907857</v>
      </c>
      <c r="W7" s="4956">
        <v>8235</v>
      </c>
      <c r="X7" s="4917">
        <f t="shared" ref="X7:X18" si="9">(W7-U7)/U7*100</f>
        <v>1.229256299938537</v>
      </c>
    </row>
    <row r="8" spans="1:24" ht="35.1" customHeight="1">
      <c r="A8" s="4955" t="s">
        <v>2540</v>
      </c>
      <c r="B8" s="4960">
        <v>6023</v>
      </c>
      <c r="C8" s="4957">
        <v>6212</v>
      </c>
      <c r="D8" s="4958">
        <f t="shared" si="2"/>
        <v>3.1379711107421548</v>
      </c>
      <c r="E8" s="4960">
        <v>6416</v>
      </c>
      <c r="F8" s="4959">
        <f t="shared" si="3"/>
        <v>3.2839665164198326</v>
      </c>
      <c r="G8" s="4960">
        <v>6624</v>
      </c>
      <c r="H8" s="4961">
        <f t="shared" si="4"/>
        <v>3.2418952618453867</v>
      </c>
      <c r="I8" s="4960">
        <v>6573</v>
      </c>
      <c r="J8" s="4961">
        <f t="shared" si="5"/>
        <v>-0.76992753623188415</v>
      </c>
      <c r="K8" s="4960">
        <v>6941</v>
      </c>
      <c r="L8" s="4961">
        <f t="shared" si="6"/>
        <v>5.5986611897155028</v>
      </c>
      <c r="M8" s="4960">
        <v>7382</v>
      </c>
      <c r="N8" s="4961">
        <f t="shared" si="7"/>
        <v>6.3535513614752919</v>
      </c>
      <c r="O8" s="4960">
        <v>7500</v>
      </c>
      <c r="P8" s="4961">
        <f t="shared" ref="P8:P18" si="10">(O8-M8)/M8*100</f>
        <v>1.5984827959902466</v>
      </c>
      <c r="Q8" s="4956">
        <v>7666</v>
      </c>
      <c r="R8" s="4717">
        <f t="shared" si="0"/>
        <v>2.2133333333333334</v>
      </c>
      <c r="S8" s="4956">
        <v>8001</v>
      </c>
      <c r="T8" s="4717">
        <f t="shared" si="1"/>
        <v>4.3699452126271847</v>
      </c>
      <c r="U8" s="4956">
        <v>8158</v>
      </c>
      <c r="V8" s="4717">
        <f t="shared" si="8"/>
        <v>1.9622547181602299</v>
      </c>
      <c r="W8" s="4956">
        <v>8291</v>
      </c>
      <c r="X8" s="4917">
        <f t="shared" si="9"/>
        <v>1.6303015444962001</v>
      </c>
    </row>
    <row r="9" spans="1:24" ht="35.1" customHeight="1">
      <c r="A9" s="4955" t="s">
        <v>2541</v>
      </c>
      <c r="B9" s="4960">
        <v>6054</v>
      </c>
      <c r="C9" s="4957">
        <v>6226</v>
      </c>
      <c r="D9" s="4958">
        <f t="shared" si="2"/>
        <v>2.8410967955071027</v>
      </c>
      <c r="E9" s="4960">
        <v>6457</v>
      </c>
      <c r="F9" s="4959">
        <f t="shared" si="3"/>
        <v>3.7102473498233217</v>
      </c>
      <c r="G9" s="4960">
        <v>6471</v>
      </c>
      <c r="H9" s="4961">
        <f t="shared" si="4"/>
        <v>0.21681895617159672</v>
      </c>
      <c r="I9" s="4960">
        <v>6598</v>
      </c>
      <c r="J9" s="4961">
        <f t="shared" si="5"/>
        <v>1.9626023798485552</v>
      </c>
      <c r="K9" s="4960">
        <v>7018</v>
      </c>
      <c r="L9" s="4961">
        <f t="shared" si="6"/>
        <v>6.3655653228250983</v>
      </c>
      <c r="M9" s="4960">
        <v>7410</v>
      </c>
      <c r="N9" s="4961">
        <f t="shared" si="7"/>
        <v>5.5856369335993161</v>
      </c>
      <c r="O9" s="4960">
        <v>7520</v>
      </c>
      <c r="P9" s="4961">
        <f t="shared" si="10"/>
        <v>1.4844804318488529</v>
      </c>
      <c r="Q9" s="4956">
        <v>7664</v>
      </c>
      <c r="R9" s="4717">
        <f t="shared" si="0"/>
        <v>1.9148936170212765</v>
      </c>
      <c r="S9" s="4956">
        <v>8020</v>
      </c>
      <c r="T9" s="4717">
        <f t="shared" si="1"/>
        <v>4.6450939457202507</v>
      </c>
      <c r="U9" s="4956">
        <v>8191</v>
      </c>
      <c r="V9" s="4717">
        <f t="shared" si="8"/>
        <v>2.1321695760598502</v>
      </c>
      <c r="W9" s="4956">
        <v>8321</v>
      </c>
      <c r="X9" s="4917">
        <f t="shared" si="9"/>
        <v>1.5871078012452693</v>
      </c>
    </row>
    <row r="10" spans="1:24" ht="35.1" customHeight="1">
      <c r="A10" s="4955" t="s">
        <v>2530</v>
      </c>
      <c r="B10" s="4960">
        <v>6075</v>
      </c>
      <c r="C10" s="4957">
        <v>6236</v>
      </c>
      <c r="D10" s="4958">
        <f t="shared" si="2"/>
        <v>2.6502057613168724</v>
      </c>
      <c r="E10" s="4960">
        <v>6484</v>
      </c>
      <c r="F10" s="4959">
        <f t="shared" si="3"/>
        <v>3.9769082745349587</v>
      </c>
      <c r="G10" s="4960">
        <v>6427</v>
      </c>
      <c r="H10" s="4961">
        <f t="shared" si="4"/>
        <v>-0.87908698334361501</v>
      </c>
      <c r="I10" s="4960">
        <v>6648</v>
      </c>
      <c r="J10" s="4961">
        <f t="shared" si="5"/>
        <v>3.4386183289248482</v>
      </c>
      <c r="K10" s="4960">
        <v>7029</v>
      </c>
      <c r="L10" s="4961">
        <f t="shared" si="6"/>
        <v>5.7310469314079429</v>
      </c>
      <c r="M10" s="4960">
        <v>7432</v>
      </c>
      <c r="N10" s="4961">
        <f t="shared" si="7"/>
        <v>5.7333902404324943</v>
      </c>
      <c r="O10" s="4960">
        <v>7538</v>
      </c>
      <c r="P10" s="4961">
        <f t="shared" si="10"/>
        <v>1.4262648008611409</v>
      </c>
      <c r="Q10" s="4956">
        <v>7681</v>
      </c>
      <c r="R10" s="4717">
        <f t="shared" si="0"/>
        <v>1.897054921729902</v>
      </c>
      <c r="S10" s="4956">
        <v>8028</v>
      </c>
      <c r="T10" s="4717">
        <f t="shared" si="1"/>
        <v>4.5176409321702904</v>
      </c>
      <c r="U10" s="4956">
        <v>8195</v>
      </c>
      <c r="V10" s="4717">
        <f t="shared" si="8"/>
        <v>2.0802192326856006</v>
      </c>
      <c r="W10" s="4956">
        <v>8363</v>
      </c>
      <c r="X10" s="4917">
        <f t="shared" si="9"/>
        <v>2.0500305064063453</v>
      </c>
    </row>
    <row r="11" spans="1:24" ht="35.1" customHeight="1">
      <c r="A11" s="4955" t="s">
        <v>2531</v>
      </c>
      <c r="B11" s="4960">
        <v>6096</v>
      </c>
      <c r="C11" s="4957">
        <v>6237</v>
      </c>
      <c r="D11" s="4958">
        <f t="shared" si="2"/>
        <v>2.3129921259842519</v>
      </c>
      <c r="E11" s="4960">
        <v>6510</v>
      </c>
      <c r="F11" s="4959">
        <f t="shared" si="3"/>
        <v>4.3771043771043772</v>
      </c>
      <c r="G11" s="4960">
        <v>6429</v>
      </c>
      <c r="H11" s="4961">
        <f t="shared" si="4"/>
        <v>-1.2442396313364055</v>
      </c>
      <c r="I11" s="4960">
        <v>6662</v>
      </c>
      <c r="J11" s="4961">
        <f t="shared" si="5"/>
        <v>3.6242028309223828</v>
      </c>
      <c r="K11" s="4960">
        <v>7077</v>
      </c>
      <c r="L11" s="4961">
        <f t="shared" si="6"/>
        <v>6.2293605523866713</v>
      </c>
      <c r="M11" s="4960">
        <v>7466</v>
      </c>
      <c r="N11" s="4961">
        <f t="shared" si="7"/>
        <v>5.4966793839197399</v>
      </c>
      <c r="O11" s="4960">
        <v>7553</v>
      </c>
      <c r="P11" s="4961">
        <f t="shared" si="10"/>
        <v>1.1652826145191535</v>
      </c>
      <c r="Q11" s="4956">
        <v>7695</v>
      </c>
      <c r="R11" s="4717">
        <f t="shared" si="0"/>
        <v>1.8800476631801935</v>
      </c>
      <c r="S11" s="4956">
        <v>8053</v>
      </c>
      <c r="T11" s="4717">
        <f t="shared" si="1"/>
        <v>4.6523716699155298</v>
      </c>
      <c r="U11" s="4956">
        <v>8223</v>
      </c>
      <c r="V11" s="4717">
        <f t="shared" si="8"/>
        <v>2.111014528747051</v>
      </c>
      <c r="W11" s="4956">
        <v>8355</v>
      </c>
      <c r="X11" s="4917">
        <f t="shared" si="9"/>
        <v>1.6052535570959505</v>
      </c>
    </row>
    <row r="12" spans="1:24" ht="35.1" customHeight="1">
      <c r="A12" s="4955" t="s">
        <v>2532</v>
      </c>
      <c r="B12" s="4960">
        <v>6119</v>
      </c>
      <c r="C12" s="4957">
        <v>6251</v>
      </c>
      <c r="D12" s="4958">
        <f t="shared" si="2"/>
        <v>2.1572152312469357</v>
      </c>
      <c r="E12" s="4960">
        <v>6530</v>
      </c>
      <c r="F12" s="4959">
        <f t="shared" si="3"/>
        <v>4.4632858742601185</v>
      </c>
      <c r="G12" s="4960">
        <v>6431</v>
      </c>
      <c r="H12" s="4961">
        <f t="shared" si="4"/>
        <v>-1.5160796324655437</v>
      </c>
      <c r="I12" s="4960">
        <v>6717</v>
      </c>
      <c r="J12" s="4961">
        <f t="shared" si="5"/>
        <v>4.4472088322189389</v>
      </c>
      <c r="K12" s="4960">
        <v>7103</v>
      </c>
      <c r="L12" s="4961">
        <f t="shared" si="6"/>
        <v>5.7466130713115975</v>
      </c>
      <c r="M12" s="4960">
        <v>7469</v>
      </c>
      <c r="N12" s="4961">
        <f t="shared" si="7"/>
        <v>5.1527523581585246</v>
      </c>
      <c r="O12" s="4960">
        <v>7573</v>
      </c>
      <c r="P12" s="4961">
        <f t="shared" si="10"/>
        <v>1.392422010978712</v>
      </c>
      <c r="Q12" s="4956">
        <v>7711</v>
      </c>
      <c r="R12" s="4717">
        <f t="shared" si="0"/>
        <v>1.8222633038425986</v>
      </c>
      <c r="S12" s="4956">
        <v>8079</v>
      </c>
      <c r="T12" s="4717">
        <f t="shared" si="1"/>
        <v>4.7724030605628327</v>
      </c>
      <c r="U12" s="4956">
        <v>8232</v>
      </c>
      <c r="V12" s="4717">
        <f t="shared" si="8"/>
        <v>1.8937987374675083</v>
      </c>
      <c r="W12" s="4956">
        <v>8369</v>
      </c>
      <c r="X12" s="4917">
        <f t="shared" si="9"/>
        <v>1.6642371234207969</v>
      </c>
    </row>
    <row r="13" spans="1:24" ht="35.1" customHeight="1">
      <c r="A13" s="4955" t="s">
        <v>2533</v>
      </c>
      <c r="B13" s="4960">
        <v>6129</v>
      </c>
      <c r="C13" s="4957">
        <v>6267</v>
      </c>
      <c r="D13" s="4958">
        <f t="shared" si="2"/>
        <v>2.2515907978463043</v>
      </c>
      <c r="E13" s="4960">
        <v>6551</v>
      </c>
      <c r="F13" s="4959">
        <f t="shared" si="3"/>
        <v>4.5316738471357905</v>
      </c>
      <c r="G13" s="4960">
        <v>6437</v>
      </c>
      <c r="H13" s="4961">
        <f t="shared" si="4"/>
        <v>-1.740192337047779</v>
      </c>
      <c r="I13" s="4960">
        <v>6730</v>
      </c>
      <c r="J13" s="4961">
        <f t="shared" si="5"/>
        <v>4.5518098493086843</v>
      </c>
      <c r="K13" s="4960">
        <v>7140</v>
      </c>
      <c r="L13" s="4961">
        <f t="shared" si="6"/>
        <v>6.092124814264487</v>
      </c>
      <c r="M13" s="4960">
        <v>7463</v>
      </c>
      <c r="N13" s="4961">
        <f t="shared" si="7"/>
        <v>4.5238095238095237</v>
      </c>
      <c r="O13" s="4960">
        <v>7570</v>
      </c>
      <c r="P13" s="4961">
        <f t="shared" si="10"/>
        <v>1.433739782929117</v>
      </c>
      <c r="Q13" s="4932">
        <v>7769</v>
      </c>
      <c r="R13" s="4717">
        <f t="shared" si="0"/>
        <v>2.6287978863936594</v>
      </c>
      <c r="S13" s="4956">
        <v>8073</v>
      </c>
      <c r="T13" s="4717">
        <f t="shared" si="1"/>
        <v>3.9129875144806281</v>
      </c>
      <c r="U13" s="4956">
        <v>8230</v>
      </c>
      <c r="V13" s="4717">
        <f t="shared" si="8"/>
        <v>1.9447541186671622</v>
      </c>
      <c r="W13" s="4956">
        <v>8393</v>
      </c>
      <c r="X13" s="4917">
        <f t="shared" si="9"/>
        <v>1.9805589307411906</v>
      </c>
    </row>
    <row r="14" spans="1:24" ht="35.1" customHeight="1">
      <c r="A14" s="4955" t="s">
        <v>2534</v>
      </c>
      <c r="B14" s="4960">
        <v>6140</v>
      </c>
      <c r="C14" s="4957">
        <v>6284</v>
      </c>
      <c r="D14" s="4958">
        <f t="shared" si="2"/>
        <v>2.3452768729641695</v>
      </c>
      <c r="E14" s="4960">
        <v>6579</v>
      </c>
      <c r="F14" s="4959">
        <f t="shared" si="3"/>
        <v>4.6944621260343729</v>
      </c>
      <c r="G14" s="4960">
        <v>6445</v>
      </c>
      <c r="H14" s="4961">
        <f t="shared" si="4"/>
        <v>-2.0367837057303539</v>
      </c>
      <c r="I14" s="4960">
        <v>6762</v>
      </c>
      <c r="J14" s="4961">
        <f t="shared" si="5"/>
        <v>4.9185415050426684</v>
      </c>
      <c r="K14" s="4960">
        <v>7182</v>
      </c>
      <c r="L14" s="4961">
        <f t="shared" si="6"/>
        <v>6.2111801242236027</v>
      </c>
      <c r="M14" s="4960">
        <v>7483</v>
      </c>
      <c r="N14" s="4961">
        <f t="shared" si="7"/>
        <v>4.1910331384015596</v>
      </c>
      <c r="O14" s="4960">
        <v>7572</v>
      </c>
      <c r="P14" s="4961">
        <f t="shared" si="10"/>
        <v>1.1893625551249498</v>
      </c>
      <c r="Q14" s="4932">
        <v>7839</v>
      </c>
      <c r="R14" s="4717">
        <f t="shared" si="0"/>
        <v>3.5261489698890647</v>
      </c>
      <c r="S14" s="4956">
        <v>8079</v>
      </c>
      <c r="T14" s="4717">
        <f t="shared" si="1"/>
        <v>3.0616150019135095</v>
      </c>
      <c r="U14" s="4956">
        <v>8222</v>
      </c>
      <c r="V14" s="4717">
        <f t="shared" si="8"/>
        <v>1.7700210422081939</v>
      </c>
      <c r="W14" s="4956">
        <v>8411</v>
      </c>
      <c r="X14" s="4917">
        <f t="shared" si="9"/>
        <v>2.2987107759669181</v>
      </c>
    </row>
    <row r="15" spans="1:24" ht="35.1" customHeight="1">
      <c r="A15" s="4955" t="s">
        <v>2535</v>
      </c>
      <c r="B15" s="4960">
        <v>6126</v>
      </c>
      <c r="C15" s="4957">
        <v>6304</v>
      </c>
      <c r="D15" s="4958">
        <f t="shared" si="2"/>
        <v>2.9056480574600063</v>
      </c>
      <c r="E15" s="4960">
        <v>6597</v>
      </c>
      <c r="F15" s="4959">
        <f t="shared" si="3"/>
        <v>4.6478426395939083</v>
      </c>
      <c r="G15" s="4960">
        <v>6435</v>
      </c>
      <c r="H15" s="4961">
        <f t="shared" si="4"/>
        <v>-2.4556616643929061</v>
      </c>
      <c r="I15" s="4960">
        <v>6766</v>
      </c>
      <c r="J15" s="4961">
        <f t="shared" si="5"/>
        <v>5.1437451437451438</v>
      </c>
      <c r="K15" s="4960">
        <v>7222</v>
      </c>
      <c r="L15" s="4961">
        <f t="shared" si="6"/>
        <v>6.7395802542122381</v>
      </c>
      <c r="M15" s="4960">
        <v>7477</v>
      </c>
      <c r="N15" s="4961">
        <f t="shared" si="7"/>
        <v>3.5308778731653279</v>
      </c>
      <c r="O15" s="4960">
        <v>7552</v>
      </c>
      <c r="P15" s="4961">
        <f t="shared" si="10"/>
        <v>1.0030761000401229</v>
      </c>
      <c r="Q15" s="4932">
        <v>7850</v>
      </c>
      <c r="R15" s="4717">
        <f t="shared" si="0"/>
        <v>3.9459745762711864</v>
      </c>
      <c r="S15" s="4956">
        <v>8095</v>
      </c>
      <c r="T15" s="4717">
        <f t="shared" si="1"/>
        <v>3.121019108280255</v>
      </c>
      <c r="U15" s="4956">
        <v>8226</v>
      </c>
      <c r="V15" s="4717">
        <f t="shared" si="8"/>
        <v>1.6182828906732549</v>
      </c>
      <c r="W15" s="4956">
        <v>8424</v>
      </c>
      <c r="X15" s="4917">
        <f t="shared" si="9"/>
        <v>2.4070021881838075</v>
      </c>
    </row>
    <row r="16" spans="1:24" ht="35.1" customHeight="1">
      <c r="A16" s="4955" t="s">
        <v>2536</v>
      </c>
      <c r="B16" s="4960">
        <v>6152</v>
      </c>
      <c r="C16" s="4957">
        <v>6299</v>
      </c>
      <c r="D16" s="4958">
        <f t="shared" si="2"/>
        <v>2.3894668400520156</v>
      </c>
      <c r="E16" s="4960">
        <v>6631</v>
      </c>
      <c r="F16" s="4959">
        <f t="shared" si="3"/>
        <v>5.2706778853786318</v>
      </c>
      <c r="G16" s="4960">
        <v>6436</v>
      </c>
      <c r="H16" s="4961">
        <f t="shared" si="4"/>
        <v>-2.9407329211280349</v>
      </c>
      <c r="I16" s="4960">
        <v>6777</v>
      </c>
      <c r="J16" s="4961">
        <f t="shared" si="5"/>
        <v>5.2983219390926042</v>
      </c>
      <c r="K16" s="4960">
        <v>7250</v>
      </c>
      <c r="L16" s="4961">
        <f t="shared" si="6"/>
        <v>6.9794894496089723</v>
      </c>
      <c r="M16" s="4960">
        <v>7475</v>
      </c>
      <c r="N16" s="4961">
        <f t="shared" si="7"/>
        <v>3.103448275862069</v>
      </c>
      <c r="O16" s="4960">
        <v>7536</v>
      </c>
      <c r="P16" s="4961">
        <f t="shared" si="10"/>
        <v>0.81605351170568552</v>
      </c>
      <c r="Q16" s="4956">
        <v>7862</v>
      </c>
      <c r="R16" s="4717">
        <f t="shared" si="0"/>
        <v>4.3259023354564752</v>
      </c>
      <c r="S16" s="4956">
        <v>8109</v>
      </c>
      <c r="T16" s="4717">
        <f t="shared" si="1"/>
        <v>3.1416942253879423</v>
      </c>
      <c r="U16" s="4956">
        <v>8228</v>
      </c>
      <c r="V16" s="4717">
        <f t="shared" si="8"/>
        <v>1.4675052410901468</v>
      </c>
      <c r="W16" s="4956">
        <v>8465</v>
      </c>
      <c r="X16" s="4917">
        <f t="shared" si="9"/>
        <v>2.8804083616917842</v>
      </c>
    </row>
    <row r="17" spans="1:24" ht="35.1" customHeight="1">
      <c r="A17" s="4955" t="s">
        <v>2537</v>
      </c>
      <c r="B17" s="4960">
        <v>6165</v>
      </c>
      <c r="C17" s="4957">
        <v>6327</v>
      </c>
      <c r="D17" s="4958">
        <f t="shared" si="2"/>
        <v>2.6277372262773722</v>
      </c>
      <c r="E17" s="4960">
        <v>6643</v>
      </c>
      <c r="F17" s="4959">
        <f t="shared" si="3"/>
        <v>4.9944681523628898</v>
      </c>
      <c r="G17" s="4960">
        <v>6461</v>
      </c>
      <c r="H17" s="4961">
        <f t="shared" si="4"/>
        <v>-2.7397260273972601</v>
      </c>
      <c r="I17" s="4960">
        <v>6784</v>
      </c>
      <c r="J17" s="4961">
        <f t="shared" si="5"/>
        <v>4.9992261259866897</v>
      </c>
      <c r="K17" s="4960">
        <v>7280</v>
      </c>
      <c r="L17" s="4961">
        <f t="shared" si="6"/>
        <v>7.3113207547169807</v>
      </c>
      <c r="M17" s="4960">
        <v>7439</v>
      </c>
      <c r="N17" s="4961">
        <f t="shared" si="7"/>
        <v>2.1840659340659339</v>
      </c>
      <c r="O17" s="4960">
        <v>7554</v>
      </c>
      <c r="P17" s="4961">
        <f t="shared" si="10"/>
        <v>1.5459067078908455</v>
      </c>
      <c r="Q17" s="4956">
        <v>7897</v>
      </c>
      <c r="R17" s="4717">
        <f t="shared" si="0"/>
        <v>4.5406407201482661</v>
      </c>
      <c r="S17" s="4956">
        <v>8116</v>
      </c>
      <c r="T17" s="4717">
        <f t="shared" si="1"/>
        <v>2.773205014562492</v>
      </c>
      <c r="U17" s="4956">
        <v>8215</v>
      </c>
      <c r="V17" s="4717">
        <v>1.22</v>
      </c>
      <c r="W17" s="4956">
        <v>8463</v>
      </c>
      <c r="X17" s="4917">
        <v>1.22</v>
      </c>
    </row>
    <row r="18" spans="1:24" ht="35.1" customHeight="1" thickBot="1">
      <c r="A18" s="4962" t="s">
        <v>2</v>
      </c>
      <c r="B18" s="4976">
        <f>SUM(B6:B17)</f>
        <v>73058</v>
      </c>
      <c r="C18" s="4977">
        <f>SUM(C6:C17)</f>
        <v>75027</v>
      </c>
      <c r="D18" s="4965">
        <f t="shared" si="2"/>
        <v>2.6951189465903802</v>
      </c>
      <c r="E18" s="4976">
        <f>SUM(E6:E17)</f>
        <v>78166</v>
      </c>
      <c r="F18" s="4966">
        <f t="shared" si="3"/>
        <v>4.1838271555573323</v>
      </c>
      <c r="G18" s="4976">
        <f>SUM(G6:G17)</f>
        <v>77906</v>
      </c>
      <c r="H18" s="4967">
        <f t="shared" si="4"/>
        <v>-0.33262543817004836</v>
      </c>
      <c r="I18" s="4976">
        <f>SUM(I6:I17)</f>
        <v>80037</v>
      </c>
      <c r="J18" s="4967">
        <f t="shared" si="5"/>
        <v>2.7353477267476189</v>
      </c>
      <c r="K18" s="4976">
        <f>SUM(K6:K17)</f>
        <v>84980</v>
      </c>
      <c r="L18" s="4967">
        <f t="shared" si="6"/>
        <v>6.1758936491872509</v>
      </c>
      <c r="M18" s="4976">
        <f>SUM(M6:M17)</f>
        <v>89174</v>
      </c>
      <c r="N18" s="4967">
        <f t="shared" si="7"/>
        <v>4.9352788891503883</v>
      </c>
      <c r="O18" s="4976">
        <f>SUM(O6:O17)</f>
        <v>90432</v>
      </c>
      <c r="P18" s="4967">
        <f t="shared" si="10"/>
        <v>1.4107250992441744</v>
      </c>
      <c r="Q18" s="4976">
        <f>SUM(Q6:Q17)</f>
        <v>92760</v>
      </c>
      <c r="R18" s="4968">
        <f t="shared" si="0"/>
        <v>2.5743099787685777</v>
      </c>
      <c r="S18" s="4976">
        <f>SUM(S6:S17)</f>
        <v>96557</v>
      </c>
      <c r="T18" s="4968">
        <f t="shared" si="1"/>
        <v>4.093359206554549</v>
      </c>
      <c r="U18" s="4976">
        <f>SUM(U6:U17)</f>
        <v>98386</v>
      </c>
      <c r="V18" s="4968">
        <f t="shared" si="8"/>
        <v>1.8942179230920595</v>
      </c>
      <c r="W18" s="4976">
        <f>SUM(W6:W17)</f>
        <v>100308</v>
      </c>
      <c r="X18" s="4969">
        <f t="shared" si="9"/>
        <v>1.9535299737767569</v>
      </c>
    </row>
    <row r="19" spans="1:24" ht="21" customHeight="1" thickTop="1"/>
    <row r="20" spans="1:24" ht="21" customHeight="1">
      <c r="A20" s="7954" t="s">
        <v>4333</v>
      </c>
      <c r="B20" s="7954"/>
      <c r="C20" s="7954"/>
      <c r="D20" s="7954"/>
      <c r="E20" s="7954"/>
      <c r="F20" s="7954"/>
      <c r="G20" s="7954"/>
      <c r="H20" s="4971"/>
      <c r="I20" s="3136"/>
      <c r="J20" s="3136"/>
      <c r="K20" s="3136"/>
      <c r="L20" s="3136"/>
      <c r="M20" s="3136"/>
      <c r="N20" s="3136"/>
    </row>
    <row r="21" spans="1:24" ht="21" customHeight="1">
      <c r="A21" s="7968" t="s">
        <v>4334</v>
      </c>
      <c r="B21" s="7968"/>
      <c r="C21" s="7968"/>
      <c r="D21" s="7968"/>
      <c r="E21" s="7968"/>
      <c r="F21" s="7968"/>
      <c r="G21" s="7968"/>
      <c r="H21" s="4972"/>
      <c r="I21" s="3136"/>
      <c r="J21" s="3136"/>
      <c r="K21" s="3136"/>
      <c r="L21" s="3136"/>
      <c r="M21" s="3136"/>
      <c r="N21" s="3136"/>
    </row>
    <row r="22" spans="1:24" ht="20.25" customHeight="1">
      <c r="A22" s="7350" t="s">
        <v>4331</v>
      </c>
      <c r="B22" s="7350"/>
      <c r="C22" s="7350"/>
      <c r="D22" s="7350"/>
      <c r="E22" s="7350"/>
      <c r="F22" s="7350"/>
      <c r="G22" s="7350"/>
      <c r="H22" s="4973"/>
      <c r="I22" s="4973"/>
      <c r="J22" s="4973"/>
      <c r="K22" s="4973"/>
      <c r="L22" s="4973"/>
      <c r="M22" s="4973"/>
      <c r="N22" s="4973"/>
    </row>
    <row r="23" spans="1:24" ht="21" customHeight="1">
      <c r="A23" s="7950" t="s">
        <v>4329</v>
      </c>
      <c r="B23" s="7951"/>
      <c r="C23" s="7951"/>
      <c r="D23" s="7951"/>
      <c r="E23" s="7951"/>
      <c r="F23" s="7951"/>
      <c r="G23" s="7951"/>
    </row>
    <row r="24" spans="1:24" ht="21" customHeight="1"/>
    <row r="25" spans="1:24" s="3136" customFormat="1">
      <c r="I25" s="4924"/>
      <c r="J25" s="4202"/>
      <c r="S25" s="4290"/>
    </row>
    <row r="26" spans="1:24" s="3136" customFormat="1" ht="18.75" customHeight="1">
      <c r="C26" s="7702" t="s">
        <v>3</v>
      </c>
      <c r="D26" s="7702"/>
      <c r="J26" s="4923"/>
      <c r="S26" s="4290"/>
    </row>
    <row r="27" spans="1:24" s="3136" customFormat="1">
      <c r="B27" s="4202"/>
    </row>
  </sheetData>
  <mergeCells count="9">
    <mergeCell ref="A23:G23"/>
    <mergeCell ref="C26:D26"/>
    <mergeCell ref="A2:X2"/>
    <mergeCell ref="A3:X3"/>
    <mergeCell ref="A4:A5"/>
    <mergeCell ref="B4:X4"/>
    <mergeCell ref="A20:G20"/>
    <mergeCell ref="A21:G21"/>
    <mergeCell ref="A22:G22"/>
  </mergeCells>
  <hyperlinks>
    <hyperlink ref="A1" r:id="rId1"/>
  </hyperlinks>
  <pageMargins left="0.74803149606299213" right="0.74803149606299213" top="0.98425196850393704" bottom="0.98425196850393704" header="0.51181102362204722" footer="0.51181102362204722"/>
  <pageSetup paperSize="9" scale="61" fitToWidth="0" orientation="landscape" r:id="rId2"/>
  <headerFooter alignWithMargins="0">
    <oddFooter>&amp;R288</oddFooter>
  </headerFooter>
  <drawing r:id="rId3"/>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79">
    <pageSetUpPr fitToPage="1"/>
  </sheetPr>
  <dimension ref="A1:X27"/>
  <sheetViews>
    <sheetView view="pageBreakPreview" zoomScale="60" zoomScaleNormal="100" workbookViewId="0">
      <selection activeCell="X6" sqref="X6"/>
    </sheetView>
  </sheetViews>
  <sheetFormatPr defaultRowHeight="12.75"/>
  <cols>
    <col min="1" max="1" width="14.140625" style="3062" customWidth="1"/>
    <col min="2" max="24" width="8.7109375" style="3062" customWidth="1"/>
    <col min="25" max="256" width="9.140625" style="3062"/>
    <col min="257" max="257" width="14.140625" style="3062" customWidth="1"/>
    <col min="258" max="259" width="10.85546875" style="3062" customWidth="1"/>
    <col min="260" max="260" width="12.42578125" style="3062" customWidth="1"/>
    <col min="261" max="261" width="10.85546875" style="3062" customWidth="1"/>
    <col min="262" max="262" width="12" style="3062" customWidth="1"/>
    <col min="263" max="263" width="10.85546875" style="3062" customWidth="1"/>
    <col min="264" max="264" width="12.28515625" style="3062" customWidth="1"/>
    <col min="265" max="265" width="10.85546875" style="3062" customWidth="1"/>
    <col min="266" max="266" width="12" style="3062" customWidth="1"/>
    <col min="267" max="267" width="10.85546875" style="3062" customWidth="1"/>
    <col min="268" max="268" width="12.5703125" style="3062" bestFit="1" customWidth="1"/>
    <col min="269" max="269" width="10.85546875" style="3062" customWidth="1"/>
    <col min="270" max="270" width="12" style="3062" customWidth="1"/>
    <col min="271" max="271" width="11.5703125" style="3062" customWidth="1"/>
    <col min="272" max="272" width="11.7109375" style="3062" customWidth="1"/>
    <col min="273" max="276" width="10.85546875" style="3062" customWidth="1"/>
    <col min="277" max="277" width="9.5703125" style="3062" customWidth="1"/>
    <col min="278" max="278" width="11.5703125" style="3062" customWidth="1"/>
    <col min="279" max="279" width="9.140625" style="3062"/>
    <col min="280" max="280" width="11.85546875" style="3062" customWidth="1"/>
    <col min="281" max="512" width="9.140625" style="3062"/>
    <col min="513" max="513" width="14.140625" style="3062" customWidth="1"/>
    <col min="514" max="515" width="10.85546875" style="3062" customWidth="1"/>
    <col min="516" max="516" width="12.42578125" style="3062" customWidth="1"/>
    <col min="517" max="517" width="10.85546875" style="3062" customWidth="1"/>
    <col min="518" max="518" width="12" style="3062" customWidth="1"/>
    <col min="519" max="519" width="10.85546875" style="3062" customWidth="1"/>
    <col min="520" max="520" width="12.28515625" style="3062" customWidth="1"/>
    <col min="521" max="521" width="10.85546875" style="3062" customWidth="1"/>
    <col min="522" max="522" width="12" style="3062" customWidth="1"/>
    <col min="523" max="523" width="10.85546875" style="3062" customWidth="1"/>
    <col min="524" max="524" width="12.5703125" style="3062" bestFit="1" customWidth="1"/>
    <col min="525" max="525" width="10.85546875" style="3062" customWidth="1"/>
    <col min="526" max="526" width="12" style="3062" customWidth="1"/>
    <col min="527" max="527" width="11.5703125" style="3062" customWidth="1"/>
    <col min="528" max="528" width="11.7109375" style="3062" customWidth="1"/>
    <col min="529" max="532" width="10.85546875" style="3062" customWidth="1"/>
    <col min="533" max="533" width="9.5703125" style="3062" customWidth="1"/>
    <col min="534" max="534" width="11.5703125" style="3062" customWidth="1"/>
    <col min="535" max="535" width="9.140625" style="3062"/>
    <col min="536" max="536" width="11.85546875" style="3062" customWidth="1"/>
    <col min="537" max="768" width="9.140625" style="3062"/>
    <col min="769" max="769" width="14.140625" style="3062" customWidth="1"/>
    <col min="770" max="771" width="10.85546875" style="3062" customWidth="1"/>
    <col min="772" max="772" width="12.42578125" style="3062" customWidth="1"/>
    <col min="773" max="773" width="10.85546875" style="3062" customWidth="1"/>
    <col min="774" max="774" width="12" style="3062" customWidth="1"/>
    <col min="775" max="775" width="10.85546875" style="3062" customWidth="1"/>
    <col min="776" max="776" width="12.28515625" style="3062" customWidth="1"/>
    <col min="777" max="777" width="10.85546875" style="3062" customWidth="1"/>
    <col min="778" max="778" width="12" style="3062" customWidth="1"/>
    <col min="779" max="779" width="10.85546875" style="3062" customWidth="1"/>
    <col min="780" max="780" width="12.5703125" style="3062" bestFit="1" customWidth="1"/>
    <col min="781" max="781" width="10.85546875" style="3062" customWidth="1"/>
    <col min="782" max="782" width="12" style="3062" customWidth="1"/>
    <col min="783" max="783" width="11.5703125" style="3062" customWidth="1"/>
    <col min="784" max="784" width="11.7109375" style="3062" customWidth="1"/>
    <col min="785" max="788" width="10.85546875" style="3062" customWidth="1"/>
    <col min="789" max="789" width="9.5703125" style="3062" customWidth="1"/>
    <col min="790" max="790" width="11.5703125" style="3062" customWidth="1"/>
    <col min="791" max="791" width="9.140625" style="3062"/>
    <col min="792" max="792" width="11.85546875" style="3062" customWidth="1"/>
    <col min="793" max="1024" width="9.140625" style="3062"/>
    <col min="1025" max="1025" width="14.140625" style="3062" customWidth="1"/>
    <col min="1026" max="1027" width="10.85546875" style="3062" customWidth="1"/>
    <col min="1028" max="1028" width="12.42578125" style="3062" customWidth="1"/>
    <col min="1029" max="1029" width="10.85546875" style="3062" customWidth="1"/>
    <col min="1030" max="1030" width="12" style="3062" customWidth="1"/>
    <col min="1031" max="1031" width="10.85546875" style="3062" customWidth="1"/>
    <col min="1032" max="1032" width="12.28515625" style="3062" customWidth="1"/>
    <col min="1033" max="1033" width="10.85546875" style="3062" customWidth="1"/>
    <col min="1034" max="1034" width="12" style="3062" customWidth="1"/>
    <col min="1035" max="1035" width="10.85546875" style="3062" customWidth="1"/>
    <col min="1036" max="1036" width="12.5703125" style="3062" bestFit="1" customWidth="1"/>
    <col min="1037" max="1037" width="10.85546875" style="3062" customWidth="1"/>
    <col min="1038" max="1038" width="12" style="3062" customWidth="1"/>
    <col min="1039" max="1039" width="11.5703125" style="3062" customWidth="1"/>
    <col min="1040" max="1040" width="11.7109375" style="3062" customWidth="1"/>
    <col min="1041" max="1044" width="10.85546875" style="3062" customWidth="1"/>
    <col min="1045" max="1045" width="9.5703125" style="3062" customWidth="1"/>
    <col min="1046" max="1046" width="11.5703125" style="3062" customWidth="1"/>
    <col min="1047" max="1047" width="9.140625" style="3062"/>
    <col min="1048" max="1048" width="11.85546875" style="3062" customWidth="1"/>
    <col min="1049" max="1280" width="9.140625" style="3062"/>
    <col min="1281" max="1281" width="14.140625" style="3062" customWidth="1"/>
    <col min="1282" max="1283" width="10.85546875" style="3062" customWidth="1"/>
    <col min="1284" max="1284" width="12.42578125" style="3062" customWidth="1"/>
    <col min="1285" max="1285" width="10.85546875" style="3062" customWidth="1"/>
    <col min="1286" max="1286" width="12" style="3062" customWidth="1"/>
    <col min="1287" max="1287" width="10.85546875" style="3062" customWidth="1"/>
    <col min="1288" max="1288" width="12.28515625" style="3062" customWidth="1"/>
    <col min="1289" max="1289" width="10.85546875" style="3062" customWidth="1"/>
    <col min="1290" max="1290" width="12" style="3062" customWidth="1"/>
    <col min="1291" max="1291" width="10.85546875" style="3062" customWidth="1"/>
    <col min="1292" max="1292" width="12.5703125" style="3062" bestFit="1" customWidth="1"/>
    <col min="1293" max="1293" width="10.85546875" style="3062" customWidth="1"/>
    <col min="1294" max="1294" width="12" style="3062" customWidth="1"/>
    <col min="1295" max="1295" width="11.5703125" style="3062" customWidth="1"/>
    <col min="1296" max="1296" width="11.7109375" style="3062" customWidth="1"/>
    <col min="1297" max="1300" width="10.85546875" style="3062" customWidth="1"/>
    <col min="1301" max="1301" width="9.5703125" style="3062" customWidth="1"/>
    <col min="1302" max="1302" width="11.5703125" style="3062" customWidth="1"/>
    <col min="1303" max="1303" width="9.140625" style="3062"/>
    <col min="1304" max="1304" width="11.85546875" style="3062" customWidth="1"/>
    <col min="1305" max="1536" width="9.140625" style="3062"/>
    <col min="1537" max="1537" width="14.140625" style="3062" customWidth="1"/>
    <col min="1538" max="1539" width="10.85546875" style="3062" customWidth="1"/>
    <col min="1540" max="1540" width="12.42578125" style="3062" customWidth="1"/>
    <col min="1541" max="1541" width="10.85546875" style="3062" customWidth="1"/>
    <col min="1542" max="1542" width="12" style="3062" customWidth="1"/>
    <col min="1543" max="1543" width="10.85546875" style="3062" customWidth="1"/>
    <col min="1544" max="1544" width="12.28515625" style="3062" customWidth="1"/>
    <col min="1545" max="1545" width="10.85546875" style="3062" customWidth="1"/>
    <col min="1546" max="1546" width="12" style="3062" customWidth="1"/>
    <col min="1547" max="1547" width="10.85546875" style="3062" customWidth="1"/>
    <col min="1548" max="1548" width="12.5703125" style="3062" bestFit="1" customWidth="1"/>
    <col min="1549" max="1549" width="10.85546875" style="3062" customWidth="1"/>
    <col min="1550" max="1550" width="12" style="3062" customWidth="1"/>
    <col min="1551" max="1551" width="11.5703125" style="3062" customWidth="1"/>
    <col min="1552" max="1552" width="11.7109375" style="3062" customWidth="1"/>
    <col min="1553" max="1556" width="10.85546875" style="3062" customWidth="1"/>
    <col min="1557" max="1557" width="9.5703125" style="3062" customWidth="1"/>
    <col min="1558" max="1558" width="11.5703125" style="3062" customWidth="1"/>
    <col min="1559" max="1559" width="9.140625" style="3062"/>
    <col min="1560" max="1560" width="11.85546875" style="3062" customWidth="1"/>
    <col min="1561" max="1792" width="9.140625" style="3062"/>
    <col min="1793" max="1793" width="14.140625" style="3062" customWidth="1"/>
    <col min="1794" max="1795" width="10.85546875" style="3062" customWidth="1"/>
    <col min="1796" max="1796" width="12.42578125" style="3062" customWidth="1"/>
    <col min="1797" max="1797" width="10.85546875" style="3062" customWidth="1"/>
    <col min="1798" max="1798" width="12" style="3062" customWidth="1"/>
    <col min="1799" max="1799" width="10.85546875" style="3062" customWidth="1"/>
    <col min="1800" max="1800" width="12.28515625" style="3062" customWidth="1"/>
    <col min="1801" max="1801" width="10.85546875" style="3062" customWidth="1"/>
    <col min="1802" max="1802" width="12" style="3062" customWidth="1"/>
    <col min="1803" max="1803" width="10.85546875" style="3062" customWidth="1"/>
    <col min="1804" max="1804" width="12.5703125" style="3062" bestFit="1" customWidth="1"/>
    <col min="1805" max="1805" width="10.85546875" style="3062" customWidth="1"/>
    <col min="1806" max="1806" width="12" style="3062" customWidth="1"/>
    <col min="1807" max="1807" width="11.5703125" style="3062" customWidth="1"/>
    <col min="1808" max="1808" width="11.7109375" style="3062" customWidth="1"/>
    <col min="1809" max="1812" width="10.85546875" style="3062" customWidth="1"/>
    <col min="1813" max="1813" width="9.5703125" style="3062" customWidth="1"/>
    <col min="1814" max="1814" width="11.5703125" style="3062" customWidth="1"/>
    <col min="1815" max="1815" width="9.140625" style="3062"/>
    <col min="1816" max="1816" width="11.85546875" style="3062" customWidth="1"/>
    <col min="1817" max="2048" width="9.140625" style="3062"/>
    <col min="2049" max="2049" width="14.140625" style="3062" customWidth="1"/>
    <col min="2050" max="2051" width="10.85546875" style="3062" customWidth="1"/>
    <col min="2052" max="2052" width="12.42578125" style="3062" customWidth="1"/>
    <col min="2053" max="2053" width="10.85546875" style="3062" customWidth="1"/>
    <col min="2054" max="2054" width="12" style="3062" customWidth="1"/>
    <col min="2055" max="2055" width="10.85546875" style="3062" customWidth="1"/>
    <col min="2056" max="2056" width="12.28515625" style="3062" customWidth="1"/>
    <col min="2057" max="2057" width="10.85546875" style="3062" customWidth="1"/>
    <col min="2058" max="2058" width="12" style="3062" customWidth="1"/>
    <col min="2059" max="2059" width="10.85546875" style="3062" customWidth="1"/>
    <col min="2060" max="2060" width="12.5703125" style="3062" bestFit="1" customWidth="1"/>
    <col min="2061" max="2061" width="10.85546875" style="3062" customWidth="1"/>
    <col min="2062" max="2062" width="12" style="3062" customWidth="1"/>
    <col min="2063" max="2063" width="11.5703125" style="3062" customWidth="1"/>
    <col min="2064" max="2064" width="11.7109375" style="3062" customWidth="1"/>
    <col min="2065" max="2068" width="10.85546875" style="3062" customWidth="1"/>
    <col min="2069" max="2069" width="9.5703125" style="3062" customWidth="1"/>
    <col min="2070" max="2070" width="11.5703125" style="3062" customWidth="1"/>
    <col min="2071" max="2071" width="9.140625" style="3062"/>
    <col min="2072" max="2072" width="11.85546875" style="3062" customWidth="1"/>
    <col min="2073" max="2304" width="9.140625" style="3062"/>
    <col min="2305" max="2305" width="14.140625" style="3062" customWidth="1"/>
    <col min="2306" max="2307" width="10.85546875" style="3062" customWidth="1"/>
    <col min="2308" max="2308" width="12.42578125" style="3062" customWidth="1"/>
    <col min="2309" max="2309" width="10.85546875" style="3062" customWidth="1"/>
    <col min="2310" max="2310" width="12" style="3062" customWidth="1"/>
    <col min="2311" max="2311" width="10.85546875" style="3062" customWidth="1"/>
    <col min="2312" max="2312" width="12.28515625" style="3062" customWidth="1"/>
    <col min="2313" max="2313" width="10.85546875" style="3062" customWidth="1"/>
    <col min="2314" max="2314" width="12" style="3062" customWidth="1"/>
    <col min="2315" max="2315" width="10.85546875" style="3062" customWidth="1"/>
    <col min="2316" max="2316" width="12.5703125" style="3062" bestFit="1" customWidth="1"/>
    <col min="2317" max="2317" width="10.85546875" style="3062" customWidth="1"/>
    <col min="2318" max="2318" width="12" style="3062" customWidth="1"/>
    <col min="2319" max="2319" width="11.5703125" style="3062" customWidth="1"/>
    <col min="2320" max="2320" width="11.7109375" style="3062" customWidth="1"/>
    <col min="2321" max="2324" width="10.85546875" style="3062" customWidth="1"/>
    <col min="2325" max="2325" width="9.5703125" style="3062" customWidth="1"/>
    <col min="2326" max="2326" width="11.5703125" style="3062" customWidth="1"/>
    <col min="2327" max="2327" width="9.140625" style="3062"/>
    <col min="2328" max="2328" width="11.85546875" style="3062" customWidth="1"/>
    <col min="2329" max="2560" width="9.140625" style="3062"/>
    <col min="2561" max="2561" width="14.140625" style="3062" customWidth="1"/>
    <col min="2562" max="2563" width="10.85546875" style="3062" customWidth="1"/>
    <col min="2564" max="2564" width="12.42578125" style="3062" customWidth="1"/>
    <col min="2565" max="2565" width="10.85546875" style="3062" customWidth="1"/>
    <col min="2566" max="2566" width="12" style="3062" customWidth="1"/>
    <col min="2567" max="2567" width="10.85546875" style="3062" customWidth="1"/>
    <col min="2568" max="2568" width="12.28515625" style="3062" customWidth="1"/>
    <col min="2569" max="2569" width="10.85546875" style="3062" customWidth="1"/>
    <col min="2570" max="2570" width="12" style="3062" customWidth="1"/>
    <col min="2571" max="2571" width="10.85546875" style="3062" customWidth="1"/>
    <col min="2572" max="2572" width="12.5703125" style="3062" bestFit="1" customWidth="1"/>
    <col min="2573" max="2573" width="10.85546875" style="3062" customWidth="1"/>
    <col min="2574" max="2574" width="12" style="3062" customWidth="1"/>
    <col min="2575" max="2575" width="11.5703125" style="3062" customWidth="1"/>
    <col min="2576" max="2576" width="11.7109375" style="3062" customWidth="1"/>
    <col min="2577" max="2580" width="10.85546875" style="3062" customWidth="1"/>
    <col min="2581" max="2581" width="9.5703125" style="3062" customWidth="1"/>
    <col min="2582" max="2582" width="11.5703125" style="3062" customWidth="1"/>
    <col min="2583" max="2583" width="9.140625" style="3062"/>
    <col min="2584" max="2584" width="11.85546875" style="3062" customWidth="1"/>
    <col min="2585" max="2816" width="9.140625" style="3062"/>
    <col min="2817" max="2817" width="14.140625" style="3062" customWidth="1"/>
    <col min="2818" max="2819" width="10.85546875" style="3062" customWidth="1"/>
    <col min="2820" max="2820" width="12.42578125" style="3062" customWidth="1"/>
    <col min="2821" max="2821" width="10.85546875" style="3062" customWidth="1"/>
    <col min="2822" max="2822" width="12" style="3062" customWidth="1"/>
    <col min="2823" max="2823" width="10.85546875" style="3062" customWidth="1"/>
    <col min="2824" max="2824" width="12.28515625" style="3062" customWidth="1"/>
    <col min="2825" max="2825" width="10.85546875" style="3062" customWidth="1"/>
    <col min="2826" max="2826" width="12" style="3062" customWidth="1"/>
    <col min="2827" max="2827" width="10.85546875" style="3062" customWidth="1"/>
    <col min="2828" max="2828" width="12.5703125" style="3062" bestFit="1" customWidth="1"/>
    <col min="2829" max="2829" width="10.85546875" style="3062" customWidth="1"/>
    <col min="2830" max="2830" width="12" style="3062" customWidth="1"/>
    <col min="2831" max="2831" width="11.5703125" style="3062" customWidth="1"/>
    <col min="2832" max="2832" width="11.7109375" style="3062" customWidth="1"/>
    <col min="2833" max="2836" width="10.85546875" style="3062" customWidth="1"/>
    <col min="2837" max="2837" width="9.5703125" style="3062" customWidth="1"/>
    <col min="2838" max="2838" width="11.5703125" style="3062" customWidth="1"/>
    <col min="2839" max="2839" width="9.140625" style="3062"/>
    <col min="2840" max="2840" width="11.85546875" style="3062" customWidth="1"/>
    <col min="2841" max="3072" width="9.140625" style="3062"/>
    <col min="3073" max="3073" width="14.140625" style="3062" customWidth="1"/>
    <col min="3074" max="3075" width="10.85546875" style="3062" customWidth="1"/>
    <col min="3076" max="3076" width="12.42578125" style="3062" customWidth="1"/>
    <col min="3077" max="3077" width="10.85546875" style="3062" customWidth="1"/>
    <col min="3078" max="3078" width="12" style="3062" customWidth="1"/>
    <col min="3079" max="3079" width="10.85546875" style="3062" customWidth="1"/>
    <col min="3080" max="3080" width="12.28515625" style="3062" customWidth="1"/>
    <col min="3081" max="3081" width="10.85546875" style="3062" customWidth="1"/>
    <col min="3082" max="3082" width="12" style="3062" customWidth="1"/>
    <col min="3083" max="3083" width="10.85546875" style="3062" customWidth="1"/>
    <col min="3084" max="3084" width="12.5703125" style="3062" bestFit="1" customWidth="1"/>
    <col min="3085" max="3085" width="10.85546875" style="3062" customWidth="1"/>
    <col min="3086" max="3086" width="12" style="3062" customWidth="1"/>
    <col min="3087" max="3087" width="11.5703125" style="3062" customWidth="1"/>
    <col min="3088" max="3088" width="11.7109375" style="3062" customWidth="1"/>
    <col min="3089" max="3092" width="10.85546875" style="3062" customWidth="1"/>
    <col min="3093" max="3093" width="9.5703125" style="3062" customWidth="1"/>
    <col min="3094" max="3094" width="11.5703125" style="3062" customWidth="1"/>
    <col min="3095" max="3095" width="9.140625" style="3062"/>
    <col min="3096" max="3096" width="11.85546875" style="3062" customWidth="1"/>
    <col min="3097" max="3328" width="9.140625" style="3062"/>
    <col min="3329" max="3329" width="14.140625" style="3062" customWidth="1"/>
    <col min="3330" max="3331" width="10.85546875" style="3062" customWidth="1"/>
    <col min="3332" max="3332" width="12.42578125" style="3062" customWidth="1"/>
    <col min="3333" max="3333" width="10.85546875" style="3062" customWidth="1"/>
    <col min="3334" max="3334" width="12" style="3062" customWidth="1"/>
    <col min="3335" max="3335" width="10.85546875" style="3062" customWidth="1"/>
    <col min="3336" max="3336" width="12.28515625" style="3062" customWidth="1"/>
    <col min="3337" max="3337" width="10.85546875" style="3062" customWidth="1"/>
    <col min="3338" max="3338" width="12" style="3062" customWidth="1"/>
    <col min="3339" max="3339" width="10.85546875" style="3062" customWidth="1"/>
    <col min="3340" max="3340" width="12.5703125" style="3062" bestFit="1" customWidth="1"/>
    <col min="3341" max="3341" width="10.85546875" style="3062" customWidth="1"/>
    <col min="3342" max="3342" width="12" style="3062" customWidth="1"/>
    <col min="3343" max="3343" width="11.5703125" style="3062" customWidth="1"/>
    <col min="3344" max="3344" width="11.7109375" style="3062" customWidth="1"/>
    <col min="3345" max="3348" width="10.85546875" style="3062" customWidth="1"/>
    <col min="3349" max="3349" width="9.5703125" style="3062" customWidth="1"/>
    <col min="3350" max="3350" width="11.5703125" style="3062" customWidth="1"/>
    <col min="3351" max="3351" width="9.140625" style="3062"/>
    <col min="3352" max="3352" width="11.85546875" style="3062" customWidth="1"/>
    <col min="3353" max="3584" width="9.140625" style="3062"/>
    <col min="3585" max="3585" width="14.140625" style="3062" customWidth="1"/>
    <col min="3586" max="3587" width="10.85546875" style="3062" customWidth="1"/>
    <col min="3588" max="3588" width="12.42578125" style="3062" customWidth="1"/>
    <col min="3589" max="3589" width="10.85546875" style="3062" customWidth="1"/>
    <col min="3590" max="3590" width="12" style="3062" customWidth="1"/>
    <col min="3591" max="3591" width="10.85546875" style="3062" customWidth="1"/>
    <col min="3592" max="3592" width="12.28515625" style="3062" customWidth="1"/>
    <col min="3593" max="3593" width="10.85546875" style="3062" customWidth="1"/>
    <col min="3594" max="3594" width="12" style="3062" customWidth="1"/>
    <col min="3595" max="3595" width="10.85546875" style="3062" customWidth="1"/>
    <col min="3596" max="3596" width="12.5703125" style="3062" bestFit="1" customWidth="1"/>
    <col min="3597" max="3597" width="10.85546875" style="3062" customWidth="1"/>
    <col min="3598" max="3598" width="12" style="3062" customWidth="1"/>
    <col min="3599" max="3599" width="11.5703125" style="3062" customWidth="1"/>
    <col min="3600" max="3600" width="11.7109375" style="3062" customWidth="1"/>
    <col min="3601" max="3604" width="10.85546875" style="3062" customWidth="1"/>
    <col min="3605" max="3605" width="9.5703125" style="3062" customWidth="1"/>
    <col min="3606" max="3606" width="11.5703125" style="3062" customWidth="1"/>
    <col min="3607" max="3607" width="9.140625" style="3062"/>
    <col min="3608" max="3608" width="11.85546875" style="3062" customWidth="1"/>
    <col min="3609" max="3840" width="9.140625" style="3062"/>
    <col min="3841" max="3841" width="14.140625" style="3062" customWidth="1"/>
    <col min="3842" max="3843" width="10.85546875" style="3062" customWidth="1"/>
    <col min="3844" max="3844" width="12.42578125" style="3062" customWidth="1"/>
    <col min="3845" max="3845" width="10.85546875" style="3062" customWidth="1"/>
    <col min="3846" max="3846" width="12" style="3062" customWidth="1"/>
    <col min="3847" max="3847" width="10.85546875" style="3062" customWidth="1"/>
    <col min="3848" max="3848" width="12.28515625" style="3062" customWidth="1"/>
    <col min="3849" max="3849" width="10.85546875" style="3062" customWidth="1"/>
    <col min="3850" max="3850" width="12" style="3062" customWidth="1"/>
    <col min="3851" max="3851" width="10.85546875" style="3062" customWidth="1"/>
    <col min="3852" max="3852" width="12.5703125" style="3062" bestFit="1" customWidth="1"/>
    <col min="3853" max="3853" width="10.85546875" style="3062" customWidth="1"/>
    <col min="3854" max="3854" width="12" style="3062" customWidth="1"/>
    <col min="3855" max="3855" width="11.5703125" style="3062" customWidth="1"/>
    <col min="3856" max="3856" width="11.7109375" style="3062" customWidth="1"/>
    <col min="3857" max="3860" width="10.85546875" style="3062" customWidth="1"/>
    <col min="3861" max="3861" width="9.5703125" style="3062" customWidth="1"/>
    <col min="3862" max="3862" width="11.5703125" style="3062" customWidth="1"/>
    <col min="3863" max="3863" width="9.140625" style="3062"/>
    <col min="3864" max="3864" width="11.85546875" style="3062" customWidth="1"/>
    <col min="3865" max="4096" width="9.140625" style="3062"/>
    <col min="4097" max="4097" width="14.140625" style="3062" customWidth="1"/>
    <col min="4098" max="4099" width="10.85546875" style="3062" customWidth="1"/>
    <col min="4100" max="4100" width="12.42578125" style="3062" customWidth="1"/>
    <col min="4101" max="4101" width="10.85546875" style="3062" customWidth="1"/>
    <col min="4102" max="4102" width="12" style="3062" customWidth="1"/>
    <col min="4103" max="4103" width="10.85546875" style="3062" customWidth="1"/>
    <col min="4104" max="4104" width="12.28515625" style="3062" customWidth="1"/>
    <col min="4105" max="4105" width="10.85546875" style="3062" customWidth="1"/>
    <col min="4106" max="4106" width="12" style="3062" customWidth="1"/>
    <col min="4107" max="4107" width="10.85546875" style="3062" customWidth="1"/>
    <col min="4108" max="4108" width="12.5703125" style="3062" bestFit="1" customWidth="1"/>
    <col min="4109" max="4109" width="10.85546875" style="3062" customWidth="1"/>
    <col min="4110" max="4110" width="12" style="3062" customWidth="1"/>
    <col min="4111" max="4111" width="11.5703125" style="3062" customWidth="1"/>
    <col min="4112" max="4112" width="11.7109375" style="3062" customWidth="1"/>
    <col min="4113" max="4116" width="10.85546875" style="3062" customWidth="1"/>
    <col min="4117" max="4117" width="9.5703125" style="3062" customWidth="1"/>
    <col min="4118" max="4118" width="11.5703125" style="3062" customWidth="1"/>
    <col min="4119" max="4119" width="9.140625" style="3062"/>
    <col min="4120" max="4120" width="11.85546875" style="3062" customWidth="1"/>
    <col min="4121" max="4352" width="9.140625" style="3062"/>
    <col min="4353" max="4353" width="14.140625" style="3062" customWidth="1"/>
    <col min="4354" max="4355" width="10.85546875" style="3062" customWidth="1"/>
    <col min="4356" max="4356" width="12.42578125" style="3062" customWidth="1"/>
    <col min="4357" max="4357" width="10.85546875" style="3062" customWidth="1"/>
    <col min="4358" max="4358" width="12" style="3062" customWidth="1"/>
    <col min="4359" max="4359" width="10.85546875" style="3062" customWidth="1"/>
    <col min="4360" max="4360" width="12.28515625" style="3062" customWidth="1"/>
    <col min="4361" max="4361" width="10.85546875" style="3062" customWidth="1"/>
    <col min="4362" max="4362" width="12" style="3062" customWidth="1"/>
    <col min="4363" max="4363" width="10.85546875" style="3062" customWidth="1"/>
    <col min="4364" max="4364" width="12.5703125" style="3062" bestFit="1" customWidth="1"/>
    <col min="4365" max="4365" width="10.85546875" style="3062" customWidth="1"/>
    <col min="4366" max="4366" width="12" style="3062" customWidth="1"/>
    <col min="4367" max="4367" width="11.5703125" style="3062" customWidth="1"/>
    <col min="4368" max="4368" width="11.7109375" style="3062" customWidth="1"/>
    <col min="4369" max="4372" width="10.85546875" style="3062" customWidth="1"/>
    <col min="4373" max="4373" width="9.5703125" style="3062" customWidth="1"/>
    <col min="4374" max="4374" width="11.5703125" style="3062" customWidth="1"/>
    <col min="4375" max="4375" width="9.140625" style="3062"/>
    <col min="4376" max="4376" width="11.85546875" style="3062" customWidth="1"/>
    <col min="4377" max="4608" width="9.140625" style="3062"/>
    <col min="4609" max="4609" width="14.140625" style="3062" customWidth="1"/>
    <col min="4610" max="4611" width="10.85546875" style="3062" customWidth="1"/>
    <col min="4612" max="4612" width="12.42578125" style="3062" customWidth="1"/>
    <col min="4613" max="4613" width="10.85546875" style="3062" customWidth="1"/>
    <col min="4614" max="4614" width="12" style="3062" customWidth="1"/>
    <col min="4615" max="4615" width="10.85546875" style="3062" customWidth="1"/>
    <col min="4616" max="4616" width="12.28515625" style="3062" customWidth="1"/>
    <col min="4617" max="4617" width="10.85546875" style="3062" customWidth="1"/>
    <col min="4618" max="4618" width="12" style="3062" customWidth="1"/>
    <col min="4619" max="4619" width="10.85546875" style="3062" customWidth="1"/>
    <col min="4620" max="4620" width="12.5703125" style="3062" bestFit="1" customWidth="1"/>
    <col min="4621" max="4621" width="10.85546875" style="3062" customWidth="1"/>
    <col min="4622" max="4622" width="12" style="3062" customWidth="1"/>
    <col min="4623" max="4623" width="11.5703125" style="3062" customWidth="1"/>
    <col min="4624" max="4624" width="11.7109375" style="3062" customWidth="1"/>
    <col min="4625" max="4628" width="10.85546875" style="3062" customWidth="1"/>
    <col min="4629" max="4629" width="9.5703125" style="3062" customWidth="1"/>
    <col min="4630" max="4630" width="11.5703125" style="3062" customWidth="1"/>
    <col min="4631" max="4631" width="9.140625" style="3062"/>
    <col min="4632" max="4632" width="11.85546875" style="3062" customWidth="1"/>
    <col min="4633" max="4864" width="9.140625" style="3062"/>
    <col min="4865" max="4865" width="14.140625" style="3062" customWidth="1"/>
    <col min="4866" max="4867" width="10.85546875" style="3062" customWidth="1"/>
    <col min="4868" max="4868" width="12.42578125" style="3062" customWidth="1"/>
    <col min="4869" max="4869" width="10.85546875" style="3062" customWidth="1"/>
    <col min="4870" max="4870" width="12" style="3062" customWidth="1"/>
    <col min="4871" max="4871" width="10.85546875" style="3062" customWidth="1"/>
    <col min="4872" max="4872" width="12.28515625" style="3062" customWidth="1"/>
    <col min="4873" max="4873" width="10.85546875" style="3062" customWidth="1"/>
    <col min="4874" max="4874" width="12" style="3062" customWidth="1"/>
    <col min="4875" max="4875" width="10.85546875" style="3062" customWidth="1"/>
    <col min="4876" max="4876" width="12.5703125" style="3062" bestFit="1" customWidth="1"/>
    <col min="4877" max="4877" width="10.85546875" style="3062" customWidth="1"/>
    <col min="4878" max="4878" width="12" style="3062" customWidth="1"/>
    <col min="4879" max="4879" width="11.5703125" style="3062" customWidth="1"/>
    <col min="4880" max="4880" width="11.7109375" style="3062" customWidth="1"/>
    <col min="4881" max="4884" width="10.85546875" style="3062" customWidth="1"/>
    <col min="4885" max="4885" width="9.5703125" style="3062" customWidth="1"/>
    <col min="4886" max="4886" width="11.5703125" style="3062" customWidth="1"/>
    <col min="4887" max="4887" width="9.140625" style="3062"/>
    <col min="4888" max="4888" width="11.85546875" style="3062" customWidth="1"/>
    <col min="4889" max="5120" width="9.140625" style="3062"/>
    <col min="5121" max="5121" width="14.140625" style="3062" customWidth="1"/>
    <col min="5122" max="5123" width="10.85546875" style="3062" customWidth="1"/>
    <col min="5124" max="5124" width="12.42578125" style="3062" customWidth="1"/>
    <col min="5125" max="5125" width="10.85546875" style="3062" customWidth="1"/>
    <col min="5126" max="5126" width="12" style="3062" customWidth="1"/>
    <col min="5127" max="5127" width="10.85546875" style="3062" customWidth="1"/>
    <col min="5128" max="5128" width="12.28515625" style="3062" customWidth="1"/>
    <col min="5129" max="5129" width="10.85546875" style="3062" customWidth="1"/>
    <col min="5130" max="5130" width="12" style="3062" customWidth="1"/>
    <col min="5131" max="5131" width="10.85546875" style="3062" customWidth="1"/>
    <col min="5132" max="5132" width="12.5703125" style="3062" bestFit="1" customWidth="1"/>
    <col min="5133" max="5133" width="10.85546875" style="3062" customWidth="1"/>
    <col min="5134" max="5134" width="12" style="3062" customWidth="1"/>
    <col min="5135" max="5135" width="11.5703125" style="3062" customWidth="1"/>
    <col min="5136" max="5136" width="11.7109375" style="3062" customWidth="1"/>
    <col min="5137" max="5140" width="10.85546875" style="3062" customWidth="1"/>
    <col min="5141" max="5141" width="9.5703125" style="3062" customWidth="1"/>
    <col min="5142" max="5142" width="11.5703125" style="3062" customWidth="1"/>
    <col min="5143" max="5143" width="9.140625" style="3062"/>
    <col min="5144" max="5144" width="11.85546875" style="3062" customWidth="1"/>
    <col min="5145" max="5376" width="9.140625" style="3062"/>
    <col min="5377" max="5377" width="14.140625" style="3062" customWidth="1"/>
    <col min="5378" max="5379" width="10.85546875" style="3062" customWidth="1"/>
    <col min="5380" max="5380" width="12.42578125" style="3062" customWidth="1"/>
    <col min="5381" max="5381" width="10.85546875" style="3062" customWidth="1"/>
    <col min="5382" max="5382" width="12" style="3062" customWidth="1"/>
    <col min="5383" max="5383" width="10.85546875" style="3062" customWidth="1"/>
    <col min="5384" max="5384" width="12.28515625" style="3062" customWidth="1"/>
    <col min="5385" max="5385" width="10.85546875" style="3062" customWidth="1"/>
    <col min="5386" max="5386" width="12" style="3062" customWidth="1"/>
    <col min="5387" max="5387" width="10.85546875" style="3062" customWidth="1"/>
    <col min="5388" max="5388" width="12.5703125" style="3062" bestFit="1" customWidth="1"/>
    <col min="5389" max="5389" width="10.85546875" style="3062" customWidth="1"/>
    <col min="5390" max="5390" width="12" style="3062" customWidth="1"/>
    <col min="5391" max="5391" width="11.5703125" style="3062" customWidth="1"/>
    <col min="5392" max="5392" width="11.7109375" style="3062" customWidth="1"/>
    <col min="5393" max="5396" width="10.85546875" style="3062" customWidth="1"/>
    <col min="5397" max="5397" width="9.5703125" style="3062" customWidth="1"/>
    <col min="5398" max="5398" width="11.5703125" style="3062" customWidth="1"/>
    <col min="5399" max="5399" width="9.140625" style="3062"/>
    <col min="5400" max="5400" width="11.85546875" style="3062" customWidth="1"/>
    <col min="5401" max="5632" width="9.140625" style="3062"/>
    <col min="5633" max="5633" width="14.140625" style="3062" customWidth="1"/>
    <col min="5634" max="5635" width="10.85546875" style="3062" customWidth="1"/>
    <col min="5636" max="5636" width="12.42578125" style="3062" customWidth="1"/>
    <col min="5637" max="5637" width="10.85546875" style="3062" customWidth="1"/>
    <col min="5638" max="5638" width="12" style="3062" customWidth="1"/>
    <col min="5639" max="5639" width="10.85546875" style="3062" customWidth="1"/>
    <col min="5640" max="5640" width="12.28515625" style="3062" customWidth="1"/>
    <col min="5641" max="5641" width="10.85546875" style="3062" customWidth="1"/>
    <col min="5642" max="5642" width="12" style="3062" customWidth="1"/>
    <col min="5643" max="5643" width="10.85546875" style="3062" customWidth="1"/>
    <col min="5644" max="5644" width="12.5703125" style="3062" bestFit="1" customWidth="1"/>
    <col min="5645" max="5645" width="10.85546875" style="3062" customWidth="1"/>
    <col min="5646" max="5646" width="12" style="3062" customWidth="1"/>
    <col min="5647" max="5647" width="11.5703125" style="3062" customWidth="1"/>
    <col min="5648" max="5648" width="11.7109375" style="3062" customWidth="1"/>
    <col min="5649" max="5652" width="10.85546875" style="3062" customWidth="1"/>
    <col min="5653" max="5653" width="9.5703125" style="3062" customWidth="1"/>
    <col min="5654" max="5654" width="11.5703125" style="3062" customWidth="1"/>
    <col min="5655" max="5655" width="9.140625" style="3062"/>
    <col min="5656" max="5656" width="11.85546875" style="3062" customWidth="1"/>
    <col min="5657" max="5888" width="9.140625" style="3062"/>
    <col min="5889" max="5889" width="14.140625" style="3062" customWidth="1"/>
    <col min="5890" max="5891" width="10.85546875" style="3062" customWidth="1"/>
    <col min="5892" max="5892" width="12.42578125" style="3062" customWidth="1"/>
    <col min="5893" max="5893" width="10.85546875" style="3062" customWidth="1"/>
    <col min="5894" max="5894" width="12" style="3062" customWidth="1"/>
    <col min="5895" max="5895" width="10.85546875" style="3062" customWidth="1"/>
    <col min="5896" max="5896" width="12.28515625" style="3062" customWidth="1"/>
    <col min="5897" max="5897" width="10.85546875" style="3062" customWidth="1"/>
    <col min="5898" max="5898" width="12" style="3062" customWidth="1"/>
    <col min="5899" max="5899" width="10.85546875" style="3062" customWidth="1"/>
    <col min="5900" max="5900" width="12.5703125" style="3062" bestFit="1" customWidth="1"/>
    <col min="5901" max="5901" width="10.85546875" style="3062" customWidth="1"/>
    <col min="5902" max="5902" width="12" style="3062" customWidth="1"/>
    <col min="5903" max="5903" width="11.5703125" style="3062" customWidth="1"/>
    <col min="5904" max="5904" width="11.7109375" style="3062" customWidth="1"/>
    <col min="5905" max="5908" width="10.85546875" style="3062" customWidth="1"/>
    <col min="5909" max="5909" width="9.5703125" style="3062" customWidth="1"/>
    <col min="5910" max="5910" width="11.5703125" style="3062" customWidth="1"/>
    <col min="5911" max="5911" width="9.140625" style="3062"/>
    <col min="5912" max="5912" width="11.85546875" style="3062" customWidth="1"/>
    <col min="5913" max="6144" width="9.140625" style="3062"/>
    <col min="6145" max="6145" width="14.140625" style="3062" customWidth="1"/>
    <col min="6146" max="6147" width="10.85546875" style="3062" customWidth="1"/>
    <col min="6148" max="6148" width="12.42578125" style="3062" customWidth="1"/>
    <col min="6149" max="6149" width="10.85546875" style="3062" customWidth="1"/>
    <col min="6150" max="6150" width="12" style="3062" customWidth="1"/>
    <col min="6151" max="6151" width="10.85546875" style="3062" customWidth="1"/>
    <col min="6152" max="6152" width="12.28515625" style="3062" customWidth="1"/>
    <col min="6153" max="6153" width="10.85546875" style="3062" customWidth="1"/>
    <col min="6154" max="6154" width="12" style="3062" customWidth="1"/>
    <col min="6155" max="6155" width="10.85546875" style="3062" customWidth="1"/>
    <col min="6156" max="6156" width="12.5703125" style="3062" bestFit="1" customWidth="1"/>
    <col min="6157" max="6157" width="10.85546875" style="3062" customWidth="1"/>
    <col min="6158" max="6158" width="12" style="3062" customWidth="1"/>
    <col min="6159" max="6159" width="11.5703125" style="3062" customWidth="1"/>
    <col min="6160" max="6160" width="11.7109375" style="3062" customWidth="1"/>
    <col min="6161" max="6164" width="10.85546875" style="3062" customWidth="1"/>
    <col min="6165" max="6165" width="9.5703125" style="3062" customWidth="1"/>
    <col min="6166" max="6166" width="11.5703125" style="3062" customWidth="1"/>
    <col min="6167" max="6167" width="9.140625" style="3062"/>
    <col min="6168" max="6168" width="11.85546875" style="3062" customWidth="1"/>
    <col min="6169" max="6400" width="9.140625" style="3062"/>
    <col min="6401" max="6401" width="14.140625" style="3062" customWidth="1"/>
    <col min="6402" max="6403" width="10.85546875" style="3062" customWidth="1"/>
    <col min="6404" max="6404" width="12.42578125" style="3062" customWidth="1"/>
    <col min="6405" max="6405" width="10.85546875" style="3062" customWidth="1"/>
    <col min="6406" max="6406" width="12" style="3062" customWidth="1"/>
    <col min="6407" max="6407" width="10.85546875" style="3062" customWidth="1"/>
    <col min="6408" max="6408" width="12.28515625" style="3062" customWidth="1"/>
    <col min="6409" max="6409" width="10.85546875" style="3062" customWidth="1"/>
    <col min="6410" max="6410" width="12" style="3062" customWidth="1"/>
    <col min="6411" max="6411" width="10.85546875" style="3062" customWidth="1"/>
    <col min="6412" max="6412" width="12.5703125" style="3062" bestFit="1" customWidth="1"/>
    <col min="6413" max="6413" width="10.85546875" style="3062" customWidth="1"/>
    <col min="6414" max="6414" width="12" style="3062" customWidth="1"/>
    <col min="6415" max="6415" width="11.5703125" style="3062" customWidth="1"/>
    <col min="6416" max="6416" width="11.7109375" style="3062" customWidth="1"/>
    <col min="6417" max="6420" width="10.85546875" style="3062" customWidth="1"/>
    <col min="6421" max="6421" width="9.5703125" style="3062" customWidth="1"/>
    <col min="6422" max="6422" width="11.5703125" style="3062" customWidth="1"/>
    <col min="6423" max="6423" width="9.140625" style="3062"/>
    <col min="6424" max="6424" width="11.85546875" style="3062" customWidth="1"/>
    <col min="6425" max="6656" width="9.140625" style="3062"/>
    <col min="6657" max="6657" width="14.140625" style="3062" customWidth="1"/>
    <col min="6658" max="6659" width="10.85546875" style="3062" customWidth="1"/>
    <col min="6660" max="6660" width="12.42578125" style="3062" customWidth="1"/>
    <col min="6661" max="6661" width="10.85546875" style="3062" customWidth="1"/>
    <col min="6662" max="6662" width="12" style="3062" customWidth="1"/>
    <col min="6663" max="6663" width="10.85546875" style="3062" customWidth="1"/>
    <col min="6664" max="6664" width="12.28515625" style="3062" customWidth="1"/>
    <col min="6665" max="6665" width="10.85546875" style="3062" customWidth="1"/>
    <col min="6666" max="6666" width="12" style="3062" customWidth="1"/>
    <col min="6667" max="6667" width="10.85546875" style="3062" customWidth="1"/>
    <col min="6668" max="6668" width="12.5703125" style="3062" bestFit="1" customWidth="1"/>
    <col min="6669" max="6669" width="10.85546875" style="3062" customWidth="1"/>
    <col min="6670" max="6670" width="12" style="3062" customWidth="1"/>
    <col min="6671" max="6671" width="11.5703125" style="3062" customWidth="1"/>
    <col min="6672" max="6672" width="11.7109375" style="3062" customWidth="1"/>
    <col min="6673" max="6676" width="10.85546875" style="3062" customWidth="1"/>
    <col min="6677" max="6677" width="9.5703125" style="3062" customWidth="1"/>
    <col min="6678" max="6678" width="11.5703125" style="3062" customWidth="1"/>
    <col min="6679" max="6679" width="9.140625" style="3062"/>
    <col min="6680" max="6680" width="11.85546875" style="3062" customWidth="1"/>
    <col min="6681" max="6912" width="9.140625" style="3062"/>
    <col min="6913" max="6913" width="14.140625" style="3062" customWidth="1"/>
    <col min="6914" max="6915" width="10.85546875" style="3062" customWidth="1"/>
    <col min="6916" max="6916" width="12.42578125" style="3062" customWidth="1"/>
    <col min="6917" max="6917" width="10.85546875" style="3062" customWidth="1"/>
    <col min="6918" max="6918" width="12" style="3062" customWidth="1"/>
    <col min="6919" max="6919" width="10.85546875" style="3062" customWidth="1"/>
    <col min="6920" max="6920" width="12.28515625" style="3062" customWidth="1"/>
    <col min="6921" max="6921" width="10.85546875" style="3062" customWidth="1"/>
    <col min="6922" max="6922" width="12" style="3062" customWidth="1"/>
    <col min="6923" max="6923" width="10.85546875" style="3062" customWidth="1"/>
    <col min="6924" max="6924" width="12.5703125" style="3062" bestFit="1" customWidth="1"/>
    <col min="6925" max="6925" width="10.85546875" style="3062" customWidth="1"/>
    <col min="6926" max="6926" width="12" style="3062" customWidth="1"/>
    <col min="6927" max="6927" width="11.5703125" style="3062" customWidth="1"/>
    <col min="6928" max="6928" width="11.7109375" style="3062" customWidth="1"/>
    <col min="6929" max="6932" width="10.85546875" style="3062" customWidth="1"/>
    <col min="6933" max="6933" width="9.5703125" style="3062" customWidth="1"/>
    <col min="6934" max="6934" width="11.5703125" style="3062" customWidth="1"/>
    <col min="6935" max="6935" width="9.140625" style="3062"/>
    <col min="6936" max="6936" width="11.85546875" style="3062" customWidth="1"/>
    <col min="6937" max="7168" width="9.140625" style="3062"/>
    <col min="7169" max="7169" width="14.140625" style="3062" customWidth="1"/>
    <col min="7170" max="7171" width="10.85546875" style="3062" customWidth="1"/>
    <col min="7172" max="7172" width="12.42578125" style="3062" customWidth="1"/>
    <col min="7173" max="7173" width="10.85546875" style="3062" customWidth="1"/>
    <col min="7174" max="7174" width="12" style="3062" customWidth="1"/>
    <col min="7175" max="7175" width="10.85546875" style="3062" customWidth="1"/>
    <col min="7176" max="7176" width="12.28515625" style="3062" customWidth="1"/>
    <col min="7177" max="7177" width="10.85546875" style="3062" customWidth="1"/>
    <col min="7178" max="7178" width="12" style="3062" customWidth="1"/>
    <col min="7179" max="7179" width="10.85546875" style="3062" customWidth="1"/>
    <col min="7180" max="7180" width="12.5703125" style="3062" bestFit="1" customWidth="1"/>
    <col min="7181" max="7181" width="10.85546875" style="3062" customWidth="1"/>
    <col min="7182" max="7182" width="12" style="3062" customWidth="1"/>
    <col min="7183" max="7183" width="11.5703125" style="3062" customWidth="1"/>
    <col min="7184" max="7184" width="11.7109375" style="3062" customWidth="1"/>
    <col min="7185" max="7188" width="10.85546875" style="3062" customWidth="1"/>
    <col min="7189" max="7189" width="9.5703125" style="3062" customWidth="1"/>
    <col min="7190" max="7190" width="11.5703125" style="3062" customWidth="1"/>
    <col min="7191" max="7191" width="9.140625" style="3062"/>
    <col min="7192" max="7192" width="11.85546875" style="3062" customWidth="1"/>
    <col min="7193" max="7424" width="9.140625" style="3062"/>
    <col min="7425" max="7425" width="14.140625" style="3062" customWidth="1"/>
    <col min="7426" max="7427" width="10.85546875" style="3062" customWidth="1"/>
    <col min="7428" max="7428" width="12.42578125" style="3062" customWidth="1"/>
    <col min="7429" max="7429" width="10.85546875" style="3062" customWidth="1"/>
    <col min="7430" max="7430" width="12" style="3062" customWidth="1"/>
    <col min="7431" max="7431" width="10.85546875" style="3062" customWidth="1"/>
    <col min="7432" max="7432" width="12.28515625" style="3062" customWidth="1"/>
    <col min="7433" max="7433" width="10.85546875" style="3062" customWidth="1"/>
    <col min="7434" max="7434" width="12" style="3062" customWidth="1"/>
    <col min="7435" max="7435" width="10.85546875" style="3062" customWidth="1"/>
    <col min="7436" max="7436" width="12.5703125" style="3062" bestFit="1" customWidth="1"/>
    <col min="7437" max="7437" width="10.85546875" style="3062" customWidth="1"/>
    <col min="7438" max="7438" width="12" style="3062" customWidth="1"/>
    <col min="7439" max="7439" width="11.5703125" style="3062" customWidth="1"/>
    <col min="7440" max="7440" width="11.7109375" style="3062" customWidth="1"/>
    <col min="7441" max="7444" width="10.85546875" style="3062" customWidth="1"/>
    <col min="7445" max="7445" width="9.5703125" style="3062" customWidth="1"/>
    <col min="7446" max="7446" width="11.5703125" style="3062" customWidth="1"/>
    <col min="7447" max="7447" width="9.140625" style="3062"/>
    <col min="7448" max="7448" width="11.85546875" style="3062" customWidth="1"/>
    <col min="7449" max="7680" width="9.140625" style="3062"/>
    <col min="7681" max="7681" width="14.140625" style="3062" customWidth="1"/>
    <col min="7682" max="7683" width="10.85546875" style="3062" customWidth="1"/>
    <col min="7684" max="7684" width="12.42578125" style="3062" customWidth="1"/>
    <col min="7685" max="7685" width="10.85546875" style="3062" customWidth="1"/>
    <col min="7686" max="7686" width="12" style="3062" customWidth="1"/>
    <col min="7687" max="7687" width="10.85546875" style="3062" customWidth="1"/>
    <col min="7688" max="7688" width="12.28515625" style="3062" customWidth="1"/>
    <col min="7689" max="7689" width="10.85546875" style="3062" customWidth="1"/>
    <col min="7690" max="7690" width="12" style="3062" customWidth="1"/>
    <col min="7691" max="7691" width="10.85546875" style="3062" customWidth="1"/>
    <col min="7692" max="7692" width="12.5703125" style="3062" bestFit="1" customWidth="1"/>
    <col min="7693" max="7693" width="10.85546875" style="3062" customWidth="1"/>
    <col min="7694" max="7694" width="12" style="3062" customWidth="1"/>
    <col min="7695" max="7695" width="11.5703125" style="3062" customWidth="1"/>
    <col min="7696" max="7696" width="11.7109375" style="3062" customWidth="1"/>
    <col min="7697" max="7700" width="10.85546875" style="3062" customWidth="1"/>
    <col min="7701" max="7701" width="9.5703125" style="3062" customWidth="1"/>
    <col min="7702" max="7702" width="11.5703125" style="3062" customWidth="1"/>
    <col min="7703" max="7703" width="9.140625" style="3062"/>
    <col min="7704" max="7704" width="11.85546875" style="3062" customWidth="1"/>
    <col min="7705" max="7936" width="9.140625" style="3062"/>
    <col min="7937" max="7937" width="14.140625" style="3062" customWidth="1"/>
    <col min="7938" max="7939" width="10.85546875" style="3062" customWidth="1"/>
    <col min="7940" max="7940" width="12.42578125" style="3062" customWidth="1"/>
    <col min="7941" max="7941" width="10.85546875" style="3062" customWidth="1"/>
    <col min="7942" max="7942" width="12" style="3062" customWidth="1"/>
    <col min="7943" max="7943" width="10.85546875" style="3062" customWidth="1"/>
    <col min="7944" max="7944" width="12.28515625" style="3062" customWidth="1"/>
    <col min="7945" max="7945" width="10.85546875" style="3062" customWidth="1"/>
    <col min="7946" max="7946" width="12" style="3062" customWidth="1"/>
    <col min="7947" max="7947" width="10.85546875" style="3062" customWidth="1"/>
    <col min="7948" max="7948" width="12.5703125" style="3062" bestFit="1" customWidth="1"/>
    <col min="7949" max="7949" width="10.85546875" style="3062" customWidth="1"/>
    <col min="7950" max="7950" width="12" style="3062" customWidth="1"/>
    <col min="7951" max="7951" width="11.5703125" style="3062" customWidth="1"/>
    <col min="7952" max="7952" width="11.7109375" style="3062" customWidth="1"/>
    <col min="7953" max="7956" width="10.85546875" style="3062" customWidth="1"/>
    <col min="7957" max="7957" width="9.5703125" style="3062" customWidth="1"/>
    <col min="7958" max="7958" width="11.5703125" style="3062" customWidth="1"/>
    <col min="7959" max="7959" width="9.140625" style="3062"/>
    <col min="7960" max="7960" width="11.85546875" style="3062" customWidth="1"/>
    <col min="7961" max="8192" width="9.140625" style="3062"/>
    <col min="8193" max="8193" width="14.140625" style="3062" customWidth="1"/>
    <col min="8194" max="8195" width="10.85546875" style="3062" customWidth="1"/>
    <col min="8196" max="8196" width="12.42578125" style="3062" customWidth="1"/>
    <col min="8197" max="8197" width="10.85546875" style="3062" customWidth="1"/>
    <col min="8198" max="8198" width="12" style="3062" customWidth="1"/>
    <col min="8199" max="8199" width="10.85546875" style="3062" customWidth="1"/>
    <col min="8200" max="8200" width="12.28515625" style="3062" customWidth="1"/>
    <col min="8201" max="8201" width="10.85546875" style="3062" customWidth="1"/>
    <col min="8202" max="8202" width="12" style="3062" customWidth="1"/>
    <col min="8203" max="8203" width="10.85546875" style="3062" customWidth="1"/>
    <col min="8204" max="8204" width="12.5703125" style="3062" bestFit="1" customWidth="1"/>
    <col min="8205" max="8205" width="10.85546875" style="3062" customWidth="1"/>
    <col min="8206" max="8206" width="12" style="3062" customWidth="1"/>
    <col min="8207" max="8207" width="11.5703125" style="3062" customWidth="1"/>
    <col min="8208" max="8208" width="11.7109375" style="3062" customWidth="1"/>
    <col min="8209" max="8212" width="10.85546875" style="3062" customWidth="1"/>
    <col min="8213" max="8213" width="9.5703125" style="3062" customWidth="1"/>
    <col min="8214" max="8214" width="11.5703125" style="3062" customWidth="1"/>
    <col min="8215" max="8215" width="9.140625" style="3062"/>
    <col min="8216" max="8216" width="11.85546875" style="3062" customWidth="1"/>
    <col min="8217" max="8448" width="9.140625" style="3062"/>
    <col min="8449" max="8449" width="14.140625" style="3062" customWidth="1"/>
    <col min="8450" max="8451" width="10.85546875" style="3062" customWidth="1"/>
    <col min="8452" max="8452" width="12.42578125" style="3062" customWidth="1"/>
    <col min="8453" max="8453" width="10.85546875" style="3062" customWidth="1"/>
    <col min="8454" max="8454" width="12" style="3062" customWidth="1"/>
    <col min="8455" max="8455" width="10.85546875" style="3062" customWidth="1"/>
    <col min="8456" max="8456" width="12.28515625" style="3062" customWidth="1"/>
    <col min="8457" max="8457" width="10.85546875" style="3062" customWidth="1"/>
    <col min="8458" max="8458" width="12" style="3062" customWidth="1"/>
    <col min="8459" max="8459" width="10.85546875" style="3062" customWidth="1"/>
    <col min="8460" max="8460" width="12.5703125" style="3062" bestFit="1" customWidth="1"/>
    <col min="8461" max="8461" width="10.85546875" style="3062" customWidth="1"/>
    <col min="8462" max="8462" width="12" style="3062" customWidth="1"/>
    <col min="8463" max="8463" width="11.5703125" style="3062" customWidth="1"/>
    <col min="8464" max="8464" width="11.7109375" style="3062" customWidth="1"/>
    <col min="8465" max="8468" width="10.85546875" style="3062" customWidth="1"/>
    <col min="8469" max="8469" width="9.5703125" style="3062" customWidth="1"/>
    <col min="8470" max="8470" width="11.5703125" style="3062" customWidth="1"/>
    <col min="8471" max="8471" width="9.140625" style="3062"/>
    <col min="8472" max="8472" width="11.85546875" style="3062" customWidth="1"/>
    <col min="8473" max="8704" width="9.140625" style="3062"/>
    <col min="8705" max="8705" width="14.140625" style="3062" customWidth="1"/>
    <col min="8706" max="8707" width="10.85546875" style="3062" customWidth="1"/>
    <col min="8708" max="8708" width="12.42578125" style="3062" customWidth="1"/>
    <col min="8709" max="8709" width="10.85546875" style="3062" customWidth="1"/>
    <col min="8710" max="8710" width="12" style="3062" customWidth="1"/>
    <col min="8711" max="8711" width="10.85546875" style="3062" customWidth="1"/>
    <col min="8712" max="8712" width="12.28515625" style="3062" customWidth="1"/>
    <col min="8713" max="8713" width="10.85546875" style="3062" customWidth="1"/>
    <col min="8714" max="8714" width="12" style="3062" customWidth="1"/>
    <col min="8715" max="8715" width="10.85546875" style="3062" customWidth="1"/>
    <col min="8716" max="8716" width="12.5703125" style="3062" bestFit="1" customWidth="1"/>
    <col min="8717" max="8717" width="10.85546875" style="3062" customWidth="1"/>
    <col min="8718" max="8718" width="12" style="3062" customWidth="1"/>
    <col min="8719" max="8719" width="11.5703125" style="3062" customWidth="1"/>
    <col min="8720" max="8720" width="11.7109375" style="3062" customWidth="1"/>
    <col min="8721" max="8724" width="10.85546875" style="3062" customWidth="1"/>
    <col min="8725" max="8725" width="9.5703125" style="3062" customWidth="1"/>
    <col min="8726" max="8726" width="11.5703125" style="3062" customWidth="1"/>
    <col min="8727" max="8727" width="9.140625" style="3062"/>
    <col min="8728" max="8728" width="11.85546875" style="3062" customWidth="1"/>
    <col min="8729" max="8960" width="9.140625" style="3062"/>
    <col min="8961" max="8961" width="14.140625" style="3062" customWidth="1"/>
    <col min="8962" max="8963" width="10.85546875" style="3062" customWidth="1"/>
    <col min="8964" max="8964" width="12.42578125" style="3062" customWidth="1"/>
    <col min="8965" max="8965" width="10.85546875" style="3062" customWidth="1"/>
    <col min="8966" max="8966" width="12" style="3062" customWidth="1"/>
    <col min="8967" max="8967" width="10.85546875" style="3062" customWidth="1"/>
    <col min="8968" max="8968" width="12.28515625" style="3062" customWidth="1"/>
    <col min="8969" max="8969" width="10.85546875" style="3062" customWidth="1"/>
    <col min="8970" max="8970" width="12" style="3062" customWidth="1"/>
    <col min="8971" max="8971" width="10.85546875" style="3062" customWidth="1"/>
    <col min="8972" max="8972" width="12.5703125" style="3062" bestFit="1" customWidth="1"/>
    <col min="8973" max="8973" width="10.85546875" style="3062" customWidth="1"/>
    <col min="8974" max="8974" width="12" style="3062" customWidth="1"/>
    <col min="8975" max="8975" width="11.5703125" style="3062" customWidth="1"/>
    <col min="8976" max="8976" width="11.7109375" style="3062" customWidth="1"/>
    <col min="8977" max="8980" width="10.85546875" style="3062" customWidth="1"/>
    <col min="8981" max="8981" width="9.5703125" style="3062" customWidth="1"/>
    <col min="8982" max="8982" width="11.5703125" style="3062" customWidth="1"/>
    <col min="8983" max="8983" width="9.140625" style="3062"/>
    <col min="8984" max="8984" width="11.85546875" style="3062" customWidth="1"/>
    <col min="8985" max="9216" width="9.140625" style="3062"/>
    <col min="9217" max="9217" width="14.140625" style="3062" customWidth="1"/>
    <col min="9218" max="9219" width="10.85546875" style="3062" customWidth="1"/>
    <col min="9220" max="9220" width="12.42578125" style="3062" customWidth="1"/>
    <col min="9221" max="9221" width="10.85546875" style="3062" customWidth="1"/>
    <col min="9222" max="9222" width="12" style="3062" customWidth="1"/>
    <col min="9223" max="9223" width="10.85546875" style="3062" customWidth="1"/>
    <col min="9224" max="9224" width="12.28515625" style="3062" customWidth="1"/>
    <col min="9225" max="9225" width="10.85546875" style="3062" customWidth="1"/>
    <col min="9226" max="9226" width="12" style="3062" customWidth="1"/>
    <col min="9227" max="9227" width="10.85546875" style="3062" customWidth="1"/>
    <col min="9228" max="9228" width="12.5703125" style="3062" bestFit="1" customWidth="1"/>
    <col min="9229" max="9229" width="10.85546875" style="3062" customWidth="1"/>
    <col min="9230" max="9230" width="12" style="3062" customWidth="1"/>
    <col min="9231" max="9231" width="11.5703125" style="3062" customWidth="1"/>
    <col min="9232" max="9232" width="11.7109375" style="3062" customWidth="1"/>
    <col min="9233" max="9236" width="10.85546875" style="3062" customWidth="1"/>
    <col min="9237" max="9237" width="9.5703125" style="3062" customWidth="1"/>
    <col min="9238" max="9238" width="11.5703125" style="3062" customWidth="1"/>
    <col min="9239" max="9239" width="9.140625" style="3062"/>
    <col min="9240" max="9240" width="11.85546875" style="3062" customWidth="1"/>
    <col min="9241" max="9472" width="9.140625" style="3062"/>
    <col min="9473" max="9473" width="14.140625" style="3062" customWidth="1"/>
    <col min="9474" max="9475" width="10.85546875" style="3062" customWidth="1"/>
    <col min="9476" max="9476" width="12.42578125" style="3062" customWidth="1"/>
    <col min="9477" max="9477" width="10.85546875" style="3062" customWidth="1"/>
    <col min="9478" max="9478" width="12" style="3062" customWidth="1"/>
    <col min="9479" max="9479" width="10.85546875" style="3062" customWidth="1"/>
    <col min="9480" max="9480" width="12.28515625" style="3062" customWidth="1"/>
    <col min="9481" max="9481" width="10.85546875" style="3062" customWidth="1"/>
    <col min="9482" max="9482" width="12" style="3062" customWidth="1"/>
    <col min="9483" max="9483" width="10.85546875" style="3062" customWidth="1"/>
    <col min="9484" max="9484" width="12.5703125" style="3062" bestFit="1" customWidth="1"/>
    <col min="9485" max="9485" width="10.85546875" style="3062" customWidth="1"/>
    <col min="9486" max="9486" width="12" style="3062" customWidth="1"/>
    <col min="9487" max="9487" width="11.5703125" style="3062" customWidth="1"/>
    <col min="9488" max="9488" width="11.7109375" style="3062" customWidth="1"/>
    <col min="9489" max="9492" width="10.85546875" style="3062" customWidth="1"/>
    <col min="9493" max="9493" width="9.5703125" style="3062" customWidth="1"/>
    <col min="9494" max="9494" width="11.5703125" style="3062" customWidth="1"/>
    <col min="9495" max="9495" width="9.140625" style="3062"/>
    <col min="9496" max="9496" width="11.85546875" style="3062" customWidth="1"/>
    <col min="9497" max="9728" width="9.140625" style="3062"/>
    <col min="9729" max="9729" width="14.140625" style="3062" customWidth="1"/>
    <col min="9730" max="9731" width="10.85546875" style="3062" customWidth="1"/>
    <col min="9732" max="9732" width="12.42578125" style="3062" customWidth="1"/>
    <col min="9733" max="9733" width="10.85546875" style="3062" customWidth="1"/>
    <col min="9734" max="9734" width="12" style="3062" customWidth="1"/>
    <col min="9735" max="9735" width="10.85546875" style="3062" customWidth="1"/>
    <col min="9736" max="9736" width="12.28515625" style="3062" customWidth="1"/>
    <col min="9737" max="9737" width="10.85546875" style="3062" customWidth="1"/>
    <col min="9738" max="9738" width="12" style="3062" customWidth="1"/>
    <col min="9739" max="9739" width="10.85546875" style="3062" customWidth="1"/>
    <col min="9740" max="9740" width="12.5703125" style="3062" bestFit="1" customWidth="1"/>
    <col min="9741" max="9741" width="10.85546875" style="3062" customWidth="1"/>
    <col min="9742" max="9742" width="12" style="3062" customWidth="1"/>
    <col min="9743" max="9743" width="11.5703125" style="3062" customWidth="1"/>
    <col min="9744" max="9744" width="11.7109375" style="3062" customWidth="1"/>
    <col min="9745" max="9748" width="10.85546875" style="3062" customWidth="1"/>
    <col min="9749" max="9749" width="9.5703125" style="3062" customWidth="1"/>
    <col min="9750" max="9750" width="11.5703125" style="3062" customWidth="1"/>
    <col min="9751" max="9751" width="9.140625" style="3062"/>
    <col min="9752" max="9752" width="11.85546875" style="3062" customWidth="1"/>
    <col min="9753" max="9984" width="9.140625" style="3062"/>
    <col min="9985" max="9985" width="14.140625" style="3062" customWidth="1"/>
    <col min="9986" max="9987" width="10.85546875" style="3062" customWidth="1"/>
    <col min="9988" max="9988" width="12.42578125" style="3062" customWidth="1"/>
    <col min="9989" max="9989" width="10.85546875" style="3062" customWidth="1"/>
    <col min="9990" max="9990" width="12" style="3062" customWidth="1"/>
    <col min="9991" max="9991" width="10.85546875" style="3062" customWidth="1"/>
    <col min="9992" max="9992" width="12.28515625" style="3062" customWidth="1"/>
    <col min="9993" max="9993" width="10.85546875" style="3062" customWidth="1"/>
    <col min="9994" max="9994" width="12" style="3062" customWidth="1"/>
    <col min="9995" max="9995" width="10.85546875" style="3062" customWidth="1"/>
    <col min="9996" max="9996" width="12.5703125" style="3062" bestFit="1" customWidth="1"/>
    <col min="9997" max="9997" width="10.85546875" style="3062" customWidth="1"/>
    <col min="9998" max="9998" width="12" style="3062" customWidth="1"/>
    <col min="9999" max="9999" width="11.5703125" style="3062" customWidth="1"/>
    <col min="10000" max="10000" width="11.7109375" style="3062" customWidth="1"/>
    <col min="10001" max="10004" width="10.85546875" style="3062" customWidth="1"/>
    <col min="10005" max="10005" width="9.5703125" style="3062" customWidth="1"/>
    <col min="10006" max="10006" width="11.5703125" style="3062" customWidth="1"/>
    <col min="10007" max="10007" width="9.140625" style="3062"/>
    <col min="10008" max="10008" width="11.85546875" style="3062" customWidth="1"/>
    <col min="10009" max="10240" width="9.140625" style="3062"/>
    <col min="10241" max="10241" width="14.140625" style="3062" customWidth="1"/>
    <col min="10242" max="10243" width="10.85546875" style="3062" customWidth="1"/>
    <col min="10244" max="10244" width="12.42578125" style="3062" customWidth="1"/>
    <col min="10245" max="10245" width="10.85546875" style="3062" customWidth="1"/>
    <col min="10246" max="10246" width="12" style="3062" customWidth="1"/>
    <col min="10247" max="10247" width="10.85546875" style="3062" customWidth="1"/>
    <col min="10248" max="10248" width="12.28515625" style="3062" customWidth="1"/>
    <col min="10249" max="10249" width="10.85546875" style="3062" customWidth="1"/>
    <col min="10250" max="10250" width="12" style="3062" customWidth="1"/>
    <col min="10251" max="10251" width="10.85546875" style="3062" customWidth="1"/>
    <col min="10252" max="10252" width="12.5703125" style="3062" bestFit="1" customWidth="1"/>
    <col min="10253" max="10253" width="10.85546875" style="3062" customWidth="1"/>
    <col min="10254" max="10254" width="12" style="3062" customWidth="1"/>
    <col min="10255" max="10255" width="11.5703125" style="3062" customWidth="1"/>
    <col min="10256" max="10256" width="11.7109375" style="3062" customWidth="1"/>
    <col min="10257" max="10260" width="10.85546875" style="3062" customWidth="1"/>
    <col min="10261" max="10261" width="9.5703125" style="3062" customWidth="1"/>
    <col min="10262" max="10262" width="11.5703125" style="3062" customWidth="1"/>
    <col min="10263" max="10263" width="9.140625" style="3062"/>
    <col min="10264" max="10264" width="11.85546875" style="3062" customWidth="1"/>
    <col min="10265" max="10496" width="9.140625" style="3062"/>
    <col min="10497" max="10497" width="14.140625" style="3062" customWidth="1"/>
    <col min="10498" max="10499" width="10.85546875" style="3062" customWidth="1"/>
    <col min="10500" max="10500" width="12.42578125" style="3062" customWidth="1"/>
    <col min="10501" max="10501" width="10.85546875" style="3062" customWidth="1"/>
    <col min="10502" max="10502" width="12" style="3062" customWidth="1"/>
    <col min="10503" max="10503" width="10.85546875" style="3062" customWidth="1"/>
    <col min="10504" max="10504" width="12.28515625" style="3062" customWidth="1"/>
    <col min="10505" max="10505" width="10.85546875" style="3062" customWidth="1"/>
    <col min="10506" max="10506" width="12" style="3062" customWidth="1"/>
    <col min="10507" max="10507" width="10.85546875" style="3062" customWidth="1"/>
    <col min="10508" max="10508" width="12.5703125" style="3062" bestFit="1" customWidth="1"/>
    <col min="10509" max="10509" width="10.85546875" style="3062" customWidth="1"/>
    <col min="10510" max="10510" width="12" style="3062" customWidth="1"/>
    <col min="10511" max="10511" width="11.5703125" style="3062" customWidth="1"/>
    <col min="10512" max="10512" width="11.7109375" style="3062" customWidth="1"/>
    <col min="10513" max="10516" width="10.85546875" style="3062" customWidth="1"/>
    <col min="10517" max="10517" width="9.5703125" style="3062" customWidth="1"/>
    <col min="10518" max="10518" width="11.5703125" style="3062" customWidth="1"/>
    <col min="10519" max="10519" width="9.140625" style="3062"/>
    <col min="10520" max="10520" width="11.85546875" style="3062" customWidth="1"/>
    <col min="10521" max="10752" width="9.140625" style="3062"/>
    <col min="10753" max="10753" width="14.140625" style="3062" customWidth="1"/>
    <col min="10754" max="10755" width="10.85546875" style="3062" customWidth="1"/>
    <col min="10756" max="10756" width="12.42578125" style="3062" customWidth="1"/>
    <col min="10757" max="10757" width="10.85546875" style="3062" customWidth="1"/>
    <col min="10758" max="10758" width="12" style="3062" customWidth="1"/>
    <col min="10759" max="10759" width="10.85546875" style="3062" customWidth="1"/>
    <col min="10760" max="10760" width="12.28515625" style="3062" customWidth="1"/>
    <col min="10761" max="10761" width="10.85546875" style="3062" customWidth="1"/>
    <col min="10762" max="10762" width="12" style="3062" customWidth="1"/>
    <col min="10763" max="10763" width="10.85546875" style="3062" customWidth="1"/>
    <col min="10764" max="10764" width="12.5703125" style="3062" bestFit="1" customWidth="1"/>
    <col min="10765" max="10765" width="10.85546875" style="3062" customWidth="1"/>
    <col min="10766" max="10766" width="12" style="3062" customWidth="1"/>
    <col min="10767" max="10767" width="11.5703125" style="3062" customWidth="1"/>
    <col min="10768" max="10768" width="11.7109375" style="3062" customWidth="1"/>
    <col min="10769" max="10772" width="10.85546875" style="3062" customWidth="1"/>
    <col min="10773" max="10773" width="9.5703125" style="3062" customWidth="1"/>
    <col min="10774" max="10774" width="11.5703125" style="3062" customWidth="1"/>
    <col min="10775" max="10775" width="9.140625" style="3062"/>
    <col min="10776" max="10776" width="11.85546875" style="3062" customWidth="1"/>
    <col min="10777" max="11008" width="9.140625" style="3062"/>
    <col min="11009" max="11009" width="14.140625" style="3062" customWidth="1"/>
    <col min="11010" max="11011" width="10.85546875" style="3062" customWidth="1"/>
    <col min="11012" max="11012" width="12.42578125" style="3062" customWidth="1"/>
    <col min="11013" max="11013" width="10.85546875" style="3062" customWidth="1"/>
    <col min="11014" max="11014" width="12" style="3062" customWidth="1"/>
    <col min="11015" max="11015" width="10.85546875" style="3062" customWidth="1"/>
    <col min="11016" max="11016" width="12.28515625" style="3062" customWidth="1"/>
    <col min="11017" max="11017" width="10.85546875" style="3062" customWidth="1"/>
    <col min="11018" max="11018" width="12" style="3062" customWidth="1"/>
    <col min="11019" max="11019" width="10.85546875" style="3062" customWidth="1"/>
    <col min="11020" max="11020" width="12.5703125" style="3062" bestFit="1" customWidth="1"/>
    <col min="11021" max="11021" width="10.85546875" style="3062" customWidth="1"/>
    <col min="11022" max="11022" width="12" style="3062" customWidth="1"/>
    <col min="11023" max="11023" width="11.5703125" style="3062" customWidth="1"/>
    <col min="11024" max="11024" width="11.7109375" style="3062" customWidth="1"/>
    <col min="11025" max="11028" width="10.85546875" style="3062" customWidth="1"/>
    <col min="11029" max="11029" width="9.5703125" style="3062" customWidth="1"/>
    <col min="11030" max="11030" width="11.5703125" style="3062" customWidth="1"/>
    <col min="11031" max="11031" width="9.140625" style="3062"/>
    <col min="11032" max="11032" width="11.85546875" style="3062" customWidth="1"/>
    <col min="11033" max="11264" width="9.140625" style="3062"/>
    <col min="11265" max="11265" width="14.140625" style="3062" customWidth="1"/>
    <col min="11266" max="11267" width="10.85546875" style="3062" customWidth="1"/>
    <col min="11268" max="11268" width="12.42578125" style="3062" customWidth="1"/>
    <col min="11269" max="11269" width="10.85546875" style="3062" customWidth="1"/>
    <col min="11270" max="11270" width="12" style="3062" customWidth="1"/>
    <col min="11271" max="11271" width="10.85546875" style="3062" customWidth="1"/>
    <col min="11272" max="11272" width="12.28515625" style="3062" customWidth="1"/>
    <col min="11273" max="11273" width="10.85546875" style="3062" customWidth="1"/>
    <col min="11274" max="11274" width="12" style="3062" customWidth="1"/>
    <col min="11275" max="11275" width="10.85546875" style="3062" customWidth="1"/>
    <col min="11276" max="11276" width="12.5703125" style="3062" bestFit="1" customWidth="1"/>
    <col min="11277" max="11277" width="10.85546875" style="3062" customWidth="1"/>
    <col min="11278" max="11278" width="12" style="3062" customWidth="1"/>
    <col min="11279" max="11279" width="11.5703125" style="3062" customWidth="1"/>
    <col min="11280" max="11280" width="11.7109375" style="3062" customWidth="1"/>
    <col min="11281" max="11284" width="10.85546875" style="3062" customWidth="1"/>
    <col min="11285" max="11285" width="9.5703125" style="3062" customWidth="1"/>
    <col min="11286" max="11286" width="11.5703125" style="3062" customWidth="1"/>
    <col min="11287" max="11287" width="9.140625" style="3062"/>
    <col min="11288" max="11288" width="11.85546875" style="3062" customWidth="1"/>
    <col min="11289" max="11520" width="9.140625" style="3062"/>
    <col min="11521" max="11521" width="14.140625" style="3062" customWidth="1"/>
    <col min="11522" max="11523" width="10.85546875" style="3062" customWidth="1"/>
    <col min="11524" max="11524" width="12.42578125" style="3062" customWidth="1"/>
    <col min="11525" max="11525" width="10.85546875" style="3062" customWidth="1"/>
    <col min="11526" max="11526" width="12" style="3062" customWidth="1"/>
    <col min="11527" max="11527" width="10.85546875" style="3062" customWidth="1"/>
    <col min="11528" max="11528" width="12.28515625" style="3062" customWidth="1"/>
    <col min="11529" max="11529" width="10.85546875" style="3062" customWidth="1"/>
    <col min="11530" max="11530" width="12" style="3062" customWidth="1"/>
    <col min="11531" max="11531" width="10.85546875" style="3062" customWidth="1"/>
    <col min="11532" max="11532" width="12.5703125" style="3062" bestFit="1" customWidth="1"/>
    <col min="11533" max="11533" width="10.85546875" style="3062" customWidth="1"/>
    <col min="11534" max="11534" width="12" style="3062" customWidth="1"/>
    <col min="11535" max="11535" width="11.5703125" style="3062" customWidth="1"/>
    <col min="11536" max="11536" width="11.7109375" style="3062" customWidth="1"/>
    <col min="11537" max="11540" width="10.85546875" style="3062" customWidth="1"/>
    <col min="11541" max="11541" width="9.5703125" style="3062" customWidth="1"/>
    <col min="11542" max="11542" width="11.5703125" style="3062" customWidth="1"/>
    <col min="11543" max="11543" width="9.140625" style="3062"/>
    <col min="11544" max="11544" width="11.85546875" style="3062" customWidth="1"/>
    <col min="11545" max="11776" width="9.140625" style="3062"/>
    <col min="11777" max="11777" width="14.140625" style="3062" customWidth="1"/>
    <col min="11778" max="11779" width="10.85546875" style="3062" customWidth="1"/>
    <col min="11780" max="11780" width="12.42578125" style="3062" customWidth="1"/>
    <col min="11781" max="11781" width="10.85546875" style="3062" customWidth="1"/>
    <col min="11782" max="11782" width="12" style="3062" customWidth="1"/>
    <col min="11783" max="11783" width="10.85546875" style="3062" customWidth="1"/>
    <col min="11784" max="11784" width="12.28515625" style="3062" customWidth="1"/>
    <col min="11785" max="11785" width="10.85546875" style="3062" customWidth="1"/>
    <col min="11786" max="11786" width="12" style="3062" customWidth="1"/>
    <col min="11787" max="11787" width="10.85546875" style="3062" customWidth="1"/>
    <col min="11788" max="11788" width="12.5703125" style="3062" bestFit="1" customWidth="1"/>
    <col min="11789" max="11789" width="10.85546875" style="3062" customWidth="1"/>
    <col min="11790" max="11790" width="12" style="3062" customWidth="1"/>
    <col min="11791" max="11791" width="11.5703125" style="3062" customWidth="1"/>
    <col min="11792" max="11792" width="11.7109375" style="3062" customWidth="1"/>
    <col min="11793" max="11796" width="10.85546875" style="3062" customWidth="1"/>
    <col min="11797" max="11797" width="9.5703125" style="3062" customWidth="1"/>
    <col min="11798" max="11798" width="11.5703125" style="3062" customWidth="1"/>
    <col min="11799" max="11799" width="9.140625" style="3062"/>
    <col min="11800" max="11800" width="11.85546875" style="3062" customWidth="1"/>
    <col min="11801" max="12032" width="9.140625" style="3062"/>
    <col min="12033" max="12033" width="14.140625" style="3062" customWidth="1"/>
    <col min="12034" max="12035" width="10.85546875" style="3062" customWidth="1"/>
    <col min="12036" max="12036" width="12.42578125" style="3062" customWidth="1"/>
    <col min="12037" max="12037" width="10.85546875" style="3062" customWidth="1"/>
    <col min="12038" max="12038" width="12" style="3062" customWidth="1"/>
    <col min="12039" max="12039" width="10.85546875" style="3062" customWidth="1"/>
    <col min="12040" max="12040" width="12.28515625" style="3062" customWidth="1"/>
    <col min="12041" max="12041" width="10.85546875" style="3062" customWidth="1"/>
    <col min="12042" max="12042" width="12" style="3062" customWidth="1"/>
    <col min="12043" max="12043" width="10.85546875" style="3062" customWidth="1"/>
    <col min="12044" max="12044" width="12.5703125" style="3062" bestFit="1" customWidth="1"/>
    <col min="12045" max="12045" width="10.85546875" style="3062" customWidth="1"/>
    <col min="12046" max="12046" width="12" style="3062" customWidth="1"/>
    <col min="12047" max="12047" width="11.5703125" style="3062" customWidth="1"/>
    <col min="12048" max="12048" width="11.7109375" style="3062" customWidth="1"/>
    <col min="12049" max="12052" width="10.85546875" style="3062" customWidth="1"/>
    <col min="12053" max="12053" width="9.5703125" style="3062" customWidth="1"/>
    <col min="12054" max="12054" width="11.5703125" style="3062" customWidth="1"/>
    <col min="12055" max="12055" width="9.140625" style="3062"/>
    <col min="12056" max="12056" width="11.85546875" style="3062" customWidth="1"/>
    <col min="12057" max="12288" width="9.140625" style="3062"/>
    <col min="12289" max="12289" width="14.140625" style="3062" customWidth="1"/>
    <col min="12290" max="12291" width="10.85546875" style="3062" customWidth="1"/>
    <col min="12292" max="12292" width="12.42578125" style="3062" customWidth="1"/>
    <col min="12293" max="12293" width="10.85546875" style="3062" customWidth="1"/>
    <col min="12294" max="12294" width="12" style="3062" customWidth="1"/>
    <col min="12295" max="12295" width="10.85546875" style="3062" customWidth="1"/>
    <col min="12296" max="12296" width="12.28515625" style="3062" customWidth="1"/>
    <col min="12297" max="12297" width="10.85546875" style="3062" customWidth="1"/>
    <col min="12298" max="12298" width="12" style="3062" customWidth="1"/>
    <col min="12299" max="12299" width="10.85546875" style="3062" customWidth="1"/>
    <col min="12300" max="12300" width="12.5703125" style="3062" bestFit="1" customWidth="1"/>
    <col min="12301" max="12301" width="10.85546875" style="3062" customWidth="1"/>
    <col min="12302" max="12302" width="12" style="3062" customWidth="1"/>
    <col min="12303" max="12303" width="11.5703125" style="3062" customWidth="1"/>
    <col min="12304" max="12304" width="11.7109375" style="3062" customWidth="1"/>
    <col min="12305" max="12308" width="10.85546875" style="3062" customWidth="1"/>
    <col min="12309" max="12309" width="9.5703125" style="3062" customWidth="1"/>
    <col min="12310" max="12310" width="11.5703125" style="3062" customWidth="1"/>
    <col min="12311" max="12311" width="9.140625" style="3062"/>
    <col min="12312" max="12312" width="11.85546875" style="3062" customWidth="1"/>
    <col min="12313" max="12544" width="9.140625" style="3062"/>
    <col min="12545" max="12545" width="14.140625" style="3062" customWidth="1"/>
    <col min="12546" max="12547" width="10.85546875" style="3062" customWidth="1"/>
    <col min="12548" max="12548" width="12.42578125" style="3062" customWidth="1"/>
    <col min="12549" max="12549" width="10.85546875" style="3062" customWidth="1"/>
    <col min="12550" max="12550" width="12" style="3062" customWidth="1"/>
    <col min="12551" max="12551" width="10.85546875" style="3062" customWidth="1"/>
    <col min="12552" max="12552" width="12.28515625" style="3062" customWidth="1"/>
    <col min="12553" max="12553" width="10.85546875" style="3062" customWidth="1"/>
    <col min="12554" max="12554" width="12" style="3062" customWidth="1"/>
    <col min="12555" max="12555" width="10.85546875" style="3062" customWidth="1"/>
    <col min="12556" max="12556" width="12.5703125" style="3062" bestFit="1" customWidth="1"/>
    <col min="12557" max="12557" width="10.85546875" style="3062" customWidth="1"/>
    <col min="12558" max="12558" width="12" style="3062" customWidth="1"/>
    <col min="12559" max="12559" width="11.5703125" style="3062" customWidth="1"/>
    <col min="12560" max="12560" width="11.7109375" style="3062" customWidth="1"/>
    <col min="12561" max="12564" width="10.85546875" style="3062" customWidth="1"/>
    <col min="12565" max="12565" width="9.5703125" style="3062" customWidth="1"/>
    <col min="12566" max="12566" width="11.5703125" style="3062" customWidth="1"/>
    <col min="12567" max="12567" width="9.140625" style="3062"/>
    <col min="12568" max="12568" width="11.85546875" style="3062" customWidth="1"/>
    <col min="12569" max="12800" width="9.140625" style="3062"/>
    <col min="12801" max="12801" width="14.140625" style="3062" customWidth="1"/>
    <col min="12802" max="12803" width="10.85546875" style="3062" customWidth="1"/>
    <col min="12804" max="12804" width="12.42578125" style="3062" customWidth="1"/>
    <col min="12805" max="12805" width="10.85546875" style="3062" customWidth="1"/>
    <col min="12806" max="12806" width="12" style="3062" customWidth="1"/>
    <col min="12807" max="12807" width="10.85546875" style="3062" customWidth="1"/>
    <col min="12808" max="12808" width="12.28515625" style="3062" customWidth="1"/>
    <col min="12809" max="12809" width="10.85546875" style="3062" customWidth="1"/>
    <col min="12810" max="12810" width="12" style="3062" customWidth="1"/>
    <col min="12811" max="12811" width="10.85546875" style="3062" customWidth="1"/>
    <col min="12812" max="12812" width="12.5703125" style="3062" bestFit="1" customWidth="1"/>
    <col min="12813" max="12813" width="10.85546875" style="3062" customWidth="1"/>
    <col min="12814" max="12814" width="12" style="3062" customWidth="1"/>
    <col min="12815" max="12815" width="11.5703125" style="3062" customWidth="1"/>
    <col min="12816" max="12816" width="11.7109375" style="3062" customWidth="1"/>
    <col min="12817" max="12820" width="10.85546875" style="3062" customWidth="1"/>
    <col min="12821" max="12821" width="9.5703125" style="3062" customWidth="1"/>
    <col min="12822" max="12822" width="11.5703125" style="3062" customWidth="1"/>
    <col min="12823" max="12823" width="9.140625" style="3062"/>
    <col min="12824" max="12824" width="11.85546875" style="3062" customWidth="1"/>
    <col min="12825" max="13056" width="9.140625" style="3062"/>
    <col min="13057" max="13057" width="14.140625" style="3062" customWidth="1"/>
    <col min="13058" max="13059" width="10.85546875" style="3062" customWidth="1"/>
    <col min="13060" max="13060" width="12.42578125" style="3062" customWidth="1"/>
    <col min="13061" max="13061" width="10.85546875" style="3062" customWidth="1"/>
    <col min="13062" max="13062" width="12" style="3062" customWidth="1"/>
    <col min="13063" max="13063" width="10.85546875" style="3062" customWidth="1"/>
    <col min="13064" max="13064" width="12.28515625" style="3062" customWidth="1"/>
    <col min="13065" max="13065" width="10.85546875" style="3062" customWidth="1"/>
    <col min="13066" max="13066" width="12" style="3062" customWidth="1"/>
    <col min="13067" max="13067" width="10.85546875" style="3062" customWidth="1"/>
    <col min="13068" max="13068" width="12.5703125" style="3062" bestFit="1" customWidth="1"/>
    <col min="13069" max="13069" width="10.85546875" style="3062" customWidth="1"/>
    <col min="13070" max="13070" width="12" style="3062" customWidth="1"/>
    <col min="13071" max="13071" width="11.5703125" style="3062" customWidth="1"/>
    <col min="13072" max="13072" width="11.7109375" style="3062" customWidth="1"/>
    <col min="13073" max="13076" width="10.85546875" style="3062" customWidth="1"/>
    <col min="13077" max="13077" width="9.5703125" style="3062" customWidth="1"/>
    <col min="13078" max="13078" width="11.5703125" style="3062" customWidth="1"/>
    <col min="13079" max="13079" width="9.140625" style="3062"/>
    <col min="13080" max="13080" width="11.85546875" style="3062" customWidth="1"/>
    <col min="13081" max="13312" width="9.140625" style="3062"/>
    <col min="13313" max="13313" width="14.140625" style="3062" customWidth="1"/>
    <col min="13314" max="13315" width="10.85546875" style="3062" customWidth="1"/>
    <col min="13316" max="13316" width="12.42578125" style="3062" customWidth="1"/>
    <col min="13317" max="13317" width="10.85546875" style="3062" customWidth="1"/>
    <col min="13318" max="13318" width="12" style="3062" customWidth="1"/>
    <col min="13319" max="13319" width="10.85546875" style="3062" customWidth="1"/>
    <col min="13320" max="13320" width="12.28515625" style="3062" customWidth="1"/>
    <col min="13321" max="13321" width="10.85546875" style="3062" customWidth="1"/>
    <col min="13322" max="13322" width="12" style="3062" customWidth="1"/>
    <col min="13323" max="13323" width="10.85546875" style="3062" customWidth="1"/>
    <col min="13324" max="13324" width="12.5703125" style="3062" bestFit="1" customWidth="1"/>
    <col min="13325" max="13325" width="10.85546875" style="3062" customWidth="1"/>
    <col min="13326" max="13326" width="12" style="3062" customWidth="1"/>
    <col min="13327" max="13327" width="11.5703125" style="3062" customWidth="1"/>
    <col min="13328" max="13328" width="11.7109375" style="3062" customWidth="1"/>
    <col min="13329" max="13332" width="10.85546875" style="3062" customWidth="1"/>
    <col min="13333" max="13333" width="9.5703125" style="3062" customWidth="1"/>
    <col min="13334" max="13334" width="11.5703125" style="3062" customWidth="1"/>
    <col min="13335" max="13335" width="9.140625" style="3062"/>
    <col min="13336" max="13336" width="11.85546875" style="3062" customWidth="1"/>
    <col min="13337" max="13568" width="9.140625" style="3062"/>
    <col min="13569" max="13569" width="14.140625" style="3062" customWidth="1"/>
    <col min="13570" max="13571" width="10.85546875" style="3062" customWidth="1"/>
    <col min="13572" max="13572" width="12.42578125" style="3062" customWidth="1"/>
    <col min="13573" max="13573" width="10.85546875" style="3062" customWidth="1"/>
    <col min="13574" max="13574" width="12" style="3062" customWidth="1"/>
    <col min="13575" max="13575" width="10.85546875" style="3062" customWidth="1"/>
    <col min="13576" max="13576" width="12.28515625" style="3062" customWidth="1"/>
    <col min="13577" max="13577" width="10.85546875" style="3062" customWidth="1"/>
    <col min="13578" max="13578" width="12" style="3062" customWidth="1"/>
    <col min="13579" max="13579" width="10.85546875" style="3062" customWidth="1"/>
    <col min="13580" max="13580" width="12.5703125" style="3062" bestFit="1" customWidth="1"/>
    <col min="13581" max="13581" width="10.85546875" style="3062" customWidth="1"/>
    <col min="13582" max="13582" width="12" style="3062" customWidth="1"/>
    <col min="13583" max="13583" width="11.5703125" style="3062" customWidth="1"/>
    <col min="13584" max="13584" width="11.7109375" style="3062" customWidth="1"/>
    <col min="13585" max="13588" width="10.85546875" style="3062" customWidth="1"/>
    <col min="13589" max="13589" width="9.5703125" style="3062" customWidth="1"/>
    <col min="13590" max="13590" width="11.5703125" style="3062" customWidth="1"/>
    <col min="13591" max="13591" width="9.140625" style="3062"/>
    <col min="13592" max="13592" width="11.85546875" style="3062" customWidth="1"/>
    <col min="13593" max="13824" width="9.140625" style="3062"/>
    <col min="13825" max="13825" width="14.140625" style="3062" customWidth="1"/>
    <col min="13826" max="13827" width="10.85546875" style="3062" customWidth="1"/>
    <col min="13828" max="13828" width="12.42578125" style="3062" customWidth="1"/>
    <col min="13829" max="13829" width="10.85546875" style="3062" customWidth="1"/>
    <col min="13830" max="13830" width="12" style="3062" customWidth="1"/>
    <col min="13831" max="13831" width="10.85546875" style="3062" customWidth="1"/>
    <col min="13832" max="13832" width="12.28515625" style="3062" customWidth="1"/>
    <col min="13833" max="13833" width="10.85546875" style="3062" customWidth="1"/>
    <col min="13834" max="13834" width="12" style="3062" customWidth="1"/>
    <col min="13835" max="13835" width="10.85546875" style="3062" customWidth="1"/>
    <col min="13836" max="13836" width="12.5703125" style="3062" bestFit="1" customWidth="1"/>
    <col min="13837" max="13837" width="10.85546875" style="3062" customWidth="1"/>
    <col min="13838" max="13838" width="12" style="3062" customWidth="1"/>
    <col min="13839" max="13839" width="11.5703125" style="3062" customWidth="1"/>
    <col min="13840" max="13840" width="11.7109375" style="3062" customWidth="1"/>
    <col min="13841" max="13844" width="10.85546875" style="3062" customWidth="1"/>
    <col min="13845" max="13845" width="9.5703125" style="3062" customWidth="1"/>
    <col min="13846" max="13846" width="11.5703125" style="3062" customWidth="1"/>
    <col min="13847" max="13847" width="9.140625" style="3062"/>
    <col min="13848" max="13848" width="11.85546875" style="3062" customWidth="1"/>
    <col min="13849" max="14080" width="9.140625" style="3062"/>
    <col min="14081" max="14081" width="14.140625" style="3062" customWidth="1"/>
    <col min="14082" max="14083" width="10.85546875" style="3062" customWidth="1"/>
    <col min="14084" max="14084" width="12.42578125" style="3062" customWidth="1"/>
    <col min="14085" max="14085" width="10.85546875" style="3062" customWidth="1"/>
    <col min="14086" max="14086" width="12" style="3062" customWidth="1"/>
    <col min="14087" max="14087" width="10.85546875" style="3062" customWidth="1"/>
    <col min="14088" max="14088" width="12.28515625" style="3062" customWidth="1"/>
    <col min="14089" max="14089" width="10.85546875" style="3062" customWidth="1"/>
    <col min="14090" max="14090" width="12" style="3062" customWidth="1"/>
    <col min="14091" max="14091" width="10.85546875" style="3062" customWidth="1"/>
    <col min="14092" max="14092" width="12.5703125" style="3062" bestFit="1" customWidth="1"/>
    <col min="14093" max="14093" width="10.85546875" style="3062" customWidth="1"/>
    <col min="14094" max="14094" width="12" style="3062" customWidth="1"/>
    <col min="14095" max="14095" width="11.5703125" style="3062" customWidth="1"/>
    <col min="14096" max="14096" width="11.7109375" style="3062" customWidth="1"/>
    <col min="14097" max="14100" width="10.85546875" style="3062" customWidth="1"/>
    <col min="14101" max="14101" width="9.5703125" style="3062" customWidth="1"/>
    <col min="14102" max="14102" width="11.5703125" style="3062" customWidth="1"/>
    <col min="14103" max="14103" width="9.140625" style="3062"/>
    <col min="14104" max="14104" width="11.85546875" style="3062" customWidth="1"/>
    <col min="14105" max="14336" width="9.140625" style="3062"/>
    <col min="14337" max="14337" width="14.140625" style="3062" customWidth="1"/>
    <col min="14338" max="14339" width="10.85546875" style="3062" customWidth="1"/>
    <col min="14340" max="14340" width="12.42578125" style="3062" customWidth="1"/>
    <col min="14341" max="14341" width="10.85546875" style="3062" customWidth="1"/>
    <col min="14342" max="14342" width="12" style="3062" customWidth="1"/>
    <col min="14343" max="14343" width="10.85546875" style="3062" customWidth="1"/>
    <col min="14344" max="14344" width="12.28515625" style="3062" customWidth="1"/>
    <col min="14345" max="14345" width="10.85546875" style="3062" customWidth="1"/>
    <col min="14346" max="14346" width="12" style="3062" customWidth="1"/>
    <col min="14347" max="14347" width="10.85546875" style="3062" customWidth="1"/>
    <col min="14348" max="14348" width="12.5703125" style="3062" bestFit="1" customWidth="1"/>
    <col min="14349" max="14349" width="10.85546875" style="3062" customWidth="1"/>
    <col min="14350" max="14350" width="12" style="3062" customWidth="1"/>
    <col min="14351" max="14351" width="11.5703125" style="3062" customWidth="1"/>
    <col min="14352" max="14352" width="11.7109375" style="3062" customWidth="1"/>
    <col min="14353" max="14356" width="10.85546875" style="3062" customWidth="1"/>
    <col min="14357" max="14357" width="9.5703125" style="3062" customWidth="1"/>
    <col min="14358" max="14358" width="11.5703125" style="3062" customWidth="1"/>
    <col min="14359" max="14359" width="9.140625" style="3062"/>
    <col min="14360" max="14360" width="11.85546875" style="3062" customWidth="1"/>
    <col min="14361" max="14592" width="9.140625" style="3062"/>
    <col min="14593" max="14593" width="14.140625" style="3062" customWidth="1"/>
    <col min="14594" max="14595" width="10.85546875" style="3062" customWidth="1"/>
    <col min="14596" max="14596" width="12.42578125" style="3062" customWidth="1"/>
    <col min="14597" max="14597" width="10.85546875" style="3062" customWidth="1"/>
    <col min="14598" max="14598" width="12" style="3062" customWidth="1"/>
    <col min="14599" max="14599" width="10.85546875" style="3062" customWidth="1"/>
    <col min="14600" max="14600" width="12.28515625" style="3062" customWidth="1"/>
    <col min="14601" max="14601" width="10.85546875" style="3062" customWidth="1"/>
    <col min="14602" max="14602" width="12" style="3062" customWidth="1"/>
    <col min="14603" max="14603" width="10.85546875" style="3062" customWidth="1"/>
    <col min="14604" max="14604" width="12.5703125" style="3062" bestFit="1" customWidth="1"/>
    <col min="14605" max="14605" width="10.85546875" style="3062" customWidth="1"/>
    <col min="14606" max="14606" width="12" style="3062" customWidth="1"/>
    <col min="14607" max="14607" width="11.5703125" style="3062" customWidth="1"/>
    <col min="14608" max="14608" width="11.7109375" style="3062" customWidth="1"/>
    <col min="14609" max="14612" width="10.85546875" style="3062" customWidth="1"/>
    <col min="14613" max="14613" width="9.5703125" style="3062" customWidth="1"/>
    <col min="14614" max="14614" width="11.5703125" style="3062" customWidth="1"/>
    <col min="14615" max="14615" width="9.140625" style="3062"/>
    <col min="14616" max="14616" width="11.85546875" style="3062" customWidth="1"/>
    <col min="14617" max="14848" width="9.140625" style="3062"/>
    <col min="14849" max="14849" width="14.140625" style="3062" customWidth="1"/>
    <col min="14850" max="14851" width="10.85546875" style="3062" customWidth="1"/>
    <col min="14852" max="14852" width="12.42578125" style="3062" customWidth="1"/>
    <col min="14853" max="14853" width="10.85546875" style="3062" customWidth="1"/>
    <col min="14854" max="14854" width="12" style="3062" customWidth="1"/>
    <col min="14855" max="14855" width="10.85546875" style="3062" customWidth="1"/>
    <col min="14856" max="14856" width="12.28515625" style="3062" customWidth="1"/>
    <col min="14857" max="14857" width="10.85546875" style="3062" customWidth="1"/>
    <col min="14858" max="14858" width="12" style="3062" customWidth="1"/>
    <col min="14859" max="14859" width="10.85546875" style="3062" customWidth="1"/>
    <col min="14860" max="14860" width="12.5703125" style="3062" bestFit="1" customWidth="1"/>
    <col min="14861" max="14861" width="10.85546875" style="3062" customWidth="1"/>
    <col min="14862" max="14862" width="12" style="3062" customWidth="1"/>
    <col min="14863" max="14863" width="11.5703125" style="3062" customWidth="1"/>
    <col min="14864" max="14864" width="11.7109375" style="3062" customWidth="1"/>
    <col min="14865" max="14868" width="10.85546875" style="3062" customWidth="1"/>
    <col min="14869" max="14869" width="9.5703125" style="3062" customWidth="1"/>
    <col min="14870" max="14870" width="11.5703125" style="3062" customWidth="1"/>
    <col min="14871" max="14871" width="9.140625" style="3062"/>
    <col min="14872" max="14872" width="11.85546875" style="3062" customWidth="1"/>
    <col min="14873" max="15104" width="9.140625" style="3062"/>
    <col min="15105" max="15105" width="14.140625" style="3062" customWidth="1"/>
    <col min="15106" max="15107" width="10.85546875" style="3062" customWidth="1"/>
    <col min="15108" max="15108" width="12.42578125" style="3062" customWidth="1"/>
    <col min="15109" max="15109" width="10.85546875" style="3062" customWidth="1"/>
    <col min="15110" max="15110" width="12" style="3062" customWidth="1"/>
    <col min="15111" max="15111" width="10.85546875" style="3062" customWidth="1"/>
    <col min="15112" max="15112" width="12.28515625" style="3062" customWidth="1"/>
    <col min="15113" max="15113" width="10.85546875" style="3062" customWidth="1"/>
    <col min="15114" max="15114" width="12" style="3062" customWidth="1"/>
    <col min="15115" max="15115" width="10.85546875" style="3062" customWidth="1"/>
    <col min="15116" max="15116" width="12.5703125" style="3062" bestFit="1" customWidth="1"/>
    <col min="15117" max="15117" width="10.85546875" style="3062" customWidth="1"/>
    <col min="15118" max="15118" width="12" style="3062" customWidth="1"/>
    <col min="15119" max="15119" width="11.5703125" style="3062" customWidth="1"/>
    <col min="15120" max="15120" width="11.7109375" style="3062" customWidth="1"/>
    <col min="15121" max="15124" width="10.85546875" style="3062" customWidth="1"/>
    <col min="15125" max="15125" width="9.5703125" style="3062" customWidth="1"/>
    <col min="15126" max="15126" width="11.5703125" style="3062" customWidth="1"/>
    <col min="15127" max="15127" width="9.140625" style="3062"/>
    <col min="15128" max="15128" width="11.85546875" style="3062" customWidth="1"/>
    <col min="15129" max="15360" width="9.140625" style="3062"/>
    <col min="15361" max="15361" width="14.140625" style="3062" customWidth="1"/>
    <col min="15362" max="15363" width="10.85546875" style="3062" customWidth="1"/>
    <col min="15364" max="15364" width="12.42578125" style="3062" customWidth="1"/>
    <col min="15365" max="15365" width="10.85546875" style="3062" customWidth="1"/>
    <col min="15366" max="15366" width="12" style="3062" customWidth="1"/>
    <col min="15367" max="15367" width="10.85546875" style="3062" customWidth="1"/>
    <col min="15368" max="15368" width="12.28515625" style="3062" customWidth="1"/>
    <col min="15369" max="15369" width="10.85546875" style="3062" customWidth="1"/>
    <col min="15370" max="15370" width="12" style="3062" customWidth="1"/>
    <col min="15371" max="15371" width="10.85546875" style="3062" customWidth="1"/>
    <col min="15372" max="15372" width="12.5703125" style="3062" bestFit="1" customWidth="1"/>
    <col min="15373" max="15373" width="10.85546875" style="3062" customWidth="1"/>
    <col min="15374" max="15374" width="12" style="3062" customWidth="1"/>
    <col min="15375" max="15375" width="11.5703125" style="3062" customWidth="1"/>
    <col min="15376" max="15376" width="11.7109375" style="3062" customWidth="1"/>
    <col min="15377" max="15380" width="10.85546875" style="3062" customWidth="1"/>
    <col min="15381" max="15381" width="9.5703125" style="3062" customWidth="1"/>
    <col min="15382" max="15382" width="11.5703125" style="3062" customWidth="1"/>
    <col min="15383" max="15383" width="9.140625" style="3062"/>
    <col min="15384" max="15384" width="11.85546875" style="3062" customWidth="1"/>
    <col min="15385" max="15616" width="9.140625" style="3062"/>
    <col min="15617" max="15617" width="14.140625" style="3062" customWidth="1"/>
    <col min="15618" max="15619" width="10.85546875" style="3062" customWidth="1"/>
    <col min="15620" max="15620" width="12.42578125" style="3062" customWidth="1"/>
    <col min="15621" max="15621" width="10.85546875" style="3062" customWidth="1"/>
    <col min="15622" max="15622" width="12" style="3062" customWidth="1"/>
    <col min="15623" max="15623" width="10.85546875" style="3062" customWidth="1"/>
    <col min="15624" max="15624" width="12.28515625" style="3062" customWidth="1"/>
    <col min="15625" max="15625" width="10.85546875" style="3062" customWidth="1"/>
    <col min="15626" max="15626" width="12" style="3062" customWidth="1"/>
    <col min="15627" max="15627" width="10.85546875" style="3062" customWidth="1"/>
    <col min="15628" max="15628" width="12.5703125" style="3062" bestFit="1" customWidth="1"/>
    <col min="15629" max="15629" width="10.85546875" style="3062" customWidth="1"/>
    <col min="15630" max="15630" width="12" style="3062" customWidth="1"/>
    <col min="15631" max="15631" width="11.5703125" style="3062" customWidth="1"/>
    <col min="15632" max="15632" width="11.7109375" style="3062" customWidth="1"/>
    <col min="15633" max="15636" width="10.85546875" style="3062" customWidth="1"/>
    <col min="15637" max="15637" width="9.5703125" style="3062" customWidth="1"/>
    <col min="15638" max="15638" width="11.5703125" style="3062" customWidth="1"/>
    <col min="15639" max="15639" width="9.140625" style="3062"/>
    <col min="15640" max="15640" width="11.85546875" style="3062" customWidth="1"/>
    <col min="15641" max="15872" width="9.140625" style="3062"/>
    <col min="15873" max="15873" width="14.140625" style="3062" customWidth="1"/>
    <col min="15874" max="15875" width="10.85546875" style="3062" customWidth="1"/>
    <col min="15876" max="15876" width="12.42578125" style="3062" customWidth="1"/>
    <col min="15877" max="15877" width="10.85546875" style="3062" customWidth="1"/>
    <col min="15878" max="15878" width="12" style="3062" customWidth="1"/>
    <col min="15879" max="15879" width="10.85546875" style="3062" customWidth="1"/>
    <col min="15880" max="15880" width="12.28515625" style="3062" customWidth="1"/>
    <col min="15881" max="15881" width="10.85546875" style="3062" customWidth="1"/>
    <col min="15882" max="15882" width="12" style="3062" customWidth="1"/>
    <col min="15883" max="15883" width="10.85546875" style="3062" customWidth="1"/>
    <col min="15884" max="15884" width="12.5703125" style="3062" bestFit="1" customWidth="1"/>
    <col min="15885" max="15885" width="10.85546875" style="3062" customWidth="1"/>
    <col min="15886" max="15886" width="12" style="3062" customWidth="1"/>
    <col min="15887" max="15887" width="11.5703125" style="3062" customWidth="1"/>
    <col min="15888" max="15888" width="11.7109375" style="3062" customWidth="1"/>
    <col min="15889" max="15892" width="10.85546875" style="3062" customWidth="1"/>
    <col min="15893" max="15893" width="9.5703125" style="3062" customWidth="1"/>
    <col min="15894" max="15894" width="11.5703125" style="3062" customWidth="1"/>
    <col min="15895" max="15895" width="9.140625" style="3062"/>
    <col min="15896" max="15896" width="11.85546875" style="3062" customWidth="1"/>
    <col min="15897" max="16128" width="9.140625" style="3062"/>
    <col min="16129" max="16129" width="14.140625" style="3062" customWidth="1"/>
    <col min="16130" max="16131" width="10.85546875" style="3062" customWidth="1"/>
    <col min="16132" max="16132" width="12.42578125" style="3062" customWidth="1"/>
    <col min="16133" max="16133" width="10.85546875" style="3062" customWidth="1"/>
    <col min="16134" max="16134" width="12" style="3062" customWidth="1"/>
    <col min="16135" max="16135" width="10.85546875" style="3062" customWidth="1"/>
    <col min="16136" max="16136" width="12.28515625" style="3062" customWidth="1"/>
    <col min="16137" max="16137" width="10.85546875" style="3062" customWidth="1"/>
    <col min="16138" max="16138" width="12" style="3062" customWidth="1"/>
    <col min="16139" max="16139" width="10.85546875" style="3062" customWidth="1"/>
    <col min="16140" max="16140" width="12.5703125" style="3062" bestFit="1" customWidth="1"/>
    <col min="16141" max="16141" width="10.85546875" style="3062" customWidth="1"/>
    <col min="16142" max="16142" width="12" style="3062" customWidth="1"/>
    <col min="16143" max="16143" width="11.5703125" style="3062" customWidth="1"/>
    <col min="16144" max="16144" width="11.7109375" style="3062" customWidth="1"/>
    <col min="16145" max="16148" width="10.85546875" style="3062" customWidth="1"/>
    <col min="16149" max="16149" width="9.5703125" style="3062" customWidth="1"/>
    <col min="16150" max="16150" width="11.5703125" style="3062" customWidth="1"/>
    <col min="16151" max="16151" width="9.140625" style="3062"/>
    <col min="16152" max="16152" width="11.85546875" style="3062" customWidth="1"/>
    <col min="16153" max="16384" width="9.140625" style="3062"/>
  </cols>
  <sheetData>
    <row r="1" spans="1:24" ht="20.25" customHeight="1" thickBot="1">
      <c r="A1" s="4642" t="s">
        <v>0</v>
      </c>
      <c r="B1" s="5001"/>
      <c r="C1" s="5001"/>
      <c r="D1" s="5002"/>
      <c r="E1" s="5002"/>
      <c r="F1" s="5002"/>
      <c r="G1" s="5002"/>
      <c r="H1" s="5002"/>
      <c r="I1" s="5002"/>
      <c r="J1" s="5002"/>
      <c r="K1" s="5002"/>
      <c r="L1" s="5002"/>
      <c r="M1" s="5002"/>
      <c r="O1" s="5002"/>
      <c r="Q1" s="5002"/>
      <c r="S1" s="5002"/>
      <c r="U1" s="5002"/>
      <c r="X1" s="4940" t="s">
        <v>1</v>
      </c>
    </row>
    <row r="2" spans="1:24" ht="23.25" customHeight="1" thickTop="1">
      <c r="A2" s="7965" t="s">
        <v>4357</v>
      </c>
      <c r="B2" s="7966"/>
      <c r="C2" s="7966"/>
      <c r="D2" s="7966"/>
      <c r="E2" s="7966"/>
      <c r="F2" s="7966"/>
      <c r="G2" s="7966"/>
      <c r="H2" s="7966"/>
      <c r="I2" s="7966"/>
      <c r="J2" s="7966"/>
      <c r="K2" s="7966"/>
      <c r="L2" s="7966"/>
      <c r="M2" s="7966"/>
      <c r="N2" s="7966"/>
      <c r="O2" s="7966"/>
      <c r="P2" s="7966"/>
      <c r="Q2" s="7966"/>
      <c r="R2" s="7966"/>
      <c r="S2" s="7966"/>
      <c r="T2" s="7966"/>
      <c r="U2" s="7966"/>
      <c r="V2" s="7966"/>
      <c r="W2" s="7966"/>
      <c r="X2" s="7967"/>
    </row>
    <row r="3" spans="1:24" ht="42" customHeight="1" thickBot="1">
      <c r="A3" s="7958" t="s">
        <v>4338</v>
      </c>
      <c r="B3" s="7959"/>
      <c r="C3" s="7959"/>
      <c r="D3" s="7959"/>
      <c r="E3" s="7959"/>
      <c r="F3" s="7959"/>
      <c r="G3" s="7959"/>
      <c r="H3" s="7959"/>
      <c r="I3" s="7959"/>
      <c r="J3" s="7959"/>
      <c r="K3" s="7959"/>
      <c r="L3" s="7959"/>
      <c r="M3" s="7959"/>
      <c r="N3" s="7959"/>
      <c r="O3" s="7959"/>
      <c r="P3" s="7959"/>
      <c r="Q3" s="7959"/>
      <c r="R3" s="7959"/>
      <c r="S3" s="7959"/>
      <c r="T3" s="7959"/>
      <c r="U3" s="7959"/>
      <c r="V3" s="7959"/>
      <c r="W3" s="7959"/>
      <c r="X3" s="7960"/>
    </row>
    <row r="4" spans="1:24" ht="30" customHeight="1" thickBot="1">
      <c r="A4" s="7441" t="s">
        <v>2132</v>
      </c>
      <c r="B4" s="7961" t="s">
        <v>12</v>
      </c>
      <c r="C4" s="7962"/>
      <c r="D4" s="7962"/>
      <c r="E4" s="7962"/>
      <c r="F4" s="7962"/>
      <c r="G4" s="7962"/>
      <c r="H4" s="7962"/>
      <c r="I4" s="7962"/>
      <c r="J4" s="7962"/>
      <c r="K4" s="7962"/>
      <c r="L4" s="7962"/>
      <c r="M4" s="7962"/>
      <c r="N4" s="7962"/>
      <c r="O4" s="7962"/>
      <c r="P4" s="7962"/>
      <c r="Q4" s="7962"/>
      <c r="R4" s="7962"/>
      <c r="S4" s="7962"/>
      <c r="T4" s="7962"/>
      <c r="U4" s="7962"/>
      <c r="V4" s="7962"/>
      <c r="W4" s="7962"/>
      <c r="X4" s="7964"/>
    </row>
    <row r="5" spans="1:24" ht="95.25" customHeight="1" thickBot="1">
      <c r="A5" s="7441"/>
      <c r="B5" s="5003">
        <v>2002</v>
      </c>
      <c r="C5" s="5003">
        <v>2003</v>
      </c>
      <c r="D5" s="4943" t="s">
        <v>4400</v>
      </c>
      <c r="E5" s="5003">
        <v>2004</v>
      </c>
      <c r="F5" s="4943" t="s">
        <v>4401</v>
      </c>
      <c r="G5" s="5003">
        <v>2005</v>
      </c>
      <c r="H5" s="4943" t="s">
        <v>4402</v>
      </c>
      <c r="I5" s="5003">
        <v>2006</v>
      </c>
      <c r="J5" s="4943" t="s">
        <v>4403</v>
      </c>
      <c r="K5" s="5003">
        <v>2007</v>
      </c>
      <c r="L5" s="4943" t="s">
        <v>4404</v>
      </c>
      <c r="M5" s="5003">
        <v>2008</v>
      </c>
      <c r="N5" s="4944" t="s">
        <v>4405</v>
      </c>
      <c r="O5" s="5003">
        <v>2009</v>
      </c>
      <c r="P5" s="4944" t="s">
        <v>5420</v>
      </c>
      <c r="Q5" s="5003">
        <v>2010</v>
      </c>
      <c r="R5" s="4944" t="s">
        <v>5421</v>
      </c>
      <c r="S5" s="5003">
        <v>2011</v>
      </c>
      <c r="T5" s="4974" t="s">
        <v>5422</v>
      </c>
      <c r="U5" s="5004">
        <v>2012</v>
      </c>
      <c r="V5" s="4975" t="s">
        <v>5423</v>
      </c>
      <c r="W5" s="5004" t="s">
        <v>4339</v>
      </c>
      <c r="X5" s="4947" t="s">
        <v>5424</v>
      </c>
    </row>
    <row r="6" spans="1:24" ht="35.1" customHeight="1">
      <c r="A6" s="4983" t="s">
        <v>2538</v>
      </c>
      <c r="B6" s="4949">
        <v>34907</v>
      </c>
      <c r="C6" s="4984">
        <v>35482</v>
      </c>
      <c r="D6" s="4951">
        <f>(C6-B6)/B6*100</f>
        <v>1.6472340791245308</v>
      </c>
      <c r="E6" s="5005">
        <v>28154</v>
      </c>
      <c r="F6" s="4952">
        <f>(E6-C6)/C6*100</f>
        <v>-20.652725325517164</v>
      </c>
      <c r="G6" s="4949">
        <v>29355</v>
      </c>
      <c r="H6" s="4954">
        <f>(G6-E6)/E6*100</f>
        <v>4.2658236840235846</v>
      </c>
      <c r="I6" s="4949">
        <v>29996</v>
      </c>
      <c r="J6" s="4954">
        <f>(I6-G6)/G6*100</f>
        <v>2.1836143757451882</v>
      </c>
      <c r="K6" s="4949">
        <v>30872</v>
      </c>
      <c r="L6" s="4954">
        <f>(K6-I6)/I6*100</f>
        <v>2.9203893852513669</v>
      </c>
      <c r="M6" s="4949">
        <v>32176</v>
      </c>
      <c r="N6" s="4954">
        <f>(M6-K6)/K6*100</f>
        <v>4.2238922000518269</v>
      </c>
      <c r="O6" s="4949">
        <v>32309</v>
      </c>
      <c r="P6" s="4954">
        <f>(O6-M6)/M6*100</f>
        <v>0.41335156638488318</v>
      </c>
      <c r="Q6" s="4949">
        <v>32638</v>
      </c>
      <c r="R6" s="4756">
        <f t="shared" ref="R6:R18" si="0">(Q6-O6)/O6*100</f>
        <v>1.0182921167476555</v>
      </c>
      <c r="S6" s="4949">
        <v>33323</v>
      </c>
      <c r="T6" s="4756">
        <f t="shared" ref="T6:T18" si="1">(S6-Q6)/Q6*100</f>
        <v>2.0987805625344693</v>
      </c>
      <c r="U6" s="4949">
        <v>33785</v>
      </c>
      <c r="V6" s="4756">
        <f>(U6-S6)/S6*100</f>
        <v>1.3864297932359031</v>
      </c>
      <c r="W6" s="4949">
        <v>34675</v>
      </c>
      <c r="X6" s="4922">
        <f>(W6-U6)/U6*100</f>
        <v>2.6343051650140592</v>
      </c>
    </row>
    <row r="7" spans="1:24" ht="35.1" customHeight="1">
      <c r="A7" s="4989" t="s">
        <v>2539</v>
      </c>
      <c r="B7" s="4956">
        <v>34785</v>
      </c>
      <c r="C7" s="4598">
        <v>35452</v>
      </c>
      <c r="D7" s="4958">
        <f t="shared" ref="D7:D18" si="2">(C7-B7)/B7*100</f>
        <v>1.9174931723444013</v>
      </c>
      <c r="E7" s="5006">
        <v>28062</v>
      </c>
      <c r="F7" s="4959">
        <f t="shared" ref="F7:F18" si="3">(E7-C7)/C7*100</f>
        <v>-20.845086313889201</v>
      </c>
      <c r="G7" s="4956">
        <v>29393</v>
      </c>
      <c r="H7" s="4961">
        <f t="shared" ref="H7:H18" si="4">(G7-E7)/E7*100</f>
        <v>4.7430689188226074</v>
      </c>
      <c r="I7" s="4956">
        <v>30079</v>
      </c>
      <c r="J7" s="4961">
        <f t="shared" ref="J7:J18" si="5">(I7-G7)/G7*100</f>
        <v>2.3338890211955228</v>
      </c>
      <c r="K7" s="4956">
        <v>30972</v>
      </c>
      <c r="L7" s="4961">
        <f t="shared" ref="L7:L18" si="6">(K7-I7)/I7*100</f>
        <v>2.968848698427474</v>
      </c>
      <c r="M7" s="4956">
        <v>32171</v>
      </c>
      <c r="N7" s="4961">
        <f t="shared" ref="N7:N18" si="7">(M7-K7)/K7*100</f>
        <v>3.8712385380343535</v>
      </c>
      <c r="O7" s="4956">
        <v>32300</v>
      </c>
      <c r="P7" s="4961">
        <f>(O7-M7)/M7*100</f>
        <v>0.40098225109570734</v>
      </c>
      <c r="Q7" s="4956">
        <v>32593</v>
      </c>
      <c r="R7" s="4717">
        <f t="shared" si="0"/>
        <v>0.90712074303405577</v>
      </c>
      <c r="S7" s="4956">
        <v>33348</v>
      </c>
      <c r="T7" s="4717">
        <f t="shared" si="1"/>
        <v>2.3164483171233088</v>
      </c>
      <c r="U7" s="4956">
        <v>33814</v>
      </c>
      <c r="V7" s="4717">
        <f t="shared" ref="V7:V18" si="8">(U7-S7)/S7*100</f>
        <v>1.3973851505337651</v>
      </c>
      <c r="W7" s="4956">
        <v>34732</v>
      </c>
      <c r="X7" s="4917">
        <f t="shared" ref="X7:X16" si="9">(W7-U7)/U7*100</f>
        <v>2.7148518365174188</v>
      </c>
    </row>
    <row r="8" spans="1:24" ht="35.1" customHeight="1">
      <c r="A8" s="4989" t="s">
        <v>2540</v>
      </c>
      <c r="B8" s="4956">
        <v>34917</v>
      </c>
      <c r="C8" s="4598">
        <v>35583</v>
      </c>
      <c r="D8" s="4958">
        <f t="shared" si="2"/>
        <v>1.9073803591373828</v>
      </c>
      <c r="E8" s="5006">
        <v>28184</v>
      </c>
      <c r="F8" s="4959">
        <f t="shared" si="3"/>
        <v>-20.793637411123289</v>
      </c>
      <c r="G8" s="4956">
        <v>29458</v>
      </c>
      <c r="H8" s="4961">
        <f t="shared" si="4"/>
        <v>4.5202952029520294</v>
      </c>
      <c r="I8" s="4956">
        <v>30263</v>
      </c>
      <c r="J8" s="4961">
        <f t="shared" si="5"/>
        <v>2.7327041890148687</v>
      </c>
      <c r="K8" s="4956">
        <v>31152</v>
      </c>
      <c r="L8" s="4961">
        <f t="shared" si="6"/>
        <v>2.9375805438984899</v>
      </c>
      <c r="M8" s="4956">
        <v>32297</v>
      </c>
      <c r="N8" s="4961">
        <f t="shared" si="7"/>
        <v>3.6755264509501799</v>
      </c>
      <c r="O8" s="4956">
        <v>32336</v>
      </c>
      <c r="P8" s="4961">
        <f t="shared" ref="P8:P18" si="10">(O8-M8)/M8*100</f>
        <v>0.12075424962070781</v>
      </c>
      <c r="Q8" s="4956">
        <v>32752</v>
      </c>
      <c r="R8" s="4717">
        <f t="shared" si="0"/>
        <v>1.2864918357248887</v>
      </c>
      <c r="S8" s="4956">
        <v>33501</v>
      </c>
      <c r="T8" s="4717">
        <f t="shared" si="1"/>
        <v>2.2868832437713729</v>
      </c>
      <c r="U8" s="4956">
        <v>33942</v>
      </c>
      <c r="V8" s="4717">
        <f t="shared" si="8"/>
        <v>1.3163786155637145</v>
      </c>
      <c r="W8" s="4956">
        <v>34971</v>
      </c>
      <c r="X8" s="4917">
        <f t="shared" si="9"/>
        <v>3.0316422131872014</v>
      </c>
    </row>
    <row r="9" spans="1:24" ht="35.1" customHeight="1">
      <c r="A9" s="4989" t="s">
        <v>2541</v>
      </c>
      <c r="B9" s="4956">
        <v>35165</v>
      </c>
      <c r="C9" s="4598">
        <v>35760</v>
      </c>
      <c r="D9" s="4958">
        <f t="shared" si="2"/>
        <v>1.6920233186406939</v>
      </c>
      <c r="E9" s="5006">
        <v>28272</v>
      </c>
      <c r="F9" s="4959">
        <f t="shared" si="3"/>
        <v>-20.939597315436242</v>
      </c>
      <c r="G9" s="4956">
        <v>29312</v>
      </c>
      <c r="H9" s="4961">
        <f t="shared" si="4"/>
        <v>3.6785512167515564</v>
      </c>
      <c r="I9" s="4956">
        <v>30451</v>
      </c>
      <c r="J9" s="4961">
        <f t="shared" si="5"/>
        <v>3.8857805676855892</v>
      </c>
      <c r="K9" s="4956">
        <v>31323</v>
      </c>
      <c r="L9" s="4961">
        <f t="shared" si="6"/>
        <v>2.8636169583921709</v>
      </c>
      <c r="M9" s="4956">
        <v>32429</v>
      </c>
      <c r="N9" s="4961">
        <f t="shared" si="7"/>
        <v>3.5309516968361905</v>
      </c>
      <c r="O9" s="4956">
        <v>32496</v>
      </c>
      <c r="P9" s="4961">
        <f t="shared" si="10"/>
        <v>0.20660519905023284</v>
      </c>
      <c r="Q9" s="4956">
        <v>32874</v>
      </c>
      <c r="R9" s="4717">
        <f t="shared" si="0"/>
        <v>1.1632200886262924</v>
      </c>
      <c r="S9" s="4956">
        <v>33522</v>
      </c>
      <c r="T9" s="4717">
        <f t="shared" si="1"/>
        <v>1.9711626209162256</v>
      </c>
      <c r="U9" s="4956">
        <v>34158</v>
      </c>
      <c r="V9" s="4717">
        <f t="shared" si="8"/>
        <v>1.8972614999105064</v>
      </c>
      <c r="W9" s="4956">
        <v>35195</v>
      </c>
      <c r="X9" s="4917">
        <f t="shared" si="9"/>
        <v>3.0358920311493649</v>
      </c>
    </row>
    <row r="10" spans="1:24" ht="35.1" customHeight="1">
      <c r="A10" s="4989" t="s">
        <v>2530</v>
      </c>
      <c r="B10" s="4956">
        <v>35298</v>
      </c>
      <c r="C10" s="4598">
        <v>36061</v>
      </c>
      <c r="D10" s="4958">
        <f t="shared" si="2"/>
        <v>2.1615955578219728</v>
      </c>
      <c r="E10" s="5006">
        <v>28406</v>
      </c>
      <c r="F10" s="4959">
        <f t="shared" si="3"/>
        <v>-21.227919358864149</v>
      </c>
      <c r="G10" s="4956">
        <v>29346</v>
      </c>
      <c r="H10" s="4961">
        <f t="shared" si="4"/>
        <v>3.3091600366119835</v>
      </c>
      <c r="I10" s="4956">
        <v>30615</v>
      </c>
      <c r="J10" s="4961">
        <f t="shared" si="5"/>
        <v>4.3242690656307499</v>
      </c>
      <c r="K10" s="4956">
        <v>31483</v>
      </c>
      <c r="L10" s="4961">
        <f t="shared" si="6"/>
        <v>2.8352114976318799</v>
      </c>
      <c r="M10" s="4956">
        <v>32522</v>
      </c>
      <c r="N10" s="4961">
        <f t="shared" si="7"/>
        <v>3.3001937553600356</v>
      </c>
      <c r="O10" s="4956">
        <v>32614</v>
      </c>
      <c r="P10" s="4961">
        <f t="shared" si="10"/>
        <v>0.28288543140028288</v>
      </c>
      <c r="Q10" s="4956">
        <v>32994</v>
      </c>
      <c r="R10" s="4717">
        <f t="shared" si="0"/>
        <v>1.1651438032746673</v>
      </c>
      <c r="S10" s="4956">
        <v>33567</v>
      </c>
      <c r="T10" s="4717">
        <f t="shared" si="1"/>
        <v>1.7366793962538645</v>
      </c>
      <c r="U10" s="4956">
        <v>34325</v>
      </c>
      <c r="V10" s="4717">
        <f t="shared" si="8"/>
        <v>2.2581702267107575</v>
      </c>
      <c r="W10" s="4956">
        <v>35295</v>
      </c>
      <c r="X10" s="4917">
        <f t="shared" si="9"/>
        <v>2.825928623452294</v>
      </c>
    </row>
    <row r="11" spans="1:24" ht="35.1" customHeight="1">
      <c r="A11" s="4989" t="s">
        <v>2531</v>
      </c>
      <c r="B11" s="4956">
        <v>35377</v>
      </c>
      <c r="C11" s="4598">
        <v>36201</v>
      </c>
      <c r="D11" s="4958">
        <f t="shared" si="2"/>
        <v>2.3291969358622837</v>
      </c>
      <c r="E11" s="5006">
        <v>28553</v>
      </c>
      <c r="F11" s="4959">
        <f t="shared" si="3"/>
        <v>-21.126488218557498</v>
      </c>
      <c r="G11" s="4956">
        <v>29447</v>
      </c>
      <c r="H11" s="4961">
        <f t="shared" si="4"/>
        <v>3.131019507582391</v>
      </c>
      <c r="I11" s="4956">
        <v>30654</v>
      </c>
      <c r="J11" s="4961">
        <f t="shared" si="5"/>
        <v>4.0988895303426496</v>
      </c>
      <c r="K11" s="4956">
        <v>31604</v>
      </c>
      <c r="L11" s="4961">
        <f t="shared" si="6"/>
        <v>3.0991061525412671</v>
      </c>
      <c r="M11" s="4956">
        <v>32597</v>
      </c>
      <c r="N11" s="4961">
        <f t="shared" si="7"/>
        <v>3.1420073408429312</v>
      </c>
      <c r="O11" s="4956">
        <v>32691</v>
      </c>
      <c r="P11" s="4961">
        <f t="shared" si="10"/>
        <v>0.28837009540755287</v>
      </c>
      <c r="Q11" s="4956">
        <v>33041</v>
      </c>
      <c r="R11" s="4717">
        <f t="shared" si="0"/>
        <v>1.0706310605365392</v>
      </c>
      <c r="S11" s="4956">
        <v>33663</v>
      </c>
      <c r="T11" s="4717">
        <f t="shared" si="1"/>
        <v>1.8825096092733271</v>
      </c>
      <c r="U11" s="4956">
        <v>34465</v>
      </c>
      <c r="V11" s="4717">
        <f t="shared" si="8"/>
        <v>2.3824376912336986</v>
      </c>
      <c r="W11" s="4956">
        <v>35340</v>
      </c>
      <c r="X11" s="4917">
        <f t="shared" si="9"/>
        <v>2.5388074858552154</v>
      </c>
    </row>
    <row r="12" spans="1:24" ht="35.1" customHeight="1">
      <c r="A12" s="4989" t="s">
        <v>2532</v>
      </c>
      <c r="B12" s="4956">
        <v>35446</v>
      </c>
      <c r="C12" s="4598">
        <v>36251</v>
      </c>
      <c r="D12" s="4958">
        <f t="shared" si="2"/>
        <v>2.2710602042543586</v>
      </c>
      <c r="E12" s="5006">
        <v>28617</v>
      </c>
      <c r="F12" s="4959">
        <f t="shared" si="3"/>
        <v>-21.058729414360982</v>
      </c>
      <c r="G12" s="4956">
        <v>29515</v>
      </c>
      <c r="H12" s="4961">
        <f t="shared" si="4"/>
        <v>3.137994898137471</v>
      </c>
      <c r="I12" s="4956">
        <v>30720</v>
      </c>
      <c r="J12" s="4961">
        <f t="shared" si="5"/>
        <v>4.082669828900559</v>
      </c>
      <c r="K12" s="4956">
        <v>31712</v>
      </c>
      <c r="L12" s="4961">
        <f t="shared" si="6"/>
        <v>3.229166666666667</v>
      </c>
      <c r="M12" s="4956">
        <v>32633</v>
      </c>
      <c r="N12" s="4961">
        <f t="shared" si="7"/>
        <v>2.904263370332997</v>
      </c>
      <c r="O12" s="4956">
        <v>32756</v>
      </c>
      <c r="P12" s="4961">
        <f t="shared" si="10"/>
        <v>0.37691906965341831</v>
      </c>
      <c r="Q12" s="4956">
        <v>33065</v>
      </c>
      <c r="R12" s="4717">
        <f t="shared" si="0"/>
        <v>0.94333862498473564</v>
      </c>
      <c r="S12" s="4956">
        <v>33731</v>
      </c>
      <c r="T12" s="4717">
        <f t="shared" si="1"/>
        <v>2.0142144261303492</v>
      </c>
      <c r="U12" s="4956">
        <v>34540</v>
      </c>
      <c r="V12" s="4717">
        <f t="shared" si="8"/>
        <v>2.398387240224126</v>
      </c>
      <c r="W12" s="4956">
        <v>35425</v>
      </c>
      <c r="X12" s="4917">
        <f t="shared" si="9"/>
        <v>2.5622466705269251</v>
      </c>
    </row>
    <row r="13" spans="1:24" ht="35.1" customHeight="1">
      <c r="A13" s="4989" t="s">
        <v>2533</v>
      </c>
      <c r="B13" s="4956">
        <v>35352</v>
      </c>
      <c r="C13" s="4598">
        <v>36353</v>
      </c>
      <c r="D13" s="4958">
        <f t="shared" si="2"/>
        <v>2.8315229689975108</v>
      </c>
      <c r="E13" s="5006">
        <v>28724</v>
      </c>
      <c r="F13" s="4959">
        <f t="shared" si="3"/>
        <v>-20.985888372348914</v>
      </c>
      <c r="G13" s="4956">
        <v>29634</v>
      </c>
      <c r="H13" s="4961">
        <f t="shared" si="4"/>
        <v>3.1680824397716196</v>
      </c>
      <c r="I13" s="4956">
        <v>30773</v>
      </c>
      <c r="J13" s="4961">
        <f t="shared" si="5"/>
        <v>3.84355807518391</v>
      </c>
      <c r="K13" s="4956">
        <v>31803</v>
      </c>
      <c r="L13" s="4961">
        <f t="shared" si="6"/>
        <v>3.3470899814772692</v>
      </c>
      <c r="M13" s="4956">
        <v>32672</v>
      </c>
      <c r="N13" s="4961">
        <f t="shared" si="7"/>
        <v>2.7324466245322769</v>
      </c>
      <c r="O13" s="4956">
        <v>32753</v>
      </c>
      <c r="P13" s="4961">
        <f t="shared" si="10"/>
        <v>0.24791870714985309</v>
      </c>
      <c r="Q13" s="3063">
        <v>33189</v>
      </c>
      <c r="R13" s="4717">
        <f t="shared" si="0"/>
        <v>1.3311757701584588</v>
      </c>
      <c r="S13" s="4956">
        <v>33715</v>
      </c>
      <c r="T13" s="4717">
        <f t="shared" si="1"/>
        <v>1.5848624544276719</v>
      </c>
      <c r="U13" s="4956">
        <v>34577</v>
      </c>
      <c r="V13" s="4717">
        <f t="shared" si="8"/>
        <v>2.5567254931039596</v>
      </c>
      <c r="W13" s="4956">
        <v>35490</v>
      </c>
      <c r="X13" s="4917">
        <f t="shared" si="9"/>
        <v>2.6404835584347977</v>
      </c>
    </row>
    <row r="14" spans="1:24" ht="35.1" customHeight="1">
      <c r="A14" s="4989" t="s">
        <v>2534</v>
      </c>
      <c r="B14" s="4956">
        <v>35455</v>
      </c>
      <c r="C14" s="4598">
        <v>35036</v>
      </c>
      <c r="D14" s="4958">
        <f t="shared" si="2"/>
        <v>-1.1817797207728105</v>
      </c>
      <c r="E14" s="5006">
        <v>28808</v>
      </c>
      <c r="F14" s="4959">
        <f t="shared" si="3"/>
        <v>-17.776001826692543</v>
      </c>
      <c r="G14" s="4956">
        <v>29695</v>
      </c>
      <c r="H14" s="4961">
        <f t="shared" si="4"/>
        <v>3.0790058317134128</v>
      </c>
      <c r="I14" s="4956">
        <v>30827</v>
      </c>
      <c r="J14" s="4961">
        <f t="shared" si="5"/>
        <v>3.8120895773699273</v>
      </c>
      <c r="K14" s="4956">
        <v>31904</v>
      </c>
      <c r="L14" s="4961">
        <f t="shared" si="6"/>
        <v>3.4936905959061861</v>
      </c>
      <c r="M14" s="4956">
        <v>32683</v>
      </c>
      <c r="N14" s="4961">
        <f t="shared" si="7"/>
        <v>2.4417001003009027</v>
      </c>
      <c r="O14" s="4956">
        <v>32768</v>
      </c>
      <c r="P14" s="4961">
        <f t="shared" si="10"/>
        <v>0.26007404461034789</v>
      </c>
      <c r="Q14" s="4932">
        <v>33265</v>
      </c>
      <c r="R14" s="4717">
        <f t="shared" si="0"/>
        <v>1.5167236328125</v>
      </c>
      <c r="S14" s="4956">
        <v>33753</v>
      </c>
      <c r="T14" s="4717">
        <f t="shared" si="1"/>
        <v>1.4670073650984519</v>
      </c>
      <c r="U14" s="4956">
        <v>34631</v>
      </c>
      <c r="V14" s="4717">
        <f t="shared" si="8"/>
        <v>2.6012502592362159</v>
      </c>
      <c r="W14" s="4956">
        <v>35600</v>
      </c>
      <c r="X14" s="4917">
        <f t="shared" si="9"/>
        <v>2.7980710923738847</v>
      </c>
    </row>
    <row r="15" spans="1:24" ht="35.1" customHeight="1">
      <c r="A15" s="4989" t="s">
        <v>2535</v>
      </c>
      <c r="B15" s="4956">
        <v>35466</v>
      </c>
      <c r="C15" s="4598">
        <v>35159</v>
      </c>
      <c r="D15" s="4958">
        <f t="shared" si="2"/>
        <v>-0.86561777477020241</v>
      </c>
      <c r="E15" s="5006">
        <v>28891</v>
      </c>
      <c r="F15" s="4959">
        <f t="shared" si="3"/>
        <v>-17.827583264597969</v>
      </c>
      <c r="G15" s="4956">
        <v>29747</v>
      </c>
      <c r="H15" s="4961">
        <f t="shared" si="4"/>
        <v>2.9628604063549204</v>
      </c>
      <c r="I15" s="4956">
        <v>30847</v>
      </c>
      <c r="J15" s="4961">
        <f t="shared" si="5"/>
        <v>3.6978518842236192</v>
      </c>
      <c r="K15" s="4956">
        <v>31940</v>
      </c>
      <c r="L15" s="4961">
        <f t="shared" si="6"/>
        <v>3.5432943235971086</v>
      </c>
      <c r="M15" s="4956">
        <v>32687</v>
      </c>
      <c r="N15" s="4961">
        <f t="shared" si="7"/>
        <v>2.3387601753287415</v>
      </c>
      <c r="O15" s="4956">
        <v>32776</v>
      </c>
      <c r="P15" s="4961">
        <f t="shared" si="10"/>
        <v>0.27227949949521218</v>
      </c>
      <c r="Q15" s="4932">
        <v>33383</v>
      </c>
      <c r="R15" s="4717">
        <f t="shared" si="0"/>
        <v>1.851964852330974</v>
      </c>
      <c r="S15" s="4956">
        <v>33833</v>
      </c>
      <c r="T15" s="4717">
        <f t="shared" si="1"/>
        <v>1.3479914926759129</v>
      </c>
      <c r="U15" s="4956">
        <v>34738</v>
      </c>
      <c r="V15" s="4717">
        <f t="shared" si="8"/>
        <v>2.6749032010167588</v>
      </c>
      <c r="W15" s="4956">
        <v>35650</v>
      </c>
      <c r="X15" s="4917">
        <f t="shared" si="9"/>
        <v>2.6253670332201047</v>
      </c>
    </row>
    <row r="16" spans="1:24" ht="35.1" customHeight="1">
      <c r="A16" s="4989" t="s">
        <v>2536</v>
      </c>
      <c r="B16" s="4956">
        <v>35491</v>
      </c>
      <c r="C16" s="4598">
        <v>35077</v>
      </c>
      <c r="D16" s="4958">
        <f t="shared" si="2"/>
        <v>-1.1664929136964299</v>
      </c>
      <c r="E16" s="5006">
        <v>28959</v>
      </c>
      <c r="F16" s="4959">
        <f t="shared" si="3"/>
        <v>-17.441628417481542</v>
      </c>
      <c r="G16" s="4956">
        <v>29802</v>
      </c>
      <c r="H16" s="4961">
        <f t="shared" si="4"/>
        <v>2.9110121205842745</v>
      </c>
      <c r="I16" s="4956">
        <v>31007</v>
      </c>
      <c r="J16" s="4961">
        <f t="shared" si="5"/>
        <v>4.0433527951144219</v>
      </c>
      <c r="K16" s="4956">
        <v>32093</v>
      </c>
      <c r="L16" s="4961">
        <f t="shared" si="6"/>
        <v>3.5024349340471508</v>
      </c>
      <c r="M16" s="4956">
        <v>32645</v>
      </c>
      <c r="N16" s="4961">
        <f t="shared" si="7"/>
        <v>1.720001246377715</v>
      </c>
      <c r="O16" s="4956">
        <v>32819</v>
      </c>
      <c r="P16" s="4961">
        <f t="shared" si="10"/>
        <v>0.53300658600091899</v>
      </c>
      <c r="Q16" s="4956">
        <v>33446</v>
      </c>
      <c r="R16" s="4717">
        <f t="shared" si="0"/>
        <v>1.9104786861269387</v>
      </c>
      <c r="S16" s="4956">
        <v>33860</v>
      </c>
      <c r="T16" s="4717">
        <f t="shared" si="1"/>
        <v>1.2378161813071817</v>
      </c>
      <c r="U16" s="4956">
        <v>34739</v>
      </c>
      <c r="V16" s="4717">
        <f t="shared" si="8"/>
        <v>2.595983461311282</v>
      </c>
      <c r="W16" s="4956">
        <v>35659</v>
      </c>
      <c r="X16" s="4917">
        <f t="shared" si="9"/>
        <v>2.6483203316157633</v>
      </c>
    </row>
    <row r="17" spans="1:24" ht="35.1" customHeight="1">
      <c r="A17" s="4989" t="s">
        <v>2537</v>
      </c>
      <c r="B17" s="4956">
        <v>35337</v>
      </c>
      <c r="C17" s="4598">
        <v>27903</v>
      </c>
      <c r="D17" s="4958">
        <f t="shared" si="2"/>
        <v>-21.03743951099414</v>
      </c>
      <c r="E17" s="5006">
        <v>29112</v>
      </c>
      <c r="F17" s="4959">
        <f t="shared" si="3"/>
        <v>4.3328674336092892</v>
      </c>
      <c r="G17" s="4956">
        <v>29868</v>
      </c>
      <c r="H17" s="4961">
        <f t="shared" si="4"/>
        <v>2.5968672712283594</v>
      </c>
      <c r="I17" s="4956">
        <v>30838</v>
      </c>
      <c r="J17" s="4961">
        <f t="shared" si="5"/>
        <v>3.2476228739788402</v>
      </c>
      <c r="K17" s="4956">
        <v>32095</v>
      </c>
      <c r="L17" s="4961">
        <f t="shared" si="6"/>
        <v>4.0761398274855694</v>
      </c>
      <c r="M17" s="4956">
        <v>32412</v>
      </c>
      <c r="N17" s="4961">
        <f t="shared" si="7"/>
        <v>0.9876927870384794</v>
      </c>
      <c r="O17" s="4956">
        <v>32635</v>
      </c>
      <c r="P17" s="4961">
        <f t="shared" si="10"/>
        <v>0.6880167839071949</v>
      </c>
      <c r="Q17" s="4956">
        <v>33318</v>
      </c>
      <c r="R17" s="4717">
        <f t="shared" si="0"/>
        <v>2.0928451049486747</v>
      </c>
      <c r="S17" s="4956">
        <v>33778</v>
      </c>
      <c r="T17" s="4717">
        <f t="shared" si="1"/>
        <v>1.3806350921423856</v>
      </c>
      <c r="U17" s="4956">
        <v>34607</v>
      </c>
      <c r="V17" s="4717">
        <v>2.4500000000000002</v>
      </c>
      <c r="W17" s="4956">
        <v>35468</v>
      </c>
      <c r="X17" s="4917">
        <v>2.4500000000000002</v>
      </c>
    </row>
    <row r="18" spans="1:24" ht="35.1" customHeight="1" thickBot="1">
      <c r="A18" s="4994" t="s">
        <v>2</v>
      </c>
      <c r="B18" s="4963">
        <f>SUM(B6:B17)</f>
        <v>422996</v>
      </c>
      <c r="C18" s="4964">
        <f>SUM(C6:C17)</f>
        <v>420318</v>
      </c>
      <c r="D18" s="4965">
        <f t="shared" si="2"/>
        <v>-0.63310291350272807</v>
      </c>
      <c r="E18" s="5007">
        <f>SUM(E6:E17)</f>
        <v>342742</v>
      </c>
      <c r="F18" s="4966">
        <f t="shared" si="3"/>
        <v>-18.456501981832805</v>
      </c>
      <c r="G18" s="4963">
        <f>SUM(G6:G17)</f>
        <v>354572</v>
      </c>
      <c r="H18" s="4967">
        <f t="shared" si="4"/>
        <v>3.4515758208798459</v>
      </c>
      <c r="I18" s="4963">
        <f>SUM(I6:I17)</f>
        <v>367070</v>
      </c>
      <c r="J18" s="4967">
        <f t="shared" si="5"/>
        <v>3.5248130139999772</v>
      </c>
      <c r="K18" s="4963">
        <f>SUM(K6:K17)</f>
        <v>378953</v>
      </c>
      <c r="L18" s="4967">
        <f t="shared" si="6"/>
        <v>3.2372571988993926</v>
      </c>
      <c r="M18" s="4963">
        <f>SUM(M6:M17)</f>
        <v>389924</v>
      </c>
      <c r="N18" s="4967">
        <f t="shared" si="7"/>
        <v>2.895081975865081</v>
      </c>
      <c r="O18" s="4963">
        <f>SUM(O6:O17)</f>
        <v>391253</v>
      </c>
      <c r="P18" s="4967">
        <f t="shared" si="10"/>
        <v>0.34083565002410726</v>
      </c>
      <c r="Q18" s="4963">
        <f>SUM(Q6:Q17)</f>
        <v>396558</v>
      </c>
      <c r="R18" s="4968">
        <f t="shared" si="0"/>
        <v>1.3559001464525511</v>
      </c>
      <c r="S18" s="4963">
        <f>SUM(S6:S17)</f>
        <v>403594</v>
      </c>
      <c r="T18" s="4968">
        <f t="shared" si="1"/>
        <v>1.7742675724610271</v>
      </c>
      <c r="U18" s="4963">
        <f>SUM(U6:U17)</f>
        <v>412321</v>
      </c>
      <c r="V18" s="4968">
        <f t="shared" si="8"/>
        <v>2.1623215409545238</v>
      </c>
      <c r="W18" s="4963">
        <f>SUM(W6:W17)</f>
        <v>423500</v>
      </c>
      <c r="X18" s="4969">
        <f>(W18-U18)/U18*100</f>
        <v>2.7112371186527002</v>
      </c>
    </row>
    <row r="19" spans="1:24" ht="21" customHeight="1" thickTop="1"/>
    <row r="20" spans="1:24" ht="21" customHeight="1">
      <c r="A20" s="7954" t="s">
        <v>4333</v>
      </c>
      <c r="B20" s="7954"/>
      <c r="C20" s="7954"/>
      <c r="D20" s="7954"/>
      <c r="E20" s="7954"/>
      <c r="F20" s="7954"/>
      <c r="G20" s="7954"/>
      <c r="H20" s="4971"/>
      <c r="I20" s="3136"/>
      <c r="J20" s="3136"/>
      <c r="K20" s="3136"/>
      <c r="L20" s="3136"/>
      <c r="M20" s="3136"/>
      <c r="N20" s="3136"/>
    </row>
    <row r="21" spans="1:24" ht="21" customHeight="1">
      <c r="A21" s="7968" t="s">
        <v>4334</v>
      </c>
      <c r="B21" s="7968"/>
      <c r="C21" s="7968"/>
      <c r="D21" s="7968"/>
      <c r="E21" s="7968"/>
      <c r="F21" s="7968"/>
      <c r="G21" s="7968"/>
      <c r="H21" s="4972"/>
      <c r="I21" s="3136"/>
      <c r="J21" s="3136"/>
      <c r="K21" s="3136"/>
      <c r="L21" s="3136"/>
      <c r="M21" s="3136"/>
      <c r="N21" s="3136"/>
    </row>
    <row r="22" spans="1:24" ht="21" customHeight="1">
      <c r="A22" s="7350" t="s">
        <v>4331</v>
      </c>
      <c r="B22" s="7350"/>
      <c r="C22" s="7350"/>
      <c r="D22" s="7350"/>
      <c r="E22" s="7350"/>
      <c r="F22" s="7350"/>
      <c r="G22" s="7350"/>
      <c r="H22" s="4973"/>
      <c r="I22" s="4973"/>
      <c r="J22" s="4973"/>
      <c r="K22" s="4973"/>
      <c r="L22" s="4973"/>
      <c r="M22" s="4973"/>
      <c r="N22" s="4973"/>
    </row>
    <row r="23" spans="1:24" ht="21" customHeight="1">
      <c r="A23" s="7950" t="s">
        <v>4329</v>
      </c>
      <c r="B23" s="7951"/>
      <c r="C23" s="7951"/>
      <c r="D23" s="7951"/>
      <c r="E23" s="7951"/>
      <c r="F23" s="7951"/>
      <c r="G23" s="7951"/>
    </row>
    <row r="25" spans="1:24" s="3136" customFormat="1">
      <c r="I25" s="4924"/>
      <c r="J25" s="4202"/>
    </row>
    <row r="26" spans="1:24" s="3136" customFormat="1" ht="18.75" customHeight="1">
      <c r="C26" s="7702" t="s">
        <v>3</v>
      </c>
      <c r="D26" s="7702"/>
      <c r="J26" s="4923"/>
    </row>
    <row r="27" spans="1:24" s="3136" customFormat="1">
      <c r="B27" s="4202"/>
    </row>
  </sheetData>
  <mergeCells count="9">
    <mergeCell ref="A23:G23"/>
    <mergeCell ref="C26:D26"/>
    <mergeCell ref="A2:X2"/>
    <mergeCell ref="A3:X3"/>
    <mergeCell ref="A4:A5"/>
    <mergeCell ref="B4:X4"/>
    <mergeCell ref="A20:G20"/>
    <mergeCell ref="A21:G21"/>
    <mergeCell ref="A22:G22"/>
  </mergeCells>
  <hyperlinks>
    <hyperlink ref="A1" r:id="rId1"/>
  </hyperlinks>
  <pageMargins left="0.74803149606299213" right="0.74803149606299213" top="0.98425196850393704" bottom="0.98425196850393704" header="0.51181102362204722" footer="0.51181102362204722"/>
  <pageSetup paperSize="9" scale="60" fitToWidth="0" orientation="landscape" r:id="rId2"/>
  <headerFooter alignWithMargins="0">
    <oddFooter>&amp;R289</oddFooter>
  </headerFooter>
  <drawing r:id="rId3"/>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4"/>
  <sheetViews>
    <sheetView view="pageBreakPreview" zoomScale="60" zoomScaleNormal="85" workbookViewId="0">
      <selection activeCell="H15" sqref="H15"/>
    </sheetView>
  </sheetViews>
  <sheetFormatPr defaultRowHeight="12.75"/>
  <cols>
    <col min="1" max="1" width="17.7109375" style="32" customWidth="1"/>
    <col min="2" max="12" width="15.7109375" style="32" customWidth="1"/>
    <col min="13" max="16384" width="9.140625" style="32"/>
  </cols>
  <sheetData>
    <row r="1" spans="1:12" ht="60.75" customHeight="1" thickTop="1" thickBot="1">
      <c r="A1" s="7510" t="s">
        <v>5131</v>
      </c>
      <c r="B1" s="7511"/>
      <c r="C1" s="7511"/>
      <c r="D1" s="7511"/>
      <c r="E1" s="7511"/>
      <c r="F1" s="7511"/>
      <c r="G1" s="7511"/>
      <c r="H1" s="7511"/>
      <c r="I1" s="7511"/>
      <c r="J1" s="7511"/>
      <c r="K1" s="7511"/>
      <c r="L1" s="7512"/>
    </row>
    <row r="2" spans="1:12" s="5768" customFormat="1" ht="24.95" customHeight="1">
      <c r="A2" s="5770" t="s">
        <v>5212</v>
      </c>
      <c r="B2" s="7498" t="s">
        <v>4406</v>
      </c>
      <c r="C2" s="6208"/>
      <c r="D2" s="6208"/>
      <c r="E2" s="6208"/>
      <c r="F2" s="6208"/>
      <c r="G2" s="6208"/>
      <c r="H2" s="6208"/>
      <c r="I2" s="6208"/>
      <c r="J2" s="6208"/>
      <c r="K2" s="6208"/>
      <c r="L2" s="6209"/>
    </row>
    <row r="3" spans="1:12" s="5768" customFormat="1" ht="24.95" customHeight="1">
      <c r="A3" s="5773" t="s">
        <v>5213</v>
      </c>
      <c r="B3" s="7502" t="s">
        <v>4407</v>
      </c>
      <c r="C3" s="6202"/>
      <c r="D3" s="6202"/>
      <c r="E3" s="6202"/>
      <c r="F3" s="6202"/>
      <c r="G3" s="6202"/>
      <c r="H3" s="6202"/>
      <c r="I3" s="6202"/>
      <c r="J3" s="6202"/>
      <c r="K3" s="6202"/>
      <c r="L3" s="6203"/>
    </row>
    <row r="4" spans="1:12" s="5768" customFormat="1" ht="24.95" customHeight="1">
      <c r="A4" s="5773" t="s">
        <v>5214</v>
      </c>
      <c r="B4" s="7502" t="s">
        <v>4408</v>
      </c>
      <c r="C4" s="6202"/>
      <c r="D4" s="6202"/>
      <c r="E4" s="6202"/>
      <c r="F4" s="6202"/>
      <c r="G4" s="6202"/>
      <c r="H4" s="6202"/>
      <c r="I4" s="6202"/>
      <c r="J4" s="6202"/>
      <c r="K4" s="6202"/>
      <c r="L4" s="6203"/>
    </row>
    <row r="5" spans="1:12" s="5768" customFormat="1" ht="24.95" customHeight="1">
      <c r="A5" s="5773" t="s">
        <v>5215</v>
      </c>
      <c r="B5" s="7502" t="s">
        <v>4409</v>
      </c>
      <c r="C5" s="6202"/>
      <c r="D5" s="6202"/>
      <c r="E5" s="6202"/>
      <c r="F5" s="6202"/>
      <c r="G5" s="6202"/>
      <c r="H5" s="6202"/>
      <c r="I5" s="6202"/>
      <c r="J5" s="6202"/>
      <c r="K5" s="6202"/>
      <c r="L5" s="6203"/>
    </row>
    <row r="6" spans="1:12" s="5768" customFormat="1" ht="24.95" customHeight="1">
      <c r="A6" s="5773" t="s">
        <v>5216</v>
      </c>
      <c r="B6" s="7502" t="s">
        <v>4410</v>
      </c>
      <c r="C6" s="6202"/>
      <c r="D6" s="6202"/>
      <c r="E6" s="6202"/>
      <c r="F6" s="6202"/>
      <c r="G6" s="6202"/>
      <c r="H6" s="6202"/>
      <c r="I6" s="6202"/>
      <c r="J6" s="6202"/>
      <c r="K6" s="6202"/>
      <c r="L6" s="6203"/>
    </row>
    <row r="7" spans="1:12" s="5768" customFormat="1" ht="24.95" customHeight="1">
      <c r="A7" s="5773" t="s">
        <v>5217</v>
      </c>
      <c r="B7" s="7502" t="s">
        <v>5205</v>
      </c>
      <c r="C7" s="6202"/>
      <c r="D7" s="6202"/>
      <c r="E7" s="6202"/>
      <c r="F7" s="6202"/>
      <c r="G7" s="6202"/>
      <c r="H7" s="6202"/>
      <c r="I7" s="6202"/>
      <c r="J7" s="6202"/>
      <c r="K7" s="6202"/>
      <c r="L7" s="6203"/>
    </row>
    <row r="8" spans="1:12" s="5768" customFormat="1" ht="24.95" customHeight="1">
      <c r="A8" s="5773" t="s">
        <v>5218</v>
      </c>
      <c r="B8" s="7502" t="s">
        <v>4411</v>
      </c>
      <c r="C8" s="6202"/>
      <c r="D8" s="6202"/>
      <c r="E8" s="6202"/>
      <c r="F8" s="6202"/>
      <c r="G8" s="6202"/>
      <c r="H8" s="6202"/>
      <c r="I8" s="6202"/>
      <c r="J8" s="6202"/>
      <c r="K8" s="6202"/>
      <c r="L8" s="6203"/>
    </row>
    <row r="9" spans="1:12" s="5768" customFormat="1" ht="24.95" customHeight="1">
      <c r="A9" s="5773" t="s">
        <v>5219</v>
      </c>
      <c r="B9" s="7502" t="s">
        <v>4412</v>
      </c>
      <c r="C9" s="6202"/>
      <c r="D9" s="6202"/>
      <c r="E9" s="6202"/>
      <c r="F9" s="6202"/>
      <c r="G9" s="6202"/>
      <c r="H9" s="6202"/>
      <c r="I9" s="6202"/>
      <c r="J9" s="6202"/>
      <c r="K9" s="6202"/>
      <c r="L9" s="6203"/>
    </row>
    <row r="10" spans="1:12" s="5768" customFormat="1" ht="24.95" customHeight="1">
      <c r="A10" s="5773" t="s">
        <v>5220</v>
      </c>
      <c r="B10" s="7502" t="s">
        <v>4413</v>
      </c>
      <c r="C10" s="6202"/>
      <c r="D10" s="6202"/>
      <c r="E10" s="6202"/>
      <c r="F10" s="6202"/>
      <c r="G10" s="6202"/>
      <c r="H10" s="6202"/>
      <c r="I10" s="6202"/>
      <c r="J10" s="6202"/>
      <c r="K10" s="6202"/>
      <c r="L10" s="6203"/>
    </row>
    <row r="11" spans="1:12" s="5768" customFormat="1" ht="24.95" customHeight="1">
      <c r="A11" s="5773" t="s">
        <v>5221</v>
      </c>
      <c r="B11" s="7502" t="s">
        <v>4414</v>
      </c>
      <c r="C11" s="6202"/>
      <c r="D11" s="6202"/>
      <c r="E11" s="6202"/>
      <c r="F11" s="6202"/>
      <c r="G11" s="6202"/>
      <c r="H11" s="6202"/>
      <c r="I11" s="6202"/>
      <c r="J11" s="6202"/>
      <c r="K11" s="6202"/>
      <c r="L11" s="6203"/>
    </row>
    <row r="12" spans="1:12" s="5768" customFormat="1" ht="24.95" customHeight="1">
      <c r="A12" s="5773" t="s">
        <v>5222</v>
      </c>
      <c r="B12" s="7502" t="s">
        <v>4415</v>
      </c>
      <c r="C12" s="6202"/>
      <c r="D12" s="6202"/>
      <c r="E12" s="6202"/>
      <c r="F12" s="6202"/>
      <c r="G12" s="6202"/>
      <c r="H12" s="6202"/>
      <c r="I12" s="6202"/>
      <c r="J12" s="6202"/>
      <c r="K12" s="6202"/>
      <c r="L12" s="6203"/>
    </row>
    <row r="13" spans="1:12" s="5768" customFormat="1" ht="24.95" customHeight="1" thickBot="1">
      <c r="A13" s="5772" t="s">
        <v>5223</v>
      </c>
      <c r="B13" s="7518" t="s">
        <v>4416</v>
      </c>
      <c r="C13" s="6205"/>
      <c r="D13" s="6205"/>
      <c r="E13" s="6205"/>
      <c r="F13" s="6205"/>
      <c r="G13" s="6205"/>
      <c r="H13" s="6205"/>
      <c r="I13" s="6205"/>
      <c r="J13" s="6205"/>
      <c r="K13" s="6205"/>
      <c r="L13" s="6206"/>
    </row>
    <row r="14" spans="1:12" ht="18.95" customHeight="1" thickTop="1"/>
  </sheetData>
  <mergeCells count="13">
    <mergeCell ref="B13:L13"/>
    <mergeCell ref="B12:L12"/>
    <mergeCell ref="A1:L1"/>
    <mergeCell ref="B2:L2"/>
    <mergeCell ref="B3:L3"/>
    <mergeCell ref="B4:L4"/>
    <mergeCell ref="B5:L5"/>
    <mergeCell ref="B6:L6"/>
    <mergeCell ref="B7:L7"/>
    <mergeCell ref="B8:L8"/>
    <mergeCell ref="B9:L9"/>
    <mergeCell ref="B10:L10"/>
    <mergeCell ref="B11:L11"/>
  </mergeCells>
  <hyperlinks>
    <hyperlink ref="B2:G2" location="'TABLO 1'!A1" display="YILLAR İTİBARİYLE NAKDİ KREDİLERİN DAĞILIMI (1992-2012)"/>
    <hyperlink ref="B3:G3" location="'TABLO 2'!A1" display="YILLAR İTİBARİYLE  KREDİLERİN  DAĞILIMI (1984-2013)"/>
    <hyperlink ref="B4:G4" location="'TABLO 3'!A1" display="YILLAR İTİBARİYLE MEVDUATLARIN DAĞILIMI (1997-2013)"/>
    <hyperlink ref="B5:G5" location="'TABLO 4'!A1" display="YILLAR İTİBARİYLE MEVDUATLARIN TÜRK VE YABANCI PARA CİNSLERİNE GÖRE DAĞILIMI (Cari Fiyatlarla) (1999-2012)"/>
    <hyperlink ref="B6:G6" location="'TABLO 5'!A1" display="YILLAR İTİBARİYLE  KREDİ VE MEVDUAT DAĞILIMLARI (1997-2013)"/>
    <hyperlink ref="B7:G7" location="'TABLO 6.1'!A1" display="KAYSERİ İLİNDEKİ BANKALARIN İLÇELERE GÖRE SAYILARI (2006-2013)"/>
    <hyperlink ref="B8:G8" location="'TABLO 7'!A1" display="YILLAR İTİBARİYLE İLÇELERE GÖRE BANKALARIN ŞUBE SAYILARI (2004-2013)"/>
    <hyperlink ref="B9:G9" location="'TABLO 8'!A1" display="YILLAR İTİBARİYLE KAYSERİ İLİNDEKİ BANKALARIN ŞUBE BAŞINA DÜŞEN ORTALAMA KREDİ DAĞILIMLARI (Cari Fiyatlarla) (1999-2012)"/>
    <hyperlink ref="B10:G10" location="'TABLO 9'!A1" display="YILLAR İTİBARİYLE BANKA ÇALIŞANLARININ SAYISI (2005-2013)"/>
    <hyperlink ref="B11:G11" location="'TABLO 10'!A1" display="YILLAR İTİBARİYLE ATM POS VE ÜYE İŞYERİ SAYISI (2010-2013)"/>
    <hyperlink ref="B12:G12" location="'TABLO 10'!A1" display="YILLAR İTİBARİYLE ORTALAMA MEVDUAT VE KREDİ (2005-2013)"/>
    <hyperlink ref="B13:G13" location="'TABLO 12'!A1" display="YILLAR İTİBARİYLE KAYSERİ İLİNDEKİ BANKALARIN YILLAR İTİBARİYLE ŞUBE SAYILARI (2000-2013)"/>
  </hyperlinks>
  <pageMargins left="0.70866141732283472" right="0.70866141732283472" top="0.74803149606299213" bottom="0.74803149606299213" header="0.31496062992125984" footer="0.31496062992125984"/>
  <pageSetup paperSize="9" scale="70" fitToHeight="0" orientation="landscape" r:id="rId1"/>
  <headerFooter alignWithMargins="0">
    <oddFooter>&amp;R290</oddFooter>
  </headerFooter>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80">
    <pageSetUpPr fitToPage="1"/>
  </sheetPr>
  <dimension ref="A1:D35"/>
  <sheetViews>
    <sheetView view="pageBreakPreview" zoomScale="60" zoomScaleNormal="100" workbookViewId="0">
      <selection activeCell="A2" sqref="A2:D25"/>
    </sheetView>
  </sheetViews>
  <sheetFormatPr defaultRowHeight="12.75"/>
  <cols>
    <col min="1" max="1" width="23.42578125" style="152" customWidth="1"/>
    <col min="2" max="2" width="28.85546875" style="152" customWidth="1"/>
    <col min="3" max="4" width="27.85546875" style="152" customWidth="1"/>
    <col min="5" max="256" width="9.140625" style="152"/>
    <col min="257" max="257" width="16" style="152" customWidth="1"/>
    <col min="258" max="258" width="22.7109375" style="152" customWidth="1"/>
    <col min="259" max="259" width="23.7109375" style="152" customWidth="1"/>
    <col min="260" max="260" width="20.5703125" style="152" customWidth="1"/>
    <col min="261" max="512" width="9.140625" style="152"/>
    <col min="513" max="513" width="16" style="152" customWidth="1"/>
    <col min="514" max="514" width="22.7109375" style="152" customWidth="1"/>
    <col min="515" max="515" width="23.7109375" style="152" customWidth="1"/>
    <col min="516" max="516" width="20.5703125" style="152" customWidth="1"/>
    <col min="517" max="768" width="9.140625" style="152"/>
    <col min="769" max="769" width="16" style="152" customWidth="1"/>
    <col min="770" max="770" width="22.7109375" style="152" customWidth="1"/>
    <col min="771" max="771" width="23.7109375" style="152" customWidth="1"/>
    <col min="772" max="772" width="20.5703125" style="152" customWidth="1"/>
    <col min="773" max="1024" width="9.140625" style="152"/>
    <col min="1025" max="1025" width="16" style="152" customWidth="1"/>
    <col min="1026" max="1026" width="22.7109375" style="152" customWidth="1"/>
    <col min="1027" max="1027" width="23.7109375" style="152" customWidth="1"/>
    <col min="1028" max="1028" width="20.5703125" style="152" customWidth="1"/>
    <col min="1029" max="1280" width="9.140625" style="152"/>
    <col min="1281" max="1281" width="16" style="152" customWidth="1"/>
    <col min="1282" max="1282" width="22.7109375" style="152" customWidth="1"/>
    <col min="1283" max="1283" width="23.7109375" style="152" customWidth="1"/>
    <col min="1284" max="1284" width="20.5703125" style="152" customWidth="1"/>
    <col min="1285" max="1536" width="9.140625" style="152"/>
    <col min="1537" max="1537" width="16" style="152" customWidth="1"/>
    <col min="1538" max="1538" width="22.7109375" style="152" customWidth="1"/>
    <col min="1539" max="1539" width="23.7109375" style="152" customWidth="1"/>
    <col min="1540" max="1540" width="20.5703125" style="152" customWidth="1"/>
    <col min="1541" max="1792" width="9.140625" style="152"/>
    <col min="1793" max="1793" width="16" style="152" customWidth="1"/>
    <col min="1794" max="1794" width="22.7109375" style="152" customWidth="1"/>
    <col min="1795" max="1795" width="23.7109375" style="152" customWidth="1"/>
    <col min="1796" max="1796" width="20.5703125" style="152" customWidth="1"/>
    <col min="1797" max="2048" width="9.140625" style="152"/>
    <col min="2049" max="2049" width="16" style="152" customWidth="1"/>
    <col min="2050" max="2050" width="22.7109375" style="152" customWidth="1"/>
    <col min="2051" max="2051" width="23.7109375" style="152" customWidth="1"/>
    <col min="2052" max="2052" width="20.5703125" style="152" customWidth="1"/>
    <col min="2053" max="2304" width="9.140625" style="152"/>
    <col min="2305" max="2305" width="16" style="152" customWidth="1"/>
    <col min="2306" max="2306" width="22.7109375" style="152" customWidth="1"/>
    <col min="2307" max="2307" width="23.7109375" style="152" customWidth="1"/>
    <col min="2308" max="2308" width="20.5703125" style="152" customWidth="1"/>
    <col min="2309" max="2560" width="9.140625" style="152"/>
    <col min="2561" max="2561" width="16" style="152" customWidth="1"/>
    <col min="2562" max="2562" width="22.7109375" style="152" customWidth="1"/>
    <col min="2563" max="2563" width="23.7109375" style="152" customWidth="1"/>
    <col min="2564" max="2564" width="20.5703125" style="152" customWidth="1"/>
    <col min="2565" max="2816" width="9.140625" style="152"/>
    <col min="2817" max="2817" width="16" style="152" customWidth="1"/>
    <col min="2818" max="2818" width="22.7109375" style="152" customWidth="1"/>
    <col min="2819" max="2819" width="23.7109375" style="152" customWidth="1"/>
    <col min="2820" max="2820" width="20.5703125" style="152" customWidth="1"/>
    <col min="2821" max="3072" width="9.140625" style="152"/>
    <col min="3073" max="3073" width="16" style="152" customWidth="1"/>
    <col min="3074" max="3074" width="22.7109375" style="152" customWidth="1"/>
    <col min="3075" max="3075" width="23.7109375" style="152" customWidth="1"/>
    <col min="3076" max="3076" width="20.5703125" style="152" customWidth="1"/>
    <col min="3077" max="3328" width="9.140625" style="152"/>
    <col min="3329" max="3329" width="16" style="152" customWidth="1"/>
    <col min="3330" max="3330" width="22.7109375" style="152" customWidth="1"/>
    <col min="3331" max="3331" width="23.7109375" style="152" customWidth="1"/>
    <col min="3332" max="3332" width="20.5703125" style="152" customWidth="1"/>
    <col min="3333" max="3584" width="9.140625" style="152"/>
    <col min="3585" max="3585" width="16" style="152" customWidth="1"/>
    <col min="3586" max="3586" width="22.7109375" style="152" customWidth="1"/>
    <col min="3587" max="3587" width="23.7109375" style="152" customWidth="1"/>
    <col min="3588" max="3588" width="20.5703125" style="152" customWidth="1"/>
    <col min="3589" max="3840" width="9.140625" style="152"/>
    <col min="3841" max="3841" width="16" style="152" customWidth="1"/>
    <col min="3842" max="3842" width="22.7109375" style="152" customWidth="1"/>
    <col min="3843" max="3843" width="23.7109375" style="152" customWidth="1"/>
    <col min="3844" max="3844" width="20.5703125" style="152" customWidth="1"/>
    <col min="3845" max="4096" width="9.140625" style="152"/>
    <col min="4097" max="4097" width="16" style="152" customWidth="1"/>
    <col min="4098" max="4098" width="22.7109375" style="152" customWidth="1"/>
    <col min="4099" max="4099" width="23.7109375" style="152" customWidth="1"/>
    <col min="4100" max="4100" width="20.5703125" style="152" customWidth="1"/>
    <col min="4101" max="4352" width="9.140625" style="152"/>
    <col min="4353" max="4353" width="16" style="152" customWidth="1"/>
    <col min="4354" max="4354" width="22.7109375" style="152" customWidth="1"/>
    <col min="4355" max="4355" width="23.7109375" style="152" customWidth="1"/>
    <col min="4356" max="4356" width="20.5703125" style="152" customWidth="1"/>
    <col min="4357" max="4608" width="9.140625" style="152"/>
    <col min="4609" max="4609" width="16" style="152" customWidth="1"/>
    <col min="4610" max="4610" width="22.7109375" style="152" customWidth="1"/>
    <col min="4611" max="4611" width="23.7109375" style="152" customWidth="1"/>
    <col min="4612" max="4612" width="20.5703125" style="152" customWidth="1"/>
    <col min="4613" max="4864" width="9.140625" style="152"/>
    <col min="4865" max="4865" width="16" style="152" customWidth="1"/>
    <col min="4866" max="4866" width="22.7109375" style="152" customWidth="1"/>
    <col min="4867" max="4867" width="23.7109375" style="152" customWidth="1"/>
    <col min="4868" max="4868" width="20.5703125" style="152" customWidth="1"/>
    <col min="4869" max="5120" width="9.140625" style="152"/>
    <col min="5121" max="5121" width="16" style="152" customWidth="1"/>
    <col min="5122" max="5122" width="22.7109375" style="152" customWidth="1"/>
    <col min="5123" max="5123" width="23.7109375" style="152" customWidth="1"/>
    <col min="5124" max="5124" width="20.5703125" style="152" customWidth="1"/>
    <col min="5125" max="5376" width="9.140625" style="152"/>
    <col min="5377" max="5377" width="16" style="152" customWidth="1"/>
    <col min="5378" max="5378" width="22.7109375" style="152" customWidth="1"/>
    <col min="5379" max="5379" width="23.7109375" style="152" customWidth="1"/>
    <col min="5380" max="5380" width="20.5703125" style="152" customWidth="1"/>
    <col min="5381" max="5632" width="9.140625" style="152"/>
    <col min="5633" max="5633" width="16" style="152" customWidth="1"/>
    <col min="5634" max="5634" width="22.7109375" style="152" customWidth="1"/>
    <col min="5635" max="5635" width="23.7109375" style="152" customWidth="1"/>
    <col min="5636" max="5636" width="20.5703125" style="152" customWidth="1"/>
    <col min="5637" max="5888" width="9.140625" style="152"/>
    <col min="5889" max="5889" width="16" style="152" customWidth="1"/>
    <col min="5890" max="5890" width="22.7109375" style="152" customWidth="1"/>
    <col min="5891" max="5891" width="23.7109375" style="152" customWidth="1"/>
    <col min="5892" max="5892" width="20.5703125" style="152" customWidth="1"/>
    <col min="5893" max="6144" width="9.140625" style="152"/>
    <col min="6145" max="6145" width="16" style="152" customWidth="1"/>
    <col min="6146" max="6146" width="22.7109375" style="152" customWidth="1"/>
    <col min="6147" max="6147" width="23.7109375" style="152" customWidth="1"/>
    <col min="6148" max="6148" width="20.5703125" style="152" customWidth="1"/>
    <col min="6149" max="6400" width="9.140625" style="152"/>
    <col min="6401" max="6401" width="16" style="152" customWidth="1"/>
    <col min="6402" max="6402" width="22.7109375" style="152" customWidth="1"/>
    <col min="6403" max="6403" width="23.7109375" style="152" customWidth="1"/>
    <col min="6404" max="6404" width="20.5703125" style="152" customWidth="1"/>
    <col min="6405" max="6656" width="9.140625" style="152"/>
    <col min="6657" max="6657" width="16" style="152" customWidth="1"/>
    <col min="6658" max="6658" width="22.7109375" style="152" customWidth="1"/>
    <col min="6659" max="6659" width="23.7109375" style="152" customWidth="1"/>
    <col min="6660" max="6660" width="20.5703125" style="152" customWidth="1"/>
    <col min="6661" max="6912" width="9.140625" style="152"/>
    <col min="6913" max="6913" width="16" style="152" customWidth="1"/>
    <col min="6914" max="6914" width="22.7109375" style="152" customWidth="1"/>
    <col min="6915" max="6915" width="23.7109375" style="152" customWidth="1"/>
    <col min="6916" max="6916" width="20.5703125" style="152" customWidth="1"/>
    <col min="6917" max="7168" width="9.140625" style="152"/>
    <col min="7169" max="7169" width="16" style="152" customWidth="1"/>
    <col min="7170" max="7170" width="22.7109375" style="152" customWidth="1"/>
    <col min="7171" max="7171" width="23.7109375" style="152" customWidth="1"/>
    <col min="7172" max="7172" width="20.5703125" style="152" customWidth="1"/>
    <col min="7173" max="7424" width="9.140625" style="152"/>
    <col min="7425" max="7425" width="16" style="152" customWidth="1"/>
    <col min="7426" max="7426" width="22.7109375" style="152" customWidth="1"/>
    <col min="7427" max="7427" width="23.7109375" style="152" customWidth="1"/>
    <col min="7428" max="7428" width="20.5703125" style="152" customWidth="1"/>
    <col min="7429" max="7680" width="9.140625" style="152"/>
    <col min="7681" max="7681" width="16" style="152" customWidth="1"/>
    <col min="7682" max="7682" width="22.7109375" style="152" customWidth="1"/>
    <col min="7683" max="7683" width="23.7109375" style="152" customWidth="1"/>
    <col min="7684" max="7684" width="20.5703125" style="152" customWidth="1"/>
    <col min="7685" max="7936" width="9.140625" style="152"/>
    <col min="7937" max="7937" width="16" style="152" customWidth="1"/>
    <col min="7938" max="7938" width="22.7109375" style="152" customWidth="1"/>
    <col min="7939" max="7939" width="23.7109375" style="152" customWidth="1"/>
    <col min="7940" max="7940" width="20.5703125" style="152" customWidth="1"/>
    <col min="7941" max="8192" width="9.140625" style="152"/>
    <col min="8193" max="8193" width="16" style="152" customWidth="1"/>
    <col min="8194" max="8194" width="22.7109375" style="152" customWidth="1"/>
    <col min="8195" max="8195" width="23.7109375" style="152" customWidth="1"/>
    <col min="8196" max="8196" width="20.5703125" style="152" customWidth="1"/>
    <col min="8197" max="8448" width="9.140625" style="152"/>
    <col min="8449" max="8449" width="16" style="152" customWidth="1"/>
    <col min="8450" max="8450" width="22.7109375" style="152" customWidth="1"/>
    <col min="8451" max="8451" width="23.7109375" style="152" customWidth="1"/>
    <col min="8452" max="8452" width="20.5703125" style="152" customWidth="1"/>
    <col min="8453" max="8704" width="9.140625" style="152"/>
    <col min="8705" max="8705" width="16" style="152" customWidth="1"/>
    <col min="8706" max="8706" width="22.7109375" style="152" customWidth="1"/>
    <col min="8707" max="8707" width="23.7109375" style="152" customWidth="1"/>
    <col min="8708" max="8708" width="20.5703125" style="152" customWidth="1"/>
    <col min="8709" max="8960" width="9.140625" style="152"/>
    <col min="8961" max="8961" width="16" style="152" customWidth="1"/>
    <col min="8962" max="8962" width="22.7109375" style="152" customWidth="1"/>
    <col min="8963" max="8963" width="23.7109375" style="152" customWidth="1"/>
    <col min="8964" max="8964" width="20.5703125" style="152" customWidth="1"/>
    <col min="8965" max="9216" width="9.140625" style="152"/>
    <col min="9217" max="9217" width="16" style="152" customWidth="1"/>
    <col min="9218" max="9218" width="22.7109375" style="152" customWidth="1"/>
    <col min="9219" max="9219" width="23.7109375" style="152" customWidth="1"/>
    <col min="9220" max="9220" width="20.5703125" style="152" customWidth="1"/>
    <col min="9221" max="9472" width="9.140625" style="152"/>
    <col min="9473" max="9473" width="16" style="152" customWidth="1"/>
    <col min="9474" max="9474" width="22.7109375" style="152" customWidth="1"/>
    <col min="9475" max="9475" width="23.7109375" style="152" customWidth="1"/>
    <col min="9476" max="9476" width="20.5703125" style="152" customWidth="1"/>
    <col min="9477" max="9728" width="9.140625" style="152"/>
    <col min="9729" max="9729" width="16" style="152" customWidth="1"/>
    <col min="9730" max="9730" width="22.7109375" style="152" customWidth="1"/>
    <col min="9731" max="9731" width="23.7109375" style="152" customWidth="1"/>
    <col min="9732" max="9732" width="20.5703125" style="152" customWidth="1"/>
    <col min="9733" max="9984" width="9.140625" style="152"/>
    <col min="9985" max="9985" width="16" style="152" customWidth="1"/>
    <col min="9986" max="9986" width="22.7109375" style="152" customWidth="1"/>
    <col min="9987" max="9987" width="23.7109375" style="152" customWidth="1"/>
    <col min="9988" max="9988" width="20.5703125" style="152" customWidth="1"/>
    <col min="9989" max="10240" width="9.140625" style="152"/>
    <col min="10241" max="10241" width="16" style="152" customWidth="1"/>
    <col min="10242" max="10242" width="22.7109375" style="152" customWidth="1"/>
    <col min="10243" max="10243" width="23.7109375" style="152" customWidth="1"/>
    <col min="10244" max="10244" width="20.5703125" style="152" customWidth="1"/>
    <col min="10245" max="10496" width="9.140625" style="152"/>
    <col min="10497" max="10497" width="16" style="152" customWidth="1"/>
    <col min="10498" max="10498" width="22.7109375" style="152" customWidth="1"/>
    <col min="10499" max="10499" width="23.7109375" style="152" customWidth="1"/>
    <col min="10500" max="10500" width="20.5703125" style="152" customWidth="1"/>
    <col min="10501" max="10752" width="9.140625" style="152"/>
    <col min="10753" max="10753" width="16" style="152" customWidth="1"/>
    <col min="10754" max="10754" width="22.7109375" style="152" customWidth="1"/>
    <col min="10755" max="10755" width="23.7109375" style="152" customWidth="1"/>
    <col min="10756" max="10756" width="20.5703125" style="152" customWidth="1"/>
    <col min="10757" max="11008" width="9.140625" style="152"/>
    <col min="11009" max="11009" width="16" style="152" customWidth="1"/>
    <col min="11010" max="11010" width="22.7109375" style="152" customWidth="1"/>
    <col min="11011" max="11011" width="23.7109375" style="152" customWidth="1"/>
    <col min="11012" max="11012" width="20.5703125" style="152" customWidth="1"/>
    <col min="11013" max="11264" width="9.140625" style="152"/>
    <col min="11265" max="11265" width="16" style="152" customWidth="1"/>
    <col min="11266" max="11266" width="22.7109375" style="152" customWidth="1"/>
    <col min="11267" max="11267" width="23.7109375" style="152" customWidth="1"/>
    <col min="11268" max="11268" width="20.5703125" style="152" customWidth="1"/>
    <col min="11269" max="11520" width="9.140625" style="152"/>
    <col min="11521" max="11521" width="16" style="152" customWidth="1"/>
    <col min="11522" max="11522" width="22.7109375" style="152" customWidth="1"/>
    <col min="11523" max="11523" width="23.7109375" style="152" customWidth="1"/>
    <col min="11524" max="11524" width="20.5703125" style="152" customWidth="1"/>
    <col min="11525" max="11776" width="9.140625" style="152"/>
    <col min="11777" max="11777" width="16" style="152" customWidth="1"/>
    <col min="11778" max="11778" width="22.7109375" style="152" customWidth="1"/>
    <col min="11779" max="11779" width="23.7109375" style="152" customWidth="1"/>
    <col min="11780" max="11780" width="20.5703125" style="152" customWidth="1"/>
    <col min="11781" max="12032" width="9.140625" style="152"/>
    <col min="12033" max="12033" width="16" style="152" customWidth="1"/>
    <col min="12034" max="12034" width="22.7109375" style="152" customWidth="1"/>
    <col min="12035" max="12035" width="23.7109375" style="152" customWidth="1"/>
    <col min="12036" max="12036" width="20.5703125" style="152" customWidth="1"/>
    <col min="12037" max="12288" width="9.140625" style="152"/>
    <col min="12289" max="12289" width="16" style="152" customWidth="1"/>
    <col min="12290" max="12290" width="22.7109375" style="152" customWidth="1"/>
    <col min="12291" max="12291" width="23.7109375" style="152" customWidth="1"/>
    <col min="12292" max="12292" width="20.5703125" style="152" customWidth="1"/>
    <col min="12293" max="12544" width="9.140625" style="152"/>
    <col min="12545" max="12545" width="16" style="152" customWidth="1"/>
    <col min="12546" max="12546" width="22.7109375" style="152" customWidth="1"/>
    <col min="12547" max="12547" width="23.7109375" style="152" customWidth="1"/>
    <col min="12548" max="12548" width="20.5703125" style="152" customWidth="1"/>
    <col min="12549" max="12800" width="9.140625" style="152"/>
    <col min="12801" max="12801" width="16" style="152" customWidth="1"/>
    <col min="12802" max="12802" width="22.7109375" style="152" customWidth="1"/>
    <col min="12803" max="12803" width="23.7109375" style="152" customWidth="1"/>
    <col min="12804" max="12804" width="20.5703125" style="152" customWidth="1"/>
    <col min="12805" max="13056" width="9.140625" style="152"/>
    <col min="13057" max="13057" width="16" style="152" customWidth="1"/>
    <col min="13058" max="13058" width="22.7109375" style="152" customWidth="1"/>
    <col min="13059" max="13059" width="23.7109375" style="152" customWidth="1"/>
    <col min="13060" max="13060" width="20.5703125" style="152" customWidth="1"/>
    <col min="13061" max="13312" width="9.140625" style="152"/>
    <col min="13313" max="13313" width="16" style="152" customWidth="1"/>
    <col min="13314" max="13314" width="22.7109375" style="152" customWidth="1"/>
    <col min="13315" max="13315" width="23.7109375" style="152" customWidth="1"/>
    <col min="13316" max="13316" width="20.5703125" style="152" customWidth="1"/>
    <col min="13317" max="13568" width="9.140625" style="152"/>
    <col min="13569" max="13569" width="16" style="152" customWidth="1"/>
    <col min="13570" max="13570" width="22.7109375" style="152" customWidth="1"/>
    <col min="13571" max="13571" width="23.7109375" style="152" customWidth="1"/>
    <col min="13572" max="13572" width="20.5703125" style="152" customWidth="1"/>
    <col min="13573" max="13824" width="9.140625" style="152"/>
    <col min="13825" max="13825" width="16" style="152" customWidth="1"/>
    <col min="13826" max="13826" width="22.7109375" style="152" customWidth="1"/>
    <col min="13827" max="13827" width="23.7109375" style="152" customWidth="1"/>
    <col min="13828" max="13828" width="20.5703125" style="152" customWidth="1"/>
    <col min="13829" max="14080" width="9.140625" style="152"/>
    <col min="14081" max="14081" width="16" style="152" customWidth="1"/>
    <col min="14082" max="14082" width="22.7109375" style="152" customWidth="1"/>
    <col min="14083" max="14083" width="23.7109375" style="152" customWidth="1"/>
    <col min="14084" max="14084" width="20.5703125" style="152" customWidth="1"/>
    <col min="14085" max="14336" width="9.140625" style="152"/>
    <col min="14337" max="14337" width="16" style="152" customWidth="1"/>
    <col min="14338" max="14338" width="22.7109375" style="152" customWidth="1"/>
    <col min="14339" max="14339" width="23.7109375" style="152" customWidth="1"/>
    <col min="14340" max="14340" width="20.5703125" style="152" customWidth="1"/>
    <col min="14341" max="14592" width="9.140625" style="152"/>
    <col min="14593" max="14593" width="16" style="152" customWidth="1"/>
    <col min="14594" max="14594" width="22.7109375" style="152" customWidth="1"/>
    <col min="14595" max="14595" width="23.7109375" style="152" customWidth="1"/>
    <col min="14596" max="14596" width="20.5703125" style="152" customWidth="1"/>
    <col min="14597" max="14848" width="9.140625" style="152"/>
    <col min="14849" max="14849" width="16" style="152" customWidth="1"/>
    <col min="14850" max="14850" width="22.7109375" style="152" customWidth="1"/>
    <col min="14851" max="14851" width="23.7109375" style="152" customWidth="1"/>
    <col min="14852" max="14852" width="20.5703125" style="152" customWidth="1"/>
    <col min="14853" max="15104" width="9.140625" style="152"/>
    <col min="15105" max="15105" width="16" style="152" customWidth="1"/>
    <col min="15106" max="15106" width="22.7109375" style="152" customWidth="1"/>
    <col min="15107" max="15107" width="23.7109375" style="152" customWidth="1"/>
    <col min="15108" max="15108" width="20.5703125" style="152" customWidth="1"/>
    <col min="15109" max="15360" width="9.140625" style="152"/>
    <col min="15361" max="15361" width="16" style="152" customWidth="1"/>
    <col min="15362" max="15362" width="22.7109375" style="152" customWidth="1"/>
    <col min="15363" max="15363" width="23.7109375" style="152" customWidth="1"/>
    <col min="15364" max="15364" width="20.5703125" style="152" customWidth="1"/>
    <col min="15365" max="15616" width="9.140625" style="152"/>
    <col min="15617" max="15617" width="16" style="152" customWidth="1"/>
    <col min="15618" max="15618" width="22.7109375" style="152" customWidth="1"/>
    <col min="15619" max="15619" width="23.7109375" style="152" customWidth="1"/>
    <col min="15620" max="15620" width="20.5703125" style="152" customWidth="1"/>
    <col min="15621" max="15872" width="9.140625" style="152"/>
    <col min="15873" max="15873" width="16" style="152" customWidth="1"/>
    <col min="15874" max="15874" width="22.7109375" style="152" customWidth="1"/>
    <col min="15875" max="15875" width="23.7109375" style="152" customWidth="1"/>
    <col min="15876" max="15876" width="20.5703125" style="152" customWidth="1"/>
    <col min="15877" max="16128" width="9.140625" style="152"/>
    <col min="16129" max="16129" width="16" style="152" customWidth="1"/>
    <col min="16130" max="16130" width="22.7109375" style="152" customWidth="1"/>
    <col min="16131" max="16131" width="23.7109375" style="152" customWidth="1"/>
    <col min="16132" max="16132" width="20.5703125" style="152" customWidth="1"/>
    <col min="16133" max="16384" width="9.140625" style="152"/>
  </cols>
  <sheetData>
    <row r="1" spans="1:4" ht="13.5" thickBot="1">
      <c r="A1" s="3497" t="s">
        <v>0</v>
      </c>
      <c r="D1" s="4484" t="s">
        <v>1</v>
      </c>
    </row>
    <row r="2" spans="1:4" ht="20.25" customHeight="1" thickTop="1">
      <c r="A2" s="6250" t="s">
        <v>4610</v>
      </c>
      <c r="B2" s="6251"/>
      <c r="C2" s="6516"/>
      <c r="D2" s="6252"/>
    </row>
    <row r="3" spans="1:4" ht="24" customHeight="1" thickBot="1">
      <c r="A3" s="6751" t="s">
        <v>4406</v>
      </c>
      <c r="B3" s="6336"/>
      <c r="C3" s="7972"/>
      <c r="D3" s="6372"/>
    </row>
    <row r="4" spans="1:4" ht="34.5" customHeight="1" thickBot="1">
      <c r="A4" s="6006" t="s">
        <v>2089</v>
      </c>
      <c r="B4" s="5034" t="s">
        <v>4417</v>
      </c>
      <c r="C4" s="5034" t="s">
        <v>4418</v>
      </c>
      <c r="D4" s="5035" t="s">
        <v>4419</v>
      </c>
    </row>
    <row r="5" spans="1:4" ht="15.95" customHeight="1">
      <c r="A5" s="6003">
        <v>1992</v>
      </c>
      <c r="B5" s="5185">
        <v>40.82</v>
      </c>
      <c r="C5" s="5185">
        <v>484.18400000000003</v>
      </c>
      <c r="D5" s="5186">
        <v>525.00400000000002</v>
      </c>
    </row>
    <row r="6" spans="1:4" ht="15.95" customHeight="1">
      <c r="A6" s="6004">
        <v>1993</v>
      </c>
      <c r="B6" s="5036">
        <v>178.917</v>
      </c>
      <c r="C6" s="5036">
        <v>980.97400000000005</v>
      </c>
      <c r="D6" s="5037">
        <v>1159.8910000000001</v>
      </c>
    </row>
    <row r="7" spans="1:4" ht="15.95" customHeight="1">
      <c r="A7" s="6004">
        <v>1994</v>
      </c>
      <c r="B7" s="5036">
        <v>82.644000000000005</v>
      </c>
      <c r="C7" s="5036">
        <v>1250.5350000000001</v>
      </c>
      <c r="D7" s="5037">
        <v>1333.1790000000001</v>
      </c>
    </row>
    <row r="8" spans="1:4" ht="15.95" customHeight="1">
      <c r="A8" s="6004">
        <v>1995</v>
      </c>
      <c r="B8" s="5036">
        <v>505.84100000000001</v>
      </c>
      <c r="C8" s="5036">
        <v>3342.9690000000001</v>
      </c>
      <c r="D8" s="5037">
        <v>3848.81</v>
      </c>
    </row>
    <row r="9" spans="1:4" ht="15.95" customHeight="1">
      <c r="A9" s="6004">
        <v>1996</v>
      </c>
      <c r="B9" s="5036">
        <v>1907.7670000000001</v>
      </c>
      <c r="C9" s="5036">
        <v>10625.036</v>
      </c>
      <c r="D9" s="5037">
        <v>12532.803</v>
      </c>
    </row>
    <row r="10" spans="1:4" ht="15.95" customHeight="1">
      <c r="A10" s="6004">
        <v>1997</v>
      </c>
      <c r="B10" s="5036">
        <v>11501.645</v>
      </c>
      <c r="C10" s="5036">
        <v>42705.133000000002</v>
      </c>
      <c r="D10" s="5037">
        <v>54206.778000000006</v>
      </c>
    </row>
    <row r="11" spans="1:4" ht="15.95" customHeight="1">
      <c r="A11" s="6004">
        <v>1998</v>
      </c>
      <c r="B11" s="5036">
        <v>25345.906999999999</v>
      </c>
      <c r="C11" s="5036">
        <v>83532.997000000003</v>
      </c>
      <c r="D11" s="5037">
        <v>108878.90400000001</v>
      </c>
    </row>
    <row r="12" spans="1:4" ht="15.95" customHeight="1">
      <c r="A12" s="6004">
        <v>1999</v>
      </c>
      <c r="B12" s="5036">
        <v>49438.911</v>
      </c>
      <c r="C12" s="5036">
        <v>151520.46299999999</v>
      </c>
      <c r="D12" s="5037">
        <v>200959.37399999998</v>
      </c>
    </row>
    <row r="13" spans="1:4" ht="15.95" customHeight="1">
      <c r="A13" s="6004">
        <v>2000</v>
      </c>
      <c r="B13" s="5036">
        <v>58443.981</v>
      </c>
      <c r="C13" s="5036">
        <v>296976.65700000001</v>
      </c>
      <c r="D13" s="5037">
        <v>355420.63800000004</v>
      </c>
    </row>
    <row r="14" spans="1:4" ht="15.95" customHeight="1">
      <c r="A14" s="6004">
        <v>2001</v>
      </c>
      <c r="B14" s="5036">
        <v>56978.078000000001</v>
      </c>
      <c r="C14" s="5036">
        <v>358268.03399999999</v>
      </c>
      <c r="D14" s="5037">
        <v>415246.11199999996</v>
      </c>
    </row>
    <row r="15" spans="1:4" ht="15.95" customHeight="1">
      <c r="A15" s="6004">
        <v>2002</v>
      </c>
      <c r="B15" s="5036">
        <v>63752.584000000003</v>
      </c>
      <c r="C15" s="5036">
        <v>472660.99200000003</v>
      </c>
      <c r="D15" s="5037">
        <v>536413.576</v>
      </c>
    </row>
    <row r="16" spans="1:4" ht="15.95" customHeight="1">
      <c r="A16" s="6004">
        <v>2003</v>
      </c>
      <c r="B16" s="5036">
        <v>100620.072</v>
      </c>
      <c r="C16" s="5036">
        <v>711715.91500000004</v>
      </c>
      <c r="D16" s="5037">
        <v>812335.98700000008</v>
      </c>
    </row>
    <row r="17" spans="1:4" ht="15.95" customHeight="1">
      <c r="A17" s="6004">
        <v>2004</v>
      </c>
      <c r="B17" s="5036">
        <v>219473.93900000001</v>
      </c>
      <c r="C17" s="5036">
        <v>1172139.7239999999</v>
      </c>
      <c r="D17" s="5037">
        <v>1391613.6629999999</v>
      </c>
    </row>
    <row r="18" spans="1:4" ht="15.95" customHeight="1">
      <c r="A18" s="6004">
        <v>2005</v>
      </c>
      <c r="B18" s="5036">
        <v>296677.70299999998</v>
      </c>
      <c r="C18" s="5036">
        <v>1674880.5060000001</v>
      </c>
      <c r="D18" s="5037">
        <v>1971558.209</v>
      </c>
    </row>
    <row r="19" spans="1:4" ht="15.95" customHeight="1">
      <c r="A19" s="6004">
        <v>2006</v>
      </c>
      <c r="B19" s="5036">
        <v>587368.46600000001</v>
      </c>
      <c r="C19" s="5036">
        <v>2410435.5210000002</v>
      </c>
      <c r="D19" s="5037">
        <v>2997803.9870000002</v>
      </c>
    </row>
    <row r="20" spans="1:4" ht="15.95" customHeight="1">
      <c r="A20" s="6004">
        <v>2007</v>
      </c>
      <c r="B20" s="5036">
        <v>828435.85900000005</v>
      </c>
      <c r="C20" s="5036">
        <v>2789603.969</v>
      </c>
      <c r="D20" s="5037">
        <v>3618039.8280000002</v>
      </c>
    </row>
    <row r="21" spans="1:4" ht="15.95" customHeight="1">
      <c r="A21" s="6004">
        <v>2008</v>
      </c>
      <c r="B21" s="5036">
        <v>947611.35499999998</v>
      </c>
      <c r="C21" s="5036">
        <v>3218859.003</v>
      </c>
      <c r="D21" s="5037">
        <v>4166470.4</v>
      </c>
    </row>
    <row r="22" spans="1:4" ht="15.95" customHeight="1">
      <c r="A22" s="6004">
        <v>2009</v>
      </c>
      <c r="B22" s="5036">
        <v>1122451.497</v>
      </c>
      <c r="C22" s="5036">
        <v>2930363.5129999998</v>
      </c>
      <c r="D22" s="5037">
        <v>4052815.01</v>
      </c>
    </row>
    <row r="23" spans="1:4" ht="15.95" customHeight="1">
      <c r="A23" s="6004">
        <v>2010</v>
      </c>
      <c r="B23" s="5036">
        <v>1787556.93</v>
      </c>
      <c r="C23" s="5036">
        <v>3886602.4709999999</v>
      </c>
      <c r="D23" s="5037">
        <v>5674159.4009999996</v>
      </c>
    </row>
    <row r="24" spans="1:4" ht="15.95" customHeight="1">
      <c r="A24" s="6004">
        <v>2011</v>
      </c>
      <c r="B24" s="5036">
        <v>2522230.2280000001</v>
      </c>
      <c r="C24" s="5036">
        <v>5727234.9479999999</v>
      </c>
      <c r="D24" s="5037">
        <v>8249465.176</v>
      </c>
    </row>
    <row r="25" spans="1:4" ht="15.95" customHeight="1" thickBot="1">
      <c r="A25" s="6005">
        <v>2012</v>
      </c>
      <c r="B25" s="5038">
        <v>2807655.73</v>
      </c>
      <c r="C25" s="5038">
        <v>6777209.4900000002</v>
      </c>
      <c r="D25" s="5039">
        <v>9584865.1999999993</v>
      </c>
    </row>
    <row r="26" spans="1:4" ht="15.95" customHeight="1" thickTop="1"/>
    <row r="27" spans="1:4" ht="15.95" customHeight="1">
      <c r="A27" s="6249" t="s">
        <v>4420</v>
      </c>
      <c r="B27" s="6249"/>
      <c r="C27" s="6249"/>
      <c r="D27" s="6249"/>
    </row>
    <row r="28" spans="1:4" ht="15.95" customHeight="1">
      <c r="A28" s="6249" t="s">
        <v>4421</v>
      </c>
      <c r="B28" s="6249"/>
      <c r="C28" s="6249"/>
      <c r="D28" s="6249"/>
    </row>
    <row r="29" spans="1:4" ht="15.95" customHeight="1">
      <c r="A29" s="6248" t="s">
        <v>4422</v>
      </c>
      <c r="B29" s="6248"/>
      <c r="C29" s="6248"/>
      <c r="D29" s="6248"/>
    </row>
    <row r="30" spans="1:4" ht="15.95" customHeight="1">
      <c r="A30" s="6249" t="s">
        <v>4423</v>
      </c>
      <c r="B30" s="6249"/>
      <c r="C30" s="6249"/>
      <c r="D30" s="6249"/>
    </row>
    <row r="31" spans="1:4" ht="38.25" customHeight="1">
      <c r="A31" s="6451" t="s">
        <v>4424</v>
      </c>
      <c r="B31" s="6249"/>
      <c r="C31" s="6249"/>
      <c r="D31" s="6249"/>
    </row>
    <row r="34" spans="2:3">
      <c r="B34" s="4473" t="s">
        <v>3</v>
      </c>
      <c r="C34" s="4473"/>
    </row>
    <row r="35" spans="2:3">
      <c r="C35" s="1329"/>
    </row>
  </sheetData>
  <mergeCells count="7">
    <mergeCell ref="A31:D31"/>
    <mergeCell ref="A2:D2"/>
    <mergeCell ref="A3:D3"/>
    <mergeCell ref="A27:D27"/>
    <mergeCell ref="A28:D28"/>
    <mergeCell ref="A29:D29"/>
    <mergeCell ref="A30:D30"/>
  </mergeCells>
  <hyperlinks>
    <hyperlink ref="A1" r:id="rId1"/>
  </hyperlinks>
  <pageMargins left="0.82677165354330717" right="0.74803149606299213" top="0.82677165354330717" bottom="0.62992125984251968" header="0.19685039370078741" footer="0.51181102362204722"/>
  <pageSetup paperSize="9" fitToHeight="0" orientation="landscape" r:id="rId2"/>
  <headerFooter alignWithMargins="0">
    <oddFooter>&amp;R291</oddFooter>
  </headerFooter>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81">
    <pageSetUpPr fitToPage="1"/>
  </sheetPr>
  <dimension ref="A1:L45"/>
  <sheetViews>
    <sheetView view="pageBreakPreview" zoomScale="60" zoomScaleNormal="100" workbookViewId="0">
      <selection activeCell="H15" sqref="H15"/>
    </sheetView>
  </sheetViews>
  <sheetFormatPr defaultRowHeight="12.75"/>
  <cols>
    <col min="1" max="1" width="16.5703125" style="152" customWidth="1"/>
    <col min="2" max="11" width="14.7109375" style="152" customWidth="1"/>
    <col min="12" max="256" width="9.140625" style="152"/>
    <col min="257" max="257" width="13.140625" style="152" customWidth="1"/>
    <col min="258" max="258" width="14.85546875" style="152" customWidth="1"/>
    <col min="259" max="259" width="12.7109375" style="152" customWidth="1"/>
    <col min="260" max="260" width="11.140625" style="152" customWidth="1"/>
    <col min="261" max="261" width="11.5703125" style="152" customWidth="1"/>
    <col min="262" max="262" width="10.42578125" style="152" customWidth="1"/>
    <col min="263" max="263" width="13.7109375" style="152" customWidth="1"/>
    <col min="264" max="264" width="11.7109375" style="152" customWidth="1"/>
    <col min="265" max="265" width="18.42578125" style="152" customWidth="1"/>
    <col min="266" max="266" width="16.7109375" style="152" customWidth="1"/>
    <col min="267" max="267" width="12.140625" style="152" customWidth="1"/>
    <col min="268" max="512" width="9.140625" style="152"/>
    <col min="513" max="513" width="13.140625" style="152" customWidth="1"/>
    <col min="514" max="514" width="14.85546875" style="152" customWidth="1"/>
    <col min="515" max="515" width="12.7109375" style="152" customWidth="1"/>
    <col min="516" max="516" width="11.140625" style="152" customWidth="1"/>
    <col min="517" max="517" width="11.5703125" style="152" customWidth="1"/>
    <col min="518" max="518" width="10.42578125" style="152" customWidth="1"/>
    <col min="519" max="519" width="13.7109375" style="152" customWidth="1"/>
    <col min="520" max="520" width="11.7109375" style="152" customWidth="1"/>
    <col min="521" max="521" width="18.42578125" style="152" customWidth="1"/>
    <col min="522" max="522" width="16.7109375" style="152" customWidth="1"/>
    <col min="523" max="523" width="12.140625" style="152" customWidth="1"/>
    <col min="524" max="768" width="9.140625" style="152"/>
    <col min="769" max="769" width="13.140625" style="152" customWidth="1"/>
    <col min="770" max="770" width="14.85546875" style="152" customWidth="1"/>
    <col min="771" max="771" width="12.7109375" style="152" customWidth="1"/>
    <col min="772" max="772" width="11.140625" style="152" customWidth="1"/>
    <col min="773" max="773" width="11.5703125" style="152" customWidth="1"/>
    <col min="774" max="774" width="10.42578125" style="152" customWidth="1"/>
    <col min="775" max="775" width="13.7109375" style="152" customWidth="1"/>
    <col min="776" max="776" width="11.7109375" style="152" customWidth="1"/>
    <col min="777" max="777" width="18.42578125" style="152" customWidth="1"/>
    <col min="778" max="778" width="16.7109375" style="152" customWidth="1"/>
    <col min="779" max="779" width="12.140625" style="152" customWidth="1"/>
    <col min="780" max="1024" width="9.140625" style="152"/>
    <col min="1025" max="1025" width="13.140625" style="152" customWidth="1"/>
    <col min="1026" max="1026" width="14.85546875" style="152" customWidth="1"/>
    <col min="1027" max="1027" width="12.7109375" style="152" customWidth="1"/>
    <col min="1028" max="1028" width="11.140625" style="152" customWidth="1"/>
    <col min="1029" max="1029" width="11.5703125" style="152" customWidth="1"/>
    <col min="1030" max="1030" width="10.42578125" style="152" customWidth="1"/>
    <col min="1031" max="1031" width="13.7109375" style="152" customWidth="1"/>
    <col min="1032" max="1032" width="11.7109375" style="152" customWidth="1"/>
    <col min="1033" max="1033" width="18.42578125" style="152" customWidth="1"/>
    <col min="1034" max="1034" width="16.7109375" style="152" customWidth="1"/>
    <col min="1035" max="1035" width="12.140625" style="152" customWidth="1"/>
    <col min="1036" max="1280" width="9.140625" style="152"/>
    <col min="1281" max="1281" width="13.140625" style="152" customWidth="1"/>
    <col min="1282" max="1282" width="14.85546875" style="152" customWidth="1"/>
    <col min="1283" max="1283" width="12.7109375" style="152" customWidth="1"/>
    <col min="1284" max="1284" width="11.140625" style="152" customWidth="1"/>
    <col min="1285" max="1285" width="11.5703125" style="152" customWidth="1"/>
    <col min="1286" max="1286" width="10.42578125" style="152" customWidth="1"/>
    <col min="1287" max="1287" width="13.7109375" style="152" customWidth="1"/>
    <col min="1288" max="1288" width="11.7109375" style="152" customWidth="1"/>
    <col min="1289" max="1289" width="18.42578125" style="152" customWidth="1"/>
    <col min="1290" max="1290" width="16.7109375" style="152" customWidth="1"/>
    <col min="1291" max="1291" width="12.140625" style="152" customWidth="1"/>
    <col min="1292" max="1536" width="9.140625" style="152"/>
    <col min="1537" max="1537" width="13.140625" style="152" customWidth="1"/>
    <col min="1538" max="1538" width="14.85546875" style="152" customWidth="1"/>
    <col min="1539" max="1539" width="12.7109375" style="152" customWidth="1"/>
    <col min="1540" max="1540" width="11.140625" style="152" customWidth="1"/>
    <col min="1541" max="1541" width="11.5703125" style="152" customWidth="1"/>
    <col min="1542" max="1542" width="10.42578125" style="152" customWidth="1"/>
    <col min="1543" max="1543" width="13.7109375" style="152" customWidth="1"/>
    <col min="1544" max="1544" width="11.7109375" style="152" customWidth="1"/>
    <col min="1545" max="1545" width="18.42578125" style="152" customWidth="1"/>
    <col min="1546" max="1546" width="16.7109375" style="152" customWidth="1"/>
    <col min="1547" max="1547" width="12.140625" style="152" customWidth="1"/>
    <col min="1548" max="1792" width="9.140625" style="152"/>
    <col min="1793" max="1793" width="13.140625" style="152" customWidth="1"/>
    <col min="1794" max="1794" width="14.85546875" style="152" customWidth="1"/>
    <col min="1795" max="1795" width="12.7109375" style="152" customWidth="1"/>
    <col min="1796" max="1796" width="11.140625" style="152" customWidth="1"/>
    <col min="1797" max="1797" width="11.5703125" style="152" customWidth="1"/>
    <col min="1798" max="1798" width="10.42578125" style="152" customWidth="1"/>
    <col min="1799" max="1799" width="13.7109375" style="152" customWidth="1"/>
    <col min="1800" max="1800" width="11.7109375" style="152" customWidth="1"/>
    <col min="1801" max="1801" width="18.42578125" style="152" customWidth="1"/>
    <col min="1802" max="1802" width="16.7109375" style="152" customWidth="1"/>
    <col min="1803" max="1803" width="12.140625" style="152" customWidth="1"/>
    <col min="1804" max="2048" width="9.140625" style="152"/>
    <col min="2049" max="2049" width="13.140625" style="152" customWidth="1"/>
    <col min="2050" max="2050" width="14.85546875" style="152" customWidth="1"/>
    <col min="2051" max="2051" width="12.7109375" style="152" customWidth="1"/>
    <col min="2052" max="2052" width="11.140625" style="152" customWidth="1"/>
    <col min="2053" max="2053" width="11.5703125" style="152" customWidth="1"/>
    <col min="2054" max="2054" width="10.42578125" style="152" customWidth="1"/>
    <col min="2055" max="2055" width="13.7109375" style="152" customWidth="1"/>
    <col min="2056" max="2056" width="11.7109375" style="152" customWidth="1"/>
    <col min="2057" max="2057" width="18.42578125" style="152" customWidth="1"/>
    <col min="2058" max="2058" width="16.7109375" style="152" customWidth="1"/>
    <col min="2059" max="2059" width="12.140625" style="152" customWidth="1"/>
    <col min="2060" max="2304" width="9.140625" style="152"/>
    <col min="2305" max="2305" width="13.140625" style="152" customWidth="1"/>
    <col min="2306" max="2306" width="14.85546875" style="152" customWidth="1"/>
    <col min="2307" max="2307" width="12.7109375" style="152" customWidth="1"/>
    <col min="2308" max="2308" width="11.140625" style="152" customWidth="1"/>
    <col min="2309" max="2309" width="11.5703125" style="152" customWidth="1"/>
    <col min="2310" max="2310" width="10.42578125" style="152" customWidth="1"/>
    <col min="2311" max="2311" width="13.7109375" style="152" customWidth="1"/>
    <col min="2312" max="2312" width="11.7109375" style="152" customWidth="1"/>
    <col min="2313" max="2313" width="18.42578125" style="152" customWidth="1"/>
    <col min="2314" max="2314" width="16.7109375" style="152" customWidth="1"/>
    <col min="2315" max="2315" width="12.140625" style="152" customWidth="1"/>
    <col min="2316" max="2560" width="9.140625" style="152"/>
    <col min="2561" max="2561" width="13.140625" style="152" customWidth="1"/>
    <col min="2562" max="2562" width="14.85546875" style="152" customWidth="1"/>
    <col min="2563" max="2563" width="12.7109375" style="152" customWidth="1"/>
    <col min="2564" max="2564" width="11.140625" style="152" customWidth="1"/>
    <col min="2565" max="2565" width="11.5703125" style="152" customWidth="1"/>
    <col min="2566" max="2566" width="10.42578125" style="152" customWidth="1"/>
    <col min="2567" max="2567" width="13.7109375" style="152" customWidth="1"/>
    <col min="2568" max="2568" width="11.7109375" style="152" customWidth="1"/>
    <col min="2569" max="2569" width="18.42578125" style="152" customWidth="1"/>
    <col min="2570" max="2570" width="16.7109375" style="152" customWidth="1"/>
    <col min="2571" max="2571" width="12.140625" style="152" customWidth="1"/>
    <col min="2572" max="2816" width="9.140625" style="152"/>
    <col min="2817" max="2817" width="13.140625" style="152" customWidth="1"/>
    <col min="2818" max="2818" width="14.85546875" style="152" customWidth="1"/>
    <col min="2819" max="2819" width="12.7109375" style="152" customWidth="1"/>
    <col min="2820" max="2820" width="11.140625" style="152" customWidth="1"/>
    <col min="2821" max="2821" width="11.5703125" style="152" customWidth="1"/>
    <col min="2822" max="2822" width="10.42578125" style="152" customWidth="1"/>
    <col min="2823" max="2823" width="13.7109375" style="152" customWidth="1"/>
    <col min="2824" max="2824" width="11.7109375" style="152" customWidth="1"/>
    <col min="2825" max="2825" width="18.42578125" style="152" customWidth="1"/>
    <col min="2826" max="2826" width="16.7109375" style="152" customWidth="1"/>
    <col min="2827" max="2827" width="12.140625" style="152" customWidth="1"/>
    <col min="2828" max="3072" width="9.140625" style="152"/>
    <col min="3073" max="3073" width="13.140625" style="152" customWidth="1"/>
    <col min="3074" max="3074" width="14.85546875" style="152" customWidth="1"/>
    <col min="3075" max="3075" width="12.7109375" style="152" customWidth="1"/>
    <col min="3076" max="3076" width="11.140625" style="152" customWidth="1"/>
    <col min="3077" max="3077" width="11.5703125" style="152" customWidth="1"/>
    <col min="3078" max="3078" width="10.42578125" style="152" customWidth="1"/>
    <col min="3079" max="3079" width="13.7109375" style="152" customWidth="1"/>
    <col min="3080" max="3080" width="11.7109375" style="152" customWidth="1"/>
    <col min="3081" max="3081" width="18.42578125" style="152" customWidth="1"/>
    <col min="3082" max="3082" width="16.7109375" style="152" customWidth="1"/>
    <col min="3083" max="3083" width="12.140625" style="152" customWidth="1"/>
    <col min="3084" max="3328" width="9.140625" style="152"/>
    <col min="3329" max="3329" width="13.140625" style="152" customWidth="1"/>
    <col min="3330" max="3330" width="14.85546875" style="152" customWidth="1"/>
    <col min="3331" max="3331" width="12.7109375" style="152" customWidth="1"/>
    <col min="3332" max="3332" width="11.140625" style="152" customWidth="1"/>
    <col min="3333" max="3333" width="11.5703125" style="152" customWidth="1"/>
    <col min="3334" max="3334" width="10.42578125" style="152" customWidth="1"/>
    <col min="3335" max="3335" width="13.7109375" style="152" customWidth="1"/>
    <col min="3336" max="3336" width="11.7109375" style="152" customWidth="1"/>
    <col min="3337" max="3337" width="18.42578125" style="152" customWidth="1"/>
    <col min="3338" max="3338" width="16.7109375" style="152" customWidth="1"/>
    <col min="3339" max="3339" width="12.140625" style="152" customWidth="1"/>
    <col min="3340" max="3584" width="9.140625" style="152"/>
    <col min="3585" max="3585" width="13.140625" style="152" customWidth="1"/>
    <col min="3586" max="3586" width="14.85546875" style="152" customWidth="1"/>
    <col min="3587" max="3587" width="12.7109375" style="152" customWidth="1"/>
    <col min="3588" max="3588" width="11.140625" style="152" customWidth="1"/>
    <col min="3589" max="3589" width="11.5703125" style="152" customWidth="1"/>
    <col min="3590" max="3590" width="10.42578125" style="152" customWidth="1"/>
    <col min="3591" max="3591" width="13.7109375" style="152" customWidth="1"/>
    <col min="3592" max="3592" width="11.7109375" style="152" customWidth="1"/>
    <col min="3593" max="3593" width="18.42578125" style="152" customWidth="1"/>
    <col min="3594" max="3594" width="16.7109375" style="152" customWidth="1"/>
    <col min="3595" max="3595" width="12.140625" style="152" customWidth="1"/>
    <col min="3596" max="3840" width="9.140625" style="152"/>
    <col min="3841" max="3841" width="13.140625" style="152" customWidth="1"/>
    <col min="3842" max="3842" width="14.85546875" style="152" customWidth="1"/>
    <col min="3843" max="3843" width="12.7109375" style="152" customWidth="1"/>
    <col min="3844" max="3844" width="11.140625" style="152" customWidth="1"/>
    <col min="3845" max="3845" width="11.5703125" style="152" customWidth="1"/>
    <col min="3846" max="3846" width="10.42578125" style="152" customWidth="1"/>
    <col min="3847" max="3847" width="13.7109375" style="152" customWidth="1"/>
    <col min="3848" max="3848" width="11.7109375" style="152" customWidth="1"/>
    <col min="3849" max="3849" width="18.42578125" style="152" customWidth="1"/>
    <col min="3850" max="3850" width="16.7109375" style="152" customWidth="1"/>
    <col min="3851" max="3851" width="12.140625" style="152" customWidth="1"/>
    <col min="3852" max="4096" width="9.140625" style="152"/>
    <col min="4097" max="4097" width="13.140625" style="152" customWidth="1"/>
    <col min="4098" max="4098" width="14.85546875" style="152" customWidth="1"/>
    <col min="4099" max="4099" width="12.7109375" style="152" customWidth="1"/>
    <col min="4100" max="4100" width="11.140625" style="152" customWidth="1"/>
    <col min="4101" max="4101" width="11.5703125" style="152" customWidth="1"/>
    <col min="4102" max="4102" width="10.42578125" style="152" customWidth="1"/>
    <col min="4103" max="4103" width="13.7109375" style="152" customWidth="1"/>
    <col min="4104" max="4104" width="11.7109375" style="152" customWidth="1"/>
    <col min="4105" max="4105" width="18.42578125" style="152" customWidth="1"/>
    <col min="4106" max="4106" width="16.7109375" style="152" customWidth="1"/>
    <col min="4107" max="4107" width="12.140625" style="152" customWidth="1"/>
    <col min="4108" max="4352" width="9.140625" style="152"/>
    <col min="4353" max="4353" width="13.140625" style="152" customWidth="1"/>
    <col min="4354" max="4354" width="14.85546875" style="152" customWidth="1"/>
    <col min="4355" max="4355" width="12.7109375" style="152" customWidth="1"/>
    <col min="4356" max="4356" width="11.140625" style="152" customWidth="1"/>
    <col min="4357" max="4357" width="11.5703125" style="152" customWidth="1"/>
    <col min="4358" max="4358" width="10.42578125" style="152" customWidth="1"/>
    <col min="4359" max="4359" width="13.7109375" style="152" customWidth="1"/>
    <col min="4360" max="4360" width="11.7109375" style="152" customWidth="1"/>
    <col min="4361" max="4361" width="18.42578125" style="152" customWidth="1"/>
    <col min="4362" max="4362" width="16.7109375" style="152" customWidth="1"/>
    <col min="4363" max="4363" width="12.140625" style="152" customWidth="1"/>
    <col min="4364" max="4608" width="9.140625" style="152"/>
    <col min="4609" max="4609" width="13.140625" style="152" customWidth="1"/>
    <col min="4610" max="4610" width="14.85546875" style="152" customWidth="1"/>
    <col min="4611" max="4611" width="12.7109375" style="152" customWidth="1"/>
    <col min="4612" max="4612" width="11.140625" style="152" customWidth="1"/>
    <col min="4613" max="4613" width="11.5703125" style="152" customWidth="1"/>
    <col min="4614" max="4614" width="10.42578125" style="152" customWidth="1"/>
    <col min="4615" max="4615" width="13.7109375" style="152" customWidth="1"/>
    <col min="4616" max="4616" width="11.7109375" style="152" customWidth="1"/>
    <col min="4617" max="4617" width="18.42578125" style="152" customWidth="1"/>
    <col min="4618" max="4618" width="16.7109375" style="152" customWidth="1"/>
    <col min="4619" max="4619" width="12.140625" style="152" customWidth="1"/>
    <col min="4620" max="4864" width="9.140625" style="152"/>
    <col min="4865" max="4865" width="13.140625" style="152" customWidth="1"/>
    <col min="4866" max="4866" width="14.85546875" style="152" customWidth="1"/>
    <col min="4867" max="4867" width="12.7109375" style="152" customWidth="1"/>
    <col min="4868" max="4868" width="11.140625" style="152" customWidth="1"/>
    <col min="4869" max="4869" width="11.5703125" style="152" customWidth="1"/>
    <col min="4870" max="4870" width="10.42578125" style="152" customWidth="1"/>
    <col min="4871" max="4871" width="13.7109375" style="152" customWidth="1"/>
    <col min="4872" max="4872" width="11.7109375" style="152" customWidth="1"/>
    <col min="4873" max="4873" width="18.42578125" style="152" customWidth="1"/>
    <col min="4874" max="4874" width="16.7109375" style="152" customWidth="1"/>
    <col min="4875" max="4875" width="12.140625" style="152" customWidth="1"/>
    <col min="4876" max="5120" width="9.140625" style="152"/>
    <col min="5121" max="5121" width="13.140625" style="152" customWidth="1"/>
    <col min="5122" max="5122" width="14.85546875" style="152" customWidth="1"/>
    <col min="5123" max="5123" width="12.7109375" style="152" customWidth="1"/>
    <col min="5124" max="5124" width="11.140625" style="152" customWidth="1"/>
    <col min="5125" max="5125" width="11.5703125" style="152" customWidth="1"/>
    <col min="5126" max="5126" width="10.42578125" style="152" customWidth="1"/>
    <col min="5127" max="5127" width="13.7109375" style="152" customWidth="1"/>
    <col min="5128" max="5128" width="11.7109375" style="152" customWidth="1"/>
    <col min="5129" max="5129" width="18.42578125" style="152" customWidth="1"/>
    <col min="5130" max="5130" width="16.7109375" style="152" customWidth="1"/>
    <col min="5131" max="5131" width="12.140625" style="152" customWidth="1"/>
    <col min="5132" max="5376" width="9.140625" style="152"/>
    <col min="5377" max="5377" width="13.140625" style="152" customWidth="1"/>
    <col min="5378" max="5378" width="14.85546875" style="152" customWidth="1"/>
    <col min="5379" max="5379" width="12.7109375" style="152" customWidth="1"/>
    <col min="5380" max="5380" width="11.140625" style="152" customWidth="1"/>
    <col min="5381" max="5381" width="11.5703125" style="152" customWidth="1"/>
    <col min="5382" max="5382" width="10.42578125" style="152" customWidth="1"/>
    <col min="5383" max="5383" width="13.7109375" style="152" customWidth="1"/>
    <col min="5384" max="5384" width="11.7109375" style="152" customWidth="1"/>
    <col min="5385" max="5385" width="18.42578125" style="152" customWidth="1"/>
    <col min="5386" max="5386" width="16.7109375" style="152" customWidth="1"/>
    <col min="5387" max="5387" width="12.140625" style="152" customWidth="1"/>
    <col min="5388" max="5632" width="9.140625" style="152"/>
    <col min="5633" max="5633" width="13.140625" style="152" customWidth="1"/>
    <col min="5634" max="5634" width="14.85546875" style="152" customWidth="1"/>
    <col min="5635" max="5635" width="12.7109375" style="152" customWidth="1"/>
    <col min="5636" max="5636" width="11.140625" style="152" customWidth="1"/>
    <col min="5637" max="5637" width="11.5703125" style="152" customWidth="1"/>
    <col min="5638" max="5638" width="10.42578125" style="152" customWidth="1"/>
    <col min="5639" max="5639" width="13.7109375" style="152" customWidth="1"/>
    <col min="5640" max="5640" width="11.7109375" style="152" customWidth="1"/>
    <col min="5641" max="5641" width="18.42578125" style="152" customWidth="1"/>
    <col min="5642" max="5642" width="16.7109375" style="152" customWidth="1"/>
    <col min="5643" max="5643" width="12.140625" style="152" customWidth="1"/>
    <col min="5644" max="5888" width="9.140625" style="152"/>
    <col min="5889" max="5889" width="13.140625" style="152" customWidth="1"/>
    <col min="5890" max="5890" width="14.85546875" style="152" customWidth="1"/>
    <col min="5891" max="5891" width="12.7109375" style="152" customWidth="1"/>
    <col min="5892" max="5892" width="11.140625" style="152" customWidth="1"/>
    <col min="5893" max="5893" width="11.5703125" style="152" customWidth="1"/>
    <col min="5894" max="5894" width="10.42578125" style="152" customWidth="1"/>
    <col min="5895" max="5895" width="13.7109375" style="152" customWidth="1"/>
    <col min="5896" max="5896" width="11.7109375" style="152" customWidth="1"/>
    <col min="5897" max="5897" width="18.42578125" style="152" customWidth="1"/>
    <col min="5898" max="5898" width="16.7109375" style="152" customWidth="1"/>
    <col min="5899" max="5899" width="12.140625" style="152" customWidth="1"/>
    <col min="5900" max="6144" width="9.140625" style="152"/>
    <col min="6145" max="6145" width="13.140625" style="152" customWidth="1"/>
    <col min="6146" max="6146" width="14.85546875" style="152" customWidth="1"/>
    <col min="6147" max="6147" width="12.7109375" style="152" customWidth="1"/>
    <col min="6148" max="6148" width="11.140625" style="152" customWidth="1"/>
    <col min="6149" max="6149" width="11.5703125" style="152" customWidth="1"/>
    <col min="6150" max="6150" width="10.42578125" style="152" customWidth="1"/>
    <col min="6151" max="6151" width="13.7109375" style="152" customWidth="1"/>
    <col min="6152" max="6152" width="11.7109375" style="152" customWidth="1"/>
    <col min="6153" max="6153" width="18.42578125" style="152" customWidth="1"/>
    <col min="6154" max="6154" width="16.7109375" style="152" customWidth="1"/>
    <col min="6155" max="6155" width="12.140625" style="152" customWidth="1"/>
    <col min="6156" max="6400" width="9.140625" style="152"/>
    <col min="6401" max="6401" width="13.140625" style="152" customWidth="1"/>
    <col min="6402" max="6402" width="14.85546875" style="152" customWidth="1"/>
    <col min="6403" max="6403" width="12.7109375" style="152" customWidth="1"/>
    <col min="6404" max="6404" width="11.140625" style="152" customWidth="1"/>
    <col min="6405" max="6405" width="11.5703125" style="152" customWidth="1"/>
    <col min="6406" max="6406" width="10.42578125" style="152" customWidth="1"/>
    <col min="6407" max="6407" width="13.7109375" style="152" customWidth="1"/>
    <col min="6408" max="6408" width="11.7109375" style="152" customWidth="1"/>
    <col min="6409" max="6409" width="18.42578125" style="152" customWidth="1"/>
    <col min="6410" max="6410" width="16.7109375" style="152" customWidth="1"/>
    <col min="6411" max="6411" width="12.140625" style="152" customWidth="1"/>
    <col min="6412" max="6656" width="9.140625" style="152"/>
    <col min="6657" max="6657" width="13.140625" style="152" customWidth="1"/>
    <col min="6658" max="6658" width="14.85546875" style="152" customWidth="1"/>
    <col min="6659" max="6659" width="12.7109375" style="152" customWidth="1"/>
    <col min="6660" max="6660" width="11.140625" style="152" customWidth="1"/>
    <col min="6661" max="6661" width="11.5703125" style="152" customWidth="1"/>
    <col min="6662" max="6662" width="10.42578125" style="152" customWidth="1"/>
    <col min="6663" max="6663" width="13.7109375" style="152" customWidth="1"/>
    <col min="6664" max="6664" width="11.7109375" style="152" customWidth="1"/>
    <col min="6665" max="6665" width="18.42578125" style="152" customWidth="1"/>
    <col min="6666" max="6666" width="16.7109375" style="152" customWidth="1"/>
    <col min="6667" max="6667" width="12.140625" style="152" customWidth="1"/>
    <col min="6668" max="6912" width="9.140625" style="152"/>
    <col min="6913" max="6913" width="13.140625" style="152" customWidth="1"/>
    <col min="6914" max="6914" width="14.85546875" style="152" customWidth="1"/>
    <col min="6915" max="6915" width="12.7109375" style="152" customWidth="1"/>
    <col min="6916" max="6916" width="11.140625" style="152" customWidth="1"/>
    <col min="6917" max="6917" width="11.5703125" style="152" customWidth="1"/>
    <col min="6918" max="6918" width="10.42578125" style="152" customWidth="1"/>
    <col min="6919" max="6919" width="13.7109375" style="152" customWidth="1"/>
    <col min="6920" max="6920" width="11.7109375" style="152" customWidth="1"/>
    <col min="6921" max="6921" width="18.42578125" style="152" customWidth="1"/>
    <col min="6922" max="6922" width="16.7109375" style="152" customWidth="1"/>
    <col min="6923" max="6923" width="12.140625" style="152" customWidth="1"/>
    <col min="6924" max="7168" width="9.140625" style="152"/>
    <col min="7169" max="7169" width="13.140625" style="152" customWidth="1"/>
    <col min="7170" max="7170" width="14.85546875" style="152" customWidth="1"/>
    <col min="7171" max="7171" width="12.7109375" style="152" customWidth="1"/>
    <col min="7172" max="7172" width="11.140625" style="152" customWidth="1"/>
    <col min="7173" max="7173" width="11.5703125" style="152" customWidth="1"/>
    <col min="7174" max="7174" width="10.42578125" style="152" customWidth="1"/>
    <col min="7175" max="7175" width="13.7109375" style="152" customWidth="1"/>
    <col min="7176" max="7176" width="11.7109375" style="152" customWidth="1"/>
    <col min="7177" max="7177" width="18.42578125" style="152" customWidth="1"/>
    <col min="7178" max="7178" width="16.7109375" style="152" customWidth="1"/>
    <col min="7179" max="7179" width="12.140625" style="152" customWidth="1"/>
    <col min="7180" max="7424" width="9.140625" style="152"/>
    <col min="7425" max="7425" width="13.140625" style="152" customWidth="1"/>
    <col min="7426" max="7426" width="14.85546875" style="152" customWidth="1"/>
    <col min="7427" max="7427" width="12.7109375" style="152" customWidth="1"/>
    <col min="7428" max="7428" width="11.140625" style="152" customWidth="1"/>
    <col min="7429" max="7429" width="11.5703125" style="152" customWidth="1"/>
    <col min="7430" max="7430" width="10.42578125" style="152" customWidth="1"/>
    <col min="7431" max="7431" width="13.7109375" style="152" customWidth="1"/>
    <col min="7432" max="7432" width="11.7109375" style="152" customWidth="1"/>
    <col min="7433" max="7433" width="18.42578125" style="152" customWidth="1"/>
    <col min="7434" max="7434" width="16.7109375" style="152" customWidth="1"/>
    <col min="7435" max="7435" width="12.140625" style="152" customWidth="1"/>
    <col min="7436" max="7680" width="9.140625" style="152"/>
    <col min="7681" max="7681" width="13.140625" style="152" customWidth="1"/>
    <col min="7682" max="7682" width="14.85546875" style="152" customWidth="1"/>
    <col min="7683" max="7683" width="12.7109375" style="152" customWidth="1"/>
    <col min="7684" max="7684" width="11.140625" style="152" customWidth="1"/>
    <col min="7685" max="7685" width="11.5703125" style="152" customWidth="1"/>
    <col min="7686" max="7686" width="10.42578125" style="152" customWidth="1"/>
    <col min="7687" max="7687" width="13.7109375" style="152" customWidth="1"/>
    <col min="7688" max="7688" width="11.7109375" style="152" customWidth="1"/>
    <col min="7689" max="7689" width="18.42578125" style="152" customWidth="1"/>
    <col min="7690" max="7690" width="16.7109375" style="152" customWidth="1"/>
    <col min="7691" max="7691" width="12.140625" style="152" customWidth="1"/>
    <col min="7692" max="7936" width="9.140625" style="152"/>
    <col min="7937" max="7937" width="13.140625" style="152" customWidth="1"/>
    <col min="7938" max="7938" width="14.85546875" style="152" customWidth="1"/>
    <col min="7939" max="7939" width="12.7109375" style="152" customWidth="1"/>
    <col min="7940" max="7940" width="11.140625" style="152" customWidth="1"/>
    <col min="7941" max="7941" width="11.5703125" style="152" customWidth="1"/>
    <col min="7942" max="7942" width="10.42578125" style="152" customWidth="1"/>
    <col min="7943" max="7943" width="13.7109375" style="152" customWidth="1"/>
    <col min="7944" max="7944" width="11.7109375" style="152" customWidth="1"/>
    <col min="7945" max="7945" width="18.42578125" style="152" customWidth="1"/>
    <col min="7946" max="7946" width="16.7109375" style="152" customWidth="1"/>
    <col min="7947" max="7947" width="12.140625" style="152" customWidth="1"/>
    <col min="7948" max="8192" width="9.140625" style="152"/>
    <col min="8193" max="8193" width="13.140625" style="152" customWidth="1"/>
    <col min="8194" max="8194" width="14.85546875" style="152" customWidth="1"/>
    <col min="8195" max="8195" width="12.7109375" style="152" customWidth="1"/>
    <col min="8196" max="8196" width="11.140625" style="152" customWidth="1"/>
    <col min="8197" max="8197" width="11.5703125" style="152" customWidth="1"/>
    <col min="8198" max="8198" width="10.42578125" style="152" customWidth="1"/>
    <col min="8199" max="8199" width="13.7109375" style="152" customWidth="1"/>
    <col min="8200" max="8200" width="11.7109375" style="152" customWidth="1"/>
    <col min="8201" max="8201" width="18.42578125" style="152" customWidth="1"/>
    <col min="8202" max="8202" width="16.7109375" style="152" customWidth="1"/>
    <col min="8203" max="8203" width="12.140625" style="152" customWidth="1"/>
    <col min="8204" max="8448" width="9.140625" style="152"/>
    <col min="8449" max="8449" width="13.140625" style="152" customWidth="1"/>
    <col min="8450" max="8450" width="14.85546875" style="152" customWidth="1"/>
    <col min="8451" max="8451" width="12.7109375" style="152" customWidth="1"/>
    <col min="8452" max="8452" width="11.140625" style="152" customWidth="1"/>
    <col min="8453" max="8453" width="11.5703125" style="152" customWidth="1"/>
    <col min="8454" max="8454" width="10.42578125" style="152" customWidth="1"/>
    <col min="8455" max="8455" width="13.7109375" style="152" customWidth="1"/>
    <col min="8456" max="8456" width="11.7109375" style="152" customWidth="1"/>
    <col min="8457" max="8457" width="18.42578125" style="152" customWidth="1"/>
    <col min="8458" max="8458" width="16.7109375" style="152" customWidth="1"/>
    <col min="8459" max="8459" width="12.140625" style="152" customWidth="1"/>
    <col min="8460" max="8704" width="9.140625" style="152"/>
    <col min="8705" max="8705" width="13.140625" style="152" customWidth="1"/>
    <col min="8706" max="8706" width="14.85546875" style="152" customWidth="1"/>
    <col min="8707" max="8707" width="12.7109375" style="152" customWidth="1"/>
    <col min="8708" max="8708" width="11.140625" style="152" customWidth="1"/>
    <col min="8709" max="8709" width="11.5703125" style="152" customWidth="1"/>
    <col min="8710" max="8710" width="10.42578125" style="152" customWidth="1"/>
    <col min="8711" max="8711" width="13.7109375" style="152" customWidth="1"/>
    <col min="8712" max="8712" width="11.7109375" style="152" customWidth="1"/>
    <col min="8713" max="8713" width="18.42578125" style="152" customWidth="1"/>
    <col min="8714" max="8714" width="16.7109375" style="152" customWidth="1"/>
    <col min="8715" max="8715" width="12.140625" style="152" customWidth="1"/>
    <col min="8716" max="8960" width="9.140625" style="152"/>
    <col min="8961" max="8961" width="13.140625" style="152" customWidth="1"/>
    <col min="8962" max="8962" width="14.85546875" style="152" customWidth="1"/>
    <col min="8963" max="8963" width="12.7109375" style="152" customWidth="1"/>
    <col min="8964" max="8964" width="11.140625" style="152" customWidth="1"/>
    <col min="8965" max="8965" width="11.5703125" style="152" customWidth="1"/>
    <col min="8966" max="8966" width="10.42578125" style="152" customWidth="1"/>
    <col min="8967" max="8967" width="13.7109375" style="152" customWidth="1"/>
    <col min="8968" max="8968" width="11.7109375" style="152" customWidth="1"/>
    <col min="8969" max="8969" width="18.42578125" style="152" customWidth="1"/>
    <col min="8970" max="8970" width="16.7109375" style="152" customWidth="1"/>
    <col min="8971" max="8971" width="12.140625" style="152" customWidth="1"/>
    <col min="8972" max="9216" width="9.140625" style="152"/>
    <col min="9217" max="9217" width="13.140625" style="152" customWidth="1"/>
    <col min="9218" max="9218" width="14.85546875" style="152" customWidth="1"/>
    <col min="9219" max="9219" width="12.7109375" style="152" customWidth="1"/>
    <col min="9220" max="9220" width="11.140625" style="152" customWidth="1"/>
    <col min="9221" max="9221" width="11.5703125" style="152" customWidth="1"/>
    <col min="9222" max="9222" width="10.42578125" style="152" customWidth="1"/>
    <col min="9223" max="9223" width="13.7109375" style="152" customWidth="1"/>
    <col min="9224" max="9224" width="11.7109375" style="152" customWidth="1"/>
    <col min="9225" max="9225" width="18.42578125" style="152" customWidth="1"/>
    <col min="9226" max="9226" width="16.7109375" style="152" customWidth="1"/>
    <col min="9227" max="9227" width="12.140625" style="152" customWidth="1"/>
    <col min="9228" max="9472" width="9.140625" style="152"/>
    <col min="9473" max="9473" width="13.140625" style="152" customWidth="1"/>
    <col min="9474" max="9474" width="14.85546875" style="152" customWidth="1"/>
    <col min="9475" max="9475" width="12.7109375" style="152" customWidth="1"/>
    <col min="9476" max="9476" width="11.140625" style="152" customWidth="1"/>
    <col min="9477" max="9477" width="11.5703125" style="152" customWidth="1"/>
    <col min="9478" max="9478" width="10.42578125" style="152" customWidth="1"/>
    <col min="9479" max="9479" width="13.7109375" style="152" customWidth="1"/>
    <col min="9480" max="9480" width="11.7109375" style="152" customWidth="1"/>
    <col min="9481" max="9481" width="18.42578125" style="152" customWidth="1"/>
    <col min="9482" max="9482" width="16.7109375" style="152" customWidth="1"/>
    <col min="9483" max="9483" width="12.140625" style="152" customWidth="1"/>
    <col min="9484" max="9728" width="9.140625" style="152"/>
    <col min="9729" max="9729" width="13.140625" style="152" customWidth="1"/>
    <col min="9730" max="9730" width="14.85546875" style="152" customWidth="1"/>
    <col min="9731" max="9731" width="12.7109375" style="152" customWidth="1"/>
    <col min="9732" max="9732" width="11.140625" style="152" customWidth="1"/>
    <col min="9733" max="9733" width="11.5703125" style="152" customWidth="1"/>
    <col min="9734" max="9734" width="10.42578125" style="152" customWidth="1"/>
    <col min="9735" max="9735" width="13.7109375" style="152" customWidth="1"/>
    <col min="9736" max="9736" width="11.7109375" style="152" customWidth="1"/>
    <col min="9737" max="9737" width="18.42578125" style="152" customWidth="1"/>
    <col min="9738" max="9738" width="16.7109375" style="152" customWidth="1"/>
    <col min="9739" max="9739" width="12.140625" style="152" customWidth="1"/>
    <col min="9740" max="9984" width="9.140625" style="152"/>
    <col min="9985" max="9985" width="13.140625" style="152" customWidth="1"/>
    <col min="9986" max="9986" width="14.85546875" style="152" customWidth="1"/>
    <col min="9987" max="9987" width="12.7109375" style="152" customWidth="1"/>
    <col min="9988" max="9988" width="11.140625" style="152" customWidth="1"/>
    <col min="9989" max="9989" width="11.5703125" style="152" customWidth="1"/>
    <col min="9990" max="9990" width="10.42578125" style="152" customWidth="1"/>
    <col min="9991" max="9991" width="13.7109375" style="152" customWidth="1"/>
    <col min="9992" max="9992" width="11.7109375" style="152" customWidth="1"/>
    <col min="9993" max="9993" width="18.42578125" style="152" customWidth="1"/>
    <col min="9994" max="9994" width="16.7109375" style="152" customWidth="1"/>
    <col min="9995" max="9995" width="12.140625" style="152" customWidth="1"/>
    <col min="9996" max="10240" width="9.140625" style="152"/>
    <col min="10241" max="10241" width="13.140625" style="152" customWidth="1"/>
    <col min="10242" max="10242" width="14.85546875" style="152" customWidth="1"/>
    <col min="10243" max="10243" width="12.7109375" style="152" customWidth="1"/>
    <col min="10244" max="10244" width="11.140625" style="152" customWidth="1"/>
    <col min="10245" max="10245" width="11.5703125" style="152" customWidth="1"/>
    <col min="10246" max="10246" width="10.42578125" style="152" customWidth="1"/>
    <col min="10247" max="10247" width="13.7109375" style="152" customWidth="1"/>
    <col min="10248" max="10248" width="11.7109375" style="152" customWidth="1"/>
    <col min="10249" max="10249" width="18.42578125" style="152" customWidth="1"/>
    <col min="10250" max="10250" width="16.7109375" style="152" customWidth="1"/>
    <col min="10251" max="10251" width="12.140625" style="152" customWidth="1"/>
    <col min="10252" max="10496" width="9.140625" style="152"/>
    <col min="10497" max="10497" width="13.140625" style="152" customWidth="1"/>
    <col min="10498" max="10498" width="14.85546875" style="152" customWidth="1"/>
    <col min="10499" max="10499" width="12.7109375" style="152" customWidth="1"/>
    <col min="10500" max="10500" width="11.140625" style="152" customWidth="1"/>
    <col min="10501" max="10501" width="11.5703125" style="152" customWidth="1"/>
    <col min="10502" max="10502" width="10.42578125" style="152" customWidth="1"/>
    <col min="10503" max="10503" width="13.7109375" style="152" customWidth="1"/>
    <col min="10504" max="10504" width="11.7109375" style="152" customWidth="1"/>
    <col min="10505" max="10505" width="18.42578125" style="152" customWidth="1"/>
    <col min="10506" max="10506" width="16.7109375" style="152" customWidth="1"/>
    <col min="10507" max="10507" width="12.140625" style="152" customWidth="1"/>
    <col min="10508" max="10752" width="9.140625" style="152"/>
    <col min="10753" max="10753" width="13.140625" style="152" customWidth="1"/>
    <col min="10754" max="10754" width="14.85546875" style="152" customWidth="1"/>
    <col min="10755" max="10755" width="12.7109375" style="152" customWidth="1"/>
    <col min="10756" max="10756" width="11.140625" style="152" customWidth="1"/>
    <col min="10757" max="10757" width="11.5703125" style="152" customWidth="1"/>
    <col min="10758" max="10758" width="10.42578125" style="152" customWidth="1"/>
    <col min="10759" max="10759" width="13.7109375" style="152" customWidth="1"/>
    <col min="10760" max="10760" width="11.7109375" style="152" customWidth="1"/>
    <col min="10761" max="10761" width="18.42578125" style="152" customWidth="1"/>
    <col min="10762" max="10762" width="16.7109375" style="152" customWidth="1"/>
    <col min="10763" max="10763" width="12.140625" style="152" customWidth="1"/>
    <col min="10764" max="11008" width="9.140625" style="152"/>
    <col min="11009" max="11009" width="13.140625" style="152" customWidth="1"/>
    <col min="11010" max="11010" width="14.85546875" style="152" customWidth="1"/>
    <col min="11011" max="11011" width="12.7109375" style="152" customWidth="1"/>
    <col min="11012" max="11012" width="11.140625" style="152" customWidth="1"/>
    <col min="11013" max="11013" width="11.5703125" style="152" customWidth="1"/>
    <col min="11014" max="11014" width="10.42578125" style="152" customWidth="1"/>
    <col min="11015" max="11015" width="13.7109375" style="152" customWidth="1"/>
    <col min="11016" max="11016" width="11.7109375" style="152" customWidth="1"/>
    <col min="11017" max="11017" width="18.42578125" style="152" customWidth="1"/>
    <col min="11018" max="11018" width="16.7109375" style="152" customWidth="1"/>
    <col min="11019" max="11019" width="12.140625" style="152" customWidth="1"/>
    <col min="11020" max="11264" width="9.140625" style="152"/>
    <col min="11265" max="11265" width="13.140625" style="152" customWidth="1"/>
    <col min="11266" max="11266" width="14.85546875" style="152" customWidth="1"/>
    <col min="11267" max="11267" width="12.7109375" style="152" customWidth="1"/>
    <col min="11268" max="11268" width="11.140625" style="152" customWidth="1"/>
    <col min="11269" max="11269" width="11.5703125" style="152" customWidth="1"/>
    <col min="11270" max="11270" width="10.42578125" style="152" customWidth="1"/>
    <col min="11271" max="11271" width="13.7109375" style="152" customWidth="1"/>
    <col min="11272" max="11272" width="11.7109375" style="152" customWidth="1"/>
    <col min="11273" max="11273" width="18.42578125" style="152" customWidth="1"/>
    <col min="11274" max="11274" width="16.7109375" style="152" customWidth="1"/>
    <col min="11275" max="11275" width="12.140625" style="152" customWidth="1"/>
    <col min="11276" max="11520" width="9.140625" style="152"/>
    <col min="11521" max="11521" width="13.140625" style="152" customWidth="1"/>
    <col min="11522" max="11522" width="14.85546875" style="152" customWidth="1"/>
    <col min="11523" max="11523" width="12.7109375" style="152" customWidth="1"/>
    <col min="11524" max="11524" width="11.140625" style="152" customWidth="1"/>
    <col min="11525" max="11525" width="11.5703125" style="152" customWidth="1"/>
    <col min="11526" max="11526" width="10.42578125" style="152" customWidth="1"/>
    <col min="11527" max="11527" width="13.7109375" style="152" customWidth="1"/>
    <col min="11528" max="11528" width="11.7109375" style="152" customWidth="1"/>
    <col min="11529" max="11529" width="18.42578125" style="152" customWidth="1"/>
    <col min="11530" max="11530" width="16.7109375" style="152" customWidth="1"/>
    <col min="11531" max="11531" width="12.140625" style="152" customWidth="1"/>
    <col min="11532" max="11776" width="9.140625" style="152"/>
    <col min="11777" max="11777" width="13.140625" style="152" customWidth="1"/>
    <col min="11778" max="11778" width="14.85546875" style="152" customWidth="1"/>
    <col min="11779" max="11779" width="12.7109375" style="152" customWidth="1"/>
    <col min="11780" max="11780" width="11.140625" style="152" customWidth="1"/>
    <col min="11781" max="11781" width="11.5703125" style="152" customWidth="1"/>
    <col min="11782" max="11782" width="10.42578125" style="152" customWidth="1"/>
    <col min="11783" max="11783" width="13.7109375" style="152" customWidth="1"/>
    <col min="11784" max="11784" width="11.7109375" style="152" customWidth="1"/>
    <col min="11785" max="11785" width="18.42578125" style="152" customWidth="1"/>
    <col min="11786" max="11786" width="16.7109375" style="152" customWidth="1"/>
    <col min="11787" max="11787" width="12.140625" style="152" customWidth="1"/>
    <col min="11788" max="12032" width="9.140625" style="152"/>
    <col min="12033" max="12033" width="13.140625" style="152" customWidth="1"/>
    <col min="12034" max="12034" width="14.85546875" style="152" customWidth="1"/>
    <col min="12035" max="12035" width="12.7109375" style="152" customWidth="1"/>
    <col min="12036" max="12036" width="11.140625" style="152" customWidth="1"/>
    <col min="12037" max="12037" width="11.5703125" style="152" customWidth="1"/>
    <col min="12038" max="12038" width="10.42578125" style="152" customWidth="1"/>
    <col min="12039" max="12039" width="13.7109375" style="152" customWidth="1"/>
    <col min="12040" max="12040" width="11.7109375" style="152" customWidth="1"/>
    <col min="12041" max="12041" width="18.42578125" style="152" customWidth="1"/>
    <col min="12042" max="12042" width="16.7109375" style="152" customWidth="1"/>
    <col min="12043" max="12043" width="12.140625" style="152" customWidth="1"/>
    <col min="12044" max="12288" width="9.140625" style="152"/>
    <col min="12289" max="12289" width="13.140625" style="152" customWidth="1"/>
    <col min="12290" max="12290" width="14.85546875" style="152" customWidth="1"/>
    <col min="12291" max="12291" width="12.7109375" style="152" customWidth="1"/>
    <col min="12292" max="12292" width="11.140625" style="152" customWidth="1"/>
    <col min="12293" max="12293" width="11.5703125" style="152" customWidth="1"/>
    <col min="12294" max="12294" width="10.42578125" style="152" customWidth="1"/>
    <col min="12295" max="12295" width="13.7109375" style="152" customWidth="1"/>
    <col min="12296" max="12296" width="11.7109375" style="152" customWidth="1"/>
    <col min="12297" max="12297" width="18.42578125" style="152" customWidth="1"/>
    <col min="12298" max="12298" width="16.7109375" style="152" customWidth="1"/>
    <col min="12299" max="12299" width="12.140625" style="152" customWidth="1"/>
    <col min="12300" max="12544" width="9.140625" style="152"/>
    <col min="12545" max="12545" width="13.140625" style="152" customWidth="1"/>
    <col min="12546" max="12546" width="14.85546875" style="152" customWidth="1"/>
    <col min="12547" max="12547" width="12.7109375" style="152" customWidth="1"/>
    <col min="12548" max="12548" width="11.140625" style="152" customWidth="1"/>
    <col min="12549" max="12549" width="11.5703125" style="152" customWidth="1"/>
    <col min="12550" max="12550" width="10.42578125" style="152" customWidth="1"/>
    <col min="12551" max="12551" width="13.7109375" style="152" customWidth="1"/>
    <col min="12552" max="12552" width="11.7109375" style="152" customWidth="1"/>
    <col min="12553" max="12553" width="18.42578125" style="152" customWidth="1"/>
    <col min="12554" max="12554" width="16.7109375" style="152" customWidth="1"/>
    <col min="12555" max="12555" width="12.140625" style="152" customWidth="1"/>
    <col min="12556" max="12800" width="9.140625" style="152"/>
    <col min="12801" max="12801" width="13.140625" style="152" customWidth="1"/>
    <col min="12802" max="12802" width="14.85546875" style="152" customWidth="1"/>
    <col min="12803" max="12803" width="12.7109375" style="152" customWidth="1"/>
    <col min="12804" max="12804" width="11.140625" style="152" customWidth="1"/>
    <col min="12805" max="12805" width="11.5703125" style="152" customWidth="1"/>
    <col min="12806" max="12806" width="10.42578125" style="152" customWidth="1"/>
    <col min="12807" max="12807" width="13.7109375" style="152" customWidth="1"/>
    <col min="12808" max="12808" width="11.7109375" style="152" customWidth="1"/>
    <col min="12809" max="12809" width="18.42578125" style="152" customWidth="1"/>
    <col min="12810" max="12810" width="16.7109375" style="152" customWidth="1"/>
    <col min="12811" max="12811" width="12.140625" style="152" customWidth="1"/>
    <col min="12812" max="13056" width="9.140625" style="152"/>
    <col min="13057" max="13057" width="13.140625" style="152" customWidth="1"/>
    <col min="13058" max="13058" width="14.85546875" style="152" customWidth="1"/>
    <col min="13059" max="13059" width="12.7109375" style="152" customWidth="1"/>
    <col min="13060" max="13060" width="11.140625" style="152" customWidth="1"/>
    <col min="13061" max="13061" width="11.5703125" style="152" customWidth="1"/>
    <col min="13062" max="13062" width="10.42578125" style="152" customWidth="1"/>
    <col min="13063" max="13063" width="13.7109375" style="152" customWidth="1"/>
    <col min="13064" max="13064" width="11.7109375" style="152" customWidth="1"/>
    <col min="13065" max="13065" width="18.42578125" style="152" customWidth="1"/>
    <col min="13066" max="13066" width="16.7109375" style="152" customWidth="1"/>
    <col min="13067" max="13067" width="12.140625" style="152" customWidth="1"/>
    <col min="13068" max="13312" width="9.140625" style="152"/>
    <col min="13313" max="13313" width="13.140625" style="152" customWidth="1"/>
    <col min="13314" max="13314" width="14.85546875" style="152" customWidth="1"/>
    <col min="13315" max="13315" width="12.7109375" style="152" customWidth="1"/>
    <col min="13316" max="13316" width="11.140625" style="152" customWidth="1"/>
    <col min="13317" max="13317" width="11.5703125" style="152" customWidth="1"/>
    <col min="13318" max="13318" width="10.42578125" style="152" customWidth="1"/>
    <col min="13319" max="13319" width="13.7109375" style="152" customWidth="1"/>
    <col min="13320" max="13320" width="11.7109375" style="152" customWidth="1"/>
    <col min="13321" max="13321" width="18.42578125" style="152" customWidth="1"/>
    <col min="13322" max="13322" width="16.7109375" style="152" customWidth="1"/>
    <col min="13323" max="13323" width="12.140625" style="152" customWidth="1"/>
    <col min="13324" max="13568" width="9.140625" style="152"/>
    <col min="13569" max="13569" width="13.140625" style="152" customWidth="1"/>
    <col min="13570" max="13570" width="14.85546875" style="152" customWidth="1"/>
    <col min="13571" max="13571" width="12.7109375" style="152" customWidth="1"/>
    <col min="13572" max="13572" width="11.140625" style="152" customWidth="1"/>
    <col min="13573" max="13573" width="11.5703125" style="152" customWidth="1"/>
    <col min="13574" max="13574" width="10.42578125" style="152" customWidth="1"/>
    <col min="13575" max="13575" width="13.7109375" style="152" customWidth="1"/>
    <col min="13576" max="13576" width="11.7109375" style="152" customWidth="1"/>
    <col min="13577" max="13577" width="18.42578125" style="152" customWidth="1"/>
    <col min="13578" max="13578" width="16.7109375" style="152" customWidth="1"/>
    <col min="13579" max="13579" width="12.140625" style="152" customWidth="1"/>
    <col min="13580" max="13824" width="9.140625" style="152"/>
    <col min="13825" max="13825" width="13.140625" style="152" customWidth="1"/>
    <col min="13826" max="13826" width="14.85546875" style="152" customWidth="1"/>
    <col min="13827" max="13827" width="12.7109375" style="152" customWidth="1"/>
    <col min="13828" max="13828" width="11.140625" style="152" customWidth="1"/>
    <col min="13829" max="13829" width="11.5703125" style="152" customWidth="1"/>
    <col min="13830" max="13830" width="10.42578125" style="152" customWidth="1"/>
    <col min="13831" max="13831" width="13.7109375" style="152" customWidth="1"/>
    <col min="13832" max="13832" width="11.7109375" style="152" customWidth="1"/>
    <col min="13833" max="13833" width="18.42578125" style="152" customWidth="1"/>
    <col min="13834" max="13834" width="16.7109375" style="152" customWidth="1"/>
    <col min="13835" max="13835" width="12.140625" style="152" customWidth="1"/>
    <col min="13836" max="14080" width="9.140625" style="152"/>
    <col min="14081" max="14081" width="13.140625" style="152" customWidth="1"/>
    <col min="14082" max="14082" width="14.85546875" style="152" customWidth="1"/>
    <col min="14083" max="14083" width="12.7109375" style="152" customWidth="1"/>
    <col min="14084" max="14084" width="11.140625" style="152" customWidth="1"/>
    <col min="14085" max="14085" width="11.5703125" style="152" customWidth="1"/>
    <col min="14086" max="14086" width="10.42578125" style="152" customWidth="1"/>
    <col min="14087" max="14087" width="13.7109375" style="152" customWidth="1"/>
    <col min="14088" max="14088" width="11.7109375" style="152" customWidth="1"/>
    <col min="14089" max="14089" width="18.42578125" style="152" customWidth="1"/>
    <col min="14090" max="14090" width="16.7109375" style="152" customWidth="1"/>
    <col min="14091" max="14091" width="12.140625" style="152" customWidth="1"/>
    <col min="14092" max="14336" width="9.140625" style="152"/>
    <col min="14337" max="14337" width="13.140625" style="152" customWidth="1"/>
    <col min="14338" max="14338" width="14.85546875" style="152" customWidth="1"/>
    <col min="14339" max="14339" width="12.7109375" style="152" customWidth="1"/>
    <col min="14340" max="14340" width="11.140625" style="152" customWidth="1"/>
    <col min="14341" max="14341" width="11.5703125" style="152" customWidth="1"/>
    <col min="14342" max="14342" width="10.42578125" style="152" customWidth="1"/>
    <col min="14343" max="14343" width="13.7109375" style="152" customWidth="1"/>
    <col min="14344" max="14344" width="11.7109375" style="152" customWidth="1"/>
    <col min="14345" max="14345" width="18.42578125" style="152" customWidth="1"/>
    <col min="14346" max="14346" width="16.7109375" style="152" customWidth="1"/>
    <col min="14347" max="14347" width="12.140625" style="152" customWidth="1"/>
    <col min="14348" max="14592" width="9.140625" style="152"/>
    <col min="14593" max="14593" width="13.140625" style="152" customWidth="1"/>
    <col min="14594" max="14594" width="14.85546875" style="152" customWidth="1"/>
    <col min="14595" max="14595" width="12.7109375" style="152" customWidth="1"/>
    <col min="14596" max="14596" width="11.140625" style="152" customWidth="1"/>
    <col min="14597" max="14597" width="11.5703125" style="152" customWidth="1"/>
    <col min="14598" max="14598" width="10.42578125" style="152" customWidth="1"/>
    <col min="14599" max="14599" width="13.7109375" style="152" customWidth="1"/>
    <col min="14600" max="14600" width="11.7109375" style="152" customWidth="1"/>
    <col min="14601" max="14601" width="18.42578125" style="152" customWidth="1"/>
    <col min="14602" max="14602" width="16.7109375" style="152" customWidth="1"/>
    <col min="14603" max="14603" width="12.140625" style="152" customWidth="1"/>
    <col min="14604" max="14848" width="9.140625" style="152"/>
    <col min="14849" max="14849" width="13.140625" style="152" customWidth="1"/>
    <col min="14850" max="14850" width="14.85546875" style="152" customWidth="1"/>
    <col min="14851" max="14851" width="12.7109375" style="152" customWidth="1"/>
    <col min="14852" max="14852" width="11.140625" style="152" customWidth="1"/>
    <col min="14853" max="14853" width="11.5703125" style="152" customWidth="1"/>
    <col min="14854" max="14854" width="10.42578125" style="152" customWidth="1"/>
    <col min="14855" max="14855" width="13.7109375" style="152" customWidth="1"/>
    <col min="14856" max="14856" width="11.7109375" style="152" customWidth="1"/>
    <col min="14857" max="14857" width="18.42578125" style="152" customWidth="1"/>
    <col min="14858" max="14858" width="16.7109375" style="152" customWidth="1"/>
    <col min="14859" max="14859" width="12.140625" style="152" customWidth="1"/>
    <col min="14860" max="15104" width="9.140625" style="152"/>
    <col min="15105" max="15105" width="13.140625" style="152" customWidth="1"/>
    <col min="15106" max="15106" width="14.85546875" style="152" customWidth="1"/>
    <col min="15107" max="15107" width="12.7109375" style="152" customWidth="1"/>
    <col min="15108" max="15108" width="11.140625" style="152" customWidth="1"/>
    <col min="15109" max="15109" width="11.5703125" style="152" customWidth="1"/>
    <col min="15110" max="15110" width="10.42578125" style="152" customWidth="1"/>
    <col min="15111" max="15111" width="13.7109375" style="152" customWidth="1"/>
    <col min="15112" max="15112" width="11.7109375" style="152" customWidth="1"/>
    <col min="15113" max="15113" width="18.42578125" style="152" customWidth="1"/>
    <col min="15114" max="15114" width="16.7109375" style="152" customWidth="1"/>
    <col min="15115" max="15115" width="12.140625" style="152" customWidth="1"/>
    <col min="15116" max="15360" width="9.140625" style="152"/>
    <col min="15361" max="15361" width="13.140625" style="152" customWidth="1"/>
    <col min="15362" max="15362" width="14.85546875" style="152" customWidth="1"/>
    <col min="15363" max="15363" width="12.7109375" style="152" customWidth="1"/>
    <col min="15364" max="15364" width="11.140625" style="152" customWidth="1"/>
    <col min="15365" max="15365" width="11.5703125" style="152" customWidth="1"/>
    <col min="15366" max="15366" width="10.42578125" style="152" customWidth="1"/>
    <col min="15367" max="15367" width="13.7109375" style="152" customWidth="1"/>
    <col min="15368" max="15368" width="11.7109375" style="152" customWidth="1"/>
    <col min="15369" max="15369" width="18.42578125" style="152" customWidth="1"/>
    <col min="15370" max="15370" width="16.7109375" style="152" customWidth="1"/>
    <col min="15371" max="15371" width="12.140625" style="152" customWidth="1"/>
    <col min="15372" max="15616" width="9.140625" style="152"/>
    <col min="15617" max="15617" width="13.140625" style="152" customWidth="1"/>
    <col min="15618" max="15618" width="14.85546875" style="152" customWidth="1"/>
    <col min="15619" max="15619" width="12.7109375" style="152" customWidth="1"/>
    <col min="15620" max="15620" width="11.140625" style="152" customWidth="1"/>
    <col min="15621" max="15621" width="11.5703125" style="152" customWidth="1"/>
    <col min="15622" max="15622" width="10.42578125" style="152" customWidth="1"/>
    <col min="15623" max="15623" width="13.7109375" style="152" customWidth="1"/>
    <col min="15624" max="15624" width="11.7109375" style="152" customWidth="1"/>
    <col min="15625" max="15625" width="18.42578125" style="152" customWidth="1"/>
    <col min="15626" max="15626" width="16.7109375" style="152" customWidth="1"/>
    <col min="15627" max="15627" width="12.140625" style="152" customWidth="1"/>
    <col min="15628" max="15872" width="9.140625" style="152"/>
    <col min="15873" max="15873" width="13.140625" style="152" customWidth="1"/>
    <col min="15874" max="15874" width="14.85546875" style="152" customWidth="1"/>
    <col min="15875" max="15875" width="12.7109375" style="152" customWidth="1"/>
    <col min="15876" max="15876" width="11.140625" style="152" customWidth="1"/>
    <col min="15877" max="15877" width="11.5703125" style="152" customWidth="1"/>
    <col min="15878" max="15878" width="10.42578125" style="152" customWidth="1"/>
    <col min="15879" max="15879" width="13.7109375" style="152" customWidth="1"/>
    <col min="15880" max="15880" width="11.7109375" style="152" customWidth="1"/>
    <col min="15881" max="15881" width="18.42578125" style="152" customWidth="1"/>
    <col min="15882" max="15882" width="16.7109375" style="152" customWidth="1"/>
    <col min="15883" max="15883" width="12.140625" style="152" customWidth="1"/>
    <col min="15884" max="16128" width="9.140625" style="152"/>
    <col min="16129" max="16129" width="13.140625" style="152" customWidth="1"/>
    <col min="16130" max="16130" width="14.85546875" style="152" customWidth="1"/>
    <col min="16131" max="16131" width="12.7109375" style="152" customWidth="1"/>
    <col min="16132" max="16132" width="11.140625" style="152" customWidth="1"/>
    <col min="16133" max="16133" width="11.5703125" style="152" customWidth="1"/>
    <col min="16134" max="16134" width="10.42578125" style="152" customWidth="1"/>
    <col min="16135" max="16135" width="13.7109375" style="152" customWidth="1"/>
    <col min="16136" max="16136" width="11.7109375" style="152" customWidth="1"/>
    <col min="16137" max="16137" width="18.42578125" style="152" customWidth="1"/>
    <col min="16138" max="16138" width="16.7109375" style="152" customWidth="1"/>
    <col min="16139" max="16139" width="12.140625" style="152" customWidth="1"/>
    <col min="16140" max="16384" width="9.140625" style="152"/>
  </cols>
  <sheetData>
    <row r="1" spans="1:11" ht="13.5" thickBot="1">
      <c r="A1" s="5040" t="s">
        <v>0</v>
      </c>
      <c r="K1" s="474" t="s">
        <v>1</v>
      </c>
    </row>
    <row r="2" spans="1:11" ht="24.75" customHeight="1" thickTop="1">
      <c r="A2" s="6250" t="s">
        <v>4611</v>
      </c>
      <c r="B2" s="6251"/>
      <c r="C2" s="6251"/>
      <c r="D2" s="6251"/>
      <c r="E2" s="6251"/>
      <c r="F2" s="6251"/>
      <c r="G2" s="6251"/>
      <c r="H2" s="6251"/>
      <c r="I2" s="6251"/>
      <c r="J2" s="6251"/>
      <c r="K2" s="6252"/>
    </row>
    <row r="3" spans="1:11" ht="22.5" customHeight="1">
      <c r="A3" s="6452" t="s">
        <v>4407</v>
      </c>
      <c r="B3" s="6453"/>
      <c r="C3" s="6453"/>
      <c r="D3" s="6453"/>
      <c r="E3" s="6453"/>
      <c r="F3" s="6453"/>
      <c r="G3" s="6453"/>
      <c r="H3" s="6453"/>
      <c r="I3" s="6453"/>
      <c r="J3" s="6453"/>
      <c r="K3" s="6454"/>
    </row>
    <row r="4" spans="1:11" ht="6.75" customHeight="1" thickBot="1">
      <c r="A4" s="6512"/>
      <c r="B4" s="6457"/>
      <c r="C4" s="6457"/>
      <c r="D4" s="6457"/>
      <c r="E4" s="6457"/>
      <c r="F4" s="6457"/>
      <c r="G4" s="6457"/>
      <c r="H4" s="6457"/>
      <c r="I4" s="6457"/>
      <c r="J4" s="6457"/>
      <c r="K4" s="6513"/>
    </row>
    <row r="5" spans="1:11" ht="26.25" customHeight="1">
      <c r="A5" s="7973" t="s">
        <v>12</v>
      </c>
      <c r="B5" s="6578" t="s">
        <v>4425</v>
      </c>
      <c r="C5" s="6567"/>
      <c r="D5" s="6567"/>
      <c r="E5" s="6567"/>
      <c r="F5" s="6567"/>
      <c r="G5" s="6567"/>
      <c r="H5" s="6567"/>
      <c r="I5" s="6568" t="s">
        <v>4426</v>
      </c>
      <c r="J5" s="6568" t="s">
        <v>2174</v>
      </c>
      <c r="K5" s="6569" t="s">
        <v>4427</v>
      </c>
    </row>
    <row r="6" spans="1:11" ht="26.25" customHeight="1" thickBot="1">
      <c r="A6" s="7974"/>
      <c r="B6" s="1238" t="s">
        <v>76</v>
      </c>
      <c r="C6" s="4477" t="s">
        <v>4428</v>
      </c>
      <c r="D6" s="4477" t="s">
        <v>4429</v>
      </c>
      <c r="E6" s="4477" t="s">
        <v>4430</v>
      </c>
      <c r="F6" s="4477" t="s">
        <v>4431</v>
      </c>
      <c r="G6" s="4477" t="s">
        <v>874</v>
      </c>
      <c r="H6" s="5041" t="s">
        <v>78</v>
      </c>
      <c r="I6" s="6457"/>
      <c r="J6" s="6725"/>
      <c r="K6" s="6570"/>
    </row>
    <row r="7" spans="1:11" ht="15" customHeight="1">
      <c r="A7" s="1066">
        <v>1984</v>
      </c>
      <c r="B7" s="5042">
        <v>7</v>
      </c>
      <c r="C7" s="1184">
        <v>4</v>
      </c>
      <c r="D7" s="1184">
        <v>3</v>
      </c>
      <c r="E7" s="1184">
        <v>0</v>
      </c>
      <c r="F7" s="1184">
        <v>0</v>
      </c>
      <c r="G7" s="1184">
        <v>0</v>
      </c>
      <c r="H7" s="5043">
        <f>SUM(B7:G7)</f>
        <v>14</v>
      </c>
      <c r="I7" s="5044">
        <v>21</v>
      </c>
      <c r="J7" s="5044">
        <v>35</v>
      </c>
      <c r="K7" s="1072" t="s">
        <v>9</v>
      </c>
    </row>
    <row r="8" spans="1:11" ht="15" customHeight="1">
      <c r="A8" s="1073">
        <v>1985</v>
      </c>
      <c r="B8" s="889">
        <v>10</v>
      </c>
      <c r="C8" s="808">
        <v>11</v>
      </c>
      <c r="D8" s="808">
        <v>5</v>
      </c>
      <c r="E8" s="808">
        <v>0</v>
      </c>
      <c r="F8" s="808">
        <v>0</v>
      </c>
      <c r="G8" s="808">
        <v>0</v>
      </c>
      <c r="H8" s="5045">
        <f t="shared" ref="H8:H36" si="0">SUM(B8:G8)</f>
        <v>26</v>
      </c>
      <c r="I8" s="5046">
        <v>32</v>
      </c>
      <c r="J8" s="5046">
        <v>58</v>
      </c>
      <c r="K8" s="5047">
        <f>J8/J7*100</f>
        <v>165.71428571428572</v>
      </c>
    </row>
    <row r="9" spans="1:11" ht="15" customHeight="1">
      <c r="A9" s="1073">
        <v>1986</v>
      </c>
      <c r="B9" s="889">
        <v>13</v>
      </c>
      <c r="C9" s="808">
        <v>23</v>
      </c>
      <c r="D9" s="808">
        <v>8</v>
      </c>
      <c r="E9" s="808">
        <v>0</v>
      </c>
      <c r="F9" s="808">
        <v>0</v>
      </c>
      <c r="G9" s="808">
        <v>0</v>
      </c>
      <c r="H9" s="5045">
        <f t="shared" si="0"/>
        <v>44</v>
      </c>
      <c r="I9" s="5046">
        <v>55</v>
      </c>
      <c r="J9" s="5046">
        <v>99</v>
      </c>
      <c r="K9" s="5047">
        <f t="shared" ref="K9:K35" si="1">J9/J8*100</f>
        <v>170.68965517241378</v>
      </c>
    </row>
    <row r="10" spans="1:11" ht="15" customHeight="1">
      <c r="A10" s="1073">
        <v>1987</v>
      </c>
      <c r="B10" s="889">
        <v>20</v>
      </c>
      <c r="C10" s="808">
        <v>41</v>
      </c>
      <c r="D10" s="808">
        <v>9</v>
      </c>
      <c r="E10" s="808">
        <v>0</v>
      </c>
      <c r="F10" s="808">
        <v>0</v>
      </c>
      <c r="G10" s="808">
        <v>0</v>
      </c>
      <c r="H10" s="5045">
        <f t="shared" si="0"/>
        <v>70</v>
      </c>
      <c r="I10" s="5046">
        <v>82</v>
      </c>
      <c r="J10" s="5046">
        <v>152</v>
      </c>
      <c r="K10" s="5047">
        <f t="shared" si="1"/>
        <v>153.53535353535352</v>
      </c>
    </row>
    <row r="11" spans="1:11" ht="15" customHeight="1">
      <c r="A11" s="1073">
        <v>1988</v>
      </c>
      <c r="B11" s="889">
        <v>27</v>
      </c>
      <c r="C11" s="808">
        <v>57</v>
      </c>
      <c r="D11" s="808">
        <v>18</v>
      </c>
      <c r="E11" s="808">
        <v>0</v>
      </c>
      <c r="F11" s="808">
        <v>0</v>
      </c>
      <c r="G11" s="808">
        <v>0</v>
      </c>
      <c r="H11" s="5045">
        <f t="shared" si="0"/>
        <v>102</v>
      </c>
      <c r="I11" s="5046">
        <v>59</v>
      </c>
      <c r="J11" s="5046">
        <v>161</v>
      </c>
      <c r="K11" s="5047">
        <f t="shared" si="1"/>
        <v>105.92105263157893</v>
      </c>
    </row>
    <row r="12" spans="1:11" ht="15" customHeight="1">
      <c r="A12" s="1073">
        <v>1989</v>
      </c>
      <c r="B12" s="889">
        <v>41</v>
      </c>
      <c r="C12" s="808">
        <v>84</v>
      </c>
      <c r="D12" s="808">
        <v>27</v>
      </c>
      <c r="E12" s="808">
        <v>0</v>
      </c>
      <c r="F12" s="808">
        <v>0</v>
      </c>
      <c r="G12" s="808">
        <v>0</v>
      </c>
      <c r="H12" s="5045">
        <f t="shared" si="0"/>
        <v>152</v>
      </c>
      <c r="I12" s="5046">
        <v>169</v>
      </c>
      <c r="J12" s="5046">
        <v>321</v>
      </c>
      <c r="K12" s="5047">
        <f t="shared" si="1"/>
        <v>199.37888198757764</v>
      </c>
    </row>
    <row r="13" spans="1:11" ht="15" customHeight="1">
      <c r="A13" s="1073">
        <v>1990</v>
      </c>
      <c r="B13" s="889">
        <v>53</v>
      </c>
      <c r="C13" s="808">
        <v>138</v>
      </c>
      <c r="D13" s="808">
        <v>44</v>
      </c>
      <c r="E13" s="808">
        <v>0</v>
      </c>
      <c r="F13" s="808">
        <v>1</v>
      </c>
      <c r="G13" s="808">
        <v>0</v>
      </c>
      <c r="H13" s="5045">
        <f t="shared" si="0"/>
        <v>236</v>
      </c>
      <c r="I13" s="5046">
        <v>412</v>
      </c>
      <c r="J13" s="5046">
        <v>648</v>
      </c>
      <c r="K13" s="5047">
        <f t="shared" si="1"/>
        <v>201.86915887850466</v>
      </c>
    </row>
    <row r="14" spans="1:11" ht="15" customHeight="1">
      <c r="A14" s="1073">
        <v>1991</v>
      </c>
      <c r="B14" s="889">
        <v>80</v>
      </c>
      <c r="C14" s="808">
        <v>224</v>
      </c>
      <c r="D14" s="808">
        <v>56</v>
      </c>
      <c r="E14" s="808">
        <v>0</v>
      </c>
      <c r="F14" s="808">
        <v>1</v>
      </c>
      <c r="G14" s="808">
        <v>0</v>
      </c>
      <c r="H14" s="5045">
        <f t="shared" si="0"/>
        <v>361</v>
      </c>
      <c r="I14" s="5046">
        <v>496</v>
      </c>
      <c r="J14" s="5046">
        <v>857</v>
      </c>
      <c r="K14" s="5047">
        <f t="shared" si="1"/>
        <v>132.25308641975309</v>
      </c>
    </row>
    <row r="15" spans="1:11" ht="15" customHeight="1">
      <c r="A15" s="1073">
        <v>1992</v>
      </c>
      <c r="B15" s="889">
        <v>130</v>
      </c>
      <c r="C15" s="808">
        <v>380</v>
      </c>
      <c r="D15" s="808">
        <v>79</v>
      </c>
      <c r="E15" s="808">
        <v>0</v>
      </c>
      <c r="F15" s="808">
        <v>1</v>
      </c>
      <c r="G15" s="808">
        <v>0</v>
      </c>
      <c r="H15" s="5045">
        <f t="shared" si="0"/>
        <v>590</v>
      </c>
      <c r="I15" s="5046">
        <v>884</v>
      </c>
      <c r="J15" s="5046">
        <v>1474</v>
      </c>
      <c r="K15" s="5047">
        <f t="shared" si="1"/>
        <v>171.9953325554259</v>
      </c>
    </row>
    <row r="16" spans="1:11" ht="15" customHeight="1">
      <c r="A16" s="1073">
        <v>1993</v>
      </c>
      <c r="B16" s="889">
        <v>264</v>
      </c>
      <c r="C16" s="808">
        <v>622</v>
      </c>
      <c r="D16" s="808">
        <v>98</v>
      </c>
      <c r="E16" s="808">
        <v>0</v>
      </c>
      <c r="F16" s="808">
        <v>1</v>
      </c>
      <c r="G16" s="808">
        <v>0</v>
      </c>
      <c r="H16" s="5045">
        <f t="shared" si="0"/>
        <v>985</v>
      </c>
      <c r="I16" s="5046">
        <v>1690</v>
      </c>
      <c r="J16" s="5046">
        <v>2675</v>
      </c>
      <c r="K16" s="5047">
        <f t="shared" si="1"/>
        <v>181.47896879240162</v>
      </c>
    </row>
    <row r="17" spans="1:11" ht="15" customHeight="1">
      <c r="A17" s="1073">
        <v>1994</v>
      </c>
      <c r="B17" s="889">
        <v>531</v>
      </c>
      <c r="C17" s="808">
        <v>798</v>
      </c>
      <c r="D17" s="808">
        <v>126</v>
      </c>
      <c r="E17" s="808">
        <v>0</v>
      </c>
      <c r="F17" s="808">
        <v>1</v>
      </c>
      <c r="G17" s="808">
        <v>0</v>
      </c>
      <c r="H17" s="5045">
        <f t="shared" si="0"/>
        <v>1456</v>
      </c>
      <c r="I17" s="5046">
        <v>1797</v>
      </c>
      <c r="J17" s="5046">
        <v>3253</v>
      </c>
      <c r="K17" s="5047">
        <f t="shared" si="1"/>
        <v>121.60747663551402</v>
      </c>
    </row>
    <row r="18" spans="1:11" ht="15.95" customHeight="1">
      <c r="A18" s="1073">
        <v>1995</v>
      </c>
      <c r="B18" s="889">
        <v>1454</v>
      </c>
      <c r="C18" s="808">
        <v>419</v>
      </c>
      <c r="D18" s="808">
        <v>402</v>
      </c>
      <c r="E18" s="808">
        <v>0</v>
      </c>
      <c r="F18" s="808">
        <v>1</v>
      </c>
      <c r="G18" s="808">
        <v>183</v>
      </c>
      <c r="H18" s="5045">
        <f t="shared" si="0"/>
        <v>2459</v>
      </c>
      <c r="I18" s="5046">
        <v>4459</v>
      </c>
      <c r="J18" s="5046">
        <v>6918</v>
      </c>
      <c r="K18" s="5047">
        <f t="shared" si="1"/>
        <v>212.6652320934522</v>
      </c>
    </row>
    <row r="19" spans="1:11" ht="15.95" customHeight="1">
      <c r="A19" s="1073">
        <v>1996</v>
      </c>
      <c r="B19" s="889">
        <v>3055</v>
      </c>
      <c r="C19" s="808">
        <v>648</v>
      </c>
      <c r="D19" s="808">
        <v>728</v>
      </c>
      <c r="E19" s="808">
        <v>0</v>
      </c>
      <c r="F19" s="808">
        <v>0</v>
      </c>
      <c r="G19" s="808">
        <v>493</v>
      </c>
      <c r="H19" s="5045">
        <f t="shared" si="0"/>
        <v>4924</v>
      </c>
      <c r="I19" s="5046">
        <v>15380</v>
      </c>
      <c r="J19" s="5046">
        <v>20304</v>
      </c>
      <c r="K19" s="5047">
        <f t="shared" si="1"/>
        <v>293.49522983521246</v>
      </c>
    </row>
    <row r="20" spans="1:11" ht="15.95" customHeight="1">
      <c r="A20" s="1073">
        <v>1997</v>
      </c>
      <c r="B20" s="889">
        <v>4819</v>
      </c>
      <c r="C20" s="808">
        <v>1325</v>
      </c>
      <c r="D20" s="808">
        <v>1378</v>
      </c>
      <c r="E20" s="808">
        <v>0</v>
      </c>
      <c r="F20" s="808">
        <v>0</v>
      </c>
      <c r="G20" s="808">
        <v>1735</v>
      </c>
      <c r="H20" s="5045">
        <f t="shared" si="0"/>
        <v>9257</v>
      </c>
      <c r="I20" s="5046">
        <v>42553</v>
      </c>
      <c r="J20" s="5046">
        <v>51810</v>
      </c>
      <c r="K20" s="5047">
        <f t="shared" si="1"/>
        <v>255.17139479905438</v>
      </c>
    </row>
    <row r="21" spans="1:11" ht="15.95" customHeight="1">
      <c r="A21" s="1073">
        <v>1998</v>
      </c>
      <c r="B21" s="889">
        <v>9092</v>
      </c>
      <c r="C21" s="808">
        <v>4063</v>
      </c>
      <c r="D21" s="808">
        <v>2312</v>
      </c>
      <c r="E21" s="808">
        <v>0</v>
      </c>
      <c r="F21" s="808">
        <v>1</v>
      </c>
      <c r="G21" s="808">
        <v>2543</v>
      </c>
      <c r="H21" s="5045">
        <f t="shared" si="0"/>
        <v>18011</v>
      </c>
      <c r="I21" s="5046">
        <v>72019</v>
      </c>
      <c r="J21" s="5046">
        <v>90030</v>
      </c>
      <c r="K21" s="5047">
        <f t="shared" si="1"/>
        <v>173.76954255935149</v>
      </c>
    </row>
    <row r="22" spans="1:11" ht="15.95" customHeight="1">
      <c r="A22" s="1073">
        <v>1999</v>
      </c>
      <c r="B22" s="889">
        <v>14218</v>
      </c>
      <c r="C22" s="808">
        <v>5392</v>
      </c>
      <c r="D22" s="808">
        <v>3780</v>
      </c>
      <c r="E22" s="808">
        <v>0</v>
      </c>
      <c r="F22" s="808">
        <v>1064</v>
      </c>
      <c r="G22" s="808">
        <v>4481</v>
      </c>
      <c r="H22" s="5045">
        <f t="shared" si="0"/>
        <v>28935</v>
      </c>
      <c r="I22" s="5046">
        <v>114796</v>
      </c>
      <c r="J22" s="5046">
        <v>143731</v>
      </c>
      <c r="K22" s="5047">
        <f t="shared" si="1"/>
        <v>159.64789514606241</v>
      </c>
    </row>
    <row r="23" spans="1:11" ht="15.95" customHeight="1">
      <c r="A23" s="1073">
        <v>2000</v>
      </c>
      <c r="B23" s="889">
        <v>20610</v>
      </c>
      <c r="C23" s="808">
        <v>14773</v>
      </c>
      <c r="D23" s="808">
        <v>5077</v>
      </c>
      <c r="E23" s="808">
        <v>0</v>
      </c>
      <c r="F23" s="808">
        <v>1221</v>
      </c>
      <c r="G23" s="808">
        <v>5866</v>
      </c>
      <c r="H23" s="5045">
        <f t="shared" si="0"/>
        <v>47547</v>
      </c>
      <c r="I23" s="5046">
        <v>226186</v>
      </c>
      <c r="J23" s="5046">
        <v>273733</v>
      </c>
      <c r="K23" s="5047">
        <f t="shared" si="1"/>
        <v>190.44812879615392</v>
      </c>
    </row>
    <row r="24" spans="1:11" ht="15.95" customHeight="1">
      <c r="A24" s="1073">
        <v>2001</v>
      </c>
      <c r="B24" s="889">
        <v>8062</v>
      </c>
      <c r="C24" s="808">
        <v>14005</v>
      </c>
      <c r="D24" s="808">
        <v>2183</v>
      </c>
      <c r="E24" s="808">
        <v>0</v>
      </c>
      <c r="F24" s="808">
        <v>1604</v>
      </c>
      <c r="G24" s="808">
        <v>6797</v>
      </c>
      <c r="H24" s="5045">
        <f t="shared" si="0"/>
        <v>32651</v>
      </c>
      <c r="I24" s="5046">
        <v>234222</v>
      </c>
      <c r="J24" s="5046">
        <v>266873</v>
      </c>
      <c r="K24" s="5047">
        <f t="shared" si="1"/>
        <v>97.493908297501576</v>
      </c>
    </row>
    <row r="25" spans="1:11" ht="15.95" customHeight="1">
      <c r="A25" s="1073">
        <v>2002</v>
      </c>
      <c r="B25" s="889">
        <v>4027</v>
      </c>
      <c r="C25" s="808">
        <v>4827</v>
      </c>
      <c r="D25" s="808">
        <v>91</v>
      </c>
      <c r="E25" s="808">
        <v>2622</v>
      </c>
      <c r="F25" s="808">
        <v>1219</v>
      </c>
      <c r="G25" s="808">
        <v>7731</v>
      </c>
      <c r="H25" s="5045">
        <f t="shared" si="0"/>
        <v>20517</v>
      </c>
      <c r="I25" s="5046">
        <v>367676</v>
      </c>
      <c r="J25" s="5046">
        <v>388193</v>
      </c>
      <c r="K25" s="5047">
        <f t="shared" si="1"/>
        <v>145.4598254600503</v>
      </c>
    </row>
    <row r="26" spans="1:11" ht="15.95" customHeight="1">
      <c r="A26" s="1073">
        <v>2003</v>
      </c>
      <c r="B26" s="889">
        <v>5139</v>
      </c>
      <c r="C26" s="808">
        <v>9420</v>
      </c>
      <c r="D26" s="808">
        <v>8959</v>
      </c>
      <c r="E26" s="808">
        <v>0</v>
      </c>
      <c r="F26" s="808">
        <v>189</v>
      </c>
      <c r="G26" s="808">
        <v>9000</v>
      </c>
      <c r="H26" s="5045">
        <f t="shared" si="0"/>
        <v>32707</v>
      </c>
      <c r="I26" s="5046">
        <v>537859</v>
      </c>
      <c r="J26" s="5046">
        <v>570566</v>
      </c>
      <c r="K26" s="5047">
        <f t="shared" si="1"/>
        <v>146.97998160708721</v>
      </c>
    </row>
    <row r="27" spans="1:11" ht="15.95" customHeight="1">
      <c r="A27" s="1073">
        <v>2004</v>
      </c>
      <c r="B27" s="889">
        <v>19926</v>
      </c>
      <c r="C27" s="808">
        <v>201</v>
      </c>
      <c r="D27" s="808">
        <v>17783</v>
      </c>
      <c r="E27" s="808">
        <v>0</v>
      </c>
      <c r="F27" s="808">
        <v>348</v>
      </c>
      <c r="G27" s="808">
        <v>35690</v>
      </c>
      <c r="H27" s="5045">
        <f t="shared" si="0"/>
        <v>73948</v>
      </c>
      <c r="I27" s="5046">
        <v>1058333</v>
      </c>
      <c r="J27" s="5046">
        <v>1132281</v>
      </c>
      <c r="K27" s="5047">
        <f t="shared" si="1"/>
        <v>198.44873336301148</v>
      </c>
    </row>
    <row r="28" spans="1:11" ht="15.95" customHeight="1">
      <c r="A28" s="1073">
        <v>2005</v>
      </c>
      <c r="B28" s="889">
        <v>44637</v>
      </c>
      <c r="C28" s="808">
        <v>395</v>
      </c>
      <c r="D28" s="808">
        <v>23903</v>
      </c>
      <c r="E28" s="808">
        <v>0</v>
      </c>
      <c r="F28" s="808">
        <v>76</v>
      </c>
      <c r="G28" s="808">
        <v>17705</v>
      </c>
      <c r="H28" s="5045">
        <f t="shared" si="0"/>
        <v>86716</v>
      </c>
      <c r="I28" s="5046">
        <v>1356177</v>
      </c>
      <c r="J28" s="5046">
        <v>1442893</v>
      </c>
      <c r="K28" s="5047">
        <f t="shared" si="1"/>
        <v>127.43241297875704</v>
      </c>
    </row>
    <row r="29" spans="1:11" ht="15.95" customHeight="1">
      <c r="A29" s="1073">
        <v>2006</v>
      </c>
      <c r="B29" s="889">
        <v>47107</v>
      </c>
      <c r="C29" s="808">
        <v>2744</v>
      </c>
      <c r="D29" s="808">
        <v>31021</v>
      </c>
      <c r="E29" s="808">
        <v>0</v>
      </c>
      <c r="F29" s="808">
        <v>0</v>
      </c>
      <c r="G29" s="808">
        <v>31031</v>
      </c>
      <c r="H29" s="5045">
        <f t="shared" si="0"/>
        <v>111903</v>
      </c>
      <c r="I29" s="5046">
        <v>2143362</v>
      </c>
      <c r="J29" s="5046">
        <v>2255265</v>
      </c>
      <c r="K29" s="5047">
        <f t="shared" si="1"/>
        <v>156.30161072234742</v>
      </c>
    </row>
    <row r="30" spans="1:11" ht="15.95" customHeight="1">
      <c r="A30" s="1073">
        <v>2007</v>
      </c>
      <c r="B30" s="5048">
        <v>110794</v>
      </c>
      <c r="C30" s="5049">
        <v>547</v>
      </c>
      <c r="D30" s="5049">
        <v>35291</v>
      </c>
      <c r="E30" s="5049">
        <v>0</v>
      </c>
      <c r="F30" s="5049">
        <v>0</v>
      </c>
      <c r="G30" s="5049">
        <v>35291</v>
      </c>
      <c r="H30" s="5045">
        <f t="shared" si="0"/>
        <v>181923</v>
      </c>
      <c r="I30" s="5050">
        <v>2442988</v>
      </c>
      <c r="J30" s="5050">
        <v>2624911</v>
      </c>
      <c r="K30" s="5047">
        <f t="shared" si="1"/>
        <v>116.39035767415361</v>
      </c>
    </row>
    <row r="31" spans="1:11" ht="15.95" customHeight="1">
      <c r="A31" s="1073">
        <v>2008</v>
      </c>
      <c r="B31" s="5051">
        <v>147812</v>
      </c>
      <c r="C31" s="5052">
        <v>512</v>
      </c>
      <c r="D31" s="5052">
        <v>29954</v>
      </c>
      <c r="E31" s="5052">
        <v>0</v>
      </c>
      <c r="F31" s="5052">
        <v>0</v>
      </c>
      <c r="G31" s="5052">
        <v>41176</v>
      </c>
      <c r="H31" s="5045">
        <f t="shared" si="0"/>
        <v>219454</v>
      </c>
      <c r="I31" s="5053">
        <v>3068191</v>
      </c>
      <c r="J31" s="5054">
        <v>3287645</v>
      </c>
      <c r="K31" s="5047">
        <f t="shared" si="1"/>
        <v>125.24786554667948</v>
      </c>
    </row>
    <row r="32" spans="1:11" ht="15.95" customHeight="1">
      <c r="A32" s="1073">
        <v>2009</v>
      </c>
      <c r="B32" s="5051">
        <v>190432</v>
      </c>
      <c r="C32" s="5052">
        <v>0</v>
      </c>
      <c r="D32" s="5052">
        <v>62050</v>
      </c>
      <c r="E32" s="5052">
        <v>0</v>
      </c>
      <c r="F32" s="5052">
        <v>0</v>
      </c>
      <c r="G32" s="5052">
        <v>49545</v>
      </c>
      <c r="H32" s="5055">
        <f t="shared" si="0"/>
        <v>302027</v>
      </c>
      <c r="I32" s="5056">
        <v>3010341</v>
      </c>
      <c r="J32" s="5056">
        <v>3312368</v>
      </c>
      <c r="K32" s="5047">
        <f>J32/J31*100</f>
        <v>100.75199725031139</v>
      </c>
    </row>
    <row r="33" spans="1:12" ht="15.95" customHeight="1">
      <c r="A33" s="1073">
        <v>2010</v>
      </c>
      <c r="B33" s="5057">
        <v>341572</v>
      </c>
      <c r="C33" s="5058">
        <v>0</v>
      </c>
      <c r="D33" s="5058">
        <v>70537</v>
      </c>
      <c r="E33" s="5058">
        <v>0</v>
      </c>
      <c r="F33" s="5058">
        <v>0</v>
      </c>
      <c r="G33" s="5058">
        <v>48412</v>
      </c>
      <c r="H33" s="5055">
        <f t="shared" si="0"/>
        <v>460521</v>
      </c>
      <c r="I33" s="5059">
        <v>4822342</v>
      </c>
      <c r="J33" s="5060">
        <v>5282862.9999999991</v>
      </c>
      <c r="K33" s="5047">
        <f t="shared" si="1"/>
        <v>159.48901209044405</v>
      </c>
    </row>
    <row r="34" spans="1:12" ht="15.95" customHeight="1">
      <c r="A34" s="1073">
        <v>2011</v>
      </c>
      <c r="B34" s="5061">
        <v>448937</v>
      </c>
      <c r="C34" s="5062">
        <v>0</v>
      </c>
      <c r="D34" s="5062">
        <v>62949</v>
      </c>
      <c r="E34" s="5062">
        <v>0</v>
      </c>
      <c r="F34" s="5062">
        <v>0</v>
      </c>
      <c r="G34" s="5062">
        <v>105715</v>
      </c>
      <c r="H34" s="5063">
        <f t="shared" si="0"/>
        <v>617601</v>
      </c>
      <c r="I34" s="5064">
        <v>7111855</v>
      </c>
      <c r="J34" s="5065">
        <v>7729456</v>
      </c>
      <c r="K34" s="5047">
        <f>J34/J33*100</f>
        <v>146.31187672290577</v>
      </c>
    </row>
    <row r="35" spans="1:12" ht="15.95" customHeight="1">
      <c r="A35" s="1073">
        <v>2012</v>
      </c>
      <c r="B35" s="5066">
        <v>428116</v>
      </c>
      <c r="C35" s="5067">
        <v>0</v>
      </c>
      <c r="D35" s="5067">
        <v>78956</v>
      </c>
      <c r="E35" s="5067">
        <v>0</v>
      </c>
      <c r="F35" s="5067">
        <v>0</v>
      </c>
      <c r="G35" s="5067">
        <v>84684</v>
      </c>
      <c r="H35" s="5055">
        <f t="shared" si="0"/>
        <v>591756</v>
      </c>
      <c r="I35" s="5064">
        <v>8650858</v>
      </c>
      <c r="J35" s="5068">
        <v>9242614</v>
      </c>
      <c r="K35" s="5047">
        <f t="shared" si="1"/>
        <v>119.57651353471705</v>
      </c>
    </row>
    <row r="36" spans="1:12" ht="15.95" customHeight="1" thickBot="1">
      <c r="A36" s="1087">
        <v>2013</v>
      </c>
      <c r="B36" s="5069">
        <v>483826</v>
      </c>
      <c r="C36" s="5070">
        <v>0</v>
      </c>
      <c r="D36" s="5070">
        <v>126670</v>
      </c>
      <c r="E36" s="5070">
        <v>0</v>
      </c>
      <c r="F36" s="5070">
        <v>0</v>
      </c>
      <c r="G36" s="5070" t="s">
        <v>4432</v>
      </c>
      <c r="H36" s="5071">
        <f t="shared" si="0"/>
        <v>610496</v>
      </c>
      <c r="I36" s="5072">
        <v>11226736</v>
      </c>
      <c r="J36" s="5073">
        <v>11938522</v>
      </c>
      <c r="K36" s="5074">
        <f>J36/J35*100</f>
        <v>129.16824179826182</v>
      </c>
    </row>
    <row r="37" spans="1:12" ht="12" customHeight="1" thickTop="1">
      <c r="A37" s="4475"/>
      <c r="B37" s="5075"/>
      <c r="C37" s="5075"/>
      <c r="D37" s="5075"/>
      <c r="E37" s="5075"/>
      <c r="F37" s="5075"/>
      <c r="G37" s="5075"/>
      <c r="H37" s="5076"/>
      <c r="I37" s="5077"/>
      <c r="J37" s="5077"/>
      <c r="K37" s="5078"/>
    </row>
    <row r="38" spans="1:12" ht="12" customHeight="1">
      <c r="A38" s="6249" t="s">
        <v>4433</v>
      </c>
      <c r="B38" s="6249"/>
      <c r="C38" s="6249"/>
      <c r="D38" s="6249"/>
      <c r="E38" s="6249"/>
      <c r="F38" s="6249"/>
      <c r="G38" s="6249"/>
      <c r="H38" s="6249"/>
      <c r="I38" s="6249"/>
      <c r="J38" s="6249"/>
      <c r="K38" s="6249"/>
      <c r="L38" s="450"/>
    </row>
    <row r="39" spans="1:12" ht="12" customHeight="1">
      <c r="A39" s="6249" t="s">
        <v>4421</v>
      </c>
      <c r="B39" s="6249"/>
      <c r="C39" s="6249"/>
      <c r="D39" s="6249"/>
      <c r="E39" s="6249"/>
      <c r="F39" s="6249"/>
      <c r="G39" s="6249"/>
      <c r="H39" s="6249"/>
      <c r="I39" s="6249"/>
      <c r="J39" s="6249"/>
      <c r="K39" s="6249"/>
      <c r="L39" s="4465"/>
    </row>
    <row r="40" spans="1:12" ht="12" customHeight="1">
      <c r="A40" s="6249" t="s">
        <v>4434</v>
      </c>
      <c r="B40" s="6249"/>
      <c r="C40" s="6249"/>
      <c r="D40" s="6249"/>
      <c r="E40" s="6249"/>
      <c r="F40" s="6249"/>
      <c r="G40" s="6249"/>
      <c r="H40" s="6249"/>
      <c r="I40" s="6249"/>
      <c r="J40" s="6249"/>
      <c r="K40" s="6249"/>
      <c r="L40" s="450"/>
    </row>
    <row r="41" spans="1:12" ht="12" customHeight="1">
      <c r="A41" s="6249" t="s">
        <v>4435</v>
      </c>
      <c r="B41" s="6249"/>
      <c r="C41" s="6249"/>
      <c r="D41" s="6249"/>
      <c r="E41" s="6249"/>
      <c r="F41" s="6249"/>
      <c r="G41" s="6249"/>
      <c r="H41" s="6249"/>
      <c r="I41" s="6249"/>
      <c r="J41" s="6249"/>
      <c r="K41" s="6249"/>
      <c r="L41" s="4465"/>
    </row>
    <row r="42" spans="1:12" ht="15" customHeight="1">
      <c r="A42" s="1094"/>
      <c r="B42" s="1094"/>
      <c r="C42" s="1094"/>
      <c r="D42" s="1094"/>
      <c r="E42" s="1094"/>
      <c r="F42" s="1094"/>
      <c r="G42" s="1094"/>
      <c r="H42" s="1094"/>
      <c r="I42" s="1094"/>
      <c r="J42" s="1094"/>
      <c r="K42" s="1094"/>
      <c r="L42" s="1094"/>
    </row>
    <row r="45" spans="1:12">
      <c r="D45" s="5033" t="s">
        <v>3</v>
      </c>
    </row>
  </sheetData>
  <mergeCells count="11">
    <mergeCell ref="A38:K38"/>
    <mergeCell ref="A39:K39"/>
    <mergeCell ref="A40:K40"/>
    <mergeCell ref="A41:K41"/>
    <mergeCell ref="A2:K2"/>
    <mergeCell ref="A3:K4"/>
    <mergeCell ref="A5:A6"/>
    <mergeCell ref="B5:H5"/>
    <mergeCell ref="I5:I6"/>
    <mergeCell ref="J5:J6"/>
    <mergeCell ref="K5:K6"/>
  </mergeCells>
  <hyperlinks>
    <hyperlink ref="A1" r:id="rId1"/>
  </hyperlinks>
  <pageMargins left="0.62992125984251968" right="0.74803149606299213" top="0.43307086614173229" bottom="0.62992125984251968" header="0.19685039370078741" footer="0.51181102362204722"/>
  <pageSetup paperSize="9" scale="82" fitToHeight="0" orientation="landscape" r:id="rId2"/>
  <headerFooter>
    <oddFooter>&amp;R292</oddFooter>
  </headerFooter>
  <drawing r:id="rId3"/>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82">
    <pageSetUpPr fitToPage="1"/>
  </sheetPr>
  <dimension ref="A1:M30"/>
  <sheetViews>
    <sheetView view="pageBreakPreview" zoomScale="60" zoomScaleNormal="100" workbookViewId="0">
      <selection activeCell="M17" sqref="M17"/>
    </sheetView>
  </sheetViews>
  <sheetFormatPr defaultRowHeight="12.75"/>
  <cols>
    <col min="1" max="1" width="14.5703125" style="152" customWidth="1"/>
    <col min="2" max="10" width="14.28515625" style="152" customWidth="1"/>
    <col min="11" max="256" width="9.140625" style="152"/>
    <col min="257" max="257" width="12.85546875" style="152" customWidth="1"/>
    <col min="258" max="258" width="14.5703125" style="152" customWidth="1"/>
    <col min="259" max="259" width="11.140625" style="152" customWidth="1"/>
    <col min="260" max="260" width="11" style="152" customWidth="1"/>
    <col min="261" max="261" width="14.140625" style="152" customWidth="1"/>
    <col min="262" max="262" width="12.7109375" style="152" customWidth="1"/>
    <col min="263" max="263" width="10.85546875" style="152" customWidth="1"/>
    <col min="264" max="264" width="11.7109375" style="152" customWidth="1"/>
    <col min="265" max="265" width="13.85546875" style="152" customWidth="1"/>
    <col min="266" max="266" width="12.140625" style="152" customWidth="1"/>
    <col min="267" max="512" width="9.140625" style="152"/>
    <col min="513" max="513" width="12.85546875" style="152" customWidth="1"/>
    <col min="514" max="514" width="14.5703125" style="152" customWidth="1"/>
    <col min="515" max="515" width="11.140625" style="152" customWidth="1"/>
    <col min="516" max="516" width="11" style="152" customWidth="1"/>
    <col min="517" max="517" width="14.140625" style="152" customWidth="1"/>
    <col min="518" max="518" width="12.7109375" style="152" customWidth="1"/>
    <col min="519" max="519" width="10.85546875" style="152" customWidth="1"/>
    <col min="520" max="520" width="11.7109375" style="152" customWidth="1"/>
    <col min="521" max="521" width="13.85546875" style="152" customWidth="1"/>
    <col min="522" max="522" width="12.140625" style="152" customWidth="1"/>
    <col min="523" max="768" width="9.140625" style="152"/>
    <col min="769" max="769" width="12.85546875" style="152" customWidth="1"/>
    <col min="770" max="770" width="14.5703125" style="152" customWidth="1"/>
    <col min="771" max="771" width="11.140625" style="152" customWidth="1"/>
    <col min="772" max="772" width="11" style="152" customWidth="1"/>
    <col min="773" max="773" width="14.140625" style="152" customWidth="1"/>
    <col min="774" max="774" width="12.7109375" style="152" customWidth="1"/>
    <col min="775" max="775" width="10.85546875" style="152" customWidth="1"/>
    <col min="776" max="776" width="11.7109375" style="152" customWidth="1"/>
    <col min="777" max="777" width="13.85546875" style="152" customWidth="1"/>
    <col min="778" max="778" width="12.140625" style="152" customWidth="1"/>
    <col min="779" max="1024" width="9.140625" style="152"/>
    <col min="1025" max="1025" width="12.85546875" style="152" customWidth="1"/>
    <col min="1026" max="1026" width="14.5703125" style="152" customWidth="1"/>
    <col min="1027" max="1027" width="11.140625" style="152" customWidth="1"/>
    <col min="1028" max="1028" width="11" style="152" customWidth="1"/>
    <col min="1029" max="1029" width="14.140625" style="152" customWidth="1"/>
    <col min="1030" max="1030" width="12.7109375" style="152" customWidth="1"/>
    <col min="1031" max="1031" width="10.85546875" style="152" customWidth="1"/>
    <col min="1032" max="1032" width="11.7109375" style="152" customWidth="1"/>
    <col min="1033" max="1033" width="13.85546875" style="152" customWidth="1"/>
    <col min="1034" max="1034" width="12.140625" style="152" customWidth="1"/>
    <col min="1035" max="1280" width="9.140625" style="152"/>
    <col min="1281" max="1281" width="12.85546875" style="152" customWidth="1"/>
    <col min="1282" max="1282" width="14.5703125" style="152" customWidth="1"/>
    <col min="1283" max="1283" width="11.140625" style="152" customWidth="1"/>
    <col min="1284" max="1284" width="11" style="152" customWidth="1"/>
    <col min="1285" max="1285" width="14.140625" style="152" customWidth="1"/>
    <col min="1286" max="1286" width="12.7109375" style="152" customWidth="1"/>
    <col min="1287" max="1287" width="10.85546875" style="152" customWidth="1"/>
    <col min="1288" max="1288" width="11.7109375" style="152" customWidth="1"/>
    <col min="1289" max="1289" width="13.85546875" style="152" customWidth="1"/>
    <col min="1290" max="1290" width="12.140625" style="152" customWidth="1"/>
    <col min="1291" max="1536" width="9.140625" style="152"/>
    <col min="1537" max="1537" width="12.85546875" style="152" customWidth="1"/>
    <col min="1538" max="1538" width="14.5703125" style="152" customWidth="1"/>
    <col min="1539" max="1539" width="11.140625" style="152" customWidth="1"/>
    <col min="1540" max="1540" width="11" style="152" customWidth="1"/>
    <col min="1541" max="1541" width="14.140625" style="152" customWidth="1"/>
    <col min="1542" max="1542" width="12.7109375" style="152" customWidth="1"/>
    <col min="1543" max="1543" width="10.85546875" style="152" customWidth="1"/>
    <col min="1544" max="1544" width="11.7109375" style="152" customWidth="1"/>
    <col min="1545" max="1545" width="13.85546875" style="152" customWidth="1"/>
    <col min="1546" max="1546" width="12.140625" style="152" customWidth="1"/>
    <col min="1547" max="1792" width="9.140625" style="152"/>
    <col min="1793" max="1793" width="12.85546875" style="152" customWidth="1"/>
    <col min="1794" max="1794" width="14.5703125" style="152" customWidth="1"/>
    <col min="1795" max="1795" width="11.140625" style="152" customWidth="1"/>
    <col min="1796" max="1796" width="11" style="152" customWidth="1"/>
    <col min="1797" max="1797" width="14.140625" style="152" customWidth="1"/>
    <col min="1798" max="1798" width="12.7109375" style="152" customWidth="1"/>
    <col min="1799" max="1799" width="10.85546875" style="152" customWidth="1"/>
    <col min="1800" max="1800" width="11.7109375" style="152" customWidth="1"/>
    <col min="1801" max="1801" width="13.85546875" style="152" customWidth="1"/>
    <col min="1802" max="1802" width="12.140625" style="152" customWidth="1"/>
    <col min="1803" max="2048" width="9.140625" style="152"/>
    <col min="2049" max="2049" width="12.85546875" style="152" customWidth="1"/>
    <col min="2050" max="2050" width="14.5703125" style="152" customWidth="1"/>
    <col min="2051" max="2051" width="11.140625" style="152" customWidth="1"/>
    <col min="2052" max="2052" width="11" style="152" customWidth="1"/>
    <col min="2053" max="2053" width="14.140625" style="152" customWidth="1"/>
    <col min="2054" max="2054" width="12.7109375" style="152" customWidth="1"/>
    <col min="2055" max="2055" width="10.85546875" style="152" customWidth="1"/>
    <col min="2056" max="2056" width="11.7109375" style="152" customWidth="1"/>
    <col min="2057" max="2057" width="13.85546875" style="152" customWidth="1"/>
    <col min="2058" max="2058" width="12.140625" style="152" customWidth="1"/>
    <col min="2059" max="2304" width="9.140625" style="152"/>
    <col min="2305" max="2305" width="12.85546875" style="152" customWidth="1"/>
    <col min="2306" max="2306" width="14.5703125" style="152" customWidth="1"/>
    <col min="2307" max="2307" width="11.140625" style="152" customWidth="1"/>
    <col min="2308" max="2308" width="11" style="152" customWidth="1"/>
    <col min="2309" max="2309" width="14.140625" style="152" customWidth="1"/>
    <col min="2310" max="2310" width="12.7109375" style="152" customWidth="1"/>
    <col min="2311" max="2311" width="10.85546875" style="152" customWidth="1"/>
    <col min="2312" max="2312" width="11.7109375" style="152" customWidth="1"/>
    <col min="2313" max="2313" width="13.85546875" style="152" customWidth="1"/>
    <col min="2314" max="2314" width="12.140625" style="152" customWidth="1"/>
    <col min="2315" max="2560" width="9.140625" style="152"/>
    <col min="2561" max="2561" width="12.85546875" style="152" customWidth="1"/>
    <col min="2562" max="2562" width="14.5703125" style="152" customWidth="1"/>
    <col min="2563" max="2563" width="11.140625" style="152" customWidth="1"/>
    <col min="2564" max="2564" width="11" style="152" customWidth="1"/>
    <col min="2565" max="2565" width="14.140625" style="152" customWidth="1"/>
    <col min="2566" max="2566" width="12.7109375" style="152" customWidth="1"/>
    <col min="2567" max="2567" width="10.85546875" style="152" customWidth="1"/>
    <col min="2568" max="2568" width="11.7109375" style="152" customWidth="1"/>
    <col min="2569" max="2569" width="13.85546875" style="152" customWidth="1"/>
    <col min="2570" max="2570" width="12.140625" style="152" customWidth="1"/>
    <col min="2571" max="2816" width="9.140625" style="152"/>
    <col min="2817" max="2817" width="12.85546875" style="152" customWidth="1"/>
    <col min="2818" max="2818" width="14.5703125" style="152" customWidth="1"/>
    <col min="2819" max="2819" width="11.140625" style="152" customWidth="1"/>
    <col min="2820" max="2820" width="11" style="152" customWidth="1"/>
    <col min="2821" max="2821" width="14.140625" style="152" customWidth="1"/>
    <col min="2822" max="2822" width="12.7109375" style="152" customWidth="1"/>
    <col min="2823" max="2823" width="10.85546875" style="152" customWidth="1"/>
    <col min="2824" max="2824" width="11.7109375" style="152" customWidth="1"/>
    <col min="2825" max="2825" width="13.85546875" style="152" customWidth="1"/>
    <col min="2826" max="2826" width="12.140625" style="152" customWidth="1"/>
    <col min="2827" max="3072" width="9.140625" style="152"/>
    <col min="3073" max="3073" width="12.85546875" style="152" customWidth="1"/>
    <col min="3074" max="3074" width="14.5703125" style="152" customWidth="1"/>
    <col min="3075" max="3075" width="11.140625" style="152" customWidth="1"/>
    <col min="3076" max="3076" width="11" style="152" customWidth="1"/>
    <col min="3077" max="3077" width="14.140625" style="152" customWidth="1"/>
    <col min="3078" max="3078" width="12.7109375" style="152" customWidth="1"/>
    <col min="3079" max="3079" width="10.85546875" style="152" customWidth="1"/>
    <col min="3080" max="3080" width="11.7109375" style="152" customWidth="1"/>
    <col min="3081" max="3081" width="13.85546875" style="152" customWidth="1"/>
    <col min="3082" max="3082" width="12.140625" style="152" customWidth="1"/>
    <col min="3083" max="3328" width="9.140625" style="152"/>
    <col min="3329" max="3329" width="12.85546875" style="152" customWidth="1"/>
    <col min="3330" max="3330" width="14.5703125" style="152" customWidth="1"/>
    <col min="3331" max="3331" width="11.140625" style="152" customWidth="1"/>
    <col min="3332" max="3332" width="11" style="152" customWidth="1"/>
    <col min="3333" max="3333" width="14.140625" style="152" customWidth="1"/>
    <col min="3334" max="3334" width="12.7109375" style="152" customWidth="1"/>
    <col min="3335" max="3335" width="10.85546875" style="152" customWidth="1"/>
    <col min="3336" max="3336" width="11.7109375" style="152" customWidth="1"/>
    <col min="3337" max="3337" width="13.85546875" style="152" customWidth="1"/>
    <col min="3338" max="3338" width="12.140625" style="152" customWidth="1"/>
    <col min="3339" max="3584" width="9.140625" style="152"/>
    <col min="3585" max="3585" width="12.85546875" style="152" customWidth="1"/>
    <col min="3586" max="3586" width="14.5703125" style="152" customWidth="1"/>
    <col min="3587" max="3587" width="11.140625" style="152" customWidth="1"/>
    <col min="3588" max="3588" width="11" style="152" customWidth="1"/>
    <col min="3589" max="3589" width="14.140625" style="152" customWidth="1"/>
    <col min="3590" max="3590" width="12.7109375" style="152" customWidth="1"/>
    <col min="3591" max="3591" width="10.85546875" style="152" customWidth="1"/>
    <col min="3592" max="3592" width="11.7109375" style="152" customWidth="1"/>
    <col min="3593" max="3593" width="13.85546875" style="152" customWidth="1"/>
    <col min="3594" max="3594" width="12.140625" style="152" customWidth="1"/>
    <col min="3595" max="3840" width="9.140625" style="152"/>
    <col min="3841" max="3841" width="12.85546875" style="152" customWidth="1"/>
    <col min="3842" max="3842" width="14.5703125" style="152" customWidth="1"/>
    <col min="3843" max="3843" width="11.140625" style="152" customWidth="1"/>
    <col min="3844" max="3844" width="11" style="152" customWidth="1"/>
    <col min="3845" max="3845" width="14.140625" style="152" customWidth="1"/>
    <col min="3846" max="3846" width="12.7109375" style="152" customWidth="1"/>
    <col min="3847" max="3847" width="10.85546875" style="152" customWidth="1"/>
    <col min="3848" max="3848" width="11.7109375" style="152" customWidth="1"/>
    <col min="3849" max="3849" width="13.85546875" style="152" customWidth="1"/>
    <col min="3850" max="3850" width="12.140625" style="152" customWidth="1"/>
    <col min="3851" max="4096" width="9.140625" style="152"/>
    <col min="4097" max="4097" width="12.85546875" style="152" customWidth="1"/>
    <col min="4098" max="4098" width="14.5703125" style="152" customWidth="1"/>
    <col min="4099" max="4099" width="11.140625" style="152" customWidth="1"/>
    <col min="4100" max="4100" width="11" style="152" customWidth="1"/>
    <col min="4101" max="4101" width="14.140625" style="152" customWidth="1"/>
    <col min="4102" max="4102" width="12.7109375" style="152" customWidth="1"/>
    <col min="4103" max="4103" width="10.85546875" style="152" customWidth="1"/>
    <col min="4104" max="4104" width="11.7109375" style="152" customWidth="1"/>
    <col min="4105" max="4105" width="13.85546875" style="152" customWidth="1"/>
    <col min="4106" max="4106" width="12.140625" style="152" customWidth="1"/>
    <col min="4107" max="4352" width="9.140625" style="152"/>
    <col min="4353" max="4353" width="12.85546875" style="152" customWidth="1"/>
    <col min="4354" max="4354" width="14.5703125" style="152" customWidth="1"/>
    <col min="4355" max="4355" width="11.140625" style="152" customWidth="1"/>
    <col min="4356" max="4356" width="11" style="152" customWidth="1"/>
    <col min="4357" max="4357" width="14.140625" style="152" customWidth="1"/>
    <col min="4358" max="4358" width="12.7109375" style="152" customWidth="1"/>
    <col min="4359" max="4359" width="10.85546875" style="152" customWidth="1"/>
    <col min="4360" max="4360" width="11.7109375" style="152" customWidth="1"/>
    <col min="4361" max="4361" width="13.85546875" style="152" customWidth="1"/>
    <col min="4362" max="4362" width="12.140625" style="152" customWidth="1"/>
    <col min="4363" max="4608" width="9.140625" style="152"/>
    <col min="4609" max="4609" width="12.85546875" style="152" customWidth="1"/>
    <col min="4610" max="4610" width="14.5703125" style="152" customWidth="1"/>
    <col min="4611" max="4611" width="11.140625" style="152" customWidth="1"/>
    <col min="4612" max="4612" width="11" style="152" customWidth="1"/>
    <col min="4613" max="4613" width="14.140625" style="152" customWidth="1"/>
    <col min="4614" max="4614" width="12.7109375" style="152" customWidth="1"/>
    <col min="4615" max="4615" width="10.85546875" style="152" customWidth="1"/>
    <col min="4616" max="4616" width="11.7109375" style="152" customWidth="1"/>
    <col min="4617" max="4617" width="13.85546875" style="152" customWidth="1"/>
    <col min="4618" max="4618" width="12.140625" style="152" customWidth="1"/>
    <col min="4619" max="4864" width="9.140625" style="152"/>
    <col min="4865" max="4865" width="12.85546875" style="152" customWidth="1"/>
    <col min="4866" max="4866" width="14.5703125" style="152" customWidth="1"/>
    <col min="4867" max="4867" width="11.140625" style="152" customWidth="1"/>
    <col min="4868" max="4868" width="11" style="152" customWidth="1"/>
    <col min="4869" max="4869" width="14.140625" style="152" customWidth="1"/>
    <col min="4870" max="4870" width="12.7109375" style="152" customWidth="1"/>
    <col min="4871" max="4871" width="10.85546875" style="152" customWidth="1"/>
    <col min="4872" max="4872" width="11.7109375" style="152" customWidth="1"/>
    <col min="4873" max="4873" width="13.85546875" style="152" customWidth="1"/>
    <col min="4874" max="4874" width="12.140625" style="152" customWidth="1"/>
    <col min="4875" max="5120" width="9.140625" style="152"/>
    <col min="5121" max="5121" width="12.85546875" style="152" customWidth="1"/>
    <col min="5122" max="5122" width="14.5703125" style="152" customWidth="1"/>
    <col min="5123" max="5123" width="11.140625" style="152" customWidth="1"/>
    <col min="5124" max="5124" width="11" style="152" customWidth="1"/>
    <col min="5125" max="5125" width="14.140625" style="152" customWidth="1"/>
    <col min="5126" max="5126" width="12.7109375" style="152" customWidth="1"/>
    <col min="5127" max="5127" width="10.85546875" style="152" customWidth="1"/>
    <col min="5128" max="5128" width="11.7109375" style="152" customWidth="1"/>
    <col min="5129" max="5129" width="13.85546875" style="152" customWidth="1"/>
    <col min="5130" max="5130" width="12.140625" style="152" customWidth="1"/>
    <col min="5131" max="5376" width="9.140625" style="152"/>
    <col min="5377" max="5377" width="12.85546875" style="152" customWidth="1"/>
    <col min="5378" max="5378" width="14.5703125" style="152" customWidth="1"/>
    <col min="5379" max="5379" width="11.140625" style="152" customWidth="1"/>
    <col min="5380" max="5380" width="11" style="152" customWidth="1"/>
    <col min="5381" max="5381" width="14.140625" style="152" customWidth="1"/>
    <col min="5382" max="5382" width="12.7109375" style="152" customWidth="1"/>
    <col min="5383" max="5383" width="10.85546875" style="152" customWidth="1"/>
    <col min="5384" max="5384" width="11.7109375" style="152" customWidth="1"/>
    <col min="5385" max="5385" width="13.85546875" style="152" customWidth="1"/>
    <col min="5386" max="5386" width="12.140625" style="152" customWidth="1"/>
    <col min="5387" max="5632" width="9.140625" style="152"/>
    <col min="5633" max="5633" width="12.85546875" style="152" customWidth="1"/>
    <col min="5634" max="5634" width="14.5703125" style="152" customWidth="1"/>
    <col min="5635" max="5635" width="11.140625" style="152" customWidth="1"/>
    <col min="5636" max="5636" width="11" style="152" customWidth="1"/>
    <col min="5637" max="5637" width="14.140625" style="152" customWidth="1"/>
    <col min="5638" max="5638" width="12.7109375" style="152" customWidth="1"/>
    <col min="5639" max="5639" width="10.85546875" style="152" customWidth="1"/>
    <col min="5640" max="5640" width="11.7109375" style="152" customWidth="1"/>
    <col min="5641" max="5641" width="13.85546875" style="152" customWidth="1"/>
    <col min="5642" max="5642" width="12.140625" style="152" customWidth="1"/>
    <col min="5643" max="5888" width="9.140625" style="152"/>
    <col min="5889" max="5889" width="12.85546875" style="152" customWidth="1"/>
    <col min="5890" max="5890" width="14.5703125" style="152" customWidth="1"/>
    <col min="5891" max="5891" width="11.140625" style="152" customWidth="1"/>
    <col min="5892" max="5892" width="11" style="152" customWidth="1"/>
    <col min="5893" max="5893" width="14.140625" style="152" customWidth="1"/>
    <col min="5894" max="5894" width="12.7109375" style="152" customWidth="1"/>
    <col min="5895" max="5895" width="10.85546875" style="152" customWidth="1"/>
    <col min="5896" max="5896" width="11.7109375" style="152" customWidth="1"/>
    <col min="5897" max="5897" width="13.85546875" style="152" customWidth="1"/>
    <col min="5898" max="5898" width="12.140625" style="152" customWidth="1"/>
    <col min="5899" max="6144" width="9.140625" style="152"/>
    <col min="6145" max="6145" width="12.85546875" style="152" customWidth="1"/>
    <col min="6146" max="6146" width="14.5703125" style="152" customWidth="1"/>
    <col min="6147" max="6147" width="11.140625" style="152" customWidth="1"/>
    <col min="6148" max="6148" width="11" style="152" customWidth="1"/>
    <col min="6149" max="6149" width="14.140625" style="152" customWidth="1"/>
    <col min="6150" max="6150" width="12.7109375" style="152" customWidth="1"/>
    <col min="6151" max="6151" width="10.85546875" style="152" customWidth="1"/>
    <col min="6152" max="6152" width="11.7109375" style="152" customWidth="1"/>
    <col min="6153" max="6153" width="13.85546875" style="152" customWidth="1"/>
    <col min="6154" max="6154" width="12.140625" style="152" customWidth="1"/>
    <col min="6155" max="6400" width="9.140625" style="152"/>
    <col min="6401" max="6401" width="12.85546875" style="152" customWidth="1"/>
    <col min="6402" max="6402" width="14.5703125" style="152" customWidth="1"/>
    <col min="6403" max="6403" width="11.140625" style="152" customWidth="1"/>
    <col min="6404" max="6404" width="11" style="152" customWidth="1"/>
    <col min="6405" max="6405" width="14.140625" style="152" customWidth="1"/>
    <col min="6406" max="6406" width="12.7109375" style="152" customWidth="1"/>
    <col min="6407" max="6407" width="10.85546875" style="152" customWidth="1"/>
    <col min="6408" max="6408" width="11.7109375" style="152" customWidth="1"/>
    <col min="6409" max="6409" width="13.85546875" style="152" customWidth="1"/>
    <col min="6410" max="6410" width="12.140625" style="152" customWidth="1"/>
    <col min="6411" max="6656" width="9.140625" style="152"/>
    <col min="6657" max="6657" width="12.85546875" style="152" customWidth="1"/>
    <col min="6658" max="6658" width="14.5703125" style="152" customWidth="1"/>
    <col min="6659" max="6659" width="11.140625" style="152" customWidth="1"/>
    <col min="6660" max="6660" width="11" style="152" customWidth="1"/>
    <col min="6661" max="6661" width="14.140625" style="152" customWidth="1"/>
    <col min="6662" max="6662" width="12.7109375" style="152" customWidth="1"/>
    <col min="6663" max="6663" width="10.85546875" style="152" customWidth="1"/>
    <col min="6664" max="6664" width="11.7109375" style="152" customWidth="1"/>
    <col min="6665" max="6665" width="13.85546875" style="152" customWidth="1"/>
    <col min="6666" max="6666" width="12.140625" style="152" customWidth="1"/>
    <col min="6667" max="6912" width="9.140625" style="152"/>
    <col min="6913" max="6913" width="12.85546875" style="152" customWidth="1"/>
    <col min="6914" max="6914" width="14.5703125" style="152" customWidth="1"/>
    <col min="6915" max="6915" width="11.140625" style="152" customWidth="1"/>
    <col min="6916" max="6916" width="11" style="152" customWidth="1"/>
    <col min="6917" max="6917" width="14.140625" style="152" customWidth="1"/>
    <col min="6918" max="6918" width="12.7109375" style="152" customWidth="1"/>
    <col min="6919" max="6919" width="10.85546875" style="152" customWidth="1"/>
    <col min="6920" max="6920" width="11.7109375" style="152" customWidth="1"/>
    <col min="6921" max="6921" width="13.85546875" style="152" customWidth="1"/>
    <col min="6922" max="6922" width="12.140625" style="152" customWidth="1"/>
    <col min="6923" max="7168" width="9.140625" style="152"/>
    <col min="7169" max="7169" width="12.85546875" style="152" customWidth="1"/>
    <col min="7170" max="7170" width="14.5703125" style="152" customWidth="1"/>
    <col min="7171" max="7171" width="11.140625" style="152" customWidth="1"/>
    <col min="7172" max="7172" width="11" style="152" customWidth="1"/>
    <col min="7173" max="7173" width="14.140625" style="152" customWidth="1"/>
    <col min="7174" max="7174" width="12.7109375" style="152" customWidth="1"/>
    <col min="7175" max="7175" width="10.85546875" style="152" customWidth="1"/>
    <col min="7176" max="7176" width="11.7109375" style="152" customWidth="1"/>
    <col min="7177" max="7177" width="13.85546875" style="152" customWidth="1"/>
    <col min="7178" max="7178" width="12.140625" style="152" customWidth="1"/>
    <col min="7179" max="7424" width="9.140625" style="152"/>
    <col min="7425" max="7425" width="12.85546875" style="152" customWidth="1"/>
    <col min="7426" max="7426" width="14.5703125" style="152" customWidth="1"/>
    <col min="7427" max="7427" width="11.140625" style="152" customWidth="1"/>
    <col min="7428" max="7428" width="11" style="152" customWidth="1"/>
    <col min="7429" max="7429" width="14.140625" style="152" customWidth="1"/>
    <col min="7430" max="7430" width="12.7109375" style="152" customWidth="1"/>
    <col min="7431" max="7431" width="10.85546875" style="152" customWidth="1"/>
    <col min="7432" max="7432" width="11.7109375" style="152" customWidth="1"/>
    <col min="7433" max="7433" width="13.85546875" style="152" customWidth="1"/>
    <col min="7434" max="7434" width="12.140625" style="152" customWidth="1"/>
    <col min="7435" max="7680" width="9.140625" style="152"/>
    <col min="7681" max="7681" width="12.85546875" style="152" customWidth="1"/>
    <col min="7682" max="7682" width="14.5703125" style="152" customWidth="1"/>
    <col min="7683" max="7683" width="11.140625" style="152" customWidth="1"/>
    <col min="7684" max="7684" width="11" style="152" customWidth="1"/>
    <col min="7685" max="7685" width="14.140625" style="152" customWidth="1"/>
    <col min="7686" max="7686" width="12.7109375" style="152" customWidth="1"/>
    <col min="7687" max="7687" width="10.85546875" style="152" customWidth="1"/>
    <col min="7688" max="7688" width="11.7109375" style="152" customWidth="1"/>
    <col min="7689" max="7689" width="13.85546875" style="152" customWidth="1"/>
    <col min="7690" max="7690" width="12.140625" style="152" customWidth="1"/>
    <col min="7691" max="7936" width="9.140625" style="152"/>
    <col min="7937" max="7937" width="12.85546875" style="152" customWidth="1"/>
    <col min="7938" max="7938" width="14.5703125" style="152" customWidth="1"/>
    <col min="7939" max="7939" width="11.140625" style="152" customWidth="1"/>
    <col min="7940" max="7940" width="11" style="152" customWidth="1"/>
    <col min="7941" max="7941" width="14.140625" style="152" customWidth="1"/>
    <col min="7942" max="7942" width="12.7109375" style="152" customWidth="1"/>
    <col min="7943" max="7943" width="10.85546875" style="152" customWidth="1"/>
    <col min="7944" max="7944" width="11.7109375" style="152" customWidth="1"/>
    <col min="7945" max="7945" width="13.85546875" style="152" customWidth="1"/>
    <col min="7946" max="7946" width="12.140625" style="152" customWidth="1"/>
    <col min="7947" max="8192" width="9.140625" style="152"/>
    <col min="8193" max="8193" width="12.85546875" style="152" customWidth="1"/>
    <col min="8194" max="8194" width="14.5703125" style="152" customWidth="1"/>
    <col min="8195" max="8195" width="11.140625" style="152" customWidth="1"/>
    <col min="8196" max="8196" width="11" style="152" customWidth="1"/>
    <col min="8197" max="8197" width="14.140625" style="152" customWidth="1"/>
    <col min="8198" max="8198" width="12.7109375" style="152" customWidth="1"/>
    <col min="8199" max="8199" width="10.85546875" style="152" customWidth="1"/>
    <col min="8200" max="8200" width="11.7109375" style="152" customWidth="1"/>
    <col min="8201" max="8201" width="13.85546875" style="152" customWidth="1"/>
    <col min="8202" max="8202" width="12.140625" style="152" customWidth="1"/>
    <col min="8203" max="8448" width="9.140625" style="152"/>
    <col min="8449" max="8449" width="12.85546875" style="152" customWidth="1"/>
    <col min="8450" max="8450" width="14.5703125" style="152" customWidth="1"/>
    <col min="8451" max="8451" width="11.140625" style="152" customWidth="1"/>
    <col min="8452" max="8452" width="11" style="152" customWidth="1"/>
    <col min="8453" max="8453" width="14.140625" style="152" customWidth="1"/>
    <col min="8454" max="8454" width="12.7109375" style="152" customWidth="1"/>
    <col min="8455" max="8455" width="10.85546875" style="152" customWidth="1"/>
    <col min="8456" max="8456" width="11.7109375" style="152" customWidth="1"/>
    <col min="8457" max="8457" width="13.85546875" style="152" customWidth="1"/>
    <col min="8458" max="8458" width="12.140625" style="152" customWidth="1"/>
    <col min="8459" max="8704" width="9.140625" style="152"/>
    <col min="8705" max="8705" width="12.85546875" style="152" customWidth="1"/>
    <col min="8706" max="8706" width="14.5703125" style="152" customWidth="1"/>
    <col min="8707" max="8707" width="11.140625" style="152" customWidth="1"/>
    <col min="8708" max="8708" width="11" style="152" customWidth="1"/>
    <col min="8709" max="8709" width="14.140625" style="152" customWidth="1"/>
    <col min="8710" max="8710" width="12.7109375" style="152" customWidth="1"/>
    <col min="8711" max="8711" width="10.85546875" style="152" customWidth="1"/>
    <col min="8712" max="8712" width="11.7109375" style="152" customWidth="1"/>
    <col min="8713" max="8713" width="13.85546875" style="152" customWidth="1"/>
    <col min="8714" max="8714" width="12.140625" style="152" customWidth="1"/>
    <col min="8715" max="8960" width="9.140625" style="152"/>
    <col min="8961" max="8961" width="12.85546875" style="152" customWidth="1"/>
    <col min="8962" max="8962" width="14.5703125" style="152" customWidth="1"/>
    <col min="8963" max="8963" width="11.140625" style="152" customWidth="1"/>
    <col min="8964" max="8964" width="11" style="152" customWidth="1"/>
    <col min="8965" max="8965" width="14.140625" style="152" customWidth="1"/>
    <col min="8966" max="8966" width="12.7109375" style="152" customWidth="1"/>
    <col min="8967" max="8967" width="10.85546875" style="152" customWidth="1"/>
    <col min="8968" max="8968" width="11.7109375" style="152" customWidth="1"/>
    <col min="8969" max="8969" width="13.85546875" style="152" customWidth="1"/>
    <col min="8970" max="8970" width="12.140625" style="152" customWidth="1"/>
    <col min="8971" max="9216" width="9.140625" style="152"/>
    <col min="9217" max="9217" width="12.85546875" style="152" customWidth="1"/>
    <col min="9218" max="9218" width="14.5703125" style="152" customWidth="1"/>
    <col min="9219" max="9219" width="11.140625" style="152" customWidth="1"/>
    <col min="9220" max="9220" width="11" style="152" customWidth="1"/>
    <col min="9221" max="9221" width="14.140625" style="152" customWidth="1"/>
    <col min="9222" max="9222" width="12.7109375" style="152" customWidth="1"/>
    <col min="9223" max="9223" width="10.85546875" style="152" customWidth="1"/>
    <col min="9224" max="9224" width="11.7109375" style="152" customWidth="1"/>
    <col min="9225" max="9225" width="13.85546875" style="152" customWidth="1"/>
    <col min="9226" max="9226" width="12.140625" style="152" customWidth="1"/>
    <col min="9227" max="9472" width="9.140625" style="152"/>
    <col min="9473" max="9473" width="12.85546875" style="152" customWidth="1"/>
    <col min="9474" max="9474" width="14.5703125" style="152" customWidth="1"/>
    <col min="9475" max="9475" width="11.140625" style="152" customWidth="1"/>
    <col min="9476" max="9476" width="11" style="152" customWidth="1"/>
    <col min="9477" max="9477" width="14.140625" style="152" customWidth="1"/>
    <col min="9478" max="9478" width="12.7109375" style="152" customWidth="1"/>
    <col min="9479" max="9479" width="10.85546875" style="152" customWidth="1"/>
    <col min="9480" max="9480" width="11.7109375" style="152" customWidth="1"/>
    <col min="9481" max="9481" width="13.85546875" style="152" customWidth="1"/>
    <col min="9482" max="9482" width="12.140625" style="152" customWidth="1"/>
    <col min="9483" max="9728" width="9.140625" style="152"/>
    <col min="9729" max="9729" width="12.85546875" style="152" customWidth="1"/>
    <col min="9730" max="9730" width="14.5703125" style="152" customWidth="1"/>
    <col min="9731" max="9731" width="11.140625" style="152" customWidth="1"/>
    <col min="9732" max="9732" width="11" style="152" customWidth="1"/>
    <col min="9733" max="9733" width="14.140625" style="152" customWidth="1"/>
    <col min="9734" max="9734" width="12.7109375" style="152" customWidth="1"/>
    <col min="9735" max="9735" width="10.85546875" style="152" customWidth="1"/>
    <col min="9736" max="9736" width="11.7109375" style="152" customWidth="1"/>
    <col min="9737" max="9737" width="13.85546875" style="152" customWidth="1"/>
    <col min="9738" max="9738" width="12.140625" style="152" customWidth="1"/>
    <col min="9739" max="9984" width="9.140625" style="152"/>
    <col min="9985" max="9985" width="12.85546875" style="152" customWidth="1"/>
    <col min="9986" max="9986" width="14.5703125" style="152" customWidth="1"/>
    <col min="9987" max="9987" width="11.140625" style="152" customWidth="1"/>
    <col min="9988" max="9988" width="11" style="152" customWidth="1"/>
    <col min="9989" max="9989" width="14.140625" style="152" customWidth="1"/>
    <col min="9990" max="9990" width="12.7109375" style="152" customWidth="1"/>
    <col min="9991" max="9991" width="10.85546875" style="152" customWidth="1"/>
    <col min="9992" max="9992" width="11.7109375" style="152" customWidth="1"/>
    <col min="9993" max="9993" width="13.85546875" style="152" customWidth="1"/>
    <col min="9994" max="9994" width="12.140625" style="152" customWidth="1"/>
    <col min="9995" max="10240" width="9.140625" style="152"/>
    <col min="10241" max="10241" width="12.85546875" style="152" customWidth="1"/>
    <col min="10242" max="10242" width="14.5703125" style="152" customWidth="1"/>
    <col min="10243" max="10243" width="11.140625" style="152" customWidth="1"/>
    <col min="10244" max="10244" width="11" style="152" customWidth="1"/>
    <col min="10245" max="10245" width="14.140625" style="152" customWidth="1"/>
    <col min="10246" max="10246" width="12.7109375" style="152" customWidth="1"/>
    <col min="10247" max="10247" width="10.85546875" style="152" customWidth="1"/>
    <col min="10248" max="10248" width="11.7109375" style="152" customWidth="1"/>
    <col min="10249" max="10249" width="13.85546875" style="152" customWidth="1"/>
    <col min="10250" max="10250" width="12.140625" style="152" customWidth="1"/>
    <col min="10251" max="10496" width="9.140625" style="152"/>
    <col min="10497" max="10497" width="12.85546875" style="152" customWidth="1"/>
    <col min="10498" max="10498" width="14.5703125" style="152" customWidth="1"/>
    <col min="10499" max="10499" width="11.140625" style="152" customWidth="1"/>
    <col min="10500" max="10500" width="11" style="152" customWidth="1"/>
    <col min="10501" max="10501" width="14.140625" style="152" customWidth="1"/>
    <col min="10502" max="10502" width="12.7109375" style="152" customWidth="1"/>
    <col min="10503" max="10503" width="10.85546875" style="152" customWidth="1"/>
    <col min="10504" max="10504" width="11.7109375" style="152" customWidth="1"/>
    <col min="10505" max="10505" width="13.85546875" style="152" customWidth="1"/>
    <col min="10506" max="10506" width="12.140625" style="152" customWidth="1"/>
    <col min="10507" max="10752" width="9.140625" style="152"/>
    <col min="10753" max="10753" width="12.85546875" style="152" customWidth="1"/>
    <col min="10754" max="10754" width="14.5703125" style="152" customWidth="1"/>
    <col min="10755" max="10755" width="11.140625" style="152" customWidth="1"/>
    <col min="10756" max="10756" width="11" style="152" customWidth="1"/>
    <col min="10757" max="10757" width="14.140625" style="152" customWidth="1"/>
    <col min="10758" max="10758" width="12.7109375" style="152" customWidth="1"/>
    <col min="10759" max="10759" width="10.85546875" style="152" customWidth="1"/>
    <col min="10760" max="10760" width="11.7109375" style="152" customWidth="1"/>
    <col min="10761" max="10761" width="13.85546875" style="152" customWidth="1"/>
    <col min="10762" max="10762" width="12.140625" style="152" customWidth="1"/>
    <col min="10763" max="11008" width="9.140625" style="152"/>
    <col min="11009" max="11009" width="12.85546875" style="152" customWidth="1"/>
    <col min="11010" max="11010" width="14.5703125" style="152" customWidth="1"/>
    <col min="11011" max="11011" width="11.140625" style="152" customWidth="1"/>
    <col min="11012" max="11012" width="11" style="152" customWidth="1"/>
    <col min="11013" max="11013" width="14.140625" style="152" customWidth="1"/>
    <col min="11014" max="11014" width="12.7109375" style="152" customWidth="1"/>
    <col min="11015" max="11015" width="10.85546875" style="152" customWidth="1"/>
    <col min="11016" max="11016" width="11.7109375" style="152" customWidth="1"/>
    <col min="11017" max="11017" width="13.85546875" style="152" customWidth="1"/>
    <col min="11018" max="11018" width="12.140625" style="152" customWidth="1"/>
    <col min="11019" max="11264" width="9.140625" style="152"/>
    <col min="11265" max="11265" width="12.85546875" style="152" customWidth="1"/>
    <col min="11266" max="11266" width="14.5703125" style="152" customWidth="1"/>
    <col min="11267" max="11267" width="11.140625" style="152" customWidth="1"/>
    <col min="11268" max="11268" width="11" style="152" customWidth="1"/>
    <col min="11269" max="11269" width="14.140625" style="152" customWidth="1"/>
    <col min="11270" max="11270" width="12.7109375" style="152" customWidth="1"/>
    <col min="11271" max="11271" width="10.85546875" style="152" customWidth="1"/>
    <col min="11272" max="11272" width="11.7109375" style="152" customWidth="1"/>
    <col min="11273" max="11273" width="13.85546875" style="152" customWidth="1"/>
    <col min="11274" max="11274" width="12.140625" style="152" customWidth="1"/>
    <col min="11275" max="11520" width="9.140625" style="152"/>
    <col min="11521" max="11521" width="12.85546875" style="152" customWidth="1"/>
    <col min="11522" max="11522" width="14.5703125" style="152" customWidth="1"/>
    <col min="11523" max="11523" width="11.140625" style="152" customWidth="1"/>
    <col min="11524" max="11524" width="11" style="152" customWidth="1"/>
    <col min="11525" max="11525" width="14.140625" style="152" customWidth="1"/>
    <col min="11526" max="11526" width="12.7109375" style="152" customWidth="1"/>
    <col min="11527" max="11527" width="10.85546875" style="152" customWidth="1"/>
    <col min="11528" max="11528" width="11.7109375" style="152" customWidth="1"/>
    <col min="11529" max="11529" width="13.85546875" style="152" customWidth="1"/>
    <col min="11530" max="11530" width="12.140625" style="152" customWidth="1"/>
    <col min="11531" max="11776" width="9.140625" style="152"/>
    <col min="11777" max="11777" width="12.85546875" style="152" customWidth="1"/>
    <col min="11778" max="11778" width="14.5703125" style="152" customWidth="1"/>
    <col min="11779" max="11779" width="11.140625" style="152" customWidth="1"/>
    <col min="11780" max="11780" width="11" style="152" customWidth="1"/>
    <col min="11781" max="11781" width="14.140625" style="152" customWidth="1"/>
    <col min="11782" max="11782" width="12.7109375" style="152" customWidth="1"/>
    <col min="11783" max="11783" width="10.85546875" style="152" customWidth="1"/>
    <col min="11784" max="11784" width="11.7109375" style="152" customWidth="1"/>
    <col min="11785" max="11785" width="13.85546875" style="152" customWidth="1"/>
    <col min="11786" max="11786" width="12.140625" style="152" customWidth="1"/>
    <col min="11787" max="12032" width="9.140625" style="152"/>
    <col min="12033" max="12033" width="12.85546875" style="152" customWidth="1"/>
    <col min="12034" max="12034" width="14.5703125" style="152" customWidth="1"/>
    <col min="12035" max="12035" width="11.140625" style="152" customWidth="1"/>
    <col min="12036" max="12036" width="11" style="152" customWidth="1"/>
    <col min="12037" max="12037" width="14.140625" style="152" customWidth="1"/>
    <col min="12038" max="12038" width="12.7109375" style="152" customWidth="1"/>
    <col min="12039" max="12039" width="10.85546875" style="152" customWidth="1"/>
    <col min="12040" max="12040" width="11.7109375" style="152" customWidth="1"/>
    <col min="12041" max="12041" width="13.85546875" style="152" customWidth="1"/>
    <col min="12042" max="12042" width="12.140625" style="152" customWidth="1"/>
    <col min="12043" max="12288" width="9.140625" style="152"/>
    <col min="12289" max="12289" width="12.85546875" style="152" customWidth="1"/>
    <col min="12290" max="12290" width="14.5703125" style="152" customWidth="1"/>
    <col min="12291" max="12291" width="11.140625" style="152" customWidth="1"/>
    <col min="12292" max="12292" width="11" style="152" customWidth="1"/>
    <col min="12293" max="12293" width="14.140625" style="152" customWidth="1"/>
    <col min="12294" max="12294" width="12.7109375" style="152" customWidth="1"/>
    <col min="12295" max="12295" width="10.85546875" style="152" customWidth="1"/>
    <col min="12296" max="12296" width="11.7109375" style="152" customWidth="1"/>
    <col min="12297" max="12297" width="13.85546875" style="152" customWidth="1"/>
    <col min="12298" max="12298" width="12.140625" style="152" customWidth="1"/>
    <col min="12299" max="12544" width="9.140625" style="152"/>
    <col min="12545" max="12545" width="12.85546875" style="152" customWidth="1"/>
    <col min="12546" max="12546" width="14.5703125" style="152" customWidth="1"/>
    <col min="12547" max="12547" width="11.140625" style="152" customWidth="1"/>
    <col min="12548" max="12548" width="11" style="152" customWidth="1"/>
    <col min="12549" max="12549" width="14.140625" style="152" customWidth="1"/>
    <col min="12550" max="12550" width="12.7109375" style="152" customWidth="1"/>
    <col min="12551" max="12551" width="10.85546875" style="152" customWidth="1"/>
    <col min="12552" max="12552" width="11.7109375" style="152" customWidth="1"/>
    <col min="12553" max="12553" width="13.85546875" style="152" customWidth="1"/>
    <col min="12554" max="12554" width="12.140625" style="152" customWidth="1"/>
    <col min="12555" max="12800" width="9.140625" style="152"/>
    <col min="12801" max="12801" width="12.85546875" style="152" customWidth="1"/>
    <col min="12802" max="12802" width="14.5703125" style="152" customWidth="1"/>
    <col min="12803" max="12803" width="11.140625" style="152" customWidth="1"/>
    <col min="12804" max="12804" width="11" style="152" customWidth="1"/>
    <col min="12805" max="12805" width="14.140625" style="152" customWidth="1"/>
    <col min="12806" max="12806" width="12.7109375" style="152" customWidth="1"/>
    <col min="12807" max="12807" width="10.85546875" style="152" customWidth="1"/>
    <col min="12808" max="12808" width="11.7109375" style="152" customWidth="1"/>
    <col min="12809" max="12809" width="13.85546875" style="152" customWidth="1"/>
    <col min="12810" max="12810" width="12.140625" style="152" customWidth="1"/>
    <col min="12811" max="13056" width="9.140625" style="152"/>
    <col min="13057" max="13057" width="12.85546875" style="152" customWidth="1"/>
    <col min="13058" max="13058" width="14.5703125" style="152" customWidth="1"/>
    <col min="13059" max="13059" width="11.140625" style="152" customWidth="1"/>
    <col min="13060" max="13060" width="11" style="152" customWidth="1"/>
    <col min="13061" max="13061" width="14.140625" style="152" customWidth="1"/>
    <col min="13062" max="13062" width="12.7109375" style="152" customWidth="1"/>
    <col min="13063" max="13063" width="10.85546875" style="152" customWidth="1"/>
    <col min="13064" max="13064" width="11.7109375" style="152" customWidth="1"/>
    <col min="13065" max="13065" width="13.85546875" style="152" customWidth="1"/>
    <col min="13066" max="13066" width="12.140625" style="152" customWidth="1"/>
    <col min="13067" max="13312" width="9.140625" style="152"/>
    <col min="13313" max="13313" width="12.85546875" style="152" customWidth="1"/>
    <col min="13314" max="13314" width="14.5703125" style="152" customWidth="1"/>
    <col min="13315" max="13315" width="11.140625" style="152" customWidth="1"/>
    <col min="13316" max="13316" width="11" style="152" customWidth="1"/>
    <col min="13317" max="13317" width="14.140625" style="152" customWidth="1"/>
    <col min="13318" max="13318" width="12.7109375" style="152" customWidth="1"/>
    <col min="13319" max="13319" width="10.85546875" style="152" customWidth="1"/>
    <col min="13320" max="13320" width="11.7109375" style="152" customWidth="1"/>
    <col min="13321" max="13321" width="13.85546875" style="152" customWidth="1"/>
    <col min="13322" max="13322" width="12.140625" style="152" customWidth="1"/>
    <col min="13323" max="13568" width="9.140625" style="152"/>
    <col min="13569" max="13569" width="12.85546875" style="152" customWidth="1"/>
    <col min="13570" max="13570" width="14.5703125" style="152" customWidth="1"/>
    <col min="13571" max="13571" width="11.140625" style="152" customWidth="1"/>
    <col min="13572" max="13572" width="11" style="152" customWidth="1"/>
    <col min="13573" max="13573" width="14.140625" style="152" customWidth="1"/>
    <col min="13574" max="13574" width="12.7109375" style="152" customWidth="1"/>
    <col min="13575" max="13575" width="10.85546875" style="152" customWidth="1"/>
    <col min="13576" max="13576" width="11.7109375" style="152" customWidth="1"/>
    <col min="13577" max="13577" width="13.85546875" style="152" customWidth="1"/>
    <col min="13578" max="13578" width="12.140625" style="152" customWidth="1"/>
    <col min="13579" max="13824" width="9.140625" style="152"/>
    <col min="13825" max="13825" width="12.85546875" style="152" customWidth="1"/>
    <col min="13826" max="13826" width="14.5703125" style="152" customWidth="1"/>
    <col min="13827" max="13827" width="11.140625" style="152" customWidth="1"/>
    <col min="13828" max="13828" width="11" style="152" customWidth="1"/>
    <col min="13829" max="13829" width="14.140625" style="152" customWidth="1"/>
    <col min="13830" max="13830" width="12.7109375" style="152" customWidth="1"/>
    <col min="13831" max="13831" width="10.85546875" style="152" customWidth="1"/>
    <col min="13832" max="13832" width="11.7109375" style="152" customWidth="1"/>
    <col min="13833" max="13833" width="13.85546875" style="152" customWidth="1"/>
    <col min="13834" max="13834" width="12.140625" style="152" customWidth="1"/>
    <col min="13835" max="14080" width="9.140625" style="152"/>
    <col min="14081" max="14081" width="12.85546875" style="152" customWidth="1"/>
    <col min="14082" max="14082" width="14.5703125" style="152" customWidth="1"/>
    <col min="14083" max="14083" width="11.140625" style="152" customWidth="1"/>
    <col min="14084" max="14084" width="11" style="152" customWidth="1"/>
    <col min="14085" max="14085" width="14.140625" style="152" customWidth="1"/>
    <col min="14086" max="14086" width="12.7109375" style="152" customWidth="1"/>
    <col min="14087" max="14087" width="10.85546875" style="152" customWidth="1"/>
    <col min="14088" max="14088" width="11.7109375" style="152" customWidth="1"/>
    <col min="14089" max="14089" width="13.85546875" style="152" customWidth="1"/>
    <col min="14090" max="14090" width="12.140625" style="152" customWidth="1"/>
    <col min="14091" max="14336" width="9.140625" style="152"/>
    <col min="14337" max="14337" width="12.85546875" style="152" customWidth="1"/>
    <col min="14338" max="14338" width="14.5703125" style="152" customWidth="1"/>
    <col min="14339" max="14339" width="11.140625" style="152" customWidth="1"/>
    <col min="14340" max="14340" width="11" style="152" customWidth="1"/>
    <col min="14341" max="14341" width="14.140625" style="152" customWidth="1"/>
    <col min="14342" max="14342" width="12.7109375" style="152" customWidth="1"/>
    <col min="14343" max="14343" width="10.85546875" style="152" customWidth="1"/>
    <col min="14344" max="14344" width="11.7109375" style="152" customWidth="1"/>
    <col min="14345" max="14345" width="13.85546875" style="152" customWidth="1"/>
    <col min="14346" max="14346" width="12.140625" style="152" customWidth="1"/>
    <col min="14347" max="14592" width="9.140625" style="152"/>
    <col min="14593" max="14593" width="12.85546875" style="152" customWidth="1"/>
    <col min="14594" max="14594" width="14.5703125" style="152" customWidth="1"/>
    <col min="14595" max="14595" width="11.140625" style="152" customWidth="1"/>
    <col min="14596" max="14596" width="11" style="152" customWidth="1"/>
    <col min="14597" max="14597" width="14.140625" style="152" customWidth="1"/>
    <col min="14598" max="14598" width="12.7109375" style="152" customWidth="1"/>
    <col min="14599" max="14599" width="10.85546875" style="152" customWidth="1"/>
    <col min="14600" max="14600" width="11.7109375" style="152" customWidth="1"/>
    <col min="14601" max="14601" width="13.85546875" style="152" customWidth="1"/>
    <col min="14602" max="14602" width="12.140625" style="152" customWidth="1"/>
    <col min="14603" max="14848" width="9.140625" style="152"/>
    <col min="14849" max="14849" width="12.85546875" style="152" customWidth="1"/>
    <col min="14850" max="14850" width="14.5703125" style="152" customWidth="1"/>
    <col min="14851" max="14851" width="11.140625" style="152" customWidth="1"/>
    <col min="14852" max="14852" width="11" style="152" customWidth="1"/>
    <col min="14853" max="14853" width="14.140625" style="152" customWidth="1"/>
    <col min="14854" max="14854" width="12.7109375" style="152" customWidth="1"/>
    <col min="14855" max="14855" width="10.85546875" style="152" customWidth="1"/>
    <col min="14856" max="14856" width="11.7109375" style="152" customWidth="1"/>
    <col min="14857" max="14857" width="13.85546875" style="152" customWidth="1"/>
    <col min="14858" max="14858" width="12.140625" style="152" customWidth="1"/>
    <col min="14859" max="15104" width="9.140625" style="152"/>
    <col min="15105" max="15105" width="12.85546875" style="152" customWidth="1"/>
    <col min="15106" max="15106" width="14.5703125" style="152" customWidth="1"/>
    <col min="15107" max="15107" width="11.140625" style="152" customWidth="1"/>
    <col min="15108" max="15108" width="11" style="152" customWidth="1"/>
    <col min="15109" max="15109" width="14.140625" style="152" customWidth="1"/>
    <col min="15110" max="15110" width="12.7109375" style="152" customWidth="1"/>
    <col min="15111" max="15111" width="10.85546875" style="152" customWidth="1"/>
    <col min="15112" max="15112" width="11.7109375" style="152" customWidth="1"/>
    <col min="15113" max="15113" width="13.85546875" style="152" customWidth="1"/>
    <col min="15114" max="15114" width="12.140625" style="152" customWidth="1"/>
    <col min="15115" max="15360" width="9.140625" style="152"/>
    <col min="15361" max="15361" width="12.85546875" style="152" customWidth="1"/>
    <col min="15362" max="15362" width="14.5703125" style="152" customWidth="1"/>
    <col min="15363" max="15363" width="11.140625" style="152" customWidth="1"/>
    <col min="15364" max="15364" width="11" style="152" customWidth="1"/>
    <col min="15365" max="15365" width="14.140625" style="152" customWidth="1"/>
    <col min="15366" max="15366" width="12.7109375" style="152" customWidth="1"/>
    <col min="15367" max="15367" width="10.85546875" style="152" customWidth="1"/>
    <col min="15368" max="15368" width="11.7109375" style="152" customWidth="1"/>
    <col min="15369" max="15369" width="13.85546875" style="152" customWidth="1"/>
    <col min="15370" max="15370" width="12.140625" style="152" customWidth="1"/>
    <col min="15371" max="15616" width="9.140625" style="152"/>
    <col min="15617" max="15617" width="12.85546875" style="152" customWidth="1"/>
    <col min="15618" max="15618" width="14.5703125" style="152" customWidth="1"/>
    <col min="15619" max="15619" width="11.140625" style="152" customWidth="1"/>
    <col min="15620" max="15620" width="11" style="152" customWidth="1"/>
    <col min="15621" max="15621" width="14.140625" style="152" customWidth="1"/>
    <col min="15622" max="15622" width="12.7109375" style="152" customWidth="1"/>
    <col min="15623" max="15623" width="10.85546875" style="152" customWidth="1"/>
    <col min="15624" max="15624" width="11.7109375" style="152" customWidth="1"/>
    <col min="15625" max="15625" width="13.85546875" style="152" customWidth="1"/>
    <col min="15626" max="15626" width="12.140625" style="152" customWidth="1"/>
    <col min="15627" max="15872" width="9.140625" style="152"/>
    <col min="15873" max="15873" width="12.85546875" style="152" customWidth="1"/>
    <col min="15874" max="15874" width="14.5703125" style="152" customWidth="1"/>
    <col min="15875" max="15875" width="11.140625" style="152" customWidth="1"/>
    <col min="15876" max="15876" width="11" style="152" customWidth="1"/>
    <col min="15877" max="15877" width="14.140625" style="152" customWidth="1"/>
    <col min="15878" max="15878" width="12.7109375" style="152" customWidth="1"/>
    <col min="15879" max="15879" width="10.85546875" style="152" customWidth="1"/>
    <col min="15880" max="15880" width="11.7109375" style="152" customWidth="1"/>
    <col min="15881" max="15881" width="13.85546875" style="152" customWidth="1"/>
    <col min="15882" max="15882" width="12.140625" style="152" customWidth="1"/>
    <col min="15883" max="16128" width="9.140625" style="152"/>
    <col min="16129" max="16129" width="12.85546875" style="152" customWidth="1"/>
    <col min="16130" max="16130" width="14.5703125" style="152" customWidth="1"/>
    <col min="16131" max="16131" width="11.140625" style="152" customWidth="1"/>
    <col min="16132" max="16132" width="11" style="152" customWidth="1"/>
    <col min="16133" max="16133" width="14.140625" style="152" customWidth="1"/>
    <col min="16134" max="16134" width="12.7109375" style="152" customWidth="1"/>
    <col min="16135" max="16135" width="10.85546875" style="152" customWidth="1"/>
    <col min="16136" max="16136" width="11.7109375" style="152" customWidth="1"/>
    <col min="16137" max="16137" width="13.85546875" style="152" customWidth="1"/>
    <col min="16138" max="16138" width="12.140625" style="152" customWidth="1"/>
    <col min="16139" max="16384" width="9.140625" style="152"/>
  </cols>
  <sheetData>
    <row r="1" spans="1:13" s="3517" customFormat="1" ht="15.75" thickBot="1">
      <c r="A1" s="5040" t="s">
        <v>0</v>
      </c>
      <c r="J1" s="474" t="s">
        <v>1</v>
      </c>
    </row>
    <row r="2" spans="1:13" ht="23.25" customHeight="1" thickTop="1">
      <c r="A2" s="6250" t="s">
        <v>4612</v>
      </c>
      <c r="B2" s="6251"/>
      <c r="C2" s="6251"/>
      <c r="D2" s="6251"/>
      <c r="E2" s="6251"/>
      <c r="F2" s="6251"/>
      <c r="G2" s="6251"/>
      <c r="H2" s="6251"/>
      <c r="I2" s="6251"/>
      <c r="J2" s="6252"/>
    </row>
    <row r="3" spans="1:13" ht="25.5" customHeight="1">
      <c r="A3" s="6739" t="s">
        <v>4408</v>
      </c>
      <c r="B3" s="6740"/>
      <c r="C3" s="6740"/>
      <c r="D3" s="6740"/>
      <c r="E3" s="6740"/>
      <c r="F3" s="6740"/>
      <c r="G3" s="6740"/>
      <c r="H3" s="6740"/>
      <c r="I3" s="6740"/>
      <c r="J3" s="6741"/>
    </row>
    <row r="4" spans="1:13" ht="16.5" customHeight="1" thickBot="1">
      <c r="A4" s="6750"/>
      <c r="B4" s="6725"/>
      <c r="C4" s="6725"/>
      <c r="D4" s="6725"/>
      <c r="E4" s="6725"/>
      <c r="F4" s="6725"/>
      <c r="G4" s="6725"/>
      <c r="H4" s="6725"/>
      <c r="I4" s="6725"/>
      <c r="J4" s="6726"/>
    </row>
    <row r="5" spans="1:13" ht="57" customHeight="1" thickBot="1">
      <c r="A5" s="5079" t="s">
        <v>7</v>
      </c>
      <c r="B5" s="5879" t="s">
        <v>4436</v>
      </c>
      <c r="C5" s="5880" t="s">
        <v>4437</v>
      </c>
      <c r="D5" s="5880" t="s">
        <v>4438</v>
      </c>
      <c r="E5" s="5880" t="s">
        <v>4439</v>
      </c>
      <c r="F5" s="5880" t="s">
        <v>4440</v>
      </c>
      <c r="G5" s="5880" t="s">
        <v>4441</v>
      </c>
      <c r="H5" s="5880" t="s">
        <v>4442</v>
      </c>
      <c r="I5" s="5880" t="s">
        <v>78</v>
      </c>
      <c r="J5" s="5080" t="s">
        <v>5425</v>
      </c>
    </row>
    <row r="6" spans="1:13" ht="20.100000000000001" customHeight="1">
      <c r="A6" s="1066">
        <v>1997</v>
      </c>
      <c r="B6" s="5042">
        <v>21254</v>
      </c>
      <c r="C6" s="1184">
        <v>2166</v>
      </c>
      <c r="D6" s="1184">
        <v>7307</v>
      </c>
      <c r="E6" s="1184">
        <v>3</v>
      </c>
      <c r="F6" s="1184">
        <v>70275</v>
      </c>
      <c r="G6" s="1184">
        <v>3727</v>
      </c>
      <c r="H6" s="1184">
        <v>28</v>
      </c>
      <c r="I6" s="920">
        <f t="shared" ref="I6:I17" si="0">SUM(B6:H6)</f>
        <v>104760</v>
      </c>
      <c r="J6" s="4433" t="s">
        <v>9</v>
      </c>
    </row>
    <row r="7" spans="1:13" ht="20.100000000000001" customHeight="1">
      <c r="A7" s="1073">
        <v>1998</v>
      </c>
      <c r="B7" s="889">
        <v>43276</v>
      </c>
      <c r="C7" s="808">
        <v>4277</v>
      </c>
      <c r="D7" s="808">
        <v>11108</v>
      </c>
      <c r="E7" s="808">
        <v>0</v>
      </c>
      <c r="F7" s="808">
        <v>127828</v>
      </c>
      <c r="G7" s="808">
        <v>13190</v>
      </c>
      <c r="H7" s="808">
        <v>59</v>
      </c>
      <c r="I7" s="930">
        <f t="shared" si="0"/>
        <v>199738</v>
      </c>
      <c r="J7" s="5081">
        <f>I7/I6*100</f>
        <v>190.66246659030165</v>
      </c>
    </row>
    <row r="8" spans="1:13" ht="20.100000000000001" customHeight="1">
      <c r="A8" s="1073">
        <v>1999</v>
      </c>
      <c r="B8" s="889">
        <v>99311</v>
      </c>
      <c r="C8" s="808">
        <v>5759</v>
      </c>
      <c r="D8" s="808">
        <v>19283</v>
      </c>
      <c r="E8" s="808">
        <v>8</v>
      </c>
      <c r="F8" s="808">
        <v>251544</v>
      </c>
      <c r="G8" s="808">
        <v>21058</v>
      </c>
      <c r="H8" s="808">
        <v>66</v>
      </c>
      <c r="I8" s="930">
        <f t="shared" si="0"/>
        <v>397029</v>
      </c>
      <c r="J8" s="5081">
        <f t="shared" ref="J8:J22" si="1">I8/I7*100</f>
        <v>198.77489511259751</v>
      </c>
    </row>
    <row r="9" spans="1:13" ht="20.100000000000001" customHeight="1">
      <c r="A9" s="1073">
        <v>2000</v>
      </c>
      <c r="B9" s="889">
        <v>136873</v>
      </c>
      <c r="C9" s="808">
        <v>5094</v>
      </c>
      <c r="D9" s="808">
        <v>32413</v>
      </c>
      <c r="E9" s="808">
        <v>39</v>
      </c>
      <c r="F9" s="808">
        <v>320098</v>
      </c>
      <c r="G9" s="808">
        <v>26373</v>
      </c>
      <c r="H9" s="808">
        <v>41</v>
      </c>
      <c r="I9" s="930">
        <f t="shared" si="0"/>
        <v>520931</v>
      </c>
      <c r="J9" s="5081">
        <f t="shared" si="1"/>
        <v>131.20729216253724</v>
      </c>
      <c r="M9" s="1386"/>
    </row>
    <row r="10" spans="1:13" ht="20.100000000000001" customHeight="1">
      <c r="A10" s="1073">
        <v>2001</v>
      </c>
      <c r="B10" s="889">
        <v>187610</v>
      </c>
      <c r="C10" s="808">
        <v>9317</v>
      </c>
      <c r="D10" s="808">
        <v>93708</v>
      </c>
      <c r="E10" s="808">
        <v>111</v>
      </c>
      <c r="F10" s="808">
        <v>722305</v>
      </c>
      <c r="G10" s="808">
        <v>39396</v>
      </c>
      <c r="H10" s="808">
        <v>20</v>
      </c>
      <c r="I10" s="930">
        <f t="shared" si="0"/>
        <v>1052467</v>
      </c>
      <c r="J10" s="5081">
        <f t="shared" si="1"/>
        <v>202.03577825086239</v>
      </c>
    </row>
    <row r="11" spans="1:13" ht="20.100000000000001" customHeight="1">
      <c r="A11" s="1073">
        <v>2002</v>
      </c>
      <c r="B11" s="889">
        <v>226545</v>
      </c>
      <c r="C11" s="808">
        <v>12534</v>
      </c>
      <c r="D11" s="808">
        <v>118431</v>
      </c>
      <c r="E11" s="808">
        <v>2936</v>
      </c>
      <c r="F11" s="808">
        <v>860693</v>
      </c>
      <c r="G11" s="808">
        <v>69260</v>
      </c>
      <c r="H11" s="808">
        <v>0</v>
      </c>
      <c r="I11" s="930">
        <f t="shared" si="0"/>
        <v>1290399</v>
      </c>
      <c r="J11" s="5081">
        <f t="shared" si="1"/>
        <v>122.60707461611624</v>
      </c>
    </row>
    <row r="12" spans="1:13" ht="20.100000000000001" customHeight="1">
      <c r="A12" s="1073">
        <v>2003</v>
      </c>
      <c r="B12" s="889">
        <v>342702</v>
      </c>
      <c r="C12" s="808">
        <v>29968</v>
      </c>
      <c r="D12" s="808">
        <v>145231</v>
      </c>
      <c r="E12" s="808">
        <v>854</v>
      </c>
      <c r="F12" s="808">
        <v>866445</v>
      </c>
      <c r="G12" s="808">
        <v>43277</v>
      </c>
      <c r="H12" s="808">
        <v>0</v>
      </c>
      <c r="I12" s="930">
        <f t="shared" si="0"/>
        <v>1428477</v>
      </c>
      <c r="J12" s="5081">
        <f t="shared" si="1"/>
        <v>110.70041126814264</v>
      </c>
    </row>
    <row r="13" spans="1:13" ht="20.100000000000001" customHeight="1">
      <c r="A13" s="1073">
        <v>2004</v>
      </c>
      <c r="B13" s="889">
        <v>556374</v>
      </c>
      <c r="C13" s="808">
        <v>33923</v>
      </c>
      <c r="D13" s="808">
        <v>190232</v>
      </c>
      <c r="E13" s="808">
        <v>562</v>
      </c>
      <c r="F13" s="808">
        <v>1020807</v>
      </c>
      <c r="G13" s="808">
        <v>74611</v>
      </c>
      <c r="H13" s="808">
        <v>0</v>
      </c>
      <c r="I13" s="930">
        <f t="shared" si="0"/>
        <v>1876509</v>
      </c>
      <c r="J13" s="5081">
        <f t="shared" si="1"/>
        <v>131.36431318110127</v>
      </c>
    </row>
    <row r="14" spans="1:13" ht="20.100000000000001" customHeight="1">
      <c r="A14" s="1073">
        <v>2005</v>
      </c>
      <c r="B14" s="889">
        <v>767857</v>
      </c>
      <c r="C14" s="808">
        <v>29864</v>
      </c>
      <c r="D14" s="808">
        <v>214860</v>
      </c>
      <c r="E14" s="808">
        <v>1423</v>
      </c>
      <c r="F14" s="808">
        <v>1057021</v>
      </c>
      <c r="G14" s="808">
        <v>57142</v>
      </c>
      <c r="H14" s="808">
        <v>0</v>
      </c>
      <c r="I14" s="930">
        <f t="shared" si="0"/>
        <v>2128167</v>
      </c>
      <c r="J14" s="5081">
        <f t="shared" si="1"/>
        <v>113.41096685387599</v>
      </c>
    </row>
    <row r="15" spans="1:13" ht="20.100000000000001" customHeight="1">
      <c r="A15" s="1073">
        <v>2006</v>
      </c>
      <c r="B15" s="889">
        <v>900588</v>
      </c>
      <c r="C15" s="808">
        <v>65590</v>
      </c>
      <c r="D15" s="808">
        <v>203062</v>
      </c>
      <c r="E15" s="808">
        <v>536</v>
      </c>
      <c r="F15" s="808">
        <v>1347666</v>
      </c>
      <c r="G15" s="808">
        <v>68192</v>
      </c>
      <c r="H15" s="808">
        <v>86</v>
      </c>
      <c r="I15" s="930">
        <f t="shared" si="0"/>
        <v>2585720</v>
      </c>
      <c r="J15" s="5081">
        <f t="shared" si="1"/>
        <v>121.49986349755446</v>
      </c>
    </row>
    <row r="16" spans="1:13" ht="20.100000000000001" customHeight="1">
      <c r="A16" s="1073">
        <v>2007</v>
      </c>
      <c r="B16" s="5082">
        <v>1039835.5682</v>
      </c>
      <c r="C16" s="5083">
        <v>133769.28969999999</v>
      </c>
      <c r="D16" s="5083">
        <v>291238.39659999998</v>
      </c>
      <c r="E16" s="5083">
        <v>2776</v>
      </c>
      <c r="F16" s="5083">
        <v>1349243.5523000001</v>
      </c>
      <c r="G16" s="5083">
        <v>78867.226899999994</v>
      </c>
      <c r="H16" s="5083">
        <v>55</v>
      </c>
      <c r="I16" s="930">
        <f t="shared" si="0"/>
        <v>2895785.0337</v>
      </c>
      <c r="J16" s="5081">
        <f t="shared" si="1"/>
        <v>111.99143889129526</v>
      </c>
    </row>
    <row r="17" spans="1:12" ht="20.100000000000001" customHeight="1">
      <c r="A17" s="1073">
        <v>2008</v>
      </c>
      <c r="B17" s="5084">
        <v>1564549</v>
      </c>
      <c r="C17" s="5085">
        <v>98742</v>
      </c>
      <c r="D17" s="5085">
        <v>395503</v>
      </c>
      <c r="E17" s="5085">
        <v>2019</v>
      </c>
      <c r="F17" s="5085">
        <v>1595583.1971</v>
      </c>
      <c r="G17" s="5085">
        <v>37520.658199999998</v>
      </c>
      <c r="H17" s="5085">
        <v>178</v>
      </c>
      <c r="I17" s="930">
        <f t="shared" si="0"/>
        <v>3694094.8552999999</v>
      </c>
      <c r="J17" s="5081">
        <f t="shared" si="1"/>
        <v>127.56799321460628</v>
      </c>
    </row>
    <row r="18" spans="1:12" ht="20.100000000000001" customHeight="1">
      <c r="A18" s="1073">
        <v>2009</v>
      </c>
      <c r="B18" s="5084">
        <v>1800261</v>
      </c>
      <c r="C18" s="5085">
        <v>120810</v>
      </c>
      <c r="D18" s="5085">
        <v>645798</v>
      </c>
      <c r="E18" s="5085">
        <v>10</v>
      </c>
      <c r="F18" s="5085">
        <v>1819972</v>
      </c>
      <c r="G18" s="5085">
        <v>68331</v>
      </c>
      <c r="H18" s="5085">
        <v>4006</v>
      </c>
      <c r="I18" s="5086">
        <v>4459188</v>
      </c>
      <c r="J18" s="5081">
        <f t="shared" si="1"/>
        <v>120.71124794216649</v>
      </c>
    </row>
    <row r="19" spans="1:12" ht="20.100000000000001" customHeight="1">
      <c r="A19" s="1073">
        <v>2010</v>
      </c>
      <c r="B19" s="5057">
        <v>2241453</v>
      </c>
      <c r="C19" s="5058">
        <v>227689</v>
      </c>
      <c r="D19" s="5058">
        <v>760406</v>
      </c>
      <c r="E19" s="5058">
        <v>300</v>
      </c>
      <c r="F19" s="5058">
        <v>2057451</v>
      </c>
      <c r="G19" s="5058">
        <v>73282</v>
      </c>
      <c r="H19" s="5058">
        <v>12043</v>
      </c>
      <c r="I19" s="5087">
        <v>5372624</v>
      </c>
      <c r="J19" s="5081">
        <f t="shared" si="1"/>
        <v>120.48435724172204</v>
      </c>
    </row>
    <row r="20" spans="1:12" ht="20.100000000000001" customHeight="1">
      <c r="A20" s="1073">
        <v>2011</v>
      </c>
      <c r="B20" s="5061">
        <v>2375565</v>
      </c>
      <c r="C20" s="5062">
        <v>248623</v>
      </c>
      <c r="D20" s="5062">
        <v>942874</v>
      </c>
      <c r="E20" s="5062" t="s">
        <v>4443</v>
      </c>
      <c r="F20" s="5062">
        <v>2501914</v>
      </c>
      <c r="G20" s="5062">
        <v>100192</v>
      </c>
      <c r="H20" s="5062">
        <v>117816</v>
      </c>
      <c r="I20" s="5088">
        <v>6287798</v>
      </c>
      <c r="J20" s="5081">
        <f t="shared" si="1"/>
        <v>117.03402285363727</v>
      </c>
    </row>
    <row r="21" spans="1:12" ht="20.100000000000001" customHeight="1">
      <c r="A21" s="1073">
        <v>2012</v>
      </c>
      <c r="B21" s="5066">
        <v>2400121</v>
      </c>
      <c r="C21" s="5067">
        <v>236523</v>
      </c>
      <c r="D21" s="5067">
        <v>931807</v>
      </c>
      <c r="E21" s="5067" t="s">
        <v>4444</v>
      </c>
      <c r="F21" s="5067">
        <v>2856715</v>
      </c>
      <c r="G21" s="5067">
        <v>95709</v>
      </c>
      <c r="H21" s="5067">
        <v>161844</v>
      </c>
      <c r="I21" s="5089">
        <v>6683483</v>
      </c>
      <c r="J21" s="5081">
        <f t="shared" si="1"/>
        <v>106.29290253917189</v>
      </c>
    </row>
    <row r="22" spans="1:12" ht="20.100000000000001" customHeight="1" thickBot="1">
      <c r="A22" s="1087">
        <v>2013</v>
      </c>
      <c r="B22" s="5069" t="s">
        <v>4445</v>
      </c>
      <c r="C22" s="5070">
        <v>355783</v>
      </c>
      <c r="D22" s="5070">
        <v>1186461</v>
      </c>
      <c r="E22" s="5070" t="s">
        <v>4446</v>
      </c>
      <c r="F22" s="5070">
        <v>3785569</v>
      </c>
      <c r="G22" s="5070" t="s">
        <v>4447</v>
      </c>
      <c r="H22" s="5070">
        <v>212662</v>
      </c>
      <c r="I22" s="5090">
        <v>8502523</v>
      </c>
      <c r="J22" s="5091">
        <f t="shared" si="1"/>
        <v>127.21694661301599</v>
      </c>
    </row>
    <row r="23" spans="1:12" ht="12" customHeight="1" thickTop="1">
      <c r="A23" s="4475"/>
      <c r="B23" s="5092"/>
      <c r="C23" s="5092"/>
      <c r="D23" s="5092"/>
      <c r="E23" s="5092"/>
      <c r="F23" s="5092"/>
      <c r="G23" s="5092"/>
      <c r="H23" s="5092"/>
      <c r="I23" s="5093"/>
      <c r="J23" s="5094"/>
    </row>
    <row r="24" spans="1:12">
      <c r="A24" s="6249" t="s">
        <v>4433</v>
      </c>
      <c r="B24" s="6249"/>
      <c r="C24" s="6249"/>
      <c r="D24" s="6249"/>
      <c r="E24" s="6249"/>
      <c r="F24" s="6249"/>
      <c r="G24" s="6249"/>
      <c r="H24" s="6249"/>
      <c r="I24" s="6249"/>
      <c r="J24" s="6249"/>
      <c r="K24" s="450"/>
      <c r="L24" s="450"/>
    </row>
    <row r="25" spans="1:12">
      <c r="A25" s="6249" t="s">
        <v>4421</v>
      </c>
      <c r="B25" s="6249"/>
      <c r="C25" s="6249"/>
      <c r="D25" s="6249"/>
      <c r="E25" s="6249"/>
      <c r="F25" s="6249"/>
      <c r="G25" s="6249"/>
      <c r="H25" s="6249"/>
      <c r="I25" s="6249"/>
      <c r="J25" s="6249"/>
      <c r="K25" s="450"/>
      <c r="L25" s="4465"/>
    </row>
    <row r="26" spans="1:12">
      <c r="A26" s="6249" t="s">
        <v>4434</v>
      </c>
      <c r="B26" s="6249"/>
      <c r="C26" s="6249"/>
      <c r="D26" s="6249"/>
      <c r="E26" s="6249"/>
      <c r="F26" s="6249"/>
      <c r="G26" s="6249"/>
      <c r="H26" s="6249"/>
      <c r="I26" s="6249"/>
      <c r="J26" s="6249"/>
      <c r="K26" s="450"/>
      <c r="L26" s="450"/>
    </row>
    <row r="27" spans="1:12">
      <c r="A27" s="6249" t="s">
        <v>4435</v>
      </c>
      <c r="B27" s="6249"/>
      <c r="C27" s="6249"/>
      <c r="D27" s="6249"/>
      <c r="E27" s="6249"/>
      <c r="F27" s="6249"/>
      <c r="G27" s="6249"/>
      <c r="H27" s="6249"/>
      <c r="I27" s="6249"/>
      <c r="J27" s="6249"/>
      <c r="K27" s="450"/>
      <c r="L27" s="4465"/>
    </row>
    <row r="30" spans="1:12" ht="15.75" customHeight="1">
      <c r="E30" s="5033" t="s">
        <v>3</v>
      </c>
    </row>
  </sheetData>
  <mergeCells count="6">
    <mergeCell ref="A27:J27"/>
    <mergeCell ref="A2:J2"/>
    <mergeCell ref="A3:J4"/>
    <mergeCell ref="A24:J24"/>
    <mergeCell ref="A25:J25"/>
    <mergeCell ref="A26:J26"/>
  </mergeCells>
  <hyperlinks>
    <hyperlink ref="A1" r:id="rId1"/>
  </hyperlinks>
  <pageMargins left="0.70866141732283472" right="0.70866141732283472" top="0.55118110236220474" bottom="0.74803149606299213" header="0.31496062992125984" footer="0.31496062992125984"/>
  <pageSetup paperSize="9" scale="93" fitToHeight="0" orientation="landscape" r:id="rId2"/>
  <headerFooter>
    <oddFooter>&amp;R293</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27"/>
  <sheetViews>
    <sheetView view="pageBreakPreview" zoomScale="60" zoomScaleNormal="100" workbookViewId="0">
      <selection activeCell="O19" sqref="O19"/>
    </sheetView>
  </sheetViews>
  <sheetFormatPr defaultRowHeight="12.75"/>
  <cols>
    <col min="2" max="13" width="6.7109375" customWidth="1"/>
  </cols>
  <sheetData>
    <row r="3" spans="2:13" ht="15.75">
      <c r="D3" s="5683"/>
      <c r="E3" s="6066" t="s">
        <v>5338</v>
      </c>
      <c r="F3" s="6066"/>
      <c r="G3" s="6066"/>
      <c r="H3" s="6066"/>
      <c r="I3" s="6066"/>
      <c r="J3" s="6066"/>
    </row>
    <row r="5" spans="2:13" ht="18" customHeight="1">
      <c r="B5" s="6067" t="s">
        <v>5463</v>
      </c>
      <c r="C5" s="6068"/>
      <c r="D5" s="6068"/>
      <c r="E5" s="6068"/>
      <c r="F5" s="6068"/>
      <c r="G5" s="6068"/>
      <c r="H5" s="6068"/>
      <c r="I5" s="6068"/>
      <c r="J5" s="6068"/>
      <c r="K5" s="6068"/>
      <c r="L5" s="6068"/>
      <c r="M5" s="6068"/>
    </row>
    <row r="6" spans="2:13" ht="24.95" customHeight="1">
      <c r="B6" s="6068"/>
      <c r="C6" s="6068"/>
      <c r="D6" s="6068"/>
      <c r="E6" s="6068"/>
      <c r="F6" s="6068"/>
      <c r="G6" s="6068"/>
      <c r="H6" s="6068"/>
      <c r="I6" s="6068"/>
      <c r="J6" s="6068"/>
      <c r="K6" s="6068"/>
      <c r="L6" s="6068"/>
      <c r="M6" s="6068"/>
    </row>
    <row r="7" spans="2:13" ht="24.95" customHeight="1">
      <c r="B7" s="6068"/>
      <c r="C7" s="6068"/>
      <c r="D7" s="6068"/>
      <c r="E7" s="6068"/>
      <c r="F7" s="6068"/>
      <c r="G7" s="6068"/>
      <c r="H7" s="6068"/>
      <c r="I7" s="6068"/>
      <c r="J7" s="6068"/>
      <c r="K7" s="6068"/>
      <c r="L7" s="6068"/>
      <c r="M7" s="6068"/>
    </row>
    <row r="8" spans="2:13" ht="24.95" customHeight="1">
      <c r="B8" s="6068"/>
      <c r="C8" s="6068"/>
      <c r="D8" s="6068"/>
      <c r="E8" s="6068"/>
      <c r="F8" s="6068"/>
      <c r="G8" s="6068"/>
      <c r="H8" s="6068"/>
      <c r="I8" s="6068"/>
      <c r="J8" s="6068"/>
      <c r="K8" s="6068"/>
      <c r="L8" s="6068"/>
      <c r="M8" s="6068"/>
    </row>
    <row r="9" spans="2:13" ht="24.95" customHeight="1">
      <c r="B9" s="6068"/>
      <c r="C9" s="6068"/>
      <c r="D9" s="6068"/>
      <c r="E9" s="6068"/>
      <c r="F9" s="6068"/>
      <c r="G9" s="6068"/>
      <c r="H9" s="6068"/>
      <c r="I9" s="6068"/>
      <c r="J9" s="6068"/>
      <c r="K9" s="6068"/>
      <c r="L9" s="6068"/>
      <c r="M9" s="6068"/>
    </row>
    <row r="10" spans="2:13" ht="24.95" customHeight="1">
      <c r="B10" s="6068"/>
      <c r="C10" s="6068"/>
      <c r="D10" s="6068"/>
      <c r="E10" s="6068"/>
      <c r="F10" s="6068"/>
      <c r="G10" s="6068"/>
      <c r="H10" s="6068"/>
      <c r="I10" s="6068"/>
      <c r="J10" s="6068"/>
      <c r="K10" s="6068"/>
      <c r="L10" s="6068"/>
      <c r="M10" s="6068"/>
    </row>
    <row r="11" spans="2:13" ht="24.95" customHeight="1">
      <c r="B11" s="6068"/>
      <c r="C11" s="6068"/>
      <c r="D11" s="6068"/>
      <c r="E11" s="6068"/>
      <c r="F11" s="6068"/>
      <c r="G11" s="6068"/>
      <c r="H11" s="6068"/>
      <c r="I11" s="6068"/>
      <c r="J11" s="6068"/>
      <c r="K11" s="6068"/>
      <c r="L11" s="6068"/>
      <c r="M11" s="6068"/>
    </row>
    <row r="12" spans="2:13" ht="24.95" customHeight="1">
      <c r="B12" s="6068"/>
      <c r="C12" s="6068"/>
      <c r="D12" s="6068"/>
      <c r="E12" s="6068"/>
      <c r="F12" s="6068"/>
      <c r="G12" s="6068"/>
      <c r="H12" s="6068"/>
      <c r="I12" s="6068"/>
      <c r="J12" s="6068"/>
      <c r="K12" s="6068"/>
      <c r="L12" s="6068"/>
      <c r="M12" s="6068"/>
    </row>
    <row r="13" spans="2:13" ht="24.95" customHeight="1">
      <c r="B13" s="6068"/>
      <c r="C13" s="6068"/>
      <c r="D13" s="6068"/>
      <c r="E13" s="6068"/>
      <c r="F13" s="6068"/>
      <c r="G13" s="6068"/>
      <c r="H13" s="6068"/>
      <c r="I13" s="6068"/>
      <c r="J13" s="6068"/>
      <c r="K13" s="6068"/>
      <c r="L13" s="6068"/>
      <c r="M13" s="6068"/>
    </row>
    <row r="14" spans="2:13" ht="24.95" customHeight="1">
      <c r="B14" s="6068"/>
      <c r="C14" s="6068"/>
      <c r="D14" s="6068"/>
      <c r="E14" s="6068"/>
      <c r="F14" s="6068"/>
      <c r="G14" s="6068"/>
      <c r="H14" s="6068"/>
      <c r="I14" s="6068"/>
      <c r="J14" s="6068"/>
      <c r="K14" s="6068"/>
      <c r="L14" s="6068"/>
      <c r="M14" s="6068"/>
    </row>
    <row r="15" spans="2:13" ht="24.95" customHeight="1">
      <c r="B15" s="6068"/>
      <c r="C15" s="6068"/>
      <c r="D15" s="6068"/>
      <c r="E15" s="6068"/>
      <c r="F15" s="6068"/>
      <c r="G15" s="6068"/>
      <c r="H15" s="6068"/>
      <c r="I15" s="6068"/>
      <c r="J15" s="6068"/>
      <c r="K15" s="6068"/>
      <c r="L15" s="6068"/>
      <c r="M15" s="6068"/>
    </row>
    <row r="16" spans="2:13" ht="24.95" customHeight="1">
      <c r="B16" s="6068"/>
      <c r="C16" s="6068"/>
      <c r="D16" s="6068"/>
      <c r="E16" s="6068"/>
      <c r="F16" s="6068"/>
      <c r="G16" s="6068"/>
      <c r="H16" s="6068"/>
      <c r="I16" s="6068"/>
      <c r="J16" s="6068"/>
      <c r="K16" s="6068"/>
      <c r="L16" s="6068"/>
      <c r="M16" s="6068"/>
    </row>
    <row r="17" spans="2:13" ht="24.95" customHeight="1">
      <c r="B17" s="6068"/>
      <c r="C17" s="6068"/>
      <c r="D17" s="6068"/>
      <c r="E17" s="6068"/>
      <c r="F17" s="6068"/>
      <c r="G17" s="6068"/>
      <c r="H17" s="6068"/>
      <c r="I17" s="6068"/>
      <c r="J17" s="6068"/>
      <c r="K17" s="6068"/>
      <c r="L17" s="6068"/>
      <c r="M17" s="6068"/>
    </row>
    <row r="18" spans="2:13" ht="24.95" customHeight="1">
      <c r="B18" s="6068"/>
      <c r="C18" s="6068"/>
      <c r="D18" s="6068"/>
      <c r="E18" s="6068"/>
      <c r="F18" s="6068"/>
      <c r="G18" s="6068"/>
      <c r="H18" s="6068"/>
      <c r="I18" s="6068"/>
      <c r="J18" s="6068"/>
      <c r="K18" s="6068"/>
      <c r="L18" s="6068"/>
      <c r="M18" s="6068"/>
    </row>
    <row r="19" spans="2:13" ht="24.95" customHeight="1">
      <c r="B19" s="6068"/>
      <c r="C19" s="6068"/>
      <c r="D19" s="6068"/>
      <c r="E19" s="6068"/>
      <c r="F19" s="6068"/>
      <c r="G19" s="6068"/>
      <c r="H19" s="6068"/>
      <c r="I19" s="6068"/>
      <c r="J19" s="6068"/>
      <c r="K19" s="6068"/>
      <c r="L19" s="6068"/>
      <c r="M19" s="6068"/>
    </row>
    <row r="20" spans="2:13" ht="24.95" customHeight="1">
      <c r="B20" s="6068"/>
      <c r="C20" s="6068"/>
      <c r="D20" s="6068"/>
      <c r="E20" s="6068"/>
      <c r="F20" s="6068"/>
      <c r="G20" s="6068"/>
      <c r="H20" s="6068"/>
      <c r="I20" s="6068"/>
      <c r="J20" s="6068"/>
      <c r="K20" s="6068"/>
      <c r="L20" s="6068"/>
      <c r="M20" s="6068"/>
    </row>
    <row r="21" spans="2:13" ht="24.95" customHeight="1">
      <c r="B21" s="6068"/>
      <c r="C21" s="6068"/>
      <c r="D21" s="6068"/>
      <c r="E21" s="6068"/>
      <c r="F21" s="6068"/>
      <c r="G21" s="6068"/>
      <c r="H21" s="6068"/>
      <c r="I21" s="6068"/>
      <c r="J21" s="6068"/>
      <c r="K21" s="6068"/>
      <c r="L21" s="6068"/>
      <c r="M21" s="6068"/>
    </row>
    <row r="23" spans="2:13" ht="15">
      <c r="B23" s="6060"/>
      <c r="C23" s="6060"/>
      <c r="D23" s="6060"/>
      <c r="E23" s="15"/>
    </row>
    <row r="24" spans="2:13" ht="15">
      <c r="J24" s="6069">
        <v>41941</v>
      </c>
      <c r="K24" s="6069"/>
    </row>
    <row r="25" spans="2:13" ht="15">
      <c r="I25" s="6070" t="s">
        <v>5464</v>
      </c>
      <c r="J25" s="6070"/>
      <c r="K25" s="6070"/>
      <c r="L25" s="6070"/>
    </row>
    <row r="26" spans="2:13" ht="15">
      <c r="I26" s="6070" t="s">
        <v>5465</v>
      </c>
      <c r="J26" s="6070"/>
      <c r="K26" s="6070"/>
      <c r="L26" s="6070"/>
    </row>
    <row r="27" spans="2:13" ht="15">
      <c r="J27" s="6059"/>
      <c r="K27" s="6059"/>
      <c r="L27" s="6059"/>
    </row>
  </sheetData>
  <mergeCells count="5">
    <mergeCell ref="B5:M21"/>
    <mergeCell ref="E3:J3"/>
    <mergeCell ref="J24:K24"/>
    <mergeCell ref="I25:L25"/>
    <mergeCell ref="I26:L26"/>
  </mergeCells>
  <pageMargins left="0.70866141732283472" right="0.70866141732283472" top="0.74803149606299213" bottom="0.74803149606299213" header="0.31496062992125984" footer="0.31496062992125984"/>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6">
    <pageSetUpPr fitToPage="1"/>
  </sheetPr>
  <dimension ref="A1:P29"/>
  <sheetViews>
    <sheetView view="pageBreakPreview" topLeftCell="E1" zoomScale="60" zoomScaleNormal="100" workbookViewId="0">
      <selection activeCell="H15" sqref="H15"/>
    </sheetView>
  </sheetViews>
  <sheetFormatPr defaultRowHeight="12.75"/>
  <cols>
    <col min="1" max="1" width="22" style="152" customWidth="1"/>
    <col min="2" max="16" width="10.7109375" style="152" customWidth="1"/>
    <col min="17" max="16384" width="9.140625" style="152"/>
  </cols>
  <sheetData>
    <row r="1" spans="1:16" ht="13.5" thickBot="1">
      <c r="A1" s="1" t="s">
        <v>0</v>
      </c>
      <c r="B1" s="1"/>
      <c r="C1" s="1"/>
      <c r="D1" s="1"/>
      <c r="E1" s="1"/>
      <c r="P1" s="474" t="s">
        <v>1</v>
      </c>
    </row>
    <row r="2" spans="1:16" ht="26.25" customHeight="1" thickTop="1" thickBot="1">
      <c r="A2" s="6378" t="s">
        <v>714</v>
      </c>
      <c r="B2" s="6379"/>
      <c r="C2" s="6379"/>
      <c r="D2" s="6379"/>
      <c r="E2" s="6379"/>
      <c r="F2" s="6380"/>
      <c r="G2" s="6381"/>
      <c r="H2" s="6381"/>
      <c r="I2" s="6381"/>
      <c r="J2" s="6381"/>
      <c r="K2" s="6381"/>
      <c r="L2" s="6381"/>
      <c r="M2" s="6381"/>
      <c r="N2" s="6381"/>
      <c r="O2" s="6381"/>
      <c r="P2" s="6382"/>
    </row>
    <row r="3" spans="1:16" ht="23.25" customHeight="1">
      <c r="A3" s="6383" t="s">
        <v>461</v>
      </c>
      <c r="B3" s="6384"/>
      <c r="C3" s="6384"/>
      <c r="D3" s="6384"/>
      <c r="E3" s="6384"/>
      <c r="F3" s="6384"/>
      <c r="G3" s="6384"/>
      <c r="H3" s="6384"/>
      <c r="I3" s="6384"/>
      <c r="J3" s="6384"/>
      <c r="K3" s="6384"/>
      <c r="L3" s="6384"/>
      <c r="M3" s="6384"/>
      <c r="N3" s="6384"/>
      <c r="O3" s="6384"/>
      <c r="P3" s="6385"/>
    </row>
    <row r="4" spans="1:16" ht="24.75" customHeight="1" thickBot="1">
      <c r="A4" s="6297"/>
      <c r="B4" s="6386"/>
      <c r="C4" s="6386"/>
      <c r="D4" s="6386"/>
      <c r="E4" s="6386"/>
      <c r="F4" s="6386"/>
      <c r="G4" s="6386"/>
      <c r="H4" s="6386"/>
      <c r="I4" s="6386"/>
      <c r="J4" s="6386"/>
      <c r="K4" s="6386"/>
      <c r="L4" s="6386"/>
      <c r="M4" s="6386"/>
      <c r="N4" s="6386"/>
      <c r="O4" s="6386"/>
      <c r="P4" s="6387"/>
    </row>
    <row r="5" spans="1:16" ht="24.75" customHeight="1" thickBot="1">
      <c r="A5" s="477" t="s">
        <v>33</v>
      </c>
      <c r="B5" s="6388" t="s">
        <v>463</v>
      </c>
      <c r="C5" s="6389"/>
      <c r="D5" s="6389"/>
      <c r="E5" s="6389"/>
      <c r="F5" s="6390"/>
      <c r="G5" s="6388" t="s">
        <v>464</v>
      </c>
      <c r="H5" s="6389"/>
      <c r="I5" s="6389"/>
      <c r="J5" s="6389"/>
      <c r="K5" s="6390"/>
      <c r="L5" s="6388" t="s">
        <v>465</v>
      </c>
      <c r="M5" s="6389"/>
      <c r="N5" s="6389"/>
      <c r="O5" s="6389"/>
      <c r="P5" s="6391"/>
    </row>
    <row r="6" spans="1:16" ht="35.25" customHeight="1" thickBot="1">
      <c r="A6" s="478"/>
      <c r="B6" s="479">
        <v>2009</v>
      </c>
      <c r="C6" s="480">
        <v>2010</v>
      </c>
      <c r="D6" s="480">
        <v>2011</v>
      </c>
      <c r="E6" s="480">
        <v>2012</v>
      </c>
      <c r="F6" s="481">
        <v>2013</v>
      </c>
      <c r="G6" s="482">
        <v>2009</v>
      </c>
      <c r="H6" s="480">
        <v>2010</v>
      </c>
      <c r="I6" s="480">
        <v>2011</v>
      </c>
      <c r="J6" s="480">
        <v>2012</v>
      </c>
      <c r="K6" s="481">
        <v>2013</v>
      </c>
      <c r="L6" s="482">
        <v>2009</v>
      </c>
      <c r="M6" s="480">
        <v>2010</v>
      </c>
      <c r="N6" s="480">
        <v>2011</v>
      </c>
      <c r="O6" s="480">
        <v>2012</v>
      </c>
      <c r="P6" s="483">
        <v>2013</v>
      </c>
    </row>
    <row r="7" spans="1:16" ht="18" customHeight="1">
      <c r="A7" s="484" t="s">
        <v>466</v>
      </c>
      <c r="B7" s="485">
        <v>1</v>
      </c>
      <c r="C7" s="486">
        <v>1</v>
      </c>
      <c r="D7" s="486">
        <v>1</v>
      </c>
      <c r="E7" s="486">
        <v>1</v>
      </c>
      <c r="F7" s="486">
        <v>1</v>
      </c>
      <c r="G7" s="485" t="s">
        <v>9</v>
      </c>
      <c r="H7" s="486" t="s">
        <v>9</v>
      </c>
      <c r="I7" s="487" t="s">
        <v>9</v>
      </c>
      <c r="J7" s="486" t="s">
        <v>9</v>
      </c>
      <c r="K7" s="488" t="s">
        <v>9</v>
      </c>
      <c r="L7" s="485" t="s">
        <v>9</v>
      </c>
      <c r="M7" s="486" t="s">
        <v>9</v>
      </c>
      <c r="N7" s="487" t="s">
        <v>9</v>
      </c>
      <c r="O7" s="486" t="s">
        <v>9</v>
      </c>
      <c r="P7" s="489" t="s">
        <v>9</v>
      </c>
    </row>
    <row r="8" spans="1:16" ht="18" customHeight="1">
      <c r="A8" s="490" t="s">
        <v>467</v>
      </c>
      <c r="B8" s="491">
        <v>10</v>
      </c>
      <c r="C8" s="492">
        <v>5</v>
      </c>
      <c r="D8" s="492">
        <v>5</v>
      </c>
      <c r="E8" s="492">
        <v>5</v>
      </c>
      <c r="F8" s="492">
        <v>5</v>
      </c>
      <c r="G8" s="491">
        <v>96</v>
      </c>
      <c r="H8" s="492">
        <v>96</v>
      </c>
      <c r="I8" s="492">
        <v>96</v>
      </c>
      <c r="J8" s="492">
        <v>96</v>
      </c>
      <c r="K8" s="493">
        <v>96</v>
      </c>
      <c r="L8" s="491">
        <v>25</v>
      </c>
      <c r="M8" s="492">
        <v>25</v>
      </c>
      <c r="N8" s="492">
        <v>25</v>
      </c>
      <c r="O8" s="492">
        <v>25</v>
      </c>
      <c r="P8" s="494">
        <v>25</v>
      </c>
    </row>
    <row r="9" spans="1:16" ht="18" customHeight="1">
      <c r="A9" s="490" t="s">
        <v>44</v>
      </c>
      <c r="B9" s="491">
        <v>8</v>
      </c>
      <c r="C9" s="492">
        <v>2</v>
      </c>
      <c r="D9" s="492">
        <v>2</v>
      </c>
      <c r="E9" s="492">
        <v>2</v>
      </c>
      <c r="F9" s="492">
        <v>2</v>
      </c>
      <c r="G9" s="491">
        <v>83</v>
      </c>
      <c r="H9" s="492">
        <v>83</v>
      </c>
      <c r="I9" s="492">
        <v>83</v>
      </c>
      <c r="J9" s="492">
        <v>83</v>
      </c>
      <c r="K9" s="493">
        <v>83</v>
      </c>
      <c r="L9" s="491">
        <v>1</v>
      </c>
      <c r="M9" s="492">
        <v>1</v>
      </c>
      <c r="N9" s="492">
        <v>1</v>
      </c>
      <c r="O9" s="492">
        <v>1</v>
      </c>
      <c r="P9" s="494">
        <v>1</v>
      </c>
    </row>
    <row r="10" spans="1:16" ht="18" customHeight="1">
      <c r="A10" s="490" t="s">
        <v>36</v>
      </c>
      <c r="B10" s="491">
        <v>3</v>
      </c>
      <c r="C10" s="492">
        <v>3</v>
      </c>
      <c r="D10" s="492">
        <v>3</v>
      </c>
      <c r="E10" s="492">
        <v>3</v>
      </c>
      <c r="F10" s="492">
        <v>3</v>
      </c>
      <c r="G10" s="491">
        <v>13</v>
      </c>
      <c r="H10" s="492">
        <v>32</v>
      </c>
      <c r="I10" s="492">
        <v>32</v>
      </c>
      <c r="J10" s="492">
        <v>13</v>
      </c>
      <c r="K10" s="493">
        <v>13</v>
      </c>
      <c r="L10" s="491">
        <v>5</v>
      </c>
      <c r="M10" s="492">
        <v>5</v>
      </c>
      <c r="N10" s="492">
        <v>5</v>
      </c>
      <c r="O10" s="492">
        <v>5</v>
      </c>
      <c r="P10" s="494">
        <v>5</v>
      </c>
    </row>
    <row r="11" spans="1:16" ht="18" customHeight="1">
      <c r="A11" s="490" t="s">
        <v>37</v>
      </c>
      <c r="B11" s="491">
        <v>9</v>
      </c>
      <c r="C11" s="492">
        <v>8</v>
      </c>
      <c r="D11" s="492">
        <v>8</v>
      </c>
      <c r="E11" s="492">
        <v>8</v>
      </c>
      <c r="F11" s="492">
        <v>8</v>
      </c>
      <c r="G11" s="491">
        <v>32</v>
      </c>
      <c r="H11" s="492">
        <v>32</v>
      </c>
      <c r="I11" s="492">
        <v>32</v>
      </c>
      <c r="J11" s="492">
        <v>32</v>
      </c>
      <c r="K11" s="493">
        <v>32</v>
      </c>
      <c r="L11" s="491">
        <v>24</v>
      </c>
      <c r="M11" s="492">
        <v>24</v>
      </c>
      <c r="N11" s="492">
        <v>24</v>
      </c>
      <c r="O11" s="492">
        <v>24</v>
      </c>
      <c r="P11" s="494">
        <v>24</v>
      </c>
    </row>
    <row r="12" spans="1:16" ht="18" customHeight="1">
      <c r="A12" s="490" t="s">
        <v>39</v>
      </c>
      <c r="B12" s="491">
        <v>5</v>
      </c>
      <c r="C12" s="492">
        <v>5</v>
      </c>
      <c r="D12" s="492">
        <v>5</v>
      </c>
      <c r="E12" s="492">
        <v>5</v>
      </c>
      <c r="F12" s="492">
        <v>5</v>
      </c>
      <c r="G12" s="491">
        <v>37</v>
      </c>
      <c r="H12" s="492">
        <v>37</v>
      </c>
      <c r="I12" s="492">
        <v>37</v>
      </c>
      <c r="J12" s="492">
        <v>37</v>
      </c>
      <c r="K12" s="493">
        <v>37</v>
      </c>
      <c r="L12" s="491">
        <v>45</v>
      </c>
      <c r="M12" s="492">
        <v>45</v>
      </c>
      <c r="N12" s="492">
        <v>45</v>
      </c>
      <c r="O12" s="492">
        <v>45</v>
      </c>
      <c r="P12" s="494">
        <v>45</v>
      </c>
    </row>
    <row r="13" spans="1:16" ht="18" customHeight="1">
      <c r="A13" s="490" t="s">
        <v>40</v>
      </c>
      <c r="B13" s="491">
        <v>3</v>
      </c>
      <c r="C13" s="492">
        <v>3</v>
      </c>
      <c r="D13" s="492">
        <v>3</v>
      </c>
      <c r="E13" s="492">
        <v>3</v>
      </c>
      <c r="F13" s="492">
        <v>3</v>
      </c>
      <c r="G13" s="491">
        <v>9</v>
      </c>
      <c r="H13" s="492">
        <v>9</v>
      </c>
      <c r="I13" s="492">
        <v>9</v>
      </c>
      <c r="J13" s="492">
        <v>9</v>
      </c>
      <c r="K13" s="493">
        <v>9</v>
      </c>
      <c r="L13" s="491">
        <v>9</v>
      </c>
      <c r="M13" s="492">
        <v>9</v>
      </c>
      <c r="N13" s="492">
        <v>9</v>
      </c>
      <c r="O13" s="492">
        <v>9</v>
      </c>
      <c r="P13" s="494">
        <v>9</v>
      </c>
    </row>
    <row r="14" spans="1:16" ht="18" customHeight="1">
      <c r="A14" s="490" t="s">
        <v>41</v>
      </c>
      <c r="B14" s="491">
        <v>1</v>
      </c>
      <c r="C14" s="492">
        <v>1</v>
      </c>
      <c r="D14" s="492">
        <v>1</v>
      </c>
      <c r="E14" s="492">
        <v>1</v>
      </c>
      <c r="F14" s="492">
        <v>1</v>
      </c>
      <c r="G14" s="491">
        <v>10</v>
      </c>
      <c r="H14" s="492">
        <v>10</v>
      </c>
      <c r="I14" s="492">
        <v>10</v>
      </c>
      <c r="J14" s="492">
        <v>10</v>
      </c>
      <c r="K14" s="493">
        <v>10</v>
      </c>
      <c r="L14" s="491">
        <v>2</v>
      </c>
      <c r="M14" s="492">
        <v>2</v>
      </c>
      <c r="N14" s="492">
        <v>2</v>
      </c>
      <c r="O14" s="492">
        <v>2</v>
      </c>
      <c r="P14" s="494">
        <v>2</v>
      </c>
    </row>
    <row r="15" spans="1:16" ht="18" customHeight="1">
      <c r="A15" s="490" t="s">
        <v>42</v>
      </c>
      <c r="B15" s="491">
        <v>3</v>
      </c>
      <c r="C15" s="492">
        <v>1</v>
      </c>
      <c r="D15" s="492">
        <v>1</v>
      </c>
      <c r="E15" s="492">
        <v>1</v>
      </c>
      <c r="F15" s="492">
        <v>1</v>
      </c>
      <c r="G15" s="491">
        <v>24</v>
      </c>
      <c r="H15" s="492">
        <v>26</v>
      </c>
      <c r="I15" s="492">
        <v>26</v>
      </c>
      <c r="J15" s="492">
        <v>27</v>
      </c>
      <c r="K15" s="493">
        <v>27</v>
      </c>
      <c r="L15" s="491">
        <v>8</v>
      </c>
      <c r="M15" s="492">
        <v>8</v>
      </c>
      <c r="N15" s="495">
        <v>7</v>
      </c>
      <c r="O15" s="492">
        <v>7</v>
      </c>
      <c r="P15" s="494">
        <v>7</v>
      </c>
    </row>
    <row r="16" spans="1:16" ht="18" customHeight="1">
      <c r="A16" s="490" t="s">
        <v>45</v>
      </c>
      <c r="B16" s="491">
        <v>2</v>
      </c>
      <c r="C16" s="492">
        <v>2</v>
      </c>
      <c r="D16" s="492">
        <v>2</v>
      </c>
      <c r="E16" s="492">
        <v>2</v>
      </c>
      <c r="F16" s="492">
        <v>2</v>
      </c>
      <c r="G16" s="491">
        <v>11</v>
      </c>
      <c r="H16" s="492">
        <v>11</v>
      </c>
      <c r="I16" s="492">
        <v>11</v>
      </c>
      <c r="J16" s="492">
        <v>11</v>
      </c>
      <c r="K16" s="493">
        <v>11</v>
      </c>
      <c r="L16" s="491">
        <v>4</v>
      </c>
      <c r="M16" s="492">
        <v>4</v>
      </c>
      <c r="N16" s="492">
        <v>4</v>
      </c>
      <c r="O16" s="492">
        <v>4</v>
      </c>
      <c r="P16" s="494">
        <v>4</v>
      </c>
    </row>
    <row r="17" spans="1:16" ht="18" customHeight="1">
      <c r="A17" s="490" t="s">
        <v>46</v>
      </c>
      <c r="B17" s="491">
        <v>3</v>
      </c>
      <c r="C17" s="492">
        <v>3</v>
      </c>
      <c r="D17" s="492">
        <v>3</v>
      </c>
      <c r="E17" s="492">
        <v>3</v>
      </c>
      <c r="F17" s="492">
        <v>3</v>
      </c>
      <c r="G17" s="491">
        <v>17</v>
      </c>
      <c r="H17" s="492">
        <v>17</v>
      </c>
      <c r="I17" s="492">
        <v>17</v>
      </c>
      <c r="J17" s="492">
        <v>17</v>
      </c>
      <c r="K17" s="493">
        <v>17</v>
      </c>
      <c r="L17" s="491">
        <v>112</v>
      </c>
      <c r="M17" s="492">
        <v>112</v>
      </c>
      <c r="N17" s="492">
        <v>112</v>
      </c>
      <c r="O17" s="492">
        <v>111</v>
      </c>
      <c r="P17" s="494">
        <v>111</v>
      </c>
    </row>
    <row r="18" spans="1:16" ht="18" customHeight="1">
      <c r="A18" s="490" t="s">
        <v>47</v>
      </c>
      <c r="B18" s="491">
        <v>6</v>
      </c>
      <c r="C18" s="492">
        <v>6</v>
      </c>
      <c r="D18" s="492">
        <v>6</v>
      </c>
      <c r="E18" s="492">
        <v>6</v>
      </c>
      <c r="F18" s="492">
        <v>6</v>
      </c>
      <c r="G18" s="491">
        <v>16</v>
      </c>
      <c r="H18" s="492">
        <v>16</v>
      </c>
      <c r="I18" s="492">
        <v>16</v>
      </c>
      <c r="J18" s="492">
        <v>16</v>
      </c>
      <c r="K18" s="493">
        <v>16</v>
      </c>
      <c r="L18" s="491">
        <v>18</v>
      </c>
      <c r="M18" s="492">
        <v>18</v>
      </c>
      <c r="N18" s="492">
        <v>18</v>
      </c>
      <c r="O18" s="492">
        <v>18</v>
      </c>
      <c r="P18" s="494">
        <v>18</v>
      </c>
    </row>
    <row r="19" spans="1:16" ht="18" customHeight="1">
      <c r="A19" s="490" t="s">
        <v>48</v>
      </c>
      <c r="B19" s="491">
        <v>2</v>
      </c>
      <c r="C19" s="492">
        <v>2</v>
      </c>
      <c r="D19" s="492">
        <v>2</v>
      </c>
      <c r="E19" s="492">
        <v>2</v>
      </c>
      <c r="F19" s="492">
        <v>2</v>
      </c>
      <c r="G19" s="491">
        <v>13</v>
      </c>
      <c r="H19" s="492">
        <v>13</v>
      </c>
      <c r="I19" s="492">
        <v>13</v>
      </c>
      <c r="J19" s="492">
        <v>13</v>
      </c>
      <c r="K19" s="493">
        <v>13</v>
      </c>
      <c r="L19" s="491">
        <v>35</v>
      </c>
      <c r="M19" s="492">
        <v>35</v>
      </c>
      <c r="N19" s="492">
        <v>35</v>
      </c>
      <c r="O19" s="492">
        <v>35</v>
      </c>
      <c r="P19" s="494">
        <v>35</v>
      </c>
    </row>
    <row r="20" spans="1:16" ht="18" customHeight="1">
      <c r="A20" s="490" t="s">
        <v>109</v>
      </c>
      <c r="B20" s="491">
        <v>6</v>
      </c>
      <c r="C20" s="492">
        <v>1</v>
      </c>
      <c r="D20" s="492">
        <v>1</v>
      </c>
      <c r="E20" s="492">
        <v>1</v>
      </c>
      <c r="F20" s="492">
        <v>1</v>
      </c>
      <c r="G20" s="491">
        <v>21</v>
      </c>
      <c r="H20" s="492">
        <v>21</v>
      </c>
      <c r="I20" s="492">
        <v>21</v>
      </c>
      <c r="J20" s="492">
        <v>21</v>
      </c>
      <c r="K20" s="493">
        <v>21</v>
      </c>
      <c r="L20" s="491">
        <v>12</v>
      </c>
      <c r="M20" s="492">
        <v>12</v>
      </c>
      <c r="N20" s="492">
        <v>12</v>
      </c>
      <c r="O20" s="492">
        <v>12</v>
      </c>
      <c r="P20" s="494">
        <v>12</v>
      </c>
    </row>
    <row r="21" spans="1:16" ht="18" customHeight="1">
      <c r="A21" s="490" t="s">
        <v>49</v>
      </c>
      <c r="B21" s="491">
        <v>3</v>
      </c>
      <c r="C21" s="492">
        <v>3</v>
      </c>
      <c r="D21" s="492">
        <v>3</v>
      </c>
      <c r="E21" s="492">
        <v>3</v>
      </c>
      <c r="F21" s="492">
        <v>3</v>
      </c>
      <c r="G21" s="491">
        <v>11</v>
      </c>
      <c r="H21" s="492">
        <v>11</v>
      </c>
      <c r="I21" s="492">
        <v>11</v>
      </c>
      <c r="J21" s="492">
        <v>11</v>
      </c>
      <c r="K21" s="493">
        <v>11</v>
      </c>
      <c r="L21" s="491">
        <v>46</v>
      </c>
      <c r="M21" s="492">
        <v>46</v>
      </c>
      <c r="N21" s="492">
        <v>46</v>
      </c>
      <c r="O21" s="492">
        <v>47</v>
      </c>
      <c r="P21" s="494">
        <v>47</v>
      </c>
    </row>
    <row r="22" spans="1:16" ht="18" customHeight="1">
      <c r="A22" s="490" t="s">
        <v>50</v>
      </c>
      <c r="B22" s="491">
        <v>2</v>
      </c>
      <c r="C22" s="492">
        <v>2</v>
      </c>
      <c r="D22" s="492">
        <v>2</v>
      </c>
      <c r="E22" s="492">
        <v>2</v>
      </c>
      <c r="F22" s="492">
        <v>2</v>
      </c>
      <c r="G22" s="491">
        <v>16</v>
      </c>
      <c r="H22" s="492">
        <v>16</v>
      </c>
      <c r="I22" s="492">
        <v>16</v>
      </c>
      <c r="J22" s="492">
        <v>16</v>
      </c>
      <c r="K22" s="493">
        <v>16</v>
      </c>
      <c r="L22" s="491">
        <v>28</v>
      </c>
      <c r="M22" s="492">
        <v>28</v>
      </c>
      <c r="N22" s="492">
        <v>28</v>
      </c>
      <c r="O22" s="492">
        <v>28</v>
      </c>
      <c r="P22" s="494">
        <v>28</v>
      </c>
    </row>
    <row r="23" spans="1:16" ht="18" customHeight="1">
      <c r="A23" s="490" t="s">
        <v>51</v>
      </c>
      <c r="B23" s="491">
        <v>1</v>
      </c>
      <c r="C23" s="492">
        <v>1</v>
      </c>
      <c r="D23" s="492">
        <v>1</v>
      </c>
      <c r="E23" s="492">
        <v>1</v>
      </c>
      <c r="F23" s="492">
        <v>1</v>
      </c>
      <c r="G23" s="491">
        <v>14</v>
      </c>
      <c r="H23" s="492">
        <v>14</v>
      </c>
      <c r="I23" s="492">
        <v>14</v>
      </c>
      <c r="J23" s="492">
        <v>14</v>
      </c>
      <c r="K23" s="493">
        <v>14</v>
      </c>
      <c r="L23" s="491">
        <v>21</v>
      </c>
      <c r="M23" s="492">
        <v>21</v>
      </c>
      <c r="N23" s="492">
        <v>21</v>
      </c>
      <c r="O23" s="492">
        <v>21</v>
      </c>
      <c r="P23" s="494">
        <v>21</v>
      </c>
    </row>
    <row r="24" spans="1:16" ht="18" customHeight="1" thickBot="1">
      <c r="A24" s="496" t="s">
        <v>2</v>
      </c>
      <c r="B24" s="497">
        <v>68</v>
      </c>
      <c r="C24" s="498">
        <v>49</v>
      </c>
      <c r="D24" s="498">
        <v>49</v>
      </c>
      <c r="E24" s="498">
        <v>49</v>
      </c>
      <c r="F24" s="498">
        <v>49</v>
      </c>
      <c r="G24" s="497">
        <v>423</v>
      </c>
      <c r="H24" s="498">
        <v>425</v>
      </c>
      <c r="I24" s="498">
        <v>425</v>
      </c>
      <c r="J24" s="498">
        <v>426</v>
      </c>
      <c r="K24" s="499">
        <v>426</v>
      </c>
      <c r="L24" s="497">
        <v>395</v>
      </c>
      <c r="M24" s="498">
        <v>395</v>
      </c>
      <c r="N24" s="498">
        <v>394</v>
      </c>
      <c r="O24" s="498">
        <v>394</v>
      </c>
      <c r="P24" s="500">
        <v>394</v>
      </c>
    </row>
    <row r="25" spans="1:16" ht="20.100000000000001" customHeight="1" thickTop="1">
      <c r="A25" s="6392"/>
      <c r="B25" s="6392"/>
      <c r="C25" s="6392"/>
      <c r="D25" s="6392"/>
      <c r="E25" s="6392"/>
      <c r="F25" s="6392"/>
      <c r="G25" s="6392"/>
      <c r="H25" s="6392"/>
      <c r="I25" s="6392"/>
      <c r="J25" s="6392"/>
      <c r="K25" s="6392"/>
      <c r="L25" s="6392"/>
      <c r="M25" s="6392"/>
      <c r="N25" s="6392"/>
      <c r="O25" s="6392"/>
      <c r="P25" s="6392"/>
    </row>
    <row r="26" spans="1:16" ht="12.75" customHeight="1">
      <c r="A26" s="6248" t="s">
        <v>468</v>
      </c>
      <c r="B26" s="6249"/>
      <c r="C26" s="6249"/>
      <c r="D26" s="6249"/>
      <c r="E26" s="6249"/>
      <c r="F26" s="6249"/>
      <c r="G26" s="6249"/>
      <c r="H26" s="6249"/>
      <c r="I26" s="6249"/>
      <c r="J26" s="6249"/>
      <c r="K26" s="6249"/>
      <c r="L26" s="6249"/>
      <c r="M26" s="6249"/>
      <c r="N26" s="6249"/>
      <c r="O26" s="6249"/>
      <c r="P26" s="6249"/>
    </row>
    <row r="27" spans="1:16" ht="13.5" customHeight="1">
      <c r="A27" s="6248" t="s">
        <v>469</v>
      </c>
      <c r="B27" s="6249"/>
      <c r="C27" s="6249"/>
      <c r="D27" s="6249"/>
      <c r="E27" s="6249"/>
      <c r="F27" s="6249"/>
      <c r="G27" s="6249"/>
      <c r="H27" s="6249"/>
      <c r="I27" s="6249"/>
      <c r="J27" s="6249"/>
      <c r="K27" s="6249"/>
      <c r="L27" s="6249"/>
      <c r="M27" s="6249"/>
      <c r="N27" s="6249"/>
      <c r="O27" s="6249"/>
      <c r="P27" s="6249"/>
    </row>
    <row r="28" spans="1:16" ht="13.5" customHeight="1">
      <c r="A28" s="6248" t="s">
        <v>470</v>
      </c>
      <c r="B28" s="6248"/>
      <c r="C28" s="6248"/>
      <c r="D28" s="6248"/>
      <c r="E28" s="6248"/>
      <c r="F28" s="6248"/>
      <c r="G28" s="6248"/>
      <c r="H28" s="176"/>
      <c r="I28" s="176"/>
      <c r="J28" s="176"/>
      <c r="K28" s="176"/>
      <c r="L28" s="176"/>
      <c r="M28" s="176"/>
      <c r="N28" s="176"/>
      <c r="O28" s="176"/>
      <c r="P28" s="176"/>
    </row>
    <row r="29" spans="1:16" ht="12.75" customHeight="1">
      <c r="A29" s="6248" t="s">
        <v>140</v>
      </c>
      <c r="B29" s="6249"/>
      <c r="C29" s="6249"/>
      <c r="D29" s="6249"/>
      <c r="E29" s="6249"/>
      <c r="F29" s="6249"/>
      <c r="G29" s="6249"/>
      <c r="H29" s="6249"/>
      <c r="I29" s="6249"/>
      <c r="J29" s="6249"/>
      <c r="K29" s="6249"/>
      <c r="L29" s="6249"/>
      <c r="M29" s="6249"/>
      <c r="N29" s="6249"/>
      <c r="O29" s="6249"/>
      <c r="P29" s="6249"/>
    </row>
  </sheetData>
  <mergeCells count="10">
    <mergeCell ref="A26:P26"/>
    <mergeCell ref="A27:P27"/>
    <mergeCell ref="A28:G28"/>
    <mergeCell ref="A29:P29"/>
    <mergeCell ref="A2:P2"/>
    <mergeCell ref="A3:P4"/>
    <mergeCell ref="B5:F5"/>
    <mergeCell ref="G5:K5"/>
    <mergeCell ref="L5:P5"/>
    <mergeCell ref="A25:P25"/>
  </mergeCells>
  <hyperlinks>
    <hyperlink ref="A1" r:id="rId1"/>
  </hyperlinks>
  <pageMargins left="1.0629921259842521" right="0.23622047244094491" top="0.31496062992125984" bottom="0.27559055118110237" header="0.23622047244094491" footer="0.19685039370078741"/>
  <pageSetup paperSize="9" scale="74" orientation="landscape" r:id="rId2"/>
  <headerFooter alignWithMargins="0">
    <oddFooter>&amp;R24</oddFooter>
  </headerFooter>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83">
    <pageSetUpPr fitToPage="1"/>
  </sheetPr>
  <dimension ref="A1:J32"/>
  <sheetViews>
    <sheetView view="pageBreakPreview" zoomScale="60" zoomScaleNormal="100" workbookViewId="0">
      <selection activeCell="E7" sqref="E7"/>
    </sheetView>
  </sheetViews>
  <sheetFormatPr defaultRowHeight="12.75"/>
  <cols>
    <col min="1" max="1" width="15.7109375" style="152" customWidth="1"/>
    <col min="2" max="9" width="14.7109375" style="152" customWidth="1"/>
    <col min="10" max="256" width="9.140625" style="152"/>
    <col min="257" max="257" width="14.140625" style="152" customWidth="1"/>
    <col min="258" max="258" width="12.42578125" style="152" customWidth="1"/>
    <col min="259" max="259" width="11.85546875" style="152" customWidth="1"/>
    <col min="260" max="260" width="12.28515625" style="152" customWidth="1"/>
    <col min="261" max="261" width="12.140625" style="152" customWidth="1"/>
    <col min="262" max="262" width="11.85546875" style="152" customWidth="1"/>
    <col min="263" max="263" width="12.85546875" style="152" customWidth="1"/>
    <col min="264" max="264" width="11.5703125" style="152" customWidth="1"/>
    <col min="265" max="265" width="13" style="152" customWidth="1"/>
    <col min="266" max="512" width="9.140625" style="152"/>
    <col min="513" max="513" width="14.140625" style="152" customWidth="1"/>
    <col min="514" max="514" width="12.42578125" style="152" customWidth="1"/>
    <col min="515" max="515" width="11.85546875" style="152" customWidth="1"/>
    <col min="516" max="516" width="12.28515625" style="152" customWidth="1"/>
    <col min="517" max="517" width="12.140625" style="152" customWidth="1"/>
    <col min="518" max="518" width="11.85546875" style="152" customWidth="1"/>
    <col min="519" max="519" width="12.85546875" style="152" customWidth="1"/>
    <col min="520" max="520" width="11.5703125" style="152" customWidth="1"/>
    <col min="521" max="521" width="13" style="152" customWidth="1"/>
    <col min="522" max="768" width="9.140625" style="152"/>
    <col min="769" max="769" width="14.140625" style="152" customWidth="1"/>
    <col min="770" max="770" width="12.42578125" style="152" customWidth="1"/>
    <col min="771" max="771" width="11.85546875" style="152" customWidth="1"/>
    <col min="772" max="772" width="12.28515625" style="152" customWidth="1"/>
    <col min="773" max="773" width="12.140625" style="152" customWidth="1"/>
    <col min="774" max="774" width="11.85546875" style="152" customWidth="1"/>
    <col min="775" max="775" width="12.85546875" style="152" customWidth="1"/>
    <col min="776" max="776" width="11.5703125" style="152" customWidth="1"/>
    <col min="777" max="777" width="13" style="152" customWidth="1"/>
    <col min="778" max="1024" width="9.140625" style="152"/>
    <col min="1025" max="1025" width="14.140625" style="152" customWidth="1"/>
    <col min="1026" max="1026" width="12.42578125" style="152" customWidth="1"/>
    <col min="1027" max="1027" width="11.85546875" style="152" customWidth="1"/>
    <col min="1028" max="1028" width="12.28515625" style="152" customWidth="1"/>
    <col min="1029" max="1029" width="12.140625" style="152" customWidth="1"/>
    <col min="1030" max="1030" width="11.85546875" style="152" customWidth="1"/>
    <col min="1031" max="1031" width="12.85546875" style="152" customWidth="1"/>
    <col min="1032" max="1032" width="11.5703125" style="152" customWidth="1"/>
    <col min="1033" max="1033" width="13" style="152" customWidth="1"/>
    <col min="1034" max="1280" width="9.140625" style="152"/>
    <col min="1281" max="1281" width="14.140625" style="152" customWidth="1"/>
    <col min="1282" max="1282" width="12.42578125" style="152" customWidth="1"/>
    <col min="1283" max="1283" width="11.85546875" style="152" customWidth="1"/>
    <col min="1284" max="1284" width="12.28515625" style="152" customWidth="1"/>
    <col min="1285" max="1285" width="12.140625" style="152" customWidth="1"/>
    <col min="1286" max="1286" width="11.85546875" style="152" customWidth="1"/>
    <col min="1287" max="1287" width="12.85546875" style="152" customWidth="1"/>
    <col min="1288" max="1288" width="11.5703125" style="152" customWidth="1"/>
    <col min="1289" max="1289" width="13" style="152" customWidth="1"/>
    <col min="1290" max="1536" width="9.140625" style="152"/>
    <col min="1537" max="1537" width="14.140625" style="152" customWidth="1"/>
    <col min="1538" max="1538" width="12.42578125" style="152" customWidth="1"/>
    <col min="1539" max="1539" width="11.85546875" style="152" customWidth="1"/>
    <col min="1540" max="1540" width="12.28515625" style="152" customWidth="1"/>
    <col min="1541" max="1541" width="12.140625" style="152" customWidth="1"/>
    <col min="1542" max="1542" width="11.85546875" style="152" customWidth="1"/>
    <col min="1543" max="1543" width="12.85546875" style="152" customWidth="1"/>
    <col min="1544" max="1544" width="11.5703125" style="152" customWidth="1"/>
    <col min="1545" max="1545" width="13" style="152" customWidth="1"/>
    <col min="1546" max="1792" width="9.140625" style="152"/>
    <col min="1793" max="1793" width="14.140625" style="152" customWidth="1"/>
    <col min="1794" max="1794" width="12.42578125" style="152" customWidth="1"/>
    <col min="1795" max="1795" width="11.85546875" style="152" customWidth="1"/>
    <col min="1796" max="1796" width="12.28515625" style="152" customWidth="1"/>
    <col min="1797" max="1797" width="12.140625" style="152" customWidth="1"/>
    <col min="1798" max="1798" width="11.85546875" style="152" customWidth="1"/>
    <col min="1799" max="1799" width="12.85546875" style="152" customWidth="1"/>
    <col min="1800" max="1800" width="11.5703125" style="152" customWidth="1"/>
    <col min="1801" max="1801" width="13" style="152" customWidth="1"/>
    <col min="1802" max="2048" width="9.140625" style="152"/>
    <col min="2049" max="2049" width="14.140625" style="152" customWidth="1"/>
    <col min="2050" max="2050" width="12.42578125" style="152" customWidth="1"/>
    <col min="2051" max="2051" width="11.85546875" style="152" customWidth="1"/>
    <col min="2052" max="2052" width="12.28515625" style="152" customWidth="1"/>
    <col min="2053" max="2053" width="12.140625" style="152" customWidth="1"/>
    <col min="2054" max="2054" width="11.85546875" style="152" customWidth="1"/>
    <col min="2055" max="2055" width="12.85546875" style="152" customWidth="1"/>
    <col min="2056" max="2056" width="11.5703125" style="152" customWidth="1"/>
    <col min="2057" max="2057" width="13" style="152" customWidth="1"/>
    <col min="2058" max="2304" width="9.140625" style="152"/>
    <col min="2305" max="2305" width="14.140625" style="152" customWidth="1"/>
    <col min="2306" max="2306" width="12.42578125" style="152" customWidth="1"/>
    <col min="2307" max="2307" width="11.85546875" style="152" customWidth="1"/>
    <col min="2308" max="2308" width="12.28515625" style="152" customWidth="1"/>
    <col min="2309" max="2309" width="12.140625" style="152" customWidth="1"/>
    <col min="2310" max="2310" width="11.85546875" style="152" customWidth="1"/>
    <col min="2311" max="2311" width="12.85546875" style="152" customWidth="1"/>
    <col min="2312" max="2312" width="11.5703125" style="152" customWidth="1"/>
    <col min="2313" max="2313" width="13" style="152" customWidth="1"/>
    <col min="2314" max="2560" width="9.140625" style="152"/>
    <col min="2561" max="2561" width="14.140625" style="152" customWidth="1"/>
    <col min="2562" max="2562" width="12.42578125" style="152" customWidth="1"/>
    <col min="2563" max="2563" width="11.85546875" style="152" customWidth="1"/>
    <col min="2564" max="2564" width="12.28515625" style="152" customWidth="1"/>
    <col min="2565" max="2565" width="12.140625" style="152" customWidth="1"/>
    <col min="2566" max="2566" width="11.85546875" style="152" customWidth="1"/>
    <col min="2567" max="2567" width="12.85546875" style="152" customWidth="1"/>
    <col min="2568" max="2568" width="11.5703125" style="152" customWidth="1"/>
    <col min="2569" max="2569" width="13" style="152" customWidth="1"/>
    <col min="2570" max="2816" width="9.140625" style="152"/>
    <col min="2817" max="2817" width="14.140625" style="152" customWidth="1"/>
    <col min="2818" max="2818" width="12.42578125" style="152" customWidth="1"/>
    <col min="2819" max="2819" width="11.85546875" style="152" customWidth="1"/>
    <col min="2820" max="2820" width="12.28515625" style="152" customWidth="1"/>
    <col min="2821" max="2821" width="12.140625" style="152" customWidth="1"/>
    <col min="2822" max="2822" width="11.85546875" style="152" customWidth="1"/>
    <col min="2823" max="2823" width="12.85546875" style="152" customWidth="1"/>
    <col min="2824" max="2824" width="11.5703125" style="152" customWidth="1"/>
    <col min="2825" max="2825" width="13" style="152" customWidth="1"/>
    <col min="2826" max="3072" width="9.140625" style="152"/>
    <col min="3073" max="3073" width="14.140625" style="152" customWidth="1"/>
    <col min="3074" max="3074" width="12.42578125" style="152" customWidth="1"/>
    <col min="3075" max="3075" width="11.85546875" style="152" customWidth="1"/>
    <col min="3076" max="3076" width="12.28515625" style="152" customWidth="1"/>
    <col min="3077" max="3077" width="12.140625" style="152" customWidth="1"/>
    <col min="3078" max="3078" width="11.85546875" style="152" customWidth="1"/>
    <col min="3079" max="3079" width="12.85546875" style="152" customWidth="1"/>
    <col min="3080" max="3080" width="11.5703125" style="152" customWidth="1"/>
    <col min="3081" max="3081" width="13" style="152" customWidth="1"/>
    <col min="3082" max="3328" width="9.140625" style="152"/>
    <col min="3329" max="3329" width="14.140625" style="152" customWidth="1"/>
    <col min="3330" max="3330" width="12.42578125" style="152" customWidth="1"/>
    <col min="3331" max="3331" width="11.85546875" style="152" customWidth="1"/>
    <col min="3332" max="3332" width="12.28515625" style="152" customWidth="1"/>
    <col min="3333" max="3333" width="12.140625" style="152" customWidth="1"/>
    <col min="3334" max="3334" width="11.85546875" style="152" customWidth="1"/>
    <col min="3335" max="3335" width="12.85546875" style="152" customWidth="1"/>
    <col min="3336" max="3336" width="11.5703125" style="152" customWidth="1"/>
    <col min="3337" max="3337" width="13" style="152" customWidth="1"/>
    <col min="3338" max="3584" width="9.140625" style="152"/>
    <col min="3585" max="3585" width="14.140625" style="152" customWidth="1"/>
    <col min="3586" max="3586" width="12.42578125" style="152" customWidth="1"/>
    <col min="3587" max="3587" width="11.85546875" style="152" customWidth="1"/>
    <col min="3588" max="3588" width="12.28515625" style="152" customWidth="1"/>
    <col min="3589" max="3589" width="12.140625" style="152" customWidth="1"/>
    <col min="3590" max="3590" width="11.85546875" style="152" customWidth="1"/>
    <col min="3591" max="3591" width="12.85546875" style="152" customWidth="1"/>
    <col min="3592" max="3592" width="11.5703125" style="152" customWidth="1"/>
    <col min="3593" max="3593" width="13" style="152" customWidth="1"/>
    <col min="3594" max="3840" width="9.140625" style="152"/>
    <col min="3841" max="3841" width="14.140625" style="152" customWidth="1"/>
    <col min="3842" max="3842" width="12.42578125" style="152" customWidth="1"/>
    <col min="3843" max="3843" width="11.85546875" style="152" customWidth="1"/>
    <col min="3844" max="3844" width="12.28515625" style="152" customWidth="1"/>
    <col min="3845" max="3845" width="12.140625" style="152" customWidth="1"/>
    <col min="3846" max="3846" width="11.85546875" style="152" customWidth="1"/>
    <col min="3847" max="3847" width="12.85546875" style="152" customWidth="1"/>
    <col min="3848" max="3848" width="11.5703125" style="152" customWidth="1"/>
    <col min="3849" max="3849" width="13" style="152" customWidth="1"/>
    <col min="3850" max="4096" width="9.140625" style="152"/>
    <col min="4097" max="4097" width="14.140625" style="152" customWidth="1"/>
    <col min="4098" max="4098" width="12.42578125" style="152" customWidth="1"/>
    <col min="4099" max="4099" width="11.85546875" style="152" customWidth="1"/>
    <col min="4100" max="4100" width="12.28515625" style="152" customWidth="1"/>
    <col min="4101" max="4101" width="12.140625" style="152" customWidth="1"/>
    <col min="4102" max="4102" width="11.85546875" style="152" customWidth="1"/>
    <col min="4103" max="4103" width="12.85546875" style="152" customWidth="1"/>
    <col min="4104" max="4104" width="11.5703125" style="152" customWidth="1"/>
    <col min="4105" max="4105" width="13" style="152" customWidth="1"/>
    <col min="4106" max="4352" width="9.140625" style="152"/>
    <col min="4353" max="4353" width="14.140625" style="152" customWidth="1"/>
    <col min="4354" max="4354" width="12.42578125" style="152" customWidth="1"/>
    <col min="4355" max="4355" width="11.85546875" style="152" customWidth="1"/>
    <col min="4356" max="4356" width="12.28515625" style="152" customWidth="1"/>
    <col min="4357" max="4357" width="12.140625" style="152" customWidth="1"/>
    <col min="4358" max="4358" width="11.85546875" style="152" customWidth="1"/>
    <col min="4359" max="4359" width="12.85546875" style="152" customWidth="1"/>
    <col min="4360" max="4360" width="11.5703125" style="152" customWidth="1"/>
    <col min="4361" max="4361" width="13" style="152" customWidth="1"/>
    <col min="4362" max="4608" width="9.140625" style="152"/>
    <col min="4609" max="4609" width="14.140625" style="152" customWidth="1"/>
    <col min="4610" max="4610" width="12.42578125" style="152" customWidth="1"/>
    <col min="4611" max="4611" width="11.85546875" style="152" customWidth="1"/>
    <col min="4612" max="4612" width="12.28515625" style="152" customWidth="1"/>
    <col min="4613" max="4613" width="12.140625" style="152" customWidth="1"/>
    <col min="4614" max="4614" width="11.85546875" style="152" customWidth="1"/>
    <col min="4615" max="4615" width="12.85546875" style="152" customWidth="1"/>
    <col min="4616" max="4616" width="11.5703125" style="152" customWidth="1"/>
    <col min="4617" max="4617" width="13" style="152" customWidth="1"/>
    <col min="4618" max="4864" width="9.140625" style="152"/>
    <col min="4865" max="4865" width="14.140625" style="152" customWidth="1"/>
    <col min="4866" max="4866" width="12.42578125" style="152" customWidth="1"/>
    <col min="4867" max="4867" width="11.85546875" style="152" customWidth="1"/>
    <col min="4868" max="4868" width="12.28515625" style="152" customWidth="1"/>
    <col min="4869" max="4869" width="12.140625" style="152" customWidth="1"/>
    <col min="4870" max="4870" width="11.85546875" style="152" customWidth="1"/>
    <col min="4871" max="4871" width="12.85546875" style="152" customWidth="1"/>
    <col min="4872" max="4872" width="11.5703125" style="152" customWidth="1"/>
    <col min="4873" max="4873" width="13" style="152" customWidth="1"/>
    <col min="4874" max="5120" width="9.140625" style="152"/>
    <col min="5121" max="5121" width="14.140625" style="152" customWidth="1"/>
    <col min="5122" max="5122" width="12.42578125" style="152" customWidth="1"/>
    <col min="5123" max="5123" width="11.85546875" style="152" customWidth="1"/>
    <col min="5124" max="5124" width="12.28515625" style="152" customWidth="1"/>
    <col min="5125" max="5125" width="12.140625" style="152" customWidth="1"/>
    <col min="5126" max="5126" width="11.85546875" style="152" customWidth="1"/>
    <col min="5127" max="5127" width="12.85546875" style="152" customWidth="1"/>
    <col min="5128" max="5128" width="11.5703125" style="152" customWidth="1"/>
    <col min="5129" max="5129" width="13" style="152" customWidth="1"/>
    <col min="5130" max="5376" width="9.140625" style="152"/>
    <col min="5377" max="5377" width="14.140625" style="152" customWidth="1"/>
    <col min="5378" max="5378" width="12.42578125" style="152" customWidth="1"/>
    <col min="5379" max="5379" width="11.85546875" style="152" customWidth="1"/>
    <col min="5380" max="5380" width="12.28515625" style="152" customWidth="1"/>
    <col min="5381" max="5381" width="12.140625" style="152" customWidth="1"/>
    <col min="5382" max="5382" width="11.85546875" style="152" customWidth="1"/>
    <col min="5383" max="5383" width="12.85546875" style="152" customWidth="1"/>
    <col min="5384" max="5384" width="11.5703125" style="152" customWidth="1"/>
    <col min="5385" max="5385" width="13" style="152" customWidth="1"/>
    <col min="5386" max="5632" width="9.140625" style="152"/>
    <col min="5633" max="5633" width="14.140625" style="152" customWidth="1"/>
    <col min="5634" max="5634" width="12.42578125" style="152" customWidth="1"/>
    <col min="5635" max="5635" width="11.85546875" style="152" customWidth="1"/>
    <col min="5636" max="5636" width="12.28515625" style="152" customWidth="1"/>
    <col min="5637" max="5637" width="12.140625" style="152" customWidth="1"/>
    <col min="5638" max="5638" width="11.85546875" style="152" customWidth="1"/>
    <col min="5639" max="5639" width="12.85546875" style="152" customWidth="1"/>
    <col min="5640" max="5640" width="11.5703125" style="152" customWidth="1"/>
    <col min="5641" max="5641" width="13" style="152" customWidth="1"/>
    <col min="5642" max="5888" width="9.140625" style="152"/>
    <col min="5889" max="5889" width="14.140625" style="152" customWidth="1"/>
    <col min="5890" max="5890" width="12.42578125" style="152" customWidth="1"/>
    <col min="5891" max="5891" width="11.85546875" style="152" customWidth="1"/>
    <col min="5892" max="5892" width="12.28515625" style="152" customWidth="1"/>
    <col min="5893" max="5893" width="12.140625" style="152" customWidth="1"/>
    <col min="5894" max="5894" width="11.85546875" style="152" customWidth="1"/>
    <col min="5895" max="5895" width="12.85546875" style="152" customWidth="1"/>
    <col min="5896" max="5896" width="11.5703125" style="152" customWidth="1"/>
    <col min="5897" max="5897" width="13" style="152" customWidth="1"/>
    <col min="5898" max="6144" width="9.140625" style="152"/>
    <col min="6145" max="6145" width="14.140625" style="152" customWidth="1"/>
    <col min="6146" max="6146" width="12.42578125" style="152" customWidth="1"/>
    <col min="6147" max="6147" width="11.85546875" style="152" customWidth="1"/>
    <col min="6148" max="6148" width="12.28515625" style="152" customWidth="1"/>
    <col min="6149" max="6149" width="12.140625" style="152" customWidth="1"/>
    <col min="6150" max="6150" width="11.85546875" style="152" customWidth="1"/>
    <col min="6151" max="6151" width="12.85546875" style="152" customWidth="1"/>
    <col min="6152" max="6152" width="11.5703125" style="152" customWidth="1"/>
    <col min="6153" max="6153" width="13" style="152" customWidth="1"/>
    <col min="6154" max="6400" width="9.140625" style="152"/>
    <col min="6401" max="6401" width="14.140625" style="152" customWidth="1"/>
    <col min="6402" max="6402" width="12.42578125" style="152" customWidth="1"/>
    <col min="6403" max="6403" width="11.85546875" style="152" customWidth="1"/>
    <col min="6404" max="6404" width="12.28515625" style="152" customWidth="1"/>
    <col min="6405" max="6405" width="12.140625" style="152" customWidth="1"/>
    <col min="6406" max="6406" width="11.85546875" style="152" customWidth="1"/>
    <col min="6407" max="6407" width="12.85546875" style="152" customWidth="1"/>
    <col min="6408" max="6408" width="11.5703125" style="152" customWidth="1"/>
    <col min="6409" max="6409" width="13" style="152" customWidth="1"/>
    <col min="6410" max="6656" width="9.140625" style="152"/>
    <col min="6657" max="6657" width="14.140625" style="152" customWidth="1"/>
    <col min="6658" max="6658" width="12.42578125" style="152" customWidth="1"/>
    <col min="6659" max="6659" width="11.85546875" style="152" customWidth="1"/>
    <col min="6660" max="6660" width="12.28515625" style="152" customWidth="1"/>
    <col min="6661" max="6661" width="12.140625" style="152" customWidth="1"/>
    <col min="6662" max="6662" width="11.85546875" style="152" customWidth="1"/>
    <col min="6663" max="6663" width="12.85546875" style="152" customWidth="1"/>
    <col min="6664" max="6664" width="11.5703125" style="152" customWidth="1"/>
    <col min="6665" max="6665" width="13" style="152" customWidth="1"/>
    <col min="6666" max="6912" width="9.140625" style="152"/>
    <col min="6913" max="6913" width="14.140625" style="152" customWidth="1"/>
    <col min="6914" max="6914" width="12.42578125" style="152" customWidth="1"/>
    <col min="6915" max="6915" width="11.85546875" style="152" customWidth="1"/>
    <col min="6916" max="6916" width="12.28515625" style="152" customWidth="1"/>
    <col min="6917" max="6917" width="12.140625" style="152" customWidth="1"/>
    <col min="6918" max="6918" width="11.85546875" style="152" customWidth="1"/>
    <col min="6919" max="6919" width="12.85546875" style="152" customWidth="1"/>
    <col min="6920" max="6920" width="11.5703125" style="152" customWidth="1"/>
    <col min="6921" max="6921" width="13" style="152" customWidth="1"/>
    <col min="6922" max="7168" width="9.140625" style="152"/>
    <col min="7169" max="7169" width="14.140625" style="152" customWidth="1"/>
    <col min="7170" max="7170" width="12.42578125" style="152" customWidth="1"/>
    <col min="7171" max="7171" width="11.85546875" style="152" customWidth="1"/>
    <col min="7172" max="7172" width="12.28515625" style="152" customWidth="1"/>
    <col min="7173" max="7173" width="12.140625" style="152" customWidth="1"/>
    <col min="7174" max="7174" width="11.85546875" style="152" customWidth="1"/>
    <col min="7175" max="7175" width="12.85546875" style="152" customWidth="1"/>
    <col min="7176" max="7176" width="11.5703125" style="152" customWidth="1"/>
    <col min="7177" max="7177" width="13" style="152" customWidth="1"/>
    <col min="7178" max="7424" width="9.140625" style="152"/>
    <col min="7425" max="7425" width="14.140625" style="152" customWidth="1"/>
    <col min="7426" max="7426" width="12.42578125" style="152" customWidth="1"/>
    <col min="7427" max="7427" width="11.85546875" style="152" customWidth="1"/>
    <col min="7428" max="7428" width="12.28515625" style="152" customWidth="1"/>
    <col min="7429" max="7429" width="12.140625" style="152" customWidth="1"/>
    <col min="7430" max="7430" width="11.85546875" style="152" customWidth="1"/>
    <col min="7431" max="7431" width="12.85546875" style="152" customWidth="1"/>
    <col min="7432" max="7432" width="11.5703125" style="152" customWidth="1"/>
    <col min="7433" max="7433" width="13" style="152" customWidth="1"/>
    <col min="7434" max="7680" width="9.140625" style="152"/>
    <col min="7681" max="7681" width="14.140625" style="152" customWidth="1"/>
    <col min="7682" max="7682" width="12.42578125" style="152" customWidth="1"/>
    <col min="7683" max="7683" width="11.85546875" style="152" customWidth="1"/>
    <col min="7684" max="7684" width="12.28515625" style="152" customWidth="1"/>
    <col min="7685" max="7685" width="12.140625" style="152" customWidth="1"/>
    <col min="7686" max="7686" width="11.85546875" style="152" customWidth="1"/>
    <col min="7687" max="7687" width="12.85546875" style="152" customWidth="1"/>
    <col min="7688" max="7688" width="11.5703125" style="152" customWidth="1"/>
    <col min="7689" max="7689" width="13" style="152" customWidth="1"/>
    <col min="7690" max="7936" width="9.140625" style="152"/>
    <col min="7937" max="7937" width="14.140625" style="152" customWidth="1"/>
    <col min="7938" max="7938" width="12.42578125" style="152" customWidth="1"/>
    <col min="7939" max="7939" width="11.85546875" style="152" customWidth="1"/>
    <col min="7940" max="7940" width="12.28515625" style="152" customWidth="1"/>
    <col min="7941" max="7941" width="12.140625" style="152" customWidth="1"/>
    <col min="7942" max="7942" width="11.85546875" style="152" customWidth="1"/>
    <col min="7943" max="7943" width="12.85546875" style="152" customWidth="1"/>
    <col min="7944" max="7944" width="11.5703125" style="152" customWidth="1"/>
    <col min="7945" max="7945" width="13" style="152" customWidth="1"/>
    <col min="7946" max="8192" width="9.140625" style="152"/>
    <col min="8193" max="8193" width="14.140625" style="152" customWidth="1"/>
    <col min="8194" max="8194" width="12.42578125" style="152" customWidth="1"/>
    <col min="8195" max="8195" width="11.85546875" style="152" customWidth="1"/>
    <col min="8196" max="8196" width="12.28515625" style="152" customWidth="1"/>
    <col min="8197" max="8197" width="12.140625" style="152" customWidth="1"/>
    <col min="8198" max="8198" width="11.85546875" style="152" customWidth="1"/>
    <col min="8199" max="8199" width="12.85546875" style="152" customWidth="1"/>
    <col min="8200" max="8200" width="11.5703125" style="152" customWidth="1"/>
    <col min="8201" max="8201" width="13" style="152" customWidth="1"/>
    <col min="8202" max="8448" width="9.140625" style="152"/>
    <col min="8449" max="8449" width="14.140625" style="152" customWidth="1"/>
    <col min="8450" max="8450" width="12.42578125" style="152" customWidth="1"/>
    <col min="8451" max="8451" width="11.85546875" style="152" customWidth="1"/>
    <col min="8452" max="8452" width="12.28515625" style="152" customWidth="1"/>
    <col min="8453" max="8453" width="12.140625" style="152" customWidth="1"/>
    <col min="8454" max="8454" width="11.85546875" style="152" customWidth="1"/>
    <col min="8455" max="8455" width="12.85546875" style="152" customWidth="1"/>
    <col min="8456" max="8456" width="11.5703125" style="152" customWidth="1"/>
    <col min="8457" max="8457" width="13" style="152" customWidth="1"/>
    <col min="8458" max="8704" width="9.140625" style="152"/>
    <col min="8705" max="8705" width="14.140625" style="152" customWidth="1"/>
    <col min="8706" max="8706" width="12.42578125" style="152" customWidth="1"/>
    <col min="8707" max="8707" width="11.85546875" style="152" customWidth="1"/>
    <col min="8708" max="8708" width="12.28515625" style="152" customWidth="1"/>
    <col min="8709" max="8709" width="12.140625" style="152" customWidth="1"/>
    <col min="8710" max="8710" width="11.85546875" style="152" customWidth="1"/>
    <col min="8711" max="8711" width="12.85546875" style="152" customWidth="1"/>
    <col min="8712" max="8712" width="11.5703125" style="152" customWidth="1"/>
    <col min="8713" max="8713" width="13" style="152" customWidth="1"/>
    <col min="8714" max="8960" width="9.140625" style="152"/>
    <col min="8961" max="8961" width="14.140625" style="152" customWidth="1"/>
    <col min="8962" max="8962" width="12.42578125" style="152" customWidth="1"/>
    <col min="8963" max="8963" width="11.85546875" style="152" customWidth="1"/>
    <col min="8964" max="8964" width="12.28515625" style="152" customWidth="1"/>
    <col min="8965" max="8965" width="12.140625" style="152" customWidth="1"/>
    <col min="8966" max="8966" width="11.85546875" style="152" customWidth="1"/>
    <col min="8967" max="8967" width="12.85546875" style="152" customWidth="1"/>
    <col min="8968" max="8968" width="11.5703125" style="152" customWidth="1"/>
    <col min="8969" max="8969" width="13" style="152" customWidth="1"/>
    <col min="8970" max="9216" width="9.140625" style="152"/>
    <col min="9217" max="9217" width="14.140625" style="152" customWidth="1"/>
    <col min="9218" max="9218" width="12.42578125" style="152" customWidth="1"/>
    <col min="9219" max="9219" width="11.85546875" style="152" customWidth="1"/>
    <col min="9220" max="9220" width="12.28515625" style="152" customWidth="1"/>
    <col min="9221" max="9221" width="12.140625" style="152" customWidth="1"/>
    <col min="9222" max="9222" width="11.85546875" style="152" customWidth="1"/>
    <col min="9223" max="9223" width="12.85546875" style="152" customWidth="1"/>
    <col min="9224" max="9224" width="11.5703125" style="152" customWidth="1"/>
    <col min="9225" max="9225" width="13" style="152" customWidth="1"/>
    <col min="9226" max="9472" width="9.140625" style="152"/>
    <col min="9473" max="9473" width="14.140625" style="152" customWidth="1"/>
    <col min="9474" max="9474" width="12.42578125" style="152" customWidth="1"/>
    <col min="9475" max="9475" width="11.85546875" style="152" customWidth="1"/>
    <col min="9476" max="9476" width="12.28515625" style="152" customWidth="1"/>
    <col min="9477" max="9477" width="12.140625" style="152" customWidth="1"/>
    <col min="9478" max="9478" width="11.85546875" style="152" customWidth="1"/>
    <col min="9479" max="9479" width="12.85546875" style="152" customWidth="1"/>
    <col min="9480" max="9480" width="11.5703125" style="152" customWidth="1"/>
    <col min="9481" max="9481" width="13" style="152" customWidth="1"/>
    <col min="9482" max="9728" width="9.140625" style="152"/>
    <col min="9729" max="9729" width="14.140625" style="152" customWidth="1"/>
    <col min="9730" max="9730" width="12.42578125" style="152" customWidth="1"/>
    <col min="9731" max="9731" width="11.85546875" style="152" customWidth="1"/>
    <col min="9732" max="9732" width="12.28515625" style="152" customWidth="1"/>
    <col min="9733" max="9733" width="12.140625" style="152" customWidth="1"/>
    <col min="9734" max="9734" width="11.85546875" style="152" customWidth="1"/>
    <col min="9735" max="9735" width="12.85546875" style="152" customWidth="1"/>
    <col min="9736" max="9736" width="11.5703125" style="152" customWidth="1"/>
    <col min="9737" max="9737" width="13" style="152" customWidth="1"/>
    <col min="9738" max="9984" width="9.140625" style="152"/>
    <col min="9985" max="9985" width="14.140625" style="152" customWidth="1"/>
    <col min="9986" max="9986" width="12.42578125" style="152" customWidth="1"/>
    <col min="9987" max="9987" width="11.85546875" style="152" customWidth="1"/>
    <col min="9988" max="9988" width="12.28515625" style="152" customWidth="1"/>
    <col min="9989" max="9989" width="12.140625" style="152" customWidth="1"/>
    <col min="9990" max="9990" width="11.85546875" style="152" customWidth="1"/>
    <col min="9991" max="9991" width="12.85546875" style="152" customWidth="1"/>
    <col min="9992" max="9992" width="11.5703125" style="152" customWidth="1"/>
    <col min="9993" max="9993" width="13" style="152" customWidth="1"/>
    <col min="9994" max="10240" width="9.140625" style="152"/>
    <col min="10241" max="10241" width="14.140625" style="152" customWidth="1"/>
    <col min="10242" max="10242" width="12.42578125" style="152" customWidth="1"/>
    <col min="10243" max="10243" width="11.85546875" style="152" customWidth="1"/>
    <col min="10244" max="10244" width="12.28515625" style="152" customWidth="1"/>
    <col min="10245" max="10245" width="12.140625" style="152" customWidth="1"/>
    <col min="10246" max="10246" width="11.85546875" style="152" customWidth="1"/>
    <col min="10247" max="10247" width="12.85546875" style="152" customWidth="1"/>
    <col min="10248" max="10248" width="11.5703125" style="152" customWidth="1"/>
    <col min="10249" max="10249" width="13" style="152" customWidth="1"/>
    <col min="10250" max="10496" width="9.140625" style="152"/>
    <col min="10497" max="10497" width="14.140625" style="152" customWidth="1"/>
    <col min="10498" max="10498" width="12.42578125" style="152" customWidth="1"/>
    <col min="10499" max="10499" width="11.85546875" style="152" customWidth="1"/>
    <col min="10500" max="10500" width="12.28515625" style="152" customWidth="1"/>
    <col min="10501" max="10501" width="12.140625" style="152" customWidth="1"/>
    <col min="10502" max="10502" width="11.85546875" style="152" customWidth="1"/>
    <col min="10503" max="10503" width="12.85546875" style="152" customWidth="1"/>
    <col min="10504" max="10504" width="11.5703125" style="152" customWidth="1"/>
    <col min="10505" max="10505" width="13" style="152" customWidth="1"/>
    <col min="10506" max="10752" width="9.140625" style="152"/>
    <col min="10753" max="10753" width="14.140625" style="152" customWidth="1"/>
    <col min="10754" max="10754" width="12.42578125" style="152" customWidth="1"/>
    <col min="10755" max="10755" width="11.85546875" style="152" customWidth="1"/>
    <col min="10756" max="10756" width="12.28515625" style="152" customWidth="1"/>
    <col min="10757" max="10757" width="12.140625" style="152" customWidth="1"/>
    <col min="10758" max="10758" width="11.85546875" style="152" customWidth="1"/>
    <col min="10759" max="10759" width="12.85546875" style="152" customWidth="1"/>
    <col min="10760" max="10760" width="11.5703125" style="152" customWidth="1"/>
    <col min="10761" max="10761" width="13" style="152" customWidth="1"/>
    <col min="10762" max="11008" width="9.140625" style="152"/>
    <col min="11009" max="11009" width="14.140625" style="152" customWidth="1"/>
    <col min="11010" max="11010" width="12.42578125" style="152" customWidth="1"/>
    <col min="11011" max="11011" width="11.85546875" style="152" customWidth="1"/>
    <col min="11012" max="11012" width="12.28515625" style="152" customWidth="1"/>
    <col min="11013" max="11013" width="12.140625" style="152" customWidth="1"/>
    <col min="11014" max="11014" width="11.85546875" style="152" customWidth="1"/>
    <col min="11015" max="11015" width="12.85546875" style="152" customWidth="1"/>
    <col min="11016" max="11016" width="11.5703125" style="152" customWidth="1"/>
    <col min="11017" max="11017" width="13" style="152" customWidth="1"/>
    <col min="11018" max="11264" width="9.140625" style="152"/>
    <col min="11265" max="11265" width="14.140625" style="152" customWidth="1"/>
    <col min="11266" max="11266" width="12.42578125" style="152" customWidth="1"/>
    <col min="11267" max="11267" width="11.85546875" style="152" customWidth="1"/>
    <col min="11268" max="11268" width="12.28515625" style="152" customWidth="1"/>
    <col min="11269" max="11269" width="12.140625" style="152" customWidth="1"/>
    <col min="11270" max="11270" width="11.85546875" style="152" customWidth="1"/>
    <col min="11271" max="11271" width="12.85546875" style="152" customWidth="1"/>
    <col min="11272" max="11272" width="11.5703125" style="152" customWidth="1"/>
    <col min="11273" max="11273" width="13" style="152" customWidth="1"/>
    <col min="11274" max="11520" width="9.140625" style="152"/>
    <col min="11521" max="11521" width="14.140625" style="152" customWidth="1"/>
    <col min="11522" max="11522" width="12.42578125" style="152" customWidth="1"/>
    <col min="11523" max="11523" width="11.85546875" style="152" customWidth="1"/>
    <col min="11524" max="11524" width="12.28515625" style="152" customWidth="1"/>
    <col min="11525" max="11525" width="12.140625" style="152" customWidth="1"/>
    <col min="11526" max="11526" width="11.85546875" style="152" customWidth="1"/>
    <col min="11527" max="11527" width="12.85546875" style="152" customWidth="1"/>
    <col min="11528" max="11528" width="11.5703125" style="152" customWidth="1"/>
    <col min="11529" max="11529" width="13" style="152" customWidth="1"/>
    <col min="11530" max="11776" width="9.140625" style="152"/>
    <col min="11777" max="11777" width="14.140625" style="152" customWidth="1"/>
    <col min="11778" max="11778" width="12.42578125" style="152" customWidth="1"/>
    <col min="11779" max="11779" width="11.85546875" style="152" customWidth="1"/>
    <col min="11780" max="11780" width="12.28515625" style="152" customWidth="1"/>
    <col min="11781" max="11781" width="12.140625" style="152" customWidth="1"/>
    <col min="11782" max="11782" width="11.85546875" style="152" customWidth="1"/>
    <col min="11783" max="11783" width="12.85546875" style="152" customWidth="1"/>
    <col min="11784" max="11784" width="11.5703125" style="152" customWidth="1"/>
    <col min="11785" max="11785" width="13" style="152" customWidth="1"/>
    <col min="11786" max="12032" width="9.140625" style="152"/>
    <col min="12033" max="12033" width="14.140625" style="152" customWidth="1"/>
    <col min="12034" max="12034" width="12.42578125" style="152" customWidth="1"/>
    <col min="12035" max="12035" width="11.85546875" style="152" customWidth="1"/>
    <col min="12036" max="12036" width="12.28515625" style="152" customWidth="1"/>
    <col min="12037" max="12037" width="12.140625" style="152" customWidth="1"/>
    <col min="12038" max="12038" width="11.85546875" style="152" customWidth="1"/>
    <col min="12039" max="12039" width="12.85546875" style="152" customWidth="1"/>
    <col min="12040" max="12040" width="11.5703125" style="152" customWidth="1"/>
    <col min="12041" max="12041" width="13" style="152" customWidth="1"/>
    <col min="12042" max="12288" width="9.140625" style="152"/>
    <col min="12289" max="12289" width="14.140625" style="152" customWidth="1"/>
    <col min="12290" max="12290" width="12.42578125" style="152" customWidth="1"/>
    <col min="12291" max="12291" width="11.85546875" style="152" customWidth="1"/>
    <col min="12292" max="12292" width="12.28515625" style="152" customWidth="1"/>
    <col min="12293" max="12293" width="12.140625" style="152" customWidth="1"/>
    <col min="12294" max="12294" width="11.85546875" style="152" customWidth="1"/>
    <col min="12295" max="12295" width="12.85546875" style="152" customWidth="1"/>
    <col min="12296" max="12296" width="11.5703125" style="152" customWidth="1"/>
    <col min="12297" max="12297" width="13" style="152" customWidth="1"/>
    <col min="12298" max="12544" width="9.140625" style="152"/>
    <col min="12545" max="12545" width="14.140625" style="152" customWidth="1"/>
    <col min="12546" max="12546" width="12.42578125" style="152" customWidth="1"/>
    <col min="12547" max="12547" width="11.85546875" style="152" customWidth="1"/>
    <col min="12548" max="12548" width="12.28515625" style="152" customWidth="1"/>
    <col min="12549" max="12549" width="12.140625" style="152" customWidth="1"/>
    <col min="12550" max="12550" width="11.85546875" style="152" customWidth="1"/>
    <col min="12551" max="12551" width="12.85546875" style="152" customWidth="1"/>
    <col min="12552" max="12552" width="11.5703125" style="152" customWidth="1"/>
    <col min="12553" max="12553" width="13" style="152" customWidth="1"/>
    <col min="12554" max="12800" width="9.140625" style="152"/>
    <col min="12801" max="12801" width="14.140625" style="152" customWidth="1"/>
    <col min="12802" max="12802" width="12.42578125" style="152" customWidth="1"/>
    <col min="12803" max="12803" width="11.85546875" style="152" customWidth="1"/>
    <col min="12804" max="12804" width="12.28515625" style="152" customWidth="1"/>
    <col min="12805" max="12805" width="12.140625" style="152" customWidth="1"/>
    <col min="12806" max="12806" width="11.85546875" style="152" customWidth="1"/>
    <col min="12807" max="12807" width="12.85546875" style="152" customWidth="1"/>
    <col min="12808" max="12808" width="11.5703125" style="152" customWidth="1"/>
    <col min="12809" max="12809" width="13" style="152" customWidth="1"/>
    <col min="12810" max="13056" width="9.140625" style="152"/>
    <col min="13057" max="13057" width="14.140625" style="152" customWidth="1"/>
    <col min="13058" max="13058" width="12.42578125" style="152" customWidth="1"/>
    <col min="13059" max="13059" width="11.85546875" style="152" customWidth="1"/>
    <col min="13060" max="13060" width="12.28515625" style="152" customWidth="1"/>
    <col min="13061" max="13061" width="12.140625" style="152" customWidth="1"/>
    <col min="13062" max="13062" width="11.85546875" style="152" customWidth="1"/>
    <col min="13063" max="13063" width="12.85546875" style="152" customWidth="1"/>
    <col min="13064" max="13064" width="11.5703125" style="152" customWidth="1"/>
    <col min="13065" max="13065" width="13" style="152" customWidth="1"/>
    <col min="13066" max="13312" width="9.140625" style="152"/>
    <col min="13313" max="13313" width="14.140625" style="152" customWidth="1"/>
    <col min="13314" max="13314" width="12.42578125" style="152" customWidth="1"/>
    <col min="13315" max="13315" width="11.85546875" style="152" customWidth="1"/>
    <col min="13316" max="13316" width="12.28515625" style="152" customWidth="1"/>
    <col min="13317" max="13317" width="12.140625" style="152" customWidth="1"/>
    <col min="13318" max="13318" width="11.85546875" style="152" customWidth="1"/>
    <col min="13319" max="13319" width="12.85546875" style="152" customWidth="1"/>
    <col min="13320" max="13320" width="11.5703125" style="152" customWidth="1"/>
    <col min="13321" max="13321" width="13" style="152" customWidth="1"/>
    <col min="13322" max="13568" width="9.140625" style="152"/>
    <col min="13569" max="13569" width="14.140625" style="152" customWidth="1"/>
    <col min="13570" max="13570" width="12.42578125" style="152" customWidth="1"/>
    <col min="13571" max="13571" width="11.85546875" style="152" customWidth="1"/>
    <col min="13572" max="13572" width="12.28515625" style="152" customWidth="1"/>
    <col min="13573" max="13573" width="12.140625" style="152" customWidth="1"/>
    <col min="13574" max="13574" width="11.85546875" style="152" customWidth="1"/>
    <col min="13575" max="13575" width="12.85546875" style="152" customWidth="1"/>
    <col min="13576" max="13576" width="11.5703125" style="152" customWidth="1"/>
    <col min="13577" max="13577" width="13" style="152" customWidth="1"/>
    <col min="13578" max="13824" width="9.140625" style="152"/>
    <col min="13825" max="13825" width="14.140625" style="152" customWidth="1"/>
    <col min="13826" max="13826" width="12.42578125" style="152" customWidth="1"/>
    <col min="13827" max="13827" width="11.85546875" style="152" customWidth="1"/>
    <col min="13828" max="13828" width="12.28515625" style="152" customWidth="1"/>
    <col min="13829" max="13829" width="12.140625" style="152" customWidth="1"/>
    <col min="13830" max="13830" width="11.85546875" style="152" customWidth="1"/>
    <col min="13831" max="13831" width="12.85546875" style="152" customWidth="1"/>
    <col min="13832" max="13832" width="11.5703125" style="152" customWidth="1"/>
    <col min="13833" max="13833" width="13" style="152" customWidth="1"/>
    <col min="13834" max="14080" width="9.140625" style="152"/>
    <col min="14081" max="14081" width="14.140625" style="152" customWidth="1"/>
    <col min="14082" max="14082" width="12.42578125" style="152" customWidth="1"/>
    <col min="14083" max="14083" width="11.85546875" style="152" customWidth="1"/>
    <col min="14084" max="14084" width="12.28515625" style="152" customWidth="1"/>
    <col min="14085" max="14085" width="12.140625" style="152" customWidth="1"/>
    <col min="14086" max="14086" width="11.85546875" style="152" customWidth="1"/>
    <col min="14087" max="14087" width="12.85546875" style="152" customWidth="1"/>
    <col min="14088" max="14088" width="11.5703125" style="152" customWidth="1"/>
    <col min="14089" max="14089" width="13" style="152" customWidth="1"/>
    <col min="14090" max="14336" width="9.140625" style="152"/>
    <col min="14337" max="14337" width="14.140625" style="152" customWidth="1"/>
    <col min="14338" max="14338" width="12.42578125" style="152" customWidth="1"/>
    <col min="14339" max="14339" width="11.85546875" style="152" customWidth="1"/>
    <col min="14340" max="14340" width="12.28515625" style="152" customWidth="1"/>
    <col min="14341" max="14341" width="12.140625" style="152" customWidth="1"/>
    <col min="14342" max="14342" width="11.85546875" style="152" customWidth="1"/>
    <col min="14343" max="14343" width="12.85546875" style="152" customWidth="1"/>
    <col min="14344" max="14344" width="11.5703125" style="152" customWidth="1"/>
    <col min="14345" max="14345" width="13" style="152" customWidth="1"/>
    <col min="14346" max="14592" width="9.140625" style="152"/>
    <col min="14593" max="14593" width="14.140625" style="152" customWidth="1"/>
    <col min="14594" max="14594" width="12.42578125" style="152" customWidth="1"/>
    <col min="14595" max="14595" width="11.85546875" style="152" customWidth="1"/>
    <col min="14596" max="14596" width="12.28515625" style="152" customWidth="1"/>
    <col min="14597" max="14597" width="12.140625" style="152" customWidth="1"/>
    <col min="14598" max="14598" width="11.85546875" style="152" customWidth="1"/>
    <col min="14599" max="14599" width="12.85546875" style="152" customWidth="1"/>
    <col min="14600" max="14600" width="11.5703125" style="152" customWidth="1"/>
    <col min="14601" max="14601" width="13" style="152" customWidth="1"/>
    <col min="14602" max="14848" width="9.140625" style="152"/>
    <col min="14849" max="14849" width="14.140625" style="152" customWidth="1"/>
    <col min="14850" max="14850" width="12.42578125" style="152" customWidth="1"/>
    <col min="14851" max="14851" width="11.85546875" style="152" customWidth="1"/>
    <col min="14852" max="14852" width="12.28515625" style="152" customWidth="1"/>
    <col min="14853" max="14853" width="12.140625" style="152" customWidth="1"/>
    <col min="14854" max="14854" width="11.85546875" style="152" customWidth="1"/>
    <col min="14855" max="14855" width="12.85546875" style="152" customWidth="1"/>
    <col min="14856" max="14856" width="11.5703125" style="152" customWidth="1"/>
    <col min="14857" max="14857" width="13" style="152" customWidth="1"/>
    <col min="14858" max="15104" width="9.140625" style="152"/>
    <col min="15105" max="15105" width="14.140625" style="152" customWidth="1"/>
    <col min="15106" max="15106" width="12.42578125" style="152" customWidth="1"/>
    <col min="15107" max="15107" width="11.85546875" style="152" customWidth="1"/>
    <col min="15108" max="15108" width="12.28515625" style="152" customWidth="1"/>
    <col min="15109" max="15109" width="12.140625" style="152" customWidth="1"/>
    <col min="15110" max="15110" width="11.85546875" style="152" customWidth="1"/>
    <col min="15111" max="15111" width="12.85546875" style="152" customWidth="1"/>
    <col min="15112" max="15112" width="11.5703125" style="152" customWidth="1"/>
    <col min="15113" max="15113" width="13" style="152" customWidth="1"/>
    <col min="15114" max="15360" width="9.140625" style="152"/>
    <col min="15361" max="15361" width="14.140625" style="152" customWidth="1"/>
    <col min="15362" max="15362" width="12.42578125" style="152" customWidth="1"/>
    <col min="15363" max="15363" width="11.85546875" style="152" customWidth="1"/>
    <col min="15364" max="15364" width="12.28515625" style="152" customWidth="1"/>
    <col min="15365" max="15365" width="12.140625" style="152" customWidth="1"/>
    <col min="15366" max="15366" width="11.85546875" style="152" customWidth="1"/>
    <col min="15367" max="15367" width="12.85546875" style="152" customWidth="1"/>
    <col min="15368" max="15368" width="11.5703125" style="152" customWidth="1"/>
    <col min="15369" max="15369" width="13" style="152" customWidth="1"/>
    <col min="15370" max="15616" width="9.140625" style="152"/>
    <col min="15617" max="15617" width="14.140625" style="152" customWidth="1"/>
    <col min="15618" max="15618" width="12.42578125" style="152" customWidth="1"/>
    <col min="15619" max="15619" width="11.85546875" style="152" customWidth="1"/>
    <col min="15620" max="15620" width="12.28515625" style="152" customWidth="1"/>
    <col min="15621" max="15621" width="12.140625" style="152" customWidth="1"/>
    <col min="15622" max="15622" width="11.85546875" style="152" customWidth="1"/>
    <col min="15623" max="15623" width="12.85546875" style="152" customWidth="1"/>
    <col min="15624" max="15624" width="11.5703125" style="152" customWidth="1"/>
    <col min="15625" max="15625" width="13" style="152" customWidth="1"/>
    <col min="15626" max="15872" width="9.140625" style="152"/>
    <col min="15873" max="15873" width="14.140625" style="152" customWidth="1"/>
    <col min="15874" max="15874" width="12.42578125" style="152" customWidth="1"/>
    <col min="15875" max="15875" width="11.85546875" style="152" customWidth="1"/>
    <col min="15876" max="15876" width="12.28515625" style="152" customWidth="1"/>
    <col min="15877" max="15877" width="12.140625" style="152" customWidth="1"/>
    <col min="15878" max="15878" width="11.85546875" style="152" customWidth="1"/>
    <col min="15879" max="15879" width="12.85546875" style="152" customWidth="1"/>
    <col min="15880" max="15880" width="11.5703125" style="152" customWidth="1"/>
    <col min="15881" max="15881" width="13" style="152" customWidth="1"/>
    <col min="15882" max="16128" width="9.140625" style="152"/>
    <col min="16129" max="16129" width="14.140625" style="152" customWidth="1"/>
    <col min="16130" max="16130" width="12.42578125" style="152" customWidth="1"/>
    <col min="16131" max="16131" width="11.85546875" style="152" customWidth="1"/>
    <col min="16132" max="16132" width="12.28515625" style="152" customWidth="1"/>
    <col min="16133" max="16133" width="12.140625" style="152" customWidth="1"/>
    <col min="16134" max="16134" width="11.85546875" style="152" customWidth="1"/>
    <col min="16135" max="16135" width="12.85546875" style="152" customWidth="1"/>
    <col min="16136" max="16136" width="11.5703125" style="152" customWidth="1"/>
    <col min="16137" max="16137" width="13" style="152" customWidth="1"/>
    <col min="16138" max="16384" width="9.140625" style="152"/>
  </cols>
  <sheetData>
    <row r="1" spans="1:9" s="3517" customFormat="1" ht="15.75" thickBot="1">
      <c r="A1" s="5040" t="s">
        <v>0</v>
      </c>
      <c r="I1" s="474" t="s">
        <v>1</v>
      </c>
    </row>
    <row r="2" spans="1:9" ht="21" customHeight="1" thickTop="1">
      <c r="A2" s="6250" t="s">
        <v>4613</v>
      </c>
      <c r="B2" s="6251"/>
      <c r="C2" s="6251"/>
      <c r="D2" s="6251"/>
      <c r="E2" s="6251"/>
      <c r="F2" s="6251"/>
      <c r="G2" s="6251"/>
      <c r="H2" s="6251"/>
      <c r="I2" s="6252"/>
    </row>
    <row r="3" spans="1:9" ht="15" customHeight="1">
      <c r="A3" s="6452" t="s">
        <v>4409</v>
      </c>
      <c r="B3" s="6453"/>
      <c r="C3" s="6453"/>
      <c r="D3" s="6453"/>
      <c r="E3" s="6453"/>
      <c r="F3" s="6453"/>
      <c r="G3" s="6453"/>
      <c r="H3" s="6453"/>
      <c r="I3" s="6454"/>
    </row>
    <row r="4" spans="1:9" ht="17.25" customHeight="1" thickBot="1">
      <c r="A4" s="6512"/>
      <c r="B4" s="6457"/>
      <c r="C4" s="6457"/>
      <c r="D4" s="6457"/>
      <c r="E4" s="6457"/>
      <c r="F4" s="6457"/>
      <c r="G4" s="6457"/>
      <c r="H4" s="6457"/>
      <c r="I4" s="6513"/>
    </row>
    <row r="5" spans="1:9" ht="27" customHeight="1">
      <c r="A5" s="7973" t="s">
        <v>12</v>
      </c>
      <c r="B5" s="6578" t="s">
        <v>4448</v>
      </c>
      <c r="C5" s="6567"/>
      <c r="D5" s="6567"/>
      <c r="E5" s="6579"/>
      <c r="F5" s="6578" t="s">
        <v>4449</v>
      </c>
      <c r="G5" s="6567"/>
      <c r="H5" s="6567"/>
      <c r="I5" s="6738"/>
    </row>
    <row r="6" spans="1:9" ht="36" customHeight="1" thickBot="1">
      <c r="A6" s="7974"/>
      <c r="B6" s="1238" t="s">
        <v>4450</v>
      </c>
      <c r="C6" s="4477" t="s">
        <v>4451</v>
      </c>
      <c r="D6" s="4477" t="s">
        <v>2</v>
      </c>
      <c r="E6" s="5095" t="s">
        <v>5426</v>
      </c>
      <c r="F6" s="1238" t="s">
        <v>4450</v>
      </c>
      <c r="G6" s="4477" t="s">
        <v>4451</v>
      </c>
      <c r="H6" s="4477" t="s">
        <v>2</v>
      </c>
      <c r="I6" s="4474" t="s">
        <v>5426</v>
      </c>
    </row>
    <row r="7" spans="1:9" ht="20.100000000000001" customHeight="1">
      <c r="A7" s="1066">
        <v>1999</v>
      </c>
      <c r="B7" s="5042">
        <v>145485</v>
      </c>
      <c r="C7" s="1184">
        <v>251544</v>
      </c>
      <c r="D7" s="1184">
        <f t="shared" ref="D7:D17" si="0">SUM(B7:C7)</f>
        <v>397029</v>
      </c>
      <c r="E7" s="5043" t="s">
        <v>9</v>
      </c>
      <c r="F7" s="5042">
        <v>269</v>
      </c>
      <c r="G7" s="1184">
        <v>466</v>
      </c>
      <c r="H7" s="1184">
        <f t="shared" ref="H7:H16" si="1">SUM(F7:G7)</f>
        <v>735</v>
      </c>
      <c r="I7" s="4433" t="s">
        <v>9</v>
      </c>
    </row>
    <row r="8" spans="1:9" ht="20.100000000000001" customHeight="1">
      <c r="A8" s="1073">
        <v>2000</v>
      </c>
      <c r="B8" s="889">
        <v>200833</v>
      </c>
      <c r="C8" s="808">
        <v>320098</v>
      </c>
      <c r="D8" s="808">
        <f t="shared" si="0"/>
        <v>520931</v>
      </c>
      <c r="E8" s="5045">
        <f t="shared" ref="E8:E20" si="2">D8/D7*100</f>
        <v>131.20729216253724</v>
      </c>
      <c r="F8" s="889">
        <v>299</v>
      </c>
      <c r="G8" s="808">
        <v>477</v>
      </c>
      <c r="H8" s="808">
        <f t="shared" si="1"/>
        <v>776</v>
      </c>
      <c r="I8" s="5081">
        <f>H8/H7*100</f>
        <v>105.578231292517</v>
      </c>
    </row>
    <row r="9" spans="1:9" ht="20.100000000000001" customHeight="1">
      <c r="A9" s="1073">
        <v>2001</v>
      </c>
      <c r="B9" s="889">
        <v>330162</v>
      </c>
      <c r="C9" s="808">
        <v>722305</v>
      </c>
      <c r="D9" s="808">
        <f t="shared" si="0"/>
        <v>1052467</v>
      </c>
      <c r="E9" s="5045">
        <f t="shared" si="2"/>
        <v>202.03577825086239</v>
      </c>
      <c r="F9" s="889">
        <v>228</v>
      </c>
      <c r="G9" s="808">
        <v>499</v>
      </c>
      <c r="H9" s="808">
        <f t="shared" si="1"/>
        <v>727</v>
      </c>
      <c r="I9" s="5081">
        <f t="shared" ref="I9:I16" si="3">H9/H8*100</f>
        <v>93.685567010309285</v>
      </c>
    </row>
    <row r="10" spans="1:9" ht="20.100000000000001" customHeight="1">
      <c r="A10" s="1073">
        <v>2002</v>
      </c>
      <c r="B10" s="889">
        <v>429706</v>
      </c>
      <c r="C10" s="808">
        <v>860693</v>
      </c>
      <c r="D10" s="808">
        <f t="shared" si="0"/>
        <v>1290399</v>
      </c>
      <c r="E10" s="5045">
        <f t="shared" si="2"/>
        <v>122.60707461611624</v>
      </c>
      <c r="F10" s="889">
        <v>262</v>
      </c>
      <c r="G10" s="808">
        <v>525</v>
      </c>
      <c r="H10" s="808">
        <f t="shared" si="1"/>
        <v>787</v>
      </c>
      <c r="I10" s="5081">
        <f t="shared" si="3"/>
        <v>108.25309491059147</v>
      </c>
    </row>
    <row r="11" spans="1:9" ht="20.100000000000001" customHeight="1">
      <c r="A11" s="1073">
        <v>2003</v>
      </c>
      <c r="B11" s="889">
        <v>562032</v>
      </c>
      <c r="C11" s="808">
        <v>866445</v>
      </c>
      <c r="D11" s="808">
        <f t="shared" si="0"/>
        <v>1428477</v>
      </c>
      <c r="E11" s="5045">
        <f t="shared" si="2"/>
        <v>110.70041126814264</v>
      </c>
      <c r="F11" s="889">
        <v>403</v>
      </c>
      <c r="G11" s="808">
        <v>622</v>
      </c>
      <c r="H11" s="808">
        <f t="shared" si="1"/>
        <v>1025</v>
      </c>
      <c r="I11" s="5081">
        <f t="shared" si="3"/>
        <v>130.24142312579417</v>
      </c>
    </row>
    <row r="12" spans="1:9" ht="20.100000000000001" customHeight="1">
      <c r="A12" s="1073">
        <v>2004</v>
      </c>
      <c r="B12" s="889">
        <v>855702</v>
      </c>
      <c r="C12" s="808">
        <v>1020807</v>
      </c>
      <c r="D12" s="808">
        <f t="shared" si="0"/>
        <v>1876509</v>
      </c>
      <c r="E12" s="5045">
        <f t="shared" si="2"/>
        <v>131.36431318110127</v>
      </c>
      <c r="F12" s="889">
        <v>640</v>
      </c>
      <c r="G12" s="808">
        <v>764</v>
      </c>
      <c r="H12" s="808">
        <f t="shared" si="1"/>
        <v>1404</v>
      </c>
      <c r="I12" s="5081">
        <f t="shared" si="3"/>
        <v>136.97560975609758</v>
      </c>
    </row>
    <row r="13" spans="1:9" ht="20.100000000000001" customHeight="1">
      <c r="A13" s="1073">
        <v>2005</v>
      </c>
      <c r="B13" s="889">
        <v>1071146</v>
      </c>
      <c r="C13" s="808">
        <v>1057021</v>
      </c>
      <c r="D13" s="808">
        <f t="shared" si="0"/>
        <v>2128167</v>
      </c>
      <c r="E13" s="5045">
        <f t="shared" si="2"/>
        <v>113.41096685387599</v>
      </c>
      <c r="F13" s="889">
        <v>798</v>
      </c>
      <c r="G13" s="808">
        <v>788</v>
      </c>
      <c r="H13" s="808">
        <f t="shared" si="1"/>
        <v>1586</v>
      </c>
      <c r="I13" s="5081">
        <f t="shared" si="3"/>
        <v>112.96296296296295</v>
      </c>
    </row>
    <row r="14" spans="1:9" ht="20.100000000000001" customHeight="1">
      <c r="A14" s="1073">
        <v>2006</v>
      </c>
      <c r="B14" s="889">
        <v>1238054</v>
      </c>
      <c r="C14" s="808">
        <v>1347666</v>
      </c>
      <c r="D14" s="808">
        <f t="shared" si="0"/>
        <v>2585720</v>
      </c>
      <c r="E14" s="5045">
        <f t="shared" si="2"/>
        <v>121.49986349755446</v>
      </c>
      <c r="F14" s="889">
        <v>881</v>
      </c>
      <c r="G14" s="808">
        <v>959</v>
      </c>
      <c r="H14" s="808">
        <f t="shared" si="1"/>
        <v>1840</v>
      </c>
      <c r="I14" s="5081">
        <f t="shared" si="3"/>
        <v>116.01513240857504</v>
      </c>
    </row>
    <row r="15" spans="1:9" ht="20.100000000000001" customHeight="1">
      <c r="A15" s="1073">
        <v>2007</v>
      </c>
      <c r="B15" s="3565">
        <v>1546541.4813999999</v>
      </c>
      <c r="C15" s="3553">
        <v>1349243.5523000001</v>
      </c>
      <c r="D15" s="808">
        <f t="shared" si="0"/>
        <v>2895785.0337</v>
      </c>
      <c r="E15" s="5045">
        <f t="shared" si="2"/>
        <v>111.99143889129526</v>
      </c>
      <c r="F15" s="3565">
        <v>1334.0304333649615</v>
      </c>
      <c r="G15" s="3553">
        <v>1163.8433126024327</v>
      </c>
      <c r="H15" s="808">
        <f t="shared" si="1"/>
        <v>2497.8737459673939</v>
      </c>
      <c r="I15" s="5081">
        <f t="shared" si="3"/>
        <v>135.75400793301054</v>
      </c>
    </row>
    <row r="16" spans="1:9" ht="20.100000000000001" customHeight="1">
      <c r="A16" s="1073">
        <v>2008</v>
      </c>
      <c r="B16" s="3467">
        <v>2098511.6581999999</v>
      </c>
      <c r="C16" s="3453">
        <v>1595583.1971</v>
      </c>
      <c r="D16" s="808">
        <f t="shared" si="0"/>
        <v>3694094.8552999999</v>
      </c>
      <c r="E16" s="5045">
        <f t="shared" si="2"/>
        <v>127.56799321460628</v>
      </c>
      <c r="F16" s="3467">
        <v>1378.9667881456171</v>
      </c>
      <c r="G16" s="3453">
        <v>1048.4841615849652</v>
      </c>
      <c r="H16" s="808">
        <f t="shared" si="1"/>
        <v>2427.4509497305826</v>
      </c>
      <c r="I16" s="5081">
        <f t="shared" si="3"/>
        <v>97.180690323099668</v>
      </c>
    </row>
    <row r="17" spans="1:10" ht="20.100000000000001" customHeight="1">
      <c r="A17" s="1073">
        <v>2009</v>
      </c>
      <c r="B17" s="3467">
        <v>2639216</v>
      </c>
      <c r="C17" s="3453">
        <v>1819972</v>
      </c>
      <c r="D17" s="808">
        <f t="shared" si="0"/>
        <v>4459188</v>
      </c>
      <c r="E17" s="5045">
        <f t="shared" si="2"/>
        <v>120.71124794216649</v>
      </c>
      <c r="F17" s="3467">
        <v>1774.5014455725138</v>
      </c>
      <c r="G17" s="3453">
        <v>1223.6751159819808</v>
      </c>
      <c r="H17" s="808">
        <f>SUM(F17:G17)</f>
        <v>2998.1765615544946</v>
      </c>
      <c r="I17" s="5081">
        <f>H17/H16*100</f>
        <v>123.51131386968935</v>
      </c>
    </row>
    <row r="18" spans="1:10" ht="20.100000000000001" customHeight="1">
      <c r="A18" s="1073">
        <v>2010</v>
      </c>
      <c r="B18" s="3467">
        <v>3315173</v>
      </c>
      <c r="C18" s="3453">
        <v>2057451</v>
      </c>
      <c r="D18" s="3453">
        <v>5372624</v>
      </c>
      <c r="E18" s="5045">
        <f t="shared" si="2"/>
        <v>120.48435724172204</v>
      </c>
      <c r="F18" s="3467">
        <v>2156.0698491155044</v>
      </c>
      <c r="G18" s="3453">
        <v>1338.0924817898022</v>
      </c>
      <c r="H18" s="3453">
        <v>3494.1623309053066</v>
      </c>
      <c r="I18" s="5081">
        <f>H18/H17*100</f>
        <v>116.54291397347372</v>
      </c>
    </row>
    <row r="19" spans="1:10" ht="20.100000000000001" customHeight="1">
      <c r="A19" s="1073">
        <v>2011</v>
      </c>
      <c r="B19" s="3467">
        <v>3785884</v>
      </c>
      <c r="C19" s="3453">
        <v>2501914</v>
      </c>
      <c r="D19" s="3453">
        <v>6287798</v>
      </c>
      <c r="E19" s="5045">
        <f t="shared" si="2"/>
        <v>117.03402285363727</v>
      </c>
      <c r="F19" s="3467">
        <v>2004.279739530944</v>
      </c>
      <c r="G19" s="3453">
        <v>1324.534914500503</v>
      </c>
      <c r="H19" s="3453">
        <v>3328.8146540314469</v>
      </c>
      <c r="I19" s="5081">
        <f>H19/H18*100</f>
        <v>95.267887945234094</v>
      </c>
    </row>
    <row r="20" spans="1:10" ht="20.100000000000001" customHeight="1" thickBot="1">
      <c r="A20" s="1087">
        <v>2012</v>
      </c>
      <c r="B20" s="4089">
        <v>3826768</v>
      </c>
      <c r="C20" s="3947">
        <v>2856715</v>
      </c>
      <c r="D20" s="3947">
        <v>6683483</v>
      </c>
      <c r="E20" s="5096">
        <f t="shared" si="2"/>
        <v>106.29290253917189</v>
      </c>
      <c r="F20" s="4089">
        <v>2152.7722772277225</v>
      </c>
      <c r="G20" s="3947">
        <v>1607.0628937893789</v>
      </c>
      <c r="H20" s="3947">
        <v>3759.8351710171019</v>
      </c>
      <c r="I20" s="5091">
        <f>H20/H19*100</f>
        <v>112.94816809532055</v>
      </c>
    </row>
    <row r="21" spans="1:10" ht="14.1" customHeight="1" thickTop="1">
      <c r="A21" s="4475"/>
      <c r="B21" s="2657"/>
      <c r="C21" s="2657"/>
      <c r="D21" s="5097"/>
      <c r="E21" s="5078"/>
      <c r="F21" s="2657"/>
      <c r="G21" s="2657"/>
      <c r="H21" s="5098"/>
      <c r="I21" s="5094"/>
    </row>
    <row r="22" spans="1:10" ht="14.1" customHeight="1">
      <c r="A22" s="6261" t="s">
        <v>4623</v>
      </c>
      <c r="B22" s="6261"/>
      <c r="C22" s="6261"/>
      <c r="D22" s="6261"/>
      <c r="E22" s="6261"/>
      <c r="F22" s="6261"/>
      <c r="G22" s="6261"/>
      <c r="H22" s="6261"/>
      <c r="I22" s="6261"/>
    </row>
    <row r="23" spans="1:10" ht="14.1" customHeight="1">
      <c r="A23" s="6261" t="s">
        <v>4433</v>
      </c>
      <c r="B23" s="6261"/>
      <c r="C23" s="6261"/>
      <c r="D23" s="6261"/>
      <c r="E23" s="6261"/>
      <c r="F23" s="6261"/>
      <c r="G23" s="6261"/>
      <c r="H23" s="6261"/>
      <c r="I23" s="6261"/>
      <c r="J23" s="4466"/>
    </row>
    <row r="24" spans="1:10" ht="14.1" customHeight="1">
      <c r="A24" s="6261" t="s">
        <v>4421</v>
      </c>
      <c r="B24" s="6261"/>
      <c r="C24" s="6261"/>
      <c r="D24" s="6261"/>
      <c r="E24" s="6261"/>
      <c r="F24" s="6261"/>
      <c r="G24" s="6261"/>
      <c r="H24" s="6261"/>
      <c r="I24" s="6261"/>
      <c r="J24" s="4466"/>
    </row>
    <row r="25" spans="1:10" ht="14.1" customHeight="1">
      <c r="A25" s="6261" t="s">
        <v>4434</v>
      </c>
      <c r="B25" s="6261"/>
      <c r="C25" s="6261"/>
      <c r="D25" s="6261"/>
      <c r="E25" s="6261"/>
      <c r="F25" s="6261"/>
      <c r="G25" s="6261"/>
      <c r="H25" s="6261"/>
      <c r="I25" s="6261"/>
      <c r="J25" s="4466"/>
    </row>
    <row r="26" spans="1:10" ht="14.1" customHeight="1">
      <c r="A26" s="6261" t="s">
        <v>4435</v>
      </c>
      <c r="B26" s="6261"/>
      <c r="C26" s="6261"/>
      <c r="D26" s="6261"/>
      <c r="E26" s="6261"/>
      <c r="F26" s="6261"/>
      <c r="G26" s="6261"/>
      <c r="H26" s="6261"/>
      <c r="I26" s="6261"/>
      <c r="J26" s="4466"/>
    </row>
    <row r="27" spans="1:10">
      <c r="A27" s="6249" t="s">
        <v>4452</v>
      </c>
      <c r="B27" s="6249"/>
      <c r="C27" s="6249"/>
      <c r="D27" s="6249"/>
      <c r="E27" s="6249"/>
      <c r="F27" s="6249"/>
      <c r="G27" s="6249"/>
      <c r="H27" s="6249"/>
      <c r="I27" s="6249"/>
    </row>
    <row r="32" spans="1:10">
      <c r="E32" s="5033" t="s">
        <v>3</v>
      </c>
    </row>
  </sheetData>
  <mergeCells count="11">
    <mergeCell ref="A22:I22"/>
    <mergeCell ref="A2:I2"/>
    <mergeCell ref="A3:I4"/>
    <mergeCell ref="A5:A6"/>
    <mergeCell ref="B5:E5"/>
    <mergeCell ref="F5:I5"/>
    <mergeCell ref="A23:I23"/>
    <mergeCell ref="A24:I24"/>
    <mergeCell ref="A25:I25"/>
    <mergeCell ref="A26:I26"/>
    <mergeCell ref="A27:I27"/>
  </mergeCells>
  <hyperlinks>
    <hyperlink ref="A1" r:id="rId1"/>
  </hyperlinks>
  <pageMargins left="0.70866141732283472" right="0.70866141732283472" top="0.74803149606299213" bottom="0.74803149606299213" header="0.31496062992125984" footer="0.31496062992125984"/>
  <pageSetup paperSize="9" fitToHeight="0" orientation="landscape" r:id="rId2"/>
  <headerFooter>
    <oddFooter>&amp;R294</oddFooter>
  </headerFooter>
  <drawing r:id="rId3"/>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84">
    <pageSetUpPr fitToPage="1"/>
  </sheetPr>
  <dimension ref="A1:I32"/>
  <sheetViews>
    <sheetView view="pageBreakPreview" zoomScale="60" zoomScaleNormal="100" workbookViewId="0">
      <selection activeCell="A6" sqref="A6:A22"/>
    </sheetView>
  </sheetViews>
  <sheetFormatPr defaultRowHeight="12.75"/>
  <cols>
    <col min="1" max="1" width="30.5703125" style="152" customWidth="1"/>
    <col min="2" max="2" width="36.140625" style="152" customWidth="1"/>
    <col min="3" max="3" width="35.85546875" style="152" customWidth="1"/>
    <col min="4" max="256" width="9.140625" style="152"/>
    <col min="257" max="257" width="17.28515625" style="152" customWidth="1"/>
    <col min="258" max="258" width="22.42578125" style="152" customWidth="1"/>
    <col min="259" max="259" width="21.42578125" style="152" customWidth="1"/>
    <col min="260" max="512" width="9.140625" style="152"/>
    <col min="513" max="513" width="17.28515625" style="152" customWidth="1"/>
    <col min="514" max="514" width="22.42578125" style="152" customWidth="1"/>
    <col min="515" max="515" width="21.42578125" style="152" customWidth="1"/>
    <col min="516" max="768" width="9.140625" style="152"/>
    <col min="769" max="769" width="17.28515625" style="152" customWidth="1"/>
    <col min="770" max="770" width="22.42578125" style="152" customWidth="1"/>
    <col min="771" max="771" width="21.42578125" style="152" customWidth="1"/>
    <col min="772" max="1024" width="9.140625" style="152"/>
    <col min="1025" max="1025" width="17.28515625" style="152" customWidth="1"/>
    <col min="1026" max="1026" width="22.42578125" style="152" customWidth="1"/>
    <col min="1027" max="1027" width="21.42578125" style="152" customWidth="1"/>
    <col min="1028" max="1280" width="9.140625" style="152"/>
    <col min="1281" max="1281" width="17.28515625" style="152" customWidth="1"/>
    <col min="1282" max="1282" width="22.42578125" style="152" customWidth="1"/>
    <col min="1283" max="1283" width="21.42578125" style="152" customWidth="1"/>
    <col min="1284" max="1536" width="9.140625" style="152"/>
    <col min="1537" max="1537" width="17.28515625" style="152" customWidth="1"/>
    <col min="1538" max="1538" width="22.42578125" style="152" customWidth="1"/>
    <col min="1539" max="1539" width="21.42578125" style="152" customWidth="1"/>
    <col min="1540" max="1792" width="9.140625" style="152"/>
    <col min="1793" max="1793" width="17.28515625" style="152" customWidth="1"/>
    <col min="1794" max="1794" width="22.42578125" style="152" customWidth="1"/>
    <col min="1795" max="1795" width="21.42578125" style="152" customWidth="1"/>
    <col min="1796" max="2048" width="9.140625" style="152"/>
    <col min="2049" max="2049" width="17.28515625" style="152" customWidth="1"/>
    <col min="2050" max="2050" width="22.42578125" style="152" customWidth="1"/>
    <col min="2051" max="2051" width="21.42578125" style="152" customWidth="1"/>
    <col min="2052" max="2304" width="9.140625" style="152"/>
    <col min="2305" max="2305" width="17.28515625" style="152" customWidth="1"/>
    <col min="2306" max="2306" width="22.42578125" style="152" customWidth="1"/>
    <col min="2307" max="2307" width="21.42578125" style="152" customWidth="1"/>
    <col min="2308" max="2560" width="9.140625" style="152"/>
    <col min="2561" max="2561" width="17.28515625" style="152" customWidth="1"/>
    <col min="2562" max="2562" width="22.42578125" style="152" customWidth="1"/>
    <col min="2563" max="2563" width="21.42578125" style="152" customWidth="1"/>
    <col min="2564" max="2816" width="9.140625" style="152"/>
    <col min="2817" max="2817" width="17.28515625" style="152" customWidth="1"/>
    <col min="2818" max="2818" width="22.42578125" style="152" customWidth="1"/>
    <col min="2819" max="2819" width="21.42578125" style="152" customWidth="1"/>
    <col min="2820" max="3072" width="9.140625" style="152"/>
    <col min="3073" max="3073" width="17.28515625" style="152" customWidth="1"/>
    <col min="3074" max="3074" width="22.42578125" style="152" customWidth="1"/>
    <col min="3075" max="3075" width="21.42578125" style="152" customWidth="1"/>
    <col min="3076" max="3328" width="9.140625" style="152"/>
    <col min="3329" max="3329" width="17.28515625" style="152" customWidth="1"/>
    <col min="3330" max="3330" width="22.42578125" style="152" customWidth="1"/>
    <col min="3331" max="3331" width="21.42578125" style="152" customWidth="1"/>
    <col min="3332" max="3584" width="9.140625" style="152"/>
    <col min="3585" max="3585" width="17.28515625" style="152" customWidth="1"/>
    <col min="3586" max="3586" width="22.42578125" style="152" customWidth="1"/>
    <col min="3587" max="3587" width="21.42578125" style="152" customWidth="1"/>
    <col min="3588" max="3840" width="9.140625" style="152"/>
    <col min="3841" max="3841" width="17.28515625" style="152" customWidth="1"/>
    <col min="3842" max="3842" width="22.42578125" style="152" customWidth="1"/>
    <col min="3843" max="3843" width="21.42578125" style="152" customWidth="1"/>
    <col min="3844" max="4096" width="9.140625" style="152"/>
    <col min="4097" max="4097" width="17.28515625" style="152" customWidth="1"/>
    <col min="4098" max="4098" width="22.42578125" style="152" customWidth="1"/>
    <col min="4099" max="4099" width="21.42578125" style="152" customWidth="1"/>
    <col min="4100" max="4352" width="9.140625" style="152"/>
    <col min="4353" max="4353" width="17.28515625" style="152" customWidth="1"/>
    <col min="4354" max="4354" width="22.42578125" style="152" customWidth="1"/>
    <col min="4355" max="4355" width="21.42578125" style="152" customWidth="1"/>
    <col min="4356" max="4608" width="9.140625" style="152"/>
    <col min="4609" max="4609" width="17.28515625" style="152" customWidth="1"/>
    <col min="4610" max="4610" width="22.42578125" style="152" customWidth="1"/>
    <col min="4611" max="4611" width="21.42578125" style="152" customWidth="1"/>
    <col min="4612" max="4864" width="9.140625" style="152"/>
    <col min="4865" max="4865" width="17.28515625" style="152" customWidth="1"/>
    <col min="4866" max="4866" width="22.42578125" style="152" customWidth="1"/>
    <col min="4867" max="4867" width="21.42578125" style="152" customWidth="1"/>
    <col min="4868" max="5120" width="9.140625" style="152"/>
    <col min="5121" max="5121" width="17.28515625" style="152" customWidth="1"/>
    <col min="5122" max="5122" width="22.42578125" style="152" customWidth="1"/>
    <col min="5123" max="5123" width="21.42578125" style="152" customWidth="1"/>
    <col min="5124" max="5376" width="9.140625" style="152"/>
    <col min="5377" max="5377" width="17.28515625" style="152" customWidth="1"/>
    <col min="5378" max="5378" width="22.42578125" style="152" customWidth="1"/>
    <col min="5379" max="5379" width="21.42578125" style="152" customWidth="1"/>
    <col min="5380" max="5632" width="9.140625" style="152"/>
    <col min="5633" max="5633" width="17.28515625" style="152" customWidth="1"/>
    <col min="5634" max="5634" width="22.42578125" style="152" customWidth="1"/>
    <col min="5635" max="5635" width="21.42578125" style="152" customWidth="1"/>
    <col min="5636" max="5888" width="9.140625" style="152"/>
    <col min="5889" max="5889" width="17.28515625" style="152" customWidth="1"/>
    <col min="5890" max="5890" width="22.42578125" style="152" customWidth="1"/>
    <col min="5891" max="5891" width="21.42578125" style="152" customWidth="1"/>
    <col min="5892" max="6144" width="9.140625" style="152"/>
    <col min="6145" max="6145" width="17.28515625" style="152" customWidth="1"/>
    <col min="6146" max="6146" width="22.42578125" style="152" customWidth="1"/>
    <col min="6147" max="6147" width="21.42578125" style="152" customWidth="1"/>
    <col min="6148" max="6400" width="9.140625" style="152"/>
    <col min="6401" max="6401" width="17.28515625" style="152" customWidth="1"/>
    <col min="6402" max="6402" width="22.42578125" style="152" customWidth="1"/>
    <col min="6403" max="6403" width="21.42578125" style="152" customWidth="1"/>
    <col min="6404" max="6656" width="9.140625" style="152"/>
    <col min="6657" max="6657" width="17.28515625" style="152" customWidth="1"/>
    <col min="6658" max="6658" width="22.42578125" style="152" customWidth="1"/>
    <col min="6659" max="6659" width="21.42578125" style="152" customWidth="1"/>
    <col min="6660" max="6912" width="9.140625" style="152"/>
    <col min="6913" max="6913" width="17.28515625" style="152" customWidth="1"/>
    <col min="6914" max="6914" width="22.42578125" style="152" customWidth="1"/>
    <col min="6915" max="6915" width="21.42578125" style="152" customWidth="1"/>
    <col min="6916" max="7168" width="9.140625" style="152"/>
    <col min="7169" max="7169" width="17.28515625" style="152" customWidth="1"/>
    <col min="7170" max="7170" width="22.42578125" style="152" customWidth="1"/>
    <col min="7171" max="7171" width="21.42578125" style="152" customWidth="1"/>
    <col min="7172" max="7424" width="9.140625" style="152"/>
    <col min="7425" max="7425" width="17.28515625" style="152" customWidth="1"/>
    <col min="7426" max="7426" width="22.42578125" style="152" customWidth="1"/>
    <col min="7427" max="7427" width="21.42578125" style="152" customWidth="1"/>
    <col min="7428" max="7680" width="9.140625" style="152"/>
    <col min="7681" max="7681" width="17.28515625" style="152" customWidth="1"/>
    <col min="7682" max="7682" width="22.42578125" style="152" customWidth="1"/>
    <col min="7683" max="7683" width="21.42578125" style="152" customWidth="1"/>
    <col min="7684" max="7936" width="9.140625" style="152"/>
    <col min="7937" max="7937" width="17.28515625" style="152" customWidth="1"/>
    <col min="7938" max="7938" width="22.42578125" style="152" customWidth="1"/>
    <col min="7939" max="7939" width="21.42578125" style="152" customWidth="1"/>
    <col min="7940" max="8192" width="9.140625" style="152"/>
    <col min="8193" max="8193" width="17.28515625" style="152" customWidth="1"/>
    <col min="8194" max="8194" width="22.42578125" style="152" customWidth="1"/>
    <col min="8195" max="8195" width="21.42578125" style="152" customWidth="1"/>
    <col min="8196" max="8448" width="9.140625" style="152"/>
    <col min="8449" max="8449" width="17.28515625" style="152" customWidth="1"/>
    <col min="8450" max="8450" width="22.42578125" style="152" customWidth="1"/>
    <col min="8451" max="8451" width="21.42578125" style="152" customWidth="1"/>
    <col min="8452" max="8704" width="9.140625" style="152"/>
    <col min="8705" max="8705" width="17.28515625" style="152" customWidth="1"/>
    <col min="8706" max="8706" width="22.42578125" style="152" customWidth="1"/>
    <col min="8707" max="8707" width="21.42578125" style="152" customWidth="1"/>
    <col min="8708" max="8960" width="9.140625" style="152"/>
    <col min="8961" max="8961" width="17.28515625" style="152" customWidth="1"/>
    <col min="8962" max="8962" width="22.42578125" style="152" customWidth="1"/>
    <col min="8963" max="8963" width="21.42578125" style="152" customWidth="1"/>
    <col min="8964" max="9216" width="9.140625" style="152"/>
    <col min="9217" max="9217" width="17.28515625" style="152" customWidth="1"/>
    <col min="9218" max="9218" width="22.42578125" style="152" customWidth="1"/>
    <col min="9219" max="9219" width="21.42578125" style="152" customWidth="1"/>
    <col min="9220" max="9472" width="9.140625" style="152"/>
    <col min="9473" max="9473" width="17.28515625" style="152" customWidth="1"/>
    <col min="9474" max="9474" width="22.42578125" style="152" customWidth="1"/>
    <col min="9475" max="9475" width="21.42578125" style="152" customWidth="1"/>
    <col min="9476" max="9728" width="9.140625" style="152"/>
    <col min="9729" max="9729" width="17.28515625" style="152" customWidth="1"/>
    <col min="9730" max="9730" width="22.42578125" style="152" customWidth="1"/>
    <col min="9731" max="9731" width="21.42578125" style="152" customWidth="1"/>
    <col min="9732" max="9984" width="9.140625" style="152"/>
    <col min="9985" max="9985" width="17.28515625" style="152" customWidth="1"/>
    <col min="9986" max="9986" width="22.42578125" style="152" customWidth="1"/>
    <col min="9987" max="9987" width="21.42578125" style="152" customWidth="1"/>
    <col min="9988" max="10240" width="9.140625" style="152"/>
    <col min="10241" max="10241" width="17.28515625" style="152" customWidth="1"/>
    <col min="10242" max="10242" width="22.42578125" style="152" customWidth="1"/>
    <col min="10243" max="10243" width="21.42578125" style="152" customWidth="1"/>
    <col min="10244" max="10496" width="9.140625" style="152"/>
    <col min="10497" max="10497" width="17.28515625" style="152" customWidth="1"/>
    <col min="10498" max="10498" width="22.42578125" style="152" customWidth="1"/>
    <col min="10499" max="10499" width="21.42578125" style="152" customWidth="1"/>
    <col min="10500" max="10752" width="9.140625" style="152"/>
    <col min="10753" max="10753" width="17.28515625" style="152" customWidth="1"/>
    <col min="10754" max="10754" width="22.42578125" style="152" customWidth="1"/>
    <col min="10755" max="10755" width="21.42578125" style="152" customWidth="1"/>
    <col min="10756" max="11008" width="9.140625" style="152"/>
    <col min="11009" max="11009" width="17.28515625" style="152" customWidth="1"/>
    <col min="11010" max="11010" width="22.42578125" style="152" customWidth="1"/>
    <col min="11011" max="11011" width="21.42578125" style="152" customWidth="1"/>
    <col min="11012" max="11264" width="9.140625" style="152"/>
    <col min="11265" max="11265" width="17.28515625" style="152" customWidth="1"/>
    <col min="11266" max="11266" width="22.42578125" style="152" customWidth="1"/>
    <col min="11267" max="11267" width="21.42578125" style="152" customWidth="1"/>
    <col min="11268" max="11520" width="9.140625" style="152"/>
    <col min="11521" max="11521" width="17.28515625" style="152" customWidth="1"/>
    <col min="11522" max="11522" width="22.42578125" style="152" customWidth="1"/>
    <col min="11523" max="11523" width="21.42578125" style="152" customWidth="1"/>
    <col min="11524" max="11776" width="9.140625" style="152"/>
    <col min="11777" max="11777" width="17.28515625" style="152" customWidth="1"/>
    <col min="11778" max="11778" width="22.42578125" style="152" customWidth="1"/>
    <col min="11779" max="11779" width="21.42578125" style="152" customWidth="1"/>
    <col min="11780" max="12032" width="9.140625" style="152"/>
    <col min="12033" max="12033" width="17.28515625" style="152" customWidth="1"/>
    <col min="12034" max="12034" width="22.42578125" style="152" customWidth="1"/>
    <col min="12035" max="12035" width="21.42578125" style="152" customWidth="1"/>
    <col min="12036" max="12288" width="9.140625" style="152"/>
    <col min="12289" max="12289" width="17.28515625" style="152" customWidth="1"/>
    <col min="12290" max="12290" width="22.42578125" style="152" customWidth="1"/>
    <col min="12291" max="12291" width="21.42578125" style="152" customWidth="1"/>
    <col min="12292" max="12544" width="9.140625" style="152"/>
    <col min="12545" max="12545" width="17.28515625" style="152" customWidth="1"/>
    <col min="12546" max="12546" width="22.42578125" style="152" customWidth="1"/>
    <col min="12547" max="12547" width="21.42578125" style="152" customWidth="1"/>
    <col min="12548" max="12800" width="9.140625" style="152"/>
    <col min="12801" max="12801" width="17.28515625" style="152" customWidth="1"/>
    <col min="12802" max="12802" width="22.42578125" style="152" customWidth="1"/>
    <col min="12803" max="12803" width="21.42578125" style="152" customWidth="1"/>
    <col min="12804" max="13056" width="9.140625" style="152"/>
    <col min="13057" max="13057" width="17.28515625" style="152" customWidth="1"/>
    <col min="13058" max="13058" width="22.42578125" style="152" customWidth="1"/>
    <col min="13059" max="13059" width="21.42578125" style="152" customWidth="1"/>
    <col min="13060" max="13312" width="9.140625" style="152"/>
    <col min="13313" max="13313" width="17.28515625" style="152" customWidth="1"/>
    <col min="13314" max="13314" width="22.42578125" style="152" customWidth="1"/>
    <col min="13315" max="13315" width="21.42578125" style="152" customWidth="1"/>
    <col min="13316" max="13568" width="9.140625" style="152"/>
    <col min="13569" max="13569" width="17.28515625" style="152" customWidth="1"/>
    <col min="13570" max="13570" width="22.42578125" style="152" customWidth="1"/>
    <col min="13571" max="13571" width="21.42578125" style="152" customWidth="1"/>
    <col min="13572" max="13824" width="9.140625" style="152"/>
    <col min="13825" max="13825" width="17.28515625" style="152" customWidth="1"/>
    <col min="13826" max="13826" width="22.42578125" style="152" customWidth="1"/>
    <col min="13827" max="13827" width="21.42578125" style="152" customWidth="1"/>
    <col min="13828" max="14080" width="9.140625" style="152"/>
    <col min="14081" max="14081" width="17.28515625" style="152" customWidth="1"/>
    <col min="14082" max="14082" width="22.42578125" style="152" customWidth="1"/>
    <col min="14083" max="14083" width="21.42578125" style="152" customWidth="1"/>
    <col min="14084" max="14336" width="9.140625" style="152"/>
    <col min="14337" max="14337" width="17.28515625" style="152" customWidth="1"/>
    <col min="14338" max="14338" width="22.42578125" style="152" customWidth="1"/>
    <col min="14339" max="14339" width="21.42578125" style="152" customWidth="1"/>
    <col min="14340" max="14592" width="9.140625" style="152"/>
    <col min="14593" max="14593" width="17.28515625" style="152" customWidth="1"/>
    <col min="14594" max="14594" width="22.42578125" style="152" customWidth="1"/>
    <col min="14595" max="14595" width="21.42578125" style="152" customWidth="1"/>
    <col min="14596" max="14848" width="9.140625" style="152"/>
    <col min="14849" max="14849" width="17.28515625" style="152" customWidth="1"/>
    <col min="14850" max="14850" width="22.42578125" style="152" customWidth="1"/>
    <col min="14851" max="14851" width="21.42578125" style="152" customWidth="1"/>
    <col min="14852" max="15104" width="9.140625" style="152"/>
    <col min="15105" max="15105" width="17.28515625" style="152" customWidth="1"/>
    <col min="15106" max="15106" width="22.42578125" style="152" customWidth="1"/>
    <col min="15107" max="15107" width="21.42578125" style="152" customWidth="1"/>
    <col min="15108" max="15360" width="9.140625" style="152"/>
    <col min="15361" max="15361" width="17.28515625" style="152" customWidth="1"/>
    <col min="15362" max="15362" width="22.42578125" style="152" customWidth="1"/>
    <col min="15363" max="15363" width="21.42578125" style="152" customWidth="1"/>
    <col min="15364" max="15616" width="9.140625" style="152"/>
    <col min="15617" max="15617" width="17.28515625" style="152" customWidth="1"/>
    <col min="15618" max="15618" width="22.42578125" style="152" customWidth="1"/>
    <col min="15619" max="15619" width="21.42578125" style="152" customWidth="1"/>
    <col min="15620" max="15872" width="9.140625" style="152"/>
    <col min="15873" max="15873" width="17.28515625" style="152" customWidth="1"/>
    <col min="15874" max="15874" width="22.42578125" style="152" customWidth="1"/>
    <col min="15875" max="15875" width="21.42578125" style="152" customWidth="1"/>
    <col min="15876" max="16128" width="9.140625" style="152"/>
    <col min="16129" max="16129" width="17.28515625" style="152" customWidth="1"/>
    <col min="16130" max="16130" width="22.42578125" style="152" customWidth="1"/>
    <col min="16131" max="16131" width="21.42578125" style="152" customWidth="1"/>
    <col min="16132" max="16384" width="9.140625" style="152"/>
  </cols>
  <sheetData>
    <row r="1" spans="1:3" s="452" customFormat="1" ht="13.5" thickBot="1">
      <c r="A1" s="5040" t="s">
        <v>0</v>
      </c>
      <c r="C1" s="474" t="s">
        <v>1</v>
      </c>
    </row>
    <row r="2" spans="1:3" ht="29.25" customHeight="1" thickTop="1">
      <c r="A2" s="6250" t="s">
        <v>4614</v>
      </c>
      <c r="B2" s="6251"/>
      <c r="C2" s="6252"/>
    </row>
    <row r="3" spans="1:3" ht="24" customHeight="1">
      <c r="A3" s="6739" t="s">
        <v>4410</v>
      </c>
      <c r="B3" s="6740"/>
      <c r="C3" s="6741"/>
    </row>
    <row r="4" spans="1:3" ht="23.25" customHeight="1" thickBot="1">
      <c r="A4" s="6750"/>
      <c r="B4" s="6725"/>
      <c r="C4" s="6726"/>
    </row>
    <row r="5" spans="1:3" s="4469" customFormat="1" ht="40.5" customHeight="1" thickBot="1">
      <c r="A5" s="5079" t="s">
        <v>2089</v>
      </c>
      <c r="B5" s="4468" t="s">
        <v>4453</v>
      </c>
      <c r="C5" s="4480" t="s">
        <v>4454</v>
      </c>
    </row>
    <row r="6" spans="1:3" s="4469" customFormat="1" ht="15.95" customHeight="1">
      <c r="A6" s="1066">
        <v>1997</v>
      </c>
      <c r="B6" s="1067">
        <v>51810</v>
      </c>
      <c r="C6" s="5099">
        <v>104760</v>
      </c>
    </row>
    <row r="7" spans="1:3" s="4469" customFormat="1" ht="15.95" customHeight="1">
      <c r="A7" s="1073">
        <v>1998</v>
      </c>
      <c r="B7" s="1074">
        <v>90030</v>
      </c>
      <c r="C7" s="5100">
        <v>199738</v>
      </c>
    </row>
    <row r="8" spans="1:3" s="4469" customFormat="1" ht="15.95" customHeight="1">
      <c r="A8" s="1073">
        <v>1999</v>
      </c>
      <c r="B8" s="1074">
        <v>143731</v>
      </c>
      <c r="C8" s="5100">
        <v>397029</v>
      </c>
    </row>
    <row r="9" spans="1:3" s="4469" customFormat="1" ht="15.95" customHeight="1">
      <c r="A9" s="1073">
        <v>2000</v>
      </c>
      <c r="B9" s="1074">
        <v>273733</v>
      </c>
      <c r="C9" s="5100">
        <v>520931</v>
      </c>
    </row>
    <row r="10" spans="1:3" s="4469" customFormat="1" ht="15.95" customHeight="1">
      <c r="A10" s="1073">
        <v>2001</v>
      </c>
      <c r="B10" s="1074">
        <v>266873</v>
      </c>
      <c r="C10" s="5100">
        <v>1052467</v>
      </c>
    </row>
    <row r="11" spans="1:3" s="4469" customFormat="1" ht="15.95" customHeight="1">
      <c r="A11" s="1073">
        <v>2002</v>
      </c>
      <c r="B11" s="1074">
        <v>388193</v>
      </c>
      <c r="C11" s="5100">
        <v>1290399</v>
      </c>
    </row>
    <row r="12" spans="1:3" s="4469" customFormat="1" ht="15.95" customHeight="1">
      <c r="A12" s="1073">
        <v>2003</v>
      </c>
      <c r="B12" s="1074">
        <v>570566</v>
      </c>
      <c r="C12" s="5100">
        <v>1428477</v>
      </c>
    </row>
    <row r="13" spans="1:3" s="4469" customFormat="1" ht="15.95" customHeight="1">
      <c r="A13" s="1073">
        <v>2004</v>
      </c>
      <c r="B13" s="1074">
        <v>1132281</v>
      </c>
      <c r="C13" s="5100">
        <v>1876509</v>
      </c>
    </row>
    <row r="14" spans="1:3" s="4469" customFormat="1" ht="15.95" customHeight="1">
      <c r="A14" s="1073">
        <v>2005</v>
      </c>
      <c r="B14" s="1074">
        <v>1442893</v>
      </c>
      <c r="C14" s="5100">
        <v>2128167</v>
      </c>
    </row>
    <row r="15" spans="1:3" s="4469" customFormat="1" ht="15.95" customHeight="1">
      <c r="A15" s="1073">
        <v>2006</v>
      </c>
      <c r="B15" s="1074">
        <v>2255265</v>
      </c>
      <c r="C15" s="5100">
        <v>2585720</v>
      </c>
    </row>
    <row r="16" spans="1:3" s="4469" customFormat="1" ht="15.95" customHeight="1">
      <c r="A16" s="1073">
        <v>2007</v>
      </c>
      <c r="B16" s="5101">
        <v>2624911</v>
      </c>
      <c r="C16" s="5102">
        <v>2895785.0337</v>
      </c>
    </row>
    <row r="17" spans="1:9" s="4469" customFormat="1" ht="15.95" customHeight="1">
      <c r="A17" s="1073">
        <v>2008</v>
      </c>
      <c r="B17" s="5103">
        <v>3287645</v>
      </c>
      <c r="C17" s="5100">
        <v>3694095</v>
      </c>
    </row>
    <row r="18" spans="1:9" s="4469" customFormat="1" ht="15.95" customHeight="1">
      <c r="A18" s="1073">
        <v>2009</v>
      </c>
      <c r="B18" s="5104">
        <v>3312368</v>
      </c>
      <c r="C18" s="5105">
        <v>4459188</v>
      </c>
    </row>
    <row r="19" spans="1:9" s="4469" customFormat="1" ht="15.95" customHeight="1">
      <c r="A19" s="1073">
        <v>2010</v>
      </c>
      <c r="B19" s="5106">
        <v>5282862.9999999991</v>
      </c>
      <c r="C19" s="5107">
        <v>5372624</v>
      </c>
    </row>
    <row r="20" spans="1:9" s="4469" customFormat="1" ht="15.95" customHeight="1">
      <c r="A20" s="1073">
        <v>2011</v>
      </c>
      <c r="B20" s="5106">
        <v>7729456</v>
      </c>
      <c r="C20" s="5107">
        <v>6287798</v>
      </c>
    </row>
    <row r="21" spans="1:9" s="4469" customFormat="1" ht="15.95" customHeight="1">
      <c r="A21" s="1073">
        <v>2012</v>
      </c>
      <c r="B21" s="5106">
        <v>9242614</v>
      </c>
      <c r="C21" s="5107">
        <v>6683483</v>
      </c>
    </row>
    <row r="22" spans="1:9" s="4469" customFormat="1" ht="15.95" customHeight="1" thickBot="1">
      <c r="A22" s="1087">
        <v>2013</v>
      </c>
      <c r="B22" s="5108">
        <v>11938522</v>
      </c>
      <c r="C22" s="5109">
        <v>8502523.0000000019</v>
      </c>
    </row>
    <row r="23" spans="1:9" s="4469" customFormat="1" ht="14.1" customHeight="1" thickTop="1">
      <c r="A23" s="4475"/>
      <c r="B23" s="5077"/>
      <c r="C23" s="5093"/>
    </row>
    <row r="24" spans="1:9" s="4469" customFormat="1" ht="14.1" customHeight="1">
      <c r="A24" s="6261" t="s">
        <v>4433</v>
      </c>
      <c r="B24" s="6261"/>
      <c r="C24" s="6261"/>
      <c r="D24" s="1481"/>
      <c r="E24" s="1481"/>
      <c r="F24" s="1481"/>
      <c r="G24" s="1481"/>
      <c r="H24" s="1481"/>
      <c r="I24" s="1481"/>
    </row>
    <row r="25" spans="1:9" s="4469" customFormat="1" ht="14.1" customHeight="1">
      <c r="A25" s="6261" t="s">
        <v>4421</v>
      </c>
      <c r="B25" s="6261"/>
      <c r="C25" s="6261"/>
      <c r="D25" s="4466"/>
      <c r="E25" s="1481"/>
      <c r="F25" s="1481"/>
      <c r="G25" s="1481"/>
      <c r="H25" s="1481"/>
      <c r="I25" s="1481"/>
    </row>
    <row r="26" spans="1:9" s="4469" customFormat="1" ht="14.1" customHeight="1">
      <c r="A26" s="6261" t="s">
        <v>4434</v>
      </c>
      <c r="B26" s="6261"/>
      <c r="C26" s="6261"/>
      <c r="D26" s="1481"/>
      <c r="E26" s="1481"/>
      <c r="F26" s="1481"/>
      <c r="G26" s="1481"/>
      <c r="H26" s="1481"/>
      <c r="I26" s="1481"/>
    </row>
    <row r="27" spans="1:9" s="4469" customFormat="1" ht="14.1" customHeight="1">
      <c r="A27" s="6261" t="s">
        <v>4435</v>
      </c>
      <c r="B27" s="6261"/>
      <c r="C27" s="6261"/>
      <c r="D27" s="4466"/>
      <c r="E27" s="4466"/>
      <c r="F27" s="4466"/>
      <c r="G27" s="4466"/>
      <c r="H27" s="4466"/>
      <c r="I27" s="4466"/>
    </row>
    <row r="28" spans="1:9" s="4469" customFormat="1" ht="20.100000000000001" customHeight="1">
      <c r="A28" s="4475"/>
      <c r="B28" s="5077"/>
      <c r="C28" s="5093"/>
    </row>
    <row r="32" spans="1:9" ht="15" customHeight="1">
      <c r="C32" s="5033" t="s">
        <v>3</v>
      </c>
    </row>
  </sheetData>
  <mergeCells count="6">
    <mergeCell ref="A2:C2"/>
    <mergeCell ref="A3:C4"/>
    <mergeCell ref="A24:C24"/>
    <mergeCell ref="A25:C25"/>
    <mergeCell ref="A27:C27"/>
    <mergeCell ref="A26:C26"/>
  </mergeCells>
  <hyperlinks>
    <hyperlink ref="A1" r:id="rId1"/>
  </hyperlinks>
  <pageMargins left="0.70866141732283472" right="0.70866141732283472" top="0.74803149606299213" bottom="0.74803149606299213" header="0.31496062992125984" footer="0.31496062992125984"/>
  <pageSetup paperSize="9" fitToHeight="0" orientation="landscape" r:id="rId2"/>
  <headerFooter>
    <oddFooter>&amp;R295</oddFooter>
  </headerFooter>
  <drawing r:id="rId3"/>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85">
    <pageSetUpPr fitToPage="1"/>
  </sheetPr>
  <dimension ref="A1:P66"/>
  <sheetViews>
    <sheetView view="pageBreakPreview" zoomScale="60" zoomScaleNormal="100" workbookViewId="0">
      <selection activeCell="A4" sqref="A4"/>
    </sheetView>
  </sheetViews>
  <sheetFormatPr defaultRowHeight="12.75"/>
  <cols>
    <col min="1" max="1" width="37.140625" style="152" customWidth="1"/>
    <col min="2" max="16" width="14.7109375" style="152" customWidth="1"/>
    <col min="17" max="256" width="9.140625" style="152"/>
    <col min="257" max="257" width="20.85546875" style="152" customWidth="1"/>
    <col min="258" max="258" width="8.85546875" style="152" customWidth="1"/>
    <col min="259" max="259" width="9.140625" style="152"/>
    <col min="260" max="260" width="8.7109375" style="152" customWidth="1"/>
    <col min="261" max="261" width="9.28515625" style="152" customWidth="1"/>
    <col min="262" max="262" width="8.42578125" style="152" customWidth="1"/>
    <col min="263" max="264" width="9.140625" style="152"/>
    <col min="265" max="266" width="9.85546875" style="152" customWidth="1"/>
    <col min="267" max="267" width="8.5703125" style="152" customWidth="1"/>
    <col min="268" max="268" width="9" style="152" customWidth="1"/>
    <col min="269" max="269" width="9.5703125" style="152" customWidth="1"/>
    <col min="270" max="270" width="8.85546875" style="152" customWidth="1"/>
    <col min="271" max="271" width="9.85546875" style="152" customWidth="1"/>
    <col min="272" max="512" width="9.140625" style="152"/>
    <col min="513" max="513" width="20.85546875" style="152" customWidth="1"/>
    <col min="514" max="514" width="8.85546875" style="152" customWidth="1"/>
    <col min="515" max="515" width="9.140625" style="152"/>
    <col min="516" max="516" width="8.7109375" style="152" customWidth="1"/>
    <col min="517" max="517" width="9.28515625" style="152" customWidth="1"/>
    <col min="518" max="518" width="8.42578125" style="152" customWidth="1"/>
    <col min="519" max="520" width="9.140625" style="152"/>
    <col min="521" max="522" width="9.85546875" style="152" customWidth="1"/>
    <col min="523" max="523" width="8.5703125" style="152" customWidth="1"/>
    <col min="524" max="524" width="9" style="152" customWidth="1"/>
    <col min="525" max="525" width="9.5703125" style="152" customWidth="1"/>
    <col min="526" max="526" width="8.85546875" style="152" customWidth="1"/>
    <col min="527" max="527" width="9.85546875" style="152" customWidth="1"/>
    <col min="528" max="768" width="9.140625" style="152"/>
    <col min="769" max="769" width="20.85546875" style="152" customWidth="1"/>
    <col min="770" max="770" width="8.85546875" style="152" customWidth="1"/>
    <col min="771" max="771" width="9.140625" style="152"/>
    <col min="772" max="772" width="8.7109375" style="152" customWidth="1"/>
    <col min="773" max="773" width="9.28515625" style="152" customWidth="1"/>
    <col min="774" max="774" width="8.42578125" style="152" customWidth="1"/>
    <col min="775" max="776" width="9.140625" style="152"/>
    <col min="777" max="778" width="9.85546875" style="152" customWidth="1"/>
    <col min="779" max="779" width="8.5703125" style="152" customWidth="1"/>
    <col min="780" max="780" width="9" style="152" customWidth="1"/>
    <col min="781" max="781" width="9.5703125" style="152" customWidth="1"/>
    <col min="782" max="782" width="8.85546875" style="152" customWidth="1"/>
    <col min="783" max="783" width="9.85546875" style="152" customWidth="1"/>
    <col min="784" max="1024" width="9.140625" style="152"/>
    <col min="1025" max="1025" width="20.85546875" style="152" customWidth="1"/>
    <col min="1026" max="1026" width="8.85546875" style="152" customWidth="1"/>
    <col min="1027" max="1027" width="9.140625" style="152"/>
    <col min="1028" max="1028" width="8.7109375" style="152" customWidth="1"/>
    <col min="1029" max="1029" width="9.28515625" style="152" customWidth="1"/>
    <col min="1030" max="1030" width="8.42578125" style="152" customWidth="1"/>
    <col min="1031" max="1032" width="9.140625" style="152"/>
    <col min="1033" max="1034" width="9.85546875" style="152" customWidth="1"/>
    <col min="1035" max="1035" width="8.5703125" style="152" customWidth="1"/>
    <col min="1036" max="1036" width="9" style="152" customWidth="1"/>
    <col min="1037" max="1037" width="9.5703125" style="152" customWidth="1"/>
    <col min="1038" max="1038" width="8.85546875" style="152" customWidth="1"/>
    <col min="1039" max="1039" width="9.85546875" style="152" customWidth="1"/>
    <col min="1040" max="1280" width="9.140625" style="152"/>
    <col min="1281" max="1281" width="20.85546875" style="152" customWidth="1"/>
    <col min="1282" max="1282" width="8.85546875" style="152" customWidth="1"/>
    <col min="1283" max="1283" width="9.140625" style="152"/>
    <col min="1284" max="1284" width="8.7109375" style="152" customWidth="1"/>
    <col min="1285" max="1285" width="9.28515625" style="152" customWidth="1"/>
    <col min="1286" max="1286" width="8.42578125" style="152" customWidth="1"/>
    <col min="1287" max="1288" width="9.140625" style="152"/>
    <col min="1289" max="1290" width="9.85546875" style="152" customWidth="1"/>
    <col min="1291" max="1291" width="8.5703125" style="152" customWidth="1"/>
    <col min="1292" max="1292" width="9" style="152" customWidth="1"/>
    <col min="1293" max="1293" width="9.5703125" style="152" customWidth="1"/>
    <col min="1294" max="1294" width="8.85546875" style="152" customWidth="1"/>
    <col min="1295" max="1295" width="9.85546875" style="152" customWidth="1"/>
    <col min="1296" max="1536" width="9.140625" style="152"/>
    <col min="1537" max="1537" width="20.85546875" style="152" customWidth="1"/>
    <col min="1538" max="1538" width="8.85546875" style="152" customWidth="1"/>
    <col min="1539" max="1539" width="9.140625" style="152"/>
    <col min="1540" max="1540" width="8.7109375" style="152" customWidth="1"/>
    <col min="1541" max="1541" width="9.28515625" style="152" customWidth="1"/>
    <col min="1542" max="1542" width="8.42578125" style="152" customWidth="1"/>
    <col min="1543" max="1544" width="9.140625" style="152"/>
    <col min="1545" max="1546" width="9.85546875" style="152" customWidth="1"/>
    <col min="1547" max="1547" width="8.5703125" style="152" customWidth="1"/>
    <col min="1548" max="1548" width="9" style="152" customWidth="1"/>
    <col min="1549" max="1549" width="9.5703125" style="152" customWidth="1"/>
    <col min="1550" max="1550" width="8.85546875" style="152" customWidth="1"/>
    <col min="1551" max="1551" width="9.85546875" style="152" customWidth="1"/>
    <col min="1552" max="1792" width="9.140625" style="152"/>
    <col min="1793" max="1793" width="20.85546875" style="152" customWidth="1"/>
    <col min="1794" max="1794" width="8.85546875" style="152" customWidth="1"/>
    <col min="1795" max="1795" width="9.140625" style="152"/>
    <col min="1796" max="1796" width="8.7109375" style="152" customWidth="1"/>
    <col min="1797" max="1797" width="9.28515625" style="152" customWidth="1"/>
    <col min="1798" max="1798" width="8.42578125" style="152" customWidth="1"/>
    <col min="1799" max="1800" width="9.140625" style="152"/>
    <col min="1801" max="1802" width="9.85546875" style="152" customWidth="1"/>
    <col min="1803" max="1803" width="8.5703125" style="152" customWidth="1"/>
    <col min="1804" max="1804" width="9" style="152" customWidth="1"/>
    <col min="1805" max="1805" width="9.5703125" style="152" customWidth="1"/>
    <col min="1806" max="1806" width="8.85546875" style="152" customWidth="1"/>
    <col min="1807" max="1807" width="9.85546875" style="152" customWidth="1"/>
    <col min="1808" max="2048" width="9.140625" style="152"/>
    <col min="2049" max="2049" width="20.85546875" style="152" customWidth="1"/>
    <col min="2050" max="2050" width="8.85546875" style="152" customWidth="1"/>
    <col min="2051" max="2051" width="9.140625" style="152"/>
    <col min="2052" max="2052" width="8.7109375" style="152" customWidth="1"/>
    <col min="2053" max="2053" width="9.28515625" style="152" customWidth="1"/>
    <col min="2054" max="2054" width="8.42578125" style="152" customWidth="1"/>
    <col min="2055" max="2056" width="9.140625" style="152"/>
    <col min="2057" max="2058" width="9.85546875" style="152" customWidth="1"/>
    <col min="2059" max="2059" width="8.5703125" style="152" customWidth="1"/>
    <col min="2060" max="2060" width="9" style="152" customWidth="1"/>
    <col min="2061" max="2061" width="9.5703125" style="152" customWidth="1"/>
    <col min="2062" max="2062" width="8.85546875" style="152" customWidth="1"/>
    <col min="2063" max="2063" width="9.85546875" style="152" customWidth="1"/>
    <col min="2064" max="2304" width="9.140625" style="152"/>
    <col min="2305" max="2305" width="20.85546875" style="152" customWidth="1"/>
    <col min="2306" max="2306" width="8.85546875" style="152" customWidth="1"/>
    <col min="2307" max="2307" width="9.140625" style="152"/>
    <col min="2308" max="2308" width="8.7109375" style="152" customWidth="1"/>
    <col min="2309" max="2309" width="9.28515625" style="152" customWidth="1"/>
    <col min="2310" max="2310" width="8.42578125" style="152" customWidth="1"/>
    <col min="2311" max="2312" width="9.140625" style="152"/>
    <col min="2313" max="2314" width="9.85546875" style="152" customWidth="1"/>
    <col min="2315" max="2315" width="8.5703125" style="152" customWidth="1"/>
    <col min="2316" max="2316" width="9" style="152" customWidth="1"/>
    <col min="2317" max="2317" width="9.5703125" style="152" customWidth="1"/>
    <col min="2318" max="2318" width="8.85546875" style="152" customWidth="1"/>
    <col min="2319" max="2319" width="9.85546875" style="152" customWidth="1"/>
    <col min="2320" max="2560" width="9.140625" style="152"/>
    <col min="2561" max="2561" width="20.85546875" style="152" customWidth="1"/>
    <col min="2562" max="2562" width="8.85546875" style="152" customWidth="1"/>
    <col min="2563" max="2563" width="9.140625" style="152"/>
    <col min="2564" max="2564" width="8.7109375" style="152" customWidth="1"/>
    <col min="2565" max="2565" width="9.28515625" style="152" customWidth="1"/>
    <col min="2566" max="2566" width="8.42578125" style="152" customWidth="1"/>
    <col min="2567" max="2568" width="9.140625" style="152"/>
    <col min="2569" max="2570" width="9.85546875" style="152" customWidth="1"/>
    <col min="2571" max="2571" width="8.5703125" style="152" customWidth="1"/>
    <col min="2572" max="2572" width="9" style="152" customWidth="1"/>
    <col min="2573" max="2573" width="9.5703125" style="152" customWidth="1"/>
    <col min="2574" max="2574" width="8.85546875" style="152" customWidth="1"/>
    <col min="2575" max="2575" width="9.85546875" style="152" customWidth="1"/>
    <col min="2576" max="2816" width="9.140625" style="152"/>
    <col min="2817" max="2817" width="20.85546875" style="152" customWidth="1"/>
    <col min="2818" max="2818" width="8.85546875" style="152" customWidth="1"/>
    <col min="2819" max="2819" width="9.140625" style="152"/>
    <col min="2820" max="2820" width="8.7109375" style="152" customWidth="1"/>
    <col min="2821" max="2821" width="9.28515625" style="152" customWidth="1"/>
    <col min="2822" max="2822" width="8.42578125" style="152" customWidth="1"/>
    <col min="2823" max="2824" width="9.140625" style="152"/>
    <col min="2825" max="2826" width="9.85546875" style="152" customWidth="1"/>
    <col min="2827" max="2827" width="8.5703125" style="152" customWidth="1"/>
    <col min="2828" max="2828" width="9" style="152" customWidth="1"/>
    <col min="2829" max="2829" width="9.5703125" style="152" customWidth="1"/>
    <col min="2830" max="2830" width="8.85546875" style="152" customWidth="1"/>
    <col min="2831" max="2831" width="9.85546875" style="152" customWidth="1"/>
    <col min="2832" max="3072" width="9.140625" style="152"/>
    <col min="3073" max="3073" width="20.85546875" style="152" customWidth="1"/>
    <col min="3074" max="3074" width="8.85546875" style="152" customWidth="1"/>
    <col min="3075" max="3075" width="9.140625" style="152"/>
    <col min="3076" max="3076" width="8.7109375" style="152" customWidth="1"/>
    <col min="3077" max="3077" width="9.28515625" style="152" customWidth="1"/>
    <col min="3078" max="3078" width="8.42578125" style="152" customWidth="1"/>
    <col min="3079" max="3080" width="9.140625" style="152"/>
    <col min="3081" max="3082" width="9.85546875" style="152" customWidth="1"/>
    <col min="3083" max="3083" width="8.5703125" style="152" customWidth="1"/>
    <col min="3084" max="3084" width="9" style="152" customWidth="1"/>
    <col min="3085" max="3085" width="9.5703125" style="152" customWidth="1"/>
    <col min="3086" max="3086" width="8.85546875" style="152" customWidth="1"/>
    <col min="3087" max="3087" width="9.85546875" style="152" customWidth="1"/>
    <col min="3088" max="3328" width="9.140625" style="152"/>
    <col min="3329" max="3329" width="20.85546875" style="152" customWidth="1"/>
    <col min="3330" max="3330" width="8.85546875" style="152" customWidth="1"/>
    <col min="3331" max="3331" width="9.140625" style="152"/>
    <col min="3332" max="3332" width="8.7109375" style="152" customWidth="1"/>
    <col min="3333" max="3333" width="9.28515625" style="152" customWidth="1"/>
    <col min="3334" max="3334" width="8.42578125" style="152" customWidth="1"/>
    <col min="3335" max="3336" width="9.140625" style="152"/>
    <col min="3337" max="3338" width="9.85546875" style="152" customWidth="1"/>
    <col min="3339" max="3339" width="8.5703125" style="152" customWidth="1"/>
    <col min="3340" max="3340" width="9" style="152" customWidth="1"/>
    <col min="3341" max="3341" width="9.5703125" style="152" customWidth="1"/>
    <col min="3342" max="3342" width="8.85546875" style="152" customWidth="1"/>
    <col min="3343" max="3343" width="9.85546875" style="152" customWidth="1"/>
    <col min="3344" max="3584" width="9.140625" style="152"/>
    <col min="3585" max="3585" width="20.85546875" style="152" customWidth="1"/>
    <col min="3586" max="3586" width="8.85546875" style="152" customWidth="1"/>
    <col min="3587" max="3587" width="9.140625" style="152"/>
    <col min="3588" max="3588" width="8.7109375" style="152" customWidth="1"/>
    <col min="3589" max="3589" width="9.28515625" style="152" customWidth="1"/>
    <col min="3590" max="3590" width="8.42578125" style="152" customWidth="1"/>
    <col min="3591" max="3592" width="9.140625" style="152"/>
    <col min="3593" max="3594" width="9.85546875" style="152" customWidth="1"/>
    <col min="3595" max="3595" width="8.5703125" style="152" customWidth="1"/>
    <col min="3596" max="3596" width="9" style="152" customWidth="1"/>
    <col min="3597" max="3597" width="9.5703125" style="152" customWidth="1"/>
    <col min="3598" max="3598" width="8.85546875" style="152" customWidth="1"/>
    <col min="3599" max="3599" width="9.85546875" style="152" customWidth="1"/>
    <col min="3600" max="3840" width="9.140625" style="152"/>
    <col min="3841" max="3841" width="20.85546875" style="152" customWidth="1"/>
    <col min="3842" max="3842" width="8.85546875" style="152" customWidth="1"/>
    <col min="3843" max="3843" width="9.140625" style="152"/>
    <col min="3844" max="3844" width="8.7109375" style="152" customWidth="1"/>
    <col min="3845" max="3845" width="9.28515625" style="152" customWidth="1"/>
    <col min="3846" max="3846" width="8.42578125" style="152" customWidth="1"/>
    <col min="3847" max="3848" width="9.140625" style="152"/>
    <col min="3849" max="3850" width="9.85546875" style="152" customWidth="1"/>
    <col min="3851" max="3851" width="8.5703125" style="152" customWidth="1"/>
    <col min="3852" max="3852" width="9" style="152" customWidth="1"/>
    <col min="3853" max="3853" width="9.5703125" style="152" customWidth="1"/>
    <col min="3854" max="3854" width="8.85546875" style="152" customWidth="1"/>
    <col min="3855" max="3855" width="9.85546875" style="152" customWidth="1"/>
    <col min="3856" max="4096" width="9.140625" style="152"/>
    <col min="4097" max="4097" width="20.85546875" style="152" customWidth="1"/>
    <col min="4098" max="4098" width="8.85546875" style="152" customWidth="1"/>
    <col min="4099" max="4099" width="9.140625" style="152"/>
    <col min="4100" max="4100" width="8.7109375" style="152" customWidth="1"/>
    <col min="4101" max="4101" width="9.28515625" style="152" customWidth="1"/>
    <col min="4102" max="4102" width="8.42578125" style="152" customWidth="1"/>
    <col min="4103" max="4104" width="9.140625" style="152"/>
    <col min="4105" max="4106" width="9.85546875" style="152" customWidth="1"/>
    <col min="4107" max="4107" width="8.5703125" style="152" customWidth="1"/>
    <col min="4108" max="4108" width="9" style="152" customWidth="1"/>
    <col min="4109" max="4109" width="9.5703125" style="152" customWidth="1"/>
    <col min="4110" max="4110" width="8.85546875" style="152" customWidth="1"/>
    <col min="4111" max="4111" width="9.85546875" style="152" customWidth="1"/>
    <col min="4112" max="4352" width="9.140625" style="152"/>
    <col min="4353" max="4353" width="20.85546875" style="152" customWidth="1"/>
    <col min="4354" max="4354" width="8.85546875" style="152" customWidth="1"/>
    <col min="4355" max="4355" width="9.140625" style="152"/>
    <col min="4356" max="4356" width="8.7109375" style="152" customWidth="1"/>
    <col min="4357" max="4357" width="9.28515625" style="152" customWidth="1"/>
    <col min="4358" max="4358" width="8.42578125" style="152" customWidth="1"/>
    <col min="4359" max="4360" width="9.140625" style="152"/>
    <col min="4361" max="4362" width="9.85546875" style="152" customWidth="1"/>
    <col min="4363" max="4363" width="8.5703125" style="152" customWidth="1"/>
    <col min="4364" max="4364" width="9" style="152" customWidth="1"/>
    <col min="4365" max="4365" width="9.5703125" style="152" customWidth="1"/>
    <col min="4366" max="4366" width="8.85546875" style="152" customWidth="1"/>
    <col min="4367" max="4367" width="9.85546875" style="152" customWidth="1"/>
    <col min="4368" max="4608" width="9.140625" style="152"/>
    <col min="4609" max="4609" width="20.85546875" style="152" customWidth="1"/>
    <col min="4610" max="4610" width="8.85546875" style="152" customWidth="1"/>
    <col min="4611" max="4611" width="9.140625" style="152"/>
    <col min="4612" max="4612" width="8.7109375" style="152" customWidth="1"/>
    <col min="4613" max="4613" width="9.28515625" style="152" customWidth="1"/>
    <col min="4614" max="4614" width="8.42578125" style="152" customWidth="1"/>
    <col min="4615" max="4616" width="9.140625" style="152"/>
    <col min="4617" max="4618" width="9.85546875" style="152" customWidth="1"/>
    <col min="4619" max="4619" width="8.5703125" style="152" customWidth="1"/>
    <col min="4620" max="4620" width="9" style="152" customWidth="1"/>
    <col min="4621" max="4621" width="9.5703125" style="152" customWidth="1"/>
    <col min="4622" max="4622" width="8.85546875" style="152" customWidth="1"/>
    <col min="4623" max="4623" width="9.85546875" style="152" customWidth="1"/>
    <col min="4624" max="4864" width="9.140625" style="152"/>
    <col min="4865" max="4865" width="20.85546875" style="152" customWidth="1"/>
    <col min="4866" max="4866" width="8.85546875" style="152" customWidth="1"/>
    <col min="4867" max="4867" width="9.140625" style="152"/>
    <col min="4868" max="4868" width="8.7109375" style="152" customWidth="1"/>
    <col min="4869" max="4869" width="9.28515625" style="152" customWidth="1"/>
    <col min="4870" max="4870" width="8.42578125" style="152" customWidth="1"/>
    <col min="4871" max="4872" width="9.140625" style="152"/>
    <col min="4873" max="4874" width="9.85546875" style="152" customWidth="1"/>
    <col min="4875" max="4875" width="8.5703125" style="152" customWidth="1"/>
    <col min="4876" max="4876" width="9" style="152" customWidth="1"/>
    <col min="4877" max="4877" width="9.5703125" style="152" customWidth="1"/>
    <col min="4878" max="4878" width="8.85546875" style="152" customWidth="1"/>
    <col min="4879" max="4879" width="9.85546875" style="152" customWidth="1"/>
    <col min="4880" max="5120" width="9.140625" style="152"/>
    <col min="5121" max="5121" width="20.85546875" style="152" customWidth="1"/>
    <col min="5122" max="5122" width="8.85546875" style="152" customWidth="1"/>
    <col min="5123" max="5123" width="9.140625" style="152"/>
    <col min="5124" max="5124" width="8.7109375" style="152" customWidth="1"/>
    <col min="5125" max="5125" width="9.28515625" style="152" customWidth="1"/>
    <col min="5126" max="5126" width="8.42578125" style="152" customWidth="1"/>
    <col min="5127" max="5128" width="9.140625" style="152"/>
    <col min="5129" max="5130" width="9.85546875" style="152" customWidth="1"/>
    <col min="5131" max="5131" width="8.5703125" style="152" customWidth="1"/>
    <col min="5132" max="5132" width="9" style="152" customWidth="1"/>
    <col min="5133" max="5133" width="9.5703125" style="152" customWidth="1"/>
    <col min="5134" max="5134" width="8.85546875" style="152" customWidth="1"/>
    <col min="5135" max="5135" width="9.85546875" style="152" customWidth="1"/>
    <col min="5136" max="5376" width="9.140625" style="152"/>
    <col min="5377" max="5377" width="20.85546875" style="152" customWidth="1"/>
    <col min="5378" max="5378" width="8.85546875" style="152" customWidth="1"/>
    <col min="5379" max="5379" width="9.140625" style="152"/>
    <col min="5380" max="5380" width="8.7109375" style="152" customWidth="1"/>
    <col min="5381" max="5381" width="9.28515625" style="152" customWidth="1"/>
    <col min="5382" max="5382" width="8.42578125" style="152" customWidth="1"/>
    <col min="5383" max="5384" width="9.140625" style="152"/>
    <col min="5385" max="5386" width="9.85546875" style="152" customWidth="1"/>
    <col min="5387" max="5387" width="8.5703125" style="152" customWidth="1"/>
    <col min="5388" max="5388" width="9" style="152" customWidth="1"/>
    <col min="5389" max="5389" width="9.5703125" style="152" customWidth="1"/>
    <col min="5390" max="5390" width="8.85546875" style="152" customWidth="1"/>
    <col min="5391" max="5391" width="9.85546875" style="152" customWidth="1"/>
    <col min="5392" max="5632" width="9.140625" style="152"/>
    <col min="5633" max="5633" width="20.85546875" style="152" customWidth="1"/>
    <col min="5634" max="5634" width="8.85546875" style="152" customWidth="1"/>
    <col min="5635" max="5635" width="9.140625" style="152"/>
    <col min="5636" max="5636" width="8.7109375" style="152" customWidth="1"/>
    <col min="5637" max="5637" width="9.28515625" style="152" customWidth="1"/>
    <col min="5638" max="5638" width="8.42578125" style="152" customWidth="1"/>
    <col min="5639" max="5640" width="9.140625" style="152"/>
    <col min="5641" max="5642" width="9.85546875" style="152" customWidth="1"/>
    <col min="5643" max="5643" width="8.5703125" style="152" customWidth="1"/>
    <col min="5644" max="5644" width="9" style="152" customWidth="1"/>
    <col min="5645" max="5645" width="9.5703125" style="152" customWidth="1"/>
    <col min="5646" max="5646" width="8.85546875" style="152" customWidth="1"/>
    <col min="5647" max="5647" width="9.85546875" style="152" customWidth="1"/>
    <col min="5648" max="5888" width="9.140625" style="152"/>
    <col min="5889" max="5889" width="20.85546875" style="152" customWidth="1"/>
    <col min="5890" max="5890" width="8.85546875" style="152" customWidth="1"/>
    <col min="5891" max="5891" width="9.140625" style="152"/>
    <col min="5892" max="5892" width="8.7109375" style="152" customWidth="1"/>
    <col min="5893" max="5893" width="9.28515625" style="152" customWidth="1"/>
    <col min="5894" max="5894" width="8.42578125" style="152" customWidth="1"/>
    <col min="5895" max="5896" width="9.140625" style="152"/>
    <col min="5897" max="5898" width="9.85546875" style="152" customWidth="1"/>
    <col min="5899" max="5899" width="8.5703125" style="152" customWidth="1"/>
    <col min="5900" max="5900" width="9" style="152" customWidth="1"/>
    <col min="5901" max="5901" width="9.5703125" style="152" customWidth="1"/>
    <col min="5902" max="5902" width="8.85546875" style="152" customWidth="1"/>
    <col min="5903" max="5903" width="9.85546875" style="152" customWidth="1"/>
    <col min="5904" max="6144" width="9.140625" style="152"/>
    <col min="6145" max="6145" width="20.85546875" style="152" customWidth="1"/>
    <col min="6146" max="6146" width="8.85546875" style="152" customWidth="1"/>
    <col min="6147" max="6147" width="9.140625" style="152"/>
    <col min="6148" max="6148" width="8.7109375" style="152" customWidth="1"/>
    <col min="6149" max="6149" width="9.28515625" style="152" customWidth="1"/>
    <col min="6150" max="6150" width="8.42578125" style="152" customWidth="1"/>
    <col min="6151" max="6152" width="9.140625" style="152"/>
    <col min="6153" max="6154" width="9.85546875" style="152" customWidth="1"/>
    <col min="6155" max="6155" width="8.5703125" style="152" customWidth="1"/>
    <col min="6156" max="6156" width="9" style="152" customWidth="1"/>
    <col min="6157" max="6157" width="9.5703125" style="152" customWidth="1"/>
    <col min="6158" max="6158" width="8.85546875" style="152" customWidth="1"/>
    <col min="6159" max="6159" width="9.85546875" style="152" customWidth="1"/>
    <col min="6160" max="6400" width="9.140625" style="152"/>
    <col min="6401" max="6401" width="20.85546875" style="152" customWidth="1"/>
    <col min="6402" max="6402" width="8.85546875" style="152" customWidth="1"/>
    <col min="6403" max="6403" width="9.140625" style="152"/>
    <col min="6404" max="6404" width="8.7109375" style="152" customWidth="1"/>
    <col min="6405" max="6405" width="9.28515625" style="152" customWidth="1"/>
    <col min="6406" max="6406" width="8.42578125" style="152" customWidth="1"/>
    <col min="6407" max="6408" width="9.140625" style="152"/>
    <col min="6409" max="6410" width="9.85546875" style="152" customWidth="1"/>
    <col min="6411" max="6411" width="8.5703125" style="152" customWidth="1"/>
    <col min="6412" max="6412" width="9" style="152" customWidth="1"/>
    <col min="6413" max="6413" width="9.5703125" style="152" customWidth="1"/>
    <col min="6414" max="6414" width="8.85546875" style="152" customWidth="1"/>
    <col min="6415" max="6415" width="9.85546875" style="152" customWidth="1"/>
    <col min="6416" max="6656" width="9.140625" style="152"/>
    <col min="6657" max="6657" width="20.85546875" style="152" customWidth="1"/>
    <col min="6658" max="6658" width="8.85546875" style="152" customWidth="1"/>
    <col min="6659" max="6659" width="9.140625" style="152"/>
    <col min="6660" max="6660" width="8.7109375" style="152" customWidth="1"/>
    <col min="6661" max="6661" width="9.28515625" style="152" customWidth="1"/>
    <col min="6662" max="6662" width="8.42578125" style="152" customWidth="1"/>
    <col min="6663" max="6664" width="9.140625" style="152"/>
    <col min="6665" max="6666" width="9.85546875" style="152" customWidth="1"/>
    <col min="6667" max="6667" width="8.5703125" style="152" customWidth="1"/>
    <col min="6668" max="6668" width="9" style="152" customWidth="1"/>
    <col min="6669" max="6669" width="9.5703125" style="152" customWidth="1"/>
    <col min="6670" max="6670" width="8.85546875" style="152" customWidth="1"/>
    <col min="6671" max="6671" width="9.85546875" style="152" customWidth="1"/>
    <col min="6672" max="6912" width="9.140625" style="152"/>
    <col min="6913" max="6913" width="20.85546875" style="152" customWidth="1"/>
    <col min="6914" max="6914" width="8.85546875" style="152" customWidth="1"/>
    <col min="6915" max="6915" width="9.140625" style="152"/>
    <col min="6916" max="6916" width="8.7109375" style="152" customWidth="1"/>
    <col min="6917" max="6917" width="9.28515625" style="152" customWidth="1"/>
    <col min="6918" max="6918" width="8.42578125" style="152" customWidth="1"/>
    <col min="6919" max="6920" width="9.140625" style="152"/>
    <col min="6921" max="6922" width="9.85546875" style="152" customWidth="1"/>
    <col min="6923" max="6923" width="8.5703125" style="152" customWidth="1"/>
    <col min="6924" max="6924" width="9" style="152" customWidth="1"/>
    <col min="6925" max="6925" width="9.5703125" style="152" customWidth="1"/>
    <col min="6926" max="6926" width="8.85546875" style="152" customWidth="1"/>
    <col min="6927" max="6927" width="9.85546875" style="152" customWidth="1"/>
    <col min="6928" max="7168" width="9.140625" style="152"/>
    <col min="7169" max="7169" width="20.85546875" style="152" customWidth="1"/>
    <col min="7170" max="7170" width="8.85546875" style="152" customWidth="1"/>
    <col min="7171" max="7171" width="9.140625" style="152"/>
    <col min="7172" max="7172" width="8.7109375" style="152" customWidth="1"/>
    <col min="7173" max="7173" width="9.28515625" style="152" customWidth="1"/>
    <col min="7174" max="7174" width="8.42578125" style="152" customWidth="1"/>
    <col min="7175" max="7176" width="9.140625" style="152"/>
    <col min="7177" max="7178" width="9.85546875" style="152" customWidth="1"/>
    <col min="7179" max="7179" width="8.5703125" style="152" customWidth="1"/>
    <col min="7180" max="7180" width="9" style="152" customWidth="1"/>
    <col min="7181" max="7181" width="9.5703125" style="152" customWidth="1"/>
    <col min="7182" max="7182" width="8.85546875" style="152" customWidth="1"/>
    <col min="7183" max="7183" width="9.85546875" style="152" customWidth="1"/>
    <col min="7184" max="7424" width="9.140625" style="152"/>
    <col min="7425" max="7425" width="20.85546875" style="152" customWidth="1"/>
    <col min="7426" max="7426" width="8.85546875" style="152" customWidth="1"/>
    <col min="7427" max="7427" width="9.140625" style="152"/>
    <col min="7428" max="7428" width="8.7109375" style="152" customWidth="1"/>
    <col min="7429" max="7429" width="9.28515625" style="152" customWidth="1"/>
    <col min="7430" max="7430" width="8.42578125" style="152" customWidth="1"/>
    <col min="7431" max="7432" width="9.140625" style="152"/>
    <col min="7433" max="7434" width="9.85546875" style="152" customWidth="1"/>
    <col min="7435" max="7435" width="8.5703125" style="152" customWidth="1"/>
    <col min="7436" max="7436" width="9" style="152" customWidth="1"/>
    <col min="7437" max="7437" width="9.5703125" style="152" customWidth="1"/>
    <col min="7438" max="7438" width="8.85546875" style="152" customWidth="1"/>
    <col min="7439" max="7439" width="9.85546875" style="152" customWidth="1"/>
    <col min="7440" max="7680" width="9.140625" style="152"/>
    <col min="7681" max="7681" width="20.85546875" style="152" customWidth="1"/>
    <col min="7682" max="7682" width="8.85546875" style="152" customWidth="1"/>
    <col min="7683" max="7683" width="9.140625" style="152"/>
    <col min="7684" max="7684" width="8.7109375" style="152" customWidth="1"/>
    <col min="7685" max="7685" width="9.28515625" style="152" customWidth="1"/>
    <col min="7686" max="7686" width="8.42578125" style="152" customWidth="1"/>
    <col min="7687" max="7688" width="9.140625" style="152"/>
    <col min="7689" max="7690" width="9.85546875" style="152" customWidth="1"/>
    <col min="7691" max="7691" width="8.5703125" style="152" customWidth="1"/>
    <col min="7692" max="7692" width="9" style="152" customWidth="1"/>
    <col min="7693" max="7693" width="9.5703125" style="152" customWidth="1"/>
    <col min="7694" max="7694" width="8.85546875" style="152" customWidth="1"/>
    <col min="7695" max="7695" width="9.85546875" style="152" customWidth="1"/>
    <col min="7696" max="7936" width="9.140625" style="152"/>
    <col min="7937" max="7937" width="20.85546875" style="152" customWidth="1"/>
    <col min="7938" max="7938" width="8.85546875" style="152" customWidth="1"/>
    <col min="7939" max="7939" width="9.140625" style="152"/>
    <col min="7940" max="7940" width="8.7109375" style="152" customWidth="1"/>
    <col min="7941" max="7941" width="9.28515625" style="152" customWidth="1"/>
    <col min="7942" max="7942" width="8.42578125" style="152" customWidth="1"/>
    <col min="7943" max="7944" width="9.140625" style="152"/>
    <col min="7945" max="7946" width="9.85546875" style="152" customWidth="1"/>
    <col min="7947" max="7947" width="8.5703125" style="152" customWidth="1"/>
    <col min="7948" max="7948" width="9" style="152" customWidth="1"/>
    <col min="7949" max="7949" width="9.5703125" style="152" customWidth="1"/>
    <col min="7950" max="7950" width="8.85546875" style="152" customWidth="1"/>
    <col min="7951" max="7951" width="9.85546875" style="152" customWidth="1"/>
    <col min="7952" max="8192" width="9.140625" style="152"/>
    <col min="8193" max="8193" width="20.85546875" style="152" customWidth="1"/>
    <col min="8194" max="8194" width="8.85546875" style="152" customWidth="1"/>
    <col min="8195" max="8195" width="9.140625" style="152"/>
    <col min="8196" max="8196" width="8.7109375" style="152" customWidth="1"/>
    <col min="8197" max="8197" width="9.28515625" style="152" customWidth="1"/>
    <col min="8198" max="8198" width="8.42578125" style="152" customWidth="1"/>
    <col min="8199" max="8200" width="9.140625" style="152"/>
    <col min="8201" max="8202" width="9.85546875" style="152" customWidth="1"/>
    <col min="8203" max="8203" width="8.5703125" style="152" customWidth="1"/>
    <col min="8204" max="8204" width="9" style="152" customWidth="1"/>
    <col min="8205" max="8205" width="9.5703125" style="152" customWidth="1"/>
    <col min="8206" max="8206" width="8.85546875" style="152" customWidth="1"/>
    <col min="8207" max="8207" width="9.85546875" style="152" customWidth="1"/>
    <col min="8208" max="8448" width="9.140625" style="152"/>
    <col min="8449" max="8449" width="20.85546875" style="152" customWidth="1"/>
    <col min="8450" max="8450" width="8.85546875" style="152" customWidth="1"/>
    <col min="8451" max="8451" width="9.140625" style="152"/>
    <col min="8452" max="8452" width="8.7109375" style="152" customWidth="1"/>
    <col min="8453" max="8453" width="9.28515625" style="152" customWidth="1"/>
    <col min="8454" max="8454" width="8.42578125" style="152" customWidth="1"/>
    <col min="8455" max="8456" width="9.140625" style="152"/>
    <col min="8457" max="8458" width="9.85546875" style="152" customWidth="1"/>
    <col min="8459" max="8459" width="8.5703125" style="152" customWidth="1"/>
    <col min="8460" max="8460" width="9" style="152" customWidth="1"/>
    <col min="8461" max="8461" width="9.5703125" style="152" customWidth="1"/>
    <col min="8462" max="8462" width="8.85546875" style="152" customWidth="1"/>
    <col min="8463" max="8463" width="9.85546875" style="152" customWidth="1"/>
    <col min="8464" max="8704" width="9.140625" style="152"/>
    <col min="8705" max="8705" width="20.85546875" style="152" customWidth="1"/>
    <col min="8706" max="8706" width="8.85546875" style="152" customWidth="1"/>
    <col min="8707" max="8707" width="9.140625" style="152"/>
    <col min="8708" max="8708" width="8.7109375" style="152" customWidth="1"/>
    <col min="8709" max="8709" width="9.28515625" style="152" customWidth="1"/>
    <col min="8710" max="8710" width="8.42578125" style="152" customWidth="1"/>
    <col min="8711" max="8712" width="9.140625" style="152"/>
    <col min="8713" max="8714" width="9.85546875" style="152" customWidth="1"/>
    <col min="8715" max="8715" width="8.5703125" style="152" customWidth="1"/>
    <col min="8716" max="8716" width="9" style="152" customWidth="1"/>
    <col min="8717" max="8717" width="9.5703125" style="152" customWidth="1"/>
    <col min="8718" max="8718" width="8.85546875" style="152" customWidth="1"/>
    <col min="8719" max="8719" width="9.85546875" style="152" customWidth="1"/>
    <col min="8720" max="8960" width="9.140625" style="152"/>
    <col min="8961" max="8961" width="20.85546875" style="152" customWidth="1"/>
    <col min="8962" max="8962" width="8.85546875" style="152" customWidth="1"/>
    <col min="8963" max="8963" width="9.140625" style="152"/>
    <col min="8964" max="8964" width="8.7109375" style="152" customWidth="1"/>
    <col min="8965" max="8965" width="9.28515625" style="152" customWidth="1"/>
    <col min="8966" max="8966" width="8.42578125" style="152" customWidth="1"/>
    <col min="8967" max="8968" width="9.140625" style="152"/>
    <col min="8969" max="8970" width="9.85546875" style="152" customWidth="1"/>
    <col min="8971" max="8971" width="8.5703125" style="152" customWidth="1"/>
    <col min="8972" max="8972" width="9" style="152" customWidth="1"/>
    <col min="8973" max="8973" width="9.5703125" style="152" customWidth="1"/>
    <col min="8974" max="8974" width="8.85546875" style="152" customWidth="1"/>
    <col min="8975" max="8975" width="9.85546875" style="152" customWidth="1"/>
    <col min="8976" max="9216" width="9.140625" style="152"/>
    <col min="9217" max="9217" width="20.85546875" style="152" customWidth="1"/>
    <col min="9218" max="9218" width="8.85546875" style="152" customWidth="1"/>
    <col min="9219" max="9219" width="9.140625" style="152"/>
    <col min="9220" max="9220" width="8.7109375" style="152" customWidth="1"/>
    <col min="9221" max="9221" width="9.28515625" style="152" customWidth="1"/>
    <col min="9222" max="9222" width="8.42578125" style="152" customWidth="1"/>
    <col min="9223" max="9224" width="9.140625" style="152"/>
    <col min="9225" max="9226" width="9.85546875" style="152" customWidth="1"/>
    <col min="9227" max="9227" width="8.5703125" style="152" customWidth="1"/>
    <col min="9228" max="9228" width="9" style="152" customWidth="1"/>
    <col min="9229" max="9229" width="9.5703125" style="152" customWidth="1"/>
    <col min="9230" max="9230" width="8.85546875" style="152" customWidth="1"/>
    <col min="9231" max="9231" width="9.85546875" style="152" customWidth="1"/>
    <col min="9232" max="9472" width="9.140625" style="152"/>
    <col min="9473" max="9473" width="20.85546875" style="152" customWidth="1"/>
    <col min="9474" max="9474" width="8.85546875" style="152" customWidth="1"/>
    <col min="9475" max="9475" width="9.140625" style="152"/>
    <col min="9476" max="9476" width="8.7109375" style="152" customWidth="1"/>
    <col min="9477" max="9477" width="9.28515625" style="152" customWidth="1"/>
    <col min="9478" max="9478" width="8.42578125" style="152" customWidth="1"/>
    <col min="9479" max="9480" width="9.140625" style="152"/>
    <col min="9481" max="9482" width="9.85546875" style="152" customWidth="1"/>
    <col min="9483" max="9483" width="8.5703125" style="152" customWidth="1"/>
    <col min="9484" max="9484" width="9" style="152" customWidth="1"/>
    <col min="9485" max="9485" width="9.5703125" style="152" customWidth="1"/>
    <col min="9486" max="9486" width="8.85546875" style="152" customWidth="1"/>
    <col min="9487" max="9487" width="9.85546875" style="152" customWidth="1"/>
    <col min="9488" max="9728" width="9.140625" style="152"/>
    <col min="9729" max="9729" width="20.85546875" style="152" customWidth="1"/>
    <col min="9730" max="9730" width="8.85546875" style="152" customWidth="1"/>
    <col min="9731" max="9731" width="9.140625" style="152"/>
    <col min="9732" max="9732" width="8.7109375" style="152" customWidth="1"/>
    <col min="9733" max="9733" width="9.28515625" style="152" customWidth="1"/>
    <col min="9734" max="9734" width="8.42578125" style="152" customWidth="1"/>
    <col min="9735" max="9736" width="9.140625" style="152"/>
    <col min="9737" max="9738" width="9.85546875" style="152" customWidth="1"/>
    <col min="9739" max="9739" width="8.5703125" style="152" customWidth="1"/>
    <col min="9740" max="9740" width="9" style="152" customWidth="1"/>
    <col min="9741" max="9741" width="9.5703125" style="152" customWidth="1"/>
    <col min="9742" max="9742" width="8.85546875" style="152" customWidth="1"/>
    <col min="9743" max="9743" width="9.85546875" style="152" customWidth="1"/>
    <col min="9744" max="9984" width="9.140625" style="152"/>
    <col min="9985" max="9985" width="20.85546875" style="152" customWidth="1"/>
    <col min="9986" max="9986" width="8.85546875" style="152" customWidth="1"/>
    <col min="9987" max="9987" width="9.140625" style="152"/>
    <col min="9988" max="9988" width="8.7109375" style="152" customWidth="1"/>
    <col min="9989" max="9989" width="9.28515625" style="152" customWidth="1"/>
    <col min="9990" max="9990" width="8.42578125" style="152" customWidth="1"/>
    <col min="9991" max="9992" width="9.140625" style="152"/>
    <col min="9993" max="9994" width="9.85546875" style="152" customWidth="1"/>
    <col min="9995" max="9995" width="8.5703125" style="152" customWidth="1"/>
    <col min="9996" max="9996" width="9" style="152" customWidth="1"/>
    <col min="9997" max="9997" width="9.5703125" style="152" customWidth="1"/>
    <col min="9998" max="9998" width="8.85546875" style="152" customWidth="1"/>
    <col min="9999" max="9999" width="9.85546875" style="152" customWidth="1"/>
    <col min="10000" max="10240" width="9.140625" style="152"/>
    <col min="10241" max="10241" width="20.85546875" style="152" customWidth="1"/>
    <col min="10242" max="10242" width="8.85546875" style="152" customWidth="1"/>
    <col min="10243" max="10243" width="9.140625" style="152"/>
    <col min="10244" max="10244" width="8.7109375" style="152" customWidth="1"/>
    <col min="10245" max="10245" width="9.28515625" style="152" customWidth="1"/>
    <col min="10246" max="10246" width="8.42578125" style="152" customWidth="1"/>
    <col min="10247" max="10248" width="9.140625" style="152"/>
    <col min="10249" max="10250" width="9.85546875" style="152" customWidth="1"/>
    <col min="10251" max="10251" width="8.5703125" style="152" customWidth="1"/>
    <col min="10252" max="10252" width="9" style="152" customWidth="1"/>
    <col min="10253" max="10253" width="9.5703125" style="152" customWidth="1"/>
    <col min="10254" max="10254" width="8.85546875" style="152" customWidth="1"/>
    <col min="10255" max="10255" width="9.85546875" style="152" customWidth="1"/>
    <col min="10256" max="10496" width="9.140625" style="152"/>
    <col min="10497" max="10497" width="20.85546875" style="152" customWidth="1"/>
    <col min="10498" max="10498" width="8.85546875" style="152" customWidth="1"/>
    <col min="10499" max="10499" width="9.140625" style="152"/>
    <col min="10500" max="10500" width="8.7109375" style="152" customWidth="1"/>
    <col min="10501" max="10501" width="9.28515625" style="152" customWidth="1"/>
    <col min="10502" max="10502" width="8.42578125" style="152" customWidth="1"/>
    <col min="10503" max="10504" width="9.140625" style="152"/>
    <col min="10505" max="10506" width="9.85546875" style="152" customWidth="1"/>
    <col min="10507" max="10507" width="8.5703125" style="152" customWidth="1"/>
    <col min="10508" max="10508" width="9" style="152" customWidth="1"/>
    <col min="10509" max="10509" width="9.5703125" style="152" customWidth="1"/>
    <col min="10510" max="10510" width="8.85546875" style="152" customWidth="1"/>
    <col min="10511" max="10511" width="9.85546875" style="152" customWidth="1"/>
    <col min="10512" max="10752" width="9.140625" style="152"/>
    <col min="10753" max="10753" width="20.85546875" style="152" customWidth="1"/>
    <col min="10754" max="10754" width="8.85546875" style="152" customWidth="1"/>
    <col min="10755" max="10755" width="9.140625" style="152"/>
    <col min="10756" max="10756" width="8.7109375" style="152" customWidth="1"/>
    <col min="10757" max="10757" width="9.28515625" style="152" customWidth="1"/>
    <col min="10758" max="10758" width="8.42578125" style="152" customWidth="1"/>
    <col min="10759" max="10760" width="9.140625" style="152"/>
    <col min="10761" max="10762" width="9.85546875" style="152" customWidth="1"/>
    <col min="10763" max="10763" width="8.5703125" style="152" customWidth="1"/>
    <col min="10764" max="10764" width="9" style="152" customWidth="1"/>
    <col min="10765" max="10765" width="9.5703125" style="152" customWidth="1"/>
    <col min="10766" max="10766" width="8.85546875" style="152" customWidth="1"/>
    <col min="10767" max="10767" width="9.85546875" style="152" customWidth="1"/>
    <col min="10768" max="11008" width="9.140625" style="152"/>
    <col min="11009" max="11009" width="20.85546875" style="152" customWidth="1"/>
    <col min="11010" max="11010" width="8.85546875" style="152" customWidth="1"/>
    <col min="11011" max="11011" width="9.140625" style="152"/>
    <col min="11012" max="11012" width="8.7109375" style="152" customWidth="1"/>
    <col min="11013" max="11013" width="9.28515625" style="152" customWidth="1"/>
    <col min="11014" max="11014" width="8.42578125" style="152" customWidth="1"/>
    <col min="11015" max="11016" width="9.140625" style="152"/>
    <col min="11017" max="11018" width="9.85546875" style="152" customWidth="1"/>
    <col min="11019" max="11019" width="8.5703125" style="152" customWidth="1"/>
    <col min="11020" max="11020" width="9" style="152" customWidth="1"/>
    <col min="11021" max="11021" width="9.5703125" style="152" customWidth="1"/>
    <col min="11022" max="11022" width="8.85546875" style="152" customWidth="1"/>
    <col min="11023" max="11023" width="9.85546875" style="152" customWidth="1"/>
    <col min="11024" max="11264" width="9.140625" style="152"/>
    <col min="11265" max="11265" width="20.85546875" style="152" customWidth="1"/>
    <col min="11266" max="11266" width="8.85546875" style="152" customWidth="1"/>
    <col min="11267" max="11267" width="9.140625" style="152"/>
    <col min="11268" max="11268" width="8.7109375" style="152" customWidth="1"/>
    <col min="11269" max="11269" width="9.28515625" style="152" customWidth="1"/>
    <col min="11270" max="11270" width="8.42578125" style="152" customWidth="1"/>
    <col min="11271" max="11272" width="9.140625" style="152"/>
    <col min="11273" max="11274" width="9.85546875" style="152" customWidth="1"/>
    <col min="11275" max="11275" width="8.5703125" style="152" customWidth="1"/>
    <col min="11276" max="11276" width="9" style="152" customWidth="1"/>
    <col min="11277" max="11277" width="9.5703125" style="152" customWidth="1"/>
    <col min="11278" max="11278" width="8.85546875" style="152" customWidth="1"/>
    <col min="11279" max="11279" width="9.85546875" style="152" customWidth="1"/>
    <col min="11280" max="11520" width="9.140625" style="152"/>
    <col min="11521" max="11521" width="20.85546875" style="152" customWidth="1"/>
    <col min="11522" max="11522" width="8.85546875" style="152" customWidth="1"/>
    <col min="11523" max="11523" width="9.140625" style="152"/>
    <col min="11524" max="11524" width="8.7109375" style="152" customWidth="1"/>
    <col min="11525" max="11525" width="9.28515625" style="152" customWidth="1"/>
    <col min="11526" max="11526" width="8.42578125" style="152" customWidth="1"/>
    <col min="11527" max="11528" width="9.140625" style="152"/>
    <col min="11529" max="11530" width="9.85546875" style="152" customWidth="1"/>
    <col min="11531" max="11531" width="8.5703125" style="152" customWidth="1"/>
    <col min="11532" max="11532" width="9" style="152" customWidth="1"/>
    <col min="11533" max="11533" width="9.5703125" style="152" customWidth="1"/>
    <col min="11534" max="11534" width="8.85546875" style="152" customWidth="1"/>
    <col min="11535" max="11535" width="9.85546875" style="152" customWidth="1"/>
    <col min="11536" max="11776" width="9.140625" style="152"/>
    <col min="11777" max="11777" width="20.85546875" style="152" customWidth="1"/>
    <col min="11778" max="11778" width="8.85546875" style="152" customWidth="1"/>
    <col min="11779" max="11779" width="9.140625" style="152"/>
    <col min="11780" max="11780" width="8.7109375" style="152" customWidth="1"/>
    <col min="11781" max="11781" width="9.28515625" style="152" customWidth="1"/>
    <col min="11782" max="11782" width="8.42578125" style="152" customWidth="1"/>
    <col min="11783" max="11784" width="9.140625" style="152"/>
    <col min="11785" max="11786" width="9.85546875" style="152" customWidth="1"/>
    <col min="11787" max="11787" width="8.5703125" style="152" customWidth="1"/>
    <col min="11788" max="11788" width="9" style="152" customWidth="1"/>
    <col min="11789" max="11789" width="9.5703125" style="152" customWidth="1"/>
    <col min="11790" max="11790" width="8.85546875" style="152" customWidth="1"/>
    <col min="11791" max="11791" width="9.85546875" style="152" customWidth="1"/>
    <col min="11792" max="12032" width="9.140625" style="152"/>
    <col min="12033" max="12033" width="20.85546875" style="152" customWidth="1"/>
    <col min="12034" max="12034" width="8.85546875" style="152" customWidth="1"/>
    <col min="12035" max="12035" width="9.140625" style="152"/>
    <col min="12036" max="12036" width="8.7109375" style="152" customWidth="1"/>
    <col min="12037" max="12037" width="9.28515625" style="152" customWidth="1"/>
    <col min="12038" max="12038" width="8.42578125" style="152" customWidth="1"/>
    <col min="12039" max="12040" width="9.140625" style="152"/>
    <col min="12041" max="12042" width="9.85546875" style="152" customWidth="1"/>
    <col min="12043" max="12043" width="8.5703125" style="152" customWidth="1"/>
    <col min="12044" max="12044" width="9" style="152" customWidth="1"/>
    <col min="12045" max="12045" width="9.5703125" style="152" customWidth="1"/>
    <col min="12046" max="12046" width="8.85546875" style="152" customWidth="1"/>
    <col min="12047" max="12047" width="9.85546875" style="152" customWidth="1"/>
    <col min="12048" max="12288" width="9.140625" style="152"/>
    <col min="12289" max="12289" width="20.85546875" style="152" customWidth="1"/>
    <col min="12290" max="12290" width="8.85546875" style="152" customWidth="1"/>
    <col min="12291" max="12291" width="9.140625" style="152"/>
    <col min="12292" max="12292" width="8.7109375" style="152" customWidth="1"/>
    <col min="12293" max="12293" width="9.28515625" style="152" customWidth="1"/>
    <col min="12294" max="12294" width="8.42578125" style="152" customWidth="1"/>
    <col min="12295" max="12296" width="9.140625" style="152"/>
    <col min="12297" max="12298" width="9.85546875" style="152" customWidth="1"/>
    <col min="12299" max="12299" width="8.5703125" style="152" customWidth="1"/>
    <col min="12300" max="12300" width="9" style="152" customWidth="1"/>
    <col min="12301" max="12301" width="9.5703125" style="152" customWidth="1"/>
    <col min="12302" max="12302" width="8.85546875" style="152" customWidth="1"/>
    <col min="12303" max="12303" width="9.85546875" style="152" customWidth="1"/>
    <col min="12304" max="12544" width="9.140625" style="152"/>
    <col min="12545" max="12545" width="20.85546875" style="152" customWidth="1"/>
    <col min="12546" max="12546" width="8.85546875" style="152" customWidth="1"/>
    <col min="12547" max="12547" width="9.140625" style="152"/>
    <col min="12548" max="12548" width="8.7109375" style="152" customWidth="1"/>
    <col min="12549" max="12549" width="9.28515625" style="152" customWidth="1"/>
    <col min="12550" max="12550" width="8.42578125" style="152" customWidth="1"/>
    <col min="12551" max="12552" width="9.140625" style="152"/>
    <col min="12553" max="12554" width="9.85546875" style="152" customWidth="1"/>
    <col min="12555" max="12555" width="8.5703125" style="152" customWidth="1"/>
    <col min="12556" max="12556" width="9" style="152" customWidth="1"/>
    <col min="12557" max="12557" width="9.5703125" style="152" customWidth="1"/>
    <col min="12558" max="12558" width="8.85546875" style="152" customWidth="1"/>
    <col min="12559" max="12559" width="9.85546875" style="152" customWidth="1"/>
    <col min="12560" max="12800" width="9.140625" style="152"/>
    <col min="12801" max="12801" width="20.85546875" style="152" customWidth="1"/>
    <col min="12802" max="12802" width="8.85546875" style="152" customWidth="1"/>
    <col min="12803" max="12803" width="9.140625" style="152"/>
    <col min="12804" max="12804" width="8.7109375" style="152" customWidth="1"/>
    <col min="12805" max="12805" width="9.28515625" style="152" customWidth="1"/>
    <col min="12806" max="12806" width="8.42578125" style="152" customWidth="1"/>
    <col min="12807" max="12808" width="9.140625" style="152"/>
    <col min="12809" max="12810" width="9.85546875" style="152" customWidth="1"/>
    <col min="12811" max="12811" width="8.5703125" style="152" customWidth="1"/>
    <col min="12812" max="12812" width="9" style="152" customWidth="1"/>
    <col min="12813" max="12813" width="9.5703125" style="152" customWidth="1"/>
    <col min="12814" max="12814" width="8.85546875" style="152" customWidth="1"/>
    <col min="12815" max="12815" width="9.85546875" style="152" customWidth="1"/>
    <col min="12816" max="13056" width="9.140625" style="152"/>
    <col min="13057" max="13057" width="20.85546875" style="152" customWidth="1"/>
    <col min="13058" max="13058" width="8.85546875" style="152" customWidth="1"/>
    <col min="13059" max="13059" width="9.140625" style="152"/>
    <col min="13060" max="13060" width="8.7109375" style="152" customWidth="1"/>
    <col min="13061" max="13061" width="9.28515625" style="152" customWidth="1"/>
    <col min="13062" max="13062" width="8.42578125" style="152" customWidth="1"/>
    <col min="13063" max="13064" width="9.140625" style="152"/>
    <col min="13065" max="13066" width="9.85546875" style="152" customWidth="1"/>
    <col min="13067" max="13067" width="8.5703125" style="152" customWidth="1"/>
    <col min="13068" max="13068" width="9" style="152" customWidth="1"/>
    <col min="13069" max="13069" width="9.5703125" style="152" customWidth="1"/>
    <col min="13070" max="13070" width="8.85546875" style="152" customWidth="1"/>
    <col min="13071" max="13071" width="9.85546875" style="152" customWidth="1"/>
    <col min="13072" max="13312" width="9.140625" style="152"/>
    <col min="13313" max="13313" width="20.85546875" style="152" customWidth="1"/>
    <col min="13314" max="13314" width="8.85546875" style="152" customWidth="1"/>
    <col min="13315" max="13315" width="9.140625" style="152"/>
    <col min="13316" max="13316" width="8.7109375" style="152" customWidth="1"/>
    <col min="13317" max="13317" width="9.28515625" style="152" customWidth="1"/>
    <col min="13318" max="13318" width="8.42578125" style="152" customWidth="1"/>
    <col min="13319" max="13320" width="9.140625" style="152"/>
    <col min="13321" max="13322" width="9.85546875" style="152" customWidth="1"/>
    <col min="13323" max="13323" width="8.5703125" style="152" customWidth="1"/>
    <col min="13324" max="13324" width="9" style="152" customWidth="1"/>
    <col min="13325" max="13325" width="9.5703125" style="152" customWidth="1"/>
    <col min="13326" max="13326" width="8.85546875" style="152" customWidth="1"/>
    <col min="13327" max="13327" width="9.85546875" style="152" customWidth="1"/>
    <col min="13328" max="13568" width="9.140625" style="152"/>
    <col min="13569" max="13569" width="20.85546875" style="152" customWidth="1"/>
    <col min="13570" max="13570" width="8.85546875" style="152" customWidth="1"/>
    <col min="13571" max="13571" width="9.140625" style="152"/>
    <col min="13572" max="13572" width="8.7109375" style="152" customWidth="1"/>
    <col min="13573" max="13573" width="9.28515625" style="152" customWidth="1"/>
    <col min="13574" max="13574" width="8.42578125" style="152" customWidth="1"/>
    <col min="13575" max="13576" width="9.140625" style="152"/>
    <col min="13577" max="13578" width="9.85546875" style="152" customWidth="1"/>
    <col min="13579" max="13579" width="8.5703125" style="152" customWidth="1"/>
    <col min="13580" max="13580" width="9" style="152" customWidth="1"/>
    <col min="13581" max="13581" width="9.5703125" style="152" customWidth="1"/>
    <col min="13582" max="13582" width="8.85546875" style="152" customWidth="1"/>
    <col min="13583" max="13583" width="9.85546875" style="152" customWidth="1"/>
    <col min="13584" max="13824" width="9.140625" style="152"/>
    <col min="13825" max="13825" width="20.85546875" style="152" customWidth="1"/>
    <col min="13826" max="13826" width="8.85546875" style="152" customWidth="1"/>
    <col min="13827" max="13827" width="9.140625" style="152"/>
    <col min="13828" max="13828" width="8.7109375" style="152" customWidth="1"/>
    <col min="13829" max="13829" width="9.28515625" style="152" customWidth="1"/>
    <col min="13830" max="13830" width="8.42578125" style="152" customWidth="1"/>
    <col min="13831" max="13832" width="9.140625" style="152"/>
    <col min="13833" max="13834" width="9.85546875" style="152" customWidth="1"/>
    <col min="13835" max="13835" width="8.5703125" style="152" customWidth="1"/>
    <col min="13836" max="13836" width="9" style="152" customWidth="1"/>
    <col min="13837" max="13837" width="9.5703125" style="152" customWidth="1"/>
    <col min="13838" max="13838" width="8.85546875" style="152" customWidth="1"/>
    <col min="13839" max="13839" width="9.85546875" style="152" customWidth="1"/>
    <col min="13840" max="14080" width="9.140625" style="152"/>
    <col min="14081" max="14081" width="20.85546875" style="152" customWidth="1"/>
    <col min="14082" max="14082" width="8.85546875" style="152" customWidth="1"/>
    <col min="14083" max="14083" width="9.140625" style="152"/>
    <col min="14084" max="14084" width="8.7109375" style="152" customWidth="1"/>
    <col min="14085" max="14085" width="9.28515625" style="152" customWidth="1"/>
    <col min="14086" max="14086" width="8.42578125" style="152" customWidth="1"/>
    <col min="14087" max="14088" width="9.140625" style="152"/>
    <col min="14089" max="14090" width="9.85546875" style="152" customWidth="1"/>
    <col min="14091" max="14091" width="8.5703125" style="152" customWidth="1"/>
    <col min="14092" max="14092" width="9" style="152" customWidth="1"/>
    <col min="14093" max="14093" width="9.5703125" style="152" customWidth="1"/>
    <col min="14094" max="14094" width="8.85546875" style="152" customWidth="1"/>
    <col min="14095" max="14095" width="9.85546875" style="152" customWidth="1"/>
    <col min="14096" max="14336" width="9.140625" style="152"/>
    <col min="14337" max="14337" width="20.85546875" style="152" customWidth="1"/>
    <col min="14338" max="14338" width="8.85546875" style="152" customWidth="1"/>
    <col min="14339" max="14339" width="9.140625" style="152"/>
    <col min="14340" max="14340" width="8.7109375" style="152" customWidth="1"/>
    <col min="14341" max="14341" width="9.28515625" style="152" customWidth="1"/>
    <col min="14342" max="14342" width="8.42578125" style="152" customWidth="1"/>
    <col min="14343" max="14344" width="9.140625" style="152"/>
    <col min="14345" max="14346" width="9.85546875" style="152" customWidth="1"/>
    <col min="14347" max="14347" width="8.5703125" style="152" customWidth="1"/>
    <col min="14348" max="14348" width="9" style="152" customWidth="1"/>
    <col min="14349" max="14349" width="9.5703125" style="152" customWidth="1"/>
    <col min="14350" max="14350" width="8.85546875" style="152" customWidth="1"/>
    <col min="14351" max="14351" width="9.85546875" style="152" customWidth="1"/>
    <col min="14352" max="14592" width="9.140625" style="152"/>
    <col min="14593" max="14593" width="20.85546875" style="152" customWidth="1"/>
    <col min="14594" max="14594" width="8.85546875" style="152" customWidth="1"/>
    <col min="14595" max="14595" width="9.140625" style="152"/>
    <col min="14596" max="14596" width="8.7109375" style="152" customWidth="1"/>
    <col min="14597" max="14597" width="9.28515625" style="152" customWidth="1"/>
    <col min="14598" max="14598" width="8.42578125" style="152" customWidth="1"/>
    <col min="14599" max="14600" width="9.140625" style="152"/>
    <col min="14601" max="14602" width="9.85546875" style="152" customWidth="1"/>
    <col min="14603" max="14603" width="8.5703125" style="152" customWidth="1"/>
    <col min="14604" max="14604" width="9" style="152" customWidth="1"/>
    <col min="14605" max="14605" width="9.5703125" style="152" customWidth="1"/>
    <col min="14606" max="14606" width="8.85546875" style="152" customWidth="1"/>
    <col min="14607" max="14607" width="9.85546875" style="152" customWidth="1"/>
    <col min="14608" max="14848" width="9.140625" style="152"/>
    <col min="14849" max="14849" width="20.85546875" style="152" customWidth="1"/>
    <col min="14850" max="14850" width="8.85546875" style="152" customWidth="1"/>
    <col min="14851" max="14851" width="9.140625" style="152"/>
    <col min="14852" max="14852" width="8.7109375" style="152" customWidth="1"/>
    <col min="14853" max="14853" width="9.28515625" style="152" customWidth="1"/>
    <col min="14854" max="14854" width="8.42578125" style="152" customWidth="1"/>
    <col min="14855" max="14856" width="9.140625" style="152"/>
    <col min="14857" max="14858" width="9.85546875" style="152" customWidth="1"/>
    <col min="14859" max="14859" width="8.5703125" style="152" customWidth="1"/>
    <col min="14860" max="14860" width="9" style="152" customWidth="1"/>
    <col min="14861" max="14861" width="9.5703125" style="152" customWidth="1"/>
    <col min="14862" max="14862" width="8.85546875" style="152" customWidth="1"/>
    <col min="14863" max="14863" width="9.85546875" style="152" customWidth="1"/>
    <col min="14864" max="15104" width="9.140625" style="152"/>
    <col min="15105" max="15105" width="20.85546875" style="152" customWidth="1"/>
    <col min="15106" max="15106" width="8.85546875" style="152" customWidth="1"/>
    <col min="15107" max="15107" width="9.140625" style="152"/>
    <col min="15108" max="15108" width="8.7109375" style="152" customWidth="1"/>
    <col min="15109" max="15109" width="9.28515625" style="152" customWidth="1"/>
    <col min="15110" max="15110" width="8.42578125" style="152" customWidth="1"/>
    <col min="15111" max="15112" width="9.140625" style="152"/>
    <col min="15113" max="15114" width="9.85546875" style="152" customWidth="1"/>
    <col min="15115" max="15115" width="8.5703125" style="152" customWidth="1"/>
    <col min="15116" max="15116" width="9" style="152" customWidth="1"/>
    <col min="15117" max="15117" width="9.5703125" style="152" customWidth="1"/>
    <col min="15118" max="15118" width="8.85546875" style="152" customWidth="1"/>
    <col min="15119" max="15119" width="9.85546875" style="152" customWidth="1"/>
    <col min="15120" max="15360" width="9.140625" style="152"/>
    <col min="15361" max="15361" width="20.85546875" style="152" customWidth="1"/>
    <col min="15362" max="15362" width="8.85546875" style="152" customWidth="1"/>
    <col min="15363" max="15363" width="9.140625" style="152"/>
    <col min="15364" max="15364" width="8.7109375" style="152" customWidth="1"/>
    <col min="15365" max="15365" width="9.28515625" style="152" customWidth="1"/>
    <col min="15366" max="15366" width="8.42578125" style="152" customWidth="1"/>
    <col min="15367" max="15368" width="9.140625" style="152"/>
    <col min="15369" max="15370" width="9.85546875" style="152" customWidth="1"/>
    <col min="15371" max="15371" width="8.5703125" style="152" customWidth="1"/>
    <col min="15372" max="15372" width="9" style="152" customWidth="1"/>
    <col min="15373" max="15373" width="9.5703125" style="152" customWidth="1"/>
    <col min="15374" max="15374" width="8.85546875" style="152" customWidth="1"/>
    <col min="15375" max="15375" width="9.85546875" style="152" customWidth="1"/>
    <col min="15376" max="15616" width="9.140625" style="152"/>
    <col min="15617" max="15617" width="20.85546875" style="152" customWidth="1"/>
    <col min="15618" max="15618" width="8.85546875" style="152" customWidth="1"/>
    <col min="15619" max="15619" width="9.140625" style="152"/>
    <col min="15620" max="15620" width="8.7109375" style="152" customWidth="1"/>
    <col min="15621" max="15621" width="9.28515625" style="152" customWidth="1"/>
    <col min="15622" max="15622" width="8.42578125" style="152" customWidth="1"/>
    <col min="15623" max="15624" width="9.140625" style="152"/>
    <col min="15625" max="15626" width="9.85546875" style="152" customWidth="1"/>
    <col min="15627" max="15627" width="8.5703125" style="152" customWidth="1"/>
    <col min="15628" max="15628" width="9" style="152" customWidth="1"/>
    <col min="15629" max="15629" width="9.5703125" style="152" customWidth="1"/>
    <col min="15630" max="15630" width="8.85546875" style="152" customWidth="1"/>
    <col min="15631" max="15631" width="9.85546875" style="152" customWidth="1"/>
    <col min="15632" max="15872" width="9.140625" style="152"/>
    <col min="15873" max="15873" width="20.85546875" style="152" customWidth="1"/>
    <col min="15874" max="15874" width="8.85546875" style="152" customWidth="1"/>
    <col min="15875" max="15875" width="9.140625" style="152"/>
    <col min="15876" max="15876" width="8.7109375" style="152" customWidth="1"/>
    <col min="15877" max="15877" width="9.28515625" style="152" customWidth="1"/>
    <col min="15878" max="15878" width="8.42578125" style="152" customWidth="1"/>
    <col min="15879" max="15880" width="9.140625" style="152"/>
    <col min="15881" max="15882" width="9.85546875" style="152" customWidth="1"/>
    <col min="15883" max="15883" width="8.5703125" style="152" customWidth="1"/>
    <col min="15884" max="15884" width="9" style="152" customWidth="1"/>
    <col min="15885" max="15885" width="9.5703125" style="152" customWidth="1"/>
    <col min="15886" max="15886" width="8.85546875" style="152" customWidth="1"/>
    <col min="15887" max="15887" width="9.85546875" style="152" customWidth="1"/>
    <col min="15888" max="16128" width="9.140625" style="152"/>
    <col min="16129" max="16129" width="20.85546875" style="152" customWidth="1"/>
    <col min="16130" max="16130" width="8.85546875" style="152" customWidth="1"/>
    <col min="16131" max="16131" width="9.140625" style="152"/>
    <col min="16132" max="16132" width="8.7109375" style="152" customWidth="1"/>
    <col min="16133" max="16133" width="9.28515625" style="152" customWidth="1"/>
    <col min="16134" max="16134" width="8.42578125" style="152" customWidth="1"/>
    <col min="16135" max="16136" width="9.140625" style="152"/>
    <col min="16137" max="16138" width="9.85546875" style="152" customWidth="1"/>
    <col min="16139" max="16139" width="8.5703125" style="152" customWidth="1"/>
    <col min="16140" max="16140" width="9" style="152" customWidth="1"/>
    <col min="16141" max="16141" width="9.5703125" style="152" customWidth="1"/>
    <col min="16142" max="16142" width="8.85546875" style="152" customWidth="1"/>
    <col min="16143" max="16143" width="9.85546875" style="152" customWidth="1"/>
    <col min="16144" max="16384" width="9.140625" style="152"/>
  </cols>
  <sheetData>
    <row r="1" spans="1:16" s="3517" customFormat="1" ht="15.75" customHeight="1" thickBot="1">
      <c r="A1" s="5040" t="s">
        <v>0</v>
      </c>
      <c r="O1" s="6603" t="s">
        <v>1</v>
      </c>
      <c r="P1" s="6603"/>
    </row>
    <row r="2" spans="1:16" ht="28.5" customHeight="1" thickTop="1">
      <c r="A2" s="6250" t="s">
        <v>4615</v>
      </c>
      <c r="B2" s="6251"/>
      <c r="C2" s="6251"/>
      <c r="D2" s="6251"/>
      <c r="E2" s="6251"/>
      <c r="F2" s="6251"/>
      <c r="G2" s="6251"/>
      <c r="H2" s="6251"/>
      <c r="I2" s="6251"/>
      <c r="J2" s="6251"/>
      <c r="K2" s="6251"/>
      <c r="L2" s="6251"/>
      <c r="M2" s="6251"/>
      <c r="N2" s="6251"/>
      <c r="O2" s="6251"/>
      <c r="P2" s="6252"/>
    </row>
    <row r="3" spans="1:16" ht="42.75" customHeight="1" thickBot="1">
      <c r="A3" s="6750" t="s">
        <v>5427</v>
      </c>
      <c r="B3" s="6725"/>
      <c r="C3" s="6725"/>
      <c r="D3" s="6725"/>
      <c r="E3" s="6725"/>
      <c r="F3" s="6725"/>
      <c r="G3" s="6725"/>
      <c r="H3" s="6725"/>
      <c r="I3" s="6725"/>
      <c r="J3" s="6725"/>
      <c r="K3" s="6725"/>
      <c r="L3" s="6725"/>
      <c r="M3" s="6725"/>
      <c r="N3" s="6725"/>
      <c r="O3" s="6725"/>
      <c r="P3" s="6726"/>
    </row>
    <row r="4" spans="1:16" ht="30" customHeight="1" thickBot="1">
      <c r="A4" s="5110" t="s">
        <v>4455</v>
      </c>
      <c r="B4" s="4481" t="s">
        <v>62</v>
      </c>
      <c r="C4" s="4482" t="s">
        <v>63</v>
      </c>
      <c r="D4" s="4482" t="s">
        <v>64</v>
      </c>
      <c r="E4" s="4482" t="s">
        <v>65</v>
      </c>
      <c r="F4" s="4482" t="s">
        <v>67</v>
      </c>
      <c r="G4" s="4470" t="s">
        <v>4456</v>
      </c>
      <c r="H4" s="4482" t="s">
        <v>68</v>
      </c>
      <c r="I4" s="4482" t="s">
        <v>69</v>
      </c>
      <c r="J4" s="4482" t="s">
        <v>70</v>
      </c>
      <c r="K4" s="4482" t="s">
        <v>1329</v>
      </c>
      <c r="L4" s="4482" t="s">
        <v>71</v>
      </c>
      <c r="M4" s="4482" t="s">
        <v>72</v>
      </c>
      <c r="N4" s="4482" t="s">
        <v>73</v>
      </c>
      <c r="O4" s="1254" t="s">
        <v>74</v>
      </c>
      <c r="P4" s="5192" t="s">
        <v>78</v>
      </c>
    </row>
    <row r="5" spans="1:16" ht="17.100000000000001" customHeight="1">
      <c r="A5" s="5111" t="s">
        <v>4457</v>
      </c>
      <c r="B5" s="5112">
        <v>0</v>
      </c>
      <c r="C5" s="5113">
        <v>0</v>
      </c>
      <c r="D5" s="5113">
        <v>0</v>
      </c>
      <c r="E5" s="5114">
        <v>0</v>
      </c>
      <c r="F5" s="5114">
        <v>0</v>
      </c>
      <c r="G5" s="5113">
        <v>0</v>
      </c>
      <c r="H5" s="5113">
        <v>0</v>
      </c>
      <c r="I5" s="5113">
        <v>0</v>
      </c>
      <c r="J5" s="5113">
        <v>0</v>
      </c>
      <c r="K5" s="5113">
        <v>0</v>
      </c>
      <c r="L5" s="5113">
        <v>0</v>
      </c>
      <c r="M5" s="5113">
        <v>0</v>
      </c>
      <c r="N5" s="5113">
        <v>0</v>
      </c>
      <c r="O5" s="5189">
        <v>0</v>
      </c>
      <c r="P5" s="5193">
        <f>SUM(B5:O5)</f>
        <v>0</v>
      </c>
    </row>
    <row r="6" spans="1:16" ht="17.100000000000001" customHeight="1">
      <c r="A6" s="5115" t="s">
        <v>4458</v>
      </c>
      <c r="B6" s="1076">
        <v>0</v>
      </c>
      <c r="C6" s="4476">
        <v>0</v>
      </c>
      <c r="D6" s="4476">
        <v>0</v>
      </c>
      <c r="E6" s="1392">
        <v>0</v>
      </c>
      <c r="F6" s="1392">
        <v>0</v>
      </c>
      <c r="G6" s="4476">
        <v>0</v>
      </c>
      <c r="H6" s="4476">
        <v>0</v>
      </c>
      <c r="I6" s="4476">
        <v>0</v>
      </c>
      <c r="J6" s="4476">
        <v>0</v>
      </c>
      <c r="K6" s="4476">
        <v>0</v>
      </c>
      <c r="L6" s="4476">
        <v>0</v>
      </c>
      <c r="M6" s="4476">
        <v>0</v>
      </c>
      <c r="N6" s="4476">
        <v>0</v>
      </c>
      <c r="O6" s="5190">
        <v>0</v>
      </c>
      <c r="P6" s="5194">
        <f t="shared" ref="P6:P51" si="0">SUM(B6:O6)</f>
        <v>0</v>
      </c>
    </row>
    <row r="7" spans="1:16" ht="17.100000000000001" customHeight="1">
      <c r="A7" s="5115" t="s">
        <v>4459</v>
      </c>
      <c r="B7" s="1076">
        <v>0</v>
      </c>
      <c r="C7" s="4476">
        <v>0</v>
      </c>
      <c r="D7" s="4476">
        <v>0</v>
      </c>
      <c r="E7" s="1392">
        <v>0</v>
      </c>
      <c r="F7" s="1392">
        <v>0</v>
      </c>
      <c r="G7" s="4476">
        <v>8</v>
      </c>
      <c r="H7" s="4476">
        <v>0</v>
      </c>
      <c r="I7" s="4476">
        <v>0</v>
      </c>
      <c r="J7" s="4476">
        <v>0</v>
      </c>
      <c r="K7" s="4476">
        <v>0</v>
      </c>
      <c r="L7" s="4476">
        <v>0</v>
      </c>
      <c r="M7" s="4476">
        <v>0</v>
      </c>
      <c r="N7" s="4476">
        <v>0</v>
      </c>
      <c r="O7" s="5190">
        <v>0</v>
      </c>
      <c r="P7" s="5194">
        <f t="shared" si="0"/>
        <v>8</v>
      </c>
    </row>
    <row r="8" spans="1:16" ht="17.100000000000001" customHeight="1">
      <c r="A8" s="5116" t="s">
        <v>4460</v>
      </c>
      <c r="B8" s="1076">
        <v>0</v>
      </c>
      <c r="C8" s="4476">
        <v>0</v>
      </c>
      <c r="D8" s="4476">
        <v>0</v>
      </c>
      <c r="E8" s="1392">
        <v>0</v>
      </c>
      <c r="F8" s="1392">
        <v>0</v>
      </c>
      <c r="G8" s="4476">
        <v>1</v>
      </c>
      <c r="H8" s="4476">
        <v>0</v>
      </c>
      <c r="I8" s="4476">
        <v>0</v>
      </c>
      <c r="J8" s="4476">
        <v>0</v>
      </c>
      <c r="K8" s="4476">
        <v>0</v>
      </c>
      <c r="L8" s="4476">
        <v>0</v>
      </c>
      <c r="M8" s="4476">
        <v>0</v>
      </c>
      <c r="N8" s="4476">
        <v>0</v>
      </c>
      <c r="O8" s="5190">
        <v>0</v>
      </c>
      <c r="P8" s="5194">
        <f t="shared" si="0"/>
        <v>1</v>
      </c>
    </row>
    <row r="9" spans="1:16" ht="17.100000000000001" customHeight="1">
      <c r="A9" s="5116" t="s">
        <v>4461</v>
      </c>
      <c r="B9" s="1076">
        <v>0</v>
      </c>
      <c r="C9" s="4476">
        <v>0</v>
      </c>
      <c r="D9" s="4476">
        <v>0</v>
      </c>
      <c r="E9" s="1392">
        <v>0</v>
      </c>
      <c r="F9" s="1392">
        <v>0</v>
      </c>
      <c r="G9" s="4476">
        <v>1</v>
      </c>
      <c r="H9" s="4476">
        <v>0</v>
      </c>
      <c r="I9" s="4476">
        <v>0</v>
      </c>
      <c r="J9" s="4476">
        <v>0</v>
      </c>
      <c r="K9" s="4476">
        <v>0</v>
      </c>
      <c r="L9" s="4476">
        <v>0</v>
      </c>
      <c r="M9" s="4476">
        <v>0</v>
      </c>
      <c r="N9" s="4476">
        <v>0</v>
      </c>
      <c r="O9" s="5190">
        <v>0</v>
      </c>
      <c r="P9" s="5194">
        <f t="shared" si="0"/>
        <v>1</v>
      </c>
    </row>
    <row r="10" spans="1:16" ht="17.100000000000001" customHeight="1">
      <c r="A10" s="5116" t="s">
        <v>4462</v>
      </c>
      <c r="B10" s="1076">
        <v>0</v>
      </c>
      <c r="C10" s="4476">
        <v>0</v>
      </c>
      <c r="D10" s="4476">
        <v>0</v>
      </c>
      <c r="E10" s="1392">
        <v>0</v>
      </c>
      <c r="F10" s="1392">
        <v>0</v>
      </c>
      <c r="G10" s="4476">
        <v>0</v>
      </c>
      <c r="H10" s="4476">
        <v>0</v>
      </c>
      <c r="I10" s="4476">
        <v>0</v>
      </c>
      <c r="J10" s="4476">
        <v>0</v>
      </c>
      <c r="K10" s="4476">
        <v>0</v>
      </c>
      <c r="L10" s="4476">
        <v>0</v>
      </c>
      <c r="M10" s="4476">
        <v>0</v>
      </c>
      <c r="N10" s="4476">
        <v>0</v>
      </c>
      <c r="O10" s="5190">
        <v>0</v>
      </c>
      <c r="P10" s="5194">
        <f t="shared" si="0"/>
        <v>0</v>
      </c>
    </row>
    <row r="11" spans="1:16" ht="17.100000000000001" customHeight="1">
      <c r="A11" s="5116" t="s">
        <v>4463</v>
      </c>
      <c r="B11" s="1076">
        <v>0</v>
      </c>
      <c r="C11" s="4476">
        <v>0</v>
      </c>
      <c r="D11" s="4476">
        <v>0</v>
      </c>
      <c r="E11" s="1392">
        <v>0</v>
      </c>
      <c r="F11" s="1392">
        <v>0</v>
      </c>
      <c r="G11" s="4476">
        <v>0</v>
      </c>
      <c r="H11" s="4476">
        <v>0</v>
      </c>
      <c r="I11" s="4476">
        <v>0</v>
      </c>
      <c r="J11" s="4476">
        <v>0</v>
      </c>
      <c r="K11" s="4476">
        <v>0</v>
      </c>
      <c r="L11" s="4476">
        <v>0</v>
      </c>
      <c r="M11" s="4476">
        <v>0</v>
      </c>
      <c r="N11" s="4476">
        <v>0</v>
      </c>
      <c r="O11" s="5190">
        <v>0</v>
      </c>
      <c r="P11" s="5194">
        <f t="shared" si="0"/>
        <v>0</v>
      </c>
    </row>
    <row r="12" spans="1:16" ht="17.100000000000001" customHeight="1">
      <c r="A12" s="5116" t="s">
        <v>4464</v>
      </c>
      <c r="B12" s="1076">
        <v>0</v>
      </c>
      <c r="C12" s="4476">
        <v>0</v>
      </c>
      <c r="D12" s="4476">
        <v>0</v>
      </c>
      <c r="E12" s="1392">
        <v>0</v>
      </c>
      <c r="F12" s="1392">
        <v>0</v>
      </c>
      <c r="G12" s="4476">
        <v>0</v>
      </c>
      <c r="H12" s="4476">
        <v>0</v>
      </c>
      <c r="I12" s="4476">
        <v>0</v>
      </c>
      <c r="J12" s="4476">
        <v>0</v>
      </c>
      <c r="K12" s="4476">
        <v>0</v>
      </c>
      <c r="L12" s="4476">
        <v>0</v>
      </c>
      <c r="M12" s="4476">
        <v>0</v>
      </c>
      <c r="N12" s="4476">
        <v>0</v>
      </c>
      <c r="O12" s="5190">
        <v>0</v>
      </c>
      <c r="P12" s="5194">
        <f t="shared" si="0"/>
        <v>0</v>
      </c>
    </row>
    <row r="13" spans="1:16" ht="17.100000000000001" customHeight="1">
      <c r="A13" s="5116" t="s">
        <v>4465</v>
      </c>
      <c r="B13" s="1076">
        <v>0</v>
      </c>
      <c r="C13" s="4476">
        <v>0</v>
      </c>
      <c r="D13" s="4476">
        <v>0</v>
      </c>
      <c r="E13" s="1392">
        <v>0</v>
      </c>
      <c r="F13" s="1392">
        <v>0</v>
      </c>
      <c r="G13" s="4476">
        <v>0</v>
      </c>
      <c r="H13" s="4476">
        <v>0</v>
      </c>
      <c r="I13" s="4476">
        <v>0</v>
      </c>
      <c r="J13" s="4476">
        <v>0</v>
      </c>
      <c r="K13" s="4476">
        <v>0</v>
      </c>
      <c r="L13" s="4476">
        <v>0</v>
      </c>
      <c r="M13" s="4476">
        <v>0</v>
      </c>
      <c r="N13" s="4476">
        <v>0</v>
      </c>
      <c r="O13" s="5190">
        <v>0</v>
      </c>
      <c r="P13" s="5194">
        <f t="shared" si="0"/>
        <v>0</v>
      </c>
    </row>
    <row r="14" spans="1:16" ht="17.100000000000001" customHeight="1">
      <c r="A14" s="5116" t="s">
        <v>4466</v>
      </c>
      <c r="B14" s="1076">
        <v>0</v>
      </c>
      <c r="C14" s="4476">
        <v>0</v>
      </c>
      <c r="D14" s="4476">
        <v>0</v>
      </c>
      <c r="E14" s="1392">
        <v>0</v>
      </c>
      <c r="F14" s="1392">
        <v>0</v>
      </c>
      <c r="G14" s="4476">
        <v>0</v>
      </c>
      <c r="H14" s="4476">
        <v>0</v>
      </c>
      <c r="I14" s="4476">
        <v>0</v>
      </c>
      <c r="J14" s="4476">
        <v>0</v>
      </c>
      <c r="K14" s="4476">
        <v>0</v>
      </c>
      <c r="L14" s="4476">
        <v>0</v>
      </c>
      <c r="M14" s="4476">
        <v>0</v>
      </c>
      <c r="N14" s="4476">
        <v>0</v>
      </c>
      <c r="O14" s="5190">
        <v>0</v>
      </c>
      <c r="P14" s="5194">
        <f t="shared" si="0"/>
        <v>0</v>
      </c>
    </row>
    <row r="15" spans="1:16" ht="17.100000000000001" customHeight="1">
      <c r="A15" s="5116" t="s">
        <v>4467</v>
      </c>
      <c r="B15" s="1076">
        <v>0</v>
      </c>
      <c r="C15" s="4476">
        <v>0</v>
      </c>
      <c r="D15" s="4476">
        <v>0</v>
      </c>
      <c r="E15" s="1392">
        <v>0</v>
      </c>
      <c r="F15" s="1392">
        <v>0</v>
      </c>
      <c r="G15" s="4476">
        <v>0</v>
      </c>
      <c r="H15" s="4476">
        <v>0</v>
      </c>
      <c r="I15" s="4476">
        <v>0</v>
      </c>
      <c r="J15" s="4476">
        <v>0</v>
      </c>
      <c r="K15" s="4476">
        <v>0</v>
      </c>
      <c r="L15" s="4476">
        <v>0</v>
      </c>
      <c r="M15" s="4476">
        <v>0</v>
      </c>
      <c r="N15" s="4476">
        <v>0</v>
      </c>
      <c r="O15" s="5190">
        <v>0</v>
      </c>
      <c r="P15" s="5194">
        <f t="shared" si="0"/>
        <v>0</v>
      </c>
    </row>
    <row r="16" spans="1:16" ht="17.100000000000001" customHeight="1">
      <c r="A16" s="5116" t="s">
        <v>4468</v>
      </c>
      <c r="B16" s="1076">
        <v>0</v>
      </c>
      <c r="C16" s="4476">
        <v>0</v>
      </c>
      <c r="D16" s="4476">
        <v>0</v>
      </c>
      <c r="E16" s="1392">
        <v>0</v>
      </c>
      <c r="F16" s="1392">
        <v>0</v>
      </c>
      <c r="G16" s="4476">
        <v>1</v>
      </c>
      <c r="H16" s="4476">
        <v>0</v>
      </c>
      <c r="I16" s="4476">
        <v>0</v>
      </c>
      <c r="J16" s="4476">
        <v>0</v>
      </c>
      <c r="K16" s="4476">
        <v>0</v>
      </c>
      <c r="L16" s="4476">
        <v>0</v>
      </c>
      <c r="M16" s="4476">
        <v>0</v>
      </c>
      <c r="N16" s="4476">
        <v>0</v>
      </c>
      <c r="O16" s="5190">
        <v>0</v>
      </c>
      <c r="P16" s="5194">
        <f t="shared" si="0"/>
        <v>1</v>
      </c>
    </row>
    <row r="17" spans="1:16" ht="17.100000000000001" customHeight="1">
      <c r="A17" s="5116" t="s">
        <v>4469</v>
      </c>
      <c r="B17" s="1076">
        <v>0</v>
      </c>
      <c r="C17" s="4476">
        <v>0</v>
      </c>
      <c r="D17" s="4476">
        <v>0</v>
      </c>
      <c r="E17" s="1392">
        <v>0</v>
      </c>
      <c r="F17" s="1392">
        <v>0</v>
      </c>
      <c r="G17" s="4476">
        <v>2</v>
      </c>
      <c r="H17" s="4476">
        <v>0</v>
      </c>
      <c r="I17" s="4476">
        <v>0</v>
      </c>
      <c r="J17" s="4476">
        <v>0</v>
      </c>
      <c r="K17" s="4476">
        <v>0</v>
      </c>
      <c r="L17" s="4476">
        <v>0</v>
      </c>
      <c r="M17" s="4476">
        <v>0</v>
      </c>
      <c r="N17" s="4476">
        <v>0</v>
      </c>
      <c r="O17" s="5190">
        <v>0</v>
      </c>
      <c r="P17" s="5194">
        <f t="shared" si="0"/>
        <v>2</v>
      </c>
    </row>
    <row r="18" spans="1:16" ht="17.100000000000001" customHeight="1">
      <c r="A18" s="5116" t="s">
        <v>4470</v>
      </c>
      <c r="B18" s="1076">
        <v>0</v>
      </c>
      <c r="C18" s="4476">
        <v>0</v>
      </c>
      <c r="D18" s="4476">
        <v>0</v>
      </c>
      <c r="E18" s="1392">
        <v>0</v>
      </c>
      <c r="F18" s="1392">
        <v>0</v>
      </c>
      <c r="G18" s="4476">
        <v>0</v>
      </c>
      <c r="H18" s="4476">
        <v>0</v>
      </c>
      <c r="I18" s="4476">
        <v>0</v>
      </c>
      <c r="J18" s="4476">
        <v>0</v>
      </c>
      <c r="K18" s="4476">
        <v>0</v>
      </c>
      <c r="L18" s="4476">
        <v>0</v>
      </c>
      <c r="M18" s="4476">
        <v>0</v>
      </c>
      <c r="N18" s="4476">
        <v>0</v>
      </c>
      <c r="O18" s="5190">
        <v>0</v>
      </c>
      <c r="P18" s="5194">
        <f t="shared" si="0"/>
        <v>0</v>
      </c>
    </row>
    <row r="19" spans="1:16" ht="17.100000000000001" customHeight="1">
      <c r="A19" s="5116" t="s">
        <v>4471</v>
      </c>
      <c r="B19" s="1076">
        <v>0</v>
      </c>
      <c r="C19" s="4476">
        <v>0</v>
      </c>
      <c r="D19" s="4476">
        <v>0</v>
      </c>
      <c r="E19" s="1392">
        <v>0</v>
      </c>
      <c r="F19" s="1392">
        <v>0</v>
      </c>
      <c r="G19" s="4476">
        <v>0</v>
      </c>
      <c r="H19" s="4476">
        <v>0</v>
      </c>
      <c r="I19" s="4476">
        <v>0</v>
      </c>
      <c r="J19" s="4476">
        <v>0</v>
      </c>
      <c r="K19" s="4476">
        <v>0</v>
      </c>
      <c r="L19" s="4476">
        <v>0</v>
      </c>
      <c r="M19" s="4476">
        <v>0</v>
      </c>
      <c r="N19" s="4476">
        <v>0</v>
      </c>
      <c r="O19" s="5190">
        <v>0</v>
      </c>
      <c r="P19" s="5194">
        <f t="shared" si="0"/>
        <v>0</v>
      </c>
    </row>
    <row r="20" spans="1:16" ht="17.100000000000001" customHeight="1">
      <c r="A20" s="5116" t="s">
        <v>4472</v>
      </c>
      <c r="B20" s="1076">
        <v>0</v>
      </c>
      <c r="C20" s="4476">
        <v>0</v>
      </c>
      <c r="D20" s="4476">
        <v>0</v>
      </c>
      <c r="E20" s="1392">
        <v>0</v>
      </c>
      <c r="F20" s="1392">
        <v>0</v>
      </c>
      <c r="G20" s="4476">
        <v>6</v>
      </c>
      <c r="H20" s="4476">
        <v>0</v>
      </c>
      <c r="I20" s="4476">
        <v>0</v>
      </c>
      <c r="J20" s="4476">
        <v>0</v>
      </c>
      <c r="K20" s="4476">
        <v>0</v>
      </c>
      <c r="L20" s="4476">
        <v>0</v>
      </c>
      <c r="M20" s="4476">
        <v>0</v>
      </c>
      <c r="N20" s="4476">
        <v>0</v>
      </c>
      <c r="O20" s="5190">
        <v>0</v>
      </c>
      <c r="P20" s="5194">
        <f t="shared" si="0"/>
        <v>6</v>
      </c>
    </row>
    <row r="21" spans="1:16" ht="17.100000000000001" customHeight="1">
      <c r="A21" s="5116" t="s">
        <v>4473</v>
      </c>
      <c r="B21" s="1076">
        <v>0</v>
      </c>
      <c r="C21" s="4476">
        <v>0</v>
      </c>
      <c r="D21" s="4476">
        <v>0</v>
      </c>
      <c r="E21" s="1392">
        <v>0</v>
      </c>
      <c r="F21" s="1392">
        <v>0</v>
      </c>
      <c r="G21" s="4476">
        <v>2</v>
      </c>
      <c r="H21" s="4476">
        <v>0</v>
      </c>
      <c r="I21" s="4476">
        <v>0</v>
      </c>
      <c r="J21" s="4476">
        <v>0</v>
      </c>
      <c r="K21" s="4476">
        <v>0</v>
      </c>
      <c r="L21" s="4476">
        <v>0</v>
      </c>
      <c r="M21" s="4476">
        <v>0</v>
      </c>
      <c r="N21" s="4476">
        <v>0</v>
      </c>
      <c r="O21" s="5190">
        <v>0</v>
      </c>
      <c r="P21" s="5194">
        <f t="shared" si="0"/>
        <v>2</v>
      </c>
    </row>
    <row r="22" spans="1:16" ht="17.100000000000001" customHeight="1">
      <c r="A22" s="5116" t="s">
        <v>4474</v>
      </c>
      <c r="B22" s="1076">
        <v>0</v>
      </c>
      <c r="C22" s="4476">
        <v>0</v>
      </c>
      <c r="D22" s="4476">
        <v>0</v>
      </c>
      <c r="E22" s="1392">
        <v>0</v>
      </c>
      <c r="F22" s="1392">
        <v>0</v>
      </c>
      <c r="G22" s="4476">
        <v>0</v>
      </c>
      <c r="H22" s="4476">
        <v>0</v>
      </c>
      <c r="I22" s="4476">
        <v>0</v>
      </c>
      <c r="J22" s="4476">
        <v>0</v>
      </c>
      <c r="K22" s="4476">
        <v>0</v>
      </c>
      <c r="L22" s="4476">
        <v>0</v>
      </c>
      <c r="M22" s="4476">
        <v>0</v>
      </c>
      <c r="N22" s="4476">
        <v>0</v>
      </c>
      <c r="O22" s="5190">
        <v>0</v>
      </c>
      <c r="P22" s="5194">
        <f t="shared" si="0"/>
        <v>0</v>
      </c>
    </row>
    <row r="23" spans="1:16" ht="17.100000000000001" customHeight="1">
      <c r="A23" s="5116" t="s">
        <v>4475</v>
      </c>
      <c r="B23" s="1076">
        <v>0</v>
      </c>
      <c r="C23" s="4476">
        <v>0</v>
      </c>
      <c r="D23" s="4476">
        <v>0</v>
      </c>
      <c r="E23" s="1392">
        <v>0</v>
      </c>
      <c r="F23" s="1392">
        <v>0</v>
      </c>
      <c r="G23" s="4476">
        <v>0</v>
      </c>
      <c r="H23" s="4476">
        <v>0</v>
      </c>
      <c r="I23" s="4476">
        <v>0</v>
      </c>
      <c r="J23" s="4476">
        <v>0</v>
      </c>
      <c r="K23" s="4476">
        <v>0</v>
      </c>
      <c r="L23" s="4476">
        <v>0</v>
      </c>
      <c r="M23" s="4476">
        <v>0</v>
      </c>
      <c r="N23" s="4476">
        <v>0</v>
      </c>
      <c r="O23" s="5190">
        <v>0</v>
      </c>
      <c r="P23" s="5194">
        <f t="shared" si="0"/>
        <v>0</v>
      </c>
    </row>
    <row r="24" spans="1:16" ht="17.100000000000001" customHeight="1">
      <c r="A24" s="5116" t="s">
        <v>4476</v>
      </c>
      <c r="B24" s="1076">
        <v>0</v>
      </c>
      <c r="C24" s="4476">
        <v>0</v>
      </c>
      <c r="D24" s="4476">
        <v>0</v>
      </c>
      <c r="E24" s="1392">
        <v>0</v>
      </c>
      <c r="F24" s="1392">
        <v>0</v>
      </c>
      <c r="G24" s="4476">
        <v>1</v>
      </c>
      <c r="H24" s="4476">
        <v>0</v>
      </c>
      <c r="I24" s="4476">
        <v>0</v>
      </c>
      <c r="J24" s="4476">
        <v>0</v>
      </c>
      <c r="K24" s="4476">
        <v>0</v>
      </c>
      <c r="L24" s="4476">
        <v>0</v>
      </c>
      <c r="M24" s="4476">
        <v>0</v>
      </c>
      <c r="N24" s="4476">
        <v>0</v>
      </c>
      <c r="O24" s="5190">
        <v>0</v>
      </c>
      <c r="P24" s="5194">
        <f t="shared" si="0"/>
        <v>1</v>
      </c>
    </row>
    <row r="25" spans="1:16" ht="17.100000000000001" customHeight="1">
      <c r="A25" s="5116" t="s">
        <v>4477</v>
      </c>
      <c r="B25" s="1076">
        <v>0</v>
      </c>
      <c r="C25" s="4476">
        <v>0</v>
      </c>
      <c r="D25" s="4476">
        <v>0</v>
      </c>
      <c r="E25" s="1392">
        <v>0</v>
      </c>
      <c r="F25" s="1392">
        <v>0</v>
      </c>
      <c r="G25" s="4476">
        <v>1</v>
      </c>
      <c r="H25" s="4476">
        <v>0</v>
      </c>
      <c r="I25" s="4476">
        <v>0</v>
      </c>
      <c r="J25" s="4476">
        <v>0</v>
      </c>
      <c r="K25" s="4476">
        <v>0</v>
      </c>
      <c r="L25" s="4476">
        <v>0</v>
      </c>
      <c r="M25" s="4476">
        <v>0</v>
      </c>
      <c r="N25" s="4476">
        <v>0</v>
      </c>
      <c r="O25" s="5190">
        <v>0</v>
      </c>
      <c r="P25" s="5194">
        <f t="shared" si="0"/>
        <v>1</v>
      </c>
    </row>
    <row r="26" spans="1:16" ht="17.100000000000001" customHeight="1">
      <c r="A26" s="5116" t="s">
        <v>4478</v>
      </c>
      <c r="B26" s="1076">
        <v>0</v>
      </c>
      <c r="C26" s="4476">
        <v>0</v>
      </c>
      <c r="D26" s="4476">
        <v>0</v>
      </c>
      <c r="E26" s="1392">
        <v>0</v>
      </c>
      <c r="F26" s="1392">
        <v>0</v>
      </c>
      <c r="G26" s="4476">
        <v>0</v>
      </c>
      <c r="H26" s="4476">
        <v>0</v>
      </c>
      <c r="I26" s="4476">
        <v>0</v>
      </c>
      <c r="J26" s="4476">
        <v>0</v>
      </c>
      <c r="K26" s="4476">
        <v>0</v>
      </c>
      <c r="L26" s="4476">
        <v>0</v>
      </c>
      <c r="M26" s="4476">
        <v>0</v>
      </c>
      <c r="N26" s="4476">
        <v>0</v>
      </c>
      <c r="O26" s="5190">
        <v>0</v>
      </c>
      <c r="P26" s="5194">
        <f t="shared" si="0"/>
        <v>0</v>
      </c>
    </row>
    <row r="27" spans="1:16" ht="17.100000000000001" customHeight="1">
      <c r="A27" s="5116" t="s">
        <v>4479</v>
      </c>
      <c r="B27" s="1076">
        <v>0</v>
      </c>
      <c r="C27" s="4476">
        <v>0</v>
      </c>
      <c r="D27" s="4476">
        <v>0</v>
      </c>
      <c r="E27" s="1392">
        <v>0</v>
      </c>
      <c r="F27" s="1392">
        <v>0</v>
      </c>
      <c r="G27" s="4476">
        <v>0</v>
      </c>
      <c r="H27" s="4476">
        <v>0</v>
      </c>
      <c r="I27" s="4476">
        <v>0</v>
      </c>
      <c r="J27" s="4476">
        <v>0</v>
      </c>
      <c r="K27" s="4476">
        <v>0</v>
      </c>
      <c r="L27" s="4476">
        <v>0</v>
      </c>
      <c r="M27" s="4476">
        <v>0</v>
      </c>
      <c r="N27" s="4476">
        <v>0</v>
      </c>
      <c r="O27" s="5190">
        <v>0</v>
      </c>
      <c r="P27" s="5194">
        <f t="shared" si="0"/>
        <v>0</v>
      </c>
    </row>
    <row r="28" spans="1:16" ht="17.100000000000001" customHeight="1">
      <c r="A28" s="5116" t="s">
        <v>4480</v>
      </c>
      <c r="B28" s="1076">
        <v>0</v>
      </c>
      <c r="C28" s="4476">
        <v>0</v>
      </c>
      <c r="D28" s="4476">
        <v>0</v>
      </c>
      <c r="E28" s="1392">
        <v>0</v>
      </c>
      <c r="F28" s="1392">
        <v>0</v>
      </c>
      <c r="G28" s="4476">
        <v>0</v>
      </c>
      <c r="H28" s="4476">
        <v>0</v>
      </c>
      <c r="I28" s="4476">
        <v>0</v>
      </c>
      <c r="J28" s="4476">
        <v>0</v>
      </c>
      <c r="K28" s="4476">
        <v>0</v>
      </c>
      <c r="L28" s="4476">
        <v>0</v>
      </c>
      <c r="M28" s="4476">
        <v>0</v>
      </c>
      <c r="N28" s="4476">
        <v>0</v>
      </c>
      <c r="O28" s="5190">
        <v>0</v>
      </c>
      <c r="P28" s="5194">
        <f t="shared" si="0"/>
        <v>0</v>
      </c>
    </row>
    <row r="29" spans="1:16" ht="17.100000000000001" customHeight="1">
      <c r="A29" s="5116" t="s">
        <v>4481</v>
      </c>
      <c r="B29" s="1076">
        <v>0</v>
      </c>
      <c r="C29" s="4476">
        <v>0</v>
      </c>
      <c r="D29" s="4476">
        <v>0</v>
      </c>
      <c r="E29" s="1392">
        <v>0</v>
      </c>
      <c r="F29" s="1392">
        <v>0</v>
      </c>
      <c r="G29" s="4476">
        <v>0</v>
      </c>
      <c r="H29" s="4476">
        <v>0</v>
      </c>
      <c r="I29" s="4476">
        <v>0</v>
      </c>
      <c r="J29" s="4476">
        <v>0</v>
      </c>
      <c r="K29" s="4476">
        <v>0</v>
      </c>
      <c r="L29" s="4476">
        <v>0</v>
      </c>
      <c r="M29" s="4476">
        <v>0</v>
      </c>
      <c r="N29" s="4476">
        <v>0</v>
      </c>
      <c r="O29" s="5190">
        <v>0</v>
      </c>
      <c r="P29" s="5194">
        <f t="shared" si="0"/>
        <v>0</v>
      </c>
    </row>
    <row r="30" spans="1:16" ht="17.100000000000001" customHeight="1">
      <c r="A30" s="5116" t="s">
        <v>4482</v>
      </c>
      <c r="B30" s="1076">
        <v>0</v>
      </c>
      <c r="C30" s="4476">
        <v>0</v>
      </c>
      <c r="D30" s="4476">
        <v>0</v>
      </c>
      <c r="E30" s="1392">
        <v>0</v>
      </c>
      <c r="F30" s="1392">
        <v>0</v>
      </c>
      <c r="G30" s="4476">
        <v>0</v>
      </c>
      <c r="H30" s="4476">
        <v>0</v>
      </c>
      <c r="I30" s="4476">
        <v>0</v>
      </c>
      <c r="J30" s="4476">
        <v>0</v>
      </c>
      <c r="K30" s="4476">
        <v>0</v>
      </c>
      <c r="L30" s="4476">
        <v>0</v>
      </c>
      <c r="M30" s="4476">
        <v>0</v>
      </c>
      <c r="N30" s="4476">
        <v>0</v>
      </c>
      <c r="O30" s="5190">
        <v>0</v>
      </c>
      <c r="P30" s="5194">
        <f t="shared" si="0"/>
        <v>0</v>
      </c>
    </row>
    <row r="31" spans="1:16" ht="17.100000000000001" customHeight="1">
      <c r="A31" s="5116" t="s">
        <v>4483</v>
      </c>
      <c r="B31" s="1076">
        <v>0</v>
      </c>
      <c r="C31" s="4476">
        <v>0</v>
      </c>
      <c r="D31" s="4476">
        <v>0</v>
      </c>
      <c r="E31" s="1392">
        <v>0</v>
      </c>
      <c r="F31" s="1392">
        <v>0</v>
      </c>
      <c r="G31" s="4476">
        <v>0</v>
      </c>
      <c r="H31" s="4476">
        <v>0</v>
      </c>
      <c r="I31" s="4476">
        <v>0</v>
      </c>
      <c r="J31" s="4476">
        <v>0</v>
      </c>
      <c r="K31" s="4476">
        <v>0</v>
      </c>
      <c r="L31" s="4476">
        <v>0</v>
      </c>
      <c r="M31" s="4476">
        <v>0</v>
      </c>
      <c r="N31" s="4476">
        <v>0</v>
      </c>
      <c r="O31" s="5190">
        <v>0</v>
      </c>
      <c r="P31" s="5194">
        <f t="shared" si="0"/>
        <v>0</v>
      </c>
    </row>
    <row r="32" spans="1:16" ht="17.100000000000001" customHeight="1">
      <c r="A32" s="5116" t="s">
        <v>4484</v>
      </c>
      <c r="B32" s="1076">
        <v>0</v>
      </c>
      <c r="C32" s="4476">
        <v>0</v>
      </c>
      <c r="D32" s="4476">
        <v>0</v>
      </c>
      <c r="E32" s="1392">
        <v>0</v>
      </c>
      <c r="F32" s="1392">
        <v>0</v>
      </c>
      <c r="G32" s="4476">
        <v>4</v>
      </c>
      <c r="H32" s="4476">
        <v>0</v>
      </c>
      <c r="I32" s="4476">
        <v>0</v>
      </c>
      <c r="J32" s="4476">
        <v>0</v>
      </c>
      <c r="K32" s="4476">
        <v>0</v>
      </c>
      <c r="L32" s="4476">
        <v>0</v>
      </c>
      <c r="M32" s="4476">
        <v>0</v>
      </c>
      <c r="N32" s="4476">
        <v>0</v>
      </c>
      <c r="O32" s="5190">
        <v>0</v>
      </c>
      <c r="P32" s="5194">
        <f t="shared" si="0"/>
        <v>4</v>
      </c>
    </row>
    <row r="33" spans="1:16" ht="17.100000000000001" customHeight="1">
      <c r="A33" s="5116" t="s">
        <v>4485</v>
      </c>
      <c r="B33" s="1076">
        <v>0</v>
      </c>
      <c r="C33" s="4476">
        <v>0</v>
      </c>
      <c r="D33" s="4476">
        <v>0</v>
      </c>
      <c r="E33" s="1392">
        <v>0</v>
      </c>
      <c r="F33" s="1392">
        <v>0</v>
      </c>
      <c r="G33" s="4476">
        <v>0</v>
      </c>
      <c r="H33" s="4476">
        <v>0</v>
      </c>
      <c r="I33" s="4476">
        <v>0</v>
      </c>
      <c r="J33" s="4476">
        <v>0</v>
      </c>
      <c r="K33" s="4476">
        <v>0</v>
      </c>
      <c r="L33" s="4476">
        <v>0</v>
      </c>
      <c r="M33" s="4476">
        <v>0</v>
      </c>
      <c r="N33" s="4476">
        <v>0</v>
      </c>
      <c r="O33" s="5190">
        <v>0</v>
      </c>
      <c r="P33" s="5194">
        <f t="shared" si="0"/>
        <v>0</v>
      </c>
    </row>
    <row r="34" spans="1:16" ht="17.100000000000001" customHeight="1">
      <c r="A34" s="5116" t="s">
        <v>4486</v>
      </c>
      <c r="B34" s="1076">
        <v>0</v>
      </c>
      <c r="C34" s="4476">
        <v>0</v>
      </c>
      <c r="D34" s="4476">
        <v>0</v>
      </c>
      <c r="E34" s="1392">
        <v>0</v>
      </c>
      <c r="F34" s="1392">
        <v>0</v>
      </c>
      <c r="G34" s="4476">
        <v>3</v>
      </c>
      <c r="H34" s="4476">
        <v>0</v>
      </c>
      <c r="I34" s="4476">
        <v>0</v>
      </c>
      <c r="J34" s="4476">
        <v>1</v>
      </c>
      <c r="K34" s="4476">
        <v>0</v>
      </c>
      <c r="L34" s="4476">
        <v>0</v>
      </c>
      <c r="M34" s="4476">
        <v>0</v>
      </c>
      <c r="N34" s="4476">
        <v>0</v>
      </c>
      <c r="O34" s="5190">
        <v>0</v>
      </c>
      <c r="P34" s="5194">
        <f t="shared" si="0"/>
        <v>4</v>
      </c>
    </row>
    <row r="35" spans="1:16" ht="17.100000000000001" customHeight="1">
      <c r="A35" s="5116" t="s">
        <v>4487</v>
      </c>
      <c r="B35" s="1076">
        <v>0</v>
      </c>
      <c r="C35" s="4476">
        <v>0</v>
      </c>
      <c r="D35" s="4476">
        <v>0</v>
      </c>
      <c r="E35" s="1392">
        <v>0</v>
      </c>
      <c r="F35" s="1392">
        <v>0</v>
      </c>
      <c r="G35" s="4476">
        <v>0</v>
      </c>
      <c r="H35" s="4476">
        <v>0</v>
      </c>
      <c r="I35" s="4476">
        <v>0</v>
      </c>
      <c r="J35" s="4476">
        <v>0</v>
      </c>
      <c r="K35" s="4476">
        <v>0</v>
      </c>
      <c r="L35" s="4476">
        <v>0</v>
      </c>
      <c r="M35" s="4476">
        <v>0</v>
      </c>
      <c r="N35" s="4476">
        <v>0</v>
      </c>
      <c r="O35" s="5190">
        <v>0</v>
      </c>
      <c r="P35" s="5194">
        <f t="shared" si="0"/>
        <v>0</v>
      </c>
    </row>
    <row r="36" spans="1:16" ht="17.100000000000001" customHeight="1">
      <c r="A36" s="5116" t="s">
        <v>4488</v>
      </c>
      <c r="B36" s="1076">
        <v>0</v>
      </c>
      <c r="C36" s="4476">
        <v>0</v>
      </c>
      <c r="D36" s="4476">
        <v>0</v>
      </c>
      <c r="E36" s="1392">
        <v>0</v>
      </c>
      <c r="F36" s="1392">
        <v>0</v>
      </c>
      <c r="G36" s="4476">
        <v>1</v>
      </c>
      <c r="H36" s="4476">
        <v>0</v>
      </c>
      <c r="I36" s="4476">
        <v>0</v>
      </c>
      <c r="J36" s="4476">
        <v>0</v>
      </c>
      <c r="K36" s="4476">
        <v>0</v>
      </c>
      <c r="L36" s="4476">
        <v>0</v>
      </c>
      <c r="M36" s="4476">
        <v>0</v>
      </c>
      <c r="N36" s="4476">
        <v>0</v>
      </c>
      <c r="O36" s="5190">
        <v>0</v>
      </c>
      <c r="P36" s="5194">
        <f t="shared" si="0"/>
        <v>1</v>
      </c>
    </row>
    <row r="37" spans="1:16" ht="17.100000000000001" customHeight="1">
      <c r="A37" s="5116" t="s">
        <v>4489</v>
      </c>
      <c r="B37" s="1076">
        <v>0</v>
      </c>
      <c r="C37" s="4476">
        <v>0</v>
      </c>
      <c r="D37" s="4476">
        <v>0</v>
      </c>
      <c r="E37" s="1392">
        <v>0</v>
      </c>
      <c r="F37" s="1392">
        <v>0</v>
      </c>
      <c r="G37" s="4476">
        <v>1</v>
      </c>
      <c r="H37" s="4476">
        <v>0</v>
      </c>
      <c r="I37" s="4476">
        <v>0</v>
      </c>
      <c r="J37" s="4476">
        <v>0</v>
      </c>
      <c r="K37" s="4476">
        <v>0</v>
      </c>
      <c r="L37" s="4476">
        <v>0</v>
      </c>
      <c r="M37" s="4476">
        <v>0</v>
      </c>
      <c r="N37" s="4476">
        <v>0</v>
      </c>
      <c r="O37" s="5190">
        <v>0</v>
      </c>
      <c r="P37" s="5194">
        <f t="shared" si="0"/>
        <v>1</v>
      </c>
    </row>
    <row r="38" spans="1:16" ht="17.100000000000001" customHeight="1">
      <c r="A38" s="5116" t="s">
        <v>4490</v>
      </c>
      <c r="B38" s="1076">
        <v>0</v>
      </c>
      <c r="C38" s="4476">
        <v>0</v>
      </c>
      <c r="D38" s="4476">
        <v>0</v>
      </c>
      <c r="E38" s="1392">
        <v>0</v>
      </c>
      <c r="F38" s="1392">
        <v>0</v>
      </c>
      <c r="G38" s="4476">
        <v>0</v>
      </c>
      <c r="H38" s="4476">
        <v>0</v>
      </c>
      <c r="I38" s="4476">
        <v>0</v>
      </c>
      <c r="J38" s="4476">
        <v>0</v>
      </c>
      <c r="K38" s="4476">
        <v>0</v>
      </c>
      <c r="L38" s="4476">
        <v>0</v>
      </c>
      <c r="M38" s="4476">
        <v>0</v>
      </c>
      <c r="N38" s="4476">
        <v>0</v>
      </c>
      <c r="O38" s="5190">
        <v>0</v>
      </c>
      <c r="P38" s="5194">
        <f t="shared" si="0"/>
        <v>0</v>
      </c>
    </row>
    <row r="39" spans="1:16" ht="17.100000000000001" customHeight="1">
      <c r="A39" s="5116" t="s">
        <v>4491</v>
      </c>
      <c r="B39" s="1076">
        <v>0</v>
      </c>
      <c r="C39" s="4476">
        <v>0</v>
      </c>
      <c r="D39" s="4476">
        <v>0</v>
      </c>
      <c r="E39" s="1392">
        <v>0</v>
      </c>
      <c r="F39" s="1392">
        <v>0</v>
      </c>
      <c r="G39" s="4476">
        <v>0</v>
      </c>
      <c r="H39" s="4476">
        <v>0</v>
      </c>
      <c r="I39" s="4476">
        <v>0</v>
      </c>
      <c r="J39" s="4476">
        <v>0</v>
      </c>
      <c r="K39" s="4476">
        <v>0</v>
      </c>
      <c r="L39" s="4476">
        <v>0</v>
      </c>
      <c r="M39" s="4476">
        <v>0</v>
      </c>
      <c r="N39" s="4476">
        <v>0</v>
      </c>
      <c r="O39" s="5190">
        <v>0</v>
      </c>
      <c r="P39" s="5194">
        <f t="shared" si="0"/>
        <v>0</v>
      </c>
    </row>
    <row r="40" spans="1:16" ht="17.100000000000001" customHeight="1">
      <c r="A40" s="5116" t="s">
        <v>4492</v>
      </c>
      <c r="B40" s="1076">
        <v>0</v>
      </c>
      <c r="C40" s="4476">
        <v>0</v>
      </c>
      <c r="D40" s="4476">
        <v>0</v>
      </c>
      <c r="E40" s="1392">
        <v>0</v>
      </c>
      <c r="F40" s="1392">
        <v>0</v>
      </c>
      <c r="G40" s="4476">
        <v>2</v>
      </c>
      <c r="H40" s="4476">
        <v>0</v>
      </c>
      <c r="I40" s="4476">
        <v>0</v>
      </c>
      <c r="J40" s="4476">
        <v>0</v>
      </c>
      <c r="K40" s="4476">
        <v>0</v>
      </c>
      <c r="L40" s="4476">
        <v>0</v>
      </c>
      <c r="M40" s="4476">
        <v>0</v>
      </c>
      <c r="N40" s="4476">
        <v>0</v>
      </c>
      <c r="O40" s="5190">
        <v>0</v>
      </c>
      <c r="P40" s="5194">
        <f t="shared" si="0"/>
        <v>2</v>
      </c>
    </row>
    <row r="41" spans="1:16" ht="17.100000000000001" customHeight="1">
      <c r="A41" s="5116" t="s">
        <v>4493</v>
      </c>
      <c r="B41" s="1076">
        <v>0</v>
      </c>
      <c r="C41" s="4476">
        <v>0</v>
      </c>
      <c r="D41" s="4476">
        <v>0</v>
      </c>
      <c r="E41" s="1392">
        <v>0</v>
      </c>
      <c r="F41" s="1392">
        <v>0</v>
      </c>
      <c r="G41" s="4476">
        <v>0</v>
      </c>
      <c r="H41" s="4476">
        <v>0</v>
      </c>
      <c r="I41" s="4476">
        <v>0</v>
      </c>
      <c r="J41" s="4476">
        <v>0</v>
      </c>
      <c r="K41" s="4476">
        <v>0</v>
      </c>
      <c r="L41" s="4476">
        <v>0</v>
      </c>
      <c r="M41" s="4476">
        <v>0</v>
      </c>
      <c r="N41" s="4476">
        <v>0</v>
      </c>
      <c r="O41" s="5190">
        <v>0</v>
      </c>
      <c r="P41" s="5194">
        <f t="shared" si="0"/>
        <v>0</v>
      </c>
    </row>
    <row r="42" spans="1:16" ht="17.100000000000001" customHeight="1">
      <c r="A42" s="5116" t="s">
        <v>4494</v>
      </c>
      <c r="B42" s="1076">
        <v>1</v>
      </c>
      <c r="C42" s="4476">
        <v>1</v>
      </c>
      <c r="D42" s="4476">
        <v>1</v>
      </c>
      <c r="E42" s="1392">
        <v>1</v>
      </c>
      <c r="F42" s="1392">
        <v>1</v>
      </c>
      <c r="G42" s="4476">
        <v>6</v>
      </c>
      <c r="H42" s="4476">
        <v>1</v>
      </c>
      <c r="I42" s="4476">
        <v>1</v>
      </c>
      <c r="J42" s="4476">
        <v>1</v>
      </c>
      <c r="K42" s="4476">
        <v>1</v>
      </c>
      <c r="L42" s="4476">
        <v>1</v>
      </c>
      <c r="M42" s="4476">
        <v>1</v>
      </c>
      <c r="N42" s="4476">
        <v>1</v>
      </c>
      <c r="O42" s="5190">
        <v>1</v>
      </c>
      <c r="P42" s="5194">
        <f t="shared" si="0"/>
        <v>19</v>
      </c>
    </row>
    <row r="43" spans="1:16" ht="17.100000000000001" customHeight="1">
      <c r="A43" s="5116" t="s">
        <v>4495</v>
      </c>
      <c r="B43" s="1076">
        <v>0</v>
      </c>
      <c r="C43" s="4476">
        <v>0</v>
      </c>
      <c r="D43" s="4476">
        <v>0</v>
      </c>
      <c r="E43" s="1392">
        <v>0</v>
      </c>
      <c r="F43" s="1392">
        <v>0</v>
      </c>
      <c r="G43" s="4476">
        <v>5</v>
      </c>
      <c r="H43" s="4476">
        <v>0</v>
      </c>
      <c r="I43" s="4476">
        <v>0</v>
      </c>
      <c r="J43" s="4476">
        <v>0</v>
      </c>
      <c r="K43" s="4476">
        <v>0</v>
      </c>
      <c r="L43" s="4476">
        <v>0</v>
      </c>
      <c r="M43" s="4476">
        <v>0</v>
      </c>
      <c r="N43" s="4476">
        <v>0</v>
      </c>
      <c r="O43" s="5190">
        <v>0</v>
      </c>
      <c r="P43" s="5194">
        <f t="shared" si="0"/>
        <v>5</v>
      </c>
    </row>
    <row r="44" spans="1:16" ht="17.100000000000001" customHeight="1">
      <c r="A44" s="5116" t="s">
        <v>4496</v>
      </c>
      <c r="B44" s="1076">
        <v>0</v>
      </c>
      <c r="C44" s="4476">
        <v>0</v>
      </c>
      <c r="D44" s="4476">
        <v>1</v>
      </c>
      <c r="E44" s="1392">
        <v>0</v>
      </c>
      <c r="F44" s="1392">
        <v>0</v>
      </c>
      <c r="G44" s="4476">
        <v>7</v>
      </c>
      <c r="H44" s="4476">
        <v>0</v>
      </c>
      <c r="I44" s="4476">
        <v>0</v>
      </c>
      <c r="J44" s="4476">
        <v>0</v>
      </c>
      <c r="K44" s="4476">
        <v>0</v>
      </c>
      <c r="L44" s="4476">
        <v>0</v>
      </c>
      <c r="M44" s="4476">
        <v>0</v>
      </c>
      <c r="N44" s="4476">
        <v>0</v>
      </c>
      <c r="O44" s="5190">
        <v>0</v>
      </c>
      <c r="P44" s="5194">
        <f t="shared" si="0"/>
        <v>8</v>
      </c>
    </row>
    <row r="45" spans="1:16" ht="17.100000000000001" customHeight="1">
      <c r="A45" s="5116" t="s">
        <v>4497</v>
      </c>
      <c r="B45" s="1076">
        <v>0</v>
      </c>
      <c r="C45" s="4476">
        <v>0</v>
      </c>
      <c r="D45" s="4476">
        <v>1</v>
      </c>
      <c r="E45" s="1392">
        <v>0</v>
      </c>
      <c r="F45" s="1392">
        <v>0</v>
      </c>
      <c r="G45" s="4476">
        <v>11</v>
      </c>
      <c r="H45" s="4476">
        <v>0</v>
      </c>
      <c r="I45" s="4476">
        <v>1</v>
      </c>
      <c r="J45" s="4476">
        <v>0</v>
      </c>
      <c r="K45" s="4476">
        <v>0</v>
      </c>
      <c r="L45" s="4476">
        <v>0</v>
      </c>
      <c r="M45" s="4476">
        <v>0</v>
      </c>
      <c r="N45" s="4476">
        <v>0</v>
      </c>
      <c r="O45" s="5190">
        <v>0</v>
      </c>
      <c r="P45" s="5194">
        <f t="shared" si="0"/>
        <v>13</v>
      </c>
    </row>
    <row r="46" spans="1:16" ht="17.100000000000001" customHeight="1">
      <c r="A46" s="5116" t="s">
        <v>4498</v>
      </c>
      <c r="B46" s="1076">
        <v>0</v>
      </c>
      <c r="C46" s="4476">
        <v>0</v>
      </c>
      <c r="D46" s="4476">
        <v>0</v>
      </c>
      <c r="E46" s="1392">
        <v>0</v>
      </c>
      <c r="F46" s="1392">
        <v>0</v>
      </c>
      <c r="G46" s="4476">
        <v>0</v>
      </c>
      <c r="H46" s="4476">
        <v>0</v>
      </c>
      <c r="I46" s="4476">
        <v>0</v>
      </c>
      <c r="J46" s="4476">
        <v>0</v>
      </c>
      <c r="K46" s="4476">
        <v>0</v>
      </c>
      <c r="L46" s="4476">
        <v>0</v>
      </c>
      <c r="M46" s="4476">
        <v>0</v>
      </c>
      <c r="N46" s="4476">
        <v>0</v>
      </c>
      <c r="O46" s="5190">
        <v>0</v>
      </c>
      <c r="P46" s="5194">
        <f t="shared" si="0"/>
        <v>0</v>
      </c>
    </row>
    <row r="47" spans="1:16" ht="17.100000000000001" customHeight="1">
      <c r="A47" s="5116" t="s">
        <v>4499</v>
      </c>
      <c r="B47" s="1076">
        <v>0</v>
      </c>
      <c r="C47" s="4476">
        <v>0</v>
      </c>
      <c r="D47" s="4476">
        <v>0</v>
      </c>
      <c r="E47" s="1392">
        <v>0</v>
      </c>
      <c r="F47" s="1392">
        <v>0</v>
      </c>
      <c r="G47" s="4476">
        <v>0</v>
      </c>
      <c r="H47" s="4476">
        <v>0</v>
      </c>
      <c r="I47" s="4476">
        <v>0</v>
      </c>
      <c r="J47" s="4476">
        <v>0</v>
      </c>
      <c r="K47" s="4476">
        <v>0</v>
      </c>
      <c r="L47" s="4476">
        <v>0</v>
      </c>
      <c r="M47" s="4476">
        <v>0</v>
      </c>
      <c r="N47" s="4476">
        <v>0</v>
      </c>
      <c r="O47" s="5190">
        <v>0</v>
      </c>
      <c r="P47" s="5194">
        <f t="shared" si="0"/>
        <v>0</v>
      </c>
    </row>
    <row r="48" spans="1:16" ht="17.100000000000001" customHeight="1">
      <c r="A48" s="5116" t="s">
        <v>4500</v>
      </c>
      <c r="B48" s="1076">
        <v>0</v>
      </c>
      <c r="C48" s="4476">
        <v>0</v>
      </c>
      <c r="D48" s="4476">
        <v>0</v>
      </c>
      <c r="E48" s="1392">
        <v>0</v>
      </c>
      <c r="F48" s="1392">
        <v>0</v>
      </c>
      <c r="G48" s="4476">
        <v>2</v>
      </c>
      <c r="H48" s="4476">
        <v>0</v>
      </c>
      <c r="I48" s="4476">
        <v>0</v>
      </c>
      <c r="J48" s="4476">
        <v>0</v>
      </c>
      <c r="K48" s="4476">
        <v>0</v>
      </c>
      <c r="L48" s="4476">
        <v>0</v>
      </c>
      <c r="M48" s="4476">
        <v>0</v>
      </c>
      <c r="N48" s="4476">
        <v>0</v>
      </c>
      <c r="O48" s="5190">
        <v>0</v>
      </c>
      <c r="P48" s="5194">
        <f t="shared" si="0"/>
        <v>2</v>
      </c>
    </row>
    <row r="49" spans="1:16" ht="17.100000000000001" customHeight="1">
      <c r="A49" s="5116" t="s">
        <v>4501</v>
      </c>
      <c r="B49" s="1076">
        <v>0</v>
      </c>
      <c r="C49" s="4476">
        <v>0</v>
      </c>
      <c r="D49" s="4476">
        <v>0</v>
      </c>
      <c r="E49" s="1392">
        <v>0</v>
      </c>
      <c r="F49" s="1392">
        <v>0</v>
      </c>
      <c r="G49" s="4476">
        <v>0</v>
      </c>
      <c r="H49" s="4476">
        <v>0</v>
      </c>
      <c r="I49" s="4476">
        <v>0</v>
      </c>
      <c r="J49" s="4476">
        <v>0</v>
      </c>
      <c r="K49" s="4476">
        <v>0</v>
      </c>
      <c r="L49" s="4476">
        <v>0</v>
      </c>
      <c r="M49" s="4476">
        <v>0</v>
      </c>
      <c r="N49" s="4476">
        <v>0</v>
      </c>
      <c r="O49" s="5190">
        <v>0</v>
      </c>
      <c r="P49" s="5194">
        <f t="shared" si="0"/>
        <v>0</v>
      </c>
    </row>
    <row r="50" spans="1:16" ht="17.100000000000001" customHeight="1" thickBot="1">
      <c r="A50" s="5130" t="s">
        <v>4502</v>
      </c>
      <c r="B50" s="5187">
        <v>0</v>
      </c>
      <c r="C50" s="1157">
        <v>0</v>
      </c>
      <c r="D50" s="1157">
        <v>0</v>
      </c>
      <c r="E50" s="5188">
        <v>0</v>
      </c>
      <c r="F50" s="5188">
        <v>0</v>
      </c>
      <c r="G50" s="1157">
        <v>4</v>
      </c>
      <c r="H50" s="1157">
        <v>0</v>
      </c>
      <c r="I50" s="1157">
        <v>0</v>
      </c>
      <c r="J50" s="1157">
        <v>0</v>
      </c>
      <c r="K50" s="1157">
        <v>0</v>
      </c>
      <c r="L50" s="1157">
        <v>0</v>
      </c>
      <c r="M50" s="1157">
        <v>0</v>
      </c>
      <c r="N50" s="1157">
        <v>0</v>
      </c>
      <c r="O50" s="5191">
        <v>0</v>
      </c>
      <c r="P50" s="5195">
        <f t="shared" si="0"/>
        <v>4</v>
      </c>
    </row>
    <row r="51" spans="1:16" ht="17.100000000000001" customHeight="1" thickBot="1">
      <c r="A51" s="5196" t="s">
        <v>2</v>
      </c>
      <c r="B51" s="5197">
        <f t="shared" ref="B51:O51" si="1">SUM(B5:B50)</f>
        <v>1</v>
      </c>
      <c r="C51" s="5198">
        <f t="shared" si="1"/>
        <v>1</v>
      </c>
      <c r="D51" s="5198">
        <f t="shared" si="1"/>
        <v>3</v>
      </c>
      <c r="E51" s="5198">
        <f t="shared" si="1"/>
        <v>1</v>
      </c>
      <c r="F51" s="5198">
        <f t="shared" si="1"/>
        <v>1</v>
      </c>
      <c r="G51" s="5198">
        <f t="shared" si="1"/>
        <v>69</v>
      </c>
      <c r="H51" s="5198">
        <f t="shared" si="1"/>
        <v>1</v>
      </c>
      <c r="I51" s="5198">
        <f t="shared" si="1"/>
        <v>2</v>
      </c>
      <c r="J51" s="5198">
        <f t="shared" si="1"/>
        <v>2</v>
      </c>
      <c r="K51" s="5198">
        <f t="shared" si="1"/>
        <v>1</v>
      </c>
      <c r="L51" s="5198">
        <f t="shared" si="1"/>
        <v>1</v>
      </c>
      <c r="M51" s="5198">
        <f t="shared" si="1"/>
        <v>1</v>
      </c>
      <c r="N51" s="5198">
        <f t="shared" si="1"/>
        <v>1</v>
      </c>
      <c r="O51" s="5199">
        <f t="shared" si="1"/>
        <v>1</v>
      </c>
      <c r="P51" s="5200">
        <f t="shared" si="0"/>
        <v>86</v>
      </c>
    </row>
    <row r="52" spans="1:16" ht="14.25" customHeight="1" thickTop="1"/>
    <row r="53" spans="1:16" ht="12.95" customHeight="1">
      <c r="A53" s="6261" t="s">
        <v>4503</v>
      </c>
      <c r="B53" s="6261"/>
      <c r="C53" s="6261"/>
      <c r="D53" s="6261"/>
      <c r="E53" s="6261"/>
      <c r="F53" s="6261"/>
    </row>
    <row r="54" spans="1:16" ht="12.95" customHeight="1">
      <c r="A54" s="6249" t="s">
        <v>4504</v>
      </c>
      <c r="B54" s="6249"/>
      <c r="C54" s="6249"/>
      <c r="D54" s="6249"/>
      <c r="E54" s="6249"/>
      <c r="F54" s="6249"/>
    </row>
    <row r="55" spans="1:16" ht="12.95" customHeight="1">
      <c r="A55" s="6249" t="s">
        <v>4505</v>
      </c>
      <c r="B55" s="6249"/>
      <c r="C55" s="6249"/>
      <c r="D55" s="6249"/>
      <c r="E55" s="6249"/>
      <c r="F55" s="6249"/>
    </row>
    <row r="62" spans="1:16">
      <c r="E62" s="5033" t="s">
        <v>4</v>
      </c>
    </row>
    <row r="66" spans="5:5">
      <c r="E66" s="5033" t="s">
        <v>3</v>
      </c>
    </row>
  </sheetData>
  <mergeCells count="6">
    <mergeCell ref="A55:F55"/>
    <mergeCell ref="O1:P1"/>
    <mergeCell ref="A2:P2"/>
    <mergeCell ref="A3:P3"/>
    <mergeCell ref="A53:F53"/>
    <mergeCell ref="A54:F54"/>
  </mergeCells>
  <hyperlinks>
    <hyperlink ref="A1" r:id="rId1"/>
  </hyperlinks>
  <pageMargins left="0.70866141732283472" right="0.70866141732283472" top="0.74803149606299213" bottom="0.74803149606299213" header="0.31496062992125984" footer="0.31496062992125984"/>
  <pageSetup paperSize="9" scale="51" fitToHeight="0" orientation="landscape" r:id="rId2"/>
  <headerFooter>
    <oddFooter>&amp;R296</oddFooter>
  </headerFooter>
  <drawing r:id="rId3"/>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86">
    <pageSetUpPr fitToPage="1"/>
  </sheetPr>
  <dimension ref="A1:U67"/>
  <sheetViews>
    <sheetView view="pageBreakPreview" zoomScale="60" zoomScaleNormal="100" workbookViewId="0">
      <selection activeCell="A4" sqref="A4"/>
    </sheetView>
  </sheetViews>
  <sheetFormatPr defaultRowHeight="12.75"/>
  <cols>
    <col min="1" max="1" width="37.28515625" style="450" customWidth="1"/>
    <col min="2" max="9" width="13.7109375" style="4469" customWidth="1"/>
    <col min="10" max="10" width="14.7109375" style="4469" customWidth="1"/>
    <col min="11" max="19" width="13.7109375" style="4469" customWidth="1"/>
    <col min="20" max="107" width="9.140625" style="152"/>
    <col min="108" max="136" width="2" style="152" customWidth="1"/>
    <col min="137" max="256" width="9.140625" style="152"/>
    <col min="257" max="257" width="20.85546875" style="152" customWidth="1"/>
    <col min="258" max="260" width="8.85546875" style="152" customWidth="1"/>
    <col min="261" max="261" width="9.5703125" style="152" customWidth="1"/>
    <col min="262" max="263" width="8.85546875" style="152" customWidth="1"/>
    <col min="264" max="264" width="11.28515625" style="152" customWidth="1"/>
    <col min="265" max="266" width="10.7109375" style="152" customWidth="1"/>
    <col min="267" max="267" width="10.140625" style="152" customWidth="1"/>
    <col min="268" max="268" width="11" style="152" customWidth="1"/>
    <col min="269" max="269" width="10.85546875" style="152" customWidth="1"/>
    <col min="270" max="271" width="8.85546875" style="152" customWidth="1"/>
    <col min="272" max="272" width="10.42578125" style="152" customWidth="1"/>
    <col min="273" max="273" width="8.85546875" style="152" customWidth="1"/>
    <col min="274" max="274" width="10.5703125" style="152" customWidth="1"/>
    <col min="275" max="363" width="9.140625" style="152"/>
    <col min="364" max="392" width="2" style="152" customWidth="1"/>
    <col min="393" max="512" width="9.140625" style="152"/>
    <col min="513" max="513" width="20.85546875" style="152" customWidth="1"/>
    <col min="514" max="516" width="8.85546875" style="152" customWidth="1"/>
    <col min="517" max="517" width="9.5703125" style="152" customWidth="1"/>
    <col min="518" max="519" width="8.85546875" style="152" customWidth="1"/>
    <col min="520" max="520" width="11.28515625" style="152" customWidth="1"/>
    <col min="521" max="522" width="10.7109375" style="152" customWidth="1"/>
    <col min="523" max="523" width="10.140625" style="152" customWidth="1"/>
    <col min="524" max="524" width="11" style="152" customWidth="1"/>
    <col min="525" max="525" width="10.85546875" style="152" customWidth="1"/>
    <col min="526" max="527" width="8.85546875" style="152" customWidth="1"/>
    <col min="528" max="528" width="10.42578125" style="152" customWidth="1"/>
    <col min="529" max="529" width="8.85546875" style="152" customWidth="1"/>
    <col min="530" max="530" width="10.5703125" style="152" customWidth="1"/>
    <col min="531" max="619" width="9.140625" style="152"/>
    <col min="620" max="648" width="2" style="152" customWidth="1"/>
    <col min="649" max="768" width="9.140625" style="152"/>
    <col min="769" max="769" width="20.85546875" style="152" customWidth="1"/>
    <col min="770" max="772" width="8.85546875" style="152" customWidth="1"/>
    <col min="773" max="773" width="9.5703125" style="152" customWidth="1"/>
    <col min="774" max="775" width="8.85546875" style="152" customWidth="1"/>
    <col min="776" max="776" width="11.28515625" style="152" customWidth="1"/>
    <col min="777" max="778" width="10.7109375" style="152" customWidth="1"/>
    <col min="779" max="779" width="10.140625" style="152" customWidth="1"/>
    <col min="780" max="780" width="11" style="152" customWidth="1"/>
    <col min="781" max="781" width="10.85546875" style="152" customWidth="1"/>
    <col min="782" max="783" width="8.85546875" style="152" customWidth="1"/>
    <col min="784" max="784" width="10.42578125" style="152" customWidth="1"/>
    <col min="785" max="785" width="8.85546875" style="152" customWidth="1"/>
    <col min="786" max="786" width="10.5703125" style="152" customWidth="1"/>
    <col min="787" max="875" width="9.140625" style="152"/>
    <col min="876" max="904" width="2" style="152" customWidth="1"/>
    <col min="905" max="1024" width="9.140625" style="152"/>
    <col min="1025" max="1025" width="20.85546875" style="152" customWidth="1"/>
    <col min="1026" max="1028" width="8.85546875" style="152" customWidth="1"/>
    <col min="1029" max="1029" width="9.5703125" style="152" customWidth="1"/>
    <col min="1030" max="1031" width="8.85546875" style="152" customWidth="1"/>
    <col min="1032" max="1032" width="11.28515625" style="152" customWidth="1"/>
    <col min="1033" max="1034" width="10.7109375" style="152" customWidth="1"/>
    <col min="1035" max="1035" width="10.140625" style="152" customWidth="1"/>
    <col min="1036" max="1036" width="11" style="152" customWidth="1"/>
    <col min="1037" max="1037" width="10.85546875" style="152" customWidth="1"/>
    <col min="1038" max="1039" width="8.85546875" style="152" customWidth="1"/>
    <col min="1040" max="1040" width="10.42578125" style="152" customWidth="1"/>
    <col min="1041" max="1041" width="8.85546875" style="152" customWidth="1"/>
    <col min="1042" max="1042" width="10.5703125" style="152" customWidth="1"/>
    <col min="1043" max="1131" width="9.140625" style="152"/>
    <col min="1132" max="1160" width="2" style="152" customWidth="1"/>
    <col min="1161" max="1280" width="9.140625" style="152"/>
    <col min="1281" max="1281" width="20.85546875" style="152" customWidth="1"/>
    <col min="1282" max="1284" width="8.85546875" style="152" customWidth="1"/>
    <col min="1285" max="1285" width="9.5703125" style="152" customWidth="1"/>
    <col min="1286" max="1287" width="8.85546875" style="152" customWidth="1"/>
    <col min="1288" max="1288" width="11.28515625" style="152" customWidth="1"/>
    <col min="1289" max="1290" width="10.7109375" style="152" customWidth="1"/>
    <col min="1291" max="1291" width="10.140625" style="152" customWidth="1"/>
    <col min="1292" max="1292" width="11" style="152" customWidth="1"/>
    <col min="1293" max="1293" width="10.85546875" style="152" customWidth="1"/>
    <col min="1294" max="1295" width="8.85546875" style="152" customWidth="1"/>
    <col min="1296" max="1296" width="10.42578125" style="152" customWidth="1"/>
    <col min="1297" max="1297" width="8.85546875" style="152" customWidth="1"/>
    <col min="1298" max="1298" width="10.5703125" style="152" customWidth="1"/>
    <col min="1299" max="1387" width="9.140625" style="152"/>
    <col min="1388" max="1416" width="2" style="152" customWidth="1"/>
    <col min="1417" max="1536" width="9.140625" style="152"/>
    <col min="1537" max="1537" width="20.85546875" style="152" customWidth="1"/>
    <col min="1538" max="1540" width="8.85546875" style="152" customWidth="1"/>
    <col min="1541" max="1541" width="9.5703125" style="152" customWidth="1"/>
    <col min="1542" max="1543" width="8.85546875" style="152" customWidth="1"/>
    <col min="1544" max="1544" width="11.28515625" style="152" customWidth="1"/>
    <col min="1545" max="1546" width="10.7109375" style="152" customWidth="1"/>
    <col min="1547" max="1547" width="10.140625" style="152" customWidth="1"/>
    <col min="1548" max="1548" width="11" style="152" customWidth="1"/>
    <col min="1549" max="1549" width="10.85546875" style="152" customWidth="1"/>
    <col min="1550" max="1551" width="8.85546875" style="152" customWidth="1"/>
    <col min="1552" max="1552" width="10.42578125" style="152" customWidth="1"/>
    <col min="1553" max="1553" width="8.85546875" style="152" customWidth="1"/>
    <col min="1554" max="1554" width="10.5703125" style="152" customWidth="1"/>
    <col min="1555" max="1643" width="9.140625" style="152"/>
    <col min="1644" max="1672" width="2" style="152" customWidth="1"/>
    <col min="1673" max="1792" width="9.140625" style="152"/>
    <col min="1793" max="1793" width="20.85546875" style="152" customWidth="1"/>
    <col min="1794" max="1796" width="8.85546875" style="152" customWidth="1"/>
    <col min="1797" max="1797" width="9.5703125" style="152" customWidth="1"/>
    <col min="1798" max="1799" width="8.85546875" style="152" customWidth="1"/>
    <col min="1800" max="1800" width="11.28515625" style="152" customWidth="1"/>
    <col min="1801" max="1802" width="10.7109375" style="152" customWidth="1"/>
    <col min="1803" max="1803" width="10.140625" style="152" customWidth="1"/>
    <col min="1804" max="1804" width="11" style="152" customWidth="1"/>
    <col min="1805" max="1805" width="10.85546875" style="152" customWidth="1"/>
    <col min="1806" max="1807" width="8.85546875" style="152" customWidth="1"/>
    <col min="1808" max="1808" width="10.42578125" style="152" customWidth="1"/>
    <col min="1809" max="1809" width="8.85546875" style="152" customWidth="1"/>
    <col min="1810" max="1810" width="10.5703125" style="152" customWidth="1"/>
    <col min="1811" max="1899" width="9.140625" style="152"/>
    <col min="1900" max="1928" width="2" style="152" customWidth="1"/>
    <col min="1929" max="2048" width="9.140625" style="152"/>
    <col min="2049" max="2049" width="20.85546875" style="152" customWidth="1"/>
    <col min="2050" max="2052" width="8.85546875" style="152" customWidth="1"/>
    <col min="2053" max="2053" width="9.5703125" style="152" customWidth="1"/>
    <col min="2054" max="2055" width="8.85546875" style="152" customWidth="1"/>
    <col min="2056" max="2056" width="11.28515625" style="152" customWidth="1"/>
    <col min="2057" max="2058" width="10.7109375" style="152" customWidth="1"/>
    <col min="2059" max="2059" width="10.140625" style="152" customWidth="1"/>
    <col min="2060" max="2060" width="11" style="152" customWidth="1"/>
    <col min="2061" max="2061" width="10.85546875" style="152" customWidth="1"/>
    <col min="2062" max="2063" width="8.85546875" style="152" customWidth="1"/>
    <col min="2064" max="2064" width="10.42578125" style="152" customWidth="1"/>
    <col min="2065" max="2065" width="8.85546875" style="152" customWidth="1"/>
    <col min="2066" max="2066" width="10.5703125" style="152" customWidth="1"/>
    <col min="2067" max="2155" width="9.140625" style="152"/>
    <col min="2156" max="2184" width="2" style="152" customWidth="1"/>
    <col min="2185" max="2304" width="9.140625" style="152"/>
    <col min="2305" max="2305" width="20.85546875" style="152" customWidth="1"/>
    <col min="2306" max="2308" width="8.85546875" style="152" customWidth="1"/>
    <col min="2309" max="2309" width="9.5703125" style="152" customWidth="1"/>
    <col min="2310" max="2311" width="8.85546875" style="152" customWidth="1"/>
    <col min="2312" max="2312" width="11.28515625" style="152" customWidth="1"/>
    <col min="2313" max="2314" width="10.7109375" style="152" customWidth="1"/>
    <col min="2315" max="2315" width="10.140625" style="152" customWidth="1"/>
    <col min="2316" max="2316" width="11" style="152" customWidth="1"/>
    <col min="2317" max="2317" width="10.85546875" style="152" customWidth="1"/>
    <col min="2318" max="2319" width="8.85546875" style="152" customWidth="1"/>
    <col min="2320" max="2320" width="10.42578125" style="152" customWidth="1"/>
    <col min="2321" max="2321" width="8.85546875" style="152" customWidth="1"/>
    <col min="2322" max="2322" width="10.5703125" style="152" customWidth="1"/>
    <col min="2323" max="2411" width="9.140625" style="152"/>
    <col min="2412" max="2440" width="2" style="152" customWidth="1"/>
    <col min="2441" max="2560" width="9.140625" style="152"/>
    <col min="2561" max="2561" width="20.85546875" style="152" customWidth="1"/>
    <col min="2562" max="2564" width="8.85546875" style="152" customWidth="1"/>
    <col min="2565" max="2565" width="9.5703125" style="152" customWidth="1"/>
    <col min="2566" max="2567" width="8.85546875" style="152" customWidth="1"/>
    <col min="2568" max="2568" width="11.28515625" style="152" customWidth="1"/>
    <col min="2569" max="2570" width="10.7109375" style="152" customWidth="1"/>
    <col min="2571" max="2571" width="10.140625" style="152" customWidth="1"/>
    <col min="2572" max="2572" width="11" style="152" customWidth="1"/>
    <col min="2573" max="2573" width="10.85546875" style="152" customWidth="1"/>
    <col min="2574" max="2575" width="8.85546875" style="152" customWidth="1"/>
    <col min="2576" max="2576" width="10.42578125" style="152" customWidth="1"/>
    <col min="2577" max="2577" width="8.85546875" style="152" customWidth="1"/>
    <col min="2578" max="2578" width="10.5703125" style="152" customWidth="1"/>
    <col min="2579" max="2667" width="9.140625" style="152"/>
    <col min="2668" max="2696" width="2" style="152" customWidth="1"/>
    <col min="2697" max="2816" width="9.140625" style="152"/>
    <col min="2817" max="2817" width="20.85546875" style="152" customWidth="1"/>
    <col min="2818" max="2820" width="8.85546875" style="152" customWidth="1"/>
    <col min="2821" max="2821" width="9.5703125" style="152" customWidth="1"/>
    <col min="2822" max="2823" width="8.85546875" style="152" customWidth="1"/>
    <col min="2824" max="2824" width="11.28515625" style="152" customWidth="1"/>
    <col min="2825" max="2826" width="10.7109375" style="152" customWidth="1"/>
    <col min="2827" max="2827" width="10.140625" style="152" customWidth="1"/>
    <col min="2828" max="2828" width="11" style="152" customWidth="1"/>
    <col min="2829" max="2829" width="10.85546875" style="152" customWidth="1"/>
    <col min="2830" max="2831" width="8.85546875" style="152" customWidth="1"/>
    <col min="2832" max="2832" width="10.42578125" style="152" customWidth="1"/>
    <col min="2833" max="2833" width="8.85546875" style="152" customWidth="1"/>
    <col min="2834" max="2834" width="10.5703125" style="152" customWidth="1"/>
    <col min="2835" max="2923" width="9.140625" style="152"/>
    <col min="2924" max="2952" width="2" style="152" customWidth="1"/>
    <col min="2953" max="3072" width="9.140625" style="152"/>
    <col min="3073" max="3073" width="20.85546875" style="152" customWidth="1"/>
    <col min="3074" max="3076" width="8.85546875" style="152" customWidth="1"/>
    <col min="3077" max="3077" width="9.5703125" style="152" customWidth="1"/>
    <col min="3078" max="3079" width="8.85546875" style="152" customWidth="1"/>
    <col min="3080" max="3080" width="11.28515625" style="152" customWidth="1"/>
    <col min="3081" max="3082" width="10.7109375" style="152" customWidth="1"/>
    <col min="3083" max="3083" width="10.140625" style="152" customWidth="1"/>
    <col min="3084" max="3084" width="11" style="152" customWidth="1"/>
    <col min="3085" max="3085" width="10.85546875" style="152" customWidth="1"/>
    <col min="3086" max="3087" width="8.85546875" style="152" customWidth="1"/>
    <col min="3088" max="3088" width="10.42578125" style="152" customWidth="1"/>
    <col min="3089" max="3089" width="8.85546875" style="152" customWidth="1"/>
    <col min="3090" max="3090" width="10.5703125" style="152" customWidth="1"/>
    <col min="3091" max="3179" width="9.140625" style="152"/>
    <col min="3180" max="3208" width="2" style="152" customWidth="1"/>
    <col min="3209" max="3328" width="9.140625" style="152"/>
    <col min="3329" max="3329" width="20.85546875" style="152" customWidth="1"/>
    <col min="3330" max="3332" width="8.85546875" style="152" customWidth="1"/>
    <col min="3333" max="3333" width="9.5703125" style="152" customWidth="1"/>
    <col min="3334" max="3335" width="8.85546875" style="152" customWidth="1"/>
    <col min="3336" max="3336" width="11.28515625" style="152" customWidth="1"/>
    <col min="3337" max="3338" width="10.7109375" style="152" customWidth="1"/>
    <col min="3339" max="3339" width="10.140625" style="152" customWidth="1"/>
    <col min="3340" max="3340" width="11" style="152" customWidth="1"/>
    <col min="3341" max="3341" width="10.85546875" style="152" customWidth="1"/>
    <col min="3342" max="3343" width="8.85546875" style="152" customWidth="1"/>
    <col min="3344" max="3344" width="10.42578125" style="152" customWidth="1"/>
    <col min="3345" max="3345" width="8.85546875" style="152" customWidth="1"/>
    <col min="3346" max="3346" width="10.5703125" style="152" customWidth="1"/>
    <col min="3347" max="3435" width="9.140625" style="152"/>
    <col min="3436" max="3464" width="2" style="152" customWidth="1"/>
    <col min="3465" max="3584" width="9.140625" style="152"/>
    <col min="3585" max="3585" width="20.85546875" style="152" customWidth="1"/>
    <col min="3586" max="3588" width="8.85546875" style="152" customWidth="1"/>
    <col min="3589" max="3589" width="9.5703125" style="152" customWidth="1"/>
    <col min="3590" max="3591" width="8.85546875" style="152" customWidth="1"/>
    <col min="3592" max="3592" width="11.28515625" style="152" customWidth="1"/>
    <col min="3593" max="3594" width="10.7109375" style="152" customWidth="1"/>
    <col min="3595" max="3595" width="10.140625" style="152" customWidth="1"/>
    <col min="3596" max="3596" width="11" style="152" customWidth="1"/>
    <col min="3597" max="3597" width="10.85546875" style="152" customWidth="1"/>
    <col min="3598" max="3599" width="8.85546875" style="152" customWidth="1"/>
    <col min="3600" max="3600" width="10.42578125" style="152" customWidth="1"/>
    <col min="3601" max="3601" width="8.85546875" style="152" customWidth="1"/>
    <col min="3602" max="3602" width="10.5703125" style="152" customWidth="1"/>
    <col min="3603" max="3691" width="9.140625" style="152"/>
    <col min="3692" max="3720" width="2" style="152" customWidth="1"/>
    <col min="3721" max="3840" width="9.140625" style="152"/>
    <col min="3841" max="3841" width="20.85546875" style="152" customWidth="1"/>
    <col min="3842" max="3844" width="8.85546875" style="152" customWidth="1"/>
    <col min="3845" max="3845" width="9.5703125" style="152" customWidth="1"/>
    <col min="3846" max="3847" width="8.85546875" style="152" customWidth="1"/>
    <col min="3848" max="3848" width="11.28515625" style="152" customWidth="1"/>
    <col min="3849" max="3850" width="10.7109375" style="152" customWidth="1"/>
    <col min="3851" max="3851" width="10.140625" style="152" customWidth="1"/>
    <col min="3852" max="3852" width="11" style="152" customWidth="1"/>
    <col min="3853" max="3853" width="10.85546875" style="152" customWidth="1"/>
    <col min="3854" max="3855" width="8.85546875" style="152" customWidth="1"/>
    <col min="3856" max="3856" width="10.42578125" style="152" customWidth="1"/>
    <col min="3857" max="3857" width="8.85546875" style="152" customWidth="1"/>
    <col min="3858" max="3858" width="10.5703125" style="152" customWidth="1"/>
    <col min="3859" max="3947" width="9.140625" style="152"/>
    <col min="3948" max="3976" width="2" style="152" customWidth="1"/>
    <col min="3977" max="4096" width="9.140625" style="152"/>
    <col min="4097" max="4097" width="20.85546875" style="152" customWidth="1"/>
    <col min="4098" max="4100" width="8.85546875" style="152" customWidth="1"/>
    <col min="4101" max="4101" width="9.5703125" style="152" customWidth="1"/>
    <col min="4102" max="4103" width="8.85546875" style="152" customWidth="1"/>
    <col min="4104" max="4104" width="11.28515625" style="152" customWidth="1"/>
    <col min="4105" max="4106" width="10.7109375" style="152" customWidth="1"/>
    <col min="4107" max="4107" width="10.140625" style="152" customWidth="1"/>
    <col min="4108" max="4108" width="11" style="152" customWidth="1"/>
    <col min="4109" max="4109" width="10.85546875" style="152" customWidth="1"/>
    <col min="4110" max="4111" width="8.85546875" style="152" customWidth="1"/>
    <col min="4112" max="4112" width="10.42578125" style="152" customWidth="1"/>
    <col min="4113" max="4113" width="8.85546875" style="152" customWidth="1"/>
    <col min="4114" max="4114" width="10.5703125" style="152" customWidth="1"/>
    <col min="4115" max="4203" width="9.140625" style="152"/>
    <col min="4204" max="4232" width="2" style="152" customWidth="1"/>
    <col min="4233" max="4352" width="9.140625" style="152"/>
    <col min="4353" max="4353" width="20.85546875" style="152" customWidth="1"/>
    <col min="4354" max="4356" width="8.85546875" style="152" customWidth="1"/>
    <col min="4357" max="4357" width="9.5703125" style="152" customWidth="1"/>
    <col min="4358" max="4359" width="8.85546875" style="152" customWidth="1"/>
    <col min="4360" max="4360" width="11.28515625" style="152" customWidth="1"/>
    <col min="4361" max="4362" width="10.7109375" style="152" customWidth="1"/>
    <col min="4363" max="4363" width="10.140625" style="152" customWidth="1"/>
    <col min="4364" max="4364" width="11" style="152" customWidth="1"/>
    <col min="4365" max="4365" width="10.85546875" style="152" customWidth="1"/>
    <col min="4366" max="4367" width="8.85546875" style="152" customWidth="1"/>
    <col min="4368" max="4368" width="10.42578125" style="152" customWidth="1"/>
    <col min="4369" max="4369" width="8.85546875" style="152" customWidth="1"/>
    <col min="4370" max="4370" width="10.5703125" style="152" customWidth="1"/>
    <col min="4371" max="4459" width="9.140625" style="152"/>
    <col min="4460" max="4488" width="2" style="152" customWidth="1"/>
    <col min="4489" max="4608" width="9.140625" style="152"/>
    <col min="4609" max="4609" width="20.85546875" style="152" customWidth="1"/>
    <col min="4610" max="4612" width="8.85546875" style="152" customWidth="1"/>
    <col min="4613" max="4613" width="9.5703125" style="152" customWidth="1"/>
    <col min="4614" max="4615" width="8.85546875" style="152" customWidth="1"/>
    <col min="4616" max="4616" width="11.28515625" style="152" customWidth="1"/>
    <col min="4617" max="4618" width="10.7109375" style="152" customWidth="1"/>
    <col min="4619" max="4619" width="10.140625" style="152" customWidth="1"/>
    <col min="4620" max="4620" width="11" style="152" customWidth="1"/>
    <col min="4621" max="4621" width="10.85546875" style="152" customWidth="1"/>
    <col min="4622" max="4623" width="8.85546875" style="152" customWidth="1"/>
    <col min="4624" max="4624" width="10.42578125" style="152" customWidth="1"/>
    <col min="4625" max="4625" width="8.85546875" style="152" customWidth="1"/>
    <col min="4626" max="4626" width="10.5703125" style="152" customWidth="1"/>
    <col min="4627" max="4715" width="9.140625" style="152"/>
    <col min="4716" max="4744" width="2" style="152" customWidth="1"/>
    <col min="4745" max="4864" width="9.140625" style="152"/>
    <col min="4865" max="4865" width="20.85546875" style="152" customWidth="1"/>
    <col min="4866" max="4868" width="8.85546875" style="152" customWidth="1"/>
    <col min="4869" max="4869" width="9.5703125" style="152" customWidth="1"/>
    <col min="4870" max="4871" width="8.85546875" style="152" customWidth="1"/>
    <col min="4872" max="4872" width="11.28515625" style="152" customWidth="1"/>
    <col min="4873" max="4874" width="10.7109375" style="152" customWidth="1"/>
    <col min="4875" max="4875" width="10.140625" style="152" customWidth="1"/>
    <col min="4876" max="4876" width="11" style="152" customWidth="1"/>
    <col min="4877" max="4877" width="10.85546875" style="152" customWidth="1"/>
    <col min="4878" max="4879" width="8.85546875" style="152" customWidth="1"/>
    <col min="4880" max="4880" width="10.42578125" style="152" customWidth="1"/>
    <col min="4881" max="4881" width="8.85546875" style="152" customWidth="1"/>
    <col min="4882" max="4882" width="10.5703125" style="152" customWidth="1"/>
    <col min="4883" max="4971" width="9.140625" style="152"/>
    <col min="4972" max="5000" width="2" style="152" customWidth="1"/>
    <col min="5001" max="5120" width="9.140625" style="152"/>
    <col min="5121" max="5121" width="20.85546875" style="152" customWidth="1"/>
    <col min="5122" max="5124" width="8.85546875" style="152" customWidth="1"/>
    <col min="5125" max="5125" width="9.5703125" style="152" customWidth="1"/>
    <col min="5126" max="5127" width="8.85546875" style="152" customWidth="1"/>
    <col min="5128" max="5128" width="11.28515625" style="152" customWidth="1"/>
    <col min="5129" max="5130" width="10.7109375" style="152" customWidth="1"/>
    <col min="5131" max="5131" width="10.140625" style="152" customWidth="1"/>
    <col min="5132" max="5132" width="11" style="152" customWidth="1"/>
    <col min="5133" max="5133" width="10.85546875" style="152" customWidth="1"/>
    <col min="5134" max="5135" width="8.85546875" style="152" customWidth="1"/>
    <col min="5136" max="5136" width="10.42578125" style="152" customWidth="1"/>
    <col min="5137" max="5137" width="8.85546875" style="152" customWidth="1"/>
    <col min="5138" max="5138" width="10.5703125" style="152" customWidth="1"/>
    <col min="5139" max="5227" width="9.140625" style="152"/>
    <col min="5228" max="5256" width="2" style="152" customWidth="1"/>
    <col min="5257" max="5376" width="9.140625" style="152"/>
    <col min="5377" max="5377" width="20.85546875" style="152" customWidth="1"/>
    <col min="5378" max="5380" width="8.85546875" style="152" customWidth="1"/>
    <col min="5381" max="5381" width="9.5703125" style="152" customWidth="1"/>
    <col min="5382" max="5383" width="8.85546875" style="152" customWidth="1"/>
    <col min="5384" max="5384" width="11.28515625" style="152" customWidth="1"/>
    <col min="5385" max="5386" width="10.7109375" style="152" customWidth="1"/>
    <col min="5387" max="5387" width="10.140625" style="152" customWidth="1"/>
    <col min="5388" max="5388" width="11" style="152" customWidth="1"/>
    <col min="5389" max="5389" width="10.85546875" style="152" customWidth="1"/>
    <col min="5390" max="5391" width="8.85546875" style="152" customWidth="1"/>
    <col min="5392" max="5392" width="10.42578125" style="152" customWidth="1"/>
    <col min="5393" max="5393" width="8.85546875" style="152" customWidth="1"/>
    <col min="5394" max="5394" width="10.5703125" style="152" customWidth="1"/>
    <col min="5395" max="5483" width="9.140625" style="152"/>
    <col min="5484" max="5512" width="2" style="152" customWidth="1"/>
    <col min="5513" max="5632" width="9.140625" style="152"/>
    <col min="5633" max="5633" width="20.85546875" style="152" customWidth="1"/>
    <col min="5634" max="5636" width="8.85546875" style="152" customWidth="1"/>
    <col min="5637" max="5637" width="9.5703125" style="152" customWidth="1"/>
    <col min="5638" max="5639" width="8.85546875" style="152" customWidth="1"/>
    <col min="5640" max="5640" width="11.28515625" style="152" customWidth="1"/>
    <col min="5641" max="5642" width="10.7109375" style="152" customWidth="1"/>
    <col min="5643" max="5643" width="10.140625" style="152" customWidth="1"/>
    <col min="5644" max="5644" width="11" style="152" customWidth="1"/>
    <col min="5645" max="5645" width="10.85546875" style="152" customWidth="1"/>
    <col min="5646" max="5647" width="8.85546875" style="152" customWidth="1"/>
    <col min="5648" max="5648" width="10.42578125" style="152" customWidth="1"/>
    <col min="5649" max="5649" width="8.85546875" style="152" customWidth="1"/>
    <col min="5650" max="5650" width="10.5703125" style="152" customWidth="1"/>
    <col min="5651" max="5739" width="9.140625" style="152"/>
    <col min="5740" max="5768" width="2" style="152" customWidth="1"/>
    <col min="5769" max="5888" width="9.140625" style="152"/>
    <col min="5889" max="5889" width="20.85546875" style="152" customWidth="1"/>
    <col min="5890" max="5892" width="8.85546875" style="152" customWidth="1"/>
    <col min="5893" max="5893" width="9.5703125" style="152" customWidth="1"/>
    <col min="5894" max="5895" width="8.85546875" style="152" customWidth="1"/>
    <col min="5896" max="5896" width="11.28515625" style="152" customWidth="1"/>
    <col min="5897" max="5898" width="10.7109375" style="152" customWidth="1"/>
    <col min="5899" max="5899" width="10.140625" style="152" customWidth="1"/>
    <col min="5900" max="5900" width="11" style="152" customWidth="1"/>
    <col min="5901" max="5901" width="10.85546875" style="152" customWidth="1"/>
    <col min="5902" max="5903" width="8.85546875" style="152" customWidth="1"/>
    <col min="5904" max="5904" width="10.42578125" style="152" customWidth="1"/>
    <col min="5905" max="5905" width="8.85546875" style="152" customWidth="1"/>
    <col min="5906" max="5906" width="10.5703125" style="152" customWidth="1"/>
    <col min="5907" max="5995" width="9.140625" style="152"/>
    <col min="5996" max="6024" width="2" style="152" customWidth="1"/>
    <col min="6025" max="6144" width="9.140625" style="152"/>
    <col min="6145" max="6145" width="20.85546875" style="152" customWidth="1"/>
    <col min="6146" max="6148" width="8.85546875" style="152" customWidth="1"/>
    <col min="6149" max="6149" width="9.5703125" style="152" customWidth="1"/>
    <col min="6150" max="6151" width="8.85546875" style="152" customWidth="1"/>
    <col min="6152" max="6152" width="11.28515625" style="152" customWidth="1"/>
    <col min="6153" max="6154" width="10.7109375" style="152" customWidth="1"/>
    <col min="6155" max="6155" width="10.140625" style="152" customWidth="1"/>
    <col min="6156" max="6156" width="11" style="152" customWidth="1"/>
    <col min="6157" max="6157" width="10.85546875" style="152" customWidth="1"/>
    <col min="6158" max="6159" width="8.85546875" style="152" customWidth="1"/>
    <col min="6160" max="6160" width="10.42578125" style="152" customWidth="1"/>
    <col min="6161" max="6161" width="8.85546875" style="152" customWidth="1"/>
    <col min="6162" max="6162" width="10.5703125" style="152" customWidth="1"/>
    <col min="6163" max="6251" width="9.140625" style="152"/>
    <col min="6252" max="6280" width="2" style="152" customWidth="1"/>
    <col min="6281" max="6400" width="9.140625" style="152"/>
    <col min="6401" max="6401" width="20.85546875" style="152" customWidth="1"/>
    <col min="6402" max="6404" width="8.85546875" style="152" customWidth="1"/>
    <col min="6405" max="6405" width="9.5703125" style="152" customWidth="1"/>
    <col min="6406" max="6407" width="8.85546875" style="152" customWidth="1"/>
    <col min="6408" max="6408" width="11.28515625" style="152" customWidth="1"/>
    <col min="6409" max="6410" width="10.7109375" style="152" customWidth="1"/>
    <col min="6411" max="6411" width="10.140625" style="152" customWidth="1"/>
    <col min="6412" max="6412" width="11" style="152" customWidth="1"/>
    <col min="6413" max="6413" width="10.85546875" style="152" customWidth="1"/>
    <col min="6414" max="6415" width="8.85546875" style="152" customWidth="1"/>
    <col min="6416" max="6416" width="10.42578125" style="152" customWidth="1"/>
    <col min="6417" max="6417" width="8.85546875" style="152" customWidth="1"/>
    <col min="6418" max="6418" width="10.5703125" style="152" customWidth="1"/>
    <col min="6419" max="6507" width="9.140625" style="152"/>
    <col min="6508" max="6536" width="2" style="152" customWidth="1"/>
    <col min="6537" max="6656" width="9.140625" style="152"/>
    <col min="6657" max="6657" width="20.85546875" style="152" customWidth="1"/>
    <col min="6658" max="6660" width="8.85546875" style="152" customWidth="1"/>
    <col min="6661" max="6661" width="9.5703125" style="152" customWidth="1"/>
    <col min="6662" max="6663" width="8.85546875" style="152" customWidth="1"/>
    <col min="6664" max="6664" width="11.28515625" style="152" customWidth="1"/>
    <col min="6665" max="6666" width="10.7109375" style="152" customWidth="1"/>
    <col min="6667" max="6667" width="10.140625" style="152" customWidth="1"/>
    <col min="6668" max="6668" width="11" style="152" customWidth="1"/>
    <col min="6669" max="6669" width="10.85546875" style="152" customWidth="1"/>
    <col min="6670" max="6671" width="8.85546875" style="152" customWidth="1"/>
    <col min="6672" max="6672" width="10.42578125" style="152" customWidth="1"/>
    <col min="6673" max="6673" width="8.85546875" style="152" customWidth="1"/>
    <col min="6674" max="6674" width="10.5703125" style="152" customWidth="1"/>
    <col min="6675" max="6763" width="9.140625" style="152"/>
    <col min="6764" max="6792" width="2" style="152" customWidth="1"/>
    <col min="6793" max="6912" width="9.140625" style="152"/>
    <col min="6913" max="6913" width="20.85546875" style="152" customWidth="1"/>
    <col min="6914" max="6916" width="8.85546875" style="152" customWidth="1"/>
    <col min="6917" max="6917" width="9.5703125" style="152" customWidth="1"/>
    <col min="6918" max="6919" width="8.85546875" style="152" customWidth="1"/>
    <col min="6920" max="6920" width="11.28515625" style="152" customWidth="1"/>
    <col min="6921" max="6922" width="10.7109375" style="152" customWidth="1"/>
    <col min="6923" max="6923" width="10.140625" style="152" customWidth="1"/>
    <col min="6924" max="6924" width="11" style="152" customWidth="1"/>
    <col min="6925" max="6925" width="10.85546875" style="152" customWidth="1"/>
    <col min="6926" max="6927" width="8.85546875" style="152" customWidth="1"/>
    <col min="6928" max="6928" width="10.42578125" style="152" customWidth="1"/>
    <col min="6929" max="6929" width="8.85546875" style="152" customWidth="1"/>
    <col min="6930" max="6930" width="10.5703125" style="152" customWidth="1"/>
    <col min="6931" max="7019" width="9.140625" style="152"/>
    <col min="7020" max="7048" width="2" style="152" customWidth="1"/>
    <col min="7049" max="7168" width="9.140625" style="152"/>
    <col min="7169" max="7169" width="20.85546875" style="152" customWidth="1"/>
    <col min="7170" max="7172" width="8.85546875" style="152" customWidth="1"/>
    <col min="7173" max="7173" width="9.5703125" style="152" customWidth="1"/>
    <col min="7174" max="7175" width="8.85546875" style="152" customWidth="1"/>
    <col min="7176" max="7176" width="11.28515625" style="152" customWidth="1"/>
    <col min="7177" max="7178" width="10.7109375" style="152" customWidth="1"/>
    <col min="7179" max="7179" width="10.140625" style="152" customWidth="1"/>
    <col min="7180" max="7180" width="11" style="152" customWidth="1"/>
    <col min="7181" max="7181" width="10.85546875" style="152" customWidth="1"/>
    <col min="7182" max="7183" width="8.85546875" style="152" customWidth="1"/>
    <col min="7184" max="7184" width="10.42578125" style="152" customWidth="1"/>
    <col min="7185" max="7185" width="8.85546875" style="152" customWidth="1"/>
    <col min="7186" max="7186" width="10.5703125" style="152" customWidth="1"/>
    <col min="7187" max="7275" width="9.140625" style="152"/>
    <col min="7276" max="7304" width="2" style="152" customWidth="1"/>
    <col min="7305" max="7424" width="9.140625" style="152"/>
    <col min="7425" max="7425" width="20.85546875" style="152" customWidth="1"/>
    <col min="7426" max="7428" width="8.85546875" style="152" customWidth="1"/>
    <col min="7429" max="7429" width="9.5703125" style="152" customWidth="1"/>
    <col min="7430" max="7431" width="8.85546875" style="152" customWidth="1"/>
    <col min="7432" max="7432" width="11.28515625" style="152" customWidth="1"/>
    <col min="7433" max="7434" width="10.7109375" style="152" customWidth="1"/>
    <col min="7435" max="7435" width="10.140625" style="152" customWidth="1"/>
    <col min="7436" max="7436" width="11" style="152" customWidth="1"/>
    <col min="7437" max="7437" width="10.85546875" style="152" customWidth="1"/>
    <col min="7438" max="7439" width="8.85546875" style="152" customWidth="1"/>
    <col min="7440" max="7440" width="10.42578125" style="152" customWidth="1"/>
    <col min="7441" max="7441" width="8.85546875" style="152" customWidth="1"/>
    <col min="7442" max="7442" width="10.5703125" style="152" customWidth="1"/>
    <col min="7443" max="7531" width="9.140625" style="152"/>
    <col min="7532" max="7560" width="2" style="152" customWidth="1"/>
    <col min="7561" max="7680" width="9.140625" style="152"/>
    <col min="7681" max="7681" width="20.85546875" style="152" customWidth="1"/>
    <col min="7682" max="7684" width="8.85546875" style="152" customWidth="1"/>
    <col min="7685" max="7685" width="9.5703125" style="152" customWidth="1"/>
    <col min="7686" max="7687" width="8.85546875" style="152" customWidth="1"/>
    <col min="7688" max="7688" width="11.28515625" style="152" customWidth="1"/>
    <col min="7689" max="7690" width="10.7109375" style="152" customWidth="1"/>
    <col min="7691" max="7691" width="10.140625" style="152" customWidth="1"/>
    <col min="7692" max="7692" width="11" style="152" customWidth="1"/>
    <col min="7693" max="7693" width="10.85546875" style="152" customWidth="1"/>
    <col min="7694" max="7695" width="8.85546875" style="152" customWidth="1"/>
    <col min="7696" max="7696" width="10.42578125" style="152" customWidth="1"/>
    <col min="7697" max="7697" width="8.85546875" style="152" customWidth="1"/>
    <col min="7698" max="7698" width="10.5703125" style="152" customWidth="1"/>
    <col min="7699" max="7787" width="9.140625" style="152"/>
    <col min="7788" max="7816" width="2" style="152" customWidth="1"/>
    <col min="7817" max="7936" width="9.140625" style="152"/>
    <col min="7937" max="7937" width="20.85546875" style="152" customWidth="1"/>
    <col min="7938" max="7940" width="8.85546875" style="152" customWidth="1"/>
    <col min="7941" max="7941" width="9.5703125" style="152" customWidth="1"/>
    <col min="7942" max="7943" width="8.85546875" style="152" customWidth="1"/>
    <col min="7944" max="7944" width="11.28515625" style="152" customWidth="1"/>
    <col min="7945" max="7946" width="10.7109375" style="152" customWidth="1"/>
    <col min="7947" max="7947" width="10.140625" style="152" customWidth="1"/>
    <col min="7948" max="7948" width="11" style="152" customWidth="1"/>
    <col min="7949" max="7949" width="10.85546875" style="152" customWidth="1"/>
    <col min="7950" max="7951" width="8.85546875" style="152" customWidth="1"/>
    <col min="7952" max="7952" width="10.42578125" style="152" customWidth="1"/>
    <col min="7953" max="7953" width="8.85546875" style="152" customWidth="1"/>
    <col min="7954" max="7954" width="10.5703125" style="152" customWidth="1"/>
    <col min="7955" max="8043" width="9.140625" style="152"/>
    <col min="8044" max="8072" width="2" style="152" customWidth="1"/>
    <col min="8073" max="8192" width="9.140625" style="152"/>
    <col min="8193" max="8193" width="20.85546875" style="152" customWidth="1"/>
    <col min="8194" max="8196" width="8.85546875" style="152" customWidth="1"/>
    <col min="8197" max="8197" width="9.5703125" style="152" customWidth="1"/>
    <col min="8198" max="8199" width="8.85546875" style="152" customWidth="1"/>
    <col min="8200" max="8200" width="11.28515625" style="152" customWidth="1"/>
    <col min="8201" max="8202" width="10.7109375" style="152" customWidth="1"/>
    <col min="8203" max="8203" width="10.140625" style="152" customWidth="1"/>
    <col min="8204" max="8204" width="11" style="152" customWidth="1"/>
    <col min="8205" max="8205" width="10.85546875" style="152" customWidth="1"/>
    <col min="8206" max="8207" width="8.85546875" style="152" customWidth="1"/>
    <col min="8208" max="8208" width="10.42578125" style="152" customWidth="1"/>
    <col min="8209" max="8209" width="8.85546875" style="152" customWidth="1"/>
    <col min="8210" max="8210" width="10.5703125" style="152" customWidth="1"/>
    <col min="8211" max="8299" width="9.140625" style="152"/>
    <col min="8300" max="8328" width="2" style="152" customWidth="1"/>
    <col min="8329" max="8448" width="9.140625" style="152"/>
    <col min="8449" max="8449" width="20.85546875" style="152" customWidth="1"/>
    <col min="8450" max="8452" width="8.85546875" style="152" customWidth="1"/>
    <col min="8453" max="8453" width="9.5703125" style="152" customWidth="1"/>
    <col min="8454" max="8455" width="8.85546875" style="152" customWidth="1"/>
    <col min="8456" max="8456" width="11.28515625" style="152" customWidth="1"/>
    <col min="8457" max="8458" width="10.7109375" style="152" customWidth="1"/>
    <col min="8459" max="8459" width="10.140625" style="152" customWidth="1"/>
    <col min="8460" max="8460" width="11" style="152" customWidth="1"/>
    <col min="8461" max="8461" width="10.85546875" style="152" customWidth="1"/>
    <col min="8462" max="8463" width="8.85546875" style="152" customWidth="1"/>
    <col min="8464" max="8464" width="10.42578125" style="152" customWidth="1"/>
    <col min="8465" max="8465" width="8.85546875" style="152" customWidth="1"/>
    <col min="8466" max="8466" width="10.5703125" style="152" customWidth="1"/>
    <col min="8467" max="8555" width="9.140625" style="152"/>
    <col min="8556" max="8584" width="2" style="152" customWidth="1"/>
    <col min="8585" max="8704" width="9.140625" style="152"/>
    <col min="8705" max="8705" width="20.85546875" style="152" customWidth="1"/>
    <col min="8706" max="8708" width="8.85546875" style="152" customWidth="1"/>
    <col min="8709" max="8709" width="9.5703125" style="152" customWidth="1"/>
    <col min="8710" max="8711" width="8.85546875" style="152" customWidth="1"/>
    <col min="8712" max="8712" width="11.28515625" style="152" customWidth="1"/>
    <col min="8713" max="8714" width="10.7109375" style="152" customWidth="1"/>
    <col min="8715" max="8715" width="10.140625" style="152" customWidth="1"/>
    <col min="8716" max="8716" width="11" style="152" customWidth="1"/>
    <col min="8717" max="8717" width="10.85546875" style="152" customWidth="1"/>
    <col min="8718" max="8719" width="8.85546875" style="152" customWidth="1"/>
    <col min="8720" max="8720" width="10.42578125" style="152" customWidth="1"/>
    <col min="8721" max="8721" width="8.85546875" style="152" customWidth="1"/>
    <col min="8722" max="8722" width="10.5703125" style="152" customWidth="1"/>
    <col min="8723" max="8811" width="9.140625" style="152"/>
    <col min="8812" max="8840" width="2" style="152" customWidth="1"/>
    <col min="8841" max="8960" width="9.140625" style="152"/>
    <col min="8961" max="8961" width="20.85546875" style="152" customWidth="1"/>
    <col min="8962" max="8964" width="8.85546875" style="152" customWidth="1"/>
    <col min="8965" max="8965" width="9.5703125" style="152" customWidth="1"/>
    <col min="8966" max="8967" width="8.85546875" style="152" customWidth="1"/>
    <col min="8968" max="8968" width="11.28515625" style="152" customWidth="1"/>
    <col min="8969" max="8970" width="10.7109375" style="152" customWidth="1"/>
    <col min="8971" max="8971" width="10.140625" style="152" customWidth="1"/>
    <col min="8972" max="8972" width="11" style="152" customWidth="1"/>
    <col min="8973" max="8973" width="10.85546875" style="152" customWidth="1"/>
    <col min="8974" max="8975" width="8.85546875" style="152" customWidth="1"/>
    <col min="8976" max="8976" width="10.42578125" style="152" customWidth="1"/>
    <col min="8977" max="8977" width="8.85546875" style="152" customWidth="1"/>
    <col min="8978" max="8978" width="10.5703125" style="152" customWidth="1"/>
    <col min="8979" max="9067" width="9.140625" style="152"/>
    <col min="9068" max="9096" width="2" style="152" customWidth="1"/>
    <col min="9097" max="9216" width="9.140625" style="152"/>
    <col min="9217" max="9217" width="20.85546875" style="152" customWidth="1"/>
    <col min="9218" max="9220" width="8.85546875" style="152" customWidth="1"/>
    <col min="9221" max="9221" width="9.5703125" style="152" customWidth="1"/>
    <col min="9222" max="9223" width="8.85546875" style="152" customWidth="1"/>
    <col min="9224" max="9224" width="11.28515625" style="152" customWidth="1"/>
    <col min="9225" max="9226" width="10.7109375" style="152" customWidth="1"/>
    <col min="9227" max="9227" width="10.140625" style="152" customWidth="1"/>
    <col min="9228" max="9228" width="11" style="152" customWidth="1"/>
    <col min="9229" max="9229" width="10.85546875" style="152" customWidth="1"/>
    <col min="9230" max="9231" width="8.85546875" style="152" customWidth="1"/>
    <col min="9232" max="9232" width="10.42578125" style="152" customWidth="1"/>
    <col min="9233" max="9233" width="8.85546875" style="152" customWidth="1"/>
    <col min="9234" max="9234" width="10.5703125" style="152" customWidth="1"/>
    <col min="9235" max="9323" width="9.140625" style="152"/>
    <col min="9324" max="9352" width="2" style="152" customWidth="1"/>
    <col min="9353" max="9472" width="9.140625" style="152"/>
    <col min="9473" max="9473" width="20.85546875" style="152" customWidth="1"/>
    <col min="9474" max="9476" width="8.85546875" style="152" customWidth="1"/>
    <col min="9477" max="9477" width="9.5703125" style="152" customWidth="1"/>
    <col min="9478" max="9479" width="8.85546875" style="152" customWidth="1"/>
    <col min="9480" max="9480" width="11.28515625" style="152" customWidth="1"/>
    <col min="9481" max="9482" width="10.7109375" style="152" customWidth="1"/>
    <col min="9483" max="9483" width="10.140625" style="152" customWidth="1"/>
    <col min="9484" max="9484" width="11" style="152" customWidth="1"/>
    <col min="9485" max="9485" width="10.85546875" style="152" customWidth="1"/>
    <col min="9486" max="9487" width="8.85546875" style="152" customWidth="1"/>
    <col min="9488" max="9488" width="10.42578125" style="152" customWidth="1"/>
    <col min="9489" max="9489" width="8.85546875" style="152" customWidth="1"/>
    <col min="9490" max="9490" width="10.5703125" style="152" customWidth="1"/>
    <col min="9491" max="9579" width="9.140625" style="152"/>
    <col min="9580" max="9608" width="2" style="152" customWidth="1"/>
    <col min="9609" max="9728" width="9.140625" style="152"/>
    <col min="9729" max="9729" width="20.85546875" style="152" customWidth="1"/>
    <col min="9730" max="9732" width="8.85546875" style="152" customWidth="1"/>
    <col min="9733" max="9733" width="9.5703125" style="152" customWidth="1"/>
    <col min="9734" max="9735" width="8.85546875" style="152" customWidth="1"/>
    <col min="9736" max="9736" width="11.28515625" style="152" customWidth="1"/>
    <col min="9737" max="9738" width="10.7109375" style="152" customWidth="1"/>
    <col min="9739" max="9739" width="10.140625" style="152" customWidth="1"/>
    <col min="9740" max="9740" width="11" style="152" customWidth="1"/>
    <col min="9741" max="9741" width="10.85546875" style="152" customWidth="1"/>
    <col min="9742" max="9743" width="8.85546875" style="152" customWidth="1"/>
    <col min="9744" max="9744" width="10.42578125" style="152" customWidth="1"/>
    <col min="9745" max="9745" width="8.85546875" style="152" customWidth="1"/>
    <col min="9746" max="9746" width="10.5703125" style="152" customWidth="1"/>
    <col min="9747" max="9835" width="9.140625" style="152"/>
    <col min="9836" max="9864" width="2" style="152" customWidth="1"/>
    <col min="9865" max="9984" width="9.140625" style="152"/>
    <col min="9985" max="9985" width="20.85546875" style="152" customWidth="1"/>
    <col min="9986" max="9988" width="8.85546875" style="152" customWidth="1"/>
    <col min="9989" max="9989" width="9.5703125" style="152" customWidth="1"/>
    <col min="9990" max="9991" width="8.85546875" style="152" customWidth="1"/>
    <col min="9992" max="9992" width="11.28515625" style="152" customWidth="1"/>
    <col min="9993" max="9994" width="10.7109375" style="152" customWidth="1"/>
    <col min="9995" max="9995" width="10.140625" style="152" customWidth="1"/>
    <col min="9996" max="9996" width="11" style="152" customWidth="1"/>
    <col min="9997" max="9997" width="10.85546875" style="152" customWidth="1"/>
    <col min="9998" max="9999" width="8.85546875" style="152" customWidth="1"/>
    <col min="10000" max="10000" width="10.42578125" style="152" customWidth="1"/>
    <col min="10001" max="10001" width="8.85546875" style="152" customWidth="1"/>
    <col min="10002" max="10002" width="10.5703125" style="152" customWidth="1"/>
    <col min="10003" max="10091" width="9.140625" style="152"/>
    <col min="10092" max="10120" width="2" style="152" customWidth="1"/>
    <col min="10121" max="10240" width="9.140625" style="152"/>
    <col min="10241" max="10241" width="20.85546875" style="152" customWidth="1"/>
    <col min="10242" max="10244" width="8.85546875" style="152" customWidth="1"/>
    <col min="10245" max="10245" width="9.5703125" style="152" customWidth="1"/>
    <col min="10246" max="10247" width="8.85546875" style="152" customWidth="1"/>
    <col min="10248" max="10248" width="11.28515625" style="152" customWidth="1"/>
    <col min="10249" max="10250" width="10.7109375" style="152" customWidth="1"/>
    <col min="10251" max="10251" width="10.140625" style="152" customWidth="1"/>
    <col min="10252" max="10252" width="11" style="152" customWidth="1"/>
    <col min="10253" max="10253" width="10.85546875" style="152" customWidth="1"/>
    <col min="10254" max="10255" width="8.85546875" style="152" customWidth="1"/>
    <col min="10256" max="10256" width="10.42578125" style="152" customWidth="1"/>
    <col min="10257" max="10257" width="8.85546875" style="152" customWidth="1"/>
    <col min="10258" max="10258" width="10.5703125" style="152" customWidth="1"/>
    <col min="10259" max="10347" width="9.140625" style="152"/>
    <col min="10348" max="10376" width="2" style="152" customWidth="1"/>
    <col min="10377" max="10496" width="9.140625" style="152"/>
    <col min="10497" max="10497" width="20.85546875" style="152" customWidth="1"/>
    <col min="10498" max="10500" width="8.85546875" style="152" customWidth="1"/>
    <col min="10501" max="10501" width="9.5703125" style="152" customWidth="1"/>
    <col min="10502" max="10503" width="8.85546875" style="152" customWidth="1"/>
    <col min="10504" max="10504" width="11.28515625" style="152" customWidth="1"/>
    <col min="10505" max="10506" width="10.7109375" style="152" customWidth="1"/>
    <col min="10507" max="10507" width="10.140625" style="152" customWidth="1"/>
    <col min="10508" max="10508" width="11" style="152" customWidth="1"/>
    <col min="10509" max="10509" width="10.85546875" style="152" customWidth="1"/>
    <col min="10510" max="10511" width="8.85546875" style="152" customWidth="1"/>
    <col min="10512" max="10512" width="10.42578125" style="152" customWidth="1"/>
    <col min="10513" max="10513" width="8.85546875" style="152" customWidth="1"/>
    <col min="10514" max="10514" width="10.5703125" style="152" customWidth="1"/>
    <col min="10515" max="10603" width="9.140625" style="152"/>
    <col min="10604" max="10632" width="2" style="152" customWidth="1"/>
    <col min="10633" max="10752" width="9.140625" style="152"/>
    <col min="10753" max="10753" width="20.85546875" style="152" customWidth="1"/>
    <col min="10754" max="10756" width="8.85546875" style="152" customWidth="1"/>
    <col min="10757" max="10757" width="9.5703125" style="152" customWidth="1"/>
    <col min="10758" max="10759" width="8.85546875" style="152" customWidth="1"/>
    <col min="10760" max="10760" width="11.28515625" style="152" customWidth="1"/>
    <col min="10761" max="10762" width="10.7109375" style="152" customWidth="1"/>
    <col min="10763" max="10763" width="10.140625" style="152" customWidth="1"/>
    <col min="10764" max="10764" width="11" style="152" customWidth="1"/>
    <col min="10765" max="10765" width="10.85546875" style="152" customWidth="1"/>
    <col min="10766" max="10767" width="8.85546875" style="152" customWidth="1"/>
    <col min="10768" max="10768" width="10.42578125" style="152" customWidth="1"/>
    <col min="10769" max="10769" width="8.85546875" style="152" customWidth="1"/>
    <col min="10770" max="10770" width="10.5703125" style="152" customWidth="1"/>
    <col min="10771" max="10859" width="9.140625" style="152"/>
    <col min="10860" max="10888" width="2" style="152" customWidth="1"/>
    <col min="10889" max="11008" width="9.140625" style="152"/>
    <col min="11009" max="11009" width="20.85546875" style="152" customWidth="1"/>
    <col min="11010" max="11012" width="8.85546875" style="152" customWidth="1"/>
    <col min="11013" max="11013" width="9.5703125" style="152" customWidth="1"/>
    <col min="11014" max="11015" width="8.85546875" style="152" customWidth="1"/>
    <col min="11016" max="11016" width="11.28515625" style="152" customWidth="1"/>
    <col min="11017" max="11018" width="10.7109375" style="152" customWidth="1"/>
    <col min="11019" max="11019" width="10.140625" style="152" customWidth="1"/>
    <col min="11020" max="11020" width="11" style="152" customWidth="1"/>
    <col min="11021" max="11021" width="10.85546875" style="152" customWidth="1"/>
    <col min="11022" max="11023" width="8.85546875" style="152" customWidth="1"/>
    <col min="11024" max="11024" width="10.42578125" style="152" customWidth="1"/>
    <col min="11025" max="11025" width="8.85546875" style="152" customWidth="1"/>
    <col min="11026" max="11026" width="10.5703125" style="152" customWidth="1"/>
    <col min="11027" max="11115" width="9.140625" style="152"/>
    <col min="11116" max="11144" width="2" style="152" customWidth="1"/>
    <col min="11145" max="11264" width="9.140625" style="152"/>
    <col min="11265" max="11265" width="20.85546875" style="152" customWidth="1"/>
    <col min="11266" max="11268" width="8.85546875" style="152" customWidth="1"/>
    <col min="11269" max="11269" width="9.5703125" style="152" customWidth="1"/>
    <col min="11270" max="11271" width="8.85546875" style="152" customWidth="1"/>
    <col min="11272" max="11272" width="11.28515625" style="152" customWidth="1"/>
    <col min="11273" max="11274" width="10.7109375" style="152" customWidth="1"/>
    <col min="11275" max="11275" width="10.140625" style="152" customWidth="1"/>
    <col min="11276" max="11276" width="11" style="152" customWidth="1"/>
    <col min="11277" max="11277" width="10.85546875" style="152" customWidth="1"/>
    <col min="11278" max="11279" width="8.85546875" style="152" customWidth="1"/>
    <col min="11280" max="11280" width="10.42578125" style="152" customWidth="1"/>
    <col min="11281" max="11281" width="8.85546875" style="152" customWidth="1"/>
    <col min="11282" max="11282" width="10.5703125" style="152" customWidth="1"/>
    <col min="11283" max="11371" width="9.140625" style="152"/>
    <col min="11372" max="11400" width="2" style="152" customWidth="1"/>
    <col min="11401" max="11520" width="9.140625" style="152"/>
    <col min="11521" max="11521" width="20.85546875" style="152" customWidth="1"/>
    <col min="11522" max="11524" width="8.85546875" style="152" customWidth="1"/>
    <col min="11525" max="11525" width="9.5703125" style="152" customWidth="1"/>
    <col min="11526" max="11527" width="8.85546875" style="152" customWidth="1"/>
    <col min="11528" max="11528" width="11.28515625" style="152" customWidth="1"/>
    <col min="11529" max="11530" width="10.7109375" style="152" customWidth="1"/>
    <col min="11531" max="11531" width="10.140625" style="152" customWidth="1"/>
    <col min="11532" max="11532" width="11" style="152" customWidth="1"/>
    <col min="11533" max="11533" width="10.85546875" style="152" customWidth="1"/>
    <col min="11534" max="11535" width="8.85546875" style="152" customWidth="1"/>
    <col min="11536" max="11536" width="10.42578125" style="152" customWidth="1"/>
    <col min="11537" max="11537" width="8.85546875" style="152" customWidth="1"/>
    <col min="11538" max="11538" width="10.5703125" style="152" customWidth="1"/>
    <col min="11539" max="11627" width="9.140625" style="152"/>
    <col min="11628" max="11656" width="2" style="152" customWidth="1"/>
    <col min="11657" max="11776" width="9.140625" style="152"/>
    <col min="11777" max="11777" width="20.85546875" style="152" customWidth="1"/>
    <col min="11778" max="11780" width="8.85546875" style="152" customWidth="1"/>
    <col min="11781" max="11781" width="9.5703125" style="152" customWidth="1"/>
    <col min="11782" max="11783" width="8.85546875" style="152" customWidth="1"/>
    <col min="11784" max="11784" width="11.28515625" style="152" customWidth="1"/>
    <col min="11785" max="11786" width="10.7109375" style="152" customWidth="1"/>
    <col min="11787" max="11787" width="10.140625" style="152" customWidth="1"/>
    <col min="11788" max="11788" width="11" style="152" customWidth="1"/>
    <col min="11789" max="11789" width="10.85546875" style="152" customWidth="1"/>
    <col min="11790" max="11791" width="8.85546875" style="152" customWidth="1"/>
    <col min="11792" max="11792" width="10.42578125" style="152" customWidth="1"/>
    <col min="11793" max="11793" width="8.85546875" style="152" customWidth="1"/>
    <col min="11794" max="11794" width="10.5703125" style="152" customWidth="1"/>
    <col min="11795" max="11883" width="9.140625" style="152"/>
    <col min="11884" max="11912" width="2" style="152" customWidth="1"/>
    <col min="11913" max="12032" width="9.140625" style="152"/>
    <col min="12033" max="12033" width="20.85546875" style="152" customWidth="1"/>
    <col min="12034" max="12036" width="8.85546875" style="152" customWidth="1"/>
    <col min="12037" max="12037" width="9.5703125" style="152" customWidth="1"/>
    <col min="12038" max="12039" width="8.85546875" style="152" customWidth="1"/>
    <col min="12040" max="12040" width="11.28515625" style="152" customWidth="1"/>
    <col min="12041" max="12042" width="10.7109375" style="152" customWidth="1"/>
    <col min="12043" max="12043" width="10.140625" style="152" customWidth="1"/>
    <col min="12044" max="12044" width="11" style="152" customWidth="1"/>
    <col min="12045" max="12045" width="10.85546875" style="152" customWidth="1"/>
    <col min="12046" max="12047" width="8.85546875" style="152" customWidth="1"/>
    <col min="12048" max="12048" width="10.42578125" style="152" customWidth="1"/>
    <col min="12049" max="12049" width="8.85546875" style="152" customWidth="1"/>
    <col min="12050" max="12050" width="10.5703125" style="152" customWidth="1"/>
    <col min="12051" max="12139" width="9.140625" style="152"/>
    <col min="12140" max="12168" width="2" style="152" customWidth="1"/>
    <col min="12169" max="12288" width="9.140625" style="152"/>
    <col min="12289" max="12289" width="20.85546875" style="152" customWidth="1"/>
    <col min="12290" max="12292" width="8.85546875" style="152" customWidth="1"/>
    <col min="12293" max="12293" width="9.5703125" style="152" customWidth="1"/>
    <col min="12294" max="12295" width="8.85546875" style="152" customWidth="1"/>
    <col min="12296" max="12296" width="11.28515625" style="152" customWidth="1"/>
    <col min="12297" max="12298" width="10.7109375" style="152" customWidth="1"/>
    <col min="12299" max="12299" width="10.140625" style="152" customWidth="1"/>
    <col min="12300" max="12300" width="11" style="152" customWidth="1"/>
    <col min="12301" max="12301" width="10.85546875" style="152" customWidth="1"/>
    <col min="12302" max="12303" width="8.85546875" style="152" customWidth="1"/>
    <col min="12304" max="12304" width="10.42578125" style="152" customWidth="1"/>
    <col min="12305" max="12305" width="8.85546875" style="152" customWidth="1"/>
    <col min="12306" max="12306" width="10.5703125" style="152" customWidth="1"/>
    <col min="12307" max="12395" width="9.140625" style="152"/>
    <col min="12396" max="12424" width="2" style="152" customWidth="1"/>
    <col min="12425" max="12544" width="9.140625" style="152"/>
    <col min="12545" max="12545" width="20.85546875" style="152" customWidth="1"/>
    <col min="12546" max="12548" width="8.85546875" style="152" customWidth="1"/>
    <col min="12549" max="12549" width="9.5703125" style="152" customWidth="1"/>
    <col min="12550" max="12551" width="8.85546875" style="152" customWidth="1"/>
    <col min="12552" max="12552" width="11.28515625" style="152" customWidth="1"/>
    <col min="12553" max="12554" width="10.7109375" style="152" customWidth="1"/>
    <col min="12555" max="12555" width="10.140625" style="152" customWidth="1"/>
    <col min="12556" max="12556" width="11" style="152" customWidth="1"/>
    <col min="12557" max="12557" width="10.85546875" style="152" customWidth="1"/>
    <col min="12558" max="12559" width="8.85546875" style="152" customWidth="1"/>
    <col min="12560" max="12560" width="10.42578125" style="152" customWidth="1"/>
    <col min="12561" max="12561" width="8.85546875" style="152" customWidth="1"/>
    <col min="12562" max="12562" width="10.5703125" style="152" customWidth="1"/>
    <col min="12563" max="12651" width="9.140625" style="152"/>
    <col min="12652" max="12680" width="2" style="152" customWidth="1"/>
    <col min="12681" max="12800" width="9.140625" style="152"/>
    <col min="12801" max="12801" width="20.85546875" style="152" customWidth="1"/>
    <col min="12802" max="12804" width="8.85546875" style="152" customWidth="1"/>
    <col min="12805" max="12805" width="9.5703125" style="152" customWidth="1"/>
    <col min="12806" max="12807" width="8.85546875" style="152" customWidth="1"/>
    <col min="12808" max="12808" width="11.28515625" style="152" customWidth="1"/>
    <col min="12809" max="12810" width="10.7109375" style="152" customWidth="1"/>
    <col min="12811" max="12811" width="10.140625" style="152" customWidth="1"/>
    <col min="12812" max="12812" width="11" style="152" customWidth="1"/>
    <col min="12813" max="12813" width="10.85546875" style="152" customWidth="1"/>
    <col min="12814" max="12815" width="8.85546875" style="152" customWidth="1"/>
    <col min="12816" max="12816" width="10.42578125" style="152" customWidth="1"/>
    <col min="12817" max="12817" width="8.85546875" style="152" customWidth="1"/>
    <col min="12818" max="12818" width="10.5703125" style="152" customWidth="1"/>
    <col min="12819" max="12907" width="9.140625" style="152"/>
    <col min="12908" max="12936" width="2" style="152" customWidth="1"/>
    <col min="12937" max="13056" width="9.140625" style="152"/>
    <col min="13057" max="13057" width="20.85546875" style="152" customWidth="1"/>
    <col min="13058" max="13060" width="8.85546875" style="152" customWidth="1"/>
    <col min="13061" max="13061" width="9.5703125" style="152" customWidth="1"/>
    <col min="13062" max="13063" width="8.85546875" style="152" customWidth="1"/>
    <col min="13064" max="13064" width="11.28515625" style="152" customWidth="1"/>
    <col min="13065" max="13066" width="10.7109375" style="152" customWidth="1"/>
    <col min="13067" max="13067" width="10.140625" style="152" customWidth="1"/>
    <col min="13068" max="13068" width="11" style="152" customWidth="1"/>
    <col min="13069" max="13069" width="10.85546875" style="152" customWidth="1"/>
    <col min="13070" max="13071" width="8.85546875" style="152" customWidth="1"/>
    <col min="13072" max="13072" width="10.42578125" style="152" customWidth="1"/>
    <col min="13073" max="13073" width="8.85546875" style="152" customWidth="1"/>
    <col min="13074" max="13074" width="10.5703125" style="152" customWidth="1"/>
    <col min="13075" max="13163" width="9.140625" style="152"/>
    <col min="13164" max="13192" width="2" style="152" customWidth="1"/>
    <col min="13193" max="13312" width="9.140625" style="152"/>
    <col min="13313" max="13313" width="20.85546875" style="152" customWidth="1"/>
    <col min="13314" max="13316" width="8.85546875" style="152" customWidth="1"/>
    <col min="13317" max="13317" width="9.5703125" style="152" customWidth="1"/>
    <col min="13318" max="13319" width="8.85546875" style="152" customWidth="1"/>
    <col min="13320" max="13320" width="11.28515625" style="152" customWidth="1"/>
    <col min="13321" max="13322" width="10.7109375" style="152" customWidth="1"/>
    <col min="13323" max="13323" width="10.140625" style="152" customWidth="1"/>
    <col min="13324" max="13324" width="11" style="152" customWidth="1"/>
    <col min="13325" max="13325" width="10.85546875" style="152" customWidth="1"/>
    <col min="13326" max="13327" width="8.85546875" style="152" customWidth="1"/>
    <col min="13328" max="13328" width="10.42578125" style="152" customWidth="1"/>
    <col min="13329" max="13329" width="8.85546875" style="152" customWidth="1"/>
    <col min="13330" max="13330" width="10.5703125" style="152" customWidth="1"/>
    <col min="13331" max="13419" width="9.140625" style="152"/>
    <col min="13420" max="13448" width="2" style="152" customWidth="1"/>
    <col min="13449" max="13568" width="9.140625" style="152"/>
    <col min="13569" max="13569" width="20.85546875" style="152" customWidth="1"/>
    <col min="13570" max="13572" width="8.85546875" style="152" customWidth="1"/>
    <col min="13573" max="13573" width="9.5703125" style="152" customWidth="1"/>
    <col min="13574" max="13575" width="8.85546875" style="152" customWidth="1"/>
    <col min="13576" max="13576" width="11.28515625" style="152" customWidth="1"/>
    <col min="13577" max="13578" width="10.7109375" style="152" customWidth="1"/>
    <col min="13579" max="13579" width="10.140625" style="152" customWidth="1"/>
    <col min="13580" max="13580" width="11" style="152" customWidth="1"/>
    <col min="13581" max="13581" width="10.85546875" style="152" customWidth="1"/>
    <col min="13582" max="13583" width="8.85546875" style="152" customWidth="1"/>
    <col min="13584" max="13584" width="10.42578125" style="152" customWidth="1"/>
    <col min="13585" max="13585" width="8.85546875" style="152" customWidth="1"/>
    <col min="13586" max="13586" width="10.5703125" style="152" customWidth="1"/>
    <col min="13587" max="13675" width="9.140625" style="152"/>
    <col min="13676" max="13704" width="2" style="152" customWidth="1"/>
    <col min="13705" max="13824" width="9.140625" style="152"/>
    <col min="13825" max="13825" width="20.85546875" style="152" customWidth="1"/>
    <col min="13826" max="13828" width="8.85546875" style="152" customWidth="1"/>
    <col min="13829" max="13829" width="9.5703125" style="152" customWidth="1"/>
    <col min="13830" max="13831" width="8.85546875" style="152" customWidth="1"/>
    <col min="13832" max="13832" width="11.28515625" style="152" customWidth="1"/>
    <col min="13833" max="13834" width="10.7109375" style="152" customWidth="1"/>
    <col min="13835" max="13835" width="10.140625" style="152" customWidth="1"/>
    <col min="13836" max="13836" width="11" style="152" customWidth="1"/>
    <col min="13837" max="13837" width="10.85546875" style="152" customWidth="1"/>
    <col min="13838" max="13839" width="8.85546875" style="152" customWidth="1"/>
    <col min="13840" max="13840" width="10.42578125" style="152" customWidth="1"/>
    <col min="13841" max="13841" width="8.85546875" style="152" customWidth="1"/>
    <col min="13842" max="13842" width="10.5703125" style="152" customWidth="1"/>
    <col min="13843" max="13931" width="9.140625" style="152"/>
    <col min="13932" max="13960" width="2" style="152" customWidth="1"/>
    <col min="13961" max="14080" width="9.140625" style="152"/>
    <col min="14081" max="14081" width="20.85546875" style="152" customWidth="1"/>
    <col min="14082" max="14084" width="8.85546875" style="152" customWidth="1"/>
    <col min="14085" max="14085" width="9.5703125" style="152" customWidth="1"/>
    <col min="14086" max="14087" width="8.85546875" style="152" customWidth="1"/>
    <col min="14088" max="14088" width="11.28515625" style="152" customWidth="1"/>
    <col min="14089" max="14090" width="10.7109375" style="152" customWidth="1"/>
    <col min="14091" max="14091" width="10.140625" style="152" customWidth="1"/>
    <col min="14092" max="14092" width="11" style="152" customWidth="1"/>
    <col min="14093" max="14093" width="10.85546875" style="152" customWidth="1"/>
    <col min="14094" max="14095" width="8.85546875" style="152" customWidth="1"/>
    <col min="14096" max="14096" width="10.42578125" style="152" customWidth="1"/>
    <col min="14097" max="14097" width="8.85546875" style="152" customWidth="1"/>
    <col min="14098" max="14098" width="10.5703125" style="152" customWidth="1"/>
    <col min="14099" max="14187" width="9.140625" style="152"/>
    <col min="14188" max="14216" width="2" style="152" customWidth="1"/>
    <col min="14217" max="14336" width="9.140625" style="152"/>
    <col min="14337" max="14337" width="20.85546875" style="152" customWidth="1"/>
    <col min="14338" max="14340" width="8.85546875" style="152" customWidth="1"/>
    <col min="14341" max="14341" width="9.5703125" style="152" customWidth="1"/>
    <col min="14342" max="14343" width="8.85546875" style="152" customWidth="1"/>
    <col min="14344" max="14344" width="11.28515625" style="152" customWidth="1"/>
    <col min="14345" max="14346" width="10.7109375" style="152" customWidth="1"/>
    <col min="14347" max="14347" width="10.140625" style="152" customWidth="1"/>
    <col min="14348" max="14348" width="11" style="152" customWidth="1"/>
    <col min="14349" max="14349" width="10.85546875" style="152" customWidth="1"/>
    <col min="14350" max="14351" width="8.85546875" style="152" customWidth="1"/>
    <col min="14352" max="14352" width="10.42578125" style="152" customWidth="1"/>
    <col min="14353" max="14353" width="8.85546875" style="152" customWidth="1"/>
    <col min="14354" max="14354" width="10.5703125" style="152" customWidth="1"/>
    <col min="14355" max="14443" width="9.140625" style="152"/>
    <col min="14444" max="14472" width="2" style="152" customWidth="1"/>
    <col min="14473" max="14592" width="9.140625" style="152"/>
    <col min="14593" max="14593" width="20.85546875" style="152" customWidth="1"/>
    <col min="14594" max="14596" width="8.85546875" style="152" customWidth="1"/>
    <col min="14597" max="14597" width="9.5703125" style="152" customWidth="1"/>
    <col min="14598" max="14599" width="8.85546875" style="152" customWidth="1"/>
    <col min="14600" max="14600" width="11.28515625" style="152" customWidth="1"/>
    <col min="14601" max="14602" width="10.7109375" style="152" customWidth="1"/>
    <col min="14603" max="14603" width="10.140625" style="152" customWidth="1"/>
    <col min="14604" max="14604" width="11" style="152" customWidth="1"/>
    <col min="14605" max="14605" width="10.85546875" style="152" customWidth="1"/>
    <col min="14606" max="14607" width="8.85546875" style="152" customWidth="1"/>
    <col min="14608" max="14608" width="10.42578125" style="152" customWidth="1"/>
    <col min="14609" max="14609" width="8.85546875" style="152" customWidth="1"/>
    <col min="14610" max="14610" width="10.5703125" style="152" customWidth="1"/>
    <col min="14611" max="14699" width="9.140625" style="152"/>
    <col min="14700" max="14728" width="2" style="152" customWidth="1"/>
    <col min="14729" max="14848" width="9.140625" style="152"/>
    <col min="14849" max="14849" width="20.85546875" style="152" customWidth="1"/>
    <col min="14850" max="14852" width="8.85546875" style="152" customWidth="1"/>
    <col min="14853" max="14853" width="9.5703125" style="152" customWidth="1"/>
    <col min="14854" max="14855" width="8.85546875" style="152" customWidth="1"/>
    <col min="14856" max="14856" width="11.28515625" style="152" customWidth="1"/>
    <col min="14857" max="14858" width="10.7109375" style="152" customWidth="1"/>
    <col min="14859" max="14859" width="10.140625" style="152" customWidth="1"/>
    <col min="14860" max="14860" width="11" style="152" customWidth="1"/>
    <col min="14861" max="14861" width="10.85546875" style="152" customWidth="1"/>
    <col min="14862" max="14863" width="8.85546875" style="152" customWidth="1"/>
    <col min="14864" max="14864" width="10.42578125" style="152" customWidth="1"/>
    <col min="14865" max="14865" width="8.85546875" style="152" customWidth="1"/>
    <col min="14866" max="14866" width="10.5703125" style="152" customWidth="1"/>
    <col min="14867" max="14955" width="9.140625" style="152"/>
    <col min="14956" max="14984" width="2" style="152" customWidth="1"/>
    <col min="14985" max="15104" width="9.140625" style="152"/>
    <col min="15105" max="15105" width="20.85546875" style="152" customWidth="1"/>
    <col min="15106" max="15108" width="8.85546875" style="152" customWidth="1"/>
    <col min="15109" max="15109" width="9.5703125" style="152" customWidth="1"/>
    <col min="15110" max="15111" width="8.85546875" style="152" customWidth="1"/>
    <col min="15112" max="15112" width="11.28515625" style="152" customWidth="1"/>
    <col min="15113" max="15114" width="10.7109375" style="152" customWidth="1"/>
    <col min="15115" max="15115" width="10.140625" style="152" customWidth="1"/>
    <col min="15116" max="15116" width="11" style="152" customWidth="1"/>
    <col min="15117" max="15117" width="10.85546875" style="152" customWidth="1"/>
    <col min="15118" max="15119" width="8.85546875" style="152" customWidth="1"/>
    <col min="15120" max="15120" width="10.42578125" style="152" customWidth="1"/>
    <col min="15121" max="15121" width="8.85546875" style="152" customWidth="1"/>
    <col min="15122" max="15122" width="10.5703125" style="152" customWidth="1"/>
    <col min="15123" max="15211" width="9.140625" style="152"/>
    <col min="15212" max="15240" width="2" style="152" customWidth="1"/>
    <col min="15241" max="15360" width="9.140625" style="152"/>
    <col min="15361" max="15361" width="20.85546875" style="152" customWidth="1"/>
    <col min="15362" max="15364" width="8.85546875" style="152" customWidth="1"/>
    <col min="15365" max="15365" width="9.5703125" style="152" customWidth="1"/>
    <col min="15366" max="15367" width="8.85546875" style="152" customWidth="1"/>
    <col min="15368" max="15368" width="11.28515625" style="152" customWidth="1"/>
    <col min="15369" max="15370" width="10.7109375" style="152" customWidth="1"/>
    <col min="15371" max="15371" width="10.140625" style="152" customWidth="1"/>
    <col min="15372" max="15372" width="11" style="152" customWidth="1"/>
    <col min="15373" max="15373" width="10.85546875" style="152" customWidth="1"/>
    <col min="15374" max="15375" width="8.85546875" style="152" customWidth="1"/>
    <col min="15376" max="15376" width="10.42578125" style="152" customWidth="1"/>
    <col min="15377" max="15377" width="8.85546875" style="152" customWidth="1"/>
    <col min="15378" max="15378" width="10.5703125" style="152" customWidth="1"/>
    <col min="15379" max="15467" width="9.140625" style="152"/>
    <col min="15468" max="15496" width="2" style="152" customWidth="1"/>
    <col min="15497" max="15616" width="9.140625" style="152"/>
    <col min="15617" max="15617" width="20.85546875" style="152" customWidth="1"/>
    <col min="15618" max="15620" width="8.85546875" style="152" customWidth="1"/>
    <col min="15621" max="15621" width="9.5703125" style="152" customWidth="1"/>
    <col min="15622" max="15623" width="8.85546875" style="152" customWidth="1"/>
    <col min="15624" max="15624" width="11.28515625" style="152" customWidth="1"/>
    <col min="15625" max="15626" width="10.7109375" style="152" customWidth="1"/>
    <col min="15627" max="15627" width="10.140625" style="152" customWidth="1"/>
    <col min="15628" max="15628" width="11" style="152" customWidth="1"/>
    <col min="15629" max="15629" width="10.85546875" style="152" customWidth="1"/>
    <col min="15630" max="15631" width="8.85546875" style="152" customWidth="1"/>
    <col min="15632" max="15632" width="10.42578125" style="152" customWidth="1"/>
    <col min="15633" max="15633" width="8.85546875" style="152" customWidth="1"/>
    <col min="15634" max="15634" width="10.5703125" style="152" customWidth="1"/>
    <col min="15635" max="15723" width="9.140625" style="152"/>
    <col min="15724" max="15752" width="2" style="152" customWidth="1"/>
    <col min="15753" max="15872" width="9.140625" style="152"/>
    <col min="15873" max="15873" width="20.85546875" style="152" customWidth="1"/>
    <col min="15874" max="15876" width="8.85546875" style="152" customWidth="1"/>
    <col min="15877" max="15877" width="9.5703125" style="152" customWidth="1"/>
    <col min="15878" max="15879" width="8.85546875" style="152" customWidth="1"/>
    <col min="15880" max="15880" width="11.28515625" style="152" customWidth="1"/>
    <col min="15881" max="15882" width="10.7109375" style="152" customWidth="1"/>
    <col min="15883" max="15883" width="10.140625" style="152" customWidth="1"/>
    <col min="15884" max="15884" width="11" style="152" customWidth="1"/>
    <col min="15885" max="15885" width="10.85546875" style="152" customWidth="1"/>
    <col min="15886" max="15887" width="8.85546875" style="152" customWidth="1"/>
    <col min="15888" max="15888" width="10.42578125" style="152" customWidth="1"/>
    <col min="15889" max="15889" width="8.85546875" style="152" customWidth="1"/>
    <col min="15890" max="15890" width="10.5703125" style="152" customWidth="1"/>
    <col min="15891" max="15979" width="9.140625" style="152"/>
    <col min="15980" max="16008" width="2" style="152" customWidth="1"/>
    <col min="16009" max="16128" width="9.140625" style="152"/>
    <col min="16129" max="16129" width="20.85546875" style="152" customWidth="1"/>
    <col min="16130" max="16132" width="8.85546875" style="152" customWidth="1"/>
    <col min="16133" max="16133" width="9.5703125" style="152" customWidth="1"/>
    <col min="16134" max="16135" width="8.85546875" style="152" customWidth="1"/>
    <col min="16136" max="16136" width="11.28515625" style="152" customWidth="1"/>
    <col min="16137" max="16138" width="10.7109375" style="152" customWidth="1"/>
    <col min="16139" max="16139" width="10.140625" style="152" customWidth="1"/>
    <col min="16140" max="16140" width="11" style="152" customWidth="1"/>
    <col min="16141" max="16141" width="10.85546875" style="152" customWidth="1"/>
    <col min="16142" max="16143" width="8.85546875" style="152" customWidth="1"/>
    <col min="16144" max="16144" width="10.42578125" style="152" customWidth="1"/>
    <col min="16145" max="16145" width="8.85546875" style="152" customWidth="1"/>
    <col min="16146" max="16146" width="10.5703125" style="152" customWidth="1"/>
    <col min="16147" max="16235" width="9.140625" style="152"/>
    <col min="16236" max="16264" width="2" style="152" customWidth="1"/>
    <col min="16265" max="16384" width="9.140625" style="152"/>
  </cols>
  <sheetData>
    <row r="1" spans="1:21" s="3517" customFormat="1" ht="15.75" customHeight="1" thickBot="1">
      <c r="A1" s="5040" t="s">
        <v>0</v>
      </c>
      <c r="B1" s="5117"/>
      <c r="C1" s="5117"/>
      <c r="D1" s="5117"/>
      <c r="E1" s="5117"/>
      <c r="F1" s="5117"/>
      <c r="G1" s="5117"/>
      <c r="H1" s="5117"/>
      <c r="I1" s="5117"/>
      <c r="J1" s="5117"/>
      <c r="K1" s="5117"/>
      <c r="L1" s="5117"/>
      <c r="M1" s="5117"/>
      <c r="N1" s="5117"/>
      <c r="O1" s="5117"/>
      <c r="S1" s="154" t="s">
        <v>1</v>
      </c>
      <c r="T1" s="5118"/>
      <c r="U1" s="5118"/>
    </row>
    <row r="2" spans="1:21" ht="28.5" customHeight="1" thickTop="1">
      <c r="A2" s="6250" t="s">
        <v>4616</v>
      </c>
      <c r="B2" s="6251"/>
      <c r="C2" s="6251"/>
      <c r="D2" s="6251"/>
      <c r="E2" s="6251"/>
      <c r="F2" s="6251"/>
      <c r="G2" s="6251"/>
      <c r="H2" s="6251"/>
      <c r="I2" s="6251"/>
      <c r="J2" s="6251"/>
      <c r="K2" s="6251"/>
      <c r="L2" s="6251"/>
      <c r="M2" s="6251"/>
      <c r="N2" s="6251"/>
      <c r="O2" s="6251"/>
      <c r="P2" s="6251"/>
      <c r="Q2" s="6251"/>
      <c r="R2" s="6251"/>
      <c r="S2" s="6252"/>
    </row>
    <row r="3" spans="1:21" ht="42.75" customHeight="1" thickBot="1">
      <c r="A3" s="6714" t="s">
        <v>5428</v>
      </c>
      <c r="B3" s="6715"/>
      <c r="C3" s="6715"/>
      <c r="D3" s="6715"/>
      <c r="E3" s="6715"/>
      <c r="F3" s="6715"/>
      <c r="G3" s="6715"/>
      <c r="H3" s="6715"/>
      <c r="I3" s="6715"/>
      <c r="J3" s="6715"/>
      <c r="K3" s="6715"/>
      <c r="L3" s="6715"/>
      <c r="M3" s="6715"/>
      <c r="N3" s="6715"/>
      <c r="O3" s="6715"/>
      <c r="P3" s="6715"/>
      <c r="Q3" s="6715"/>
      <c r="R3" s="6715"/>
      <c r="S3" s="6716"/>
    </row>
    <row r="4" spans="1:21" ht="31.5" customHeight="1" thickBot="1">
      <c r="A4" s="4478" t="s">
        <v>4455</v>
      </c>
      <c r="B4" s="5209" t="s">
        <v>4506</v>
      </c>
      <c r="C4" s="5210" t="s">
        <v>4507</v>
      </c>
      <c r="D4" s="5210" t="s">
        <v>4508</v>
      </c>
      <c r="E4" s="5210" t="s">
        <v>4509</v>
      </c>
      <c r="F4" s="5210" t="s">
        <v>4510</v>
      </c>
      <c r="G4" s="5210" t="s">
        <v>4511</v>
      </c>
      <c r="H4" s="5210" t="s">
        <v>4512</v>
      </c>
      <c r="I4" s="5210" t="s">
        <v>4513</v>
      </c>
      <c r="J4" s="5211" t="s">
        <v>4533</v>
      </c>
      <c r="K4" s="5210" t="s">
        <v>4515</v>
      </c>
      <c r="L4" s="5210" t="s">
        <v>4516</v>
      </c>
      <c r="M4" s="5210" t="s">
        <v>4517</v>
      </c>
      <c r="N4" s="5210" t="s">
        <v>4518</v>
      </c>
      <c r="O4" s="5210" t="s">
        <v>4519</v>
      </c>
      <c r="P4" s="5210" t="s">
        <v>4520</v>
      </c>
      <c r="Q4" s="5210" t="s">
        <v>4521</v>
      </c>
      <c r="R4" s="5212" t="s">
        <v>4522</v>
      </c>
      <c r="S4" s="5213" t="s">
        <v>78</v>
      </c>
    </row>
    <row r="5" spans="1:21" ht="18.95" customHeight="1">
      <c r="A5" s="5119" t="s">
        <v>4457</v>
      </c>
      <c r="B5" s="3803">
        <v>0</v>
      </c>
      <c r="C5" s="3457">
        <v>0</v>
      </c>
      <c r="D5" s="3457">
        <v>0</v>
      </c>
      <c r="E5" s="3457">
        <v>0</v>
      </c>
      <c r="F5" s="3457">
        <v>0</v>
      </c>
      <c r="G5" s="3457">
        <v>0</v>
      </c>
      <c r="H5" s="3457">
        <v>0</v>
      </c>
      <c r="I5" s="3457">
        <v>0</v>
      </c>
      <c r="J5" s="3457">
        <v>0</v>
      </c>
      <c r="K5" s="3457">
        <v>0</v>
      </c>
      <c r="L5" s="3457">
        <v>0</v>
      </c>
      <c r="M5" s="3457">
        <v>0</v>
      </c>
      <c r="N5" s="3457">
        <v>0</v>
      </c>
      <c r="O5" s="3457">
        <v>0</v>
      </c>
      <c r="P5" s="3457">
        <v>0</v>
      </c>
      <c r="Q5" s="3457">
        <v>0</v>
      </c>
      <c r="R5" s="3460">
        <v>0</v>
      </c>
      <c r="S5" s="5201">
        <f>SUM(B5:R5)</f>
        <v>0</v>
      </c>
    </row>
    <row r="6" spans="1:21" ht="18.95" customHeight="1">
      <c r="A6" s="5116" t="s">
        <v>4458</v>
      </c>
      <c r="B6" s="3467">
        <v>0</v>
      </c>
      <c r="C6" s="3453">
        <v>0</v>
      </c>
      <c r="D6" s="3453">
        <v>0</v>
      </c>
      <c r="E6" s="3453">
        <v>0</v>
      </c>
      <c r="F6" s="3453">
        <v>0</v>
      </c>
      <c r="G6" s="3453">
        <v>0</v>
      </c>
      <c r="H6" s="3453">
        <v>0</v>
      </c>
      <c r="I6" s="3453">
        <v>0</v>
      </c>
      <c r="J6" s="3453">
        <v>0</v>
      </c>
      <c r="K6" s="3453">
        <v>0</v>
      </c>
      <c r="L6" s="3453">
        <v>0</v>
      </c>
      <c r="M6" s="3453">
        <v>0</v>
      </c>
      <c r="N6" s="3453">
        <v>0</v>
      </c>
      <c r="O6" s="3453">
        <v>0</v>
      </c>
      <c r="P6" s="3453">
        <v>0</v>
      </c>
      <c r="Q6" s="3453">
        <v>0</v>
      </c>
      <c r="R6" s="3470">
        <v>0</v>
      </c>
      <c r="S6" s="5202">
        <f t="shared" ref="S6:S50" si="0">SUM(B6:R6)</f>
        <v>0</v>
      </c>
    </row>
    <row r="7" spans="1:21" ht="18.95" customHeight="1">
      <c r="A7" s="5116" t="s">
        <v>4459</v>
      </c>
      <c r="B7" s="3467">
        <v>0</v>
      </c>
      <c r="C7" s="3453">
        <v>0</v>
      </c>
      <c r="D7" s="3453">
        <v>0</v>
      </c>
      <c r="E7" s="3453">
        <v>0</v>
      </c>
      <c r="F7" s="3453">
        <v>0</v>
      </c>
      <c r="G7" s="3453">
        <v>0</v>
      </c>
      <c r="H7" s="3453">
        <v>1</v>
      </c>
      <c r="I7" s="3453">
        <v>7</v>
      </c>
      <c r="J7" s="3453">
        <v>1</v>
      </c>
      <c r="K7" s="3453">
        <v>0</v>
      </c>
      <c r="L7" s="3453">
        <v>0</v>
      </c>
      <c r="M7" s="3453">
        <v>0</v>
      </c>
      <c r="N7" s="3453">
        <v>0</v>
      </c>
      <c r="O7" s="3453">
        <v>0</v>
      </c>
      <c r="P7" s="3453">
        <v>0</v>
      </c>
      <c r="Q7" s="3453">
        <v>0</v>
      </c>
      <c r="R7" s="3470">
        <v>0</v>
      </c>
      <c r="S7" s="5202">
        <f t="shared" si="0"/>
        <v>9</v>
      </c>
    </row>
    <row r="8" spans="1:21" ht="18.95" customHeight="1">
      <c r="A8" s="5116" t="s">
        <v>4460</v>
      </c>
      <c r="B8" s="3467">
        <v>0</v>
      </c>
      <c r="C8" s="3453">
        <v>0</v>
      </c>
      <c r="D8" s="3453">
        <v>0</v>
      </c>
      <c r="E8" s="3453">
        <v>0</v>
      </c>
      <c r="F8" s="3453">
        <v>0</v>
      </c>
      <c r="G8" s="3453">
        <v>0</v>
      </c>
      <c r="H8" s="3453">
        <v>0</v>
      </c>
      <c r="I8" s="3453">
        <v>0</v>
      </c>
      <c r="J8" s="3453">
        <v>1</v>
      </c>
      <c r="K8" s="3453">
        <v>0</v>
      </c>
      <c r="L8" s="3453">
        <v>0</v>
      </c>
      <c r="M8" s="3453">
        <v>0</v>
      </c>
      <c r="N8" s="3453">
        <v>0</v>
      </c>
      <c r="O8" s="3453">
        <v>0</v>
      </c>
      <c r="P8" s="3453">
        <v>0</v>
      </c>
      <c r="Q8" s="3453">
        <v>0</v>
      </c>
      <c r="R8" s="3470">
        <v>0</v>
      </c>
      <c r="S8" s="5202">
        <f t="shared" si="0"/>
        <v>1</v>
      </c>
    </row>
    <row r="9" spans="1:21" ht="18.95" customHeight="1">
      <c r="A9" s="5116" t="s">
        <v>4461</v>
      </c>
      <c r="B9" s="3467">
        <v>0</v>
      </c>
      <c r="C9" s="3453">
        <v>0</v>
      </c>
      <c r="D9" s="3453">
        <v>0</v>
      </c>
      <c r="E9" s="3453">
        <v>0</v>
      </c>
      <c r="F9" s="3453">
        <v>0</v>
      </c>
      <c r="G9" s="3453">
        <v>0</v>
      </c>
      <c r="H9" s="3453">
        <v>0</v>
      </c>
      <c r="I9" s="3453">
        <v>0</v>
      </c>
      <c r="J9" s="3453">
        <v>2</v>
      </c>
      <c r="K9" s="3453">
        <v>0</v>
      </c>
      <c r="L9" s="3453">
        <v>0</v>
      </c>
      <c r="M9" s="3453">
        <v>0</v>
      </c>
      <c r="N9" s="3453">
        <v>0</v>
      </c>
      <c r="O9" s="3453">
        <v>0</v>
      </c>
      <c r="P9" s="3453">
        <v>0</v>
      </c>
      <c r="Q9" s="3453">
        <v>0</v>
      </c>
      <c r="R9" s="3470">
        <v>0</v>
      </c>
      <c r="S9" s="5202">
        <f t="shared" si="0"/>
        <v>2</v>
      </c>
    </row>
    <row r="10" spans="1:21" ht="18.95" customHeight="1">
      <c r="A10" s="5116" t="s">
        <v>4462</v>
      </c>
      <c r="B10" s="3467">
        <v>0</v>
      </c>
      <c r="C10" s="3453">
        <v>0</v>
      </c>
      <c r="D10" s="3453">
        <v>0</v>
      </c>
      <c r="E10" s="3453">
        <v>0</v>
      </c>
      <c r="F10" s="3453">
        <v>0</v>
      </c>
      <c r="G10" s="3453">
        <v>0</v>
      </c>
      <c r="H10" s="3453">
        <v>0</v>
      </c>
      <c r="I10" s="3453">
        <v>0</v>
      </c>
      <c r="J10" s="3453">
        <v>0</v>
      </c>
      <c r="K10" s="3453">
        <v>0</v>
      </c>
      <c r="L10" s="3453">
        <v>0</v>
      </c>
      <c r="M10" s="3453">
        <v>0</v>
      </c>
      <c r="N10" s="3453">
        <v>0</v>
      </c>
      <c r="O10" s="3453">
        <v>0</v>
      </c>
      <c r="P10" s="3453">
        <v>0</v>
      </c>
      <c r="Q10" s="3453">
        <v>0</v>
      </c>
      <c r="R10" s="3470">
        <v>0</v>
      </c>
      <c r="S10" s="5202">
        <f t="shared" si="0"/>
        <v>0</v>
      </c>
    </row>
    <row r="11" spans="1:21" ht="18.95" customHeight="1">
      <c r="A11" s="5116" t="s">
        <v>4464</v>
      </c>
      <c r="B11" s="3467">
        <v>0</v>
      </c>
      <c r="C11" s="3453">
        <v>0</v>
      </c>
      <c r="D11" s="3453">
        <v>0</v>
      </c>
      <c r="E11" s="3453">
        <v>0</v>
      </c>
      <c r="F11" s="3453">
        <v>0</v>
      </c>
      <c r="G11" s="3453">
        <v>0</v>
      </c>
      <c r="H11" s="3453">
        <v>0</v>
      </c>
      <c r="I11" s="3453">
        <v>0</v>
      </c>
      <c r="J11" s="3453">
        <v>0</v>
      </c>
      <c r="K11" s="3453">
        <v>0</v>
      </c>
      <c r="L11" s="3453">
        <v>0</v>
      </c>
      <c r="M11" s="3453">
        <v>0</v>
      </c>
      <c r="N11" s="3453">
        <v>0</v>
      </c>
      <c r="O11" s="3453">
        <v>0</v>
      </c>
      <c r="P11" s="3453">
        <v>0</v>
      </c>
      <c r="Q11" s="3453">
        <v>0</v>
      </c>
      <c r="R11" s="3470">
        <v>0</v>
      </c>
      <c r="S11" s="5202">
        <f t="shared" si="0"/>
        <v>0</v>
      </c>
    </row>
    <row r="12" spans="1:21" ht="18.95" customHeight="1">
      <c r="A12" s="5116" t="s">
        <v>4465</v>
      </c>
      <c r="B12" s="3467">
        <v>0</v>
      </c>
      <c r="C12" s="3453">
        <v>0</v>
      </c>
      <c r="D12" s="3453">
        <v>0</v>
      </c>
      <c r="E12" s="3453">
        <v>0</v>
      </c>
      <c r="F12" s="3453">
        <v>0</v>
      </c>
      <c r="G12" s="3453">
        <v>0</v>
      </c>
      <c r="H12" s="3453">
        <v>0</v>
      </c>
      <c r="I12" s="3453">
        <v>0</v>
      </c>
      <c r="J12" s="3453">
        <v>0</v>
      </c>
      <c r="K12" s="3453">
        <v>0</v>
      </c>
      <c r="L12" s="3453">
        <v>0</v>
      </c>
      <c r="M12" s="3453">
        <v>0</v>
      </c>
      <c r="N12" s="3453">
        <v>0</v>
      </c>
      <c r="O12" s="3453">
        <v>0</v>
      </c>
      <c r="P12" s="3453">
        <v>0</v>
      </c>
      <c r="Q12" s="3453">
        <v>0</v>
      </c>
      <c r="R12" s="3470">
        <v>0</v>
      </c>
      <c r="S12" s="5202">
        <f t="shared" si="0"/>
        <v>0</v>
      </c>
    </row>
    <row r="13" spans="1:21" ht="18.95" customHeight="1">
      <c r="A13" s="5116" t="s">
        <v>4466</v>
      </c>
      <c r="B13" s="3467">
        <v>0</v>
      </c>
      <c r="C13" s="3453">
        <v>0</v>
      </c>
      <c r="D13" s="3453">
        <v>0</v>
      </c>
      <c r="E13" s="3453">
        <v>0</v>
      </c>
      <c r="F13" s="3453">
        <v>0</v>
      </c>
      <c r="G13" s="3453">
        <v>0</v>
      </c>
      <c r="H13" s="3453">
        <v>0</v>
      </c>
      <c r="I13" s="3453">
        <v>0</v>
      </c>
      <c r="J13" s="3453">
        <v>0</v>
      </c>
      <c r="K13" s="3453">
        <v>0</v>
      </c>
      <c r="L13" s="3453">
        <v>0</v>
      </c>
      <c r="M13" s="3453">
        <v>0</v>
      </c>
      <c r="N13" s="3453">
        <v>0</v>
      </c>
      <c r="O13" s="3453">
        <v>0</v>
      </c>
      <c r="P13" s="3453">
        <v>0</v>
      </c>
      <c r="Q13" s="3453">
        <v>0</v>
      </c>
      <c r="R13" s="3470">
        <v>0</v>
      </c>
      <c r="S13" s="5202">
        <f t="shared" si="0"/>
        <v>0</v>
      </c>
    </row>
    <row r="14" spans="1:21" ht="18.95" customHeight="1">
      <c r="A14" s="5116" t="s">
        <v>4523</v>
      </c>
      <c r="B14" s="3467">
        <v>0</v>
      </c>
      <c r="C14" s="3453">
        <v>0</v>
      </c>
      <c r="D14" s="3453">
        <v>0</v>
      </c>
      <c r="E14" s="3453">
        <v>0</v>
      </c>
      <c r="F14" s="3453">
        <v>0</v>
      </c>
      <c r="G14" s="3453">
        <v>0</v>
      </c>
      <c r="H14" s="3453">
        <v>0</v>
      </c>
      <c r="I14" s="3453">
        <v>0</v>
      </c>
      <c r="J14" s="3453">
        <v>0</v>
      </c>
      <c r="K14" s="3453">
        <v>0</v>
      </c>
      <c r="L14" s="3453">
        <v>0</v>
      </c>
      <c r="M14" s="3453">
        <v>0</v>
      </c>
      <c r="N14" s="3453">
        <v>0</v>
      </c>
      <c r="O14" s="3453">
        <v>0</v>
      </c>
      <c r="P14" s="3453">
        <v>0</v>
      </c>
      <c r="Q14" s="3453">
        <v>0</v>
      </c>
      <c r="R14" s="3470">
        <v>0</v>
      </c>
      <c r="S14" s="5202">
        <f t="shared" si="0"/>
        <v>0</v>
      </c>
    </row>
    <row r="15" spans="1:21" ht="18.95" customHeight="1">
      <c r="A15" s="5116" t="s">
        <v>4468</v>
      </c>
      <c r="B15" s="3467">
        <v>0</v>
      </c>
      <c r="C15" s="3453">
        <v>0</v>
      </c>
      <c r="D15" s="3453">
        <v>0</v>
      </c>
      <c r="E15" s="3453">
        <v>0</v>
      </c>
      <c r="F15" s="3453">
        <v>0</v>
      </c>
      <c r="G15" s="3453">
        <v>0</v>
      </c>
      <c r="H15" s="3453">
        <v>0</v>
      </c>
      <c r="I15" s="3453">
        <v>1</v>
      </c>
      <c r="J15" s="3453">
        <v>0</v>
      </c>
      <c r="K15" s="3453">
        <v>0</v>
      </c>
      <c r="L15" s="3453">
        <v>0</v>
      </c>
      <c r="M15" s="3453">
        <v>0</v>
      </c>
      <c r="N15" s="3453">
        <v>0</v>
      </c>
      <c r="O15" s="3453">
        <v>0</v>
      </c>
      <c r="P15" s="3453">
        <v>0</v>
      </c>
      <c r="Q15" s="3453">
        <v>0</v>
      </c>
      <c r="R15" s="3470">
        <v>0</v>
      </c>
      <c r="S15" s="5202">
        <f t="shared" si="0"/>
        <v>1</v>
      </c>
    </row>
    <row r="16" spans="1:21" ht="18.95" customHeight="1">
      <c r="A16" s="5116" t="s">
        <v>4469</v>
      </c>
      <c r="B16" s="3467">
        <v>0</v>
      </c>
      <c r="C16" s="3453">
        <v>0</v>
      </c>
      <c r="D16" s="3453">
        <v>0</v>
      </c>
      <c r="E16" s="3453">
        <v>0</v>
      </c>
      <c r="F16" s="3453">
        <v>0</v>
      </c>
      <c r="G16" s="3453">
        <v>0</v>
      </c>
      <c r="H16" s="3453">
        <v>0</v>
      </c>
      <c r="I16" s="3453">
        <v>0</v>
      </c>
      <c r="J16" s="3453">
        <v>0</v>
      </c>
      <c r="K16" s="3453">
        <v>0</v>
      </c>
      <c r="L16" s="3453">
        <v>0</v>
      </c>
      <c r="M16" s="3453">
        <v>0</v>
      </c>
      <c r="N16" s="3453">
        <v>0</v>
      </c>
      <c r="O16" s="3453">
        <v>0</v>
      </c>
      <c r="P16" s="3453">
        <v>0</v>
      </c>
      <c r="Q16" s="3453">
        <v>0</v>
      </c>
      <c r="R16" s="3470">
        <v>0</v>
      </c>
      <c r="S16" s="5202">
        <f t="shared" si="0"/>
        <v>0</v>
      </c>
    </row>
    <row r="17" spans="1:19" ht="18.95" customHeight="1">
      <c r="A17" s="5116" t="s">
        <v>4470</v>
      </c>
      <c r="B17" s="3467">
        <v>0</v>
      </c>
      <c r="C17" s="3453">
        <v>0</v>
      </c>
      <c r="D17" s="3453">
        <v>0</v>
      </c>
      <c r="E17" s="3453">
        <v>0</v>
      </c>
      <c r="F17" s="3453">
        <v>0</v>
      </c>
      <c r="G17" s="3453">
        <v>0</v>
      </c>
      <c r="H17" s="3453">
        <v>1</v>
      </c>
      <c r="I17" s="3453">
        <v>2</v>
      </c>
      <c r="J17" s="3453">
        <v>0</v>
      </c>
      <c r="K17" s="3453">
        <v>0</v>
      </c>
      <c r="L17" s="3453">
        <v>0</v>
      </c>
      <c r="M17" s="3453">
        <v>0</v>
      </c>
      <c r="N17" s="3453">
        <v>0</v>
      </c>
      <c r="O17" s="3453">
        <v>0</v>
      </c>
      <c r="P17" s="3453">
        <v>0</v>
      </c>
      <c r="Q17" s="3453">
        <v>0</v>
      </c>
      <c r="R17" s="3470">
        <v>0</v>
      </c>
      <c r="S17" s="5202">
        <f t="shared" si="0"/>
        <v>3</v>
      </c>
    </row>
    <row r="18" spans="1:19" ht="18.95" customHeight="1">
      <c r="A18" s="5116" t="s">
        <v>4471</v>
      </c>
      <c r="B18" s="3467">
        <v>0</v>
      </c>
      <c r="C18" s="3453">
        <v>0</v>
      </c>
      <c r="D18" s="3453">
        <v>0</v>
      </c>
      <c r="E18" s="3453">
        <v>0</v>
      </c>
      <c r="F18" s="3453">
        <v>0</v>
      </c>
      <c r="G18" s="3453">
        <v>0</v>
      </c>
      <c r="H18" s="3453">
        <v>0</v>
      </c>
      <c r="I18" s="3453">
        <v>0</v>
      </c>
      <c r="J18" s="3453">
        <v>0</v>
      </c>
      <c r="K18" s="3453">
        <v>0</v>
      </c>
      <c r="L18" s="3453">
        <v>0</v>
      </c>
      <c r="M18" s="3453">
        <v>0</v>
      </c>
      <c r="N18" s="3453">
        <v>0</v>
      </c>
      <c r="O18" s="3453">
        <v>0</v>
      </c>
      <c r="P18" s="3453">
        <v>0</v>
      </c>
      <c r="Q18" s="3453">
        <v>0</v>
      </c>
      <c r="R18" s="3470">
        <v>0</v>
      </c>
      <c r="S18" s="5202">
        <f t="shared" si="0"/>
        <v>0</v>
      </c>
    </row>
    <row r="19" spans="1:19" ht="18.95" customHeight="1">
      <c r="A19" s="5116" t="s">
        <v>4472</v>
      </c>
      <c r="B19" s="3467">
        <v>0</v>
      </c>
      <c r="C19" s="3453">
        <v>0</v>
      </c>
      <c r="D19" s="3453">
        <v>0</v>
      </c>
      <c r="E19" s="3453">
        <v>0</v>
      </c>
      <c r="F19" s="3453">
        <v>0</v>
      </c>
      <c r="G19" s="3453">
        <v>0</v>
      </c>
      <c r="H19" s="3453">
        <v>0</v>
      </c>
      <c r="I19" s="3453">
        <v>0</v>
      </c>
      <c r="J19" s="3453">
        <v>0</v>
      </c>
      <c r="K19" s="3453">
        <v>0</v>
      </c>
      <c r="L19" s="3453">
        <v>0</v>
      </c>
      <c r="M19" s="3453">
        <v>0</v>
      </c>
      <c r="N19" s="3453">
        <v>0</v>
      </c>
      <c r="O19" s="3453">
        <v>0</v>
      </c>
      <c r="P19" s="3453">
        <v>0</v>
      </c>
      <c r="Q19" s="3453">
        <v>0</v>
      </c>
      <c r="R19" s="3470">
        <v>0</v>
      </c>
      <c r="S19" s="5202">
        <f t="shared" si="0"/>
        <v>0</v>
      </c>
    </row>
    <row r="20" spans="1:19" ht="18.95" customHeight="1">
      <c r="A20" s="5116" t="s">
        <v>4524</v>
      </c>
      <c r="B20" s="3467">
        <v>0</v>
      </c>
      <c r="C20" s="3453">
        <v>0</v>
      </c>
      <c r="D20" s="3453">
        <v>0</v>
      </c>
      <c r="E20" s="3453">
        <v>0</v>
      </c>
      <c r="F20" s="3453">
        <v>0</v>
      </c>
      <c r="G20" s="3453">
        <v>0</v>
      </c>
      <c r="H20" s="3453">
        <v>0</v>
      </c>
      <c r="I20" s="3453">
        <v>0</v>
      </c>
      <c r="J20" s="3453">
        <v>1</v>
      </c>
      <c r="K20" s="3453">
        <v>0</v>
      </c>
      <c r="L20" s="3453">
        <v>0</v>
      </c>
      <c r="M20" s="3453">
        <v>0</v>
      </c>
      <c r="N20" s="3453">
        <v>0</v>
      </c>
      <c r="O20" s="3453">
        <v>0</v>
      </c>
      <c r="P20" s="3453">
        <v>0</v>
      </c>
      <c r="Q20" s="3453">
        <v>0</v>
      </c>
      <c r="R20" s="3470">
        <v>0</v>
      </c>
      <c r="S20" s="5202">
        <f t="shared" si="0"/>
        <v>1</v>
      </c>
    </row>
    <row r="21" spans="1:19" ht="18.95" customHeight="1">
      <c r="A21" s="5116" t="s">
        <v>4473</v>
      </c>
      <c r="B21" s="3467">
        <v>0</v>
      </c>
      <c r="C21" s="3453">
        <v>0</v>
      </c>
      <c r="D21" s="3453">
        <v>0</v>
      </c>
      <c r="E21" s="3453">
        <v>0</v>
      </c>
      <c r="F21" s="3453">
        <v>0</v>
      </c>
      <c r="G21" s="3453">
        <v>0</v>
      </c>
      <c r="H21" s="3453">
        <v>0</v>
      </c>
      <c r="I21" s="3453">
        <v>1</v>
      </c>
      <c r="J21" s="3453">
        <v>5</v>
      </c>
      <c r="K21" s="3453">
        <v>0</v>
      </c>
      <c r="L21" s="3453">
        <v>0</v>
      </c>
      <c r="M21" s="3453">
        <v>0</v>
      </c>
      <c r="N21" s="3453">
        <v>0</v>
      </c>
      <c r="O21" s="3453">
        <v>0</v>
      </c>
      <c r="P21" s="3453">
        <v>0</v>
      </c>
      <c r="Q21" s="3453">
        <v>0</v>
      </c>
      <c r="R21" s="3470">
        <v>0</v>
      </c>
      <c r="S21" s="5202">
        <f t="shared" si="0"/>
        <v>6</v>
      </c>
    </row>
    <row r="22" spans="1:19" ht="18.95" customHeight="1">
      <c r="A22" s="5116" t="s">
        <v>4474</v>
      </c>
      <c r="B22" s="3467">
        <v>0</v>
      </c>
      <c r="C22" s="3453">
        <v>0</v>
      </c>
      <c r="D22" s="3453">
        <v>0</v>
      </c>
      <c r="E22" s="3453">
        <v>0</v>
      </c>
      <c r="F22" s="3453">
        <v>0</v>
      </c>
      <c r="G22" s="3453">
        <v>0</v>
      </c>
      <c r="H22" s="3453">
        <v>1</v>
      </c>
      <c r="I22" s="3453">
        <v>1</v>
      </c>
      <c r="J22" s="3453">
        <v>1</v>
      </c>
      <c r="K22" s="3453">
        <v>0</v>
      </c>
      <c r="L22" s="3453">
        <v>0</v>
      </c>
      <c r="M22" s="3453">
        <v>0</v>
      </c>
      <c r="N22" s="3453">
        <v>0</v>
      </c>
      <c r="O22" s="3453">
        <v>0</v>
      </c>
      <c r="P22" s="3453">
        <v>0</v>
      </c>
      <c r="Q22" s="3453">
        <v>0</v>
      </c>
      <c r="R22" s="3470">
        <v>0</v>
      </c>
      <c r="S22" s="5202">
        <f t="shared" si="0"/>
        <v>3</v>
      </c>
    </row>
    <row r="23" spans="1:19" ht="18.95" customHeight="1">
      <c r="A23" s="5116" t="s">
        <v>4475</v>
      </c>
      <c r="B23" s="3467">
        <v>0</v>
      </c>
      <c r="C23" s="3453">
        <v>0</v>
      </c>
      <c r="D23" s="3453">
        <v>0</v>
      </c>
      <c r="E23" s="3453">
        <v>0</v>
      </c>
      <c r="F23" s="3453">
        <v>0</v>
      </c>
      <c r="G23" s="3453">
        <v>0</v>
      </c>
      <c r="H23" s="3453">
        <v>0</v>
      </c>
      <c r="I23" s="3453">
        <v>0</v>
      </c>
      <c r="J23" s="3453">
        <v>0</v>
      </c>
      <c r="K23" s="3453">
        <v>0</v>
      </c>
      <c r="L23" s="3453">
        <v>0</v>
      </c>
      <c r="M23" s="3453">
        <v>0</v>
      </c>
      <c r="N23" s="3453">
        <v>0</v>
      </c>
      <c r="O23" s="3453">
        <v>0</v>
      </c>
      <c r="P23" s="3453">
        <v>0</v>
      </c>
      <c r="Q23" s="3453">
        <v>0</v>
      </c>
      <c r="R23" s="3470">
        <v>0</v>
      </c>
      <c r="S23" s="5202">
        <f t="shared" si="0"/>
        <v>0</v>
      </c>
    </row>
    <row r="24" spans="1:19" ht="18.95" customHeight="1">
      <c r="A24" s="5116" t="s">
        <v>4476</v>
      </c>
      <c r="B24" s="3467">
        <v>0</v>
      </c>
      <c r="C24" s="3453">
        <v>0</v>
      </c>
      <c r="D24" s="3453">
        <v>0</v>
      </c>
      <c r="E24" s="3453">
        <v>0</v>
      </c>
      <c r="F24" s="3453">
        <v>0</v>
      </c>
      <c r="G24" s="3453">
        <v>0</v>
      </c>
      <c r="H24" s="3453">
        <v>0</v>
      </c>
      <c r="I24" s="3453">
        <v>0</v>
      </c>
      <c r="J24" s="3453">
        <v>0</v>
      </c>
      <c r="K24" s="3453">
        <v>0</v>
      </c>
      <c r="L24" s="3453">
        <v>0</v>
      </c>
      <c r="M24" s="3453">
        <v>0</v>
      </c>
      <c r="N24" s="3453">
        <v>0</v>
      </c>
      <c r="O24" s="3453">
        <v>0</v>
      </c>
      <c r="P24" s="3453">
        <v>0</v>
      </c>
      <c r="Q24" s="3453">
        <v>0</v>
      </c>
      <c r="R24" s="3470">
        <v>0</v>
      </c>
      <c r="S24" s="5202">
        <f t="shared" si="0"/>
        <v>0</v>
      </c>
    </row>
    <row r="25" spans="1:19" ht="18.95" customHeight="1">
      <c r="A25" s="5116" t="s">
        <v>4477</v>
      </c>
      <c r="B25" s="3467">
        <v>0</v>
      </c>
      <c r="C25" s="3453">
        <v>0</v>
      </c>
      <c r="D25" s="3453">
        <v>0</v>
      </c>
      <c r="E25" s="3453">
        <v>0</v>
      </c>
      <c r="F25" s="3453">
        <v>0</v>
      </c>
      <c r="G25" s="3453">
        <v>0</v>
      </c>
      <c r="H25" s="3453">
        <v>0</v>
      </c>
      <c r="I25" s="3453">
        <v>0</v>
      </c>
      <c r="J25" s="3453">
        <v>1</v>
      </c>
      <c r="K25" s="3453">
        <v>0</v>
      </c>
      <c r="L25" s="3453">
        <v>0</v>
      </c>
      <c r="M25" s="3453">
        <v>0</v>
      </c>
      <c r="N25" s="3453">
        <v>0</v>
      </c>
      <c r="O25" s="3453">
        <v>0</v>
      </c>
      <c r="P25" s="3453">
        <v>0</v>
      </c>
      <c r="Q25" s="3453">
        <v>0</v>
      </c>
      <c r="R25" s="3470">
        <v>0</v>
      </c>
      <c r="S25" s="5202">
        <f t="shared" si="0"/>
        <v>1</v>
      </c>
    </row>
    <row r="26" spans="1:19" ht="18.95" customHeight="1">
      <c r="A26" s="5116" t="s">
        <v>4478</v>
      </c>
      <c r="B26" s="3467">
        <v>0</v>
      </c>
      <c r="C26" s="3453">
        <v>0</v>
      </c>
      <c r="D26" s="3453">
        <v>0</v>
      </c>
      <c r="E26" s="3453">
        <v>0</v>
      </c>
      <c r="F26" s="3453">
        <v>0</v>
      </c>
      <c r="G26" s="3453">
        <v>0</v>
      </c>
      <c r="H26" s="3453">
        <v>1</v>
      </c>
      <c r="I26" s="3453">
        <v>0</v>
      </c>
      <c r="J26" s="3453">
        <v>0</v>
      </c>
      <c r="K26" s="3453">
        <v>0</v>
      </c>
      <c r="L26" s="3453">
        <v>0</v>
      </c>
      <c r="M26" s="3453">
        <v>0</v>
      </c>
      <c r="N26" s="3453">
        <v>0</v>
      </c>
      <c r="O26" s="3453">
        <v>0</v>
      </c>
      <c r="P26" s="3453">
        <v>0</v>
      </c>
      <c r="Q26" s="3453">
        <v>0</v>
      </c>
      <c r="R26" s="3470">
        <v>0</v>
      </c>
      <c r="S26" s="5202">
        <f t="shared" si="0"/>
        <v>1</v>
      </c>
    </row>
    <row r="27" spans="1:19" ht="18.95" customHeight="1">
      <c r="A27" s="5116" t="s">
        <v>4479</v>
      </c>
      <c r="B27" s="3467">
        <v>0</v>
      </c>
      <c r="C27" s="3453">
        <v>0</v>
      </c>
      <c r="D27" s="3453">
        <v>0</v>
      </c>
      <c r="E27" s="3453">
        <v>0</v>
      </c>
      <c r="F27" s="3453">
        <v>0</v>
      </c>
      <c r="G27" s="3453">
        <v>0</v>
      </c>
      <c r="H27" s="3453">
        <v>0</v>
      </c>
      <c r="I27" s="3453">
        <v>0</v>
      </c>
      <c r="J27" s="3453">
        <v>0</v>
      </c>
      <c r="K27" s="3453">
        <v>0</v>
      </c>
      <c r="L27" s="3453">
        <v>0</v>
      </c>
      <c r="M27" s="3453">
        <v>0</v>
      </c>
      <c r="N27" s="3453">
        <v>0</v>
      </c>
      <c r="O27" s="3453">
        <v>0</v>
      </c>
      <c r="P27" s="3453">
        <v>0</v>
      </c>
      <c r="Q27" s="3453">
        <v>0</v>
      </c>
      <c r="R27" s="3470">
        <v>0</v>
      </c>
      <c r="S27" s="5202">
        <f t="shared" si="0"/>
        <v>0</v>
      </c>
    </row>
    <row r="28" spans="1:19" ht="18.95" customHeight="1">
      <c r="A28" s="5116" t="s">
        <v>4480</v>
      </c>
      <c r="B28" s="3467">
        <v>0</v>
      </c>
      <c r="C28" s="3453">
        <v>0</v>
      </c>
      <c r="D28" s="3453">
        <v>0</v>
      </c>
      <c r="E28" s="3453">
        <v>0</v>
      </c>
      <c r="F28" s="3453">
        <v>0</v>
      </c>
      <c r="G28" s="3453">
        <v>0</v>
      </c>
      <c r="H28" s="3453">
        <v>0</v>
      </c>
      <c r="I28" s="3453">
        <v>0</v>
      </c>
      <c r="J28" s="3453">
        <v>0</v>
      </c>
      <c r="K28" s="3453">
        <v>0</v>
      </c>
      <c r="L28" s="3453">
        <v>0</v>
      </c>
      <c r="M28" s="3453">
        <v>0</v>
      </c>
      <c r="N28" s="3453">
        <v>0</v>
      </c>
      <c r="O28" s="3453">
        <v>0</v>
      </c>
      <c r="P28" s="3453">
        <v>0</v>
      </c>
      <c r="Q28" s="3453">
        <v>0</v>
      </c>
      <c r="R28" s="3470">
        <v>0</v>
      </c>
      <c r="S28" s="5202">
        <f t="shared" si="0"/>
        <v>0</v>
      </c>
    </row>
    <row r="29" spans="1:19" ht="18.95" customHeight="1">
      <c r="A29" s="5116" t="s">
        <v>4481</v>
      </c>
      <c r="B29" s="3467">
        <v>0</v>
      </c>
      <c r="C29" s="3453">
        <v>0</v>
      </c>
      <c r="D29" s="3453">
        <v>0</v>
      </c>
      <c r="E29" s="3453">
        <v>0</v>
      </c>
      <c r="F29" s="3453">
        <v>0</v>
      </c>
      <c r="G29" s="3453">
        <v>0</v>
      </c>
      <c r="H29" s="3453">
        <v>0</v>
      </c>
      <c r="I29" s="3453">
        <v>0</v>
      </c>
      <c r="J29" s="3453">
        <v>0</v>
      </c>
      <c r="K29" s="3453">
        <v>0</v>
      </c>
      <c r="L29" s="3453">
        <v>0</v>
      </c>
      <c r="M29" s="3453">
        <v>0</v>
      </c>
      <c r="N29" s="3453">
        <v>0</v>
      </c>
      <c r="O29" s="3453">
        <v>0</v>
      </c>
      <c r="P29" s="3453">
        <v>0</v>
      </c>
      <c r="Q29" s="3453">
        <v>0</v>
      </c>
      <c r="R29" s="3470">
        <v>0</v>
      </c>
      <c r="S29" s="5202">
        <f t="shared" si="0"/>
        <v>0</v>
      </c>
    </row>
    <row r="30" spans="1:19" ht="18.95" customHeight="1">
      <c r="A30" s="5116" t="s">
        <v>4482</v>
      </c>
      <c r="B30" s="3467">
        <v>0</v>
      </c>
      <c r="C30" s="3453">
        <v>0</v>
      </c>
      <c r="D30" s="3453">
        <v>0</v>
      </c>
      <c r="E30" s="3453">
        <v>0</v>
      </c>
      <c r="F30" s="3453">
        <v>0</v>
      </c>
      <c r="G30" s="3453">
        <v>0</v>
      </c>
      <c r="H30" s="3453">
        <v>0</v>
      </c>
      <c r="I30" s="3453">
        <v>0</v>
      </c>
      <c r="J30" s="3453">
        <v>0</v>
      </c>
      <c r="K30" s="3453">
        <v>0</v>
      </c>
      <c r="L30" s="3453">
        <v>0</v>
      </c>
      <c r="M30" s="3453">
        <v>0</v>
      </c>
      <c r="N30" s="3453">
        <v>0</v>
      </c>
      <c r="O30" s="3453">
        <v>0</v>
      </c>
      <c r="P30" s="3453">
        <v>0</v>
      </c>
      <c r="Q30" s="3453">
        <v>0</v>
      </c>
      <c r="R30" s="3470">
        <v>0</v>
      </c>
      <c r="S30" s="5202">
        <f t="shared" si="0"/>
        <v>0</v>
      </c>
    </row>
    <row r="31" spans="1:19" ht="18.95" customHeight="1">
      <c r="A31" s="5116" t="s">
        <v>4483</v>
      </c>
      <c r="B31" s="3467">
        <v>0</v>
      </c>
      <c r="C31" s="3453">
        <v>0</v>
      </c>
      <c r="D31" s="3453">
        <v>0</v>
      </c>
      <c r="E31" s="3453">
        <v>0</v>
      </c>
      <c r="F31" s="3453">
        <v>0</v>
      </c>
      <c r="G31" s="3453">
        <v>0</v>
      </c>
      <c r="H31" s="3453">
        <v>0</v>
      </c>
      <c r="I31" s="3453">
        <v>0</v>
      </c>
      <c r="J31" s="3453">
        <v>0</v>
      </c>
      <c r="K31" s="3453">
        <v>0</v>
      </c>
      <c r="L31" s="3453">
        <v>0</v>
      </c>
      <c r="M31" s="3453">
        <v>0</v>
      </c>
      <c r="N31" s="3453">
        <v>0</v>
      </c>
      <c r="O31" s="3453">
        <v>0</v>
      </c>
      <c r="P31" s="3453">
        <v>0</v>
      </c>
      <c r="Q31" s="3453">
        <v>0</v>
      </c>
      <c r="R31" s="3470">
        <v>0</v>
      </c>
      <c r="S31" s="5202">
        <f t="shared" si="0"/>
        <v>0</v>
      </c>
    </row>
    <row r="32" spans="1:19" ht="18.95" customHeight="1">
      <c r="A32" s="5116" t="s">
        <v>4484</v>
      </c>
      <c r="B32" s="3467">
        <v>0</v>
      </c>
      <c r="C32" s="3453">
        <v>0</v>
      </c>
      <c r="D32" s="3453">
        <v>0</v>
      </c>
      <c r="E32" s="3453">
        <v>0</v>
      </c>
      <c r="F32" s="3453">
        <v>0</v>
      </c>
      <c r="G32" s="3453">
        <v>0</v>
      </c>
      <c r="H32" s="3453">
        <v>0</v>
      </c>
      <c r="I32" s="3453">
        <v>4</v>
      </c>
      <c r="J32" s="3453">
        <v>1</v>
      </c>
      <c r="K32" s="3453">
        <v>0</v>
      </c>
      <c r="L32" s="3453">
        <v>0</v>
      </c>
      <c r="M32" s="3453">
        <v>0</v>
      </c>
      <c r="N32" s="3453">
        <v>0</v>
      </c>
      <c r="O32" s="3453">
        <v>0</v>
      </c>
      <c r="P32" s="3453">
        <v>0</v>
      </c>
      <c r="Q32" s="3453">
        <v>0</v>
      </c>
      <c r="R32" s="3470">
        <v>0</v>
      </c>
      <c r="S32" s="5202">
        <f t="shared" si="0"/>
        <v>5</v>
      </c>
    </row>
    <row r="33" spans="1:19" ht="18.95" customHeight="1">
      <c r="A33" s="5116" t="s">
        <v>4485</v>
      </c>
      <c r="B33" s="3467">
        <v>0</v>
      </c>
      <c r="C33" s="3453">
        <v>0</v>
      </c>
      <c r="D33" s="3453">
        <v>0</v>
      </c>
      <c r="E33" s="3453">
        <v>0</v>
      </c>
      <c r="F33" s="3453">
        <v>0</v>
      </c>
      <c r="G33" s="3453">
        <v>0</v>
      </c>
      <c r="H33" s="3453">
        <v>0</v>
      </c>
      <c r="I33" s="3453">
        <v>0</v>
      </c>
      <c r="J33" s="3453">
        <v>0</v>
      </c>
      <c r="K33" s="3453">
        <v>0</v>
      </c>
      <c r="L33" s="3453">
        <v>0</v>
      </c>
      <c r="M33" s="3453">
        <v>0</v>
      </c>
      <c r="N33" s="3453">
        <v>0</v>
      </c>
      <c r="O33" s="3453">
        <v>0</v>
      </c>
      <c r="P33" s="3453">
        <v>0</v>
      </c>
      <c r="Q33" s="3453">
        <v>0</v>
      </c>
      <c r="R33" s="3470">
        <v>0</v>
      </c>
      <c r="S33" s="5202">
        <f t="shared" si="0"/>
        <v>0</v>
      </c>
    </row>
    <row r="34" spans="1:19" ht="18.95" customHeight="1">
      <c r="A34" s="5116" t="s">
        <v>4486</v>
      </c>
      <c r="B34" s="3467">
        <v>0</v>
      </c>
      <c r="C34" s="3453">
        <v>0</v>
      </c>
      <c r="D34" s="3453">
        <v>1</v>
      </c>
      <c r="E34" s="3453">
        <v>0</v>
      </c>
      <c r="F34" s="3453">
        <v>0</v>
      </c>
      <c r="G34" s="3453">
        <v>0</v>
      </c>
      <c r="H34" s="3453">
        <v>0</v>
      </c>
      <c r="I34" s="3453">
        <v>1</v>
      </c>
      <c r="J34" s="3453">
        <v>3</v>
      </c>
      <c r="K34" s="3453">
        <v>0</v>
      </c>
      <c r="L34" s="3453">
        <v>0</v>
      </c>
      <c r="M34" s="3453">
        <v>0</v>
      </c>
      <c r="N34" s="3453">
        <v>0</v>
      </c>
      <c r="O34" s="3453">
        <v>0</v>
      </c>
      <c r="P34" s="3453">
        <v>0</v>
      </c>
      <c r="Q34" s="3453">
        <v>0</v>
      </c>
      <c r="R34" s="3470">
        <v>0</v>
      </c>
      <c r="S34" s="5202">
        <f t="shared" si="0"/>
        <v>5</v>
      </c>
    </row>
    <row r="35" spans="1:19" ht="18.95" customHeight="1">
      <c r="A35" s="5116" t="s">
        <v>4487</v>
      </c>
      <c r="B35" s="3467">
        <v>0</v>
      </c>
      <c r="C35" s="3453">
        <v>0</v>
      </c>
      <c r="D35" s="3453">
        <v>0</v>
      </c>
      <c r="E35" s="3453">
        <v>0</v>
      </c>
      <c r="F35" s="3453">
        <v>0</v>
      </c>
      <c r="G35" s="3453">
        <v>0</v>
      </c>
      <c r="H35" s="3453">
        <v>0</v>
      </c>
      <c r="I35" s="3453">
        <v>0</v>
      </c>
      <c r="J35" s="3453">
        <v>0</v>
      </c>
      <c r="K35" s="3453">
        <v>0</v>
      </c>
      <c r="L35" s="3453">
        <v>0</v>
      </c>
      <c r="M35" s="3453">
        <v>0</v>
      </c>
      <c r="N35" s="3453">
        <v>0</v>
      </c>
      <c r="O35" s="3453">
        <v>0</v>
      </c>
      <c r="P35" s="3453">
        <v>0</v>
      </c>
      <c r="Q35" s="3453">
        <v>0</v>
      </c>
      <c r="R35" s="3470">
        <v>0</v>
      </c>
      <c r="S35" s="5202">
        <f t="shared" si="0"/>
        <v>0</v>
      </c>
    </row>
    <row r="36" spans="1:19" ht="18.95" customHeight="1">
      <c r="A36" s="5116" t="s">
        <v>4489</v>
      </c>
      <c r="B36" s="3467">
        <v>0</v>
      </c>
      <c r="C36" s="3453">
        <v>0</v>
      </c>
      <c r="D36" s="3453">
        <v>0</v>
      </c>
      <c r="E36" s="3453">
        <v>0</v>
      </c>
      <c r="F36" s="3453">
        <v>0</v>
      </c>
      <c r="G36" s="3453">
        <v>0</v>
      </c>
      <c r="H36" s="3453">
        <v>0</v>
      </c>
      <c r="I36" s="3453">
        <v>2</v>
      </c>
      <c r="J36" s="3453">
        <v>0</v>
      </c>
      <c r="K36" s="3453">
        <v>0</v>
      </c>
      <c r="L36" s="3453">
        <v>0</v>
      </c>
      <c r="M36" s="3453">
        <v>0</v>
      </c>
      <c r="N36" s="3453">
        <v>0</v>
      </c>
      <c r="O36" s="3453">
        <v>0</v>
      </c>
      <c r="P36" s="3453">
        <v>0</v>
      </c>
      <c r="Q36" s="3453">
        <v>0</v>
      </c>
      <c r="R36" s="3470">
        <v>0</v>
      </c>
      <c r="S36" s="5202">
        <f t="shared" si="0"/>
        <v>2</v>
      </c>
    </row>
    <row r="37" spans="1:19" ht="18.95" customHeight="1">
      <c r="A37" s="5116" t="s">
        <v>4490</v>
      </c>
      <c r="B37" s="3467">
        <v>0</v>
      </c>
      <c r="C37" s="3453">
        <v>0</v>
      </c>
      <c r="D37" s="3453">
        <v>0</v>
      </c>
      <c r="E37" s="3453">
        <v>0</v>
      </c>
      <c r="F37" s="3453">
        <v>0</v>
      </c>
      <c r="G37" s="3453">
        <v>0</v>
      </c>
      <c r="H37" s="3453">
        <v>0</v>
      </c>
      <c r="I37" s="3453">
        <v>0</v>
      </c>
      <c r="J37" s="3453">
        <v>0</v>
      </c>
      <c r="K37" s="3453">
        <v>0</v>
      </c>
      <c r="L37" s="3453">
        <v>0</v>
      </c>
      <c r="M37" s="3453">
        <v>0</v>
      </c>
      <c r="N37" s="3453">
        <v>0</v>
      </c>
      <c r="O37" s="3453">
        <v>0</v>
      </c>
      <c r="P37" s="3453">
        <v>0</v>
      </c>
      <c r="Q37" s="3453">
        <v>0</v>
      </c>
      <c r="R37" s="3470">
        <v>0</v>
      </c>
      <c r="S37" s="5202">
        <f t="shared" si="0"/>
        <v>0</v>
      </c>
    </row>
    <row r="38" spans="1:19" ht="18.95" customHeight="1">
      <c r="A38" s="5116" t="s">
        <v>4491</v>
      </c>
      <c r="B38" s="3467">
        <v>0</v>
      </c>
      <c r="C38" s="3453">
        <v>0</v>
      </c>
      <c r="D38" s="3453">
        <v>0</v>
      </c>
      <c r="E38" s="3453">
        <v>0</v>
      </c>
      <c r="F38" s="3453">
        <v>0</v>
      </c>
      <c r="G38" s="3453">
        <v>0</v>
      </c>
      <c r="H38" s="3453">
        <v>0</v>
      </c>
      <c r="I38" s="3453">
        <v>0</v>
      </c>
      <c r="J38" s="3453">
        <v>0</v>
      </c>
      <c r="K38" s="3453">
        <v>0</v>
      </c>
      <c r="L38" s="3453">
        <v>0</v>
      </c>
      <c r="M38" s="3453">
        <v>0</v>
      </c>
      <c r="N38" s="3453">
        <v>0</v>
      </c>
      <c r="O38" s="3453">
        <v>0</v>
      </c>
      <c r="P38" s="3453">
        <v>0</v>
      </c>
      <c r="Q38" s="3453">
        <v>0</v>
      </c>
      <c r="R38" s="3470">
        <v>0</v>
      </c>
      <c r="S38" s="5202">
        <f t="shared" si="0"/>
        <v>0</v>
      </c>
    </row>
    <row r="39" spans="1:19" ht="18.95" customHeight="1">
      <c r="A39" s="5116" t="s">
        <v>4492</v>
      </c>
      <c r="B39" s="3467">
        <v>0</v>
      </c>
      <c r="C39" s="3453">
        <v>0</v>
      </c>
      <c r="D39" s="3453">
        <v>0</v>
      </c>
      <c r="E39" s="3453">
        <v>0</v>
      </c>
      <c r="F39" s="3453">
        <v>0</v>
      </c>
      <c r="G39" s="3453">
        <v>0</v>
      </c>
      <c r="H39" s="3453">
        <v>1</v>
      </c>
      <c r="I39" s="3453">
        <v>1</v>
      </c>
      <c r="J39" s="3453">
        <v>1</v>
      </c>
      <c r="K39" s="3453">
        <v>0</v>
      </c>
      <c r="L39" s="3453">
        <v>0</v>
      </c>
      <c r="M39" s="3453">
        <v>0</v>
      </c>
      <c r="N39" s="3453">
        <v>0</v>
      </c>
      <c r="O39" s="3453">
        <v>0</v>
      </c>
      <c r="P39" s="3453">
        <v>0</v>
      </c>
      <c r="Q39" s="3453">
        <v>0</v>
      </c>
      <c r="R39" s="3470">
        <v>0</v>
      </c>
      <c r="S39" s="5202">
        <f t="shared" si="0"/>
        <v>3</v>
      </c>
    </row>
    <row r="40" spans="1:19" ht="18.95" customHeight="1">
      <c r="A40" s="5116" t="s">
        <v>4493</v>
      </c>
      <c r="B40" s="3467">
        <v>0</v>
      </c>
      <c r="C40" s="3453">
        <v>0</v>
      </c>
      <c r="D40" s="3453">
        <v>0</v>
      </c>
      <c r="E40" s="3453">
        <v>0</v>
      </c>
      <c r="F40" s="3453">
        <v>0</v>
      </c>
      <c r="G40" s="3453">
        <v>0</v>
      </c>
      <c r="H40" s="3453">
        <v>0</v>
      </c>
      <c r="I40" s="3453">
        <v>0</v>
      </c>
      <c r="J40" s="3453">
        <v>0</v>
      </c>
      <c r="K40" s="3453">
        <v>0</v>
      </c>
      <c r="L40" s="3453">
        <v>0</v>
      </c>
      <c r="M40" s="3453">
        <v>0</v>
      </c>
      <c r="N40" s="3453">
        <v>0</v>
      </c>
      <c r="O40" s="3453">
        <v>0</v>
      </c>
      <c r="P40" s="3453">
        <v>0</v>
      </c>
      <c r="Q40" s="3453">
        <v>0</v>
      </c>
      <c r="R40" s="3470">
        <v>0</v>
      </c>
      <c r="S40" s="5202">
        <f t="shared" si="0"/>
        <v>0</v>
      </c>
    </row>
    <row r="41" spans="1:19" ht="18.95" customHeight="1">
      <c r="A41" s="5116" t="s">
        <v>4494</v>
      </c>
      <c r="B41" s="3467">
        <v>1</v>
      </c>
      <c r="C41" s="3453">
        <v>1</v>
      </c>
      <c r="D41" s="3453">
        <v>1</v>
      </c>
      <c r="E41" s="3453">
        <v>1</v>
      </c>
      <c r="F41" s="3453">
        <v>1</v>
      </c>
      <c r="G41" s="3453">
        <v>1</v>
      </c>
      <c r="H41" s="3453">
        <v>3</v>
      </c>
      <c r="I41" s="3453">
        <v>0</v>
      </c>
      <c r="J41" s="3453">
        <v>2</v>
      </c>
      <c r="K41" s="3453">
        <v>1</v>
      </c>
      <c r="L41" s="3453">
        <v>1</v>
      </c>
      <c r="M41" s="3453">
        <v>1</v>
      </c>
      <c r="N41" s="3453">
        <v>1</v>
      </c>
      <c r="O41" s="3453">
        <v>1</v>
      </c>
      <c r="P41" s="3453">
        <v>1</v>
      </c>
      <c r="Q41" s="3453">
        <v>1</v>
      </c>
      <c r="R41" s="3470">
        <v>1</v>
      </c>
      <c r="S41" s="5202">
        <f t="shared" si="0"/>
        <v>19</v>
      </c>
    </row>
    <row r="42" spans="1:19" ht="18.95" customHeight="1">
      <c r="A42" s="5116" t="s">
        <v>4495</v>
      </c>
      <c r="B42" s="3467">
        <v>0</v>
      </c>
      <c r="C42" s="3453">
        <v>0</v>
      </c>
      <c r="D42" s="3453">
        <v>0</v>
      </c>
      <c r="E42" s="3453">
        <v>0</v>
      </c>
      <c r="F42" s="3453">
        <v>0</v>
      </c>
      <c r="G42" s="3453">
        <v>0</v>
      </c>
      <c r="H42" s="3453">
        <v>0</v>
      </c>
      <c r="I42" s="3453">
        <v>0</v>
      </c>
      <c r="J42" s="3453">
        <v>5</v>
      </c>
      <c r="K42" s="3453">
        <v>0</v>
      </c>
      <c r="L42" s="3453">
        <v>0</v>
      </c>
      <c r="M42" s="3453">
        <v>0</v>
      </c>
      <c r="N42" s="3453">
        <v>0</v>
      </c>
      <c r="O42" s="3453">
        <v>0</v>
      </c>
      <c r="P42" s="3453">
        <v>0</v>
      </c>
      <c r="Q42" s="3453">
        <v>0</v>
      </c>
      <c r="R42" s="3470">
        <v>0</v>
      </c>
      <c r="S42" s="5202">
        <f t="shared" si="0"/>
        <v>5</v>
      </c>
    </row>
    <row r="43" spans="1:19" ht="18.95" customHeight="1">
      <c r="A43" s="5116" t="s">
        <v>4496</v>
      </c>
      <c r="B43" s="3467">
        <v>0</v>
      </c>
      <c r="C43" s="3453">
        <v>0</v>
      </c>
      <c r="D43" s="3453">
        <v>1</v>
      </c>
      <c r="E43" s="3453">
        <v>0</v>
      </c>
      <c r="F43" s="3453">
        <v>0</v>
      </c>
      <c r="G43" s="3453">
        <v>0</v>
      </c>
      <c r="H43" s="3453">
        <v>1</v>
      </c>
      <c r="I43" s="3453">
        <v>3</v>
      </c>
      <c r="J43" s="3453">
        <v>3</v>
      </c>
      <c r="K43" s="3453">
        <v>0</v>
      </c>
      <c r="L43" s="3453">
        <v>0</v>
      </c>
      <c r="M43" s="3453">
        <v>0</v>
      </c>
      <c r="N43" s="3453">
        <v>0</v>
      </c>
      <c r="O43" s="3453">
        <v>0</v>
      </c>
      <c r="P43" s="3453">
        <v>0</v>
      </c>
      <c r="Q43" s="3453">
        <v>0</v>
      </c>
      <c r="R43" s="3470">
        <v>0</v>
      </c>
      <c r="S43" s="5202">
        <f t="shared" si="0"/>
        <v>8</v>
      </c>
    </row>
    <row r="44" spans="1:19" ht="18.95" customHeight="1">
      <c r="A44" s="5116" t="s">
        <v>4497</v>
      </c>
      <c r="B44" s="3467">
        <v>0</v>
      </c>
      <c r="C44" s="3453">
        <v>0</v>
      </c>
      <c r="D44" s="3453">
        <v>1</v>
      </c>
      <c r="E44" s="3453">
        <v>0</v>
      </c>
      <c r="F44" s="3453">
        <v>0</v>
      </c>
      <c r="G44" s="3453">
        <v>0</v>
      </c>
      <c r="H44" s="3453">
        <v>5</v>
      </c>
      <c r="I44" s="3453">
        <v>2</v>
      </c>
      <c r="J44" s="3453">
        <v>4</v>
      </c>
      <c r="K44" s="3453">
        <v>0</v>
      </c>
      <c r="L44" s="3453">
        <v>1</v>
      </c>
      <c r="M44" s="3453">
        <v>0</v>
      </c>
      <c r="N44" s="3453">
        <v>0</v>
      </c>
      <c r="O44" s="3453">
        <v>0</v>
      </c>
      <c r="P44" s="3453">
        <v>0</v>
      </c>
      <c r="Q44" s="3453">
        <v>0</v>
      </c>
      <c r="R44" s="3470">
        <v>0</v>
      </c>
      <c r="S44" s="5202">
        <f t="shared" si="0"/>
        <v>13</v>
      </c>
    </row>
    <row r="45" spans="1:19" ht="18.95" customHeight="1">
      <c r="A45" s="5116" t="s">
        <v>4498</v>
      </c>
      <c r="B45" s="3467">
        <v>0</v>
      </c>
      <c r="C45" s="3453">
        <v>0</v>
      </c>
      <c r="D45" s="3453">
        <v>0</v>
      </c>
      <c r="E45" s="3453">
        <v>0</v>
      </c>
      <c r="F45" s="3453">
        <v>0</v>
      </c>
      <c r="G45" s="3453">
        <v>0</v>
      </c>
      <c r="H45" s="3453">
        <v>0</v>
      </c>
      <c r="I45" s="3453">
        <v>0</v>
      </c>
      <c r="J45" s="3453">
        <v>0</v>
      </c>
      <c r="K45" s="3453">
        <v>0</v>
      </c>
      <c r="L45" s="3453">
        <v>0</v>
      </c>
      <c r="M45" s="3453">
        <v>0</v>
      </c>
      <c r="N45" s="3453">
        <v>0</v>
      </c>
      <c r="O45" s="3453">
        <v>0</v>
      </c>
      <c r="P45" s="3453">
        <v>0</v>
      </c>
      <c r="Q45" s="3453">
        <v>0</v>
      </c>
      <c r="R45" s="3470">
        <v>0</v>
      </c>
      <c r="S45" s="5202">
        <f t="shared" si="0"/>
        <v>0</v>
      </c>
    </row>
    <row r="46" spans="1:19" ht="18.95" customHeight="1">
      <c r="A46" s="5116" t="s">
        <v>4499</v>
      </c>
      <c r="B46" s="3467">
        <v>0</v>
      </c>
      <c r="C46" s="3453">
        <v>0</v>
      </c>
      <c r="D46" s="3453">
        <v>0</v>
      </c>
      <c r="E46" s="3453">
        <v>0</v>
      </c>
      <c r="F46" s="3453">
        <v>0</v>
      </c>
      <c r="G46" s="3453">
        <v>0</v>
      </c>
      <c r="H46" s="3453">
        <v>0</v>
      </c>
      <c r="I46" s="3453">
        <v>0</v>
      </c>
      <c r="J46" s="3453">
        <v>0</v>
      </c>
      <c r="K46" s="3453">
        <v>0</v>
      </c>
      <c r="L46" s="3453">
        <v>0</v>
      </c>
      <c r="M46" s="3453">
        <v>0</v>
      </c>
      <c r="N46" s="3453">
        <v>0</v>
      </c>
      <c r="O46" s="3453">
        <v>0</v>
      </c>
      <c r="P46" s="3453">
        <v>0</v>
      </c>
      <c r="Q46" s="3453">
        <v>0</v>
      </c>
      <c r="R46" s="3470">
        <v>0</v>
      </c>
      <c r="S46" s="5202">
        <f t="shared" si="0"/>
        <v>0</v>
      </c>
    </row>
    <row r="47" spans="1:19" ht="18.95" customHeight="1">
      <c r="A47" s="5116" t="s">
        <v>4500</v>
      </c>
      <c r="B47" s="3467">
        <v>0</v>
      </c>
      <c r="C47" s="3453">
        <v>0</v>
      </c>
      <c r="D47" s="3453">
        <v>0</v>
      </c>
      <c r="E47" s="3453">
        <v>0</v>
      </c>
      <c r="F47" s="3453">
        <v>0</v>
      </c>
      <c r="G47" s="3453">
        <v>0</v>
      </c>
      <c r="H47" s="3453">
        <v>0</v>
      </c>
      <c r="I47" s="3453">
        <v>1</v>
      </c>
      <c r="J47" s="3453">
        <v>1</v>
      </c>
      <c r="K47" s="3453">
        <v>0</v>
      </c>
      <c r="L47" s="3453">
        <v>0</v>
      </c>
      <c r="M47" s="3453">
        <v>0</v>
      </c>
      <c r="N47" s="3453">
        <v>0</v>
      </c>
      <c r="O47" s="3453">
        <v>0</v>
      </c>
      <c r="P47" s="3453">
        <v>0</v>
      </c>
      <c r="Q47" s="3453">
        <v>0</v>
      </c>
      <c r="R47" s="3470">
        <v>0</v>
      </c>
      <c r="S47" s="5202">
        <f t="shared" si="0"/>
        <v>2</v>
      </c>
    </row>
    <row r="48" spans="1:19" ht="18.95" customHeight="1">
      <c r="A48" s="5116" t="s">
        <v>4525</v>
      </c>
      <c r="B48" s="3467">
        <v>0</v>
      </c>
      <c r="C48" s="3453">
        <v>0</v>
      </c>
      <c r="D48" s="3453">
        <v>0</v>
      </c>
      <c r="E48" s="3453">
        <v>0</v>
      </c>
      <c r="F48" s="3453">
        <v>0</v>
      </c>
      <c r="G48" s="3453">
        <v>0</v>
      </c>
      <c r="H48" s="3453">
        <v>0</v>
      </c>
      <c r="I48" s="3453">
        <v>0</v>
      </c>
      <c r="J48" s="3453">
        <v>0</v>
      </c>
      <c r="K48" s="3453">
        <v>0</v>
      </c>
      <c r="L48" s="3453">
        <v>0</v>
      </c>
      <c r="M48" s="3453">
        <v>0</v>
      </c>
      <c r="N48" s="3453">
        <v>0</v>
      </c>
      <c r="O48" s="3453">
        <v>0</v>
      </c>
      <c r="P48" s="3453">
        <v>0</v>
      </c>
      <c r="Q48" s="3453">
        <v>0</v>
      </c>
      <c r="R48" s="3470">
        <v>0</v>
      </c>
      <c r="S48" s="5202">
        <f t="shared" si="0"/>
        <v>0</v>
      </c>
    </row>
    <row r="49" spans="1:19" ht="18.95" customHeight="1">
      <c r="A49" s="5116" t="s">
        <v>4501</v>
      </c>
      <c r="B49" s="3467">
        <v>0</v>
      </c>
      <c r="C49" s="3453">
        <v>0</v>
      </c>
      <c r="D49" s="3453">
        <v>0</v>
      </c>
      <c r="E49" s="3453">
        <v>0</v>
      </c>
      <c r="F49" s="3453">
        <v>0</v>
      </c>
      <c r="G49" s="3453">
        <v>0</v>
      </c>
      <c r="H49" s="3453">
        <v>0</v>
      </c>
      <c r="I49" s="3453">
        <v>0</v>
      </c>
      <c r="J49" s="3453">
        <v>0</v>
      </c>
      <c r="K49" s="3453">
        <v>0</v>
      </c>
      <c r="L49" s="3453">
        <v>0</v>
      </c>
      <c r="M49" s="3453">
        <v>0</v>
      </c>
      <c r="N49" s="3453">
        <v>0</v>
      </c>
      <c r="O49" s="3453">
        <v>0</v>
      </c>
      <c r="P49" s="3453">
        <v>0</v>
      </c>
      <c r="Q49" s="3453">
        <v>0</v>
      </c>
      <c r="R49" s="3470">
        <v>0</v>
      </c>
      <c r="S49" s="5202">
        <f t="shared" si="0"/>
        <v>0</v>
      </c>
    </row>
    <row r="50" spans="1:19" ht="18.95" customHeight="1" thickBot="1">
      <c r="A50" s="5130" t="s">
        <v>4502</v>
      </c>
      <c r="B50" s="3814">
        <v>0</v>
      </c>
      <c r="C50" s="3815">
        <v>0</v>
      </c>
      <c r="D50" s="3815">
        <v>0</v>
      </c>
      <c r="E50" s="3815">
        <v>0</v>
      </c>
      <c r="F50" s="3815">
        <v>0</v>
      </c>
      <c r="G50" s="3815">
        <v>0</v>
      </c>
      <c r="H50" s="3815">
        <v>1</v>
      </c>
      <c r="I50" s="3815">
        <v>2</v>
      </c>
      <c r="J50" s="3815">
        <v>3</v>
      </c>
      <c r="K50" s="3815">
        <v>0</v>
      </c>
      <c r="L50" s="3815">
        <v>0</v>
      </c>
      <c r="M50" s="3815">
        <v>0</v>
      </c>
      <c r="N50" s="3815">
        <v>0</v>
      </c>
      <c r="O50" s="3815">
        <v>0</v>
      </c>
      <c r="P50" s="3815">
        <v>0</v>
      </c>
      <c r="Q50" s="3815">
        <v>0</v>
      </c>
      <c r="R50" s="5132">
        <v>0</v>
      </c>
      <c r="S50" s="5203">
        <f t="shared" si="0"/>
        <v>6</v>
      </c>
    </row>
    <row r="51" spans="1:19" s="5033" customFormat="1" ht="18.95" customHeight="1" thickBot="1">
      <c r="A51" s="5204" t="s">
        <v>2</v>
      </c>
      <c r="B51" s="5205">
        <f t="shared" ref="B51:R51" si="1">SUM(B5:B50)</f>
        <v>1</v>
      </c>
      <c r="C51" s="5206">
        <f t="shared" si="1"/>
        <v>1</v>
      </c>
      <c r="D51" s="5206">
        <f t="shared" si="1"/>
        <v>4</v>
      </c>
      <c r="E51" s="5206">
        <f t="shared" si="1"/>
        <v>1</v>
      </c>
      <c r="F51" s="5206">
        <f t="shared" si="1"/>
        <v>1</v>
      </c>
      <c r="G51" s="5206">
        <f t="shared" si="1"/>
        <v>1</v>
      </c>
      <c r="H51" s="5206">
        <f t="shared" si="1"/>
        <v>15</v>
      </c>
      <c r="I51" s="5206">
        <f t="shared" si="1"/>
        <v>28</v>
      </c>
      <c r="J51" s="5206">
        <f>SUM(J5:J50)</f>
        <v>35</v>
      </c>
      <c r="K51" s="5206">
        <f t="shared" si="1"/>
        <v>1</v>
      </c>
      <c r="L51" s="5206">
        <f t="shared" si="1"/>
        <v>2</v>
      </c>
      <c r="M51" s="5206">
        <f t="shared" si="1"/>
        <v>1</v>
      </c>
      <c r="N51" s="5206">
        <f t="shared" si="1"/>
        <v>1</v>
      </c>
      <c r="O51" s="5206">
        <f t="shared" si="1"/>
        <v>1</v>
      </c>
      <c r="P51" s="5206">
        <f t="shared" si="1"/>
        <v>1</v>
      </c>
      <c r="Q51" s="5206">
        <f t="shared" si="1"/>
        <v>1</v>
      </c>
      <c r="R51" s="5207">
        <f t="shared" si="1"/>
        <v>1</v>
      </c>
      <c r="S51" s="5208">
        <f>SUM(B51:R51)</f>
        <v>96</v>
      </c>
    </row>
    <row r="52" spans="1:19" s="5033" customFormat="1" ht="14.1" customHeight="1" thickTop="1">
      <c r="A52" s="5120"/>
      <c r="B52" s="5121"/>
      <c r="C52" s="5121"/>
      <c r="D52" s="5121"/>
      <c r="E52" s="5121"/>
      <c r="F52" s="5121"/>
      <c r="G52" s="5121"/>
      <c r="H52" s="5121"/>
      <c r="I52" s="5121"/>
      <c r="J52" s="5121"/>
      <c r="K52" s="5121"/>
      <c r="L52" s="5121"/>
      <c r="M52" s="5121"/>
      <c r="N52" s="5121"/>
      <c r="O52" s="5121"/>
      <c r="P52" s="5121"/>
      <c r="Q52" s="5121"/>
      <c r="R52" s="5121"/>
      <c r="S52" s="5121"/>
    </row>
    <row r="53" spans="1:19" ht="14.1" customHeight="1">
      <c r="A53" s="6261" t="s">
        <v>4526</v>
      </c>
      <c r="B53" s="6261"/>
      <c r="C53" s="6261"/>
      <c r="D53" s="6261"/>
      <c r="E53" s="6261"/>
      <c r="F53" s="6261"/>
      <c r="G53" s="1481"/>
      <c r="H53" s="1481"/>
      <c r="I53" s="1481"/>
      <c r="J53" s="1481"/>
      <c r="K53" s="1481"/>
      <c r="L53" s="1481"/>
      <c r="M53" s="1481"/>
      <c r="N53" s="1481"/>
      <c r="O53" s="1481"/>
      <c r="P53" s="1481"/>
      <c r="Q53" s="152"/>
      <c r="R53" s="152"/>
      <c r="S53" s="152"/>
    </row>
    <row r="54" spans="1:19" ht="14.1" customHeight="1">
      <c r="A54" s="6249" t="s">
        <v>4504</v>
      </c>
      <c r="B54" s="6249"/>
      <c r="C54" s="6249"/>
      <c r="D54" s="6249"/>
      <c r="E54" s="6249"/>
      <c r="F54" s="6249"/>
      <c r="G54" s="450"/>
      <c r="H54" s="450"/>
      <c r="I54" s="450"/>
      <c r="J54" s="450"/>
      <c r="K54" s="450"/>
      <c r="L54" s="450"/>
      <c r="M54" s="450"/>
      <c r="N54" s="450"/>
      <c r="O54" s="450"/>
      <c r="P54" s="450"/>
      <c r="Q54" s="152"/>
      <c r="R54" s="152"/>
      <c r="S54" s="152"/>
    </row>
    <row r="55" spans="1:19" ht="14.1" customHeight="1">
      <c r="A55" s="6249" t="s">
        <v>4505</v>
      </c>
      <c r="B55" s="6249"/>
      <c r="C55" s="6249"/>
      <c r="D55" s="6249"/>
      <c r="E55" s="6249"/>
      <c r="F55" s="6249"/>
      <c r="G55" s="152"/>
      <c r="H55" s="152"/>
      <c r="I55" s="152"/>
      <c r="J55" s="152"/>
      <c r="K55" s="152"/>
      <c r="L55" s="152"/>
      <c r="M55" s="152"/>
      <c r="N55" s="152"/>
      <c r="O55" s="152"/>
      <c r="P55" s="152"/>
      <c r="Q55" s="152"/>
      <c r="R55" s="152"/>
      <c r="S55" s="152"/>
    </row>
    <row r="56" spans="1:19">
      <c r="A56" s="152"/>
      <c r="B56" s="152"/>
      <c r="C56" s="152"/>
      <c r="D56" s="152"/>
      <c r="E56" s="152"/>
      <c r="F56" s="152"/>
      <c r="G56" s="152"/>
      <c r="H56" s="152"/>
      <c r="I56" s="152"/>
      <c r="J56" s="152"/>
      <c r="K56" s="152"/>
      <c r="L56" s="152"/>
      <c r="M56" s="152"/>
      <c r="N56" s="152"/>
      <c r="O56" s="152"/>
      <c r="P56" s="152"/>
      <c r="Q56" s="152"/>
      <c r="R56" s="152"/>
      <c r="S56" s="152"/>
    </row>
    <row r="57" spans="1:19">
      <c r="A57" s="152"/>
      <c r="B57" s="152"/>
      <c r="C57" s="152"/>
      <c r="D57" s="152"/>
      <c r="E57" s="152"/>
      <c r="F57" s="152"/>
      <c r="G57" s="152"/>
      <c r="H57" s="152"/>
      <c r="I57" s="152"/>
      <c r="J57" s="152"/>
      <c r="K57" s="152"/>
      <c r="L57" s="152"/>
      <c r="M57" s="152"/>
      <c r="N57" s="152"/>
      <c r="O57" s="152"/>
      <c r="P57" s="152"/>
      <c r="Q57" s="152"/>
      <c r="R57" s="152"/>
      <c r="S57" s="152"/>
    </row>
    <row r="58" spans="1:19">
      <c r="A58" s="152"/>
      <c r="B58" s="152"/>
      <c r="C58" s="152"/>
      <c r="D58" s="152"/>
      <c r="E58" s="152"/>
      <c r="F58" s="152"/>
      <c r="G58" s="152"/>
      <c r="H58" s="152"/>
      <c r="I58" s="152"/>
      <c r="J58" s="152"/>
      <c r="K58" s="152"/>
      <c r="L58" s="152"/>
      <c r="M58" s="152"/>
      <c r="N58" s="152"/>
      <c r="O58" s="152"/>
      <c r="P58" s="152"/>
      <c r="Q58" s="152"/>
      <c r="R58" s="152"/>
      <c r="S58" s="152"/>
    </row>
    <row r="59" spans="1:19">
      <c r="A59" s="152"/>
      <c r="B59" s="152"/>
      <c r="C59" s="152"/>
      <c r="D59" s="152"/>
      <c r="E59" s="152"/>
      <c r="F59" s="152"/>
      <c r="G59" s="152"/>
      <c r="H59" s="152"/>
      <c r="I59" s="152"/>
      <c r="J59" s="152"/>
      <c r="K59" s="152"/>
      <c r="L59" s="152"/>
      <c r="M59" s="152"/>
      <c r="N59" s="152"/>
      <c r="O59" s="152"/>
      <c r="P59" s="152"/>
      <c r="Q59" s="152"/>
      <c r="R59" s="152"/>
      <c r="S59" s="152"/>
    </row>
    <row r="60" spans="1:19">
      <c r="A60" s="152"/>
      <c r="B60" s="152"/>
      <c r="C60" s="152"/>
      <c r="D60" s="152"/>
      <c r="E60" s="5033" t="s">
        <v>4</v>
      </c>
      <c r="F60" s="152"/>
      <c r="G60" s="152"/>
      <c r="H60" s="152"/>
      <c r="I60" s="152"/>
      <c r="J60" s="152"/>
      <c r="K60" s="152"/>
      <c r="L60" s="152"/>
      <c r="M60" s="152"/>
      <c r="N60" s="152"/>
      <c r="O60" s="152"/>
      <c r="P60" s="152"/>
      <c r="Q60" s="152"/>
      <c r="R60" s="152"/>
      <c r="S60" s="152"/>
    </row>
    <row r="61" spans="1:19">
      <c r="A61" s="152"/>
      <c r="B61" s="152"/>
      <c r="C61" s="152"/>
      <c r="D61" s="152"/>
      <c r="E61" s="152"/>
      <c r="F61" s="152"/>
      <c r="G61" s="152"/>
      <c r="H61" s="152"/>
      <c r="I61" s="152"/>
      <c r="J61" s="152"/>
      <c r="K61" s="152"/>
      <c r="L61" s="152"/>
      <c r="M61" s="152"/>
      <c r="N61" s="152"/>
      <c r="O61" s="152"/>
      <c r="P61" s="152"/>
      <c r="Q61" s="152"/>
      <c r="R61" s="152"/>
      <c r="S61" s="152"/>
    </row>
    <row r="63" spans="1:19">
      <c r="A63" s="152"/>
      <c r="B63" s="152"/>
      <c r="C63" s="152"/>
      <c r="D63" s="152"/>
      <c r="E63" s="152"/>
      <c r="F63" s="152"/>
      <c r="G63" s="152"/>
      <c r="H63" s="152"/>
      <c r="I63" s="152"/>
      <c r="J63" s="152"/>
      <c r="K63" s="152"/>
      <c r="L63" s="152"/>
      <c r="M63" s="152"/>
      <c r="N63" s="152"/>
      <c r="O63" s="152"/>
      <c r="P63" s="152"/>
      <c r="Q63" s="152"/>
      <c r="R63" s="152"/>
      <c r="S63" s="152"/>
    </row>
    <row r="64" spans="1:19">
      <c r="A64" s="152"/>
      <c r="B64" s="152"/>
      <c r="C64" s="152"/>
      <c r="D64" s="152"/>
      <c r="E64" s="152"/>
      <c r="F64" s="152"/>
      <c r="G64" s="152"/>
      <c r="H64" s="152"/>
      <c r="I64" s="152"/>
      <c r="J64" s="152"/>
      <c r="K64" s="152"/>
      <c r="L64" s="152"/>
      <c r="M64" s="152"/>
      <c r="N64" s="152"/>
      <c r="O64" s="152"/>
      <c r="P64" s="152"/>
      <c r="Q64" s="152"/>
      <c r="R64" s="152"/>
      <c r="S64" s="152"/>
    </row>
    <row r="65" spans="1:19">
      <c r="A65" s="152"/>
      <c r="B65" s="152"/>
      <c r="C65" s="152"/>
      <c r="D65" s="152"/>
      <c r="E65" s="5033" t="s">
        <v>3</v>
      </c>
      <c r="F65" s="152"/>
      <c r="G65" s="152"/>
      <c r="H65" s="152"/>
      <c r="I65" s="152"/>
      <c r="J65" s="152"/>
      <c r="K65" s="152"/>
      <c r="L65" s="152"/>
      <c r="M65" s="152"/>
      <c r="N65" s="152"/>
      <c r="O65" s="152"/>
      <c r="P65" s="152"/>
      <c r="Q65" s="152"/>
      <c r="R65" s="152"/>
      <c r="S65" s="152"/>
    </row>
    <row r="66" spans="1:19">
      <c r="A66" s="152"/>
      <c r="B66" s="152"/>
      <c r="C66" s="152"/>
      <c r="D66" s="152"/>
      <c r="E66" s="152"/>
      <c r="F66" s="152"/>
      <c r="G66" s="152"/>
      <c r="H66" s="152"/>
      <c r="I66" s="152"/>
      <c r="J66" s="152"/>
      <c r="K66" s="152"/>
      <c r="L66" s="152"/>
      <c r="M66" s="152"/>
      <c r="N66" s="152"/>
      <c r="O66" s="152"/>
      <c r="P66" s="152"/>
      <c r="Q66" s="152"/>
      <c r="R66" s="152"/>
      <c r="S66" s="152"/>
    </row>
    <row r="67" spans="1:19">
      <c r="A67" s="152"/>
      <c r="B67" s="152"/>
      <c r="C67" s="152"/>
      <c r="D67" s="152"/>
      <c r="E67" s="152"/>
      <c r="F67" s="152"/>
      <c r="G67" s="152"/>
      <c r="H67" s="152"/>
      <c r="I67" s="152"/>
      <c r="J67" s="152"/>
      <c r="K67" s="152"/>
      <c r="L67" s="152"/>
      <c r="M67" s="152"/>
      <c r="N67" s="152"/>
      <c r="O67" s="152"/>
      <c r="P67" s="152"/>
      <c r="Q67" s="152"/>
      <c r="R67" s="152"/>
      <c r="S67" s="152"/>
    </row>
  </sheetData>
  <mergeCells count="5">
    <mergeCell ref="A2:S2"/>
    <mergeCell ref="A3:S3"/>
    <mergeCell ref="A53:F53"/>
    <mergeCell ref="A54:F54"/>
    <mergeCell ref="A55:F55"/>
  </mergeCells>
  <hyperlinks>
    <hyperlink ref="A1" r:id="rId1"/>
  </hyperlinks>
  <pageMargins left="0.70866141732283472" right="0.70866141732283472" top="0.74803149606299213" bottom="0.74803149606299213" header="0.31496062992125984" footer="0.31496062992125984"/>
  <pageSetup paperSize="9" scale="46" fitToHeight="0" orientation="landscape" r:id="rId2"/>
  <headerFooter>
    <oddFooter>&amp;R297</oddFooter>
  </headerFooter>
  <drawing r:id="rId3"/>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87">
    <pageSetUpPr fitToPage="1"/>
  </sheetPr>
  <dimension ref="A1:V72"/>
  <sheetViews>
    <sheetView view="pageBreakPreview" zoomScale="60" zoomScaleNormal="100" workbookViewId="0">
      <selection activeCell="A4" sqref="A4"/>
    </sheetView>
  </sheetViews>
  <sheetFormatPr defaultRowHeight="12.75"/>
  <cols>
    <col min="1" max="1" width="37.5703125" style="906" customWidth="1"/>
    <col min="2" max="19" width="13.7109375" style="5122" customWidth="1"/>
    <col min="20" max="20" width="24.42578125" style="906" customWidth="1"/>
    <col min="21" max="22" width="9.140625" style="152"/>
    <col min="23" max="107" width="9.140625" style="452"/>
    <col min="108" max="136" width="2" style="452" customWidth="1"/>
    <col min="137" max="256" width="9.140625" style="452"/>
    <col min="257" max="257" width="24.42578125" style="452" customWidth="1"/>
    <col min="258" max="260" width="8.85546875" style="452" customWidth="1"/>
    <col min="261" max="261" width="9.5703125" style="452" customWidth="1"/>
    <col min="262" max="263" width="8.85546875" style="452" customWidth="1"/>
    <col min="264" max="264" width="11.28515625" style="452" customWidth="1"/>
    <col min="265" max="266" width="10.7109375" style="452" customWidth="1"/>
    <col min="267" max="267" width="10.140625" style="452" customWidth="1"/>
    <col min="268" max="268" width="11" style="452" customWidth="1"/>
    <col min="269" max="269" width="10.85546875" style="452" customWidth="1"/>
    <col min="270" max="271" width="8.85546875" style="452" customWidth="1"/>
    <col min="272" max="272" width="10.42578125" style="452" customWidth="1"/>
    <col min="273" max="273" width="8.85546875" style="452" customWidth="1"/>
    <col min="274" max="274" width="10.5703125" style="452" customWidth="1"/>
    <col min="275" max="275" width="9.140625" style="452"/>
    <col min="276" max="276" width="24.42578125" style="452" customWidth="1"/>
    <col min="277" max="363" width="9.140625" style="452"/>
    <col min="364" max="392" width="2" style="452" customWidth="1"/>
    <col min="393" max="512" width="9.140625" style="452"/>
    <col min="513" max="513" width="24.42578125" style="452" customWidth="1"/>
    <col min="514" max="516" width="8.85546875" style="452" customWidth="1"/>
    <col min="517" max="517" width="9.5703125" style="452" customWidth="1"/>
    <col min="518" max="519" width="8.85546875" style="452" customWidth="1"/>
    <col min="520" max="520" width="11.28515625" style="452" customWidth="1"/>
    <col min="521" max="522" width="10.7109375" style="452" customWidth="1"/>
    <col min="523" max="523" width="10.140625" style="452" customWidth="1"/>
    <col min="524" max="524" width="11" style="452" customWidth="1"/>
    <col min="525" max="525" width="10.85546875" style="452" customWidth="1"/>
    <col min="526" max="527" width="8.85546875" style="452" customWidth="1"/>
    <col min="528" max="528" width="10.42578125" style="452" customWidth="1"/>
    <col min="529" max="529" width="8.85546875" style="452" customWidth="1"/>
    <col min="530" max="530" width="10.5703125" style="452" customWidth="1"/>
    <col min="531" max="531" width="9.140625" style="452"/>
    <col min="532" max="532" width="24.42578125" style="452" customWidth="1"/>
    <col min="533" max="619" width="9.140625" style="452"/>
    <col min="620" max="648" width="2" style="452" customWidth="1"/>
    <col min="649" max="768" width="9.140625" style="452"/>
    <col min="769" max="769" width="24.42578125" style="452" customWidth="1"/>
    <col min="770" max="772" width="8.85546875" style="452" customWidth="1"/>
    <col min="773" max="773" width="9.5703125" style="452" customWidth="1"/>
    <col min="774" max="775" width="8.85546875" style="452" customWidth="1"/>
    <col min="776" max="776" width="11.28515625" style="452" customWidth="1"/>
    <col min="777" max="778" width="10.7109375" style="452" customWidth="1"/>
    <col min="779" max="779" width="10.140625" style="452" customWidth="1"/>
    <col min="780" max="780" width="11" style="452" customWidth="1"/>
    <col min="781" max="781" width="10.85546875" style="452" customWidth="1"/>
    <col min="782" max="783" width="8.85546875" style="452" customWidth="1"/>
    <col min="784" max="784" width="10.42578125" style="452" customWidth="1"/>
    <col min="785" max="785" width="8.85546875" style="452" customWidth="1"/>
    <col min="786" max="786" width="10.5703125" style="452" customWidth="1"/>
    <col min="787" max="787" width="9.140625" style="452"/>
    <col min="788" max="788" width="24.42578125" style="452" customWidth="1"/>
    <col min="789" max="875" width="9.140625" style="452"/>
    <col min="876" max="904" width="2" style="452" customWidth="1"/>
    <col min="905" max="1024" width="9.140625" style="452"/>
    <col min="1025" max="1025" width="24.42578125" style="452" customWidth="1"/>
    <col min="1026" max="1028" width="8.85546875" style="452" customWidth="1"/>
    <col min="1029" max="1029" width="9.5703125" style="452" customWidth="1"/>
    <col min="1030" max="1031" width="8.85546875" style="452" customWidth="1"/>
    <col min="1032" max="1032" width="11.28515625" style="452" customWidth="1"/>
    <col min="1033" max="1034" width="10.7109375" style="452" customWidth="1"/>
    <col min="1035" max="1035" width="10.140625" style="452" customWidth="1"/>
    <col min="1036" max="1036" width="11" style="452" customWidth="1"/>
    <col min="1037" max="1037" width="10.85546875" style="452" customWidth="1"/>
    <col min="1038" max="1039" width="8.85546875" style="452" customWidth="1"/>
    <col min="1040" max="1040" width="10.42578125" style="452" customWidth="1"/>
    <col min="1041" max="1041" width="8.85546875" style="452" customWidth="1"/>
    <col min="1042" max="1042" width="10.5703125" style="452" customWidth="1"/>
    <col min="1043" max="1043" width="9.140625" style="452"/>
    <col min="1044" max="1044" width="24.42578125" style="452" customWidth="1"/>
    <col min="1045" max="1131" width="9.140625" style="452"/>
    <col min="1132" max="1160" width="2" style="452" customWidth="1"/>
    <col min="1161" max="1280" width="9.140625" style="452"/>
    <col min="1281" max="1281" width="24.42578125" style="452" customWidth="1"/>
    <col min="1282" max="1284" width="8.85546875" style="452" customWidth="1"/>
    <col min="1285" max="1285" width="9.5703125" style="452" customWidth="1"/>
    <col min="1286" max="1287" width="8.85546875" style="452" customWidth="1"/>
    <col min="1288" max="1288" width="11.28515625" style="452" customWidth="1"/>
    <col min="1289" max="1290" width="10.7109375" style="452" customWidth="1"/>
    <col min="1291" max="1291" width="10.140625" style="452" customWidth="1"/>
    <col min="1292" max="1292" width="11" style="452" customWidth="1"/>
    <col min="1293" max="1293" width="10.85546875" style="452" customWidth="1"/>
    <col min="1294" max="1295" width="8.85546875" style="452" customWidth="1"/>
    <col min="1296" max="1296" width="10.42578125" style="452" customWidth="1"/>
    <col min="1297" max="1297" width="8.85546875" style="452" customWidth="1"/>
    <col min="1298" max="1298" width="10.5703125" style="452" customWidth="1"/>
    <col min="1299" max="1299" width="9.140625" style="452"/>
    <col min="1300" max="1300" width="24.42578125" style="452" customWidth="1"/>
    <col min="1301" max="1387" width="9.140625" style="452"/>
    <col min="1388" max="1416" width="2" style="452" customWidth="1"/>
    <col min="1417" max="1536" width="9.140625" style="452"/>
    <col min="1537" max="1537" width="24.42578125" style="452" customWidth="1"/>
    <col min="1538" max="1540" width="8.85546875" style="452" customWidth="1"/>
    <col min="1541" max="1541" width="9.5703125" style="452" customWidth="1"/>
    <col min="1542" max="1543" width="8.85546875" style="452" customWidth="1"/>
    <col min="1544" max="1544" width="11.28515625" style="452" customWidth="1"/>
    <col min="1545" max="1546" width="10.7109375" style="452" customWidth="1"/>
    <col min="1547" max="1547" width="10.140625" style="452" customWidth="1"/>
    <col min="1548" max="1548" width="11" style="452" customWidth="1"/>
    <col min="1549" max="1549" width="10.85546875" style="452" customWidth="1"/>
    <col min="1550" max="1551" width="8.85546875" style="452" customWidth="1"/>
    <col min="1552" max="1552" width="10.42578125" style="452" customWidth="1"/>
    <col min="1553" max="1553" width="8.85546875" style="452" customWidth="1"/>
    <col min="1554" max="1554" width="10.5703125" style="452" customWidth="1"/>
    <col min="1555" max="1555" width="9.140625" style="452"/>
    <col min="1556" max="1556" width="24.42578125" style="452" customWidth="1"/>
    <col min="1557" max="1643" width="9.140625" style="452"/>
    <col min="1644" max="1672" width="2" style="452" customWidth="1"/>
    <col min="1673" max="1792" width="9.140625" style="452"/>
    <col min="1793" max="1793" width="24.42578125" style="452" customWidth="1"/>
    <col min="1794" max="1796" width="8.85546875" style="452" customWidth="1"/>
    <col min="1797" max="1797" width="9.5703125" style="452" customWidth="1"/>
    <col min="1798" max="1799" width="8.85546875" style="452" customWidth="1"/>
    <col min="1800" max="1800" width="11.28515625" style="452" customWidth="1"/>
    <col min="1801" max="1802" width="10.7109375" style="452" customWidth="1"/>
    <col min="1803" max="1803" width="10.140625" style="452" customWidth="1"/>
    <col min="1804" max="1804" width="11" style="452" customWidth="1"/>
    <col min="1805" max="1805" width="10.85546875" style="452" customWidth="1"/>
    <col min="1806" max="1807" width="8.85546875" style="452" customWidth="1"/>
    <col min="1808" max="1808" width="10.42578125" style="452" customWidth="1"/>
    <col min="1809" max="1809" width="8.85546875" style="452" customWidth="1"/>
    <col min="1810" max="1810" width="10.5703125" style="452" customWidth="1"/>
    <col min="1811" max="1811" width="9.140625" style="452"/>
    <col min="1812" max="1812" width="24.42578125" style="452" customWidth="1"/>
    <col min="1813" max="1899" width="9.140625" style="452"/>
    <col min="1900" max="1928" width="2" style="452" customWidth="1"/>
    <col min="1929" max="2048" width="9.140625" style="452"/>
    <col min="2049" max="2049" width="24.42578125" style="452" customWidth="1"/>
    <col min="2050" max="2052" width="8.85546875" style="452" customWidth="1"/>
    <col min="2053" max="2053" width="9.5703125" style="452" customWidth="1"/>
    <col min="2054" max="2055" width="8.85546875" style="452" customWidth="1"/>
    <col min="2056" max="2056" width="11.28515625" style="452" customWidth="1"/>
    <col min="2057" max="2058" width="10.7109375" style="452" customWidth="1"/>
    <col min="2059" max="2059" width="10.140625" style="452" customWidth="1"/>
    <col min="2060" max="2060" width="11" style="452" customWidth="1"/>
    <col min="2061" max="2061" width="10.85546875" style="452" customWidth="1"/>
    <col min="2062" max="2063" width="8.85546875" style="452" customWidth="1"/>
    <col min="2064" max="2064" width="10.42578125" style="452" customWidth="1"/>
    <col min="2065" max="2065" width="8.85546875" style="452" customWidth="1"/>
    <col min="2066" max="2066" width="10.5703125" style="452" customWidth="1"/>
    <col min="2067" max="2067" width="9.140625" style="452"/>
    <col min="2068" max="2068" width="24.42578125" style="452" customWidth="1"/>
    <col min="2069" max="2155" width="9.140625" style="452"/>
    <col min="2156" max="2184" width="2" style="452" customWidth="1"/>
    <col min="2185" max="2304" width="9.140625" style="452"/>
    <col min="2305" max="2305" width="24.42578125" style="452" customWidth="1"/>
    <col min="2306" max="2308" width="8.85546875" style="452" customWidth="1"/>
    <col min="2309" max="2309" width="9.5703125" style="452" customWidth="1"/>
    <col min="2310" max="2311" width="8.85546875" style="452" customWidth="1"/>
    <col min="2312" max="2312" width="11.28515625" style="452" customWidth="1"/>
    <col min="2313" max="2314" width="10.7109375" style="452" customWidth="1"/>
    <col min="2315" max="2315" width="10.140625" style="452" customWidth="1"/>
    <col min="2316" max="2316" width="11" style="452" customWidth="1"/>
    <col min="2317" max="2317" width="10.85546875" style="452" customWidth="1"/>
    <col min="2318" max="2319" width="8.85546875" style="452" customWidth="1"/>
    <col min="2320" max="2320" width="10.42578125" style="452" customWidth="1"/>
    <col min="2321" max="2321" width="8.85546875" style="452" customWidth="1"/>
    <col min="2322" max="2322" width="10.5703125" style="452" customWidth="1"/>
    <col min="2323" max="2323" width="9.140625" style="452"/>
    <col min="2324" max="2324" width="24.42578125" style="452" customWidth="1"/>
    <col min="2325" max="2411" width="9.140625" style="452"/>
    <col min="2412" max="2440" width="2" style="452" customWidth="1"/>
    <col min="2441" max="2560" width="9.140625" style="452"/>
    <col min="2561" max="2561" width="24.42578125" style="452" customWidth="1"/>
    <col min="2562" max="2564" width="8.85546875" style="452" customWidth="1"/>
    <col min="2565" max="2565" width="9.5703125" style="452" customWidth="1"/>
    <col min="2566" max="2567" width="8.85546875" style="452" customWidth="1"/>
    <col min="2568" max="2568" width="11.28515625" style="452" customWidth="1"/>
    <col min="2569" max="2570" width="10.7109375" style="452" customWidth="1"/>
    <col min="2571" max="2571" width="10.140625" style="452" customWidth="1"/>
    <col min="2572" max="2572" width="11" style="452" customWidth="1"/>
    <col min="2573" max="2573" width="10.85546875" style="452" customWidth="1"/>
    <col min="2574" max="2575" width="8.85546875" style="452" customWidth="1"/>
    <col min="2576" max="2576" width="10.42578125" style="452" customWidth="1"/>
    <col min="2577" max="2577" width="8.85546875" style="452" customWidth="1"/>
    <col min="2578" max="2578" width="10.5703125" style="452" customWidth="1"/>
    <col min="2579" max="2579" width="9.140625" style="452"/>
    <col min="2580" max="2580" width="24.42578125" style="452" customWidth="1"/>
    <col min="2581" max="2667" width="9.140625" style="452"/>
    <col min="2668" max="2696" width="2" style="452" customWidth="1"/>
    <col min="2697" max="2816" width="9.140625" style="452"/>
    <col min="2817" max="2817" width="24.42578125" style="452" customWidth="1"/>
    <col min="2818" max="2820" width="8.85546875" style="452" customWidth="1"/>
    <col min="2821" max="2821" width="9.5703125" style="452" customWidth="1"/>
    <col min="2822" max="2823" width="8.85546875" style="452" customWidth="1"/>
    <col min="2824" max="2824" width="11.28515625" style="452" customWidth="1"/>
    <col min="2825" max="2826" width="10.7109375" style="452" customWidth="1"/>
    <col min="2827" max="2827" width="10.140625" style="452" customWidth="1"/>
    <col min="2828" max="2828" width="11" style="452" customWidth="1"/>
    <col min="2829" max="2829" width="10.85546875" style="452" customWidth="1"/>
    <col min="2830" max="2831" width="8.85546875" style="452" customWidth="1"/>
    <col min="2832" max="2832" width="10.42578125" style="452" customWidth="1"/>
    <col min="2833" max="2833" width="8.85546875" style="452" customWidth="1"/>
    <col min="2834" max="2834" width="10.5703125" style="452" customWidth="1"/>
    <col min="2835" max="2835" width="9.140625" style="452"/>
    <col min="2836" max="2836" width="24.42578125" style="452" customWidth="1"/>
    <col min="2837" max="2923" width="9.140625" style="452"/>
    <col min="2924" max="2952" width="2" style="452" customWidth="1"/>
    <col min="2953" max="3072" width="9.140625" style="452"/>
    <col min="3073" max="3073" width="24.42578125" style="452" customWidth="1"/>
    <col min="3074" max="3076" width="8.85546875" style="452" customWidth="1"/>
    <col min="3077" max="3077" width="9.5703125" style="452" customWidth="1"/>
    <col min="3078" max="3079" width="8.85546875" style="452" customWidth="1"/>
    <col min="3080" max="3080" width="11.28515625" style="452" customWidth="1"/>
    <col min="3081" max="3082" width="10.7109375" style="452" customWidth="1"/>
    <col min="3083" max="3083" width="10.140625" style="452" customWidth="1"/>
    <col min="3084" max="3084" width="11" style="452" customWidth="1"/>
    <col min="3085" max="3085" width="10.85546875" style="452" customWidth="1"/>
    <col min="3086" max="3087" width="8.85546875" style="452" customWidth="1"/>
    <col min="3088" max="3088" width="10.42578125" style="452" customWidth="1"/>
    <col min="3089" max="3089" width="8.85546875" style="452" customWidth="1"/>
    <col min="3090" max="3090" width="10.5703125" style="452" customWidth="1"/>
    <col min="3091" max="3091" width="9.140625" style="452"/>
    <col min="3092" max="3092" width="24.42578125" style="452" customWidth="1"/>
    <col min="3093" max="3179" width="9.140625" style="452"/>
    <col min="3180" max="3208" width="2" style="452" customWidth="1"/>
    <col min="3209" max="3328" width="9.140625" style="452"/>
    <col min="3329" max="3329" width="24.42578125" style="452" customWidth="1"/>
    <col min="3330" max="3332" width="8.85546875" style="452" customWidth="1"/>
    <col min="3333" max="3333" width="9.5703125" style="452" customWidth="1"/>
    <col min="3334" max="3335" width="8.85546875" style="452" customWidth="1"/>
    <col min="3336" max="3336" width="11.28515625" style="452" customWidth="1"/>
    <col min="3337" max="3338" width="10.7109375" style="452" customWidth="1"/>
    <col min="3339" max="3339" width="10.140625" style="452" customWidth="1"/>
    <col min="3340" max="3340" width="11" style="452" customWidth="1"/>
    <col min="3341" max="3341" width="10.85546875" style="452" customWidth="1"/>
    <col min="3342" max="3343" width="8.85546875" style="452" customWidth="1"/>
    <col min="3344" max="3344" width="10.42578125" style="452" customWidth="1"/>
    <col min="3345" max="3345" width="8.85546875" style="452" customWidth="1"/>
    <col min="3346" max="3346" width="10.5703125" style="452" customWidth="1"/>
    <col min="3347" max="3347" width="9.140625" style="452"/>
    <col min="3348" max="3348" width="24.42578125" style="452" customWidth="1"/>
    <col min="3349" max="3435" width="9.140625" style="452"/>
    <col min="3436" max="3464" width="2" style="452" customWidth="1"/>
    <col min="3465" max="3584" width="9.140625" style="452"/>
    <col min="3585" max="3585" width="24.42578125" style="452" customWidth="1"/>
    <col min="3586" max="3588" width="8.85546875" style="452" customWidth="1"/>
    <col min="3589" max="3589" width="9.5703125" style="452" customWidth="1"/>
    <col min="3590" max="3591" width="8.85546875" style="452" customWidth="1"/>
    <col min="3592" max="3592" width="11.28515625" style="452" customWidth="1"/>
    <col min="3593" max="3594" width="10.7109375" style="452" customWidth="1"/>
    <col min="3595" max="3595" width="10.140625" style="452" customWidth="1"/>
    <col min="3596" max="3596" width="11" style="452" customWidth="1"/>
    <col min="3597" max="3597" width="10.85546875" style="452" customWidth="1"/>
    <col min="3598" max="3599" width="8.85546875" style="452" customWidth="1"/>
    <col min="3600" max="3600" width="10.42578125" style="452" customWidth="1"/>
    <col min="3601" max="3601" width="8.85546875" style="452" customWidth="1"/>
    <col min="3602" max="3602" width="10.5703125" style="452" customWidth="1"/>
    <col min="3603" max="3603" width="9.140625" style="452"/>
    <col min="3604" max="3604" width="24.42578125" style="452" customWidth="1"/>
    <col min="3605" max="3691" width="9.140625" style="452"/>
    <col min="3692" max="3720" width="2" style="452" customWidth="1"/>
    <col min="3721" max="3840" width="9.140625" style="452"/>
    <col min="3841" max="3841" width="24.42578125" style="452" customWidth="1"/>
    <col min="3842" max="3844" width="8.85546875" style="452" customWidth="1"/>
    <col min="3845" max="3845" width="9.5703125" style="452" customWidth="1"/>
    <col min="3846" max="3847" width="8.85546875" style="452" customWidth="1"/>
    <col min="3848" max="3848" width="11.28515625" style="452" customWidth="1"/>
    <col min="3849" max="3850" width="10.7109375" style="452" customWidth="1"/>
    <col min="3851" max="3851" width="10.140625" style="452" customWidth="1"/>
    <col min="3852" max="3852" width="11" style="452" customWidth="1"/>
    <col min="3853" max="3853" width="10.85546875" style="452" customWidth="1"/>
    <col min="3854" max="3855" width="8.85546875" style="452" customWidth="1"/>
    <col min="3856" max="3856" width="10.42578125" style="452" customWidth="1"/>
    <col min="3857" max="3857" width="8.85546875" style="452" customWidth="1"/>
    <col min="3858" max="3858" width="10.5703125" style="452" customWidth="1"/>
    <col min="3859" max="3859" width="9.140625" style="452"/>
    <col min="3860" max="3860" width="24.42578125" style="452" customWidth="1"/>
    <col min="3861" max="3947" width="9.140625" style="452"/>
    <col min="3948" max="3976" width="2" style="452" customWidth="1"/>
    <col min="3977" max="4096" width="9.140625" style="452"/>
    <col min="4097" max="4097" width="24.42578125" style="452" customWidth="1"/>
    <col min="4098" max="4100" width="8.85546875" style="452" customWidth="1"/>
    <col min="4101" max="4101" width="9.5703125" style="452" customWidth="1"/>
    <col min="4102" max="4103" width="8.85546875" style="452" customWidth="1"/>
    <col min="4104" max="4104" width="11.28515625" style="452" customWidth="1"/>
    <col min="4105" max="4106" width="10.7109375" style="452" customWidth="1"/>
    <col min="4107" max="4107" width="10.140625" style="452" customWidth="1"/>
    <col min="4108" max="4108" width="11" style="452" customWidth="1"/>
    <col min="4109" max="4109" width="10.85546875" style="452" customWidth="1"/>
    <col min="4110" max="4111" width="8.85546875" style="452" customWidth="1"/>
    <col min="4112" max="4112" width="10.42578125" style="452" customWidth="1"/>
    <col min="4113" max="4113" width="8.85546875" style="452" customWidth="1"/>
    <col min="4114" max="4114" width="10.5703125" style="452" customWidth="1"/>
    <col min="4115" max="4115" width="9.140625" style="452"/>
    <col min="4116" max="4116" width="24.42578125" style="452" customWidth="1"/>
    <col min="4117" max="4203" width="9.140625" style="452"/>
    <col min="4204" max="4232" width="2" style="452" customWidth="1"/>
    <col min="4233" max="4352" width="9.140625" style="452"/>
    <col min="4353" max="4353" width="24.42578125" style="452" customWidth="1"/>
    <col min="4354" max="4356" width="8.85546875" style="452" customWidth="1"/>
    <col min="4357" max="4357" width="9.5703125" style="452" customWidth="1"/>
    <col min="4358" max="4359" width="8.85546875" style="452" customWidth="1"/>
    <col min="4360" max="4360" width="11.28515625" style="452" customWidth="1"/>
    <col min="4361" max="4362" width="10.7109375" style="452" customWidth="1"/>
    <col min="4363" max="4363" width="10.140625" style="452" customWidth="1"/>
    <col min="4364" max="4364" width="11" style="452" customWidth="1"/>
    <col min="4365" max="4365" width="10.85546875" style="452" customWidth="1"/>
    <col min="4366" max="4367" width="8.85546875" style="452" customWidth="1"/>
    <col min="4368" max="4368" width="10.42578125" style="452" customWidth="1"/>
    <col min="4369" max="4369" width="8.85546875" style="452" customWidth="1"/>
    <col min="4370" max="4370" width="10.5703125" style="452" customWidth="1"/>
    <col min="4371" max="4371" width="9.140625" style="452"/>
    <col min="4372" max="4372" width="24.42578125" style="452" customWidth="1"/>
    <col min="4373" max="4459" width="9.140625" style="452"/>
    <col min="4460" max="4488" width="2" style="452" customWidth="1"/>
    <col min="4489" max="4608" width="9.140625" style="452"/>
    <col min="4609" max="4609" width="24.42578125" style="452" customWidth="1"/>
    <col min="4610" max="4612" width="8.85546875" style="452" customWidth="1"/>
    <col min="4613" max="4613" width="9.5703125" style="452" customWidth="1"/>
    <col min="4614" max="4615" width="8.85546875" style="452" customWidth="1"/>
    <col min="4616" max="4616" width="11.28515625" style="452" customWidth="1"/>
    <col min="4617" max="4618" width="10.7109375" style="452" customWidth="1"/>
    <col min="4619" max="4619" width="10.140625" style="452" customWidth="1"/>
    <col min="4620" max="4620" width="11" style="452" customWidth="1"/>
    <col min="4621" max="4621" width="10.85546875" style="452" customWidth="1"/>
    <col min="4622" max="4623" width="8.85546875" style="452" customWidth="1"/>
    <col min="4624" max="4624" width="10.42578125" style="452" customWidth="1"/>
    <col min="4625" max="4625" width="8.85546875" style="452" customWidth="1"/>
    <col min="4626" max="4626" width="10.5703125" style="452" customWidth="1"/>
    <col min="4627" max="4627" width="9.140625" style="452"/>
    <col min="4628" max="4628" width="24.42578125" style="452" customWidth="1"/>
    <col min="4629" max="4715" width="9.140625" style="452"/>
    <col min="4716" max="4744" width="2" style="452" customWidth="1"/>
    <col min="4745" max="4864" width="9.140625" style="452"/>
    <col min="4865" max="4865" width="24.42578125" style="452" customWidth="1"/>
    <col min="4866" max="4868" width="8.85546875" style="452" customWidth="1"/>
    <col min="4869" max="4869" width="9.5703125" style="452" customWidth="1"/>
    <col min="4870" max="4871" width="8.85546875" style="452" customWidth="1"/>
    <col min="4872" max="4872" width="11.28515625" style="452" customWidth="1"/>
    <col min="4873" max="4874" width="10.7109375" style="452" customWidth="1"/>
    <col min="4875" max="4875" width="10.140625" style="452" customWidth="1"/>
    <col min="4876" max="4876" width="11" style="452" customWidth="1"/>
    <col min="4877" max="4877" width="10.85546875" style="452" customWidth="1"/>
    <col min="4878" max="4879" width="8.85546875" style="452" customWidth="1"/>
    <col min="4880" max="4880" width="10.42578125" style="452" customWidth="1"/>
    <col min="4881" max="4881" width="8.85546875" style="452" customWidth="1"/>
    <col min="4882" max="4882" width="10.5703125" style="452" customWidth="1"/>
    <col min="4883" max="4883" width="9.140625" style="452"/>
    <col min="4884" max="4884" width="24.42578125" style="452" customWidth="1"/>
    <col min="4885" max="4971" width="9.140625" style="452"/>
    <col min="4972" max="5000" width="2" style="452" customWidth="1"/>
    <col min="5001" max="5120" width="9.140625" style="452"/>
    <col min="5121" max="5121" width="24.42578125" style="452" customWidth="1"/>
    <col min="5122" max="5124" width="8.85546875" style="452" customWidth="1"/>
    <col min="5125" max="5125" width="9.5703125" style="452" customWidth="1"/>
    <col min="5126" max="5127" width="8.85546875" style="452" customWidth="1"/>
    <col min="5128" max="5128" width="11.28515625" style="452" customWidth="1"/>
    <col min="5129" max="5130" width="10.7109375" style="452" customWidth="1"/>
    <col min="5131" max="5131" width="10.140625" style="452" customWidth="1"/>
    <col min="5132" max="5132" width="11" style="452" customWidth="1"/>
    <col min="5133" max="5133" width="10.85546875" style="452" customWidth="1"/>
    <col min="5134" max="5135" width="8.85546875" style="452" customWidth="1"/>
    <col min="5136" max="5136" width="10.42578125" style="452" customWidth="1"/>
    <col min="5137" max="5137" width="8.85546875" style="452" customWidth="1"/>
    <col min="5138" max="5138" width="10.5703125" style="452" customWidth="1"/>
    <col min="5139" max="5139" width="9.140625" style="452"/>
    <col min="5140" max="5140" width="24.42578125" style="452" customWidth="1"/>
    <col min="5141" max="5227" width="9.140625" style="452"/>
    <col min="5228" max="5256" width="2" style="452" customWidth="1"/>
    <col min="5257" max="5376" width="9.140625" style="452"/>
    <col min="5377" max="5377" width="24.42578125" style="452" customWidth="1"/>
    <col min="5378" max="5380" width="8.85546875" style="452" customWidth="1"/>
    <col min="5381" max="5381" width="9.5703125" style="452" customWidth="1"/>
    <col min="5382" max="5383" width="8.85546875" style="452" customWidth="1"/>
    <col min="5384" max="5384" width="11.28515625" style="452" customWidth="1"/>
    <col min="5385" max="5386" width="10.7109375" style="452" customWidth="1"/>
    <col min="5387" max="5387" width="10.140625" style="452" customWidth="1"/>
    <col min="5388" max="5388" width="11" style="452" customWidth="1"/>
    <col min="5389" max="5389" width="10.85546875" style="452" customWidth="1"/>
    <col min="5390" max="5391" width="8.85546875" style="452" customWidth="1"/>
    <col min="5392" max="5392" width="10.42578125" style="452" customWidth="1"/>
    <col min="5393" max="5393" width="8.85546875" style="452" customWidth="1"/>
    <col min="5394" max="5394" width="10.5703125" style="452" customWidth="1"/>
    <col min="5395" max="5395" width="9.140625" style="452"/>
    <col min="5396" max="5396" width="24.42578125" style="452" customWidth="1"/>
    <col min="5397" max="5483" width="9.140625" style="452"/>
    <col min="5484" max="5512" width="2" style="452" customWidth="1"/>
    <col min="5513" max="5632" width="9.140625" style="452"/>
    <col min="5633" max="5633" width="24.42578125" style="452" customWidth="1"/>
    <col min="5634" max="5636" width="8.85546875" style="452" customWidth="1"/>
    <col min="5637" max="5637" width="9.5703125" style="452" customWidth="1"/>
    <col min="5638" max="5639" width="8.85546875" style="452" customWidth="1"/>
    <col min="5640" max="5640" width="11.28515625" style="452" customWidth="1"/>
    <col min="5641" max="5642" width="10.7109375" style="452" customWidth="1"/>
    <col min="5643" max="5643" width="10.140625" style="452" customWidth="1"/>
    <col min="5644" max="5644" width="11" style="452" customWidth="1"/>
    <col min="5645" max="5645" width="10.85546875" style="452" customWidth="1"/>
    <col min="5646" max="5647" width="8.85546875" style="452" customWidth="1"/>
    <col min="5648" max="5648" width="10.42578125" style="452" customWidth="1"/>
    <col min="5649" max="5649" width="8.85546875" style="452" customWidth="1"/>
    <col min="5650" max="5650" width="10.5703125" style="452" customWidth="1"/>
    <col min="5651" max="5651" width="9.140625" style="452"/>
    <col min="5652" max="5652" width="24.42578125" style="452" customWidth="1"/>
    <col min="5653" max="5739" width="9.140625" style="452"/>
    <col min="5740" max="5768" width="2" style="452" customWidth="1"/>
    <col min="5769" max="5888" width="9.140625" style="452"/>
    <col min="5889" max="5889" width="24.42578125" style="452" customWidth="1"/>
    <col min="5890" max="5892" width="8.85546875" style="452" customWidth="1"/>
    <col min="5893" max="5893" width="9.5703125" style="452" customWidth="1"/>
    <col min="5894" max="5895" width="8.85546875" style="452" customWidth="1"/>
    <col min="5896" max="5896" width="11.28515625" style="452" customWidth="1"/>
    <col min="5897" max="5898" width="10.7109375" style="452" customWidth="1"/>
    <col min="5899" max="5899" width="10.140625" style="452" customWidth="1"/>
    <col min="5900" max="5900" width="11" style="452" customWidth="1"/>
    <col min="5901" max="5901" width="10.85546875" style="452" customWidth="1"/>
    <col min="5902" max="5903" width="8.85546875" style="452" customWidth="1"/>
    <col min="5904" max="5904" width="10.42578125" style="452" customWidth="1"/>
    <col min="5905" max="5905" width="8.85546875" style="452" customWidth="1"/>
    <col min="5906" max="5906" width="10.5703125" style="452" customWidth="1"/>
    <col min="5907" max="5907" width="9.140625" style="452"/>
    <col min="5908" max="5908" width="24.42578125" style="452" customWidth="1"/>
    <col min="5909" max="5995" width="9.140625" style="452"/>
    <col min="5996" max="6024" width="2" style="452" customWidth="1"/>
    <col min="6025" max="6144" width="9.140625" style="452"/>
    <col min="6145" max="6145" width="24.42578125" style="452" customWidth="1"/>
    <col min="6146" max="6148" width="8.85546875" style="452" customWidth="1"/>
    <col min="6149" max="6149" width="9.5703125" style="452" customWidth="1"/>
    <col min="6150" max="6151" width="8.85546875" style="452" customWidth="1"/>
    <col min="6152" max="6152" width="11.28515625" style="452" customWidth="1"/>
    <col min="6153" max="6154" width="10.7109375" style="452" customWidth="1"/>
    <col min="6155" max="6155" width="10.140625" style="452" customWidth="1"/>
    <col min="6156" max="6156" width="11" style="452" customWidth="1"/>
    <col min="6157" max="6157" width="10.85546875" style="452" customWidth="1"/>
    <col min="6158" max="6159" width="8.85546875" style="452" customWidth="1"/>
    <col min="6160" max="6160" width="10.42578125" style="452" customWidth="1"/>
    <col min="6161" max="6161" width="8.85546875" style="452" customWidth="1"/>
    <col min="6162" max="6162" width="10.5703125" style="452" customWidth="1"/>
    <col min="6163" max="6163" width="9.140625" style="452"/>
    <col min="6164" max="6164" width="24.42578125" style="452" customWidth="1"/>
    <col min="6165" max="6251" width="9.140625" style="452"/>
    <col min="6252" max="6280" width="2" style="452" customWidth="1"/>
    <col min="6281" max="6400" width="9.140625" style="452"/>
    <col min="6401" max="6401" width="24.42578125" style="452" customWidth="1"/>
    <col min="6402" max="6404" width="8.85546875" style="452" customWidth="1"/>
    <col min="6405" max="6405" width="9.5703125" style="452" customWidth="1"/>
    <col min="6406" max="6407" width="8.85546875" style="452" customWidth="1"/>
    <col min="6408" max="6408" width="11.28515625" style="452" customWidth="1"/>
    <col min="6409" max="6410" width="10.7109375" style="452" customWidth="1"/>
    <col min="6411" max="6411" width="10.140625" style="452" customWidth="1"/>
    <col min="6412" max="6412" width="11" style="452" customWidth="1"/>
    <col min="6413" max="6413" width="10.85546875" style="452" customWidth="1"/>
    <col min="6414" max="6415" width="8.85546875" style="452" customWidth="1"/>
    <col min="6416" max="6416" width="10.42578125" style="452" customWidth="1"/>
    <col min="6417" max="6417" width="8.85546875" style="452" customWidth="1"/>
    <col min="6418" max="6418" width="10.5703125" style="452" customWidth="1"/>
    <col min="6419" max="6419" width="9.140625" style="452"/>
    <col min="6420" max="6420" width="24.42578125" style="452" customWidth="1"/>
    <col min="6421" max="6507" width="9.140625" style="452"/>
    <col min="6508" max="6536" width="2" style="452" customWidth="1"/>
    <col min="6537" max="6656" width="9.140625" style="452"/>
    <col min="6657" max="6657" width="24.42578125" style="452" customWidth="1"/>
    <col min="6658" max="6660" width="8.85546875" style="452" customWidth="1"/>
    <col min="6661" max="6661" width="9.5703125" style="452" customWidth="1"/>
    <col min="6662" max="6663" width="8.85546875" style="452" customWidth="1"/>
    <col min="6664" max="6664" width="11.28515625" style="452" customWidth="1"/>
    <col min="6665" max="6666" width="10.7109375" style="452" customWidth="1"/>
    <col min="6667" max="6667" width="10.140625" style="452" customWidth="1"/>
    <col min="6668" max="6668" width="11" style="452" customWidth="1"/>
    <col min="6669" max="6669" width="10.85546875" style="452" customWidth="1"/>
    <col min="6670" max="6671" width="8.85546875" style="452" customWidth="1"/>
    <col min="6672" max="6672" width="10.42578125" style="452" customWidth="1"/>
    <col min="6673" max="6673" width="8.85546875" style="452" customWidth="1"/>
    <col min="6674" max="6674" width="10.5703125" style="452" customWidth="1"/>
    <col min="6675" max="6675" width="9.140625" style="452"/>
    <col min="6676" max="6676" width="24.42578125" style="452" customWidth="1"/>
    <col min="6677" max="6763" width="9.140625" style="452"/>
    <col min="6764" max="6792" width="2" style="452" customWidth="1"/>
    <col min="6793" max="6912" width="9.140625" style="452"/>
    <col min="6913" max="6913" width="24.42578125" style="452" customWidth="1"/>
    <col min="6914" max="6916" width="8.85546875" style="452" customWidth="1"/>
    <col min="6917" max="6917" width="9.5703125" style="452" customWidth="1"/>
    <col min="6918" max="6919" width="8.85546875" style="452" customWidth="1"/>
    <col min="6920" max="6920" width="11.28515625" style="452" customWidth="1"/>
    <col min="6921" max="6922" width="10.7109375" style="452" customWidth="1"/>
    <col min="6923" max="6923" width="10.140625" style="452" customWidth="1"/>
    <col min="6924" max="6924" width="11" style="452" customWidth="1"/>
    <col min="6925" max="6925" width="10.85546875" style="452" customWidth="1"/>
    <col min="6926" max="6927" width="8.85546875" style="452" customWidth="1"/>
    <col min="6928" max="6928" width="10.42578125" style="452" customWidth="1"/>
    <col min="6929" max="6929" width="8.85546875" style="452" customWidth="1"/>
    <col min="6930" max="6930" width="10.5703125" style="452" customWidth="1"/>
    <col min="6931" max="6931" width="9.140625" style="452"/>
    <col min="6932" max="6932" width="24.42578125" style="452" customWidth="1"/>
    <col min="6933" max="7019" width="9.140625" style="452"/>
    <col min="7020" max="7048" width="2" style="452" customWidth="1"/>
    <col min="7049" max="7168" width="9.140625" style="452"/>
    <col min="7169" max="7169" width="24.42578125" style="452" customWidth="1"/>
    <col min="7170" max="7172" width="8.85546875" style="452" customWidth="1"/>
    <col min="7173" max="7173" width="9.5703125" style="452" customWidth="1"/>
    <col min="7174" max="7175" width="8.85546875" style="452" customWidth="1"/>
    <col min="7176" max="7176" width="11.28515625" style="452" customWidth="1"/>
    <col min="7177" max="7178" width="10.7109375" style="452" customWidth="1"/>
    <col min="7179" max="7179" width="10.140625" style="452" customWidth="1"/>
    <col min="7180" max="7180" width="11" style="452" customWidth="1"/>
    <col min="7181" max="7181" width="10.85546875" style="452" customWidth="1"/>
    <col min="7182" max="7183" width="8.85546875" style="452" customWidth="1"/>
    <col min="7184" max="7184" width="10.42578125" style="452" customWidth="1"/>
    <col min="7185" max="7185" width="8.85546875" style="452" customWidth="1"/>
    <col min="7186" max="7186" width="10.5703125" style="452" customWidth="1"/>
    <col min="7187" max="7187" width="9.140625" style="452"/>
    <col min="7188" max="7188" width="24.42578125" style="452" customWidth="1"/>
    <col min="7189" max="7275" width="9.140625" style="452"/>
    <col min="7276" max="7304" width="2" style="452" customWidth="1"/>
    <col min="7305" max="7424" width="9.140625" style="452"/>
    <col min="7425" max="7425" width="24.42578125" style="452" customWidth="1"/>
    <col min="7426" max="7428" width="8.85546875" style="452" customWidth="1"/>
    <col min="7429" max="7429" width="9.5703125" style="452" customWidth="1"/>
    <col min="7430" max="7431" width="8.85546875" style="452" customWidth="1"/>
    <col min="7432" max="7432" width="11.28515625" style="452" customWidth="1"/>
    <col min="7433" max="7434" width="10.7109375" style="452" customWidth="1"/>
    <col min="7435" max="7435" width="10.140625" style="452" customWidth="1"/>
    <col min="7436" max="7436" width="11" style="452" customWidth="1"/>
    <col min="7437" max="7437" width="10.85546875" style="452" customWidth="1"/>
    <col min="7438" max="7439" width="8.85546875" style="452" customWidth="1"/>
    <col min="7440" max="7440" width="10.42578125" style="452" customWidth="1"/>
    <col min="7441" max="7441" width="8.85546875" style="452" customWidth="1"/>
    <col min="7442" max="7442" width="10.5703125" style="452" customWidth="1"/>
    <col min="7443" max="7443" width="9.140625" style="452"/>
    <col min="7444" max="7444" width="24.42578125" style="452" customWidth="1"/>
    <col min="7445" max="7531" width="9.140625" style="452"/>
    <col min="7532" max="7560" width="2" style="452" customWidth="1"/>
    <col min="7561" max="7680" width="9.140625" style="452"/>
    <col min="7681" max="7681" width="24.42578125" style="452" customWidth="1"/>
    <col min="7682" max="7684" width="8.85546875" style="452" customWidth="1"/>
    <col min="7685" max="7685" width="9.5703125" style="452" customWidth="1"/>
    <col min="7686" max="7687" width="8.85546875" style="452" customWidth="1"/>
    <col min="7688" max="7688" width="11.28515625" style="452" customWidth="1"/>
    <col min="7689" max="7690" width="10.7109375" style="452" customWidth="1"/>
    <col min="7691" max="7691" width="10.140625" style="452" customWidth="1"/>
    <col min="7692" max="7692" width="11" style="452" customWidth="1"/>
    <col min="7693" max="7693" width="10.85546875" style="452" customWidth="1"/>
    <col min="7694" max="7695" width="8.85546875" style="452" customWidth="1"/>
    <col min="7696" max="7696" width="10.42578125" style="452" customWidth="1"/>
    <col min="7697" max="7697" width="8.85546875" style="452" customWidth="1"/>
    <col min="7698" max="7698" width="10.5703125" style="452" customWidth="1"/>
    <col min="7699" max="7699" width="9.140625" style="452"/>
    <col min="7700" max="7700" width="24.42578125" style="452" customWidth="1"/>
    <col min="7701" max="7787" width="9.140625" style="452"/>
    <col min="7788" max="7816" width="2" style="452" customWidth="1"/>
    <col min="7817" max="7936" width="9.140625" style="452"/>
    <col min="7937" max="7937" width="24.42578125" style="452" customWidth="1"/>
    <col min="7938" max="7940" width="8.85546875" style="452" customWidth="1"/>
    <col min="7941" max="7941" width="9.5703125" style="452" customWidth="1"/>
    <col min="7942" max="7943" width="8.85546875" style="452" customWidth="1"/>
    <col min="7944" max="7944" width="11.28515625" style="452" customWidth="1"/>
    <col min="7945" max="7946" width="10.7109375" style="452" customWidth="1"/>
    <col min="7947" max="7947" width="10.140625" style="452" customWidth="1"/>
    <col min="7948" max="7948" width="11" style="452" customWidth="1"/>
    <col min="7949" max="7949" width="10.85546875" style="452" customWidth="1"/>
    <col min="7950" max="7951" width="8.85546875" style="452" customWidth="1"/>
    <col min="7952" max="7952" width="10.42578125" style="452" customWidth="1"/>
    <col min="7953" max="7953" width="8.85546875" style="452" customWidth="1"/>
    <col min="7954" max="7954" width="10.5703125" style="452" customWidth="1"/>
    <col min="7955" max="7955" width="9.140625" style="452"/>
    <col min="7956" max="7956" width="24.42578125" style="452" customWidth="1"/>
    <col min="7957" max="8043" width="9.140625" style="452"/>
    <col min="8044" max="8072" width="2" style="452" customWidth="1"/>
    <col min="8073" max="8192" width="9.140625" style="452"/>
    <col min="8193" max="8193" width="24.42578125" style="452" customWidth="1"/>
    <col min="8194" max="8196" width="8.85546875" style="452" customWidth="1"/>
    <col min="8197" max="8197" width="9.5703125" style="452" customWidth="1"/>
    <col min="8198" max="8199" width="8.85546875" style="452" customWidth="1"/>
    <col min="8200" max="8200" width="11.28515625" style="452" customWidth="1"/>
    <col min="8201" max="8202" width="10.7109375" style="452" customWidth="1"/>
    <col min="8203" max="8203" width="10.140625" style="452" customWidth="1"/>
    <col min="8204" max="8204" width="11" style="452" customWidth="1"/>
    <col min="8205" max="8205" width="10.85546875" style="452" customWidth="1"/>
    <col min="8206" max="8207" width="8.85546875" style="452" customWidth="1"/>
    <col min="8208" max="8208" width="10.42578125" style="452" customWidth="1"/>
    <col min="8209" max="8209" width="8.85546875" style="452" customWidth="1"/>
    <col min="8210" max="8210" width="10.5703125" style="452" customWidth="1"/>
    <col min="8211" max="8211" width="9.140625" style="452"/>
    <col min="8212" max="8212" width="24.42578125" style="452" customWidth="1"/>
    <col min="8213" max="8299" width="9.140625" style="452"/>
    <col min="8300" max="8328" width="2" style="452" customWidth="1"/>
    <col min="8329" max="8448" width="9.140625" style="452"/>
    <col min="8449" max="8449" width="24.42578125" style="452" customWidth="1"/>
    <col min="8450" max="8452" width="8.85546875" style="452" customWidth="1"/>
    <col min="8453" max="8453" width="9.5703125" style="452" customWidth="1"/>
    <col min="8454" max="8455" width="8.85546875" style="452" customWidth="1"/>
    <col min="8456" max="8456" width="11.28515625" style="452" customWidth="1"/>
    <col min="8457" max="8458" width="10.7109375" style="452" customWidth="1"/>
    <col min="8459" max="8459" width="10.140625" style="452" customWidth="1"/>
    <col min="8460" max="8460" width="11" style="452" customWidth="1"/>
    <col min="8461" max="8461" width="10.85546875" style="452" customWidth="1"/>
    <col min="8462" max="8463" width="8.85546875" style="452" customWidth="1"/>
    <col min="8464" max="8464" width="10.42578125" style="452" customWidth="1"/>
    <col min="8465" max="8465" width="8.85546875" style="452" customWidth="1"/>
    <col min="8466" max="8466" width="10.5703125" style="452" customWidth="1"/>
    <col min="8467" max="8467" width="9.140625" style="452"/>
    <col min="8468" max="8468" width="24.42578125" style="452" customWidth="1"/>
    <col min="8469" max="8555" width="9.140625" style="452"/>
    <col min="8556" max="8584" width="2" style="452" customWidth="1"/>
    <col min="8585" max="8704" width="9.140625" style="452"/>
    <col min="8705" max="8705" width="24.42578125" style="452" customWidth="1"/>
    <col min="8706" max="8708" width="8.85546875" style="452" customWidth="1"/>
    <col min="8709" max="8709" width="9.5703125" style="452" customWidth="1"/>
    <col min="8710" max="8711" width="8.85546875" style="452" customWidth="1"/>
    <col min="8712" max="8712" width="11.28515625" style="452" customWidth="1"/>
    <col min="8713" max="8714" width="10.7109375" style="452" customWidth="1"/>
    <col min="8715" max="8715" width="10.140625" style="452" customWidth="1"/>
    <col min="8716" max="8716" width="11" style="452" customWidth="1"/>
    <col min="8717" max="8717" width="10.85546875" style="452" customWidth="1"/>
    <col min="8718" max="8719" width="8.85546875" style="452" customWidth="1"/>
    <col min="8720" max="8720" width="10.42578125" style="452" customWidth="1"/>
    <col min="8721" max="8721" width="8.85546875" style="452" customWidth="1"/>
    <col min="8722" max="8722" width="10.5703125" style="452" customWidth="1"/>
    <col min="8723" max="8723" width="9.140625" style="452"/>
    <col min="8724" max="8724" width="24.42578125" style="452" customWidth="1"/>
    <col min="8725" max="8811" width="9.140625" style="452"/>
    <col min="8812" max="8840" width="2" style="452" customWidth="1"/>
    <col min="8841" max="8960" width="9.140625" style="452"/>
    <col min="8961" max="8961" width="24.42578125" style="452" customWidth="1"/>
    <col min="8962" max="8964" width="8.85546875" style="452" customWidth="1"/>
    <col min="8965" max="8965" width="9.5703125" style="452" customWidth="1"/>
    <col min="8966" max="8967" width="8.85546875" style="452" customWidth="1"/>
    <col min="8968" max="8968" width="11.28515625" style="452" customWidth="1"/>
    <col min="8969" max="8970" width="10.7109375" style="452" customWidth="1"/>
    <col min="8971" max="8971" width="10.140625" style="452" customWidth="1"/>
    <col min="8972" max="8972" width="11" style="452" customWidth="1"/>
    <col min="8973" max="8973" width="10.85546875" style="452" customWidth="1"/>
    <col min="8974" max="8975" width="8.85546875" style="452" customWidth="1"/>
    <col min="8976" max="8976" width="10.42578125" style="452" customWidth="1"/>
    <col min="8977" max="8977" width="8.85546875" style="452" customWidth="1"/>
    <col min="8978" max="8978" width="10.5703125" style="452" customWidth="1"/>
    <col min="8979" max="8979" width="9.140625" style="452"/>
    <col min="8980" max="8980" width="24.42578125" style="452" customWidth="1"/>
    <col min="8981" max="9067" width="9.140625" style="452"/>
    <col min="9068" max="9096" width="2" style="452" customWidth="1"/>
    <col min="9097" max="9216" width="9.140625" style="452"/>
    <col min="9217" max="9217" width="24.42578125" style="452" customWidth="1"/>
    <col min="9218" max="9220" width="8.85546875" style="452" customWidth="1"/>
    <col min="9221" max="9221" width="9.5703125" style="452" customWidth="1"/>
    <col min="9222" max="9223" width="8.85546875" style="452" customWidth="1"/>
    <col min="9224" max="9224" width="11.28515625" style="452" customWidth="1"/>
    <col min="9225" max="9226" width="10.7109375" style="452" customWidth="1"/>
    <col min="9227" max="9227" width="10.140625" style="452" customWidth="1"/>
    <col min="9228" max="9228" width="11" style="452" customWidth="1"/>
    <col min="9229" max="9229" width="10.85546875" style="452" customWidth="1"/>
    <col min="9230" max="9231" width="8.85546875" style="452" customWidth="1"/>
    <col min="9232" max="9232" width="10.42578125" style="452" customWidth="1"/>
    <col min="9233" max="9233" width="8.85546875" style="452" customWidth="1"/>
    <col min="9234" max="9234" width="10.5703125" style="452" customWidth="1"/>
    <col min="9235" max="9235" width="9.140625" style="452"/>
    <col min="9236" max="9236" width="24.42578125" style="452" customWidth="1"/>
    <col min="9237" max="9323" width="9.140625" style="452"/>
    <col min="9324" max="9352" width="2" style="452" customWidth="1"/>
    <col min="9353" max="9472" width="9.140625" style="452"/>
    <col min="9473" max="9473" width="24.42578125" style="452" customWidth="1"/>
    <col min="9474" max="9476" width="8.85546875" style="452" customWidth="1"/>
    <col min="9477" max="9477" width="9.5703125" style="452" customWidth="1"/>
    <col min="9478" max="9479" width="8.85546875" style="452" customWidth="1"/>
    <col min="9480" max="9480" width="11.28515625" style="452" customWidth="1"/>
    <col min="9481" max="9482" width="10.7109375" style="452" customWidth="1"/>
    <col min="9483" max="9483" width="10.140625" style="452" customWidth="1"/>
    <col min="9484" max="9484" width="11" style="452" customWidth="1"/>
    <col min="9485" max="9485" width="10.85546875" style="452" customWidth="1"/>
    <col min="9486" max="9487" width="8.85546875" style="452" customWidth="1"/>
    <col min="9488" max="9488" width="10.42578125" style="452" customWidth="1"/>
    <col min="9489" max="9489" width="8.85546875" style="452" customWidth="1"/>
    <col min="9490" max="9490" width="10.5703125" style="452" customWidth="1"/>
    <col min="9491" max="9491" width="9.140625" style="452"/>
    <col min="9492" max="9492" width="24.42578125" style="452" customWidth="1"/>
    <col min="9493" max="9579" width="9.140625" style="452"/>
    <col min="9580" max="9608" width="2" style="452" customWidth="1"/>
    <col min="9609" max="9728" width="9.140625" style="452"/>
    <col min="9729" max="9729" width="24.42578125" style="452" customWidth="1"/>
    <col min="9730" max="9732" width="8.85546875" style="452" customWidth="1"/>
    <col min="9733" max="9733" width="9.5703125" style="452" customWidth="1"/>
    <col min="9734" max="9735" width="8.85546875" style="452" customWidth="1"/>
    <col min="9736" max="9736" width="11.28515625" style="452" customWidth="1"/>
    <col min="9737" max="9738" width="10.7109375" style="452" customWidth="1"/>
    <col min="9739" max="9739" width="10.140625" style="452" customWidth="1"/>
    <col min="9740" max="9740" width="11" style="452" customWidth="1"/>
    <col min="9741" max="9741" width="10.85546875" style="452" customWidth="1"/>
    <col min="9742" max="9743" width="8.85546875" style="452" customWidth="1"/>
    <col min="9744" max="9744" width="10.42578125" style="452" customWidth="1"/>
    <col min="9745" max="9745" width="8.85546875" style="452" customWidth="1"/>
    <col min="9746" max="9746" width="10.5703125" style="452" customWidth="1"/>
    <col min="9747" max="9747" width="9.140625" style="452"/>
    <col min="9748" max="9748" width="24.42578125" style="452" customWidth="1"/>
    <col min="9749" max="9835" width="9.140625" style="452"/>
    <col min="9836" max="9864" width="2" style="452" customWidth="1"/>
    <col min="9865" max="9984" width="9.140625" style="452"/>
    <col min="9985" max="9985" width="24.42578125" style="452" customWidth="1"/>
    <col min="9986" max="9988" width="8.85546875" style="452" customWidth="1"/>
    <col min="9989" max="9989" width="9.5703125" style="452" customWidth="1"/>
    <col min="9990" max="9991" width="8.85546875" style="452" customWidth="1"/>
    <col min="9992" max="9992" width="11.28515625" style="452" customWidth="1"/>
    <col min="9993" max="9994" width="10.7109375" style="452" customWidth="1"/>
    <col min="9995" max="9995" width="10.140625" style="452" customWidth="1"/>
    <col min="9996" max="9996" width="11" style="452" customWidth="1"/>
    <col min="9997" max="9997" width="10.85546875" style="452" customWidth="1"/>
    <col min="9998" max="9999" width="8.85546875" style="452" customWidth="1"/>
    <col min="10000" max="10000" width="10.42578125" style="452" customWidth="1"/>
    <col min="10001" max="10001" width="8.85546875" style="452" customWidth="1"/>
    <col min="10002" max="10002" width="10.5703125" style="452" customWidth="1"/>
    <col min="10003" max="10003" width="9.140625" style="452"/>
    <col min="10004" max="10004" width="24.42578125" style="452" customWidth="1"/>
    <col min="10005" max="10091" width="9.140625" style="452"/>
    <col min="10092" max="10120" width="2" style="452" customWidth="1"/>
    <col min="10121" max="10240" width="9.140625" style="452"/>
    <col min="10241" max="10241" width="24.42578125" style="452" customWidth="1"/>
    <col min="10242" max="10244" width="8.85546875" style="452" customWidth="1"/>
    <col min="10245" max="10245" width="9.5703125" style="452" customWidth="1"/>
    <col min="10246" max="10247" width="8.85546875" style="452" customWidth="1"/>
    <col min="10248" max="10248" width="11.28515625" style="452" customWidth="1"/>
    <col min="10249" max="10250" width="10.7109375" style="452" customWidth="1"/>
    <col min="10251" max="10251" width="10.140625" style="452" customWidth="1"/>
    <col min="10252" max="10252" width="11" style="452" customWidth="1"/>
    <col min="10253" max="10253" width="10.85546875" style="452" customWidth="1"/>
    <col min="10254" max="10255" width="8.85546875" style="452" customWidth="1"/>
    <col min="10256" max="10256" width="10.42578125" style="452" customWidth="1"/>
    <col min="10257" max="10257" width="8.85546875" style="452" customWidth="1"/>
    <col min="10258" max="10258" width="10.5703125" style="452" customWidth="1"/>
    <col min="10259" max="10259" width="9.140625" style="452"/>
    <col min="10260" max="10260" width="24.42578125" style="452" customWidth="1"/>
    <col min="10261" max="10347" width="9.140625" style="452"/>
    <col min="10348" max="10376" width="2" style="452" customWidth="1"/>
    <col min="10377" max="10496" width="9.140625" style="452"/>
    <col min="10497" max="10497" width="24.42578125" style="452" customWidth="1"/>
    <col min="10498" max="10500" width="8.85546875" style="452" customWidth="1"/>
    <col min="10501" max="10501" width="9.5703125" style="452" customWidth="1"/>
    <col min="10502" max="10503" width="8.85546875" style="452" customWidth="1"/>
    <col min="10504" max="10504" width="11.28515625" style="452" customWidth="1"/>
    <col min="10505" max="10506" width="10.7109375" style="452" customWidth="1"/>
    <col min="10507" max="10507" width="10.140625" style="452" customWidth="1"/>
    <col min="10508" max="10508" width="11" style="452" customWidth="1"/>
    <col min="10509" max="10509" width="10.85546875" style="452" customWidth="1"/>
    <col min="10510" max="10511" width="8.85546875" style="452" customWidth="1"/>
    <col min="10512" max="10512" width="10.42578125" style="452" customWidth="1"/>
    <col min="10513" max="10513" width="8.85546875" style="452" customWidth="1"/>
    <col min="10514" max="10514" width="10.5703125" style="452" customWidth="1"/>
    <col min="10515" max="10515" width="9.140625" style="452"/>
    <col min="10516" max="10516" width="24.42578125" style="452" customWidth="1"/>
    <col min="10517" max="10603" width="9.140625" style="452"/>
    <col min="10604" max="10632" width="2" style="452" customWidth="1"/>
    <col min="10633" max="10752" width="9.140625" style="452"/>
    <col min="10753" max="10753" width="24.42578125" style="452" customWidth="1"/>
    <col min="10754" max="10756" width="8.85546875" style="452" customWidth="1"/>
    <col min="10757" max="10757" width="9.5703125" style="452" customWidth="1"/>
    <col min="10758" max="10759" width="8.85546875" style="452" customWidth="1"/>
    <col min="10760" max="10760" width="11.28515625" style="452" customWidth="1"/>
    <col min="10761" max="10762" width="10.7109375" style="452" customWidth="1"/>
    <col min="10763" max="10763" width="10.140625" style="452" customWidth="1"/>
    <col min="10764" max="10764" width="11" style="452" customWidth="1"/>
    <col min="10765" max="10765" width="10.85546875" style="452" customWidth="1"/>
    <col min="10766" max="10767" width="8.85546875" style="452" customWidth="1"/>
    <col min="10768" max="10768" width="10.42578125" style="452" customWidth="1"/>
    <col min="10769" max="10769" width="8.85546875" style="452" customWidth="1"/>
    <col min="10770" max="10770" width="10.5703125" style="452" customWidth="1"/>
    <col min="10771" max="10771" width="9.140625" style="452"/>
    <col min="10772" max="10772" width="24.42578125" style="452" customWidth="1"/>
    <col min="10773" max="10859" width="9.140625" style="452"/>
    <col min="10860" max="10888" width="2" style="452" customWidth="1"/>
    <col min="10889" max="11008" width="9.140625" style="452"/>
    <col min="11009" max="11009" width="24.42578125" style="452" customWidth="1"/>
    <col min="11010" max="11012" width="8.85546875" style="452" customWidth="1"/>
    <col min="11013" max="11013" width="9.5703125" style="452" customWidth="1"/>
    <col min="11014" max="11015" width="8.85546875" style="452" customWidth="1"/>
    <col min="11016" max="11016" width="11.28515625" style="452" customWidth="1"/>
    <col min="11017" max="11018" width="10.7109375" style="452" customWidth="1"/>
    <col min="11019" max="11019" width="10.140625" style="452" customWidth="1"/>
    <col min="11020" max="11020" width="11" style="452" customWidth="1"/>
    <col min="11021" max="11021" width="10.85546875" style="452" customWidth="1"/>
    <col min="11022" max="11023" width="8.85546875" style="452" customWidth="1"/>
    <col min="11024" max="11024" width="10.42578125" style="452" customWidth="1"/>
    <col min="11025" max="11025" width="8.85546875" style="452" customWidth="1"/>
    <col min="11026" max="11026" width="10.5703125" style="452" customWidth="1"/>
    <col min="11027" max="11027" width="9.140625" style="452"/>
    <col min="11028" max="11028" width="24.42578125" style="452" customWidth="1"/>
    <col min="11029" max="11115" width="9.140625" style="452"/>
    <col min="11116" max="11144" width="2" style="452" customWidth="1"/>
    <col min="11145" max="11264" width="9.140625" style="452"/>
    <col min="11265" max="11265" width="24.42578125" style="452" customWidth="1"/>
    <col min="11266" max="11268" width="8.85546875" style="452" customWidth="1"/>
    <col min="11269" max="11269" width="9.5703125" style="452" customWidth="1"/>
    <col min="11270" max="11271" width="8.85546875" style="452" customWidth="1"/>
    <col min="11272" max="11272" width="11.28515625" style="452" customWidth="1"/>
    <col min="11273" max="11274" width="10.7109375" style="452" customWidth="1"/>
    <col min="11275" max="11275" width="10.140625" style="452" customWidth="1"/>
    <col min="11276" max="11276" width="11" style="452" customWidth="1"/>
    <col min="11277" max="11277" width="10.85546875" style="452" customWidth="1"/>
    <col min="11278" max="11279" width="8.85546875" style="452" customWidth="1"/>
    <col min="11280" max="11280" width="10.42578125" style="452" customWidth="1"/>
    <col min="11281" max="11281" width="8.85546875" style="452" customWidth="1"/>
    <col min="11282" max="11282" width="10.5703125" style="452" customWidth="1"/>
    <col min="11283" max="11283" width="9.140625" style="452"/>
    <col min="11284" max="11284" width="24.42578125" style="452" customWidth="1"/>
    <col min="11285" max="11371" width="9.140625" style="452"/>
    <col min="11372" max="11400" width="2" style="452" customWidth="1"/>
    <col min="11401" max="11520" width="9.140625" style="452"/>
    <col min="11521" max="11521" width="24.42578125" style="452" customWidth="1"/>
    <col min="11522" max="11524" width="8.85546875" style="452" customWidth="1"/>
    <col min="11525" max="11525" width="9.5703125" style="452" customWidth="1"/>
    <col min="11526" max="11527" width="8.85546875" style="452" customWidth="1"/>
    <col min="11528" max="11528" width="11.28515625" style="452" customWidth="1"/>
    <col min="11529" max="11530" width="10.7109375" style="452" customWidth="1"/>
    <col min="11531" max="11531" width="10.140625" style="452" customWidth="1"/>
    <col min="11532" max="11532" width="11" style="452" customWidth="1"/>
    <col min="11533" max="11533" width="10.85546875" style="452" customWidth="1"/>
    <col min="11534" max="11535" width="8.85546875" style="452" customWidth="1"/>
    <col min="11536" max="11536" width="10.42578125" style="452" customWidth="1"/>
    <col min="11537" max="11537" width="8.85546875" style="452" customWidth="1"/>
    <col min="11538" max="11538" width="10.5703125" style="452" customWidth="1"/>
    <col min="11539" max="11539" width="9.140625" style="452"/>
    <col min="11540" max="11540" width="24.42578125" style="452" customWidth="1"/>
    <col min="11541" max="11627" width="9.140625" style="452"/>
    <col min="11628" max="11656" width="2" style="452" customWidth="1"/>
    <col min="11657" max="11776" width="9.140625" style="452"/>
    <col min="11777" max="11777" width="24.42578125" style="452" customWidth="1"/>
    <col min="11778" max="11780" width="8.85546875" style="452" customWidth="1"/>
    <col min="11781" max="11781" width="9.5703125" style="452" customWidth="1"/>
    <col min="11782" max="11783" width="8.85546875" style="452" customWidth="1"/>
    <col min="11784" max="11784" width="11.28515625" style="452" customWidth="1"/>
    <col min="11785" max="11786" width="10.7109375" style="452" customWidth="1"/>
    <col min="11787" max="11787" width="10.140625" style="452" customWidth="1"/>
    <col min="11788" max="11788" width="11" style="452" customWidth="1"/>
    <col min="11789" max="11789" width="10.85546875" style="452" customWidth="1"/>
    <col min="11790" max="11791" width="8.85546875" style="452" customWidth="1"/>
    <col min="11792" max="11792" width="10.42578125" style="452" customWidth="1"/>
    <col min="11793" max="11793" width="8.85546875" style="452" customWidth="1"/>
    <col min="11794" max="11794" width="10.5703125" style="452" customWidth="1"/>
    <col min="11795" max="11795" width="9.140625" style="452"/>
    <col min="11796" max="11796" width="24.42578125" style="452" customWidth="1"/>
    <col min="11797" max="11883" width="9.140625" style="452"/>
    <col min="11884" max="11912" width="2" style="452" customWidth="1"/>
    <col min="11913" max="12032" width="9.140625" style="452"/>
    <col min="12033" max="12033" width="24.42578125" style="452" customWidth="1"/>
    <col min="12034" max="12036" width="8.85546875" style="452" customWidth="1"/>
    <col min="12037" max="12037" width="9.5703125" style="452" customWidth="1"/>
    <col min="12038" max="12039" width="8.85546875" style="452" customWidth="1"/>
    <col min="12040" max="12040" width="11.28515625" style="452" customWidth="1"/>
    <col min="12041" max="12042" width="10.7109375" style="452" customWidth="1"/>
    <col min="12043" max="12043" width="10.140625" style="452" customWidth="1"/>
    <col min="12044" max="12044" width="11" style="452" customWidth="1"/>
    <col min="12045" max="12045" width="10.85546875" style="452" customWidth="1"/>
    <col min="12046" max="12047" width="8.85546875" style="452" customWidth="1"/>
    <col min="12048" max="12048" width="10.42578125" style="452" customWidth="1"/>
    <col min="12049" max="12049" width="8.85546875" style="452" customWidth="1"/>
    <col min="12050" max="12050" width="10.5703125" style="452" customWidth="1"/>
    <col min="12051" max="12051" width="9.140625" style="452"/>
    <col min="12052" max="12052" width="24.42578125" style="452" customWidth="1"/>
    <col min="12053" max="12139" width="9.140625" style="452"/>
    <col min="12140" max="12168" width="2" style="452" customWidth="1"/>
    <col min="12169" max="12288" width="9.140625" style="452"/>
    <col min="12289" max="12289" width="24.42578125" style="452" customWidth="1"/>
    <col min="12290" max="12292" width="8.85546875" style="452" customWidth="1"/>
    <col min="12293" max="12293" width="9.5703125" style="452" customWidth="1"/>
    <col min="12294" max="12295" width="8.85546875" style="452" customWidth="1"/>
    <col min="12296" max="12296" width="11.28515625" style="452" customWidth="1"/>
    <col min="12297" max="12298" width="10.7109375" style="452" customWidth="1"/>
    <col min="12299" max="12299" width="10.140625" style="452" customWidth="1"/>
    <col min="12300" max="12300" width="11" style="452" customWidth="1"/>
    <col min="12301" max="12301" width="10.85546875" style="452" customWidth="1"/>
    <col min="12302" max="12303" width="8.85546875" style="452" customWidth="1"/>
    <col min="12304" max="12304" width="10.42578125" style="452" customWidth="1"/>
    <col min="12305" max="12305" width="8.85546875" style="452" customWidth="1"/>
    <col min="12306" max="12306" width="10.5703125" style="452" customWidth="1"/>
    <col min="12307" max="12307" width="9.140625" style="452"/>
    <col min="12308" max="12308" width="24.42578125" style="452" customWidth="1"/>
    <col min="12309" max="12395" width="9.140625" style="452"/>
    <col min="12396" max="12424" width="2" style="452" customWidth="1"/>
    <col min="12425" max="12544" width="9.140625" style="452"/>
    <col min="12545" max="12545" width="24.42578125" style="452" customWidth="1"/>
    <col min="12546" max="12548" width="8.85546875" style="452" customWidth="1"/>
    <col min="12549" max="12549" width="9.5703125" style="452" customWidth="1"/>
    <col min="12550" max="12551" width="8.85546875" style="452" customWidth="1"/>
    <col min="12552" max="12552" width="11.28515625" style="452" customWidth="1"/>
    <col min="12553" max="12554" width="10.7109375" style="452" customWidth="1"/>
    <col min="12555" max="12555" width="10.140625" style="452" customWidth="1"/>
    <col min="12556" max="12556" width="11" style="452" customWidth="1"/>
    <col min="12557" max="12557" width="10.85546875" style="452" customWidth="1"/>
    <col min="12558" max="12559" width="8.85546875" style="452" customWidth="1"/>
    <col min="12560" max="12560" width="10.42578125" style="452" customWidth="1"/>
    <col min="12561" max="12561" width="8.85546875" style="452" customWidth="1"/>
    <col min="12562" max="12562" width="10.5703125" style="452" customWidth="1"/>
    <col min="12563" max="12563" width="9.140625" style="452"/>
    <col min="12564" max="12564" width="24.42578125" style="452" customWidth="1"/>
    <col min="12565" max="12651" width="9.140625" style="452"/>
    <col min="12652" max="12680" width="2" style="452" customWidth="1"/>
    <col min="12681" max="12800" width="9.140625" style="452"/>
    <col min="12801" max="12801" width="24.42578125" style="452" customWidth="1"/>
    <col min="12802" max="12804" width="8.85546875" style="452" customWidth="1"/>
    <col min="12805" max="12805" width="9.5703125" style="452" customWidth="1"/>
    <col min="12806" max="12807" width="8.85546875" style="452" customWidth="1"/>
    <col min="12808" max="12808" width="11.28515625" style="452" customWidth="1"/>
    <col min="12809" max="12810" width="10.7109375" style="452" customWidth="1"/>
    <col min="12811" max="12811" width="10.140625" style="452" customWidth="1"/>
    <col min="12812" max="12812" width="11" style="452" customWidth="1"/>
    <col min="12813" max="12813" width="10.85546875" style="452" customWidth="1"/>
    <col min="12814" max="12815" width="8.85546875" style="452" customWidth="1"/>
    <col min="12816" max="12816" width="10.42578125" style="452" customWidth="1"/>
    <col min="12817" max="12817" width="8.85546875" style="452" customWidth="1"/>
    <col min="12818" max="12818" width="10.5703125" style="452" customWidth="1"/>
    <col min="12819" max="12819" width="9.140625" style="452"/>
    <col min="12820" max="12820" width="24.42578125" style="452" customWidth="1"/>
    <col min="12821" max="12907" width="9.140625" style="452"/>
    <col min="12908" max="12936" width="2" style="452" customWidth="1"/>
    <col min="12937" max="13056" width="9.140625" style="452"/>
    <col min="13057" max="13057" width="24.42578125" style="452" customWidth="1"/>
    <col min="13058" max="13060" width="8.85546875" style="452" customWidth="1"/>
    <col min="13061" max="13061" width="9.5703125" style="452" customWidth="1"/>
    <col min="13062" max="13063" width="8.85546875" style="452" customWidth="1"/>
    <col min="13064" max="13064" width="11.28515625" style="452" customWidth="1"/>
    <col min="13065" max="13066" width="10.7109375" style="452" customWidth="1"/>
    <col min="13067" max="13067" width="10.140625" style="452" customWidth="1"/>
    <col min="13068" max="13068" width="11" style="452" customWidth="1"/>
    <col min="13069" max="13069" width="10.85546875" style="452" customWidth="1"/>
    <col min="13070" max="13071" width="8.85546875" style="452" customWidth="1"/>
    <col min="13072" max="13072" width="10.42578125" style="452" customWidth="1"/>
    <col min="13073" max="13073" width="8.85546875" style="452" customWidth="1"/>
    <col min="13074" max="13074" width="10.5703125" style="452" customWidth="1"/>
    <col min="13075" max="13075" width="9.140625" style="452"/>
    <col min="13076" max="13076" width="24.42578125" style="452" customWidth="1"/>
    <col min="13077" max="13163" width="9.140625" style="452"/>
    <col min="13164" max="13192" width="2" style="452" customWidth="1"/>
    <col min="13193" max="13312" width="9.140625" style="452"/>
    <col min="13313" max="13313" width="24.42578125" style="452" customWidth="1"/>
    <col min="13314" max="13316" width="8.85546875" style="452" customWidth="1"/>
    <col min="13317" max="13317" width="9.5703125" style="452" customWidth="1"/>
    <col min="13318" max="13319" width="8.85546875" style="452" customWidth="1"/>
    <col min="13320" max="13320" width="11.28515625" style="452" customWidth="1"/>
    <col min="13321" max="13322" width="10.7109375" style="452" customWidth="1"/>
    <col min="13323" max="13323" width="10.140625" style="452" customWidth="1"/>
    <col min="13324" max="13324" width="11" style="452" customWidth="1"/>
    <col min="13325" max="13325" width="10.85546875" style="452" customWidth="1"/>
    <col min="13326" max="13327" width="8.85546875" style="452" customWidth="1"/>
    <col min="13328" max="13328" width="10.42578125" style="452" customWidth="1"/>
    <col min="13329" max="13329" width="8.85546875" style="452" customWidth="1"/>
    <col min="13330" max="13330" width="10.5703125" style="452" customWidth="1"/>
    <col min="13331" max="13331" width="9.140625" style="452"/>
    <col min="13332" max="13332" width="24.42578125" style="452" customWidth="1"/>
    <col min="13333" max="13419" width="9.140625" style="452"/>
    <col min="13420" max="13448" width="2" style="452" customWidth="1"/>
    <col min="13449" max="13568" width="9.140625" style="452"/>
    <col min="13569" max="13569" width="24.42578125" style="452" customWidth="1"/>
    <col min="13570" max="13572" width="8.85546875" style="452" customWidth="1"/>
    <col min="13573" max="13573" width="9.5703125" style="452" customWidth="1"/>
    <col min="13574" max="13575" width="8.85546875" style="452" customWidth="1"/>
    <col min="13576" max="13576" width="11.28515625" style="452" customWidth="1"/>
    <col min="13577" max="13578" width="10.7109375" style="452" customWidth="1"/>
    <col min="13579" max="13579" width="10.140625" style="452" customWidth="1"/>
    <col min="13580" max="13580" width="11" style="452" customWidth="1"/>
    <col min="13581" max="13581" width="10.85546875" style="452" customWidth="1"/>
    <col min="13582" max="13583" width="8.85546875" style="452" customWidth="1"/>
    <col min="13584" max="13584" width="10.42578125" style="452" customWidth="1"/>
    <col min="13585" max="13585" width="8.85546875" style="452" customWidth="1"/>
    <col min="13586" max="13586" width="10.5703125" style="452" customWidth="1"/>
    <col min="13587" max="13587" width="9.140625" style="452"/>
    <col min="13588" max="13588" width="24.42578125" style="452" customWidth="1"/>
    <col min="13589" max="13675" width="9.140625" style="452"/>
    <col min="13676" max="13704" width="2" style="452" customWidth="1"/>
    <col min="13705" max="13824" width="9.140625" style="452"/>
    <col min="13825" max="13825" width="24.42578125" style="452" customWidth="1"/>
    <col min="13826" max="13828" width="8.85546875" style="452" customWidth="1"/>
    <col min="13829" max="13829" width="9.5703125" style="452" customWidth="1"/>
    <col min="13830" max="13831" width="8.85546875" style="452" customWidth="1"/>
    <col min="13832" max="13832" width="11.28515625" style="452" customWidth="1"/>
    <col min="13833" max="13834" width="10.7109375" style="452" customWidth="1"/>
    <col min="13835" max="13835" width="10.140625" style="452" customWidth="1"/>
    <col min="13836" max="13836" width="11" style="452" customWidth="1"/>
    <col min="13837" max="13837" width="10.85546875" style="452" customWidth="1"/>
    <col min="13838" max="13839" width="8.85546875" style="452" customWidth="1"/>
    <col min="13840" max="13840" width="10.42578125" style="452" customWidth="1"/>
    <col min="13841" max="13841" width="8.85546875" style="452" customWidth="1"/>
    <col min="13842" max="13842" width="10.5703125" style="452" customWidth="1"/>
    <col min="13843" max="13843" width="9.140625" style="452"/>
    <col min="13844" max="13844" width="24.42578125" style="452" customWidth="1"/>
    <col min="13845" max="13931" width="9.140625" style="452"/>
    <col min="13932" max="13960" width="2" style="452" customWidth="1"/>
    <col min="13961" max="14080" width="9.140625" style="452"/>
    <col min="14081" max="14081" width="24.42578125" style="452" customWidth="1"/>
    <col min="14082" max="14084" width="8.85546875" style="452" customWidth="1"/>
    <col min="14085" max="14085" width="9.5703125" style="452" customWidth="1"/>
    <col min="14086" max="14087" width="8.85546875" style="452" customWidth="1"/>
    <col min="14088" max="14088" width="11.28515625" style="452" customWidth="1"/>
    <col min="14089" max="14090" width="10.7109375" style="452" customWidth="1"/>
    <col min="14091" max="14091" width="10.140625" style="452" customWidth="1"/>
    <col min="14092" max="14092" width="11" style="452" customWidth="1"/>
    <col min="14093" max="14093" width="10.85546875" style="452" customWidth="1"/>
    <col min="14094" max="14095" width="8.85546875" style="452" customWidth="1"/>
    <col min="14096" max="14096" width="10.42578125" style="452" customWidth="1"/>
    <col min="14097" max="14097" width="8.85546875" style="452" customWidth="1"/>
    <col min="14098" max="14098" width="10.5703125" style="452" customWidth="1"/>
    <col min="14099" max="14099" width="9.140625" style="452"/>
    <col min="14100" max="14100" width="24.42578125" style="452" customWidth="1"/>
    <col min="14101" max="14187" width="9.140625" style="452"/>
    <col min="14188" max="14216" width="2" style="452" customWidth="1"/>
    <col min="14217" max="14336" width="9.140625" style="452"/>
    <col min="14337" max="14337" width="24.42578125" style="452" customWidth="1"/>
    <col min="14338" max="14340" width="8.85546875" style="452" customWidth="1"/>
    <col min="14341" max="14341" width="9.5703125" style="452" customWidth="1"/>
    <col min="14342" max="14343" width="8.85546875" style="452" customWidth="1"/>
    <col min="14344" max="14344" width="11.28515625" style="452" customWidth="1"/>
    <col min="14345" max="14346" width="10.7109375" style="452" customWidth="1"/>
    <col min="14347" max="14347" width="10.140625" style="452" customWidth="1"/>
    <col min="14348" max="14348" width="11" style="452" customWidth="1"/>
    <col min="14349" max="14349" width="10.85546875" style="452" customWidth="1"/>
    <col min="14350" max="14351" width="8.85546875" style="452" customWidth="1"/>
    <col min="14352" max="14352" width="10.42578125" style="452" customWidth="1"/>
    <col min="14353" max="14353" width="8.85546875" style="452" customWidth="1"/>
    <col min="14354" max="14354" width="10.5703125" style="452" customWidth="1"/>
    <col min="14355" max="14355" width="9.140625" style="452"/>
    <col min="14356" max="14356" width="24.42578125" style="452" customWidth="1"/>
    <col min="14357" max="14443" width="9.140625" style="452"/>
    <col min="14444" max="14472" width="2" style="452" customWidth="1"/>
    <col min="14473" max="14592" width="9.140625" style="452"/>
    <col min="14593" max="14593" width="24.42578125" style="452" customWidth="1"/>
    <col min="14594" max="14596" width="8.85546875" style="452" customWidth="1"/>
    <col min="14597" max="14597" width="9.5703125" style="452" customWidth="1"/>
    <col min="14598" max="14599" width="8.85546875" style="452" customWidth="1"/>
    <col min="14600" max="14600" width="11.28515625" style="452" customWidth="1"/>
    <col min="14601" max="14602" width="10.7109375" style="452" customWidth="1"/>
    <col min="14603" max="14603" width="10.140625" style="452" customWidth="1"/>
    <col min="14604" max="14604" width="11" style="452" customWidth="1"/>
    <col min="14605" max="14605" width="10.85546875" style="452" customWidth="1"/>
    <col min="14606" max="14607" width="8.85546875" style="452" customWidth="1"/>
    <col min="14608" max="14608" width="10.42578125" style="452" customWidth="1"/>
    <col min="14609" max="14609" width="8.85546875" style="452" customWidth="1"/>
    <col min="14610" max="14610" width="10.5703125" style="452" customWidth="1"/>
    <col min="14611" max="14611" width="9.140625" style="452"/>
    <col min="14612" max="14612" width="24.42578125" style="452" customWidth="1"/>
    <col min="14613" max="14699" width="9.140625" style="452"/>
    <col min="14700" max="14728" width="2" style="452" customWidth="1"/>
    <col min="14729" max="14848" width="9.140625" style="452"/>
    <col min="14849" max="14849" width="24.42578125" style="452" customWidth="1"/>
    <col min="14850" max="14852" width="8.85546875" style="452" customWidth="1"/>
    <col min="14853" max="14853" width="9.5703125" style="452" customWidth="1"/>
    <col min="14854" max="14855" width="8.85546875" style="452" customWidth="1"/>
    <col min="14856" max="14856" width="11.28515625" style="452" customWidth="1"/>
    <col min="14857" max="14858" width="10.7109375" style="452" customWidth="1"/>
    <col min="14859" max="14859" width="10.140625" style="452" customWidth="1"/>
    <col min="14860" max="14860" width="11" style="452" customWidth="1"/>
    <col min="14861" max="14861" width="10.85546875" style="452" customWidth="1"/>
    <col min="14862" max="14863" width="8.85546875" style="452" customWidth="1"/>
    <col min="14864" max="14864" width="10.42578125" style="452" customWidth="1"/>
    <col min="14865" max="14865" width="8.85546875" style="452" customWidth="1"/>
    <col min="14866" max="14866" width="10.5703125" style="452" customWidth="1"/>
    <col min="14867" max="14867" width="9.140625" style="452"/>
    <col min="14868" max="14868" width="24.42578125" style="452" customWidth="1"/>
    <col min="14869" max="14955" width="9.140625" style="452"/>
    <col min="14956" max="14984" width="2" style="452" customWidth="1"/>
    <col min="14985" max="15104" width="9.140625" style="452"/>
    <col min="15105" max="15105" width="24.42578125" style="452" customWidth="1"/>
    <col min="15106" max="15108" width="8.85546875" style="452" customWidth="1"/>
    <col min="15109" max="15109" width="9.5703125" style="452" customWidth="1"/>
    <col min="15110" max="15111" width="8.85546875" style="452" customWidth="1"/>
    <col min="15112" max="15112" width="11.28515625" style="452" customWidth="1"/>
    <col min="15113" max="15114" width="10.7109375" style="452" customWidth="1"/>
    <col min="15115" max="15115" width="10.140625" style="452" customWidth="1"/>
    <col min="15116" max="15116" width="11" style="452" customWidth="1"/>
    <col min="15117" max="15117" width="10.85546875" style="452" customWidth="1"/>
    <col min="15118" max="15119" width="8.85546875" style="452" customWidth="1"/>
    <col min="15120" max="15120" width="10.42578125" style="452" customWidth="1"/>
    <col min="15121" max="15121" width="8.85546875" style="452" customWidth="1"/>
    <col min="15122" max="15122" width="10.5703125" style="452" customWidth="1"/>
    <col min="15123" max="15123" width="9.140625" style="452"/>
    <col min="15124" max="15124" width="24.42578125" style="452" customWidth="1"/>
    <col min="15125" max="15211" width="9.140625" style="452"/>
    <col min="15212" max="15240" width="2" style="452" customWidth="1"/>
    <col min="15241" max="15360" width="9.140625" style="452"/>
    <col min="15361" max="15361" width="24.42578125" style="452" customWidth="1"/>
    <col min="15362" max="15364" width="8.85546875" style="452" customWidth="1"/>
    <col min="15365" max="15365" width="9.5703125" style="452" customWidth="1"/>
    <col min="15366" max="15367" width="8.85546875" style="452" customWidth="1"/>
    <col min="15368" max="15368" width="11.28515625" style="452" customWidth="1"/>
    <col min="15369" max="15370" width="10.7109375" style="452" customWidth="1"/>
    <col min="15371" max="15371" width="10.140625" style="452" customWidth="1"/>
    <col min="15372" max="15372" width="11" style="452" customWidth="1"/>
    <col min="15373" max="15373" width="10.85546875" style="452" customWidth="1"/>
    <col min="15374" max="15375" width="8.85546875" style="452" customWidth="1"/>
    <col min="15376" max="15376" width="10.42578125" style="452" customWidth="1"/>
    <col min="15377" max="15377" width="8.85546875" style="452" customWidth="1"/>
    <col min="15378" max="15378" width="10.5703125" style="452" customWidth="1"/>
    <col min="15379" max="15379" width="9.140625" style="452"/>
    <col min="15380" max="15380" width="24.42578125" style="452" customWidth="1"/>
    <col min="15381" max="15467" width="9.140625" style="452"/>
    <col min="15468" max="15496" width="2" style="452" customWidth="1"/>
    <col min="15497" max="15616" width="9.140625" style="452"/>
    <col min="15617" max="15617" width="24.42578125" style="452" customWidth="1"/>
    <col min="15618" max="15620" width="8.85546875" style="452" customWidth="1"/>
    <col min="15621" max="15621" width="9.5703125" style="452" customWidth="1"/>
    <col min="15622" max="15623" width="8.85546875" style="452" customWidth="1"/>
    <col min="15624" max="15624" width="11.28515625" style="452" customWidth="1"/>
    <col min="15625" max="15626" width="10.7109375" style="452" customWidth="1"/>
    <col min="15627" max="15627" width="10.140625" style="452" customWidth="1"/>
    <col min="15628" max="15628" width="11" style="452" customWidth="1"/>
    <col min="15629" max="15629" width="10.85546875" style="452" customWidth="1"/>
    <col min="15630" max="15631" width="8.85546875" style="452" customWidth="1"/>
    <col min="15632" max="15632" width="10.42578125" style="452" customWidth="1"/>
    <col min="15633" max="15633" width="8.85546875" style="452" customWidth="1"/>
    <col min="15634" max="15634" width="10.5703125" style="452" customWidth="1"/>
    <col min="15635" max="15635" width="9.140625" style="452"/>
    <col min="15636" max="15636" width="24.42578125" style="452" customWidth="1"/>
    <col min="15637" max="15723" width="9.140625" style="452"/>
    <col min="15724" max="15752" width="2" style="452" customWidth="1"/>
    <col min="15753" max="15872" width="9.140625" style="452"/>
    <col min="15873" max="15873" width="24.42578125" style="452" customWidth="1"/>
    <col min="15874" max="15876" width="8.85546875" style="452" customWidth="1"/>
    <col min="15877" max="15877" width="9.5703125" style="452" customWidth="1"/>
    <col min="15878" max="15879" width="8.85546875" style="452" customWidth="1"/>
    <col min="15880" max="15880" width="11.28515625" style="452" customWidth="1"/>
    <col min="15881" max="15882" width="10.7109375" style="452" customWidth="1"/>
    <col min="15883" max="15883" width="10.140625" style="452" customWidth="1"/>
    <col min="15884" max="15884" width="11" style="452" customWidth="1"/>
    <col min="15885" max="15885" width="10.85546875" style="452" customWidth="1"/>
    <col min="15886" max="15887" width="8.85546875" style="452" customWidth="1"/>
    <col min="15888" max="15888" width="10.42578125" style="452" customWidth="1"/>
    <col min="15889" max="15889" width="8.85546875" style="452" customWidth="1"/>
    <col min="15890" max="15890" width="10.5703125" style="452" customWidth="1"/>
    <col min="15891" max="15891" width="9.140625" style="452"/>
    <col min="15892" max="15892" width="24.42578125" style="452" customWidth="1"/>
    <col min="15893" max="15979" width="9.140625" style="452"/>
    <col min="15980" max="16008" width="2" style="452" customWidth="1"/>
    <col min="16009" max="16128" width="9.140625" style="452"/>
    <col min="16129" max="16129" width="24.42578125" style="452" customWidth="1"/>
    <col min="16130" max="16132" width="8.85546875" style="452" customWidth="1"/>
    <col min="16133" max="16133" width="9.5703125" style="452" customWidth="1"/>
    <col min="16134" max="16135" width="8.85546875" style="452" customWidth="1"/>
    <col min="16136" max="16136" width="11.28515625" style="452" customWidth="1"/>
    <col min="16137" max="16138" width="10.7109375" style="452" customWidth="1"/>
    <col min="16139" max="16139" width="10.140625" style="452" customWidth="1"/>
    <col min="16140" max="16140" width="11" style="452" customWidth="1"/>
    <col min="16141" max="16141" width="10.85546875" style="452" customWidth="1"/>
    <col min="16142" max="16143" width="8.85546875" style="452" customWidth="1"/>
    <col min="16144" max="16144" width="10.42578125" style="452" customWidth="1"/>
    <col min="16145" max="16145" width="8.85546875" style="452" customWidth="1"/>
    <col min="16146" max="16146" width="10.5703125" style="452" customWidth="1"/>
    <col min="16147" max="16147" width="9.140625" style="452"/>
    <col min="16148" max="16148" width="24.42578125" style="452" customWidth="1"/>
    <col min="16149" max="16235" width="9.140625" style="452"/>
    <col min="16236" max="16264" width="2" style="452" customWidth="1"/>
    <col min="16265" max="16384" width="9.140625" style="452"/>
  </cols>
  <sheetData>
    <row r="1" spans="1:22" s="3517" customFormat="1" ht="15.75" customHeight="1" thickBot="1">
      <c r="A1" s="5040" t="s">
        <v>0</v>
      </c>
      <c r="B1" s="5117"/>
      <c r="C1" s="5117"/>
      <c r="D1" s="5117"/>
      <c r="E1" s="5117"/>
      <c r="F1" s="5117"/>
      <c r="G1" s="5117"/>
      <c r="H1" s="5122"/>
      <c r="I1" s="5117"/>
      <c r="J1" s="5117"/>
      <c r="K1" s="5117"/>
      <c r="L1" s="5117"/>
      <c r="M1" s="5117"/>
      <c r="N1" s="5117"/>
      <c r="O1" s="5117"/>
      <c r="S1" s="154" t="s">
        <v>1</v>
      </c>
      <c r="T1" s="5118"/>
      <c r="U1" s="5118"/>
    </row>
    <row r="2" spans="1:22" ht="18.75" customHeight="1" thickTop="1">
      <c r="A2" s="6250" t="s">
        <v>4616</v>
      </c>
      <c r="B2" s="6251"/>
      <c r="C2" s="6251"/>
      <c r="D2" s="6251"/>
      <c r="E2" s="6251"/>
      <c r="F2" s="6251"/>
      <c r="G2" s="6251"/>
      <c r="H2" s="6251"/>
      <c r="I2" s="6251"/>
      <c r="J2" s="6251"/>
      <c r="K2" s="6251"/>
      <c r="L2" s="6251"/>
      <c r="M2" s="6251"/>
      <c r="N2" s="6251"/>
      <c r="O2" s="6251"/>
      <c r="P2" s="6251"/>
      <c r="Q2" s="6251"/>
      <c r="R2" s="6251"/>
      <c r="S2" s="6252"/>
      <c r="U2" s="452"/>
      <c r="V2" s="452"/>
    </row>
    <row r="3" spans="1:22" ht="49.5" customHeight="1" thickBot="1">
      <c r="A3" s="6750" t="s">
        <v>5429</v>
      </c>
      <c r="B3" s="6725"/>
      <c r="C3" s="6725"/>
      <c r="D3" s="6725"/>
      <c r="E3" s="6725"/>
      <c r="F3" s="6725"/>
      <c r="G3" s="6725"/>
      <c r="H3" s="6725"/>
      <c r="I3" s="6725"/>
      <c r="J3" s="6725"/>
      <c r="K3" s="6725"/>
      <c r="L3" s="6725"/>
      <c r="M3" s="6725"/>
      <c r="N3" s="6725"/>
      <c r="O3" s="6725"/>
      <c r="P3" s="6725"/>
      <c r="Q3" s="6725"/>
      <c r="R3" s="6725"/>
      <c r="S3" s="6726"/>
      <c r="U3" s="452"/>
      <c r="V3" s="452"/>
    </row>
    <row r="4" spans="1:22" ht="31.5" customHeight="1" thickBot="1">
      <c r="A4" s="4483" t="s">
        <v>4455</v>
      </c>
      <c r="B4" s="5214" t="s">
        <v>4506</v>
      </c>
      <c r="C4" s="5215" t="s">
        <v>4507</v>
      </c>
      <c r="D4" s="5215" t="s">
        <v>4508</v>
      </c>
      <c r="E4" s="5215" t="s">
        <v>4509</v>
      </c>
      <c r="F4" s="5215" t="s">
        <v>4510</v>
      </c>
      <c r="G4" s="5215" t="s">
        <v>4511</v>
      </c>
      <c r="H4" s="5215" t="s">
        <v>4512</v>
      </c>
      <c r="I4" s="5215" t="s">
        <v>4513</v>
      </c>
      <c r="J4" s="5216" t="s">
        <v>4514</v>
      </c>
      <c r="K4" s="5215" t="s">
        <v>4515</v>
      </c>
      <c r="L4" s="5215" t="s">
        <v>4516</v>
      </c>
      <c r="M4" s="5215" t="s">
        <v>4517</v>
      </c>
      <c r="N4" s="5215" t="s">
        <v>4518</v>
      </c>
      <c r="O4" s="5215" t="s">
        <v>4519</v>
      </c>
      <c r="P4" s="5215" t="s">
        <v>4520</v>
      </c>
      <c r="Q4" s="5215" t="s">
        <v>4521</v>
      </c>
      <c r="R4" s="5217" t="s">
        <v>4522</v>
      </c>
      <c r="S4" s="5213" t="s">
        <v>78</v>
      </c>
      <c r="U4" s="452"/>
      <c r="V4" s="452"/>
    </row>
    <row r="5" spans="1:22" ht="18.95" customHeight="1">
      <c r="A5" s="5119" t="s">
        <v>4457</v>
      </c>
      <c r="B5" s="3803">
        <v>0</v>
      </c>
      <c r="C5" s="3457">
        <v>0</v>
      </c>
      <c r="D5" s="3457">
        <v>0</v>
      </c>
      <c r="E5" s="3457">
        <v>0</v>
      </c>
      <c r="F5" s="3457">
        <v>0</v>
      </c>
      <c r="G5" s="3457">
        <v>0</v>
      </c>
      <c r="H5" s="3457">
        <v>1</v>
      </c>
      <c r="I5" s="3457">
        <v>0</v>
      </c>
      <c r="J5" s="3457">
        <v>0</v>
      </c>
      <c r="K5" s="3457">
        <v>0</v>
      </c>
      <c r="L5" s="3457">
        <v>0</v>
      </c>
      <c r="M5" s="3457">
        <v>0</v>
      </c>
      <c r="N5" s="3457">
        <v>0</v>
      </c>
      <c r="O5" s="3457">
        <v>0</v>
      </c>
      <c r="P5" s="3457">
        <v>0</v>
      </c>
      <c r="Q5" s="3457">
        <v>0</v>
      </c>
      <c r="R5" s="3460">
        <v>0</v>
      </c>
      <c r="S5" s="5201">
        <f>SUM(B5:R5)</f>
        <v>1</v>
      </c>
      <c r="T5" s="452"/>
      <c r="U5" s="452"/>
      <c r="V5" s="452"/>
    </row>
    <row r="6" spans="1:22" ht="18.95" customHeight="1">
      <c r="A6" s="5116" t="s">
        <v>4458</v>
      </c>
      <c r="B6" s="3467">
        <v>0</v>
      </c>
      <c r="C6" s="3453">
        <v>0</v>
      </c>
      <c r="D6" s="3453">
        <v>0</v>
      </c>
      <c r="E6" s="3453">
        <v>0</v>
      </c>
      <c r="F6" s="3453">
        <v>0</v>
      </c>
      <c r="G6" s="3453">
        <v>0</v>
      </c>
      <c r="H6" s="3453">
        <v>0</v>
      </c>
      <c r="I6" s="3453">
        <v>0</v>
      </c>
      <c r="J6" s="3453">
        <v>0</v>
      </c>
      <c r="K6" s="3453">
        <v>0</v>
      </c>
      <c r="L6" s="3453">
        <v>0</v>
      </c>
      <c r="M6" s="3453">
        <v>0</v>
      </c>
      <c r="N6" s="3453">
        <v>0</v>
      </c>
      <c r="O6" s="3453">
        <v>0</v>
      </c>
      <c r="P6" s="3453">
        <v>0</v>
      </c>
      <c r="Q6" s="3453">
        <v>0</v>
      </c>
      <c r="R6" s="3470">
        <v>0</v>
      </c>
      <c r="S6" s="5202">
        <f t="shared" ref="S6:S50" si="0">SUM(B6:R6)</f>
        <v>0</v>
      </c>
      <c r="T6" s="452"/>
      <c r="U6" s="452"/>
      <c r="V6" s="452"/>
    </row>
    <row r="7" spans="1:22" ht="18.95" customHeight="1">
      <c r="A7" s="5116" t="s">
        <v>4459</v>
      </c>
      <c r="B7" s="3467">
        <v>0</v>
      </c>
      <c r="C7" s="3453">
        <v>0</v>
      </c>
      <c r="D7" s="3453">
        <v>1</v>
      </c>
      <c r="E7" s="3453">
        <v>0</v>
      </c>
      <c r="F7" s="3453">
        <v>0</v>
      </c>
      <c r="G7" s="3453">
        <v>0</v>
      </c>
      <c r="H7" s="3453">
        <v>4</v>
      </c>
      <c r="I7" s="3453">
        <v>6</v>
      </c>
      <c r="J7" s="3453">
        <v>1</v>
      </c>
      <c r="K7" s="3453">
        <v>0</v>
      </c>
      <c r="L7" s="3453">
        <v>0</v>
      </c>
      <c r="M7" s="3453">
        <v>0</v>
      </c>
      <c r="N7" s="3453">
        <v>0</v>
      </c>
      <c r="O7" s="3453">
        <v>0</v>
      </c>
      <c r="P7" s="3453">
        <v>0</v>
      </c>
      <c r="Q7" s="3453">
        <v>0</v>
      </c>
      <c r="R7" s="3470">
        <v>0</v>
      </c>
      <c r="S7" s="5202">
        <f t="shared" si="0"/>
        <v>12</v>
      </c>
      <c r="T7" s="452"/>
      <c r="U7" s="452"/>
      <c r="V7" s="452"/>
    </row>
    <row r="8" spans="1:22" ht="18.95" customHeight="1">
      <c r="A8" s="5116" t="s">
        <v>4527</v>
      </c>
      <c r="B8" s="3467">
        <v>0</v>
      </c>
      <c r="C8" s="3453">
        <v>0</v>
      </c>
      <c r="D8" s="3453">
        <v>0</v>
      </c>
      <c r="E8" s="3453">
        <v>0</v>
      </c>
      <c r="F8" s="3453">
        <v>0</v>
      </c>
      <c r="G8" s="3453">
        <v>0</v>
      </c>
      <c r="H8" s="3453">
        <v>0</v>
      </c>
      <c r="I8" s="3453">
        <v>0</v>
      </c>
      <c r="J8" s="3453">
        <v>0</v>
      </c>
      <c r="K8" s="3453">
        <v>0</v>
      </c>
      <c r="L8" s="3453">
        <v>0</v>
      </c>
      <c r="M8" s="3453">
        <v>0</v>
      </c>
      <c r="N8" s="3453">
        <v>0</v>
      </c>
      <c r="O8" s="3453">
        <v>0</v>
      </c>
      <c r="P8" s="3453">
        <v>0</v>
      </c>
      <c r="Q8" s="3453">
        <v>0</v>
      </c>
      <c r="R8" s="3470">
        <v>0</v>
      </c>
      <c r="S8" s="5202">
        <v>0</v>
      </c>
      <c r="T8" s="452"/>
      <c r="U8" s="452"/>
      <c r="V8" s="452"/>
    </row>
    <row r="9" spans="1:22" ht="18.95" customHeight="1">
      <c r="A9" s="5116" t="s">
        <v>4460</v>
      </c>
      <c r="B9" s="3467">
        <v>0</v>
      </c>
      <c r="C9" s="3453">
        <v>0</v>
      </c>
      <c r="D9" s="3453">
        <v>0</v>
      </c>
      <c r="E9" s="3453">
        <v>0</v>
      </c>
      <c r="F9" s="3453">
        <v>0</v>
      </c>
      <c r="G9" s="3453">
        <v>0</v>
      </c>
      <c r="H9" s="3453">
        <v>0</v>
      </c>
      <c r="I9" s="3453">
        <v>1</v>
      </c>
      <c r="J9" s="3453">
        <v>0</v>
      </c>
      <c r="K9" s="3453">
        <v>0</v>
      </c>
      <c r="L9" s="3453">
        <v>0</v>
      </c>
      <c r="M9" s="3453">
        <v>0</v>
      </c>
      <c r="N9" s="3453">
        <v>0</v>
      </c>
      <c r="O9" s="3453">
        <v>0</v>
      </c>
      <c r="P9" s="3453">
        <v>0</v>
      </c>
      <c r="Q9" s="3453">
        <v>0</v>
      </c>
      <c r="R9" s="3470">
        <v>0</v>
      </c>
      <c r="S9" s="5202">
        <f t="shared" si="0"/>
        <v>1</v>
      </c>
      <c r="T9" s="452"/>
      <c r="U9" s="452"/>
      <c r="V9" s="452"/>
    </row>
    <row r="10" spans="1:22" ht="18.95" customHeight="1">
      <c r="A10" s="5116" t="s">
        <v>4461</v>
      </c>
      <c r="B10" s="3467">
        <v>0</v>
      </c>
      <c r="C10" s="3453">
        <v>0</v>
      </c>
      <c r="D10" s="3453">
        <v>0</v>
      </c>
      <c r="E10" s="3453">
        <v>0</v>
      </c>
      <c r="F10" s="3453">
        <v>0</v>
      </c>
      <c r="G10" s="3453">
        <v>0</v>
      </c>
      <c r="H10" s="3453">
        <v>0</v>
      </c>
      <c r="I10" s="3453">
        <v>0</v>
      </c>
      <c r="J10" s="3453">
        <v>2</v>
      </c>
      <c r="K10" s="3453">
        <v>0</v>
      </c>
      <c r="L10" s="3453">
        <v>0</v>
      </c>
      <c r="M10" s="3453">
        <v>0</v>
      </c>
      <c r="N10" s="3453">
        <v>0</v>
      </c>
      <c r="O10" s="3453">
        <v>0</v>
      </c>
      <c r="P10" s="3453">
        <v>0</v>
      </c>
      <c r="Q10" s="3453">
        <v>0</v>
      </c>
      <c r="R10" s="3470">
        <v>0</v>
      </c>
      <c r="S10" s="5202">
        <f t="shared" si="0"/>
        <v>2</v>
      </c>
      <c r="T10" s="452"/>
      <c r="U10" s="452"/>
      <c r="V10" s="452"/>
    </row>
    <row r="11" spans="1:22" ht="18.95" customHeight="1">
      <c r="A11" s="5116" t="s">
        <v>4462</v>
      </c>
      <c r="B11" s="3467">
        <v>0</v>
      </c>
      <c r="C11" s="3453">
        <v>0</v>
      </c>
      <c r="D11" s="3453">
        <v>0</v>
      </c>
      <c r="E11" s="3453">
        <v>0</v>
      </c>
      <c r="F11" s="3453">
        <v>0</v>
      </c>
      <c r="G11" s="3453">
        <v>0</v>
      </c>
      <c r="H11" s="3453">
        <v>0</v>
      </c>
      <c r="I11" s="3453">
        <v>0</v>
      </c>
      <c r="J11" s="3453">
        <v>0</v>
      </c>
      <c r="K11" s="3453">
        <v>0</v>
      </c>
      <c r="L11" s="3453">
        <v>0</v>
      </c>
      <c r="M11" s="3453">
        <v>0</v>
      </c>
      <c r="N11" s="3453">
        <v>0</v>
      </c>
      <c r="O11" s="3453">
        <v>0</v>
      </c>
      <c r="P11" s="3453">
        <v>0</v>
      </c>
      <c r="Q11" s="3453">
        <v>0</v>
      </c>
      <c r="R11" s="3470">
        <v>0</v>
      </c>
      <c r="S11" s="5202">
        <f t="shared" si="0"/>
        <v>0</v>
      </c>
      <c r="T11" s="452"/>
      <c r="U11" s="452"/>
      <c r="V11" s="452"/>
    </row>
    <row r="12" spans="1:22" ht="18.95" customHeight="1">
      <c r="A12" s="5116" t="s">
        <v>4464</v>
      </c>
      <c r="B12" s="3467">
        <v>0</v>
      </c>
      <c r="C12" s="3453">
        <v>0</v>
      </c>
      <c r="D12" s="3453">
        <v>0</v>
      </c>
      <c r="E12" s="3453">
        <v>0</v>
      </c>
      <c r="F12" s="3453">
        <v>0</v>
      </c>
      <c r="G12" s="3453">
        <v>0</v>
      </c>
      <c r="H12" s="3453">
        <v>0</v>
      </c>
      <c r="I12" s="3453">
        <v>0</v>
      </c>
      <c r="J12" s="3453">
        <v>0</v>
      </c>
      <c r="K12" s="3453">
        <v>0</v>
      </c>
      <c r="L12" s="3453">
        <v>0</v>
      </c>
      <c r="M12" s="3453">
        <v>0</v>
      </c>
      <c r="N12" s="3453">
        <v>0</v>
      </c>
      <c r="O12" s="3453">
        <v>0</v>
      </c>
      <c r="P12" s="3453">
        <v>0</v>
      </c>
      <c r="Q12" s="3453">
        <v>0</v>
      </c>
      <c r="R12" s="3470">
        <v>0</v>
      </c>
      <c r="S12" s="5202">
        <f t="shared" si="0"/>
        <v>0</v>
      </c>
      <c r="T12" s="452"/>
      <c r="U12" s="452"/>
      <c r="V12" s="452"/>
    </row>
    <row r="13" spans="1:22" ht="18.95" customHeight="1">
      <c r="A13" s="5116" t="s">
        <v>4465</v>
      </c>
      <c r="B13" s="3467">
        <v>0</v>
      </c>
      <c r="C13" s="3453">
        <v>0</v>
      </c>
      <c r="D13" s="3453">
        <v>0</v>
      </c>
      <c r="E13" s="3453">
        <v>0</v>
      </c>
      <c r="F13" s="3453">
        <v>0</v>
      </c>
      <c r="G13" s="3453">
        <v>0</v>
      </c>
      <c r="H13" s="3453">
        <v>0</v>
      </c>
      <c r="I13" s="3453">
        <v>0</v>
      </c>
      <c r="J13" s="3453">
        <v>0</v>
      </c>
      <c r="K13" s="3453">
        <v>0</v>
      </c>
      <c r="L13" s="3453">
        <v>0</v>
      </c>
      <c r="M13" s="3453">
        <v>0</v>
      </c>
      <c r="N13" s="3453">
        <v>0</v>
      </c>
      <c r="O13" s="3453">
        <v>0</v>
      </c>
      <c r="P13" s="3453">
        <v>0</v>
      </c>
      <c r="Q13" s="3453">
        <v>0</v>
      </c>
      <c r="R13" s="3470">
        <v>0</v>
      </c>
      <c r="S13" s="5202">
        <f t="shared" si="0"/>
        <v>0</v>
      </c>
      <c r="T13" s="452"/>
      <c r="U13" s="452"/>
      <c r="V13" s="452"/>
    </row>
    <row r="14" spans="1:22" ht="18.95" customHeight="1">
      <c r="A14" s="5116" t="s">
        <v>4466</v>
      </c>
      <c r="B14" s="3467">
        <v>0</v>
      </c>
      <c r="C14" s="3453">
        <v>0</v>
      </c>
      <c r="D14" s="3453">
        <v>0</v>
      </c>
      <c r="E14" s="3453">
        <v>0</v>
      </c>
      <c r="F14" s="3453">
        <v>0</v>
      </c>
      <c r="G14" s="3453">
        <v>0</v>
      </c>
      <c r="H14" s="3453">
        <v>0</v>
      </c>
      <c r="I14" s="3453">
        <v>0</v>
      </c>
      <c r="J14" s="3453">
        <v>0</v>
      </c>
      <c r="K14" s="3453">
        <v>0</v>
      </c>
      <c r="L14" s="3453">
        <v>0</v>
      </c>
      <c r="M14" s="3453">
        <v>0</v>
      </c>
      <c r="N14" s="3453">
        <v>0</v>
      </c>
      <c r="O14" s="3453">
        <v>0</v>
      </c>
      <c r="P14" s="3453">
        <v>0</v>
      </c>
      <c r="Q14" s="3453">
        <v>0</v>
      </c>
      <c r="R14" s="3470">
        <v>0</v>
      </c>
      <c r="S14" s="5202">
        <f t="shared" si="0"/>
        <v>0</v>
      </c>
      <c r="T14" s="452"/>
      <c r="U14" s="452"/>
      <c r="V14" s="452"/>
    </row>
    <row r="15" spans="1:22" ht="18.95" customHeight="1">
      <c r="A15" s="5116" t="s">
        <v>4523</v>
      </c>
      <c r="B15" s="3467">
        <v>0</v>
      </c>
      <c r="C15" s="3453">
        <v>0</v>
      </c>
      <c r="D15" s="3453">
        <v>0</v>
      </c>
      <c r="E15" s="3453">
        <v>0</v>
      </c>
      <c r="F15" s="3453">
        <v>0</v>
      </c>
      <c r="G15" s="3453">
        <v>0</v>
      </c>
      <c r="H15" s="3453">
        <v>0</v>
      </c>
      <c r="I15" s="3453">
        <v>0</v>
      </c>
      <c r="J15" s="3453">
        <v>0</v>
      </c>
      <c r="K15" s="3453">
        <v>0</v>
      </c>
      <c r="L15" s="3453">
        <v>0</v>
      </c>
      <c r="M15" s="3453">
        <v>0</v>
      </c>
      <c r="N15" s="3453">
        <v>0</v>
      </c>
      <c r="O15" s="3453">
        <v>0</v>
      </c>
      <c r="P15" s="3453">
        <v>0</v>
      </c>
      <c r="Q15" s="3453">
        <v>0</v>
      </c>
      <c r="R15" s="3470">
        <v>0</v>
      </c>
      <c r="S15" s="5202">
        <f t="shared" si="0"/>
        <v>0</v>
      </c>
      <c r="T15" s="452"/>
      <c r="U15" s="452"/>
      <c r="V15" s="452"/>
    </row>
    <row r="16" spans="1:22" ht="18.95" customHeight="1">
      <c r="A16" s="5116" t="s">
        <v>4468</v>
      </c>
      <c r="B16" s="3467">
        <v>0</v>
      </c>
      <c r="C16" s="3453">
        <v>0</v>
      </c>
      <c r="D16" s="3453">
        <v>0</v>
      </c>
      <c r="E16" s="3453">
        <v>0</v>
      </c>
      <c r="F16" s="3453">
        <v>0</v>
      </c>
      <c r="G16" s="3453">
        <v>0</v>
      </c>
      <c r="H16" s="3453">
        <v>0</v>
      </c>
      <c r="I16" s="3453">
        <v>1</v>
      </c>
      <c r="J16" s="3453">
        <v>0</v>
      </c>
      <c r="K16" s="3453">
        <v>0</v>
      </c>
      <c r="L16" s="3453">
        <v>0</v>
      </c>
      <c r="M16" s="3453">
        <v>0</v>
      </c>
      <c r="N16" s="3453">
        <v>0</v>
      </c>
      <c r="O16" s="3453">
        <v>0</v>
      </c>
      <c r="P16" s="3453">
        <v>0</v>
      </c>
      <c r="Q16" s="3453">
        <v>0</v>
      </c>
      <c r="R16" s="3470">
        <v>0</v>
      </c>
      <c r="S16" s="5202">
        <f t="shared" si="0"/>
        <v>1</v>
      </c>
      <c r="T16" s="452"/>
      <c r="U16" s="452"/>
      <c r="V16" s="452"/>
    </row>
    <row r="17" spans="1:22" s="5124" customFormat="1" ht="18.95" customHeight="1">
      <c r="A17" s="5123" t="s">
        <v>4470</v>
      </c>
      <c r="B17" s="3467">
        <v>0</v>
      </c>
      <c r="C17" s="3453">
        <v>0</v>
      </c>
      <c r="D17" s="3453">
        <v>0</v>
      </c>
      <c r="E17" s="3453">
        <v>0</v>
      </c>
      <c r="F17" s="3453">
        <v>0</v>
      </c>
      <c r="G17" s="3453">
        <v>0</v>
      </c>
      <c r="H17" s="3453">
        <v>1</v>
      </c>
      <c r="I17" s="3453">
        <v>2</v>
      </c>
      <c r="J17" s="3453">
        <v>1</v>
      </c>
      <c r="K17" s="3453">
        <v>0</v>
      </c>
      <c r="L17" s="3453">
        <v>0</v>
      </c>
      <c r="M17" s="3453">
        <v>0</v>
      </c>
      <c r="N17" s="3453">
        <v>0</v>
      </c>
      <c r="O17" s="3453">
        <v>0</v>
      </c>
      <c r="P17" s="3453">
        <v>0</v>
      </c>
      <c r="Q17" s="3453">
        <v>0</v>
      </c>
      <c r="R17" s="3470">
        <v>0</v>
      </c>
      <c r="S17" s="5218">
        <f t="shared" si="0"/>
        <v>4</v>
      </c>
    </row>
    <row r="18" spans="1:22" ht="18.95" customHeight="1">
      <c r="A18" s="5116" t="s">
        <v>4471</v>
      </c>
      <c r="B18" s="3467">
        <v>0</v>
      </c>
      <c r="C18" s="3453">
        <v>0</v>
      </c>
      <c r="D18" s="3453">
        <v>0</v>
      </c>
      <c r="E18" s="3453">
        <v>0</v>
      </c>
      <c r="F18" s="3453">
        <v>0</v>
      </c>
      <c r="G18" s="3453">
        <v>0</v>
      </c>
      <c r="H18" s="3453">
        <v>0</v>
      </c>
      <c r="I18" s="3453">
        <v>0</v>
      </c>
      <c r="J18" s="3453">
        <v>0</v>
      </c>
      <c r="K18" s="3453">
        <v>0</v>
      </c>
      <c r="L18" s="3453">
        <v>0</v>
      </c>
      <c r="M18" s="3453">
        <v>0</v>
      </c>
      <c r="N18" s="3453">
        <v>0</v>
      </c>
      <c r="O18" s="3453">
        <v>0</v>
      </c>
      <c r="P18" s="3453">
        <v>0</v>
      </c>
      <c r="Q18" s="3453">
        <v>0</v>
      </c>
      <c r="R18" s="3470">
        <v>0</v>
      </c>
      <c r="S18" s="5202">
        <f t="shared" si="0"/>
        <v>0</v>
      </c>
      <c r="T18" s="452"/>
      <c r="U18" s="452"/>
      <c r="V18" s="452"/>
    </row>
    <row r="19" spans="1:22" ht="18.95" customHeight="1">
      <c r="A19" s="5116" t="s">
        <v>4472</v>
      </c>
      <c r="B19" s="3467">
        <v>0</v>
      </c>
      <c r="C19" s="3453">
        <v>0</v>
      </c>
      <c r="D19" s="3453">
        <v>0</v>
      </c>
      <c r="E19" s="3453">
        <v>0</v>
      </c>
      <c r="F19" s="3453">
        <v>0</v>
      </c>
      <c r="G19" s="3453">
        <v>0</v>
      </c>
      <c r="H19" s="3453">
        <v>0</v>
      </c>
      <c r="I19" s="3453">
        <v>0</v>
      </c>
      <c r="J19" s="3453">
        <v>0</v>
      </c>
      <c r="K19" s="3453">
        <v>0</v>
      </c>
      <c r="L19" s="3453">
        <v>0</v>
      </c>
      <c r="M19" s="3453">
        <v>0</v>
      </c>
      <c r="N19" s="3453">
        <v>0</v>
      </c>
      <c r="O19" s="3453">
        <v>0</v>
      </c>
      <c r="P19" s="3453">
        <v>0</v>
      </c>
      <c r="Q19" s="3453">
        <v>0</v>
      </c>
      <c r="R19" s="3470">
        <v>0</v>
      </c>
      <c r="S19" s="5202">
        <f t="shared" si="0"/>
        <v>0</v>
      </c>
      <c r="T19" s="452"/>
      <c r="U19" s="452"/>
      <c r="V19" s="452"/>
    </row>
    <row r="20" spans="1:22" ht="18.95" customHeight="1">
      <c r="A20" s="5116" t="s">
        <v>4524</v>
      </c>
      <c r="B20" s="3467">
        <v>0</v>
      </c>
      <c r="C20" s="3453">
        <v>0</v>
      </c>
      <c r="D20" s="3453">
        <v>0</v>
      </c>
      <c r="E20" s="3453">
        <v>0</v>
      </c>
      <c r="F20" s="3453">
        <v>0</v>
      </c>
      <c r="G20" s="3453">
        <v>0</v>
      </c>
      <c r="H20" s="3453">
        <v>0</v>
      </c>
      <c r="I20" s="3453">
        <v>0</v>
      </c>
      <c r="J20" s="3453">
        <v>1</v>
      </c>
      <c r="K20" s="3453">
        <v>0</v>
      </c>
      <c r="L20" s="3453">
        <v>0</v>
      </c>
      <c r="M20" s="3453">
        <v>0</v>
      </c>
      <c r="N20" s="3453">
        <v>0</v>
      </c>
      <c r="O20" s="3453">
        <v>0</v>
      </c>
      <c r="P20" s="3453">
        <v>0</v>
      </c>
      <c r="Q20" s="3453">
        <v>0</v>
      </c>
      <c r="R20" s="3470">
        <v>0</v>
      </c>
      <c r="S20" s="5202">
        <f t="shared" si="0"/>
        <v>1</v>
      </c>
      <c r="T20" s="452"/>
      <c r="U20" s="452"/>
      <c r="V20" s="452"/>
    </row>
    <row r="21" spans="1:22" ht="18.95" customHeight="1">
      <c r="A21" s="5116" t="s">
        <v>4473</v>
      </c>
      <c r="B21" s="3467">
        <v>0</v>
      </c>
      <c r="C21" s="3453">
        <v>0</v>
      </c>
      <c r="D21" s="3453">
        <v>0</v>
      </c>
      <c r="E21" s="3453">
        <v>0</v>
      </c>
      <c r="F21" s="3453">
        <v>0</v>
      </c>
      <c r="G21" s="3453">
        <v>0</v>
      </c>
      <c r="H21" s="3453">
        <v>3</v>
      </c>
      <c r="I21" s="3453">
        <v>5</v>
      </c>
      <c r="J21" s="3453">
        <v>0</v>
      </c>
      <c r="K21" s="3453">
        <v>0</v>
      </c>
      <c r="L21" s="3453">
        <v>0</v>
      </c>
      <c r="M21" s="3453">
        <v>0</v>
      </c>
      <c r="N21" s="3453">
        <v>0</v>
      </c>
      <c r="O21" s="3453">
        <v>0</v>
      </c>
      <c r="P21" s="3453">
        <v>0</v>
      </c>
      <c r="Q21" s="3453">
        <v>0</v>
      </c>
      <c r="R21" s="3470">
        <v>0</v>
      </c>
      <c r="S21" s="5202">
        <f t="shared" si="0"/>
        <v>8</v>
      </c>
      <c r="T21" s="452"/>
      <c r="U21" s="452"/>
      <c r="V21" s="452"/>
    </row>
    <row r="22" spans="1:22" ht="18.95" customHeight="1">
      <c r="A22" s="5116" t="s">
        <v>4474</v>
      </c>
      <c r="B22" s="3467">
        <v>0</v>
      </c>
      <c r="C22" s="3453">
        <v>0</v>
      </c>
      <c r="D22" s="3453">
        <v>0</v>
      </c>
      <c r="E22" s="3453">
        <v>0</v>
      </c>
      <c r="F22" s="3453">
        <v>0</v>
      </c>
      <c r="G22" s="3453">
        <v>0</v>
      </c>
      <c r="H22" s="3453">
        <v>1</v>
      </c>
      <c r="I22" s="3453">
        <v>1</v>
      </c>
      <c r="J22" s="3453">
        <v>1</v>
      </c>
      <c r="K22" s="3453">
        <v>0</v>
      </c>
      <c r="L22" s="3453">
        <v>0</v>
      </c>
      <c r="M22" s="3453">
        <v>0</v>
      </c>
      <c r="N22" s="3453">
        <v>0</v>
      </c>
      <c r="O22" s="3453">
        <v>0</v>
      </c>
      <c r="P22" s="3453">
        <v>0</v>
      </c>
      <c r="Q22" s="3453">
        <v>0</v>
      </c>
      <c r="R22" s="3470">
        <v>0</v>
      </c>
      <c r="S22" s="5202">
        <f t="shared" si="0"/>
        <v>3</v>
      </c>
      <c r="T22" s="452"/>
      <c r="U22" s="452"/>
      <c r="V22" s="452"/>
    </row>
    <row r="23" spans="1:22" ht="18.95" customHeight="1">
      <c r="A23" s="5116" t="s">
        <v>4475</v>
      </c>
      <c r="B23" s="3467">
        <v>0</v>
      </c>
      <c r="C23" s="3453">
        <v>0</v>
      </c>
      <c r="D23" s="3453">
        <v>0</v>
      </c>
      <c r="E23" s="3453">
        <v>0</v>
      </c>
      <c r="F23" s="3453">
        <v>0</v>
      </c>
      <c r="G23" s="3453">
        <v>0</v>
      </c>
      <c r="H23" s="3453">
        <v>0</v>
      </c>
      <c r="I23" s="3453">
        <v>0</v>
      </c>
      <c r="J23" s="3453">
        <v>0</v>
      </c>
      <c r="K23" s="3453">
        <v>0</v>
      </c>
      <c r="L23" s="3453">
        <v>0</v>
      </c>
      <c r="M23" s="3453">
        <v>0</v>
      </c>
      <c r="N23" s="3453">
        <v>0</v>
      </c>
      <c r="O23" s="3453">
        <v>0</v>
      </c>
      <c r="P23" s="3453">
        <v>0</v>
      </c>
      <c r="Q23" s="3453">
        <v>0</v>
      </c>
      <c r="R23" s="3470">
        <v>0</v>
      </c>
      <c r="S23" s="5202">
        <f t="shared" si="0"/>
        <v>0</v>
      </c>
      <c r="T23" s="452"/>
      <c r="U23" s="452"/>
      <c r="V23" s="452"/>
    </row>
    <row r="24" spans="1:22" ht="18.95" customHeight="1">
      <c r="A24" s="5116" t="s">
        <v>4476</v>
      </c>
      <c r="B24" s="3467">
        <v>0</v>
      </c>
      <c r="C24" s="3453">
        <v>0</v>
      </c>
      <c r="D24" s="3453">
        <v>0</v>
      </c>
      <c r="E24" s="3453">
        <v>0</v>
      </c>
      <c r="F24" s="3453">
        <v>0</v>
      </c>
      <c r="G24" s="3453">
        <v>0</v>
      </c>
      <c r="H24" s="3453">
        <v>0</v>
      </c>
      <c r="I24" s="3453">
        <v>0</v>
      </c>
      <c r="J24" s="3453">
        <v>0</v>
      </c>
      <c r="K24" s="3453">
        <v>0</v>
      </c>
      <c r="L24" s="3453">
        <v>0</v>
      </c>
      <c r="M24" s="3453">
        <v>0</v>
      </c>
      <c r="N24" s="3453">
        <v>0</v>
      </c>
      <c r="O24" s="3453">
        <v>0</v>
      </c>
      <c r="P24" s="3453">
        <v>0</v>
      </c>
      <c r="Q24" s="3453">
        <v>0</v>
      </c>
      <c r="R24" s="3470">
        <v>0</v>
      </c>
      <c r="S24" s="5202">
        <f t="shared" si="0"/>
        <v>0</v>
      </c>
      <c r="T24" s="452"/>
      <c r="U24" s="452"/>
      <c r="V24" s="452"/>
    </row>
    <row r="25" spans="1:22" ht="18.95" customHeight="1">
      <c r="A25" s="5116" t="s">
        <v>4477</v>
      </c>
      <c r="B25" s="3467">
        <v>0</v>
      </c>
      <c r="C25" s="3453">
        <v>0</v>
      </c>
      <c r="D25" s="3453">
        <v>0</v>
      </c>
      <c r="E25" s="3453">
        <v>0</v>
      </c>
      <c r="F25" s="3453">
        <v>0</v>
      </c>
      <c r="G25" s="3453">
        <v>0</v>
      </c>
      <c r="H25" s="3453">
        <v>0</v>
      </c>
      <c r="I25" s="3453">
        <v>0</v>
      </c>
      <c r="J25" s="3453">
        <v>2</v>
      </c>
      <c r="K25" s="3453">
        <v>0</v>
      </c>
      <c r="L25" s="3453">
        <v>0</v>
      </c>
      <c r="M25" s="3453">
        <v>0</v>
      </c>
      <c r="N25" s="3453">
        <v>0</v>
      </c>
      <c r="O25" s="3453">
        <v>0</v>
      </c>
      <c r="P25" s="3453">
        <v>0</v>
      </c>
      <c r="Q25" s="3453">
        <v>0</v>
      </c>
      <c r="R25" s="3470">
        <v>0</v>
      </c>
      <c r="S25" s="5202">
        <f t="shared" si="0"/>
        <v>2</v>
      </c>
      <c r="T25" s="452"/>
      <c r="U25" s="452"/>
      <c r="V25" s="452"/>
    </row>
    <row r="26" spans="1:22" ht="18.95" customHeight="1">
      <c r="A26" s="5116" t="s">
        <v>4528</v>
      </c>
      <c r="B26" s="3467">
        <v>0</v>
      </c>
      <c r="C26" s="3453">
        <v>0</v>
      </c>
      <c r="D26" s="3453">
        <v>0</v>
      </c>
      <c r="E26" s="3453">
        <v>0</v>
      </c>
      <c r="F26" s="3453">
        <v>0</v>
      </c>
      <c r="G26" s="3453">
        <v>0</v>
      </c>
      <c r="H26" s="3453">
        <v>0</v>
      </c>
      <c r="I26" s="3453">
        <v>3</v>
      </c>
      <c r="J26" s="3453">
        <v>1</v>
      </c>
      <c r="K26" s="3453">
        <v>0</v>
      </c>
      <c r="L26" s="3453">
        <v>0</v>
      </c>
      <c r="M26" s="3453">
        <v>0</v>
      </c>
      <c r="N26" s="3453">
        <v>0</v>
      </c>
      <c r="O26" s="3453">
        <v>0</v>
      </c>
      <c r="P26" s="3453">
        <v>0</v>
      </c>
      <c r="Q26" s="3453">
        <v>0</v>
      </c>
      <c r="R26" s="3470">
        <v>0</v>
      </c>
      <c r="S26" s="5202">
        <f t="shared" si="0"/>
        <v>4</v>
      </c>
      <c r="T26" s="452"/>
      <c r="U26" s="452"/>
      <c r="V26" s="452"/>
    </row>
    <row r="27" spans="1:22" ht="18.95" customHeight="1">
      <c r="A27" s="5116" t="s">
        <v>4478</v>
      </c>
      <c r="B27" s="3467">
        <v>0</v>
      </c>
      <c r="C27" s="3453">
        <v>0</v>
      </c>
      <c r="D27" s="3453">
        <v>0</v>
      </c>
      <c r="E27" s="3453">
        <v>0</v>
      </c>
      <c r="F27" s="3453">
        <v>0</v>
      </c>
      <c r="G27" s="3453">
        <v>0</v>
      </c>
      <c r="H27" s="3453">
        <v>1</v>
      </c>
      <c r="I27" s="3453">
        <v>0</v>
      </c>
      <c r="J27" s="3453">
        <v>0</v>
      </c>
      <c r="K27" s="3453">
        <v>0</v>
      </c>
      <c r="L27" s="3453">
        <v>0</v>
      </c>
      <c r="M27" s="3453">
        <v>0</v>
      </c>
      <c r="N27" s="3453">
        <v>0</v>
      </c>
      <c r="O27" s="3453">
        <v>0</v>
      </c>
      <c r="P27" s="3453">
        <v>0</v>
      </c>
      <c r="Q27" s="3453">
        <v>0</v>
      </c>
      <c r="R27" s="3470">
        <v>0</v>
      </c>
      <c r="S27" s="5202"/>
      <c r="T27" s="452"/>
      <c r="U27" s="452"/>
      <c r="V27" s="452"/>
    </row>
    <row r="28" spans="1:22" ht="18.95" customHeight="1">
      <c r="A28" s="5116" t="s">
        <v>4479</v>
      </c>
      <c r="B28" s="3467">
        <v>0</v>
      </c>
      <c r="C28" s="3453">
        <v>0</v>
      </c>
      <c r="D28" s="3453">
        <v>0</v>
      </c>
      <c r="E28" s="3453">
        <v>0</v>
      </c>
      <c r="F28" s="3453">
        <v>0</v>
      </c>
      <c r="G28" s="3453">
        <v>0</v>
      </c>
      <c r="H28" s="3453">
        <v>0</v>
      </c>
      <c r="I28" s="3453">
        <v>0</v>
      </c>
      <c r="J28" s="3453">
        <v>0</v>
      </c>
      <c r="K28" s="3453">
        <v>0</v>
      </c>
      <c r="L28" s="3453">
        <v>0</v>
      </c>
      <c r="M28" s="3453">
        <v>0</v>
      </c>
      <c r="N28" s="3453">
        <v>0</v>
      </c>
      <c r="O28" s="3453">
        <v>0</v>
      </c>
      <c r="P28" s="3453">
        <v>0</v>
      </c>
      <c r="Q28" s="3453">
        <v>0</v>
      </c>
      <c r="R28" s="3470">
        <v>0</v>
      </c>
      <c r="S28" s="5202">
        <f t="shared" si="0"/>
        <v>0</v>
      </c>
      <c r="T28" s="452"/>
      <c r="U28" s="452"/>
      <c r="V28" s="452"/>
    </row>
    <row r="29" spans="1:22" ht="18.95" customHeight="1">
      <c r="A29" s="5116" t="s">
        <v>4480</v>
      </c>
      <c r="B29" s="3467">
        <v>0</v>
      </c>
      <c r="C29" s="3453">
        <v>0</v>
      </c>
      <c r="D29" s="3453">
        <v>0</v>
      </c>
      <c r="E29" s="3453">
        <v>0</v>
      </c>
      <c r="F29" s="3453">
        <v>0</v>
      </c>
      <c r="G29" s="3453">
        <v>0</v>
      </c>
      <c r="H29" s="3453">
        <v>0</v>
      </c>
      <c r="I29" s="3453">
        <v>0</v>
      </c>
      <c r="J29" s="3453">
        <v>0</v>
      </c>
      <c r="K29" s="3453">
        <v>0</v>
      </c>
      <c r="L29" s="3453">
        <v>0</v>
      </c>
      <c r="M29" s="3453">
        <v>0</v>
      </c>
      <c r="N29" s="3453">
        <v>0</v>
      </c>
      <c r="O29" s="3453">
        <v>0</v>
      </c>
      <c r="P29" s="3453">
        <v>0</v>
      </c>
      <c r="Q29" s="3453">
        <v>0</v>
      </c>
      <c r="R29" s="3470">
        <v>0</v>
      </c>
      <c r="S29" s="5202">
        <f t="shared" si="0"/>
        <v>0</v>
      </c>
      <c r="T29" s="452"/>
      <c r="U29" s="452"/>
      <c r="V29" s="452"/>
    </row>
    <row r="30" spans="1:22" ht="18.95" customHeight="1">
      <c r="A30" s="5116" t="s">
        <v>4481</v>
      </c>
      <c r="B30" s="3467">
        <v>0</v>
      </c>
      <c r="C30" s="3453">
        <v>0</v>
      </c>
      <c r="D30" s="3453">
        <v>0</v>
      </c>
      <c r="E30" s="3453">
        <v>0</v>
      </c>
      <c r="F30" s="3453">
        <v>0</v>
      </c>
      <c r="G30" s="3453">
        <v>0</v>
      </c>
      <c r="H30" s="3453">
        <v>0</v>
      </c>
      <c r="I30" s="3453">
        <v>0</v>
      </c>
      <c r="J30" s="3453">
        <v>0</v>
      </c>
      <c r="K30" s="3453">
        <v>0</v>
      </c>
      <c r="L30" s="3453">
        <v>0</v>
      </c>
      <c r="M30" s="3453">
        <v>0</v>
      </c>
      <c r="N30" s="3453">
        <v>0</v>
      </c>
      <c r="O30" s="3453">
        <v>0</v>
      </c>
      <c r="P30" s="3453">
        <v>0</v>
      </c>
      <c r="Q30" s="3453">
        <v>0</v>
      </c>
      <c r="R30" s="3470">
        <v>0</v>
      </c>
      <c r="S30" s="5202">
        <f t="shared" si="0"/>
        <v>0</v>
      </c>
      <c r="T30" s="452"/>
      <c r="U30" s="452"/>
      <c r="V30" s="452"/>
    </row>
    <row r="31" spans="1:22" ht="18.95" customHeight="1">
      <c r="A31" s="5116" t="s">
        <v>4482</v>
      </c>
      <c r="B31" s="3467">
        <v>0</v>
      </c>
      <c r="C31" s="3453">
        <v>0</v>
      </c>
      <c r="D31" s="3453">
        <v>0</v>
      </c>
      <c r="E31" s="3453">
        <v>0</v>
      </c>
      <c r="F31" s="3453">
        <v>0</v>
      </c>
      <c r="G31" s="3453">
        <v>0</v>
      </c>
      <c r="H31" s="3453">
        <v>0</v>
      </c>
      <c r="I31" s="3453">
        <v>0</v>
      </c>
      <c r="J31" s="3453">
        <v>0</v>
      </c>
      <c r="K31" s="3453">
        <v>0</v>
      </c>
      <c r="L31" s="3453">
        <v>0</v>
      </c>
      <c r="M31" s="3453">
        <v>0</v>
      </c>
      <c r="N31" s="3453">
        <v>0</v>
      </c>
      <c r="O31" s="3453">
        <v>0</v>
      </c>
      <c r="P31" s="3453">
        <v>0</v>
      </c>
      <c r="Q31" s="3453">
        <v>0</v>
      </c>
      <c r="R31" s="3470">
        <v>0</v>
      </c>
      <c r="S31" s="5202">
        <f t="shared" si="0"/>
        <v>0</v>
      </c>
      <c r="T31" s="452"/>
      <c r="U31" s="452"/>
      <c r="V31" s="452"/>
    </row>
    <row r="32" spans="1:22" ht="18.95" customHeight="1">
      <c r="A32" s="5116" t="s">
        <v>4483</v>
      </c>
      <c r="B32" s="3467">
        <v>0</v>
      </c>
      <c r="C32" s="3453">
        <v>0</v>
      </c>
      <c r="D32" s="3453">
        <v>0</v>
      </c>
      <c r="E32" s="3453">
        <v>0</v>
      </c>
      <c r="F32" s="3453">
        <v>0</v>
      </c>
      <c r="G32" s="3453">
        <v>0</v>
      </c>
      <c r="H32" s="3453">
        <v>0</v>
      </c>
      <c r="I32" s="3453">
        <v>0</v>
      </c>
      <c r="J32" s="3453">
        <v>0</v>
      </c>
      <c r="K32" s="3453">
        <v>0</v>
      </c>
      <c r="L32" s="3453">
        <v>0</v>
      </c>
      <c r="M32" s="3453">
        <v>0</v>
      </c>
      <c r="N32" s="3453">
        <v>0</v>
      </c>
      <c r="O32" s="3453">
        <v>0</v>
      </c>
      <c r="P32" s="3453">
        <v>0</v>
      </c>
      <c r="Q32" s="3453">
        <v>0</v>
      </c>
      <c r="R32" s="3470">
        <v>0</v>
      </c>
      <c r="S32" s="5202">
        <f t="shared" si="0"/>
        <v>0</v>
      </c>
      <c r="T32" s="452"/>
      <c r="U32" s="452"/>
      <c r="V32" s="452"/>
    </row>
    <row r="33" spans="1:22" ht="18.95" customHeight="1">
      <c r="A33" s="5116" t="s">
        <v>4485</v>
      </c>
      <c r="B33" s="3467">
        <v>0</v>
      </c>
      <c r="C33" s="3453">
        <v>0</v>
      </c>
      <c r="D33" s="3453">
        <v>0</v>
      </c>
      <c r="E33" s="3453">
        <v>0</v>
      </c>
      <c r="F33" s="3453">
        <v>0</v>
      </c>
      <c r="G33" s="3453">
        <v>0</v>
      </c>
      <c r="H33" s="3453">
        <v>0</v>
      </c>
      <c r="I33" s="3453">
        <v>0</v>
      </c>
      <c r="J33" s="3453">
        <v>0</v>
      </c>
      <c r="K33" s="3453">
        <v>0</v>
      </c>
      <c r="L33" s="3453">
        <v>0</v>
      </c>
      <c r="M33" s="3453">
        <v>0</v>
      </c>
      <c r="N33" s="3453">
        <v>0</v>
      </c>
      <c r="O33" s="3453">
        <v>0</v>
      </c>
      <c r="P33" s="3453">
        <v>0</v>
      </c>
      <c r="Q33" s="3453">
        <v>0</v>
      </c>
      <c r="R33" s="3470">
        <v>0</v>
      </c>
      <c r="S33" s="5202">
        <f t="shared" si="0"/>
        <v>0</v>
      </c>
      <c r="T33" s="452"/>
      <c r="U33" s="452"/>
      <c r="V33" s="452"/>
    </row>
    <row r="34" spans="1:22" s="5124" customFormat="1" ht="18.95" customHeight="1">
      <c r="A34" s="5123" t="s">
        <v>4486</v>
      </c>
      <c r="B34" s="3467">
        <v>0</v>
      </c>
      <c r="C34" s="3453">
        <v>0</v>
      </c>
      <c r="D34" s="3453">
        <v>1</v>
      </c>
      <c r="E34" s="3453">
        <v>0</v>
      </c>
      <c r="F34" s="3453">
        <v>0</v>
      </c>
      <c r="G34" s="3453">
        <v>0</v>
      </c>
      <c r="H34" s="3453">
        <v>1</v>
      </c>
      <c r="I34" s="3453">
        <v>3</v>
      </c>
      <c r="J34" s="3453">
        <v>0</v>
      </c>
      <c r="K34" s="3453">
        <v>0</v>
      </c>
      <c r="L34" s="3453">
        <v>0</v>
      </c>
      <c r="M34" s="3453">
        <v>0</v>
      </c>
      <c r="N34" s="3453">
        <v>0</v>
      </c>
      <c r="O34" s="3453">
        <v>0</v>
      </c>
      <c r="P34" s="3453">
        <v>0</v>
      </c>
      <c r="Q34" s="3453">
        <v>0</v>
      </c>
      <c r="R34" s="3470">
        <v>0</v>
      </c>
      <c r="S34" s="5218">
        <f t="shared" si="0"/>
        <v>5</v>
      </c>
    </row>
    <row r="35" spans="1:22" ht="18.95" customHeight="1">
      <c r="A35" s="5116" t="s">
        <v>4487</v>
      </c>
      <c r="B35" s="3467">
        <v>0</v>
      </c>
      <c r="C35" s="3453">
        <v>0</v>
      </c>
      <c r="D35" s="3453">
        <v>0</v>
      </c>
      <c r="E35" s="3453">
        <v>0</v>
      </c>
      <c r="F35" s="3453">
        <v>0</v>
      </c>
      <c r="G35" s="3453">
        <v>0</v>
      </c>
      <c r="H35" s="3453">
        <v>0</v>
      </c>
      <c r="I35" s="3453">
        <v>0</v>
      </c>
      <c r="J35" s="3453">
        <v>0</v>
      </c>
      <c r="K35" s="3453">
        <v>0</v>
      </c>
      <c r="L35" s="3453">
        <v>0</v>
      </c>
      <c r="M35" s="3453">
        <v>0</v>
      </c>
      <c r="N35" s="3453">
        <v>0</v>
      </c>
      <c r="O35" s="3453">
        <v>0</v>
      </c>
      <c r="P35" s="3453">
        <v>0</v>
      </c>
      <c r="Q35" s="3453">
        <v>0</v>
      </c>
      <c r="R35" s="3470">
        <v>0</v>
      </c>
      <c r="S35" s="5202">
        <f t="shared" si="0"/>
        <v>0</v>
      </c>
      <c r="T35" s="452"/>
      <c r="U35" s="452"/>
      <c r="V35" s="452"/>
    </row>
    <row r="36" spans="1:22" ht="18.95" customHeight="1">
      <c r="A36" s="5116" t="s">
        <v>4489</v>
      </c>
      <c r="B36" s="3467">
        <v>0</v>
      </c>
      <c r="C36" s="3453">
        <v>0</v>
      </c>
      <c r="D36" s="3453">
        <v>0</v>
      </c>
      <c r="E36" s="3453">
        <v>0</v>
      </c>
      <c r="F36" s="3453">
        <v>0</v>
      </c>
      <c r="G36" s="3453">
        <v>0</v>
      </c>
      <c r="H36" s="3453">
        <v>0</v>
      </c>
      <c r="I36" s="3453">
        <v>2</v>
      </c>
      <c r="J36" s="3453">
        <v>0</v>
      </c>
      <c r="K36" s="3453">
        <v>0</v>
      </c>
      <c r="L36" s="3453">
        <v>0</v>
      </c>
      <c r="M36" s="3453">
        <v>0</v>
      </c>
      <c r="N36" s="3453">
        <v>0</v>
      </c>
      <c r="O36" s="3453">
        <v>0</v>
      </c>
      <c r="P36" s="3453">
        <v>0</v>
      </c>
      <c r="Q36" s="3453">
        <v>0</v>
      </c>
      <c r="R36" s="3470">
        <v>0</v>
      </c>
      <c r="S36" s="5202">
        <f t="shared" si="0"/>
        <v>2</v>
      </c>
      <c r="T36" s="452"/>
      <c r="U36" s="452"/>
      <c r="V36" s="452"/>
    </row>
    <row r="37" spans="1:22" ht="18.95" customHeight="1">
      <c r="A37" s="5116" t="s">
        <v>4490</v>
      </c>
      <c r="B37" s="3467">
        <v>0</v>
      </c>
      <c r="C37" s="3453">
        <v>0</v>
      </c>
      <c r="D37" s="3453">
        <v>0</v>
      </c>
      <c r="E37" s="3453">
        <v>0</v>
      </c>
      <c r="F37" s="3453">
        <v>0</v>
      </c>
      <c r="G37" s="3453">
        <v>0</v>
      </c>
      <c r="H37" s="3453">
        <v>0</v>
      </c>
      <c r="I37" s="3453">
        <v>0</v>
      </c>
      <c r="J37" s="3453">
        <v>0</v>
      </c>
      <c r="K37" s="3453">
        <v>0</v>
      </c>
      <c r="L37" s="3453">
        <v>0</v>
      </c>
      <c r="M37" s="3453">
        <v>0</v>
      </c>
      <c r="N37" s="3453">
        <v>0</v>
      </c>
      <c r="O37" s="3453">
        <v>0</v>
      </c>
      <c r="P37" s="3453">
        <v>0</v>
      </c>
      <c r="Q37" s="3453">
        <v>0</v>
      </c>
      <c r="R37" s="3470">
        <v>0</v>
      </c>
      <c r="S37" s="5202">
        <f t="shared" si="0"/>
        <v>0</v>
      </c>
      <c r="T37" s="452"/>
      <c r="U37" s="452"/>
      <c r="V37" s="452"/>
    </row>
    <row r="38" spans="1:22" ht="18.95" customHeight="1">
      <c r="A38" s="5116" t="s">
        <v>4491</v>
      </c>
      <c r="B38" s="3467">
        <v>0</v>
      </c>
      <c r="C38" s="3453">
        <v>0</v>
      </c>
      <c r="D38" s="3453">
        <v>0</v>
      </c>
      <c r="E38" s="3453">
        <v>0</v>
      </c>
      <c r="F38" s="3453">
        <v>0</v>
      </c>
      <c r="G38" s="3453">
        <v>0</v>
      </c>
      <c r="H38" s="3453">
        <v>0</v>
      </c>
      <c r="I38" s="3453">
        <v>0</v>
      </c>
      <c r="J38" s="3453">
        <v>1</v>
      </c>
      <c r="K38" s="3453">
        <v>0</v>
      </c>
      <c r="L38" s="3453">
        <v>0</v>
      </c>
      <c r="M38" s="3453">
        <v>0</v>
      </c>
      <c r="N38" s="3453">
        <v>0</v>
      </c>
      <c r="O38" s="3453">
        <v>0</v>
      </c>
      <c r="P38" s="3453">
        <v>0</v>
      </c>
      <c r="Q38" s="3453">
        <v>0</v>
      </c>
      <c r="R38" s="3470">
        <v>0</v>
      </c>
      <c r="S38" s="5202">
        <f t="shared" si="0"/>
        <v>1</v>
      </c>
      <c r="T38" s="452"/>
      <c r="U38" s="452"/>
      <c r="V38" s="452"/>
    </row>
    <row r="39" spans="1:22" ht="18.95" customHeight="1">
      <c r="A39" s="5116" t="s">
        <v>4492</v>
      </c>
      <c r="B39" s="3467">
        <v>0</v>
      </c>
      <c r="C39" s="3453">
        <v>0</v>
      </c>
      <c r="D39" s="3453">
        <v>0</v>
      </c>
      <c r="E39" s="3453">
        <v>0</v>
      </c>
      <c r="F39" s="3453">
        <v>0</v>
      </c>
      <c r="G39" s="3453">
        <v>0</v>
      </c>
      <c r="H39" s="3453">
        <v>1</v>
      </c>
      <c r="I39" s="3453">
        <v>1</v>
      </c>
      <c r="J39" s="3453">
        <v>1</v>
      </c>
      <c r="K39" s="3453">
        <v>0</v>
      </c>
      <c r="L39" s="3453">
        <v>0</v>
      </c>
      <c r="M39" s="3453">
        <v>0</v>
      </c>
      <c r="N39" s="3453">
        <v>0</v>
      </c>
      <c r="O39" s="3453">
        <v>0</v>
      </c>
      <c r="P39" s="3453">
        <v>0</v>
      </c>
      <c r="Q39" s="3453">
        <v>0</v>
      </c>
      <c r="R39" s="3470">
        <v>0</v>
      </c>
      <c r="S39" s="5202">
        <f t="shared" si="0"/>
        <v>3</v>
      </c>
      <c r="T39" s="452"/>
      <c r="U39" s="452"/>
      <c r="V39" s="452"/>
    </row>
    <row r="40" spans="1:22" ht="18.95" customHeight="1">
      <c r="A40" s="5116" t="s">
        <v>4493</v>
      </c>
      <c r="B40" s="3467">
        <v>0</v>
      </c>
      <c r="C40" s="3453">
        <v>0</v>
      </c>
      <c r="D40" s="3453">
        <v>0</v>
      </c>
      <c r="E40" s="3453">
        <v>0</v>
      </c>
      <c r="F40" s="3453">
        <v>0</v>
      </c>
      <c r="G40" s="3453">
        <v>0</v>
      </c>
      <c r="H40" s="3453">
        <v>0</v>
      </c>
      <c r="I40" s="3453">
        <v>0</v>
      </c>
      <c r="J40" s="3453">
        <v>0</v>
      </c>
      <c r="K40" s="3453">
        <v>0</v>
      </c>
      <c r="L40" s="3453">
        <v>0</v>
      </c>
      <c r="M40" s="3453">
        <v>0</v>
      </c>
      <c r="N40" s="3453">
        <v>0</v>
      </c>
      <c r="O40" s="3453">
        <v>0</v>
      </c>
      <c r="P40" s="3453">
        <v>0</v>
      </c>
      <c r="Q40" s="3453">
        <v>0</v>
      </c>
      <c r="R40" s="3470">
        <v>0</v>
      </c>
      <c r="S40" s="5202">
        <f t="shared" si="0"/>
        <v>0</v>
      </c>
      <c r="T40" s="452"/>
      <c r="U40" s="452"/>
      <c r="V40" s="452"/>
    </row>
    <row r="41" spans="1:22" ht="18.95" customHeight="1">
      <c r="A41" s="5116" t="s">
        <v>4494</v>
      </c>
      <c r="B41" s="3467">
        <v>1</v>
      </c>
      <c r="C41" s="3453">
        <v>1</v>
      </c>
      <c r="D41" s="3453">
        <v>1</v>
      </c>
      <c r="E41" s="3453">
        <v>1</v>
      </c>
      <c r="F41" s="3453">
        <v>1</v>
      </c>
      <c r="G41" s="3453">
        <v>1</v>
      </c>
      <c r="H41" s="3453">
        <v>4</v>
      </c>
      <c r="I41" s="3453">
        <v>2</v>
      </c>
      <c r="J41" s="3453">
        <v>0</v>
      </c>
      <c r="K41" s="3453">
        <v>1</v>
      </c>
      <c r="L41" s="3453">
        <v>1</v>
      </c>
      <c r="M41" s="3453">
        <v>1</v>
      </c>
      <c r="N41" s="3453">
        <v>1</v>
      </c>
      <c r="O41" s="3453">
        <v>1</v>
      </c>
      <c r="P41" s="3453">
        <v>1</v>
      </c>
      <c r="Q41" s="3453">
        <v>1</v>
      </c>
      <c r="R41" s="3470">
        <v>1</v>
      </c>
      <c r="S41" s="5202">
        <f t="shared" si="0"/>
        <v>20</v>
      </c>
      <c r="T41" s="452"/>
      <c r="U41" s="452"/>
      <c r="V41" s="452"/>
    </row>
    <row r="42" spans="1:22" ht="18.95" customHeight="1">
      <c r="A42" s="5116" t="s">
        <v>4495</v>
      </c>
      <c r="B42" s="3467">
        <v>0</v>
      </c>
      <c r="C42" s="3453">
        <v>0</v>
      </c>
      <c r="D42" s="3453">
        <v>1</v>
      </c>
      <c r="E42" s="3453">
        <v>0</v>
      </c>
      <c r="F42" s="3453">
        <v>0</v>
      </c>
      <c r="G42" s="3453">
        <v>0</v>
      </c>
      <c r="H42" s="3453">
        <v>2</v>
      </c>
      <c r="I42" s="3453">
        <v>6</v>
      </c>
      <c r="J42" s="3453">
        <v>0</v>
      </c>
      <c r="K42" s="3453">
        <v>0</v>
      </c>
      <c r="L42" s="3453">
        <v>0</v>
      </c>
      <c r="M42" s="3453">
        <v>0</v>
      </c>
      <c r="N42" s="3453">
        <v>0</v>
      </c>
      <c r="O42" s="3453">
        <v>0</v>
      </c>
      <c r="P42" s="3453">
        <v>0</v>
      </c>
      <c r="Q42" s="3453">
        <v>0</v>
      </c>
      <c r="R42" s="3470">
        <v>0</v>
      </c>
      <c r="S42" s="5202">
        <f t="shared" si="0"/>
        <v>9</v>
      </c>
      <c r="T42" s="452"/>
      <c r="U42" s="452"/>
      <c r="V42" s="452"/>
    </row>
    <row r="43" spans="1:22" ht="18.95" customHeight="1">
      <c r="A43" s="5116" t="s">
        <v>4496</v>
      </c>
      <c r="B43" s="3467">
        <v>0</v>
      </c>
      <c r="C43" s="3453">
        <v>0</v>
      </c>
      <c r="D43" s="3453">
        <v>1</v>
      </c>
      <c r="E43" s="3453">
        <v>0</v>
      </c>
      <c r="F43" s="3453">
        <v>0</v>
      </c>
      <c r="G43" s="3453">
        <v>0</v>
      </c>
      <c r="H43" s="3453">
        <v>1</v>
      </c>
      <c r="I43" s="3453">
        <v>3</v>
      </c>
      <c r="J43" s="3453">
        <v>3</v>
      </c>
      <c r="K43" s="3453">
        <v>0</v>
      </c>
      <c r="L43" s="3453">
        <v>0</v>
      </c>
      <c r="M43" s="3453">
        <v>0</v>
      </c>
      <c r="N43" s="3453">
        <v>0</v>
      </c>
      <c r="O43" s="3453">
        <v>0</v>
      </c>
      <c r="P43" s="3453">
        <v>0</v>
      </c>
      <c r="Q43" s="3453">
        <v>0</v>
      </c>
      <c r="R43" s="3470">
        <v>0</v>
      </c>
      <c r="S43" s="5202">
        <f t="shared" si="0"/>
        <v>8</v>
      </c>
      <c r="T43" s="452"/>
      <c r="U43" s="452"/>
      <c r="V43" s="452"/>
    </row>
    <row r="44" spans="1:22" ht="18.95" customHeight="1">
      <c r="A44" s="5116" t="s">
        <v>4497</v>
      </c>
      <c r="B44" s="3467">
        <v>0</v>
      </c>
      <c r="C44" s="3453">
        <v>0</v>
      </c>
      <c r="D44" s="3453">
        <v>1</v>
      </c>
      <c r="E44" s="3453">
        <v>0</v>
      </c>
      <c r="F44" s="3453">
        <v>0</v>
      </c>
      <c r="G44" s="3453">
        <v>0</v>
      </c>
      <c r="H44" s="3453">
        <v>5</v>
      </c>
      <c r="I44" s="3453">
        <v>2</v>
      </c>
      <c r="J44" s="3453">
        <v>4</v>
      </c>
      <c r="K44" s="3453">
        <v>0</v>
      </c>
      <c r="L44" s="3453">
        <v>1</v>
      </c>
      <c r="M44" s="3453">
        <v>0</v>
      </c>
      <c r="N44" s="3453">
        <v>0</v>
      </c>
      <c r="O44" s="3453">
        <v>0</v>
      </c>
      <c r="P44" s="3453">
        <v>0</v>
      </c>
      <c r="Q44" s="3453">
        <v>1</v>
      </c>
      <c r="R44" s="3470">
        <v>0</v>
      </c>
      <c r="S44" s="5202">
        <f t="shared" si="0"/>
        <v>14</v>
      </c>
      <c r="T44" s="452"/>
      <c r="U44" s="452"/>
      <c r="V44" s="452"/>
    </row>
    <row r="45" spans="1:22" ht="18.95" customHeight="1">
      <c r="A45" s="5116" t="s">
        <v>4498</v>
      </c>
      <c r="B45" s="3467">
        <v>0</v>
      </c>
      <c r="C45" s="3453">
        <v>0</v>
      </c>
      <c r="D45" s="3453">
        <v>0</v>
      </c>
      <c r="E45" s="3453">
        <v>0</v>
      </c>
      <c r="F45" s="3453">
        <v>0</v>
      </c>
      <c r="G45" s="3453">
        <v>0</v>
      </c>
      <c r="H45" s="3453">
        <v>0</v>
      </c>
      <c r="I45" s="3453">
        <v>0</v>
      </c>
      <c r="J45" s="3453">
        <v>0</v>
      </c>
      <c r="K45" s="3453">
        <v>0</v>
      </c>
      <c r="L45" s="3453">
        <v>0</v>
      </c>
      <c r="M45" s="3453">
        <v>0</v>
      </c>
      <c r="N45" s="3453">
        <v>0</v>
      </c>
      <c r="O45" s="3453">
        <v>0</v>
      </c>
      <c r="P45" s="3453">
        <v>0</v>
      </c>
      <c r="Q45" s="3453">
        <v>0</v>
      </c>
      <c r="R45" s="3470">
        <v>0</v>
      </c>
      <c r="S45" s="5202">
        <f t="shared" si="0"/>
        <v>0</v>
      </c>
      <c r="T45" s="452"/>
      <c r="U45" s="452"/>
      <c r="V45" s="452"/>
    </row>
    <row r="46" spans="1:22" ht="18.95" customHeight="1">
      <c r="A46" s="5116" t="s">
        <v>4499</v>
      </c>
      <c r="B46" s="3467">
        <v>0</v>
      </c>
      <c r="C46" s="3453">
        <v>0</v>
      </c>
      <c r="D46" s="3453">
        <v>0</v>
      </c>
      <c r="E46" s="3453">
        <v>0</v>
      </c>
      <c r="F46" s="3453">
        <v>0</v>
      </c>
      <c r="G46" s="3453">
        <v>0</v>
      </c>
      <c r="H46" s="3453">
        <v>0</v>
      </c>
      <c r="I46" s="3453">
        <v>0</v>
      </c>
      <c r="J46" s="3453">
        <v>0</v>
      </c>
      <c r="K46" s="3453">
        <v>0</v>
      </c>
      <c r="L46" s="3453">
        <v>0</v>
      </c>
      <c r="M46" s="3453">
        <v>0</v>
      </c>
      <c r="N46" s="3453">
        <v>0</v>
      </c>
      <c r="O46" s="3453">
        <v>0</v>
      </c>
      <c r="P46" s="3453">
        <v>0</v>
      </c>
      <c r="Q46" s="3453">
        <v>0</v>
      </c>
      <c r="R46" s="3470">
        <v>0</v>
      </c>
      <c r="S46" s="5202">
        <f t="shared" si="0"/>
        <v>0</v>
      </c>
      <c r="T46" s="452"/>
      <c r="U46" s="452"/>
      <c r="V46" s="452"/>
    </row>
    <row r="47" spans="1:22" ht="18.95" customHeight="1">
      <c r="A47" s="5116" t="s">
        <v>4500</v>
      </c>
      <c r="B47" s="3467">
        <v>0</v>
      </c>
      <c r="C47" s="3453">
        <v>0</v>
      </c>
      <c r="D47" s="3453">
        <v>0</v>
      </c>
      <c r="E47" s="3453">
        <v>0</v>
      </c>
      <c r="F47" s="3453">
        <v>0</v>
      </c>
      <c r="G47" s="3453">
        <v>0</v>
      </c>
      <c r="H47" s="3453">
        <v>1</v>
      </c>
      <c r="I47" s="3453">
        <v>4</v>
      </c>
      <c r="J47" s="3453">
        <v>1</v>
      </c>
      <c r="K47" s="3453">
        <v>0</v>
      </c>
      <c r="L47" s="3453">
        <v>0</v>
      </c>
      <c r="M47" s="3453">
        <v>0</v>
      </c>
      <c r="N47" s="3453">
        <v>0</v>
      </c>
      <c r="O47" s="3453">
        <v>0</v>
      </c>
      <c r="P47" s="3453">
        <v>0</v>
      </c>
      <c r="Q47" s="3453">
        <v>0</v>
      </c>
      <c r="R47" s="3470">
        <v>0</v>
      </c>
      <c r="S47" s="5202">
        <f t="shared" si="0"/>
        <v>6</v>
      </c>
      <c r="T47" s="452"/>
      <c r="U47" s="452"/>
      <c r="V47" s="452"/>
    </row>
    <row r="48" spans="1:22" ht="18.95" customHeight="1">
      <c r="A48" s="5116" t="s">
        <v>4501</v>
      </c>
      <c r="B48" s="3467">
        <v>0</v>
      </c>
      <c r="C48" s="3453">
        <v>0</v>
      </c>
      <c r="D48" s="3453">
        <v>0</v>
      </c>
      <c r="E48" s="3453">
        <v>0</v>
      </c>
      <c r="F48" s="3453">
        <v>0</v>
      </c>
      <c r="G48" s="3453">
        <v>0</v>
      </c>
      <c r="H48" s="3453">
        <v>0</v>
      </c>
      <c r="I48" s="3453">
        <v>0</v>
      </c>
      <c r="J48" s="3453">
        <v>0</v>
      </c>
      <c r="K48" s="3453">
        <v>0</v>
      </c>
      <c r="L48" s="3453">
        <v>0</v>
      </c>
      <c r="M48" s="3453">
        <v>0</v>
      </c>
      <c r="N48" s="3453">
        <v>0</v>
      </c>
      <c r="O48" s="3453">
        <v>0</v>
      </c>
      <c r="P48" s="3453">
        <v>0</v>
      </c>
      <c r="Q48" s="3453">
        <v>0</v>
      </c>
      <c r="R48" s="3470">
        <v>0</v>
      </c>
      <c r="S48" s="5202">
        <f t="shared" si="0"/>
        <v>0</v>
      </c>
      <c r="T48" s="452"/>
      <c r="U48" s="452"/>
      <c r="V48" s="452"/>
    </row>
    <row r="49" spans="1:22" ht="18.95" customHeight="1" thickBot="1">
      <c r="A49" s="5130" t="s">
        <v>4502</v>
      </c>
      <c r="B49" s="3814">
        <v>0</v>
      </c>
      <c r="C49" s="3815">
        <v>0</v>
      </c>
      <c r="D49" s="3815">
        <v>1</v>
      </c>
      <c r="E49" s="3815">
        <v>0</v>
      </c>
      <c r="F49" s="3815">
        <v>0</v>
      </c>
      <c r="G49" s="3815">
        <v>0</v>
      </c>
      <c r="H49" s="3815">
        <v>2</v>
      </c>
      <c r="I49" s="3815">
        <v>3</v>
      </c>
      <c r="J49" s="3815">
        <v>3</v>
      </c>
      <c r="K49" s="3815">
        <v>0</v>
      </c>
      <c r="L49" s="3815">
        <v>0</v>
      </c>
      <c r="M49" s="3815">
        <v>0</v>
      </c>
      <c r="N49" s="3815">
        <v>0</v>
      </c>
      <c r="O49" s="3815">
        <v>0</v>
      </c>
      <c r="P49" s="3815">
        <v>0</v>
      </c>
      <c r="Q49" s="3815">
        <v>0</v>
      </c>
      <c r="R49" s="5132">
        <v>0</v>
      </c>
      <c r="S49" s="5203">
        <f t="shared" si="0"/>
        <v>9</v>
      </c>
      <c r="T49" s="452"/>
      <c r="U49" s="452"/>
      <c r="V49" s="452"/>
    </row>
    <row r="50" spans="1:22" s="5033" customFormat="1" ht="18.95" customHeight="1" thickBot="1">
      <c r="A50" s="5204" t="s">
        <v>2</v>
      </c>
      <c r="B50" s="5205">
        <f t="shared" ref="B50:R50" si="1">SUM(B5:B49)</f>
        <v>1</v>
      </c>
      <c r="C50" s="5206">
        <f t="shared" si="1"/>
        <v>1</v>
      </c>
      <c r="D50" s="5206">
        <f t="shared" si="1"/>
        <v>7</v>
      </c>
      <c r="E50" s="5206">
        <f t="shared" si="1"/>
        <v>1</v>
      </c>
      <c r="F50" s="5206">
        <f t="shared" si="1"/>
        <v>1</v>
      </c>
      <c r="G50" s="5206">
        <f t="shared" si="1"/>
        <v>1</v>
      </c>
      <c r="H50" s="5206">
        <f t="shared" si="1"/>
        <v>28</v>
      </c>
      <c r="I50" s="5206">
        <f t="shared" si="1"/>
        <v>45</v>
      </c>
      <c r="J50" s="5206">
        <f t="shared" si="1"/>
        <v>22</v>
      </c>
      <c r="K50" s="5206">
        <f t="shared" si="1"/>
        <v>1</v>
      </c>
      <c r="L50" s="5206">
        <f t="shared" si="1"/>
        <v>2</v>
      </c>
      <c r="M50" s="5206">
        <f t="shared" si="1"/>
        <v>1</v>
      </c>
      <c r="N50" s="5206">
        <f t="shared" si="1"/>
        <v>1</v>
      </c>
      <c r="O50" s="5206">
        <f t="shared" si="1"/>
        <v>1</v>
      </c>
      <c r="P50" s="5206">
        <f t="shared" si="1"/>
        <v>1</v>
      </c>
      <c r="Q50" s="5206">
        <f t="shared" si="1"/>
        <v>2</v>
      </c>
      <c r="R50" s="5207">
        <f t="shared" si="1"/>
        <v>1</v>
      </c>
      <c r="S50" s="5208">
        <f t="shared" si="0"/>
        <v>117</v>
      </c>
      <c r="T50" s="5125"/>
    </row>
    <row r="51" spans="1:22" ht="14.1" customHeight="1" thickTop="1">
      <c r="A51" s="452"/>
      <c r="B51" s="452"/>
      <c r="C51" s="452"/>
      <c r="D51" s="452"/>
      <c r="E51" s="452"/>
      <c r="F51" s="452"/>
      <c r="G51" s="452"/>
      <c r="I51" s="452"/>
      <c r="J51" s="452"/>
      <c r="K51" s="452"/>
      <c r="L51" s="452"/>
      <c r="M51" s="452"/>
      <c r="N51" s="452"/>
      <c r="O51" s="452"/>
      <c r="P51" s="452"/>
      <c r="Q51" s="452"/>
      <c r="R51" s="452"/>
      <c r="S51" s="452"/>
      <c r="U51" s="452"/>
      <c r="V51" s="452"/>
    </row>
    <row r="52" spans="1:22" ht="14.1" customHeight="1">
      <c r="A52" s="6261" t="s">
        <v>4529</v>
      </c>
      <c r="B52" s="6261"/>
      <c r="C52" s="6261"/>
      <c r="D52" s="6261"/>
      <c r="E52" s="6261"/>
      <c r="F52" s="6261"/>
      <c r="G52" s="452"/>
      <c r="I52" s="452"/>
      <c r="J52" s="452"/>
      <c r="K52" s="452"/>
      <c r="L52" s="452"/>
      <c r="M52" s="452"/>
      <c r="N52" s="452"/>
      <c r="O52" s="452"/>
      <c r="P52" s="452"/>
      <c r="Q52" s="452"/>
      <c r="R52" s="452"/>
      <c r="S52" s="452"/>
      <c r="U52" s="452"/>
      <c r="V52" s="452"/>
    </row>
    <row r="53" spans="1:22" ht="14.1" customHeight="1">
      <c r="A53" s="6249" t="s">
        <v>4504</v>
      </c>
      <c r="B53" s="6249"/>
      <c r="C53" s="6249"/>
      <c r="D53" s="6249"/>
      <c r="E53" s="6249"/>
      <c r="F53" s="6249"/>
      <c r="G53" s="452"/>
      <c r="I53" s="452"/>
      <c r="J53" s="452"/>
      <c r="K53" s="452"/>
      <c r="L53" s="452"/>
      <c r="M53" s="452"/>
      <c r="N53" s="452"/>
      <c r="O53" s="452"/>
      <c r="P53" s="452"/>
      <c r="Q53" s="452"/>
      <c r="R53" s="452"/>
      <c r="S53" s="452"/>
      <c r="U53" s="452"/>
      <c r="V53" s="452"/>
    </row>
    <row r="54" spans="1:22" ht="14.1" customHeight="1">
      <c r="A54" s="6249" t="s">
        <v>4505</v>
      </c>
      <c r="B54" s="6249"/>
      <c r="C54" s="6249"/>
      <c r="D54" s="6249"/>
      <c r="E54" s="6249"/>
      <c r="F54" s="6249"/>
      <c r="G54" s="452"/>
      <c r="I54" s="452"/>
      <c r="J54" s="452"/>
      <c r="K54" s="452"/>
      <c r="L54" s="452"/>
      <c r="M54" s="452"/>
      <c r="N54" s="452"/>
      <c r="O54" s="452"/>
      <c r="P54" s="452"/>
      <c r="Q54" s="452"/>
      <c r="R54" s="452"/>
      <c r="S54" s="452"/>
      <c r="U54" s="452"/>
      <c r="V54" s="452"/>
    </row>
    <row r="55" spans="1:22">
      <c r="A55" s="452"/>
      <c r="B55" s="452"/>
      <c r="C55" s="452"/>
      <c r="D55" s="452"/>
      <c r="E55" s="452"/>
      <c r="F55" s="452"/>
      <c r="G55" s="452"/>
      <c r="I55" s="452"/>
      <c r="J55" s="452"/>
      <c r="K55" s="452"/>
      <c r="L55" s="452"/>
      <c r="M55" s="452"/>
      <c r="N55" s="452"/>
      <c r="O55" s="452"/>
      <c r="P55" s="452"/>
      <c r="Q55" s="452"/>
      <c r="R55" s="452"/>
      <c r="S55" s="452"/>
      <c r="U55" s="452"/>
      <c r="V55" s="452"/>
    </row>
    <row r="56" spans="1:22">
      <c r="A56" s="452"/>
      <c r="B56" s="452"/>
      <c r="C56" s="452"/>
      <c r="D56" s="452"/>
      <c r="E56" s="452"/>
      <c r="F56" s="452"/>
      <c r="G56" s="452"/>
      <c r="I56" s="452"/>
      <c r="J56" s="452"/>
      <c r="K56" s="452"/>
      <c r="L56" s="452"/>
      <c r="M56" s="452"/>
      <c r="N56" s="452"/>
      <c r="O56" s="452"/>
      <c r="P56" s="452"/>
      <c r="Q56" s="452"/>
      <c r="R56" s="452"/>
      <c r="S56" s="452"/>
      <c r="U56" s="452"/>
      <c r="V56" s="452"/>
    </row>
    <row r="57" spans="1:22">
      <c r="A57" s="452"/>
      <c r="B57" s="452"/>
      <c r="C57" s="452"/>
      <c r="D57" s="452"/>
      <c r="E57" s="452"/>
      <c r="F57" s="452"/>
      <c r="G57" s="452"/>
      <c r="I57" s="452"/>
      <c r="J57" s="452"/>
      <c r="K57" s="452"/>
      <c r="L57" s="452"/>
      <c r="M57" s="452"/>
      <c r="N57" s="452"/>
      <c r="O57" s="452"/>
      <c r="P57" s="452"/>
      <c r="Q57" s="452"/>
      <c r="R57" s="452"/>
      <c r="S57" s="452"/>
      <c r="U57" s="452"/>
      <c r="V57" s="452"/>
    </row>
    <row r="58" spans="1:22">
      <c r="A58" s="452"/>
      <c r="B58" s="452"/>
      <c r="C58" s="452"/>
      <c r="D58" s="452"/>
      <c r="E58" s="452"/>
      <c r="F58" s="452"/>
      <c r="G58" s="452"/>
      <c r="I58" s="452"/>
      <c r="J58" s="452"/>
      <c r="K58" s="452"/>
      <c r="L58" s="452"/>
      <c r="M58" s="452"/>
      <c r="N58" s="452"/>
      <c r="O58" s="452"/>
      <c r="P58" s="452"/>
      <c r="Q58" s="452"/>
      <c r="R58" s="452"/>
      <c r="S58" s="452"/>
      <c r="U58" s="452"/>
      <c r="V58" s="452"/>
    </row>
    <row r="59" spans="1:22">
      <c r="A59" s="452"/>
      <c r="B59" s="452"/>
      <c r="C59" s="452"/>
      <c r="D59" s="452"/>
      <c r="E59" s="452"/>
      <c r="F59" s="452"/>
      <c r="G59" s="452"/>
      <c r="I59" s="452"/>
      <c r="J59" s="452"/>
      <c r="K59" s="452"/>
      <c r="L59" s="452"/>
      <c r="M59" s="452"/>
      <c r="N59" s="452"/>
      <c r="O59" s="452"/>
      <c r="P59" s="452"/>
      <c r="Q59" s="452"/>
      <c r="R59" s="452"/>
      <c r="S59" s="452"/>
      <c r="U59" s="452"/>
      <c r="V59" s="452"/>
    </row>
    <row r="60" spans="1:22">
      <c r="A60" s="452"/>
      <c r="B60" s="452"/>
      <c r="C60" s="452"/>
      <c r="D60" s="452"/>
      <c r="E60" s="452"/>
      <c r="F60" s="452"/>
      <c r="G60" s="452"/>
      <c r="I60" s="452"/>
      <c r="J60" s="452"/>
      <c r="K60" s="452"/>
      <c r="L60" s="452"/>
      <c r="M60" s="452"/>
      <c r="N60" s="452"/>
      <c r="O60" s="452"/>
      <c r="P60" s="452"/>
      <c r="Q60" s="452"/>
      <c r="R60" s="452"/>
      <c r="S60" s="452"/>
      <c r="U60" s="452"/>
      <c r="V60" s="452"/>
    </row>
    <row r="61" spans="1:22">
      <c r="A61" s="452"/>
      <c r="B61" s="452"/>
      <c r="C61" s="452"/>
      <c r="D61" s="452"/>
      <c r="E61" s="5033" t="s">
        <v>4</v>
      </c>
      <c r="F61" s="452"/>
      <c r="G61" s="452"/>
      <c r="I61" s="452"/>
      <c r="J61" s="452"/>
      <c r="K61" s="452"/>
      <c r="L61" s="452"/>
      <c r="M61" s="452"/>
      <c r="N61" s="452"/>
      <c r="O61" s="452"/>
      <c r="P61" s="452"/>
      <c r="Q61" s="452"/>
      <c r="R61" s="452"/>
      <c r="S61" s="452"/>
      <c r="U61" s="452"/>
      <c r="V61" s="452"/>
    </row>
    <row r="62" spans="1:22">
      <c r="A62" s="452"/>
      <c r="B62" s="452"/>
      <c r="C62" s="452"/>
      <c r="D62" s="452"/>
      <c r="E62" s="452"/>
      <c r="F62" s="452"/>
      <c r="G62" s="452"/>
      <c r="I62" s="452"/>
      <c r="J62" s="452"/>
      <c r="K62" s="452"/>
      <c r="L62" s="452"/>
      <c r="M62" s="452"/>
      <c r="N62" s="452"/>
      <c r="O62" s="452"/>
      <c r="P62" s="452"/>
      <c r="Q62" s="452"/>
      <c r="R62" s="452"/>
      <c r="S62" s="452"/>
      <c r="U62" s="452"/>
      <c r="V62" s="452"/>
    </row>
    <row r="63" spans="1:22">
      <c r="U63" s="452"/>
      <c r="V63" s="452"/>
    </row>
    <row r="64" spans="1:22">
      <c r="A64" s="452"/>
      <c r="B64" s="452"/>
      <c r="C64" s="452"/>
      <c r="D64" s="452"/>
      <c r="E64" s="452"/>
      <c r="F64" s="452"/>
      <c r="G64" s="452"/>
      <c r="I64" s="452"/>
      <c r="J64" s="452"/>
      <c r="K64" s="452"/>
      <c r="L64" s="452"/>
      <c r="M64" s="452"/>
      <c r="N64" s="452"/>
      <c r="O64" s="452"/>
      <c r="P64" s="452"/>
      <c r="Q64" s="452"/>
      <c r="R64" s="452"/>
      <c r="S64" s="452"/>
      <c r="U64" s="452"/>
      <c r="V64" s="452"/>
    </row>
    <row r="65" spans="1:22">
      <c r="A65" s="452"/>
      <c r="B65" s="452"/>
      <c r="C65" s="452"/>
      <c r="D65" s="452"/>
      <c r="E65" s="452"/>
      <c r="F65" s="452"/>
      <c r="G65" s="452"/>
      <c r="I65" s="452"/>
      <c r="J65" s="452"/>
      <c r="K65" s="452"/>
      <c r="L65" s="452"/>
      <c r="M65" s="452"/>
      <c r="N65" s="452"/>
      <c r="O65" s="452"/>
      <c r="P65" s="452"/>
      <c r="Q65" s="452"/>
      <c r="R65" s="452"/>
      <c r="S65" s="452"/>
      <c r="U65" s="452"/>
      <c r="V65" s="452"/>
    </row>
    <row r="66" spans="1:22">
      <c r="A66" s="452"/>
      <c r="B66" s="452"/>
      <c r="C66" s="452"/>
      <c r="D66" s="452"/>
      <c r="E66" s="5033" t="s">
        <v>3</v>
      </c>
      <c r="F66" s="452"/>
      <c r="G66" s="452"/>
      <c r="I66" s="452"/>
      <c r="J66" s="452"/>
      <c r="K66" s="452"/>
      <c r="L66" s="452"/>
      <c r="M66" s="452"/>
      <c r="N66" s="452"/>
      <c r="O66" s="452"/>
      <c r="P66" s="452"/>
      <c r="Q66" s="452"/>
      <c r="R66" s="452"/>
      <c r="S66" s="452"/>
      <c r="U66" s="452"/>
      <c r="V66" s="452"/>
    </row>
    <row r="67" spans="1:22">
      <c r="A67" s="452"/>
      <c r="B67" s="452"/>
      <c r="C67" s="452"/>
      <c r="D67" s="452"/>
      <c r="E67" s="452"/>
      <c r="F67" s="452"/>
      <c r="G67" s="452"/>
      <c r="I67" s="452"/>
      <c r="J67" s="452"/>
      <c r="K67" s="452"/>
      <c r="L67" s="452"/>
      <c r="M67" s="452"/>
      <c r="N67" s="452"/>
      <c r="O67" s="452"/>
      <c r="P67" s="452"/>
      <c r="Q67" s="452"/>
      <c r="R67" s="452"/>
      <c r="S67" s="452"/>
      <c r="U67" s="452"/>
      <c r="V67" s="452"/>
    </row>
    <row r="68" spans="1:22">
      <c r="A68" s="452"/>
      <c r="B68" s="452"/>
      <c r="C68" s="452"/>
      <c r="D68" s="452"/>
      <c r="E68" s="452"/>
      <c r="F68" s="452"/>
      <c r="G68" s="452"/>
      <c r="I68" s="452"/>
      <c r="J68" s="452"/>
      <c r="K68" s="452"/>
      <c r="L68" s="452"/>
      <c r="M68" s="452"/>
      <c r="N68" s="452"/>
      <c r="O68" s="452"/>
      <c r="P68" s="452"/>
      <c r="Q68" s="452"/>
      <c r="R68" s="452"/>
      <c r="S68" s="452"/>
      <c r="U68" s="452"/>
      <c r="V68" s="452"/>
    </row>
    <row r="70" spans="1:22">
      <c r="A70" s="452"/>
      <c r="B70" s="452"/>
      <c r="C70" s="452"/>
      <c r="D70" s="452"/>
      <c r="E70" s="452"/>
      <c r="F70" s="452"/>
    </row>
    <row r="71" spans="1:22">
      <c r="A71" s="452"/>
      <c r="B71" s="452"/>
      <c r="C71" s="452"/>
      <c r="D71" s="452"/>
      <c r="E71" s="452"/>
      <c r="F71" s="452"/>
    </row>
    <row r="72" spans="1:22">
      <c r="A72" s="452"/>
      <c r="B72" s="452"/>
      <c r="C72" s="452"/>
      <c r="D72" s="452"/>
      <c r="E72" s="452"/>
      <c r="F72" s="452"/>
    </row>
  </sheetData>
  <mergeCells count="5">
    <mergeCell ref="A2:S2"/>
    <mergeCell ref="A3:S3"/>
    <mergeCell ref="A52:F52"/>
    <mergeCell ref="A53:F53"/>
    <mergeCell ref="A54:F54"/>
  </mergeCells>
  <hyperlinks>
    <hyperlink ref="A1" r:id="rId1"/>
  </hyperlinks>
  <pageMargins left="0.70866141732283472" right="0.70866141732283472" top="0.74803149606299213" bottom="0.74803149606299213" header="0.31496062992125984" footer="0.31496062992125984"/>
  <pageSetup paperSize="9" scale="46" fitToHeight="0" orientation="landscape" r:id="rId2"/>
  <headerFooter>
    <oddFooter>&amp;R298</oddFooter>
  </headerFooter>
  <drawing r:id="rId3"/>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88">
    <pageSetUpPr fitToPage="1"/>
  </sheetPr>
  <dimension ref="A1:V72"/>
  <sheetViews>
    <sheetView view="pageBreakPreview" zoomScale="60" zoomScaleNormal="100" workbookViewId="0">
      <selection activeCell="A4" sqref="A4"/>
    </sheetView>
  </sheetViews>
  <sheetFormatPr defaultRowHeight="12.75"/>
  <cols>
    <col min="1" max="1" width="37.28515625" style="906" customWidth="1"/>
    <col min="2" max="19" width="14.7109375" style="5122" customWidth="1"/>
    <col min="20" max="20" width="24.42578125" style="906" customWidth="1"/>
    <col min="21" max="22" width="9.140625" style="152"/>
    <col min="23" max="107" width="9.140625" style="452"/>
    <col min="108" max="136" width="2" style="452" customWidth="1"/>
    <col min="137" max="256" width="9.140625" style="452"/>
    <col min="257" max="257" width="24.42578125" style="452" customWidth="1"/>
    <col min="258" max="260" width="8.85546875" style="452" customWidth="1"/>
    <col min="261" max="261" width="9.5703125" style="452" customWidth="1"/>
    <col min="262" max="263" width="8.85546875" style="452" customWidth="1"/>
    <col min="264" max="264" width="10.28515625" style="452" customWidth="1"/>
    <col min="265" max="265" width="10.7109375" style="452" customWidth="1"/>
    <col min="266" max="267" width="10" style="452" customWidth="1"/>
    <col min="268" max="268" width="10.7109375" style="452" customWidth="1"/>
    <col min="269" max="269" width="11.42578125" style="452" customWidth="1"/>
    <col min="270" max="271" width="8.85546875" style="452" customWidth="1"/>
    <col min="272" max="272" width="10.42578125" style="452" customWidth="1"/>
    <col min="273" max="273" width="8.85546875" style="452" customWidth="1"/>
    <col min="274" max="274" width="10.5703125" style="452" customWidth="1"/>
    <col min="275" max="275" width="9.140625" style="452"/>
    <col min="276" max="276" width="24.42578125" style="452" customWidth="1"/>
    <col min="277" max="363" width="9.140625" style="452"/>
    <col min="364" max="392" width="2" style="452" customWidth="1"/>
    <col min="393" max="512" width="9.140625" style="452"/>
    <col min="513" max="513" width="24.42578125" style="452" customWidth="1"/>
    <col min="514" max="516" width="8.85546875" style="452" customWidth="1"/>
    <col min="517" max="517" width="9.5703125" style="452" customWidth="1"/>
    <col min="518" max="519" width="8.85546875" style="452" customWidth="1"/>
    <col min="520" max="520" width="10.28515625" style="452" customWidth="1"/>
    <col min="521" max="521" width="10.7109375" style="452" customWidth="1"/>
    <col min="522" max="523" width="10" style="452" customWidth="1"/>
    <col min="524" max="524" width="10.7109375" style="452" customWidth="1"/>
    <col min="525" max="525" width="11.42578125" style="452" customWidth="1"/>
    <col min="526" max="527" width="8.85546875" style="452" customWidth="1"/>
    <col min="528" max="528" width="10.42578125" style="452" customWidth="1"/>
    <col min="529" max="529" width="8.85546875" style="452" customWidth="1"/>
    <col min="530" max="530" width="10.5703125" style="452" customWidth="1"/>
    <col min="531" max="531" width="9.140625" style="452"/>
    <col min="532" max="532" width="24.42578125" style="452" customWidth="1"/>
    <col min="533" max="619" width="9.140625" style="452"/>
    <col min="620" max="648" width="2" style="452" customWidth="1"/>
    <col min="649" max="768" width="9.140625" style="452"/>
    <col min="769" max="769" width="24.42578125" style="452" customWidth="1"/>
    <col min="770" max="772" width="8.85546875" style="452" customWidth="1"/>
    <col min="773" max="773" width="9.5703125" style="452" customWidth="1"/>
    <col min="774" max="775" width="8.85546875" style="452" customWidth="1"/>
    <col min="776" max="776" width="10.28515625" style="452" customWidth="1"/>
    <col min="777" max="777" width="10.7109375" style="452" customWidth="1"/>
    <col min="778" max="779" width="10" style="452" customWidth="1"/>
    <col min="780" max="780" width="10.7109375" style="452" customWidth="1"/>
    <col min="781" max="781" width="11.42578125" style="452" customWidth="1"/>
    <col min="782" max="783" width="8.85546875" style="452" customWidth="1"/>
    <col min="784" max="784" width="10.42578125" style="452" customWidth="1"/>
    <col min="785" max="785" width="8.85546875" style="452" customWidth="1"/>
    <col min="786" max="786" width="10.5703125" style="452" customWidth="1"/>
    <col min="787" max="787" width="9.140625" style="452"/>
    <col min="788" max="788" width="24.42578125" style="452" customWidth="1"/>
    <col min="789" max="875" width="9.140625" style="452"/>
    <col min="876" max="904" width="2" style="452" customWidth="1"/>
    <col min="905" max="1024" width="9.140625" style="452"/>
    <col min="1025" max="1025" width="24.42578125" style="452" customWidth="1"/>
    <col min="1026" max="1028" width="8.85546875" style="452" customWidth="1"/>
    <col min="1029" max="1029" width="9.5703125" style="452" customWidth="1"/>
    <col min="1030" max="1031" width="8.85546875" style="452" customWidth="1"/>
    <col min="1032" max="1032" width="10.28515625" style="452" customWidth="1"/>
    <col min="1033" max="1033" width="10.7109375" style="452" customWidth="1"/>
    <col min="1034" max="1035" width="10" style="452" customWidth="1"/>
    <col min="1036" max="1036" width="10.7109375" style="452" customWidth="1"/>
    <col min="1037" max="1037" width="11.42578125" style="452" customWidth="1"/>
    <col min="1038" max="1039" width="8.85546875" style="452" customWidth="1"/>
    <col min="1040" max="1040" width="10.42578125" style="452" customWidth="1"/>
    <col min="1041" max="1041" width="8.85546875" style="452" customWidth="1"/>
    <col min="1042" max="1042" width="10.5703125" style="452" customWidth="1"/>
    <col min="1043" max="1043" width="9.140625" style="452"/>
    <col min="1044" max="1044" width="24.42578125" style="452" customWidth="1"/>
    <col min="1045" max="1131" width="9.140625" style="452"/>
    <col min="1132" max="1160" width="2" style="452" customWidth="1"/>
    <col min="1161" max="1280" width="9.140625" style="452"/>
    <col min="1281" max="1281" width="24.42578125" style="452" customWidth="1"/>
    <col min="1282" max="1284" width="8.85546875" style="452" customWidth="1"/>
    <col min="1285" max="1285" width="9.5703125" style="452" customWidth="1"/>
    <col min="1286" max="1287" width="8.85546875" style="452" customWidth="1"/>
    <col min="1288" max="1288" width="10.28515625" style="452" customWidth="1"/>
    <col min="1289" max="1289" width="10.7109375" style="452" customWidth="1"/>
    <col min="1290" max="1291" width="10" style="452" customWidth="1"/>
    <col min="1292" max="1292" width="10.7109375" style="452" customWidth="1"/>
    <col min="1293" max="1293" width="11.42578125" style="452" customWidth="1"/>
    <col min="1294" max="1295" width="8.85546875" style="452" customWidth="1"/>
    <col min="1296" max="1296" width="10.42578125" style="452" customWidth="1"/>
    <col min="1297" max="1297" width="8.85546875" style="452" customWidth="1"/>
    <col min="1298" max="1298" width="10.5703125" style="452" customWidth="1"/>
    <col min="1299" max="1299" width="9.140625" style="452"/>
    <col min="1300" max="1300" width="24.42578125" style="452" customWidth="1"/>
    <col min="1301" max="1387" width="9.140625" style="452"/>
    <col min="1388" max="1416" width="2" style="452" customWidth="1"/>
    <col min="1417" max="1536" width="9.140625" style="452"/>
    <col min="1537" max="1537" width="24.42578125" style="452" customWidth="1"/>
    <col min="1538" max="1540" width="8.85546875" style="452" customWidth="1"/>
    <col min="1541" max="1541" width="9.5703125" style="452" customWidth="1"/>
    <col min="1542" max="1543" width="8.85546875" style="452" customWidth="1"/>
    <col min="1544" max="1544" width="10.28515625" style="452" customWidth="1"/>
    <col min="1545" max="1545" width="10.7109375" style="452" customWidth="1"/>
    <col min="1546" max="1547" width="10" style="452" customWidth="1"/>
    <col min="1548" max="1548" width="10.7109375" style="452" customWidth="1"/>
    <col min="1549" max="1549" width="11.42578125" style="452" customWidth="1"/>
    <col min="1550" max="1551" width="8.85546875" style="452" customWidth="1"/>
    <col min="1552" max="1552" width="10.42578125" style="452" customWidth="1"/>
    <col min="1553" max="1553" width="8.85546875" style="452" customWidth="1"/>
    <col min="1554" max="1554" width="10.5703125" style="452" customWidth="1"/>
    <col min="1555" max="1555" width="9.140625" style="452"/>
    <col min="1556" max="1556" width="24.42578125" style="452" customWidth="1"/>
    <col min="1557" max="1643" width="9.140625" style="452"/>
    <col min="1644" max="1672" width="2" style="452" customWidth="1"/>
    <col min="1673" max="1792" width="9.140625" style="452"/>
    <col min="1793" max="1793" width="24.42578125" style="452" customWidth="1"/>
    <col min="1794" max="1796" width="8.85546875" style="452" customWidth="1"/>
    <col min="1797" max="1797" width="9.5703125" style="452" customWidth="1"/>
    <col min="1798" max="1799" width="8.85546875" style="452" customWidth="1"/>
    <col min="1800" max="1800" width="10.28515625" style="452" customWidth="1"/>
    <col min="1801" max="1801" width="10.7109375" style="452" customWidth="1"/>
    <col min="1802" max="1803" width="10" style="452" customWidth="1"/>
    <col min="1804" max="1804" width="10.7109375" style="452" customWidth="1"/>
    <col min="1805" max="1805" width="11.42578125" style="452" customWidth="1"/>
    <col min="1806" max="1807" width="8.85546875" style="452" customWidth="1"/>
    <col min="1808" max="1808" width="10.42578125" style="452" customWidth="1"/>
    <col min="1809" max="1809" width="8.85546875" style="452" customWidth="1"/>
    <col min="1810" max="1810" width="10.5703125" style="452" customWidth="1"/>
    <col min="1811" max="1811" width="9.140625" style="452"/>
    <col min="1812" max="1812" width="24.42578125" style="452" customWidth="1"/>
    <col min="1813" max="1899" width="9.140625" style="452"/>
    <col min="1900" max="1928" width="2" style="452" customWidth="1"/>
    <col min="1929" max="2048" width="9.140625" style="452"/>
    <col min="2049" max="2049" width="24.42578125" style="452" customWidth="1"/>
    <col min="2050" max="2052" width="8.85546875" style="452" customWidth="1"/>
    <col min="2053" max="2053" width="9.5703125" style="452" customWidth="1"/>
    <col min="2054" max="2055" width="8.85546875" style="452" customWidth="1"/>
    <col min="2056" max="2056" width="10.28515625" style="452" customWidth="1"/>
    <col min="2057" max="2057" width="10.7109375" style="452" customWidth="1"/>
    <col min="2058" max="2059" width="10" style="452" customWidth="1"/>
    <col min="2060" max="2060" width="10.7109375" style="452" customWidth="1"/>
    <col min="2061" max="2061" width="11.42578125" style="452" customWidth="1"/>
    <col min="2062" max="2063" width="8.85546875" style="452" customWidth="1"/>
    <col min="2064" max="2064" width="10.42578125" style="452" customWidth="1"/>
    <col min="2065" max="2065" width="8.85546875" style="452" customWidth="1"/>
    <col min="2066" max="2066" width="10.5703125" style="452" customWidth="1"/>
    <col min="2067" max="2067" width="9.140625" style="452"/>
    <col min="2068" max="2068" width="24.42578125" style="452" customWidth="1"/>
    <col min="2069" max="2155" width="9.140625" style="452"/>
    <col min="2156" max="2184" width="2" style="452" customWidth="1"/>
    <col min="2185" max="2304" width="9.140625" style="452"/>
    <col min="2305" max="2305" width="24.42578125" style="452" customWidth="1"/>
    <col min="2306" max="2308" width="8.85546875" style="452" customWidth="1"/>
    <col min="2309" max="2309" width="9.5703125" style="452" customWidth="1"/>
    <col min="2310" max="2311" width="8.85546875" style="452" customWidth="1"/>
    <col min="2312" max="2312" width="10.28515625" style="452" customWidth="1"/>
    <col min="2313" max="2313" width="10.7109375" style="452" customWidth="1"/>
    <col min="2314" max="2315" width="10" style="452" customWidth="1"/>
    <col min="2316" max="2316" width="10.7109375" style="452" customWidth="1"/>
    <col min="2317" max="2317" width="11.42578125" style="452" customWidth="1"/>
    <col min="2318" max="2319" width="8.85546875" style="452" customWidth="1"/>
    <col min="2320" max="2320" width="10.42578125" style="452" customWidth="1"/>
    <col min="2321" max="2321" width="8.85546875" style="452" customWidth="1"/>
    <col min="2322" max="2322" width="10.5703125" style="452" customWidth="1"/>
    <col min="2323" max="2323" width="9.140625" style="452"/>
    <col min="2324" max="2324" width="24.42578125" style="452" customWidth="1"/>
    <col min="2325" max="2411" width="9.140625" style="452"/>
    <col min="2412" max="2440" width="2" style="452" customWidth="1"/>
    <col min="2441" max="2560" width="9.140625" style="452"/>
    <col min="2561" max="2561" width="24.42578125" style="452" customWidth="1"/>
    <col min="2562" max="2564" width="8.85546875" style="452" customWidth="1"/>
    <col min="2565" max="2565" width="9.5703125" style="452" customWidth="1"/>
    <col min="2566" max="2567" width="8.85546875" style="452" customWidth="1"/>
    <col min="2568" max="2568" width="10.28515625" style="452" customWidth="1"/>
    <col min="2569" max="2569" width="10.7109375" style="452" customWidth="1"/>
    <col min="2570" max="2571" width="10" style="452" customWidth="1"/>
    <col min="2572" max="2572" width="10.7109375" style="452" customWidth="1"/>
    <col min="2573" max="2573" width="11.42578125" style="452" customWidth="1"/>
    <col min="2574" max="2575" width="8.85546875" style="452" customWidth="1"/>
    <col min="2576" max="2576" width="10.42578125" style="452" customWidth="1"/>
    <col min="2577" max="2577" width="8.85546875" style="452" customWidth="1"/>
    <col min="2578" max="2578" width="10.5703125" style="452" customWidth="1"/>
    <col min="2579" max="2579" width="9.140625" style="452"/>
    <col min="2580" max="2580" width="24.42578125" style="452" customWidth="1"/>
    <col min="2581" max="2667" width="9.140625" style="452"/>
    <col min="2668" max="2696" width="2" style="452" customWidth="1"/>
    <col min="2697" max="2816" width="9.140625" style="452"/>
    <col min="2817" max="2817" width="24.42578125" style="452" customWidth="1"/>
    <col min="2818" max="2820" width="8.85546875" style="452" customWidth="1"/>
    <col min="2821" max="2821" width="9.5703125" style="452" customWidth="1"/>
    <col min="2822" max="2823" width="8.85546875" style="452" customWidth="1"/>
    <col min="2824" max="2824" width="10.28515625" style="452" customWidth="1"/>
    <col min="2825" max="2825" width="10.7109375" style="452" customWidth="1"/>
    <col min="2826" max="2827" width="10" style="452" customWidth="1"/>
    <col min="2828" max="2828" width="10.7109375" style="452" customWidth="1"/>
    <col min="2829" max="2829" width="11.42578125" style="452" customWidth="1"/>
    <col min="2830" max="2831" width="8.85546875" style="452" customWidth="1"/>
    <col min="2832" max="2832" width="10.42578125" style="452" customWidth="1"/>
    <col min="2833" max="2833" width="8.85546875" style="452" customWidth="1"/>
    <col min="2834" max="2834" width="10.5703125" style="452" customWidth="1"/>
    <col min="2835" max="2835" width="9.140625" style="452"/>
    <col min="2836" max="2836" width="24.42578125" style="452" customWidth="1"/>
    <col min="2837" max="2923" width="9.140625" style="452"/>
    <col min="2924" max="2952" width="2" style="452" customWidth="1"/>
    <col min="2953" max="3072" width="9.140625" style="452"/>
    <col min="3073" max="3073" width="24.42578125" style="452" customWidth="1"/>
    <col min="3074" max="3076" width="8.85546875" style="452" customWidth="1"/>
    <col min="3077" max="3077" width="9.5703125" style="452" customWidth="1"/>
    <col min="3078" max="3079" width="8.85546875" style="452" customWidth="1"/>
    <col min="3080" max="3080" width="10.28515625" style="452" customWidth="1"/>
    <col min="3081" max="3081" width="10.7109375" style="452" customWidth="1"/>
    <col min="3082" max="3083" width="10" style="452" customWidth="1"/>
    <col min="3084" max="3084" width="10.7109375" style="452" customWidth="1"/>
    <col min="3085" max="3085" width="11.42578125" style="452" customWidth="1"/>
    <col min="3086" max="3087" width="8.85546875" style="452" customWidth="1"/>
    <col min="3088" max="3088" width="10.42578125" style="452" customWidth="1"/>
    <col min="3089" max="3089" width="8.85546875" style="452" customWidth="1"/>
    <col min="3090" max="3090" width="10.5703125" style="452" customWidth="1"/>
    <col min="3091" max="3091" width="9.140625" style="452"/>
    <col min="3092" max="3092" width="24.42578125" style="452" customWidth="1"/>
    <col min="3093" max="3179" width="9.140625" style="452"/>
    <col min="3180" max="3208" width="2" style="452" customWidth="1"/>
    <col min="3209" max="3328" width="9.140625" style="452"/>
    <col min="3329" max="3329" width="24.42578125" style="452" customWidth="1"/>
    <col min="3330" max="3332" width="8.85546875" style="452" customWidth="1"/>
    <col min="3333" max="3333" width="9.5703125" style="452" customWidth="1"/>
    <col min="3334" max="3335" width="8.85546875" style="452" customWidth="1"/>
    <col min="3336" max="3336" width="10.28515625" style="452" customWidth="1"/>
    <col min="3337" max="3337" width="10.7109375" style="452" customWidth="1"/>
    <col min="3338" max="3339" width="10" style="452" customWidth="1"/>
    <col min="3340" max="3340" width="10.7109375" style="452" customWidth="1"/>
    <col min="3341" max="3341" width="11.42578125" style="452" customWidth="1"/>
    <col min="3342" max="3343" width="8.85546875" style="452" customWidth="1"/>
    <col min="3344" max="3344" width="10.42578125" style="452" customWidth="1"/>
    <col min="3345" max="3345" width="8.85546875" style="452" customWidth="1"/>
    <col min="3346" max="3346" width="10.5703125" style="452" customWidth="1"/>
    <col min="3347" max="3347" width="9.140625" style="452"/>
    <col min="3348" max="3348" width="24.42578125" style="452" customWidth="1"/>
    <col min="3349" max="3435" width="9.140625" style="452"/>
    <col min="3436" max="3464" width="2" style="452" customWidth="1"/>
    <col min="3465" max="3584" width="9.140625" style="452"/>
    <col min="3585" max="3585" width="24.42578125" style="452" customWidth="1"/>
    <col min="3586" max="3588" width="8.85546875" style="452" customWidth="1"/>
    <col min="3589" max="3589" width="9.5703125" style="452" customWidth="1"/>
    <col min="3590" max="3591" width="8.85546875" style="452" customWidth="1"/>
    <col min="3592" max="3592" width="10.28515625" style="452" customWidth="1"/>
    <col min="3593" max="3593" width="10.7109375" style="452" customWidth="1"/>
    <col min="3594" max="3595" width="10" style="452" customWidth="1"/>
    <col min="3596" max="3596" width="10.7109375" style="452" customWidth="1"/>
    <col min="3597" max="3597" width="11.42578125" style="452" customWidth="1"/>
    <col min="3598" max="3599" width="8.85546875" style="452" customWidth="1"/>
    <col min="3600" max="3600" width="10.42578125" style="452" customWidth="1"/>
    <col min="3601" max="3601" width="8.85546875" style="452" customWidth="1"/>
    <col min="3602" max="3602" width="10.5703125" style="452" customWidth="1"/>
    <col min="3603" max="3603" width="9.140625" style="452"/>
    <col min="3604" max="3604" width="24.42578125" style="452" customWidth="1"/>
    <col min="3605" max="3691" width="9.140625" style="452"/>
    <col min="3692" max="3720" width="2" style="452" customWidth="1"/>
    <col min="3721" max="3840" width="9.140625" style="452"/>
    <col min="3841" max="3841" width="24.42578125" style="452" customWidth="1"/>
    <col min="3842" max="3844" width="8.85546875" style="452" customWidth="1"/>
    <col min="3845" max="3845" width="9.5703125" style="452" customWidth="1"/>
    <col min="3846" max="3847" width="8.85546875" style="452" customWidth="1"/>
    <col min="3848" max="3848" width="10.28515625" style="452" customWidth="1"/>
    <col min="3849" max="3849" width="10.7109375" style="452" customWidth="1"/>
    <col min="3850" max="3851" width="10" style="452" customWidth="1"/>
    <col min="3852" max="3852" width="10.7109375" style="452" customWidth="1"/>
    <col min="3853" max="3853" width="11.42578125" style="452" customWidth="1"/>
    <col min="3854" max="3855" width="8.85546875" style="452" customWidth="1"/>
    <col min="3856" max="3856" width="10.42578125" style="452" customWidth="1"/>
    <col min="3857" max="3857" width="8.85546875" style="452" customWidth="1"/>
    <col min="3858" max="3858" width="10.5703125" style="452" customWidth="1"/>
    <col min="3859" max="3859" width="9.140625" style="452"/>
    <col min="3860" max="3860" width="24.42578125" style="452" customWidth="1"/>
    <col min="3861" max="3947" width="9.140625" style="452"/>
    <col min="3948" max="3976" width="2" style="452" customWidth="1"/>
    <col min="3977" max="4096" width="9.140625" style="452"/>
    <col min="4097" max="4097" width="24.42578125" style="452" customWidth="1"/>
    <col min="4098" max="4100" width="8.85546875" style="452" customWidth="1"/>
    <col min="4101" max="4101" width="9.5703125" style="452" customWidth="1"/>
    <col min="4102" max="4103" width="8.85546875" style="452" customWidth="1"/>
    <col min="4104" max="4104" width="10.28515625" style="452" customWidth="1"/>
    <col min="4105" max="4105" width="10.7109375" style="452" customWidth="1"/>
    <col min="4106" max="4107" width="10" style="452" customWidth="1"/>
    <col min="4108" max="4108" width="10.7109375" style="452" customWidth="1"/>
    <col min="4109" max="4109" width="11.42578125" style="452" customWidth="1"/>
    <col min="4110" max="4111" width="8.85546875" style="452" customWidth="1"/>
    <col min="4112" max="4112" width="10.42578125" style="452" customWidth="1"/>
    <col min="4113" max="4113" width="8.85546875" style="452" customWidth="1"/>
    <col min="4114" max="4114" width="10.5703125" style="452" customWidth="1"/>
    <col min="4115" max="4115" width="9.140625" style="452"/>
    <col min="4116" max="4116" width="24.42578125" style="452" customWidth="1"/>
    <col min="4117" max="4203" width="9.140625" style="452"/>
    <col min="4204" max="4232" width="2" style="452" customWidth="1"/>
    <col min="4233" max="4352" width="9.140625" style="452"/>
    <col min="4353" max="4353" width="24.42578125" style="452" customWidth="1"/>
    <col min="4354" max="4356" width="8.85546875" style="452" customWidth="1"/>
    <col min="4357" max="4357" width="9.5703125" style="452" customWidth="1"/>
    <col min="4358" max="4359" width="8.85546875" style="452" customWidth="1"/>
    <col min="4360" max="4360" width="10.28515625" style="452" customWidth="1"/>
    <col min="4361" max="4361" width="10.7109375" style="452" customWidth="1"/>
    <col min="4362" max="4363" width="10" style="452" customWidth="1"/>
    <col min="4364" max="4364" width="10.7109375" style="452" customWidth="1"/>
    <col min="4365" max="4365" width="11.42578125" style="452" customWidth="1"/>
    <col min="4366" max="4367" width="8.85546875" style="452" customWidth="1"/>
    <col min="4368" max="4368" width="10.42578125" style="452" customWidth="1"/>
    <col min="4369" max="4369" width="8.85546875" style="452" customWidth="1"/>
    <col min="4370" max="4370" width="10.5703125" style="452" customWidth="1"/>
    <col min="4371" max="4371" width="9.140625" style="452"/>
    <col min="4372" max="4372" width="24.42578125" style="452" customWidth="1"/>
    <col min="4373" max="4459" width="9.140625" style="452"/>
    <col min="4460" max="4488" width="2" style="452" customWidth="1"/>
    <col min="4489" max="4608" width="9.140625" style="452"/>
    <col min="4609" max="4609" width="24.42578125" style="452" customWidth="1"/>
    <col min="4610" max="4612" width="8.85546875" style="452" customWidth="1"/>
    <col min="4613" max="4613" width="9.5703125" style="452" customWidth="1"/>
    <col min="4614" max="4615" width="8.85546875" style="452" customWidth="1"/>
    <col min="4616" max="4616" width="10.28515625" style="452" customWidth="1"/>
    <col min="4617" max="4617" width="10.7109375" style="452" customWidth="1"/>
    <col min="4618" max="4619" width="10" style="452" customWidth="1"/>
    <col min="4620" max="4620" width="10.7109375" style="452" customWidth="1"/>
    <col min="4621" max="4621" width="11.42578125" style="452" customWidth="1"/>
    <col min="4622" max="4623" width="8.85546875" style="452" customWidth="1"/>
    <col min="4624" max="4624" width="10.42578125" style="452" customWidth="1"/>
    <col min="4625" max="4625" width="8.85546875" style="452" customWidth="1"/>
    <col min="4626" max="4626" width="10.5703125" style="452" customWidth="1"/>
    <col min="4627" max="4627" width="9.140625" style="452"/>
    <col min="4628" max="4628" width="24.42578125" style="452" customWidth="1"/>
    <col min="4629" max="4715" width="9.140625" style="452"/>
    <col min="4716" max="4744" width="2" style="452" customWidth="1"/>
    <col min="4745" max="4864" width="9.140625" style="452"/>
    <col min="4865" max="4865" width="24.42578125" style="452" customWidth="1"/>
    <col min="4866" max="4868" width="8.85546875" style="452" customWidth="1"/>
    <col min="4869" max="4869" width="9.5703125" style="452" customWidth="1"/>
    <col min="4870" max="4871" width="8.85546875" style="452" customWidth="1"/>
    <col min="4872" max="4872" width="10.28515625" style="452" customWidth="1"/>
    <col min="4873" max="4873" width="10.7109375" style="452" customWidth="1"/>
    <col min="4874" max="4875" width="10" style="452" customWidth="1"/>
    <col min="4876" max="4876" width="10.7109375" style="452" customWidth="1"/>
    <col min="4877" max="4877" width="11.42578125" style="452" customWidth="1"/>
    <col min="4878" max="4879" width="8.85546875" style="452" customWidth="1"/>
    <col min="4880" max="4880" width="10.42578125" style="452" customWidth="1"/>
    <col min="4881" max="4881" width="8.85546875" style="452" customWidth="1"/>
    <col min="4882" max="4882" width="10.5703125" style="452" customWidth="1"/>
    <col min="4883" max="4883" width="9.140625" style="452"/>
    <col min="4884" max="4884" width="24.42578125" style="452" customWidth="1"/>
    <col min="4885" max="4971" width="9.140625" style="452"/>
    <col min="4972" max="5000" width="2" style="452" customWidth="1"/>
    <col min="5001" max="5120" width="9.140625" style="452"/>
    <col min="5121" max="5121" width="24.42578125" style="452" customWidth="1"/>
    <col min="5122" max="5124" width="8.85546875" style="452" customWidth="1"/>
    <col min="5125" max="5125" width="9.5703125" style="452" customWidth="1"/>
    <col min="5126" max="5127" width="8.85546875" style="452" customWidth="1"/>
    <col min="5128" max="5128" width="10.28515625" style="452" customWidth="1"/>
    <col min="5129" max="5129" width="10.7109375" style="452" customWidth="1"/>
    <col min="5130" max="5131" width="10" style="452" customWidth="1"/>
    <col min="5132" max="5132" width="10.7109375" style="452" customWidth="1"/>
    <col min="5133" max="5133" width="11.42578125" style="452" customWidth="1"/>
    <col min="5134" max="5135" width="8.85546875" style="452" customWidth="1"/>
    <col min="5136" max="5136" width="10.42578125" style="452" customWidth="1"/>
    <col min="5137" max="5137" width="8.85546875" style="452" customWidth="1"/>
    <col min="5138" max="5138" width="10.5703125" style="452" customWidth="1"/>
    <col min="5139" max="5139" width="9.140625" style="452"/>
    <col min="5140" max="5140" width="24.42578125" style="452" customWidth="1"/>
    <col min="5141" max="5227" width="9.140625" style="452"/>
    <col min="5228" max="5256" width="2" style="452" customWidth="1"/>
    <col min="5257" max="5376" width="9.140625" style="452"/>
    <col min="5377" max="5377" width="24.42578125" style="452" customWidth="1"/>
    <col min="5378" max="5380" width="8.85546875" style="452" customWidth="1"/>
    <col min="5381" max="5381" width="9.5703125" style="452" customWidth="1"/>
    <col min="5382" max="5383" width="8.85546875" style="452" customWidth="1"/>
    <col min="5384" max="5384" width="10.28515625" style="452" customWidth="1"/>
    <col min="5385" max="5385" width="10.7109375" style="452" customWidth="1"/>
    <col min="5386" max="5387" width="10" style="452" customWidth="1"/>
    <col min="5388" max="5388" width="10.7109375" style="452" customWidth="1"/>
    <col min="5389" max="5389" width="11.42578125" style="452" customWidth="1"/>
    <col min="5390" max="5391" width="8.85546875" style="452" customWidth="1"/>
    <col min="5392" max="5392" width="10.42578125" style="452" customWidth="1"/>
    <col min="5393" max="5393" width="8.85546875" style="452" customWidth="1"/>
    <col min="5394" max="5394" width="10.5703125" style="452" customWidth="1"/>
    <col min="5395" max="5395" width="9.140625" style="452"/>
    <col min="5396" max="5396" width="24.42578125" style="452" customWidth="1"/>
    <col min="5397" max="5483" width="9.140625" style="452"/>
    <col min="5484" max="5512" width="2" style="452" customWidth="1"/>
    <col min="5513" max="5632" width="9.140625" style="452"/>
    <col min="5633" max="5633" width="24.42578125" style="452" customWidth="1"/>
    <col min="5634" max="5636" width="8.85546875" style="452" customWidth="1"/>
    <col min="5637" max="5637" width="9.5703125" style="452" customWidth="1"/>
    <col min="5638" max="5639" width="8.85546875" style="452" customWidth="1"/>
    <col min="5640" max="5640" width="10.28515625" style="452" customWidth="1"/>
    <col min="5641" max="5641" width="10.7109375" style="452" customWidth="1"/>
    <col min="5642" max="5643" width="10" style="452" customWidth="1"/>
    <col min="5644" max="5644" width="10.7109375" style="452" customWidth="1"/>
    <col min="5645" max="5645" width="11.42578125" style="452" customWidth="1"/>
    <col min="5646" max="5647" width="8.85546875" style="452" customWidth="1"/>
    <col min="5648" max="5648" width="10.42578125" style="452" customWidth="1"/>
    <col min="5649" max="5649" width="8.85546875" style="452" customWidth="1"/>
    <col min="5650" max="5650" width="10.5703125" style="452" customWidth="1"/>
    <col min="5651" max="5651" width="9.140625" style="452"/>
    <col min="5652" max="5652" width="24.42578125" style="452" customWidth="1"/>
    <col min="5653" max="5739" width="9.140625" style="452"/>
    <col min="5740" max="5768" width="2" style="452" customWidth="1"/>
    <col min="5769" max="5888" width="9.140625" style="452"/>
    <col min="5889" max="5889" width="24.42578125" style="452" customWidth="1"/>
    <col min="5890" max="5892" width="8.85546875" style="452" customWidth="1"/>
    <col min="5893" max="5893" width="9.5703125" style="452" customWidth="1"/>
    <col min="5894" max="5895" width="8.85546875" style="452" customWidth="1"/>
    <col min="5896" max="5896" width="10.28515625" style="452" customWidth="1"/>
    <col min="5897" max="5897" width="10.7109375" style="452" customWidth="1"/>
    <col min="5898" max="5899" width="10" style="452" customWidth="1"/>
    <col min="5900" max="5900" width="10.7109375" style="452" customWidth="1"/>
    <col min="5901" max="5901" width="11.42578125" style="452" customWidth="1"/>
    <col min="5902" max="5903" width="8.85546875" style="452" customWidth="1"/>
    <col min="5904" max="5904" width="10.42578125" style="452" customWidth="1"/>
    <col min="5905" max="5905" width="8.85546875" style="452" customWidth="1"/>
    <col min="5906" max="5906" width="10.5703125" style="452" customWidth="1"/>
    <col min="5907" max="5907" width="9.140625" style="452"/>
    <col min="5908" max="5908" width="24.42578125" style="452" customWidth="1"/>
    <col min="5909" max="5995" width="9.140625" style="452"/>
    <col min="5996" max="6024" width="2" style="452" customWidth="1"/>
    <col min="6025" max="6144" width="9.140625" style="452"/>
    <col min="6145" max="6145" width="24.42578125" style="452" customWidth="1"/>
    <col min="6146" max="6148" width="8.85546875" style="452" customWidth="1"/>
    <col min="6149" max="6149" width="9.5703125" style="452" customWidth="1"/>
    <col min="6150" max="6151" width="8.85546875" style="452" customWidth="1"/>
    <col min="6152" max="6152" width="10.28515625" style="452" customWidth="1"/>
    <col min="6153" max="6153" width="10.7109375" style="452" customWidth="1"/>
    <col min="6154" max="6155" width="10" style="452" customWidth="1"/>
    <col min="6156" max="6156" width="10.7109375" style="452" customWidth="1"/>
    <col min="6157" max="6157" width="11.42578125" style="452" customWidth="1"/>
    <col min="6158" max="6159" width="8.85546875" style="452" customWidth="1"/>
    <col min="6160" max="6160" width="10.42578125" style="452" customWidth="1"/>
    <col min="6161" max="6161" width="8.85546875" style="452" customWidth="1"/>
    <col min="6162" max="6162" width="10.5703125" style="452" customWidth="1"/>
    <col min="6163" max="6163" width="9.140625" style="452"/>
    <col min="6164" max="6164" width="24.42578125" style="452" customWidth="1"/>
    <col min="6165" max="6251" width="9.140625" style="452"/>
    <col min="6252" max="6280" width="2" style="452" customWidth="1"/>
    <col min="6281" max="6400" width="9.140625" style="452"/>
    <col min="6401" max="6401" width="24.42578125" style="452" customWidth="1"/>
    <col min="6402" max="6404" width="8.85546875" style="452" customWidth="1"/>
    <col min="6405" max="6405" width="9.5703125" style="452" customWidth="1"/>
    <col min="6406" max="6407" width="8.85546875" style="452" customWidth="1"/>
    <col min="6408" max="6408" width="10.28515625" style="452" customWidth="1"/>
    <col min="6409" max="6409" width="10.7109375" style="452" customWidth="1"/>
    <col min="6410" max="6411" width="10" style="452" customWidth="1"/>
    <col min="6412" max="6412" width="10.7109375" style="452" customWidth="1"/>
    <col min="6413" max="6413" width="11.42578125" style="452" customWidth="1"/>
    <col min="6414" max="6415" width="8.85546875" style="452" customWidth="1"/>
    <col min="6416" max="6416" width="10.42578125" style="452" customWidth="1"/>
    <col min="6417" max="6417" width="8.85546875" style="452" customWidth="1"/>
    <col min="6418" max="6418" width="10.5703125" style="452" customWidth="1"/>
    <col min="6419" max="6419" width="9.140625" style="452"/>
    <col min="6420" max="6420" width="24.42578125" style="452" customWidth="1"/>
    <col min="6421" max="6507" width="9.140625" style="452"/>
    <col min="6508" max="6536" width="2" style="452" customWidth="1"/>
    <col min="6537" max="6656" width="9.140625" style="452"/>
    <col min="6657" max="6657" width="24.42578125" style="452" customWidth="1"/>
    <col min="6658" max="6660" width="8.85546875" style="452" customWidth="1"/>
    <col min="6661" max="6661" width="9.5703125" style="452" customWidth="1"/>
    <col min="6662" max="6663" width="8.85546875" style="452" customWidth="1"/>
    <col min="6664" max="6664" width="10.28515625" style="452" customWidth="1"/>
    <col min="6665" max="6665" width="10.7109375" style="452" customWidth="1"/>
    <col min="6666" max="6667" width="10" style="452" customWidth="1"/>
    <col min="6668" max="6668" width="10.7109375" style="452" customWidth="1"/>
    <col min="6669" max="6669" width="11.42578125" style="452" customWidth="1"/>
    <col min="6670" max="6671" width="8.85546875" style="452" customWidth="1"/>
    <col min="6672" max="6672" width="10.42578125" style="452" customWidth="1"/>
    <col min="6673" max="6673" width="8.85546875" style="452" customWidth="1"/>
    <col min="6674" max="6674" width="10.5703125" style="452" customWidth="1"/>
    <col min="6675" max="6675" width="9.140625" style="452"/>
    <col min="6676" max="6676" width="24.42578125" style="452" customWidth="1"/>
    <col min="6677" max="6763" width="9.140625" style="452"/>
    <col min="6764" max="6792" width="2" style="452" customWidth="1"/>
    <col min="6793" max="6912" width="9.140625" style="452"/>
    <col min="6913" max="6913" width="24.42578125" style="452" customWidth="1"/>
    <col min="6914" max="6916" width="8.85546875" style="452" customWidth="1"/>
    <col min="6917" max="6917" width="9.5703125" style="452" customWidth="1"/>
    <col min="6918" max="6919" width="8.85546875" style="452" customWidth="1"/>
    <col min="6920" max="6920" width="10.28515625" style="452" customWidth="1"/>
    <col min="6921" max="6921" width="10.7109375" style="452" customWidth="1"/>
    <col min="6922" max="6923" width="10" style="452" customWidth="1"/>
    <col min="6924" max="6924" width="10.7109375" style="452" customWidth="1"/>
    <col min="6925" max="6925" width="11.42578125" style="452" customWidth="1"/>
    <col min="6926" max="6927" width="8.85546875" style="452" customWidth="1"/>
    <col min="6928" max="6928" width="10.42578125" style="452" customWidth="1"/>
    <col min="6929" max="6929" width="8.85546875" style="452" customWidth="1"/>
    <col min="6930" max="6930" width="10.5703125" style="452" customWidth="1"/>
    <col min="6931" max="6931" width="9.140625" style="452"/>
    <col min="6932" max="6932" width="24.42578125" style="452" customWidth="1"/>
    <col min="6933" max="7019" width="9.140625" style="452"/>
    <col min="7020" max="7048" width="2" style="452" customWidth="1"/>
    <col min="7049" max="7168" width="9.140625" style="452"/>
    <col min="7169" max="7169" width="24.42578125" style="452" customWidth="1"/>
    <col min="7170" max="7172" width="8.85546875" style="452" customWidth="1"/>
    <col min="7173" max="7173" width="9.5703125" style="452" customWidth="1"/>
    <col min="7174" max="7175" width="8.85546875" style="452" customWidth="1"/>
    <col min="7176" max="7176" width="10.28515625" style="452" customWidth="1"/>
    <col min="7177" max="7177" width="10.7109375" style="452" customWidth="1"/>
    <col min="7178" max="7179" width="10" style="452" customWidth="1"/>
    <col min="7180" max="7180" width="10.7109375" style="452" customWidth="1"/>
    <col min="7181" max="7181" width="11.42578125" style="452" customWidth="1"/>
    <col min="7182" max="7183" width="8.85546875" style="452" customWidth="1"/>
    <col min="7184" max="7184" width="10.42578125" style="452" customWidth="1"/>
    <col min="7185" max="7185" width="8.85546875" style="452" customWidth="1"/>
    <col min="7186" max="7186" width="10.5703125" style="452" customWidth="1"/>
    <col min="7187" max="7187" width="9.140625" style="452"/>
    <col min="7188" max="7188" width="24.42578125" style="452" customWidth="1"/>
    <col min="7189" max="7275" width="9.140625" style="452"/>
    <col min="7276" max="7304" width="2" style="452" customWidth="1"/>
    <col min="7305" max="7424" width="9.140625" style="452"/>
    <col min="7425" max="7425" width="24.42578125" style="452" customWidth="1"/>
    <col min="7426" max="7428" width="8.85546875" style="452" customWidth="1"/>
    <col min="7429" max="7429" width="9.5703125" style="452" customWidth="1"/>
    <col min="7430" max="7431" width="8.85546875" style="452" customWidth="1"/>
    <col min="7432" max="7432" width="10.28515625" style="452" customWidth="1"/>
    <col min="7433" max="7433" width="10.7109375" style="452" customWidth="1"/>
    <col min="7434" max="7435" width="10" style="452" customWidth="1"/>
    <col min="7436" max="7436" width="10.7109375" style="452" customWidth="1"/>
    <col min="7437" max="7437" width="11.42578125" style="452" customWidth="1"/>
    <col min="7438" max="7439" width="8.85546875" style="452" customWidth="1"/>
    <col min="7440" max="7440" width="10.42578125" style="452" customWidth="1"/>
    <col min="7441" max="7441" width="8.85546875" style="452" customWidth="1"/>
    <col min="7442" max="7442" width="10.5703125" style="452" customWidth="1"/>
    <col min="7443" max="7443" width="9.140625" style="452"/>
    <col min="7444" max="7444" width="24.42578125" style="452" customWidth="1"/>
    <col min="7445" max="7531" width="9.140625" style="452"/>
    <col min="7532" max="7560" width="2" style="452" customWidth="1"/>
    <col min="7561" max="7680" width="9.140625" style="452"/>
    <col min="7681" max="7681" width="24.42578125" style="452" customWidth="1"/>
    <col min="7682" max="7684" width="8.85546875" style="452" customWidth="1"/>
    <col min="7685" max="7685" width="9.5703125" style="452" customWidth="1"/>
    <col min="7686" max="7687" width="8.85546875" style="452" customWidth="1"/>
    <col min="7688" max="7688" width="10.28515625" style="452" customWidth="1"/>
    <col min="7689" max="7689" width="10.7109375" style="452" customWidth="1"/>
    <col min="7690" max="7691" width="10" style="452" customWidth="1"/>
    <col min="7692" max="7692" width="10.7109375" style="452" customWidth="1"/>
    <col min="7693" max="7693" width="11.42578125" style="452" customWidth="1"/>
    <col min="7694" max="7695" width="8.85546875" style="452" customWidth="1"/>
    <col min="7696" max="7696" width="10.42578125" style="452" customWidth="1"/>
    <col min="7697" max="7697" width="8.85546875" style="452" customWidth="1"/>
    <col min="7698" max="7698" width="10.5703125" style="452" customWidth="1"/>
    <col min="7699" max="7699" width="9.140625" style="452"/>
    <col min="7700" max="7700" width="24.42578125" style="452" customWidth="1"/>
    <col min="7701" max="7787" width="9.140625" style="452"/>
    <col min="7788" max="7816" width="2" style="452" customWidth="1"/>
    <col min="7817" max="7936" width="9.140625" style="452"/>
    <col min="7937" max="7937" width="24.42578125" style="452" customWidth="1"/>
    <col min="7938" max="7940" width="8.85546875" style="452" customWidth="1"/>
    <col min="7941" max="7941" width="9.5703125" style="452" customWidth="1"/>
    <col min="7942" max="7943" width="8.85546875" style="452" customWidth="1"/>
    <col min="7944" max="7944" width="10.28515625" style="452" customWidth="1"/>
    <col min="7945" max="7945" width="10.7109375" style="452" customWidth="1"/>
    <col min="7946" max="7947" width="10" style="452" customWidth="1"/>
    <col min="7948" max="7948" width="10.7109375" style="452" customWidth="1"/>
    <col min="7949" max="7949" width="11.42578125" style="452" customWidth="1"/>
    <col min="7950" max="7951" width="8.85546875" style="452" customWidth="1"/>
    <col min="7952" max="7952" width="10.42578125" style="452" customWidth="1"/>
    <col min="7953" max="7953" width="8.85546875" style="452" customWidth="1"/>
    <col min="7954" max="7954" width="10.5703125" style="452" customWidth="1"/>
    <col min="7955" max="7955" width="9.140625" style="452"/>
    <col min="7956" max="7956" width="24.42578125" style="452" customWidth="1"/>
    <col min="7957" max="8043" width="9.140625" style="452"/>
    <col min="8044" max="8072" width="2" style="452" customWidth="1"/>
    <col min="8073" max="8192" width="9.140625" style="452"/>
    <col min="8193" max="8193" width="24.42578125" style="452" customWidth="1"/>
    <col min="8194" max="8196" width="8.85546875" style="452" customWidth="1"/>
    <col min="8197" max="8197" width="9.5703125" style="452" customWidth="1"/>
    <col min="8198" max="8199" width="8.85546875" style="452" customWidth="1"/>
    <col min="8200" max="8200" width="10.28515625" style="452" customWidth="1"/>
    <col min="8201" max="8201" width="10.7109375" style="452" customWidth="1"/>
    <col min="8202" max="8203" width="10" style="452" customWidth="1"/>
    <col min="8204" max="8204" width="10.7109375" style="452" customWidth="1"/>
    <col min="8205" max="8205" width="11.42578125" style="452" customWidth="1"/>
    <col min="8206" max="8207" width="8.85546875" style="452" customWidth="1"/>
    <col min="8208" max="8208" width="10.42578125" style="452" customWidth="1"/>
    <col min="8209" max="8209" width="8.85546875" style="452" customWidth="1"/>
    <col min="8210" max="8210" width="10.5703125" style="452" customWidth="1"/>
    <col min="8211" max="8211" width="9.140625" style="452"/>
    <col min="8212" max="8212" width="24.42578125" style="452" customWidth="1"/>
    <col min="8213" max="8299" width="9.140625" style="452"/>
    <col min="8300" max="8328" width="2" style="452" customWidth="1"/>
    <col min="8329" max="8448" width="9.140625" style="452"/>
    <col min="8449" max="8449" width="24.42578125" style="452" customWidth="1"/>
    <col min="8450" max="8452" width="8.85546875" style="452" customWidth="1"/>
    <col min="8453" max="8453" width="9.5703125" style="452" customWidth="1"/>
    <col min="8454" max="8455" width="8.85546875" style="452" customWidth="1"/>
    <col min="8456" max="8456" width="10.28515625" style="452" customWidth="1"/>
    <col min="8457" max="8457" width="10.7109375" style="452" customWidth="1"/>
    <col min="8458" max="8459" width="10" style="452" customWidth="1"/>
    <col min="8460" max="8460" width="10.7109375" style="452" customWidth="1"/>
    <col min="8461" max="8461" width="11.42578125" style="452" customWidth="1"/>
    <col min="8462" max="8463" width="8.85546875" style="452" customWidth="1"/>
    <col min="8464" max="8464" width="10.42578125" style="452" customWidth="1"/>
    <col min="8465" max="8465" width="8.85546875" style="452" customWidth="1"/>
    <col min="8466" max="8466" width="10.5703125" style="452" customWidth="1"/>
    <col min="8467" max="8467" width="9.140625" style="452"/>
    <col min="8468" max="8468" width="24.42578125" style="452" customWidth="1"/>
    <col min="8469" max="8555" width="9.140625" style="452"/>
    <col min="8556" max="8584" width="2" style="452" customWidth="1"/>
    <col min="8585" max="8704" width="9.140625" style="452"/>
    <col min="8705" max="8705" width="24.42578125" style="452" customWidth="1"/>
    <col min="8706" max="8708" width="8.85546875" style="452" customWidth="1"/>
    <col min="8709" max="8709" width="9.5703125" style="452" customWidth="1"/>
    <col min="8710" max="8711" width="8.85546875" style="452" customWidth="1"/>
    <col min="8712" max="8712" width="10.28515625" style="452" customWidth="1"/>
    <col min="8713" max="8713" width="10.7109375" style="452" customWidth="1"/>
    <col min="8714" max="8715" width="10" style="452" customWidth="1"/>
    <col min="8716" max="8716" width="10.7109375" style="452" customWidth="1"/>
    <col min="8717" max="8717" width="11.42578125" style="452" customWidth="1"/>
    <col min="8718" max="8719" width="8.85546875" style="452" customWidth="1"/>
    <col min="8720" max="8720" width="10.42578125" style="452" customWidth="1"/>
    <col min="8721" max="8721" width="8.85546875" style="452" customWidth="1"/>
    <col min="8722" max="8722" width="10.5703125" style="452" customWidth="1"/>
    <col min="8723" max="8723" width="9.140625" style="452"/>
    <col min="8724" max="8724" width="24.42578125" style="452" customWidth="1"/>
    <col min="8725" max="8811" width="9.140625" style="452"/>
    <col min="8812" max="8840" width="2" style="452" customWidth="1"/>
    <col min="8841" max="8960" width="9.140625" style="452"/>
    <col min="8961" max="8961" width="24.42578125" style="452" customWidth="1"/>
    <col min="8962" max="8964" width="8.85546875" style="452" customWidth="1"/>
    <col min="8965" max="8965" width="9.5703125" style="452" customWidth="1"/>
    <col min="8966" max="8967" width="8.85546875" style="452" customWidth="1"/>
    <col min="8968" max="8968" width="10.28515625" style="452" customWidth="1"/>
    <col min="8969" max="8969" width="10.7109375" style="452" customWidth="1"/>
    <col min="8970" max="8971" width="10" style="452" customWidth="1"/>
    <col min="8972" max="8972" width="10.7109375" style="452" customWidth="1"/>
    <col min="8973" max="8973" width="11.42578125" style="452" customWidth="1"/>
    <col min="8974" max="8975" width="8.85546875" style="452" customWidth="1"/>
    <col min="8976" max="8976" width="10.42578125" style="452" customWidth="1"/>
    <col min="8977" max="8977" width="8.85546875" style="452" customWidth="1"/>
    <col min="8978" max="8978" width="10.5703125" style="452" customWidth="1"/>
    <col min="8979" max="8979" width="9.140625" style="452"/>
    <col min="8980" max="8980" width="24.42578125" style="452" customWidth="1"/>
    <col min="8981" max="9067" width="9.140625" style="452"/>
    <col min="9068" max="9096" width="2" style="452" customWidth="1"/>
    <col min="9097" max="9216" width="9.140625" style="452"/>
    <col min="9217" max="9217" width="24.42578125" style="452" customWidth="1"/>
    <col min="9218" max="9220" width="8.85546875" style="452" customWidth="1"/>
    <col min="9221" max="9221" width="9.5703125" style="452" customWidth="1"/>
    <col min="9222" max="9223" width="8.85546875" style="452" customWidth="1"/>
    <col min="9224" max="9224" width="10.28515625" style="452" customWidth="1"/>
    <col min="9225" max="9225" width="10.7109375" style="452" customWidth="1"/>
    <col min="9226" max="9227" width="10" style="452" customWidth="1"/>
    <col min="9228" max="9228" width="10.7109375" style="452" customWidth="1"/>
    <col min="9229" max="9229" width="11.42578125" style="452" customWidth="1"/>
    <col min="9230" max="9231" width="8.85546875" style="452" customWidth="1"/>
    <col min="9232" max="9232" width="10.42578125" style="452" customWidth="1"/>
    <col min="9233" max="9233" width="8.85546875" style="452" customWidth="1"/>
    <col min="9234" max="9234" width="10.5703125" style="452" customWidth="1"/>
    <col min="9235" max="9235" width="9.140625" style="452"/>
    <col min="9236" max="9236" width="24.42578125" style="452" customWidth="1"/>
    <col min="9237" max="9323" width="9.140625" style="452"/>
    <col min="9324" max="9352" width="2" style="452" customWidth="1"/>
    <col min="9353" max="9472" width="9.140625" style="452"/>
    <col min="9473" max="9473" width="24.42578125" style="452" customWidth="1"/>
    <col min="9474" max="9476" width="8.85546875" style="452" customWidth="1"/>
    <col min="9477" max="9477" width="9.5703125" style="452" customWidth="1"/>
    <col min="9478" max="9479" width="8.85546875" style="452" customWidth="1"/>
    <col min="9480" max="9480" width="10.28515625" style="452" customWidth="1"/>
    <col min="9481" max="9481" width="10.7109375" style="452" customWidth="1"/>
    <col min="9482" max="9483" width="10" style="452" customWidth="1"/>
    <col min="9484" max="9484" width="10.7109375" style="452" customWidth="1"/>
    <col min="9485" max="9485" width="11.42578125" style="452" customWidth="1"/>
    <col min="9486" max="9487" width="8.85546875" style="452" customWidth="1"/>
    <col min="9488" max="9488" width="10.42578125" style="452" customWidth="1"/>
    <col min="9489" max="9489" width="8.85546875" style="452" customWidth="1"/>
    <col min="9490" max="9490" width="10.5703125" style="452" customWidth="1"/>
    <col min="9491" max="9491" width="9.140625" style="452"/>
    <col min="9492" max="9492" width="24.42578125" style="452" customWidth="1"/>
    <col min="9493" max="9579" width="9.140625" style="452"/>
    <col min="9580" max="9608" width="2" style="452" customWidth="1"/>
    <col min="9609" max="9728" width="9.140625" style="452"/>
    <col min="9729" max="9729" width="24.42578125" style="452" customWidth="1"/>
    <col min="9730" max="9732" width="8.85546875" style="452" customWidth="1"/>
    <col min="9733" max="9733" width="9.5703125" style="452" customWidth="1"/>
    <col min="9734" max="9735" width="8.85546875" style="452" customWidth="1"/>
    <col min="9736" max="9736" width="10.28515625" style="452" customWidth="1"/>
    <col min="9737" max="9737" width="10.7109375" style="452" customWidth="1"/>
    <col min="9738" max="9739" width="10" style="452" customWidth="1"/>
    <col min="9740" max="9740" width="10.7109375" style="452" customWidth="1"/>
    <col min="9741" max="9741" width="11.42578125" style="452" customWidth="1"/>
    <col min="9742" max="9743" width="8.85546875" style="452" customWidth="1"/>
    <col min="9744" max="9744" width="10.42578125" style="452" customWidth="1"/>
    <col min="9745" max="9745" width="8.85546875" style="452" customWidth="1"/>
    <col min="9746" max="9746" width="10.5703125" style="452" customWidth="1"/>
    <col min="9747" max="9747" width="9.140625" style="452"/>
    <col min="9748" max="9748" width="24.42578125" style="452" customWidth="1"/>
    <col min="9749" max="9835" width="9.140625" style="452"/>
    <col min="9836" max="9864" width="2" style="452" customWidth="1"/>
    <col min="9865" max="9984" width="9.140625" style="452"/>
    <col min="9985" max="9985" width="24.42578125" style="452" customWidth="1"/>
    <col min="9986" max="9988" width="8.85546875" style="452" customWidth="1"/>
    <col min="9989" max="9989" width="9.5703125" style="452" customWidth="1"/>
    <col min="9990" max="9991" width="8.85546875" style="452" customWidth="1"/>
    <col min="9992" max="9992" width="10.28515625" style="452" customWidth="1"/>
    <col min="9993" max="9993" width="10.7109375" style="452" customWidth="1"/>
    <col min="9994" max="9995" width="10" style="452" customWidth="1"/>
    <col min="9996" max="9996" width="10.7109375" style="452" customWidth="1"/>
    <col min="9997" max="9997" width="11.42578125" style="452" customWidth="1"/>
    <col min="9998" max="9999" width="8.85546875" style="452" customWidth="1"/>
    <col min="10000" max="10000" width="10.42578125" style="452" customWidth="1"/>
    <col min="10001" max="10001" width="8.85546875" style="452" customWidth="1"/>
    <col min="10002" max="10002" width="10.5703125" style="452" customWidth="1"/>
    <col min="10003" max="10003" width="9.140625" style="452"/>
    <col min="10004" max="10004" width="24.42578125" style="452" customWidth="1"/>
    <col min="10005" max="10091" width="9.140625" style="452"/>
    <col min="10092" max="10120" width="2" style="452" customWidth="1"/>
    <col min="10121" max="10240" width="9.140625" style="452"/>
    <col min="10241" max="10241" width="24.42578125" style="452" customWidth="1"/>
    <col min="10242" max="10244" width="8.85546875" style="452" customWidth="1"/>
    <col min="10245" max="10245" width="9.5703125" style="452" customWidth="1"/>
    <col min="10246" max="10247" width="8.85546875" style="452" customWidth="1"/>
    <col min="10248" max="10248" width="10.28515625" style="452" customWidth="1"/>
    <col min="10249" max="10249" width="10.7109375" style="452" customWidth="1"/>
    <col min="10250" max="10251" width="10" style="452" customWidth="1"/>
    <col min="10252" max="10252" width="10.7109375" style="452" customWidth="1"/>
    <col min="10253" max="10253" width="11.42578125" style="452" customWidth="1"/>
    <col min="10254" max="10255" width="8.85546875" style="452" customWidth="1"/>
    <col min="10256" max="10256" width="10.42578125" style="452" customWidth="1"/>
    <col min="10257" max="10257" width="8.85546875" style="452" customWidth="1"/>
    <col min="10258" max="10258" width="10.5703125" style="452" customWidth="1"/>
    <col min="10259" max="10259" width="9.140625" style="452"/>
    <col min="10260" max="10260" width="24.42578125" style="452" customWidth="1"/>
    <col min="10261" max="10347" width="9.140625" style="452"/>
    <col min="10348" max="10376" width="2" style="452" customWidth="1"/>
    <col min="10377" max="10496" width="9.140625" style="452"/>
    <col min="10497" max="10497" width="24.42578125" style="452" customWidth="1"/>
    <col min="10498" max="10500" width="8.85546875" style="452" customWidth="1"/>
    <col min="10501" max="10501" width="9.5703125" style="452" customWidth="1"/>
    <col min="10502" max="10503" width="8.85546875" style="452" customWidth="1"/>
    <col min="10504" max="10504" width="10.28515625" style="452" customWidth="1"/>
    <col min="10505" max="10505" width="10.7109375" style="452" customWidth="1"/>
    <col min="10506" max="10507" width="10" style="452" customWidth="1"/>
    <col min="10508" max="10508" width="10.7109375" style="452" customWidth="1"/>
    <col min="10509" max="10509" width="11.42578125" style="452" customWidth="1"/>
    <col min="10510" max="10511" width="8.85546875" style="452" customWidth="1"/>
    <col min="10512" max="10512" width="10.42578125" style="452" customWidth="1"/>
    <col min="10513" max="10513" width="8.85546875" style="452" customWidth="1"/>
    <col min="10514" max="10514" width="10.5703125" style="452" customWidth="1"/>
    <col min="10515" max="10515" width="9.140625" style="452"/>
    <col min="10516" max="10516" width="24.42578125" style="452" customWidth="1"/>
    <col min="10517" max="10603" width="9.140625" style="452"/>
    <col min="10604" max="10632" width="2" style="452" customWidth="1"/>
    <col min="10633" max="10752" width="9.140625" style="452"/>
    <col min="10753" max="10753" width="24.42578125" style="452" customWidth="1"/>
    <col min="10754" max="10756" width="8.85546875" style="452" customWidth="1"/>
    <col min="10757" max="10757" width="9.5703125" style="452" customWidth="1"/>
    <col min="10758" max="10759" width="8.85546875" style="452" customWidth="1"/>
    <col min="10760" max="10760" width="10.28515625" style="452" customWidth="1"/>
    <col min="10761" max="10761" width="10.7109375" style="452" customWidth="1"/>
    <col min="10762" max="10763" width="10" style="452" customWidth="1"/>
    <col min="10764" max="10764" width="10.7109375" style="452" customWidth="1"/>
    <col min="10765" max="10765" width="11.42578125" style="452" customWidth="1"/>
    <col min="10766" max="10767" width="8.85546875" style="452" customWidth="1"/>
    <col min="10768" max="10768" width="10.42578125" style="452" customWidth="1"/>
    <col min="10769" max="10769" width="8.85546875" style="452" customWidth="1"/>
    <col min="10770" max="10770" width="10.5703125" style="452" customWidth="1"/>
    <col min="10771" max="10771" width="9.140625" style="452"/>
    <col min="10772" max="10772" width="24.42578125" style="452" customWidth="1"/>
    <col min="10773" max="10859" width="9.140625" style="452"/>
    <col min="10860" max="10888" width="2" style="452" customWidth="1"/>
    <col min="10889" max="11008" width="9.140625" style="452"/>
    <col min="11009" max="11009" width="24.42578125" style="452" customWidth="1"/>
    <col min="11010" max="11012" width="8.85546875" style="452" customWidth="1"/>
    <col min="11013" max="11013" width="9.5703125" style="452" customWidth="1"/>
    <col min="11014" max="11015" width="8.85546875" style="452" customWidth="1"/>
    <col min="11016" max="11016" width="10.28515625" style="452" customWidth="1"/>
    <col min="11017" max="11017" width="10.7109375" style="452" customWidth="1"/>
    <col min="11018" max="11019" width="10" style="452" customWidth="1"/>
    <col min="11020" max="11020" width="10.7109375" style="452" customWidth="1"/>
    <col min="11021" max="11021" width="11.42578125" style="452" customWidth="1"/>
    <col min="11022" max="11023" width="8.85546875" style="452" customWidth="1"/>
    <col min="11024" max="11024" width="10.42578125" style="452" customWidth="1"/>
    <col min="11025" max="11025" width="8.85546875" style="452" customWidth="1"/>
    <col min="11026" max="11026" width="10.5703125" style="452" customWidth="1"/>
    <col min="11027" max="11027" width="9.140625" style="452"/>
    <col min="11028" max="11028" width="24.42578125" style="452" customWidth="1"/>
    <col min="11029" max="11115" width="9.140625" style="452"/>
    <col min="11116" max="11144" width="2" style="452" customWidth="1"/>
    <col min="11145" max="11264" width="9.140625" style="452"/>
    <col min="11265" max="11265" width="24.42578125" style="452" customWidth="1"/>
    <col min="11266" max="11268" width="8.85546875" style="452" customWidth="1"/>
    <col min="11269" max="11269" width="9.5703125" style="452" customWidth="1"/>
    <col min="11270" max="11271" width="8.85546875" style="452" customWidth="1"/>
    <col min="11272" max="11272" width="10.28515625" style="452" customWidth="1"/>
    <col min="11273" max="11273" width="10.7109375" style="452" customWidth="1"/>
    <col min="11274" max="11275" width="10" style="452" customWidth="1"/>
    <col min="11276" max="11276" width="10.7109375" style="452" customWidth="1"/>
    <col min="11277" max="11277" width="11.42578125" style="452" customWidth="1"/>
    <col min="11278" max="11279" width="8.85546875" style="452" customWidth="1"/>
    <col min="11280" max="11280" width="10.42578125" style="452" customWidth="1"/>
    <col min="11281" max="11281" width="8.85546875" style="452" customWidth="1"/>
    <col min="11282" max="11282" width="10.5703125" style="452" customWidth="1"/>
    <col min="11283" max="11283" width="9.140625" style="452"/>
    <col min="11284" max="11284" width="24.42578125" style="452" customWidth="1"/>
    <col min="11285" max="11371" width="9.140625" style="452"/>
    <col min="11372" max="11400" width="2" style="452" customWidth="1"/>
    <col min="11401" max="11520" width="9.140625" style="452"/>
    <col min="11521" max="11521" width="24.42578125" style="452" customWidth="1"/>
    <col min="11522" max="11524" width="8.85546875" style="452" customWidth="1"/>
    <col min="11525" max="11525" width="9.5703125" style="452" customWidth="1"/>
    <col min="11526" max="11527" width="8.85546875" style="452" customWidth="1"/>
    <col min="11528" max="11528" width="10.28515625" style="452" customWidth="1"/>
    <col min="11529" max="11529" width="10.7109375" style="452" customWidth="1"/>
    <col min="11530" max="11531" width="10" style="452" customWidth="1"/>
    <col min="11532" max="11532" width="10.7109375" style="452" customWidth="1"/>
    <col min="11533" max="11533" width="11.42578125" style="452" customWidth="1"/>
    <col min="11534" max="11535" width="8.85546875" style="452" customWidth="1"/>
    <col min="11536" max="11536" width="10.42578125" style="452" customWidth="1"/>
    <col min="11537" max="11537" width="8.85546875" style="452" customWidth="1"/>
    <col min="11538" max="11538" width="10.5703125" style="452" customWidth="1"/>
    <col min="11539" max="11539" width="9.140625" style="452"/>
    <col min="11540" max="11540" width="24.42578125" style="452" customWidth="1"/>
    <col min="11541" max="11627" width="9.140625" style="452"/>
    <col min="11628" max="11656" width="2" style="452" customWidth="1"/>
    <col min="11657" max="11776" width="9.140625" style="452"/>
    <col min="11777" max="11777" width="24.42578125" style="452" customWidth="1"/>
    <col min="11778" max="11780" width="8.85546875" style="452" customWidth="1"/>
    <col min="11781" max="11781" width="9.5703125" style="452" customWidth="1"/>
    <col min="11782" max="11783" width="8.85546875" style="452" customWidth="1"/>
    <col min="11784" max="11784" width="10.28515625" style="452" customWidth="1"/>
    <col min="11785" max="11785" width="10.7109375" style="452" customWidth="1"/>
    <col min="11786" max="11787" width="10" style="452" customWidth="1"/>
    <col min="11788" max="11788" width="10.7109375" style="452" customWidth="1"/>
    <col min="11789" max="11789" width="11.42578125" style="452" customWidth="1"/>
    <col min="11790" max="11791" width="8.85546875" style="452" customWidth="1"/>
    <col min="11792" max="11792" width="10.42578125" style="452" customWidth="1"/>
    <col min="11793" max="11793" width="8.85546875" style="452" customWidth="1"/>
    <col min="11794" max="11794" width="10.5703125" style="452" customWidth="1"/>
    <col min="11795" max="11795" width="9.140625" style="452"/>
    <col min="11796" max="11796" width="24.42578125" style="452" customWidth="1"/>
    <col min="11797" max="11883" width="9.140625" style="452"/>
    <col min="11884" max="11912" width="2" style="452" customWidth="1"/>
    <col min="11913" max="12032" width="9.140625" style="452"/>
    <col min="12033" max="12033" width="24.42578125" style="452" customWidth="1"/>
    <col min="12034" max="12036" width="8.85546875" style="452" customWidth="1"/>
    <col min="12037" max="12037" width="9.5703125" style="452" customWidth="1"/>
    <col min="12038" max="12039" width="8.85546875" style="452" customWidth="1"/>
    <col min="12040" max="12040" width="10.28515625" style="452" customWidth="1"/>
    <col min="12041" max="12041" width="10.7109375" style="452" customWidth="1"/>
    <col min="12042" max="12043" width="10" style="452" customWidth="1"/>
    <col min="12044" max="12044" width="10.7109375" style="452" customWidth="1"/>
    <col min="12045" max="12045" width="11.42578125" style="452" customWidth="1"/>
    <col min="12046" max="12047" width="8.85546875" style="452" customWidth="1"/>
    <col min="12048" max="12048" width="10.42578125" style="452" customWidth="1"/>
    <col min="12049" max="12049" width="8.85546875" style="452" customWidth="1"/>
    <col min="12050" max="12050" width="10.5703125" style="452" customWidth="1"/>
    <col min="12051" max="12051" width="9.140625" style="452"/>
    <col min="12052" max="12052" width="24.42578125" style="452" customWidth="1"/>
    <col min="12053" max="12139" width="9.140625" style="452"/>
    <col min="12140" max="12168" width="2" style="452" customWidth="1"/>
    <col min="12169" max="12288" width="9.140625" style="452"/>
    <col min="12289" max="12289" width="24.42578125" style="452" customWidth="1"/>
    <col min="12290" max="12292" width="8.85546875" style="452" customWidth="1"/>
    <col min="12293" max="12293" width="9.5703125" style="452" customWidth="1"/>
    <col min="12294" max="12295" width="8.85546875" style="452" customWidth="1"/>
    <col min="12296" max="12296" width="10.28515625" style="452" customWidth="1"/>
    <col min="12297" max="12297" width="10.7109375" style="452" customWidth="1"/>
    <col min="12298" max="12299" width="10" style="452" customWidth="1"/>
    <col min="12300" max="12300" width="10.7109375" style="452" customWidth="1"/>
    <col min="12301" max="12301" width="11.42578125" style="452" customWidth="1"/>
    <col min="12302" max="12303" width="8.85546875" style="452" customWidth="1"/>
    <col min="12304" max="12304" width="10.42578125" style="452" customWidth="1"/>
    <col min="12305" max="12305" width="8.85546875" style="452" customWidth="1"/>
    <col min="12306" max="12306" width="10.5703125" style="452" customWidth="1"/>
    <col min="12307" max="12307" width="9.140625" style="452"/>
    <col min="12308" max="12308" width="24.42578125" style="452" customWidth="1"/>
    <col min="12309" max="12395" width="9.140625" style="452"/>
    <col min="12396" max="12424" width="2" style="452" customWidth="1"/>
    <col min="12425" max="12544" width="9.140625" style="452"/>
    <col min="12545" max="12545" width="24.42578125" style="452" customWidth="1"/>
    <col min="12546" max="12548" width="8.85546875" style="452" customWidth="1"/>
    <col min="12549" max="12549" width="9.5703125" style="452" customWidth="1"/>
    <col min="12550" max="12551" width="8.85546875" style="452" customWidth="1"/>
    <col min="12552" max="12552" width="10.28515625" style="452" customWidth="1"/>
    <col min="12553" max="12553" width="10.7109375" style="452" customWidth="1"/>
    <col min="12554" max="12555" width="10" style="452" customWidth="1"/>
    <col min="12556" max="12556" width="10.7109375" style="452" customWidth="1"/>
    <col min="12557" max="12557" width="11.42578125" style="452" customWidth="1"/>
    <col min="12558" max="12559" width="8.85546875" style="452" customWidth="1"/>
    <col min="12560" max="12560" width="10.42578125" style="452" customWidth="1"/>
    <col min="12561" max="12561" width="8.85546875" style="452" customWidth="1"/>
    <col min="12562" max="12562" width="10.5703125" style="452" customWidth="1"/>
    <col min="12563" max="12563" width="9.140625" style="452"/>
    <col min="12564" max="12564" width="24.42578125" style="452" customWidth="1"/>
    <col min="12565" max="12651" width="9.140625" style="452"/>
    <col min="12652" max="12680" width="2" style="452" customWidth="1"/>
    <col min="12681" max="12800" width="9.140625" style="452"/>
    <col min="12801" max="12801" width="24.42578125" style="452" customWidth="1"/>
    <col min="12802" max="12804" width="8.85546875" style="452" customWidth="1"/>
    <col min="12805" max="12805" width="9.5703125" style="452" customWidth="1"/>
    <col min="12806" max="12807" width="8.85546875" style="452" customWidth="1"/>
    <col min="12808" max="12808" width="10.28515625" style="452" customWidth="1"/>
    <col min="12809" max="12809" width="10.7109375" style="452" customWidth="1"/>
    <col min="12810" max="12811" width="10" style="452" customWidth="1"/>
    <col min="12812" max="12812" width="10.7109375" style="452" customWidth="1"/>
    <col min="12813" max="12813" width="11.42578125" style="452" customWidth="1"/>
    <col min="12814" max="12815" width="8.85546875" style="452" customWidth="1"/>
    <col min="12816" max="12816" width="10.42578125" style="452" customWidth="1"/>
    <col min="12817" max="12817" width="8.85546875" style="452" customWidth="1"/>
    <col min="12818" max="12818" width="10.5703125" style="452" customWidth="1"/>
    <col min="12819" max="12819" width="9.140625" style="452"/>
    <col min="12820" max="12820" width="24.42578125" style="452" customWidth="1"/>
    <col min="12821" max="12907" width="9.140625" style="452"/>
    <col min="12908" max="12936" width="2" style="452" customWidth="1"/>
    <col min="12937" max="13056" width="9.140625" style="452"/>
    <col min="13057" max="13057" width="24.42578125" style="452" customWidth="1"/>
    <col min="13058" max="13060" width="8.85546875" style="452" customWidth="1"/>
    <col min="13061" max="13061" width="9.5703125" style="452" customWidth="1"/>
    <col min="13062" max="13063" width="8.85546875" style="452" customWidth="1"/>
    <col min="13064" max="13064" width="10.28515625" style="452" customWidth="1"/>
    <col min="13065" max="13065" width="10.7109375" style="452" customWidth="1"/>
    <col min="13066" max="13067" width="10" style="452" customWidth="1"/>
    <col min="13068" max="13068" width="10.7109375" style="452" customWidth="1"/>
    <col min="13069" max="13069" width="11.42578125" style="452" customWidth="1"/>
    <col min="13070" max="13071" width="8.85546875" style="452" customWidth="1"/>
    <col min="13072" max="13072" width="10.42578125" style="452" customWidth="1"/>
    <col min="13073" max="13073" width="8.85546875" style="452" customWidth="1"/>
    <col min="13074" max="13074" width="10.5703125" style="452" customWidth="1"/>
    <col min="13075" max="13075" width="9.140625" style="452"/>
    <col min="13076" max="13076" width="24.42578125" style="452" customWidth="1"/>
    <col min="13077" max="13163" width="9.140625" style="452"/>
    <col min="13164" max="13192" width="2" style="452" customWidth="1"/>
    <col min="13193" max="13312" width="9.140625" style="452"/>
    <col min="13313" max="13313" width="24.42578125" style="452" customWidth="1"/>
    <col min="13314" max="13316" width="8.85546875" style="452" customWidth="1"/>
    <col min="13317" max="13317" width="9.5703125" style="452" customWidth="1"/>
    <col min="13318" max="13319" width="8.85546875" style="452" customWidth="1"/>
    <col min="13320" max="13320" width="10.28515625" style="452" customWidth="1"/>
    <col min="13321" max="13321" width="10.7109375" style="452" customWidth="1"/>
    <col min="13322" max="13323" width="10" style="452" customWidth="1"/>
    <col min="13324" max="13324" width="10.7109375" style="452" customWidth="1"/>
    <col min="13325" max="13325" width="11.42578125" style="452" customWidth="1"/>
    <col min="13326" max="13327" width="8.85546875" style="452" customWidth="1"/>
    <col min="13328" max="13328" width="10.42578125" style="452" customWidth="1"/>
    <col min="13329" max="13329" width="8.85546875" style="452" customWidth="1"/>
    <col min="13330" max="13330" width="10.5703125" style="452" customWidth="1"/>
    <col min="13331" max="13331" width="9.140625" style="452"/>
    <col min="13332" max="13332" width="24.42578125" style="452" customWidth="1"/>
    <col min="13333" max="13419" width="9.140625" style="452"/>
    <col min="13420" max="13448" width="2" style="452" customWidth="1"/>
    <col min="13449" max="13568" width="9.140625" style="452"/>
    <col min="13569" max="13569" width="24.42578125" style="452" customWidth="1"/>
    <col min="13570" max="13572" width="8.85546875" style="452" customWidth="1"/>
    <col min="13573" max="13573" width="9.5703125" style="452" customWidth="1"/>
    <col min="13574" max="13575" width="8.85546875" style="452" customWidth="1"/>
    <col min="13576" max="13576" width="10.28515625" style="452" customWidth="1"/>
    <col min="13577" max="13577" width="10.7109375" style="452" customWidth="1"/>
    <col min="13578" max="13579" width="10" style="452" customWidth="1"/>
    <col min="13580" max="13580" width="10.7109375" style="452" customWidth="1"/>
    <col min="13581" max="13581" width="11.42578125" style="452" customWidth="1"/>
    <col min="13582" max="13583" width="8.85546875" style="452" customWidth="1"/>
    <col min="13584" max="13584" width="10.42578125" style="452" customWidth="1"/>
    <col min="13585" max="13585" width="8.85546875" style="452" customWidth="1"/>
    <col min="13586" max="13586" width="10.5703125" style="452" customWidth="1"/>
    <col min="13587" max="13587" width="9.140625" style="452"/>
    <col min="13588" max="13588" width="24.42578125" style="452" customWidth="1"/>
    <col min="13589" max="13675" width="9.140625" style="452"/>
    <col min="13676" max="13704" width="2" style="452" customWidth="1"/>
    <col min="13705" max="13824" width="9.140625" style="452"/>
    <col min="13825" max="13825" width="24.42578125" style="452" customWidth="1"/>
    <col min="13826" max="13828" width="8.85546875" style="452" customWidth="1"/>
    <col min="13829" max="13829" width="9.5703125" style="452" customWidth="1"/>
    <col min="13830" max="13831" width="8.85546875" style="452" customWidth="1"/>
    <col min="13832" max="13832" width="10.28515625" style="452" customWidth="1"/>
    <col min="13833" max="13833" width="10.7109375" style="452" customWidth="1"/>
    <col min="13834" max="13835" width="10" style="452" customWidth="1"/>
    <col min="13836" max="13836" width="10.7109375" style="452" customWidth="1"/>
    <col min="13837" max="13837" width="11.42578125" style="452" customWidth="1"/>
    <col min="13838" max="13839" width="8.85546875" style="452" customWidth="1"/>
    <col min="13840" max="13840" width="10.42578125" style="452" customWidth="1"/>
    <col min="13841" max="13841" width="8.85546875" style="452" customWidth="1"/>
    <col min="13842" max="13842" width="10.5703125" style="452" customWidth="1"/>
    <col min="13843" max="13843" width="9.140625" style="452"/>
    <col min="13844" max="13844" width="24.42578125" style="452" customWidth="1"/>
    <col min="13845" max="13931" width="9.140625" style="452"/>
    <col min="13932" max="13960" width="2" style="452" customWidth="1"/>
    <col min="13961" max="14080" width="9.140625" style="452"/>
    <col min="14081" max="14081" width="24.42578125" style="452" customWidth="1"/>
    <col min="14082" max="14084" width="8.85546875" style="452" customWidth="1"/>
    <col min="14085" max="14085" width="9.5703125" style="452" customWidth="1"/>
    <col min="14086" max="14087" width="8.85546875" style="452" customWidth="1"/>
    <col min="14088" max="14088" width="10.28515625" style="452" customWidth="1"/>
    <col min="14089" max="14089" width="10.7109375" style="452" customWidth="1"/>
    <col min="14090" max="14091" width="10" style="452" customWidth="1"/>
    <col min="14092" max="14092" width="10.7109375" style="452" customWidth="1"/>
    <col min="14093" max="14093" width="11.42578125" style="452" customWidth="1"/>
    <col min="14094" max="14095" width="8.85546875" style="452" customWidth="1"/>
    <col min="14096" max="14096" width="10.42578125" style="452" customWidth="1"/>
    <col min="14097" max="14097" width="8.85546875" style="452" customWidth="1"/>
    <col min="14098" max="14098" width="10.5703125" style="452" customWidth="1"/>
    <col min="14099" max="14099" width="9.140625" style="452"/>
    <col min="14100" max="14100" width="24.42578125" style="452" customWidth="1"/>
    <col min="14101" max="14187" width="9.140625" style="452"/>
    <col min="14188" max="14216" width="2" style="452" customWidth="1"/>
    <col min="14217" max="14336" width="9.140625" style="452"/>
    <col min="14337" max="14337" width="24.42578125" style="452" customWidth="1"/>
    <col min="14338" max="14340" width="8.85546875" style="452" customWidth="1"/>
    <col min="14341" max="14341" width="9.5703125" style="452" customWidth="1"/>
    <col min="14342" max="14343" width="8.85546875" style="452" customWidth="1"/>
    <col min="14344" max="14344" width="10.28515625" style="452" customWidth="1"/>
    <col min="14345" max="14345" width="10.7109375" style="452" customWidth="1"/>
    <col min="14346" max="14347" width="10" style="452" customWidth="1"/>
    <col min="14348" max="14348" width="10.7109375" style="452" customWidth="1"/>
    <col min="14349" max="14349" width="11.42578125" style="452" customWidth="1"/>
    <col min="14350" max="14351" width="8.85546875" style="452" customWidth="1"/>
    <col min="14352" max="14352" width="10.42578125" style="452" customWidth="1"/>
    <col min="14353" max="14353" width="8.85546875" style="452" customWidth="1"/>
    <col min="14354" max="14354" width="10.5703125" style="452" customWidth="1"/>
    <col min="14355" max="14355" width="9.140625" style="452"/>
    <col min="14356" max="14356" width="24.42578125" style="452" customWidth="1"/>
    <col min="14357" max="14443" width="9.140625" style="452"/>
    <col min="14444" max="14472" width="2" style="452" customWidth="1"/>
    <col min="14473" max="14592" width="9.140625" style="452"/>
    <col min="14593" max="14593" width="24.42578125" style="452" customWidth="1"/>
    <col min="14594" max="14596" width="8.85546875" style="452" customWidth="1"/>
    <col min="14597" max="14597" width="9.5703125" style="452" customWidth="1"/>
    <col min="14598" max="14599" width="8.85546875" style="452" customWidth="1"/>
    <col min="14600" max="14600" width="10.28515625" style="452" customWidth="1"/>
    <col min="14601" max="14601" width="10.7109375" style="452" customWidth="1"/>
    <col min="14602" max="14603" width="10" style="452" customWidth="1"/>
    <col min="14604" max="14604" width="10.7109375" style="452" customWidth="1"/>
    <col min="14605" max="14605" width="11.42578125" style="452" customWidth="1"/>
    <col min="14606" max="14607" width="8.85546875" style="452" customWidth="1"/>
    <col min="14608" max="14608" width="10.42578125" style="452" customWidth="1"/>
    <col min="14609" max="14609" width="8.85546875" style="452" customWidth="1"/>
    <col min="14610" max="14610" width="10.5703125" style="452" customWidth="1"/>
    <col min="14611" max="14611" width="9.140625" style="452"/>
    <col min="14612" max="14612" width="24.42578125" style="452" customWidth="1"/>
    <col min="14613" max="14699" width="9.140625" style="452"/>
    <col min="14700" max="14728" width="2" style="452" customWidth="1"/>
    <col min="14729" max="14848" width="9.140625" style="452"/>
    <col min="14849" max="14849" width="24.42578125" style="452" customWidth="1"/>
    <col min="14850" max="14852" width="8.85546875" style="452" customWidth="1"/>
    <col min="14853" max="14853" width="9.5703125" style="452" customWidth="1"/>
    <col min="14854" max="14855" width="8.85546875" style="452" customWidth="1"/>
    <col min="14856" max="14856" width="10.28515625" style="452" customWidth="1"/>
    <col min="14857" max="14857" width="10.7109375" style="452" customWidth="1"/>
    <col min="14858" max="14859" width="10" style="452" customWidth="1"/>
    <col min="14860" max="14860" width="10.7109375" style="452" customWidth="1"/>
    <col min="14861" max="14861" width="11.42578125" style="452" customWidth="1"/>
    <col min="14862" max="14863" width="8.85546875" style="452" customWidth="1"/>
    <col min="14864" max="14864" width="10.42578125" style="452" customWidth="1"/>
    <col min="14865" max="14865" width="8.85546875" style="452" customWidth="1"/>
    <col min="14866" max="14866" width="10.5703125" style="452" customWidth="1"/>
    <col min="14867" max="14867" width="9.140625" style="452"/>
    <col min="14868" max="14868" width="24.42578125" style="452" customWidth="1"/>
    <col min="14869" max="14955" width="9.140625" style="452"/>
    <col min="14956" max="14984" width="2" style="452" customWidth="1"/>
    <col min="14985" max="15104" width="9.140625" style="452"/>
    <col min="15105" max="15105" width="24.42578125" style="452" customWidth="1"/>
    <col min="15106" max="15108" width="8.85546875" style="452" customWidth="1"/>
    <col min="15109" max="15109" width="9.5703125" style="452" customWidth="1"/>
    <col min="15110" max="15111" width="8.85546875" style="452" customWidth="1"/>
    <col min="15112" max="15112" width="10.28515625" style="452" customWidth="1"/>
    <col min="15113" max="15113" width="10.7109375" style="452" customWidth="1"/>
    <col min="15114" max="15115" width="10" style="452" customWidth="1"/>
    <col min="15116" max="15116" width="10.7109375" style="452" customWidth="1"/>
    <col min="15117" max="15117" width="11.42578125" style="452" customWidth="1"/>
    <col min="15118" max="15119" width="8.85546875" style="452" customWidth="1"/>
    <col min="15120" max="15120" width="10.42578125" style="452" customWidth="1"/>
    <col min="15121" max="15121" width="8.85546875" style="452" customWidth="1"/>
    <col min="15122" max="15122" width="10.5703125" style="452" customWidth="1"/>
    <col min="15123" max="15123" width="9.140625" style="452"/>
    <col min="15124" max="15124" width="24.42578125" style="452" customWidth="1"/>
    <col min="15125" max="15211" width="9.140625" style="452"/>
    <col min="15212" max="15240" width="2" style="452" customWidth="1"/>
    <col min="15241" max="15360" width="9.140625" style="452"/>
    <col min="15361" max="15361" width="24.42578125" style="452" customWidth="1"/>
    <col min="15362" max="15364" width="8.85546875" style="452" customWidth="1"/>
    <col min="15365" max="15365" width="9.5703125" style="452" customWidth="1"/>
    <col min="15366" max="15367" width="8.85546875" style="452" customWidth="1"/>
    <col min="15368" max="15368" width="10.28515625" style="452" customWidth="1"/>
    <col min="15369" max="15369" width="10.7109375" style="452" customWidth="1"/>
    <col min="15370" max="15371" width="10" style="452" customWidth="1"/>
    <col min="15372" max="15372" width="10.7109375" style="452" customWidth="1"/>
    <col min="15373" max="15373" width="11.42578125" style="452" customWidth="1"/>
    <col min="15374" max="15375" width="8.85546875" style="452" customWidth="1"/>
    <col min="15376" max="15376" width="10.42578125" style="452" customWidth="1"/>
    <col min="15377" max="15377" width="8.85546875" style="452" customWidth="1"/>
    <col min="15378" max="15378" width="10.5703125" style="452" customWidth="1"/>
    <col min="15379" max="15379" width="9.140625" style="452"/>
    <col min="15380" max="15380" width="24.42578125" style="452" customWidth="1"/>
    <col min="15381" max="15467" width="9.140625" style="452"/>
    <col min="15468" max="15496" width="2" style="452" customWidth="1"/>
    <col min="15497" max="15616" width="9.140625" style="452"/>
    <col min="15617" max="15617" width="24.42578125" style="452" customWidth="1"/>
    <col min="15618" max="15620" width="8.85546875" style="452" customWidth="1"/>
    <col min="15621" max="15621" width="9.5703125" style="452" customWidth="1"/>
    <col min="15622" max="15623" width="8.85546875" style="452" customWidth="1"/>
    <col min="15624" max="15624" width="10.28515625" style="452" customWidth="1"/>
    <col min="15625" max="15625" width="10.7109375" style="452" customWidth="1"/>
    <col min="15626" max="15627" width="10" style="452" customWidth="1"/>
    <col min="15628" max="15628" width="10.7109375" style="452" customWidth="1"/>
    <col min="15629" max="15629" width="11.42578125" style="452" customWidth="1"/>
    <col min="15630" max="15631" width="8.85546875" style="452" customWidth="1"/>
    <col min="15632" max="15632" width="10.42578125" style="452" customWidth="1"/>
    <col min="15633" max="15633" width="8.85546875" style="452" customWidth="1"/>
    <col min="15634" max="15634" width="10.5703125" style="452" customWidth="1"/>
    <col min="15635" max="15635" width="9.140625" style="452"/>
    <col min="15636" max="15636" width="24.42578125" style="452" customWidth="1"/>
    <col min="15637" max="15723" width="9.140625" style="452"/>
    <col min="15724" max="15752" width="2" style="452" customWidth="1"/>
    <col min="15753" max="15872" width="9.140625" style="452"/>
    <col min="15873" max="15873" width="24.42578125" style="452" customWidth="1"/>
    <col min="15874" max="15876" width="8.85546875" style="452" customWidth="1"/>
    <col min="15877" max="15877" width="9.5703125" style="452" customWidth="1"/>
    <col min="15878" max="15879" width="8.85546875" style="452" customWidth="1"/>
    <col min="15880" max="15880" width="10.28515625" style="452" customWidth="1"/>
    <col min="15881" max="15881" width="10.7109375" style="452" customWidth="1"/>
    <col min="15882" max="15883" width="10" style="452" customWidth="1"/>
    <col min="15884" max="15884" width="10.7109375" style="452" customWidth="1"/>
    <col min="15885" max="15885" width="11.42578125" style="452" customWidth="1"/>
    <col min="15886" max="15887" width="8.85546875" style="452" customWidth="1"/>
    <col min="15888" max="15888" width="10.42578125" style="452" customWidth="1"/>
    <col min="15889" max="15889" width="8.85546875" style="452" customWidth="1"/>
    <col min="15890" max="15890" width="10.5703125" style="452" customWidth="1"/>
    <col min="15891" max="15891" width="9.140625" style="452"/>
    <col min="15892" max="15892" width="24.42578125" style="452" customWidth="1"/>
    <col min="15893" max="15979" width="9.140625" style="452"/>
    <col min="15980" max="16008" width="2" style="452" customWidth="1"/>
    <col min="16009" max="16128" width="9.140625" style="452"/>
    <col min="16129" max="16129" width="24.42578125" style="452" customWidth="1"/>
    <col min="16130" max="16132" width="8.85546875" style="452" customWidth="1"/>
    <col min="16133" max="16133" width="9.5703125" style="452" customWidth="1"/>
    <col min="16134" max="16135" width="8.85546875" style="452" customWidth="1"/>
    <col min="16136" max="16136" width="10.28515625" style="452" customWidth="1"/>
    <col min="16137" max="16137" width="10.7109375" style="452" customWidth="1"/>
    <col min="16138" max="16139" width="10" style="452" customWidth="1"/>
    <col min="16140" max="16140" width="10.7109375" style="452" customWidth="1"/>
    <col min="16141" max="16141" width="11.42578125" style="452" customWidth="1"/>
    <col min="16142" max="16143" width="8.85546875" style="452" customWidth="1"/>
    <col min="16144" max="16144" width="10.42578125" style="452" customWidth="1"/>
    <col min="16145" max="16145" width="8.85546875" style="452" customWidth="1"/>
    <col min="16146" max="16146" width="10.5703125" style="452" customWidth="1"/>
    <col min="16147" max="16147" width="9.140625" style="452"/>
    <col min="16148" max="16148" width="24.42578125" style="452" customWidth="1"/>
    <col min="16149" max="16235" width="9.140625" style="452"/>
    <col min="16236" max="16264" width="2" style="452" customWidth="1"/>
    <col min="16265" max="16384" width="9.140625" style="452"/>
  </cols>
  <sheetData>
    <row r="1" spans="1:22" s="3517" customFormat="1" ht="15.75" customHeight="1" thickBot="1">
      <c r="A1" s="5040" t="s">
        <v>0</v>
      </c>
      <c r="B1" s="5117"/>
      <c r="C1" s="5117"/>
      <c r="D1" s="5117"/>
      <c r="E1" s="5117"/>
      <c r="F1" s="5117"/>
      <c r="G1" s="5117"/>
      <c r="H1" s="5122"/>
      <c r="I1" s="5117"/>
      <c r="J1" s="5117"/>
      <c r="K1" s="5117"/>
      <c r="L1" s="5117"/>
      <c r="M1" s="5117"/>
      <c r="N1" s="5117"/>
      <c r="O1" s="5117"/>
      <c r="S1" s="154" t="s">
        <v>1</v>
      </c>
      <c r="T1" s="5118"/>
      <c r="U1" s="5118"/>
    </row>
    <row r="2" spans="1:22" ht="25.5" customHeight="1" thickTop="1">
      <c r="A2" s="6250" t="s">
        <v>4616</v>
      </c>
      <c r="B2" s="6251"/>
      <c r="C2" s="6251"/>
      <c r="D2" s="6251"/>
      <c r="E2" s="6251"/>
      <c r="F2" s="6251"/>
      <c r="G2" s="6251"/>
      <c r="H2" s="6251"/>
      <c r="I2" s="6251"/>
      <c r="J2" s="6251"/>
      <c r="K2" s="6251"/>
      <c r="L2" s="6251"/>
      <c r="M2" s="6251"/>
      <c r="N2" s="6251"/>
      <c r="O2" s="6251"/>
      <c r="P2" s="6251"/>
      <c r="Q2" s="6251"/>
      <c r="R2" s="6251"/>
      <c r="S2" s="6252"/>
      <c r="U2" s="452"/>
      <c r="V2" s="452"/>
    </row>
    <row r="3" spans="1:22" ht="39.75" customHeight="1" thickBot="1">
      <c r="A3" s="6714" t="s">
        <v>5430</v>
      </c>
      <c r="B3" s="6715"/>
      <c r="C3" s="6715"/>
      <c r="D3" s="6715"/>
      <c r="E3" s="6715"/>
      <c r="F3" s="6715"/>
      <c r="G3" s="6715"/>
      <c r="H3" s="6715"/>
      <c r="I3" s="6715"/>
      <c r="J3" s="6715"/>
      <c r="K3" s="6715"/>
      <c r="L3" s="6715"/>
      <c r="M3" s="6715"/>
      <c r="N3" s="6715"/>
      <c r="O3" s="6715"/>
      <c r="P3" s="6715"/>
      <c r="Q3" s="6715"/>
      <c r="R3" s="6715"/>
      <c r="S3" s="6716"/>
      <c r="U3" s="452"/>
      <c r="V3" s="452"/>
    </row>
    <row r="4" spans="1:22" ht="31.5" customHeight="1" thickBot="1">
      <c r="A4" s="4478" t="s">
        <v>4455</v>
      </c>
      <c r="B4" s="5209" t="s">
        <v>4506</v>
      </c>
      <c r="C4" s="5210" t="s">
        <v>4507</v>
      </c>
      <c r="D4" s="5210" t="s">
        <v>4508</v>
      </c>
      <c r="E4" s="5210" t="s">
        <v>4509</v>
      </c>
      <c r="F4" s="5210" t="s">
        <v>4510</v>
      </c>
      <c r="G4" s="5210" t="s">
        <v>4511</v>
      </c>
      <c r="H4" s="5210" t="s">
        <v>4512</v>
      </c>
      <c r="I4" s="5210" t="s">
        <v>4513</v>
      </c>
      <c r="J4" s="5211" t="s">
        <v>4514</v>
      </c>
      <c r="K4" s="5210" t="s">
        <v>4515</v>
      </c>
      <c r="L4" s="5210" t="s">
        <v>4516</v>
      </c>
      <c r="M4" s="5210" t="s">
        <v>4517</v>
      </c>
      <c r="N4" s="5210" t="s">
        <v>4518</v>
      </c>
      <c r="O4" s="5210" t="s">
        <v>4519</v>
      </c>
      <c r="P4" s="5210" t="s">
        <v>4520</v>
      </c>
      <c r="Q4" s="5210" t="s">
        <v>4521</v>
      </c>
      <c r="R4" s="5212" t="s">
        <v>4522</v>
      </c>
      <c r="S4" s="5213" t="s">
        <v>78</v>
      </c>
      <c r="U4" s="452"/>
      <c r="V4" s="452"/>
    </row>
    <row r="5" spans="1:22" ht="21" customHeight="1">
      <c r="A5" s="5119" t="s">
        <v>4458</v>
      </c>
      <c r="B5" s="3803">
        <v>0</v>
      </c>
      <c r="C5" s="3457">
        <v>0</v>
      </c>
      <c r="D5" s="3457">
        <v>0</v>
      </c>
      <c r="E5" s="3457">
        <v>0</v>
      </c>
      <c r="F5" s="3457">
        <v>0</v>
      </c>
      <c r="G5" s="3457">
        <v>0</v>
      </c>
      <c r="H5" s="3457">
        <v>0</v>
      </c>
      <c r="I5" s="3457">
        <v>0</v>
      </c>
      <c r="J5" s="3457">
        <v>0</v>
      </c>
      <c r="K5" s="3457">
        <v>0</v>
      </c>
      <c r="L5" s="3457">
        <v>0</v>
      </c>
      <c r="M5" s="3457">
        <v>0</v>
      </c>
      <c r="N5" s="3457">
        <v>0</v>
      </c>
      <c r="O5" s="3457">
        <v>0</v>
      </c>
      <c r="P5" s="3457">
        <v>0</v>
      </c>
      <c r="Q5" s="3457">
        <v>0</v>
      </c>
      <c r="R5" s="3460">
        <v>0</v>
      </c>
      <c r="S5" s="5201">
        <f>SUM(B5:R5)</f>
        <v>0</v>
      </c>
      <c r="T5" s="452"/>
      <c r="U5" s="452"/>
      <c r="V5" s="452"/>
    </row>
    <row r="6" spans="1:22" ht="21" customHeight="1">
      <c r="A6" s="5116" t="s">
        <v>4459</v>
      </c>
      <c r="B6" s="3467">
        <v>0</v>
      </c>
      <c r="C6" s="3453">
        <v>0</v>
      </c>
      <c r="D6" s="3453">
        <v>1</v>
      </c>
      <c r="E6" s="3453">
        <v>0</v>
      </c>
      <c r="F6" s="3453">
        <v>0</v>
      </c>
      <c r="G6" s="3453">
        <v>0</v>
      </c>
      <c r="H6" s="3453">
        <v>4</v>
      </c>
      <c r="I6" s="3453">
        <v>6</v>
      </c>
      <c r="J6" s="3453">
        <v>1</v>
      </c>
      <c r="K6" s="3453">
        <v>0</v>
      </c>
      <c r="L6" s="3453">
        <v>0</v>
      </c>
      <c r="M6" s="3453">
        <v>0</v>
      </c>
      <c r="N6" s="3453">
        <v>0</v>
      </c>
      <c r="O6" s="3453">
        <v>0</v>
      </c>
      <c r="P6" s="3453">
        <v>0</v>
      </c>
      <c r="Q6" s="3453">
        <v>0</v>
      </c>
      <c r="R6" s="3470">
        <v>0</v>
      </c>
      <c r="S6" s="5202">
        <f t="shared" ref="S6:S50" si="0">SUM(B6:R6)</f>
        <v>12</v>
      </c>
      <c r="T6" s="452"/>
      <c r="U6" s="452"/>
      <c r="V6" s="452"/>
    </row>
    <row r="7" spans="1:22" ht="21" customHeight="1">
      <c r="A7" s="5116" t="s">
        <v>4527</v>
      </c>
      <c r="B7" s="3467">
        <v>0</v>
      </c>
      <c r="C7" s="3453">
        <v>0</v>
      </c>
      <c r="D7" s="3453">
        <v>0</v>
      </c>
      <c r="E7" s="3453">
        <v>0</v>
      </c>
      <c r="F7" s="3453">
        <v>0</v>
      </c>
      <c r="G7" s="3453">
        <v>0</v>
      </c>
      <c r="H7" s="3453">
        <v>0</v>
      </c>
      <c r="I7" s="3453">
        <v>1</v>
      </c>
      <c r="J7" s="3453">
        <v>0</v>
      </c>
      <c r="K7" s="3453">
        <v>0</v>
      </c>
      <c r="L7" s="3453">
        <v>0</v>
      </c>
      <c r="M7" s="3453">
        <v>0</v>
      </c>
      <c r="N7" s="3453">
        <v>0</v>
      </c>
      <c r="O7" s="3453">
        <v>0</v>
      </c>
      <c r="P7" s="3453">
        <v>0</v>
      </c>
      <c r="Q7" s="3453">
        <v>0</v>
      </c>
      <c r="R7" s="3470">
        <v>0</v>
      </c>
      <c r="S7" s="5202">
        <f t="shared" si="0"/>
        <v>1</v>
      </c>
      <c r="T7" s="452"/>
      <c r="U7" s="452"/>
      <c r="V7" s="452"/>
    </row>
    <row r="8" spans="1:22" ht="21" customHeight="1">
      <c r="A8" s="5116" t="s">
        <v>4460</v>
      </c>
      <c r="B8" s="3467">
        <v>0</v>
      </c>
      <c r="C8" s="3453">
        <v>0</v>
      </c>
      <c r="D8" s="3453">
        <v>0</v>
      </c>
      <c r="E8" s="3453">
        <v>0</v>
      </c>
      <c r="F8" s="3453">
        <v>0</v>
      </c>
      <c r="G8" s="3453">
        <v>0</v>
      </c>
      <c r="H8" s="3453">
        <v>0</v>
      </c>
      <c r="I8" s="3453">
        <v>1</v>
      </c>
      <c r="J8" s="3453">
        <v>0</v>
      </c>
      <c r="K8" s="3453">
        <v>0</v>
      </c>
      <c r="L8" s="3453">
        <v>0</v>
      </c>
      <c r="M8" s="3453">
        <v>0</v>
      </c>
      <c r="N8" s="3453">
        <v>0</v>
      </c>
      <c r="O8" s="3453">
        <v>0</v>
      </c>
      <c r="P8" s="3453">
        <v>0</v>
      </c>
      <c r="Q8" s="3453">
        <v>0</v>
      </c>
      <c r="R8" s="3470">
        <v>0</v>
      </c>
      <c r="S8" s="5202">
        <v>0</v>
      </c>
      <c r="T8" s="452"/>
      <c r="U8" s="452"/>
      <c r="V8" s="452"/>
    </row>
    <row r="9" spans="1:22" ht="21" customHeight="1">
      <c r="A9" s="5116" t="s">
        <v>4461</v>
      </c>
      <c r="B9" s="3467">
        <v>0</v>
      </c>
      <c r="C9" s="3453">
        <v>0</v>
      </c>
      <c r="D9" s="3453">
        <v>0</v>
      </c>
      <c r="E9" s="3453">
        <v>0</v>
      </c>
      <c r="F9" s="3453">
        <v>0</v>
      </c>
      <c r="G9" s="3453">
        <v>0</v>
      </c>
      <c r="H9" s="3453">
        <v>0</v>
      </c>
      <c r="I9" s="3453">
        <v>0</v>
      </c>
      <c r="J9" s="3453">
        <v>1</v>
      </c>
      <c r="K9" s="3453">
        <v>0</v>
      </c>
      <c r="L9" s="3453">
        <v>0</v>
      </c>
      <c r="M9" s="3453">
        <v>0</v>
      </c>
      <c r="N9" s="3453">
        <v>0</v>
      </c>
      <c r="O9" s="3453">
        <v>0</v>
      </c>
      <c r="P9" s="3453">
        <v>0</v>
      </c>
      <c r="Q9" s="3453">
        <v>0</v>
      </c>
      <c r="R9" s="3470">
        <v>0</v>
      </c>
      <c r="S9" s="5202">
        <f t="shared" si="0"/>
        <v>1</v>
      </c>
      <c r="T9" s="452"/>
      <c r="U9" s="452"/>
      <c r="V9" s="452"/>
    </row>
    <row r="10" spans="1:22" ht="21" customHeight="1">
      <c r="A10" s="5116" t="s">
        <v>4462</v>
      </c>
      <c r="B10" s="3467">
        <v>0</v>
      </c>
      <c r="C10" s="3453">
        <v>0</v>
      </c>
      <c r="D10" s="3453">
        <v>0</v>
      </c>
      <c r="E10" s="3453">
        <v>0</v>
      </c>
      <c r="F10" s="3453">
        <v>0</v>
      </c>
      <c r="G10" s="3453">
        <v>0</v>
      </c>
      <c r="H10" s="3453">
        <v>0</v>
      </c>
      <c r="I10" s="3453">
        <v>1</v>
      </c>
      <c r="J10" s="3453">
        <v>0</v>
      </c>
      <c r="K10" s="3453">
        <v>0</v>
      </c>
      <c r="L10" s="3453">
        <v>0</v>
      </c>
      <c r="M10" s="3453">
        <v>0</v>
      </c>
      <c r="N10" s="3453">
        <v>0</v>
      </c>
      <c r="O10" s="3453">
        <v>0</v>
      </c>
      <c r="P10" s="3453">
        <v>0</v>
      </c>
      <c r="Q10" s="3453">
        <v>0</v>
      </c>
      <c r="R10" s="3470">
        <v>0</v>
      </c>
      <c r="S10" s="5202">
        <f t="shared" si="0"/>
        <v>1</v>
      </c>
      <c r="T10" s="452"/>
      <c r="U10" s="452"/>
      <c r="V10" s="452"/>
    </row>
    <row r="11" spans="1:22" ht="21" customHeight="1">
      <c r="A11" s="5116" t="s">
        <v>4464</v>
      </c>
      <c r="B11" s="3467">
        <v>0</v>
      </c>
      <c r="C11" s="3453">
        <v>0</v>
      </c>
      <c r="D11" s="3453">
        <v>0</v>
      </c>
      <c r="E11" s="3453">
        <v>0</v>
      </c>
      <c r="F11" s="3453">
        <v>0</v>
      </c>
      <c r="G11" s="3453">
        <v>0</v>
      </c>
      <c r="H11" s="3453">
        <v>0</v>
      </c>
      <c r="I11" s="3453">
        <v>0</v>
      </c>
      <c r="J11" s="3453">
        <v>0</v>
      </c>
      <c r="K11" s="3453">
        <v>0</v>
      </c>
      <c r="L11" s="3453">
        <v>0</v>
      </c>
      <c r="M11" s="3453">
        <v>0</v>
      </c>
      <c r="N11" s="3453">
        <v>0</v>
      </c>
      <c r="O11" s="3453">
        <v>0</v>
      </c>
      <c r="P11" s="3453">
        <v>0</v>
      </c>
      <c r="Q11" s="3453">
        <v>0</v>
      </c>
      <c r="R11" s="3470">
        <v>0</v>
      </c>
      <c r="S11" s="5202">
        <f t="shared" si="0"/>
        <v>0</v>
      </c>
      <c r="T11" s="452"/>
      <c r="U11" s="452"/>
      <c r="V11" s="452"/>
    </row>
    <row r="12" spans="1:22" ht="21" customHeight="1">
      <c r="A12" s="5116" t="s">
        <v>4465</v>
      </c>
      <c r="B12" s="3467">
        <v>0</v>
      </c>
      <c r="C12" s="3453">
        <v>0</v>
      </c>
      <c r="D12" s="3453">
        <v>0</v>
      </c>
      <c r="E12" s="3453">
        <v>0</v>
      </c>
      <c r="F12" s="3453">
        <v>0</v>
      </c>
      <c r="G12" s="3453">
        <v>0</v>
      </c>
      <c r="H12" s="3453">
        <v>0</v>
      </c>
      <c r="I12" s="3453">
        <v>0</v>
      </c>
      <c r="J12" s="3453">
        <v>0</v>
      </c>
      <c r="K12" s="3453">
        <v>0</v>
      </c>
      <c r="L12" s="3453">
        <v>0</v>
      </c>
      <c r="M12" s="3453">
        <v>0</v>
      </c>
      <c r="N12" s="3453">
        <v>0</v>
      </c>
      <c r="O12" s="3453">
        <v>0</v>
      </c>
      <c r="P12" s="3453">
        <v>0</v>
      </c>
      <c r="Q12" s="3453">
        <v>0</v>
      </c>
      <c r="R12" s="3470">
        <v>0</v>
      </c>
      <c r="S12" s="5202">
        <f t="shared" si="0"/>
        <v>0</v>
      </c>
      <c r="T12" s="452"/>
      <c r="U12" s="452"/>
      <c r="V12" s="452"/>
    </row>
    <row r="13" spans="1:22" ht="21" customHeight="1">
      <c r="A13" s="5116" t="s">
        <v>4466</v>
      </c>
      <c r="B13" s="3467">
        <v>0</v>
      </c>
      <c r="C13" s="3453">
        <v>0</v>
      </c>
      <c r="D13" s="3453">
        <v>0</v>
      </c>
      <c r="E13" s="3453">
        <v>0</v>
      </c>
      <c r="F13" s="3453">
        <v>0</v>
      </c>
      <c r="G13" s="3453">
        <v>0</v>
      </c>
      <c r="H13" s="3453">
        <v>0</v>
      </c>
      <c r="I13" s="3453">
        <v>0</v>
      </c>
      <c r="J13" s="3453">
        <v>0</v>
      </c>
      <c r="K13" s="3453">
        <v>0</v>
      </c>
      <c r="L13" s="3453">
        <v>0</v>
      </c>
      <c r="M13" s="3453">
        <v>0</v>
      </c>
      <c r="N13" s="3453">
        <v>0</v>
      </c>
      <c r="O13" s="3453">
        <v>0</v>
      </c>
      <c r="P13" s="3453">
        <v>0</v>
      </c>
      <c r="Q13" s="3453">
        <v>0</v>
      </c>
      <c r="R13" s="3470">
        <v>0</v>
      </c>
      <c r="S13" s="5202">
        <f t="shared" si="0"/>
        <v>0</v>
      </c>
      <c r="T13" s="452"/>
      <c r="U13" s="452"/>
      <c r="V13" s="452"/>
    </row>
    <row r="14" spans="1:22" ht="21" customHeight="1">
      <c r="A14" s="5116" t="s">
        <v>4468</v>
      </c>
      <c r="B14" s="3467">
        <v>0</v>
      </c>
      <c r="C14" s="3453">
        <v>0</v>
      </c>
      <c r="D14" s="3453">
        <v>0</v>
      </c>
      <c r="E14" s="3453">
        <v>0</v>
      </c>
      <c r="F14" s="3453">
        <v>0</v>
      </c>
      <c r="G14" s="3453">
        <v>0</v>
      </c>
      <c r="H14" s="3453">
        <v>0</v>
      </c>
      <c r="I14" s="3453">
        <v>1</v>
      </c>
      <c r="J14" s="3453">
        <v>0</v>
      </c>
      <c r="K14" s="3453">
        <v>0</v>
      </c>
      <c r="L14" s="3453">
        <v>0</v>
      </c>
      <c r="M14" s="3453">
        <v>0</v>
      </c>
      <c r="N14" s="3453">
        <v>0</v>
      </c>
      <c r="O14" s="3453">
        <v>0</v>
      </c>
      <c r="P14" s="3453">
        <v>0</v>
      </c>
      <c r="Q14" s="3453">
        <v>0</v>
      </c>
      <c r="R14" s="3470">
        <v>0</v>
      </c>
      <c r="S14" s="5202">
        <f t="shared" si="0"/>
        <v>1</v>
      </c>
      <c r="T14" s="452"/>
      <c r="U14" s="452"/>
      <c r="V14" s="452"/>
    </row>
    <row r="15" spans="1:22" ht="21" customHeight="1">
      <c r="A15" s="5116" t="s">
        <v>4530</v>
      </c>
      <c r="B15" s="3467">
        <v>0</v>
      </c>
      <c r="C15" s="3453">
        <v>0</v>
      </c>
      <c r="D15" s="3453">
        <v>0</v>
      </c>
      <c r="E15" s="3453">
        <v>0</v>
      </c>
      <c r="F15" s="3453">
        <v>0</v>
      </c>
      <c r="G15" s="3453">
        <v>0</v>
      </c>
      <c r="H15" s="3453">
        <v>0</v>
      </c>
      <c r="I15" s="3453">
        <v>0</v>
      </c>
      <c r="J15" s="3453">
        <v>0</v>
      </c>
      <c r="K15" s="3453">
        <v>0</v>
      </c>
      <c r="L15" s="3453">
        <v>0</v>
      </c>
      <c r="M15" s="3453">
        <v>0</v>
      </c>
      <c r="N15" s="3453">
        <v>0</v>
      </c>
      <c r="O15" s="3453">
        <v>0</v>
      </c>
      <c r="P15" s="3453">
        <v>0</v>
      </c>
      <c r="Q15" s="3453">
        <v>0</v>
      </c>
      <c r="R15" s="3470">
        <v>0</v>
      </c>
      <c r="S15" s="5202">
        <f t="shared" si="0"/>
        <v>0</v>
      </c>
      <c r="T15" s="452"/>
      <c r="U15" s="452"/>
      <c r="V15" s="452"/>
    </row>
    <row r="16" spans="1:22" ht="21" customHeight="1">
      <c r="A16" s="5116" t="s">
        <v>4470</v>
      </c>
      <c r="B16" s="3467">
        <v>0</v>
      </c>
      <c r="C16" s="3453">
        <v>0</v>
      </c>
      <c r="D16" s="3453">
        <v>0</v>
      </c>
      <c r="E16" s="3453">
        <v>0</v>
      </c>
      <c r="F16" s="3453">
        <v>0</v>
      </c>
      <c r="G16" s="3453">
        <v>0</v>
      </c>
      <c r="H16" s="3453">
        <v>1</v>
      </c>
      <c r="I16" s="3453">
        <v>3</v>
      </c>
      <c r="J16" s="3453">
        <v>1</v>
      </c>
      <c r="K16" s="3453">
        <v>0</v>
      </c>
      <c r="L16" s="3453">
        <v>0</v>
      </c>
      <c r="M16" s="3453">
        <v>0</v>
      </c>
      <c r="N16" s="3453">
        <v>0</v>
      </c>
      <c r="O16" s="3453">
        <v>0</v>
      </c>
      <c r="P16" s="3453">
        <v>0</v>
      </c>
      <c r="Q16" s="3453">
        <v>0</v>
      </c>
      <c r="R16" s="3470">
        <v>1</v>
      </c>
      <c r="S16" s="5202">
        <f t="shared" si="0"/>
        <v>6</v>
      </c>
      <c r="T16" s="452"/>
      <c r="U16" s="452"/>
      <c r="V16" s="452"/>
    </row>
    <row r="17" spans="1:22" s="5124" customFormat="1" ht="21" customHeight="1">
      <c r="A17" s="5116" t="s">
        <v>4471</v>
      </c>
      <c r="B17" s="3467">
        <v>0</v>
      </c>
      <c r="C17" s="3453">
        <v>0</v>
      </c>
      <c r="D17" s="3453">
        <v>0</v>
      </c>
      <c r="E17" s="3453">
        <v>0</v>
      </c>
      <c r="F17" s="3453">
        <v>0</v>
      </c>
      <c r="G17" s="3453">
        <v>0</v>
      </c>
      <c r="H17" s="3453">
        <v>0</v>
      </c>
      <c r="I17" s="3453">
        <v>0</v>
      </c>
      <c r="J17" s="3453">
        <v>0</v>
      </c>
      <c r="K17" s="3453">
        <v>0</v>
      </c>
      <c r="L17" s="3453">
        <v>0</v>
      </c>
      <c r="M17" s="3453">
        <v>0</v>
      </c>
      <c r="N17" s="3453">
        <v>0</v>
      </c>
      <c r="O17" s="3453">
        <v>0</v>
      </c>
      <c r="P17" s="3453">
        <v>0</v>
      </c>
      <c r="Q17" s="3453">
        <v>0</v>
      </c>
      <c r="R17" s="3470">
        <v>0</v>
      </c>
      <c r="S17" s="5218">
        <f t="shared" si="0"/>
        <v>0</v>
      </c>
    </row>
    <row r="18" spans="1:22" ht="21" customHeight="1">
      <c r="A18" s="5116" t="s">
        <v>4472</v>
      </c>
      <c r="B18" s="3467">
        <v>0</v>
      </c>
      <c r="C18" s="3453">
        <v>0</v>
      </c>
      <c r="D18" s="3453">
        <v>0</v>
      </c>
      <c r="E18" s="3453">
        <v>0</v>
      </c>
      <c r="F18" s="3453">
        <v>0</v>
      </c>
      <c r="G18" s="3453">
        <v>0</v>
      </c>
      <c r="H18" s="3453">
        <v>0</v>
      </c>
      <c r="I18" s="3453">
        <v>0</v>
      </c>
      <c r="J18" s="3453">
        <v>0</v>
      </c>
      <c r="K18" s="3453">
        <v>0</v>
      </c>
      <c r="L18" s="3453">
        <v>0</v>
      </c>
      <c r="M18" s="3453">
        <v>0</v>
      </c>
      <c r="N18" s="3453">
        <v>0</v>
      </c>
      <c r="O18" s="3453">
        <v>0</v>
      </c>
      <c r="P18" s="3453">
        <v>0</v>
      </c>
      <c r="Q18" s="3453">
        <v>0</v>
      </c>
      <c r="R18" s="3470">
        <v>0</v>
      </c>
      <c r="S18" s="5202">
        <f t="shared" si="0"/>
        <v>0</v>
      </c>
      <c r="T18" s="452"/>
      <c r="U18" s="452"/>
      <c r="V18" s="452"/>
    </row>
    <row r="19" spans="1:22" ht="21" customHeight="1">
      <c r="A19" s="5116" t="s">
        <v>4524</v>
      </c>
      <c r="B19" s="3467">
        <v>0</v>
      </c>
      <c r="C19" s="3453">
        <v>0</v>
      </c>
      <c r="D19" s="3453">
        <v>0</v>
      </c>
      <c r="E19" s="3453">
        <v>0</v>
      </c>
      <c r="F19" s="3453">
        <v>0</v>
      </c>
      <c r="G19" s="3453">
        <v>0</v>
      </c>
      <c r="H19" s="3453">
        <v>0</v>
      </c>
      <c r="I19" s="3453">
        <v>0</v>
      </c>
      <c r="J19" s="3453">
        <v>1</v>
      </c>
      <c r="K19" s="3453">
        <v>0</v>
      </c>
      <c r="L19" s="3453">
        <v>0</v>
      </c>
      <c r="M19" s="3453">
        <v>0</v>
      </c>
      <c r="N19" s="3453">
        <v>0</v>
      </c>
      <c r="O19" s="3453">
        <v>0</v>
      </c>
      <c r="P19" s="3453">
        <v>0</v>
      </c>
      <c r="Q19" s="3453">
        <v>0</v>
      </c>
      <c r="R19" s="3470">
        <v>0</v>
      </c>
      <c r="S19" s="5202">
        <f t="shared" si="0"/>
        <v>1</v>
      </c>
      <c r="T19" s="452"/>
      <c r="U19" s="452"/>
      <c r="V19" s="452"/>
    </row>
    <row r="20" spans="1:22" ht="21" customHeight="1">
      <c r="A20" s="5116" t="s">
        <v>4473</v>
      </c>
      <c r="B20" s="3467">
        <v>0</v>
      </c>
      <c r="C20" s="3453">
        <v>0</v>
      </c>
      <c r="D20" s="3453">
        <v>0</v>
      </c>
      <c r="E20" s="3453">
        <v>0</v>
      </c>
      <c r="F20" s="3453">
        <v>0</v>
      </c>
      <c r="G20" s="3453">
        <v>0</v>
      </c>
      <c r="H20" s="3453">
        <v>3</v>
      </c>
      <c r="I20" s="3453">
        <v>5</v>
      </c>
      <c r="J20" s="3453">
        <v>0</v>
      </c>
      <c r="K20" s="3453">
        <v>0</v>
      </c>
      <c r="L20" s="3453">
        <v>0</v>
      </c>
      <c r="M20" s="3453">
        <v>0</v>
      </c>
      <c r="N20" s="3453">
        <v>0</v>
      </c>
      <c r="O20" s="3453">
        <v>0</v>
      </c>
      <c r="P20" s="3453">
        <v>0</v>
      </c>
      <c r="Q20" s="3453">
        <v>0</v>
      </c>
      <c r="R20" s="3470">
        <v>0</v>
      </c>
      <c r="S20" s="5202">
        <f t="shared" si="0"/>
        <v>8</v>
      </c>
      <c r="T20" s="452"/>
      <c r="U20" s="452"/>
      <c r="V20" s="452"/>
    </row>
    <row r="21" spans="1:22" ht="21" customHeight="1">
      <c r="A21" s="5116" t="s">
        <v>4474</v>
      </c>
      <c r="B21" s="3467">
        <v>0</v>
      </c>
      <c r="C21" s="3453">
        <v>0</v>
      </c>
      <c r="D21" s="3453">
        <v>0</v>
      </c>
      <c r="E21" s="3453">
        <v>0</v>
      </c>
      <c r="F21" s="3453">
        <v>0</v>
      </c>
      <c r="G21" s="3453">
        <v>0</v>
      </c>
      <c r="H21" s="3453">
        <v>1</v>
      </c>
      <c r="I21" s="3453">
        <v>1</v>
      </c>
      <c r="J21" s="3453">
        <v>1</v>
      </c>
      <c r="K21" s="3453">
        <v>0</v>
      </c>
      <c r="L21" s="3453">
        <v>0</v>
      </c>
      <c r="M21" s="3453">
        <v>0</v>
      </c>
      <c r="N21" s="3453">
        <v>0</v>
      </c>
      <c r="O21" s="3453">
        <v>0</v>
      </c>
      <c r="P21" s="3453">
        <v>0</v>
      </c>
      <c r="Q21" s="3453">
        <v>0</v>
      </c>
      <c r="R21" s="3470">
        <v>0</v>
      </c>
      <c r="S21" s="5202">
        <f t="shared" si="0"/>
        <v>3</v>
      </c>
      <c r="T21" s="452"/>
      <c r="U21" s="452"/>
      <c r="V21" s="452"/>
    </row>
    <row r="22" spans="1:22" ht="21" customHeight="1">
      <c r="A22" s="5116" t="s">
        <v>4475</v>
      </c>
      <c r="B22" s="3467">
        <v>0</v>
      </c>
      <c r="C22" s="3453">
        <v>0</v>
      </c>
      <c r="D22" s="3453">
        <v>0</v>
      </c>
      <c r="E22" s="3453">
        <v>0</v>
      </c>
      <c r="F22" s="3453">
        <v>0</v>
      </c>
      <c r="G22" s="3453">
        <v>0</v>
      </c>
      <c r="H22" s="3453">
        <v>0</v>
      </c>
      <c r="I22" s="3453">
        <v>0</v>
      </c>
      <c r="J22" s="3453">
        <v>0</v>
      </c>
      <c r="K22" s="3453">
        <v>0</v>
      </c>
      <c r="L22" s="3453">
        <v>0</v>
      </c>
      <c r="M22" s="3453">
        <v>0</v>
      </c>
      <c r="N22" s="3453">
        <v>0</v>
      </c>
      <c r="O22" s="3453">
        <v>0</v>
      </c>
      <c r="P22" s="3453">
        <v>0</v>
      </c>
      <c r="Q22" s="3453">
        <v>0</v>
      </c>
      <c r="R22" s="3470">
        <v>0</v>
      </c>
      <c r="S22" s="5202">
        <f t="shared" si="0"/>
        <v>0</v>
      </c>
      <c r="T22" s="452"/>
      <c r="U22" s="452"/>
      <c r="V22" s="452"/>
    </row>
    <row r="23" spans="1:22" ht="21" customHeight="1">
      <c r="A23" s="5116" t="s">
        <v>4476</v>
      </c>
      <c r="B23" s="3467">
        <v>0</v>
      </c>
      <c r="C23" s="3453">
        <v>0</v>
      </c>
      <c r="D23" s="3453">
        <v>0</v>
      </c>
      <c r="E23" s="3453">
        <v>0</v>
      </c>
      <c r="F23" s="3453">
        <v>0</v>
      </c>
      <c r="G23" s="3453">
        <v>0</v>
      </c>
      <c r="H23" s="3453">
        <v>0</v>
      </c>
      <c r="I23" s="3453">
        <v>0</v>
      </c>
      <c r="J23" s="3453">
        <v>0</v>
      </c>
      <c r="K23" s="3453">
        <v>0</v>
      </c>
      <c r="L23" s="3453">
        <v>0</v>
      </c>
      <c r="M23" s="3453">
        <v>0</v>
      </c>
      <c r="N23" s="3453">
        <v>0</v>
      </c>
      <c r="O23" s="3453">
        <v>0</v>
      </c>
      <c r="P23" s="3453">
        <v>0</v>
      </c>
      <c r="Q23" s="3453">
        <v>0</v>
      </c>
      <c r="R23" s="3470">
        <v>0</v>
      </c>
      <c r="S23" s="5202">
        <f t="shared" si="0"/>
        <v>0</v>
      </c>
      <c r="T23" s="452"/>
      <c r="U23" s="452"/>
      <c r="V23" s="452"/>
    </row>
    <row r="24" spans="1:22" ht="21" customHeight="1">
      <c r="A24" s="5116" t="s">
        <v>4477</v>
      </c>
      <c r="B24" s="3467">
        <v>0</v>
      </c>
      <c r="C24" s="3453">
        <v>0</v>
      </c>
      <c r="D24" s="3453">
        <v>0</v>
      </c>
      <c r="E24" s="3453">
        <v>0</v>
      </c>
      <c r="F24" s="3453">
        <v>0</v>
      </c>
      <c r="G24" s="3453">
        <v>0</v>
      </c>
      <c r="H24" s="3453">
        <v>0</v>
      </c>
      <c r="I24" s="3453">
        <v>0</v>
      </c>
      <c r="J24" s="3453">
        <v>2</v>
      </c>
      <c r="K24" s="3453">
        <v>0</v>
      </c>
      <c r="L24" s="3453">
        <v>0</v>
      </c>
      <c r="M24" s="3453">
        <v>0</v>
      </c>
      <c r="N24" s="3453">
        <v>0</v>
      </c>
      <c r="O24" s="3453">
        <v>0</v>
      </c>
      <c r="P24" s="3453">
        <v>0</v>
      </c>
      <c r="Q24" s="3453">
        <v>0</v>
      </c>
      <c r="R24" s="3470">
        <v>0</v>
      </c>
      <c r="S24" s="5202">
        <f t="shared" si="0"/>
        <v>2</v>
      </c>
      <c r="T24" s="452"/>
      <c r="U24" s="452"/>
      <c r="V24" s="452"/>
    </row>
    <row r="25" spans="1:22" ht="21" customHeight="1">
      <c r="A25" s="5116" t="s">
        <v>4528</v>
      </c>
      <c r="B25" s="3467">
        <v>0</v>
      </c>
      <c r="C25" s="3453">
        <v>0</v>
      </c>
      <c r="D25" s="3453">
        <v>0</v>
      </c>
      <c r="E25" s="3453">
        <v>0</v>
      </c>
      <c r="F25" s="3453">
        <v>0</v>
      </c>
      <c r="G25" s="3453">
        <v>0</v>
      </c>
      <c r="H25" s="3453">
        <v>0</v>
      </c>
      <c r="I25" s="3453">
        <v>3</v>
      </c>
      <c r="J25" s="3453">
        <v>1</v>
      </c>
      <c r="K25" s="3453">
        <v>0</v>
      </c>
      <c r="L25" s="3453">
        <v>0</v>
      </c>
      <c r="M25" s="3453">
        <v>0</v>
      </c>
      <c r="N25" s="3453">
        <v>0</v>
      </c>
      <c r="O25" s="3453">
        <v>0</v>
      </c>
      <c r="P25" s="3453">
        <v>0</v>
      </c>
      <c r="Q25" s="3453">
        <v>0</v>
      </c>
      <c r="R25" s="3470">
        <v>0</v>
      </c>
      <c r="S25" s="5202">
        <f t="shared" si="0"/>
        <v>4</v>
      </c>
      <c r="T25" s="452"/>
      <c r="U25" s="452"/>
      <c r="V25" s="452"/>
    </row>
    <row r="26" spans="1:22" ht="21" customHeight="1">
      <c r="A26" s="5116" t="s">
        <v>4478</v>
      </c>
      <c r="B26" s="3467">
        <v>0</v>
      </c>
      <c r="C26" s="3453">
        <v>0</v>
      </c>
      <c r="D26" s="3453">
        <v>0</v>
      </c>
      <c r="E26" s="3453">
        <v>0</v>
      </c>
      <c r="F26" s="3453">
        <v>0</v>
      </c>
      <c r="G26" s="3453">
        <v>0</v>
      </c>
      <c r="H26" s="3453">
        <v>1</v>
      </c>
      <c r="I26" s="3453">
        <v>0</v>
      </c>
      <c r="J26" s="3453">
        <v>0</v>
      </c>
      <c r="K26" s="3453">
        <v>0</v>
      </c>
      <c r="L26" s="3453">
        <v>0</v>
      </c>
      <c r="M26" s="3453">
        <v>0</v>
      </c>
      <c r="N26" s="3453">
        <v>0</v>
      </c>
      <c r="O26" s="3453">
        <v>0</v>
      </c>
      <c r="P26" s="3453">
        <v>0</v>
      </c>
      <c r="Q26" s="3453">
        <v>0</v>
      </c>
      <c r="R26" s="3470">
        <v>0</v>
      </c>
      <c r="S26" s="5202">
        <f t="shared" si="0"/>
        <v>1</v>
      </c>
      <c r="T26" s="452"/>
      <c r="U26" s="452"/>
      <c r="V26" s="452"/>
    </row>
    <row r="27" spans="1:22" ht="21" customHeight="1">
      <c r="A27" s="5116" t="s">
        <v>4479</v>
      </c>
      <c r="B27" s="3467">
        <v>0</v>
      </c>
      <c r="C27" s="3453">
        <v>0</v>
      </c>
      <c r="D27" s="3453">
        <v>0</v>
      </c>
      <c r="E27" s="3453">
        <v>0</v>
      </c>
      <c r="F27" s="3453">
        <v>0</v>
      </c>
      <c r="G27" s="3453">
        <v>0</v>
      </c>
      <c r="H27" s="3453">
        <v>0</v>
      </c>
      <c r="I27" s="3453">
        <v>0</v>
      </c>
      <c r="J27" s="3453">
        <v>0</v>
      </c>
      <c r="K27" s="3453">
        <v>0</v>
      </c>
      <c r="L27" s="3453">
        <v>0</v>
      </c>
      <c r="M27" s="3453">
        <v>0</v>
      </c>
      <c r="N27" s="3453">
        <v>0</v>
      </c>
      <c r="O27" s="3453">
        <v>0</v>
      </c>
      <c r="P27" s="3453">
        <v>0</v>
      </c>
      <c r="Q27" s="3453">
        <v>0</v>
      </c>
      <c r="R27" s="3470">
        <v>0</v>
      </c>
      <c r="S27" s="5202"/>
      <c r="T27" s="452"/>
      <c r="U27" s="452"/>
      <c r="V27" s="452"/>
    </row>
    <row r="28" spans="1:22" ht="21" customHeight="1">
      <c r="A28" s="5116" t="s">
        <v>4480</v>
      </c>
      <c r="B28" s="3467">
        <v>0</v>
      </c>
      <c r="C28" s="3453">
        <v>0</v>
      </c>
      <c r="D28" s="3453">
        <v>0</v>
      </c>
      <c r="E28" s="3453">
        <v>0</v>
      </c>
      <c r="F28" s="3453">
        <v>0</v>
      </c>
      <c r="G28" s="3453">
        <v>0</v>
      </c>
      <c r="H28" s="3453">
        <v>0</v>
      </c>
      <c r="I28" s="3453">
        <v>0</v>
      </c>
      <c r="J28" s="3453">
        <v>0</v>
      </c>
      <c r="K28" s="3453">
        <v>0</v>
      </c>
      <c r="L28" s="3453">
        <v>0</v>
      </c>
      <c r="M28" s="3453">
        <v>0</v>
      </c>
      <c r="N28" s="3453">
        <v>0</v>
      </c>
      <c r="O28" s="3453">
        <v>0</v>
      </c>
      <c r="P28" s="3453">
        <v>0</v>
      </c>
      <c r="Q28" s="3453">
        <v>0</v>
      </c>
      <c r="R28" s="3470">
        <v>0</v>
      </c>
      <c r="S28" s="5202">
        <f t="shared" si="0"/>
        <v>0</v>
      </c>
      <c r="T28" s="452"/>
      <c r="U28" s="452"/>
      <c r="V28" s="452"/>
    </row>
    <row r="29" spans="1:22" ht="21" customHeight="1">
      <c r="A29" s="5116" t="s">
        <v>4481</v>
      </c>
      <c r="B29" s="3467">
        <v>0</v>
      </c>
      <c r="C29" s="3453">
        <v>0</v>
      </c>
      <c r="D29" s="3453">
        <v>0</v>
      </c>
      <c r="E29" s="3453">
        <v>0</v>
      </c>
      <c r="F29" s="3453">
        <v>0</v>
      </c>
      <c r="G29" s="3453">
        <v>0</v>
      </c>
      <c r="H29" s="3453">
        <v>0</v>
      </c>
      <c r="I29" s="3453">
        <v>0</v>
      </c>
      <c r="J29" s="3453">
        <v>0</v>
      </c>
      <c r="K29" s="3453">
        <v>0</v>
      </c>
      <c r="L29" s="3453">
        <v>0</v>
      </c>
      <c r="M29" s="3453">
        <v>0</v>
      </c>
      <c r="N29" s="3453">
        <v>0</v>
      </c>
      <c r="O29" s="3453">
        <v>0</v>
      </c>
      <c r="P29" s="3453">
        <v>0</v>
      </c>
      <c r="Q29" s="3453">
        <v>0</v>
      </c>
      <c r="R29" s="3470">
        <v>0</v>
      </c>
      <c r="S29" s="5202">
        <f t="shared" si="0"/>
        <v>0</v>
      </c>
      <c r="T29" s="452"/>
      <c r="U29" s="452"/>
      <c r="V29" s="452"/>
    </row>
    <row r="30" spans="1:22" ht="21" customHeight="1">
      <c r="A30" s="5116" t="s">
        <v>4482</v>
      </c>
      <c r="B30" s="3467">
        <v>0</v>
      </c>
      <c r="C30" s="3453">
        <v>0</v>
      </c>
      <c r="D30" s="3453">
        <v>0</v>
      </c>
      <c r="E30" s="3453">
        <v>0</v>
      </c>
      <c r="F30" s="3453">
        <v>0</v>
      </c>
      <c r="G30" s="3453">
        <v>0</v>
      </c>
      <c r="H30" s="3453">
        <v>0</v>
      </c>
      <c r="I30" s="3453">
        <v>0</v>
      </c>
      <c r="J30" s="3453">
        <v>0</v>
      </c>
      <c r="K30" s="3453">
        <v>0</v>
      </c>
      <c r="L30" s="3453">
        <v>0</v>
      </c>
      <c r="M30" s="3453">
        <v>0</v>
      </c>
      <c r="N30" s="3453">
        <v>0</v>
      </c>
      <c r="O30" s="3453">
        <v>0</v>
      </c>
      <c r="P30" s="3453">
        <v>0</v>
      </c>
      <c r="Q30" s="3453">
        <v>0</v>
      </c>
      <c r="R30" s="3470">
        <v>0</v>
      </c>
      <c r="S30" s="5202">
        <f t="shared" si="0"/>
        <v>0</v>
      </c>
      <c r="T30" s="452"/>
      <c r="U30" s="452"/>
      <c r="V30" s="452"/>
    </row>
    <row r="31" spans="1:22" ht="21" customHeight="1">
      <c r="A31" s="5116" t="s">
        <v>4483</v>
      </c>
      <c r="B31" s="3467">
        <v>0</v>
      </c>
      <c r="C31" s="3453">
        <v>0</v>
      </c>
      <c r="D31" s="3453">
        <v>0</v>
      </c>
      <c r="E31" s="3453">
        <v>0</v>
      </c>
      <c r="F31" s="3453">
        <v>0</v>
      </c>
      <c r="G31" s="3453">
        <v>0</v>
      </c>
      <c r="H31" s="3453">
        <v>0</v>
      </c>
      <c r="I31" s="3453">
        <v>0</v>
      </c>
      <c r="J31" s="3453">
        <v>0</v>
      </c>
      <c r="K31" s="3453">
        <v>0</v>
      </c>
      <c r="L31" s="3453">
        <v>0</v>
      </c>
      <c r="M31" s="3453">
        <v>0</v>
      </c>
      <c r="N31" s="3453">
        <v>0</v>
      </c>
      <c r="O31" s="3453">
        <v>0</v>
      </c>
      <c r="P31" s="3453">
        <v>0</v>
      </c>
      <c r="Q31" s="3453">
        <v>0</v>
      </c>
      <c r="R31" s="3470">
        <v>0</v>
      </c>
      <c r="S31" s="5202">
        <f t="shared" si="0"/>
        <v>0</v>
      </c>
      <c r="T31" s="452"/>
      <c r="U31" s="452"/>
      <c r="V31" s="452"/>
    </row>
    <row r="32" spans="1:22" ht="21" customHeight="1">
      <c r="A32" s="5116" t="s">
        <v>4485</v>
      </c>
      <c r="B32" s="3467">
        <v>0</v>
      </c>
      <c r="C32" s="3453">
        <v>0</v>
      </c>
      <c r="D32" s="3453">
        <v>0</v>
      </c>
      <c r="E32" s="3453">
        <v>0</v>
      </c>
      <c r="F32" s="3453">
        <v>0</v>
      </c>
      <c r="G32" s="3453">
        <v>0</v>
      </c>
      <c r="H32" s="3453">
        <v>0</v>
      </c>
      <c r="I32" s="3453">
        <v>0</v>
      </c>
      <c r="J32" s="3453">
        <v>0</v>
      </c>
      <c r="K32" s="3453">
        <v>0</v>
      </c>
      <c r="L32" s="3453">
        <v>0</v>
      </c>
      <c r="M32" s="3453">
        <v>0</v>
      </c>
      <c r="N32" s="3453">
        <v>0</v>
      </c>
      <c r="O32" s="3453">
        <v>0</v>
      </c>
      <c r="P32" s="3453">
        <v>0</v>
      </c>
      <c r="Q32" s="3453">
        <v>0</v>
      </c>
      <c r="R32" s="3470">
        <v>0</v>
      </c>
      <c r="S32" s="5202">
        <f t="shared" si="0"/>
        <v>0</v>
      </c>
      <c r="T32" s="452"/>
      <c r="U32" s="452"/>
      <c r="V32" s="452"/>
    </row>
    <row r="33" spans="1:22" ht="21" customHeight="1">
      <c r="A33" s="5116" t="s">
        <v>4486</v>
      </c>
      <c r="B33" s="3467">
        <v>0</v>
      </c>
      <c r="C33" s="3453">
        <v>0</v>
      </c>
      <c r="D33" s="3453">
        <v>1</v>
      </c>
      <c r="E33" s="3453">
        <v>0</v>
      </c>
      <c r="F33" s="3453">
        <v>0</v>
      </c>
      <c r="G33" s="3453">
        <v>0</v>
      </c>
      <c r="H33" s="3453">
        <v>1</v>
      </c>
      <c r="I33" s="3453">
        <v>3</v>
      </c>
      <c r="J33" s="3453">
        <v>0</v>
      </c>
      <c r="K33" s="3453">
        <v>0</v>
      </c>
      <c r="L33" s="3453">
        <v>0</v>
      </c>
      <c r="M33" s="3453">
        <v>0</v>
      </c>
      <c r="N33" s="3453">
        <v>0</v>
      </c>
      <c r="O33" s="3453">
        <v>0</v>
      </c>
      <c r="P33" s="3453">
        <v>0</v>
      </c>
      <c r="Q33" s="3453">
        <v>0</v>
      </c>
      <c r="R33" s="3470">
        <v>0</v>
      </c>
      <c r="S33" s="5202">
        <f t="shared" si="0"/>
        <v>5</v>
      </c>
      <c r="T33" s="452"/>
      <c r="U33" s="452"/>
      <c r="V33" s="452"/>
    </row>
    <row r="34" spans="1:22" s="5124" customFormat="1" ht="21" customHeight="1">
      <c r="A34" s="5116" t="s">
        <v>4487</v>
      </c>
      <c r="B34" s="3467">
        <v>0</v>
      </c>
      <c r="C34" s="3453">
        <v>0</v>
      </c>
      <c r="D34" s="3453">
        <v>0</v>
      </c>
      <c r="E34" s="3453">
        <v>0</v>
      </c>
      <c r="F34" s="3453">
        <v>0</v>
      </c>
      <c r="G34" s="3453">
        <v>0</v>
      </c>
      <c r="H34" s="3453">
        <v>0</v>
      </c>
      <c r="I34" s="3453">
        <v>0</v>
      </c>
      <c r="J34" s="3453">
        <v>0</v>
      </c>
      <c r="K34" s="3453">
        <v>0</v>
      </c>
      <c r="L34" s="3453">
        <v>0</v>
      </c>
      <c r="M34" s="3453">
        <v>0</v>
      </c>
      <c r="N34" s="3453">
        <v>0</v>
      </c>
      <c r="O34" s="3453">
        <v>0</v>
      </c>
      <c r="P34" s="3453">
        <v>0</v>
      </c>
      <c r="Q34" s="3453">
        <v>0</v>
      </c>
      <c r="R34" s="3470">
        <v>0</v>
      </c>
      <c r="S34" s="5218">
        <f t="shared" si="0"/>
        <v>0</v>
      </c>
    </row>
    <row r="35" spans="1:22" ht="21" customHeight="1">
      <c r="A35" s="5116" t="s">
        <v>4489</v>
      </c>
      <c r="B35" s="3467">
        <v>0</v>
      </c>
      <c r="C35" s="3453">
        <v>0</v>
      </c>
      <c r="D35" s="3453">
        <v>0</v>
      </c>
      <c r="E35" s="3453">
        <v>0</v>
      </c>
      <c r="F35" s="3453">
        <v>0</v>
      </c>
      <c r="G35" s="3453">
        <v>0</v>
      </c>
      <c r="H35" s="3453">
        <v>0</v>
      </c>
      <c r="I35" s="3453">
        <v>1</v>
      </c>
      <c r="J35" s="3453">
        <v>0</v>
      </c>
      <c r="K35" s="3453">
        <v>0</v>
      </c>
      <c r="L35" s="3453">
        <v>0</v>
      </c>
      <c r="M35" s="3453">
        <v>0</v>
      </c>
      <c r="N35" s="3453">
        <v>0</v>
      </c>
      <c r="O35" s="3453">
        <v>0</v>
      </c>
      <c r="P35" s="3453">
        <v>0</v>
      </c>
      <c r="Q35" s="3453">
        <v>0</v>
      </c>
      <c r="R35" s="3470">
        <v>0</v>
      </c>
      <c r="S35" s="5202">
        <f t="shared" si="0"/>
        <v>1</v>
      </c>
      <c r="T35" s="452"/>
      <c r="U35" s="452"/>
      <c r="V35" s="452"/>
    </row>
    <row r="36" spans="1:22" ht="21" customHeight="1">
      <c r="A36" s="5116" t="s">
        <v>4531</v>
      </c>
      <c r="B36" s="3467">
        <v>0</v>
      </c>
      <c r="C36" s="3453">
        <v>0</v>
      </c>
      <c r="D36" s="3453">
        <v>0</v>
      </c>
      <c r="E36" s="3453">
        <v>0</v>
      </c>
      <c r="F36" s="3453">
        <v>0</v>
      </c>
      <c r="G36" s="3453">
        <v>0</v>
      </c>
      <c r="H36" s="3453">
        <v>1</v>
      </c>
      <c r="I36" s="3453">
        <v>0</v>
      </c>
      <c r="J36" s="3453">
        <v>0</v>
      </c>
      <c r="K36" s="3453">
        <v>0</v>
      </c>
      <c r="L36" s="3453">
        <v>0</v>
      </c>
      <c r="M36" s="3453">
        <v>0</v>
      </c>
      <c r="N36" s="3453">
        <v>0</v>
      </c>
      <c r="O36" s="3453">
        <v>0</v>
      </c>
      <c r="P36" s="3453">
        <v>0</v>
      </c>
      <c r="Q36" s="3453">
        <v>0</v>
      </c>
      <c r="R36" s="3470">
        <v>0</v>
      </c>
      <c r="S36" s="5202">
        <f t="shared" si="0"/>
        <v>1</v>
      </c>
      <c r="T36" s="452"/>
      <c r="U36" s="452"/>
      <c r="V36" s="452"/>
    </row>
    <row r="37" spans="1:22" ht="21" customHeight="1">
      <c r="A37" s="5116" t="s">
        <v>4490</v>
      </c>
      <c r="B37" s="3467">
        <v>0</v>
      </c>
      <c r="C37" s="3453">
        <v>0</v>
      </c>
      <c r="D37" s="3453">
        <v>0</v>
      </c>
      <c r="E37" s="3453">
        <v>0</v>
      </c>
      <c r="F37" s="3453">
        <v>0</v>
      </c>
      <c r="G37" s="3453">
        <v>0</v>
      </c>
      <c r="H37" s="3453">
        <v>0</v>
      </c>
      <c r="I37" s="3453">
        <v>0</v>
      </c>
      <c r="J37" s="3453">
        <v>0</v>
      </c>
      <c r="K37" s="3453">
        <v>0</v>
      </c>
      <c r="L37" s="3453">
        <v>0</v>
      </c>
      <c r="M37" s="3453">
        <v>0</v>
      </c>
      <c r="N37" s="3453">
        <v>0</v>
      </c>
      <c r="O37" s="3453">
        <v>0</v>
      </c>
      <c r="P37" s="3453">
        <v>0</v>
      </c>
      <c r="Q37" s="3453">
        <v>0</v>
      </c>
      <c r="R37" s="3470">
        <v>0</v>
      </c>
      <c r="S37" s="5202">
        <f t="shared" si="0"/>
        <v>0</v>
      </c>
      <c r="T37" s="452"/>
      <c r="U37" s="452"/>
      <c r="V37" s="452"/>
    </row>
    <row r="38" spans="1:22" ht="21" customHeight="1">
      <c r="A38" s="5116" t="s">
        <v>4491</v>
      </c>
      <c r="B38" s="3467">
        <v>0</v>
      </c>
      <c r="C38" s="3453">
        <v>0</v>
      </c>
      <c r="D38" s="3453">
        <v>0</v>
      </c>
      <c r="E38" s="3453">
        <v>0</v>
      </c>
      <c r="F38" s="3453">
        <v>0</v>
      </c>
      <c r="G38" s="3453">
        <v>0</v>
      </c>
      <c r="H38" s="3453">
        <v>0</v>
      </c>
      <c r="I38" s="3453">
        <v>0</v>
      </c>
      <c r="J38" s="3453">
        <v>1</v>
      </c>
      <c r="K38" s="3453">
        <v>0</v>
      </c>
      <c r="L38" s="3453">
        <v>0</v>
      </c>
      <c r="M38" s="3453">
        <v>0</v>
      </c>
      <c r="N38" s="3453">
        <v>0</v>
      </c>
      <c r="O38" s="3453">
        <v>0</v>
      </c>
      <c r="P38" s="3453">
        <v>0</v>
      </c>
      <c r="Q38" s="3453">
        <v>0</v>
      </c>
      <c r="R38" s="3470">
        <v>0</v>
      </c>
      <c r="S38" s="5202">
        <f t="shared" si="0"/>
        <v>1</v>
      </c>
      <c r="T38" s="452"/>
      <c r="U38" s="452"/>
      <c r="V38" s="452"/>
    </row>
    <row r="39" spans="1:22" ht="21" customHeight="1">
      <c r="A39" s="5116" t="s">
        <v>4492</v>
      </c>
      <c r="B39" s="3467">
        <v>0</v>
      </c>
      <c r="C39" s="3453">
        <v>0</v>
      </c>
      <c r="D39" s="3453">
        <v>0</v>
      </c>
      <c r="E39" s="3453">
        <v>0</v>
      </c>
      <c r="F39" s="3453">
        <v>0</v>
      </c>
      <c r="G39" s="3453">
        <v>0</v>
      </c>
      <c r="H39" s="3453">
        <v>1</v>
      </c>
      <c r="I39" s="3453">
        <v>1</v>
      </c>
      <c r="J39" s="3453">
        <v>1</v>
      </c>
      <c r="K39" s="3453">
        <v>0</v>
      </c>
      <c r="L39" s="3453">
        <v>0</v>
      </c>
      <c r="M39" s="3453">
        <v>0</v>
      </c>
      <c r="N39" s="3453">
        <v>0</v>
      </c>
      <c r="O39" s="3453">
        <v>0</v>
      </c>
      <c r="P39" s="3453">
        <v>0</v>
      </c>
      <c r="Q39" s="3453">
        <v>0</v>
      </c>
      <c r="R39" s="3470">
        <v>0</v>
      </c>
      <c r="S39" s="5202">
        <f t="shared" si="0"/>
        <v>3</v>
      </c>
      <c r="T39" s="452"/>
      <c r="U39" s="452"/>
      <c r="V39" s="452"/>
    </row>
    <row r="40" spans="1:22" ht="21" customHeight="1">
      <c r="A40" s="5116" t="s">
        <v>4493</v>
      </c>
      <c r="B40" s="3467">
        <v>0</v>
      </c>
      <c r="C40" s="3453">
        <v>0</v>
      </c>
      <c r="D40" s="3453">
        <v>0</v>
      </c>
      <c r="E40" s="3453">
        <v>0</v>
      </c>
      <c r="F40" s="3453">
        <v>0</v>
      </c>
      <c r="G40" s="3453">
        <v>0</v>
      </c>
      <c r="H40" s="3453">
        <v>0</v>
      </c>
      <c r="I40" s="3453">
        <v>0</v>
      </c>
      <c r="J40" s="3453">
        <v>0</v>
      </c>
      <c r="K40" s="3453">
        <v>0</v>
      </c>
      <c r="L40" s="3453">
        <v>0</v>
      </c>
      <c r="M40" s="3453">
        <v>0</v>
      </c>
      <c r="N40" s="3453">
        <v>0</v>
      </c>
      <c r="O40" s="3453">
        <v>0</v>
      </c>
      <c r="P40" s="3453">
        <v>0</v>
      </c>
      <c r="Q40" s="3453">
        <v>0</v>
      </c>
      <c r="R40" s="3470">
        <v>0</v>
      </c>
      <c r="S40" s="5202">
        <f t="shared" si="0"/>
        <v>0</v>
      </c>
      <c r="T40" s="452"/>
      <c r="U40" s="452"/>
      <c r="V40" s="452"/>
    </row>
    <row r="41" spans="1:22" ht="21" customHeight="1">
      <c r="A41" s="5116" t="s">
        <v>4494</v>
      </c>
      <c r="B41" s="3467">
        <v>1</v>
      </c>
      <c r="C41" s="3453">
        <v>1</v>
      </c>
      <c r="D41" s="3453">
        <v>1</v>
      </c>
      <c r="E41" s="3453">
        <v>1</v>
      </c>
      <c r="F41" s="3453">
        <v>1</v>
      </c>
      <c r="G41" s="3453">
        <v>1</v>
      </c>
      <c r="H41" s="3453">
        <v>4</v>
      </c>
      <c r="I41" s="3453">
        <v>3</v>
      </c>
      <c r="J41" s="3453">
        <v>0</v>
      </c>
      <c r="K41" s="3453">
        <v>1</v>
      </c>
      <c r="L41" s="3453">
        <v>1</v>
      </c>
      <c r="M41" s="3453">
        <v>1</v>
      </c>
      <c r="N41" s="3453">
        <v>1</v>
      </c>
      <c r="O41" s="3453">
        <v>1</v>
      </c>
      <c r="P41" s="3453">
        <v>1</v>
      </c>
      <c r="Q41" s="3453">
        <v>1</v>
      </c>
      <c r="R41" s="3470">
        <v>1</v>
      </c>
      <c r="S41" s="5202">
        <f t="shared" si="0"/>
        <v>21</v>
      </c>
      <c r="T41" s="452"/>
      <c r="U41" s="452"/>
      <c r="V41" s="452"/>
    </row>
    <row r="42" spans="1:22" ht="21" customHeight="1">
      <c r="A42" s="5116" t="s">
        <v>4495</v>
      </c>
      <c r="B42" s="3467">
        <v>0</v>
      </c>
      <c r="C42" s="3453">
        <v>0</v>
      </c>
      <c r="D42" s="3453">
        <v>1</v>
      </c>
      <c r="E42" s="3453">
        <v>0</v>
      </c>
      <c r="F42" s="3453">
        <v>0</v>
      </c>
      <c r="G42" s="3453">
        <v>0</v>
      </c>
      <c r="H42" s="3453">
        <v>4</v>
      </c>
      <c r="I42" s="3453">
        <v>6</v>
      </c>
      <c r="J42" s="3453">
        <v>0</v>
      </c>
      <c r="K42" s="3453">
        <v>0</v>
      </c>
      <c r="L42" s="3453">
        <v>0</v>
      </c>
      <c r="M42" s="3453">
        <v>0</v>
      </c>
      <c r="N42" s="3453">
        <v>0</v>
      </c>
      <c r="O42" s="3453">
        <v>0</v>
      </c>
      <c r="P42" s="3453">
        <v>0</v>
      </c>
      <c r="Q42" s="3453">
        <v>0</v>
      </c>
      <c r="R42" s="3470">
        <v>0</v>
      </c>
      <c r="S42" s="5202">
        <f t="shared" si="0"/>
        <v>11</v>
      </c>
      <c r="T42" s="452"/>
      <c r="U42" s="452"/>
      <c r="V42" s="452"/>
    </row>
    <row r="43" spans="1:22" ht="21" customHeight="1">
      <c r="A43" s="5116" t="s">
        <v>4496</v>
      </c>
      <c r="B43" s="3467">
        <v>0</v>
      </c>
      <c r="C43" s="3453">
        <v>0</v>
      </c>
      <c r="D43" s="3453">
        <v>1</v>
      </c>
      <c r="E43" s="3453">
        <v>0</v>
      </c>
      <c r="F43" s="3453">
        <v>0</v>
      </c>
      <c r="G43" s="3453">
        <v>0</v>
      </c>
      <c r="H43" s="3453">
        <v>1</v>
      </c>
      <c r="I43" s="3453">
        <v>3</v>
      </c>
      <c r="J43" s="3453">
        <v>3</v>
      </c>
      <c r="K43" s="3453">
        <v>0</v>
      </c>
      <c r="L43" s="3453">
        <v>0</v>
      </c>
      <c r="M43" s="3453">
        <v>0</v>
      </c>
      <c r="N43" s="3453">
        <v>0</v>
      </c>
      <c r="O43" s="3453">
        <v>1</v>
      </c>
      <c r="P43" s="3453">
        <v>0</v>
      </c>
      <c r="Q43" s="3453">
        <v>0</v>
      </c>
      <c r="R43" s="3470">
        <v>0</v>
      </c>
      <c r="S43" s="5202">
        <f t="shared" si="0"/>
        <v>9</v>
      </c>
      <c r="T43" s="452"/>
      <c r="U43" s="452"/>
      <c r="V43" s="452"/>
    </row>
    <row r="44" spans="1:22" ht="21" customHeight="1">
      <c r="A44" s="5116" t="s">
        <v>4497</v>
      </c>
      <c r="B44" s="3467">
        <v>0</v>
      </c>
      <c r="C44" s="3453">
        <v>0</v>
      </c>
      <c r="D44" s="3453">
        <v>1</v>
      </c>
      <c r="E44" s="3453">
        <v>0</v>
      </c>
      <c r="F44" s="3453">
        <v>0</v>
      </c>
      <c r="G44" s="3453">
        <v>0</v>
      </c>
      <c r="H44" s="3453">
        <v>5</v>
      </c>
      <c r="I44" s="3453">
        <v>5</v>
      </c>
      <c r="J44" s="3453">
        <v>1</v>
      </c>
      <c r="K44" s="3453">
        <v>0</v>
      </c>
      <c r="L44" s="3453">
        <v>1</v>
      </c>
      <c r="M44" s="3453">
        <v>0</v>
      </c>
      <c r="N44" s="3453">
        <v>0</v>
      </c>
      <c r="O44" s="3453">
        <v>0</v>
      </c>
      <c r="P44" s="3453">
        <v>0</v>
      </c>
      <c r="Q44" s="3453">
        <v>1</v>
      </c>
      <c r="R44" s="3470">
        <v>0</v>
      </c>
      <c r="S44" s="5202">
        <f t="shared" si="0"/>
        <v>14</v>
      </c>
      <c r="T44" s="452"/>
      <c r="U44" s="452"/>
      <c r="V44" s="452"/>
    </row>
    <row r="45" spans="1:22" ht="21" customHeight="1">
      <c r="A45" s="5116" t="s">
        <v>4498</v>
      </c>
      <c r="B45" s="3467">
        <v>0</v>
      </c>
      <c r="C45" s="3453">
        <v>0</v>
      </c>
      <c r="D45" s="3453">
        <v>0</v>
      </c>
      <c r="E45" s="3453">
        <v>0</v>
      </c>
      <c r="F45" s="3453">
        <v>0</v>
      </c>
      <c r="G45" s="3453">
        <v>0</v>
      </c>
      <c r="H45" s="3453">
        <v>0</v>
      </c>
      <c r="I45" s="3453">
        <v>0</v>
      </c>
      <c r="J45" s="3453">
        <v>0</v>
      </c>
      <c r="K45" s="3453">
        <v>0</v>
      </c>
      <c r="L45" s="3453">
        <v>0</v>
      </c>
      <c r="M45" s="3453">
        <v>0</v>
      </c>
      <c r="N45" s="3453">
        <v>0</v>
      </c>
      <c r="O45" s="3453">
        <v>0</v>
      </c>
      <c r="P45" s="3453">
        <v>0</v>
      </c>
      <c r="Q45" s="3453">
        <v>0</v>
      </c>
      <c r="R45" s="3470">
        <v>0</v>
      </c>
      <c r="S45" s="5202">
        <f t="shared" si="0"/>
        <v>0</v>
      </c>
      <c r="T45" s="452"/>
      <c r="U45" s="452"/>
      <c r="V45" s="452"/>
    </row>
    <row r="46" spans="1:22" ht="21" customHeight="1">
      <c r="A46" s="5116" t="s">
        <v>4499</v>
      </c>
      <c r="B46" s="3467">
        <v>0</v>
      </c>
      <c r="C46" s="3453">
        <v>0</v>
      </c>
      <c r="D46" s="3453">
        <v>0</v>
      </c>
      <c r="E46" s="3453">
        <v>0</v>
      </c>
      <c r="F46" s="3453">
        <v>0</v>
      </c>
      <c r="G46" s="3453">
        <v>0</v>
      </c>
      <c r="H46" s="3453">
        <v>0</v>
      </c>
      <c r="I46" s="3453">
        <v>0</v>
      </c>
      <c r="J46" s="3453">
        <v>0</v>
      </c>
      <c r="K46" s="3453">
        <v>0</v>
      </c>
      <c r="L46" s="3453">
        <v>0</v>
      </c>
      <c r="M46" s="3453">
        <v>0</v>
      </c>
      <c r="N46" s="3453">
        <v>0</v>
      </c>
      <c r="O46" s="3453">
        <v>0</v>
      </c>
      <c r="P46" s="3453">
        <v>0</v>
      </c>
      <c r="Q46" s="3453">
        <v>0</v>
      </c>
      <c r="R46" s="3470">
        <v>0</v>
      </c>
      <c r="S46" s="5202">
        <f t="shared" si="0"/>
        <v>0</v>
      </c>
      <c r="T46" s="452"/>
      <c r="U46" s="452"/>
      <c r="V46" s="452"/>
    </row>
    <row r="47" spans="1:22" ht="21" customHeight="1">
      <c r="A47" s="5116" t="s">
        <v>4500</v>
      </c>
      <c r="B47" s="3467">
        <v>0</v>
      </c>
      <c r="C47" s="3453">
        <v>0</v>
      </c>
      <c r="D47" s="3453">
        <v>0</v>
      </c>
      <c r="E47" s="3453">
        <v>0</v>
      </c>
      <c r="F47" s="3453">
        <v>0</v>
      </c>
      <c r="G47" s="3453">
        <v>0</v>
      </c>
      <c r="H47" s="3453">
        <v>2</v>
      </c>
      <c r="I47" s="3453">
        <v>4</v>
      </c>
      <c r="J47" s="3453">
        <v>1</v>
      </c>
      <c r="K47" s="3453">
        <v>0</v>
      </c>
      <c r="L47" s="3453">
        <v>0</v>
      </c>
      <c r="M47" s="3453">
        <v>0</v>
      </c>
      <c r="N47" s="3453">
        <v>0</v>
      </c>
      <c r="O47" s="3453">
        <v>0</v>
      </c>
      <c r="P47" s="3453">
        <v>0</v>
      </c>
      <c r="Q47" s="3453">
        <v>0</v>
      </c>
      <c r="R47" s="3470">
        <v>0</v>
      </c>
      <c r="S47" s="5202">
        <f t="shared" si="0"/>
        <v>7</v>
      </c>
      <c r="T47" s="452"/>
      <c r="U47" s="452"/>
      <c r="V47" s="452"/>
    </row>
    <row r="48" spans="1:22" ht="21" customHeight="1">
      <c r="A48" s="5116" t="s">
        <v>4501</v>
      </c>
      <c r="B48" s="3467">
        <v>0</v>
      </c>
      <c r="C48" s="3453">
        <v>0</v>
      </c>
      <c r="D48" s="3453">
        <v>0</v>
      </c>
      <c r="E48" s="3453">
        <v>0</v>
      </c>
      <c r="F48" s="3453">
        <v>0</v>
      </c>
      <c r="G48" s="3453">
        <v>0</v>
      </c>
      <c r="H48" s="3453">
        <v>0</v>
      </c>
      <c r="I48" s="3453">
        <v>0</v>
      </c>
      <c r="J48" s="3453">
        <v>0</v>
      </c>
      <c r="K48" s="3453">
        <v>0</v>
      </c>
      <c r="L48" s="3453">
        <v>0</v>
      </c>
      <c r="M48" s="3453">
        <v>0</v>
      </c>
      <c r="N48" s="3453">
        <v>0</v>
      </c>
      <c r="O48" s="3453">
        <v>0</v>
      </c>
      <c r="P48" s="3453">
        <v>0</v>
      </c>
      <c r="Q48" s="3453">
        <v>0</v>
      </c>
      <c r="R48" s="3470">
        <v>0</v>
      </c>
      <c r="S48" s="5202">
        <f t="shared" si="0"/>
        <v>0</v>
      </c>
      <c r="T48" s="452"/>
      <c r="U48" s="452"/>
      <c r="V48" s="452"/>
    </row>
    <row r="49" spans="1:22" ht="21" customHeight="1" thickBot="1">
      <c r="A49" s="5130" t="s">
        <v>4502</v>
      </c>
      <c r="B49" s="3814">
        <v>0</v>
      </c>
      <c r="C49" s="3815">
        <v>0</v>
      </c>
      <c r="D49" s="3815">
        <v>1</v>
      </c>
      <c r="E49" s="3815">
        <v>0</v>
      </c>
      <c r="F49" s="3815">
        <v>0</v>
      </c>
      <c r="G49" s="3815">
        <v>0</v>
      </c>
      <c r="H49" s="3815">
        <v>2</v>
      </c>
      <c r="I49" s="3815">
        <v>3</v>
      </c>
      <c r="J49" s="3815">
        <v>2</v>
      </c>
      <c r="K49" s="3815">
        <v>0</v>
      </c>
      <c r="L49" s="3815">
        <v>0</v>
      </c>
      <c r="M49" s="3815">
        <v>0</v>
      </c>
      <c r="N49" s="3815">
        <v>0</v>
      </c>
      <c r="O49" s="3815">
        <v>0</v>
      </c>
      <c r="P49" s="3815">
        <v>0</v>
      </c>
      <c r="Q49" s="3815">
        <v>0</v>
      </c>
      <c r="R49" s="5132">
        <v>0</v>
      </c>
      <c r="S49" s="5203">
        <f t="shared" si="0"/>
        <v>8</v>
      </c>
      <c r="T49" s="452"/>
      <c r="U49" s="452"/>
      <c r="V49" s="452"/>
    </row>
    <row r="50" spans="1:22" s="5033" customFormat="1" ht="21" customHeight="1" thickBot="1">
      <c r="A50" s="5219" t="s">
        <v>2</v>
      </c>
      <c r="B50" s="5205">
        <f t="shared" ref="B50:R50" si="1">SUM(B5:B49)</f>
        <v>1</v>
      </c>
      <c r="C50" s="5206">
        <f t="shared" si="1"/>
        <v>1</v>
      </c>
      <c r="D50" s="5206">
        <f t="shared" si="1"/>
        <v>7</v>
      </c>
      <c r="E50" s="5206">
        <f t="shared" si="1"/>
        <v>1</v>
      </c>
      <c r="F50" s="5206">
        <f t="shared" si="1"/>
        <v>1</v>
      </c>
      <c r="G50" s="5206">
        <f t="shared" si="1"/>
        <v>1</v>
      </c>
      <c r="H50" s="5206">
        <f t="shared" si="1"/>
        <v>31</v>
      </c>
      <c r="I50" s="5206">
        <f t="shared" si="1"/>
        <v>51</v>
      </c>
      <c r="J50" s="5206">
        <f t="shared" si="1"/>
        <v>17</v>
      </c>
      <c r="K50" s="5206">
        <f t="shared" si="1"/>
        <v>1</v>
      </c>
      <c r="L50" s="5206">
        <f t="shared" si="1"/>
        <v>2</v>
      </c>
      <c r="M50" s="5206">
        <f t="shared" si="1"/>
        <v>1</v>
      </c>
      <c r="N50" s="5206">
        <f t="shared" si="1"/>
        <v>1</v>
      </c>
      <c r="O50" s="5206">
        <f t="shared" si="1"/>
        <v>2</v>
      </c>
      <c r="P50" s="5206">
        <f t="shared" si="1"/>
        <v>1</v>
      </c>
      <c r="Q50" s="5206">
        <f t="shared" si="1"/>
        <v>2</v>
      </c>
      <c r="R50" s="5207">
        <f t="shared" si="1"/>
        <v>2</v>
      </c>
      <c r="S50" s="5208">
        <f t="shared" si="0"/>
        <v>123</v>
      </c>
      <c r="T50" s="5125"/>
    </row>
    <row r="51" spans="1:22" ht="15.95" customHeight="1" thickTop="1">
      <c r="A51" s="452"/>
      <c r="B51" s="452"/>
      <c r="C51" s="452"/>
      <c r="D51" s="452"/>
      <c r="E51" s="452"/>
      <c r="F51" s="452"/>
      <c r="G51" s="452"/>
      <c r="I51" s="452"/>
      <c r="J51" s="452"/>
      <c r="K51" s="452"/>
      <c r="L51" s="452"/>
      <c r="M51" s="452"/>
      <c r="N51" s="452"/>
      <c r="O51" s="452"/>
      <c r="P51" s="452"/>
      <c r="Q51" s="452"/>
      <c r="R51" s="452"/>
      <c r="S51" s="452"/>
      <c r="U51" s="452"/>
      <c r="V51" s="452"/>
    </row>
    <row r="52" spans="1:22" ht="15.95" customHeight="1">
      <c r="A52" s="6261" t="s">
        <v>4532</v>
      </c>
      <c r="B52" s="6261"/>
      <c r="C52" s="6261"/>
      <c r="D52" s="6261"/>
      <c r="E52" s="6261"/>
      <c r="F52" s="6261"/>
      <c r="G52" s="452"/>
      <c r="I52" s="452"/>
      <c r="J52" s="452"/>
      <c r="K52" s="452"/>
      <c r="L52" s="452"/>
      <c r="M52" s="452"/>
      <c r="N52" s="452"/>
      <c r="O52" s="452"/>
      <c r="P52" s="452"/>
      <c r="Q52" s="452"/>
      <c r="R52" s="452"/>
      <c r="S52" s="452"/>
      <c r="U52" s="452"/>
      <c r="V52" s="452"/>
    </row>
    <row r="53" spans="1:22" ht="15.95" customHeight="1">
      <c r="A53" s="6249" t="s">
        <v>4504</v>
      </c>
      <c r="B53" s="6249"/>
      <c r="C53" s="6249"/>
      <c r="D53" s="6249"/>
      <c r="E53" s="6249"/>
      <c r="F53" s="6249"/>
      <c r="G53" s="452"/>
      <c r="I53" s="452"/>
      <c r="J53" s="452"/>
      <c r="K53" s="452"/>
      <c r="L53" s="452"/>
      <c r="M53" s="452"/>
      <c r="N53" s="452"/>
      <c r="O53" s="452"/>
      <c r="P53" s="452"/>
      <c r="Q53" s="452"/>
      <c r="R53" s="452"/>
      <c r="S53" s="452"/>
      <c r="U53" s="452"/>
      <c r="V53" s="452"/>
    </row>
    <row r="54" spans="1:22" ht="15.95" customHeight="1">
      <c r="A54" s="6249" t="s">
        <v>4505</v>
      </c>
      <c r="B54" s="6249"/>
      <c r="C54" s="6249"/>
      <c r="D54" s="6249"/>
      <c r="E54" s="6249"/>
      <c r="F54" s="6249"/>
      <c r="G54" s="452"/>
      <c r="I54" s="452"/>
      <c r="J54" s="452"/>
      <c r="K54" s="452"/>
      <c r="L54" s="452"/>
      <c r="M54" s="452"/>
      <c r="N54" s="452"/>
      <c r="O54" s="452"/>
      <c r="P54" s="452"/>
      <c r="Q54" s="452"/>
      <c r="R54" s="452"/>
      <c r="S54" s="452"/>
      <c r="U54" s="452"/>
      <c r="V54" s="452"/>
    </row>
    <row r="55" spans="1:22">
      <c r="A55" s="452"/>
      <c r="B55" s="452"/>
      <c r="C55" s="452"/>
      <c r="D55" s="452"/>
      <c r="E55" s="452"/>
      <c r="F55" s="452"/>
      <c r="G55" s="452"/>
      <c r="I55" s="452"/>
      <c r="J55" s="452"/>
      <c r="K55" s="452"/>
      <c r="L55" s="452"/>
      <c r="M55" s="452"/>
      <c r="N55" s="452"/>
      <c r="O55" s="452"/>
      <c r="P55" s="452"/>
      <c r="Q55" s="452"/>
      <c r="R55" s="452"/>
      <c r="S55" s="452"/>
      <c r="U55" s="452"/>
      <c r="V55" s="452"/>
    </row>
    <row r="56" spans="1:22">
      <c r="A56" s="452"/>
      <c r="B56" s="452"/>
      <c r="C56" s="452"/>
      <c r="D56" s="452"/>
      <c r="E56" s="452"/>
      <c r="F56" s="452"/>
      <c r="G56" s="452"/>
      <c r="I56" s="452"/>
      <c r="J56" s="452"/>
      <c r="K56" s="452"/>
      <c r="L56" s="452"/>
      <c r="M56" s="452"/>
      <c r="N56" s="452"/>
      <c r="O56" s="452"/>
      <c r="P56" s="452"/>
      <c r="Q56" s="452"/>
      <c r="R56" s="452"/>
      <c r="S56" s="452"/>
      <c r="U56" s="452"/>
      <c r="V56" s="452"/>
    </row>
    <row r="57" spans="1:22">
      <c r="A57" s="452"/>
      <c r="B57" s="452"/>
      <c r="C57" s="452"/>
      <c r="D57" s="452"/>
      <c r="E57" s="452"/>
      <c r="F57" s="452"/>
      <c r="G57" s="452"/>
      <c r="I57" s="452"/>
      <c r="J57" s="452"/>
      <c r="K57" s="452"/>
      <c r="L57" s="452"/>
      <c r="M57" s="452"/>
      <c r="N57" s="452"/>
      <c r="O57" s="452"/>
      <c r="P57" s="452"/>
      <c r="Q57" s="452"/>
      <c r="R57" s="452"/>
      <c r="S57" s="452"/>
      <c r="U57" s="452"/>
      <c r="V57" s="452"/>
    </row>
    <row r="58" spans="1:22">
      <c r="A58" s="452"/>
      <c r="B58" s="452"/>
      <c r="C58" s="452"/>
      <c r="D58" s="452"/>
      <c r="E58" s="452"/>
      <c r="F58" s="452"/>
      <c r="G58" s="452"/>
      <c r="I58" s="452"/>
      <c r="J58" s="452"/>
      <c r="K58" s="452"/>
      <c r="L58" s="452"/>
      <c r="M58" s="452"/>
      <c r="N58" s="452"/>
      <c r="O58" s="452"/>
      <c r="P58" s="452"/>
      <c r="Q58" s="452"/>
      <c r="R58" s="452"/>
      <c r="S58" s="452"/>
      <c r="U58" s="452"/>
      <c r="V58" s="452"/>
    </row>
    <row r="59" spans="1:22">
      <c r="A59" s="452"/>
      <c r="B59" s="452"/>
      <c r="C59" s="452"/>
      <c r="D59" s="452"/>
      <c r="E59" s="452"/>
      <c r="F59" s="452"/>
      <c r="G59" s="452"/>
      <c r="I59" s="452"/>
      <c r="J59" s="452"/>
      <c r="K59" s="452"/>
      <c r="L59" s="452"/>
      <c r="M59" s="452"/>
      <c r="N59" s="452"/>
      <c r="O59" s="452"/>
      <c r="P59" s="452"/>
      <c r="Q59" s="452"/>
      <c r="R59" s="452"/>
      <c r="S59" s="452"/>
      <c r="U59" s="452"/>
      <c r="V59" s="452"/>
    </row>
    <row r="60" spans="1:22">
      <c r="A60" s="452"/>
      <c r="B60" s="452"/>
      <c r="C60" s="452"/>
      <c r="D60" s="452"/>
      <c r="E60" s="5033" t="s">
        <v>4</v>
      </c>
      <c r="F60" s="452"/>
      <c r="G60" s="452"/>
      <c r="I60" s="452"/>
      <c r="J60" s="452"/>
      <c r="K60" s="452"/>
      <c r="L60" s="452"/>
      <c r="M60" s="452"/>
      <c r="N60" s="452"/>
      <c r="O60" s="452"/>
      <c r="P60" s="452"/>
      <c r="Q60" s="452"/>
      <c r="R60" s="452"/>
      <c r="S60" s="452"/>
      <c r="U60" s="452"/>
      <c r="V60" s="452"/>
    </row>
    <row r="61" spans="1:22">
      <c r="A61" s="452"/>
      <c r="B61" s="452"/>
      <c r="C61" s="452"/>
      <c r="D61" s="452"/>
      <c r="E61" s="452"/>
      <c r="F61" s="452"/>
      <c r="G61" s="452"/>
      <c r="I61" s="452"/>
      <c r="J61" s="452"/>
      <c r="K61" s="452"/>
      <c r="L61" s="452"/>
      <c r="M61" s="452"/>
      <c r="N61" s="452"/>
      <c r="O61" s="452"/>
      <c r="P61" s="452"/>
      <c r="Q61" s="452"/>
      <c r="R61" s="452"/>
      <c r="S61" s="452"/>
      <c r="U61" s="452"/>
      <c r="V61" s="452"/>
    </row>
    <row r="62" spans="1:22">
      <c r="U62" s="452"/>
      <c r="V62" s="452"/>
    </row>
    <row r="63" spans="1:22">
      <c r="A63" s="452"/>
      <c r="B63" s="452"/>
      <c r="C63" s="452"/>
      <c r="D63" s="452"/>
      <c r="E63" s="452"/>
      <c r="F63" s="452"/>
      <c r="G63" s="452"/>
      <c r="I63" s="452"/>
      <c r="J63" s="452"/>
      <c r="K63" s="452"/>
      <c r="L63" s="452"/>
      <c r="M63" s="452"/>
      <c r="N63" s="452"/>
      <c r="O63" s="452"/>
      <c r="P63" s="452"/>
      <c r="Q63" s="452"/>
      <c r="R63" s="452"/>
      <c r="S63" s="452"/>
      <c r="U63" s="452"/>
      <c r="V63" s="452"/>
    </row>
    <row r="64" spans="1:22">
      <c r="A64" s="452"/>
      <c r="B64" s="452"/>
      <c r="C64" s="452"/>
      <c r="D64" s="452"/>
      <c r="E64" s="452"/>
      <c r="F64" s="452"/>
      <c r="G64" s="452"/>
      <c r="I64" s="452"/>
      <c r="J64" s="452"/>
      <c r="K64" s="452"/>
      <c r="L64" s="452"/>
      <c r="M64" s="452"/>
      <c r="N64" s="452"/>
      <c r="O64" s="452"/>
      <c r="P64" s="452"/>
      <c r="Q64" s="452"/>
      <c r="R64" s="452"/>
      <c r="S64" s="452"/>
      <c r="U64" s="452"/>
      <c r="V64" s="452"/>
    </row>
    <row r="65" spans="1:22">
      <c r="A65" s="452"/>
      <c r="B65" s="452"/>
      <c r="C65" s="452"/>
      <c r="D65" s="452"/>
      <c r="E65" s="5033" t="s">
        <v>3</v>
      </c>
      <c r="F65" s="452"/>
      <c r="G65" s="452"/>
      <c r="I65" s="452"/>
      <c r="J65" s="452"/>
      <c r="K65" s="452"/>
      <c r="L65" s="452"/>
      <c r="M65" s="452"/>
      <c r="N65" s="452"/>
      <c r="O65" s="452"/>
      <c r="P65" s="452"/>
      <c r="Q65" s="452"/>
      <c r="R65" s="452"/>
      <c r="S65" s="452"/>
      <c r="U65" s="452"/>
      <c r="V65" s="452"/>
    </row>
    <row r="66" spans="1:22">
      <c r="A66" s="452"/>
      <c r="B66" s="452"/>
      <c r="C66" s="452"/>
      <c r="D66" s="452"/>
      <c r="E66" s="452"/>
      <c r="F66" s="452"/>
      <c r="G66" s="452"/>
      <c r="I66" s="452"/>
      <c r="J66" s="452"/>
      <c r="K66" s="452"/>
      <c r="L66" s="452"/>
      <c r="M66" s="452"/>
      <c r="N66" s="452"/>
      <c r="O66" s="452"/>
      <c r="P66" s="452"/>
      <c r="Q66" s="452"/>
      <c r="R66" s="452"/>
      <c r="S66" s="452"/>
      <c r="U66" s="452"/>
      <c r="V66" s="452"/>
    </row>
    <row r="67" spans="1:22">
      <c r="A67" s="452"/>
      <c r="B67" s="452"/>
      <c r="C67" s="452"/>
      <c r="D67" s="452"/>
      <c r="E67" s="452"/>
      <c r="F67" s="452"/>
      <c r="G67" s="452"/>
      <c r="I67" s="452"/>
      <c r="J67" s="452"/>
      <c r="K67" s="452"/>
      <c r="L67" s="452"/>
      <c r="M67" s="452"/>
      <c r="N67" s="452"/>
      <c r="O67" s="452"/>
      <c r="P67" s="452"/>
      <c r="Q67" s="452"/>
      <c r="R67" s="452"/>
      <c r="S67" s="452"/>
      <c r="U67" s="452"/>
      <c r="V67" s="452"/>
    </row>
    <row r="70" spans="1:22">
      <c r="A70" s="452"/>
      <c r="B70" s="452"/>
      <c r="C70" s="452"/>
      <c r="D70" s="452"/>
      <c r="E70" s="452"/>
      <c r="F70" s="452"/>
    </row>
    <row r="71" spans="1:22">
      <c r="A71" s="452"/>
      <c r="B71" s="452"/>
      <c r="C71" s="452"/>
      <c r="D71" s="452"/>
      <c r="E71" s="452"/>
      <c r="F71" s="452"/>
    </row>
    <row r="72" spans="1:22">
      <c r="A72" s="452"/>
      <c r="B72" s="452"/>
      <c r="C72" s="452"/>
      <c r="D72" s="452"/>
      <c r="E72" s="452"/>
      <c r="F72" s="452"/>
    </row>
  </sheetData>
  <mergeCells count="5">
    <mergeCell ref="A2:S2"/>
    <mergeCell ref="A3:S3"/>
    <mergeCell ref="A52:F52"/>
    <mergeCell ref="A53:F53"/>
    <mergeCell ref="A54:F54"/>
  </mergeCells>
  <hyperlinks>
    <hyperlink ref="A1" r:id="rId1"/>
  </hyperlinks>
  <pageMargins left="0.70866141732283472" right="0.70866141732283472" top="0.74803149606299213" bottom="0.74803149606299213" header="0.31496062992125984" footer="0.31496062992125984"/>
  <pageSetup paperSize="9" scale="44" orientation="landscape" r:id="rId2"/>
  <headerFooter>
    <oddFooter>&amp;R299</oddFooter>
  </headerFooter>
  <drawing r:id="rId3"/>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89">
    <pageSetUpPr fitToPage="1"/>
  </sheetPr>
  <dimension ref="A1:V73"/>
  <sheetViews>
    <sheetView view="pageBreakPreview" zoomScale="60" zoomScaleNormal="100" workbookViewId="0">
      <selection activeCell="A4" sqref="A4"/>
    </sheetView>
  </sheetViews>
  <sheetFormatPr defaultRowHeight="12.75"/>
  <cols>
    <col min="1" max="1" width="37.85546875" style="906" customWidth="1"/>
    <col min="2" max="19" width="14.28515625" style="5122" customWidth="1"/>
    <col min="20" max="20" width="24.42578125" style="906" customWidth="1"/>
    <col min="21" max="22" width="9.140625" style="152"/>
    <col min="23" max="107" width="9.140625" style="452"/>
    <col min="108" max="136" width="2" style="452" customWidth="1"/>
    <col min="137" max="256" width="9.140625" style="452"/>
    <col min="257" max="257" width="24.42578125" style="452" customWidth="1"/>
    <col min="258" max="260" width="8.85546875" style="452" customWidth="1"/>
    <col min="261" max="261" width="9.5703125" style="452" customWidth="1"/>
    <col min="262" max="263" width="8.85546875" style="452" customWidth="1"/>
    <col min="264" max="264" width="11.28515625" style="452" customWidth="1"/>
    <col min="265" max="266" width="10.7109375" style="452" customWidth="1"/>
    <col min="267" max="267" width="10.140625" style="452" customWidth="1"/>
    <col min="268" max="268" width="11" style="452" customWidth="1"/>
    <col min="269" max="269" width="10.85546875" style="452" customWidth="1"/>
    <col min="270" max="271" width="8.85546875" style="452" customWidth="1"/>
    <col min="272" max="272" width="10.42578125" style="452" customWidth="1"/>
    <col min="273" max="273" width="8.85546875" style="452" customWidth="1"/>
    <col min="274" max="274" width="10.5703125" style="452" customWidth="1"/>
    <col min="275" max="275" width="9.140625" style="452"/>
    <col min="276" max="276" width="24.42578125" style="452" customWidth="1"/>
    <col min="277" max="363" width="9.140625" style="452"/>
    <col min="364" max="392" width="2" style="452" customWidth="1"/>
    <col min="393" max="512" width="9.140625" style="452"/>
    <col min="513" max="513" width="24.42578125" style="452" customWidth="1"/>
    <col min="514" max="516" width="8.85546875" style="452" customWidth="1"/>
    <col min="517" max="517" width="9.5703125" style="452" customWidth="1"/>
    <col min="518" max="519" width="8.85546875" style="452" customWidth="1"/>
    <col min="520" max="520" width="11.28515625" style="452" customWidth="1"/>
    <col min="521" max="522" width="10.7109375" style="452" customWidth="1"/>
    <col min="523" max="523" width="10.140625" style="452" customWidth="1"/>
    <col min="524" max="524" width="11" style="452" customWidth="1"/>
    <col min="525" max="525" width="10.85546875" style="452" customWidth="1"/>
    <col min="526" max="527" width="8.85546875" style="452" customWidth="1"/>
    <col min="528" max="528" width="10.42578125" style="452" customWidth="1"/>
    <col min="529" max="529" width="8.85546875" style="452" customWidth="1"/>
    <col min="530" max="530" width="10.5703125" style="452" customWidth="1"/>
    <col min="531" max="531" width="9.140625" style="452"/>
    <col min="532" max="532" width="24.42578125" style="452" customWidth="1"/>
    <col min="533" max="619" width="9.140625" style="452"/>
    <col min="620" max="648" width="2" style="452" customWidth="1"/>
    <col min="649" max="768" width="9.140625" style="452"/>
    <col min="769" max="769" width="24.42578125" style="452" customWidth="1"/>
    <col min="770" max="772" width="8.85546875" style="452" customWidth="1"/>
    <col min="773" max="773" width="9.5703125" style="452" customWidth="1"/>
    <col min="774" max="775" width="8.85546875" style="452" customWidth="1"/>
    <col min="776" max="776" width="11.28515625" style="452" customWidth="1"/>
    <col min="777" max="778" width="10.7109375" style="452" customWidth="1"/>
    <col min="779" max="779" width="10.140625" style="452" customWidth="1"/>
    <col min="780" max="780" width="11" style="452" customWidth="1"/>
    <col min="781" max="781" width="10.85546875" style="452" customWidth="1"/>
    <col min="782" max="783" width="8.85546875" style="452" customWidth="1"/>
    <col min="784" max="784" width="10.42578125" style="452" customWidth="1"/>
    <col min="785" max="785" width="8.85546875" style="452" customWidth="1"/>
    <col min="786" max="786" width="10.5703125" style="452" customWidth="1"/>
    <col min="787" max="787" width="9.140625" style="452"/>
    <col min="788" max="788" width="24.42578125" style="452" customWidth="1"/>
    <col min="789" max="875" width="9.140625" style="452"/>
    <col min="876" max="904" width="2" style="452" customWidth="1"/>
    <col min="905" max="1024" width="9.140625" style="452"/>
    <col min="1025" max="1025" width="24.42578125" style="452" customWidth="1"/>
    <col min="1026" max="1028" width="8.85546875" style="452" customWidth="1"/>
    <col min="1029" max="1029" width="9.5703125" style="452" customWidth="1"/>
    <col min="1030" max="1031" width="8.85546875" style="452" customWidth="1"/>
    <col min="1032" max="1032" width="11.28515625" style="452" customWidth="1"/>
    <col min="1033" max="1034" width="10.7109375" style="452" customWidth="1"/>
    <col min="1035" max="1035" width="10.140625" style="452" customWidth="1"/>
    <col min="1036" max="1036" width="11" style="452" customWidth="1"/>
    <col min="1037" max="1037" width="10.85546875" style="452" customWidth="1"/>
    <col min="1038" max="1039" width="8.85546875" style="452" customWidth="1"/>
    <col min="1040" max="1040" width="10.42578125" style="452" customWidth="1"/>
    <col min="1041" max="1041" width="8.85546875" style="452" customWidth="1"/>
    <col min="1042" max="1042" width="10.5703125" style="452" customWidth="1"/>
    <col min="1043" max="1043" width="9.140625" style="452"/>
    <col min="1044" max="1044" width="24.42578125" style="452" customWidth="1"/>
    <col min="1045" max="1131" width="9.140625" style="452"/>
    <col min="1132" max="1160" width="2" style="452" customWidth="1"/>
    <col min="1161" max="1280" width="9.140625" style="452"/>
    <col min="1281" max="1281" width="24.42578125" style="452" customWidth="1"/>
    <col min="1282" max="1284" width="8.85546875" style="452" customWidth="1"/>
    <col min="1285" max="1285" width="9.5703125" style="452" customWidth="1"/>
    <col min="1286" max="1287" width="8.85546875" style="452" customWidth="1"/>
    <col min="1288" max="1288" width="11.28515625" style="452" customWidth="1"/>
    <col min="1289" max="1290" width="10.7109375" style="452" customWidth="1"/>
    <col min="1291" max="1291" width="10.140625" style="452" customWidth="1"/>
    <col min="1292" max="1292" width="11" style="452" customWidth="1"/>
    <col min="1293" max="1293" width="10.85546875" style="452" customWidth="1"/>
    <col min="1294" max="1295" width="8.85546875" style="452" customWidth="1"/>
    <col min="1296" max="1296" width="10.42578125" style="452" customWidth="1"/>
    <col min="1297" max="1297" width="8.85546875" style="452" customWidth="1"/>
    <col min="1298" max="1298" width="10.5703125" style="452" customWidth="1"/>
    <col min="1299" max="1299" width="9.140625" style="452"/>
    <col min="1300" max="1300" width="24.42578125" style="452" customWidth="1"/>
    <col min="1301" max="1387" width="9.140625" style="452"/>
    <col min="1388" max="1416" width="2" style="452" customWidth="1"/>
    <col min="1417" max="1536" width="9.140625" style="452"/>
    <col min="1537" max="1537" width="24.42578125" style="452" customWidth="1"/>
    <col min="1538" max="1540" width="8.85546875" style="452" customWidth="1"/>
    <col min="1541" max="1541" width="9.5703125" style="452" customWidth="1"/>
    <col min="1542" max="1543" width="8.85546875" style="452" customWidth="1"/>
    <col min="1544" max="1544" width="11.28515625" style="452" customWidth="1"/>
    <col min="1545" max="1546" width="10.7109375" style="452" customWidth="1"/>
    <col min="1547" max="1547" width="10.140625" style="452" customWidth="1"/>
    <col min="1548" max="1548" width="11" style="452" customWidth="1"/>
    <col min="1549" max="1549" width="10.85546875" style="452" customWidth="1"/>
    <col min="1550" max="1551" width="8.85546875" style="452" customWidth="1"/>
    <col min="1552" max="1552" width="10.42578125" style="452" customWidth="1"/>
    <col min="1553" max="1553" width="8.85546875" style="452" customWidth="1"/>
    <col min="1554" max="1554" width="10.5703125" style="452" customWidth="1"/>
    <col min="1555" max="1555" width="9.140625" style="452"/>
    <col min="1556" max="1556" width="24.42578125" style="452" customWidth="1"/>
    <col min="1557" max="1643" width="9.140625" style="452"/>
    <col min="1644" max="1672" width="2" style="452" customWidth="1"/>
    <col min="1673" max="1792" width="9.140625" style="452"/>
    <col min="1793" max="1793" width="24.42578125" style="452" customWidth="1"/>
    <col min="1794" max="1796" width="8.85546875" style="452" customWidth="1"/>
    <col min="1797" max="1797" width="9.5703125" style="452" customWidth="1"/>
    <col min="1798" max="1799" width="8.85546875" style="452" customWidth="1"/>
    <col min="1800" max="1800" width="11.28515625" style="452" customWidth="1"/>
    <col min="1801" max="1802" width="10.7109375" style="452" customWidth="1"/>
    <col min="1803" max="1803" width="10.140625" style="452" customWidth="1"/>
    <col min="1804" max="1804" width="11" style="452" customWidth="1"/>
    <col min="1805" max="1805" width="10.85546875" style="452" customWidth="1"/>
    <col min="1806" max="1807" width="8.85546875" style="452" customWidth="1"/>
    <col min="1808" max="1808" width="10.42578125" style="452" customWidth="1"/>
    <col min="1809" max="1809" width="8.85546875" style="452" customWidth="1"/>
    <col min="1810" max="1810" width="10.5703125" style="452" customWidth="1"/>
    <col min="1811" max="1811" width="9.140625" style="452"/>
    <col min="1812" max="1812" width="24.42578125" style="452" customWidth="1"/>
    <col min="1813" max="1899" width="9.140625" style="452"/>
    <col min="1900" max="1928" width="2" style="452" customWidth="1"/>
    <col min="1929" max="2048" width="9.140625" style="452"/>
    <col min="2049" max="2049" width="24.42578125" style="452" customWidth="1"/>
    <col min="2050" max="2052" width="8.85546875" style="452" customWidth="1"/>
    <col min="2053" max="2053" width="9.5703125" style="452" customWidth="1"/>
    <col min="2054" max="2055" width="8.85546875" style="452" customWidth="1"/>
    <col min="2056" max="2056" width="11.28515625" style="452" customWidth="1"/>
    <col min="2057" max="2058" width="10.7109375" style="452" customWidth="1"/>
    <col min="2059" max="2059" width="10.140625" style="452" customWidth="1"/>
    <col min="2060" max="2060" width="11" style="452" customWidth="1"/>
    <col min="2061" max="2061" width="10.85546875" style="452" customWidth="1"/>
    <col min="2062" max="2063" width="8.85546875" style="452" customWidth="1"/>
    <col min="2064" max="2064" width="10.42578125" style="452" customWidth="1"/>
    <col min="2065" max="2065" width="8.85546875" style="452" customWidth="1"/>
    <col min="2066" max="2066" width="10.5703125" style="452" customWidth="1"/>
    <col min="2067" max="2067" width="9.140625" style="452"/>
    <col min="2068" max="2068" width="24.42578125" style="452" customWidth="1"/>
    <col min="2069" max="2155" width="9.140625" style="452"/>
    <col min="2156" max="2184" width="2" style="452" customWidth="1"/>
    <col min="2185" max="2304" width="9.140625" style="452"/>
    <col min="2305" max="2305" width="24.42578125" style="452" customWidth="1"/>
    <col min="2306" max="2308" width="8.85546875" style="452" customWidth="1"/>
    <col min="2309" max="2309" width="9.5703125" style="452" customWidth="1"/>
    <col min="2310" max="2311" width="8.85546875" style="452" customWidth="1"/>
    <col min="2312" max="2312" width="11.28515625" style="452" customWidth="1"/>
    <col min="2313" max="2314" width="10.7109375" style="452" customWidth="1"/>
    <col min="2315" max="2315" width="10.140625" style="452" customWidth="1"/>
    <col min="2316" max="2316" width="11" style="452" customWidth="1"/>
    <col min="2317" max="2317" width="10.85546875" style="452" customWidth="1"/>
    <col min="2318" max="2319" width="8.85546875" style="452" customWidth="1"/>
    <col min="2320" max="2320" width="10.42578125" style="452" customWidth="1"/>
    <col min="2321" max="2321" width="8.85546875" style="452" customWidth="1"/>
    <col min="2322" max="2322" width="10.5703125" style="452" customWidth="1"/>
    <col min="2323" max="2323" width="9.140625" style="452"/>
    <col min="2324" max="2324" width="24.42578125" style="452" customWidth="1"/>
    <col min="2325" max="2411" width="9.140625" style="452"/>
    <col min="2412" max="2440" width="2" style="452" customWidth="1"/>
    <col min="2441" max="2560" width="9.140625" style="452"/>
    <col min="2561" max="2561" width="24.42578125" style="452" customWidth="1"/>
    <col min="2562" max="2564" width="8.85546875" style="452" customWidth="1"/>
    <col min="2565" max="2565" width="9.5703125" style="452" customWidth="1"/>
    <col min="2566" max="2567" width="8.85546875" style="452" customWidth="1"/>
    <col min="2568" max="2568" width="11.28515625" style="452" customWidth="1"/>
    <col min="2569" max="2570" width="10.7109375" style="452" customWidth="1"/>
    <col min="2571" max="2571" width="10.140625" style="452" customWidth="1"/>
    <col min="2572" max="2572" width="11" style="452" customWidth="1"/>
    <col min="2573" max="2573" width="10.85546875" style="452" customWidth="1"/>
    <col min="2574" max="2575" width="8.85546875" style="452" customWidth="1"/>
    <col min="2576" max="2576" width="10.42578125" style="452" customWidth="1"/>
    <col min="2577" max="2577" width="8.85546875" style="452" customWidth="1"/>
    <col min="2578" max="2578" width="10.5703125" style="452" customWidth="1"/>
    <col min="2579" max="2579" width="9.140625" style="452"/>
    <col min="2580" max="2580" width="24.42578125" style="452" customWidth="1"/>
    <col min="2581" max="2667" width="9.140625" style="452"/>
    <col min="2668" max="2696" width="2" style="452" customWidth="1"/>
    <col min="2697" max="2816" width="9.140625" style="452"/>
    <col min="2817" max="2817" width="24.42578125" style="452" customWidth="1"/>
    <col min="2818" max="2820" width="8.85546875" style="452" customWidth="1"/>
    <col min="2821" max="2821" width="9.5703125" style="452" customWidth="1"/>
    <col min="2822" max="2823" width="8.85546875" style="452" customWidth="1"/>
    <col min="2824" max="2824" width="11.28515625" style="452" customWidth="1"/>
    <col min="2825" max="2826" width="10.7109375" style="452" customWidth="1"/>
    <col min="2827" max="2827" width="10.140625" style="452" customWidth="1"/>
    <col min="2828" max="2828" width="11" style="452" customWidth="1"/>
    <col min="2829" max="2829" width="10.85546875" style="452" customWidth="1"/>
    <col min="2830" max="2831" width="8.85546875" style="452" customWidth="1"/>
    <col min="2832" max="2832" width="10.42578125" style="452" customWidth="1"/>
    <col min="2833" max="2833" width="8.85546875" style="452" customWidth="1"/>
    <col min="2834" max="2834" width="10.5703125" style="452" customWidth="1"/>
    <col min="2835" max="2835" width="9.140625" style="452"/>
    <col min="2836" max="2836" width="24.42578125" style="452" customWidth="1"/>
    <col min="2837" max="2923" width="9.140625" style="452"/>
    <col min="2924" max="2952" width="2" style="452" customWidth="1"/>
    <col min="2953" max="3072" width="9.140625" style="452"/>
    <col min="3073" max="3073" width="24.42578125" style="452" customWidth="1"/>
    <col min="3074" max="3076" width="8.85546875" style="452" customWidth="1"/>
    <col min="3077" max="3077" width="9.5703125" style="452" customWidth="1"/>
    <col min="3078" max="3079" width="8.85546875" style="452" customWidth="1"/>
    <col min="3080" max="3080" width="11.28515625" style="452" customWidth="1"/>
    <col min="3081" max="3082" width="10.7109375" style="452" customWidth="1"/>
    <col min="3083" max="3083" width="10.140625" style="452" customWidth="1"/>
    <col min="3084" max="3084" width="11" style="452" customWidth="1"/>
    <col min="3085" max="3085" width="10.85546875" style="452" customWidth="1"/>
    <col min="3086" max="3087" width="8.85546875" style="452" customWidth="1"/>
    <col min="3088" max="3088" width="10.42578125" style="452" customWidth="1"/>
    <col min="3089" max="3089" width="8.85546875" style="452" customWidth="1"/>
    <col min="3090" max="3090" width="10.5703125" style="452" customWidth="1"/>
    <col min="3091" max="3091" width="9.140625" style="452"/>
    <col min="3092" max="3092" width="24.42578125" style="452" customWidth="1"/>
    <col min="3093" max="3179" width="9.140625" style="452"/>
    <col min="3180" max="3208" width="2" style="452" customWidth="1"/>
    <col min="3209" max="3328" width="9.140625" style="452"/>
    <col min="3329" max="3329" width="24.42578125" style="452" customWidth="1"/>
    <col min="3330" max="3332" width="8.85546875" style="452" customWidth="1"/>
    <col min="3333" max="3333" width="9.5703125" style="452" customWidth="1"/>
    <col min="3334" max="3335" width="8.85546875" style="452" customWidth="1"/>
    <col min="3336" max="3336" width="11.28515625" style="452" customWidth="1"/>
    <col min="3337" max="3338" width="10.7109375" style="452" customWidth="1"/>
    <col min="3339" max="3339" width="10.140625" style="452" customWidth="1"/>
    <col min="3340" max="3340" width="11" style="452" customWidth="1"/>
    <col min="3341" max="3341" width="10.85546875" style="452" customWidth="1"/>
    <col min="3342" max="3343" width="8.85546875" style="452" customWidth="1"/>
    <col min="3344" max="3344" width="10.42578125" style="452" customWidth="1"/>
    <col min="3345" max="3345" width="8.85546875" style="452" customWidth="1"/>
    <col min="3346" max="3346" width="10.5703125" style="452" customWidth="1"/>
    <col min="3347" max="3347" width="9.140625" style="452"/>
    <col min="3348" max="3348" width="24.42578125" style="452" customWidth="1"/>
    <col min="3349" max="3435" width="9.140625" style="452"/>
    <col min="3436" max="3464" width="2" style="452" customWidth="1"/>
    <col min="3465" max="3584" width="9.140625" style="452"/>
    <col min="3585" max="3585" width="24.42578125" style="452" customWidth="1"/>
    <col min="3586" max="3588" width="8.85546875" style="452" customWidth="1"/>
    <col min="3589" max="3589" width="9.5703125" style="452" customWidth="1"/>
    <col min="3590" max="3591" width="8.85546875" style="452" customWidth="1"/>
    <col min="3592" max="3592" width="11.28515625" style="452" customWidth="1"/>
    <col min="3593" max="3594" width="10.7109375" style="452" customWidth="1"/>
    <col min="3595" max="3595" width="10.140625" style="452" customWidth="1"/>
    <col min="3596" max="3596" width="11" style="452" customWidth="1"/>
    <col min="3597" max="3597" width="10.85546875" style="452" customWidth="1"/>
    <col min="3598" max="3599" width="8.85546875" style="452" customWidth="1"/>
    <col min="3600" max="3600" width="10.42578125" style="452" customWidth="1"/>
    <col min="3601" max="3601" width="8.85546875" style="452" customWidth="1"/>
    <col min="3602" max="3602" width="10.5703125" style="452" customWidth="1"/>
    <col min="3603" max="3603" width="9.140625" style="452"/>
    <col min="3604" max="3604" width="24.42578125" style="452" customWidth="1"/>
    <col min="3605" max="3691" width="9.140625" style="452"/>
    <col min="3692" max="3720" width="2" style="452" customWidth="1"/>
    <col min="3721" max="3840" width="9.140625" style="452"/>
    <col min="3841" max="3841" width="24.42578125" style="452" customWidth="1"/>
    <col min="3842" max="3844" width="8.85546875" style="452" customWidth="1"/>
    <col min="3845" max="3845" width="9.5703125" style="452" customWidth="1"/>
    <col min="3846" max="3847" width="8.85546875" style="452" customWidth="1"/>
    <col min="3848" max="3848" width="11.28515625" style="452" customWidth="1"/>
    <col min="3849" max="3850" width="10.7109375" style="452" customWidth="1"/>
    <col min="3851" max="3851" width="10.140625" style="452" customWidth="1"/>
    <col min="3852" max="3852" width="11" style="452" customWidth="1"/>
    <col min="3853" max="3853" width="10.85546875" style="452" customWidth="1"/>
    <col min="3854" max="3855" width="8.85546875" style="452" customWidth="1"/>
    <col min="3856" max="3856" width="10.42578125" style="452" customWidth="1"/>
    <col min="3857" max="3857" width="8.85546875" style="452" customWidth="1"/>
    <col min="3858" max="3858" width="10.5703125" style="452" customWidth="1"/>
    <col min="3859" max="3859" width="9.140625" style="452"/>
    <col min="3860" max="3860" width="24.42578125" style="452" customWidth="1"/>
    <col min="3861" max="3947" width="9.140625" style="452"/>
    <col min="3948" max="3976" width="2" style="452" customWidth="1"/>
    <col min="3977" max="4096" width="9.140625" style="452"/>
    <col min="4097" max="4097" width="24.42578125" style="452" customWidth="1"/>
    <col min="4098" max="4100" width="8.85546875" style="452" customWidth="1"/>
    <col min="4101" max="4101" width="9.5703125" style="452" customWidth="1"/>
    <col min="4102" max="4103" width="8.85546875" style="452" customWidth="1"/>
    <col min="4104" max="4104" width="11.28515625" style="452" customWidth="1"/>
    <col min="4105" max="4106" width="10.7109375" style="452" customWidth="1"/>
    <col min="4107" max="4107" width="10.140625" style="452" customWidth="1"/>
    <col min="4108" max="4108" width="11" style="452" customWidth="1"/>
    <col min="4109" max="4109" width="10.85546875" style="452" customWidth="1"/>
    <col min="4110" max="4111" width="8.85546875" style="452" customWidth="1"/>
    <col min="4112" max="4112" width="10.42578125" style="452" customWidth="1"/>
    <col min="4113" max="4113" width="8.85546875" style="452" customWidth="1"/>
    <col min="4114" max="4114" width="10.5703125" style="452" customWidth="1"/>
    <col min="4115" max="4115" width="9.140625" style="452"/>
    <col min="4116" max="4116" width="24.42578125" style="452" customWidth="1"/>
    <col min="4117" max="4203" width="9.140625" style="452"/>
    <col min="4204" max="4232" width="2" style="452" customWidth="1"/>
    <col min="4233" max="4352" width="9.140625" style="452"/>
    <col min="4353" max="4353" width="24.42578125" style="452" customWidth="1"/>
    <col min="4354" max="4356" width="8.85546875" style="452" customWidth="1"/>
    <col min="4357" max="4357" width="9.5703125" style="452" customWidth="1"/>
    <col min="4358" max="4359" width="8.85546875" style="452" customWidth="1"/>
    <col min="4360" max="4360" width="11.28515625" style="452" customWidth="1"/>
    <col min="4361" max="4362" width="10.7109375" style="452" customWidth="1"/>
    <col min="4363" max="4363" width="10.140625" style="452" customWidth="1"/>
    <col min="4364" max="4364" width="11" style="452" customWidth="1"/>
    <col min="4365" max="4365" width="10.85546875" style="452" customWidth="1"/>
    <col min="4366" max="4367" width="8.85546875" style="452" customWidth="1"/>
    <col min="4368" max="4368" width="10.42578125" style="452" customWidth="1"/>
    <col min="4369" max="4369" width="8.85546875" style="452" customWidth="1"/>
    <col min="4370" max="4370" width="10.5703125" style="452" customWidth="1"/>
    <col min="4371" max="4371" width="9.140625" style="452"/>
    <col min="4372" max="4372" width="24.42578125" style="452" customWidth="1"/>
    <col min="4373" max="4459" width="9.140625" style="452"/>
    <col min="4460" max="4488" width="2" style="452" customWidth="1"/>
    <col min="4489" max="4608" width="9.140625" style="452"/>
    <col min="4609" max="4609" width="24.42578125" style="452" customWidth="1"/>
    <col min="4610" max="4612" width="8.85546875" style="452" customWidth="1"/>
    <col min="4613" max="4613" width="9.5703125" style="452" customWidth="1"/>
    <col min="4614" max="4615" width="8.85546875" style="452" customWidth="1"/>
    <col min="4616" max="4616" width="11.28515625" style="452" customWidth="1"/>
    <col min="4617" max="4618" width="10.7109375" style="452" customWidth="1"/>
    <col min="4619" max="4619" width="10.140625" style="452" customWidth="1"/>
    <col min="4620" max="4620" width="11" style="452" customWidth="1"/>
    <col min="4621" max="4621" width="10.85546875" style="452" customWidth="1"/>
    <col min="4622" max="4623" width="8.85546875" style="452" customWidth="1"/>
    <col min="4624" max="4624" width="10.42578125" style="452" customWidth="1"/>
    <col min="4625" max="4625" width="8.85546875" style="452" customWidth="1"/>
    <col min="4626" max="4626" width="10.5703125" style="452" customWidth="1"/>
    <col min="4627" max="4627" width="9.140625" style="452"/>
    <col min="4628" max="4628" width="24.42578125" style="452" customWidth="1"/>
    <col min="4629" max="4715" width="9.140625" style="452"/>
    <col min="4716" max="4744" width="2" style="452" customWidth="1"/>
    <col min="4745" max="4864" width="9.140625" style="452"/>
    <col min="4865" max="4865" width="24.42578125" style="452" customWidth="1"/>
    <col min="4866" max="4868" width="8.85546875" style="452" customWidth="1"/>
    <col min="4869" max="4869" width="9.5703125" style="452" customWidth="1"/>
    <col min="4870" max="4871" width="8.85546875" style="452" customWidth="1"/>
    <col min="4872" max="4872" width="11.28515625" style="452" customWidth="1"/>
    <col min="4873" max="4874" width="10.7109375" style="452" customWidth="1"/>
    <col min="4875" max="4875" width="10.140625" style="452" customWidth="1"/>
    <col min="4876" max="4876" width="11" style="452" customWidth="1"/>
    <col min="4877" max="4877" width="10.85546875" style="452" customWidth="1"/>
    <col min="4878" max="4879" width="8.85546875" style="452" customWidth="1"/>
    <col min="4880" max="4880" width="10.42578125" style="452" customWidth="1"/>
    <col min="4881" max="4881" width="8.85546875" style="452" customWidth="1"/>
    <col min="4882" max="4882" width="10.5703125" style="452" customWidth="1"/>
    <col min="4883" max="4883" width="9.140625" style="452"/>
    <col min="4884" max="4884" width="24.42578125" style="452" customWidth="1"/>
    <col min="4885" max="4971" width="9.140625" style="452"/>
    <col min="4972" max="5000" width="2" style="452" customWidth="1"/>
    <col min="5001" max="5120" width="9.140625" style="452"/>
    <col min="5121" max="5121" width="24.42578125" style="452" customWidth="1"/>
    <col min="5122" max="5124" width="8.85546875" style="452" customWidth="1"/>
    <col min="5125" max="5125" width="9.5703125" style="452" customWidth="1"/>
    <col min="5126" max="5127" width="8.85546875" style="452" customWidth="1"/>
    <col min="5128" max="5128" width="11.28515625" style="452" customWidth="1"/>
    <col min="5129" max="5130" width="10.7109375" style="452" customWidth="1"/>
    <col min="5131" max="5131" width="10.140625" style="452" customWidth="1"/>
    <col min="5132" max="5132" width="11" style="452" customWidth="1"/>
    <col min="5133" max="5133" width="10.85546875" style="452" customWidth="1"/>
    <col min="5134" max="5135" width="8.85546875" style="452" customWidth="1"/>
    <col min="5136" max="5136" width="10.42578125" style="452" customWidth="1"/>
    <col min="5137" max="5137" width="8.85546875" style="452" customWidth="1"/>
    <col min="5138" max="5138" width="10.5703125" style="452" customWidth="1"/>
    <col min="5139" max="5139" width="9.140625" style="452"/>
    <col min="5140" max="5140" width="24.42578125" style="452" customWidth="1"/>
    <col min="5141" max="5227" width="9.140625" style="452"/>
    <col min="5228" max="5256" width="2" style="452" customWidth="1"/>
    <col min="5257" max="5376" width="9.140625" style="452"/>
    <col min="5377" max="5377" width="24.42578125" style="452" customWidth="1"/>
    <col min="5378" max="5380" width="8.85546875" style="452" customWidth="1"/>
    <col min="5381" max="5381" width="9.5703125" style="452" customWidth="1"/>
    <col min="5382" max="5383" width="8.85546875" style="452" customWidth="1"/>
    <col min="5384" max="5384" width="11.28515625" style="452" customWidth="1"/>
    <col min="5385" max="5386" width="10.7109375" style="452" customWidth="1"/>
    <col min="5387" max="5387" width="10.140625" style="452" customWidth="1"/>
    <col min="5388" max="5388" width="11" style="452" customWidth="1"/>
    <col min="5389" max="5389" width="10.85546875" style="452" customWidth="1"/>
    <col min="5390" max="5391" width="8.85546875" style="452" customWidth="1"/>
    <col min="5392" max="5392" width="10.42578125" style="452" customWidth="1"/>
    <col min="5393" max="5393" width="8.85546875" style="452" customWidth="1"/>
    <col min="5394" max="5394" width="10.5703125" style="452" customWidth="1"/>
    <col min="5395" max="5395" width="9.140625" style="452"/>
    <col min="5396" max="5396" width="24.42578125" style="452" customWidth="1"/>
    <col min="5397" max="5483" width="9.140625" style="452"/>
    <col min="5484" max="5512" width="2" style="452" customWidth="1"/>
    <col min="5513" max="5632" width="9.140625" style="452"/>
    <col min="5633" max="5633" width="24.42578125" style="452" customWidth="1"/>
    <col min="5634" max="5636" width="8.85546875" style="452" customWidth="1"/>
    <col min="5637" max="5637" width="9.5703125" style="452" customWidth="1"/>
    <col min="5638" max="5639" width="8.85546875" style="452" customWidth="1"/>
    <col min="5640" max="5640" width="11.28515625" style="452" customWidth="1"/>
    <col min="5641" max="5642" width="10.7109375" style="452" customWidth="1"/>
    <col min="5643" max="5643" width="10.140625" style="452" customWidth="1"/>
    <col min="5644" max="5644" width="11" style="452" customWidth="1"/>
    <col min="5645" max="5645" width="10.85546875" style="452" customWidth="1"/>
    <col min="5646" max="5647" width="8.85546875" style="452" customWidth="1"/>
    <col min="5648" max="5648" width="10.42578125" style="452" customWidth="1"/>
    <col min="5649" max="5649" width="8.85546875" style="452" customWidth="1"/>
    <col min="5650" max="5650" width="10.5703125" style="452" customWidth="1"/>
    <col min="5651" max="5651" width="9.140625" style="452"/>
    <col min="5652" max="5652" width="24.42578125" style="452" customWidth="1"/>
    <col min="5653" max="5739" width="9.140625" style="452"/>
    <col min="5740" max="5768" width="2" style="452" customWidth="1"/>
    <col min="5769" max="5888" width="9.140625" style="452"/>
    <col min="5889" max="5889" width="24.42578125" style="452" customWidth="1"/>
    <col min="5890" max="5892" width="8.85546875" style="452" customWidth="1"/>
    <col min="5893" max="5893" width="9.5703125" style="452" customWidth="1"/>
    <col min="5894" max="5895" width="8.85546875" style="452" customWidth="1"/>
    <col min="5896" max="5896" width="11.28515625" style="452" customWidth="1"/>
    <col min="5897" max="5898" width="10.7109375" style="452" customWidth="1"/>
    <col min="5899" max="5899" width="10.140625" style="452" customWidth="1"/>
    <col min="5900" max="5900" width="11" style="452" customWidth="1"/>
    <col min="5901" max="5901" width="10.85546875" style="452" customWidth="1"/>
    <col min="5902" max="5903" width="8.85546875" style="452" customWidth="1"/>
    <col min="5904" max="5904" width="10.42578125" style="452" customWidth="1"/>
    <col min="5905" max="5905" width="8.85546875" style="452" customWidth="1"/>
    <col min="5906" max="5906" width="10.5703125" style="452" customWidth="1"/>
    <col min="5907" max="5907" width="9.140625" style="452"/>
    <col min="5908" max="5908" width="24.42578125" style="452" customWidth="1"/>
    <col min="5909" max="5995" width="9.140625" style="452"/>
    <col min="5996" max="6024" width="2" style="452" customWidth="1"/>
    <col min="6025" max="6144" width="9.140625" style="452"/>
    <col min="6145" max="6145" width="24.42578125" style="452" customWidth="1"/>
    <col min="6146" max="6148" width="8.85546875" style="452" customWidth="1"/>
    <col min="6149" max="6149" width="9.5703125" style="452" customWidth="1"/>
    <col min="6150" max="6151" width="8.85546875" style="452" customWidth="1"/>
    <col min="6152" max="6152" width="11.28515625" style="452" customWidth="1"/>
    <col min="6153" max="6154" width="10.7109375" style="452" customWidth="1"/>
    <col min="6155" max="6155" width="10.140625" style="452" customWidth="1"/>
    <col min="6156" max="6156" width="11" style="452" customWidth="1"/>
    <col min="6157" max="6157" width="10.85546875" style="452" customWidth="1"/>
    <col min="6158" max="6159" width="8.85546875" style="452" customWidth="1"/>
    <col min="6160" max="6160" width="10.42578125" style="452" customWidth="1"/>
    <col min="6161" max="6161" width="8.85546875" style="452" customWidth="1"/>
    <col min="6162" max="6162" width="10.5703125" style="452" customWidth="1"/>
    <col min="6163" max="6163" width="9.140625" style="452"/>
    <col min="6164" max="6164" width="24.42578125" style="452" customWidth="1"/>
    <col min="6165" max="6251" width="9.140625" style="452"/>
    <col min="6252" max="6280" width="2" style="452" customWidth="1"/>
    <col min="6281" max="6400" width="9.140625" style="452"/>
    <col min="6401" max="6401" width="24.42578125" style="452" customWidth="1"/>
    <col min="6402" max="6404" width="8.85546875" style="452" customWidth="1"/>
    <col min="6405" max="6405" width="9.5703125" style="452" customWidth="1"/>
    <col min="6406" max="6407" width="8.85546875" style="452" customWidth="1"/>
    <col min="6408" max="6408" width="11.28515625" style="452" customWidth="1"/>
    <col min="6409" max="6410" width="10.7109375" style="452" customWidth="1"/>
    <col min="6411" max="6411" width="10.140625" style="452" customWidth="1"/>
    <col min="6412" max="6412" width="11" style="452" customWidth="1"/>
    <col min="6413" max="6413" width="10.85546875" style="452" customWidth="1"/>
    <col min="6414" max="6415" width="8.85546875" style="452" customWidth="1"/>
    <col min="6416" max="6416" width="10.42578125" style="452" customWidth="1"/>
    <col min="6417" max="6417" width="8.85546875" style="452" customWidth="1"/>
    <col min="6418" max="6418" width="10.5703125" style="452" customWidth="1"/>
    <col min="6419" max="6419" width="9.140625" style="452"/>
    <col min="6420" max="6420" width="24.42578125" style="452" customWidth="1"/>
    <col min="6421" max="6507" width="9.140625" style="452"/>
    <col min="6508" max="6536" width="2" style="452" customWidth="1"/>
    <col min="6537" max="6656" width="9.140625" style="452"/>
    <col min="6657" max="6657" width="24.42578125" style="452" customWidth="1"/>
    <col min="6658" max="6660" width="8.85546875" style="452" customWidth="1"/>
    <col min="6661" max="6661" width="9.5703125" style="452" customWidth="1"/>
    <col min="6662" max="6663" width="8.85546875" style="452" customWidth="1"/>
    <col min="6664" max="6664" width="11.28515625" style="452" customWidth="1"/>
    <col min="6665" max="6666" width="10.7109375" style="452" customWidth="1"/>
    <col min="6667" max="6667" width="10.140625" style="452" customWidth="1"/>
    <col min="6668" max="6668" width="11" style="452" customWidth="1"/>
    <col min="6669" max="6669" width="10.85546875" style="452" customWidth="1"/>
    <col min="6670" max="6671" width="8.85546875" style="452" customWidth="1"/>
    <col min="6672" max="6672" width="10.42578125" style="452" customWidth="1"/>
    <col min="6673" max="6673" width="8.85546875" style="452" customWidth="1"/>
    <col min="6674" max="6674" width="10.5703125" style="452" customWidth="1"/>
    <col min="6675" max="6675" width="9.140625" style="452"/>
    <col min="6676" max="6676" width="24.42578125" style="452" customWidth="1"/>
    <col min="6677" max="6763" width="9.140625" style="452"/>
    <col min="6764" max="6792" width="2" style="452" customWidth="1"/>
    <col min="6793" max="6912" width="9.140625" style="452"/>
    <col min="6913" max="6913" width="24.42578125" style="452" customWidth="1"/>
    <col min="6914" max="6916" width="8.85546875" style="452" customWidth="1"/>
    <col min="6917" max="6917" width="9.5703125" style="452" customWidth="1"/>
    <col min="6918" max="6919" width="8.85546875" style="452" customWidth="1"/>
    <col min="6920" max="6920" width="11.28515625" style="452" customWidth="1"/>
    <col min="6921" max="6922" width="10.7109375" style="452" customWidth="1"/>
    <col min="6923" max="6923" width="10.140625" style="452" customWidth="1"/>
    <col min="6924" max="6924" width="11" style="452" customWidth="1"/>
    <col min="6925" max="6925" width="10.85546875" style="452" customWidth="1"/>
    <col min="6926" max="6927" width="8.85546875" style="452" customWidth="1"/>
    <col min="6928" max="6928" width="10.42578125" style="452" customWidth="1"/>
    <col min="6929" max="6929" width="8.85546875" style="452" customWidth="1"/>
    <col min="6930" max="6930" width="10.5703125" style="452" customWidth="1"/>
    <col min="6931" max="6931" width="9.140625" style="452"/>
    <col min="6932" max="6932" width="24.42578125" style="452" customWidth="1"/>
    <col min="6933" max="7019" width="9.140625" style="452"/>
    <col min="7020" max="7048" width="2" style="452" customWidth="1"/>
    <col min="7049" max="7168" width="9.140625" style="452"/>
    <col min="7169" max="7169" width="24.42578125" style="452" customWidth="1"/>
    <col min="7170" max="7172" width="8.85546875" style="452" customWidth="1"/>
    <col min="7173" max="7173" width="9.5703125" style="452" customWidth="1"/>
    <col min="7174" max="7175" width="8.85546875" style="452" customWidth="1"/>
    <col min="7176" max="7176" width="11.28515625" style="452" customWidth="1"/>
    <col min="7177" max="7178" width="10.7109375" style="452" customWidth="1"/>
    <col min="7179" max="7179" width="10.140625" style="452" customWidth="1"/>
    <col min="7180" max="7180" width="11" style="452" customWidth="1"/>
    <col min="7181" max="7181" width="10.85546875" style="452" customWidth="1"/>
    <col min="7182" max="7183" width="8.85546875" style="452" customWidth="1"/>
    <col min="7184" max="7184" width="10.42578125" style="452" customWidth="1"/>
    <col min="7185" max="7185" width="8.85546875" style="452" customWidth="1"/>
    <col min="7186" max="7186" width="10.5703125" style="452" customWidth="1"/>
    <col min="7187" max="7187" width="9.140625" style="452"/>
    <col min="7188" max="7188" width="24.42578125" style="452" customWidth="1"/>
    <col min="7189" max="7275" width="9.140625" style="452"/>
    <col min="7276" max="7304" width="2" style="452" customWidth="1"/>
    <col min="7305" max="7424" width="9.140625" style="452"/>
    <col min="7425" max="7425" width="24.42578125" style="452" customWidth="1"/>
    <col min="7426" max="7428" width="8.85546875" style="452" customWidth="1"/>
    <col min="7429" max="7429" width="9.5703125" style="452" customWidth="1"/>
    <col min="7430" max="7431" width="8.85546875" style="452" customWidth="1"/>
    <col min="7432" max="7432" width="11.28515625" style="452" customWidth="1"/>
    <col min="7433" max="7434" width="10.7109375" style="452" customWidth="1"/>
    <col min="7435" max="7435" width="10.140625" style="452" customWidth="1"/>
    <col min="7436" max="7436" width="11" style="452" customWidth="1"/>
    <col min="7437" max="7437" width="10.85546875" style="452" customWidth="1"/>
    <col min="7438" max="7439" width="8.85546875" style="452" customWidth="1"/>
    <col min="7440" max="7440" width="10.42578125" style="452" customWidth="1"/>
    <col min="7441" max="7441" width="8.85546875" style="452" customWidth="1"/>
    <col min="7442" max="7442" width="10.5703125" style="452" customWidth="1"/>
    <col min="7443" max="7443" width="9.140625" style="452"/>
    <col min="7444" max="7444" width="24.42578125" style="452" customWidth="1"/>
    <col min="7445" max="7531" width="9.140625" style="452"/>
    <col min="7532" max="7560" width="2" style="452" customWidth="1"/>
    <col min="7561" max="7680" width="9.140625" style="452"/>
    <col min="7681" max="7681" width="24.42578125" style="452" customWidth="1"/>
    <col min="7682" max="7684" width="8.85546875" style="452" customWidth="1"/>
    <col min="7685" max="7685" width="9.5703125" style="452" customWidth="1"/>
    <col min="7686" max="7687" width="8.85546875" style="452" customWidth="1"/>
    <col min="7688" max="7688" width="11.28515625" style="452" customWidth="1"/>
    <col min="7689" max="7690" width="10.7109375" style="452" customWidth="1"/>
    <col min="7691" max="7691" width="10.140625" style="452" customWidth="1"/>
    <col min="7692" max="7692" width="11" style="452" customWidth="1"/>
    <col min="7693" max="7693" width="10.85546875" style="452" customWidth="1"/>
    <col min="7694" max="7695" width="8.85546875" style="452" customWidth="1"/>
    <col min="7696" max="7696" width="10.42578125" style="452" customWidth="1"/>
    <col min="7697" max="7697" width="8.85546875" style="452" customWidth="1"/>
    <col min="7698" max="7698" width="10.5703125" style="452" customWidth="1"/>
    <col min="7699" max="7699" width="9.140625" style="452"/>
    <col min="7700" max="7700" width="24.42578125" style="452" customWidth="1"/>
    <col min="7701" max="7787" width="9.140625" style="452"/>
    <col min="7788" max="7816" width="2" style="452" customWidth="1"/>
    <col min="7817" max="7936" width="9.140625" style="452"/>
    <col min="7937" max="7937" width="24.42578125" style="452" customWidth="1"/>
    <col min="7938" max="7940" width="8.85546875" style="452" customWidth="1"/>
    <col min="7941" max="7941" width="9.5703125" style="452" customWidth="1"/>
    <col min="7942" max="7943" width="8.85546875" style="452" customWidth="1"/>
    <col min="7944" max="7944" width="11.28515625" style="452" customWidth="1"/>
    <col min="7945" max="7946" width="10.7109375" style="452" customWidth="1"/>
    <col min="7947" max="7947" width="10.140625" style="452" customWidth="1"/>
    <col min="7948" max="7948" width="11" style="452" customWidth="1"/>
    <col min="7949" max="7949" width="10.85546875" style="452" customWidth="1"/>
    <col min="7950" max="7951" width="8.85546875" style="452" customWidth="1"/>
    <col min="7952" max="7952" width="10.42578125" style="452" customWidth="1"/>
    <col min="7953" max="7953" width="8.85546875" style="452" customWidth="1"/>
    <col min="7954" max="7954" width="10.5703125" style="452" customWidth="1"/>
    <col min="7955" max="7955" width="9.140625" style="452"/>
    <col min="7956" max="7956" width="24.42578125" style="452" customWidth="1"/>
    <col min="7957" max="8043" width="9.140625" style="452"/>
    <col min="8044" max="8072" width="2" style="452" customWidth="1"/>
    <col min="8073" max="8192" width="9.140625" style="452"/>
    <col min="8193" max="8193" width="24.42578125" style="452" customWidth="1"/>
    <col min="8194" max="8196" width="8.85546875" style="452" customWidth="1"/>
    <col min="8197" max="8197" width="9.5703125" style="452" customWidth="1"/>
    <col min="8198" max="8199" width="8.85546875" style="452" customWidth="1"/>
    <col min="8200" max="8200" width="11.28515625" style="452" customWidth="1"/>
    <col min="8201" max="8202" width="10.7109375" style="452" customWidth="1"/>
    <col min="8203" max="8203" width="10.140625" style="452" customWidth="1"/>
    <col min="8204" max="8204" width="11" style="452" customWidth="1"/>
    <col min="8205" max="8205" width="10.85546875" style="452" customWidth="1"/>
    <col min="8206" max="8207" width="8.85546875" style="452" customWidth="1"/>
    <col min="8208" max="8208" width="10.42578125" style="452" customWidth="1"/>
    <col min="8209" max="8209" width="8.85546875" style="452" customWidth="1"/>
    <col min="8210" max="8210" width="10.5703125" style="452" customWidth="1"/>
    <col min="8211" max="8211" width="9.140625" style="452"/>
    <col min="8212" max="8212" width="24.42578125" style="452" customWidth="1"/>
    <col min="8213" max="8299" width="9.140625" style="452"/>
    <col min="8300" max="8328" width="2" style="452" customWidth="1"/>
    <col min="8329" max="8448" width="9.140625" style="452"/>
    <col min="8449" max="8449" width="24.42578125" style="452" customWidth="1"/>
    <col min="8450" max="8452" width="8.85546875" style="452" customWidth="1"/>
    <col min="8453" max="8453" width="9.5703125" style="452" customWidth="1"/>
    <col min="8454" max="8455" width="8.85546875" style="452" customWidth="1"/>
    <col min="8456" max="8456" width="11.28515625" style="452" customWidth="1"/>
    <col min="8457" max="8458" width="10.7109375" style="452" customWidth="1"/>
    <col min="8459" max="8459" width="10.140625" style="452" customWidth="1"/>
    <col min="8460" max="8460" width="11" style="452" customWidth="1"/>
    <col min="8461" max="8461" width="10.85546875" style="452" customWidth="1"/>
    <col min="8462" max="8463" width="8.85546875" style="452" customWidth="1"/>
    <col min="8464" max="8464" width="10.42578125" style="452" customWidth="1"/>
    <col min="8465" max="8465" width="8.85546875" style="452" customWidth="1"/>
    <col min="8466" max="8466" width="10.5703125" style="452" customWidth="1"/>
    <col min="8467" max="8467" width="9.140625" style="452"/>
    <col min="8468" max="8468" width="24.42578125" style="452" customWidth="1"/>
    <col min="8469" max="8555" width="9.140625" style="452"/>
    <col min="8556" max="8584" width="2" style="452" customWidth="1"/>
    <col min="8585" max="8704" width="9.140625" style="452"/>
    <col min="8705" max="8705" width="24.42578125" style="452" customWidth="1"/>
    <col min="8706" max="8708" width="8.85546875" style="452" customWidth="1"/>
    <col min="8709" max="8709" width="9.5703125" style="452" customWidth="1"/>
    <col min="8710" max="8711" width="8.85546875" style="452" customWidth="1"/>
    <col min="8712" max="8712" width="11.28515625" style="452" customWidth="1"/>
    <col min="8713" max="8714" width="10.7109375" style="452" customWidth="1"/>
    <col min="8715" max="8715" width="10.140625" style="452" customWidth="1"/>
    <col min="8716" max="8716" width="11" style="452" customWidth="1"/>
    <col min="8717" max="8717" width="10.85546875" style="452" customWidth="1"/>
    <col min="8718" max="8719" width="8.85546875" style="452" customWidth="1"/>
    <col min="8720" max="8720" width="10.42578125" style="452" customWidth="1"/>
    <col min="8721" max="8721" width="8.85546875" style="452" customWidth="1"/>
    <col min="8722" max="8722" width="10.5703125" style="452" customWidth="1"/>
    <col min="8723" max="8723" width="9.140625" style="452"/>
    <col min="8724" max="8724" width="24.42578125" style="452" customWidth="1"/>
    <col min="8725" max="8811" width="9.140625" style="452"/>
    <col min="8812" max="8840" width="2" style="452" customWidth="1"/>
    <col min="8841" max="8960" width="9.140625" style="452"/>
    <col min="8961" max="8961" width="24.42578125" style="452" customWidth="1"/>
    <col min="8962" max="8964" width="8.85546875" style="452" customWidth="1"/>
    <col min="8965" max="8965" width="9.5703125" style="452" customWidth="1"/>
    <col min="8966" max="8967" width="8.85546875" style="452" customWidth="1"/>
    <col min="8968" max="8968" width="11.28515625" style="452" customWidth="1"/>
    <col min="8969" max="8970" width="10.7109375" style="452" customWidth="1"/>
    <col min="8971" max="8971" width="10.140625" style="452" customWidth="1"/>
    <col min="8972" max="8972" width="11" style="452" customWidth="1"/>
    <col min="8973" max="8973" width="10.85546875" style="452" customWidth="1"/>
    <col min="8974" max="8975" width="8.85546875" style="452" customWidth="1"/>
    <col min="8976" max="8976" width="10.42578125" style="452" customWidth="1"/>
    <col min="8977" max="8977" width="8.85546875" style="452" customWidth="1"/>
    <col min="8978" max="8978" width="10.5703125" style="452" customWidth="1"/>
    <col min="8979" max="8979" width="9.140625" style="452"/>
    <col min="8980" max="8980" width="24.42578125" style="452" customWidth="1"/>
    <col min="8981" max="9067" width="9.140625" style="452"/>
    <col min="9068" max="9096" width="2" style="452" customWidth="1"/>
    <col min="9097" max="9216" width="9.140625" style="452"/>
    <col min="9217" max="9217" width="24.42578125" style="452" customWidth="1"/>
    <col min="9218" max="9220" width="8.85546875" style="452" customWidth="1"/>
    <col min="9221" max="9221" width="9.5703125" style="452" customWidth="1"/>
    <col min="9222" max="9223" width="8.85546875" style="452" customWidth="1"/>
    <col min="9224" max="9224" width="11.28515625" style="452" customWidth="1"/>
    <col min="9225" max="9226" width="10.7109375" style="452" customWidth="1"/>
    <col min="9227" max="9227" width="10.140625" style="452" customWidth="1"/>
    <col min="9228" max="9228" width="11" style="452" customWidth="1"/>
    <col min="9229" max="9229" width="10.85546875" style="452" customWidth="1"/>
    <col min="9230" max="9231" width="8.85546875" style="452" customWidth="1"/>
    <col min="9232" max="9232" width="10.42578125" style="452" customWidth="1"/>
    <col min="9233" max="9233" width="8.85546875" style="452" customWidth="1"/>
    <col min="9234" max="9234" width="10.5703125" style="452" customWidth="1"/>
    <col min="9235" max="9235" width="9.140625" style="452"/>
    <col min="9236" max="9236" width="24.42578125" style="452" customWidth="1"/>
    <col min="9237" max="9323" width="9.140625" style="452"/>
    <col min="9324" max="9352" width="2" style="452" customWidth="1"/>
    <col min="9353" max="9472" width="9.140625" style="452"/>
    <col min="9473" max="9473" width="24.42578125" style="452" customWidth="1"/>
    <col min="9474" max="9476" width="8.85546875" style="452" customWidth="1"/>
    <col min="9477" max="9477" width="9.5703125" style="452" customWidth="1"/>
    <col min="9478" max="9479" width="8.85546875" style="452" customWidth="1"/>
    <col min="9480" max="9480" width="11.28515625" style="452" customWidth="1"/>
    <col min="9481" max="9482" width="10.7109375" style="452" customWidth="1"/>
    <col min="9483" max="9483" width="10.140625" style="452" customWidth="1"/>
    <col min="9484" max="9484" width="11" style="452" customWidth="1"/>
    <col min="9485" max="9485" width="10.85546875" style="452" customWidth="1"/>
    <col min="9486" max="9487" width="8.85546875" style="452" customWidth="1"/>
    <col min="9488" max="9488" width="10.42578125" style="452" customWidth="1"/>
    <col min="9489" max="9489" width="8.85546875" style="452" customWidth="1"/>
    <col min="9490" max="9490" width="10.5703125" style="452" customWidth="1"/>
    <col min="9491" max="9491" width="9.140625" style="452"/>
    <col min="9492" max="9492" width="24.42578125" style="452" customWidth="1"/>
    <col min="9493" max="9579" width="9.140625" style="452"/>
    <col min="9580" max="9608" width="2" style="452" customWidth="1"/>
    <col min="9609" max="9728" width="9.140625" style="452"/>
    <col min="9729" max="9729" width="24.42578125" style="452" customWidth="1"/>
    <col min="9730" max="9732" width="8.85546875" style="452" customWidth="1"/>
    <col min="9733" max="9733" width="9.5703125" style="452" customWidth="1"/>
    <col min="9734" max="9735" width="8.85546875" style="452" customWidth="1"/>
    <col min="9736" max="9736" width="11.28515625" style="452" customWidth="1"/>
    <col min="9737" max="9738" width="10.7109375" style="452" customWidth="1"/>
    <col min="9739" max="9739" width="10.140625" style="452" customWidth="1"/>
    <col min="9740" max="9740" width="11" style="452" customWidth="1"/>
    <col min="9741" max="9741" width="10.85546875" style="452" customWidth="1"/>
    <col min="9742" max="9743" width="8.85546875" style="452" customWidth="1"/>
    <col min="9744" max="9744" width="10.42578125" style="452" customWidth="1"/>
    <col min="9745" max="9745" width="8.85546875" style="452" customWidth="1"/>
    <col min="9746" max="9746" width="10.5703125" style="452" customWidth="1"/>
    <col min="9747" max="9747" width="9.140625" style="452"/>
    <col min="9748" max="9748" width="24.42578125" style="452" customWidth="1"/>
    <col min="9749" max="9835" width="9.140625" style="452"/>
    <col min="9836" max="9864" width="2" style="452" customWidth="1"/>
    <col min="9865" max="9984" width="9.140625" style="452"/>
    <col min="9985" max="9985" width="24.42578125" style="452" customWidth="1"/>
    <col min="9986" max="9988" width="8.85546875" style="452" customWidth="1"/>
    <col min="9989" max="9989" width="9.5703125" style="452" customWidth="1"/>
    <col min="9990" max="9991" width="8.85546875" style="452" customWidth="1"/>
    <col min="9992" max="9992" width="11.28515625" style="452" customWidth="1"/>
    <col min="9993" max="9994" width="10.7109375" style="452" customWidth="1"/>
    <col min="9995" max="9995" width="10.140625" style="452" customWidth="1"/>
    <col min="9996" max="9996" width="11" style="452" customWidth="1"/>
    <col min="9997" max="9997" width="10.85546875" style="452" customWidth="1"/>
    <col min="9998" max="9999" width="8.85546875" style="452" customWidth="1"/>
    <col min="10000" max="10000" width="10.42578125" style="452" customWidth="1"/>
    <col min="10001" max="10001" width="8.85546875" style="452" customWidth="1"/>
    <col min="10002" max="10002" width="10.5703125" style="452" customWidth="1"/>
    <col min="10003" max="10003" width="9.140625" style="452"/>
    <col min="10004" max="10004" width="24.42578125" style="452" customWidth="1"/>
    <col min="10005" max="10091" width="9.140625" style="452"/>
    <col min="10092" max="10120" width="2" style="452" customWidth="1"/>
    <col min="10121" max="10240" width="9.140625" style="452"/>
    <col min="10241" max="10241" width="24.42578125" style="452" customWidth="1"/>
    <col min="10242" max="10244" width="8.85546875" style="452" customWidth="1"/>
    <col min="10245" max="10245" width="9.5703125" style="452" customWidth="1"/>
    <col min="10246" max="10247" width="8.85546875" style="452" customWidth="1"/>
    <col min="10248" max="10248" width="11.28515625" style="452" customWidth="1"/>
    <col min="10249" max="10250" width="10.7109375" style="452" customWidth="1"/>
    <col min="10251" max="10251" width="10.140625" style="452" customWidth="1"/>
    <col min="10252" max="10252" width="11" style="452" customWidth="1"/>
    <col min="10253" max="10253" width="10.85546875" style="452" customWidth="1"/>
    <col min="10254" max="10255" width="8.85546875" style="452" customWidth="1"/>
    <col min="10256" max="10256" width="10.42578125" style="452" customWidth="1"/>
    <col min="10257" max="10257" width="8.85546875" style="452" customWidth="1"/>
    <col min="10258" max="10258" width="10.5703125" style="452" customWidth="1"/>
    <col min="10259" max="10259" width="9.140625" style="452"/>
    <col min="10260" max="10260" width="24.42578125" style="452" customWidth="1"/>
    <col min="10261" max="10347" width="9.140625" style="452"/>
    <col min="10348" max="10376" width="2" style="452" customWidth="1"/>
    <col min="10377" max="10496" width="9.140625" style="452"/>
    <col min="10497" max="10497" width="24.42578125" style="452" customWidth="1"/>
    <col min="10498" max="10500" width="8.85546875" style="452" customWidth="1"/>
    <col min="10501" max="10501" width="9.5703125" style="452" customWidth="1"/>
    <col min="10502" max="10503" width="8.85546875" style="452" customWidth="1"/>
    <col min="10504" max="10504" width="11.28515625" style="452" customWidth="1"/>
    <col min="10505" max="10506" width="10.7109375" style="452" customWidth="1"/>
    <col min="10507" max="10507" width="10.140625" style="452" customWidth="1"/>
    <col min="10508" max="10508" width="11" style="452" customWidth="1"/>
    <col min="10509" max="10509" width="10.85546875" style="452" customWidth="1"/>
    <col min="10510" max="10511" width="8.85546875" style="452" customWidth="1"/>
    <col min="10512" max="10512" width="10.42578125" style="452" customWidth="1"/>
    <col min="10513" max="10513" width="8.85546875" style="452" customWidth="1"/>
    <col min="10514" max="10514" width="10.5703125" style="452" customWidth="1"/>
    <col min="10515" max="10515" width="9.140625" style="452"/>
    <col min="10516" max="10516" width="24.42578125" style="452" customWidth="1"/>
    <col min="10517" max="10603" width="9.140625" style="452"/>
    <col min="10604" max="10632" width="2" style="452" customWidth="1"/>
    <col min="10633" max="10752" width="9.140625" style="452"/>
    <col min="10753" max="10753" width="24.42578125" style="452" customWidth="1"/>
    <col min="10754" max="10756" width="8.85546875" style="452" customWidth="1"/>
    <col min="10757" max="10757" width="9.5703125" style="452" customWidth="1"/>
    <col min="10758" max="10759" width="8.85546875" style="452" customWidth="1"/>
    <col min="10760" max="10760" width="11.28515625" style="452" customWidth="1"/>
    <col min="10761" max="10762" width="10.7109375" style="452" customWidth="1"/>
    <col min="10763" max="10763" width="10.140625" style="452" customWidth="1"/>
    <col min="10764" max="10764" width="11" style="452" customWidth="1"/>
    <col min="10765" max="10765" width="10.85546875" style="452" customWidth="1"/>
    <col min="10766" max="10767" width="8.85546875" style="452" customWidth="1"/>
    <col min="10768" max="10768" width="10.42578125" style="452" customWidth="1"/>
    <col min="10769" max="10769" width="8.85546875" style="452" customWidth="1"/>
    <col min="10770" max="10770" width="10.5703125" style="452" customWidth="1"/>
    <col min="10771" max="10771" width="9.140625" style="452"/>
    <col min="10772" max="10772" width="24.42578125" style="452" customWidth="1"/>
    <col min="10773" max="10859" width="9.140625" style="452"/>
    <col min="10860" max="10888" width="2" style="452" customWidth="1"/>
    <col min="10889" max="11008" width="9.140625" style="452"/>
    <col min="11009" max="11009" width="24.42578125" style="452" customWidth="1"/>
    <col min="11010" max="11012" width="8.85546875" style="452" customWidth="1"/>
    <col min="11013" max="11013" width="9.5703125" style="452" customWidth="1"/>
    <col min="11014" max="11015" width="8.85546875" style="452" customWidth="1"/>
    <col min="11016" max="11016" width="11.28515625" style="452" customWidth="1"/>
    <col min="11017" max="11018" width="10.7109375" style="452" customWidth="1"/>
    <col min="11019" max="11019" width="10.140625" style="452" customWidth="1"/>
    <col min="11020" max="11020" width="11" style="452" customWidth="1"/>
    <col min="11021" max="11021" width="10.85546875" style="452" customWidth="1"/>
    <col min="11022" max="11023" width="8.85546875" style="452" customWidth="1"/>
    <col min="11024" max="11024" width="10.42578125" style="452" customWidth="1"/>
    <col min="11025" max="11025" width="8.85546875" style="452" customWidth="1"/>
    <col min="11026" max="11026" width="10.5703125" style="452" customWidth="1"/>
    <col min="11027" max="11027" width="9.140625" style="452"/>
    <col min="11028" max="11028" width="24.42578125" style="452" customWidth="1"/>
    <col min="11029" max="11115" width="9.140625" style="452"/>
    <col min="11116" max="11144" width="2" style="452" customWidth="1"/>
    <col min="11145" max="11264" width="9.140625" style="452"/>
    <col min="11265" max="11265" width="24.42578125" style="452" customWidth="1"/>
    <col min="11266" max="11268" width="8.85546875" style="452" customWidth="1"/>
    <col min="11269" max="11269" width="9.5703125" style="452" customWidth="1"/>
    <col min="11270" max="11271" width="8.85546875" style="452" customWidth="1"/>
    <col min="11272" max="11272" width="11.28515625" style="452" customWidth="1"/>
    <col min="11273" max="11274" width="10.7109375" style="452" customWidth="1"/>
    <col min="11275" max="11275" width="10.140625" style="452" customWidth="1"/>
    <col min="11276" max="11276" width="11" style="452" customWidth="1"/>
    <col min="11277" max="11277" width="10.85546875" style="452" customWidth="1"/>
    <col min="11278" max="11279" width="8.85546875" style="452" customWidth="1"/>
    <col min="11280" max="11280" width="10.42578125" style="452" customWidth="1"/>
    <col min="11281" max="11281" width="8.85546875" style="452" customWidth="1"/>
    <col min="11282" max="11282" width="10.5703125" style="452" customWidth="1"/>
    <col min="11283" max="11283" width="9.140625" style="452"/>
    <col min="11284" max="11284" width="24.42578125" style="452" customWidth="1"/>
    <col min="11285" max="11371" width="9.140625" style="452"/>
    <col min="11372" max="11400" width="2" style="452" customWidth="1"/>
    <col min="11401" max="11520" width="9.140625" style="452"/>
    <col min="11521" max="11521" width="24.42578125" style="452" customWidth="1"/>
    <col min="11522" max="11524" width="8.85546875" style="452" customWidth="1"/>
    <col min="11525" max="11525" width="9.5703125" style="452" customWidth="1"/>
    <col min="11526" max="11527" width="8.85546875" style="452" customWidth="1"/>
    <col min="11528" max="11528" width="11.28515625" style="452" customWidth="1"/>
    <col min="11529" max="11530" width="10.7109375" style="452" customWidth="1"/>
    <col min="11531" max="11531" width="10.140625" style="452" customWidth="1"/>
    <col min="11532" max="11532" width="11" style="452" customWidth="1"/>
    <col min="11533" max="11533" width="10.85546875" style="452" customWidth="1"/>
    <col min="11534" max="11535" width="8.85546875" style="452" customWidth="1"/>
    <col min="11536" max="11536" width="10.42578125" style="452" customWidth="1"/>
    <col min="11537" max="11537" width="8.85546875" style="452" customWidth="1"/>
    <col min="11538" max="11538" width="10.5703125" style="452" customWidth="1"/>
    <col min="11539" max="11539" width="9.140625" style="452"/>
    <col min="11540" max="11540" width="24.42578125" style="452" customWidth="1"/>
    <col min="11541" max="11627" width="9.140625" style="452"/>
    <col min="11628" max="11656" width="2" style="452" customWidth="1"/>
    <col min="11657" max="11776" width="9.140625" style="452"/>
    <col min="11777" max="11777" width="24.42578125" style="452" customWidth="1"/>
    <col min="11778" max="11780" width="8.85546875" style="452" customWidth="1"/>
    <col min="11781" max="11781" width="9.5703125" style="452" customWidth="1"/>
    <col min="11782" max="11783" width="8.85546875" style="452" customWidth="1"/>
    <col min="11784" max="11784" width="11.28515625" style="452" customWidth="1"/>
    <col min="11785" max="11786" width="10.7109375" style="452" customWidth="1"/>
    <col min="11787" max="11787" width="10.140625" style="452" customWidth="1"/>
    <col min="11788" max="11788" width="11" style="452" customWidth="1"/>
    <col min="11789" max="11789" width="10.85546875" style="452" customWidth="1"/>
    <col min="11790" max="11791" width="8.85546875" style="452" customWidth="1"/>
    <col min="11792" max="11792" width="10.42578125" style="452" customWidth="1"/>
    <col min="11793" max="11793" width="8.85546875" style="452" customWidth="1"/>
    <col min="11794" max="11794" width="10.5703125" style="452" customWidth="1"/>
    <col min="11795" max="11795" width="9.140625" style="452"/>
    <col min="11796" max="11796" width="24.42578125" style="452" customWidth="1"/>
    <col min="11797" max="11883" width="9.140625" style="452"/>
    <col min="11884" max="11912" width="2" style="452" customWidth="1"/>
    <col min="11913" max="12032" width="9.140625" style="452"/>
    <col min="12033" max="12033" width="24.42578125" style="452" customWidth="1"/>
    <col min="12034" max="12036" width="8.85546875" style="452" customWidth="1"/>
    <col min="12037" max="12037" width="9.5703125" style="452" customWidth="1"/>
    <col min="12038" max="12039" width="8.85546875" style="452" customWidth="1"/>
    <col min="12040" max="12040" width="11.28515625" style="452" customWidth="1"/>
    <col min="12041" max="12042" width="10.7109375" style="452" customWidth="1"/>
    <col min="12043" max="12043" width="10.140625" style="452" customWidth="1"/>
    <col min="12044" max="12044" width="11" style="452" customWidth="1"/>
    <col min="12045" max="12045" width="10.85546875" style="452" customWidth="1"/>
    <col min="12046" max="12047" width="8.85546875" style="452" customWidth="1"/>
    <col min="12048" max="12048" width="10.42578125" style="452" customWidth="1"/>
    <col min="12049" max="12049" width="8.85546875" style="452" customWidth="1"/>
    <col min="12050" max="12050" width="10.5703125" style="452" customWidth="1"/>
    <col min="12051" max="12051" width="9.140625" style="452"/>
    <col min="12052" max="12052" width="24.42578125" style="452" customWidth="1"/>
    <col min="12053" max="12139" width="9.140625" style="452"/>
    <col min="12140" max="12168" width="2" style="452" customWidth="1"/>
    <col min="12169" max="12288" width="9.140625" style="452"/>
    <col min="12289" max="12289" width="24.42578125" style="452" customWidth="1"/>
    <col min="12290" max="12292" width="8.85546875" style="452" customWidth="1"/>
    <col min="12293" max="12293" width="9.5703125" style="452" customWidth="1"/>
    <col min="12294" max="12295" width="8.85546875" style="452" customWidth="1"/>
    <col min="12296" max="12296" width="11.28515625" style="452" customWidth="1"/>
    <col min="12297" max="12298" width="10.7109375" style="452" customWidth="1"/>
    <col min="12299" max="12299" width="10.140625" style="452" customWidth="1"/>
    <col min="12300" max="12300" width="11" style="452" customWidth="1"/>
    <col min="12301" max="12301" width="10.85546875" style="452" customWidth="1"/>
    <col min="12302" max="12303" width="8.85546875" style="452" customWidth="1"/>
    <col min="12304" max="12304" width="10.42578125" style="452" customWidth="1"/>
    <col min="12305" max="12305" width="8.85546875" style="452" customWidth="1"/>
    <col min="12306" max="12306" width="10.5703125" style="452" customWidth="1"/>
    <col min="12307" max="12307" width="9.140625" style="452"/>
    <col min="12308" max="12308" width="24.42578125" style="452" customWidth="1"/>
    <col min="12309" max="12395" width="9.140625" style="452"/>
    <col min="12396" max="12424" width="2" style="452" customWidth="1"/>
    <col min="12425" max="12544" width="9.140625" style="452"/>
    <col min="12545" max="12545" width="24.42578125" style="452" customWidth="1"/>
    <col min="12546" max="12548" width="8.85546875" style="452" customWidth="1"/>
    <col min="12549" max="12549" width="9.5703125" style="452" customWidth="1"/>
    <col min="12550" max="12551" width="8.85546875" style="452" customWidth="1"/>
    <col min="12552" max="12552" width="11.28515625" style="452" customWidth="1"/>
    <col min="12553" max="12554" width="10.7109375" style="452" customWidth="1"/>
    <col min="12555" max="12555" width="10.140625" style="452" customWidth="1"/>
    <col min="12556" max="12556" width="11" style="452" customWidth="1"/>
    <col min="12557" max="12557" width="10.85546875" style="452" customWidth="1"/>
    <col min="12558" max="12559" width="8.85546875" style="452" customWidth="1"/>
    <col min="12560" max="12560" width="10.42578125" style="452" customWidth="1"/>
    <col min="12561" max="12561" width="8.85546875" style="452" customWidth="1"/>
    <col min="12562" max="12562" width="10.5703125" style="452" customWidth="1"/>
    <col min="12563" max="12563" width="9.140625" style="452"/>
    <col min="12564" max="12564" width="24.42578125" style="452" customWidth="1"/>
    <col min="12565" max="12651" width="9.140625" style="452"/>
    <col min="12652" max="12680" width="2" style="452" customWidth="1"/>
    <col min="12681" max="12800" width="9.140625" style="452"/>
    <col min="12801" max="12801" width="24.42578125" style="452" customWidth="1"/>
    <col min="12802" max="12804" width="8.85546875" style="452" customWidth="1"/>
    <col min="12805" max="12805" width="9.5703125" style="452" customWidth="1"/>
    <col min="12806" max="12807" width="8.85546875" style="452" customWidth="1"/>
    <col min="12808" max="12808" width="11.28515625" style="452" customWidth="1"/>
    <col min="12809" max="12810" width="10.7109375" style="452" customWidth="1"/>
    <col min="12811" max="12811" width="10.140625" style="452" customWidth="1"/>
    <col min="12812" max="12812" width="11" style="452" customWidth="1"/>
    <col min="12813" max="12813" width="10.85546875" style="452" customWidth="1"/>
    <col min="12814" max="12815" width="8.85546875" style="452" customWidth="1"/>
    <col min="12816" max="12816" width="10.42578125" style="452" customWidth="1"/>
    <col min="12817" max="12817" width="8.85546875" style="452" customWidth="1"/>
    <col min="12818" max="12818" width="10.5703125" style="452" customWidth="1"/>
    <col min="12819" max="12819" width="9.140625" style="452"/>
    <col min="12820" max="12820" width="24.42578125" style="452" customWidth="1"/>
    <col min="12821" max="12907" width="9.140625" style="452"/>
    <col min="12908" max="12936" width="2" style="452" customWidth="1"/>
    <col min="12937" max="13056" width="9.140625" style="452"/>
    <col min="13057" max="13057" width="24.42578125" style="452" customWidth="1"/>
    <col min="13058" max="13060" width="8.85546875" style="452" customWidth="1"/>
    <col min="13061" max="13061" width="9.5703125" style="452" customWidth="1"/>
    <col min="13062" max="13063" width="8.85546875" style="452" customWidth="1"/>
    <col min="13064" max="13064" width="11.28515625" style="452" customWidth="1"/>
    <col min="13065" max="13066" width="10.7109375" style="452" customWidth="1"/>
    <col min="13067" max="13067" width="10.140625" style="452" customWidth="1"/>
    <col min="13068" max="13068" width="11" style="452" customWidth="1"/>
    <col min="13069" max="13069" width="10.85546875" style="452" customWidth="1"/>
    <col min="13070" max="13071" width="8.85546875" style="452" customWidth="1"/>
    <col min="13072" max="13072" width="10.42578125" style="452" customWidth="1"/>
    <col min="13073" max="13073" width="8.85546875" style="452" customWidth="1"/>
    <col min="13074" max="13074" width="10.5703125" style="452" customWidth="1"/>
    <col min="13075" max="13075" width="9.140625" style="452"/>
    <col min="13076" max="13076" width="24.42578125" style="452" customWidth="1"/>
    <col min="13077" max="13163" width="9.140625" style="452"/>
    <col min="13164" max="13192" width="2" style="452" customWidth="1"/>
    <col min="13193" max="13312" width="9.140625" style="452"/>
    <col min="13313" max="13313" width="24.42578125" style="452" customWidth="1"/>
    <col min="13314" max="13316" width="8.85546875" style="452" customWidth="1"/>
    <col min="13317" max="13317" width="9.5703125" style="452" customWidth="1"/>
    <col min="13318" max="13319" width="8.85546875" style="452" customWidth="1"/>
    <col min="13320" max="13320" width="11.28515625" style="452" customWidth="1"/>
    <col min="13321" max="13322" width="10.7109375" style="452" customWidth="1"/>
    <col min="13323" max="13323" width="10.140625" style="452" customWidth="1"/>
    <col min="13324" max="13324" width="11" style="452" customWidth="1"/>
    <col min="13325" max="13325" width="10.85546875" style="452" customWidth="1"/>
    <col min="13326" max="13327" width="8.85546875" style="452" customWidth="1"/>
    <col min="13328" max="13328" width="10.42578125" style="452" customWidth="1"/>
    <col min="13329" max="13329" width="8.85546875" style="452" customWidth="1"/>
    <col min="13330" max="13330" width="10.5703125" style="452" customWidth="1"/>
    <col min="13331" max="13331" width="9.140625" style="452"/>
    <col min="13332" max="13332" width="24.42578125" style="452" customWidth="1"/>
    <col min="13333" max="13419" width="9.140625" style="452"/>
    <col min="13420" max="13448" width="2" style="452" customWidth="1"/>
    <col min="13449" max="13568" width="9.140625" style="452"/>
    <col min="13569" max="13569" width="24.42578125" style="452" customWidth="1"/>
    <col min="13570" max="13572" width="8.85546875" style="452" customWidth="1"/>
    <col min="13573" max="13573" width="9.5703125" style="452" customWidth="1"/>
    <col min="13574" max="13575" width="8.85546875" style="452" customWidth="1"/>
    <col min="13576" max="13576" width="11.28515625" style="452" customWidth="1"/>
    <col min="13577" max="13578" width="10.7109375" style="452" customWidth="1"/>
    <col min="13579" max="13579" width="10.140625" style="452" customWidth="1"/>
    <col min="13580" max="13580" width="11" style="452" customWidth="1"/>
    <col min="13581" max="13581" width="10.85546875" style="452" customWidth="1"/>
    <col min="13582" max="13583" width="8.85546875" style="452" customWidth="1"/>
    <col min="13584" max="13584" width="10.42578125" style="452" customWidth="1"/>
    <col min="13585" max="13585" width="8.85546875" style="452" customWidth="1"/>
    <col min="13586" max="13586" width="10.5703125" style="452" customWidth="1"/>
    <col min="13587" max="13587" width="9.140625" style="452"/>
    <col min="13588" max="13588" width="24.42578125" style="452" customWidth="1"/>
    <col min="13589" max="13675" width="9.140625" style="452"/>
    <col min="13676" max="13704" width="2" style="452" customWidth="1"/>
    <col min="13705" max="13824" width="9.140625" style="452"/>
    <col min="13825" max="13825" width="24.42578125" style="452" customWidth="1"/>
    <col min="13826" max="13828" width="8.85546875" style="452" customWidth="1"/>
    <col min="13829" max="13829" width="9.5703125" style="452" customWidth="1"/>
    <col min="13830" max="13831" width="8.85546875" style="452" customWidth="1"/>
    <col min="13832" max="13832" width="11.28515625" style="452" customWidth="1"/>
    <col min="13833" max="13834" width="10.7109375" style="452" customWidth="1"/>
    <col min="13835" max="13835" width="10.140625" style="452" customWidth="1"/>
    <col min="13836" max="13836" width="11" style="452" customWidth="1"/>
    <col min="13837" max="13837" width="10.85546875" style="452" customWidth="1"/>
    <col min="13838" max="13839" width="8.85546875" style="452" customWidth="1"/>
    <col min="13840" max="13840" width="10.42578125" style="452" customWidth="1"/>
    <col min="13841" max="13841" width="8.85546875" style="452" customWidth="1"/>
    <col min="13842" max="13842" width="10.5703125" style="452" customWidth="1"/>
    <col min="13843" max="13843" width="9.140625" style="452"/>
    <col min="13844" max="13844" width="24.42578125" style="452" customWidth="1"/>
    <col min="13845" max="13931" width="9.140625" style="452"/>
    <col min="13932" max="13960" width="2" style="452" customWidth="1"/>
    <col min="13961" max="14080" width="9.140625" style="452"/>
    <col min="14081" max="14081" width="24.42578125" style="452" customWidth="1"/>
    <col min="14082" max="14084" width="8.85546875" style="452" customWidth="1"/>
    <col min="14085" max="14085" width="9.5703125" style="452" customWidth="1"/>
    <col min="14086" max="14087" width="8.85546875" style="452" customWidth="1"/>
    <col min="14088" max="14088" width="11.28515625" style="452" customWidth="1"/>
    <col min="14089" max="14090" width="10.7109375" style="452" customWidth="1"/>
    <col min="14091" max="14091" width="10.140625" style="452" customWidth="1"/>
    <col min="14092" max="14092" width="11" style="452" customWidth="1"/>
    <col min="14093" max="14093" width="10.85546875" style="452" customWidth="1"/>
    <col min="14094" max="14095" width="8.85546875" style="452" customWidth="1"/>
    <col min="14096" max="14096" width="10.42578125" style="452" customWidth="1"/>
    <col min="14097" max="14097" width="8.85546875" style="452" customWidth="1"/>
    <col min="14098" max="14098" width="10.5703125" style="452" customWidth="1"/>
    <col min="14099" max="14099" width="9.140625" style="452"/>
    <col min="14100" max="14100" width="24.42578125" style="452" customWidth="1"/>
    <col min="14101" max="14187" width="9.140625" style="452"/>
    <col min="14188" max="14216" width="2" style="452" customWidth="1"/>
    <col min="14217" max="14336" width="9.140625" style="452"/>
    <col min="14337" max="14337" width="24.42578125" style="452" customWidth="1"/>
    <col min="14338" max="14340" width="8.85546875" style="452" customWidth="1"/>
    <col min="14341" max="14341" width="9.5703125" style="452" customWidth="1"/>
    <col min="14342" max="14343" width="8.85546875" style="452" customWidth="1"/>
    <col min="14344" max="14344" width="11.28515625" style="452" customWidth="1"/>
    <col min="14345" max="14346" width="10.7109375" style="452" customWidth="1"/>
    <col min="14347" max="14347" width="10.140625" style="452" customWidth="1"/>
    <col min="14348" max="14348" width="11" style="452" customWidth="1"/>
    <col min="14349" max="14349" width="10.85546875" style="452" customWidth="1"/>
    <col min="14350" max="14351" width="8.85546875" style="452" customWidth="1"/>
    <col min="14352" max="14352" width="10.42578125" style="452" customWidth="1"/>
    <col min="14353" max="14353" width="8.85546875" style="452" customWidth="1"/>
    <col min="14354" max="14354" width="10.5703125" style="452" customWidth="1"/>
    <col min="14355" max="14355" width="9.140625" style="452"/>
    <col min="14356" max="14356" width="24.42578125" style="452" customWidth="1"/>
    <col min="14357" max="14443" width="9.140625" style="452"/>
    <col min="14444" max="14472" width="2" style="452" customWidth="1"/>
    <col min="14473" max="14592" width="9.140625" style="452"/>
    <col min="14593" max="14593" width="24.42578125" style="452" customWidth="1"/>
    <col min="14594" max="14596" width="8.85546875" style="452" customWidth="1"/>
    <col min="14597" max="14597" width="9.5703125" style="452" customWidth="1"/>
    <col min="14598" max="14599" width="8.85546875" style="452" customWidth="1"/>
    <col min="14600" max="14600" width="11.28515625" style="452" customWidth="1"/>
    <col min="14601" max="14602" width="10.7109375" style="452" customWidth="1"/>
    <col min="14603" max="14603" width="10.140625" style="452" customWidth="1"/>
    <col min="14604" max="14604" width="11" style="452" customWidth="1"/>
    <col min="14605" max="14605" width="10.85546875" style="452" customWidth="1"/>
    <col min="14606" max="14607" width="8.85546875" style="452" customWidth="1"/>
    <col min="14608" max="14608" width="10.42578125" style="452" customWidth="1"/>
    <col min="14609" max="14609" width="8.85546875" style="452" customWidth="1"/>
    <col min="14610" max="14610" width="10.5703125" style="452" customWidth="1"/>
    <col min="14611" max="14611" width="9.140625" style="452"/>
    <col min="14612" max="14612" width="24.42578125" style="452" customWidth="1"/>
    <col min="14613" max="14699" width="9.140625" style="452"/>
    <col min="14700" max="14728" width="2" style="452" customWidth="1"/>
    <col min="14729" max="14848" width="9.140625" style="452"/>
    <col min="14849" max="14849" width="24.42578125" style="452" customWidth="1"/>
    <col min="14850" max="14852" width="8.85546875" style="452" customWidth="1"/>
    <col min="14853" max="14853" width="9.5703125" style="452" customWidth="1"/>
    <col min="14854" max="14855" width="8.85546875" style="452" customWidth="1"/>
    <col min="14856" max="14856" width="11.28515625" style="452" customWidth="1"/>
    <col min="14857" max="14858" width="10.7109375" style="452" customWidth="1"/>
    <col min="14859" max="14859" width="10.140625" style="452" customWidth="1"/>
    <col min="14860" max="14860" width="11" style="452" customWidth="1"/>
    <col min="14861" max="14861" width="10.85546875" style="452" customWidth="1"/>
    <col min="14862" max="14863" width="8.85546875" style="452" customWidth="1"/>
    <col min="14864" max="14864" width="10.42578125" style="452" customWidth="1"/>
    <col min="14865" max="14865" width="8.85546875" style="452" customWidth="1"/>
    <col min="14866" max="14866" width="10.5703125" style="452" customWidth="1"/>
    <col min="14867" max="14867" width="9.140625" style="452"/>
    <col min="14868" max="14868" width="24.42578125" style="452" customWidth="1"/>
    <col min="14869" max="14955" width="9.140625" style="452"/>
    <col min="14956" max="14984" width="2" style="452" customWidth="1"/>
    <col min="14985" max="15104" width="9.140625" style="452"/>
    <col min="15105" max="15105" width="24.42578125" style="452" customWidth="1"/>
    <col min="15106" max="15108" width="8.85546875" style="452" customWidth="1"/>
    <col min="15109" max="15109" width="9.5703125" style="452" customWidth="1"/>
    <col min="15110" max="15111" width="8.85546875" style="452" customWidth="1"/>
    <col min="15112" max="15112" width="11.28515625" style="452" customWidth="1"/>
    <col min="15113" max="15114" width="10.7109375" style="452" customWidth="1"/>
    <col min="15115" max="15115" width="10.140625" style="452" customWidth="1"/>
    <col min="15116" max="15116" width="11" style="452" customWidth="1"/>
    <col min="15117" max="15117" width="10.85546875" style="452" customWidth="1"/>
    <col min="15118" max="15119" width="8.85546875" style="452" customWidth="1"/>
    <col min="15120" max="15120" width="10.42578125" style="452" customWidth="1"/>
    <col min="15121" max="15121" width="8.85546875" style="452" customWidth="1"/>
    <col min="15122" max="15122" width="10.5703125" style="452" customWidth="1"/>
    <col min="15123" max="15123" width="9.140625" style="452"/>
    <col min="15124" max="15124" width="24.42578125" style="452" customWidth="1"/>
    <col min="15125" max="15211" width="9.140625" style="452"/>
    <col min="15212" max="15240" width="2" style="452" customWidth="1"/>
    <col min="15241" max="15360" width="9.140625" style="452"/>
    <col min="15361" max="15361" width="24.42578125" style="452" customWidth="1"/>
    <col min="15362" max="15364" width="8.85546875" style="452" customWidth="1"/>
    <col min="15365" max="15365" width="9.5703125" style="452" customWidth="1"/>
    <col min="15366" max="15367" width="8.85546875" style="452" customWidth="1"/>
    <col min="15368" max="15368" width="11.28515625" style="452" customWidth="1"/>
    <col min="15369" max="15370" width="10.7109375" style="452" customWidth="1"/>
    <col min="15371" max="15371" width="10.140625" style="452" customWidth="1"/>
    <col min="15372" max="15372" width="11" style="452" customWidth="1"/>
    <col min="15373" max="15373" width="10.85546875" style="452" customWidth="1"/>
    <col min="15374" max="15375" width="8.85546875" style="452" customWidth="1"/>
    <col min="15376" max="15376" width="10.42578125" style="452" customWidth="1"/>
    <col min="15377" max="15377" width="8.85546875" style="452" customWidth="1"/>
    <col min="15378" max="15378" width="10.5703125" style="452" customWidth="1"/>
    <col min="15379" max="15379" width="9.140625" style="452"/>
    <col min="15380" max="15380" width="24.42578125" style="452" customWidth="1"/>
    <col min="15381" max="15467" width="9.140625" style="452"/>
    <col min="15468" max="15496" width="2" style="452" customWidth="1"/>
    <col min="15497" max="15616" width="9.140625" style="452"/>
    <col min="15617" max="15617" width="24.42578125" style="452" customWidth="1"/>
    <col min="15618" max="15620" width="8.85546875" style="452" customWidth="1"/>
    <col min="15621" max="15621" width="9.5703125" style="452" customWidth="1"/>
    <col min="15622" max="15623" width="8.85546875" style="452" customWidth="1"/>
    <col min="15624" max="15624" width="11.28515625" style="452" customWidth="1"/>
    <col min="15625" max="15626" width="10.7109375" style="452" customWidth="1"/>
    <col min="15627" max="15627" width="10.140625" style="452" customWidth="1"/>
    <col min="15628" max="15628" width="11" style="452" customWidth="1"/>
    <col min="15629" max="15629" width="10.85546875" style="452" customWidth="1"/>
    <col min="15630" max="15631" width="8.85546875" style="452" customWidth="1"/>
    <col min="15632" max="15632" width="10.42578125" style="452" customWidth="1"/>
    <col min="15633" max="15633" width="8.85546875" style="452" customWidth="1"/>
    <col min="15634" max="15634" width="10.5703125" style="452" customWidth="1"/>
    <col min="15635" max="15635" width="9.140625" style="452"/>
    <col min="15636" max="15636" width="24.42578125" style="452" customWidth="1"/>
    <col min="15637" max="15723" width="9.140625" style="452"/>
    <col min="15724" max="15752" width="2" style="452" customWidth="1"/>
    <col min="15753" max="15872" width="9.140625" style="452"/>
    <col min="15873" max="15873" width="24.42578125" style="452" customWidth="1"/>
    <col min="15874" max="15876" width="8.85546875" style="452" customWidth="1"/>
    <col min="15877" max="15877" width="9.5703125" style="452" customWidth="1"/>
    <col min="15878" max="15879" width="8.85546875" style="452" customWidth="1"/>
    <col min="15880" max="15880" width="11.28515625" style="452" customWidth="1"/>
    <col min="15881" max="15882" width="10.7109375" style="452" customWidth="1"/>
    <col min="15883" max="15883" width="10.140625" style="452" customWidth="1"/>
    <col min="15884" max="15884" width="11" style="452" customWidth="1"/>
    <col min="15885" max="15885" width="10.85546875" style="452" customWidth="1"/>
    <col min="15886" max="15887" width="8.85546875" style="452" customWidth="1"/>
    <col min="15888" max="15888" width="10.42578125" style="452" customWidth="1"/>
    <col min="15889" max="15889" width="8.85546875" style="452" customWidth="1"/>
    <col min="15890" max="15890" width="10.5703125" style="452" customWidth="1"/>
    <col min="15891" max="15891" width="9.140625" style="452"/>
    <col min="15892" max="15892" width="24.42578125" style="452" customWidth="1"/>
    <col min="15893" max="15979" width="9.140625" style="452"/>
    <col min="15980" max="16008" width="2" style="452" customWidth="1"/>
    <col min="16009" max="16128" width="9.140625" style="452"/>
    <col min="16129" max="16129" width="24.42578125" style="452" customWidth="1"/>
    <col min="16130" max="16132" width="8.85546875" style="452" customWidth="1"/>
    <col min="16133" max="16133" width="9.5703125" style="452" customWidth="1"/>
    <col min="16134" max="16135" width="8.85546875" style="452" customWidth="1"/>
    <col min="16136" max="16136" width="11.28515625" style="452" customWidth="1"/>
    <col min="16137" max="16138" width="10.7109375" style="452" customWidth="1"/>
    <col min="16139" max="16139" width="10.140625" style="452" customWidth="1"/>
    <col min="16140" max="16140" width="11" style="452" customWidth="1"/>
    <col min="16141" max="16141" width="10.85546875" style="452" customWidth="1"/>
    <col min="16142" max="16143" width="8.85546875" style="452" customWidth="1"/>
    <col min="16144" max="16144" width="10.42578125" style="452" customWidth="1"/>
    <col min="16145" max="16145" width="8.85546875" style="452" customWidth="1"/>
    <col min="16146" max="16146" width="10.5703125" style="452" customWidth="1"/>
    <col min="16147" max="16147" width="9.140625" style="452"/>
    <col min="16148" max="16148" width="24.42578125" style="452" customWidth="1"/>
    <col min="16149" max="16235" width="9.140625" style="452"/>
    <col min="16236" max="16264" width="2" style="452" customWidth="1"/>
    <col min="16265" max="16384" width="9.140625" style="452"/>
  </cols>
  <sheetData>
    <row r="1" spans="1:22" s="3517" customFormat="1" ht="15.75" customHeight="1" thickBot="1">
      <c r="A1" s="5040" t="s">
        <v>0</v>
      </c>
      <c r="B1" s="5122"/>
      <c r="C1" s="5117"/>
      <c r="D1" s="5117"/>
      <c r="E1" s="5117"/>
      <c r="F1" s="5117"/>
      <c r="G1" s="5117"/>
      <c r="H1" s="5122"/>
      <c r="I1" s="5117"/>
      <c r="J1" s="5117"/>
      <c r="K1" s="5117"/>
      <c r="L1" s="5117"/>
      <c r="M1" s="5117"/>
      <c r="N1" s="5117"/>
      <c r="O1" s="5117"/>
      <c r="Q1" s="5220"/>
      <c r="R1" s="5220"/>
      <c r="S1" s="4484" t="s">
        <v>1</v>
      </c>
      <c r="T1" s="5126"/>
      <c r="U1" s="5126"/>
    </row>
    <row r="2" spans="1:22" ht="18.75" customHeight="1" thickTop="1">
      <c r="A2" s="6250" t="s">
        <v>4616</v>
      </c>
      <c r="B2" s="6251"/>
      <c r="C2" s="6251"/>
      <c r="D2" s="6251"/>
      <c r="E2" s="6251"/>
      <c r="F2" s="6251"/>
      <c r="G2" s="6251"/>
      <c r="H2" s="6251"/>
      <c r="I2" s="6251"/>
      <c r="J2" s="6251"/>
      <c r="K2" s="6251"/>
      <c r="L2" s="6251"/>
      <c r="M2" s="6251"/>
      <c r="N2" s="6251"/>
      <c r="O2" s="6251"/>
      <c r="P2" s="6251"/>
      <c r="Q2" s="6251"/>
      <c r="R2" s="6251"/>
      <c r="S2" s="6252"/>
      <c r="U2" s="452"/>
      <c r="V2" s="452"/>
    </row>
    <row r="3" spans="1:22" ht="46.5" customHeight="1" thickBot="1">
      <c r="A3" s="6750" t="s">
        <v>5431</v>
      </c>
      <c r="B3" s="6725"/>
      <c r="C3" s="6725"/>
      <c r="D3" s="6725"/>
      <c r="E3" s="6725"/>
      <c r="F3" s="6725"/>
      <c r="G3" s="6725"/>
      <c r="H3" s="6725"/>
      <c r="I3" s="6725"/>
      <c r="J3" s="6725"/>
      <c r="K3" s="6725"/>
      <c r="L3" s="6725"/>
      <c r="M3" s="6725"/>
      <c r="N3" s="6725"/>
      <c r="O3" s="6725"/>
      <c r="P3" s="6725"/>
      <c r="Q3" s="6725"/>
      <c r="R3" s="6725"/>
      <c r="S3" s="6726"/>
      <c r="U3" s="452"/>
      <c r="V3" s="452"/>
    </row>
    <row r="4" spans="1:22" ht="35.25" customHeight="1" thickBot="1">
      <c r="A4" s="4483" t="s">
        <v>4455</v>
      </c>
      <c r="B4" s="5214" t="s">
        <v>4506</v>
      </c>
      <c r="C4" s="5215" t="s">
        <v>4507</v>
      </c>
      <c r="D4" s="5215" t="s">
        <v>4508</v>
      </c>
      <c r="E4" s="5215" t="s">
        <v>4509</v>
      </c>
      <c r="F4" s="5215" t="s">
        <v>4510</v>
      </c>
      <c r="G4" s="5215" t="s">
        <v>4511</v>
      </c>
      <c r="H4" s="5215" t="s">
        <v>4512</v>
      </c>
      <c r="I4" s="5215" t="s">
        <v>4513</v>
      </c>
      <c r="J4" s="5215" t="s">
        <v>4533</v>
      </c>
      <c r="K4" s="5215" t="s">
        <v>4515</v>
      </c>
      <c r="L4" s="5215" t="s">
        <v>4516</v>
      </c>
      <c r="M4" s="5215" t="s">
        <v>4517</v>
      </c>
      <c r="N4" s="5215" t="s">
        <v>4518</v>
      </c>
      <c r="O4" s="5215" t="s">
        <v>4519</v>
      </c>
      <c r="P4" s="5215" t="s">
        <v>4520</v>
      </c>
      <c r="Q4" s="5215" t="s">
        <v>4521</v>
      </c>
      <c r="R4" s="5217" t="s">
        <v>4522</v>
      </c>
      <c r="S4" s="5213" t="s">
        <v>78</v>
      </c>
      <c r="U4" s="452"/>
      <c r="V4" s="452"/>
    </row>
    <row r="5" spans="1:22" ht="20.100000000000001" customHeight="1">
      <c r="A5" s="5119" t="s">
        <v>4458</v>
      </c>
      <c r="B5" s="3803">
        <v>0</v>
      </c>
      <c r="C5" s="3457">
        <v>0</v>
      </c>
      <c r="D5" s="3457">
        <v>0</v>
      </c>
      <c r="E5" s="3457">
        <v>0</v>
      </c>
      <c r="F5" s="3457">
        <v>0</v>
      </c>
      <c r="G5" s="3457">
        <v>0</v>
      </c>
      <c r="H5" s="3457">
        <v>0</v>
      </c>
      <c r="I5" s="3457">
        <v>0</v>
      </c>
      <c r="J5" s="3457">
        <v>0</v>
      </c>
      <c r="K5" s="3457">
        <v>0</v>
      </c>
      <c r="L5" s="3457">
        <v>0</v>
      </c>
      <c r="M5" s="3457">
        <v>0</v>
      </c>
      <c r="N5" s="3457">
        <v>0</v>
      </c>
      <c r="O5" s="3457">
        <v>0</v>
      </c>
      <c r="P5" s="3457">
        <v>0</v>
      </c>
      <c r="Q5" s="3457">
        <v>0</v>
      </c>
      <c r="R5" s="3460">
        <v>0</v>
      </c>
      <c r="S5" s="5201">
        <f>SUM(B5:R5)</f>
        <v>0</v>
      </c>
      <c r="T5" s="452"/>
      <c r="U5" s="452"/>
      <c r="V5" s="452"/>
    </row>
    <row r="6" spans="1:22" ht="20.100000000000001" customHeight="1">
      <c r="A6" s="5116" t="s">
        <v>4459</v>
      </c>
      <c r="B6" s="3467">
        <v>0</v>
      </c>
      <c r="C6" s="3453">
        <v>0</v>
      </c>
      <c r="D6" s="3453">
        <v>1</v>
      </c>
      <c r="E6" s="3453">
        <v>0</v>
      </c>
      <c r="F6" s="3453">
        <v>0</v>
      </c>
      <c r="G6" s="3453">
        <v>0</v>
      </c>
      <c r="H6" s="3453">
        <v>5</v>
      </c>
      <c r="I6" s="3453">
        <v>7</v>
      </c>
      <c r="J6" s="3453">
        <v>0</v>
      </c>
      <c r="K6" s="3453">
        <v>0</v>
      </c>
      <c r="L6" s="3453">
        <v>0</v>
      </c>
      <c r="M6" s="3453">
        <v>0</v>
      </c>
      <c r="N6" s="3453">
        <v>0</v>
      </c>
      <c r="O6" s="3453">
        <v>0</v>
      </c>
      <c r="P6" s="3453">
        <v>0</v>
      </c>
      <c r="Q6" s="3453">
        <v>0</v>
      </c>
      <c r="R6" s="3470">
        <v>0</v>
      </c>
      <c r="S6" s="5202">
        <f t="shared" ref="S6:S50" si="0">SUM(B6:R6)</f>
        <v>13</v>
      </c>
      <c r="T6" s="452"/>
      <c r="U6" s="452"/>
      <c r="V6" s="452"/>
    </row>
    <row r="7" spans="1:22" ht="20.100000000000001" customHeight="1">
      <c r="A7" s="5116" t="s">
        <v>4527</v>
      </c>
      <c r="B7" s="3467">
        <v>0</v>
      </c>
      <c r="C7" s="3453">
        <v>0</v>
      </c>
      <c r="D7" s="3453">
        <v>0</v>
      </c>
      <c r="E7" s="3453">
        <v>0</v>
      </c>
      <c r="F7" s="3453">
        <v>0</v>
      </c>
      <c r="G7" s="3453">
        <v>0</v>
      </c>
      <c r="H7" s="3453">
        <v>0</v>
      </c>
      <c r="I7" s="3453">
        <v>1</v>
      </c>
      <c r="J7" s="3453">
        <v>0</v>
      </c>
      <c r="K7" s="3453">
        <v>0</v>
      </c>
      <c r="L7" s="3453">
        <v>0</v>
      </c>
      <c r="M7" s="3453">
        <v>0</v>
      </c>
      <c r="N7" s="3453">
        <v>0</v>
      </c>
      <c r="O7" s="3453">
        <v>0</v>
      </c>
      <c r="P7" s="3453">
        <v>0</v>
      </c>
      <c r="Q7" s="3453">
        <v>0</v>
      </c>
      <c r="R7" s="3470">
        <v>0</v>
      </c>
      <c r="S7" s="5202">
        <f t="shared" si="0"/>
        <v>1</v>
      </c>
      <c r="T7" s="452"/>
      <c r="U7" s="452"/>
      <c r="V7" s="452"/>
    </row>
    <row r="8" spans="1:22" ht="20.100000000000001" customHeight="1">
      <c r="A8" s="5116" t="s">
        <v>4460</v>
      </c>
      <c r="B8" s="3467">
        <v>0</v>
      </c>
      <c r="C8" s="3453">
        <v>0</v>
      </c>
      <c r="D8" s="3453">
        <v>0</v>
      </c>
      <c r="E8" s="3453">
        <v>0</v>
      </c>
      <c r="F8" s="3453">
        <v>0</v>
      </c>
      <c r="G8" s="3453">
        <v>0</v>
      </c>
      <c r="H8" s="3453">
        <v>0</v>
      </c>
      <c r="I8" s="3453">
        <v>1</v>
      </c>
      <c r="J8" s="3453">
        <v>0</v>
      </c>
      <c r="K8" s="3453">
        <v>0</v>
      </c>
      <c r="L8" s="3453">
        <v>0</v>
      </c>
      <c r="M8" s="3453">
        <v>0</v>
      </c>
      <c r="N8" s="3453">
        <v>0</v>
      </c>
      <c r="O8" s="3453">
        <v>0</v>
      </c>
      <c r="P8" s="3453">
        <v>0</v>
      </c>
      <c r="Q8" s="3453">
        <v>0</v>
      </c>
      <c r="R8" s="3470">
        <v>0</v>
      </c>
      <c r="S8" s="5202">
        <f t="shared" si="0"/>
        <v>1</v>
      </c>
      <c r="T8" s="452"/>
      <c r="U8" s="452"/>
      <c r="V8" s="452"/>
    </row>
    <row r="9" spans="1:22" ht="20.100000000000001" customHeight="1">
      <c r="A9" s="5116" t="s">
        <v>4461</v>
      </c>
      <c r="B9" s="3467">
        <v>0</v>
      </c>
      <c r="C9" s="3453">
        <v>0</v>
      </c>
      <c r="D9" s="3453">
        <v>0</v>
      </c>
      <c r="E9" s="3453">
        <v>0</v>
      </c>
      <c r="F9" s="3453">
        <v>0</v>
      </c>
      <c r="G9" s="3453">
        <v>0</v>
      </c>
      <c r="H9" s="3453">
        <v>0</v>
      </c>
      <c r="I9" s="3453">
        <v>1</v>
      </c>
      <c r="J9" s="3453">
        <v>0</v>
      </c>
      <c r="K9" s="3453">
        <v>0</v>
      </c>
      <c r="L9" s="3453">
        <v>0</v>
      </c>
      <c r="M9" s="3453">
        <v>0</v>
      </c>
      <c r="N9" s="3453">
        <v>0</v>
      </c>
      <c r="O9" s="3453">
        <v>0</v>
      </c>
      <c r="P9" s="3453">
        <v>0</v>
      </c>
      <c r="Q9" s="3453">
        <v>0</v>
      </c>
      <c r="R9" s="3470">
        <v>0</v>
      </c>
      <c r="S9" s="5202">
        <f t="shared" si="0"/>
        <v>1</v>
      </c>
      <c r="T9" s="452"/>
      <c r="U9" s="452"/>
      <c r="V9" s="452"/>
    </row>
    <row r="10" spans="1:22" ht="20.100000000000001" customHeight="1">
      <c r="A10" s="5116" t="s">
        <v>4462</v>
      </c>
      <c r="B10" s="3467">
        <v>0</v>
      </c>
      <c r="C10" s="3453">
        <v>0</v>
      </c>
      <c r="D10" s="3453">
        <v>0</v>
      </c>
      <c r="E10" s="3453">
        <v>0</v>
      </c>
      <c r="F10" s="3453">
        <v>0</v>
      </c>
      <c r="G10" s="3453">
        <v>0</v>
      </c>
      <c r="H10" s="3453">
        <v>0</v>
      </c>
      <c r="I10" s="3453">
        <v>1</v>
      </c>
      <c r="J10" s="3453">
        <v>0</v>
      </c>
      <c r="K10" s="3453">
        <v>0</v>
      </c>
      <c r="L10" s="3453">
        <v>0</v>
      </c>
      <c r="M10" s="3453">
        <v>0</v>
      </c>
      <c r="N10" s="3453">
        <v>0</v>
      </c>
      <c r="O10" s="3453">
        <v>0</v>
      </c>
      <c r="P10" s="3453">
        <v>0</v>
      </c>
      <c r="Q10" s="3453">
        <v>0</v>
      </c>
      <c r="R10" s="3470">
        <v>0</v>
      </c>
      <c r="S10" s="5202">
        <f t="shared" si="0"/>
        <v>1</v>
      </c>
      <c r="T10" s="452"/>
      <c r="U10" s="452"/>
      <c r="V10" s="452"/>
    </row>
    <row r="11" spans="1:22" ht="20.100000000000001" customHeight="1">
      <c r="A11" s="5116" t="s">
        <v>4464</v>
      </c>
      <c r="B11" s="3467">
        <v>0</v>
      </c>
      <c r="C11" s="3453">
        <v>0</v>
      </c>
      <c r="D11" s="3453">
        <v>0</v>
      </c>
      <c r="E11" s="3453">
        <v>0</v>
      </c>
      <c r="F11" s="3453">
        <v>0</v>
      </c>
      <c r="G11" s="3453">
        <v>0</v>
      </c>
      <c r="H11" s="3453">
        <v>0</v>
      </c>
      <c r="I11" s="3453">
        <v>0</v>
      </c>
      <c r="J11" s="3453">
        <v>0</v>
      </c>
      <c r="K11" s="3453">
        <v>0</v>
      </c>
      <c r="L11" s="3453">
        <v>0</v>
      </c>
      <c r="M11" s="3453">
        <v>0</v>
      </c>
      <c r="N11" s="3453">
        <v>0</v>
      </c>
      <c r="O11" s="3453">
        <v>0</v>
      </c>
      <c r="P11" s="3453">
        <v>0</v>
      </c>
      <c r="Q11" s="3453">
        <v>0</v>
      </c>
      <c r="R11" s="3470">
        <v>0</v>
      </c>
      <c r="S11" s="5202">
        <f t="shared" si="0"/>
        <v>0</v>
      </c>
      <c r="T11" s="452"/>
      <c r="U11" s="452"/>
      <c r="V11" s="452"/>
    </row>
    <row r="12" spans="1:22" ht="20.100000000000001" customHeight="1">
      <c r="A12" s="5116" t="s">
        <v>4465</v>
      </c>
      <c r="B12" s="3467">
        <v>0</v>
      </c>
      <c r="C12" s="3453">
        <v>0</v>
      </c>
      <c r="D12" s="3453">
        <v>0</v>
      </c>
      <c r="E12" s="3453">
        <v>0</v>
      </c>
      <c r="F12" s="3453">
        <v>0</v>
      </c>
      <c r="G12" s="3453">
        <v>0</v>
      </c>
      <c r="H12" s="3453">
        <v>0</v>
      </c>
      <c r="I12" s="3453">
        <v>0</v>
      </c>
      <c r="J12" s="3453">
        <v>0</v>
      </c>
      <c r="K12" s="3453">
        <v>0</v>
      </c>
      <c r="L12" s="3453">
        <v>0</v>
      </c>
      <c r="M12" s="3453">
        <v>0</v>
      </c>
      <c r="N12" s="3453">
        <v>0</v>
      </c>
      <c r="O12" s="3453">
        <v>0</v>
      </c>
      <c r="P12" s="3453">
        <v>0</v>
      </c>
      <c r="Q12" s="3453">
        <v>0</v>
      </c>
      <c r="R12" s="3470">
        <v>0</v>
      </c>
      <c r="S12" s="5202">
        <f t="shared" si="0"/>
        <v>0</v>
      </c>
      <c r="T12" s="452"/>
      <c r="U12" s="452"/>
      <c r="V12" s="452"/>
    </row>
    <row r="13" spans="1:22" ht="20.100000000000001" customHeight="1">
      <c r="A13" s="5116" t="s">
        <v>4466</v>
      </c>
      <c r="B13" s="3467">
        <v>0</v>
      </c>
      <c r="C13" s="3453">
        <v>0</v>
      </c>
      <c r="D13" s="3453">
        <v>0</v>
      </c>
      <c r="E13" s="3453">
        <v>0</v>
      </c>
      <c r="F13" s="3453">
        <v>0</v>
      </c>
      <c r="G13" s="3453">
        <v>0</v>
      </c>
      <c r="H13" s="3453">
        <v>0</v>
      </c>
      <c r="I13" s="3453">
        <v>0</v>
      </c>
      <c r="J13" s="3453">
        <v>0</v>
      </c>
      <c r="K13" s="3453">
        <v>0</v>
      </c>
      <c r="L13" s="3453">
        <v>0</v>
      </c>
      <c r="M13" s="3453">
        <v>0</v>
      </c>
      <c r="N13" s="3453">
        <v>0</v>
      </c>
      <c r="O13" s="3453">
        <v>0</v>
      </c>
      <c r="P13" s="3453">
        <v>0</v>
      </c>
      <c r="Q13" s="3453">
        <v>0</v>
      </c>
      <c r="R13" s="3470">
        <v>0</v>
      </c>
      <c r="S13" s="5202">
        <f t="shared" si="0"/>
        <v>0</v>
      </c>
      <c r="T13" s="452"/>
      <c r="U13" s="452"/>
      <c r="V13" s="452"/>
    </row>
    <row r="14" spans="1:22" ht="20.100000000000001" customHeight="1">
      <c r="A14" s="5116" t="s">
        <v>4468</v>
      </c>
      <c r="B14" s="3467">
        <v>0</v>
      </c>
      <c r="C14" s="3453">
        <v>0</v>
      </c>
      <c r="D14" s="3453">
        <v>0</v>
      </c>
      <c r="E14" s="3453">
        <v>0</v>
      </c>
      <c r="F14" s="3453">
        <v>0</v>
      </c>
      <c r="G14" s="3453">
        <v>0</v>
      </c>
      <c r="H14" s="3453">
        <v>0</v>
      </c>
      <c r="I14" s="3453">
        <v>1</v>
      </c>
      <c r="J14" s="3453">
        <v>0</v>
      </c>
      <c r="K14" s="3453">
        <v>0</v>
      </c>
      <c r="L14" s="3453">
        <v>0</v>
      </c>
      <c r="M14" s="3453">
        <v>0</v>
      </c>
      <c r="N14" s="3453">
        <v>0</v>
      </c>
      <c r="O14" s="3453">
        <v>0</v>
      </c>
      <c r="P14" s="3453">
        <v>0</v>
      </c>
      <c r="Q14" s="3453">
        <v>0</v>
      </c>
      <c r="R14" s="3470">
        <v>0</v>
      </c>
      <c r="S14" s="5202">
        <f t="shared" si="0"/>
        <v>1</v>
      </c>
      <c r="T14" s="452"/>
      <c r="U14" s="452"/>
      <c r="V14" s="452"/>
    </row>
    <row r="15" spans="1:22" ht="20.100000000000001" customHeight="1">
      <c r="A15" s="5116" t="s">
        <v>4530</v>
      </c>
      <c r="B15" s="3467">
        <v>0</v>
      </c>
      <c r="C15" s="3453">
        <v>0</v>
      </c>
      <c r="D15" s="3453">
        <v>0</v>
      </c>
      <c r="E15" s="3453">
        <v>0</v>
      </c>
      <c r="F15" s="3453">
        <v>0</v>
      </c>
      <c r="G15" s="3453">
        <v>0</v>
      </c>
      <c r="H15" s="3453">
        <v>0</v>
      </c>
      <c r="I15" s="3453">
        <v>0</v>
      </c>
      <c r="J15" s="3453">
        <v>0</v>
      </c>
      <c r="K15" s="3453">
        <v>0</v>
      </c>
      <c r="L15" s="3453">
        <v>0</v>
      </c>
      <c r="M15" s="3453">
        <v>0</v>
      </c>
      <c r="N15" s="3453">
        <v>0</v>
      </c>
      <c r="O15" s="3453">
        <v>0</v>
      </c>
      <c r="P15" s="3453">
        <v>0</v>
      </c>
      <c r="Q15" s="3453">
        <v>0</v>
      </c>
      <c r="R15" s="3470">
        <v>0</v>
      </c>
      <c r="S15" s="5202">
        <f t="shared" si="0"/>
        <v>0</v>
      </c>
      <c r="T15" s="452"/>
      <c r="U15" s="452"/>
      <c r="V15" s="452"/>
    </row>
    <row r="16" spans="1:22" ht="20.100000000000001" customHeight="1">
      <c r="A16" s="5116" t="s">
        <v>4470</v>
      </c>
      <c r="B16" s="3467">
        <v>0</v>
      </c>
      <c r="C16" s="3453">
        <v>1</v>
      </c>
      <c r="D16" s="3453">
        <v>0</v>
      </c>
      <c r="E16" s="3453">
        <v>0</v>
      </c>
      <c r="F16" s="3453">
        <v>0</v>
      </c>
      <c r="G16" s="3453">
        <v>0</v>
      </c>
      <c r="H16" s="3453">
        <v>2</v>
      </c>
      <c r="I16" s="3453">
        <v>3</v>
      </c>
      <c r="J16" s="3453">
        <v>0</v>
      </c>
      <c r="K16" s="3453">
        <v>0</v>
      </c>
      <c r="L16" s="3453">
        <v>0</v>
      </c>
      <c r="M16" s="3453">
        <v>0</v>
      </c>
      <c r="N16" s="3453">
        <v>0</v>
      </c>
      <c r="O16" s="3453">
        <v>0</v>
      </c>
      <c r="P16" s="3453">
        <v>0</v>
      </c>
      <c r="Q16" s="3453">
        <v>0</v>
      </c>
      <c r="R16" s="3470">
        <v>1</v>
      </c>
      <c r="S16" s="5202">
        <f t="shared" si="0"/>
        <v>7</v>
      </c>
      <c r="T16" s="452"/>
      <c r="U16" s="452"/>
      <c r="V16" s="452"/>
    </row>
    <row r="17" spans="1:22" s="5124" customFormat="1" ht="20.100000000000001" customHeight="1">
      <c r="A17" s="5116" t="s">
        <v>4471</v>
      </c>
      <c r="B17" s="3467">
        <v>0</v>
      </c>
      <c r="C17" s="3453">
        <v>0</v>
      </c>
      <c r="D17" s="3453">
        <v>0</v>
      </c>
      <c r="E17" s="3453">
        <v>0</v>
      </c>
      <c r="F17" s="3453">
        <v>0</v>
      </c>
      <c r="G17" s="3453">
        <v>0</v>
      </c>
      <c r="H17" s="3453">
        <v>0</v>
      </c>
      <c r="I17" s="3453">
        <v>0</v>
      </c>
      <c r="J17" s="3453">
        <v>0</v>
      </c>
      <c r="K17" s="3453">
        <v>0</v>
      </c>
      <c r="L17" s="3453">
        <v>0</v>
      </c>
      <c r="M17" s="3453">
        <v>0</v>
      </c>
      <c r="N17" s="3453">
        <v>0</v>
      </c>
      <c r="O17" s="3453">
        <v>0</v>
      </c>
      <c r="P17" s="3453">
        <v>0</v>
      </c>
      <c r="Q17" s="3453">
        <v>0</v>
      </c>
      <c r="R17" s="3470">
        <v>0</v>
      </c>
      <c r="S17" s="5202">
        <f t="shared" si="0"/>
        <v>0</v>
      </c>
    </row>
    <row r="18" spans="1:22" ht="20.100000000000001" customHeight="1">
      <c r="A18" s="5116" t="s">
        <v>4472</v>
      </c>
      <c r="B18" s="3467">
        <v>0</v>
      </c>
      <c r="C18" s="3453">
        <v>0</v>
      </c>
      <c r="D18" s="3453">
        <v>0</v>
      </c>
      <c r="E18" s="3453">
        <v>0</v>
      </c>
      <c r="F18" s="3453">
        <v>0</v>
      </c>
      <c r="G18" s="3453">
        <v>0</v>
      </c>
      <c r="H18" s="3453">
        <v>0</v>
      </c>
      <c r="I18" s="3453">
        <v>0</v>
      </c>
      <c r="J18" s="3453">
        <v>0</v>
      </c>
      <c r="K18" s="3453">
        <v>0</v>
      </c>
      <c r="L18" s="3453">
        <v>0</v>
      </c>
      <c r="M18" s="3453">
        <v>0</v>
      </c>
      <c r="N18" s="3453">
        <v>0</v>
      </c>
      <c r="O18" s="3453">
        <v>0</v>
      </c>
      <c r="P18" s="3453">
        <v>0</v>
      </c>
      <c r="Q18" s="3453">
        <v>0</v>
      </c>
      <c r="R18" s="3470">
        <v>0</v>
      </c>
      <c r="S18" s="5202">
        <f t="shared" si="0"/>
        <v>0</v>
      </c>
      <c r="T18" s="452"/>
      <c r="U18" s="452"/>
      <c r="V18" s="452"/>
    </row>
    <row r="19" spans="1:22" ht="20.100000000000001" customHeight="1">
      <c r="A19" s="5116" t="s">
        <v>4524</v>
      </c>
      <c r="B19" s="3467">
        <v>0</v>
      </c>
      <c r="C19" s="3453">
        <v>0</v>
      </c>
      <c r="D19" s="3453">
        <v>0</v>
      </c>
      <c r="E19" s="3453">
        <v>0</v>
      </c>
      <c r="F19" s="3453">
        <v>0</v>
      </c>
      <c r="G19" s="3453">
        <v>0</v>
      </c>
      <c r="H19" s="3453">
        <v>0</v>
      </c>
      <c r="I19" s="3453">
        <v>1</v>
      </c>
      <c r="J19" s="3453">
        <v>0</v>
      </c>
      <c r="K19" s="3453">
        <v>0</v>
      </c>
      <c r="L19" s="3453">
        <v>0</v>
      </c>
      <c r="M19" s="3453">
        <v>0</v>
      </c>
      <c r="N19" s="3453">
        <v>0</v>
      </c>
      <c r="O19" s="3453">
        <v>0</v>
      </c>
      <c r="P19" s="3453">
        <v>0</v>
      </c>
      <c r="Q19" s="3453">
        <v>0</v>
      </c>
      <c r="R19" s="3470">
        <v>0</v>
      </c>
      <c r="S19" s="5202">
        <f t="shared" si="0"/>
        <v>1</v>
      </c>
      <c r="T19" s="452"/>
      <c r="U19" s="452"/>
      <c r="V19" s="452"/>
    </row>
    <row r="20" spans="1:22" ht="20.100000000000001" customHeight="1">
      <c r="A20" s="5116" t="s">
        <v>4473</v>
      </c>
      <c r="B20" s="3467">
        <v>0</v>
      </c>
      <c r="C20" s="3453">
        <v>0</v>
      </c>
      <c r="D20" s="3453">
        <v>0</v>
      </c>
      <c r="E20" s="3453">
        <v>0</v>
      </c>
      <c r="F20" s="3453">
        <v>0</v>
      </c>
      <c r="G20" s="3453">
        <v>0</v>
      </c>
      <c r="H20" s="3453">
        <v>4</v>
      </c>
      <c r="I20" s="3453">
        <v>5</v>
      </c>
      <c r="J20" s="3453">
        <v>0</v>
      </c>
      <c r="K20" s="3453">
        <v>0</v>
      </c>
      <c r="L20" s="3453">
        <v>0</v>
      </c>
      <c r="M20" s="3453">
        <v>0</v>
      </c>
      <c r="N20" s="3453">
        <v>0</v>
      </c>
      <c r="O20" s="3453">
        <v>0</v>
      </c>
      <c r="P20" s="3453">
        <v>0</v>
      </c>
      <c r="Q20" s="3453">
        <v>0</v>
      </c>
      <c r="R20" s="3470">
        <v>0</v>
      </c>
      <c r="S20" s="5202">
        <f t="shared" si="0"/>
        <v>9</v>
      </c>
      <c r="T20" s="452"/>
      <c r="U20" s="452"/>
      <c r="V20" s="452"/>
    </row>
    <row r="21" spans="1:22" ht="20.100000000000001" customHeight="1">
      <c r="A21" s="5116" t="s">
        <v>4474</v>
      </c>
      <c r="B21" s="3467">
        <v>0</v>
      </c>
      <c r="C21" s="3453">
        <v>0</v>
      </c>
      <c r="D21" s="3453">
        <v>0</v>
      </c>
      <c r="E21" s="3453">
        <v>0</v>
      </c>
      <c r="F21" s="3453">
        <v>0</v>
      </c>
      <c r="G21" s="3453">
        <v>0</v>
      </c>
      <c r="H21" s="3453">
        <v>1</v>
      </c>
      <c r="I21" s="3453">
        <v>2</v>
      </c>
      <c r="J21" s="3453">
        <v>0</v>
      </c>
      <c r="K21" s="3453">
        <v>0</v>
      </c>
      <c r="L21" s="3453">
        <v>0</v>
      </c>
      <c r="M21" s="3453">
        <v>0</v>
      </c>
      <c r="N21" s="3453">
        <v>0</v>
      </c>
      <c r="O21" s="3453">
        <v>0</v>
      </c>
      <c r="P21" s="3453">
        <v>0</v>
      </c>
      <c r="Q21" s="3453">
        <v>0</v>
      </c>
      <c r="R21" s="3470">
        <v>0</v>
      </c>
      <c r="S21" s="5202">
        <f t="shared" si="0"/>
        <v>3</v>
      </c>
      <c r="T21" s="452"/>
      <c r="U21" s="452"/>
      <c r="V21" s="452"/>
    </row>
    <row r="22" spans="1:22" ht="20.100000000000001" customHeight="1">
      <c r="A22" s="5116" t="s">
        <v>4475</v>
      </c>
      <c r="B22" s="3467">
        <v>0</v>
      </c>
      <c r="C22" s="3453">
        <v>0</v>
      </c>
      <c r="D22" s="3453">
        <v>0</v>
      </c>
      <c r="E22" s="3453">
        <v>0</v>
      </c>
      <c r="F22" s="3453">
        <v>0</v>
      </c>
      <c r="G22" s="3453">
        <v>0</v>
      </c>
      <c r="H22" s="3453">
        <v>0</v>
      </c>
      <c r="I22" s="3453">
        <v>0</v>
      </c>
      <c r="J22" s="3453">
        <v>0</v>
      </c>
      <c r="K22" s="3453">
        <v>0</v>
      </c>
      <c r="L22" s="3453">
        <v>0</v>
      </c>
      <c r="M22" s="3453">
        <v>0</v>
      </c>
      <c r="N22" s="3453">
        <v>0</v>
      </c>
      <c r="O22" s="3453">
        <v>0</v>
      </c>
      <c r="P22" s="3453">
        <v>0</v>
      </c>
      <c r="Q22" s="3453">
        <v>0</v>
      </c>
      <c r="R22" s="3470">
        <v>0</v>
      </c>
      <c r="S22" s="5202">
        <f t="shared" si="0"/>
        <v>0</v>
      </c>
      <c r="T22" s="452"/>
      <c r="U22" s="452"/>
      <c r="V22" s="452"/>
    </row>
    <row r="23" spans="1:22" ht="20.100000000000001" customHeight="1">
      <c r="A23" s="5116" t="s">
        <v>4476</v>
      </c>
      <c r="B23" s="3467">
        <v>0</v>
      </c>
      <c r="C23" s="3453">
        <v>0</v>
      </c>
      <c r="D23" s="3453">
        <v>0</v>
      </c>
      <c r="E23" s="3453">
        <v>0</v>
      </c>
      <c r="F23" s="3453">
        <v>0</v>
      </c>
      <c r="G23" s="3453">
        <v>0</v>
      </c>
      <c r="H23" s="3453">
        <v>0</v>
      </c>
      <c r="I23" s="3453">
        <v>0</v>
      </c>
      <c r="J23" s="3453">
        <v>0</v>
      </c>
      <c r="K23" s="3453">
        <v>0</v>
      </c>
      <c r="L23" s="3453">
        <v>0</v>
      </c>
      <c r="M23" s="3453">
        <v>0</v>
      </c>
      <c r="N23" s="3453">
        <v>0</v>
      </c>
      <c r="O23" s="3453">
        <v>0</v>
      </c>
      <c r="P23" s="3453">
        <v>0</v>
      </c>
      <c r="Q23" s="3453">
        <v>0</v>
      </c>
      <c r="R23" s="3470">
        <v>0</v>
      </c>
      <c r="S23" s="5202">
        <f t="shared" si="0"/>
        <v>0</v>
      </c>
      <c r="T23" s="452"/>
      <c r="U23" s="452"/>
      <c r="V23" s="452"/>
    </row>
    <row r="24" spans="1:22" ht="20.100000000000001" customHeight="1">
      <c r="A24" s="5116" t="s">
        <v>4477</v>
      </c>
      <c r="B24" s="3467">
        <v>0</v>
      </c>
      <c r="C24" s="3453">
        <v>0</v>
      </c>
      <c r="D24" s="3453">
        <v>0</v>
      </c>
      <c r="E24" s="3453">
        <v>0</v>
      </c>
      <c r="F24" s="3453">
        <v>0</v>
      </c>
      <c r="G24" s="3453">
        <v>0</v>
      </c>
      <c r="H24" s="3453">
        <v>0</v>
      </c>
      <c r="I24" s="3453">
        <v>2</v>
      </c>
      <c r="J24" s="3453">
        <v>0</v>
      </c>
      <c r="K24" s="3453">
        <v>0</v>
      </c>
      <c r="L24" s="3453">
        <v>0</v>
      </c>
      <c r="M24" s="3453">
        <v>0</v>
      </c>
      <c r="N24" s="3453">
        <v>0</v>
      </c>
      <c r="O24" s="3453">
        <v>0</v>
      </c>
      <c r="P24" s="3453">
        <v>0</v>
      </c>
      <c r="Q24" s="3453">
        <v>0</v>
      </c>
      <c r="R24" s="3470">
        <v>0</v>
      </c>
      <c r="S24" s="5202">
        <f t="shared" si="0"/>
        <v>2</v>
      </c>
      <c r="T24" s="452"/>
      <c r="U24" s="452"/>
      <c r="V24" s="452"/>
    </row>
    <row r="25" spans="1:22" ht="20.100000000000001" customHeight="1">
      <c r="A25" s="5116" t="s">
        <v>4528</v>
      </c>
      <c r="B25" s="3467">
        <v>0</v>
      </c>
      <c r="C25" s="3453">
        <v>0</v>
      </c>
      <c r="D25" s="3453">
        <v>0</v>
      </c>
      <c r="E25" s="3453">
        <v>0</v>
      </c>
      <c r="F25" s="3453">
        <v>0</v>
      </c>
      <c r="G25" s="3453">
        <v>0</v>
      </c>
      <c r="H25" s="3453">
        <v>0</v>
      </c>
      <c r="I25" s="3453">
        <v>3</v>
      </c>
      <c r="J25" s="3453">
        <v>0</v>
      </c>
      <c r="K25" s="3453">
        <v>0</v>
      </c>
      <c r="L25" s="3453">
        <v>0</v>
      </c>
      <c r="M25" s="3453">
        <v>0</v>
      </c>
      <c r="N25" s="3453">
        <v>0</v>
      </c>
      <c r="O25" s="3453">
        <v>0</v>
      </c>
      <c r="P25" s="3453">
        <v>0</v>
      </c>
      <c r="Q25" s="3453">
        <v>0</v>
      </c>
      <c r="R25" s="3470">
        <v>0</v>
      </c>
      <c r="S25" s="5202">
        <f t="shared" si="0"/>
        <v>3</v>
      </c>
      <c r="T25" s="452"/>
      <c r="U25" s="452"/>
      <c r="V25" s="452"/>
    </row>
    <row r="26" spans="1:22" ht="20.100000000000001" customHeight="1">
      <c r="A26" s="5116" t="s">
        <v>4478</v>
      </c>
      <c r="B26" s="3467">
        <v>0</v>
      </c>
      <c r="C26" s="3453">
        <v>0</v>
      </c>
      <c r="D26" s="3453">
        <v>0</v>
      </c>
      <c r="E26" s="3453">
        <v>0</v>
      </c>
      <c r="F26" s="3453">
        <v>0</v>
      </c>
      <c r="G26" s="3453">
        <v>0</v>
      </c>
      <c r="H26" s="3453">
        <v>1</v>
      </c>
      <c r="I26" s="3453">
        <v>0</v>
      </c>
      <c r="J26" s="3453">
        <v>0</v>
      </c>
      <c r="K26" s="3453">
        <v>0</v>
      </c>
      <c r="L26" s="3453">
        <v>0</v>
      </c>
      <c r="M26" s="3453">
        <v>0</v>
      </c>
      <c r="N26" s="3453">
        <v>0</v>
      </c>
      <c r="O26" s="3453">
        <v>0</v>
      </c>
      <c r="P26" s="3453">
        <v>0</v>
      </c>
      <c r="Q26" s="3453">
        <v>0</v>
      </c>
      <c r="R26" s="3470">
        <v>0</v>
      </c>
      <c r="S26" s="5202">
        <f t="shared" si="0"/>
        <v>1</v>
      </c>
      <c r="T26" s="452"/>
      <c r="U26" s="452"/>
      <c r="V26" s="452"/>
    </row>
    <row r="27" spans="1:22" ht="20.100000000000001" customHeight="1">
      <c r="A27" s="5116" t="s">
        <v>4479</v>
      </c>
      <c r="B27" s="3467">
        <v>0</v>
      </c>
      <c r="C27" s="3453">
        <v>0</v>
      </c>
      <c r="D27" s="3453">
        <v>0</v>
      </c>
      <c r="E27" s="3453">
        <v>0</v>
      </c>
      <c r="F27" s="3453">
        <v>0</v>
      </c>
      <c r="G27" s="3453">
        <v>0</v>
      </c>
      <c r="H27" s="3453">
        <v>0</v>
      </c>
      <c r="I27" s="3453">
        <v>0</v>
      </c>
      <c r="J27" s="3453">
        <v>0</v>
      </c>
      <c r="K27" s="3453">
        <v>0</v>
      </c>
      <c r="L27" s="3453">
        <v>0</v>
      </c>
      <c r="M27" s="3453">
        <v>0</v>
      </c>
      <c r="N27" s="3453">
        <v>0</v>
      </c>
      <c r="O27" s="3453">
        <v>0</v>
      </c>
      <c r="P27" s="3453">
        <v>0</v>
      </c>
      <c r="Q27" s="3453">
        <v>0</v>
      </c>
      <c r="R27" s="3470">
        <v>0</v>
      </c>
      <c r="S27" s="5202">
        <f t="shared" si="0"/>
        <v>0</v>
      </c>
      <c r="T27" s="452"/>
      <c r="U27" s="452"/>
      <c r="V27" s="452"/>
    </row>
    <row r="28" spans="1:22" ht="20.100000000000001" customHeight="1">
      <c r="A28" s="5116" t="s">
        <v>4480</v>
      </c>
      <c r="B28" s="3467">
        <v>0</v>
      </c>
      <c r="C28" s="3453">
        <v>0</v>
      </c>
      <c r="D28" s="3453">
        <v>0</v>
      </c>
      <c r="E28" s="3453">
        <v>0</v>
      </c>
      <c r="F28" s="3453">
        <v>0</v>
      </c>
      <c r="G28" s="3453">
        <v>0</v>
      </c>
      <c r="H28" s="3453">
        <v>0</v>
      </c>
      <c r="I28" s="3453">
        <v>0</v>
      </c>
      <c r="J28" s="3453">
        <v>0</v>
      </c>
      <c r="K28" s="3453">
        <v>0</v>
      </c>
      <c r="L28" s="3453">
        <v>0</v>
      </c>
      <c r="M28" s="3453">
        <v>0</v>
      </c>
      <c r="N28" s="3453">
        <v>0</v>
      </c>
      <c r="O28" s="3453">
        <v>0</v>
      </c>
      <c r="P28" s="3453">
        <v>0</v>
      </c>
      <c r="Q28" s="3453">
        <v>0</v>
      </c>
      <c r="R28" s="3470">
        <v>0</v>
      </c>
      <c r="S28" s="5202">
        <f t="shared" si="0"/>
        <v>0</v>
      </c>
      <c r="T28" s="452"/>
      <c r="U28" s="452"/>
      <c r="V28" s="452"/>
    </row>
    <row r="29" spans="1:22" ht="20.100000000000001" customHeight="1">
      <c r="A29" s="5116" t="s">
        <v>4481</v>
      </c>
      <c r="B29" s="3467">
        <v>0</v>
      </c>
      <c r="C29" s="3453">
        <v>0</v>
      </c>
      <c r="D29" s="3453">
        <v>0</v>
      </c>
      <c r="E29" s="3453">
        <v>0</v>
      </c>
      <c r="F29" s="3453">
        <v>0</v>
      </c>
      <c r="G29" s="3453">
        <v>0</v>
      </c>
      <c r="H29" s="3453">
        <v>0</v>
      </c>
      <c r="I29" s="3453">
        <v>0</v>
      </c>
      <c r="J29" s="3453">
        <v>0</v>
      </c>
      <c r="K29" s="3453">
        <v>0</v>
      </c>
      <c r="L29" s="3453">
        <v>0</v>
      </c>
      <c r="M29" s="3453">
        <v>0</v>
      </c>
      <c r="N29" s="3453">
        <v>0</v>
      </c>
      <c r="O29" s="3453">
        <v>0</v>
      </c>
      <c r="P29" s="3453">
        <v>0</v>
      </c>
      <c r="Q29" s="3453">
        <v>0</v>
      </c>
      <c r="R29" s="3470">
        <v>0</v>
      </c>
      <c r="S29" s="5202">
        <f t="shared" si="0"/>
        <v>0</v>
      </c>
      <c r="T29" s="452"/>
      <c r="U29" s="452"/>
      <c r="V29" s="452"/>
    </row>
    <row r="30" spans="1:22" ht="20.100000000000001" customHeight="1">
      <c r="A30" s="5116" t="s">
        <v>4482</v>
      </c>
      <c r="B30" s="3467">
        <v>0</v>
      </c>
      <c r="C30" s="3453">
        <v>0</v>
      </c>
      <c r="D30" s="3453">
        <v>0</v>
      </c>
      <c r="E30" s="3453">
        <v>0</v>
      </c>
      <c r="F30" s="3453">
        <v>0</v>
      </c>
      <c r="G30" s="3453">
        <v>0</v>
      </c>
      <c r="H30" s="3453">
        <v>0</v>
      </c>
      <c r="I30" s="3453">
        <v>0</v>
      </c>
      <c r="J30" s="3453">
        <v>0</v>
      </c>
      <c r="K30" s="3453">
        <v>0</v>
      </c>
      <c r="L30" s="3453">
        <v>0</v>
      </c>
      <c r="M30" s="3453">
        <v>0</v>
      </c>
      <c r="N30" s="3453">
        <v>0</v>
      </c>
      <c r="O30" s="3453">
        <v>0</v>
      </c>
      <c r="P30" s="3453">
        <v>0</v>
      </c>
      <c r="Q30" s="3453">
        <v>0</v>
      </c>
      <c r="R30" s="3470">
        <v>0</v>
      </c>
      <c r="S30" s="5202">
        <f t="shared" si="0"/>
        <v>0</v>
      </c>
      <c r="T30" s="452"/>
      <c r="U30" s="452"/>
      <c r="V30" s="452"/>
    </row>
    <row r="31" spans="1:22" ht="20.100000000000001" customHeight="1">
      <c r="A31" s="5116" t="s">
        <v>4483</v>
      </c>
      <c r="B31" s="3467">
        <v>0</v>
      </c>
      <c r="C31" s="3453">
        <v>0</v>
      </c>
      <c r="D31" s="3453">
        <v>0</v>
      </c>
      <c r="E31" s="3453">
        <v>0</v>
      </c>
      <c r="F31" s="3453">
        <v>0</v>
      </c>
      <c r="G31" s="3453">
        <v>0</v>
      </c>
      <c r="H31" s="3453">
        <v>0</v>
      </c>
      <c r="I31" s="3453">
        <v>0</v>
      </c>
      <c r="J31" s="3453">
        <v>0</v>
      </c>
      <c r="K31" s="3453">
        <v>0</v>
      </c>
      <c r="L31" s="3453">
        <v>0</v>
      </c>
      <c r="M31" s="3453">
        <v>0</v>
      </c>
      <c r="N31" s="3453">
        <v>0</v>
      </c>
      <c r="O31" s="3453">
        <v>0</v>
      </c>
      <c r="P31" s="3453">
        <v>0</v>
      </c>
      <c r="Q31" s="3453">
        <v>0</v>
      </c>
      <c r="R31" s="3470">
        <v>0</v>
      </c>
      <c r="S31" s="5202">
        <f t="shared" si="0"/>
        <v>0</v>
      </c>
      <c r="T31" s="452"/>
      <c r="U31" s="452"/>
      <c r="V31" s="452"/>
    </row>
    <row r="32" spans="1:22" ht="20.100000000000001" customHeight="1">
      <c r="A32" s="5116" t="s">
        <v>4485</v>
      </c>
      <c r="B32" s="3467">
        <v>0</v>
      </c>
      <c r="C32" s="3453">
        <v>0</v>
      </c>
      <c r="D32" s="3453">
        <v>0</v>
      </c>
      <c r="E32" s="3453">
        <v>0</v>
      </c>
      <c r="F32" s="3453">
        <v>0</v>
      </c>
      <c r="G32" s="3453">
        <v>0</v>
      </c>
      <c r="H32" s="3453">
        <v>0</v>
      </c>
      <c r="I32" s="3453">
        <v>0</v>
      </c>
      <c r="J32" s="3453">
        <v>0</v>
      </c>
      <c r="K32" s="3453">
        <v>0</v>
      </c>
      <c r="L32" s="3453">
        <v>0</v>
      </c>
      <c r="M32" s="3453">
        <v>0</v>
      </c>
      <c r="N32" s="3453">
        <v>0</v>
      </c>
      <c r="O32" s="3453">
        <v>0</v>
      </c>
      <c r="P32" s="3453">
        <v>0</v>
      </c>
      <c r="Q32" s="3453">
        <v>0</v>
      </c>
      <c r="R32" s="3470">
        <v>0</v>
      </c>
      <c r="S32" s="5202">
        <f t="shared" si="0"/>
        <v>0</v>
      </c>
      <c r="T32" s="452"/>
      <c r="U32" s="452"/>
      <c r="V32" s="452"/>
    </row>
    <row r="33" spans="1:22" ht="20.100000000000001" customHeight="1">
      <c r="A33" s="5116" t="s">
        <v>4486</v>
      </c>
      <c r="B33" s="3467">
        <v>0</v>
      </c>
      <c r="C33" s="3453">
        <v>0</v>
      </c>
      <c r="D33" s="3453">
        <v>1</v>
      </c>
      <c r="E33" s="3453">
        <v>0</v>
      </c>
      <c r="F33" s="3453">
        <v>0</v>
      </c>
      <c r="G33" s="3453">
        <v>0</v>
      </c>
      <c r="H33" s="3453">
        <v>1</v>
      </c>
      <c r="I33" s="3453">
        <v>3</v>
      </c>
      <c r="J33" s="3453">
        <v>0</v>
      </c>
      <c r="K33" s="3453">
        <v>0</v>
      </c>
      <c r="L33" s="3453">
        <v>0</v>
      </c>
      <c r="M33" s="3453">
        <v>0</v>
      </c>
      <c r="N33" s="3453">
        <v>0</v>
      </c>
      <c r="O33" s="3453">
        <v>0</v>
      </c>
      <c r="P33" s="3453">
        <v>0</v>
      </c>
      <c r="Q33" s="3453">
        <v>0</v>
      </c>
      <c r="R33" s="3470">
        <v>0</v>
      </c>
      <c r="S33" s="5202">
        <f t="shared" si="0"/>
        <v>5</v>
      </c>
      <c r="T33" s="452"/>
      <c r="U33" s="452"/>
      <c r="V33" s="452"/>
    </row>
    <row r="34" spans="1:22" s="5124" customFormat="1" ht="20.100000000000001" customHeight="1">
      <c r="A34" s="5116" t="s">
        <v>4487</v>
      </c>
      <c r="B34" s="3467">
        <v>0</v>
      </c>
      <c r="C34" s="3453">
        <v>0</v>
      </c>
      <c r="D34" s="3453">
        <v>0</v>
      </c>
      <c r="E34" s="3453">
        <v>0</v>
      </c>
      <c r="F34" s="3453">
        <v>0</v>
      </c>
      <c r="G34" s="3453">
        <v>0</v>
      </c>
      <c r="H34" s="3453">
        <v>0</v>
      </c>
      <c r="I34" s="3453">
        <v>0</v>
      </c>
      <c r="J34" s="3453">
        <v>0</v>
      </c>
      <c r="K34" s="3453">
        <v>0</v>
      </c>
      <c r="L34" s="3453">
        <v>0</v>
      </c>
      <c r="M34" s="3453">
        <v>0</v>
      </c>
      <c r="N34" s="3453">
        <v>0</v>
      </c>
      <c r="O34" s="3453">
        <v>0</v>
      </c>
      <c r="P34" s="3453">
        <v>0</v>
      </c>
      <c r="Q34" s="3453">
        <v>0</v>
      </c>
      <c r="R34" s="3470">
        <v>0</v>
      </c>
      <c r="S34" s="5202">
        <f t="shared" si="0"/>
        <v>0</v>
      </c>
    </row>
    <row r="35" spans="1:22" ht="20.100000000000001" customHeight="1">
      <c r="A35" s="5116" t="s">
        <v>4489</v>
      </c>
      <c r="B35" s="3467">
        <v>0</v>
      </c>
      <c r="C35" s="3453">
        <v>0</v>
      </c>
      <c r="D35" s="3453">
        <v>0</v>
      </c>
      <c r="E35" s="3453">
        <v>0</v>
      </c>
      <c r="F35" s="3453">
        <v>0</v>
      </c>
      <c r="G35" s="3453">
        <v>0</v>
      </c>
      <c r="H35" s="3453">
        <v>0</v>
      </c>
      <c r="I35" s="3453">
        <v>1</v>
      </c>
      <c r="J35" s="3453">
        <v>0</v>
      </c>
      <c r="K35" s="3453">
        <v>0</v>
      </c>
      <c r="L35" s="3453">
        <v>0</v>
      </c>
      <c r="M35" s="3453">
        <v>0</v>
      </c>
      <c r="N35" s="3453">
        <v>0</v>
      </c>
      <c r="O35" s="3453">
        <v>0</v>
      </c>
      <c r="P35" s="3453">
        <v>0</v>
      </c>
      <c r="Q35" s="3453">
        <v>0</v>
      </c>
      <c r="R35" s="3470">
        <v>0</v>
      </c>
      <c r="S35" s="5202">
        <f t="shared" si="0"/>
        <v>1</v>
      </c>
      <c r="T35" s="452"/>
      <c r="U35" s="452"/>
      <c r="V35" s="452"/>
    </row>
    <row r="36" spans="1:22" ht="20.100000000000001" customHeight="1">
      <c r="A36" s="5116" t="s">
        <v>4531</v>
      </c>
      <c r="B36" s="3467">
        <v>0</v>
      </c>
      <c r="C36" s="3453">
        <v>0</v>
      </c>
      <c r="D36" s="3453">
        <v>0</v>
      </c>
      <c r="E36" s="3453">
        <v>0</v>
      </c>
      <c r="F36" s="3453">
        <v>0</v>
      </c>
      <c r="G36" s="3453">
        <v>0</v>
      </c>
      <c r="H36" s="3453">
        <v>0</v>
      </c>
      <c r="I36" s="3453">
        <v>0</v>
      </c>
      <c r="J36" s="3453">
        <v>0</v>
      </c>
      <c r="K36" s="3453">
        <v>0</v>
      </c>
      <c r="L36" s="3453">
        <v>0</v>
      </c>
      <c r="M36" s="3453">
        <v>0</v>
      </c>
      <c r="N36" s="3453">
        <v>0</v>
      </c>
      <c r="O36" s="3453">
        <v>0</v>
      </c>
      <c r="P36" s="3453">
        <v>0</v>
      </c>
      <c r="Q36" s="3453">
        <v>0</v>
      </c>
      <c r="R36" s="3470">
        <v>0</v>
      </c>
      <c r="S36" s="5202">
        <f t="shared" si="0"/>
        <v>0</v>
      </c>
      <c r="T36" s="452"/>
      <c r="U36" s="452"/>
      <c r="V36" s="452"/>
    </row>
    <row r="37" spans="1:22" ht="20.100000000000001" customHeight="1">
      <c r="A37" s="5116" t="s">
        <v>4490</v>
      </c>
      <c r="B37" s="3467">
        <v>0</v>
      </c>
      <c r="C37" s="3453">
        <v>0</v>
      </c>
      <c r="D37" s="3453">
        <v>0</v>
      </c>
      <c r="E37" s="3453">
        <v>0</v>
      </c>
      <c r="F37" s="3453">
        <v>0</v>
      </c>
      <c r="G37" s="3453">
        <v>0</v>
      </c>
      <c r="H37" s="3453">
        <v>0</v>
      </c>
      <c r="I37" s="3453">
        <v>0</v>
      </c>
      <c r="J37" s="3453">
        <v>0</v>
      </c>
      <c r="K37" s="3453">
        <v>0</v>
      </c>
      <c r="L37" s="3453">
        <v>0</v>
      </c>
      <c r="M37" s="3453">
        <v>0</v>
      </c>
      <c r="N37" s="3453">
        <v>0</v>
      </c>
      <c r="O37" s="3453">
        <v>0</v>
      </c>
      <c r="P37" s="3453">
        <v>0</v>
      </c>
      <c r="Q37" s="3453">
        <v>0</v>
      </c>
      <c r="R37" s="3470">
        <v>0</v>
      </c>
      <c r="S37" s="5202">
        <f t="shared" si="0"/>
        <v>0</v>
      </c>
      <c r="T37" s="452"/>
      <c r="U37" s="452"/>
      <c r="V37" s="452"/>
    </row>
    <row r="38" spans="1:22" ht="20.100000000000001" customHeight="1">
      <c r="A38" s="5116" t="s">
        <v>4491</v>
      </c>
      <c r="B38" s="3467">
        <v>0</v>
      </c>
      <c r="C38" s="3453">
        <v>0</v>
      </c>
      <c r="D38" s="3453">
        <v>0</v>
      </c>
      <c r="E38" s="3453">
        <v>0</v>
      </c>
      <c r="F38" s="3453">
        <v>0</v>
      </c>
      <c r="G38" s="3453">
        <v>0</v>
      </c>
      <c r="H38" s="3453">
        <v>0</v>
      </c>
      <c r="I38" s="3453">
        <v>1</v>
      </c>
      <c r="J38" s="3453">
        <v>0</v>
      </c>
      <c r="K38" s="3453">
        <v>0</v>
      </c>
      <c r="L38" s="3453">
        <v>0</v>
      </c>
      <c r="M38" s="3453">
        <v>0</v>
      </c>
      <c r="N38" s="3453">
        <v>0</v>
      </c>
      <c r="O38" s="3453">
        <v>0</v>
      </c>
      <c r="P38" s="3453">
        <v>0</v>
      </c>
      <c r="Q38" s="3453">
        <v>0</v>
      </c>
      <c r="R38" s="3470">
        <v>0</v>
      </c>
      <c r="S38" s="5202">
        <f t="shared" si="0"/>
        <v>1</v>
      </c>
      <c r="T38" s="452"/>
      <c r="U38" s="452"/>
      <c r="V38" s="452"/>
    </row>
    <row r="39" spans="1:22" ht="20.100000000000001" customHeight="1">
      <c r="A39" s="5116" t="s">
        <v>4492</v>
      </c>
      <c r="B39" s="3467">
        <v>0</v>
      </c>
      <c r="C39" s="3453">
        <v>0</v>
      </c>
      <c r="D39" s="3453">
        <v>0</v>
      </c>
      <c r="E39" s="3453">
        <v>0</v>
      </c>
      <c r="F39" s="3453">
        <v>0</v>
      </c>
      <c r="G39" s="3453">
        <v>0</v>
      </c>
      <c r="H39" s="3453">
        <v>1</v>
      </c>
      <c r="I39" s="3453">
        <v>2</v>
      </c>
      <c r="J39" s="3453">
        <v>0</v>
      </c>
      <c r="K39" s="3453">
        <v>0</v>
      </c>
      <c r="L39" s="3453">
        <v>0</v>
      </c>
      <c r="M39" s="3453">
        <v>0</v>
      </c>
      <c r="N39" s="3453">
        <v>0</v>
      </c>
      <c r="O39" s="3453">
        <v>0</v>
      </c>
      <c r="P39" s="3453">
        <v>0</v>
      </c>
      <c r="Q39" s="3453">
        <v>0</v>
      </c>
      <c r="R39" s="3470">
        <v>0</v>
      </c>
      <c r="S39" s="5202">
        <f t="shared" si="0"/>
        <v>3</v>
      </c>
      <c r="T39" s="452"/>
      <c r="U39" s="452"/>
      <c r="V39" s="452"/>
    </row>
    <row r="40" spans="1:22" ht="20.100000000000001" customHeight="1">
      <c r="A40" s="5116" t="s">
        <v>4493</v>
      </c>
      <c r="B40" s="3467">
        <v>0</v>
      </c>
      <c r="C40" s="3453">
        <v>0</v>
      </c>
      <c r="D40" s="3453">
        <v>0</v>
      </c>
      <c r="E40" s="3453">
        <v>0</v>
      </c>
      <c r="F40" s="3453">
        <v>0</v>
      </c>
      <c r="G40" s="3453">
        <v>0</v>
      </c>
      <c r="H40" s="3453">
        <v>0</v>
      </c>
      <c r="I40" s="3453">
        <v>0</v>
      </c>
      <c r="J40" s="3453">
        <v>0</v>
      </c>
      <c r="K40" s="3453">
        <v>0</v>
      </c>
      <c r="L40" s="3453">
        <v>0</v>
      </c>
      <c r="M40" s="3453">
        <v>0</v>
      </c>
      <c r="N40" s="3453">
        <v>0</v>
      </c>
      <c r="O40" s="3453">
        <v>0</v>
      </c>
      <c r="P40" s="3453">
        <v>0</v>
      </c>
      <c r="Q40" s="3453">
        <v>0</v>
      </c>
      <c r="R40" s="3470">
        <v>0</v>
      </c>
      <c r="S40" s="5202">
        <f t="shared" si="0"/>
        <v>0</v>
      </c>
      <c r="T40" s="452"/>
      <c r="U40" s="452"/>
      <c r="V40" s="452"/>
    </row>
    <row r="41" spans="1:22" ht="20.100000000000001" customHeight="1">
      <c r="A41" s="5116" t="s">
        <v>4494</v>
      </c>
      <c r="B41" s="3467">
        <v>1</v>
      </c>
      <c r="C41" s="3453">
        <v>1</v>
      </c>
      <c r="D41" s="3453">
        <v>1</v>
      </c>
      <c r="E41" s="3453">
        <v>1</v>
      </c>
      <c r="F41" s="3453">
        <v>1</v>
      </c>
      <c r="G41" s="3453">
        <v>1</v>
      </c>
      <c r="H41" s="3453">
        <v>4</v>
      </c>
      <c r="I41" s="3453">
        <v>4</v>
      </c>
      <c r="J41" s="3453">
        <v>0</v>
      </c>
      <c r="K41" s="3453">
        <v>1</v>
      </c>
      <c r="L41" s="3453">
        <v>1</v>
      </c>
      <c r="M41" s="3453">
        <v>1</v>
      </c>
      <c r="N41" s="3453">
        <v>1</v>
      </c>
      <c r="O41" s="3453">
        <v>1</v>
      </c>
      <c r="P41" s="3453">
        <v>1</v>
      </c>
      <c r="Q41" s="3453">
        <v>1</v>
      </c>
      <c r="R41" s="3470">
        <v>1</v>
      </c>
      <c r="S41" s="5202">
        <f t="shared" si="0"/>
        <v>22</v>
      </c>
      <c r="T41" s="452"/>
      <c r="U41" s="452"/>
      <c r="V41" s="452"/>
    </row>
    <row r="42" spans="1:22" ht="20.100000000000001" customHeight="1">
      <c r="A42" s="5116" t="s">
        <v>4495</v>
      </c>
      <c r="B42" s="3467">
        <v>0</v>
      </c>
      <c r="C42" s="3453">
        <v>0</v>
      </c>
      <c r="D42" s="3453">
        <v>1</v>
      </c>
      <c r="E42" s="3453">
        <v>0</v>
      </c>
      <c r="F42" s="3453">
        <v>0</v>
      </c>
      <c r="G42" s="3453">
        <v>0</v>
      </c>
      <c r="H42" s="3453">
        <v>4</v>
      </c>
      <c r="I42" s="3453">
        <v>6</v>
      </c>
      <c r="J42" s="3453">
        <v>0</v>
      </c>
      <c r="K42" s="3453">
        <v>0</v>
      </c>
      <c r="L42" s="3453">
        <v>0</v>
      </c>
      <c r="M42" s="3453">
        <v>0</v>
      </c>
      <c r="N42" s="3453">
        <v>0</v>
      </c>
      <c r="O42" s="3453">
        <v>0</v>
      </c>
      <c r="P42" s="3453">
        <v>0</v>
      </c>
      <c r="Q42" s="3453">
        <v>0</v>
      </c>
      <c r="R42" s="3470">
        <v>0</v>
      </c>
      <c r="S42" s="5202">
        <f t="shared" si="0"/>
        <v>11</v>
      </c>
      <c r="T42" s="452"/>
      <c r="U42" s="452"/>
      <c r="V42" s="452"/>
    </row>
    <row r="43" spans="1:22" ht="20.100000000000001" customHeight="1">
      <c r="A43" s="5116" t="s">
        <v>4496</v>
      </c>
      <c r="B43" s="3467">
        <v>0</v>
      </c>
      <c r="C43" s="3453">
        <v>0</v>
      </c>
      <c r="D43" s="3453">
        <v>1</v>
      </c>
      <c r="E43" s="3453">
        <v>0</v>
      </c>
      <c r="F43" s="3453">
        <v>0</v>
      </c>
      <c r="G43" s="3453">
        <v>0</v>
      </c>
      <c r="H43" s="3453">
        <v>3</v>
      </c>
      <c r="I43" s="3453">
        <v>5</v>
      </c>
      <c r="J43" s="3453">
        <v>0</v>
      </c>
      <c r="K43" s="3453">
        <v>0</v>
      </c>
      <c r="L43" s="3453">
        <v>0</v>
      </c>
      <c r="M43" s="3453">
        <v>0</v>
      </c>
      <c r="N43" s="3453">
        <v>0</v>
      </c>
      <c r="O43" s="3453">
        <v>0</v>
      </c>
      <c r="P43" s="3453">
        <v>0</v>
      </c>
      <c r="Q43" s="3453">
        <v>0</v>
      </c>
      <c r="R43" s="3470">
        <v>0</v>
      </c>
      <c r="S43" s="5202">
        <f t="shared" si="0"/>
        <v>9</v>
      </c>
      <c r="T43" s="452"/>
      <c r="U43" s="452"/>
      <c r="V43" s="452"/>
    </row>
    <row r="44" spans="1:22" ht="20.100000000000001" customHeight="1">
      <c r="A44" s="5116" t="s">
        <v>4497</v>
      </c>
      <c r="B44" s="3467">
        <v>0</v>
      </c>
      <c r="C44" s="3453">
        <v>0</v>
      </c>
      <c r="D44" s="3453">
        <v>1</v>
      </c>
      <c r="E44" s="3453">
        <v>0</v>
      </c>
      <c r="F44" s="3453">
        <v>0</v>
      </c>
      <c r="G44" s="3453">
        <v>0</v>
      </c>
      <c r="H44" s="3453">
        <v>6</v>
      </c>
      <c r="I44" s="3453">
        <v>5</v>
      </c>
      <c r="J44" s="3453">
        <v>0</v>
      </c>
      <c r="K44" s="3453">
        <v>0</v>
      </c>
      <c r="L44" s="3453">
        <v>1</v>
      </c>
      <c r="M44" s="3453">
        <v>0</v>
      </c>
      <c r="N44" s="3453">
        <v>0</v>
      </c>
      <c r="O44" s="3453">
        <v>1</v>
      </c>
      <c r="P44" s="3453">
        <v>0</v>
      </c>
      <c r="Q44" s="3453">
        <v>1</v>
      </c>
      <c r="R44" s="3470">
        <v>0</v>
      </c>
      <c r="S44" s="5202">
        <f t="shared" si="0"/>
        <v>15</v>
      </c>
      <c r="T44" s="452"/>
      <c r="U44" s="452"/>
      <c r="V44" s="452"/>
    </row>
    <row r="45" spans="1:22" ht="20.100000000000001" customHeight="1">
      <c r="A45" s="5116" t="s">
        <v>4498</v>
      </c>
      <c r="B45" s="3467">
        <v>0</v>
      </c>
      <c r="C45" s="3453">
        <v>0</v>
      </c>
      <c r="D45" s="3453">
        <v>0</v>
      </c>
      <c r="E45" s="3453">
        <v>0</v>
      </c>
      <c r="F45" s="3453">
        <v>0</v>
      </c>
      <c r="G45" s="3453">
        <v>0</v>
      </c>
      <c r="H45" s="3453">
        <v>0</v>
      </c>
      <c r="I45" s="3453">
        <v>0</v>
      </c>
      <c r="J45" s="3453">
        <v>0</v>
      </c>
      <c r="K45" s="3453">
        <v>0</v>
      </c>
      <c r="L45" s="3453">
        <v>0</v>
      </c>
      <c r="M45" s="3453">
        <v>0</v>
      </c>
      <c r="N45" s="3453">
        <v>0</v>
      </c>
      <c r="O45" s="3453">
        <v>0</v>
      </c>
      <c r="P45" s="3453">
        <v>0</v>
      </c>
      <c r="Q45" s="3453">
        <v>0</v>
      </c>
      <c r="R45" s="3470">
        <v>0</v>
      </c>
      <c r="S45" s="5202">
        <f t="shared" si="0"/>
        <v>0</v>
      </c>
      <c r="T45" s="452"/>
      <c r="U45" s="452"/>
      <c r="V45" s="452"/>
    </row>
    <row r="46" spans="1:22" ht="20.100000000000001" customHeight="1">
      <c r="A46" s="5116" t="s">
        <v>4499</v>
      </c>
      <c r="B46" s="3467">
        <v>0</v>
      </c>
      <c r="C46" s="3453">
        <v>0</v>
      </c>
      <c r="D46" s="3453">
        <v>0</v>
      </c>
      <c r="E46" s="3453">
        <v>0</v>
      </c>
      <c r="F46" s="3453">
        <v>0</v>
      </c>
      <c r="G46" s="3453">
        <v>0</v>
      </c>
      <c r="H46" s="3453">
        <v>0</v>
      </c>
      <c r="I46" s="3453">
        <v>0</v>
      </c>
      <c r="J46" s="3453">
        <v>0</v>
      </c>
      <c r="K46" s="3453">
        <v>0</v>
      </c>
      <c r="L46" s="3453">
        <v>0</v>
      </c>
      <c r="M46" s="3453">
        <v>0</v>
      </c>
      <c r="N46" s="3453">
        <v>0</v>
      </c>
      <c r="O46" s="3453">
        <v>0</v>
      </c>
      <c r="P46" s="3453">
        <v>0</v>
      </c>
      <c r="Q46" s="3453">
        <v>0</v>
      </c>
      <c r="R46" s="3470">
        <v>0</v>
      </c>
      <c r="S46" s="5202">
        <f t="shared" si="0"/>
        <v>0</v>
      </c>
      <c r="T46" s="452"/>
      <c r="U46" s="452"/>
      <c r="V46" s="452"/>
    </row>
    <row r="47" spans="1:22" ht="20.100000000000001" customHeight="1">
      <c r="A47" s="5116" t="s">
        <v>4500</v>
      </c>
      <c r="B47" s="3467">
        <v>0</v>
      </c>
      <c r="C47" s="3453">
        <v>0</v>
      </c>
      <c r="D47" s="3453">
        <v>0</v>
      </c>
      <c r="E47" s="3453">
        <v>0</v>
      </c>
      <c r="F47" s="3453">
        <v>0</v>
      </c>
      <c r="G47" s="3453">
        <v>0</v>
      </c>
      <c r="H47" s="3453">
        <v>2</v>
      </c>
      <c r="I47" s="3453">
        <v>5</v>
      </c>
      <c r="J47" s="3453">
        <v>0</v>
      </c>
      <c r="K47" s="3453">
        <v>0</v>
      </c>
      <c r="L47" s="3453">
        <v>0</v>
      </c>
      <c r="M47" s="3453">
        <v>0</v>
      </c>
      <c r="N47" s="3453">
        <v>0</v>
      </c>
      <c r="O47" s="3453">
        <v>0</v>
      </c>
      <c r="P47" s="3453">
        <v>0</v>
      </c>
      <c r="Q47" s="3453">
        <v>0</v>
      </c>
      <c r="R47" s="3470">
        <v>0</v>
      </c>
      <c r="S47" s="5202">
        <f t="shared" si="0"/>
        <v>7</v>
      </c>
      <c r="T47" s="452"/>
      <c r="U47" s="452"/>
      <c r="V47" s="452"/>
    </row>
    <row r="48" spans="1:22" ht="20.100000000000001" customHeight="1">
      <c r="A48" s="5116" t="s">
        <v>4501</v>
      </c>
      <c r="B48" s="3467">
        <v>0</v>
      </c>
      <c r="C48" s="3453">
        <v>0</v>
      </c>
      <c r="D48" s="3453">
        <v>0</v>
      </c>
      <c r="E48" s="3453">
        <v>0</v>
      </c>
      <c r="F48" s="3453">
        <v>0</v>
      </c>
      <c r="G48" s="3453">
        <v>0</v>
      </c>
      <c r="H48" s="3453">
        <v>0</v>
      </c>
      <c r="I48" s="3453">
        <v>0</v>
      </c>
      <c r="J48" s="3453">
        <v>0</v>
      </c>
      <c r="K48" s="3453">
        <v>0</v>
      </c>
      <c r="L48" s="3453">
        <v>0</v>
      </c>
      <c r="M48" s="3453">
        <v>0</v>
      </c>
      <c r="N48" s="3453">
        <v>0</v>
      </c>
      <c r="O48" s="3453">
        <v>0</v>
      </c>
      <c r="P48" s="3453">
        <v>0</v>
      </c>
      <c r="Q48" s="3453">
        <v>0</v>
      </c>
      <c r="R48" s="3470">
        <v>0</v>
      </c>
      <c r="S48" s="5202">
        <f t="shared" si="0"/>
        <v>0</v>
      </c>
      <c r="T48" s="452"/>
      <c r="U48" s="452"/>
      <c r="V48" s="452"/>
    </row>
    <row r="49" spans="1:22" ht="20.100000000000001" customHeight="1" thickBot="1">
      <c r="A49" s="5130" t="s">
        <v>4502</v>
      </c>
      <c r="B49" s="3814">
        <v>0</v>
      </c>
      <c r="C49" s="3815">
        <v>0</v>
      </c>
      <c r="D49" s="3815">
        <v>1</v>
      </c>
      <c r="E49" s="3815">
        <v>0</v>
      </c>
      <c r="F49" s="3815">
        <v>0</v>
      </c>
      <c r="G49" s="3815">
        <v>0</v>
      </c>
      <c r="H49" s="3815">
        <v>4</v>
      </c>
      <c r="I49" s="3815">
        <v>4</v>
      </c>
      <c r="J49" s="3815">
        <v>0</v>
      </c>
      <c r="K49" s="3815">
        <v>0</v>
      </c>
      <c r="L49" s="3815">
        <v>0</v>
      </c>
      <c r="M49" s="3815">
        <v>0</v>
      </c>
      <c r="N49" s="3815">
        <v>0</v>
      </c>
      <c r="O49" s="3815">
        <v>0</v>
      </c>
      <c r="P49" s="3815">
        <v>0</v>
      </c>
      <c r="Q49" s="3815">
        <v>0</v>
      </c>
      <c r="R49" s="5132">
        <v>0</v>
      </c>
      <c r="S49" s="5203">
        <f t="shared" si="0"/>
        <v>9</v>
      </c>
      <c r="T49" s="452"/>
      <c r="U49" s="452"/>
      <c r="V49" s="452"/>
    </row>
    <row r="50" spans="1:22" s="5033" customFormat="1" ht="20.100000000000001" customHeight="1" thickBot="1">
      <c r="A50" s="5219" t="s">
        <v>2</v>
      </c>
      <c r="B50" s="5221">
        <f t="shared" ref="B50:R50" si="1">SUM(B5:B49)</f>
        <v>1</v>
      </c>
      <c r="C50" s="5222">
        <f t="shared" si="1"/>
        <v>2</v>
      </c>
      <c r="D50" s="5222">
        <f t="shared" si="1"/>
        <v>7</v>
      </c>
      <c r="E50" s="5222">
        <f t="shared" si="1"/>
        <v>1</v>
      </c>
      <c r="F50" s="5222">
        <f t="shared" si="1"/>
        <v>1</v>
      </c>
      <c r="G50" s="5222">
        <f t="shared" si="1"/>
        <v>1</v>
      </c>
      <c r="H50" s="5222">
        <f t="shared" si="1"/>
        <v>38</v>
      </c>
      <c r="I50" s="5222">
        <f t="shared" si="1"/>
        <v>64</v>
      </c>
      <c r="J50" s="5222">
        <f t="shared" si="1"/>
        <v>0</v>
      </c>
      <c r="K50" s="5222">
        <f t="shared" si="1"/>
        <v>1</v>
      </c>
      <c r="L50" s="5222">
        <f t="shared" si="1"/>
        <v>2</v>
      </c>
      <c r="M50" s="5222">
        <f t="shared" si="1"/>
        <v>1</v>
      </c>
      <c r="N50" s="5222">
        <f t="shared" si="1"/>
        <v>1</v>
      </c>
      <c r="O50" s="5222">
        <f t="shared" si="1"/>
        <v>2</v>
      </c>
      <c r="P50" s="5222">
        <f t="shared" si="1"/>
        <v>1</v>
      </c>
      <c r="Q50" s="5222">
        <f t="shared" si="1"/>
        <v>2</v>
      </c>
      <c r="R50" s="5223">
        <f t="shared" si="1"/>
        <v>2</v>
      </c>
      <c r="S50" s="5208">
        <f t="shared" si="0"/>
        <v>127</v>
      </c>
      <c r="T50" s="5125"/>
    </row>
    <row r="51" spans="1:22" ht="15" customHeight="1" thickTop="1">
      <c r="A51" s="452"/>
      <c r="B51" s="452"/>
      <c r="C51" s="452"/>
      <c r="D51" s="452"/>
      <c r="E51" s="452"/>
      <c r="F51" s="452"/>
      <c r="G51" s="452"/>
      <c r="I51" s="452"/>
      <c r="J51" s="452"/>
      <c r="K51" s="452"/>
      <c r="L51" s="452"/>
      <c r="M51" s="452"/>
      <c r="N51" s="452"/>
      <c r="O51" s="452"/>
      <c r="P51" s="452"/>
      <c r="Q51" s="452"/>
      <c r="R51" s="452"/>
      <c r="S51" s="452"/>
      <c r="U51" s="452"/>
      <c r="V51" s="452"/>
    </row>
    <row r="52" spans="1:22" ht="15" customHeight="1">
      <c r="A52" s="6261" t="s">
        <v>4534</v>
      </c>
      <c r="B52" s="6261"/>
      <c r="C52" s="6261"/>
      <c r="D52" s="6261"/>
      <c r="E52" s="6261"/>
      <c r="F52" s="6261"/>
      <c r="G52" s="452"/>
      <c r="I52" s="452"/>
      <c r="J52" s="452"/>
      <c r="K52" s="452"/>
      <c r="L52" s="452"/>
      <c r="M52" s="452"/>
      <c r="N52" s="452"/>
      <c r="O52" s="452"/>
      <c r="P52" s="452"/>
      <c r="Q52" s="452"/>
      <c r="R52" s="452"/>
      <c r="S52" s="452"/>
      <c r="U52" s="452"/>
      <c r="V52" s="452"/>
    </row>
    <row r="53" spans="1:22" ht="15" customHeight="1">
      <c r="A53" s="6249" t="s">
        <v>4504</v>
      </c>
      <c r="B53" s="6249"/>
      <c r="C53" s="6249"/>
      <c r="D53" s="6249"/>
      <c r="E53" s="6249"/>
      <c r="F53" s="6249"/>
      <c r="G53" s="452"/>
      <c r="I53" s="452"/>
      <c r="J53" s="452"/>
      <c r="K53" s="452"/>
      <c r="L53" s="452"/>
      <c r="M53" s="452"/>
      <c r="N53" s="452"/>
      <c r="O53" s="452"/>
      <c r="P53" s="452"/>
      <c r="Q53" s="452"/>
      <c r="R53" s="452"/>
      <c r="S53" s="452"/>
      <c r="U53" s="452"/>
      <c r="V53" s="452"/>
    </row>
    <row r="54" spans="1:22" ht="15" customHeight="1">
      <c r="A54" s="6249" t="s">
        <v>4505</v>
      </c>
      <c r="B54" s="6249"/>
      <c r="C54" s="6249"/>
      <c r="D54" s="6249"/>
      <c r="E54" s="6249"/>
      <c r="F54" s="6249"/>
      <c r="G54" s="452"/>
      <c r="I54" s="452"/>
      <c r="J54" s="452"/>
      <c r="K54" s="452"/>
      <c r="L54" s="452"/>
      <c r="M54" s="452"/>
      <c r="N54" s="452"/>
      <c r="O54" s="452"/>
      <c r="P54" s="452"/>
      <c r="Q54" s="452"/>
      <c r="R54" s="452"/>
      <c r="S54" s="452"/>
      <c r="U54" s="452"/>
      <c r="V54" s="452"/>
    </row>
    <row r="55" spans="1:22">
      <c r="A55" s="452"/>
      <c r="B55" s="452"/>
      <c r="C55" s="452"/>
      <c r="D55" s="452"/>
      <c r="E55" s="452"/>
      <c r="F55" s="452"/>
      <c r="G55" s="452"/>
      <c r="I55" s="452"/>
      <c r="J55" s="452"/>
      <c r="K55" s="452"/>
      <c r="L55" s="452"/>
      <c r="M55" s="452"/>
      <c r="N55" s="452"/>
      <c r="O55" s="452"/>
      <c r="P55" s="452"/>
      <c r="Q55" s="452"/>
      <c r="R55" s="452"/>
      <c r="S55" s="452"/>
      <c r="U55" s="452"/>
      <c r="V55" s="452"/>
    </row>
    <row r="56" spans="1:22">
      <c r="A56" s="452"/>
      <c r="B56" s="452"/>
      <c r="C56" s="452"/>
      <c r="D56" s="452"/>
      <c r="E56" s="452"/>
      <c r="F56" s="452"/>
      <c r="G56" s="452"/>
      <c r="I56" s="452"/>
      <c r="J56" s="452"/>
      <c r="K56" s="452"/>
      <c r="L56" s="452"/>
      <c r="M56" s="452"/>
      <c r="N56" s="452"/>
      <c r="O56" s="452"/>
      <c r="P56" s="452"/>
      <c r="Q56" s="452"/>
      <c r="R56" s="452"/>
      <c r="S56" s="452"/>
      <c r="U56" s="452"/>
      <c r="V56" s="452"/>
    </row>
    <row r="57" spans="1:22">
      <c r="A57" s="452"/>
      <c r="B57" s="452"/>
      <c r="C57" s="452"/>
      <c r="D57" s="452"/>
      <c r="E57" s="452"/>
      <c r="F57" s="452"/>
      <c r="G57" s="452"/>
      <c r="I57" s="452"/>
      <c r="J57" s="452"/>
      <c r="K57" s="452"/>
      <c r="L57" s="452"/>
      <c r="M57" s="452"/>
      <c r="N57" s="452"/>
      <c r="O57" s="452"/>
      <c r="P57" s="452"/>
      <c r="Q57" s="452"/>
      <c r="R57" s="452"/>
      <c r="S57" s="452"/>
      <c r="U57" s="452"/>
      <c r="V57" s="452"/>
    </row>
    <row r="58" spans="1:22">
      <c r="A58" s="452"/>
      <c r="B58" s="452"/>
      <c r="C58" s="452"/>
      <c r="D58" s="452"/>
      <c r="E58" s="452"/>
      <c r="F58" s="452"/>
      <c r="G58" s="452"/>
      <c r="I58" s="452"/>
      <c r="J58" s="452"/>
      <c r="K58" s="452"/>
      <c r="L58" s="452"/>
      <c r="M58" s="452"/>
      <c r="N58" s="452"/>
      <c r="O58" s="452"/>
      <c r="P58" s="452"/>
      <c r="Q58" s="452"/>
      <c r="R58" s="452"/>
      <c r="S58" s="452"/>
      <c r="U58" s="452"/>
      <c r="V58" s="452"/>
    </row>
    <row r="59" spans="1:22">
      <c r="A59" s="452"/>
      <c r="B59" s="452"/>
      <c r="C59" s="452"/>
      <c r="D59" s="452"/>
      <c r="E59" s="452"/>
      <c r="F59" s="452"/>
      <c r="G59" s="452"/>
      <c r="I59" s="452"/>
      <c r="J59" s="452"/>
      <c r="K59" s="452"/>
      <c r="L59" s="452"/>
      <c r="M59" s="452"/>
      <c r="N59" s="452"/>
      <c r="O59" s="452"/>
      <c r="P59" s="452"/>
      <c r="Q59" s="452"/>
      <c r="R59" s="452"/>
      <c r="S59" s="452"/>
      <c r="U59" s="452"/>
      <c r="V59" s="452"/>
    </row>
    <row r="60" spans="1:22">
      <c r="A60" s="452"/>
      <c r="B60" s="452"/>
      <c r="C60" s="452"/>
      <c r="D60" s="452"/>
      <c r="E60" s="452"/>
      <c r="F60" s="452"/>
      <c r="G60" s="452"/>
      <c r="I60" s="452"/>
      <c r="J60" s="452"/>
      <c r="K60" s="452"/>
      <c r="L60" s="452"/>
      <c r="M60" s="452"/>
      <c r="N60" s="452"/>
      <c r="O60" s="452"/>
      <c r="P60" s="452"/>
      <c r="Q60" s="452"/>
      <c r="R60" s="452"/>
      <c r="S60" s="452"/>
      <c r="U60" s="452"/>
      <c r="V60" s="452"/>
    </row>
    <row r="61" spans="1:22">
      <c r="A61" s="452"/>
      <c r="B61" s="452"/>
      <c r="C61" s="452"/>
      <c r="D61" s="452"/>
      <c r="E61" s="5033" t="s">
        <v>4</v>
      </c>
      <c r="F61" s="452"/>
      <c r="G61" s="452"/>
      <c r="I61" s="452"/>
      <c r="J61" s="452"/>
      <c r="K61" s="452"/>
      <c r="L61" s="452"/>
      <c r="M61" s="452"/>
      <c r="N61" s="452"/>
      <c r="O61" s="452"/>
      <c r="P61" s="452"/>
      <c r="Q61" s="452"/>
      <c r="R61" s="452"/>
      <c r="S61" s="452"/>
      <c r="U61" s="452"/>
      <c r="V61" s="452"/>
    </row>
    <row r="62" spans="1:22">
      <c r="A62" s="452"/>
      <c r="B62" s="452"/>
      <c r="C62" s="452"/>
      <c r="D62" s="452"/>
      <c r="E62" s="452"/>
      <c r="F62" s="452"/>
      <c r="G62" s="452"/>
      <c r="I62" s="452"/>
      <c r="J62" s="452"/>
      <c r="K62" s="452"/>
      <c r="L62" s="452"/>
      <c r="M62" s="452"/>
      <c r="N62" s="452"/>
      <c r="O62" s="452"/>
      <c r="P62" s="452"/>
      <c r="Q62" s="452"/>
      <c r="R62" s="452"/>
      <c r="S62" s="452"/>
      <c r="U62" s="452"/>
      <c r="V62" s="452"/>
    </row>
    <row r="63" spans="1:22">
      <c r="U63" s="452"/>
      <c r="V63" s="452"/>
    </row>
    <row r="64" spans="1:22">
      <c r="A64" s="452"/>
      <c r="B64" s="452"/>
      <c r="C64" s="452"/>
      <c r="D64" s="452"/>
      <c r="E64" s="452"/>
      <c r="F64" s="452"/>
      <c r="G64" s="452"/>
      <c r="I64" s="452"/>
      <c r="J64" s="452"/>
      <c r="K64" s="452"/>
      <c r="L64" s="452"/>
      <c r="M64" s="452"/>
      <c r="N64" s="452"/>
      <c r="O64" s="452"/>
      <c r="P64" s="452"/>
      <c r="Q64" s="452"/>
      <c r="R64" s="452"/>
      <c r="S64" s="452"/>
      <c r="U64" s="452"/>
      <c r="V64" s="452"/>
    </row>
    <row r="65" spans="1:22">
      <c r="A65" s="452"/>
      <c r="B65" s="452"/>
      <c r="C65" s="452"/>
      <c r="D65" s="452"/>
      <c r="E65" s="452"/>
      <c r="F65" s="452"/>
      <c r="G65" s="452"/>
      <c r="I65" s="452"/>
      <c r="J65" s="452"/>
      <c r="K65" s="452"/>
      <c r="L65" s="452"/>
      <c r="M65" s="452"/>
      <c r="N65" s="452"/>
      <c r="O65" s="452"/>
      <c r="P65" s="452"/>
      <c r="Q65" s="452"/>
      <c r="R65" s="452"/>
      <c r="S65" s="452"/>
      <c r="U65" s="452"/>
      <c r="V65" s="452"/>
    </row>
    <row r="66" spans="1:22">
      <c r="A66" s="452"/>
      <c r="B66" s="452"/>
      <c r="C66" s="452"/>
      <c r="D66" s="452"/>
      <c r="E66" s="5033" t="s">
        <v>3</v>
      </c>
      <c r="F66" s="452"/>
      <c r="G66" s="452"/>
      <c r="I66" s="452"/>
      <c r="J66" s="452"/>
      <c r="K66" s="452"/>
      <c r="L66" s="452"/>
      <c r="M66" s="452"/>
      <c r="N66" s="452"/>
      <c r="O66" s="452"/>
      <c r="P66" s="452"/>
      <c r="Q66" s="452"/>
      <c r="R66" s="452"/>
      <c r="S66" s="452"/>
      <c r="U66" s="452"/>
      <c r="V66" s="452"/>
    </row>
    <row r="67" spans="1:22">
      <c r="A67" s="452"/>
      <c r="B67" s="452"/>
      <c r="C67" s="452"/>
      <c r="D67" s="452"/>
      <c r="E67" s="452"/>
      <c r="F67" s="452"/>
      <c r="G67" s="452"/>
      <c r="I67" s="452"/>
      <c r="J67" s="452"/>
      <c r="K67" s="452"/>
      <c r="L67" s="452"/>
      <c r="M67" s="452"/>
      <c r="N67" s="452"/>
      <c r="O67" s="452"/>
      <c r="P67" s="452"/>
      <c r="Q67" s="452"/>
      <c r="R67" s="452"/>
      <c r="S67" s="452"/>
      <c r="U67" s="452"/>
      <c r="V67" s="452"/>
    </row>
    <row r="68" spans="1:22">
      <c r="A68" s="452"/>
      <c r="B68" s="452"/>
      <c r="C68" s="452"/>
      <c r="D68" s="452"/>
      <c r="E68" s="452"/>
      <c r="F68" s="452"/>
      <c r="G68" s="452"/>
      <c r="I68" s="452"/>
      <c r="J68" s="452"/>
      <c r="K68" s="452"/>
      <c r="L68" s="452"/>
      <c r="M68" s="452"/>
      <c r="N68" s="452"/>
      <c r="O68" s="452"/>
      <c r="P68" s="452"/>
      <c r="Q68" s="452"/>
      <c r="R68" s="452"/>
      <c r="S68" s="452"/>
      <c r="U68" s="452"/>
      <c r="V68" s="452"/>
    </row>
    <row r="71" spans="1:22">
      <c r="A71" s="452"/>
      <c r="B71" s="452"/>
      <c r="C71" s="452"/>
      <c r="D71" s="452"/>
      <c r="E71" s="452"/>
      <c r="F71" s="452"/>
    </row>
    <row r="72" spans="1:22">
      <c r="A72" s="452"/>
      <c r="B72" s="452"/>
      <c r="C72" s="452"/>
      <c r="D72" s="452"/>
      <c r="E72" s="452"/>
      <c r="F72" s="452"/>
    </row>
    <row r="73" spans="1:22">
      <c r="A73" s="452"/>
      <c r="B73" s="452"/>
      <c r="C73" s="452"/>
      <c r="D73" s="452"/>
      <c r="E73" s="452"/>
      <c r="F73" s="452"/>
    </row>
  </sheetData>
  <mergeCells count="5">
    <mergeCell ref="A2:S2"/>
    <mergeCell ref="A3:S3"/>
    <mergeCell ref="A52:F52"/>
    <mergeCell ref="A53:F53"/>
    <mergeCell ref="A54:F54"/>
  </mergeCells>
  <hyperlinks>
    <hyperlink ref="A1" r:id="rId1"/>
  </hyperlinks>
  <pageMargins left="0.70866141732283472" right="0.70866141732283472" top="0.74803149606299213" bottom="0.74803149606299213" header="0.31496062992125984" footer="0.31496062992125984"/>
  <pageSetup paperSize="9" scale="45" fitToWidth="0" orientation="landscape" r:id="rId2"/>
  <headerFooter>
    <oddFooter>&amp;R300</oddFooter>
  </headerFooter>
  <drawing r:id="rId3"/>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90">
    <pageSetUpPr fitToPage="1"/>
  </sheetPr>
  <dimension ref="A1:V70"/>
  <sheetViews>
    <sheetView view="pageBreakPreview" zoomScale="60" zoomScaleNormal="100" workbookViewId="0">
      <selection activeCell="A4" sqref="A4"/>
    </sheetView>
  </sheetViews>
  <sheetFormatPr defaultRowHeight="12.75"/>
  <cols>
    <col min="1" max="1" width="37.85546875" style="906" customWidth="1"/>
    <col min="2" max="19" width="14.28515625" style="5122" customWidth="1"/>
    <col min="20" max="20" width="24.42578125" style="906" customWidth="1"/>
    <col min="21" max="22" width="9.140625" style="152"/>
    <col min="23" max="107" width="9.140625" style="452"/>
    <col min="108" max="136" width="2" style="452" customWidth="1"/>
    <col min="137" max="256" width="9.140625" style="452"/>
    <col min="257" max="257" width="24.42578125" style="452" customWidth="1"/>
    <col min="258" max="258" width="8.85546875" style="452" customWidth="1"/>
    <col min="259" max="259" width="9" style="452" customWidth="1"/>
    <col min="260" max="260" width="8.85546875" style="452" customWidth="1"/>
    <col min="261" max="261" width="9.85546875" style="452" customWidth="1"/>
    <col min="262" max="263" width="8.85546875" style="452" customWidth="1"/>
    <col min="264" max="264" width="11.42578125" style="452" customWidth="1"/>
    <col min="265" max="266" width="10.7109375" style="452" customWidth="1"/>
    <col min="267" max="267" width="10.140625" style="452" customWidth="1"/>
    <col min="268" max="268" width="11" style="452" customWidth="1"/>
    <col min="269" max="269" width="10.85546875" style="452" customWidth="1"/>
    <col min="270" max="271" width="8.85546875" style="452" customWidth="1"/>
    <col min="272" max="272" width="10.42578125" style="452" customWidth="1"/>
    <col min="273" max="273" width="8.85546875" style="452" customWidth="1"/>
    <col min="274" max="274" width="10.5703125" style="452" customWidth="1"/>
    <col min="275" max="275" width="9.140625" style="452"/>
    <col min="276" max="276" width="24.42578125" style="452" customWidth="1"/>
    <col min="277" max="363" width="9.140625" style="452"/>
    <col min="364" max="392" width="2" style="452" customWidth="1"/>
    <col min="393" max="512" width="9.140625" style="452"/>
    <col min="513" max="513" width="24.42578125" style="452" customWidth="1"/>
    <col min="514" max="514" width="8.85546875" style="452" customWidth="1"/>
    <col min="515" max="515" width="9" style="452" customWidth="1"/>
    <col min="516" max="516" width="8.85546875" style="452" customWidth="1"/>
    <col min="517" max="517" width="9.85546875" style="452" customWidth="1"/>
    <col min="518" max="519" width="8.85546875" style="452" customWidth="1"/>
    <col min="520" max="520" width="11.42578125" style="452" customWidth="1"/>
    <col min="521" max="522" width="10.7109375" style="452" customWidth="1"/>
    <col min="523" max="523" width="10.140625" style="452" customWidth="1"/>
    <col min="524" max="524" width="11" style="452" customWidth="1"/>
    <col min="525" max="525" width="10.85546875" style="452" customWidth="1"/>
    <col min="526" max="527" width="8.85546875" style="452" customWidth="1"/>
    <col min="528" max="528" width="10.42578125" style="452" customWidth="1"/>
    <col min="529" max="529" width="8.85546875" style="452" customWidth="1"/>
    <col min="530" max="530" width="10.5703125" style="452" customWidth="1"/>
    <col min="531" max="531" width="9.140625" style="452"/>
    <col min="532" max="532" width="24.42578125" style="452" customWidth="1"/>
    <col min="533" max="619" width="9.140625" style="452"/>
    <col min="620" max="648" width="2" style="452" customWidth="1"/>
    <col min="649" max="768" width="9.140625" style="452"/>
    <col min="769" max="769" width="24.42578125" style="452" customWidth="1"/>
    <col min="770" max="770" width="8.85546875" style="452" customWidth="1"/>
    <col min="771" max="771" width="9" style="452" customWidth="1"/>
    <col min="772" max="772" width="8.85546875" style="452" customWidth="1"/>
    <col min="773" max="773" width="9.85546875" style="452" customWidth="1"/>
    <col min="774" max="775" width="8.85546875" style="452" customWidth="1"/>
    <col min="776" max="776" width="11.42578125" style="452" customWidth="1"/>
    <col min="777" max="778" width="10.7109375" style="452" customWidth="1"/>
    <col min="779" max="779" width="10.140625" style="452" customWidth="1"/>
    <col min="780" max="780" width="11" style="452" customWidth="1"/>
    <col min="781" max="781" width="10.85546875" style="452" customWidth="1"/>
    <col min="782" max="783" width="8.85546875" style="452" customWidth="1"/>
    <col min="784" max="784" width="10.42578125" style="452" customWidth="1"/>
    <col min="785" max="785" width="8.85546875" style="452" customWidth="1"/>
    <col min="786" max="786" width="10.5703125" style="452" customWidth="1"/>
    <col min="787" max="787" width="9.140625" style="452"/>
    <col min="788" max="788" width="24.42578125" style="452" customWidth="1"/>
    <col min="789" max="875" width="9.140625" style="452"/>
    <col min="876" max="904" width="2" style="452" customWidth="1"/>
    <col min="905" max="1024" width="9.140625" style="452"/>
    <col min="1025" max="1025" width="24.42578125" style="452" customWidth="1"/>
    <col min="1026" max="1026" width="8.85546875" style="452" customWidth="1"/>
    <col min="1027" max="1027" width="9" style="452" customWidth="1"/>
    <col min="1028" max="1028" width="8.85546875" style="452" customWidth="1"/>
    <col min="1029" max="1029" width="9.85546875" style="452" customWidth="1"/>
    <col min="1030" max="1031" width="8.85546875" style="452" customWidth="1"/>
    <col min="1032" max="1032" width="11.42578125" style="452" customWidth="1"/>
    <col min="1033" max="1034" width="10.7109375" style="452" customWidth="1"/>
    <col min="1035" max="1035" width="10.140625" style="452" customWidth="1"/>
    <col min="1036" max="1036" width="11" style="452" customWidth="1"/>
    <col min="1037" max="1037" width="10.85546875" style="452" customWidth="1"/>
    <col min="1038" max="1039" width="8.85546875" style="452" customWidth="1"/>
    <col min="1040" max="1040" width="10.42578125" style="452" customWidth="1"/>
    <col min="1041" max="1041" width="8.85546875" style="452" customWidth="1"/>
    <col min="1042" max="1042" width="10.5703125" style="452" customWidth="1"/>
    <col min="1043" max="1043" width="9.140625" style="452"/>
    <col min="1044" max="1044" width="24.42578125" style="452" customWidth="1"/>
    <col min="1045" max="1131" width="9.140625" style="452"/>
    <col min="1132" max="1160" width="2" style="452" customWidth="1"/>
    <col min="1161" max="1280" width="9.140625" style="452"/>
    <col min="1281" max="1281" width="24.42578125" style="452" customWidth="1"/>
    <col min="1282" max="1282" width="8.85546875" style="452" customWidth="1"/>
    <col min="1283" max="1283" width="9" style="452" customWidth="1"/>
    <col min="1284" max="1284" width="8.85546875" style="452" customWidth="1"/>
    <col min="1285" max="1285" width="9.85546875" style="452" customWidth="1"/>
    <col min="1286" max="1287" width="8.85546875" style="452" customWidth="1"/>
    <col min="1288" max="1288" width="11.42578125" style="452" customWidth="1"/>
    <col min="1289" max="1290" width="10.7109375" style="452" customWidth="1"/>
    <col min="1291" max="1291" width="10.140625" style="452" customWidth="1"/>
    <col min="1292" max="1292" width="11" style="452" customWidth="1"/>
    <col min="1293" max="1293" width="10.85546875" style="452" customWidth="1"/>
    <col min="1294" max="1295" width="8.85546875" style="452" customWidth="1"/>
    <col min="1296" max="1296" width="10.42578125" style="452" customWidth="1"/>
    <col min="1297" max="1297" width="8.85546875" style="452" customWidth="1"/>
    <col min="1298" max="1298" width="10.5703125" style="452" customWidth="1"/>
    <col min="1299" max="1299" width="9.140625" style="452"/>
    <col min="1300" max="1300" width="24.42578125" style="452" customWidth="1"/>
    <col min="1301" max="1387" width="9.140625" style="452"/>
    <col min="1388" max="1416" width="2" style="452" customWidth="1"/>
    <col min="1417" max="1536" width="9.140625" style="452"/>
    <col min="1537" max="1537" width="24.42578125" style="452" customWidth="1"/>
    <col min="1538" max="1538" width="8.85546875" style="452" customWidth="1"/>
    <col min="1539" max="1539" width="9" style="452" customWidth="1"/>
    <col min="1540" max="1540" width="8.85546875" style="452" customWidth="1"/>
    <col min="1541" max="1541" width="9.85546875" style="452" customWidth="1"/>
    <col min="1542" max="1543" width="8.85546875" style="452" customWidth="1"/>
    <col min="1544" max="1544" width="11.42578125" style="452" customWidth="1"/>
    <col min="1545" max="1546" width="10.7109375" style="452" customWidth="1"/>
    <col min="1547" max="1547" width="10.140625" style="452" customWidth="1"/>
    <col min="1548" max="1548" width="11" style="452" customWidth="1"/>
    <col min="1549" max="1549" width="10.85546875" style="452" customWidth="1"/>
    <col min="1550" max="1551" width="8.85546875" style="452" customWidth="1"/>
    <col min="1552" max="1552" width="10.42578125" style="452" customWidth="1"/>
    <col min="1553" max="1553" width="8.85546875" style="452" customWidth="1"/>
    <col min="1554" max="1554" width="10.5703125" style="452" customWidth="1"/>
    <col min="1555" max="1555" width="9.140625" style="452"/>
    <col min="1556" max="1556" width="24.42578125" style="452" customWidth="1"/>
    <col min="1557" max="1643" width="9.140625" style="452"/>
    <col min="1644" max="1672" width="2" style="452" customWidth="1"/>
    <col min="1673" max="1792" width="9.140625" style="452"/>
    <col min="1793" max="1793" width="24.42578125" style="452" customWidth="1"/>
    <col min="1794" max="1794" width="8.85546875" style="452" customWidth="1"/>
    <col min="1795" max="1795" width="9" style="452" customWidth="1"/>
    <col min="1796" max="1796" width="8.85546875" style="452" customWidth="1"/>
    <col min="1797" max="1797" width="9.85546875" style="452" customWidth="1"/>
    <col min="1798" max="1799" width="8.85546875" style="452" customWidth="1"/>
    <col min="1800" max="1800" width="11.42578125" style="452" customWidth="1"/>
    <col min="1801" max="1802" width="10.7109375" style="452" customWidth="1"/>
    <col min="1803" max="1803" width="10.140625" style="452" customWidth="1"/>
    <col min="1804" max="1804" width="11" style="452" customWidth="1"/>
    <col min="1805" max="1805" width="10.85546875" style="452" customWidth="1"/>
    <col min="1806" max="1807" width="8.85546875" style="452" customWidth="1"/>
    <col min="1808" max="1808" width="10.42578125" style="452" customWidth="1"/>
    <col min="1809" max="1809" width="8.85546875" style="452" customWidth="1"/>
    <col min="1810" max="1810" width="10.5703125" style="452" customWidth="1"/>
    <col min="1811" max="1811" width="9.140625" style="452"/>
    <col min="1812" max="1812" width="24.42578125" style="452" customWidth="1"/>
    <col min="1813" max="1899" width="9.140625" style="452"/>
    <col min="1900" max="1928" width="2" style="452" customWidth="1"/>
    <col min="1929" max="2048" width="9.140625" style="452"/>
    <col min="2049" max="2049" width="24.42578125" style="452" customWidth="1"/>
    <col min="2050" max="2050" width="8.85546875" style="452" customWidth="1"/>
    <col min="2051" max="2051" width="9" style="452" customWidth="1"/>
    <col min="2052" max="2052" width="8.85546875" style="452" customWidth="1"/>
    <col min="2053" max="2053" width="9.85546875" style="452" customWidth="1"/>
    <col min="2054" max="2055" width="8.85546875" style="452" customWidth="1"/>
    <col min="2056" max="2056" width="11.42578125" style="452" customWidth="1"/>
    <col min="2057" max="2058" width="10.7109375" style="452" customWidth="1"/>
    <col min="2059" max="2059" width="10.140625" style="452" customWidth="1"/>
    <col min="2060" max="2060" width="11" style="452" customWidth="1"/>
    <col min="2061" max="2061" width="10.85546875" style="452" customWidth="1"/>
    <col min="2062" max="2063" width="8.85546875" style="452" customWidth="1"/>
    <col min="2064" max="2064" width="10.42578125" style="452" customWidth="1"/>
    <col min="2065" max="2065" width="8.85546875" style="452" customWidth="1"/>
    <col min="2066" max="2066" width="10.5703125" style="452" customWidth="1"/>
    <col min="2067" max="2067" width="9.140625" style="452"/>
    <col min="2068" max="2068" width="24.42578125" style="452" customWidth="1"/>
    <col min="2069" max="2155" width="9.140625" style="452"/>
    <col min="2156" max="2184" width="2" style="452" customWidth="1"/>
    <col min="2185" max="2304" width="9.140625" style="452"/>
    <col min="2305" max="2305" width="24.42578125" style="452" customWidth="1"/>
    <col min="2306" max="2306" width="8.85546875" style="452" customWidth="1"/>
    <col min="2307" max="2307" width="9" style="452" customWidth="1"/>
    <col min="2308" max="2308" width="8.85546875" style="452" customWidth="1"/>
    <col min="2309" max="2309" width="9.85546875" style="452" customWidth="1"/>
    <col min="2310" max="2311" width="8.85546875" style="452" customWidth="1"/>
    <col min="2312" max="2312" width="11.42578125" style="452" customWidth="1"/>
    <col min="2313" max="2314" width="10.7109375" style="452" customWidth="1"/>
    <col min="2315" max="2315" width="10.140625" style="452" customWidth="1"/>
    <col min="2316" max="2316" width="11" style="452" customWidth="1"/>
    <col min="2317" max="2317" width="10.85546875" style="452" customWidth="1"/>
    <col min="2318" max="2319" width="8.85546875" style="452" customWidth="1"/>
    <col min="2320" max="2320" width="10.42578125" style="452" customWidth="1"/>
    <col min="2321" max="2321" width="8.85546875" style="452" customWidth="1"/>
    <col min="2322" max="2322" width="10.5703125" style="452" customWidth="1"/>
    <col min="2323" max="2323" width="9.140625" style="452"/>
    <col min="2324" max="2324" width="24.42578125" style="452" customWidth="1"/>
    <col min="2325" max="2411" width="9.140625" style="452"/>
    <col min="2412" max="2440" width="2" style="452" customWidth="1"/>
    <col min="2441" max="2560" width="9.140625" style="452"/>
    <col min="2561" max="2561" width="24.42578125" style="452" customWidth="1"/>
    <col min="2562" max="2562" width="8.85546875" style="452" customWidth="1"/>
    <col min="2563" max="2563" width="9" style="452" customWidth="1"/>
    <col min="2564" max="2564" width="8.85546875" style="452" customWidth="1"/>
    <col min="2565" max="2565" width="9.85546875" style="452" customWidth="1"/>
    <col min="2566" max="2567" width="8.85546875" style="452" customWidth="1"/>
    <col min="2568" max="2568" width="11.42578125" style="452" customWidth="1"/>
    <col min="2569" max="2570" width="10.7109375" style="452" customWidth="1"/>
    <col min="2571" max="2571" width="10.140625" style="452" customWidth="1"/>
    <col min="2572" max="2572" width="11" style="452" customWidth="1"/>
    <col min="2573" max="2573" width="10.85546875" style="452" customWidth="1"/>
    <col min="2574" max="2575" width="8.85546875" style="452" customWidth="1"/>
    <col min="2576" max="2576" width="10.42578125" style="452" customWidth="1"/>
    <col min="2577" max="2577" width="8.85546875" style="452" customWidth="1"/>
    <col min="2578" max="2578" width="10.5703125" style="452" customWidth="1"/>
    <col min="2579" max="2579" width="9.140625" style="452"/>
    <col min="2580" max="2580" width="24.42578125" style="452" customWidth="1"/>
    <col min="2581" max="2667" width="9.140625" style="452"/>
    <col min="2668" max="2696" width="2" style="452" customWidth="1"/>
    <col min="2697" max="2816" width="9.140625" style="452"/>
    <col min="2817" max="2817" width="24.42578125" style="452" customWidth="1"/>
    <col min="2818" max="2818" width="8.85546875" style="452" customWidth="1"/>
    <col min="2819" max="2819" width="9" style="452" customWidth="1"/>
    <col min="2820" max="2820" width="8.85546875" style="452" customWidth="1"/>
    <col min="2821" max="2821" width="9.85546875" style="452" customWidth="1"/>
    <col min="2822" max="2823" width="8.85546875" style="452" customWidth="1"/>
    <col min="2824" max="2824" width="11.42578125" style="452" customWidth="1"/>
    <col min="2825" max="2826" width="10.7109375" style="452" customWidth="1"/>
    <col min="2827" max="2827" width="10.140625" style="452" customWidth="1"/>
    <col min="2828" max="2828" width="11" style="452" customWidth="1"/>
    <col min="2829" max="2829" width="10.85546875" style="452" customWidth="1"/>
    <col min="2830" max="2831" width="8.85546875" style="452" customWidth="1"/>
    <col min="2832" max="2832" width="10.42578125" style="452" customWidth="1"/>
    <col min="2833" max="2833" width="8.85546875" style="452" customWidth="1"/>
    <col min="2834" max="2834" width="10.5703125" style="452" customWidth="1"/>
    <col min="2835" max="2835" width="9.140625" style="452"/>
    <col min="2836" max="2836" width="24.42578125" style="452" customWidth="1"/>
    <col min="2837" max="2923" width="9.140625" style="452"/>
    <col min="2924" max="2952" width="2" style="452" customWidth="1"/>
    <col min="2953" max="3072" width="9.140625" style="452"/>
    <col min="3073" max="3073" width="24.42578125" style="452" customWidth="1"/>
    <col min="3074" max="3074" width="8.85546875" style="452" customWidth="1"/>
    <col min="3075" max="3075" width="9" style="452" customWidth="1"/>
    <col min="3076" max="3076" width="8.85546875" style="452" customWidth="1"/>
    <col min="3077" max="3077" width="9.85546875" style="452" customWidth="1"/>
    <col min="3078" max="3079" width="8.85546875" style="452" customWidth="1"/>
    <col min="3080" max="3080" width="11.42578125" style="452" customWidth="1"/>
    <col min="3081" max="3082" width="10.7109375" style="452" customWidth="1"/>
    <col min="3083" max="3083" width="10.140625" style="452" customWidth="1"/>
    <col min="3084" max="3084" width="11" style="452" customWidth="1"/>
    <col min="3085" max="3085" width="10.85546875" style="452" customWidth="1"/>
    <col min="3086" max="3087" width="8.85546875" style="452" customWidth="1"/>
    <col min="3088" max="3088" width="10.42578125" style="452" customWidth="1"/>
    <col min="3089" max="3089" width="8.85546875" style="452" customWidth="1"/>
    <col min="3090" max="3090" width="10.5703125" style="452" customWidth="1"/>
    <col min="3091" max="3091" width="9.140625" style="452"/>
    <col min="3092" max="3092" width="24.42578125" style="452" customWidth="1"/>
    <col min="3093" max="3179" width="9.140625" style="452"/>
    <col min="3180" max="3208" width="2" style="452" customWidth="1"/>
    <col min="3209" max="3328" width="9.140625" style="452"/>
    <col min="3329" max="3329" width="24.42578125" style="452" customWidth="1"/>
    <col min="3330" max="3330" width="8.85546875" style="452" customWidth="1"/>
    <col min="3331" max="3331" width="9" style="452" customWidth="1"/>
    <col min="3332" max="3332" width="8.85546875" style="452" customWidth="1"/>
    <col min="3333" max="3333" width="9.85546875" style="452" customWidth="1"/>
    <col min="3334" max="3335" width="8.85546875" style="452" customWidth="1"/>
    <col min="3336" max="3336" width="11.42578125" style="452" customWidth="1"/>
    <col min="3337" max="3338" width="10.7109375" style="452" customWidth="1"/>
    <col min="3339" max="3339" width="10.140625" style="452" customWidth="1"/>
    <col min="3340" max="3340" width="11" style="452" customWidth="1"/>
    <col min="3341" max="3341" width="10.85546875" style="452" customWidth="1"/>
    <col min="3342" max="3343" width="8.85546875" style="452" customWidth="1"/>
    <col min="3344" max="3344" width="10.42578125" style="452" customWidth="1"/>
    <col min="3345" max="3345" width="8.85546875" style="452" customWidth="1"/>
    <col min="3346" max="3346" width="10.5703125" style="452" customWidth="1"/>
    <col min="3347" max="3347" width="9.140625" style="452"/>
    <col min="3348" max="3348" width="24.42578125" style="452" customWidth="1"/>
    <col min="3349" max="3435" width="9.140625" style="452"/>
    <col min="3436" max="3464" width="2" style="452" customWidth="1"/>
    <col min="3465" max="3584" width="9.140625" style="452"/>
    <col min="3585" max="3585" width="24.42578125" style="452" customWidth="1"/>
    <col min="3586" max="3586" width="8.85546875" style="452" customWidth="1"/>
    <col min="3587" max="3587" width="9" style="452" customWidth="1"/>
    <col min="3588" max="3588" width="8.85546875" style="452" customWidth="1"/>
    <col min="3589" max="3589" width="9.85546875" style="452" customWidth="1"/>
    <col min="3590" max="3591" width="8.85546875" style="452" customWidth="1"/>
    <col min="3592" max="3592" width="11.42578125" style="452" customWidth="1"/>
    <col min="3593" max="3594" width="10.7109375" style="452" customWidth="1"/>
    <col min="3595" max="3595" width="10.140625" style="452" customWidth="1"/>
    <col min="3596" max="3596" width="11" style="452" customWidth="1"/>
    <col min="3597" max="3597" width="10.85546875" style="452" customWidth="1"/>
    <col min="3598" max="3599" width="8.85546875" style="452" customWidth="1"/>
    <col min="3600" max="3600" width="10.42578125" style="452" customWidth="1"/>
    <col min="3601" max="3601" width="8.85546875" style="452" customWidth="1"/>
    <col min="3602" max="3602" width="10.5703125" style="452" customWidth="1"/>
    <col min="3603" max="3603" width="9.140625" style="452"/>
    <col min="3604" max="3604" width="24.42578125" style="452" customWidth="1"/>
    <col min="3605" max="3691" width="9.140625" style="452"/>
    <col min="3692" max="3720" width="2" style="452" customWidth="1"/>
    <col min="3721" max="3840" width="9.140625" style="452"/>
    <col min="3841" max="3841" width="24.42578125" style="452" customWidth="1"/>
    <col min="3842" max="3842" width="8.85546875" style="452" customWidth="1"/>
    <col min="3843" max="3843" width="9" style="452" customWidth="1"/>
    <col min="3844" max="3844" width="8.85546875" style="452" customWidth="1"/>
    <col min="3845" max="3845" width="9.85546875" style="452" customWidth="1"/>
    <col min="3846" max="3847" width="8.85546875" style="452" customWidth="1"/>
    <col min="3848" max="3848" width="11.42578125" style="452" customWidth="1"/>
    <col min="3849" max="3850" width="10.7109375" style="452" customWidth="1"/>
    <col min="3851" max="3851" width="10.140625" style="452" customWidth="1"/>
    <col min="3852" max="3852" width="11" style="452" customWidth="1"/>
    <col min="3853" max="3853" width="10.85546875" style="452" customWidth="1"/>
    <col min="3854" max="3855" width="8.85546875" style="452" customWidth="1"/>
    <col min="3856" max="3856" width="10.42578125" style="452" customWidth="1"/>
    <col min="3857" max="3857" width="8.85546875" style="452" customWidth="1"/>
    <col min="3858" max="3858" width="10.5703125" style="452" customWidth="1"/>
    <col min="3859" max="3859" width="9.140625" style="452"/>
    <col min="3860" max="3860" width="24.42578125" style="452" customWidth="1"/>
    <col min="3861" max="3947" width="9.140625" style="452"/>
    <col min="3948" max="3976" width="2" style="452" customWidth="1"/>
    <col min="3977" max="4096" width="9.140625" style="452"/>
    <col min="4097" max="4097" width="24.42578125" style="452" customWidth="1"/>
    <col min="4098" max="4098" width="8.85546875" style="452" customWidth="1"/>
    <col min="4099" max="4099" width="9" style="452" customWidth="1"/>
    <col min="4100" max="4100" width="8.85546875" style="452" customWidth="1"/>
    <col min="4101" max="4101" width="9.85546875" style="452" customWidth="1"/>
    <col min="4102" max="4103" width="8.85546875" style="452" customWidth="1"/>
    <col min="4104" max="4104" width="11.42578125" style="452" customWidth="1"/>
    <col min="4105" max="4106" width="10.7109375" style="452" customWidth="1"/>
    <col min="4107" max="4107" width="10.140625" style="452" customWidth="1"/>
    <col min="4108" max="4108" width="11" style="452" customWidth="1"/>
    <col min="4109" max="4109" width="10.85546875" style="452" customWidth="1"/>
    <col min="4110" max="4111" width="8.85546875" style="452" customWidth="1"/>
    <col min="4112" max="4112" width="10.42578125" style="452" customWidth="1"/>
    <col min="4113" max="4113" width="8.85546875" style="452" customWidth="1"/>
    <col min="4114" max="4114" width="10.5703125" style="452" customWidth="1"/>
    <col min="4115" max="4115" width="9.140625" style="452"/>
    <col min="4116" max="4116" width="24.42578125" style="452" customWidth="1"/>
    <col min="4117" max="4203" width="9.140625" style="452"/>
    <col min="4204" max="4232" width="2" style="452" customWidth="1"/>
    <col min="4233" max="4352" width="9.140625" style="452"/>
    <col min="4353" max="4353" width="24.42578125" style="452" customWidth="1"/>
    <col min="4354" max="4354" width="8.85546875" style="452" customWidth="1"/>
    <col min="4355" max="4355" width="9" style="452" customWidth="1"/>
    <col min="4356" max="4356" width="8.85546875" style="452" customWidth="1"/>
    <col min="4357" max="4357" width="9.85546875" style="452" customWidth="1"/>
    <col min="4358" max="4359" width="8.85546875" style="452" customWidth="1"/>
    <col min="4360" max="4360" width="11.42578125" style="452" customWidth="1"/>
    <col min="4361" max="4362" width="10.7109375" style="452" customWidth="1"/>
    <col min="4363" max="4363" width="10.140625" style="452" customWidth="1"/>
    <col min="4364" max="4364" width="11" style="452" customWidth="1"/>
    <col min="4365" max="4365" width="10.85546875" style="452" customWidth="1"/>
    <col min="4366" max="4367" width="8.85546875" style="452" customWidth="1"/>
    <col min="4368" max="4368" width="10.42578125" style="452" customWidth="1"/>
    <col min="4369" max="4369" width="8.85546875" style="452" customWidth="1"/>
    <col min="4370" max="4370" width="10.5703125" style="452" customWidth="1"/>
    <col min="4371" max="4371" width="9.140625" style="452"/>
    <col min="4372" max="4372" width="24.42578125" style="452" customWidth="1"/>
    <col min="4373" max="4459" width="9.140625" style="452"/>
    <col min="4460" max="4488" width="2" style="452" customWidth="1"/>
    <col min="4489" max="4608" width="9.140625" style="452"/>
    <col min="4609" max="4609" width="24.42578125" style="452" customWidth="1"/>
    <col min="4610" max="4610" width="8.85546875" style="452" customWidth="1"/>
    <col min="4611" max="4611" width="9" style="452" customWidth="1"/>
    <col min="4612" max="4612" width="8.85546875" style="452" customWidth="1"/>
    <col min="4613" max="4613" width="9.85546875" style="452" customWidth="1"/>
    <col min="4614" max="4615" width="8.85546875" style="452" customWidth="1"/>
    <col min="4616" max="4616" width="11.42578125" style="452" customWidth="1"/>
    <col min="4617" max="4618" width="10.7109375" style="452" customWidth="1"/>
    <col min="4619" max="4619" width="10.140625" style="452" customWidth="1"/>
    <col min="4620" max="4620" width="11" style="452" customWidth="1"/>
    <col min="4621" max="4621" width="10.85546875" style="452" customWidth="1"/>
    <col min="4622" max="4623" width="8.85546875" style="452" customWidth="1"/>
    <col min="4624" max="4624" width="10.42578125" style="452" customWidth="1"/>
    <col min="4625" max="4625" width="8.85546875" style="452" customWidth="1"/>
    <col min="4626" max="4626" width="10.5703125" style="452" customWidth="1"/>
    <col min="4627" max="4627" width="9.140625" style="452"/>
    <col min="4628" max="4628" width="24.42578125" style="452" customWidth="1"/>
    <col min="4629" max="4715" width="9.140625" style="452"/>
    <col min="4716" max="4744" width="2" style="452" customWidth="1"/>
    <col min="4745" max="4864" width="9.140625" style="452"/>
    <col min="4865" max="4865" width="24.42578125" style="452" customWidth="1"/>
    <col min="4866" max="4866" width="8.85546875" style="452" customWidth="1"/>
    <col min="4867" max="4867" width="9" style="452" customWidth="1"/>
    <col min="4868" max="4868" width="8.85546875" style="452" customWidth="1"/>
    <col min="4869" max="4869" width="9.85546875" style="452" customWidth="1"/>
    <col min="4870" max="4871" width="8.85546875" style="452" customWidth="1"/>
    <col min="4872" max="4872" width="11.42578125" style="452" customWidth="1"/>
    <col min="4873" max="4874" width="10.7109375" style="452" customWidth="1"/>
    <col min="4875" max="4875" width="10.140625" style="452" customWidth="1"/>
    <col min="4876" max="4876" width="11" style="452" customWidth="1"/>
    <col min="4877" max="4877" width="10.85546875" style="452" customWidth="1"/>
    <col min="4878" max="4879" width="8.85546875" style="452" customWidth="1"/>
    <col min="4880" max="4880" width="10.42578125" style="452" customWidth="1"/>
    <col min="4881" max="4881" width="8.85546875" style="452" customWidth="1"/>
    <col min="4882" max="4882" width="10.5703125" style="452" customWidth="1"/>
    <col min="4883" max="4883" width="9.140625" style="452"/>
    <col min="4884" max="4884" width="24.42578125" style="452" customWidth="1"/>
    <col min="4885" max="4971" width="9.140625" style="452"/>
    <col min="4972" max="5000" width="2" style="452" customWidth="1"/>
    <col min="5001" max="5120" width="9.140625" style="452"/>
    <col min="5121" max="5121" width="24.42578125" style="452" customWidth="1"/>
    <col min="5122" max="5122" width="8.85546875" style="452" customWidth="1"/>
    <col min="5123" max="5123" width="9" style="452" customWidth="1"/>
    <col min="5124" max="5124" width="8.85546875" style="452" customWidth="1"/>
    <col min="5125" max="5125" width="9.85546875" style="452" customWidth="1"/>
    <col min="5126" max="5127" width="8.85546875" style="452" customWidth="1"/>
    <col min="5128" max="5128" width="11.42578125" style="452" customWidth="1"/>
    <col min="5129" max="5130" width="10.7109375" style="452" customWidth="1"/>
    <col min="5131" max="5131" width="10.140625" style="452" customWidth="1"/>
    <col min="5132" max="5132" width="11" style="452" customWidth="1"/>
    <col min="5133" max="5133" width="10.85546875" style="452" customWidth="1"/>
    <col min="5134" max="5135" width="8.85546875" style="452" customWidth="1"/>
    <col min="5136" max="5136" width="10.42578125" style="452" customWidth="1"/>
    <col min="5137" max="5137" width="8.85546875" style="452" customWidth="1"/>
    <col min="5138" max="5138" width="10.5703125" style="452" customWidth="1"/>
    <col min="5139" max="5139" width="9.140625" style="452"/>
    <col min="5140" max="5140" width="24.42578125" style="452" customWidth="1"/>
    <col min="5141" max="5227" width="9.140625" style="452"/>
    <col min="5228" max="5256" width="2" style="452" customWidth="1"/>
    <col min="5257" max="5376" width="9.140625" style="452"/>
    <col min="5377" max="5377" width="24.42578125" style="452" customWidth="1"/>
    <col min="5378" max="5378" width="8.85546875" style="452" customWidth="1"/>
    <col min="5379" max="5379" width="9" style="452" customWidth="1"/>
    <col min="5380" max="5380" width="8.85546875" style="452" customWidth="1"/>
    <col min="5381" max="5381" width="9.85546875" style="452" customWidth="1"/>
    <col min="5382" max="5383" width="8.85546875" style="452" customWidth="1"/>
    <col min="5384" max="5384" width="11.42578125" style="452" customWidth="1"/>
    <col min="5385" max="5386" width="10.7109375" style="452" customWidth="1"/>
    <col min="5387" max="5387" width="10.140625" style="452" customWidth="1"/>
    <col min="5388" max="5388" width="11" style="452" customWidth="1"/>
    <col min="5389" max="5389" width="10.85546875" style="452" customWidth="1"/>
    <col min="5390" max="5391" width="8.85546875" style="452" customWidth="1"/>
    <col min="5392" max="5392" width="10.42578125" style="452" customWidth="1"/>
    <col min="5393" max="5393" width="8.85546875" style="452" customWidth="1"/>
    <col min="5394" max="5394" width="10.5703125" style="452" customWidth="1"/>
    <col min="5395" max="5395" width="9.140625" style="452"/>
    <col min="5396" max="5396" width="24.42578125" style="452" customWidth="1"/>
    <col min="5397" max="5483" width="9.140625" style="452"/>
    <col min="5484" max="5512" width="2" style="452" customWidth="1"/>
    <col min="5513" max="5632" width="9.140625" style="452"/>
    <col min="5633" max="5633" width="24.42578125" style="452" customWidth="1"/>
    <col min="5634" max="5634" width="8.85546875" style="452" customWidth="1"/>
    <col min="5635" max="5635" width="9" style="452" customWidth="1"/>
    <col min="5636" max="5636" width="8.85546875" style="452" customWidth="1"/>
    <col min="5637" max="5637" width="9.85546875" style="452" customWidth="1"/>
    <col min="5638" max="5639" width="8.85546875" style="452" customWidth="1"/>
    <col min="5640" max="5640" width="11.42578125" style="452" customWidth="1"/>
    <col min="5641" max="5642" width="10.7109375" style="452" customWidth="1"/>
    <col min="5643" max="5643" width="10.140625" style="452" customWidth="1"/>
    <col min="5644" max="5644" width="11" style="452" customWidth="1"/>
    <col min="5645" max="5645" width="10.85546875" style="452" customWidth="1"/>
    <col min="5646" max="5647" width="8.85546875" style="452" customWidth="1"/>
    <col min="5648" max="5648" width="10.42578125" style="452" customWidth="1"/>
    <col min="5649" max="5649" width="8.85546875" style="452" customWidth="1"/>
    <col min="5650" max="5650" width="10.5703125" style="452" customWidth="1"/>
    <col min="5651" max="5651" width="9.140625" style="452"/>
    <col min="5652" max="5652" width="24.42578125" style="452" customWidth="1"/>
    <col min="5653" max="5739" width="9.140625" style="452"/>
    <col min="5740" max="5768" width="2" style="452" customWidth="1"/>
    <col min="5769" max="5888" width="9.140625" style="452"/>
    <col min="5889" max="5889" width="24.42578125" style="452" customWidth="1"/>
    <col min="5890" max="5890" width="8.85546875" style="452" customWidth="1"/>
    <col min="5891" max="5891" width="9" style="452" customWidth="1"/>
    <col min="5892" max="5892" width="8.85546875" style="452" customWidth="1"/>
    <col min="5893" max="5893" width="9.85546875" style="452" customWidth="1"/>
    <col min="5894" max="5895" width="8.85546875" style="452" customWidth="1"/>
    <col min="5896" max="5896" width="11.42578125" style="452" customWidth="1"/>
    <col min="5897" max="5898" width="10.7109375" style="452" customWidth="1"/>
    <col min="5899" max="5899" width="10.140625" style="452" customWidth="1"/>
    <col min="5900" max="5900" width="11" style="452" customWidth="1"/>
    <col min="5901" max="5901" width="10.85546875" style="452" customWidth="1"/>
    <col min="5902" max="5903" width="8.85546875" style="452" customWidth="1"/>
    <col min="5904" max="5904" width="10.42578125" style="452" customWidth="1"/>
    <col min="5905" max="5905" width="8.85546875" style="452" customWidth="1"/>
    <col min="5906" max="5906" width="10.5703125" style="452" customWidth="1"/>
    <col min="5907" max="5907" width="9.140625" style="452"/>
    <col min="5908" max="5908" width="24.42578125" style="452" customWidth="1"/>
    <col min="5909" max="5995" width="9.140625" style="452"/>
    <col min="5996" max="6024" width="2" style="452" customWidth="1"/>
    <col min="6025" max="6144" width="9.140625" style="452"/>
    <col min="6145" max="6145" width="24.42578125" style="452" customWidth="1"/>
    <col min="6146" max="6146" width="8.85546875" style="452" customWidth="1"/>
    <col min="6147" max="6147" width="9" style="452" customWidth="1"/>
    <col min="6148" max="6148" width="8.85546875" style="452" customWidth="1"/>
    <col min="6149" max="6149" width="9.85546875" style="452" customWidth="1"/>
    <col min="6150" max="6151" width="8.85546875" style="452" customWidth="1"/>
    <col min="6152" max="6152" width="11.42578125" style="452" customWidth="1"/>
    <col min="6153" max="6154" width="10.7109375" style="452" customWidth="1"/>
    <col min="6155" max="6155" width="10.140625" style="452" customWidth="1"/>
    <col min="6156" max="6156" width="11" style="452" customWidth="1"/>
    <col min="6157" max="6157" width="10.85546875" style="452" customWidth="1"/>
    <col min="6158" max="6159" width="8.85546875" style="452" customWidth="1"/>
    <col min="6160" max="6160" width="10.42578125" style="452" customWidth="1"/>
    <col min="6161" max="6161" width="8.85546875" style="452" customWidth="1"/>
    <col min="6162" max="6162" width="10.5703125" style="452" customWidth="1"/>
    <col min="6163" max="6163" width="9.140625" style="452"/>
    <col min="6164" max="6164" width="24.42578125" style="452" customWidth="1"/>
    <col min="6165" max="6251" width="9.140625" style="452"/>
    <col min="6252" max="6280" width="2" style="452" customWidth="1"/>
    <col min="6281" max="6400" width="9.140625" style="452"/>
    <col min="6401" max="6401" width="24.42578125" style="452" customWidth="1"/>
    <col min="6402" max="6402" width="8.85546875" style="452" customWidth="1"/>
    <col min="6403" max="6403" width="9" style="452" customWidth="1"/>
    <col min="6404" max="6404" width="8.85546875" style="452" customWidth="1"/>
    <col min="6405" max="6405" width="9.85546875" style="452" customWidth="1"/>
    <col min="6406" max="6407" width="8.85546875" style="452" customWidth="1"/>
    <col min="6408" max="6408" width="11.42578125" style="452" customWidth="1"/>
    <col min="6409" max="6410" width="10.7109375" style="452" customWidth="1"/>
    <col min="6411" max="6411" width="10.140625" style="452" customWidth="1"/>
    <col min="6412" max="6412" width="11" style="452" customWidth="1"/>
    <col min="6413" max="6413" width="10.85546875" style="452" customWidth="1"/>
    <col min="6414" max="6415" width="8.85546875" style="452" customWidth="1"/>
    <col min="6416" max="6416" width="10.42578125" style="452" customWidth="1"/>
    <col min="6417" max="6417" width="8.85546875" style="452" customWidth="1"/>
    <col min="6418" max="6418" width="10.5703125" style="452" customWidth="1"/>
    <col min="6419" max="6419" width="9.140625" style="452"/>
    <col min="6420" max="6420" width="24.42578125" style="452" customWidth="1"/>
    <col min="6421" max="6507" width="9.140625" style="452"/>
    <col min="6508" max="6536" width="2" style="452" customWidth="1"/>
    <col min="6537" max="6656" width="9.140625" style="452"/>
    <col min="6657" max="6657" width="24.42578125" style="452" customWidth="1"/>
    <col min="6658" max="6658" width="8.85546875" style="452" customWidth="1"/>
    <col min="6659" max="6659" width="9" style="452" customWidth="1"/>
    <col min="6660" max="6660" width="8.85546875" style="452" customWidth="1"/>
    <col min="6661" max="6661" width="9.85546875" style="452" customWidth="1"/>
    <col min="6662" max="6663" width="8.85546875" style="452" customWidth="1"/>
    <col min="6664" max="6664" width="11.42578125" style="452" customWidth="1"/>
    <col min="6665" max="6666" width="10.7109375" style="452" customWidth="1"/>
    <col min="6667" max="6667" width="10.140625" style="452" customWidth="1"/>
    <col min="6668" max="6668" width="11" style="452" customWidth="1"/>
    <col min="6669" max="6669" width="10.85546875" style="452" customWidth="1"/>
    <col min="6670" max="6671" width="8.85546875" style="452" customWidth="1"/>
    <col min="6672" max="6672" width="10.42578125" style="452" customWidth="1"/>
    <col min="6673" max="6673" width="8.85546875" style="452" customWidth="1"/>
    <col min="6674" max="6674" width="10.5703125" style="452" customWidth="1"/>
    <col min="6675" max="6675" width="9.140625" style="452"/>
    <col min="6676" max="6676" width="24.42578125" style="452" customWidth="1"/>
    <col min="6677" max="6763" width="9.140625" style="452"/>
    <col min="6764" max="6792" width="2" style="452" customWidth="1"/>
    <col min="6793" max="6912" width="9.140625" style="452"/>
    <col min="6913" max="6913" width="24.42578125" style="452" customWidth="1"/>
    <col min="6914" max="6914" width="8.85546875" style="452" customWidth="1"/>
    <col min="6915" max="6915" width="9" style="452" customWidth="1"/>
    <col min="6916" max="6916" width="8.85546875" style="452" customWidth="1"/>
    <col min="6917" max="6917" width="9.85546875" style="452" customWidth="1"/>
    <col min="6918" max="6919" width="8.85546875" style="452" customWidth="1"/>
    <col min="6920" max="6920" width="11.42578125" style="452" customWidth="1"/>
    <col min="6921" max="6922" width="10.7109375" style="452" customWidth="1"/>
    <col min="6923" max="6923" width="10.140625" style="452" customWidth="1"/>
    <col min="6924" max="6924" width="11" style="452" customWidth="1"/>
    <col min="6925" max="6925" width="10.85546875" style="452" customWidth="1"/>
    <col min="6926" max="6927" width="8.85546875" style="452" customWidth="1"/>
    <col min="6928" max="6928" width="10.42578125" style="452" customWidth="1"/>
    <col min="6929" max="6929" width="8.85546875" style="452" customWidth="1"/>
    <col min="6930" max="6930" width="10.5703125" style="452" customWidth="1"/>
    <col min="6931" max="6931" width="9.140625" style="452"/>
    <col min="6932" max="6932" width="24.42578125" style="452" customWidth="1"/>
    <col min="6933" max="7019" width="9.140625" style="452"/>
    <col min="7020" max="7048" width="2" style="452" customWidth="1"/>
    <col min="7049" max="7168" width="9.140625" style="452"/>
    <col min="7169" max="7169" width="24.42578125" style="452" customWidth="1"/>
    <col min="7170" max="7170" width="8.85546875" style="452" customWidth="1"/>
    <col min="7171" max="7171" width="9" style="452" customWidth="1"/>
    <col min="7172" max="7172" width="8.85546875" style="452" customWidth="1"/>
    <col min="7173" max="7173" width="9.85546875" style="452" customWidth="1"/>
    <col min="7174" max="7175" width="8.85546875" style="452" customWidth="1"/>
    <col min="7176" max="7176" width="11.42578125" style="452" customWidth="1"/>
    <col min="7177" max="7178" width="10.7109375" style="452" customWidth="1"/>
    <col min="7179" max="7179" width="10.140625" style="452" customWidth="1"/>
    <col min="7180" max="7180" width="11" style="452" customWidth="1"/>
    <col min="7181" max="7181" width="10.85546875" style="452" customWidth="1"/>
    <col min="7182" max="7183" width="8.85546875" style="452" customWidth="1"/>
    <col min="7184" max="7184" width="10.42578125" style="452" customWidth="1"/>
    <col min="7185" max="7185" width="8.85546875" style="452" customWidth="1"/>
    <col min="7186" max="7186" width="10.5703125" style="452" customWidth="1"/>
    <col min="7187" max="7187" width="9.140625" style="452"/>
    <col min="7188" max="7188" width="24.42578125" style="452" customWidth="1"/>
    <col min="7189" max="7275" width="9.140625" style="452"/>
    <col min="7276" max="7304" width="2" style="452" customWidth="1"/>
    <col min="7305" max="7424" width="9.140625" style="452"/>
    <col min="7425" max="7425" width="24.42578125" style="452" customWidth="1"/>
    <col min="7426" max="7426" width="8.85546875" style="452" customWidth="1"/>
    <col min="7427" max="7427" width="9" style="452" customWidth="1"/>
    <col min="7428" max="7428" width="8.85546875" style="452" customWidth="1"/>
    <col min="7429" max="7429" width="9.85546875" style="452" customWidth="1"/>
    <col min="7430" max="7431" width="8.85546875" style="452" customWidth="1"/>
    <col min="7432" max="7432" width="11.42578125" style="452" customWidth="1"/>
    <col min="7433" max="7434" width="10.7109375" style="452" customWidth="1"/>
    <col min="7435" max="7435" width="10.140625" style="452" customWidth="1"/>
    <col min="7436" max="7436" width="11" style="452" customWidth="1"/>
    <col min="7437" max="7437" width="10.85546875" style="452" customWidth="1"/>
    <col min="7438" max="7439" width="8.85546875" style="452" customWidth="1"/>
    <col min="7440" max="7440" width="10.42578125" style="452" customWidth="1"/>
    <col min="7441" max="7441" width="8.85546875" style="452" customWidth="1"/>
    <col min="7442" max="7442" width="10.5703125" style="452" customWidth="1"/>
    <col min="7443" max="7443" width="9.140625" style="452"/>
    <col min="7444" max="7444" width="24.42578125" style="452" customWidth="1"/>
    <col min="7445" max="7531" width="9.140625" style="452"/>
    <col min="7532" max="7560" width="2" style="452" customWidth="1"/>
    <col min="7561" max="7680" width="9.140625" style="452"/>
    <col min="7681" max="7681" width="24.42578125" style="452" customWidth="1"/>
    <col min="7682" max="7682" width="8.85546875" style="452" customWidth="1"/>
    <col min="7683" max="7683" width="9" style="452" customWidth="1"/>
    <col min="7684" max="7684" width="8.85546875" style="452" customWidth="1"/>
    <col min="7685" max="7685" width="9.85546875" style="452" customWidth="1"/>
    <col min="7686" max="7687" width="8.85546875" style="452" customWidth="1"/>
    <col min="7688" max="7688" width="11.42578125" style="452" customWidth="1"/>
    <col min="7689" max="7690" width="10.7109375" style="452" customWidth="1"/>
    <col min="7691" max="7691" width="10.140625" style="452" customWidth="1"/>
    <col min="7692" max="7692" width="11" style="452" customWidth="1"/>
    <col min="7693" max="7693" width="10.85546875" style="452" customWidth="1"/>
    <col min="7694" max="7695" width="8.85546875" style="452" customWidth="1"/>
    <col min="7696" max="7696" width="10.42578125" style="452" customWidth="1"/>
    <col min="7697" max="7697" width="8.85546875" style="452" customWidth="1"/>
    <col min="7698" max="7698" width="10.5703125" style="452" customWidth="1"/>
    <col min="7699" max="7699" width="9.140625" style="452"/>
    <col min="7700" max="7700" width="24.42578125" style="452" customWidth="1"/>
    <col min="7701" max="7787" width="9.140625" style="452"/>
    <col min="7788" max="7816" width="2" style="452" customWidth="1"/>
    <col min="7817" max="7936" width="9.140625" style="452"/>
    <col min="7937" max="7937" width="24.42578125" style="452" customWidth="1"/>
    <col min="7938" max="7938" width="8.85546875" style="452" customWidth="1"/>
    <col min="7939" max="7939" width="9" style="452" customWidth="1"/>
    <col min="7940" max="7940" width="8.85546875" style="452" customWidth="1"/>
    <col min="7941" max="7941" width="9.85546875" style="452" customWidth="1"/>
    <col min="7942" max="7943" width="8.85546875" style="452" customWidth="1"/>
    <col min="7944" max="7944" width="11.42578125" style="452" customWidth="1"/>
    <col min="7945" max="7946" width="10.7109375" style="452" customWidth="1"/>
    <col min="7947" max="7947" width="10.140625" style="452" customWidth="1"/>
    <col min="7948" max="7948" width="11" style="452" customWidth="1"/>
    <col min="7949" max="7949" width="10.85546875" style="452" customWidth="1"/>
    <col min="7950" max="7951" width="8.85546875" style="452" customWidth="1"/>
    <col min="7952" max="7952" width="10.42578125" style="452" customWidth="1"/>
    <col min="7953" max="7953" width="8.85546875" style="452" customWidth="1"/>
    <col min="7954" max="7954" width="10.5703125" style="452" customWidth="1"/>
    <col min="7955" max="7955" width="9.140625" style="452"/>
    <col min="7956" max="7956" width="24.42578125" style="452" customWidth="1"/>
    <col min="7957" max="8043" width="9.140625" style="452"/>
    <col min="8044" max="8072" width="2" style="452" customWidth="1"/>
    <col min="8073" max="8192" width="9.140625" style="452"/>
    <col min="8193" max="8193" width="24.42578125" style="452" customWidth="1"/>
    <col min="8194" max="8194" width="8.85546875" style="452" customWidth="1"/>
    <col min="8195" max="8195" width="9" style="452" customWidth="1"/>
    <col min="8196" max="8196" width="8.85546875" style="452" customWidth="1"/>
    <col min="8197" max="8197" width="9.85546875" style="452" customWidth="1"/>
    <col min="8198" max="8199" width="8.85546875" style="452" customWidth="1"/>
    <col min="8200" max="8200" width="11.42578125" style="452" customWidth="1"/>
    <col min="8201" max="8202" width="10.7109375" style="452" customWidth="1"/>
    <col min="8203" max="8203" width="10.140625" style="452" customWidth="1"/>
    <col min="8204" max="8204" width="11" style="452" customWidth="1"/>
    <col min="8205" max="8205" width="10.85546875" style="452" customWidth="1"/>
    <col min="8206" max="8207" width="8.85546875" style="452" customWidth="1"/>
    <col min="8208" max="8208" width="10.42578125" style="452" customWidth="1"/>
    <col min="8209" max="8209" width="8.85546875" style="452" customWidth="1"/>
    <col min="8210" max="8210" width="10.5703125" style="452" customWidth="1"/>
    <col min="8211" max="8211" width="9.140625" style="452"/>
    <col min="8212" max="8212" width="24.42578125" style="452" customWidth="1"/>
    <col min="8213" max="8299" width="9.140625" style="452"/>
    <col min="8300" max="8328" width="2" style="452" customWidth="1"/>
    <col min="8329" max="8448" width="9.140625" style="452"/>
    <col min="8449" max="8449" width="24.42578125" style="452" customWidth="1"/>
    <col min="8450" max="8450" width="8.85546875" style="452" customWidth="1"/>
    <col min="8451" max="8451" width="9" style="452" customWidth="1"/>
    <col min="8452" max="8452" width="8.85546875" style="452" customWidth="1"/>
    <col min="8453" max="8453" width="9.85546875" style="452" customWidth="1"/>
    <col min="8454" max="8455" width="8.85546875" style="452" customWidth="1"/>
    <col min="8456" max="8456" width="11.42578125" style="452" customWidth="1"/>
    <col min="8457" max="8458" width="10.7109375" style="452" customWidth="1"/>
    <col min="8459" max="8459" width="10.140625" style="452" customWidth="1"/>
    <col min="8460" max="8460" width="11" style="452" customWidth="1"/>
    <col min="8461" max="8461" width="10.85546875" style="452" customWidth="1"/>
    <col min="8462" max="8463" width="8.85546875" style="452" customWidth="1"/>
    <col min="8464" max="8464" width="10.42578125" style="452" customWidth="1"/>
    <col min="8465" max="8465" width="8.85546875" style="452" customWidth="1"/>
    <col min="8466" max="8466" width="10.5703125" style="452" customWidth="1"/>
    <col min="8467" max="8467" width="9.140625" style="452"/>
    <col min="8468" max="8468" width="24.42578125" style="452" customWidth="1"/>
    <col min="8469" max="8555" width="9.140625" style="452"/>
    <col min="8556" max="8584" width="2" style="452" customWidth="1"/>
    <col min="8585" max="8704" width="9.140625" style="452"/>
    <col min="8705" max="8705" width="24.42578125" style="452" customWidth="1"/>
    <col min="8706" max="8706" width="8.85546875" style="452" customWidth="1"/>
    <col min="8707" max="8707" width="9" style="452" customWidth="1"/>
    <col min="8708" max="8708" width="8.85546875" style="452" customWidth="1"/>
    <col min="8709" max="8709" width="9.85546875" style="452" customWidth="1"/>
    <col min="8710" max="8711" width="8.85546875" style="452" customWidth="1"/>
    <col min="8712" max="8712" width="11.42578125" style="452" customWidth="1"/>
    <col min="8713" max="8714" width="10.7109375" style="452" customWidth="1"/>
    <col min="8715" max="8715" width="10.140625" style="452" customWidth="1"/>
    <col min="8716" max="8716" width="11" style="452" customWidth="1"/>
    <col min="8717" max="8717" width="10.85546875" style="452" customWidth="1"/>
    <col min="8718" max="8719" width="8.85546875" style="452" customWidth="1"/>
    <col min="8720" max="8720" width="10.42578125" style="452" customWidth="1"/>
    <col min="8721" max="8721" width="8.85546875" style="452" customWidth="1"/>
    <col min="8722" max="8722" width="10.5703125" style="452" customWidth="1"/>
    <col min="8723" max="8723" width="9.140625" style="452"/>
    <col min="8724" max="8724" width="24.42578125" style="452" customWidth="1"/>
    <col min="8725" max="8811" width="9.140625" style="452"/>
    <col min="8812" max="8840" width="2" style="452" customWidth="1"/>
    <col min="8841" max="8960" width="9.140625" style="452"/>
    <col min="8961" max="8961" width="24.42578125" style="452" customWidth="1"/>
    <col min="8962" max="8962" width="8.85546875" style="452" customWidth="1"/>
    <col min="8963" max="8963" width="9" style="452" customWidth="1"/>
    <col min="8964" max="8964" width="8.85546875" style="452" customWidth="1"/>
    <col min="8965" max="8965" width="9.85546875" style="452" customWidth="1"/>
    <col min="8966" max="8967" width="8.85546875" style="452" customWidth="1"/>
    <col min="8968" max="8968" width="11.42578125" style="452" customWidth="1"/>
    <col min="8969" max="8970" width="10.7109375" style="452" customWidth="1"/>
    <col min="8971" max="8971" width="10.140625" style="452" customWidth="1"/>
    <col min="8972" max="8972" width="11" style="452" customWidth="1"/>
    <col min="8973" max="8973" width="10.85546875" style="452" customWidth="1"/>
    <col min="8974" max="8975" width="8.85546875" style="452" customWidth="1"/>
    <col min="8976" max="8976" width="10.42578125" style="452" customWidth="1"/>
    <col min="8977" max="8977" width="8.85546875" style="452" customWidth="1"/>
    <col min="8978" max="8978" width="10.5703125" style="452" customWidth="1"/>
    <col min="8979" max="8979" width="9.140625" style="452"/>
    <col min="8980" max="8980" width="24.42578125" style="452" customWidth="1"/>
    <col min="8981" max="9067" width="9.140625" style="452"/>
    <col min="9068" max="9096" width="2" style="452" customWidth="1"/>
    <col min="9097" max="9216" width="9.140625" style="452"/>
    <col min="9217" max="9217" width="24.42578125" style="452" customWidth="1"/>
    <col min="9218" max="9218" width="8.85546875" style="452" customWidth="1"/>
    <col min="9219" max="9219" width="9" style="452" customWidth="1"/>
    <col min="9220" max="9220" width="8.85546875" style="452" customWidth="1"/>
    <col min="9221" max="9221" width="9.85546875" style="452" customWidth="1"/>
    <col min="9222" max="9223" width="8.85546875" style="452" customWidth="1"/>
    <col min="9224" max="9224" width="11.42578125" style="452" customWidth="1"/>
    <col min="9225" max="9226" width="10.7109375" style="452" customWidth="1"/>
    <col min="9227" max="9227" width="10.140625" style="452" customWidth="1"/>
    <col min="9228" max="9228" width="11" style="452" customWidth="1"/>
    <col min="9229" max="9229" width="10.85546875" style="452" customWidth="1"/>
    <col min="9230" max="9231" width="8.85546875" style="452" customWidth="1"/>
    <col min="9232" max="9232" width="10.42578125" style="452" customWidth="1"/>
    <col min="9233" max="9233" width="8.85546875" style="452" customWidth="1"/>
    <col min="9234" max="9234" width="10.5703125" style="452" customWidth="1"/>
    <col min="9235" max="9235" width="9.140625" style="452"/>
    <col min="9236" max="9236" width="24.42578125" style="452" customWidth="1"/>
    <col min="9237" max="9323" width="9.140625" style="452"/>
    <col min="9324" max="9352" width="2" style="452" customWidth="1"/>
    <col min="9353" max="9472" width="9.140625" style="452"/>
    <col min="9473" max="9473" width="24.42578125" style="452" customWidth="1"/>
    <col min="9474" max="9474" width="8.85546875" style="452" customWidth="1"/>
    <col min="9475" max="9475" width="9" style="452" customWidth="1"/>
    <col min="9476" max="9476" width="8.85546875" style="452" customWidth="1"/>
    <col min="9477" max="9477" width="9.85546875" style="452" customWidth="1"/>
    <col min="9478" max="9479" width="8.85546875" style="452" customWidth="1"/>
    <col min="9480" max="9480" width="11.42578125" style="452" customWidth="1"/>
    <col min="9481" max="9482" width="10.7109375" style="452" customWidth="1"/>
    <col min="9483" max="9483" width="10.140625" style="452" customWidth="1"/>
    <col min="9484" max="9484" width="11" style="452" customWidth="1"/>
    <col min="9485" max="9485" width="10.85546875" style="452" customWidth="1"/>
    <col min="9486" max="9487" width="8.85546875" style="452" customWidth="1"/>
    <col min="9488" max="9488" width="10.42578125" style="452" customWidth="1"/>
    <col min="9489" max="9489" width="8.85546875" style="452" customWidth="1"/>
    <col min="9490" max="9490" width="10.5703125" style="452" customWidth="1"/>
    <col min="9491" max="9491" width="9.140625" style="452"/>
    <col min="9492" max="9492" width="24.42578125" style="452" customWidth="1"/>
    <col min="9493" max="9579" width="9.140625" style="452"/>
    <col min="9580" max="9608" width="2" style="452" customWidth="1"/>
    <col min="9609" max="9728" width="9.140625" style="452"/>
    <col min="9729" max="9729" width="24.42578125" style="452" customWidth="1"/>
    <col min="9730" max="9730" width="8.85546875" style="452" customWidth="1"/>
    <col min="9731" max="9731" width="9" style="452" customWidth="1"/>
    <col min="9732" max="9732" width="8.85546875" style="452" customWidth="1"/>
    <col min="9733" max="9733" width="9.85546875" style="452" customWidth="1"/>
    <col min="9734" max="9735" width="8.85546875" style="452" customWidth="1"/>
    <col min="9736" max="9736" width="11.42578125" style="452" customWidth="1"/>
    <col min="9737" max="9738" width="10.7109375" style="452" customWidth="1"/>
    <col min="9739" max="9739" width="10.140625" style="452" customWidth="1"/>
    <col min="9740" max="9740" width="11" style="452" customWidth="1"/>
    <col min="9741" max="9741" width="10.85546875" style="452" customWidth="1"/>
    <col min="9742" max="9743" width="8.85546875" style="452" customWidth="1"/>
    <col min="9744" max="9744" width="10.42578125" style="452" customWidth="1"/>
    <col min="9745" max="9745" width="8.85546875" style="452" customWidth="1"/>
    <col min="9746" max="9746" width="10.5703125" style="452" customWidth="1"/>
    <col min="9747" max="9747" width="9.140625" style="452"/>
    <col min="9748" max="9748" width="24.42578125" style="452" customWidth="1"/>
    <col min="9749" max="9835" width="9.140625" style="452"/>
    <col min="9836" max="9864" width="2" style="452" customWidth="1"/>
    <col min="9865" max="9984" width="9.140625" style="452"/>
    <col min="9985" max="9985" width="24.42578125" style="452" customWidth="1"/>
    <col min="9986" max="9986" width="8.85546875" style="452" customWidth="1"/>
    <col min="9987" max="9987" width="9" style="452" customWidth="1"/>
    <col min="9988" max="9988" width="8.85546875" style="452" customWidth="1"/>
    <col min="9989" max="9989" width="9.85546875" style="452" customWidth="1"/>
    <col min="9990" max="9991" width="8.85546875" style="452" customWidth="1"/>
    <col min="9992" max="9992" width="11.42578125" style="452" customWidth="1"/>
    <col min="9993" max="9994" width="10.7109375" style="452" customWidth="1"/>
    <col min="9995" max="9995" width="10.140625" style="452" customWidth="1"/>
    <col min="9996" max="9996" width="11" style="452" customWidth="1"/>
    <col min="9997" max="9997" width="10.85546875" style="452" customWidth="1"/>
    <col min="9998" max="9999" width="8.85546875" style="452" customWidth="1"/>
    <col min="10000" max="10000" width="10.42578125" style="452" customWidth="1"/>
    <col min="10001" max="10001" width="8.85546875" style="452" customWidth="1"/>
    <col min="10002" max="10002" width="10.5703125" style="452" customWidth="1"/>
    <col min="10003" max="10003" width="9.140625" style="452"/>
    <col min="10004" max="10004" width="24.42578125" style="452" customWidth="1"/>
    <col min="10005" max="10091" width="9.140625" style="452"/>
    <col min="10092" max="10120" width="2" style="452" customWidth="1"/>
    <col min="10121" max="10240" width="9.140625" style="452"/>
    <col min="10241" max="10241" width="24.42578125" style="452" customWidth="1"/>
    <col min="10242" max="10242" width="8.85546875" style="452" customWidth="1"/>
    <col min="10243" max="10243" width="9" style="452" customWidth="1"/>
    <col min="10244" max="10244" width="8.85546875" style="452" customWidth="1"/>
    <col min="10245" max="10245" width="9.85546875" style="452" customWidth="1"/>
    <col min="10246" max="10247" width="8.85546875" style="452" customWidth="1"/>
    <col min="10248" max="10248" width="11.42578125" style="452" customWidth="1"/>
    <col min="10249" max="10250" width="10.7109375" style="452" customWidth="1"/>
    <col min="10251" max="10251" width="10.140625" style="452" customWidth="1"/>
    <col min="10252" max="10252" width="11" style="452" customWidth="1"/>
    <col min="10253" max="10253" width="10.85546875" style="452" customWidth="1"/>
    <col min="10254" max="10255" width="8.85546875" style="452" customWidth="1"/>
    <col min="10256" max="10256" width="10.42578125" style="452" customWidth="1"/>
    <col min="10257" max="10257" width="8.85546875" style="452" customWidth="1"/>
    <col min="10258" max="10258" width="10.5703125" style="452" customWidth="1"/>
    <col min="10259" max="10259" width="9.140625" style="452"/>
    <col min="10260" max="10260" width="24.42578125" style="452" customWidth="1"/>
    <col min="10261" max="10347" width="9.140625" style="452"/>
    <col min="10348" max="10376" width="2" style="452" customWidth="1"/>
    <col min="10377" max="10496" width="9.140625" style="452"/>
    <col min="10497" max="10497" width="24.42578125" style="452" customWidth="1"/>
    <col min="10498" max="10498" width="8.85546875" style="452" customWidth="1"/>
    <col min="10499" max="10499" width="9" style="452" customWidth="1"/>
    <col min="10500" max="10500" width="8.85546875" style="452" customWidth="1"/>
    <col min="10501" max="10501" width="9.85546875" style="452" customWidth="1"/>
    <col min="10502" max="10503" width="8.85546875" style="452" customWidth="1"/>
    <col min="10504" max="10504" width="11.42578125" style="452" customWidth="1"/>
    <col min="10505" max="10506" width="10.7109375" style="452" customWidth="1"/>
    <col min="10507" max="10507" width="10.140625" style="452" customWidth="1"/>
    <col min="10508" max="10508" width="11" style="452" customWidth="1"/>
    <col min="10509" max="10509" width="10.85546875" style="452" customWidth="1"/>
    <col min="10510" max="10511" width="8.85546875" style="452" customWidth="1"/>
    <col min="10512" max="10512" width="10.42578125" style="452" customWidth="1"/>
    <col min="10513" max="10513" width="8.85546875" style="452" customWidth="1"/>
    <col min="10514" max="10514" width="10.5703125" style="452" customWidth="1"/>
    <col min="10515" max="10515" width="9.140625" style="452"/>
    <col min="10516" max="10516" width="24.42578125" style="452" customWidth="1"/>
    <col min="10517" max="10603" width="9.140625" style="452"/>
    <col min="10604" max="10632" width="2" style="452" customWidth="1"/>
    <col min="10633" max="10752" width="9.140625" style="452"/>
    <col min="10753" max="10753" width="24.42578125" style="452" customWidth="1"/>
    <col min="10754" max="10754" width="8.85546875" style="452" customWidth="1"/>
    <col min="10755" max="10755" width="9" style="452" customWidth="1"/>
    <col min="10756" max="10756" width="8.85546875" style="452" customWidth="1"/>
    <col min="10757" max="10757" width="9.85546875" style="452" customWidth="1"/>
    <col min="10758" max="10759" width="8.85546875" style="452" customWidth="1"/>
    <col min="10760" max="10760" width="11.42578125" style="452" customWidth="1"/>
    <col min="10761" max="10762" width="10.7109375" style="452" customWidth="1"/>
    <col min="10763" max="10763" width="10.140625" style="452" customWidth="1"/>
    <col min="10764" max="10764" width="11" style="452" customWidth="1"/>
    <col min="10765" max="10765" width="10.85546875" style="452" customWidth="1"/>
    <col min="10766" max="10767" width="8.85546875" style="452" customWidth="1"/>
    <col min="10768" max="10768" width="10.42578125" style="452" customWidth="1"/>
    <col min="10769" max="10769" width="8.85546875" style="452" customWidth="1"/>
    <col min="10770" max="10770" width="10.5703125" style="452" customWidth="1"/>
    <col min="10771" max="10771" width="9.140625" style="452"/>
    <col min="10772" max="10772" width="24.42578125" style="452" customWidth="1"/>
    <col min="10773" max="10859" width="9.140625" style="452"/>
    <col min="10860" max="10888" width="2" style="452" customWidth="1"/>
    <col min="10889" max="11008" width="9.140625" style="452"/>
    <col min="11009" max="11009" width="24.42578125" style="452" customWidth="1"/>
    <col min="11010" max="11010" width="8.85546875" style="452" customWidth="1"/>
    <col min="11011" max="11011" width="9" style="452" customWidth="1"/>
    <col min="11012" max="11012" width="8.85546875" style="452" customWidth="1"/>
    <col min="11013" max="11013" width="9.85546875" style="452" customWidth="1"/>
    <col min="11014" max="11015" width="8.85546875" style="452" customWidth="1"/>
    <col min="11016" max="11016" width="11.42578125" style="452" customWidth="1"/>
    <col min="11017" max="11018" width="10.7109375" style="452" customWidth="1"/>
    <col min="11019" max="11019" width="10.140625" style="452" customWidth="1"/>
    <col min="11020" max="11020" width="11" style="452" customWidth="1"/>
    <col min="11021" max="11021" width="10.85546875" style="452" customWidth="1"/>
    <col min="11022" max="11023" width="8.85546875" style="452" customWidth="1"/>
    <col min="11024" max="11024" width="10.42578125" style="452" customWidth="1"/>
    <col min="11025" max="11025" width="8.85546875" style="452" customWidth="1"/>
    <col min="11026" max="11026" width="10.5703125" style="452" customWidth="1"/>
    <col min="11027" max="11027" width="9.140625" style="452"/>
    <col min="11028" max="11028" width="24.42578125" style="452" customWidth="1"/>
    <col min="11029" max="11115" width="9.140625" style="452"/>
    <col min="11116" max="11144" width="2" style="452" customWidth="1"/>
    <col min="11145" max="11264" width="9.140625" style="452"/>
    <col min="11265" max="11265" width="24.42578125" style="452" customWidth="1"/>
    <col min="11266" max="11266" width="8.85546875" style="452" customWidth="1"/>
    <col min="11267" max="11267" width="9" style="452" customWidth="1"/>
    <col min="11268" max="11268" width="8.85546875" style="452" customWidth="1"/>
    <col min="11269" max="11269" width="9.85546875" style="452" customWidth="1"/>
    <col min="11270" max="11271" width="8.85546875" style="452" customWidth="1"/>
    <col min="11272" max="11272" width="11.42578125" style="452" customWidth="1"/>
    <col min="11273" max="11274" width="10.7109375" style="452" customWidth="1"/>
    <col min="11275" max="11275" width="10.140625" style="452" customWidth="1"/>
    <col min="11276" max="11276" width="11" style="452" customWidth="1"/>
    <col min="11277" max="11277" width="10.85546875" style="452" customWidth="1"/>
    <col min="11278" max="11279" width="8.85546875" style="452" customWidth="1"/>
    <col min="11280" max="11280" width="10.42578125" style="452" customWidth="1"/>
    <col min="11281" max="11281" width="8.85546875" style="452" customWidth="1"/>
    <col min="11282" max="11282" width="10.5703125" style="452" customWidth="1"/>
    <col min="11283" max="11283" width="9.140625" style="452"/>
    <col min="11284" max="11284" width="24.42578125" style="452" customWidth="1"/>
    <col min="11285" max="11371" width="9.140625" style="452"/>
    <col min="11372" max="11400" width="2" style="452" customWidth="1"/>
    <col min="11401" max="11520" width="9.140625" style="452"/>
    <col min="11521" max="11521" width="24.42578125" style="452" customWidth="1"/>
    <col min="11522" max="11522" width="8.85546875" style="452" customWidth="1"/>
    <col min="11523" max="11523" width="9" style="452" customWidth="1"/>
    <col min="11524" max="11524" width="8.85546875" style="452" customWidth="1"/>
    <col min="11525" max="11525" width="9.85546875" style="452" customWidth="1"/>
    <col min="11526" max="11527" width="8.85546875" style="452" customWidth="1"/>
    <col min="11528" max="11528" width="11.42578125" style="452" customWidth="1"/>
    <col min="11529" max="11530" width="10.7109375" style="452" customWidth="1"/>
    <col min="11531" max="11531" width="10.140625" style="452" customWidth="1"/>
    <col min="11532" max="11532" width="11" style="452" customWidth="1"/>
    <col min="11533" max="11533" width="10.85546875" style="452" customWidth="1"/>
    <col min="11534" max="11535" width="8.85546875" style="452" customWidth="1"/>
    <col min="11536" max="11536" width="10.42578125" style="452" customWidth="1"/>
    <col min="11537" max="11537" width="8.85546875" style="452" customWidth="1"/>
    <col min="11538" max="11538" width="10.5703125" style="452" customWidth="1"/>
    <col min="11539" max="11539" width="9.140625" style="452"/>
    <col min="11540" max="11540" width="24.42578125" style="452" customWidth="1"/>
    <col min="11541" max="11627" width="9.140625" style="452"/>
    <col min="11628" max="11656" width="2" style="452" customWidth="1"/>
    <col min="11657" max="11776" width="9.140625" style="452"/>
    <col min="11777" max="11777" width="24.42578125" style="452" customWidth="1"/>
    <col min="11778" max="11778" width="8.85546875" style="452" customWidth="1"/>
    <col min="11779" max="11779" width="9" style="452" customWidth="1"/>
    <col min="11780" max="11780" width="8.85546875" style="452" customWidth="1"/>
    <col min="11781" max="11781" width="9.85546875" style="452" customWidth="1"/>
    <col min="11782" max="11783" width="8.85546875" style="452" customWidth="1"/>
    <col min="11784" max="11784" width="11.42578125" style="452" customWidth="1"/>
    <col min="11785" max="11786" width="10.7109375" style="452" customWidth="1"/>
    <col min="11787" max="11787" width="10.140625" style="452" customWidth="1"/>
    <col min="11788" max="11788" width="11" style="452" customWidth="1"/>
    <col min="11789" max="11789" width="10.85546875" style="452" customWidth="1"/>
    <col min="11790" max="11791" width="8.85546875" style="452" customWidth="1"/>
    <col min="11792" max="11792" width="10.42578125" style="452" customWidth="1"/>
    <col min="11793" max="11793" width="8.85546875" style="452" customWidth="1"/>
    <col min="11794" max="11794" width="10.5703125" style="452" customWidth="1"/>
    <col min="11795" max="11795" width="9.140625" style="452"/>
    <col min="11796" max="11796" width="24.42578125" style="452" customWidth="1"/>
    <col min="11797" max="11883" width="9.140625" style="452"/>
    <col min="11884" max="11912" width="2" style="452" customWidth="1"/>
    <col min="11913" max="12032" width="9.140625" style="452"/>
    <col min="12033" max="12033" width="24.42578125" style="452" customWidth="1"/>
    <col min="12034" max="12034" width="8.85546875" style="452" customWidth="1"/>
    <col min="12035" max="12035" width="9" style="452" customWidth="1"/>
    <col min="12036" max="12036" width="8.85546875" style="452" customWidth="1"/>
    <col min="12037" max="12037" width="9.85546875" style="452" customWidth="1"/>
    <col min="12038" max="12039" width="8.85546875" style="452" customWidth="1"/>
    <col min="12040" max="12040" width="11.42578125" style="452" customWidth="1"/>
    <col min="12041" max="12042" width="10.7109375" style="452" customWidth="1"/>
    <col min="12043" max="12043" width="10.140625" style="452" customWidth="1"/>
    <col min="12044" max="12044" width="11" style="452" customWidth="1"/>
    <col min="12045" max="12045" width="10.85546875" style="452" customWidth="1"/>
    <col min="12046" max="12047" width="8.85546875" style="452" customWidth="1"/>
    <col min="12048" max="12048" width="10.42578125" style="452" customWidth="1"/>
    <col min="12049" max="12049" width="8.85546875" style="452" customWidth="1"/>
    <col min="12050" max="12050" width="10.5703125" style="452" customWidth="1"/>
    <col min="12051" max="12051" width="9.140625" style="452"/>
    <col min="12052" max="12052" width="24.42578125" style="452" customWidth="1"/>
    <col min="12053" max="12139" width="9.140625" style="452"/>
    <col min="12140" max="12168" width="2" style="452" customWidth="1"/>
    <col min="12169" max="12288" width="9.140625" style="452"/>
    <col min="12289" max="12289" width="24.42578125" style="452" customWidth="1"/>
    <col min="12290" max="12290" width="8.85546875" style="452" customWidth="1"/>
    <col min="12291" max="12291" width="9" style="452" customWidth="1"/>
    <col min="12292" max="12292" width="8.85546875" style="452" customWidth="1"/>
    <col min="12293" max="12293" width="9.85546875" style="452" customWidth="1"/>
    <col min="12294" max="12295" width="8.85546875" style="452" customWidth="1"/>
    <col min="12296" max="12296" width="11.42578125" style="452" customWidth="1"/>
    <col min="12297" max="12298" width="10.7109375" style="452" customWidth="1"/>
    <col min="12299" max="12299" width="10.140625" style="452" customWidth="1"/>
    <col min="12300" max="12300" width="11" style="452" customWidth="1"/>
    <col min="12301" max="12301" width="10.85546875" style="452" customWidth="1"/>
    <col min="12302" max="12303" width="8.85546875" style="452" customWidth="1"/>
    <col min="12304" max="12304" width="10.42578125" style="452" customWidth="1"/>
    <col min="12305" max="12305" width="8.85546875" style="452" customWidth="1"/>
    <col min="12306" max="12306" width="10.5703125" style="452" customWidth="1"/>
    <col min="12307" max="12307" width="9.140625" style="452"/>
    <col min="12308" max="12308" width="24.42578125" style="452" customWidth="1"/>
    <col min="12309" max="12395" width="9.140625" style="452"/>
    <col min="12396" max="12424" width="2" style="452" customWidth="1"/>
    <col min="12425" max="12544" width="9.140625" style="452"/>
    <col min="12545" max="12545" width="24.42578125" style="452" customWidth="1"/>
    <col min="12546" max="12546" width="8.85546875" style="452" customWidth="1"/>
    <col min="12547" max="12547" width="9" style="452" customWidth="1"/>
    <col min="12548" max="12548" width="8.85546875" style="452" customWidth="1"/>
    <col min="12549" max="12549" width="9.85546875" style="452" customWidth="1"/>
    <col min="12550" max="12551" width="8.85546875" style="452" customWidth="1"/>
    <col min="12552" max="12552" width="11.42578125" style="452" customWidth="1"/>
    <col min="12553" max="12554" width="10.7109375" style="452" customWidth="1"/>
    <col min="12555" max="12555" width="10.140625" style="452" customWidth="1"/>
    <col min="12556" max="12556" width="11" style="452" customWidth="1"/>
    <col min="12557" max="12557" width="10.85546875" style="452" customWidth="1"/>
    <col min="12558" max="12559" width="8.85546875" style="452" customWidth="1"/>
    <col min="12560" max="12560" width="10.42578125" style="452" customWidth="1"/>
    <col min="12561" max="12561" width="8.85546875" style="452" customWidth="1"/>
    <col min="12562" max="12562" width="10.5703125" style="452" customWidth="1"/>
    <col min="12563" max="12563" width="9.140625" style="452"/>
    <col min="12564" max="12564" width="24.42578125" style="452" customWidth="1"/>
    <col min="12565" max="12651" width="9.140625" style="452"/>
    <col min="12652" max="12680" width="2" style="452" customWidth="1"/>
    <col min="12681" max="12800" width="9.140625" style="452"/>
    <col min="12801" max="12801" width="24.42578125" style="452" customWidth="1"/>
    <col min="12802" max="12802" width="8.85546875" style="452" customWidth="1"/>
    <col min="12803" max="12803" width="9" style="452" customWidth="1"/>
    <col min="12804" max="12804" width="8.85546875" style="452" customWidth="1"/>
    <col min="12805" max="12805" width="9.85546875" style="452" customWidth="1"/>
    <col min="12806" max="12807" width="8.85546875" style="452" customWidth="1"/>
    <col min="12808" max="12808" width="11.42578125" style="452" customWidth="1"/>
    <col min="12809" max="12810" width="10.7109375" style="452" customWidth="1"/>
    <col min="12811" max="12811" width="10.140625" style="452" customWidth="1"/>
    <col min="12812" max="12812" width="11" style="452" customWidth="1"/>
    <col min="12813" max="12813" width="10.85546875" style="452" customWidth="1"/>
    <col min="12814" max="12815" width="8.85546875" style="452" customWidth="1"/>
    <col min="12816" max="12816" width="10.42578125" style="452" customWidth="1"/>
    <col min="12817" max="12817" width="8.85546875" style="452" customWidth="1"/>
    <col min="12818" max="12818" width="10.5703125" style="452" customWidth="1"/>
    <col min="12819" max="12819" width="9.140625" style="452"/>
    <col min="12820" max="12820" width="24.42578125" style="452" customWidth="1"/>
    <col min="12821" max="12907" width="9.140625" style="452"/>
    <col min="12908" max="12936" width="2" style="452" customWidth="1"/>
    <col min="12937" max="13056" width="9.140625" style="452"/>
    <col min="13057" max="13057" width="24.42578125" style="452" customWidth="1"/>
    <col min="13058" max="13058" width="8.85546875" style="452" customWidth="1"/>
    <col min="13059" max="13059" width="9" style="452" customWidth="1"/>
    <col min="13060" max="13060" width="8.85546875" style="452" customWidth="1"/>
    <col min="13061" max="13061" width="9.85546875" style="452" customWidth="1"/>
    <col min="13062" max="13063" width="8.85546875" style="452" customWidth="1"/>
    <col min="13064" max="13064" width="11.42578125" style="452" customWidth="1"/>
    <col min="13065" max="13066" width="10.7109375" style="452" customWidth="1"/>
    <col min="13067" max="13067" width="10.140625" style="452" customWidth="1"/>
    <col min="13068" max="13068" width="11" style="452" customWidth="1"/>
    <col min="13069" max="13069" width="10.85546875" style="452" customWidth="1"/>
    <col min="13070" max="13071" width="8.85546875" style="452" customWidth="1"/>
    <col min="13072" max="13072" width="10.42578125" style="452" customWidth="1"/>
    <col min="13073" max="13073" width="8.85546875" style="452" customWidth="1"/>
    <col min="13074" max="13074" width="10.5703125" style="452" customWidth="1"/>
    <col min="13075" max="13075" width="9.140625" style="452"/>
    <col min="13076" max="13076" width="24.42578125" style="452" customWidth="1"/>
    <col min="13077" max="13163" width="9.140625" style="452"/>
    <col min="13164" max="13192" width="2" style="452" customWidth="1"/>
    <col min="13193" max="13312" width="9.140625" style="452"/>
    <col min="13313" max="13313" width="24.42578125" style="452" customWidth="1"/>
    <col min="13314" max="13314" width="8.85546875" style="452" customWidth="1"/>
    <col min="13315" max="13315" width="9" style="452" customWidth="1"/>
    <col min="13316" max="13316" width="8.85546875" style="452" customWidth="1"/>
    <col min="13317" max="13317" width="9.85546875" style="452" customWidth="1"/>
    <col min="13318" max="13319" width="8.85546875" style="452" customWidth="1"/>
    <col min="13320" max="13320" width="11.42578125" style="452" customWidth="1"/>
    <col min="13321" max="13322" width="10.7109375" style="452" customWidth="1"/>
    <col min="13323" max="13323" width="10.140625" style="452" customWidth="1"/>
    <col min="13324" max="13324" width="11" style="452" customWidth="1"/>
    <col min="13325" max="13325" width="10.85546875" style="452" customWidth="1"/>
    <col min="13326" max="13327" width="8.85546875" style="452" customWidth="1"/>
    <col min="13328" max="13328" width="10.42578125" style="452" customWidth="1"/>
    <col min="13329" max="13329" width="8.85546875" style="452" customWidth="1"/>
    <col min="13330" max="13330" width="10.5703125" style="452" customWidth="1"/>
    <col min="13331" max="13331" width="9.140625" style="452"/>
    <col min="13332" max="13332" width="24.42578125" style="452" customWidth="1"/>
    <col min="13333" max="13419" width="9.140625" style="452"/>
    <col min="13420" max="13448" width="2" style="452" customWidth="1"/>
    <col min="13449" max="13568" width="9.140625" style="452"/>
    <col min="13569" max="13569" width="24.42578125" style="452" customWidth="1"/>
    <col min="13570" max="13570" width="8.85546875" style="452" customWidth="1"/>
    <col min="13571" max="13571" width="9" style="452" customWidth="1"/>
    <col min="13572" max="13572" width="8.85546875" style="452" customWidth="1"/>
    <col min="13573" max="13573" width="9.85546875" style="452" customWidth="1"/>
    <col min="13574" max="13575" width="8.85546875" style="452" customWidth="1"/>
    <col min="13576" max="13576" width="11.42578125" style="452" customWidth="1"/>
    <col min="13577" max="13578" width="10.7109375" style="452" customWidth="1"/>
    <col min="13579" max="13579" width="10.140625" style="452" customWidth="1"/>
    <col min="13580" max="13580" width="11" style="452" customWidth="1"/>
    <col min="13581" max="13581" width="10.85546875" style="452" customWidth="1"/>
    <col min="13582" max="13583" width="8.85546875" style="452" customWidth="1"/>
    <col min="13584" max="13584" width="10.42578125" style="452" customWidth="1"/>
    <col min="13585" max="13585" width="8.85546875" style="452" customWidth="1"/>
    <col min="13586" max="13586" width="10.5703125" style="452" customWidth="1"/>
    <col min="13587" max="13587" width="9.140625" style="452"/>
    <col min="13588" max="13588" width="24.42578125" style="452" customWidth="1"/>
    <col min="13589" max="13675" width="9.140625" style="452"/>
    <col min="13676" max="13704" width="2" style="452" customWidth="1"/>
    <col min="13705" max="13824" width="9.140625" style="452"/>
    <col min="13825" max="13825" width="24.42578125" style="452" customWidth="1"/>
    <col min="13826" max="13826" width="8.85546875" style="452" customWidth="1"/>
    <col min="13827" max="13827" width="9" style="452" customWidth="1"/>
    <col min="13828" max="13828" width="8.85546875" style="452" customWidth="1"/>
    <col min="13829" max="13829" width="9.85546875" style="452" customWidth="1"/>
    <col min="13830" max="13831" width="8.85546875" style="452" customWidth="1"/>
    <col min="13832" max="13832" width="11.42578125" style="452" customWidth="1"/>
    <col min="13833" max="13834" width="10.7109375" style="452" customWidth="1"/>
    <col min="13835" max="13835" width="10.140625" style="452" customWidth="1"/>
    <col min="13836" max="13836" width="11" style="452" customWidth="1"/>
    <col min="13837" max="13837" width="10.85546875" style="452" customWidth="1"/>
    <col min="13838" max="13839" width="8.85546875" style="452" customWidth="1"/>
    <col min="13840" max="13840" width="10.42578125" style="452" customWidth="1"/>
    <col min="13841" max="13841" width="8.85546875" style="452" customWidth="1"/>
    <col min="13842" max="13842" width="10.5703125" style="452" customWidth="1"/>
    <col min="13843" max="13843" width="9.140625" style="452"/>
    <col min="13844" max="13844" width="24.42578125" style="452" customWidth="1"/>
    <col min="13845" max="13931" width="9.140625" style="452"/>
    <col min="13932" max="13960" width="2" style="452" customWidth="1"/>
    <col min="13961" max="14080" width="9.140625" style="452"/>
    <col min="14081" max="14081" width="24.42578125" style="452" customWidth="1"/>
    <col min="14082" max="14082" width="8.85546875" style="452" customWidth="1"/>
    <col min="14083" max="14083" width="9" style="452" customWidth="1"/>
    <col min="14084" max="14084" width="8.85546875" style="452" customWidth="1"/>
    <col min="14085" max="14085" width="9.85546875" style="452" customWidth="1"/>
    <col min="14086" max="14087" width="8.85546875" style="452" customWidth="1"/>
    <col min="14088" max="14088" width="11.42578125" style="452" customWidth="1"/>
    <col min="14089" max="14090" width="10.7109375" style="452" customWidth="1"/>
    <col min="14091" max="14091" width="10.140625" style="452" customWidth="1"/>
    <col min="14092" max="14092" width="11" style="452" customWidth="1"/>
    <col min="14093" max="14093" width="10.85546875" style="452" customWidth="1"/>
    <col min="14094" max="14095" width="8.85546875" style="452" customWidth="1"/>
    <col min="14096" max="14096" width="10.42578125" style="452" customWidth="1"/>
    <col min="14097" max="14097" width="8.85546875" style="452" customWidth="1"/>
    <col min="14098" max="14098" width="10.5703125" style="452" customWidth="1"/>
    <col min="14099" max="14099" width="9.140625" style="452"/>
    <col min="14100" max="14100" width="24.42578125" style="452" customWidth="1"/>
    <col min="14101" max="14187" width="9.140625" style="452"/>
    <col min="14188" max="14216" width="2" style="452" customWidth="1"/>
    <col min="14217" max="14336" width="9.140625" style="452"/>
    <col min="14337" max="14337" width="24.42578125" style="452" customWidth="1"/>
    <col min="14338" max="14338" width="8.85546875" style="452" customWidth="1"/>
    <col min="14339" max="14339" width="9" style="452" customWidth="1"/>
    <col min="14340" max="14340" width="8.85546875" style="452" customWidth="1"/>
    <col min="14341" max="14341" width="9.85546875" style="452" customWidth="1"/>
    <col min="14342" max="14343" width="8.85546875" style="452" customWidth="1"/>
    <col min="14344" max="14344" width="11.42578125" style="452" customWidth="1"/>
    <col min="14345" max="14346" width="10.7109375" style="452" customWidth="1"/>
    <col min="14347" max="14347" width="10.140625" style="452" customWidth="1"/>
    <col min="14348" max="14348" width="11" style="452" customWidth="1"/>
    <col min="14349" max="14349" width="10.85546875" style="452" customWidth="1"/>
    <col min="14350" max="14351" width="8.85546875" style="452" customWidth="1"/>
    <col min="14352" max="14352" width="10.42578125" style="452" customWidth="1"/>
    <col min="14353" max="14353" width="8.85546875" style="452" customWidth="1"/>
    <col min="14354" max="14354" width="10.5703125" style="452" customWidth="1"/>
    <col min="14355" max="14355" width="9.140625" style="452"/>
    <col min="14356" max="14356" width="24.42578125" style="452" customWidth="1"/>
    <col min="14357" max="14443" width="9.140625" style="452"/>
    <col min="14444" max="14472" width="2" style="452" customWidth="1"/>
    <col min="14473" max="14592" width="9.140625" style="452"/>
    <col min="14593" max="14593" width="24.42578125" style="452" customWidth="1"/>
    <col min="14594" max="14594" width="8.85546875" style="452" customWidth="1"/>
    <col min="14595" max="14595" width="9" style="452" customWidth="1"/>
    <col min="14596" max="14596" width="8.85546875" style="452" customWidth="1"/>
    <col min="14597" max="14597" width="9.85546875" style="452" customWidth="1"/>
    <col min="14598" max="14599" width="8.85546875" style="452" customWidth="1"/>
    <col min="14600" max="14600" width="11.42578125" style="452" customWidth="1"/>
    <col min="14601" max="14602" width="10.7109375" style="452" customWidth="1"/>
    <col min="14603" max="14603" width="10.140625" style="452" customWidth="1"/>
    <col min="14604" max="14604" width="11" style="452" customWidth="1"/>
    <col min="14605" max="14605" width="10.85546875" style="452" customWidth="1"/>
    <col min="14606" max="14607" width="8.85546875" style="452" customWidth="1"/>
    <col min="14608" max="14608" width="10.42578125" style="452" customWidth="1"/>
    <col min="14609" max="14609" width="8.85546875" style="452" customWidth="1"/>
    <col min="14610" max="14610" width="10.5703125" style="452" customWidth="1"/>
    <col min="14611" max="14611" width="9.140625" style="452"/>
    <col min="14612" max="14612" width="24.42578125" style="452" customWidth="1"/>
    <col min="14613" max="14699" width="9.140625" style="452"/>
    <col min="14700" max="14728" width="2" style="452" customWidth="1"/>
    <col min="14729" max="14848" width="9.140625" style="452"/>
    <col min="14849" max="14849" width="24.42578125" style="452" customWidth="1"/>
    <col min="14850" max="14850" width="8.85546875" style="452" customWidth="1"/>
    <col min="14851" max="14851" width="9" style="452" customWidth="1"/>
    <col min="14852" max="14852" width="8.85546875" style="452" customWidth="1"/>
    <col min="14853" max="14853" width="9.85546875" style="452" customWidth="1"/>
    <col min="14854" max="14855" width="8.85546875" style="452" customWidth="1"/>
    <col min="14856" max="14856" width="11.42578125" style="452" customWidth="1"/>
    <col min="14857" max="14858" width="10.7109375" style="452" customWidth="1"/>
    <col min="14859" max="14859" width="10.140625" style="452" customWidth="1"/>
    <col min="14860" max="14860" width="11" style="452" customWidth="1"/>
    <col min="14861" max="14861" width="10.85546875" style="452" customWidth="1"/>
    <col min="14862" max="14863" width="8.85546875" style="452" customWidth="1"/>
    <col min="14864" max="14864" width="10.42578125" style="452" customWidth="1"/>
    <col min="14865" max="14865" width="8.85546875" style="452" customWidth="1"/>
    <col min="14866" max="14866" width="10.5703125" style="452" customWidth="1"/>
    <col min="14867" max="14867" width="9.140625" style="452"/>
    <col min="14868" max="14868" width="24.42578125" style="452" customWidth="1"/>
    <col min="14869" max="14955" width="9.140625" style="452"/>
    <col min="14956" max="14984" width="2" style="452" customWidth="1"/>
    <col min="14985" max="15104" width="9.140625" style="452"/>
    <col min="15105" max="15105" width="24.42578125" style="452" customWidth="1"/>
    <col min="15106" max="15106" width="8.85546875" style="452" customWidth="1"/>
    <col min="15107" max="15107" width="9" style="452" customWidth="1"/>
    <col min="15108" max="15108" width="8.85546875" style="452" customWidth="1"/>
    <col min="15109" max="15109" width="9.85546875" style="452" customWidth="1"/>
    <col min="15110" max="15111" width="8.85546875" style="452" customWidth="1"/>
    <col min="15112" max="15112" width="11.42578125" style="452" customWidth="1"/>
    <col min="15113" max="15114" width="10.7109375" style="452" customWidth="1"/>
    <col min="15115" max="15115" width="10.140625" style="452" customWidth="1"/>
    <col min="15116" max="15116" width="11" style="452" customWidth="1"/>
    <col min="15117" max="15117" width="10.85546875" style="452" customWidth="1"/>
    <col min="15118" max="15119" width="8.85546875" style="452" customWidth="1"/>
    <col min="15120" max="15120" width="10.42578125" style="452" customWidth="1"/>
    <col min="15121" max="15121" width="8.85546875" style="452" customWidth="1"/>
    <col min="15122" max="15122" width="10.5703125" style="452" customWidth="1"/>
    <col min="15123" max="15123" width="9.140625" style="452"/>
    <col min="15124" max="15124" width="24.42578125" style="452" customWidth="1"/>
    <col min="15125" max="15211" width="9.140625" style="452"/>
    <col min="15212" max="15240" width="2" style="452" customWidth="1"/>
    <col min="15241" max="15360" width="9.140625" style="452"/>
    <col min="15361" max="15361" width="24.42578125" style="452" customWidth="1"/>
    <col min="15362" max="15362" width="8.85546875" style="452" customWidth="1"/>
    <col min="15363" max="15363" width="9" style="452" customWidth="1"/>
    <col min="15364" max="15364" width="8.85546875" style="452" customWidth="1"/>
    <col min="15365" max="15365" width="9.85546875" style="452" customWidth="1"/>
    <col min="15366" max="15367" width="8.85546875" style="452" customWidth="1"/>
    <col min="15368" max="15368" width="11.42578125" style="452" customWidth="1"/>
    <col min="15369" max="15370" width="10.7109375" style="452" customWidth="1"/>
    <col min="15371" max="15371" width="10.140625" style="452" customWidth="1"/>
    <col min="15372" max="15372" width="11" style="452" customWidth="1"/>
    <col min="15373" max="15373" width="10.85546875" style="452" customWidth="1"/>
    <col min="15374" max="15375" width="8.85546875" style="452" customWidth="1"/>
    <col min="15376" max="15376" width="10.42578125" style="452" customWidth="1"/>
    <col min="15377" max="15377" width="8.85546875" style="452" customWidth="1"/>
    <col min="15378" max="15378" width="10.5703125" style="452" customWidth="1"/>
    <col min="15379" max="15379" width="9.140625" style="452"/>
    <col min="15380" max="15380" width="24.42578125" style="452" customWidth="1"/>
    <col min="15381" max="15467" width="9.140625" style="452"/>
    <col min="15468" max="15496" width="2" style="452" customWidth="1"/>
    <col min="15497" max="15616" width="9.140625" style="452"/>
    <col min="15617" max="15617" width="24.42578125" style="452" customWidth="1"/>
    <col min="15618" max="15618" width="8.85546875" style="452" customWidth="1"/>
    <col min="15619" max="15619" width="9" style="452" customWidth="1"/>
    <col min="15620" max="15620" width="8.85546875" style="452" customWidth="1"/>
    <col min="15621" max="15621" width="9.85546875" style="452" customWidth="1"/>
    <col min="15622" max="15623" width="8.85546875" style="452" customWidth="1"/>
    <col min="15624" max="15624" width="11.42578125" style="452" customWidth="1"/>
    <col min="15625" max="15626" width="10.7109375" style="452" customWidth="1"/>
    <col min="15627" max="15627" width="10.140625" style="452" customWidth="1"/>
    <col min="15628" max="15628" width="11" style="452" customWidth="1"/>
    <col min="15629" max="15629" width="10.85546875" style="452" customWidth="1"/>
    <col min="15630" max="15631" width="8.85546875" style="452" customWidth="1"/>
    <col min="15632" max="15632" width="10.42578125" style="452" customWidth="1"/>
    <col min="15633" max="15633" width="8.85546875" style="452" customWidth="1"/>
    <col min="15634" max="15634" width="10.5703125" style="452" customWidth="1"/>
    <col min="15635" max="15635" width="9.140625" style="452"/>
    <col min="15636" max="15636" width="24.42578125" style="452" customWidth="1"/>
    <col min="15637" max="15723" width="9.140625" style="452"/>
    <col min="15724" max="15752" width="2" style="452" customWidth="1"/>
    <col min="15753" max="15872" width="9.140625" style="452"/>
    <col min="15873" max="15873" width="24.42578125" style="452" customWidth="1"/>
    <col min="15874" max="15874" width="8.85546875" style="452" customWidth="1"/>
    <col min="15875" max="15875" width="9" style="452" customWidth="1"/>
    <col min="15876" max="15876" width="8.85546875" style="452" customWidth="1"/>
    <col min="15877" max="15877" width="9.85546875" style="452" customWidth="1"/>
    <col min="15878" max="15879" width="8.85546875" style="452" customWidth="1"/>
    <col min="15880" max="15880" width="11.42578125" style="452" customWidth="1"/>
    <col min="15881" max="15882" width="10.7109375" style="452" customWidth="1"/>
    <col min="15883" max="15883" width="10.140625" style="452" customWidth="1"/>
    <col min="15884" max="15884" width="11" style="452" customWidth="1"/>
    <col min="15885" max="15885" width="10.85546875" style="452" customWidth="1"/>
    <col min="15886" max="15887" width="8.85546875" style="452" customWidth="1"/>
    <col min="15888" max="15888" width="10.42578125" style="452" customWidth="1"/>
    <col min="15889" max="15889" width="8.85546875" style="452" customWidth="1"/>
    <col min="15890" max="15890" width="10.5703125" style="452" customWidth="1"/>
    <col min="15891" max="15891" width="9.140625" style="452"/>
    <col min="15892" max="15892" width="24.42578125" style="452" customWidth="1"/>
    <col min="15893" max="15979" width="9.140625" style="452"/>
    <col min="15980" max="16008" width="2" style="452" customWidth="1"/>
    <col min="16009" max="16128" width="9.140625" style="452"/>
    <col min="16129" max="16129" width="24.42578125" style="452" customWidth="1"/>
    <col min="16130" max="16130" width="8.85546875" style="452" customWidth="1"/>
    <col min="16131" max="16131" width="9" style="452" customWidth="1"/>
    <col min="16132" max="16132" width="8.85546875" style="452" customWidth="1"/>
    <col min="16133" max="16133" width="9.85546875" style="452" customWidth="1"/>
    <col min="16134" max="16135" width="8.85546875" style="452" customWidth="1"/>
    <col min="16136" max="16136" width="11.42578125" style="452" customWidth="1"/>
    <col min="16137" max="16138" width="10.7109375" style="452" customWidth="1"/>
    <col min="16139" max="16139" width="10.140625" style="452" customWidth="1"/>
    <col min="16140" max="16140" width="11" style="452" customWidth="1"/>
    <col min="16141" max="16141" width="10.85546875" style="452" customWidth="1"/>
    <col min="16142" max="16143" width="8.85546875" style="452" customWidth="1"/>
    <col min="16144" max="16144" width="10.42578125" style="452" customWidth="1"/>
    <col min="16145" max="16145" width="8.85546875" style="452" customWidth="1"/>
    <col min="16146" max="16146" width="10.5703125" style="452" customWidth="1"/>
    <col min="16147" max="16147" width="9.140625" style="452"/>
    <col min="16148" max="16148" width="24.42578125" style="452" customWidth="1"/>
    <col min="16149" max="16235" width="9.140625" style="452"/>
    <col min="16236" max="16264" width="2" style="452" customWidth="1"/>
    <col min="16265" max="16384" width="9.140625" style="452"/>
  </cols>
  <sheetData>
    <row r="1" spans="1:22" s="3517" customFormat="1" ht="15.75" customHeight="1" thickBot="1">
      <c r="A1" s="5040" t="s">
        <v>0</v>
      </c>
      <c r="B1" s="5117"/>
      <c r="C1" s="5117"/>
      <c r="D1" s="5117"/>
      <c r="E1" s="5117"/>
      <c r="F1" s="5117"/>
      <c r="G1" s="5117"/>
      <c r="H1" s="5122"/>
      <c r="I1" s="5117"/>
      <c r="J1" s="5117"/>
      <c r="K1" s="5117"/>
      <c r="L1" s="5117"/>
      <c r="M1" s="5117"/>
      <c r="N1" s="5117"/>
      <c r="O1" s="5117"/>
      <c r="S1" s="4484" t="s">
        <v>1</v>
      </c>
      <c r="T1" s="5118"/>
      <c r="U1" s="5118"/>
    </row>
    <row r="2" spans="1:22" ht="18.75" customHeight="1" thickTop="1">
      <c r="A2" s="6393" t="s">
        <v>4616</v>
      </c>
      <c r="B2" s="6394"/>
      <c r="C2" s="6394"/>
      <c r="D2" s="6394"/>
      <c r="E2" s="6394"/>
      <c r="F2" s="6394"/>
      <c r="G2" s="6394"/>
      <c r="H2" s="6394"/>
      <c r="I2" s="6394"/>
      <c r="J2" s="6394"/>
      <c r="K2" s="6394"/>
      <c r="L2" s="6394"/>
      <c r="M2" s="6394"/>
      <c r="N2" s="6394"/>
      <c r="O2" s="6394"/>
      <c r="P2" s="6394"/>
      <c r="Q2" s="6394"/>
      <c r="R2" s="6394"/>
      <c r="S2" s="6395"/>
      <c r="U2" s="452"/>
      <c r="V2" s="452"/>
    </row>
    <row r="3" spans="1:22" ht="46.5" customHeight="1" thickBot="1">
      <c r="A3" s="7000" t="s">
        <v>5432</v>
      </c>
      <c r="B3" s="7975"/>
      <c r="C3" s="7975"/>
      <c r="D3" s="7975"/>
      <c r="E3" s="7975"/>
      <c r="F3" s="7975"/>
      <c r="G3" s="7975"/>
      <c r="H3" s="7975"/>
      <c r="I3" s="7975"/>
      <c r="J3" s="7975"/>
      <c r="K3" s="7975"/>
      <c r="L3" s="7975"/>
      <c r="M3" s="7975"/>
      <c r="N3" s="7975"/>
      <c r="O3" s="7975"/>
      <c r="P3" s="7975"/>
      <c r="Q3" s="7975"/>
      <c r="R3" s="7975"/>
      <c r="S3" s="7001"/>
      <c r="U3" s="452"/>
      <c r="V3" s="452"/>
    </row>
    <row r="4" spans="1:22" ht="31.5" customHeight="1" thickBot="1">
      <c r="A4" s="4483" t="s">
        <v>4455</v>
      </c>
      <c r="B4" s="5224" t="s">
        <v>4506</v>
      </c>
      <c r="C4" s="5225" t="s">
        <v>4507</v>
      </c>
      <c r="D4" s="5225" t="s">
        <v>4508</v>
      </c>
      <c r="E4" s="5225" t="s">
        <v>4509</v>
      </c>
      <c r="F4" s="5225" t="s">
        <v>4510</v>
      </c>
      <c r="G4" s="5225" t="s">
        <v>4511</v>
      </c>
      <c r="H4" s="5225" t="s">
        <v>4512</v>
      </c>
      <c r="I4" s="5225" t="s">
        <v>4513</v>
      </c>
      <c r="J4" s="5225" t="s">
        <v>4533</v>
      </c>
      <c r="K4" s="5225" t="s">
        <v>4515</v>
      </c>
      <c r="L4" s="5225" t="s">
        <v>4516</v>
      </c>
      <c r="M4" s="5225" t="s">
        <v>4517</v>
      </c>
      <c r="N4" s="5225" t="s">
        <v>4518</v>
      </c>
      <c r="O4" s="5225" t="s">
        <v>4519</v>
      </c>
      <c r="P4" s="5225" t="s">
        <v>4520</v>
      </c>
      <c r="Q4" s="5225" t="s">
        <v>4521</v>
      </c>
      <c r="R4" s="5227" t="s">
        <v>4522</v>
      </c>
      <c r="S4" s="5228" t="s">
        <v>78</v>
      </c>
      <c r="U4" s="452"/>
      <c r="V4" s="452"/>
    </row>
    <row r="5" spans="1:22" ht="20.100000000000001" customHeight="1">
      <c r="A5" s="5127" t="s">
        <v>4458</v>
      </c>
      <c r="B5" s="3452">
        <v>0</v>
      </c>
      <c r="C5" s="5128">
        <v>0</v>
      </c>
      <c r="D5" s="5128">
        <v>0</v>
      </c>
      <c r="E5" s="5128">
        <v>0</v>
      </c>
      <c r="F5" s="5128">
        <v>0</v>
      </c>
      <c r="G5" s="5128">
        <v>0</v>
      </c>
      <c r="H5" s="5128">
        <v>0</v>
      </c>
      <c r="I5" s="5128">
        <v>0</v>
      </c>
      <c r="J5" s="5128">
        <v>0</v>
      </c>
      <c r="K5" s="5128">
        <v>0</v>
      </c>
      <c r="L5" s="5128">
        <v>0</v>
      </c>
      <c r="M5" s="5128">
        <v>0</v>
      </c>
      <c r="N5" s="5128">
        <v>0</v>
      </c>
      <c r="O5" s="5128">
        <v>0</v>
      </c>
      <c r="P5" s="5128">
        <v>0</v>
      </c>
      <c r="Q5" s="5128">
        <v>0</v>
      </c>
      <c r="R5" s="5131">
        <v>0</v>
      </c>
      <c r="S5" s="5229">
        <f>SUM(B5:R5)</f>
        <v>0</v>
      </c>
      <c r="T5" s="452"/>
      <c r="U5" s="452"/>
      <c r="V5" s="452"/>
    </row>
    <row r="6" spans="1:22" ht="20.100000000000001" customHeight="1">
      <c r="A6" s="5129" t="s">
        <v>4459</v>
      </c>
      <c r="B6" s="3467">
        <v>0</v>
      </c>
      <c r="C6" s="3453">
        <v>0</v>
      </c>
      <c r="D6" s="3453">
        <v>1</v>
      </c>
      <c r="E6" s="3453">
        <v>0</v>
      </c>
      <c r="F6" s="3453">
        <v>0</v>
      </c>
      <c r="G6" s="3453">
        <v>0</v>
      </c>
      <c r="H6" s="3453">
        <v>6</v>
      </c>
      <c r="I6" s="3453">
        <v>7</v>
      </c>
      <c r="J6" s="3453">
        <v>0</v>
      </c>
      <c r="K6" s="3453">
        <v>0</v>
      </c>
      <c r="L6" s="3453">
        <v>0</v>
      </c>
      <c r="M6" s="3453">
        <v>0</v>
      </c>
      <c r="N6" s="3453">
        <v>0</v>
      </c>
      <c r="O6" s="3453">
        <v>0</v>
      </c>
      <c r="P6" s="3453">
        <v>0</v>
      </c>
      <c r="Q6" s="3453">
        <v>0</v>
      </c>
      <c r="R6" s="3470">
        <v>0</v>
      </c>
      <c r="S6" s="5202">
        <f t="shared" ref="S6:S49" si="0">SUM(B6:R6)</f>
        <v>14</v>
      </c>
      <c r="T6" s="452"/>
      <c r="U6" s="452"/>
      <c r="V6" s="452"/>
    </row>
    <row r="7" spans="1:22" ht="20.100000000000001" customHeight="1">
      <c r="A7" s="5129" t="s">
        <v>4527</v>
      </c>
      <c r="B7" s="3467">
        <v>0</v>
      </c>
      <c r="C7" s="3453">
        <v>0</v>
      </c>
      <c r="D7" s="3453">
        <v>0</v>
      </c>
      <c r="E7" s="3453">
        <v>0</v>
      </c>
      <c r="F7" s="3453">
        <v>0</v>
      </c>
      <c r="G7" s="3453">
        <v>0</v>
      </c>
      <c r="H7" s="3453">
        <v>0</v>
      </c>
      <c r="I7" s="3453">
        <v>1</v>
      </c>
      <c r="J7" s="3453">
        <v>0</v>
      </c>
      <c r="K7" s="3453">
        <v>0</v>
      </c>
      <c r="L7" s="3453">
        <v>0</v>
      </c>
      <c r="M7" s="3453">
        <v>0</v>
      </c>
      <c r="N7" s="3453">
        <v>0</v>
      </c>
      <c r="O7" s="3453">
        <v>0</v>
      </c>
      <c r="P7" s="3453">
        <v>0</v>
      </c>
      <c r="Q7" s="3453">
        <v>0</v>
      </c>
      <c r="R7" s="3470">
        <v>0</v>
      </c>
      <c r="S7" s="5202">
        <f t="shared" si="0"/>
        <v>1</v>
      </c>
      <c r="T7" s="452"/>
      <c r="U7" s="452"/>
      <c r="V7" s="452"/>
    </row>
    <row r="8" spans="1:22" ht="20.100000000000001" customHeight="1">
      <c r="A8" s="5129" t="s">
        <v>4460</v>
      </c>
      <c r="B8" s="3467">
        <v>0</v>
      </c>
      <c r="C8" s="3453">
        <v>0</v>
      </c>
      <c r="D8" s="3453">
        <v>0</v>
      </c>
      <c r="E8" s="3453">
        <v>0</v>
      </c>
      <c r="F8" s="3453">
        <v>0</v>
      </c>
      <c r="G8" s="3453">
        <v>0</v>
      </c>
      <c r="H8" s="3453">
        <v>0</v>
      </c>
      <c r="I8" s="3453">
        <v>1</v>
      </c>
      <c r="J8" s="3453">
        <v>0</v>
      </c>
      <c r="K8" s="3453">
        <v>0</v>
      </c>
      <c r="L8" s="3453">
        <v>0</v>
      </c>
      <c r="M8" s="3453">
        <v>0</v>
      </c>
      <c r="N8" s="3453">
        <v>0</v>
      </c>
      <c r="O8" s="3453">
        <v>0</v>
      </c>
      <c r="P8" s="3453">
        <v>0</v>
      </c>
      <c r="Q8" s="3453">
        <v>0</v>
      </c>
      <c r="R8" s="3470">
        <v>0</v>
      </c>
      <c r="S8" s="5202">
        <v>0</v>
      </c>
      <c r="T8" s="452"/>
      <c r="U8" s="452"/>
      <c r="V8" s="452"/>
    </row>
    <row r="9" spans="1:22" ht="20.100000000000001" customHeight="1">
      <c r="A9" s="5129" t="s">
        <v>4461</v>
      </c>
      <c r="B9" s="3467">
        <v>0</v>
      </c>
      <c r="C9" s="3453">
        <v>0</v>
      </c>
      <c r="D9" s="3453">
        <v>0</v>
      </c>
      <c r="E9" s="3453">
        <v>0</v>
      </c>
      <c r="F9" s="3453">
        <v>0</v>
      </c>
      <c r="G9" s="3453">
        <v>0</v>
      </c>
      <c r="H9" s="3453">
        <v>0</v>
      </c>
      <c r="I9" s="3453">
        <v>1</v>
      </c>
      <c r="J9" s="3453">
        <v>0</v>
      </c>
      <c r="K9" s="3453">
        <v>0</v>
      </c>
      <c r="L9" s="3453">
        <v>0</v>
      </c>
      <c r="M9" s="3453">
        <v>0</v>
      </c>
      <c r="N9" s="3453">
        <v>0</v>
      </c>
      <c r="O9" s="3453">
        <v>0</v>
      </c>
      <c r="P9" s="3453">
        <v>0</v>
      </c>
      <c r="Q9" s="3453">
        <v>0</v>
      </c>
      <c r="R9" s="3470">
        <v>0</v>
      </c>
      <c r="S9" s="5202">
        <f t="shared" si="0"/>
        <v>1</v>
      </c>
      <c r="T9" s="452"/>
      <c r="U9" s="452"/>
      <c r="V9" s="452"/>
    </row>
    <row r="10" spans="1:22" ht="20.100000000000001" customHeight="1">
      <c r="A10" s="5129" t="s">
        <v>4462</v>
      </c>
      <c r="B10" s="3467">
        <v>0</v>
      </c>
      <c r="C10" s="3453">
        <v>0</v>
      </c>
      <c r="D10" s="3453">
        <v>0</v>
      </c>
      <c r="E10" s="3453">
        <v>0</v>
      </c>
      <c r="F10" s="3453">
        <v>0</v>
      </c>
      <c r="G10" s="3453">
        <v>0</v>
      </c>
      <c r="H10" s="3453">
        <v>0</v>
      </c>
      <c r="I10" s="3453">
        <v>1</v>
      </c>
      <c r="J10" s="3453">
        <v>0</v>
      </c>
      <c r="K10" s="3453">
        <v>0</v>
      </c>
      <c r="L10" s="3453">
        <v>0</v>
      </c>
      <c r="M10" s="3453">
        <v>0</v>
      </c>
      <c r="N10" s="3453">
        <v>0</v>
      </c>
      <c r="O10" s="3453">
        <v>0</v>
      </c>
      <c r="P10" s="3453">
        <v>0</v>
      </c>
      <c r="Q10" s="3453">
        <v>0</v>
      </c>
      <c r="R10" s="3470">
        <v>0</v>
      </c>
      <c r="S10" s="5202">
        <f t="shared" si="0"/>
        <v>1</v>
      </c>
      <c r="T10" s="452"/>
      <c r="U10" s="452"/>
      <c r="V10" s="452"/>
    </row>
    <row r="11" spans="1:22" ht="20.100000000000001" customHeight="1">
      <c r="A11" s="5129" t="s">
        <v>4464</v>
      </c>
      <c r="B11" s="3467">
        <v>0</v>
      </c>
      <c r="C11" s="3453">
        <v>0</v>
      </c>
      <c r="D11" s="3453">
        <v>0</v>
      </c>
      <c r="E11" s="3453">
        <v>0</v>
      </c>
      <c r="F11" s="3453">
        <v>0</v>
      </c>
      <c r="G11" s="3453">
        <v>0</v>
      </c>
      <c r="H11" s="3453">
        <v>0</v>
      </c>
      <c r="I11" s="3453">
        <v>0</v>
      </c>
      <c r="J11" s="3453">
        <v>0</v>
      </c>
      <c r="K11" s="3453">
        <v>0</v>
      </c>
      <c r="L11" s="3453">
        <v>0</v>
      </c>
      <c r="M11" s="3453">
        <v>0</v>
      </c>
      <c r="N11" s="3453">
        <v>0</v>
      </c>
      <c r="O11" s="3453">
        <v>0</v>
      </c>
      <c r="P11" s="3453">
        <v>0</v>
      </c>
      <c r="Q11" s="3453">
        <v>0</v>
      </c>
      <c r="R11" s="3470">
        <v>0</v>
      </c>
      <c r="S11" s="5202">
        <f t="shared" si="0"/>
        <v>0</v>
      </c>
      <c r="T11" s="452"/>
      <c r="U11" s="452"/>
      <c r="V11" s="452"/>
    </row>
    <row r="12" spans="1:22" ht="20.100000000000001" customHeight="1">
      <c r="A12" s="5129" t="s">
        <v>4465</v>
      </c>
      <c r="B12" s="3467">
        <v>0</v>
      </c>
      <c r="C12" s="3453">
        <v>0</v>
      </c>
      <c r="D12" s="3453">
        <v>0</v>
      </c>
      <c r="E12" s="3453">
        <v>0</v>
      </c>
      <c r="F12" s="3453">
        <v>0</v>
      </c>
      <c r="G12" s="3453">
        <v>0</v>
      </c>
      <c r="H12" s="3453">
        <v>0</v>
      </c>
      <c r="I12" s="3453">
        <v>0</v>
      </c>
      <c r="J12" s="3453">
        <v>0</v>
      </c>
      <c r="K12" s="3453">
        <v>0</v>
      </c>
      <c r="L12" s="3453">
        <v>0</v>
      </c>
      <c r="M12" s="3453">
        <v>0</v>
      </c>
      <c r="N12" s="3453">
        <v>0</v>
      </c>
      <c r="O12" s="3453">
        <v>0</v>
      </c>
      <c r="P12" s="3453">
        <v>0</v>
      </c>
      <c r="Q12" s="3453">
        <v>0</v>
      </c>
      <c r="R12" s="3470">
        <v>0</v>
      </c>
      <c r="S12" s="5202">
        <f t="shared" si="0"/>
        <v>0</v>
      </c>
      <c r="T12" s="452"/>
      <c r="U12" s="452"/>
      <c r="V12" s="452"/>
    </row>
    <row r="13" spans="1:22" ht="20.100000000000001" customHeight="1">
      <c r="A13" s="5129" t="s">
        <v>4466</v>
      </c>
      <c r="B13" s="3467">
        <v>0</v>
      </c>
      <c r="C13" s="3453">
        <v>0</v>
      </c>
      <c r="D13" s="3453">
        <v>0</v>
      </c>
      <c r="E13" s="3453">
        <v>0</v>
      </c>
      <c r="F13" s="3453">
        <v>0</v>
      </c>
      <c r="G13" s="3453">
        <v>0</v>
      </c>
      <c r="H13" s="3453">
        <v>0</v>
      </c>
      <c r="I13" s="3453">
        <v>0</v>
      </c>
      <c r="J13" s="3453">
        <v>0</v>
      </c>
      <c r="K13" s="3453">
        <v>0</v>
      </c>
      <c r="L13" s="3453">
        <v>0</v>
      </c>
      <c r="M13" s="3453">
        <v>0</v>
      </c>
      <c r="N13" s="3453">
        <v>0</v>
      </c>
      <c r="O13" s="3453">
        <v>0</v>
      </c>
      <c r="P13" s="3453">
        <v>0</v>
      </c>
      <c r="Q13" s="3453">
        <v>0</v>
      </c>
      <c r="R13" s="3470">
        <v>0</v>
      </c>
      <c r="S13" s="5202">
        <f t="shared" si="0"/>
        <v>0</v>
      </c>
      <c r="T13" s="452"/>
      <c r="U13" s="452"/>
      <c r="V13" s="452"/>
    </row>
    <row r="14" spans="1:22" ht="20.100000000000001" customHeight="1">
      <c r="A14" s="5129" t="s">
        <v>4468</v>
      </c>
      <c r="B14" s="3467">
        <v>0</v>
      </c>
      <c r="C14" s="3453">
        <v>0</v>
      </c>
      <c r="D14" s="3453">
        <v>0</v>
      </c>
      <c r="E14" s="3453">
        <v>0</v>
      </c>
      <c r="F14" s="3453">
        <v>0</v>
      </c>
      <c r="G14" s="3453">
        <v>0</v>
      </c>
      <c r="H14" s="3453">
        <v>0</v>
      </c>
      <c r="I14" s="3453">
        <v>1</v>
      </c>
      <c r="J14" s="3453">
        <v>0</v>
      </c>
      <c r="K14" s="3453">
        <v>0</v>
      </c>
      <c r="L14" s="3453">
        <v>0</v>
      </c>
      <c r="M14" s="3453">
        <v>0</v>
      </c>
      <c r="N14" s="3453">
        <v>0</v>
      </c>
      <c r="O14" s="3453">
        <v>0</v>
      </c>
      <c r="P14" s="3453">
        <v>0</v>
      </c>
      <c r="Q14" s="3453">
        <v>0</v>
      </c>
      <c r="R14" s="3470">
        <v>0</v>
      </c>
      <c r="S14" s="5202">
        <f t="shared" si="0"/>
        <v>1</v>
      </c>
      <c r="T14" s="452"/>
      <c r="U14" s="452"/>
      <c r="V14" s="452"/>
    </row>
    <row r="15" spans="1:22" ht="20.100000000000001" customHeight="1">
      <c r="A15" s="5129" t="s">
        <v>4530</v>
      </c>
      <c r="B15" s="3467">
        <v>0</v>
      </c>
      <c r="C15" s="3453">
        <v>0</v>
      </c>
      <c r="D15" s="3453">
        <v>0</v>
      </c>
      <c r="E15" s="3453">
        <v>0</v>
      </c>
      <c r="F15" s="3453">
        <v>0</v>
      </c>
      <c r="G15" s="3453">
        <v>0</v>
      </c>
      <c r="H15" s="3453">
        <v>0</v>
      </c>
      <c r="I15" s="3453">
        <v>0</v>
      </c>
      <c r="J15" s="3453">
        <v>0</v>
      </c>
      <c r="K15" s="3453">
        <v>0</v>
      </c>
      <c r="L15" s="3453">
        <v>0</v>
      </c>
      <c r="M15" s="3453">
        <v>0</v>
      </c>
      <c r="N15" s="3453">
        <v>0</v>
      </c>
      <c r="O15" s="3453">
        <v>0</v>
      </c>
      <c r="P15" s="3453">
        <v>0</v>
      </c>
      <c r="Q15" s="3453">
        <v>0</v>
      </c>
      <c r="R15" s="3470">
        <v>0</v>
      </c>
      <c r="S15" s="5202">
        <f t="shared" si="0"/>
        <v>0</v>
      </c>
      <c r="T15" s="452"/>
      <c r="U15" s="452"/>
      <c r="V15" s="452"/>
    </row>
    <row r="16" spans="1:22" ht="20.100000000000001" customHeight="1">
      <c r="A16" s="5129" t="s">
        <v>4470</v>
      </c>
      <c r="B16" s="3467">
        <v>0</v>
      </c>
      <c r="C16" s="3453">
        <v>1</v>
      </c>
      <c r="D16" s="3453">
        <v>0</v>
      </c>
      <c r="E16" s="3453">
        <v>0</v>
      </c>
      <c r="F16" s="3453">
        <v>0</v>
      </c>
      <c r="G16" s="3453">
        <v>0</v>
      </c>
      <c r="H16" s="3453">
        <v>2</v>
      </c>
      <c r="I16" s="3453">
        <v>3</v>
      </c>
      <c r="J16" s="3453">
        <v>0</v>
      </c>
      <c r="K16" s="3453">
        <v>0</v>
      </c>
      <c r="L16" s="3453">
        <v>0</v>
      </c>
      <c r="M16" s="3453">
        <v>0</v>
      </c>
      <c r="N16" s="3453">
        <v>0</v>
      </c>
      <c r="O16" s="3453">
        <v>0</v>
      </c>
      <c r="P16" s="3453">
        <v>0</v>
      </c>
      <c r="Q16" s="3453">
        <v>0</v>
      </c>
      <c r="R16" s="3470">
        <v>1</v>
      </c>
      <c r="S16" s="5202">
        <f t="shared" si="0"/>
        <v>7</v>
      </c>
      <c r="T16" s="452"/>
      <c r="U16" s="452"/>
      <c r="V16" s="452"/>
    </row>
    <row r="17" spans="1:22" s="5124" customFormat="1" ht="20.100000000000001" customHeight="1">
      <c r="A17" s="5129" t="s">
        <v>4471</v>
      </c>
      <c r="B17" s="3467">
        <v>0</v>
      </c>
      <c r="C17" s="3453">
        <v>0</v>
      </c>
      <c r="D17" s="3453">
        <v>0</v>
      </c>
      <c r="E17" s="3453">
        <v>0</v>
      </c>
      <c r="F17" s="3453">
        <v>0</v>
      </c>
      <c r="G17" s="3453">
        <v>0</v>
      </c>
      <c r="H17" s="3453">
        <v>0</v>
      </c>
      <c r="I17" s="3453">
        <v>0</v>
      </c>
      <c r="J17" s="3453">
        <v>0</v>
      </c>
      <c r="K17" s="3453">
        <v>0</v>
      </c>
      <c r="L17" s="3453">
        <v>0</v>
      </c>
      <c r="M17" s="3453">
        <v>0</v>
      </c>
      <c r="N17" s="3453">
        <v>0</v>
      </c>
      <c r="O17" s="3453">
        <v>0</v>
      </c>
      <c r="P17" s="3453">
        <v>0</v>
      </c>
      <c r="Q17" s="3453">
        <v>0</v>
      </c>
      <c r="R17" s="3470">
        <v>0</v>
      </c>
      <c r="S17" s="5218">
        <f t="shared" si="0"/>
        <v>0</v>
      </c>
    </row>
    <row r="18" spans="1:22" ht="20.100000000000001" customHeight="1">
      <c r="A18" s="5129" t="s">
        <v>4472</v>
      </c>
      <c r="B18" s="3467">
        <v>0</v>
      </c>
      <c r="C18" s="3453">
        <v>0</v>
      </c>
      <c r="D18" s="3453">
        <v>0</v>
      </c>
      <c r="E18" s="3453">
        <v>0</v>
      </c>
      <c r="F18" s="3453">
        <v>0</v>
      </c>
      <c r="G18" s="3453">
        <v>0</v>
      </c>
      <c r="H18" s="3453">
        <v>0</v>
      </c>
      <c r="I18" s="3453">
        <v>0</v>
      </c>
      <c r="J18" s="3453">
        <v>0</v>
      </c>
      <c r="K18" s="3453">
        <v>0</v>
      </c>
      <c r="L18" s="3453">
        <v>0</v>
      </c>
      <c r="M18" s="3453">
        <v>0</v>
      </c>
      <c r="N18" s="3453">
        <v>0</v>
      </c>
      <c r="O18" s="3453">
        <v>0</v>
      </c>
      <c r="P18" s="3453">
        <v>0</v>
      </c>
      <c r="Q18" s="3453">
        <v>0</v>
      </c>
      <c r="R18" s="3470">
        <v>0</v>
      </c>
      <c r="S18" s="5202">
        <f t="shared" si="0"/>
        <v>0</v>
      </c>
      <c r="T18" s="452"/>
      <c r="U18" s="452"/>
      <c r="V18" s="452"/>
    </row>
    <row r="19" spans="1:22" ht="20.100000000000001" customHeight="1">
      <c r="A19" s="5129" t="s">
        <v>4524</v>
      </c>
      <c r="B19" s="3467">
        <v>0</v>
      </c>
      <c r="C19" s="3453">
        <v>0</v>
      </c>
      <c r="D19" s="3453">
        <v>0</v>
      </c>
      <c r="E19" s="3453">
        <v>0</v>
      </c>
      <c r="F19" s="3453">
        <v>0</v>
      </c>
      <c r="G19" s="3453">
        <v>0</v>
      </c>
      <c r="H19" s="3453">
        <v>0</v>
      </c>
      <c r="I19" s="3453">
        <v>1</v>
      </c>
      <c r="J19" s="3453">
        <v>0</v>
      </c>
      <c r="K19" s="3453">
        <v>0</v>
      </c>
      <c r="L19" s="3453">
        <v>0</v>
      </c>
      <c r="M19" s="3453">
        <v>0</v>
      </c>
      <c r="N19" s="3453">
        <v>0</v>
      </c>
      <c r="O19" s="3453">
        <v>0</v>
      </c>
      <c r="P19" s="3453">
        <v>0</v>
      </c>
      <c r="Q19" s="3453">
        <v>0</v>
      </c>
      <c r="R19" s="3470">
        <v>0</v>
      </c>
      <c r="S19" s="5202">
        <f t="shared" si="0"/>
        <v>1</v>
      </c>
      <c r="T19" s="452"/>
      <c r="U19" s="452"/>
      <c r="V19" s="452"/>
    </row>
    <row r="20" spans="1:22" ht="20.100000000000001" customHeight="1">
      <c r="A20" s="5129" t="s">
        <v>4535</v>
      </c>
      <c r="B20" s="3467">
        <v>0</v>
      </c>
      <c r="C20" s="3453">
        <v>0</v>
      </c>
      <c r="D20" s="3453">
        <v>0</v>
      </c>
      <c r="E20" s="3453">
        <v>0</v>
      </c>
      <c r="F20" s="3453">
        <v>0</v>
      </c>
      <c r="G20" s="3453">
        <v>0</v>
      </c>
      <c r="H20" s="3453">
        <v>0</v>
      </c>
      <c r="I20" s="3453">
        <v>0</v>
      </c>
      <c r="J20" s="3453">
        <v>0</v>
      </c>
      <c r="K20" s="3453">
        <v>0</v>
      </c>
      <c r="L20" s="3453">
        <v>0</v>
      </c>
      <c r="M20" s="3453">
        <v>0</v>
      </c>
      <c r="N20" s="3453">
        <v>0</v>
      </c>
      <c r="O20" s="3453">
        <v>0</v>
      </c>
      <c r="P20" s="3453">
        <v>0</v>
      </c>
      <c r="Q20" s="3453">
        <v>0</v>
      </c>
      <c r="R20" s="3470">
        <v>0</v>
      </c>
      <c r="S20" s="5202"/>
      <c r="T20" s="452"/>
      <c r="U20" s="452"/>
      <c r="V20" s="452"/>
    </row>
    <row r="21" spans="1:22" ht="20.100000000000001" customHeight="1">
      <c r="A21" s="5129" t="s">
        <v>4473</v>
      </c>
      <c r="B21" s="3467">
        <v>0</v>
      </c>
      <c r="C21" s="3453">
        <v>0</v>
      </c>
      <c r="D21" s="3453">
        <v>0</v>
      </c>
      <c r="E21" s="3453">
        <v>0</v>
      </c>
      <c r="F21" s="3453">
        <v>0</v>
      </c>
      <c r="G21" s="3453">
        <v>0</v>
      </c>
      <c r="H21" s="3453">
        <v>5</v>
      </c>
      <c r="I21" s="3453">
        <v>4</v>
      </c>
      <c r="J21" s="3453">
        <v>0</v>
      </c>
      <c r="K21" s="3453">
        <v>0</v>
      </c>
      <c r="L21" s="3453">
        <v>0</v>
      </c>
      <c r="M21" s="3453">
        <v>0</v>
      </c>
      <c r="N21" s="3453">
        <v>0</v>
      </c>
      <c r="O21" s="3453">
        <v>0</v>
      </c>
      <c r="P21" s="3453">
        <v>0</v>
      </c>
      <c r="Q21" s="3453">
        <v>0</v>
      </c>
      <c r="R21" s="3470">
        <v>0</v>
      </c>
      <c r="S21" s="5202">
        <f t="shared" si="0"/>
        <v>9</v>
      </c>
      <c r="T21" s="452"/>
      <c r="U21" s="452"/>
      <c r="V21" s="452"/>
    </row>
    <row r="22" spans="1:22" ht="20.100000000000001" customHeight="1">
      <c r="A22" s="5129" t="s">
        <v>4475</v>
      </c>
      <c r="B22" s="3467">
        <v>0</v>
      </c>
      <c r="C22" s="3453">
        <v>0</v>
      </c>
      <c r="D22" s="3453">
        <v>0</v>
      </c>
      <c r="E22" s="3453">
        <v>0</v>
      </c>
      <c r="F22" s="3453">
        <v>0</v>
      </c>
      <c r="G22" s="3453">
        <v>0</v>
      </c>
      <c r="H22" s="3453">
        <v>0</v>
      </c>
      <c r="I22" s="3453">
        <v>0</v>
      </c>
      <c r="J22" s="3453">
        <v>0</v>
      </c>
      <c r="K22" s="3453">
        <v>0</v>
      </c>
      <c r="L22" s="3453">
        <v>0</v>
      </c>
      <c r="M22" s="3453">
        <v>0</v>
      </c>
      <c r="N22" s="3453">
        <v>0</v>
      </c>
      <c r="O22" s="3453">
        <v>0</v>
      </c>
      <c r="P22" s="3453">
        <v>0</v>
      </c>
      <c r="Q22" s="3453">
        <v>0</v>
      </c>
      <c r="R22" s="3470">
        <v>0</v>
      </c>
      <c r="S22" s="5202">
        <f t="shared" si="0"/>
        <v>0</v>
      </c>
      <c r="T22" s="452"/>
      <c r="U22" s="452"/>
      <c r="V22" s="452"/>
    </row>
    <row r="23" spans="1:22" ht="20.100000000000001" customHeight="1">
      <c r="A23" s="5129" t="s">
        <v>4476</v>
      </c>
      <c r="B23" s="3467">
        <v>0</v>
      </c>
      <c r="C23" s="3453">
        <v>0</v>
      </c>
      <c r="D23" s="3453">
        <v>0</v>
      </c>
      <c r="E23" s="3453">
        <v>0</v>
      </c>
      <c r="F23" s="3453">
        <v>0</v>
      </c>
      <c r="G23" s="3453">
        <v>0</v>
      </c>
      <c r="H23" s="3453">
        <v>0</v>
      </c>
      <c r="I23" s="3453">
        <v>0</v>
      </c>
      <c r="J23" s="3453">
        <v>0</v>
      </c>
      <c r="K23" s="3453">
        <v>0</v>
      </c>
      <c r="L23" s="3453">
        <v>0</v>
      </c>
      <c r="M23" s="3453">
        <v>0</v>
      </c>
      <c r="N23" s="3453">
        <v>0</v>
      </c>
      <c r="O23" s="3453">
        <v>0</v>
      </c>
      <c r="P23" s="3453">
        <v>0</v>
      </c>
      <c r="Q23" s="3453">
        <v>0</v>
      </c>
      <c r="R23" s="3470">
        <v>0</v>
      </c>
      <c r="S23" s="5202">
        <f t="shared" si="0"/>
        <v>0</v>
      </c>
      <c r="T23" s="452"/>
      <c r="U23" s="452"/>
      <c r="V23" s="452"/>
    </row>
    <row r="24" spans="1:22" ht="20.100000000000001" customHeight="1">
      <c r="A24" s="5129" t="s">
        <v>4477</v>
      </c>
      <c r="B24" s="3467">
        <v>0</v>
      </c>
      <c r="C24" s="3453">
        <v>0</v>
      </c>
      <c r="D24" s="3453">
        <v>0</v>
      </c>
      <c r="E24" s="3453">
        <v>0</v>
      </c>
      <c r="F24" s="3453">
        <v>0</v>
      </c>
      <c r="G24" s="3453">
        <v>0</v>
      </c>
      <c r="H24" s="3453">
        <v>0</v>
      </c>
      <c r="I24" s="3453">
        <v>2</v>
      </c>
      <c r="J24" s="3453">
        <v>0</v>
      </c>
      <c r="K24" s="3453">
        <v>0</v>
      </c>
      <c r="L24" s="3453">
        <v>0</v>
      </c>
      <c r="M24" s="3453">
        <v>0</v>
      </c>
      <c r="N24" s="3453">
        <v>0</v>
      </c>
      <c r="O24" s="3453">
        <v>0</v>
      </c>
      <c r="P24" s="3453">
        <v>0</v>
      </c>
      <c r="Q24" s="3453">
        <v>0</v>
      </c>
      <c r="R24" s="3470">
        <v>0</v>
      </c>
      <c r="S24" s="5202">
        <f t="shared" si="0"/>
        <v>2</v>
      </c>
      <c r="T24" s="452"/>
      <c r="U24" s="452"/>
      <c r="V24" s="452"/>
    </row>
    <row r="25" spans="1:22" ht="20.100000000000001" customHeight="1">
      <c r="A25" s="5129" t="s">
        <v>4528</v>
      </c>
      <c r="B25" s="3467">
        <v>0</v>
      </c>
      <c r="C25" s="3453">
        <v>0</v>
      </c>
      <c r="D25" s="3453">
        <v>0</v>
      </c>
      <c r="E25" s="3453">
        <v>0</v>
      </c>
      <c r="F25" s="3453">
        <v>0</v>
      </c>
      <c r="G25" s="3453">
        <v>0</v>
      </c>
      <c r="H25" s="3453">
        <v>0</v>
      </c>
      <c r="I25" s="3453">
        <v>3</v>
      </c>
      <c r="J25" s="3453">
        <v>0</v>
      </c>
      <c r="K25" s="3453">
        <v>0</v>
      </c>
      <c r="L25" s="3453">
        <v>0</v>
      </c>
      <c r="M25" s="3453">
        <v>0</v>
      </c>
      <c r="N25" s="3453">
        <v>0</v>
      </c>
      <c r="O25" s="3453">
        <v>0</v>
      </c>
      <c r="P25" s="3453">
        <v>0</v>
      </c>
      <c r="Q25" s="3453">
        <v>0</v>
      </c>
      <c r="R25" s="3470">
        <v>0</v>
      </c>
      <c r="S25" s="5202">
        <f t="shared" si="0"/>
        <v>3</v>
      </c>
      <c r="T25" s="452"/>
      <c r="U25" s="452"/>
      <c r="V25" s="452"/>
    </row>
    <row r="26" spans="1:22" ht="20.100000000000001" customHeight="1">
      <c r="A26" s="5129" t="s">
        <v>4478</v>
      </c>
      <c r="B26" s="3467">
        <v>0</v>
      </c>
      <c r="C26" s="3453">
        <v>0</v>
      </c>
      <c r="D26" s="3453">
        <v>0</v>
      </c>
      <c r="E26" s="3453">
        <v>0</v>
      </c>
      <c r="F26" s="3453">
        <v>0</v>
      </c>
      <c r="G26" s="3453">
        <v>0</v>
      </c>
      <c r="H26" s="3453">
        <v>1</v>
      </c>
      <c r="I26" s="3453">
        <v>0</v>
      </c>
      <c r="J26" s="3453">
        <v>0</v>
      </c>
      <c r="K26" s="3453">
        <v>0</v>
      </c>
      <c r="L26" s="3453">
        <v>0</v>
      </c>
      <c r="M26" s="3453">
        <v>0</v>
      </c>
      <c r="N26" s="3453">
        <v>0</v>
      </c>
      <c r="O26" s="3453">
        <v>0</v>
      </c>
      <c r="P26" s="3453">
        <v>0</v>
      </c>
      <c r="Q26" s="3453">
        <v>0</v>
      </c>
      <c r="R26" s="3470">
        <v>0</v>
      </c>
      <c r="S26" s="5202">
        <f t="shared" si="0"/>
        <v>1</v>
      </c>
      <c r="T26" s="452"/>
      <c r="U26" s="452"/>
      <c r="V26" s="452"/>
    </row>
    <row r="27" spans="1:22" ht="20.100000000000001" customHeight="1">
      <c r="A27" s="5129" t="s">
        <v>4479</v>
      </c>
      <c r="B27" s="3467">
        <v>0</v>
      </c>
      <c r="C27" s="3453">
        <v>0</v>
      </c>
      <c r="D27" s="3453">
        <v>0</v>
      </c>
      <c r="E27" s="3453">
        <v>0</v>
      </c>
      <c r="F27" s="3453">
        <v>0</v>
      </c>
      <c r="G27" s="3453">
        <v>0</v>
      </c>
      <c r="H27" s="3453">
        <v>0</v>
      </c>
      <c r="I27" s="3453">
        <v>0</v>
      </c>
      <c r="J27" s="3453">
        <v>0</v>
      </c>
      <c r="K27" s="3453">
        <v>0</v>
      </c>
      <c r="L27" s="3453">
        <v>0</v>
      </c>
      <c r="M27" s="3453">
        <v>0</v>
      </c>
      <c r="N27" s="3453">
        <v>0</v>
      </c>
      <c r="O27" s="3453">
        <v>0</v>
      </c>
      <c r="P27" s="3453">
        <v>0</v>
      </c>
      <c r="Q27" s="3453">
        <v>0</v>
      </c>
      <c r="R27" s="3470">
        <v>0</v>
      </c>
      <c r="S27" s="5202"/>
      <c r="T27" s="452"/>
      <c r="U27" s="452"/>
      <c r="V27" s="452"/>
    </row>
    <row r="28" spans="1:22" ht="20.100000000000001" customHeight="1">
      <c r="A28" s="5129" t="s">
        <v>4480</v>
      </c>
      <c r="B28" s="3467">
        <v>0</v>
      </c>
      <c r="C28" s="3453">
        <v>0</v>
      </c>
      <c r="D28" s="3453">
        <v>0</v>
      </c>
      <c r="E28" s="3453">
        <v>0</v>
      </c>
      <c r="F28" s="3453">
        <v>0</v>
      </c>
      <c r="G28" s="3453">
        <v>0</v>
      </c>
      <c r="H28" s="3453">
        <v>0</v>
      </c>
      <c r="I28" s="3453">
        <v>0</v>
      </c>
      <c r="J28" s="3453">
        <v>0</v>
      </c>
      <c r="K28" s="3453">
        <v>0</v>
      </c>
      <c r="L28" s="3453">
        <v>0</v>
      </c>
      <c r="M28" s="3453">
        <v>0</v>
      </c>
      <c r="N28" s="3453">
        <v>0</v>
      </c>
      <c r="O28" s="3453">
        <v>0</v>
      </c>
      <c r="P28" s="3453">
        <v>0</v>
      </c>
      <c r="Q28" s="3453">
        <v>0</v>
      </c>
      <c r="R28" s="3470">
        <v>0</v>
      </c>
      <c r="S28" s="5202">
        <f t="shared" si="0"/>
        <v>0</v>
      </c>
      <c r="T28" s="452"/>
      <c r="U28" s="452"/>
      <c r="V28" s="452"/>
    </row>
    <row r="29" spans="1:22" ht="20.100000000000001" customHeight="1">
      <c r="A29" s="5129" t="s">
        <v>4481</v>
      </c>
      <c r="B29" s="3467">
        <v>0</v>
      </c>
      <c r="C29" s="3453">
        <v>0</v>
      </c>
      <c r="D29" s="3453">
        <v>0</v>
      </c>
      <c r="E29" s="3453">
        <v>0</v>
      </c>
      <c r="F29" s="3453">
        <v>0</v>
      </c>
      <c r="G29" s="3453">
        <v>0</v>
      </c>
      <c r="H29" s="3453">
        <v>0</v>
      </c>
      <c r="I29" s="3453">
        <v>0</v>
      </c>
      <c r="J29" s="3453">
        <v>0</v>
      </c>
      <c r="K29" s="3453">
        <v>0</v>
      </c>
      <c r="L29" s="3453">
        <v>0</v>
      </c>
      <c r="M29" s="3453">
        <v>0</v>
      </c>
      <c r="N29" s="3453">
        <v>0</v>
      </c>
      <c r="O29" s="3453">
        <v>0</v>
      </c>
      <c r="P29" s="3453">
        <v>0</v>
      </c>
      <c r="Q29" s="3453">
        <v>0</v>
      </c>
      <c r="R29" s="3470">
        <v>0</v>
      </c>
      <c r="S29" s="5202">
        <f t="shared" si="0"/>
        <v>0</v>
      </c>
      <c r="T29" s="452"/>
      <c r="U29" s="452"/>
      <c r="V29" s="452"/>
    </row>
    <row r="30" spans="1:22" ht="20.100000000000001" customHeight="1">
      <c r="A30" s="5129" t="s">
        <v>4483</v>
      </c>
      <c r="B30" s="3467">
        <v>0</v>
      </c>
      <c r="C30" s="3453">
        <v>0</v>
      </c>
      <c r="D30" s="3453">
        <v>0</v>
      </c>
      <c r="E30" s="3453">
        <v>0</v>
      </c>
      <c r="F30" s="3453">
        <v>0</v>
      </c>
      <c r="G30" s="3453">
        <v>0</v>
      </c>
      <c r="H30" s="3453">
        <v>0</v>
      </c>
      <c r="I30" s="3453">
        <v>0</v>
      </c>
      <c r="J30" s="3453">
        <v>0</v>
      </c>
      <c r="K30" s="3453">
        <v>0</v>
      </c>
      <c r="L30" s="3453">
        <v>0</v>
      </c>
      <c r="M30" s="3453">
        <v>0</v>
      </c>
      <c r="N30" s="3453">
        <v>0</v>
      </c>
      <c r="O30" s="3453">
        <v>0</v>
      </c>
      <c r="P30" s="3453">
        <v>0</v>
      </c>
      <c r="Q30" s="3453">
        <v>0</v>
      </c>
      <c r="R30" s="3470">
        <v>0</v>
      </c>
      <c r="S30" s="5202">
        <f t="shared" si="0"/>
        <v>0</v>
      </c>
      <c r="T30" s="452"/>
      <c r="U30" s="452"/>
      <c r="V30" s="452"/>
    </row>
    <row r="31" spans="1:22" ht="20.100000000000001" customHeight="1">
      <c r="A31" s="5129" t="s">
        <v>4485</v>
      </c>
      <c r="B31" s="3467">
        <v>0</v>
      </c>
      <c r="C31" s="3453">
        <v>0</v>
      </c>
      <c r="D31" s="3453">
        <v>0</v>
      </c>
      <c r="E31" s="3453">
        <v>0</v>
      </c>
      <c r="F31" s="3453">
        <v>0</v>
      </c>
      <c r="G31" s="3453">
        <v>0</v>
      </c>
      <c r="H31" s="3453">
        <v>0</v>
      </c>
      <c r="I31" s="3453">
        <v>0</v>
      </c>
      <c r="J31" s="3453">
        <v>0</v>
      </c>
      <c r="K31" s="3453">
        <v>0</v>
      </c>
      <c r="L31" s="3453">
        <v>0</v>
      </c>
      <c r="M31" s="3453">
        <v>0</v>
      </c>
      <c r="N31" s="3453">
        <v>0</v>
      </c>
      <c r="O31" s="3453">
        <v>0</v>
      </c>
      <c r="P31" s="3453">
        <v>0</v>
      </c>
      <c r="Q31" s="3453">
        <v>0</v>
      </c>
      <c r="R31" s="3470">
        <v>0</v>
      </c>
      <c r="S31" s="5202">
        <f t="shared" si="0"/>
        <v>0</v>
      </c>
      <c r="T31" s="452"/>
      <c r="U31" s="452"/>
      <c r="V31" s="452"/>
    </row>
    <row r="32" spans="1:22" ht="20.100000000000001" customHeight="1">
      <c r="A32" s="5129" t="s">
        <v>4486</v>
      </c>
      <c r="B32" s="3467">
        <v>0</v>
      </c>
      <c r="C32" s="3453">
        <v>0</v>
      </c>
      <c r="D32" s="3453">
        <v>1</v>
      </c>
      <c r="E32" s="3453">
        <v>0</v>
      </c>
      <c r="F32" s="3453">
        <v>0</v>
      </c>
      <c r="G32" s="3453">
        <v>1</v>
      </c>
      <c r="H32" s="3453">
        <v>2</v>
      </c>
      <c r="I32" s="3453">
        <v>2</v>
      </c>
      <c r="J32" s="3453">
        <v>0</v>
      </c>
      <c r="K32" s="3453">
        <v>0</v>
      </c>
      <c r="L32" s="3453">
        <v>0</v>
      </c>
      <c r="M32" s="3453">
        <v>0</v>
      </c>
      <c r="N32" s="3453">
        <v>0</v>
      </c>
      <c r="O32" s="3453">
        <v>0</v>
      </c>
      <c r="P32" s="3453">
        <v>0</v>
      </c>
      <c r="Q32" s="3453">
        <v>0</v>
      </c>
      <c r="R32" s="3470">
        <v>0</v>
      </c>
      <c r="S32" s="5202">
        <f t="shared" si="0"/>
        <v>6</v>
      </c>
      <c r="T32" s="452"/>
      <c r="U32" s="452"/>
      <c r="V32" s="452"/>
    </row>
    <row r="33" spans="1:22" s="5124" customFormat="1" ht="20.100000000000001" customHeight="1">
      <c r="A33" s="5129" t="s">
        <v>4487</v>
      </c>
      <c r="B33" s="3467">
        <v>0</v>
      </c>
      <c r="C33" s="3453">
        <v>0</v>
      </c>
      <c r="D33" s="3453">
        <v>0</v>
      </c>
      <c r="E33" s="3453">
        <v>0</v>
      </c>
      <c r="F33" s="3453">
        <v>0</v>
      </c>
      <c r="G33" s="3453">
        <v>0</v>
      </c>
      <c r="H33" s="3453">
        <v>0</v>
      </c>
      <c r="I33" s="3453">
        <v>0</v>
      </c>
      <c r="J33" s="3453">
        <v>0</v>
      </c>
      <c r="K33" s="3453">
        <v>0</v>
      </c>
      <c r="L33" s="3453">
        <v>0</v>
      </c>
      <c r="M33" s="3453">
        <v>0</v>
      </c>
      <c r="N33" s="3453">
        <v>0</v>
      </c>
      <c r="O33" s="3453">
        <v>0</v>
      </c>
      <c r="P33" s="3453">
        <v>0</v>
      </c>
      <c r="Q33" s="3453">
        <v>0</v>
      </c>
      <c r="R33" s="3470">
        <v>0</v>
      </c>
      <c r="S33" s="5218">
        <f t="shared" si="0"/>
        <v>0</v>
      </c>
    </row>
    <row r="34" spans="1:22" ht="20.100000000000001" customHeight="1">
      <c r="A34" s="5129" t="s">
        <v>4489</v>
      </c>
      <c r="B34" s="3467">
        <v>0</v>
      </c>
      <c r="C34" s="3453">
        <v>0</v>
      </c>
      <c r="D34" s="3453">
        <v>0</v>
      </c>
      <c r="E34" s="3453">
        <v>0</v>
      </c>
      <c r="F34" s="3453">
        <v>0</v>
      </c>
      <c r="G34" s="3453">
        <v>0</v>
      </c>
      <c r="H34" s="3453">
        <v>0</v>
      </c>
      <c r="I34" s="3453">
        <v>1</v>
      </c>
      <c r="J34" s="3453">
        <v>0</v>
      </c>
      <c r="K34" s="3453">
        <v>0</v>
      </c>
      <c r="L34" s="3453">
        <v>0</v>
      </c>
      <c r="M34" s="3453">
        <v>0</v>
      </c>
      <c r="N34" s="3453">
        <v>0</v>
      </c>
      <c r="O34" s="3453">
        <v>0</v>
      </c>
      <c r="P34" s="3453">
        <v>0</v>
      </c>
      <c r="Q34" s="3453">
        <v>0</v>
      </c>
      <c r="R34" s="3470">
        <v>0</v>
      </c>
      <c r="S34" s="5202">
        <f t="shared" si="0"/>
        <v>1</v>
      </c>
      <c r="T34" s="452"/>
      <c r="U34" s="452"/>
      <c r="V34" s="452"/>
    </row>
    <row r="35" spans="1:22" ht="20.100000000000001" customHeight="1">
      <c r="A35" s="5129" t="s">
        <v>4531</v>
      </c>
      <c r="B35" s="3467">
        <v>0</v>
      </c>
      <c r="C35" s="3453">
        <v>0</v>
      </c>
      <c r="D35" s="3453">
        <v>0</v>
      </c>
      <c r="E35" s="3453">
        <v>0</v>
      </c>
      <c r="F35" s="3453">
        <v>0</v>
      </c>
      <c r="G35" s="3453">
        <v>0</v>
      </c>
      <c r="H35" s="3453">
        <v>0</v>
      </c>
      <c r="I35" s="3453">
        <v>0</v>
      </c>
      <c r="J35" s="3453">
        <v>0</v>
      </c>
      <c r="K35" s="3453">
        <v>0</v>
      </c>
      <c r="L35" s="3453">
        <v>0</v>
      </c>
      <c r="M35" s="3453">
        <v>0</v>
      </c>
      <c r="N35" s="3453">
        <v>0</v>
      </c>
      <c r="O35" s="3453">
        <v>0</v>
      </c>
      <c r="P35" s="3453">
        <v>0</v>
      </c>
      <c r="Q35" s="3453">
        <v>0</v>
      </c>
      <c r="R35" s="3470">
        <v>0</v>
      </c>
      <c r="S35" s="5202">
        <f t="shared" si="0"/>
        <v>0</v>
      </c>
      <c r="T35" s="452"/>
      <c r="U35" s="452"/>
      <c r="V35" s="452"/>
    </row>
    <row r="36" spans="1:22" ht="20.100000000000001" customHeight="1">
      <c r="A36" s="5129" t="s">
        <v>4490</v>
      </c>
      <c r="B36" s="3467">
        <v>0</v>
      </c>
      <c r="C36" s="3453">
        <v>0</v>
      </c>
      <c r="D36" s="3453">
        <v>0</v>
      </c>
      <c r="E36" s="3453">
        <v>0</v>
      </c>
      <c r="F36" s="3453">
        <v>0</v>
      </c>
      <c r="G36" s="3453">
        <v>0</v>
      </c>
      <c r="H36" s="3453">
        <v>0</v>
      </c>
      <c r="I36" s="3453">
        <v>0</v>
      </c>
      <c r="J36" s="3453">
        <v>0</v>
      </c>
      <c r="K36" s="3453">
        <v>0</v>
      </c>
      <c r="L36" s="3453">
        <v>0</v>
      </c>
      <c r="M36" s="3453">
        <v>0</v>
      </c>
      <c r="N36" s="3453">
        <v>0</v>
      </c>
      <c r="O36" s="3453">
        <v>0</v>
      </c>
      <c r="P36" s="3453">
        <v>0</v>
      </c>
      <c r="Q36" s="3453">
        <v>0</v>
      </c>
      <c r="R36" s="3470">
        <v>0</v>
      </c>
      <c r="S36" s="5202">
        <f t="shared" si="0"/>
        <v>0</v>
      </c>
      <c r="T36" s="452"/>
      <c r="U36" s="452"/>
      <c r="V36" s="452"/>
    </row>
    <row r="37" spans="1:22" ht="20.100000000000001" customHeight="1">
      <c r="A37" s="5129" t="s">
        <v>4491</v>
      </c>
      <c r="B37" s="3467">
        <v>0</v>
      </c>
      <c r="C37" s="3453">
        <v>0</v>
      </c>
      <c r="D37" s="3453">
        <v>0</v>
      </c>
      <c r="E37" s="3453">
        <v>0</v>
      </c>
      <c r="F37" s="3453">
        <v>0</v>
      </c>
      <c r="G37" s="3453">
        <v>0</v>
      </c>
      <c r="H37" s="3453">
        <v>0</v>
      </c>
      <c r="I37" s="3453">
        <v>1</v>
      </c>
      <c r="J37" s="3453">
        <v>0</v>
      </c>
      <c r="K37" s="3453">
        <v>0</v>
      </c>
      <c r="L37" s="3453">
        <v>0</v>
      </c>
      <c r="M37" s="3453">
        <v>0</v>
      </c>
      <c r="N37" s="3453">
        <v>0</v>
      </c>
      <c r="O37" s="3453">
        <v>0</v>
      </c>
      <c r="P37" s="3453">
        <v>0</v>
      </c>
      <c r="Q37" s="3453">
        <v>0</v>
      </c>
      <c r="R37" s="3470">
        <v>0</v>
      </c>
      <c r="S37" s="5202">
        <f t="shared" si="0"/>
        <v>1</v>
      </c>
      <c r="T37" s="452"/>
      <c r="U37" s="452"/>
      <c r="V37" s="452"/>
    </row>
    <row r="38" spans="1:22" ht="20.100000000000001" customHeight="1">
      <c r="A38" s="5129" t="s">
        <v>4492</v>
      </c>
      <c r="B38" s="3467">
        <v>0</v>
      </c>
      <c r="C38" s="3453">
        <v>0</v>
      </c>
      <c r="D38" s="3453">
        <v>0</v>
      </c>
      <c r="E38" s="3453">
        <v>0</v>
      </c>
      <c r="F38" s="3453">
        <v>0</v>
      </c>
      <c r="G38" s="3453">
        <v>0</v>
      </c>
      <c r="H38" s="3453">
        <v>2</v>
      </c>
      <c r="I38" s="3453">
        <v>5</v>
      </c>
      <c r="J38" s="3453">
        <v>0</v>
      </c>
      <c r="K38" s="3453">
        <v>0</v>
      </c>
      <c r="L38" s="3453">
        <v>0</v>
      </c>
      <c r="M38" s="3453">
        <v>0</v>
      </c>
      <c r="N38" s="3453">
        <v>0</v>
      </c>
      <c r="O38" s="3453">
        <v>0</v>
      </c>
      <c r="P38" s="3453">
        <v>0</v>
      </c>
      <c r="Q38" s="3453">
        <v>0</v>
      </c>
      <c r="R38" s="3470">
        <v>0</v>
      </c>
      <c r="S38" s="5202">
        <f t="shared" si="0"/>
        <v>7</v>
      </c>
      <c r="T38" s="452"/>
      <c r="U38" s="452"/>
      <c r="V38" s="452"/>
    </row>
    <row r="39" spans="1:22" ht="20.100000000000001" customHeight="1">
      <c r="A39" s="5129" t="s">
        <v>4493</v>
      </c>
      <c r="B39" s="3467">
        <v>0</v>
      </c>
      <c r="C39" s="3453">
        <v>0</v>
      </c>
      <c r="D39" s="3453">
        <v>0</v>
      </c>
      <c r="E39" s="3453">
        <v>0</v>
      </c>
      <c r="F39" s="3453">
        <v>0</v>
      </c>
      <c r="G39" s="3453">
        <v>0</v>
      </c>
      <c r="H39" s="3453">
        <v>0</v>
      </c>
      <c r="I39" s="3453">
        <v>0</v>
      </c>
      <c r="J39" s="3453">
        <v>0</v>
      </c>
      <c r="K39" s="3453">
        <v>0</v>
      </c>
      <c r="L39" s="3453">
        <v>0</v>
      </c>
      <c r="M39" s="3453">
        <v>0</v>
      </c>
      <c r="N39" s="3453">
        <v>0</v>
      </c>
      <c r="O39" s="3453">
        <v>0</v>
      </c>
      <c r="P39" s="3453">
        <v>0</v>
      </c>
      <c r="Q39" s="3453">
        <v>0</v>
      </c>
      <c r="R39" s="3470">
        <v>0</v>
      </c>
      <c r="S39" s="5202">
        <f t="shared" si="0"/>
        <v>0</v>
      </c>
      <c r="T39" s="452"/>
      <c r="U39" s="452"/>
      <c r="V39" s="452"/>
    </row>
    <row r="40" spans="1:22" ht="20.100000000000001" customHeight="1">
      <c r="A40" s="5129" t="s">
        <v>4494</v>
      </c>
      <c r="B40" s="3467">
        <v>1</v>
      </c>
      <c r="C40" s="3453">
        <v>1</v>
      </c>
      <c r="D40" s="3453">
        <v>1</v>
      </c>
      <c r="E40" s="3453">
        <v>1</v>
      </c>
      <c r="F40" s="3453">
        <v>1</v>
      </c>
      <c r="G40" s="3453">
        <v>1</v>
      </c>
      <c r="H40" s="3453">
        <v>5</v>
      </c>
      <c r="I40" s="3453">
        <v>4</v>
      </c>
      <c r="J40" s="3453">
        <v>0</v>
      </c>
      <c r="K40" s="3453">
        <v>1</v>
      </c>
      <c r="L40" s="3453">
        <v>1</v>
      </c>
      <c r="M40" s="3453">
        <v>1</v>
      </c>
      <c r="N40" s="3453">
        <v>1</v>
      </c>
      <c r="O40" s="3453">
        <v>1</v>
      </c>
      <c r="P40" s="3453">
        <v>1</v>
      </c>
      <c r="Q40" s="3453">
        <v>1</v>
      </c>
      <c r="R40" s="3470">
        <v>1</v>
      </c>
      <c r="S40" s="5202">
        <f t="shared" si="0"/>
        <v>23</v>
      </c>
      <c r="T40" s="452"/>
      <c r="U40" s="452"/>
      <c r="V40" s="452"/>
    </row>
    <row r="41" spans="1:22" ht="20.100000000000001" customHeight="1">
      <c r="A41" s="5129" t="s">
        <v>4495</v>
      </c>
      <c r="B41" s="3467">
        <v>0</v>
      </c>
      <c r="C41" s="3453">
        <v>0</v>
      </c>
      <c r="D41" s="3453">
        <v>1</v>
      </c>
      <c r="E41" s="3453">
        <v>0</v>
      </c>
      <c r="F41" s="3453">
        <v>0</v>
      </c>
      <c r="G41" s="3453">
        <v>0</v>
      </c>
      <c r="H41" s="3453">
        <v>5</v>
      </c>
      <c r="I41" s="3453">
        <v>5</v>
      </c>
      <c r="J41" s="3453">
        <v>0</v>
      </c>
      <c r="K41" s="3453">
        <v>0</v>
      </c>
      <c r="L41" s="3453">
        <v>0</v>
      </c>
      <c r="M41" s="3453">
        <v>0</v>
      </c>
      <c r="N41" s="3453">
        <v>0</v>
      </c>
      <c r="O41" s="3453">
        <v>1</v>
      </c>
      <c r="P41" s="3453">
        <v>0</v>
      </c>
      <c r="Q41" s="3453">
        <v>0</v>
      </c>
      <c r="R41" s="3470">
        <v>0</v>
      </c>
      <c r="S41" s="5202">
        <f t="shared" si="0"/>
        <v>12</v>
      </c>
      <c r="T41" s="452"/>
      <c r="U41" s="452"/>
      <c r="V41" s="452"/>
    </row>
    <row r="42" spans="1:22" ht="20.100000000000001" customHeight="1">
      <c r="A42" s="5129" t="s">
        <v>4496</v>
      </c>
      <c r="B42" s="3467">
        <v>0</v>
      </c>
      <c r="C42" s="3453">
        <v>0</v>
      </c>
      <c r="D42" s="3453">
        <v>1</v>
      </c>
      <c r="E42" s="3453">
        <v>0</v>
      </c>
      <c r="F42" s="3453">
        <v>0</v>
      </c>
      <c r="G42" s="3453">
        <v>0</v>
      </c>
      <c r="H42" s="3453">
        <v>3</v>
      </c>
      <c r="I42" s="3453">
        <v>6</v>
      </c>
      <c r="J42" s="3453">
        <v>0</v>
      </c>
      <c r="K42" s="3453">
        <v>0</v>
      </c>
      <c r="L42" s="3453">
        <v>0</v>
      </c>
      <c r="M42" s="3453">
        <v>0</v>
      </c>
      <c r="N42" s="3453">
        <v>0</v>
      </c>
      <c r="O42" s="3453">
        <v>0</v>
      </c>
      <c r="P42" s="3453">
        <v>0</v>
      </c>
      <c r="Q42" s="3453">
        <v>0</v>
      </c>
      <c r="R42" s="3470">
        <v>0</v>
      </c>
      <c r="S42" s="5202">
        <f t="shared" si="0"/>
        <v>10</v>
      </c>
      <c r="T42" s="452"/>
      <c r="U42" s="452"/>
      <c r="V42" s="452"/>
    </row>
    <row r="43" spans="1:22" ht="20.100000000000001" customHeight="1">
      <c r="A43" s="5129" t="s">
        <v>4497</v>
      </c>
      <c r="B43" s="3467">
        <v>0</v>
      </c>
      <c r="C43" s="3453">
        <v>0</v>
      </c>
      <c r="D43" s="3453">
        <v>1</v>
      </c>
      <c r="E43" s="3453">
        <v>0</v>
      </c>
      <c r="F43" s="3453">
        <v>0</v>
      </c>
      <c r="G43" s="3453">
        <v>0</v>
      </c>
      <c r="H43" s="3453">
        <v>7</v>
      </c>
      <c r="I43" s="3453">
        <v>5</v>
      </c>
      <c r="J43" s="3453">
        <v>0</v>
      </c>
      <c r="K43" s="3453">
        <v>0</v>
      </c>
      <c r="L43" s="3453">
        <v>1</v>
      </c>
      <c r="M43" s="3453">
        <v>0</v>
      </c>
      <c r="N43" s="3453">
        <v>0</v>
      </c>
      <c r="O43" s="3453">
        <v>1</v>
      </c>
      <c r="P43" s="3453">
        <v>0</v>
      </c>
      <c r="Q43" s="3453">
        <v>1</v>
      </c>
      <c r="R43" s="3470">
        <v>0</v>
      </c>
      <c r="S43" s="5202">
        <f t="shared" si="0"/>
        <v>16</v>
      </c>
      <c r="T43" s="452"/>
      <c r="U43" s="452"/>
      <c r="V43" s="452"/>
    </row>
    <row r="44" spans="1:22" ht="20.100000000000001" customHeight="1">
      <c r="A44" s="5129" t="s">
        <v>4498</v>
      </c>
      <c r="B44" s="3467">
        <v>0</v>
      </c>
      <c r="C44" s="3453">
        <v>0</v>
      </c>
      <c r="D44" s="3453">
        <v>0</v>
      </c>
      <c r="E44" s="3453">
        <v>0</v>
      </c>
      <c r="F44" s="3453">
        <v>0</v>
      </c>
      <c r="G44" s="3453">
        <v>0</v>
      </c>
      <c r="H44" s="3453">
        <v>0</v>
      </c>
      <c r="I44" s="3453">
        <v>0</v>
      </c>
      <c r="J44" s="3453">
        <v>0</v>
      </c>
      <c r="K44" s="3453">
        <v>0</v>
      </c>
      <c r="L44" s="3453">
        <v>0</v>
      </c>
      <c r="M44" s="3453">
        <v>0</v>
      </c>
      <c r="N44" s="3453">
        <v>0</v>
      </c>
      <c r="O44" s="3453">
        <v>0</v>
      </c>
      <c r="P44" s="3453">
        <v>0</v>
      </c>
      <c r="Q44" s="3453">
        <v>0</v>
      </c>
      <c r="R44" s="3470">
        <v>0</v>
      </c>
      <c r="S44" s="5202">
        <f t="shared" si="0"/>
        <v>0</v>
      </c>
      <c r="T44" s="452"/>
      <c r="U44" s="452"/>
      <c r="V44" s="452"/>
    </row>
    <row r="45" spans="1:22" ht="20.100000000000001" customHeight="1">
      <c r="A45" s="5129" t="s">
        <v>4499</v>
      </c>
      <c r="B45" s="3467">
        <v>0</v>
      </c>
      <c r="C45" s="3453">
        <v>0</v>
      </c>
      <c r="D45" s="3453">
        <v>0</v>
      </c>
      <c r="E45" s="3453">
        <v>0</v>
      </c>
      <c r="F45" s="3453">
        <v>0</v>
      </c>
      <c r="G45" s="3453">
        <v>0</v>
      </c>
      <c r="H45" s="3453">
        <v>0</v>
      </c>
      <c r="I45" s="3453">
        <v>0</v>
      </c>
      <c r="J45" s="3453">
        <v>0</v>
      </c>
      <c r="K45" s="3453">
        <v>0</v>
      </c>
      <c r="L45" s="3453">
        <v>0</v>
      </c>
      <c r="M45" s="3453">
        <v>0</v>
      </c>
      <c r="N45" s="3453">
        <v>0</v>
      </c>
      <c r="O45" s="3453">
        <v>0</v>
      </c>
      <c r="P45" s="3453">
        <v>0</v>
      </c>
      <c r="Q45" s="3453">
        <v>0</v>
      </c>
      <c r="R45" s="3470">
        <v>0</v>
      </c>
      <c r="S45" s="5202">
        <f t="shared" si="0"/>
        <v>0</v>
      </c>
      <c r="T45" s="452"/>
      <c r="U45" s="452"/>
      <c r="V45" s="452"/>
    </row>
    <row r="46" spans="1:22" ht="20.100000000000001" customHeight="1">
      <c r="A46" s="5129" t="s">
        <v>4500</v>
      </c>
      <c r="B46" s="3467">
        <v>0</v>
      </c>
      <c r="C46" s="3453">
        <v>0</v>
      </c>
      <c r="D46" s="3453">
        <v>0</v>
      </c>
      <c r="E46" s="3453">
        <v>0</v>
      </c>
      <c r="F46" s="3453">
        <v>0</v>
      </c>
      <c r="G46" s="3453">
        <v>0</v>
      </c>
      <c r="H46" s="3453">
        <v>2</v>
      </c>
      <c r="I46" s="3453">
        <v>5</v>
      </c>
      <c r="J46" s="3453">
        <v>0</v>
      </c>
      <c r="K46" s="3453">
        <v>0</v>
      </c>
      <c r="L46" s="3453">
        <v>0</v>
      </c>
      <c r="M46" s="3453">
        <v>0</v>
      </c>
      <c r="N46" s="3453">
        <v>0</v>
      </c>
      <c r="O46" s="3453">
        <v>0</v>
      </c>
      <c r="P46" s="3453">
        <v>0</v>
      </c>
      <c r="Q46" s="3453">
        <v>0</v>
      </c>
      <c r="R46" s="3470">
        <v>0</v>
      </c>
      <c r="S46" s="5202">
        <f t="shared" si="0"/>
        <v>7</v>
      </c>
      <c r="T46" s="452"/>
      <c r="U46" s="452"/>
      <c r="V46" s="452"/>
    </row>
    <row r="47" spans="1:22" ht="20.100000000000001" customHeight="1">
      <c r="A47" s="5129" t="s">
        <v>4501</v>
      </c>
      <c r="B47" s="3467">
        <v>0</v>
      </c>
      <c r="C47" s="3453">
        <v>0</v>
      </c>
      <c r="D47" s="3453">
        <v>0</v>
      </c>
      <c r="E47" s="3453">
        <v>0</v>
      </c>
      <c r="F47" s="3453">
        <v>0</v>
      </c>
      <c r="G47" s="3453">
        <v>0</v>
      </c>
      <c r="H47" s="3453">
        <v>0</v>
      </c>
      <c r="I47" s="3453">
        <v>0</v>
      </c>
      <c r="J47" s="3453">
        <v>0</v>
      </c>
      <c r="K47" s="3453">
        <v>0</v>
      </c>
      <c r="L47" s="3453">
        <v>0</v>
      </c>
      <c r="M47" s="3453">
        <v>0</v>
      </c>
      <c r="N47" s="3453">
        <v>0</v>
      </c>
      <c r="O47" s="3453">
        <v>0</v>
      </c>
      <c r="P47" s="3453">
        <v>0</v>
      </c>
      <c r="Q47" s="3453">
        <v>0</v>
      </c>
      <c r="R47" s="3470">
        <v>0</v>
      </c>
      <c r="S47" s="5202">
        <f t="shared" si="0"/>
        <v>0</v>
      </c>
      <c r="T47" s="452"/>
      <c r="U47" s="452"/>
      <c r="V47" s="452"/>
    </row>
    <row r="48" spans="1:22" ht="20.100000000000001" customHeight="1" thickBot="1">
      <c r="A48" s="5226" t="s">
        <v>4502</v>
      </c>
      <c r="B48" s="3814">
        <v>0</v>
      </c>
      <c r="C48" s="3815">
        <v>0</v>
      </c>
      <c r="D48" s="3815">
        <v>1</v>
      </c>
      <c r="E48" s="3815">
        <v>0</v>
      </c>
      <c r="F48" s="3815">
        <v>0</v>
      </c>
      <c r="G48" s="3815">
        <v>0</v>
      </c>
      <c r="H48" s="3815">
        <v>5</v>
      </c>
      <c r="I48" s="3815">
        <v>4</v>
      </c>
      <c r="J48" s="3815">
        <v>0</v>
      </c>
      <c r="K48" s="3815">
        <v>0</v>
      </c>
      <c r="L48" s="3815">
        <v>0</v>
      </c>
      <c r="M48" s="3815">
        <v>0</v>
      </c>
      <c r="N48" s="3815">
        <v>0</v>
      </c>
      <c r="O48" s="3815">
        <v>0</v>
      </c>
      <c r="P48" s="3815">
        <v>0</v>
      </c>
      <c r="Q48" s="3815">
        <v>0</v>
      </c>
      <c r="R48" s="5132">
        <v>0</v>
      </c>
      <c r="S48" s="5203">
        <f t="shared" si="0"/>
        <v>10</v>
      </c>
      <c r="T48" s="452"/>
      <c r="U48" s="452"/>
      <c r="V48" s="452"/>
    </row>
    <row r="49" spans="1:22" s="5033" customFormat="1" ht="20.100000000000001" customHeight="1" thickBot="1">
      <c r="A49" s="5230" t="s">
        <v>2</v>
      </c>
      <c r="B49" s="5221">
        <f t="shared" ref="B49:R49" si="1">SUM(B5:B48)</f>
        <v>1</v>
      </c>
      <c r="C49" s="5222">
        <f t="shared" si="1"/>
        <v>2</v>
      </c>
      <c r="D49" s="5222">
        <f t="shared" si="1"/>
        <v>7</v>
      </c>
      <c r="E49" s="5222">
        <f t="shared" si="1"/>
        <v>1</v>
      </c>
      <c r="F49" s="5222">
        <f t="shared" si="1"/>
        <v>1</v>
      </c>
      <c r="G49" s="5222">
        <f t="shared" si="1"/>
        <v>2</v>
      </c>
      <c r="H49" s="5222">
        <f t="shared" si="1"/>
        <v>45</v>
      </c>
      <c r="I49" s="5222">
        <f t="shared" si="1"/>
        <v>63</v>
      </c>
      <c r="J49" s="5222">
        <f t="shared" si="1"/>
        <v>0</v>
      </c>
      <c r="K49" s="5222">
        <f t="shared" si="1"/>
        <v>1</v>
      </c>
      <c r="L49" s="5222">
        <f t="shared" si="1"/>
        <v>2</v>
      </c>
      <c r="M49" s="5222">
        <f t="shared" si="1"/>
        <v>1</v>
      </c>
      <c r="N49" s="5222">
        <f t="shared" si="1"/>
        <v>1</v>
      </c>
      <c r="O49" s="5222">
        <f t="shared" si="1"/>
        <v>3</v>
      </c>
      <c r="P49" s="5222">
        <f t="shared" si="1"/>
        <v>1</v>
      </c>
      <c r="Q49" s="5222">
        <f t="shared" si="1"/>
        <v>2</v>
      </c>
      <c r="R49" s="5223">
        <f t="shared" si="1"/>
        <v>2</v>
      </c>
      <c r="S49" s="5208">
        <f t="shared" si="0"/>
        <v>135</v>
      </c>
      <c r="T49" s="5125"/>
    </row>
    <row r="50" spans="1:22" ht="15" customHeight="1" thickTop="1">
      <c r="A50" s="452"/>
      <c r="B50" s="452"/>
      <c r="C50" s="452"/>
      <c r="D50" s="452"/>
      <c r="E50" s="452"/>
      <c r="F50" s="452"/>
      <c r="G50" s="452"/>
      <c r="I50" s="452"/>
      <c r="J50" s="452"/>
      <c r="K50" s="452"/>
      <c r="L50" s="452"/>
      <c r="M50" s="452"/>
      <c r="N50" s="452"/>
      <c r="O50" s="452"/>
      <c r="P50" s="452"/>
      <c r="Q50" s="452"/>
      <c r="R50" s="452"/>
      <c r="S50" s="452"/>
      <c r="U50" s="452"/>
      <c r="V50" s="452"/>
    </row>
    <row r="51" spans="1:22" ht="15" customHeight="1">
      <c r="A51" s="6261" t="s">
        <v>4536</v>
      </c>
      <c r="B51" s="6261"/>
      <c r="C51" s="6261"/>
      <c r="D51" s="6261"/>
      <c r="E51" s="6261"/>
      <c r="F51" s="6261"/>
      <c r="G51" s="452"/>
      <c r="I51" s="452"/>
      <c r="J51" s="452"/>
      <c r="K51" s="452"/>
      <c r="L51" s="452"/>
      <c r="M51" s="452"/>
      <c r="N51" s="452"/>
      <c r="O51" s="452"/>
      <c r="P51" s="452"/>
      <c r="Q51" s="452"/>
      <c r="R51" s="452"/>
      <c r="S51" s="452"/>
      <c r="U51" s="452"/>
      <c r="V51" s="452"/>
    </row>
    <row r="52" spans="1:22" ht="15" customHeight="1">
      <c r="A52" s="6249" t="s">
        <v>4504</v>
      </c>
      <c r="B52" s="6249"/>
      <c r="C52" s="6249"/>
      <c r="D52" s="6249"/>
      <c r="E52" s="6249"/>
      <c r="F52" s="6249"/>
      <c r="G52" s="452"/>
      <c r="I52" s="452"/>
      <c r="J52" s="452"/>
      <c r="K52" s="452"/>
      <c r="L52" s="452"/>
      <c r="M52" s="452"/>
      <c r="N52" s="452"/>
      <c r="O52" s="452"/>
      <c r="P52" s="452"/>
      <c r="Q52" s="452"/>
      <c r="R52" s="452"/>
      <c r="S52" s="452"/>
      <c r="U52" s="452"/>
      <c r="V52" s="452"/>
    </row>
    <row r="53" spans="1:22" ht="15" customHeight="1">
      <c r="A53" s="6249" t="s">
        <v>4505</v>
      </c>
      <c r="B53" s="6249"/>
      <c r="C53" s="6249"/>
      <c r="D53" s="6249"/>
      <c r="E53" s="6249"/>
      <c r="F53" s="6249"/>
      <c r="G53" s="452"/>
      <c r="I53" s="452"/>
      <c r="J53" s="452"/>
      <c r="K53" s="452"/>
      <c r="L53" s="452"/>
      <c r="M53" s="452"/>
      <c r="N53" s="452"/>
      <c r="O53" s="452"/>
      <c r="P53" s="452"/>
      <c r="Q53" s="452"/>
      <c r="R53" s="452"/>
      <c r="S53" s="452"/>
      <c r="U53" s="452"/>
      <c r="V53" s="452"/>
    </row>
    <row r="54" spans="1:22">
      <c r="A54" s="452"/>
      <c r="B54" s="452"/>
      <c r="C54" s="452"/>
      <c r="D54" s="452"/>
      <c r="E54" s="452"/>
      <c r="F54" s="452"/>
      <c r="G54" s="452"/>
      <c r="I54" s="452"/>
      <c r="J54" s="452"/>
      <c r="K54" s="452"/>
      <c r="L54" s="452"/>
      <c r="M54" s="452"/>
      <c r="N54" s="452"/>
      <c r="O54" s="452"/>
      <c r="P54" s="452"/>
      <c r="Q54" s="452"/>
      <c r="R54" s="452"/>
      <c r="S54" s="452"/>
      <c r="U54" s="452"/>
      <c r="V54" s="452"/>
    </row>
    <row r="55" spans="1:22">
      <c r="A55" s="452"/>
      <c r="B55" s="452"/>
      <c r="C55" s="452"/>
      <c r="D55" s="452"/>
      <c r="E55" s="452"/>
      <c r="F55" s="452"/>
      <c r="G55" s="452"/>
      <c r="I55" s="452"/>
      <c r="J55" s="452"/>
      <c r="K55" s="452"/>
      <c r="L55" s="452"/>
      <c r="M55" s="452"/>
      <c r="N55" s="452"/>
      <c r="O55" s="452"/>
      <c r="P55" s="452"/>
      <c r="Q55" s="452"/>
      <c r="R55" s="452"/>
      <c r="S55" s="452"/>
      <c r="U55" s="452"/>
      <c r="V55" s="452"/>
    </row>
    <row r="56" spans="1:22">
      <c r="A56" s="452"/>
      <c r="B56" s="452"/>
      <c r="C56" s="452"/>
      <c r="D56" s="452"/>
      <c r="E56" s="452"/>
      <c r="F56" s="452"/>
      <c r="G56" s="452"/>
      <c r="I56" s="452"/>
      <c r="J56" s="452"/>
      <c r="K56" s="452"/>
      <c r="L56" s="452"/>
      <c r="M56" s="452"/>
      <c r="N56" s="452"/>
      <c r="O56" s="452"/>
      <c r="P56" s="452"/>
      <c r="Q56" s="452"/>
      <c r="R56" s="452"/>
      <c r="S56" s="452"/>
      <c r="U56" s="452"/>
      <c r="V56" s="452"/>
    </row>
    <row r="57" spans="1:22">
      <c r="A57" s="452"/>
      <c r="B57" s="452"/>
      <c r="C57" s="452"/>
      <c r="D57" s="452"/>
      <c r="E57" s="452"/>
      <c r="F57" s="452"/>
      <c r="H57" s="452"/>
      <c r="I57" s="452"/>
      <c r="J57" s="452"/>
      <c r="K57" s="452"/>
      <c r="L57" s="452"/>
      <c r="M57" s="452"/>
      <c r="N57" s="452"/>
      <c r="O57" s="452"/>
      <c r="P57" s="452"/>
      <c r="Q57" s="452"/>
      <c r="R57" s="452"/>
      <c r="S57" s="906"/>
      <c r="T57" s="452"/>
      <c r="U57" s="452"/>
      <c r="V57" s="452"/>
    </row>
    <row r="58" spans="1:22">
      <c r="A58" s="452"/>
      <c r="B58" s="452"/>
      <c r="C58" s="452"/>
      <c r="D58" s="5033" t="s">
        <v>4</v>
      </c>
      <c r="E58" s="452"/>
      <c r="F58" s="452"/>
      <c r="H58" s="452"/>
      <c r="I58" s="452"/>
      <c r="J58" s="452"/>
      <c r="K58" s="452"/>
      <c r="L58" s="452"/>
      <c r="M58" s="452"/>
      <c r="N58" s="452"/>
      <c r="O58" s="452"/>
      <c r="P58" s="452"/>
      <c r="Q58" s="452"/>
      <c r="R58" s="452"/>
      <c r="S58" s="906"/>
      <c r="T58" s="452"/>
      <c r="U58" s="452"/>
      <c r="V58" s="452"/>
    </row>
    <row r="59" spans="1:22">
      <c r="A59" s="452"/>
      <c r="B59" s="452"/>
      <c r="C59" s="452"/>
      <c r="D59" s="452"/>
      <c r="E59" s="452"/>
      <c r="F59" s="452"/>
      <c r="H59" s="452"/>
      <c r="I59" s="452"/>
      <c r="J59" s="452"/>
      <c r="K59" s="452"/>
      <c r="L59" s="452"/>
      <c r="M59" s="452"/>
      <c r="N59" s="452"/>
      <c r="O59" s="452"/>
      <c r="P59" s="452"/>
      <c r="Q59" s="452"/>
      <c r="R59" s="452"/>
      <c r="S59" s="906"/>
      <c r="T59" s="452"/>
      <c r="U59" s="452"/>
      <c r="V59" s="452"/>
    </row>
    <row r="60" spans="1:22">
      <c r="U60" s="452"/>
      <c r="V60" s="452"/>
    </row>
    <row r="61" spans="1:22">
      <c r="A61" s="452"/>
      <c r="B61" s="452"/>
      <c r="C61" s="452"/>
      <c r="D61" s="452"/>
      <c r="E61" s="452"/>
      <c r="F61" s="452"/>
      <c r="G61" s="452"/>
      <c r="I61" s="452"/>
      <c r="J61" s="452"/>
      <c r="K61" s="452"/>
      <c r="L61" s="452"/>
      <c r="M61" s="452"/>
      <c r="N61" s="452"/>
      <c r="O61" s="452"/>
      <c r="P61" s="452"/>
      <c r="Q61" s="452"/>
      <c r="R61" s="452"/>
      <c r="S61" s="452"/>
      <c r="U61" s="452"/>
      <c r="V61" s="452"/>
    </row>
    <row r="62" spans="1:22">
      <c r="A62" s="452"/>
      <c r="B62" s="452"/>
      <c r="C62" s="452"/>
      <c r="D62" s="452"/>
      <c r="E62" s="452"/>
      <c r="F62" s="452"/>
      <c r="G62" s="452"/>
      <c r="I62" s="452"/>
      <c r="J62" s="452"/>
      <c r="K62" s="452"/>
      <c r="L62" s="452"/>
      <c r="M62" s="452"/>
      <c r="N62" s="452"/>
      <c r="O62" s="452"/>
      <c r="P62" s="452"/>
      <c r="Q62" s="452"/>
      <c r="R62" s="452"/>
      <c r="S62" s="452"/>
      <c r="U62" s="452"/>
      <c r="V62" s="452"/>
    </row>
    <row r="63" spans="1:22">
      <c r="A63" s="452"/>
      <c r="B63" s="452"/>
      <c r="C63" s="452"/>
      <c r="D63" s="452"/>
      <c r="E63" s="5033" t="s">
        <v>3</v>
      </c>
      <c r="F63" s="452"/>
      <c r="G63" s="452"/>
      <c r="I63" s="452"/>
      <c r="J63" s="452"/>
      <c r="K63" s="452"/>
      <c r="L63" s="452"/>
      <c r="M63" s="452"/>
      <c r="N63" s="452"/>
      <c r="O63" s="452"/>
      <c r="P63" s="452"/>
      <c r="Q63" s="452"/>
      <c r="R63" s="452"/>
      <c r="S63" s="452"/>
      <c r="U63" s="452"/>
      <c r="V63" s="452"/>
    </row>
    <row r="64" spans="1:22">
      <c r="A64" s="452"/>
      <c r="B64" s="452"/>
      <c r="C64" s="452"/>
      <c r="D64" s="452"/>
      <c r="E64" s="452"/>
      <c r="F64" s="452"/>
      <c r="G64" s="452"/>
      <c r="I64" s="452"/>
      <c r="J64" s="452"/>
      <c r="K64" s="452"/>
      <c r="L64" s="452"/>
      <c r="M64" s="452"/>
      <c r="N64" s="452"/>
      <c r="O64" s="452"/>
      <c r="P64" s="452"/>
      <c r="Q64" s="452"/>
      <c r="R64" s="452"/>
      <c r="S64" s="452"/>
      <c r="U64" s="452"/>
      <c r="V64" s="452"/>
    </row>
    <row r="65" spans="1:22">
      <c r="A65" s="452"/>
      <c r="B65" s="452"/>
      <c r="C65" s="452"/>
      <c r="D65" s="452"/>
      <c r="E65" s="452"/>
      <c r="F65" s="452"/>
      <c r="G65" s="452"/>
      <c r="I65" s="452"/>
      <c r="J65" s="452"/>
      <c r="K65" s="452"/>
      <c r="L65" s="452"/>
      <c r="M65" s="452"/>
      <c r="N65" s="452"/>
      <c r="O65" s="452"/>
      <c r="P65" s="452"/>
      <c r="Q65" s="452"/>
      <c r="R65" s="452"/>
      <c r="S65" s="452"/>
      <c r="U65" s="452"/>
      <c r="V65" s="452"/>
    </row>
    <row r="68" spans="1:22">
      <c r="A68" s="452"/>
      <c r="B68" s="452"/>
      <c r="C68" s="452"/>
      <c r="D68" s="452"/>
      <c r="E68" s="452"/>
      <c r="F68" s="452"/>
    </row>
    <row r="69" spans="1:22">
      <c r="A69" s="452"/>
      <c r="B69" s="452"/>
      <c r="C69" s="452"/>
      <c r="D69" s="452"/>
      <c r="E69" s="452"/>
      <c r="F69" s="452"/>
    </row>
    <row r="70" spans="1:22">
      <c r="A70" s="452"/>
      <c r="B70" s="452"/>
      <c r="C70" s="452"/>
      <c r="D70" s="452"/>
      <c r="E70" s="452"/>
      <c r="F70" s="452"/>
    </row>
  </sheetData>
  <mergeCells count="5">
    <mergeCell ref="A2:S2"/>
    <mergeCell ref="A3:S3"/>
    <mergeCell ref="A51:F51"/>
    <mergeCell ref="A52:F52"/>
    <mergeCell ref="A53:F53"/>
  </mergeCells>
  <hyperlinks>
    <hyperlink ref="A1" r:id="rId1"/>
  </hyperlinks>
  <pageMargins left="0.70866141732283472" right="0.70866141732283472" top="0.74803149606299213" bottom="0.74803149606299213" header="0.31496062992125984" footer="0.31496062992125984"/>
  <pageSetup paperSize="9" scale="45" fitToHeight="0" orientation="landscape" r:id="rId2"/>
  <headerFooter>
    <oddFooter>&amp;R301</oddFooter>
  </headerFooter>
  <drawing r:id="rId3"/>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91">
    <pageSetUpPr fitToPage="1"/>
  </sheetPr>
  <dimension ref="A1:V72"/>
  <sheetViews>
    <sheetView view="pageBreakPreview" zoomScale="60" zoomScaleNormal="100" workbookViewId="0">
      <selection activeCell="A4" sqref="A4"/>
    </sheetView>
  </sheetViews>
  <sheetFormatPr defaultRowHeight="12.75"/>
  <cols>
    <col min="1" max="1" width="39" style="906" customWidth="1"/>
    <col min="2" max="19" width="14.7109375" style="5122" customWidth="1"/>
    <col min="20" max="20" width="24.42578125" style="906" customWidth="1"/>
    <col min="21" max="22" width="9.140625" style="152"/>
    <col min="23" max="107" width="9.140625" style="452"/>
    <col min="108" max="136" width="2" style="452" customWidth="1"/>
    <col min="137" max="256" width="9.140625" style="452"/>
    <col min="257" max="257" width="31.5703125" style="452" customWidth="1"/>
    <col min="258" max="258" width="8.85546875" style="452" customWidth="1"/>
    <col min="259" max="259" width="9" style="452" customWidth="1"/>
    <col min="260" max="260" width="8.85546875" style="452" customWidth="1"/>
    <col min="261" max="261" width="9.85546875" style="452" customWidth="1"/>
    <col min="262" max="263" width="8.85546875" style="452" customWidth="1"/>
    <col min="264" max="264" width="11.42578125" style="452" customWidth="1"/>
    <col min="265" max="265" width="10.7109375" style="452" customWidth="1"/>
    <col min="266" max="266" width="13.42578125" style="452" customWidth="1"/>
    <col min="267" max="267" width="10.140625" style="452" customWidth="1"/>
    <col min="268" max="268" width="11" style="452" customWidth="1"/>
    <col min="269" max="269" width="10.85546875" style="452" customWidth="1"/>
    <col min="270" max="271" width="8.85546875" style="452" customWidth="1"/>
    <col min="272" max="272" width="10.42578125" style="452" customWidth="1"/>
    <col min="273" max="273" width="8.85546875" style="452" customWidth="1"/>
    <col min="274" max="274" width="10.5703125" style="452" customWidth="1"/>
    <col min="275" max="275" width="9.140625" style="452"/>
    <col min="276" max="276" width="24.42578125" style="452" customWidth="1"/>
    <col min="277" max="363" width="9.140625" style="452"/>
    <col min="364" max="392" width="2" style="452" customWidth="1"/>
    <col min="393" max="512" width="9.140625" style="452"/>
    <col min="513" max="513" width="31.5703125" style="452" customWidth="1"/>
    <col min="514" max="514" width="8.85546875" style="452" customWidth="1"/>
    <col min="515" max="515" width="9" style="452" customWidth="1"/>
    <col min="516" max="516" width="8.85546875" style="452" customWidth="1"/>
    <col min="517" max="517" width="9.85546875" style="452" customWidth="1"/>
    <col min="518" max="519" width="8.85546875" style="452" customWidth="1"/>
    <col min="520" max="520" width="11.42578125" style="452" customWidth="1"/>
    <col min="521" max="521" width="10.7109375" style="452" customWidth="1"/>
    <col min="522" max="522" width="13.42578125" style="452" customWidth="1"/>
    <col min="523" max="523" width="10.140625" style="452" customWidth="1"/>
    <col min="524" max="524" width="11" style="452" customWidth="1"/>
    <col min="525" max="525" width="10.85546875" style="452" customWidth="1"/>
    <col min="526" max="527" width="8.85546875" style="452" customWidth="1"/>
    <col min="528" max="528" width="10.42578125" style="452" customWidth="1"/>
    <col min="529" max="529" width="8.85546875" style="452" customWidth="1"/>
    <col min="530" max="530" width="10.5703125" style="452" customWidth="1"/>
    <col min="531" max="531" width="9.140625" style="452"/>
    <col min="532" max="532" width="24.42578125" style="452" customWidth="1"/>
    <col min="533" max="619" width="9.140625" style="452"/>
    <col min="620" max="648" width="2" style="452" customWidth="1"/>
    <col min="649" max="768" width="9.140625" style="452"/>
    <col min="769" max="769" width="31.5703125" style="452" customWidth="1"/>
    <col min="770" max="770" width="8.85546875" style="452" customWidth="1"/>
    <col min="771" max="771" width="9" style="452" customWidth="1"/>
    <col min="772" max="772" width="8.85546875" style="452" customWidth="1"/>
    <col min="773" max="773" width="9.85546875" style="452" customWidth="1"/>
    <col min="774" max="775" width="8.85546875" style="452" customWidth="1"/>
    <col min="776" max="776" width="11.42578125" style="452" customWidth="1"/>
    <col min="777" max="777" width="10.7109375" style="452" customWidth="1"/>
    <col min="778" max="778" width="13.42578125" style="452" customWidth="1"/>
    <col min="779" max="779" width="10.140625" style="452" customWidth="1"/>
    <col min="780" max="780" width="11" style="452" customWidth="1"/>
    <col min="781" max="781" width="10.85546875" style="452" customWidth="1"/>
    <col min="782" max="783" width="8.85546875" style="452" customWidth="1"/>
    <col min="784" max="784" width="10.42578125" style="452" customWidth="1"/>
    <col min="785" max="785" width="8.85546875" style="452" customWidth="1"/>
    <col min="786" max="786" width="10.5703125" style="452" customWidth="1"/>
    <col min="787" max="787" width="9.140625" style="452"/>
    <col min="788" max="788" width="24.42578125" style="452" customWidth="1"/>
    <col min="789" max="875" width="9.140625" style="452"/>
    <col min="876" max="904" width="2" style="452" customWidth="1"/>
    <col min="905" max="1024" width="9.140625" style="452"/>
    <col min="1025" max="1025" width="31.5703125" style="452" customWidth="1"/>
    <col min="1026" max="1026" width="8.85546875" style="452" customWidth="1"/>
    <col min="1027" max="1027" width="9" style="452" customWidth="1"/>
    <col min="1028" max="1028" width="8.85546875" style="452" customWidth="1"/>
    <col min="1029" max="1029" width="9.85546875" style="452" customWidth="1"/>
    <col min="1030" max="1031" width="8.85546875" style="452" customWidth="1"/>
    <col min="1032" max="1032" width="11.42578125" style="452" customWidth="1"/>
    <col min="1033" max="1033" width="10.7109375" style="452" customWidth="1"/>
    <col min="1034" max="1034" width="13.42578125" style="452" customWidth="1"/>
    <col min="1035" max="1035" width="10.140625" style="452" customWidth="1"/>
    <col min="1036" max="1036" width="11" style="452" customWidth="1"/>
    <col min="1037" max="1037" width="10.85546875" style="452" customWidth="1"/>
    <col min="1038" max="1039" width="8.85546875" style="452" customWidth="1"/>
    <col min="1040" max="1040" width="10.42578125" style="452" customWidth="1"/>
    <col min="1041" max="1041" width="8.85546875" style="452" customWidth="1"/>
    <col min="1042" max="1042" width="10.5703125" style="452" customWidth="1"/>
    <col min="1043" max="1043" width="9.140625" style="452"/>
    <col min="1044" max="1044" width="24.42578125" style="452" customWidth="1"/>
    <col min="1045" max="1131" width="9.140625" style="452"/>
    <col min="1132" max="1160" width="2" style="452" customWidth="1"/>
    <col min="1161" max="1280" width="9.140625" style="452"/>
    <col min="1281" max="1281" width="31.5703125" style="452" customWidth="1"/>
    <col min="1282" max="1282" width="8.85546875" style="452" customWidth="1"/>
    <col min="1283" max="1283" width="9" style="452" customWidth="1"/>
    <col min="1284" max="1284" width="8.85546875" style="452" customWidth="1"/>
    <col min="1285" max="1285" width="9.85546875" style="452" customWidth="1"/>
    <col min="1286" max="1287" width="8.85546875" style="452" customWidth="1"/>
    <col min="1288" max="1288" width="11.42578125" style="452" customWidth="1"/>
    <col min="1289" max="1289" width="10.7109375" style="452" customWidth="1"/>
    <col min="1290" max="1290" width="13.42578125" style="452" customWidth="1"/>
    <col min="1291" max="1291" width="10.140625" style="452" customWidth="1"/>
    <col min="1292" max="1292" width="11" style="452" customWidth="1"/>
    <col min="1293" max="1293" width="10.85546875" style="452" customWidth="1"/>
    <col min="1294" max="1295" width="8.85546875" style="452" customWidth="1"/>
    <col min="1296" max="1296" width="10.42578125" style="452" customWidth="1"/>
    <col min="1297" max="1297" width="8.85546875" style="452" customWidth="1"/>
    <col min="1298" max="1298" width="10.5703125" style="452" customWidth="1"/>
    <col min="1299" max="1299" width="9.140625" style="452"/>
    <col min="1300" max="1300" width="24.42578125" style="452" customWidth="1"/>
    <col min="1301" max="1387" width="9.140625" style="452"/>
    <col min="1388" max="1416" width="2" style="452" customWidth="1"/>
    <col min="1417" max="1536" width="9.140625" style="452"/>
    <col min="1537" max="1537" width="31.5703125" style="452" customWidth="1"/>
    <col min="1538" max="1538" width="8.85546875" style="452" customWidth="1"/>
    <col min="1539" max="1539" width="9" style="452" customWidth="1"/>
    <col min="1540" max="1540" width="8.85546875" style="452" customWidth="1"/>
    <col min="1541" max="1541" width="9.85546875" style="452" customWidth="1"/>
    <col min="1542" max="1543" width="8.85546875" style="452" customWidth="1"/>
    <col min="1544" max="1544" width="11.42578125" style="452" customWidth="1"/>
    <col min="1545" max="1545" width="10.7109375" style="452" customWidth="1"/>
    <col min="1546" max="1546" width="13.42578125" style="452" customWidth="1"/>
    <col min="1547" max="1547" width="10.140625" style="452" customWidth="1"/>
    <col min="1548" max="1548" width="11" style="452" customWidth="1"/>
    <col min="1549" max="1549" width="10.85546875" style="452" customWidth="1"/>
    <col min="1550" max="1551" width="8.85546875" style="452" customWidth="1"/>
    <col min="1552" max="1552" width="10.42578125" style="452" customWidth="1"/>
    <col min="1553" max="1553" width="8.85546875" style="452" customWidth="1"/>
    <col min="1554" max="1554" width="10.5703125" style="452" customWidth="1"/>
    <col min="1555" max="1555" width="9.140625" style="452"/>
    <col min="1556" max="1556" width="24.42578125" style="452" customWidth="1"/>
    <col min="1557" max="1643" width="9.140625" style="452"/>
    <col min="1644" max="1672" width="2" style="452" customWidth="1"/>
    <col min="1673" max="1792" width="9.140625" style="452"/>
    <col min="1793" max="1793" width="31.5703125" style="452" customWidth="1"/>
    <col min="1794" max="1794" width="8.85546875" style="452" customWidth="1"/>
    <col min="1795" max="1795" width="9" style="452" customWidth="1"/>
    <col min="1796" max="1796" width="8.85546875" style="452" customWidth="1"/>
    <col min="1797" max="1797" width="9.85546875" style="452" customWidth="1"/>
    <col min="1798" max="1799" width="8.85546875" style="452" customWidth="1"/>
    <col min="1800" max="1800" width="11.42578125" style="452" customWidth="1"/>
    <col min="1801" max="1801" width="10.7109375" style="452" customWidth="1"/>
    <col min="1802" max="1802" width="13.42578125" style="452" customWidth="1"/>
    <col min="1803" max="1803" width="10.140625" style="452" customWidth="1"/>
    <col min="1804" max="1804" width="11" style="452" customWidth="1"/>
    <col min="1805" max="1805" width="10.85546875" style="452" customWidth="1"/>
    <col min="1806" max="1807" width="8.85546875" style="452" customWidth="1"/>
    <col min="1808" max="1808" width="10.42578125" style="452" customWidth="1"/>
    <col min="1809" max="1809" width="8.85546875" style="452" customWidth="1"/>
    <col min="1810" max="1810" width="10.5703125" style="452" customWidth="1"/>
    <col min="1811" max="1811" width="9.140625" style="452"/>
    <col min="1812" max="1812" width="24.42578125" style="452" customWidth="1"/>
    <col min="1813" max="1899" width="9.140625" style="452"/>
    <col min="1900" max="1928" width="2" style="452" customWidth="1"/>
    <col min="1929" max="2048" width="9.140625" style="452"/>
    <col min="2049" max="2049" width="31.5703125" style="452" customWidth="1"/>
    <col min="2050" max="2050" width="8.85546875" style="452" customWidth="1"/>
    <col min="2051" max="2051" width="9" style="452" customWidth="1"/>
    <col min="2052" max="2052" width="8.85546875" style="452" customWidth="1"/>
    <col min="2053" max="2053" width="9.85546875" style="452" customWidth="1"/>
    <col min="2054" max="2055" width="8.85546875" style="452" customWidth="1"/>
    <col min="2056" max="2056" width="11.42578125" style="452" customWidth="1"/>
    <col min="2057" max="2057" width="10.7109375" style="452" customWidth="1"/>
    <col min="2058" max="2058" width="13.42578125" style="452" customWidth="1"/>
    <col min="2059" max="2059" width="10.140625" style="452" customWidth="1"/>
    <col min="2060" max="2060" width="11" style="452" customWidth="1"/>
    <col min="2061" max="2061" width="10.85546875" style="452" customWidth="1"/>
    <col min="2062" max="2063" width="8.85546875" style="452" customWidth="1"/>
    <col min="2064" max="2064" width="10.42578125" style="452" customWidth="1"/>
    <col min="2065" max="2065" width="8.85546875" style="452" customWidth="1"/>
    <col min="2066" max="2066" width="10.5703125" style="452" customWidth="1"/>
    <col min="2067" max="2067" width="9.140625" style="452"/>
    <col min="2068" max="2068" width="24.42578125" style="452" customWidth="1"/>
    <col min="2069" max="2155" width="9.140625" style="452"/>
    <col min="2156" max="2184" width="2" style="452" customWidth="1"/>
    <col min="2185" max="2304" width="9.140625" style="452"/>
    <col min="2305" max="2305" width="31.5703125" style="452" customWidth="1"/>
    <col min="2306" max="2306" width="8.85546875" style="452" customWidth="1"/>
    <col min="2307" max="2307" width="9" style="452" customWidth="1"/>
    <col min="2308" max="2308" width="8.85546875" style="452" customWidth="1"/>
    <col min="2309" max="2309" width="9.85546875" style="452" customWidth="1"/>
    <col min="2310" max="2311" width="8.85546875" style="452" customWidth="1"/>
    <col min="2312" max="2312" width="11.42578125" style="452" customWidth="1"/>
    <col min="2313" max="2313" width="10.7109375" style="452" customWidth="1"/>
    <col min="2314" max="2314" width="13.42578125" style="452" customWidth="1"/>
    <col min="2315" max="2315" width="10.140625" style="452" customWidth="1"/>
    <col min="2316" max="2316" width="11" style="452" customWidth="1"/>
    <col min="2317" max="2317" width="10.85546875" style="452" customWidth="1"/>
    <col min="2318" max="2319" width="8.85546875" style="452" customWidth="1"/>
    <col min="2320" max="2320" width="10.42578125" style="452" customWidth="1"/>
    <col min="2321" max="2321" width="8.85546875" style="452" customWidth="1"/>
    <col min="2322" max="2322" width="10.5703125" style="452" customWidth="1"/>
    <col min="2323" max="2323" width="9.140625" style="452"/>
    <col min="2324" max="2324" width="24.42578125" style="452" customWidth="1"/>
    <col min="2325" max="2411" width="9.140625" style="452"/>
    <col min="2412" max="2440" width="2" style="452" customWidth="1"/>
    <col min="2441" max="2560" width="9.140625" style="452"/>
    <col min="2561" max="2561" width="31.5703125" style="452" customWidth="1"/>
    <col min="2562" max="2562" width="8.85546875" style="452" customWidth="1"/>
    <col min="2563" max="2563" width="9" style="452" customWidth="1"/>
    <col min="2564" max="2564" width="8.85546875" style="452" customWidth="1"/>
    <col min="2565" max="2565" width="9.85546875" style="452" customWidth="1"/>
    <col min="2566" max="2567" width="8.85546875" style="452" customWidth="1"/>
    <col min="2568" max="2568" width="11.42578125" style="452" customWidth="1"/>
    <col min="2569" max="2569" width="10.7109375" style="452" customWidth="1"/>
    <col min="2570" max="2570" width="13.42578125" style="452" customWidth="1"/>
    <col min="2571" max="2571" width="10.140625" style="452" customWidth="1"/>
    <col min="2572" max="2572" width="11" style="452" customWidth="1"/>
    <col min="2573" max="2573" width="10.85546875" style="452" customWidth="1"/>
    <col min="2574" max="2575" width="8.85546875" style="452" customWidth="1"/>
    <col min="2576" max="2576" width="10.42578125" style="452" customWidth="1"/>
    <col min="2577" max="2577" width="8.85546875" style="452" customWidth="1"/>
    <col min="2578" max="2578" width="10.5703125" style="452" customWidth="1"/>
    <col min="2579" max="2579" width="9.140625" style="452"/>
    <col min="2580" max="2580" width="24.42578125" style="452" customWidth="1"/>
    <col min="2581" max="2667" width="9.140625" style="452"/>
    <col min="2668" max="2696" width="2" style="452" customWidth="1"/>
    <col min="2697" max="2816" width="9.140625" style="452"/>
    <col min="2817" max="2817" width="31.5703125" style="452" customWidth="1"/>
    <col min="2818" max="2818" width="8.85546875" style="452" customWidth="1"/>
    <col min="2819" max="2819" width="9" style="452" customWidth="1"/>
    <col min="2820" max="2820" width="8.85546875" style="452" customWidth="1"/>
    <col min="2821" max="2821" width="9.85546875" style="452" customWidth="1"/>
    <col min="2822" max="2823" width="8.85546875" style="452" customWidth="1"/>
    <col min="2824" max="2824" width="11.42578125" style="452" customWidth="1"/>
    <col min="2825" max="2825" width="10.7109375" style="452" customWidth="1"/>
    <col min="2826" max="2826" width="13.42578125" style="452" customWidth="1"/>
    <col min="2827" max="2827" width="10.140625" style="452" customWidth="1"/>
    <col min="2828" max="2828" width="11" style="452" customWidth="1"/>
    <col min="2829" max="2829" width="10.85546875" style="452" customWidth="1"/>
    <col min="2830" max="2831" width="8.85546875" style="452" customWidth="1"/>
    <col min="2832" max="2832" width="10.42578125" style="452" customWidth="1"/>
    <col min="2833" max="2833" width="8.85546875" style="452" customWidth="1"/>
    <col min="2834" max="2834" width="10.5703125" style="452" customWidth="1"/>
    <col min="2835" max="2835" width="9.140625" style="452"/>
    <col min="2836" max="2836" width="24.42578125" style="452" customWidth="1"/>
    <col min="2837" max="2923" width="9.140625" style="452"/>
    <col min="2924" max="2952" width="2" style="452" customWidth="1"/>
    <col min="2953" max="3072" width="9.140625" style="452"/>
    <col min="3073" max="3073" width="31.5703125" style="452" customWidth="1"/>
    <col min="3074" max="3074" width="8.85546875" style="452" customWidth="1"/>
    <col min="3075" max="3075" width="9" style="452" customWidth="1"/>
    <col min="3076" max="3076" width="8.85546875" style="452" customWidth="1"/>
    <col min="3077" max="3077" width="9.85546875" style="452" customWidth="1"/>
    <col min="3078" max="3079" width="8.85546875" style="452" customWidth="1"/>
    <col min="3080" max="3080" width="11.42578125" style="452" customWidth="1"/>
    <col min="3081" max="3081" width="10.7109375" style="452" customWidth="1"/>
    <col min="3082" max="3082" width="13.42578125" style="452" customWidth="1"/>
    <col min="3083" max="3083" width="10.140625" style="452" customWidth="1"/>
    <col min="3084" max="3084" width="11" style="452" customWidth="1"/>
    <col min="3085" max="3085" width="10.85546875" style="452" customWidth="1"/>
    <col min="3086" max="3087" width="8.85546875" style="452" customWidth="1"/>
    <col min="3088" max="3088" width="10.42578125" style="452" customWidth="1"/>
    <col min="3089" max="3089" width="8.85546875" style="452" customWidth="1"/>
    <col min="3090" max="3090" width="10.5703125" style="452" customWidth="1"/>
    <col min="3091" max="3091" width="9.140625" style="452"/>
    <col min="3092" max="3092" width="24.42578125" style="452" customWidth="1"/>
    <col min="3093" max="3179" width="9.140625" style="452"/>
    <col min="3180" max="3208" width="2" style="452" customWidth="1"/>
    <col min="3209" max="3328" width="9.140625" style="452"/>
    <col min="3329" max="3329" width="31.5703125" style="452" customWidth="1"/>
    <col min="3330" max="3330" width="8.85546875" style="452" customWidth="1"/>
    <col min="3331" max="3331" width="9" style="452" customWidth="1"/>
    <col min="3332" max="3332" width="8.85546875" style="452" customWidth="1"/>
    <col min="3333" max="3333" width="9.85546875" style="452" customWidth="1"/>
    <col min="3334" max="3335" width="8.85546875" style="452" customWidth="1"/>
    <col min="3336" max="3336" width="11.42578125" style="452" customWidth="1"/>
    <col min="3337" max="3337" width="10.7109375" style="452" customWidth="1"/>
    <col min="3338" max="3338" width="13.42578125" style="452" customWidth="1"/>
    <col min="3339" max="3339" width="10.140625" style="452" customWidth="1"/>
    <col min="3340" max="3340" width="11" style="452" customWidth="1"/>
    <col min="3341" max="3341" width="10.85546875" style="452" customWidth="1"/>
    <col min="3342" max="3343" width="8.85546875" style="452" customWidth="1"/>
    <col min="3344" max="3344" width="10.42578125" style="452" customWidth="1"/>
    <col min="3345" max="3345" width="8.85546875" style="452" customWidth="1"/>
    <col min="3346" max="3346" width="10.5703125" style="452" customWidth="1"/>
    <col min="3347" max="3347" width="9.140625" style="452"/>
    <col min="3348" max="3348" width="24.42578125" style="452" customWidth="1"/>
    <col min="3349" max="3435" width="9.140625" style="452"/>
    <col min="3436" max="3464" width="2" style="452" customWidth="1"/>
    <col min="3465" max="3584" width="9.140625" style="452"/>
    <col min="3585" max="3585" width="31.5703125" style="452" customWidth="1"/>
    <col min="3586" max="3586" width="8.85546875" style="452" customWidth="1"/>
    <col min="3587" max="3587" width="9" style="452" customWidth="1"/>
    <col min="3588" max="3588" width="8.85546875" style="452" customWidth="1"/>
    <col min="3589" max="3589" width="9.85546875" style="452" customWidth="1"/>
    <col min="3590" max="3591" width="8.85546875" style="452" customWidth="1"/>
    <col min="3592" max="3592" width="11.42578125" style="452" customWidth="1"/>
    <col min="3593" max="3593" width="10.7109375" style="452" customWidth="1"/>
    <col min="3594" max="3594" width="13.42578125" style="452" customWidth="1"/>
    <col min="3595" max="3595" width="10.140625" style="452" customWidth="1"/>
    <col min="3596" max="3596" width="11" style="452" customWidth="1"/>
    <col min="3597" max="3597" width="10.85546875" style="452" customWidth="1"/>
    <col min="3598" max="3599" width="8.85546875" style="452" customWidth="1"/>
    <col min="3600" max="3600" width="10.42578125" style="452" customWidth="1"/>
    <col min="3601" max="3601" width="8.85546875" style="452" customWidth="1"/>
    <col min="3602" max="3602" width="10.5703125" style="452" customWidth="1"/>
    <col min="3603" max="3603" width="9.140625" style="452"/>
    <col min="3604" max="3604" width="24.42578125" style="452" customWidth="1"/>
    <col min="3605" max="3691" width="9.140625" style="452"/>
    <col min="3692" max="3720" width="2" style="452" customWidth="1"/>
    <col min="3721" max="3840" width="9.140625" style="452"/>
    <col min="3841" max="3841" width="31.5703125" style="452" customWidth="1"/>
    <col min="3842" max="3842" width="8.85546875" style="452" customWidth="1"/>
    <col min="3843" max="3843" width="9" style="452" customWidth="1"/>
    <col min="3844" max="3844" width="8.85546875" style="452" customWidth="1"/>
    <col min="3845" max="3845" width="9.85546875" style="452" customWidth="1"/>
    <col min="3846" max="3847" width="8.85546875" style="452" customWidth="1"/>
    <col min="3848" max="3848" width="11.42578125" style="452" customWidth="1"/>
    <col min="3849" max="3849" width="10.7109375" style="452" customWidth="1"/>
    <col min="3850" max="3850" width="13.42578125" style="452" customWidth="1"/>
    <col min="3851" max="3851" width="10.140625" style="452" customWidth="1"/>
    <col min="3852" max="3852" width="11" style="452" customWidth="1"/>
    <col min="3853" max="3853" width="10.85546875" style="452" customWidth="1"/>
    <col min="3854" max="3855" width="8.85546875" style="452" customWidth="1"/>
    <col min="3856" max="3856" width="10.42578125" style="452" customWidth="1"/>
    <col min="3857" max="3857" width="8.85546875" style="452" customWidth="1"/>
    <col min="3858" max="3858" width="10.5703125" style="452" customWidth="1"/>
    <col min="3859" max="3859" width="9.140625" style="452"/>
    <col min="3860" max="3860" width="24.42578125" style="452" customWidth="1"/>
    <col min="3861" max="3947" width="9.140625" style="452"/>
    <col min="3948" max="3976" width="2" style="452" customWidth="1"/>
    <col min="3977" max="4096" width="9.140625" style="452"/>
    <col min="4097" max="4097" width="31.5703125" style="452" customWidth="1"/>
    <col min="4098" max="4098" width="8.85546875" style="452" customWidth="1"/>
    <col min="4099" max="4099" width="9" style="452" customWidth="1"/>
    <col min="4100" max="4100" width="8.85546875" style="452" customWidth="1"/>
    <col min="4101" max="4101" width="9.85546875" style="452" customWidth="1"/>
    <col min="4102" max="4103" width="8.85546875" style="452" customWidth="1"/>
    <col min="4104" max="4104" width="11.42578125" style="452" customWidth="1"/>
    <col min="4105" max="4105" width="10.7109375" style="452" customWidth="1"/>
    <col min="4106" max="4106" width="13.42578125" style="452" customWidth="1"/>
    <col min="4107" max="4107" width="10.140625" style="452" customWidth="1"/>
    <col min="4108" max="4108" width="11" style="452" customWidth="1"/>
    <col min="4109" max="4109" width="10.85546875" style="452" customWidth="1"/>
    <col min="4110" max="4111" width="8.85546875" style="452" customWidth="1"/>
    <col min="4112" max="4112" width="10.42578125" style="452" customWidth="1"/>
    <col min="4113" max="4113" width="8.85546875" style="452" customWidth="1"/>
    <col min="4114" max="4114" width="10.5703125" style="452" customWidth="1"/>
    <col min="4115" max="4115" width="9.140625" style="452"/>
    <col min="4116" max="4116" width="24.42578125" style="452" customWidth="1"/>
    <col min="4117" max="4203" width="9.140625" style="452"/>
    <col min="4204" max="4232" width="2" style="452" customWidth="1"/>
    <col min="4233" max="4352" width="9.140625" style="452"/>
    <col min="4353" max="4353" width="31.5703125" style="452" customWidth="1"/>
    <col min="4354" max="4354" width="8.85546875" style="452" customWidth="1"/>
    <col min="4355" max="4355" width="9" style="452" customWidth="1"/>
    <col min="4356" max="4356" width="8.85546875" style="452" customWidth="1"/>
    <col min="4357" max="4357" width="9.85546875" style="452" customWidth="1"/>
    <col min="4358" max="4359" width="8.85546875" style="452" customWidth="1"/>
    <col min="4360" max="4360" width="11.42578125" style="452" customWidth="1"/>
    <col min="4361" max="4361" width="10.7109375" style="452" customWidth="1"/>
    <col min="4362" max="4362" width="13.42578125" style="452" customWidth="1"/>
    <col min="4363" max="4363" width="10.140625" style="452" customWidth="1"/>
    <col min="4364" max="4364" width="11" style="452" customWidth="1"/>
    <col min="4365" max="4365" width="10.85546875" style="452" customWidth="1"/>
    <col min="4366" max="4367" width="8.85546875" style="452" customWidth="1"/>
    <col min="4368" max="4368" width="10.42578125" style="452" customWidth="1"/>
    <col min="4369" max="4369" width="8.85546875" style="452" customWidth="1"/>
    <col min="4370" max="4370" width="10.5703125" style="452" customWidth="1"/>
    <col min="4371" max="4371" width="9.140625" style="452"/>
    <col min="4372" max="4372" width="24.42578125" style="452" customWidth="1"/>
    <col min="4373" max="4459" width="9.140625" style="452"/>
    <col min="4460" max="4488" width="2" style="452" customWidth="1"/>
    <col min="4489" max="4608" width="9.140625" style="452"/>
    <col min="4609" max="4609" width="31.5703125" style="452" customWidth="1"/>
    <col min="4610" max="4610" width="8.85546875" style="452" customWidth="1"/>
    <col min="4611" max="4611" width="9" style="452" customWidth="1"/>
    <col min="4612" max="4612" width="8.85546875" style="452" customWidth="1"/>
    <col min="4613" max="4613" width="9.85546875" style="452" customWidth="1"/>
    <col min="4614" max="4615" width="8.85546875" style="452" customWidth="1"/>
    <col min="4616" max="4616" width="11.42578125" style="452" customWidth="1"/>
    <col min="4617" max="4617" width="10.7109375" style="452" customWidth="1"/>
    <col min="4618" max="4618" width="13.42578125" style="452" customWidth="1"/>
    <col min="4619" max="4619" width="10.140625" style="452" customWidth="1"/>
    <col min="4620" max="4620" width="11" style="452" customWidth="1"/>
    <col min="4621" max="4621" width="10.85546875" style="452" customWidth="1"/>
    <col min="4622" max="4623" width="8.85546875" style="452" customWidth="1"/>
    <col min="4624" max="4624" width="10.42578125" style="452" customWidth="1"/>
    <col min="4625" max="4625" width="8.85546875" style="452" customWidth="1"/>
    <col min="4626" max="4626" width="10.5703125" style="452" customWidth="1"/>
    <col min="4627" max="4627" width="9.140625" style="452"/>
    <col min="4628" max="4628" width="24.42578125" style="452" customWidth="1"/>
    <col min="4629" max="4715" width="9.140625" style="452"/>
    <col min="4716" max="4744" width="2" style="452" customWidth="1"/>
    <col min="4745" max="4864" width="9.140625" style="452"/>
    <col min="4865" max="4865" width="31.5703125" style="452" customWidth="1"/>
    <col min="4866" max="4866" width="8.85546875" style="452" customWidth="1"/>
    <col min="4867" max="4867" width="9" style="452" customWidth="1"/>
    <col min="4868" max="4868" width="8.85546875" style="452" customWidth="1"/>
    <col min="4869" max="4869" width="9.85546875" style="452" customWidth="1"/>
    <col min="4870" max="4871" width="8.85546875" style="452" customWidth="1"/>
    <col min="4872" max="4872" width="11.42578125" style="452" customWidth="1"/>
    <col min="4873" max="4873" width="10.7109375" style="452" customWidth="1"/>
    <col min="4874" max="4874" width="13.42578125" style="452" customWidth="1"/>
    <col min="4875" max="4875" width="10.140625" style="452" customWidth="1"/>
    <col min="4876" max="4876" width="11" style="452" customWidth="1"/>
    <col min="4877" max="4877" width="10.85546875" style="452" customWidth="1"/>
    <col min="4878" max="4879" width="8.85546875" style="452" customWidth="1"/>
    <col min="4880" max="4880" width="10.42578125" style="452" customWidth="1"/>
    <col min="4881" max="4881" width="8.85546875" style="452" customWidth="1"/>
    <col min="4882" max="4882" width="10.5703125" style="452" customWidth="1"/>
    <col min="4883" max="4883" width="9.140625" style="452"/>
    <col min="4884" max="4884" width="24.42578125" style="452" customWidth="1"/>
    <col min="4885" max="4971" width="9.140625" style="452"/>
    <col min="4972" max="5000" width="2" style="452" customWidth="1"/>
    <col min="5001" max="5120" width="9.140625" style="452"/>
    <col min="5121" max="5121" width="31.5703125" style="452" customWidth="1"/>
    <col min="5122" max="5122" width="8.85546875" style="452" customWidth="1"/>
    <col min="5123" max="5123" width="9" style="452" customWidth="1"/>
    <col min="5124" max="5124" width="8.85546875" style="452" customWidth="1"/>
    <col min="5125" max="5125" width="9.85546875" style="452" customWidth="1"/>
    <col min="5126" max="5127" width="8.85546875" style="452" customWidth="1"/>
    <col min="5128" max="5128" width="11.42578125" style="452" customWidth="1"/>
    <col min="5129" max="5129" width="10.7109375" style="452" customWidth="1"/>
    <col min="5130" max="5130" width="13.42578125" style="452" customWidth="1"/>
    <col min="5131" max="5131" width="10.140625" style="452" customWidth="1"/>
    <col min="5132" max="5132" width="11" style="452" customWidth="1"/>
    <col min="5133" max="5133" width="10.85546875" style="452" customWidth="1"/>
    <col min="5134" max="5135" width="8.85546875" style="452" customWidth="1"/>
    <col min="5136" max="5136" width="10.42578125" style="452" customWidth="1"/>
    <col min="5137" max="5137" width="8.85546875" style="452" customWidth="1"/>
    <col min="5138" max="5138" width="10.5703125" style="452" customWidth="1"/>
    <col min="5139" max="5139" width="9.140625" style="452"/>
    <col min="5140" max="5140" width="24.42578125" style="452" customWidth="1"/>
    <col min="5141" max="5227" width="9.140625" style="452"/>
    <col min="5228" max="5256" width="2" style="452" customWidth="1"/>
    <col min="5257" max="5376" width="9.140625" style="452"/>
    <col min="5377" max="5377" width="31.5703125" style="452" customWidth="1"/>
    <col min="5378" max="5378" width="8.85546875" style="452" customWidth="1"/>
    <col min="5379" max="5379" width="9" style="452" customWidth="1"/>
    <col min="5380" max="5380" width="8.85546875" style="452" customWidth="1"/>
    <col min="5381" max="5381" width="9.85546875" style="452" customWidth="1"/>
    <col min="5382" max="5383" width="8.85546875" style="452" customWidth="1"/>
    <col min="5384" max="5384" width="11.42578125" style="452" customWidth="1"/>
    <col min="5385" max="5385" width="10.7109375" style="452" customWidth="1"/>
    <col min="5386" max="5386" width="13.42578125" style="452" customWidth="1"/>
    <col min="5387" max="5387" width="10.140625" style="452" customWidth="1"/>
    <col min="5388" max="5388" width="11" style="452" customWidth="1"/>
    <col min="5389" max="5389" width="10.85546875" style="452" customWidth="1"/>
    <col min="5390" max="5391" width="8.85546875" style="452" customWidth="1"/>
    <col min="5392" max="5392" width="10.42578125" style="452" customWidth="1"/>
    <col min="5393" max="5393" width="8.85546875" style="452" customWidth="1"/>
    <col min="5394" max="5394" width="10.5703125" style="452" customWidth="1"/>
    <col min="5395" max="5395" width="9.140625" style="452"/>
    <col min="5396" max="5396" width="24.42578125" style="452" customWidth="1"/>
    <col min="5397" max="5483" width="9.140625" style="452"/>
    <col min="5484" max="5512" width="2" style="452" customWidth="1"/>
    <col min="5513" max="5632" width="9.140625" style="452"/>
    <col min="5633" max="5633" width="31.5703125" style="452" customWidth="1"/>
    <col min="5634" max="5634" width="8.85546875" style="452" customWidth="1"/>
    <col min="5635" max="5635" width="9" style="452" customWidth="1"/>
    <col min="5636" max="5636" width="8.85546875" style="452" customWidth="1"/>
    <col min="5637" max="5637" width="9.85546875" style="452" customWidth="1"/>
    <col min="5638" max="5639" width="8.85546875" style="452" customWidth="1"/>
    <col min="5640" max="5640" width="11.42578125" style="452" customWidth="1"/>
    <col min="5641" max="5641" width="10.7109375" style="452" customWidth="1"/>
    <col min="5642" max="5642" width="13.42578125" style="452" customWidth="1"/>
    <col min="5643" max="5643" width="10.140625" style="452" customWidth="1"/>
    <col min="5644" max="5644" width="11" style="452" customWidth="1"/>
    <col min="5645" max="5645" width="10.85546875" style="452" customWidth="1"/>
    <col min="5646" max="5647" width="8.85546875" style="452" customWidth="1"/>
    <col min="5648" max="5648" width="10.42578125" style="452" customWidth="1"/>
    <col min="5649" max="5649" width="8.85546875" style="452" customWidth="1"/>
    <col min="5650" max="5650" width="10.5703125" style="452" customWidth="1"/>
    <col min="5651" max="5651" width="9.140625" style="452"/>
    <col min="5652" max="5652" width="24.42578125" style="452" customWidth="1"/>
    <col min="5653" max="5739" width="9.140625" style="452"/>
    <col min="5740" max="5768" width="2" style="452" customWidth="1"/>
    <col min="5769" max="5888" width="9.140625" style="452"/>
    <col min="5889" max="5889" width="31.5703125" style="452" customWidth="1"/>
    <col min="5890" max="5890" width="8.85546875" style="452" customWidth="1"/>
    <col min="5891" max="5891" width="9" style="452" customWidth="1"/>
    <col min="5892" max="5892" width="8.85546875" style="452" customWidth="1"/>
    <col min="5893" max="5893" width="9.85546875" style="452" customWidth="1"/>
    <col min="5894" max="5895" width="8.85546875" style="452" customWidth="1"/>
    <col min="5896" max="5896" width="11.42578125" style="452" customWidth="1"/>
    <col min="5897" max="5897" width="10.7109375" style="452" customWidth="1"/>
    <col min="5898" max="5898" width="13.42578125" style="452" customWidth="1"/>
    <col min="5899" max="5899" width="10.140625" style="452" customWidth="1"/>
    <col min="5900" max="5900" width="11" style="452" customWidth="1"/>
    <col min="5901" max="5901" width="10.85546875" style="452" customWidth="1"/>
    <col min="5902" max="5903" width="8.85546875" style="452" customWidth="1"/>
    <col min="5904" max="5904" width="10.42578125" style="452" customWidth="1"/>
    <col min="5905" max="5905" width="8.85546875" style="452" customWidth="1"/>
    <col min="5906" max="5906" width="10.5703125" style="452" customWidth="1"/>
    <col min="5907" max="5907" width="9.140625" style="452"/>
    <col min="5908" max="5908" width="24.42578125" style="452" customWidth="1"/>
    <col min="5909" max="5995" width="9.140625" style="452"/>
    <col min="5996" max="6024" width="2" style="452" customWidth="1"/>
    <col min="6025" max="6144" width="9.140625" style="452"/>
    <col min="6145" max="6145" width="31.5703125" style="452" customWidth="1"/>
    <col min="6146" max="6146" width="8.85546875" style="452" customWidth="1"/>
    <col min="6147" max="6147" width="9" style="452" customWidth="1"/>
    <col min="6148" max="6148" width="8.85546875" style="452" customWidth="1"/>
    <col min="6149" max="6149" width="9.85546875" style="452" customWidth="1"/>
    <col min="6150" max="6151" width="8.85546875" style="452" customWidth="1"/>
    <col min="6152" max="6152" width="11.42578125" style="452" customWidth="1"/>
    <col min="6153" max="6153" width="10.7109375" style="452" customWidth="1"/>
    <col min="6154" max="6154" width="13.42578125" style="452" customWidth="1"/>
    <col min="6155" max="6155" width="10.140625" style="452" customWidth="1"/>
    <col min="6156" max="6156" width="11" style="452" customWidth="1"/>
    <col min="6157" max="6157" width="10.85546875" style="452" customWidth="1"/>
    <col min="6158" max="6159" width="8.85546875" style="452" customWidth="1"/>
    <col min="6160" max="6160" width="10.42578125" style="452" customWidth="1"/>
    <col min="6161" max="6161" width="8.85546875" style="452" customWidth="1"/>
    <col min="6162" max="6162" width="10.5703125" style="452" customWidth="1"/>
    <col min="6163" max="6163" width="9.140625" style="452"/>
    <col min="6164" max="6164" width="24.42578125" style="452" customWidth="1"/>
    <col min="6165" max="6251" width="9.140625" style="452"/>
    <col min="6252" max="6280" width="2" style="452" customWidth="1"/>
    <col min="6281" max="6400" width="9.140625" style="452"/>
    <col min="6401" max="6401" width="31.5703125" style="452" customWidth="1"/>
    <col min="6402" max="6402" width="8.85546875" style="452" customWidth="1"/>
    <col min="6403" max="6403" width="9" style="452" customWidth="1"/>
    <col min="6404" max="6404" width="8.85546875" style="452" customWidth="1"/>
    <col min="6405" max="6405" width="9.85546875" style="452" customWidth="1"/>
    <col min="6406" max="6407" width="8.85546875" style="452" customWidth="1"/>
    <col min="6408" max="6408" width="11.42578125" style="452" customWidth="1"/>
    <col min="6409" max="6409" width="10.7109375" style="452" customWidth="1"/>
    <col min="6410" max="6410" width="13.42578125" style="452" customWidth="1"/>
    <col min="6411" max="6411" width="10.140625" style="452" customWidth="1"/>
    <col min="6412" max="6412" width="11" style="452" customWidth="1"/>
    <col min="6413" max="6413" width="10.85546875" style="452" customWidth="1"/>
    <col min="6414" max="6415" width="8.85546875" style="452" customWidth="1"/>
    <col min="6416" max="6416" width="10.42578125" style="452" customWidth="1"/>
    <col min="6417" max="6417" width="8.85546875" style="452" customWidth="1"/>
    <col min="6418" max="6418" width="10.5703125" style="452" customWidth="1"/>
    <col min="6419" max="6419" width="9.140625" style="452"/>
    <col min="6420" max="6420" width="24.42578125" style="452" customWidth="1"/>
    <col min="6421" max="6507" width="9.140625" style="452"/>
    <col min="6508" max="6536" width="2" style="452" customWidth="1"/>
    <col min="6537" max="6656" width="9.140625" style="452"/>
    <col min="6657" max="6657" width="31.5703125" style="452" customWidth="1"/>
    <col min="6658" max="6658" width="8.85546875" style="452" customWidth="1"/>
    <col min="6659" max="6659" width="9" style="452" customWidth="1"/>
    <col min="6660" max="6660" width="8.85546875" style="452" customWidth="1"/>
    <col min="6661" max="6661" width="9.85546875" style="452" customWidth="1"/>
    <col min="6662" max="6663" width="8.85546875" style="452" customWidth="1"/>
    <col min="6664" max="6664" width="11.42578125" style="452" customWidth="1"/>
    <col min="6665" max="6665" width="10.7109375" style="452" customWidth="1"/>
    <col min="6666" max="6666" width="13.42578125" style="452" customWidth="1"/>
    <col min="6667" max="6667" width="10.140625" style="452" customWidth="1"/>
    <col min="6668" max="6668" width="11" style="452" customWidth="1"/>
    <col min="6669" max="6669" width="10.85546875" style="452" customWidth="1"/>
    <col min="6670" max="6671" width="8.85546875" style="452" customWidth="1"/>
    <col min="6672" max="6672" width="10.42578125" style="452" customWidth="1"/>
    <col min="6673" max="6673" width="8.85546875" style="452" customWidth="1"/>
    <col min="6674" max="6674" width="10.5703125" style="452" customWidth="1"/>
    <col min="6675" max="6675" width="9.140625" style="452"/>
    <col min="6676" max="6676" width="24.42578125" style="452" customWidth="1"/>
    <col min="6677" max="6763" width="9.140625" style="452"/>
    <col min="6764" max="6792" width="2" style="452" customWidth="1"/>
    <col min="6793" max="6912" width="9.140625" style="452"/>
    <col min="6913" max="6913" width="31.5703125" style="452" customWidth="1"/>
    <col min="6914" max="6914" width="8.85546875" style="452" customWidth="1"/>
    <col min="6915" max="6915" width="9" style="452" customWidth="1"/>
    <col min="6916" max="6916" width="8.85546875" style="452" customWidth="1"/>
    <col min="6917" max="6917" width="9.85546875" style="452" customWidth="1"/>
    <col min="6918" max="6919" width="8.85546875" style="452" customWidth="1"/>
    <col min="6920" max="6920" width="11.42578125" style="452" customWidth="1"/>
    <col min="6921" max="6921" width="10.7109375" style="452" customWidth="1"/>
    <col min="6922" max="6922" width="13.42578125" style="452" customWidth="1"/>
    <col min="6923" max="6923" width="10.140625" style="452" customWidth="1"/>
    <col min="6924" max="6924" width="11" style="452" customWidth="1"/>
    <col min="6925" max="6925" width="10.85546875" style="452" customWidth="1"/>
    <col min="6926" max="6927" width="8.85546875" style="452" customWidth="1"/>
    <col min="6928" max="6928" width="10.42578125" style="452" customWidth="1"/>
    <col min="6929" max="6929" width="8.85546875" style="452" customWidth="1"/>
    <col min="6930" max="6930" width="10.5703125" style="452" customWidth="1"/>
    <col min="6931" max="6931" width="9.140625" style="452"/>
    <col min="6932" max="6932" width="24.42578125" style="452" customWidth="1"/>
    <col min="6933" max="7019" width="9.140625" style="452"/>
    <col min="7020" max="7048" width="2" style="452" customWidth="1"/>
    <col min="7049" max="7168" width="9.140625" style="452"/>
    <col min="7169" max="7169" width="31.5703125" style="452" customWidth="1"/>
    <col min="7170" max="7170" width="8.85546875" style="452" customWidth="1"/>
    <col min="7171" max="7171" width="9" style="452" customWidth="1"/>
    <col min="7172" max="7172" width="8.85546875" style="452" customWidth="1"/>
    <col min="7173" max="7173" width="9.85546875" style="452" customWidth="1"/>
    <col min="7174" max="7175" width="8.85546875" style="452" customWidth="1"/>
    <col min="7176" max="7176" width="11.42578125" style="452" customWidth="1"/>
    <col min="7177" max="7177" width="10.7109375" style="452" customWidth="1"/>
    <col min="7178" max="7178" width="13.42578125" style="452" customWidth="1"/>
    <col min="7179" max="7179" width="10.140625" style="452" customWidth="1"/>
    <col min="7180" max="7180" width="11" style="452" customWidth="1"/>
    <col min="7181" max="7181" width="10.85546875" style="452" customWidth="1"/>
    <col min="7182" max="7183" width="8.85546875" style="452" customWidth="1"/>
    <col min="7184" max="7184" width="10.42578125" style="452" customWidth="1"/>
    <col min="7185" max="7185" width="8.85546875" style="452" customWidth="1"/>
    <col min="7186" max="7186" width="10.5703125" style="452" customWidth="1"/>
    <col min="7187" max="7187" width="9.140625" style="452"/>
    <col min="7188" max="7188" width="24.42578125" style="452" customWidth="1"/>
    <col min="7189" max="7275" width="9.140625" style="452"/>
    <col min="7276" max="7304" width="2" style="452" customWidth="1"/>
    <col min="7305" max="7424" width="9.140625" style="452"/>
    <col min="7425" max="7425" width="31.5703125" style="452" customWidth="1"/>
    <col min="7426" max="7426" width="8.85546875" style="452" customWidth="1"/>
    <col min="7427" max="7427" width="9" style="452" customWidth="1"/>
    <col min="7428" max="7428" width="8.85546875" style="452" customWidth="1"/>
    <col min="7429" max="7429" width="9.85546875" style="452" customWidth="1"/>
    <col min="7430" max="7431" width="8.85546875" style="452" customWidth="1"/>
    <col min="7432" max="7432" width="11.42578125" style="452" customWidth="1"/>
    <col min="7433" max="7433" width="10.7109375" style="452" customWidth="1"/>
    <col min="7434" max="7434" width="13.42578125" style="452" customWidth="1"/>
    <col min="7435" max="7435" width="10.140625" style="452" customWidth="1"/>
    <col min="7436" max="7436" width="11" style="452" customWidth="1"/>
    <col min="7437" max="7437" width="10.85546875" style="452" customWidth="1"/>
    <col min="7438" max="7439" width="8.85546875" style="452" customWidth="1"/>
    <col min="7440" max="7440" width="10.42578125" style="452" customWidth="1"/>
    <col min="7441" max="7441" width="8.85546875" style="452" customWidth="1"/>
    <col min="7442" max="7442" width="10.5703125" style="452" customWidth="1"/>
    <col min="7443" max="7443" width="9.140625" style="452"/>
    <col min="7444" max="7444" width="24.42578125" style="452" customWidth="1"/>
    <col min="7445" max="7531" width="9.140625" style="452"/>
    <col min="7532" max="7560" width="2" style="452" customWidth="1"/>
    <col min="7561" max="7680" width="9.140625" style="452"/>
    <col min="7681" max="7681" width="31.5703125" style="452" customWidth="1"/>
    <col min="7682" max="7682" width="8.85546875" style="452" customWidth="1"/>
    <col min="7683" max="7683" width="9" style="452" customWidth="1"/>
    <col min="7684" max="7684" width="8.85546875" style="452" customWidth="1"/>
    <col min="7685" max="7685" width="9.85546875" style="452" customWidth="1"/>
    <col min="7686" max="7687" width="8.85546875" style="452" customWidth="1"/>
    <col min="7688" max="7688" width="11.42578125" style="452" customWidth="1"/>
    <col min="7689" max="7689" width="10.7109375" style="452" customWidth="1"/>
    <col min="7690" max="7690" width="13.42578125" style="452" customWidth="1"/>
    <col min="7691" max="7691" width="10.140625" style="452" customWidth="1"/>
    <col min="7692" max="7692" width="11" style="452" customWidth="1"/>
    <col min="7693" max="7693" width="10.85546875" style="452" customWidth="1"/>
    <col min="7694" max="7695" width="8.85546875" style="452" customWidth="1"/>
    <col min="7696" max="7696" width="10.42578125" style="452" customWidth="1"/>
    <col min="7697" max="7697" width="8.85546875" style="452" customWidth="1"/>
    <col min="7698" max="7698" width="10.5703125" style="452" customWidth="1"/>
    <col min="7699" max="7699" width="9.140625" style="452"/>
    <col min="7700" max="7700" width="24.42578125" style="452" customWidth="1"/>
    <col min="7701" max="7787" width="9.140625" style="452"/>
    <col min="7788" max="7816" width="2" style="452" customWidth="1"/>
    <col min="7817" max="7936" width="9.140625" style="452"/>
    <col min="7937" max="7937" width="31.5703125" style="452" customWidth="1"/>
    <col min="7938" max="7938" width="8.85546875" style="452" customWidth="1"/>
    <col min="7939" max="7939" width="9" style="452" customWidth="1"/>
    <col min="7940" max="7940" width="8.85546875" style="452" customWidth="1"/>
    <col min="7941" max="7941" width="9.85546875" style="452" customWidth="1"/>
    <col min="7942" max="7943" width="8.85546875" style="452" customWidth="1"/>
    <col min="7944" max="7944" width="11.42578125" style="452" customWidth="1"/>
    <col min="7945" max="7945" width="10.7109375" style="452" customWidth="1"/>
    <col min="7946" max="7946" width="13.42578125" style="452" customWidth="1"/>
    <col min="7947" max="7947" width="10.140625" style="452" customWidth="1"/>
    <col min="7948" max="7948" width="11" style="452" customWidth="1"/>
    <col min="7949" max="7949" width="10.85546875" style="452" customWidth="1"/>
    <col min="7950" max="7951" width="8.85546875" style="452" customWidth="1"/>
    <col min="7952" max="7952" width="10.42578125" style="452" customWidth="1"/>
    <col min="7953" max="7953" width="8.85546875" style="452" customWidth="1"/>
    <col min="7954" max="7954" width="10.5703125" style="452" customWidth="1"/>
    <col min="7955" max="7955" width="9.140625" style="452"/>
    <col min="7956" max="7956" width="24.42578125" style="452" customWidth="1"/>
    <col min="7957" max="8043" width="9.140625" style="452"/>
    <col min="8044" max="8072" width="2" style="452" customWidth="1"/>
    <col min="8073" max="8192" width="9.140625" style="452"/>
    <col min="8193" max="8193" width="31.5703125" style="452" customWidth="1"/>
    <col min="8194" max="8194" width="8.85546875" style="452" customWidth="1"/>
    <col min="8195" max="8195" width="9" style="452" customWidth="1"/>
    <col min="8196" max="8196" width="8.85546875" style="452" customWidth="1"/>
    <col min="8197" max="8197" width="9.85546875" style="452" customWidth="1"/>
    <col min="8198" max="8199" width="8.85546875" style="452" customWidth="1"/>
    <col min="8200" max="8200" width="11.42578125" style="452" customWidth="1"/>
    <col min="8201" max="8201" width="10.7109375" style="452" customWidth="1"/>
    <col min="8202" max="8202" width="13.42578125" style="452" customWidth="1"/>
    <col min="8203" max="8203" width="10.140625" style="452" customWidth="1"/>
    <col min="8204" max="8204" width="11" style="452" customWidth="1"/>
    <col min="8205" max="8205" width="10.85546875" style="452" customWidth="1"/>
    <col min="8206" max="8207" width="8.85546875" style="452" customWidth="1"/>
    <col min="8208" max="8208" width="10.42578125" style="452" customWidth="1"/>
    <col min="8209" max="8209" width="8.85546875" style="452" customWidth="1"/>
    <col min="8210" max="8210" width="10.5703125" style="452" customWidth="1"/>
    <col min="8211" max="8211" width="9.140625" style="452"/>
    <col min="8212" max="8212" width="24.42578125" style="452" customWidth="1"/>
    <col min="8213" max="8299" width="9.140625" style="452"/>
    <col min="8300" max="8328" width="2" style="452" customWidth="1"/>
    <col min="8329" max="8448" width="9.140625" style="452"/>
    <col min="8449" max="8449" width="31.5703125" style="452" customWidth="1"/>
    <col min="8450" max="8450" width="8.85546875" style="452" customWidth="1"/>
    <col min="8451" max="8451" width="9" style="452" customWidth="1"/>
    <col min="8452" max="8452" width="8.85546875" style="452" customWidth="1"/>
    <col min="8453" max="8453" width="9.85546875" style="452" customWidth="1"/>
    <col min="8454" max="8455" width="8.85546875" style="452" customWidth="1"/>
    <col min="8456" max="8456" width="11.42578125" style="452" customWidth="1"/>
    <col min="8457" max="8457" width="10.7109375" style="452" customWidth="1"/>
    <col min="8458" max="8458" width="13.42578125" style="452" customWidth="1"/>
    <col min="8459" max="8459" width="10.140625" style="452" customWidth="1"/>
    <col min="8460" max="8460" width="11" style="452" customWidth="1"/>
    <col min="8461" max="8461" width="10.85546875" style="452" customWidth="1"/>
    <col min="8462" max="8463" width="8.85546875" style="452" customWidth="1"/>
    <col min="8464" max="8464" width="10.42578125" style="452" customWidth="1"/>
    <col min="8465" max="8465" width="8.85546875" style="452" customWidth="1"/>
    <col min="8466" max="8466" width="10.5703125" style="452" customWidth="1"/>
    <col min="8467" max="8467" width="9.140625" style="452"/>
    <col min="8468" max="8468" width="24.42578125" style="452" customWidth="1"/>
    <col min="8469" max="8555" width="9.140625" style="452"/>
    <col min="8556" max="8584" width="2" style="452" customWidth="1"/>
    <col min="8585" max="8704" width="9.140625" style="452"/>
    <col min="8705" max="8705" width="31.5703125" style="452" customWidth="1"/>
    <col min="8706" max="8706" width="8.85546875" style="452" customWidth="1"/>
    <col min="8707" max="8707" width="9" style="452" customWidth="1"/>
    <col min="8708" max="8708" width="8.85546875" style="452" customWidth="1"/>
    <col min="8709" max="8709" width="9.85546875" style="452" customWidth="1"/>
    <col min="8710" max="8711" width="8.85546875" style="452" customWidth="1"/>
    <col min="8712" max="8712" width="11.42578125" style="452" customWidth="1"/>
    <col min="8713" max="8713" width="10.7109375" style="452" customWidth="1"/>
    <col min="8714" max="8714" width="13.42578125" style="452" customWidth="1"/>
    <col min="8715" max="8715" width="10.140625" style="452" customWidth="1"/>
    <col min="8716" max="8716" width="11" style="452" customWidth="1"/>
    <col min="8717" max="8717" width="10.85546875" style="452" customWidth="1"/>
    <col min="8718" max="8719" width="8.85546875" style="452" customWidth="1"/>
    <col min="8720" max="8720" width="10.42578125" style="452" customWidth="1"/>
    <col min="8721" max="8721" width="8.85546875" style="452" customWidth="1"/>
    <col min="8722" max="8722" width="10.5703125" style="452" customWidth="1"/>
    <col min="8723" max="8723" width="9.140625" style="452"/>
    <col min="8724" max="8724" width="24.42578125" style="452" customWidth="1"/>
    <col min="8725" max="8811" width="9.140625" style="452"/>
    <col min="8812" max="8840" width="2" style="452" customWidth="1"/>
    <col min="8841" max="8960" width="9.140625" style="452"/>
    <col min="8961" max="8961" width="31.5703125" style="452" customWidth="1"/>
    <col min="8962" max="8962" width="8.85546875" style="452" customWidth="1"/>
    <col min="8963" max="8963" width="9" style="452" customWidth="1"/>
    <col min="8964" max="8964" width="8.85546875" style="452" customWidth="1"/>
    <col min="8965" max="8965" width="9.85546875" style="452" customWidth="1"/>
    <col min="8966" max="8967" width="8.85546875" style="452" customWidth="1"/>
    <col min="8968" max="8968" width="11.42578125" style="452" customWidth="1"/>
    <col min="8969" max="8969" width="10.7109375" style="452" customWidth="1"/>
    <col min="8970" max="8970" width="13.42578125" style="452" customWidth="1"/>
    <col min="8971" max="8971" width="10.140625" style="452" customWidth="1"/>
    <col min="8972" max="8972" width="11" style="452" customWidth="1"/>
    <col min="8973" max="8973" width="10.85546875" style="452" customWidth="1"/>
    <col min="8974" max="8975" width="8.85546875" style="452" customWidth="1"/>
    <col min="8976" max="8976" width="10.42578125" style="452" customWidth="1"/>
    <col min="8977" max="8977" width="8.85546875" style="452" customWidth="1"/>
    <col min="8978" max="8978" width="10.5703125" style="452" customWidth="1"/>
    <col min="8979" max="8979" width="9.140625" style="452"/>
    <col min="8980" max="8980" width="24.42578125" style="452" customWidth="1"/>
    <col min="8981" max="9067" width="9.140625" style="452"/>
    <col min="9068" max="9096" width="2" style="452" customWidth="1"/>
    <col min="9097" max="9216" width="9.140625" style="452"/>
    <col min="9217" max="9217" width="31.5703125" style="452" customWidth="1"/>
    <col min="9218" max="9218" width="8.85546875" style="452" customWidth="1"/>
    <col min="9219" max="9219" width="9" style="452" customWidth="1"/>
    <col min="9220" max="9220" width="8.85546875" style="452" customWidth="1"/>
    <col min="9221" max="9221" width="9.85546875" style="452" customWidth="1"/>
    <col min="9222" max="9223" width="8.85546875" style="452" customWidth="1"/>
    <col min="9224" max="9224" width="11.42578125" style="452" customWidth="1"/>
    <col min="9225" max="9225" width="10.7109375" style="452" customWidth="1"/>
    <col min="9226" max="9226" width="13.42578125" style="452" customWidth="1"/>
    <col min="9227" max="9227" width="10.140625" style="452" customWidth="1"/>
    <col min="9228" max="9228" width="11" style="452" customWidth="1"/>
    <col min="9229" max="9229" width="10.85546875" style="452" customWidth="1"/>
    <col min="9230" max="9231" width="8.85546875" style="452" customWidth="1"/>
    <col min="9232" max="9232" width="10.42578125" style="452" customWidth="1"/>
    <col min="9233" max="9233" width="8.85546875" style="452" customWidth="1"/>
    <col min="9234" max="9234" width="10.5703125" style="452" customWidth="1"/>
    <col min="9235" max="9235" width="9.140625" style="452"/>
    <col min="9236" max="9236" width="24.42578125" style="452" customWidth="1"/>
    <col min="9237" max="9323" width="9.140625" style="452"/>
    <col min="9324" max="9352" width="2" style="452" customWidth="1"/>
    <col min="9353" max="9472" width="9.140625" style="452"/>
    <col min="9473" max="9473" width="31.5703125" style="452" customWidth="1"/>
    <col min="9474" max="9474" width="8.85546875" style="452" customWidth="1"/>
    <col min="9475" max="9475" width="9" style="452" customWidth="1"/>
    <col min="9476" max="9476" width="8.85546875" style="452" customWidth="1"/>
    <col min="9477" max="9477" width="9.85546875" style="452" customWidth="1"/>
    <col min="9478" max="9479" width="8.85546875" style="452" customWidth="1"/>
    <col min="9480" max="9480" width="11.42578125" style="452" customWidth="1"/>
    <col min="9481" max="9481" width="10.7109375" style="452" customWidth="1"/>
    <col min="9482" max="9482" width="13.42578125" style="452" customWidth="1"/>
    <col min="9483" max="9483" width="10.140625" style="452" customWidth="1"/>
    <col min="9484" max="9484" width="11" style="452" customWidth="1"/>
    <col min="9485" max="9485" width="10.85546875" style="452" customWidth="1"/>
    <col min="9486" max="9487" width="8.85546875" style="452" customWidth="1"/>
    <col min="9488" max="9488" width="10.42578125" style="452" customWidth="1"/>
    <col min="9489" max="9489" width="8.85546875" style="452" customWidth="1"/>
    <col min="9490" max="9490" width="10.5703125" style="452" customWidth="1"/>
    <col min="9491" max="9491" width="9.140625" style="452"/>
    <col min="9492" max="9492" width="24.42578125" style="452" customWidth="1"/>
    <col min="9493" max="9579" width="9.140625" style="452"/>
    <col min="9580" max="9608" width="2" style="452" customWidth="1"/>
    <col min="9609" max="9728" width="9.140625" style="452"/>
    <col min="9729" max="9729" width="31.5703125" style="452" customWidth="1"/>
    <col min="9730" max="9730" width="8.85546875" style="452" customWidth="1"/>
    <col min="9731" max="9731" width="9" style="452" customWidth="1"/>
    <col min="9732" max="9732" width="8.85546875" style="452" customWidth="1"/>
    <col min="9733" max="9733" width="9.85546875" style="452" customWidth="1"/>
    <col min="9734" max="9735" width="8.85546875" style="452" customWidth="1"/>
    <col min="9736" max="9736" width="11.42578125" style="452" customWidth="1"/>
    <col min="9737" max="9737" width="10.7109375" style="452" customWidth="1"/>
    <col min="9738" max="9738" width="13.42578125" style="452" customWidth="1"/>
    <col min="9739" max="9739" width="10.140625" style="452" customWidth="1"/>
    <col min="9740" max="9740" width="11" style="452" customWidth="1"/>
    <col min="9741" max="9741" width="10.85546875" style="452" customWidth="1"/>
    <col min="9742" max="9743" width="8.85546875" style="452" customWidth="1"/>
    <col min="9744" max="9744" width="10.42578125" style="452" customWidth="1"/>
    <col min="9745" max="9745" width="8.85546875" style="452" customWidth="1"/>
    <col min="9746" max="9746" width="10.5703125" style="452" customWidth="1"/>
    <col min="9747" max="9747" width="9.140625" style="452"/>
    <col min="9748" max="9748" width="24.42578125" style="452" customWidth="1"/>
    <col min="9749" max="9835" width="9.140625" style="452"/>
    <col min="9836" max="9864" width="2" style="452" customWidth="1"/>
    <col min="9865" max="9984" width="9.140625" style="452"/>
    <col min="9985" max="9985" width="31.5703125" style="452" customWidth="1"/>
    <col min="9986" max="9986" width="8.85546875" style="452" customWidth="1"/>
    <col min="9987" max="9987" width="9" style="452" customWidth="1"/>
    <col min="9988" max="9988" width="8.85546875" style="452" customWidth="1"/>
    <col min="9989" max="9989" width="9.85546875" style="452" customWidth="1"/>
    <col min="9990" max="9991" width="8.85546875" style="452" customWidth="1"/>
    <col min="9992" max="9992" width="11.42578125" style="452" customWidth="1"/>
    <col min="9993" max="9993" width="10.7109375" style="452" customWidth="1"/>
    <col min="9994" max="9994" width="13.42578125" style="452" customWidth="1"/>
    <col min="9995" max="9995" width="10.140625" style="452" customWidth="1"/>
    <col min="9996" max="9996" width="11" style="452" customWidth="1"/>
    <col min="9997" max="9997" width="10.85546875" style="452" customWidth="1"/>
    <col min="9998" max="9999" width="8.85546875" style="452" customWidth="1"/>
    <col min="10000" max="10000" width="10.42578125" style="452" customWidth="1"/>
    <col min="10001" max="10001" width="8.85546875" style="452" customWidth="1"/>
    <col min="10002" max="10002" width="10.5703125" style="452" customWidth="1"/>
    <col min="10003" max="10003" width="9.140625" style="452"/>
    <col min="10004" max="10004" width="24.42578125" style="452" customWidth="1"/>
    <col min="10005" max="10091" width="9.140625" style="452"/>
    <col min="10092" max="10120" width="2" style="452" customWidth="1"/>
    <col min="10121" max="10240" width="9.140625" style="452"/>
    <col min="10241" max="10241" width="31.5703125" style="452" customWidth="1"/>
    <col min="10242" max="10242" width="8.85546875" style="452" customWidth="1"/>
    <col min="10243" max="10243" width="9" style="452" customWidth="1"/>
    <col min="10244" max="10244" width="8.85546875" style="452" customWidth="1"/>
    <col min="10245" max="10245" width="9.85546875" style="452" customWidth="1"/>
    <col min="10246" max="10247" width="8.85546875" style="452" customWidth="1"/>
    <col min="10248" max="10248" width="11.42578125" style="452" customWidth="1"/>
    <col min="10249" max="10249" width="10.7109375" style="452" customWidth="1"/>
    <col min="10250" max="10250" width="13.42578125" style="452" customWidth="1"/>
    <col min="10251" max="10251" width="10.140625" style="452" customWidth="1"/>
    <col min="10252" max="10252" width="11" style="452" customWidth="1"/>
    <col min="10253" max="10253" width="10.85546875" style="452" customWidth="1"/>
    <col min="10254" max="10255" width="8.85546875" style="452" customWidth="1"/>
    <col min="10256" max="10256" width="10.42578125" style="452" customWidth="1"/>
    <col min="10257" max="10257" width="8.85546875" style="452" customWidth="1"/>
    <col min="10258" max="10258" width="10.5703125" style="452" customWidth="1"/>
    <col min="10259" max="10259" width="9.140625" style="452"/>
    <col min="10260" max="10260" width="24.42578125" style="452" customWidth="1"/>
    <col min="10261" max="10347" width="9.140625" style="452"/>
    <col min="10348" max="10376" width="2" style="452" customWidth="1"/>
    <col min="10377" max="10496" width="9.140625" style="452"/>
    <col min="10497" max="10497" width="31.5703125" style="452" customWidth="1"/>
    <col min="10498" max="10498" width="8.85546875" style="452" customWidth="1"/>
    <col min="10499" max="10499" width="9" style="452" customWidth="1"/>
    <col min="10500" max="10500" width="8.85546875" style="452" customWidth="1"/>
    <col min="10501" max="10501" width="9.85546875" style="452" customWidth="1"/>
    <col min="10502" max="10503" width="8.85546875" style="452" customWidth="1"/>
    <col min="10504" max="10504" width="11.42578125" style="452" customWidth="1"/>
    <col min="10505" max="10505" width="10.7109375" style="452" customWidth="1"/>
    <col min="10506" max="10506" width="13.42578125" style="452" customWidth="1"/>
    <col min="10507" max="10507" width="10.140625" style="452" customWidth="1"/>
    <col min="10508" max="10508" width="11" style="452" customWidth="1"/>
    <col min="10509" max="10509" width="10.85546875" style="452" customWidth="1"/>
    <col min="10510" max="10511" width="8.85546875" style="452" customWidth="1"/>
    <col min="10512" max="10512" width="10.42578125" style="452" customWidth="1"/>
    <col min="10513" max="10513" width="8.85546875" style="452" customWidth="1"/>
    <col min="10514" max="10514" width="10.5703125" style="452" customWidth="1"/>
    <col min="10515" max="10515" width="9.140625" style="452"/>
    <col min="10516" max="10516" width="24.42578125" style="452" customWidth="1"/>
    <col min="10517" max="10603" width="9.140625" style="452"/>
    <col min="10604" max="10632" width="2" style="452" customWidth="1"/>
    <col min="10633" max="10752" width="9.140625" style="452"/>
    <col min="10753" max="10753" width="31.5703125" style="452" customWidth="1"/>
    <col min="10754" max="10754" width="8.85546875" style="452" customWidth="1"/>
    <col min="10755" max="10755" width="9" style="452" customWidth="1"/>
    <col min="10756" max="10756" width="8.85546875" style="452" customWidth="1"/>
    <col min="10757" max="10757" width="9.85546875" style="452" customWidth="1"/>
    <col min="10758" max="10759" width="8.85546875" style="452" customWidth="1"/>
    <col min="10760" max="10760" width="11.42578125" style="452" customWidth="1"/>
    <col min="10761" max="10761" width="10.7109375" style="452" customWidth="1"/>
    <col min="10762" max="10762" width="13.42578125" style="452" customWidth="1"/>
    <col min="10763" max="10763" width="10.140625" style="452" customWidth="1"/>
    <col min="10764" max="10764" width="11" style="452" customWidth="1"/>
    <col min="10765" max="10765" width="10.85546875" style="452" customWidth="1"/>
    <col min="10766" max="10767" width="8.85546875" style="452" customWidth="1"/>
    <col min="10768" max="10768" width="10.42578125" style="452" customWidth="1"/>
    <col min="10769" max="10769" width="8.85546875" style="452" customWidth="1"/>
    <col min="10770" max="10770" width="10.5703125" style="452" customWidth="1"/>
    <col min="10771" max="10771" width="9.140625" style="452"/>
    <col min="10772" max="10772" width="24.42578125" style="452" customWidth="1"/>
    <col min="10773" max="10859" width="9.140625" style="452"/>
    <col min="10860" max="10888" width="2" style="452" customWidth="1"/>
    <col min="10889" max="11008" width="9.140625" style="452"/>
    <col min="11009" max="11009" width="31.5703125" style="452" customWidth="1"/>
    <col min="11010" max="11010" width="8.85546875" style="452" customWidth="1"/>
    <col min="11011" max="11011" width="9" style="452" customWidth="1"/>
    <col min="11012" max="11012" width="8.85546875" style="452" customWidth="1"/>
    <col min="11013" max="11013" width="9.85546875" style="452" customWidth="1"/>
    <col min="11014" max="11015" width="8.85546875" style="452" customWidth="1"/>
    <col min="11016" max="11016" width="11.42578125" style="452" customWidth="1"/>
    <col min="11017" max="11017" width="10.7109375" style="452" customWidth="1"/>
    <col min="11018" max="11018" width="13.42578125" style="452" customWidth="1"/>
    <col min="11019" max="11019" width="10.140625" style="452" customWidth="1"/>
    <col min="11020" max="11020" width="11" style="452" customWidth="1"/>
    <col min="11021" max="11021" width="10.85546875" style="452" customWidth="1"/>
    <col min="11022" max="11023" width="8.85546875" style="452" customWidth="1"/>
    <col min="11024" max="11024" width="10.42578125" style="452" customWidth="1"/>
    <col min="11025" max="11025" width="8.85546875" style="452" customWidth="1"/>
    <col min="11026" max="11026" width="10.5703125" style="452" customWidth="1"/>
    <col min="11027" max="11027" width="9.140625" style="452"/>
    <col min="11028" max="11028" width="24.42578125" style="452" customWidth="1"/>
    <col min="11029" max="11115" width="9.140625" style="452"/>
    <col min="11116" max="11144" width="2" style="452" customWidth="1"/>
    <col min="11145" max="11264" width="9.140625" style="452"/>
    <col min="11265" max="11265" width="31.5703125" style="452" customWidth="1"/>
    <col min="11266" max="11266" width="8.85546875" style="452" customWidth="1"/>
    <col min="11267" max="11267" width="9" style="452" customWidth="1"/>
    <col min="11268" max="11268" width="8.85546875" style="452" customWidth="1"/>
    <col min="11269" max="11269" width="9.85546875" style="452" customWidth="1"/>
    <col min="11270" max="11271" width="8.85546875" style="452" customWidth="1"/>
    <col min="11272" max="11272" width="11.42578125" style="452" customWidth="1"/>
    <col min="11273" max="11273" width="10.7109375" style="452" customWidth="1"/>
    <col min="11274" max="11274" width="13.42578125" style="452" customWidth="1"/>
    <col min="11275" max="11275" width="10.140625" style="452" customWidth="1"/>
    <col min="11276" max="11276" width="11" style="452" customWidth="1"/>
    <col min="11277" max="11277" width="10.85546875" style="452" customWidth="1"/>
    <col min="11278" max="11279" width="8.85546875" style="452" customWidth="1"/>
    <col min="11280" max="11280" width="10.42578125" style="452" customWidth="1"/>
    <col min="11281" max="11281" width="8.85546875" style="452" customWidth="1"/>
    <col min="11282" max="11282" width="10.5703125" style="452" customWidth="1"/>
    <col min="11283" max="11283" width="9.140625" style="452"/>
    <col min="11284" max="11284" width="24.42578125" style="452" customWidth="1"/>
    <col min="11285" max="11371" width="9.140625" style="452"/>
    <col min="11372" max="11400" width="2" style="452" customWidth="1"/>
    <col min="11401" max="11520" width="9.140625" style="452"/>
    <col min="11521" max="11521" width="31.5703125" style="452" customWidth="1"/>
    <col min="11522" max="11522" width="8.85546875" style="452" customWidth="1"/>
    <col min="11523" max="11523" width="9" style="452" customWidth="1"/>
    <col min="11524" max="11524" width="8.85546875" style="452" customWidth="1"/>
    <col min="11525" max="11525" width="9.85546875" style="452" customWidth="1"/>
    <col min="11526" max="11527" width="8.85546875" style="452" customWidth="1"/>
    <col min="11528" max="11528" width="11.42578125" style="452" customWidth="1"/>
    <col min="11529" max="11529" width="10.7109375" style="452" customWidth="1"/>
    <col min="11530" max="11530" width="13.42578125" style="452" customWidth="1"/>
    <col min="11531" max="11531" width="10.140625" style="452" customWidth="1"/>
    <col min="11532" max="11532" width="11" style="452" customWidth="1"/>
    <col min="11533" max="11533" width="10.85546875" style="452" customWidth="1"/>
    <col min="11534" max="11535" width="8.85546875" style="452" customWidth="1"/>
    <col min="11536" max="11536" width="10.42578125" style="452" customWidth="1"/>
    <col min="11537" max="11537" width="8.85546875" style="452" customWidth="1"/>
    <col min="11538" max="11538" width="10.5703125" style="452" customWidth="1"/>
    <col min="11539" max="11539" width="9.140625" style="452"/>
    <col min="11540" max="11540" width="24.42578125" style="452" customWidth="1"/>
    <col min="11541" max="11627" width="9.140625" style="452"/>
    <col min="11628" max="11656" width="2" style="452" customWidth="1"/>
    <col min="11657" max="11776" width="9.140625" style="452"/>
    <col min="11777" max="11777" width="31.5703125" style="452" customWidth="1"/>
    <col min="11778" max="11778" width="8.85546875" style="452" customWidth="1"/>
    <col min="11779" max="11779" width="9" style="452" customWidth="1"/>
    <col min="11780" max="11780" width="8.85546875" style="452" customWidth="1"/>
    <col min="11781" max="11781" width="9.85546875" style="452" customWidth="1"/>
    <col min="11782" max="11783" width="8.85546875" style="452" customWidth="1"/>
    <col min="11784" max="11784" width="11.42578125" style="452" customWidth="1"/>
    <col min="11785" max="11785" width="10.7109375" style="452" customWidth="1"/>
    <col min="11786" max="11786" width="13.42578125" style="452" customWidth="1"/>
    <col min="11787" max="11787" width="10.140625" style="452" customWidth="1"/>
    <col min="11788" max="11788" width="11" style="452" customWidth="1"/>
    <col min="11789" max="11789" width="10.85546875" style="452" customWidth="1"/>
    <col min="11790" max="11791" width="8.85546875" style="452" customWidth="1"/>
    <col min="11792" max="11792" width="10.42578125" style="452" customWidth="1"/>
    <col min="11793" max="11793" width="8.85546875" style="452" customWidth="1"/>
    <col min="11794" max="11794" width="10.5703125" style="452" customWidth="1"/>
    <col min="11795" max="11795" width="9.140625" style="452"/>
    <col min="11796" max="11796" width="24.42578125" style="452" customWidth="1"/>
    <col min="11797" max="11883" width="9.140625" style="452"/>
    <col min="11884" max="11912" width="2" style="452" customWidth="1"/>
    <col min="11913" max="12032" width="9.140625" style="452"/>
    <col min="12033" max="12033" width="31.5703125" style="452" customWidth="1"/>
    <col min="12034" max="12034" width="8.85546875" style="452" customWidth="1"/>
    <col min="12035" max="12035" width="9" style="452" customWidth="1"/>
    <col min="12036" max="12036" width="8.85546875" style="452" customWidth="1"/>
    <col min="12037" max="12037" width="9.85546875" style="452" customWidth="1"/>
    <col min="12038" max="12039" width="8.85546875" style="452" customWidth="1"/>
    <col min="12040" max="12040" width="11.42578125" style="452" customWidth="1"/>
    <col min="12041" max="12041" width="10.7109375" style="452" customWidth="1"/>
    <col min="12042" max="12042" width="13.42578125" style="452" customWidth="1"/>
    <col min="12043" max="12043" width="10.140625" style="452" customWidth="1"/>
    <col min="12044" max="12044" width="11" style="452" customWidth="1"/>
    <col min="12045" max="12045" width="10.85546875" style="452" customWidth="1"/>
    <col min="12046" max="12047" width="8.85546875" style="452" customWidth="1"/>
    <col min="12048" max="12048" width="10.42578125" style="452" customWidth="1"/>
    <col min="12049" max="12049" width="8.85546875" style="452" customWidth="1"/>
    <col min="12050" max="12050" width="10.5703125" style="452" customWidth="1"/>
    <col min="12051" max="12051" width="9.140625" style="452"/>
    <col min="12052" max="12052" width="24.42578125" style="452" customWidth="1"/>
    <col min="12053" max="12139" width="9.140625" style="452"/>
    <col min="12140" max="12168" width="2" style="452" customWidth="1"/>
    <col min="12169" max="12288" width="9.140625" style="452"/>
    <col min="12289" max="12289" width="31.5703125" style="452" customWidth="1"/>
    <col min="12290" max="12290" width="8.85546875" style="452" customWidth="1"/>
    <col min="12291" max="12291" width="9" style="452" customWidth="1"/>
    <col min="12292" max="12292" width="8.85546875" style="452" customWidth="1"/>
    <col min="12293" max="12293" width="9.85546875" style="452" customWidth="1"/>
    <col min="12294" max="12295" width="8.85546875" style="452" customWidth="1"/>
    <col min="12296" max="12296" width="11.42578125" style="452" customWidth="1"/>
    <col min="12297" max="12297" width="10.7109375" style="452" customWidth="1"/>
    <col min="12298" max="12298" width="13.42578125" style="452" customWidth="1"/>
    <col min="12299" max="12299" width="10.140625" style="452" customWidth="1"/>
    <col min="12300" max="12300" width="11" style="452" customWidth="1"/>
    <col min="12301" max="12301" width="10.85546875" style="452" customWidth="1"/>
    <col min="12302" max="12303" width="8.85546875" style="452" customWidth="1"/>
    <col min="12304" max="12304" width="10.42578125" style="452" customWidth="1"/>
    <col min="12305" max="12305" width="8.85546875" style="452" customWidth="1"/>
    <col min="12306" max="12306" width="10.5703125" style="452" customWidth="1"/>
    <col min="12307" max="12307" width="9.140625" style="452"/>
    <col min="12308" max="12308" width="24.42578125" style="452" customWidth="1"/>
    <col min="12309" max="12395" width="9.140625" style="452"/>
    <col min="12396" max="12424" width="2" style="452" customWidth="1"/>
    <col min="12425" max="12544" width="9.140625" style="452"/>
    <col min="12545" max="12545" width="31.5703125" style="452" customWidth="1"/>
    <col min="12546" max="12546" width="8.85546875" style="452" customWidth="1"/>
    <col min="12547" max="12547" width="9" style="452" customWidth="1"/>
    <col min="12548" max="12548" width="8.85546875" style="452" customWidth="1"/>
    <col min="12549" max="12549" width="9.85546875" style="452" customWidth="1"/>
    <col min="12550" max="12551" width="8.85546875" style="452" customWidth="1"/>
    <col min="12552" max="12552" width="11.42578125" style="452" customWidth="1"/>
    <col min="12553" max="12553" width="10.7109375" style="452" customWidth="1"/>
    <col min="12554" max="12554" width="13.42578125" style="452" customWidth="1"/>
    <col min="12555" max="12555" width="10.140625" style="452" customWidth="1"/>
    <col min="12556" max="12556" width="11" style="452" customWidth="1"/>
    <col min="12557" max="12557" width="10.85546875" style="452" customWidth="1"/>
    <col min="12558" max="12559" width="8.85546875" style="452" customWidth="1"/>
    <col min="12560" max="12560" width="10.42578125" style="452" customWidth="1"/>
    <col min="12561" max="12561" width="8.85546875" style="452" customWidth="1"/>
    <col min="12562" max="12562" width="10.5703125" style="452" customWidth="1"/>
    <col min="12563" max="12563" width="9.140625" style="452"/>
    <col min="12564" max="12564" width="24.42578125" style="452" customWidth="1"/>
    <col min="12565" max="12651" width="9.140625" style="452"/>
    <col min="12652" max="12680" width="2" style="452" customWidth="1"/>
    <col min="12681" max="12800" width="9.140625" style="452"/>
    <col min="12801" max="12801" width="31.5703125" style="452" customWidth="1"/>
    <col min="12802" max="12802" width="8.85546875" style="452" customWidth="1"/>
    <col min="12803" max="12803" width="9" style="452" customWidth="1"/>
    <col min="12804" max="12804" width="8.85546875" style="452" customWidth="1"/>
    <col min="12805" max="12805" width="9.85546875" style="452" customWidth="1"/>
    <col min="12806" max="12807" width="8.85546875" style="452" customWidth="1"/>
    <col min="12808" max="12808" width="11.42578125" style="452" customWidth="1"/>
    <col min="12809" max="12809" width="10.7109375" style="452" customWidth="1"/>
    <col min="12810" max="12810" width="13.42578125" style="452" customWidth="1"/>
    <col min="12811" max="12811" width="10.140625" style="452" customWidth="1"/>
    <col min="12812" max="12812" width="11" style="452" customWidth="1"/>
    <col min="12813" max="12813" width="10.85546875" style="452" customWidth="1"/>
    <col min="12814" max="12815" width="8.85546875" style="452" customWidth="1"/>
    <col min="12816" max="12816" width="10.42578125" style="452" customWidth="1"/>
    <col min="12817" max="12817" width="8.85546875" style="452" customWidth="1"/>
    <col min="12818" max="12818" width="10.5703125" style="452" customWidth="1"/>
    <col min="12819" max="12819" width="9.140625" style="452"/>
    <col min="12820" max="12820" width="24.42578125" style="452" customWidth="1"/>
    <col min="12821" max="12907" width="9.140625" style="452"/>
    <col min="12908" max="12936" width="2" style="452" customWidth="1"/>
    <col min="12937" max="13056" width="9.140625" style="452"/>
    <col min="13057" max="13057" width="31.5703125" style="452" customWidth="1"/>
    <col min="13058" max="13058" width="8.85546875" style="452" customWidth="1"/>
    <col min="13059" max="13059" width="9" style="452" customWidth="1"/>
    <col min="13060" max="13060" width="8.85546875" style="452" customWidth="1"/>
    <col min="13061" max="13061" width="9.85546875" style="452" customWidth="1"/>
    <col min="13062" max="13063" width="8.85546875" style="452" customWidth="1"/>
    <col min="13064" max="13064" width="11.42578125" style="452" customWidth="1"/>
    <col min="13065" max="13065" width="10.7109375" style="452" customWidth="1"/>
    <col min="13066" max="13066" width="13.42578125" style="452" customWidth="1"/>
    <col min="13067" max="13067" width="10.140625" style="452" customWidth="1"/>
    <col min="13068" max="13068" width="11" style="452" customWidth="1"/>
    <col min="13069" max="13069" width="10.85546875" style="452" customWidth="1"/>
    <col min="13070" max="13071" width="8.85546875" style="452" customWidth="1"/>
    <col min="13072" max="13072" width="10.42578125" style="452" customWidth="1"/>
    <col min="13073" max="13073" width="8.85546875" style="452" customWidth="1"/>
    <col min="13074" max="13074" width="10.5703125" style="452" customWidth="1"/>
    <col min="13075" max="13075" width="9.140625" style="452"/>
    <col min="13076" max="13076" width="24.42578125" style="452" customWidth="1"/>
    <col min="13077" max="13163" width="9.140625" style="452"/>
    <col min="13164" max="13192" width="2" style="452" customWidth="1"/>
    <col min="13193" max="13312" width="9.140625" style="452"/>
    <col min="13313" max="13313" width="31.5703125" style="452" customWidth="1"/>
    <col min="13314" max="13314" width="8.85546875" style="452" customWidth="1"/>
    <col min="13315" max="13315" width="9" style="452" customWidth="1"/>
    <col min="13316" max="13316" width="8.85546875" style="452" customWidth="1"/>
    <col min="13317" max="13317" width="9.85546875" style="452" customWidth="1"/>
    <col min="13318" max="13319" width="8.85546875" style="452" customWidth="1"/>
    <col min="13320" max="13320" width="11.42578125" style="452" customWidth="1"/>
    <col min="13321" max="13321" width="10.7109375" style="452" customWidth="1"/>
    <col min="13322" max="13322" width="13.42578125" style="452" customWidth="1"/>
    <col min="13323" max="13323" width="10.140625" style="452" customWidth="1"/>
    <col min="13324" max="13324" width="11" style="452" customWidth="1"/>
    <col min="13325" max="13325" width="10.85546875" style="452" customWidth="1"/>
    <col min="13326" max="13327" width="8.85546875" style="452" customWidth="1"/>
    <col min="13328" max="13328" width="10.42578125" style="452" customWidth="1"/>
    <col min="13329" max="13329" width="8.85546875" style="452" customWidth="1"/>
    <col min="13330" max="13330" width="10.5703125" style="452" customWidth="1"/>
    <col min="13331" max="13331" width="9.140625" style="452"/>
    <col min="13332" max="13332" width="24.42578125" style="452" customWidth="1"/>
    <col min="13333" max="13419" width="9.140625" style="452"/>
    <col min="13420" max="13448" width="2" style="452" customWidth="1"/>
    <col min="13449" max="13568" width="9.140625" style="452"/>
    <col min="13569" max="13569" width="31.5703125" style="452" customWidth="1"/>
    <col min="13570" max="13570" width="8.85546875" style="452" customWidth="1"/>
    <col min="13571" max="13571" width="9" style="452" customWidth="1"/>
    <col min="13572" max="13572" width="8.85546875" style="452" customWidth="1"/>
    <col min="13573" max="13573" width="9.85546875" style="452" customWidth="1"/>
    <col min="13574" max="13575" width="8.85546875" style="452" customWidth="1"/>
    <col min="13576" max="13576" width="11.42578125" style="452" customWidth="1"/>
    <col min="13577" max="13577" width="10.7109375" style="452" customWidth="1"/>
    <col min="13578" max="13578" width="13.42578125" style="452" customWidth="1"/>
    <col min="13579" max="13579" width="10.140625" style="452" customWidth="1"/>
    <col min="13580" max="13580" width="11" style="452" customWidth="1"/>
    <col min="13581" max="13581" width="10.85546875" style="452" customWidth="1"/>
    <col min="13582" max="13583" width="8.85546875" style="452" customWidth="1"/>
    <col min="13584" max="13584" width="10.42578125" style="452" customWidth="1"/>
    <col min="13585" max="13585" width="8.85546875" style="452" customWidth="1"/>
    <col min="13586" max="13586" width="10.5703125" style="452" customWidth="1"/>
    <col min="13587" max="13587" width="9.140625" style="452"/>
    <col min="13588" max="13588" width="24.42578125" style="452" customWidth="1"/>
    <col min="13589" max="13675" width="9.140625" style="452"/>
    <col min="13676" max="13704" width="2" style="452" customWidth="1"/>
    <col min="13705" max="13824" width="9.140625" style="452"/>
    <col min="13825" max="13825" width="31.5703125" style="452" customWidth="1"/>
    <col min="13826" max="13826" width="8.85546875" style="452" customWidth="1"/>
    <col min="13827" max="13827" width="9" style="452" customWidth="1"/>
    <col min="13828" max="13828" width="8.85546875" style="452" customWidth="1"/>
    <col min="13829" max="13829" width="9.85546875" style="452" customWidth="1"/>
    <col min="13830" max="13831" width="8.85546875" style="452" customWidth="1"/>
    <col min="13832" max="13832" width="11.42578125" style="452" customWidth="1"/>
    <col min="13833" max="13833" width="10.7109375" style="452" customWidth="1"/>
    <col min="13834" max="13834" width="13.42578125" style="452" customWidth="1"/>
    <col min="13835" max="13835" width="10.140625" style="452" customWidth="1"/>
    <col min="13836" max="13836" width="11" style="452" customWidth="1"/>
    <col min="13837" max="13837" width="10.85546875" style="452" customWidth="1"/>
    <col min="13838" max="13839" width="8.85546875" style="452" customWidth="1"/>
    <col min="13840" max="13840" width="10.42578125" style="452" customWidth="1"/>
    <col min="13841" max="13841" width="8.85546875" style="452" customWidth="1"/>
    <col min="13842" max="13842" width="10.5703125" style="452" customWidth="1"/>
    <col min="13843" max="13843" width="9.140625" style="452"/>
    <col min="13844" max="13844" width="24.42578125" style="452" customWidth="1"/>
    <col min="13845" max="13931" width="9.140625" style="452"/>
    <col min="13932" max="13960" width="2" style="452" customWidth="1"/>
    <col min="13961" max="14080" width="9.140625" style="452"/>
    <col min="14081" max="14081" width="31.5703125" style="452" customWidth="1"/>
    <col min="14082" max="14082" width="8.85546875" style="452" customWidth="1"/>
    <col min="14083" max="14083" width="9" style="452" customWidth="1"/>
    <col min="14084" max="14084" width="8.85546875" style="452" customWidth="1"/>
    <col min="14085" max="14085" width="9.85546875" style="452" customWidth="1"/>
    <col min="14086" max="14087" width="8.85546875" style="452" customWidth="1"/>
    <col min="14088" max="14088" width="11.42578125" style="452" customWidth="1"/>
    <col min="14089" max="14089" width="10.7109375" style="452" customWidth="1"/>
    <col min="14090" max="14090" width="13.42578125" style="452" customWidth="1"/>
    <col min="14091" max="14091" width="10.140625" style="452" customWidth="1"/>
    <col min="14092" max="14092" width="11" style="452" customWidth="1"/>
    <col min="14093" max="14093" width="10.85546875" style="452" customWidth="1"/>
    <col min="14094" max="14095" width="8.85546875" style="452" customWidth="1"/>
    <col min="14096" max="14096" width="10.42578125" style="452" customWidth="1"/>
    <col min="14097" max="14097" width="8.85546875" style="452" customWidth="1"/>
    <col min="14098" max="14098" width="10.5703125" style="452" customWidth="1"/>
    <col min="14099" max="14099" width="9.140625" style="452"/>
    <col min="14100" max="14100" width="24.42578125" style="452" customWidth="1"/>
    <col min="14101" max="14187" width="9.140625" style="452"/>
    <col min="14188" max="14216" width="2" style="452" customWidth="1"/>
    <col min="14217" max="14336" width="9.140625" style="452"/>
    <col min="14337" max="14337" width="31.5703125" style="452" customWidth="1"/>
    <col min="14338" max="14338" width="8.85546875" style="452" customWidth="1"/>
    <col min="14339" max="14339" width="9" style="452" customWidth="1"/>
    <col min="14340" max="14340" width="8.85546875" style="452" customWidth="1"/>
    <col min="14341" max="14341" width="9.85546875" style="452" customWidth="1"/>
    <col min="14342" max="14343" width="8.85546875" style="452" customWidth="1"/>
    <col min="14344" max="14344" width="11.42578125" style="452" customWidth="1"/>
    <col min="14345" max="14345" width="10.7109375" style="452" customWidth="1"/>
    <col min="14346" max="14346" width="13.42578125" style="452" customWidth="1"/>
    <col min="14347" max="14347" width="10.140625" style="452" customWidth="1"/>
    <col min="14348" max="14348" width="11" style="452" customWidth="1"/>
    <col min="14349" max="14349" width="10.85546875" style="452" customWidth="1"/>
    <col min="14350" max="14351" width="8.85546875" style="452" customWidth="1"/>
    <col min="14352" max="14352" width="10.42578125" style="452" customWidth="1"/>
    <col min="14353" max="14353" width="8.85546875" style="452" customWidth="1"/>
    <col min="14354" max="14354" width="10.5703125" style="452" customWidth="1"/>
    <col min="14355" max="14355" width="9.140625" style="452"/>
    <col min="14356" max="14356" width="24.42578125" style="452" customWidth="1"/>
    <col min="14357" max="14443" width="9.140625" style="452"/>
    <col min="14444" max="14472" width="2" style="452" customWidth="1"/>
    <col min="14473" max="14592" width="9.140625" style="452"/>
    <col min="14593" max="14593" width="31.5703125" style="452" customWidth="1"/>
    <col min="14594" max="14594" width="8.85546875" style="452" customWidth="1"/>
    <col min="14595" max="14595" width="9" style="452" customWidth="1"/>
    <col min="14596" max="14596" width="8.85546875" style="452" customWidth="1"/>
    <col min="14597" max="14597" width="9.85546875" style="452" customWidth="1"/>
    <col min="14598" max="14599" width="8.85546875" style="452" customWidth="1"/>
    <col min="14600" max="14600" width="11.42578125" style="452" customWidth="1"/>
    <col min="14601" max="14601" width="10.7109375" style="452" customWidth="1"/>
    <col min="14602" max="14602" width="13.42578125" style="452" customWidth="1"/>
    <col min="14603" max="14603" width="10.140625" style="452" customWidth="1"/>
    <col min="14604" max="14604" width="11" style="452" customWidth="1"/>
    <col min="14605" max="14605" width="10.85546875" style="452" customWidth="1"/>
    <col min="14606" max="14607" width="8.85546875" style="452" customWidth="1"/>
    <col min="14608" max="14608" width="10.42578125" style="452" customWidth="1"/>
    <col min="14609" max="14609" width="8.85546875" style="452" customWidth="1"/>
    <col min="14610" max="14610" width="10.5703125" style="452" customWidth="1"/>
    <col min="14611" max="14611" width="9.140625" style="452"/>
    <col min="14612" max="14612" width="24.42578125" style="452" customWidth="1"/>
    <col min="14613" max="14699" width="9.140625" style="452"/>
    <col min="14700" max="14728" width="2" style="452" customWidth="1"/>
    <col min="14729" max="14848" width="9.140625" style="452"/>
    <col min="14849" max="14849" width="31.5703125" style="452" customWidth="1"/>
    <col min="14850" max="14850" width="8.85546875" style="452" customWidth="1"/>
    <col min="14851" max="14851" width="9" style="452" customWidth="1"/>
    <col min="14852" max="14852" width="8.85546875" style="452" customWidth="1"/>
    <col min="14853" max="14853" width="9.85546875" style="452" customWidth="1"/>
    <col min="14854" max="14855" width="8.85546875" style="452" customWidth="1"/>
    <col min="14856" max="14856" width="11.42578125" style="452" customWidth="1"/>
    <col min="14857" max="14857" width="10.7109375" style="452" customWidth="1"/>
    <col min="14858" max="14858" width="13.42578125" style="452" customWidth="1"/>
    <col min="14859" max="14859" width="10.140625" style="452" customWidth="1"/>
    <col min="14860" max="14860" width="11" style="452" customWidth="1"/>
    <col min="14861" max="14861" width="10.85546875" style="452" customWidth="1"/>
    <col min="14862" max="14863" width="8.85546875" style="452" customWidth="1"/>
    <col min="14864" max="14864" width="10.42578125" style="452" customWidth="1"/>
    <col min="14865" max="14865" width="8.85546875" style="452" customWidth="1"/>
    <col min="14866" max="14866" width="10.5703125" style="452" customWidth="1"/>
    <col min="14867" max="14867" width="9.140625" style="452"/>
    <col min="14868" max="14868" width="24.42578125" style="452" customWidth="1"/>
    <col min="14869" max="14955" width="9.140625" style="452"/>
    <col min="14956" max="14984" width="2" style="452" customWidth="1"/>
    <col min="14985" max="15104" width="9.140625" style="452"/>
    <col min="15105" max="15105" width="31.5703125" style="452" customWidth="1"/>
    <col min="15106" max="15106" width="8.85546875" style="452" customWidth="1"/>
    <col min="15107" max="15107" width="9" style="452" customWidth="1"/>
    <col min="15108" max="15108" width="8.85546875" style="452" customWidth="1"/>
    <col min="15109" max="15109" width="9.85546875" style="452" customWidth="1"/>
    <col min="15110" max="15111" width="8.85546875" style="452" customWidth="1"/>
    <col min="15112" max="15112" width="11.42578125" style="452" customWidth="1"/>
    <col min="15113" max="15113" width="10.7109375" style="452" customWidth="1"/>
    <col min="15114" max="15114" width="13.42578125" style="452" customWidth="1"/>
    <col min="15115" max="15115" width="10.140625" style="452" customWidth="1"/>
    <col min="15116" max="15116" width="11" style="452" customWidth="1"/>
    <col min="15117" max="15117" width="10.85546875" style="452" customWidth="1"/>
    <col min="15118" max="15119" width="8.85546875" style="452" customWidth="1"/>
    <col min="15120" max="15120" width="10.42578125" style="452" customWidth="1"/>
    <col min="15121" max="15121" width="8.85546875" style="452" customWidth="1"/>
    <col min="15122" max="15122" width="10.5703125" style="452" customWidth="1"/>
    <col min="15123" max="15123" width="9.140625" style="452"/>
    <col min="15124" max="15124" width="24.42578125" style="452" customWidth="1"/>
    <col min="15125" max="15211" width="9.140625" style="452"/>
    <col min="15212" max="15240" width="2" style="452" customWidth="1"/>
    <col min="15241" max="15360" width="9.140625" style="452"/>
    <col min="15361" max="15361" width="31.5703125" style="452" customWidth="1"/>
    <col min="15362" max="15362" width="8.85546875" style="452" customWidth="1"/>
    <col min="15363" max="15363" width="9" style="452" customWidth="1"/>
    <col min="15364" max="15364" width="8.85546875" style="452" customWidth="1"/>
    <col min="15365" max="15365" width="9.85546875" style="452" customWidth="1"/>
    <col min="15366" max="15367" width="8.85546875" style="452" customWidth="1"/>
    <col min="15368" max="15368" width="11.42578125" style="452" customWidth="1"/>
    <col min="15369" max="15369" width="10.7109375" style="452" customWidth="1"/>
    <col min="15370" max="15370" width="13.42578125" style="452" customWidth="1"/>
    <col min="15371" max="15371" width="10.140625" style="452" customWidth="1"/>
    <col min="15372" max="15372" width="11" style="452" customWidth="1"/>
    <col min="15373" max="15373" width="10.85546875" style="452" customWidth="1"/>
    <col min="15374" max="15375" width="8.85546875" style="452" customWidth="1"/>
    <col min="15376" max="15376" width="10.42578125" style="452" customWidth="1"/>
    <col min="15377" max="15377" width="8.85546875" style="452" customWidth="1"/>
    <col min="15378" max="15378" width="10.5703125" style="452" customWidth="1"/>
    <col min="15379" max="15379" width="9.140625" style="452"/>
    <col min="15380" max="15380" width="24.42578125" style="452" customWidth="1"/>
    <col min="15381" max="15467" width="9.140625" style="452"/>
    <col min="15468" max="15496" width="2" style="452" customWidth="1"/>
    <col min="15497" max="15616" width="9.140625" style="452"/>
    <col min="15617" max="15617" width="31.5703125" style="452" customWidth="1"/>
    <col min="15618" max="15618" width="8.85546875" style="452" customWidth="1"/>
    <col min="15619" max="15619" width="9" style="452" customWidth="1"/>
    <col min="15620" max="15620" width="8.85546875" style="452" customWidth="1"/>
    <col min="15621" max="15621" width="9.85546875" style="452" customWidth="1"/>
    <col min="15622" max="15623" width="8.85546875" style="452" customWidth="1"/>
    <col min="15624" max="15624" width="11.42578125" style="452" customWidth="1"/>
    <col min="15625" max="15625" width="10.7109375" style="452" customWidth="1"/>
    <col min="15626" max="15626" width="13.42578125" style="452" customWidth="1"/>
    <col min="15627" max="15627" width="10.140625" style="452" customWidth="1"/>
    <col min="15628" max="15628" width="11" style="452" customWidth="1"/>
    <col min="15629" max="15629" width="10.85546875" style="452" customWidth="1"/>
    <col min="15630" max="15631" width="8.85546875" style="452" customWidth="1"/>
    <col min="15632" max="15632" width="10.42578125" style="452" customWidth="1"/>
    <col min="15633" max="15633" width="8.85546875" style="452" customWidth="1"/>
    <col min="15634" max="15634" width="10.5703125" style="452" customWidth="1"/>
    <col min="15635" max="15635" width="9.140625" style="452"/>
    <col min="15636" max="15636" width="24.42578125" style="452" customWidth="1"/>
    <col min="15637" max="15723" width="9.140625" style="452"/>
    <col min="15724" max="15752" width="2" style="452" customWidth="1"/>
    <col min="15753" max="15872" width="9.140625" style="452"/>
    <col min="15873" max="15873" width="31.5703125" style="452" customWidth="1"/>
    <col min="15874" max="15874" width="8.85546875" style="452" customWidth="1"/>
    <col min="15875" max="15875" width="9" style="452" customWidth="1"/>
    <col min="15876" max="15876" width="8.85546875" style="452" customWidth="1"/>
    <col min="15877" max="15877" width="9.85546875" style="452" customWidth="1"/>
    <col min="15878" max="15879" width="8.85546875" style="452" customWidth="1"/>
    <col min="15880" max="15880" width="11.42578125" style="452" customWidth="1"/>
    <col min="15881" max="15881" width="10.7109375" style="452" customWidth="1"/>
    <col min="15882" max="15882" width="13.42578125" style="452" customWidth="1"/>
    <col min="15883" max="15883" width="10.140625" style="452" customWidth="1"/>
    <col min="15884" max="15884" width="11" style="452" customWidth="1"/>
    <col min="15885" max="15885" width="10.85546875" style="452" customWidth="1"/>
    <col min="15886" max="15887" width="8.85546875" style="452" customWidth="1"/>
    <col min="15888" max="15888" width="10.42578125" style="452" customWidth="1"/>
    <col min="15889" max="15889" width="8.85546875" style="452" customWidth="1"/>
    <col min="15890" max="15890" width="10.5703125" style="452" customWidth="1"/>
    <col min="15891" max="15891" width="9.140625" style="452"/>
    <col min="15892" max="15892" width="24.42578125" style="452" customWidth="1"/>
    <col min="15893" max="15979" width="9.140625" style="452"/>
    <col min="15980" max="16008" width="2" style="452" customWidth="1"/>
    <col min="16009" max="16128" width="9.140625" style="452"/>
    <col min="16129" max="16129" width="31.5703125" style="452" customWidth="1"/>
    <col min="16130" max="16130" width="8.85546875" style="452" customWidth="1"/>
    <col min="16131" max="16131" width="9" style="452" customWidth="1"/>
    <col min="16132" max="16132" width="8.85546875" style="452" customWidth="1"/>
    <col min="16133" max="16133" width="9.85546875" style="452" customWidth="1"/>
    <col min="16134" max="16135" width="8.85546875" style="452" customWidth="1"/>
    <col min="16136" max="16136" width="11.42578125" style="452" customWidth="1"/>
    <col min="16137" max="16137" width="10.7109375" style="452" customWidth="1"/>
    <col min="16138" max="16138" width="13.42578125" style="452" customWidth="1"/>
    <col min="16139" max="16139" width="10.140625" style="452" customWidth="1"/>
    <col min="16140" max="16140" width="11" style="452" customWidth="1"/>
    <col min="16141" max="16141" width="10.85546875" style="452" customWidth="1"/>
    <col min="16142" max="16143" width="8.85546875" style="452" customWidth="1"/>
    <col min="16144" max="16144" width="10.42578125" style="452" customWidth="1"/>
    <col min="16145" max="16145" width="8.85546875" style="452" customWidth="1"/>
    <col min="16146" max="16146" width="10.5703125" style="452" customWidth="1"/>
    <col min="16147" max="16147" width="9.140625" style="452"/>
    <col min="16148" max="16148" width="24.42578125" style="452" customWidth="1"/>
    <col min="16149" max="16235" width="9.140625" style="452"/>
    <col min="16236" max="16264" width="2" style="452" customWidth="1"/>
    <col min="16265" max="16384" width="9.140625" style="452"/>
  </cols>
  <sheetData>
    <row r="1" spans="1:22" s="3517" customFormat="1" ht="15.75" customHeight="1" thickBot="1">
      <c r="A1" s="5040" t="s">
        <v>0</v>
      </c>
      <c r="B1" s="5117"/>
      <c r="C1" s="5117"/>
      <c r="D1" s="5117"/>
      <c r="E1" s="5117"/>
      <c r="F1" s="5117"/>
      <c r="G1" s="5117"/>
      <c r="H1" s="5122"/>
      <c r="I1" s="5117"/>
      <c r="J1" s="5117"/>
      <c r="K1" s="5117"/>
      <c r="L1" s="5117"/>
      <c r="M1" s="5117"/>
      <c r="N1" s="5117"/>
      <c r="O1" s="5117"/>
      <c r="S1" s="4484" t="s">
        <v>1</v>
      </c>
      <c r="T1" s="5118"/>
      <c r="U1" s="5118"/>
    </row>
    <row r="2" spans="1:22" ht="19.5" customHeight="1" thickTop="1">
      <c r="A2" s="6393" t="s">
        <v>4616</v>
      </c>
      <c r="B2" s="6394"/>
      <c r="C2" s="6394"/>
      <c r="D2" s="6394"/>
      <c r="E2" s="6394"/>
      <c r="F2" s="6394"/>
      <c r="G2" s="6394"/>
      <c r="H2" s="6394"/>
      <c r="I2" s="6394"/>
      <c r="J2" s="6394"/>
      <c r="K2" s="6394"/>
      <c r="L2" s="6394"/>
      <c r="M2" s="6394"/>
      <c r="N2" s="6394"/>
      <c r="O2" s="6394"/>
      <c r="P2" s="6394"/>
      <c r="Q2" s="6394"/>
      <c r="R2" s="6394"/>
      <c r="S2" s="6395"/>
      <c r="U2" s="452"/>
      <c r="V2" s="452"/>
    </row>
    <row r="3" spans="1:22" ht="49.5" customHeight="1" thickBot="1">
      <c r="A3" s="7000" t="s">
        <v>5433</v>
      </c>
      <c r="B3" s="7975"/>
      <c r="C3" s="7975"/>
      <c r="D3" s="7975"/>
      <c r="E3" s="7975"/>
      <c r="F3" s="7975"/>
      <c r="G3" s="7975"/>
      <c r="H3" s="7975"/>
      <c r="I3" s="7975"/>
      <c r="J3" s="7975"/>
      <c r="K3" s="7975"/>
      <c r="L3" s="7975"/>
      <c r="M3" s="7975"/>
      <c r="N3" s="7975"/>
      <c r="O3" s="7975"/>
      <c r="P3" s="7975"/>
      <c r="Q3" s="7975"/>
      <c r="R3" s="7975"/>
      <c r="S3" s="7001"/>
      <c r="U3" s="452"/>
      <c r="V3" s="452"/>
    </row>
    <row r="4" spans="1:22" ht="31.5" customHeight="1" thickBot="1">
      <c r="A4" s="4485" t="s">
        <v>4455</v>
      </c>
      <c r="B4" s="5225" t="s">
        <v>4506</v>
      </c>
      <c r="C4" s="5225" t="s">
        <v>4507</v>
      </c>
      <c r="D4" s="5225" t="s">
        <v>4508</v>
      </c>
      <c r="E4" s="5225" t="s">
        <v>4509</v>
      </c>
      <c r="F4" s="5225" t="s">
        <v>4510</v>
      </c>
      <c r="G4" s="5225" t="s">
        <v>4511</v>
      </c>
      <c r="H4" s="5225" t="s">
        <v>4512</v>
      </c>
      <c r="I4" s="5225" t="s">
        <v>4513</v>
      </c>
      <c r="J4" s="5225" t="s">
        <v>4533</v>
      </c>
      <c r="K4" s="5225" t="s">
        <v>4515</v>
      </c>
      <c r="L4" s="5225" t="s">
        <v>4516</v>
      </c>
      <c r="M4" s="5225" t="s">
        <v>4517</v>
      </c>
      <c r="N4" s="5225" t="s">
        <v>4518</v>
      </c>
      <c r="O4" s="5225" t="s">
        <v>4519</v>
      </c>
      <c r="P4" s="5225" t="s">
        <v>4520</v>
      </c>
      <c r="Q4" s="5225" t="s">
        <v>4521</v>
      </c>
      <c r="R4" s="5227" t="s">
        <v>4522</v>
      </c>
      <c r="S4" s="5228" t="s">
        <v>78</v>
      </c>
      <c r="U4" s="452"/>
      <c r="V4" s="452"/>
    </row>
    <row r="5" spans="1:22" ht="20.100000000000001" customHeight="1">
      <c r="A5" s="5119" t="s">
        <v>4458</v>
      </c>
      <c r="B5" s="3008">
        <v>0</v>
      </c>
      <c r="C5" s="3009">
        <v>0</v>
      </c>
      <c r="D5" s="3009">
        <v>0</v>
      </c>
      <c r="E5" s="3009">
        <v>0</v>
      </c>
      <c r="F5" s="3009">
        <v>0</v>
      </c>
      <c r="G5" s="3009">
        <v>0</v>
      </c>
      <c r="H5" s="3009">
        <v>0</v>
      </c>
      <c r="I5" s="3009">
        <v>0</v>
      </c>
      <c r="J5" s="3009">
        <v>0</v>
      </c>
      <c r="K5" s="3009">
        <v>0</v>
      </c>
      <c r="L5" s="3009">
        <v>0</v>
      </c>
      <c r="M5" s="3009">
        <v>0</v>
      </c>
      <c r="N5" s="3009">
        <v>0</v>
      </c>
      <c r="O5" s="3009">
        <v>0</v>
      </c>
      <c r="P5" s="3009">
        <v>0</v>
      </c>
      <c r="Q5" s="3009">
        <v>0</v>
      </c>
      <c r="R5" s="4835">
        <v>0</v>
      </c>
      <c r="S5" s="5236">
        <f>SUM(B5:R5)</f>
        <v>0</v>
      </c>
      <c r="T5" s="452"/>
      <c r="U5" s="452"/>
      <c r="V5" s="452"/>
    </row>
    <row r="6" spans="1:22" ht="20.100000000000001" customHeight="1">
      <c r="A6" s="5116" t="s">
        <v>4459</v>
      </c>
      <c r="B6" s="3014">
        <v>0</v>
      </c>
      <c r="C6" s="3015">
        <v>0</v>
      </c>
      <c r="D6" s="3015">
        <v>1</v>
      </c>
      <c r="E6" s="3015">
        <v>0</v>
      </c>
      <c r="F6" s="3015">
        <v>0</v>
      </c>
      <c r="G6" s="3015">
        <v>0</v>
      </c>
      <c r="H6" s="3015">
        <v>7</v>
      </c>
      <c r="I6" s="3015">
        <v>7</v>
      </c>
      <c r="J6" s="3015">
        <v>0</v>
      </c>
      <c r="K6" s="3015">
        <v>0</v>
      </c>
      <c r="L6" s="3015">
        <v>0</v>
      </c>
      <c r="M6" s="3015">
        <v>0</v>
      </c>
      <c r="N6" s="3015">
        <v>0</v>
      </c>
      <c r="O6" s="3015">
        <v>0</v>
      </c>
      <c r="P6" s="3015">
        <v>0</v>
      </c>
      <c r="Q6" s="3015">
        <v>0</v>
      </c>
      <c r="R6" s="4842">
        <v>0</v>
      </c>
      <c r="S6" s="5237">
        <f>SUM(B6:R6)</f>
        <v>15</v>
      </c>
      <c r="T6" s="452"/>
      <c r="U6" s="452"/>
      <c r="V6" s="452"/>
    </row>
    <row r="7" spans="1:22" ht="20.100000000000001" customHeight="1">
      <c r="A7" s="5116" t="s">
        <v>4527</v>
      </c>
      <c r="B7" s="3014">
        <v>0</v>
      </c>
      <c r="C7" s="3015">
        <v>0</v>
      </c>
      <c r="D7" s="3015">
        <v>0</v>
      </c>
      <c r="E7" s="3015">
        <v>0</v>
      </c>
      <c r="F7" s="3015">
        <v>0</v>
      </c>
      <c r="G7" s="3015">
        <v>0</v>
      </c>
      <c r="H7" s="3015">
        <v>0</v>
      </c>
      <c r="I7" s="3015">
        <v>1</v>
      </c>
      <c r="J7" s="3015">
        <v>0</v>
      </c>
      <c r="K7" s="3015">
        <v>0</v>
      </c>
      <c r="L7" s="3015">
        <v>0</v>
      </c>
      <c r="M7" s="3015">
        <v>0</v>
      </c>
      <c r="N7" s="3015">
        <v>0</v>
      </c>
      <c r="O7" s="3015">
        <v>0</v>
      </c>
      <c r="P7" s="3015">
        <v>0</v>
      </c>
      <c r="Q7" s="3015">
        <v>0</v>
      </c>
      <c r="R7" s="4842">
        <v>0</v>
      </c>
      <c r="S7" s="5237">
        <f t="shared" ref="S7:S50" si="0">SUM(B7:R7)</f>
        <v>1</v>
      </c>
      <c r="T7" s="452"/>
      <c r="U7" s="452"/>
      <c r="V7" s="452"/>
    </row>
    <row r="8" spans="1:22" ht="20.100000000000001" customHeight="1">
      <c r="A8" s="5116" t="s">
        <v>4460</v>
      </c>
      <c r="B8" s="3014">
        <v>0</v>
      </c>
      <c r="C8" s="3015">
        <v>0</v>
      </c>
      <c r="D8" s="3015">
        <v>0</v>
      </c>
      <c r="E8" s="3015">
        <v>0</v>
      </c>
      <c r="F8" s="3015">
        <v>0</v>
      </c>
      <c r="G8" s="3015">
        <v>0</v>
      </c>
      <c r="H8" s="3015">
        <v>0</v>
      </c>
      <c r="I8" s="3015">
        <v>1</v>
      </c>
      <c r="J8" s="3015">
        <v>0</v>
      </c>
      <c r="K8" s="3015">
        <v>0</v>
      </c>
      <c r="L8" s="3015">
        <v>0</v>
      </c>
      <c r="M8" s="3015">
        <v>0</v>
      </c>
      <c r="N8" s="3015">
        <v>0</v>
      </c>
      <c r="O8" s="3015">
        <v>0</v>
      </c>
      <c r="P8" s="3015">
        <v>0</v>
      </c>
      <c r="Q8" s="3015">
        <v>0</v>
      </c>
      <c r="R8" s="4842">
        <v>0</v>
      </c>
      <c r="S8" s="5237">
        <f t="shared" si="0"/>
        <v>1</v>
      </c>
      <c r="T8" s="452"/>
      <c r="U8" s="452"/>
      <c r="V8" s="452"/>
    </row>
    <row r="9" spans="1:22" ht="20.100000000000001" customHeight="1">
      <c r="A9" s="5116" t="s">
        <v>4461</v>
      </c>
      <c r="B9" s="3014">
        <v>0</v>
      </c>
      <c r="C9" s="3015">
        <v>0</v>
      </c>
      <c r="D9" s="3015">
        <v>0</v>
      </c>
      <c r="E9" s="3015">
        <v>0</v>
      </c>
      <c r="F9" s="3015">
        <v>0</v>
      </c>
      <c r="G9" s="3015">
        <v>0</v>
      </c>
      <c r="H9" s="3015">
        <v>0</v>
      </c>
      <c r="I9" s="3015">
        <v>1</v>
      </c>
      <c r="J9" s="3015">
        <v>0</v>
      </c>
      <c r="K9" s="3015">
        <v>0</v>
      </c>
      <c r="L9" s="3015">
        <v>0</v>
      </c>
      <c r="M9" s="3015">
        <v>0</v>
      </c>
      <c r="N9" s="3015">
        <v>0</v>
      </c>
      <c r="O9" s="3015">
        <v>0</v>
      </c>
      <c r="P9" s="3015">
        <v>0</v>
      </c>
      <c r="Q9" s="3015">
        <v>0</v>
      </c>
      <c r="R9" s="4842">
        <v>0</v>
      </c>
      <c r="S9" s="5237">
        <f t="shared" si="0"/>
        <v>1</v>
      </c>
      <c r="T9" s="452"/>
      <c r="U9" s="452"/>
      <c r="V9" s="452"/>
    </row>
    <row r="10" spans="1:22" ht="20.100000000000001" customHeight="1">
      <c r="A10" s="5116" t="s">
        <v>4462</v>
      </c>
      <c r="B10" s="3014">
        <v>0</v>
      </c>
      <c r="C10" s="3015">
        <v>0</v>
      </c>
      <c r="D10" s="3015">
        <v>0</v>
      </c>
      <c r="E10" s="3015">
        <v>0</v>
      </c>
      <c r="F10" s="3015">
        <v>0</v>
      </c>
      <c r="G10" s="3015">
        <v>0</v>
      </c>
      <c r="H10" s="3015">
        <v>0</v>
      </c>
      <c r="I10" s="3015">
        <v>1</v>
      </c>
      <c r="J10" s="3015">
        <v>0</v>
      </c>
      <c r="K10" s="3015">
        <v>0</v>
      </c>
      <c r="L10" s="3015">
        <v>0</v>
      </c>
      <c r="M10" s="3015">
        <v>0</v>
      </c>
      <c r="N10" s="3015">
        <v>0</v>
      </c>
      <c r="O10" s="3015">
        <v>0</v>
      </c>
      <c r="P10" s="3015">
        <v>0</v>
      </c>
      <c r="Q10" s="3015">
        <v>0</v>
      </c>
      <c r="R10" s="4842">
        <v>0</v>
      </c>
      <c r="S10" s="5237">
        <f t="shared" si="0"/>
        <v>1</v>
      </c>
      <c r="T10" s="452"/>
      <c r="U10" s="452"/>
      <c r="V10" s="452"/>
    </row>
    <row r="11" spans="1:22" ht="20.100000000000001" customHeight="1">
      <c r="A11" s="5116" t="s">
        <v>4464</v>
      </c>
      <c r="B11" s="3014">
        <v>0</v>
      </c>
      <c r="C11" s="3015">
        <v>0</v>
      </c>
      <c r="D11" s="3015">
        <v>0</v>
      </c>
      <c r="E11" s="3015">
        <v>0</v>
      </c>
      <c r="F11" s="3015">
        <v>0</v>
      </c>
      <c r="G11" s="3015">
        <v>0</v>
      </c>
      <c r="H11" s="3015">
        <v>0</v>
      </c>
      <c r="I11" s="3015">
        <v>0</v>
      </c>
      <c r="J11" s="3015">
        <v>0</v>
      </c>
      <c r="K11" s="3015">
        <v>0</v>
      </c>
      <c r="L11" s="3015">
        <v>0</v>
      </c>
      <c r="M11" s="3015">
        <v>0</v>
      </c>
      <c r="N11" s="3015">
        <v>0</v>
      </c>
      <c r="O11" s="3015">
        <v>0</v>
      </c>
      <c r="P11" s="3015">
        <v>0</v>
      </c>
      <c r="Q11" s="3015">
        <v>0</v>
      </c>
      <c r="R11" s="4842">
        <v>0</v>
      </c>
      <c r="S11" s="5237">
        <f t="shared" si="0"/>
        <v>0</v>
      </c>
      <c r="T11" s="452"/>
      <c r="U11" s="452"/>
      <c r="V11" s="452"/>
    </row>
    <row r="12" spans="1:22" ht="20.100000000000001" customHeight="1">
      <c r="A12" s="5116" t="s">
        <v>4465</v>
      </c>
      <c r="B12" s="3014">
        <v>0</v>
      </c>
      <c r="C12" s="3015">
        <v>0</v>
      </c>
      <c r="D12" s="3015">
        <v>0</v>
      </c>
      <c r="E12" s="3015">
        <v>0</v>
      </c>
      <c r="F12" s="3015">
        <v>0</v>
      </c>
      <c r="G12" s="3015">
        <v>0</v>
      </c>
      <c r="H12" s="3015">
        <v>0</v>
      </c>
      <c r="I12" s="3015">
        <v>0</v>
      </c>
      <c r="J12" s="3015">
        <v>0</v>
      </c>
      <c r="K12" s="3015">
        <v>0</v>
      </c>
      <c r="L12" s="3015">
        <v>0</v>
      </c>
      <c r="M12" s="3015">
        <v>0</v>
      </c>
      <c r="N12" s="3015">
        <v>0</v>
      </c>
      <c r="O12" s="3015">
        <v>0</v>
      </c>
      <c r="P12" s="3015">
        <v>0</v>
      </c>
      <c r="Q12" s="3015">
        <v>0</v>
      </c>
      <c r="R12" s="4842">
        <v>0</v>
      </c>
      <c r="S12" s="5237">
        <f t="shared" si="0"/>
        <v>0</v>
      </c>
      <c r="T12" s="452"/>
      <c r="U12" s="452"/>
      <c r="V12" s="452"/>
    </row>
    <row r="13" spans="1:22" ht="20.100000000000001" customHeight="1">
      <c r="A13" s="5116" t="s">
        <v>4466</v>
      </c>
      <c r="B13" s="3014">
        <v>0</v>
      </c>
      <c r="C13" s="3015">
        <v>0</v>
      </c>
      <c r="D13" s="3015">
        <v>0</v>
      </c>
      <c r="E13" s="3015">
        <v>0</v>
      </c>
      <c r="F13" s="3015">
        <v>0</v>
      </c>
      <c r="G13" s="3015">
        <v>0</v>
      </c>
      <c r="H13" s="3015">
        <v>0</v>
      </c>
      <c r="I13" s="3015">
        <v>0</v>
      </c>
      <c r="J13" s="3015">
        <v>0</v>
      </c>
      <c r="K13" s="3015">
        <v>0</v>
      </c>
      <c r="L13" s="3015">
        <v>0</v>
      </c>
      <c r="M13" s="3015">
        <v>0</v>
      </c>
      <c r="N13" s="3015">
        <v>0</v>
      </c>
      <c r="O13" s="3015">
        <v>0</v>
      </c>
      <c r="P13" s="3015">
        <v>0</v>
      </c>
      <c r="Q13" s="3015">
        <v>0</v>
      </c>
      <c r="R13" s="4842">
        <v>0</v>
      </c>
      <c r="S13" s="5237">
        <f t="shared" si="0"/>
        <v>0</v>
      </c>
      <c r="T13" s="452"/>
      <c r="U13" s="452"/>
      <c r="V13" s="452"/>
    </row>
    <row r="14" spans="1:22" ht="20.100000000000001" customHeight="1">
      <c r="A14" s="5116" t="s">
        <v>4537</v>
      </c>
      <c r="B14" s="3014">
        <v>0</v>
      </c>
      <c r="C14" s="3015">
        <v>0</v>
      </c>
      <c r="D14" s="3015">
        <v>0</v>
      </c>
      <c r="E14" s="3015">
        <v>0</v>
      </c>
      <c r="F14" s="3015">
        <v>0</v>
      </c>
      <c r="G14" s="3015">
        <v>0</v>
      </c>
      <c r="H14" s="3015">
        <v>0</v>
      </c>
      <c r="I14" s="3015">
        <v>1</v>
      </c>
      <c r="J14" s="3015">
        <v>0</v>
      </c>
      <c r="K14" s="3015">
        <v>0</v>
      </c>
      <c r="L14" s="3015">
        <v>0</v>
      </c>
      <c r="M14" s="3015">
        <v>0</v>
      </c>
      <c r="N14" s="3015">
        <v>0</v>
      </c>
      <c r="O14" s="3015">
        <v>0</v>
      </c>
      <c r="P14" s="3015">
        <v>0</v>
      </c>
      <c r="Q14" s="3015">
        <v>0</v>
      </c>
      <c r="R14" s="4842">
        <v>0</v>
      </c>
      <c r="S14" s="5237">
        <f t="shared" si="0"/>
        <v>1</v>
      </c>
      <c r="T14" s="452"/>
      <c r="U14" s="452"/>
      <c r="V14" s="452"/>
    </row>
    <row r="15" spans="1:22" ht="20.100000000000001" customHeight="1">
      <c r="A15" s="5116" t="s">
        <v>4468</v>
      </c>
      <c r="B15" s="3014">
        <v>0</v>
      </c>
      <c r="C15" s="3015">
        <v>0</v>
      </c>
      <c r="D15" s="3015">
        <v>0</v>
      </c>
      <c r="E15" s="3015">
        <v>0</v>
      </c>
      <c r="F15" s="3015">
        <v>0</v>
      </c>
      <c r="G15" s="3015">
        <v>0</v>
      </c>
      <c r="H15" s="3015">
        <v>0</v>
      </c>
      <c r="I15" s="3015">
        <v>1</v>
      </c>
      <c r="J15" s="3015">
        <v>0</v>
      </c>
      <c r="K15" s="3015">
        <v>0</v>
      </c>
      <c r="L15" s="3015">
        <v>0</v>
      </c>
      <c r="M15" s="3015">
        <v>0</v>
      </c>
      <c r="N15" s="3015">
        <v>0</v>
      </c>
      <c r="O15" s="3015">
        <v>0</v>
      </c>
      <c r="P15" s="3015">
        <v>0</v>
      </c>
      <c r="Q15" s="3015">
        <v>0</v>
      </c>
      <c r="R15" s="4842">
        <v>0</v>
      </c>
      <c r="S15" s="5237">
        <f t="shared" si="0"/>
        <v>1</v>
      </c>
      <c r="T15" s="452"/>
      <c r="U15" s="452"/>
      <c r="V15" s="452"/>
    </row>
    <row r="16" spans="1:22" ht="20.100000000000001" customHeight="1">
      <c r="A16" s="5116" t="s">
        <v>4470</v>
      </c>
      <c r="B16" s="3014">
        <v>0</v>
      </c>
      <c r="C16" s="3015">
        <v>1</v>
      </c>
      <c r="D16" s="3015">
        <v>0</v>
      </c>
      <c r="E16" s="3015">
        <v>0</v>
      </c>
      <c r="F16" s="3015">
        <v>0</v>
      </c>
      <c r="G16" s="3015">
        <v>0</v>
      </c>
      <c r="H16" s="3015">
        <v>2</v>
      </c>
      <c r="I16" s="3015">
        <v>3</v>
      </c>
      <c r="J16" s="3015">
        <v>0</v>
      </c>
      <c r="K16" s="3015">
        <v>0</v>
      </c>
      <c r="L16" s="3015">
        <v>0</v>
      </c>
      <c r="M16" s="3015">
        <v>0</v>
      </c>
      <c r="N16" s="3015">
        <v>0</v>
      </c>
      <c r="O16" s="3015">
        <v>0</v>
      </c>
      <c r="P16" s="3015">
        <v>0</v>
      </c>
      <c r="Q16" s="3015">
        <v>0</v>
      </c>
      <c r="R16" s="4842">
        <v>1</v>
      </c>
      <c r="S16" s="5237">
        <f t="shared" si="0"/>
        <v>7</v>
      </c>
      <c r="T16" s="452"/>
      <c r="U16" s="452"/>
      <c r="V16" s="452"/>
    </row>
    <row r="17" spans="1:22" s="5124" customFormat="1" ht="20.100000000000001" customHeight="1">
      <c r="A17" s="5116" t="s">
        <v>4471</v>
      </c>
      <c r="B17" s="3014">
        <v>0</v>
      </c>
      <c r="C17" s="3015">
        <v>0</v>
      </c>
      <c r="D17" s="3015">
        <v>0</v>
      </c>
      <c r="E17" s="3015">
        <v>0</v>
      </c>
      <c r="F17" s="3015">
        <v>0</v>
      </c>
      <c r="G17" s="3015">
        <v>0</v>
      </c>
      <c r="H17" s="3015">
        <v>0</v>
      </c>
      <c r="I17" s="3015">
        <v>0</v>
      </c>
      <c r="J17" s="3015">
        <v>0</v>
      </c>
      <c r="K17" s="3015">
        <v>0</v>
      </c>
      <c r="L17" s="3015">
        <v>0</v>
      </c>
      <c r="M17" s="3015">
        <v>0</v>
      </c>
      <c r="N17" s="3015">
        <v>0</v>
      </c>
      <c r="O17" s="3015">
        <v>0</v>
      </c>
      <c r="P17" s="3015">
        <v>0</v>
      </c>
      <c r="Q17" s="3015">
        <v>0</v>
      </c>
      <c r="R17" s="4842">
        <v>0</v>
      </c>
      <c r="S17" s="5237">
        <f t="shared" si="0"/>
        <v>0</v>
      </c>
    </row>
    <row r="18" spans="1:22" ht="20.100000000000001" customHeight="1">
      <c r="A18" s="5116" t="s">
        <v>4472</v>
      </c>
      <c r="B18" s="3014">
        <v>0</v>
      </c>
      <c r="C18" s="3015">
        <v>0</v>
      </c>
      <c r="D18" s="3015">
        <v>0</v>
      </c>
      <c r="E18" s="3015">
        <v>0</v>
      </c>
      <c r="F18" s="3015">
        <v>0</v>
      </c>
      <c r="G18" s="3015">
        <v>0</v>
      </c>
      <c r="H18" s="3015">
        <v>0</v>
      </c>
      <c r="I18" s="3015">
        <v>0</v>
      </c>
      <c r="J18" s="3015">
        <v>0</v>
      </c>
      <c r="K18" s="3015">
        <v>0</v>
      </c>
      <c r="L18" s="3015">
        <v>0</v>
      </c>
      <c r="M18" s="3015">
        <v>0</v>
      </c>
      <c r="N18" s="3015">
        <v>0</v>
      </c>
      <c r="O18" s="3015">
        <v>0</v>
      </c>
      <c r="P18" s="3015">
        <v>0</v>
      </c>
      <c r="Q18" s="3015">
        <v>0</v>
      </c>
      <c r="R18" s="4842">
        <v>0</v>
      </c>
      <c r="S18" s="5237">
        <f t="shared" si="0"/>
        <v>0</v>
      </c>
      <c r="T18" s="452"/>
      <c r="U18" s="452"/>
      <c r="V18" s="452"/>
    </row>
    <row r="19" spans="1:22" ht="20.100000000000001" customHeight="1">
      <c r="A19" s="5116" t="s">
        <v>4535</v>
      </c>
      <c r="B19" s="3014">
        <v>0</v>
      </c>
      <c r="C19" s="3015">
        <v>0</v>
      </c>
      <c r="D19" s="3015">
        <v>0</v>
      </c>
      <c r="E19" s="3015">
        <v>0</v>
      </c>
      <c r="F19" s="3015">
        <v>0</v>
      </c>
      <c r="G19" s="3015">
        <v>0</v>
      </c>
      <c r="H19" s="3015">
        <v>0</v>
      </c>
      <c r="I19" s="3015">
        <v>0</v>
      </c>
      <c r="J19" s="3015">
        <v>0</v>
      </c>
      <c r="K19" s="3015">
        <v>0</v>
      </c>
      <c r="L19" s="3015">
        <v>0</v>
      </c>
      <c r="M19" s="3015">
        <v>0</v>
      </c>
      <c r="N19" s="3015">
        <v>0</v>
      </c>
      <c r="O19" s="3015">
        <v>0</v>
      </c>
      <c r="P19" s="3015">
        <v>0</v>
      </c>
      <c r="Q19" s="3015">
        <v>0</v>
      </c>
      <c r="R19" s="4842">
        <v>0</v>
      </c>
      <c r="S19" s="5237">
        <f t="shared" si="0"/>
        <v>0</v>
      </c>
      <c r="T19" s="452"/>
      <c r="U19" s="452"/>
      <c r="V19" s="452"/>
    </row>
    <row r="20" spans="1:22" ht="20.100000000000001" customHeight="1">
      <c r="A20" s="5116" t="s">
        <v>4473</v>
      </c>
      <c r="B20" s="3014">
        <v>0</v>
      </c>
      <c r="C20" s="3015">
        <v>0</v>
      </c>
      <c r="D20" s="3015">
        <v>0</v>
      </c>
      <c r="E20" s="3015">
        <v>0</v>
      </c>
      <c r="F20" s="3015">
        <v>0</v>
      </c>
      <c r="G20" s="3015">
        <v>0</v>
      </c>
      <c r="H20" s="3015">
        <v>5</v>
      </c>
      <c r="I20" s="3015">
        <v>4</v>
      </c>
      <c r="J20" s="3015">
        <v>0</v>
      </c>
      <c r="K20" s="3015">
        <v>0</v>
      </c>
      <c r="L20" s="3015">
        <v>0</v>
      </c>
      <c r="M20" s="3015">
        <v>0</v>
      </c>
      <c r="N20" s="3015">
        <v>0</v>
      </c>
      <c r="O20" s="3015">
        <v>0</v>
      </c>
      <c r="P20" s="3015">
        <v>0</v>
      </c>
      <c r="Q20" s="3015">
        <v>0</v>
      </c>
      <c r="R20" s="4842">
        <v>0</v>
      </c>
      <c r="S20" s="5237">
        <f t="shared" si="0"/>
        <v>9</v>
      </c>
      <c r="T20" s="452"/>
      <c r="U20" s="452"/>
      <c r="V20" s="452"/>
    </row>
    <row r="21" spans="1:22" ht="20.100000000000001" customHeight="1">
      <c r="A21" s="5116" t="s">
        <v>4475</v>
      </c>
      <c r="B21" s="3014">
        <v>0</v>
      </c>
      <c r="C21" s="3015">
        <v>0</v>
      </c>
      <c r="D21" s="3015">
        <v>0</v>
      </c>
      <c r="E21" s="3015">
        <v>0</v>
      </c>
      <c r="F21" s="3015">
        <v>0</v>
      </c>
      <c r="G21" s="3015">
        <v>0</v>
      </c>
      <c r="H21" s="3015">
        <v>0</v>
      </c>
      <c r="I21" s="3015">
        <v>0</v>
      </c>
      <c r="J21" s="3015">
        <v>0</v>
      </c>
      <c r="K21" s="3015">
        <v>0</v>
      </c>
      <c r="L21" s="3015">
        <v>0</v>
      </c>
      <c r="M21" s="3015">
        <v>0</v>
      </c>
      <c r="N21" s="3015">
        <v>0</v>
      </c>
      <c r="O21" s="3015">
        <v>0</v>
      </c>
      <c r="P21" s="3015">
        <v>0</v>
      </c>
      <c r="Q21" s="3015">
        <v>0</v>
      </c>
      <c r="R21" s="4842">
        <v>0</v>
      </c>
      <c r="S21" s="5237">
        <f t="shared" si="0"/>
        <v>0</v>
      </c>
      <c r="T21" s="452"/>
      <c r="U21" s="452"/>
      <c r="V21" s="452"/>
    </row>
    <row r="22" spans="1:22" ht="20.100000000000001" customHeight="1">
      <c r="A22" s="5116" t="s">
        <v>4476</v>
      </c>
      <c r="B22" s="3014">
        <v>0</v>
      </c>
      <c r="C22" s="3015">
        <v>0</v>
      </c>
      <c r="D22" s="3015">
        <v>0</v>
      </c>
      <c r="E22" s="3015">
        <v>0</v>
      </c>
      <c r="F22" s="3015">
        <v>0</v>
      </c>
      <c r="G22" s="3015">
        <v>0</v>
      </c>
      <c r="H22" s="3015">
        <v>0</v>
      </c>
      <c r="I22" s="3015">
        <v>0</v>
      </c>
      <c r="J22" s="3015">
        <v>0</v>
      </c>
      <c r="K22" s="3015">
        <v>0</v>
      </c>
      <c r="L22" s="3015">
        <v>0</v>
      </c>
      <c r="M22" s="3015">
        <v>0</v>
      </c>
      <c r="N22" s="3015">
        <v>0</v>
      </c>
      <c r="O22" s="3015">
        <v>0</v>
      </c>
      <c r="P22" s="3015">
        <v>0</v>
      </c>
      <c r="Q22" s="3015">
        <v>0</v>
      </c>
      <c r="R22" s="4842">
        <v>0</v>
      </c>
      <c r="S22" s="5237">
        <f t="shared" si="0"/>
        <v>0</v>
      </c>
      <c r="T22" s="452"/>
      <c r="U22" s="452"/>
      <c r="V22" s="452"/>
    </row>
    <row r="23" spans="1:22" ht="20.100000000000001" customHeight="1">
      <c r="A23" s="5116" t="s">
        <v>4477</v>
      </c>
      <c r="B23" s="3014">
        <v>0</v>
      </c>
      <c r="C23" s="3015">
        <v>0</v>
      </c>
      <c r="D23" s="3015">
        <v>0</v>
      </c>
      <c r="E23" s="3015">
        <v>0</v>
      </c>
      <c r="F23" s="3015">
        <v>0</v>
      </c>
      <c r="G23" s="3015">
        <v>0</v>
      </c>
      <c r="H23" s="3015">
        <v>0</v>
      </c>
      <c r="I23" s="3015">
        <v>2</v>
      </c>
      <c r="J23" s="3015">
        <v>0</v>
      </c>
      <c r="K23" s="3015">
        <v>0</v>
      </c>
      <c r="L23" s="3015">
        <v>0</v>
      </c>
      <c r="M23" s="3015">
        <v>0</v>
      </c>
      <c r="N23" s="3015">
        <v>0</v>
      </c>
      <c r="O23" s="3015">
        <v>0</v>
      </c>
      <c r="P23" s="3015">
        <v>0</v>
      </c>
      <c r="Q23" s="3015">
        <v>0</v>
      </c>
      <c r="R23" s="4842">
        <v>0</v>
      </c>
      <c r="S23" s="5237">
        <f t="shared" si="0"/>
        <v>2</v>
      </c>
      <c r="T23" s="452"/>
      <c r="U23" s="452"/>
      <c r="V23" s="452"/>
    </row>
    <row r="24" spans="1:22" ht="20.100000000000001" customHeight="1">
      <c r="A24" s="5116" t="s">
        <v>4528</v>
      </c>
      <c r="B24" s="3014">
        <v>0</v>
      </c>
      <c r="C24" s="3015">
        <v>0</v>
      </c>
      <c r="D24" s="3015">
        <v>0</v>
      </c>
      <c r="E24" s="3015">
        <v>0</v>
      </c>
      <c r="F24" s="3015">
        <v>0</v>
      </c>
      <c r="G24" s="3015">
        <v>0</v>
      </c>
      <c r="H24" s="3015">
        <v>0</v>
      </c>
      <c r="I24" s="3015">
        <v>3</v>
      </c>
      <c r="J24" s="3015">
        <v>0</v>
      </c>
      <c r="K24" s="3015">
        <v>0</v>
      </c>
      <c r="L24" s="3015">
        <v>0</v>
      </c>
      <c r="M24" s="3015">
        <v>0</v>
      </c>
      <c r="N24" s="3015">
        <v>0</v>
      </c>
      <c r="O24" s="3015">
        <v>0</v>
      </c>
      <c r="P24" s="3015">
        <v>0</v>
      </c>
      <c r="Q24" s="3015">
        <v>0</v>
      </c>
      <c r="R24" s="4842">
        <v>0</v>
      </c>
      <c r="S24" s="5237">
        <f t="shared" si="0"/>
        <v>3</v>
      </c>
      <c r="T24" s="452"/>
      <c r="U24" s="452"/>
      <c r="V24" s="452"/>
    </row>
    <row r="25" spans="1:22" ht="20.100000000000001" customHeight="1">
      <c r="A25" s="5116" t="s">
        <v>4478</v>
      </c>
      <c r="B25" s="3014">
        <v>0</v>
      </c>
      <c r="C25" s="3015">
        <v>0</v>
      </c>
      <c r="D25" s="3015">
        <v>0</v>
      </c>
      <c r="E25" s="3015">
        <v>0</v>
      </c>
      <c r="F25" s="3015">
        <v>0</v>
      </c>
      <c r="G25" s="3015">
        <v>0</v>
      </c>
      <c r="H25" s="3015">
        <v>1</v>
      </c>
      <c r="I25" s="3015">
        <v>0</v>
      </c>
      <c r="J25" s="3015">
        <v>0</v>
      </c>
      <c r="K25" s="3015">
        <v>0</v>
      </c>
      <c r="L25" s="3015">
        <v>0</v>
      </c>
      <c r="M25" s="3015">
        <v>0</v>
      </c>
      <c r="N25" s="3015">
        <v>0</v>
      </c>
      <c r="O25" s="3015">
        <v>0</v>
      </c>
      <c r="P25" s="3015">
        <v>0</v>
      </c>
      <c r="Q25" s="3015">
        <v>0</v>
      </c>
      <c r="R25" s="4842">
        <v>0</v>
      </c>
      <c r="S25" s="5237">
        <f t="shared" si="0"/>
        <v>1</v>
      </c>
      <c r="T25" s="452"/>
      <c r="U25" s="452"/>
      <c r="V25" s="452"/>
    </row>
    <row r="26" spans="1:22" ht="20.100000000000001" customHeight="1">
      <c r="A26" s="5116" t="s">
        <v>4538</v>
      </c>
      <c r="B26" s="3014">
        <v>0</v>
      </c>
      <c r="C26" s="3015">
        <v>0</v>
      </c>
      <c r="D26" s="3015">
        <v>0</v>
      </c>
      <c r="E26" s="3015">
        <v>0</v>
      </c>
      <c r="F26" s="3015">
        <v>0</v>
      </c>
      <c r="G26" s="3015">
        <v>0</v>
      </c>
      <c r="H26" s="3015">
        <v>0</v>
      </c>
      <c r="I26" s="3015">
        <v>0</v>
      </c>
      <c r="J26" s="3015">
        <v>0</v>
      </c>
      <c r="K26" s="3015">
        <v>0</v>
      </c>
      <c r="L26" s="3015">
        <v>0</v>
      </c>
      <c r="M26" s="3015">
        <v>0</v>
      </c>
      <c r="N26" s="3015">
        <v>0</v>
      </c>
      <c r="O26" s="3015">
        <v>0</v>
      </c>
      <c r="P26" s="3015">
        <v>0</v>
      </c>
      <c r="Q26" s="3015">
        <v>0</v>
      </c>
      <c r="R26" s="4842">
        <v>0</v>
      </c>
      <c r="S26" s="5237">
        <f t="shared" si="0"/>
        <v>0</v>
      </c>
      <c r="T26" s="452"/>
      <c r="U26" s="452"/>
      <c r="V26" s="452"/>
    </row>
    <row r="27" spans="1:22" ht="20.100000000000001" customHeight="1">
      <c r="A27" s="5116" t="s">
        <v>4480</v>
      </c>
      <c r="B27" s="3014">
        <v>0</v>
      </c>
      <c r="C27" s="3015">
        <v>0</v>
      </c>
      <c r="D27" s="3015">
        <v>0</v>
      </c>
      <c r="E27" s="3015">
        <v>0</v>
      </c>
      <c r="F27" s="3015">
        <v>0</v>
      </c>
      <c r="G27" s="3015">
        <v>0</v>
      </c>
      <c r="H27" s="3015">
        <v>0</v>
      </c>
      <c r="I27" s="3015">
        <v>0</v>
      </c>
      <c r="J27" s="3015">
        <v>0</v>
      </c>
      <c r="K27" s="3015">
        <v>0</v>
      </c>
      <c r="L27" s="3015">
        <v>0</v>
      </c>
      <c r="M27" s="3015">
        <v>0</v>
      </c>
      <c r="N27" s="3015">
        <v>0</v>
      </c>
      <c r="O27" s="3015">
        <v>0</v>
      </c>
      <c r="P27" s="3015">
        <v>0</v>
      </c>
      <c r="Q27" s="3015">
        <v>0</v>
      </c>
      <c r="R27" s="4842">
        <v>0</v>
      </c>
      <c r="S27" s="5237">
        <f t="shared" si="0"/>
        <v>0</v>
      </c>
      <c r="T27" s="452"/>
      <c r="U27" s="452"/>
      <c r="V27" s="452"/>
    </row>
    <row r="28" spans="1:22" ht="20.100000000000001" customHeight="1">
      <c r="A28" s="5116" t="s">
        <v>4481</v>
      </c>
      <c r="B28" s="3014">
        <v>0</v>
      </c>
      <c r="C28" s="3015">
        <v>0</v>
      </c>
      <c r="D28" s="3015">
        <v>0</v>
      </c>
      <c r="E28" s="3015">
        <v>0</v>
      </c>
      <c r="F28" s="3015">
        <v>0</v>
      </c>
      <c r="G28" s="3015">
        <v>0</v>
      </c>
      <c r="H28" s="3015">
        <v>0</v>
      </c>
      <c r="I28" s="3015">
        <v>0</v>
      </c>
      <c r="J28" s="3015">
        <v>0</v>
      </c>
      <c r="K28" s="3015">
        <v>0</v>
      </c>
      <c r="L28" s="3015">
        <v>0</v>
      </c>
      <c r="M28" s="3015">
        <v>0</v>
      </c>
      <c r="N28" s="3015">
        <v>0</v>
      </c>
      <c r="O28" s="3015">
        <v>0</v>
      </c>
      <c r="P28" s="3015">
        <v>0</v>
      </c>
      <c r="Q28" s="3015">
        <v>0</v>
      </c>
      <c r="R28" s="4842">
        <v>0</v>
      </c>
      <c r="S28" s="5237">
        <f t="shared" si="0"/>
        <v>0</v>
      </c>
      <c r="T28" s="452"/>
      <c r="U28" s="452"/>
      <c r="V28" s="452"/>
    </row>
    <row r="29" spans="1:22" ht="20.100000000000001" customHeight="1">
      <c r="A29" s="5116" t="s">
        <v>4483</v>
      </c>
      <c r="B29" s="3014">
        <v>0</v>
      </c>
      <c r="C29" s="3015">
        <v>0</v>
      </c>
      <c r="D29" s="3015">
        <v>0</v>
      </c>
      <c r="E29" s="3015">
        <v>0</v>
      </c>
      <c r="F29" s="3015">
        <v>0</v>
      </c>
      <c r="G29" s="3015">
        <v>0</v>
      </c>
      <c r="H29" s="3015">
        <v>0</v>
      </c>
      <c r="I29" s="3015">
        <v>0</v>
      </c>
      <c r="J29" s="3015">
        <v>0</v>
      </c>
      <c r="K29" s="3015">
        <v>0</v>
      </c>
      <c r="L29" s="3015">
        <v>0</v>
      </c>
      <c r="M29" s="3015">
        <v>0</v>
      </c>
      <c r="N29" s="3015">
        <v>0</v>
      </c>
      <c r="O29" s="3015">
        <v>0</v>
      </c>
      <c r="P29" s="3015">
        <v>0</v>
      </c>
      <c r="Q29" s="3015">
        <v>0</v>
      </c>
      <c r="R29" s="4842">
        <v>0</v>
      </c>
      <c r="S29" s="5237">
        <f t="shared" si="0"/>
        <v>0</v>
      </c>
      <c r="T29" s="452"/>
      <c r="U29" s="452"/>
      <c r="V29" s="452"/>
    </row>
    <row r="30" spans="1:22" ht="20.100000000000001" customHeight="1">
      <c r="A30" s="5116" t="s">
        <v>4539</v>
      </c>
      <c r="B30" s="3014">
        <v>0</v>
      </c>
      <c r="C30" s="3015">
        <v>0</v>
      </c>
      <c r="D30" s="3015">
        <v>0</v>
      </c>
      <c r="E30" s="3015">
        <v>0</v>
      </c>
      <c r="F30" s="3015">
        <v>0</v>
      </c>
      <c r="G30" s="3015">
        <v>0</v>
      </c>
      <c r="H30" s="3015">
        <v>0</v>
      </c>
      <c r="I30" s="3015">
        <v>0</v>
      </c>
      <c r="J30" s="3015">
        <v>0</v>
      </c>
      <c r="K30" s="3015">
        <v>0</v>
      </c>
      <c r="L30" s="3015">
        <v>0</v>
      </c>
      <c r="M30" s="3015">
        <v>0</v>
      </c>
      <c r="N30" s="3015">
        <v>0</v>
      </c>
      <c r="O30" s="3015">
        <v>0</v>
      </c>
      <c r="P30" s="3015">
        <v>0</v>
      </c>
      <c r="Q30" s="3015">
        <v>0</v>
      </c>
      <c r="R30" s="4842">
        <v>0</v>
      </c>
      <c r="S30" s="5237">
        <f t="shared" si="0"/>
        <v>0</v>
      </c>
      <c r="T30" s="452"/>
      <c r="U30" s="452"/>
      <c r="V30" s="452"/>
    </row>
    <row r="31" spans="1:22" ht="20.100000000000001" customHeight="1">
      <c r="A31" s="5116" t="s">
        <v>4540</v>
      </c>
      <c r="B31" s="3014">
        <v>0</v>
      </c>
      <c r="C31" s="3015">
        <v>0</v>
      </c>
      <c r="D31" s="3015">
        <v>0</v>
      </c>
      <c r="E31" s="3015">
        <v>0</v>
      </c>
      <c r="F31" s="3015">
        <v>0</v>
      </c>
      <c r="G31" s="3015">
        <v>0</v>
      </c>
      <c r="H31" s="3015">
        <v>0</v>
      </c>
      <c r="I31" s="3015">
        <v>0</v>
      </c>
      <c r="J31" s="3015">
        <v>0</v>
      </c>
      <c r="K31" s="3015">
        <v>0</v>
      </c>
      <c r="L31" s="3015">
        <v>0</v>
      </c>
      <c r="M31" s="3015">
        <v>0</v>
      </c>
      <c r="N31" s="3015">
        <v>0</v>
      </c>
      <c r="O31" s="3015">
        <v>0</v>
      </c>
      <c r="P31" s="3015">
        <v>0</v>
      </c>
      <c r="Q31" s="3015">
        <v>0</v>
      </c>
      <c r="R31" s="4842">
        <v>0</v>
      </c>
      <c r="S31" s="5237"/>
      <c r="T31" s="452"/>
      <c r="U31" s="452"/>
      <c r="V31" s="452"/>
    </row>
    <row r="32" spans="1:22" ht="20.100000000000001" customHeight="1">
      <c r="A32" s="5116" t="s">
        <v>4485</v>
      </c>
      <c r="B32" s="3014">
        <v>0</v>
      </c>
      <c r="C32" s="3015">
        <v>0</v>
      </c>
      <c r="D32" s="3015">
        <v>0</v>
      </c>
      <c r="E32" s="3015">
        <v>0</v>
      </c>
      <c r="F32" s="3015">
        <v>0</v>
      </c>
      <c r="G32" s="3015">
        <v>0</v>
      </c>
      <c r="H32" s="3015">
        <v>0</v>
      </c>
      <c r="I32" s="3015">
        <v>0</v>
      </c>
      <c r="J32" s="3015">
        <v>0</v>
      </c>
      <c r="K32" s="3015">
        <v>0</v>
      </c>
      <c r="L32" s="3015">
        <v>0</v>
      </c>
      <c r="M32" s="3015">
        <v>0</v>
      </c>
      <c r="N32" s="3015">
        <v>0</v>
      </c>
      <c r="O32" s="3015">
        <v>0</v>
      </c>
      <c r="P32" s="3015">
        <v>0</v>
      </c>
      <c r="Q32" s="3015">
        <v>0</v>
      </c>
      <c r="R32" s="4842">
        <v>0</v>
      </c>
      <c r="S32" s="5237">
        <f t="shared" si="0"/>
        <v>0</v>
      </c>
      <c r="T32" s="452"/>
      <c r="U32" s="452"/>
      <c r="V32" s="452"/>
    </row>
    <row r="33" spans="1:22" ht="20.100000000000001" customHeight="1">
      <c r="A33" s="5116" t="s">
        <v>4541</v>
      </c>
      <c r="B33" s="3014">
        <v>0</v>
      </c>
      <c r="C33" s="3015">
        <v>0</v>
      </c>
      <c r="D33" s="3015">
        <v>0</v>
      </c>
      <c r="E33" s="3015">
        <v>0</v>
      </c>
      <c r="F33" s="3015">
        <v>0</v>
      </c>
      <c r="G33" s="3015">
        <v>0</v>
      </c>
      <c r="H33" s="3015">
        <v>0</v>
      </c>
      <c r="I33" s="3015">
        <v>0</v>
      </c>
      <c r="J33" s="3015">
        <v>0</v>
      </c>
      <c r="K33" s="3015">
        <v>0</v>
      </c>
      <c r="L33" s="3015">
        <v>0</v>
      </c>
      <c r="M33" s="3015">
        <v>0</v>
      </c>
      <c r="N33" s="3015">
        <v>0</v>
      </c>
      <c r="O33" s="3015">
        <v>0</v>
      </c>
      <c r="P33" s="3015">
        <v>0</v>
      </c>
      <c r="Q33" s="3015">
        <v>0</v>
      </c>
      <c r="R33" s="4842">
        <v>0</v>
      </c>
      <c r="S33" s="5237">
        <f t="shared" si="0"/>
        <v>0</v>
      </c>
      <c r="T33" s="452"/>
      <c r="U33" s="452"/>
      <c r="V33" s="452"/>
    </row>
    <row r="34" spans="1:22" ht="20.100000000000001" customHeight="1">
      <c r="A34" s="5116" t="s">
        <v>4486</v>
      </c>
      <c r="B34" s="3014">
        <v>0</v>
      </c>
      <c r="C34" s="3015">
        <v>0</v>
      </c>
      <c r="D34" s="3015">
        <v>1</v>
      </c>
      <c r="E34" s="3015">
        <v>0</v>
      </c>
      <c r="F34" s="3015">
        <v>0</v>
      </c>
      <c r="G34" s="3015">
        <v>1</v>
      </c>
      <c r="H34" s="3015">
        <v>2</v>
      </c>
      <c r="I34" s="3015">
        <v>2</v>
      </c>
      <c r="J34" s="3015">
        <v>0</v>
      </c>
      <c r="K34" s="3015">
        <v>0</v>
      </c>
      <c r="L34" s="3015">
        <v>0</v>
      </c>
      <c r="M34" s="3015">
        <v>0</v>
      </c>
      <c r="N34" s="3015">
        <v>0</v>
      </c>
      <c r="O34" s="3015">
        <v>0</v>
      </c>
      <c r="P34" s="3015">
        <v>0</v>
      </c>
      <c r="Q34" s="3015">
        <v>0</v>
      </c>
      <c r="R34" s="4842">
        <v>0</v>
      </c>
      <c r="S34" s="5237">
        <f t="shared" si="0"/>
        <v>6</v>
      </c>
      <c r="T34" s="452"/>
      <c r="U34" s="452"/>
      <c r="V34" s="452"/>
    </row>
    <row r="35" spans="1:22" s="5124" customFormat="1" ht="20.100000000000001" customHeight="1">
      <c r="A35" s="5116" t="s">
        <v>4487</v>
      </c>
      <c r="B35" s="3014">
        <v>0</v>
      </c>
      <c r="C35" s="3015">
        <v>0</v>
      </c>
      <c r="D35" s="3015">
        <v>0</v>
      </c>
      <c r="E35" s="3015">
        <v>0</v>
      </c>
      <c r="F35" s="3015">
        <v>0</v>
      </c>
      <c r="G35" s="3015">
        <v>0</v>
      </c>
      <c r="H35" s="3015">
        <v>0</v>
      </c>
      <c r="I35" s="3015">
        <v>0</v>
      </c>
      <c r="J35" s="3015">
        <v>0</v>
      </c>
      <c r="K35" s="3015">
        <v>0</v>
      </c>
      <c r="L35" s="3015">
        <v>0</v>
      </c>
      <c r="M35" s="3015">
        <v>0</v>
      </c>
      <c r="N35" s="3015">
        <v>0</v>
      </c>
      <c r="O35" s="3015">
        <v>0</v>
      </c>
      <c r="P35" s="3015">
        <v>0</v>
      </c>
      <c r="Q35" s="3015">
        <v>0</v>
      </c>
      <c r="R35" s="4842">
        <v>0</v>
      </c>
      <c r="S35" s="5237">
        <f t="shared" si="0"/>
        <v>0</v>
      </c>
    </row>
    <row r="36" spans="1:22" ht="20.100000000000001" customHeight="1">
      <c r="A36" s="5116" t="s">
        <v>4489</v>
      </c>
      <c r="B36" s="3014">
        <v>0</v>
      </c>
      <c r="C36" s="3015">
        <v>0</v>
      </c>
      <c r="D36" s="3015">
        <v>0</v>
      </c>
      <c r="E36" s="3015">
        <v>0</v>
      </c>
      <c r="F36" s="3015">
        <v>0</v>
      </c>
      <c r="G36" s="3015">
        <v>0</v>
      </c>
      <c r="H36" s="3015">
        <v>0</v>
      </c>
      <c r="I36" s="3015">
        <v>1</v>
      </c>
      <c r="J36" s="3015">
        <v>0</v>
      </c>
      <c r="K36" s="3015">
        <v>0</v>
      </c>
      <c r="L36" s="3015">
        <v>0</v>
      </c>
      <c r="M36" s="3015">
        <v>0</v>
      </c>
      <c r="N36" s="3015">
        <v>0</v>
      </c>
      <c r="O36" s="3015">
        <v>0</v>
      </c>
      <c r="P36" s="3015">
        <v>0</v>
      </c>
      <c r="Q36" s="3015">
        <v>0</v>
      </c>
      <c r="R36" s="4842">
        <v>0</v>
      </c>
      <c r="S36" s="5237">
        <f t="shared" si="0"/>
        <v>1</v>
      </c>
      <c r="T36" s="452"/>
      <c r="U36" s="452"/>
      <c r="V36" s="452"/>
    </row>
    <row r="37" spans="1:22" ht="20.100000000000001" customHeight="1">
      <c r="A37" s="5116" t="s">
        <v>4531</v>
      </c>
      <c r="B37" s="3014">
        <v>0</v>
      </c>
      <c r="C37" s="3015">
        <v>0</v>
      </c>
      <c r="D37" s="3015">
        <v>0</v>
      </c>
      <c r="E37" s="3015">
        <v>0</v>
      </c>
      <c r="F37" s="3015">
        <v>0</v>
      </c>
      <c r="G37" s="3015">
        <v>0</v>
      </c>
      <c r="H37" s="3015">
        <v>0</v>
      </c>
      <c r="I37" s="3015">
        <v>0</v>
      </c>
      <c r="J37" s="3015">
        <v>0</v>
      </c>
      <c r="K37" s="3015">
        <v>0</v>
      </c>
      <c r="L37" s="3015">
        <v>0</v>
      </c>
      <c r="M37" s="3015">
        <v>0</v>
      </c>
      <c r="N37" s="3015">
        <v>0</v>
      </c>
      <c r="O37" s="3015">
        <v>0</v>
      </c>
      <c r="P37" s="3015">
        <v>0</v>
      </c>
      <c r="Q37" s="3015">
        <v>0</v>
      </c>
      <c r="R37" s="4842">
        <v>0</v>
      </c>
      <c r="S37" s="5237">
        <f t="shared" si="0"/>
        <v>0</v>
      </c>
      <c r="T37" s="452"/>
      <c r="U37" s="452"/>
      <c r="V37" s="452"/>
    </row>
    <row r="38" spans="1:22" ht="20.100000000000001" customHeight="1">
      <c r="A38" s="5116" t="s">
        <v>4490</v>
      </c>
      <c r="B38" s="3014">
        <v>0</v>
      </c>
      <c r="C38" s="3015">
        <v>0</v>
      </c>
      <c r="D38" s="3015">
        <v>0</v>
      </c>
      <c r="E38" s="3015">
        <v>0</v>
      </c>
      <c r="F38" s="3015">
        <v>0</v>
      </c>
      <c r="G38" s="3015">
        <v>0</v>
      </c>
      <c r="H38" s="3015">
        <v>0</v>
      </c>
      <c r="I38" s="3015">
        <v>0</v>
      </c>
      <c r="J38" s="3015">
        <v>0</v>
      </c>
      <c r="K38" s="3015">
        <v>0</v>
      </c>
      <c r="L38" s="3015">
        <v>0</v>
      </c>
      <c r="M38" s="3015">
        <v>0</v>
      </c>
      <c r="N38" s="3015">
        <v>0</v>
      </c>
      <c r="O38" s="3015">
        <v>0</v>
      </c>
      <c r="P38" s="3015">
        <v>0</v>
      </c>
      <c r="Q38" s="3015">
        <v>0</v>
      </c>
      <c r="R38" s="4842">
        <v>0</v>
      </c>
      <c r="S38" s="5237">
        <f t="shared" si="0"/>
        <v>0</v>
      </c>
      <c r="T38" s="452"/>
      <c r="U38" s="452"/>
      <c r="V38" s="452"/>
    </row>
    <row r="39" spans="1:22" ht="20.100000000000001" customHeight="1">
      <c r="A39" s="5116" t="s">
        <v>4491</v>
      </c>
      <c r="B39" s="3014">
        <v>0</v>
      </c>
      <c r="C39" s="3015">
        <v>0</v>
      </c>
      <c r="D39" s="3015">
        <v>0</v>
      </c>
      <c r="E39" s="3015">
        <v>0</v>
      </c>
      <c r="F39" s="3015">
        <v>0</v>
      </c>
      <c r="G39" s="3015">
        <v>0</v>
      </c>
      <c r="H39" s="3015">
        <v>0</v>
      </c>
      <c r="I39" s="3015">
        <v>1</v>
      </c>
      <c r="J39" s="3015">
        <v>0</v>
      </c>
      <c r="K39" s="3015">
        <v>0</v>
      </c>
      <c r="L39" s="3015">
        <v>0</v>
      </c>
      <c r="M39" s="3015">
        <v>0</v>
      </c>
      <c r="N39" s="3015">
        <v>0</v>
      </c>
      <c r="O39" s="3015">
        <v>0</v>
      </c>
      <c r="P39" s="3015">
        <v>0</v>
      </c>
      <c r="Q39" s="3015">
        <v>0</v>
      </c>
      <c r="R39" s="4842">
        <v>0</v>
      </c>
      <c r="S39" s="5237">
        <f t="shared" si="0"/>
        <v>1</v>
      </c>
      <c r="T39" s="452"/>
      <c r="U39" s="452"/>
      <c r="V39" s="452"/>
    </row>
    <row r="40" spans="1:22" ht="20.100000000000001" customHeight="1">
      <c r="A40" s="5116" t="s">
        <v>4492</v>
      </c>
      <c r="B40" s="3014">
        <v>0</v>
      </c>
      <c r="C40" s="3015">
        <v>0</v>
      </c>
      <c r="D40" s="3015">
        <v>0</v>
      </c>
      <c r="E40" s="3015">
        <v>0</v>
      </c>
      <c r="F40" s="3015">
        <v>0</v>
      </c>
      <c r="G40" s="3015">
        <v>0</v>
      </c>
      <c r="H40" s="3015">
        <v>2</v>
      </c>
      <c r="I40" s="3015">
        <v>4</v>
      </c>
      <c r="J40" s="3015">
        <v>0</v>
      </c>
      <c r="K40" s="3015">
        <v>0</v>
      </c>
      <c r="L40" s="3015">
        <v>0</v>
      </c>
      <c r="M40" s="3015">
        <v>0</v>
      </c>
      <c r="N40" s="3015">
        <v>0</v>
      </c>
      <c r="O40" s="3015">
        <v>0</v>
      </c>
      <c r="P40" s="3015">
        <v>0</v>
      </c>
      <c r="Q40" s="3015">
        <v>0</v>
      </c>
      <c r="R40" s="4842">
        <v>0</v>
      </c>
      <c r="S40" s="5237">
        <f t="shared" si="0"/>
        <v>6</v>
      </c>
      <c r="T40" s="452"/>
      <c r="U40" s="452"/>
      <c r="V40" s="452"/>
    </row>
    <row r="41" spans="1:22" ht="20.100000000000001" customHeight="1">
      <c r="A41" s="5116" t="s">
        <v>4493</v>
      </c>
      <c r="B41" s="3014">
        <v>0</v>
      </c>
      <c r="C41" s="3015">
        <v>0</v>
      </c>
      <c r="D41" s="3015">
        <v>0</v>
      </c>
      <c r="E41" s="3015">
        <v>0</v>
      </c>
      <c r="F41" s="3015">
        <v>0</v>
      </c>
      <c r="G41" s="3015">
        <v>0</v>
      </c>
      <c r="H41" s="3015">
        <v>0</v>
      </c>
      <c r="I41" s="3015">
        <v>0</v>
      </c>
      <c r="J41" s="3015">
        <v>0</v>
      </c>
      <c r="K41" s="3015">
        <v>0</v>
      </c>
      <c r="L41" s="3015">
        <v>0</v>
      </c>
      <c r="M41" s="3015">
        <v>0</v>
      </c>
      <c r="N41" s="3015">
        <v>0</v>
      </c>
      <c r="O41" s="3015">
        <v>0</v>
      </c>
      <c r="P41" s="3015">
        <v>0</v>
      </c>
      <c r="Q41" s="3015">
        <v>0</v>
      </c>
      <c r="R41" s="4842">
        <v>0</v>
      </c>
      <c r="S41" s="5237">
        <f t="shared" si="0"/>
        <v>0</v>
      </c>
      <c r="T41" s="452"/>
      <c r="U41" s="452"/>
      <c r="V41" s="452"/>
    </row>
    <row r="42" spans="1:22" ht="20.100000000000001" customHeight="1">
      <c r="A42" s="5116" t="s">
        <v>4494</v>
      </c>
      <c r="B42" s="3014">
        <v>1</v>
      </c>
      <c r="C42" s="3015">
        <v>1</v>
      </c>
      <c r="D42" s="3015">
        <v>1</v>
      </c>
      <c r="E42" s="3015">
        <v>1</v>
      </c>
      <c r="F42" s="3015">
        <v>1</v>
      </c>
      <c r="G42" s="3015">
        <v>1</v>
      </c>
      <c r="H42" s="3015">
        <v>7</v>
      </c>
      <c r="I42" s="3015">
        <v>4</v>
      </c>
      <c r="J42" s="3015">
        <v>0</v>
      </c>
      <c r="K42" s="3015">
        <v>1</v>
      </c>
      <c r="L42" s="3015">
        <v>1</v>
      </c>
      <c r="M42" s="3015">
        <v>1</v>
      </c>
      <c r="N42" s="3015">
        <v>1</v>
      </c>
      <c r="O42" s="3015">
        <v>1</v>
      </c>
      <c r="P42" s="3015">
        <v>1</v>
      </c>
      <c r="Q42" s="3015">
        <v>1</v>
      </c>
      <c r="R42" s="4842">
        <v>1</v>
      </c>
      <c r="S42" s="5237">
        <f t="shared" si="0"/>
        <v>25</v>
      </c>
      <c r="T42" s="452"/>
      <c r="U42" s="452"/>
      <c r="V42" s="452"/>
    </row>
    <row r="43" spans="1:22" ht="20.100000000000001" customHeight="1">
      <c r="A43" s="5116" t="s">
        <v>4495</v>
      </c>
      <c r="B43" s="3014">
        <v>0</v>
      </c>
      <c r="C43" s="3015">
        <v>0</v>
      </c>
      <c r="D43" s="3015">
        <v>1</v>
      </c>
      <c r="E43" s="3015">
        <v>0</v>
      </c>
      <c r="F43" s="3015">
        <v>0</v>
      </c>
      <c r="G43" s="3015">
        <v>0</v>
      </c>
      <c r="H43" s="3015">
        <v>5</v>
      </c>
      <c r="I43" s="3015">
        <v>5</v>
      </c>
      <c r="J43" s="3015">
        <v>0</v>
      </c>
      <c r="K43" s="3015">
        <v>0</v>
      </c>
      <c r="L43" s="3015">
        <v>0</v>
      </c>
      <c r="M43" s="3015">
        <v>0</v>
      </c>
      <c r="N43" s="3015">
        <v>0</v>
      </c>
      <c r="O43" s="3015">
        <v>1</v>
      </c>
      <c r="P43" s="3015">
        <v>0</v>
      </c>
      <c r="Q43" s="3015">
        <v>0</v>
      </c>
      <c r="R43" s="4842">
        <v>0</v>
      </c>
      <c r="S43" s="5237">
        <f t="shared" si="0"/>
        <v>12</v>
      </c>
      <c r="T43" s="452"/>
      <c r="U43" s="452"/>
      <c r="V43" s="452"/>
    </row>
    <row r="44" spans="1:22" ht="20.100000000000001" customHeight="1">
      <c r="A44" s="5116" t="s">
        <v>4496</v>
      </c>
      <c r="B44" s="3014">
        <v>0</v>
      </c>
      <c r="C44" s="3015">
        <v>0</v>
      </c>
      <c r="D44" s="3015">
        <v>1</v>
      </c>
      <c r="E44" s="3015">
        <v>0</v>
      </c>
      <c r="F44" s="3015">
        <v>0</v>
      </c>
      <c r="G44" s="3015">
        <v>0</v>
      </c>
      <c r="H44" s="3015">
        <v>3</v>
      </c>
      <c r="I44" s="3015">
        <v>6</v>
      </c>
      <c r="J44" s="3015">
        <v>0</v>
      </c>
      <c r="K44" s="3015">
        <v>0</v>
      </c>
      <c r="L44" s="3015">
        <v>0</v>
      </c>
      <c r="M44" s="3015">
        <v>0</v>
      </c>
      <c r="N44" s="3015">
        <v>0</v>
      </c>
      <c r="O44" s="3015">
        <v>0</v>
      </c>
      <c r="P44" s="3015">
        <v>0</v>
      </c>
      <c r="Q44" s="3015">
        <v>0</v>
      </c>
      <c r="R44" s="4842">
        <v>0</v>
      </c>
      <c r="S44" s="5237">
        <f t="shared" si="0"/>
        <v>10</v>
      </c>
      <c r="T44" s="452"/>
      <c r="U44" s="452"/>
      <c r="V44" s="452"/>
    </row>
    <row r="45" spans="1:22" ht="20.100000000000001" customHeight="1">
      <c r="A45" s="5116" t="s">
        <v>4497</v>
      </c>
      <c r="B45" s="3014">
        <v>0</v>
      </c>
      <c r="C45" s="3015">
        <v>0</v>
      </c>
      <c r="D45" s="3015">
        <v>1</v>
      </c>
      <c r="E45" s="3015">
        <v>0</v>
      </c>
      <c r="F45" s="3015">
        <v>0</v>
      </c>
      <c r="G45" s="3015">
        <v>0</v>
      </c>
      <c r="H45" s="3015">
        <v>7</v>
      </c>
      <c r="I45" s="3015">
        <v>6</v>
      </c>
      <c r="J45" s="3015">
        <v>0</v>
      </c>
      <c r="K45" s="3015">
        <v>0</v>
      </c>
      <c r="L45" s="3015">
        <v>1</v>
      </c>
      <c r="M45" s="3015">
        <v>0</v>
      </c>
      <c r="N45" s="3015">
        <v>0</v>
      </c>
      <c r="O45" s="3015">
        <v>1</v>
      </c>
      <c r="P45" s="3015">
        <v>0</v>
      </c>
      <c r="Q45" s="3015">
        <v>1</v>
      </c>
      <c r="R45" s="4842">
        <v>0</v>
      </c>
      <c r="S45" s="5237">
        <f t="shared" si="0"/>
        <v>17</v>
      </c>
      <c r="T45" s="452"/>
      <c r="U45" s="452"/>
      <c r="V45" s="452"/>
    </row>
    <row r="46" spans="1:22" ht="20.100000000000001" customHeight="1">
      <c r="A46" s="5116" t="s">
        <v>4498</v>
      </c>
      <c r="B46" s="3014">
        <v>0</v>
      </c>
      <c r="C46" s="3015">
        <v>0</v>
      </c>
      <c r="D46" s="3015">
        <v>0</v>
      </c>
      <c r="E46" s="3015">
        <v>0</v>
      </c>
      <c r="F46" s="3015">
        <v>0</v>
      </c>
      <c r="G46" s="3015">
        <v>0</v>
      </c>
      <c r="H46" s="3015">
        <v>0</v>
      </c>
      <c r="I46" s="3015">
        <v>0</v>
      </c>
      <c r="J46" s="3015">
        <v>0</v>
      </c>
      <c r="K46" s="3015">
        <v>0</v>
      </c>
      <c r="L46" s="3015">
        <v>0</v>
      </c>
      <c r="M46" s="3015">
        <v>0</v>
      </c>
      <c r="N46" s="3015">
        <v>0</v>
      </c>
      <c r="O46" s="3015">
        <v>0</v>
      </c>
      <c r="P46" s="3015">
        <v>0</v>
      </c>
      <c r="Q46" s="3015">
        <v>0</v>
      </c>
      <c r="R46" s="4842">
        <v>0</v>
      </c>
      <c r="S46" s="5237">
        <f t="shared" si="0"/>
        <v>0</v>
      </c>
      <c r="T46" s="452"/>
      <c r="U46" s="452"/>
      <c r="V46" s="452"/>
    </row>
    <row r="47" spans="1:22" ht="20.100000000000001" customHeight="1">
      <c r="A47" s="5116" t="s">
        <v>4499</v>
      </c>
      <c r="B47" s="3014">
        <v>0</v>
      </c>
      <c r="C47" s="3015">
        <v>0</v>
      </c>
      <c r="D47" s="3015">
        <v>0</v>
      </c>
      <c r="E47" s="3015">
        <v>0</v>
      </c>
      <c r="F47" s="3015">
        <v>0</v>
      </c>
      <c r="G47" s="3015">
        <v>0</v>
      </c>
      <c r="H47" s="3015">
        <v>0</v>
      </c>
      <c r="I47" s="3015">
        <v>0</v>
      </c>
      <c r="J47" s="3015">
        <v>0</v>
      </c>
      <c r="K47" s="3015">
        <v>0</v>
      </c>
      <c r="L47" s="3015">
        <v>0</v>
      </c>
      <c r="M47" s="3015">
        <v>0</v>
      </c>
      <c r="N47" s="3015">
        <v>0</v>
      </c>
      <c r="O47" s="3015">
        <v>0</v>
      </c>
      <c r="P47" s="3015">
        <v>0</v>
      </c>
      <c r="Q47" s="3015">
        <v>0</v>
      </c>
      <c r="R47" s="4842">
        <v>0</v>
      </c>
      <c r="S47" s="5237">
        <f t="shared" si="0"/>
        <v>0</v>
      </c>
      <c r="T47" s="452"/>
      <c r="U47" s="452"/>
      <c r="V47" s="452"/>
    </row>
    <row r="48" spans="1:22" ht="20.100000000000001" customHeight="1">
      <c r="A48" s="5116" t="s">
        <v>4500</v>
      </c>
      <c r="B48" s="3014">
        <v>0</v>
      </c>
      <c r="C48" s="3015">
        <v>0</v>
      </c>
      <c r="D48" s="3015">
        <v>0</v>
      </c>
      <c r="E48" s="3015">
        <v>0</v>
      </c>
      <c r="F48" s="3015">
        <v>0</v>
      </c>
      <c r="G48" s="3015">
        <v>0</v>
      </c>
      <c r="H48" s="3015">
        <v>3</v>
      </c>
      <c r="I48" s="3015">
        <v>5</v>
      </c>
      <c r="J48" s="3015">
        <v>0</v>
      </c>
      <c r="K48" s="3015">
        <v>0</v>
      </c>
      <c r="L48" s="3015">
        <v>0</v>
      </c>
      <c r="M48" s="3015">
        <v>0</v>
      </c>
      <c r="N48" s="3015">
        <v>0</v>
      </c>
      <c r="O48" s="3015">
        <v>0</v>
      </c>
      <c r="P48" s="3015">
        <v>0</v>
      </c>
      <c r="Q48" s="3015">
        <v>0</v>
      </c>
      <c r="R48" s="4842">
        <v>0</v>
      </c>
      <c r="S48" s="5237">
        <f t="shared" si="0"/>
        <v>8</v>
      </c>
      <c r="T48" s="452"/>
      <c r="U48" s="452"/>
      <c r="V48" s="452"/>
    </row>
    <row r="49" spans="1:22" ht="20.100000000000001" customHeight="1" thickBot="1">
      <c r="A49" s="5130" t="s">
        <v>4502</v>
      </c>
      <c r="B49" s="4929">
        <v>0</v>
      </c>
      <c r="C49" s="4926">
        <v>0</v>
      </c>
      <c r="D49" s="4926">
        <v>1</v>
      </c>
      <c r="E49" s="4926">
        <v>0</v>
      </c>
      <c r="F49" s="4926">
        <v>0</v>
      </c>
      <c r="G49" s="4926">
        <v>0</v>
      </c>
      <c r="H49" s="4926">
        <v>6</v>
      </c>
      <c r="I49" s="4926">
        <v>4</v>
      </c>
      <c r="J49" s="4926">
        <v>0</v>
      </c>
      <c r="K49" s="4926">
        <v>0</v>
      </c>
      <c r="L49" s="4926">
        <v>0</v>
      </c>
      <c r="M49" s="4926">
        <v>0</v>
      </c>
      <c r="N49" s="4926">
        <v>0</v>
      </c>
      <c r="O49" s="4926">
        <v>0</v>
      </c>
      <c r="P49" s="4926">
        <v>0</v>
      </c>
      <c r="Q49" s="4926">
        <v>0</v>
      </c>
      <c r="R49" s="5231">
        <v>0</v>
      </c>
      <c r="S49" s="5238">
        <f t="shared" si="0"/>
        <v>11</v>
      </c>
      <c r="T49" s="452"/>
      <c r="U49" s="452"/>
      <c r="V49" s="452"/>
    </row>
    <row r="50" spans="1:22" s="5033" customFormat="1" ht="20.100000000000001" customHeight="1" thickBot="1">
      <c r="A50" s="5232" t="s">
        <v>2</v>
      </c>
      <c r="B50" s="5233">
        <f t="shared" ref="B50:R50" si="1">SUM(B5:B49)</f>
        <v>1</v>
      </c>
      <c r="C50" s="5234">
        <f t="shared" si="1"/>
        <v>2</v>
      </c>
      <c r="D50" s="5234">
        <f t="shared" si="1"/>
        <v>7</v>
      </c>
      <c r="E50" s="5234">
        <f t="shared" si="1"/>
        <v>1</v>
      </c>
      <c r="F50" s="5234">
        <f t="shared" si="1"/>
        <v>1</v>
      </c>
      <c r="G50" s="5234">
        <f t="shared" si="1"/>
        <v>2</v>
      </c>
      <c r="H50" s="5234">
        <f t="shared" si="1"/>
        <v>50</v>
      </c>
      <c r="I50" s="5234">
        <f t="shared" si="1"/>
        <v>63</v>
      </c>
      <c r="J50" s="5234">
        <f t="shared" si="1"/>
        <v>0</v>
      </c>
      <c r="K50" s="5234">
        <f t="shared" si="1"/>
        <v>1</v>
      </c>
      <c r="L50" s="5234">
        <f t="shared" si="1"/>
        <v>2</v>
      </c>
      <c r="M50" s="5234">
        <f t="shared" si="1"/>
        <v>1</v>
      </c>
      <c r="N50" s="5234">
        <f t="shared" si="1"/>
        <v>1</v>
      </c>
      <c r="O50" s="5234">
        <f t="shared" si="1"/>
        <v>3</v>
      </c>
      <c r="P50" s="5234">
        <f t="shared" si="1"/>
        <v>1</v>
      </c>
      <c r="Q50" s="5234">
        <f t="shared" si="1"/>
        <v>2</v>
      </c>
      <c r="R50" s="5235">
        <f t="shared" si="1"/>
        <v>2</v>
      </c>
      <c r="S50" s="5239">
        <f t="shared" si="0"/>
        <v>140</v>
      </c>
      <c r="T50" s="5125"/>
    </row>
    <row r="51" spans="1:22" ht="15.95" customHeight="1" thickTop="1">
      <c r="A51" s="452"/>
      <c r="B51" s="452"/>
      <c r="C51" s="452"/>
      <c r="D51" s="452"/>
      <c r="E51" s="452"/>
      <c r="F51" s="452"/>
      <c r="G51" s="452"/>
      <c r="H51" s="452"/>
      <c r="I51" s="452"/>
      <c r="J51" s="452"/>
      <c r="K51" s="452"/>
      <c r="L51" s="452"/>
      <c r="M51" s="452"/>
      <c r="N51" s="452"/>
      <c r="O51" s="452"/>
      <c r="P51" s="452"/>
      <c r="Q51" s="452"/>
      <c r="R51" s="452"/>
      <c r="S51" s="452"/>
      <c r="U51" s="452"/>
      <c r="V51" s="452"/>
    </row>
    <row r="52" spans="1:22" ht="15.95" customHeight="1">
      <c r="A52" s="6261" t="s">
        <v>4536</v>
      </c>
      <c r="B52" s="6261"/>
      <c r="C52" s="6261"/>
      <c r="D52" s="6261"/>
      <c r="E52" s="6261"/>
      <c r="F52" s="6261"/>
      <c r="G52" s="452"/>
      <c r="I52" s="452"/>
      <c r="J52" s="452"/>
      <c r="K52" s="452"/>
      <c r="L52" s="452"/>
      <c r="M52" s="452"/>
      <c r="N52" s="452"/>
      <c r="O52" s="452"/>
      <c r="P52" s="452"/>
      <c r="Q52" s="452"/>
      <c r="R52" s="452"/>
      <c r="S52" s="452"/>
      <c r="U52" s="452"/>
      <c r="V52" s="452"/>
    </row>
    <row r="53" spans="1:22" ht="15.95" customHeight="1">
      <c r="A53" s="6247" t="s">
        <v>4542</v>
      </c>
      <c r="B53" s="6247"/>
      <c r="C53" s="6247"/>
      <c r="D53" s="6247"/>
      <c r="E53" s="6247"/>
      <c r="F53" s="6247"/>
      <c r="G53" s="452"/>
      <c r="I53" s="452"/>
      <c r="J53" s="452"/>
      <c r="K53" s="452"/>
      <c r="L53" s="452"/>
      <c r="M53" s="452"/>
      <c r="N53" s="452"/>
      <c r="O53" s="452"/>
      <c r="P53" s="452"/>
      <c r="Q53" s="452"/>
      <c r="R53" s="452"/>
      <c r="S53" s="452"/>
      <c r="U53" s="452"/>
      <c r="V53" s="452"/>
    </row>
    <row r="54" spans="1:22" ht="15.95" customHeight="1">
      <c r="A54" s="6249" t="s">
        <v>4504</v>
      </c>
      <c r="B54" s="6249"/>
      <c r="C54" s="6249"/>
      <c r="D54" s="6249"/>
      <c r="E54" s="6249"/>
      <c r="F54" s="6249"/>
      <c r="G54" s="452"/>
      <c r="I54" s="452"/>
      <c r="J54" s="452"/>
      <c r="K54" s="452"/>
      <c r="L54" s="452"/>
      <c r="M54" s="452"/>
      <c r="N54" s="452"/>
      <c r="O54" s="452"/>
      <c r="P54" s="452"/>
      <c r="Q54" s="452"/>
      <c r="R54" s="452"/>
      <c r="S54" s="452"/>
      <c r="U54" s="452"/>
      <c r="V54" s="452"/>
    </row>
    <row r="55" spans="1:22" ht="15.95" customHeight="1">
      <c r="A55" s="6249" t="s">
        <v>4505</v>
      </c>
      <c r="B55" s="6249"/>
      <c r="C55" s="6249"/>
      <c r="D55" s="6249"/>
      <c r="E55" s="6249"/>
      <c r="F55" s="6249"/>
      <c r="G55" s="452"/>
      <c r="I55" s="452"/>
      <c r="J55" s="452"/>
      <c r="K55" s="452"/>
      <c r="L55" s="452"/>
      <c r="M55" s="452"/>
      <c r="N55" s="452"/>
      <c r="O55" s="452"/>
      <c r="P55" s="452"/>
      <c r="Q55" s="452"/>
      <c r="R55" s="452"/>
      <c r="S55" s="452"/>
      <c r="U55" s="452"/>
      <c r="V55" s="452"/>
    </row>
    <row r="56" spans="1:22">
      <c r="A56" s="452"/>
      <c r="B56" s="452"/>
      <c r="C56" s="452"/>
      <c r="D56" s="452"/>
      <c r="E56" s="452"/>
      <c r="F56" s="452"/>
      <c r="G56" s="452"/>
      <c r="I56" s="452"/>
      <c r="J56" s="452"/>
      <c r="K56" s="452"/>
      <c r="L56" s="452"/>
      <c r="M56" s="452"/>
      <c r="N56" s="452"/>
      <c r="O56" s="452"/>
      <c r="P56" s="452"/>
      <c r="Q56" s="452"/>
      <c r="R56" s="452"/>
      <c r="S56" s="452"/>
      <c r="U56" s="452"/>
      <c r="V56" s="452"/>
    </row>
    <row r="57" spans="1:22">
      <c r="A57" s="452"/>
      <c r="B57" s="452"/>
      <c r="C57" s="452"/>
      <c r="D57" s="452"/>
      <c r="E57" s="452"/>
      <c r="F57" s="452"/>
      <c r="G57" s="452"/>
      <c r="I57" s="452"/>
      <c r="J57" s="452"/>
      <c r="K57" s="452"/>
      <c r="L57" s="452"/>
      <c r="M57" s="452"/>
      <c r="N57" s="452"/>
      <c r="O57" s="452"/>
      <c r="P57" s="452"/>
      <c r="Q57" s="452"/>
      <c r="R57" s="452"/>
      <c r="S57" s="452"/>
      <c r="U57" s="452"/>
      <c r="V57" s="452"/>
    </row>
    <row r="58" spans="1:22">
      <c r="A58" s="452"/>
      <c r="B58" s="452"/>
      <c r="C58" s="452"/>
      <c r="D58" s="452"/>
      <c r="E58" s="452"/>
      <c r="F58" s="452"/>
      <c r="G58" s="452"/>
      <c r="I58" s="452"/>
      <c r="J58" s="452"/>
      <c r="K58" s="452"/>
      <c r="L58" s="452"/>
      <c r="M58" s="452"/>
      <c r="N58" s="452"/>
      <c r="O58" s="452"/>
      <c r="P58" s="452"/>
      <c r="Q58" s="452"/>
      <c r="R58" s="452"/>
      <c r="S58" s="452"/>
      <c r="U58" s="452"/>
      <c r="V58" s="452"/>
    </row>
    <row r="59" spans="1:22">
      <c r="A59" s="452"/>
      <c r="B59" s="452"/>
      <c r="C59" s="452"/>
      <c r="D59" s="452"/>
      <c r="E59" s="452"/>
      <c r="F59" s="452"/>
      <c r="H59" s="452"/>
      <c r="I59" s="452"/>
      <c r="J59" s="452"/>
      <c r="K59" s="452"/>
      <c r="L59" s="452"/>
      <c r="M59" s="452"/>
      <c r="N59" s="452"/>
      <c r="O59" s="452"/>
      <c r="P59" s="452"/>
      <c r="Q59" s="452"/>
      <c r="R59" s="452"/>
      <c r="S59" s="906"/>
      <c r="T59" s="452"/>
      <c r="U59" s="452"/>
      <c r="V59" s="452"/>
    </row>
    <row r="60" spans="1:22">
      <c r="A60" s="452"/>
      <c r="B60" s="452"/>
      <c r="C60" s="452"/>
      <c r="D60" s="5033" t="s">
        <v>4</v>
      </c>
      <c r="E60" s="452"/>
      <c r="F60" s="452"/>
      <c r="H60" s="452"/>
      <c r="I60" s="452"/>
      <c r="J60" s="452"/>
      <c r="K60" s="452"/>
      <c r="L60" s="452"/>
      <c r="M60" s="452"/>
      <c r="N60" s="452"/>
      <c r="O60" s="452"/>
      <c r="P60" s="452"/>
      <c r="Q60" s="452"/>
      <c r="R60" s="452"/>
      <c r="S60" s="906"/>
      <c r="T60" s="452"/>
      <c r="U60" s="452"/>
      <c r="V60" s="452"/>
    </row>
    <row r="61" spans="1:22">
      <c r="A61" s="452"/>
      <c r="B61" s="452"/>
      <c r="C61" s="452"/>
      <c r="D61" s="452"/>
      <c r="E61" s="452"/>
      <c r="F61" s="452"/>
      <c r="H61" s="452"/>
      <c r="I61" s="452"/>
      <c r="J61" s="452"/>
      <c r="K61" s="452"/>
      <c r="L61" s="452"/>
      <c r="M61" s="452"/>
      <c r="N61" s="452"/>
      <c r="O61" s="452"/>
      <c r="P61" s="452"/>
      <c r="Q61" s="452"/>
      <c r="R61" s="452"/>
      <c r="S61" s="906"/>
      <c r="T61" s="452"/>
      <c r="U61" s="452"/>
      <c r="V61" s="452"/>
    </row>
    <row r="62" spans="1:22">
      <c r="U62" s="452"/>
      <c r="V62" s="452"/>
    </row>
    <row r="63" spans="1:22">
      <c r="A63" s="452"/>
      <c r="B63" s="452"/>
      <c r="C63" s="452"/>
      <c r="D63" s="452"/>
      <c r="E63" s="452"/>
      <c r="F63" s="452"/>
      <c r="G63" s="452"/>
      <c r="I63" s="452"/>
      <c r="J63" s="452"/>
      <c r="K63" s="452"/>
      <c r="L63" s="452"/>
      <c r="M63" s="452"/>
      <c r="N63" s="452"/>
      <c r="O63" s="452"/>
      <c r="P63" s="452"/>
      <c r="Q63" s="452"/>
      <c r="R63" s="452"/>
      <c r="S63" s="452"/>
      <c r="U63" s="452"/>
      <c r="V63" s="452"/>
    </row>
    <row r="64" spans="1:22">
      <c r="A64" s="452"/>
      <c r="B64" s="452"/>
      <c r="C64" s="452"/>
      <c r="D64" s="452"/>
      <c r="E64" s="452"/>
      <c r="F64" s="452"/>
      <c r="G64" s="452"/>
      <c r="I64" s="452"/>
      <c r="J64" s="452"/>
      <c r="K64" s="452"/>
      <c r="L64" s="452"/>
      <c r="M64" s="452"/>
      <c r="N64" s="452"/>
      <c r="O64" s="452"/>
      <c r="P64" s="452"/>
      <c r="Q64" s="452"/>
      <c r="R64" s="452"/>
      <c r="S64" s="452"/>
      <c r="U64" s="452"/>
      <c r="V64" s="452"/>
    </row>
    <row r="65" spans="1:22">
      <c r="A65" s="452"/>
      <c r="B65" s="452"/>
      <c r="C65" s="452"/>
      <c r="D65" s="452"/>
      <c r="E65" s="5033" t="s">
        <v>3</v>
      </c>
      <c r="F65" s="452"/>
      <c r="G65" s="452"/>
      <c r="I65" s="452"/>
      <c r="J65" s="452"/>
      <c r="K65" s="452"/>
      <c r="L65" s="452"/>
      <c r="M65" s="452"/>
      <c r="N65" s="452"/>
      <c r="O65" s="452"/>
      <c r="P65" s="452"/>
      <c r="Q65" s="452"/>
      <c r="R65" s="452"/>
      <c r="S65" s="452"/>
      <c r="U65" s="452"/>
      <c r="V65" s="452"/>
    </row>
    <row r="66" spans="1:22">
      <c r="A66" s="452"/>
      <c r="B66" s="452"/>
      <c r="C66" s="452"/>
      <c r="D66" s="452"/>
      <c r="E66" s="452"/>
      <c r="F66" s="452"/>
      <c r="G66" s="452"/>
      <c r="I66" s="452"/>
      <c r="J66" s="452"/>
      <c r="K66" s="452"/>
      <c r="L66" s="452"/>
      <c r="M66" s="452"/>
      <c r="N66" s="452"/>
      <c r="O66" s="452"/>
      <c r="P66" s="452"/>
      <c r="Q66" s="452"/>
      <c r="R66" s="452"/>
      <c r="S66" s="452"/>
      <c r="U66" s="452"/>
      <c r="V66" s="452"/>
    </row>
    <row r="67" spans="1:22">
      <c r="A67" s="452"/>
      <c r="B67" s="452"/>
      <c r="C67" s="452"/>
      <c r="D67" s="452"/>
      <c r="E67" s="452"/>
      <c r="F67" s="452"/>
      <c r="G67" s="452"/>
      <c r="I67" s="452"/>
      <c r="J67" s="452"/>
      <c r="K67" s="452"/>
      <c r="L67" s="452"/>
      <c r="M67" s="452"/>
      <c r="N67" s="452"/>
      <c r="O67" s="452"/>
      <c r="P67" s="452"/>
      <c r="Q67" s="452"/>
      <c r="R67" s="452"/>
      <c r="S67" s="452"/>
      <c r="U67" s="452"/>
      <c r="V67" s="452"/>
    </row>
    <row r="70" spans="1:22">
      <c r="A70" s="452"/>
      <c r="B70" s="452"/>
      <c r="C70" s="452"/>
      <c r="D70" s="452"/>
      <c r="E70" s="452"/>
      <c r="F70" s="452"/>
    </row>
    <row r="71" spans="1:22">
      <c r="A71" s="452"/>
      <c r="B71" s="452"/>
      <c r="C71" s="452"/>
      <c r="D71" s="452"/>
      <c r="E71" s="452"/>
      <c r="F71" s="452"/>
    </row>
    <row r="72" spans="1:22">
      <c r="A72" s="452"/>
      <c r="B72" s="452"/>
      <c r="C72" s="452"/>
      <c r="D72" s="452"/>
      <c r="E72" s="452"/>
      <c r="F72" s="452"/>
    </row>
  </sheetData>
  <mergeCells count="6">
    <mergeCell ref="A55:F55"/>
    <mergeCell ref="A2:S2"/>
    <mergeCell ref="A3:S3"/>
    <mergeCell ref="A52:F52"/>
    <mergeCell ref="A53:F53"/>
    <mergeCell ref="A54:F54"/>
  </mergeCells>
  <hyperlinks>
    <hyperlink ref="A1" r:id="rId1"/>
  </hyperlinks>
  <pageMargins left="0.70866141732283472" right="0.70866141732283472" top="0.74803149606299213" bottom="0.74803149606299213" header="0.31496062992125984" footer="0.31496062992125984"/>
  <pageSetup paperSize="9" scale="44" fitToWidth="0" orientation="landscape" r:id="rId2"/>
  <headerFooter>
    <oddFooter>&amp;R302</oddFooter>
  </headerFooter>
  <drawing r:id="rId3"/>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92">
    <pageSetUpPr fitToPage="1"/>
  </sheetPr>
  <dimension ref="A1:V72"/>
  <sheetViews>
    <sheetView view="pageBreakPreview" zoomScale="60" zoomScaleNormal="100" workbookViewId="0">
      <selection activeCell="A4" sqref="A4"/>
    </sheetView>
  </sheetViews>
  <sheetFormatPr defaultRowHeight="12.75"/>
  <cols>
    <col min="1" max="1" width="40.140625" style="906" customWidth="1"/>
    <col min="2" max="19" width="14.7109375" style="5122" customWidth="1"/>
    <col min="20" max="20" width="24.42578125" style="906" customWidth="1"/>
    <col min="21" max="22" width="9.140625" style="152"/>
    <col min="23" max="107" width="9.140625" style="452"/>
    <col min="108" max="136" width="2" style="452" customWidth="1"/>
    <col min="137" max="256" width="9.140625" style="452"/>
    <col min="257" max="257" width="29.140625" style="452" customWidth="1"/>
    <col min="258" max="258" width="8.85546875" style="452" customWidth="1"/>
    <col min="259" max="259" width="9" style="452" customWidth="1"/>
    <col min="260" max="260" width="8.85546875" style="452" customWidth="1"/>
    <col min="261" max="261" width="9.85546875" style="452" customWidth="1"/>
    <col min="262" max="263" width="8.85546875" style="452" customWidth="1"/>
    <col min="264" max="264" width="11.42578125" style="452" customWidth="1"/>
    <col min="265" max="265" width="10.7109375" style="452" customWidth="1"/>
    <col min="266" max="266" width="13.42578125" style="452" customWidth="1"/>
    <col min="267" max="267" width="10.140625" style="452" customWidth="1"/>
    <col min="268" max="268" width="11" style="452" customWidth="1"/>
    <col min="269" max="269" width="10.85546875" style="452" customWidth="1"/>
    <col min="270" max="271" width="8.85546875" style="452" customWidth="1"/>
    <col min="272" max="272" width="10.42578125" style="452" customWidth="1"/>
    <col min="273" max="273" width="8.85546875" style="452" customWidth="1"/>
    <col min="274" max="274" width="10.5703125" style="452" customWidth="1"/>
    <col min="275" max="275" width="9.140625" style="452"/>
    <col min="276" max="276" width="24.42578125" style="452" customWidth="1"/>
    <col min="277" max="363" width="9.140625" style="452"/>
    <col min="364" max="392" width="2" style="452" customWidth="1"/>
    <col min="393" max="512" width="9.140625" style="452"/>
    <col min="513" max="513" width="29.140625" style="452" customWidth="1"/>
    <col min="514" max="514" width="8.85546875" style="452" customWidth="1"/>
    <col min="515" max="515" width="9" style="452" customWidth="1"/>
    <col min="516" max="516" width="8.85546875" style="452" customWidth="1"/>
    <col min="517" max="517" width="9.85546875" style="452" customWidth="1"/>
    <col min="518" max="519" width="8.85546875" style="452" customWidth="1"/>
    <col min="520" max="520" width="11.42578125" style="452" customWidth="1"/>
    <col min="521" max="521" width="10.7109375" style="452" customWidth="1"/>
    <col min="522" max="522" width="13.42578125" style="452" customWidth="1"/>
    <col min="523" max="523" width="10.140625" style="452" customWidth="1"/>
    <col min="524" max="524" width="11" style="452" customWidth="1"/>
    <col min="525" max="525" width="10.85546875" style="452" customWidth="1"/>
    <col min="526" max="527" width="8.85546875" style="452" customWidth="1"/>
    <col min="528" max="528" width="10.42578125" style="452" customWidth="1"/>
    <col min="529" max="529" width="8.85546875" style="452" customWidth="1"/>
    <col min="530" max="530" width="10.5703125" style="452" customWidth="1"/>
    <col min="531" max="531" width="9.140625" style="452"/>
    <col min="532" max="532" width="24.42578125" style="452" customWidth="1"/>
    <col min="533" max="619" width="9.140625" style="452"/>
    <col min="620" max="648" width="2" style="452" customWidth="1"/>
    <col min="649" max="768" width="9.140625" style="452"/>
    <col min="769" max="769" width="29.140625" style="452" customWidth="1"/>
    <col min="770" max="770" width="8.85546875" style="452" customWidth="1"/>
    <col min="771" max="771" width="9" style="452" customWidth="1"/>
    <col min="772" max="772" width="8.85546875" style="452" customWidth="1"/>
    <col min="773" max="773" width="9.85546875" style="452" customWidth="1"/>
    <col min="774" max="775" width="8.85546875" style="452" customWidth="1"/>
    <col min="776" max="776" width="11.42578125" style="452" customWidth="1"/>
    <col min="777" max="777" width="10.7109375" style="452" customWidth="1"/>
    <col min="778" max="778" width="13.42578125" style="452" customWidth="1"/>
    <col min="779" max="779" width="10.140625" style="452" customWidth="1"/>
    <col min="780" max="780" width="11" style="452" customWidth="1"/>
    <col min="781" max="781" width="10.85546875" style="452" customWidth="1"/>
    <col min="782" max="783" width="8.85546875" style="452" customWidth="1"/>
    <col min="784" max="784" width="10.42578125" style="452" customWidth="1"/>
    <col min="785" max="785" width="8.85546875" style="452" customWidth="1"/>
    <col min="786" max="786" width="10.5703125" style="452" customWidth="1"/>
    <col min="787" max="787" width="9.140625" style="452"/>
    <col min="788" max="788" width="24.42578125" style="452" customWidth="1"/>
    <col min="789" max="875" width="9.140625" style="452"/>
    <col min="876" max="904" width="2" style="452" customWidth="1"/>
    <col min="905" max="1024" width="9.140625" style="452"/>
    <col min="1025" max="1025" width="29.140625" style="452" customWidth="1"/>
    <col min="1026" max="1026" width="8.85546875" style="452" customWidth="1"/>
    <col min="1027" max="1027" width="9" style="452" customWidth="1"/>
    <col min="1028" max="1028" width="8.85546875" style="452" customWidth="1"/>
    <col min="1029" max="1029" width="9.85546875" style="452" customWidth="1"/>
    <col min="1030" max="1031" width="8.85546875" style="452" customWidth="1"/>
    <col min="1032" max="1032" width="11.42578125" style="452" customWidth="1"/>
    <col min="1033" max="1033" width="10.7109375" style="452" customWidth="1"/>
    <col min="1034" max="1034" width="13.42578125" style="452" customWidth="1"/>
    <col min="1035" max="1035" width="10.140625" style="452" customWidth="1"/>
    <col min="1036" max="1036" width="11" style="452" customWidth="1"/>
    <col min="1037" max="1037" width="10.85546875" style="452" customWidth="1"/>
    <col min="1038" max="1039" width="8.85546875" style="452" customWidth="1"/>
    <col min="1040" max="1040" width="10.42578125" style="452" customWidth="1"/>
    <col min="1041" max="1041" width="8.85546875" style="452" customWidth="1"/>
    <col min="1042" max="1042" width="10.5703125" style="452" customWidth="1"/>
    <col min="1043" max="1043" width="9.140625" style="452"/>
    <col min="1044" max="1044" width="24.42578125" style="452" customWidth="1"/>
    <col min="1045" max="1131" width="9.140625" style="452"/>
    <col min="1132" max="1160" width="2" style="452" customWidth="1"/>
    <col min="1161" max="1280" width="9.140625" style="452"/>
    <col min="1281" max="1281" width="29.140625" style="452" customWidth="1"/>
    <col min="1282" max="1282" width="8.85546875" style="452" customWidth="1"/>
    <col min="1283" max="1283" width="9" style="452" customWidth="1"/>
    <col min="1284" max="1284" width="8.85546875" style="452" customWidth="1"/>
    <col min="1285" max="1285" width="9.85546875" style="452" customWidth="1"/>
    <col min="1286" max="1287" width="8.85546875" style="452" customWidth="1"/>
    <col min="1288" max="1288" width="11.42578125" style="452" customWidth="1"/>
    <col min="1289" max="1289" width="10.7109375" style="452" customWidth="1"/>
    <col min="1290" max="1290" width="13.42578125" style="452" customWidth="1"/>
    <col min="1291" max="1291" width="10.140625" style="452" customWidth="1"/>
    <col min="1292" max="1292" width="11" style="452" customWidth="1"/>
    <col min="1293" max="1293" width="10.85546875" style="452" customWidth="1"/>
    <col min="1294" max="1295" width="8.85546875" style="452" customWidth="1"/>
    <col min="1296" max="1296" width="10.42578125" style="452" customWidth="1"/>
    <col min="1297" max="1297" width="8.85546875" style="452" customWidth="1"/>
    <col min="1298" max="1298" width="10.5703125" style="452" customWidth="1"/>
    <col min="1299" max="1299" width="9.140625" style="452"/>
    <col min="1300" max="1300" width="24.42578125" style="452" customWidth="1"/>
    <col min="1301" max="1387" width="9.140625" style="452"/>
    <col min="1388" max="1416" width="2" style="452" customWidth="1"/>
    <col min="1417" max="1536" width="9.140625" style="452"/>
    <col min="1537" max="1537" width="29.140625" style="452" customWidth="1"/>
    <col min="1538" max="1538" width="8.85546875" style="452" customWidth="1"/>
    <col min="1539" max="1539" width="9" style="452" customWidth="1"/>
    <col min="1540" max="1540" width="8.85546875" style="452" customWidth="1"/>
    <col min="1541" max="1541" width="9.85546875" style="452" customWidth="1"/>
    <col min="1542" max="1543" width="8.85546875" style="452" customWidth="1"/>
    <col min="1544" max="1544" width="11.42578125" style="452" customWidth="1"/>
    <col min="1545" max="1545" width="10.7109375" style="452" customWidth="1"/>
    <col min="1546" max="1546" width="13.42578125" style="452" customWidth="1"/>
    <col min="1547" max="1547" width="10.140625" style="452" customWidth="1"/>
    <col min="1548" max="1548" width="11" style="452" customWidth="1"/>
    <col min="1549" max="1549" width="10.85546875" style="452" customWidth="1"/>
    <col min="1550" max="1551" width="8.85546875" style="452" customWidth="1"/>
    <col min="1552" max="1552" width="10.42578125" style="452" customWidth="1"/>
    <col min="1553" max="1553" width="8.85546875" style="452" customWidth="1"/>
    <col min="1554" max="1554" width="10.5703125" style="452" customWidth="1"/>
    <col min="1555" max="1555" width="9.140625" style="452"/>
    <col min="1556" max="1556" width="24.42578125" style="452" customWidth="1"/>
    <col min="1557" max="1643" width="9.140625" style="452"/>
    <col min="1644" max="1672" width="2" style="452" customWidth="1"/>
    <col min="1673" max="1792" width="9.140625" style="452"/>
    <col min="1793" max="1793" width="29.140625" style="452" customWidth="1"/>
    <col min="1794" max="1794" width="8.85546875" style="452" customWidth="1"/>
    <col min="1795" max="1795" width="9" style="452" customWidth="1"/>
    <col min="1796" max="1796" width="8.85546875" style="452" customWidth="1"/>
    <col min="1797" max="1797" width="9.85546875" style="452" customWidth="1"/>
    <col min="1798" max="1799" width="8.85546875" style="452" customWidth="1"/>
    <col min="1800" max="1800" width="11.42578125" style="452" customWidth="1"/>
    <col min="1801" max="1801" width="10.7109375" style="452" customWidth="1"/>
    <col min="1802" max="1802" width="13.42578125" style="452" customWidth="1"/>
    <col min="1803" max="1803" width="10.140625" style="452" customWidth="1"/>
    <col min="1804" max="1804" width="11" style="452" customWidth="1"/>
    <col min="1805" max="1805" width="10.85546875" style="452" customWidth="1"/>
    <col min="1806" max="1807" width="8.85546875" style="452" customWidth="1"/>
    <col min="1808" max="1808" width="10.42578125" style="452" customWidth="1"/>
    <col min="1809" max="1809" width="8.85546875" style="452" customWidth="1"/>
    <col min="1810" max="1810" width="10.5703125" style="452" customWidth="1"/>
    <col min="1811" max="1811" width="9.140625" style="452"/>
    <col min="1812" max="1812" width="24.42578125" style="452" customWidth="1"/>
    <col min="1813" max="1899" width="9.140625" style="452"/>
    <col min="1900" max="1928" width="2" style="452" customWidth="1"/>
    <col min="1929" max="2048" width="9.140625" style="452"/>
    <col min="2049" max="2049" width="29.140625" style="452" customWidth="1"/>
    <col min="2050" max="2050" width="8.85546875" style="452" customWidth="1"/>
    <col min="2051" max="2051" width="9" style="452" customWidth="1"/>
    <col min="2052" max="2052" width="8.85546875" style="452" customWidth="1"/>
    <col min="2053" max="2053" width="9.85546875" style="452" customWidth="1"/>
    <col min="2054" max="2055" width="8.85546875" style="452" customWidth="1"/>
    <col min="2056" max="2056" width="11.42578125" style="452" customWidth="1"/>
    <col min="2057" max="2057" width="10.7109375" style="452" customWidth="1"/>
    <col min="2058" max="2058" width="13.42578125" style="452" customWidth="1"/>
    <col min="2059" max="2059" width="10.140625" style="452" customWidth="1"/>
    <col min="2060" max="2060" width="11" style="452" customWidth="1"/>
    <col min="2061" max="2061" width="10.85546875" style="452" customWidth="1"/>
    <col min="2062" max="2063" width="8.85546875" style="452" customWidth="1"/>
    <col min="2064" max="2064" width="10.42578125" style="452" customWidth="1"/>
    <col min="2065" max="2065" width="8.85546875" style="452" customWidth="1"/>
    <col min="2066" max="2066" width="10.5703125" style="452" customWidth="1"/>
    <col min="2067" max="2067" width="9.140625" style="452"/>
    <col min="2068" max="2068" width="24.42578125" style="452" customWidth="1"/>
    <col min="2069" max="2155" width="9.140625" style="452"/>
    <col min="2156" max="2184" width="2" style="452" customWidth="1"/>
    <col min="2185" max="2304" width="9.140625" style="452"/>
    <col min="2305" max="2305" width="29.140625" style="452" customWidth="1"/>
    <col min="2306" max="2306" width="8.85546875" style="452" customWidth="1"/>
    <col min="2307" max="2307" width="9" style="452" customWidth="1"/>
    <col min="2308" max="2308" width="8.85546875" style="452" customWidth="1"/>
    <col min="2309" max="2309" width="9.85546875" style="452" customWidth="1"/>
    <col min="2310" max="2311" width="8.85546875" style="452" customWidth="1"/>
    <col min="2312" max="2312" width="11.42578125" style="452" customWidth="1"/>
    <col min="2313" max="2313" width="10.7109375" style="452" customWidth="1"/>
    <col min="2314" max="2314" width="13.42578125" style="452" customWidth="1"/>
    <col min="2315" max="2315" width="10.140625" style="452" customWidth="1"/>
    <col min="2316" max="2316" width="11" style="452" customWidth="1"/>
    <col min="2317" max="2317" width="10.85546875" style="452" customWidth="1"/>
    <col min="2318" max="2319" width="8.85546875" style="452" customWidth="1"/>
    <col min="2320" max="2320" width="10.42578125" style="452" customWidth="1"/>
    <col min="2321" max="2321" width="8.85546875" style="452" customWidth="1"/>
    <col min="2322" max="2322" width="10.5703125" style="452" customWidth="1"/>
    <col min="2323" max="2323" width="9.140625" style="452"/>
    <col min="2324" max="2324" width="24.42578125" style="452" customWidth="1"/>
    <col min="2325" max="2411" width="9.140625" style="452"/>
    <col min="2412" max="2440" width="2" style="452" customWidth="1"/>
    <col min="2441" max="2560" width="9.140625" style="452"/>
    <col min="2561" max="2561" width="29.140625" style="452" customWidth="1"/>
    <col min="2562" max="2562" width="8.85546875" style="452" customWidth="1"/>
    <col min="2563" max="2563" width="9" style="452" customWidth="1"/>
    <col min="2564" max="2564" width="8.85546875" style="452" customWidth="1"/>
    <col min="2565" max="2565" width="9.85546875" style="452" customWidth="1"/>
    <col min="2566" max="2567" width="8.85546875" style="452" customWidth="1"/>
    <col min="2568" max="2568" width="11.42578125" style="452" customWidth="1"/>
    <col min="2569" max="2569" width="10.7109375" style="452" customWidth="1"/>
    <col min="2570" max="2570" width="13.42578125" style="452" customWidth="1"/>
    <col min="2571" max="2571" width="10.140625" style="452" customWidth="1"/>
    <col min="2572" max="2572" width="11" style="452" customWidth="1"/>
    <col min="2573" max="2573" width="10.85546875" style="452" customWidth="1"/>
    <col min="2574" max="2575" width="8.85546875" style="452" customWidth="1"/>
    <col min="2576" max="2576" width="10.42578125" style="452" customWidth="1"/>
    <col min="2577" max="2577" width="8.85546875" style="452" customWidth="1"/>
    <col min="2578" max="2578" width="10.5703125" style="452" customWidth="1"/>
    <col min="2579" max="2579" width="9.140625" style="452"/>
    <col min="2580" max="2580" width="24.42578125" style="452" customWidth="1"/>
    <col min="2581" max="2667" width="9.140625" style="452"/>
    <col min="2668" max="2696" width="2" style="452" customWidth="1"/>
    <col min="2697" max="2816" width="9.140625" style="452"/>
    <col min="2817" max="2817" width="29.140625" style="452" customWidth="1"/>
    <col min="2818" max="2818" width="8.85546875" style="452" customWidth="1"/>
    <col min="2819" max="2819" width="9" style="452" customWidth="1"/>
    <col min="2820" max="2820" width="8.85546875" style="452" customWidth="1"/>
    <col min="2821" max="2821" width="9.85546875" style="452" customWidth="1"/>
    <col min="2822" max="2823" width="8.85546875" style="452" customWidth="1"/>
    <col min="2824" max="2824" width="11.42578125" style="452" customWidth="1"/>
    <col min="2825" max="2825" width="10.7109375" style="452" customWidth="1"/>
    <col min="2826" max="2826" width="13.42578125" style="452" customWidth="1"/>
    <col min="2827" max="2827" width="10.140625" style="452" customWidth="1"/>
    <col min="2828" max="2828" width="11" style="452" customWidth="1"/>
    <col min="2829" max="2829" width="10.85546875" style="452" customWidth="1"/>
    <col min="2830" max="2831" width="8.85546875" style="452" customWidth="1"/>
    <col min="2832" max="2832" width="10.42578125" style="452" customWidth="1"/>
    <col min="2833" max="2833" width="8.85546875" style="452" customWidth="1"/>
    <col min="2834" max="2834" width="10.5703125" style="452" customWidth="1"/>
    <col min="2835" max="2835" width="9.140625" style="452"/>
    <col min="2836" max="2836" width="24.42578125" style="452" customWidth="1"/>
    <col min="2837" max="2923" width="9.140625" style="452"/>
    <col min="2924" max="2952" width="2" style="452" customWidth="1"/>
    <col min="2953" max="3072" width="9.140625" style="452"/>
    <col min="3073" max="3073" width="29.140625" style="452" customWidth="1"/>
    <col min="3074" max="3074" width="8.85546875" style="452" customWidth="1"/>
    <col min="3075" max="3075" width="9" style="452" customWidth="1"/>
    <col min="3076" max="3076" width="8.85546875" style="452" customWidth="1"/>
    <col min="3077" max="3077" width="9.85546875" style="452" customWidth="1"/>
    <col min="3078" max="3079" width="8.85546875" style="452" customWidth="1"/>
    <col min="3080" max="3080" width="11.42578125" style="452" customWidth="1"/>
    <col min="3081" max="3081" width="10.7109375" style="452" customWidth="1"/>
    <col min="3082" max="3082" width="13.42578125" style="452" customWidth="1"/>
    <col min="3083" max="3083" width="10.140625" style="452" customWidth="1"/>
    <col min="3084" max="3084" width="11" style="452" customWidth="1"/>
    <col min="3085" max="3085" width="10.85546875" style="452" customWidth="1"/>
    <col min="3086" max="3087" width="8.85546875" style="452" customWidth="1"/>
    <col min="3088" max="3088" width="10.42578125" style="452" customWidth="1"/>
    <col min="3089" max="3089" width="8.85546875" style="452" customWidth="1"/>
    <col min="3090" max="3090" width="10.5703125" style="452" customWidth="1"/>
    <col min="3091" max="3091" width="9.140625" style="452"/>
    <col min="3092" max="3092" width="24.42578125" style="452" customWidth="1"/>
    <col min="3093" max="3179" width="9.140625" style="452"/>
    <col min="3180" max="3208" width="2" style="452" customWidth="1"/>
    <col min="3209" max="3328" width="9.140625" style="452"/>
    <col min="3329" max="3329" width="29.140625" style="452" customWidth="1"/>
    <col min="3330" max="3330" width="8.85546875" style="452" customWidth="1"/>
    <col min="3331" max="3331" width="9" style="452" customWidth="1"/>
    <col min="3332" max="3332" width="8.85546875" style="452" customWidth="1"/>
    <col min="3333" max="3333" width="9.85546875" style="452" customWidth="1"/>
    <col min="3334" max="3335" width="8.85546875" style="452" customWidth="1"/>
    <col min="3336" max="3336" width="11.42578125" style="452" customWidth="1"/>
    <col min="3337" max="3337" width="10.7109375" style="452" customWidth="1"/>
    <col min="3338" max="3338" width="13.42578125" style="452" customWidth="1"/>
    <col min="3339" max="3339" width="10.140625" style="452" customWidth="1"/>
    <col min="3340" max="3340" width="11" style="452" customWidth="1"/>
    <col min="3341" max="3341" width="10.85546875" style="452" customWidth="1"/>
    <col min="3342" max="3343" width="8.85546875" style="452" customWidth="1"/>
    <col min="3344" max="3344" width="10.42578125" style="452" customWidth="1"/>
    <col min="3345" max="3345" width="8.85546875" style="452" customWidth="1"/>
    <col min="3346" max="3346" width="10.5703125" style="452" customWidth="1"/>
    <col min="3347" max="3347" width="9.140625" style="452"/>
    <col min="3348" max="3348" width="24.42578125" style="452" customWidth="1"/>
    <col min="3349" max="3435" width="9.140625" style="452"/>
    <col min="3436" max="3464" width="2" style="452" customWidth="1"/>
    <col min="3465" max="3584" width="9.140625" style="452"/>
    <col min="3585" max="3585" width="29.140625" style="452" customWidth="1"/>
    <col min="3586" max="3586" width="8.85546875" style="452" customWidth="1"/>
    <col min="3587" max="3587" width="9" style="452" customWidth="1"/>
    <col min="3588" max="3588" width="8.85546875" style="452" customWidth="1"/>
    <col min="3589" max="3589" width="9.85546875" style="452" customWidth="1"/>
    <col min="3590" max="3591" width="8.85546875" style="452" customWidth="1"/>
    <col min="3592" max="3592" width="11.42578125" style="452" customWidth="1"/>
    <col min="3593" max="3593" width="10.7109375" style="452" customWidth="1"/>
    <col min="3594" max="3594" width="13.42578125" style="452" customWidth="1"/>
    <col min="3595" max="3595" width="10.140625" style="452" customWidth="1"/>
    <col min="3596" max="3596" width="11" style="452" customWidth="1"/>
    <col min="3597" max="3597" width="10.85546875" style="452" customWidth="1"/>
    <col min="3598" max="3599" width="8.85546875" style="452" customWidth="1"/>
    <col min="3600" max="3600" width="10.42578125" style="452" customWidth="1"/>
    <col min="3601" max="3601" width="8.85546875" style="452" customWidth="1"/>
    <col min="3602" max="3602" width="10.5703125" style="452" customWidth="1"/>
    <col min="3603" max="3603" width="9.140625" style="452"/>
    <col min="3604" max="3604" width="24.42578125" style="452" customWidth="1"/>
    <col min="3605" max="3691" width="9.140625" style="452"/>
    <col min="3692" max="3720" width="2" style="452" customWidth="1"/>
    <col min="3721" max="3840" width="9.140625" style="452"/>
    <col min="3841" max="3841" width="29.140625" style="452" customWidth="1"/>
    <col min="3842" max="3842" width="8.85546875" style="452" customWidth="1"/>
    <col min="3843" max="3843" width="9" style="452" customWidth="1"/>
    <col min="3844" max="3844" width="8.85546875" style="452" customWidth="1"/>
    <col min="3845" max="3845" width="9.85546875" style="452" customWidth="1"/>
    <col min="3846" max="3847" width="8.85546875" style="452" customWidth="1"/>
    <col min="3848" max="3848" width="11.42578125" style="452" customWidth="1"/>
    <col min="3849" max="3849" width="10.7109375" style="452" customWidth="1"/>
    <col min="3850" max="3850" width="13.42578125" style="452" customWidth="1"/>
    <col min="3851" max="3851" width="10.140625" style="452" customWidth="1"/>
    <col min="3852" max="3852" width="11" style="452" customWidth="1"/>
    <col min="3853" max="3853" width="10.85546875" style="452" customWidth="1"/>
    <col min="3854" max="3855" width="8.85546875" style="452" customWidth="1"/>
    <col min="3856" max="3856" width="10.42578125" style="452" customWidth="1"/>
    <col min="3857" max="3857" width="8.85546875" style="452" customWidth="1"/>
    <col min="3858" max="3858" width="10.5703125" style="452" customWidth="1"/>
    <col min="3859" max="3859" width="9.140625" style="452"/>
    <col min="3860" max="3860" width="24.42578125" style="452" customWidth="1"/>
    <col min="3861" max="3947" width="9.140625" style="452"/>
    <col min="3948" max="3976" width="2" style="452" customWidth="1"/>
    <col min="3977" max="4096" width="9.140625" style="452"/>
    <col min="4097" max="4097" width="29.140625" style="452" customWidth="1"/>
    <col min="4098" max="4098" width="8.85546875" style="452" customWidth="1"/>
    <col min="4099" max="4099" width="9" style="452" customWidth="1"/>
    <col min="4100" max="4100" width="8.85546875" style="452" customWidth="1"/>
    <col min="4101" max="4101" width="9.85546875" style="452" customWidth="1"/>
    <col min="4102" max="4103" width="8.85546875" style="452" customWidth="1"/>
    <col min="4104" max="4104" width="11.42578125" style="452" customWidth="1"/>
    <col min="4105" max="4105" width="10.7109375" style="452" customWidth="1"/>
    <col min="4106" max="4106" width="13.42578125" style="452" customWidth="1"/>
    <col min="4107" max="4107" width="10.140625" style="452" customWidth="1"/>
    <col min="4108" max="4108" width="11" style="452" customWidth="1"/>
    <col min="4109" max="4109" width="10.85546875" style="452" customWidth="1"/>
    <col min="4110" max="4111" width="8.85546875" style="452" customWidth="1"/>
    <col min="4112" max="4112" width="10.42578125" style="452" customWidth="1"/>
    <col min="4113" max="4113" width="8.85546875" style="452" customWidth="1"/>
    <col min="4114" max="4114" width="10.5703125" style="452" customWidth="1"/>
    <col min="4115" max="4115" width="9.140625" style="452"/>
    <col min="4116" max="4116" width="24.42578125" style="452" customWidth="1"/>
    <col min="4117" max="4203" width="9.140625" style="452"/>
    <col min="4204" max="4232" width="2" style="452" customWidth="1"/>
    <col min="4233" max="4352" width="9.140625" style="452"/>
    <col min="4353" max="4353" width="29.140625" style="452" customWidth="1"/>
    <col min="4354" max="4354" width="8.85546875" style="452" customWidth="1"/>
    <col min="4355" max="4355" width="9" style="452" customWidth="1"/>
    <col min="4356" max="4356" width="8.85546875" style="452" customWidth="1"/>
    <col min="4357" max="4357" width="9.85546875" style="452" customWidth="1"/>
    <col min="4358" max="4359" width="8.85546875" style="452" customWidth="1"/>
    <col min="4360" max="4360" width="11.42578125" style="452" customWidth="1"/>
    <col min="4361" max="4361" width="10.7109375" style="452" customWidth="1"/>
    <col min="4362" max="4362" width="13.42578125" style="452" customWidth="1"/>
    <col min="4363" max="4363" width="10.140625" style="452" customWidth="1"/>
    <col min="4364" max="4364" width="11" style="452" customWidth="1"/>
    <col min="4365" max="4365" width="10.85546875" style="452" customWidth="1"/>
    <col min="4366" max="4367" width="8.85546875" style="452" customWidth="1"/>
    <col min="4368" max="4368" width="10.42578125" style="452" customWidth="1"/>
    <col min="4369" max="4369" width="8.85546875" style="452" customWidth="1"/>
    <col min="4370" max="4370" width="10.5703125" style="452" customWidth="1"/>
    <col min="4371" max="4371" width="9.140625" style="452"/>
    <col min="4372" max="4372" width="24.42578125" style="452" customWidth="1"/>
    <col min="4373" max="4459" width="9.140625" style="452"/>
    <col min="4460" max="4488" width="2" style="452" customWidth="1"/>
    <col min="4489" max="4608" width="9.140625" style="452"/>
    <col min="4609" max="4609" width="29.140625" style="452" customWidth="1"/>
    <col min="4610" max="4610" width="8.85546875" style="452" customWidth="1"/>
    <col min="4611" max="4611" width="9" style="452" customWidth="1"/>
    <col min="4612" max="4612" width="8.85546875" style="452" customWidth="1"/>
    <col min="4613" max="4613" width="9.85546875" style="452" customWidth="1"/>
    <col min="4614" max="4615" width="8.85546875" style="452" customWidth="1"/>
    <col min="4616" max="4616" width="11.42578125" style="452" customWidth="1"/>
    <col min="4617" max="4617" width="10.7109375" style="452" customWidth="1"/>
    <col min="4618" max="4618" width="13.42578125" style="452" customWidth="1"/>
    <col min="4619" max="4619" width="10.140625" style="452" customWidth="1"/>
    <col min="4620" max="4620" width="11" style="452" customWidth="1"/>
    <col min="4621" max="4621" width="10.85546875" style="452" customWidth="1"/>
    <col min="4622" max="4623" width="8.85546875" style="452" customWidth="1"/>
    <col min="4624" max="4624" width="10.42578125" style="452" customWidth="1"/>
    <col min="4625" max="4625" width="8.85546875" style="452" customWidth="1"/>
    <col min="4626" max="4626" width="10.5703125" style="452" customWidth="1"/>
    <col min="4627" max="4627" width="9.140625" style="452"/>
    <col min="4628" max="4628" width="24.42578125" style="452" customWidth="1"/>
    <col min="4629" max="4715" width="9.140625" style="452"/>
    <col min="4716" max="4744" width="2" style="452" customWidth="1"/>
    <col min="4745" max="4864" width="9.140625" style="452"/>
    <col min="4865" max="4865" width="29.140625" style="452" customWidth="1"/>
    <col min="4866" max="4866" width="8.85546875" style="452" customWidth="1"/>
    <col min="4867" max="4867" width="9" style="452" customWidth="1"/>
    <col min="4868" max="4868" width="8.85546875" style="452" customWidth="1"/>
    <col min="4869" max="4869" width="9.85546875" style="452" customWidth="1"/>
    <col min="4870" max="4871" width="8.85546875" style="452" customWidth="1"/>
    <col min="4872" max="4872" width="11.42578125" style="452" customWidth="1"/>
    <col min="4873" max="4873" width="10.7109375" style="452" customWidth="1"/>
    <col min="4874" max="4874" width="13.42578125" style="452" customWidth="1"/>
    <col min="4875" max="4875" width="10.140625" style="452" customWidth="1"/>
    <col min="4876" max="4876" width="11" style="452" customWidth="1"/>
    <col min="4877" max="4877" width="10.85546875" style="452" customWidth="1"/>
    <col min="4878" max="4879" width="8.85546875" style="452" customWidth="1"/>
    <col min="4880" max="4880" width="10.42578125" style="452" customWidth="1"/>
    <col min="4881" max="4881" width="8.85546875" style="452" customWidth="1"/>
    <col min="4882" max="4882" width="10.5703125" style="452" customWidth="1"/>
    <col min="4883" max="4883" width="9.140625" style="452"/>
    <col min="4884" max="4884" width="24.42578125" style="452" customWidth="1"/>
    <col min="4885" max="4971" width="9.140625" style="452"/>
    <col min="4972" max="5000" width="2" style="452" customWidth="1"/>
    <col min="5001" max="5120" width="9.140625" style="452"/>
    <col min="5121" max="5121" width="29.140625" style="452" customWidth="1"/>
    <col min="5122" max="5122" width="8.85546875" style="452" customWidth="1"/>
    <col min="5123" max="5123" width="9" style="452" customWidth="1"/>
    <col min="5124" max="5124" width="8.85546875" style="452" customWidth="1"/>
    <col min="5125" max="5125" width="9.85546875" style="452" customWidth="1"/>
    <col min="5126" max="5127" width="8.85546875" style="452" customWidth="1"/>
    <col min="5128" max="5128" width="11.42578125" style="452" customWidth="1"/>
    <col min="5129" max="5129" width="10.7109375" style="452" customWidth="1"/>
    <col min="5130" max="5130" width="13.42578125" style="452" customWidth="1"/>
    <col min="5131" max="5131" width="10.140625" style="452" customWidth="1"/>
    <col min="5132" max="5132" width="11" style="452" customWidth="1"/>
    <col min="5133" max="5133" width="10.85546875" style="452" customWidth="1"/>
    <col min="5134" max="5135" width="8.85546875" style="452" customWidth="1"/>
    <col min="5136" max="5136" width="10.42578125" style="452" customWidth="1"/>
    <col min="5137" max="5137" width="8.85546875" style="452" customWidth="1"/>
    <col min="5138" max="5138" width="10.5703125" style="452" customWidth="1"/>
    <col min="5139" max="5139" width="9.140625" style="452"/>
    <col min="5140" max="5140" width="24.42578125" style="452" customWidth="1"/>
    <col min="5141" max="5227" width="9.140625" style="452"/>
    <col min="5228" max="5256" width="2" style="452" customWidth="1"/>
    <col min="5257" max="5376" width="9.140625" style="452"/>
    <col min="5377" max="5377" width="29.140625" style="452" customWidth="1"/>
    <col min="5378" max="5378" width="8.85546875" style="452" customWidth="1"/>
    <col min="5379" max="5379" width="9" style="452" customWidth="1"/>
    <col min="5380" max="5380" width="8.85546875" style="452" customWidth="1"/>
    <col min="5381" max="5381" width="9.85546875" style="452" customWidth="1"/>
    <col min="5382" max="5383" width="8.85546875" style="452" customWidth="1"/>
    <col min="5384" max="5384" width="11.42578125" style="452" customWidth="1"/>
    <col min="5385" max="5385" width="10.7109375" style="452" customWidth="1"/>
    <col min="5386" max="5386" width="13.42578125" style="452" customWidth="1"/>
    <col min="5387" max="5387" width="10.140625" style="452" customWidth="1"/>
    <col min="5388" max="5388" width="11" style="452" customWidth="1"/>
    <col min="5389" max="5389" width="10.85546875" style="452" customWidth="1"/>
    <col min="5390" max="5391" width="8.85546875" style="452" customWidth="1"/>
    <col min="5392" max="5392" width="10.42578125" style="452" customWidth="1"/>
    <col min="5393" max="5393" width="8.85546875" style="452" customWidth="1"/>
    <col min="5394" max="5394" width="10.5703125" style="452" customWidth="1"/>
    <col min="5395" max="5395" width="9.140625" style="452"/>
    <col min="5396" max="5396" width="24.42578125" style="452" customWidth="1"/>
    <col min="5397" max="5483" width="9.140625" style="452"/>
    <col min="5484" max="5512" width="2" style="452" customWidth="1"/>
    <col min="5513" max="5632" width="9.140625" style="452"/>
    <col min="5633" max="5633" width="29.140625" style="452" customWidth="1"/>
    <col min="5634" max="5634" width="8.85546875" style="452" customWidth="1"/>
    <col min="5635" max="5635" width="9" style="452" customWidth="1"/>
    <col min="5636" max="5636" width="8.85546875" style="452" customWidth="1"/>
    <col min="5637" max="5637" width="9.85546875" style="452" customWidth="1"/>
    <col min="5638" max="5639" width="8.85546875" style="452" customWidth="1"/>
    <col min="5640" max="5640" width="11.42578125" style="452" customWidth="1"/>
    <col min="5641" max="5641" width="10.7109375" style="452" customWidth="1"/>
    <col min="5642" max="5642" width="13.42578125" style="452" customWidth="1"/>
    <col min="5643" max="5643" width="10.140625" style="452" customWidth="1"/>
    <col min="5644" max="5644" width="11" style="452" customWidth="1"/>
    <col min="5645" max="5645" width="10.85546875" style="452" customWidth="1"/>
    <col min="5646" max="5647" width="8.85546875" style="452" customWidth="1"/>
    <col min="5648" max="5648" width="10.42578125" style="452" customWidth="1"/>
    <col min="5649" max="5649" width="8.85546875" style="452" customWidth="1"/>
    <col min="5650" max="5650" width="10.5703125" style="452" customWidth="1"/>
    <col min="5651" max="5651" width="9.140625" style="452"/>
    <col min="5652" max="5652" width="24.42578125" style="452" customWidth="1"/>
    <col min="5653" max="5739" width="9.140625" style="452"/>
    <col min="5740" max="5768" width="2" style="452" customWidth="1"/>
    <col min="5769" max="5888" width="9.140625" style="452"/>
    <col min="5889" max="5889" width="29.140625" style="452" customWidth="1"/>
    <col min="5890" max="5890" width="8.85546875" style="452" customWidth="1"/>
    <col min="5891" max="5891" width="9" style="452" customWidth="1"/>
    <col min="5892" max="5892" width="8.85546875" style="452" customWidth="1"/>
    <col min="5893" max="5893" width="9.85546875" style="452" customWidth="1"/>
    <col min="5894" max="5895" width="8.85546875" style="452" customWidth="1"/>
    <col min="5896" max="5896" width="11.42578125" style="452" customWidth="1"/>
    <col min="5897" max="5897" width="10.7109375" style="452" customWidth="1"/>
    <col min="5898" max="5898" width="13.42578125" style="452" customWidth="1"/>
    <col min="5899" max="5899" width="10.140625" style="452" customWidth="1"/>
    <col min="5900" max="5900" width="11" style="452" customWidth="1"/>
    <col min="5901" max="5901" width="10.85546875" style="452" customWidth="1"/>
    <col min="5902" max="5903" width="8.85546875" style="452" customWidth="1"/>
    <col min="5904" max="5904" width="10.42578125" style="452" customWidth="1"/>
    <col min="5905" max="5905" width="8.85546875" style="452" customWidth="1"/>
    <col min="5906" max="5906" width="10.5703125" style="452" customWidth="1"/>
    <col min="5907" max="5907" width="9.140625" style="452"/>
    <col min="5908" max="5908" width="24.42578125" style="452" customWidth="1"/>
    <col min="5909" max="5995" width="9.140625" style="452"/>
    <col min="5996" max="6024" width="2" style="452" customWidth="1"/>
    <col min="6025" max="6144" width="9.140625" style="452"/>
    <col min="6145" max="6145" width="29.140625" style="452" customWidth="1"/>
    <col min="6146" max="6146" width="8.85546875" style="452" customWidth="1"/>
    <col min="6147" max="6147" width="9" style="452" customWidth="1"/>
    <col min="6148" max="6148" width="8.85546875" style="452" customWidth="1"/>
    <col min="6149" max="6149" width="9.85546875" style="452" customWidth="1"/>
    <col min="6150" max="6151" width="8.85546875" style="452" customWidth="1"/>
    <col min="6152" max="6152" width="11.42578125" style="452" customWidth="1"/>
    <col min="6153" max="6153" width="10.7109375" style="452" customWidth="1"/>
    <col min="6154" max="6154" width="13.42578125" style="452" customWidth="1"/>
    <col min="6155" max="6155" width="10.140625" style="452" customWidth="1"/>
    <col min="6156" max="6156" width="11" style="452" customWidth="1"/>
    <col min="6157" max="6157" width="10.85546875" style="452" customWidth="1"/>
    <col min="6158" max="6159" width="8.85546875" style="452" customWidth="1"/>
    <col min="6160" max="6160" width="10.42578125" style="452" customWidth="1"/>
    <col min="6161" max="6161" width="8.85546875" style="452" customWidth="1"/>
    <col min="6162" max="6162" width="10.5703125" style="452" customWidth="1"/>
    <col min="6163" max="6163" width="9.140625" style="452"/>
    <col min="6164" max="6164" width="24.42578125" style="452" customWidth="1"/>
    <col min="6165" max="6251" width="9.140625" style="452"/>
    <col min="6252" max="6280" width="2" style="452" customWidth="1"/>
    <col min="6281" max="6400" width="9.140625" style="452"/>
    <col min="6401" max="6401" width="29.140625" style="452" customWidth="1"/>
    <col min="6402" max="6402" width="8.85546875" style="452" customWidth="1"/>
    <col min="6403" max="6403" width="9" style="452" customWidth="1"/>
    <col min="6404" max="6404" width="8.85546875" style="452" customWidth="1"/>
    <col min="6405" max="6405" width="9.85546875" style="452" customWidth="1"/>
    <col min="6406" max="6407" width="8.85546875" style="452" customWidth="1"/>
    <col min="6408" max="6408" width="11.42578125" style="452" customWidth="1"/>
    <col min="6409" max="6409" width="10.7109375" style="452" customWidth="1"/>
    <col min="6410" max="6410" width="13.42578125" style="452" customWidth="1"/>
    <col min="6411" max="6411" width="10.140625" style="452" customWidth="1"/>
    <col min="6412" max="6412" width="11" style="452" customWidth="1"/>
    <col min="6413" max="6413" width="10.85546875" style="452" customWidth="1"/>
    <col min="6414" max="6415" width="8.85546875" style="452" customWidth="1"/>
    <col min="6416" max="6416" width="10.42578125" style="452" customWidth="1"/>
    <col min="6417" max="6417" width="8.85546875" style="452" customWidth="1"/>
    <col min="6418" max="6418" width="10.5703125" style="452" customWidth="1"/>
    <col min="6419" max="6419" width="9.140625" style="452"/>
    <col min="6420" max="6420" width="24.42578125" style="452" customWidth="1"/>
    <col min="6421" max="6507" width="9.140625" style="452"/>
    <col min="6508" max="6536" width="2" style="452" customWidth="1"/>
    <col min="6537" max="6656" width="9.140625" style="452"/>
    <col min="6657" max="6657" width="29.140625" style="452" customWidth="1"/>
    <col min="6658" max="6658" width="8.85546875" style="452" customWidth="1"/>
    <col min="6659" max="6659" width="9" style="452" customWidth="1"/>
    <col min="6660" max="6660" width="8.85546875" style="452" customWidth="1"/>
    <col min="6661" max="6661" width="9.85546875" style="452" customWidth="1"/>
    <col min="6662" max="6663" width="8.85546875" style="452" customWidth="1"/>
    <col min="6664" max="6664" width="11.42578125" style="452" customWidth="1"/>
    <col min="6665" max="6665" width="10.7109375" style="452" customWidth="1"/>
    <col min="6666" max="6666" width="13.42578125" style="452" customWidth="1"/>
    <col min="6667" max="6667" width="10.140625" style="452" customWidth="1"/>
    <col min="6668" max="6668" width="11" style="452" customWidth="1"/>
    <col min="6669" max="6669" width="10.85546875" style="452" customWidth="1"/>
    <col min="6670" max="6671" width="8.85546875" style="452" customWidth="1"/>
    <col min="6672" max="6672" width="10.42578125" style="452" customWidth="1"/>
    <col min="6673" max="6673" width="8.85546875" style="452" customWidth="1"/>
    <col min="6674" max="6674" width="10.5703125" style="452" customWidth="1"/>
    <col min="6675" max="6675" width="9.140625" style="452"/>
    <col min="6676" max="6676" width="24.42578125" style="452" customWidth="1"/>
    <col min="6677" max="6763" width="9.140625" style="452"/>
    <col min="6764" max="6792" width="2" style="452" customWidth="1"/>
    <col min="6793" max="6912" width="9.140625" style="452"/>
    <col min="6913" max="6913" width="29.140625" style="452" customWidth="1"/>
    <col min="6914" max="6914" width="8.85546875" style="452" customWidth="1"/>
    <col min="6915" max="6915" width="9" style="452" customWidth="1"/>
    <col min="6916" max="6916" width="8.85546875" style="452" customWidth="1"/>
    <col min="6917" max="6917" width="9.85546875" style="452" customWidth="1"/>
    <col min="6918" max="6919" width="8.85546875" style="452" customWidth="1"/>
    <col min="6920" max="6920" width="11.42578125" style="452" customWidth="1"/>
    <col min="6921" max="6921" width="10.7109375" style="452" customWidth="1"/>
    <col min="6922" max="6922" width="13.42578125" style="452" customWidth="1"/>
    <col min="6923" max="6923" width="10.140625" style="452" customWidth="1"/>
    <col min="6924" max="6924" width="11" style="452" customWidth="1"/>
    <col min="6925" max="6925" width="10.85546875" style="452" customWidth="1"/>
    <col min="6926" max="6927" width="8.85546875" style="452" customWidth="1"/>
    <col min="6928" max="6928" width="10.42578125" style="452" customWidth="1"/>
    <col min="6929" max="6929" width="8.85546875" style="452" customWidth="1"/>
    <col min="6930" max="6930" width="10.5703125" style="452" customWidth="1"/>
    <col min="6931" max="6931" width="9.140625" style="452"/>
    <col min="6932" max="6932" width="24.42578125" style="452" customWidth="1"/>
    <col min="6933" max="7019" width="9.140625" style="452"/>
    <col min="7020" max="7048" width="2" style="452" customWidth="1"/>
    <col min="7049" max="7168" width="9.140625" style="452"/>
    <col min="7169" max="7169" width="29.140625" style="452" customWidth="1"/>
    <col min="7170" max="7170" width="8.85546875" style="452" customWidth="1"/>
    <col min="7171" max="7171" width="9" style="452" customWidth="1"/>
    <col min="7172" max="7172" width="8.85546875" style="452" customWidth="1"/>
    <col min="7173" max="7173" width="9.85546875" style="452" customWidth="1"/>
    <col min="7174" max="7175" width="8.85546875" style="452" customWidth="1"/>
    <col min="7176" max="7176" width="11.42578125" style="452" customWidth="1"/>
    <col min="7177" max="7177" width="10.7109375" style="452" customWidth="1"/>
    <col min="7178" max="7178" width="13.42578125" style="452" customWidth="1"/>
    <col min="7179" max="7179" width="10.140625" style="452" customWidth="1"/>
    <col min="7180" max="7180" width="11" style="452" customWidth="1"/>
    <col min="7181" max="7181" width="10.85546875" style="452" customWidth="1"/>
    <col min="7182" max="7183" width="8.85546875" style="452" customWidth="1"/>
    <col min="7184" max="7184" width="10.42578125" style="452" customWidth="1"/>
    <col min="7185" max="7185" width="8.85546875" style="452" customWidth="1"/>
    <col min="7186" max="7186" width="10.5703125" style="452" customWidth="1"/>
    <col min="7187" max="7187" width="9.140625" style="452"/>
    <col min="7188" max="7188" width="24.42578125" style="452" customWidth="1"/>
    <col min="7189" max="7275" width="9.140625" style="452"/>
    <col min="7276" max="7304" width="2" style="452" customWidth="1"/>
    <col min="7305" max="7424" width="9.140625" style="452"/>
    <col min="7425" max="7425" width="29.140625" style="452" customWidth="1"/>
    <col min="7426" max="7426" width="8.85546875" style="452" customWidth="1"/>
    <col min="7427" max="7427" width="9" style="452" customWidth="1"/>
    <col min="7428" max="7428" width="8.85546875" style="452" customWidth="1"/>
    <col min="7429" max="7429" width="9.85546875" style="452" customWidth="1"/>
    <col min="7430" max="7431" width="8.85546875" style="452" customWidth="1"/>
    <col min="7432" max="7432" width="11.42578125" style="452" customWidth="1"/>
    <col min="7433" max="7433" width="10.7109375" style="452" customWidth="1"/>
    <col min="7434" max="7434" width="13.42578125" style="452" customWidth="1"/>
    <col min="7435" max="7435" width="10.140625" style="452" customWidth="1"/>
    <col min="7436" max="7436" width="11" style="452" customWidth="1"/>
    <col min="7437" max="7437" width="10.85546875" style="452" customWidth="1"/>
    <col min="7438" max="7439" width="8.85546875" style="452" customWidth="1"/>
    <col min="7440" max="7440" width="10.42578125" style="452" customWidth="1"/>
    <col min="7441" max="7441" width="8.85546875" style="452" customWidth="1"/>
    <col min="7442" max="7442" width="10.5703125" style="452" customWidth="1"/>
    <col min="7443" max="7443" width="9.140625" style="452"/>
    <col min="7444" max="7444" width="24.42578125" style="452" customWidth="1"/>
    <col min="7445" max="7531" width="9.140625" style="452"/>
    <col min="7532" max="7560" width="2" style="452" customWidth="1"/>
    <col min="7561" max="7680" width="9.140625" style="452"/>
    <col min="7681" max="7681" width="29.140625" style="452" customWidth="1"/>
    <col min="7682" max="7682" width="8.85546875" style="452" customWidth="1"/>
    <col min="7683" max="7683" width="9" style="452" customWidth="1"/>
    <col min="7684" max="7684" width="8.85546875" style="452" customWidth="1"/>
    <col min="7685" max="7685" width="9.85546875" style="452" customWidth="1"/>
    <col min="7686" max="7687" width="8.85546875" style="452" customWidth="1"/>
    <col min="7688" max="7688" width="11.42578125" style="452" customWidth="1"/>
    <col min="7689" max="7689" width="10.7109375" style="452" customWidth="1"/>
    <col min="7690" max="7690" width="13.42578125" style="452" customWidth="1"/>
    <col min="7691" max="7691" width="10.140625" style="452" customWidth="1"/>
    <col min="7692" max="7692" width="11" style="452" customWidth="1"/>
    <col min="7693" max="7693" width="10.85546875" style="452" customWidth="1"/>
    <col min="7694" max="7695" width="8.85546875" style="452" customWidth="1"/>
    <col min="7696" max="7696" width="10.42578125" style="452" customWidth="1"/>
    <col min="7697" max="7697" width="8.85546875" style="452" customWidth="1"/>
    <col min="7698" max="7698" width="10.5703125" style="452" customWidth="1"/>
    <col min="7699" max="7699" width="9.140625" style="452"/>
    <col min="7700" max="7700" width="24.42578125" style="452" customWidth="1"/>
    <col min="7701" max="7787" width="9.140625" style="452"/>
    <col min="7788" max="7816" width="2" style="452" customWidth="1"/>
    <col min="7817" max="7936" width="9.140625" style="452"/>
    <col min="7937" max="7937" width="29.140625" style="452" customWidth="1"/>
    <col min="7938" max="7938" width="8.85546875" style="452" customWidth="1"/>
    <col min="7939" max="7939" width="9" style="452" customWidth="1"/>
    <col min="7940" max="7940" width="8.85546875" style="452" customWidth="1"/>
    <col min="7941" max="7941" width="9.85546875" style="452" customWidth="1"/>
    <col min="7942" max="7943" width="8.85546875" style="452" customWidth="1"/>
    <col min="7944" max="7944" width="11.42578125" style="452" customWidth="1"/>
    <col min="7945" max="7945" width="10.7109375" style="452" customWidth="1"/>
    <col min="7946" max="7946" width="13.42578125" style="452" customWidth="1"/>
    <col min="7947" max="7947" width="10.140625" style="452" customWidth="1"/>
    <col min="7948" max="7948" width="11" style="452" customWidth="1"/>
    <col min="7949" max="7949" width="10.85546875" style="452" customWidth="1"/>
    <col min="7950" max="7951" width="8.85546875" style="452" customWidth="1"/>
    <col min="7952" max="7952" width="10.42578125" style="452" customWidth="1"/>
    <col min="7953" max="7953" width="8.85546875" style="452" customWidth="1"/>
    <col min="7954" max="7954" width="10.5703125" style="452" customWidth="1"/>
    <col min="7955" max="7955" width="9.140625" style="452"/>
    <col min="7956" max="7956" width="24.42578125" style="452" customWidth="1"/>
    <col min="7957" max="8043" width="9.140625" style="452"/>
    <col min="8044" max="8072" width="2" style="452" customWidth="1"/>
    <col min="8073" max="8192" width="9.140625" style="452"/>
    <col min="8193" max="8193" width="29.140625" style="452" customWidth="1"/>
    <col min="8194" max="8194" width="8.85546875" style="452" customWidth="1"/>
    <col min="8195" max="8195" width="9" style="452" customWidth="1"/>
    <col min="8196" max="8196" width="8.85546875" style="452" customWidth="1"/>
    <col min="8197" max="8197" width="9.85546875" style="452" customWidth="1"/>
    <col min="8198" max="8199" width="8.85546875" style="452" customWidth="1"/>
    <col min="8200" max="8200" width="11.42578125" style="452" customWidth="1"/>
    <col min="8201" max="8201" width="10.7109375" style="452" customWidth="1"/>
    <col min="8202" max="8202" width="13.42578125" style="452" customWidth="1"/>
    <col min="8203" max="8203" width="10.140625" style="452" customWidth="1"/>
    <col min="8204" max="8204" width="11" style="452" customWidth="1"/>
    <col min="8205" max="8205" width="10.85546875" style="452" customWidth="1"/>
    <col min="8206" max="8207" width="8.85546875" style="452" customWidth="1"/>
    <col min="8208" max="8208" width="10.42578125" style="452" customWidth="1"/>
    <col min="8209" max="8209" width="8.85546875" style="452" customWidth="1"/>
    <col min="8210" max="8210" width="10.5703125" style="452" customWidth="1"/>
    <col min="8211" max="8211" width="9.140625" style="452"/>
    <col min="8212" max="8212" width="24.42578125" style="452" customWidth="1"/>
    <col min="8213" max="8299" width="9.140625" style="452"/>
    <col min="8300" max="8328" width="2" style="452" customWidth="1"/>
    <col min="8329" max="8448" width="9.140625" style="452"/>
    <col min="8449" max="8449" width="29.140625" style="452" customWidth="1"/>
    <col min="8450" max="8450" width="8.85546875" style="452" customWidth="1"/>
    <col min="8451" max="8451" width="9" style="452" customWidth="1"/>
    <col min="8452" max="8452" width="8.85546875" style="452" customWidth="1"/>
    <col min="8453" max="8453" width="9.85546875" style="452" customWidth="1"/>
    <col min="8454" max="8455" width="8.85546875" style="452" customWidth="1"/>
    <col min="8456" max="8456" width="11.42578125" style="452" customWidth="1"/>
    <col min="8457" max="8457" width="10.7109375" style="452" customWidth="1"/>
    <col min="8458" max="8458" width="13.42578125" style="452" customWidth="1"/>
    <col min="8459" max="8459" width="10.140625" style="452" customWidth="1"/>
    <col min="8460" max="8460" width="11" style="452" customWidth="1"/>
    <col min="8461" max="8461" width="10.85546875" style="452" customWidth="1"/>
    <col min="8462" max="8463" width="8.85546875" style="452" customWidth="1"/>
    <col min="8464" max="8464" width="10.42578125" style="452" customWidth="1"/>
    <col min="8465" max="8465" width="8.85546875" style="452" customWidth="1"/>
    <col min="8466" max="8466" width="10.5703125" style="452" customWidth="1"/>
    <col min="8467" max="8467" width="9.140625" style="452"/>
    <col min="8468" max="8468" width="24.42578125" style="452" customWidth="1"/>
    <col min="8469" max="8555" width="9.140625" style="452"/>
    <col min="8556" max="8584" width="2" style="452" customWidth="1"/>
    <col min="8585" max="8704" width="9.140625" style="452"/>
    <col min="8705" max="8705" width="29.140625" style="452" customWidth="1"/>
    <col min="8706" max="8706" width="8.85546875" style="452" customWidth="1"/>
    <col min="8707" max="8707" width="9" style="452" customWidth="1"/>
    <col min="8708" max="8708" width="8.85546875" style="452" customWidth="1"/>
    <col min="8709" max="8709" width="9.85546875" style="452" customWidth="1"/>
    <col min="8710" max="8711" width="8.85546875" style="452" customWidth="1"/>
    <col min="8712" max="8712" width="11.42578125" style="452" customWidth="1"/>
    <col min="8713" max="8713" width="10.7109375" style="452" customWidth="1"/>
    <col min="8714" max="8714" width="13.42578125" style="452" customWidth="1"/>
    <col min="8715" max="8715" width="10.140625" style="452" customWidth="1"/>
    <col min="8716" max="8716" width="11" style="452" customWidth="1"/>
    <col min="8717" max="8717" width="10.85546875" style="452" customWidth="1"/>
    <col min="8718" max="8719" width="8.85546875" style="452" customWidth="1"/>
    <col min="8720" max="8720" width="10.42578125" style="452" customWidth="1"/>
    <col min="8721" max="8721" width="8.85546875" style="452" customWidth="1"/>
    <col min="8722" max="8722" width="10.5703125" style="452" customWidth="1"/>
    <col min="8723" max="8723" width="9.140625" style="452"/>
    <col min="8724" max="8724" width="24.42578125" style="452" customWidth="1"/>
    <col min="8725" max="8811" width="9.140625" style="452"/>
    <col min="8812" max="8840" width="2" style="452" customWidth="1"/>
    <col min="8841" max="8960" width="9.140625" style="452"/>
    <col min="8961" max="8961" width="29.140625" style="452" customWidth="1"/>
    <col min="8962" max="8962" width="8.85546875" style="452" customWidth="1"/>
    <col min="8963" max="8963" width="9" style="452" customWidth="1"/>
    <col min="8964" max="8964" width="8.85546875" style="452" customWidth="1"/>
    <col min="8965" max="8965" width="9.85546875" style="452" customWidth="1"/>
    <col min="8966" max="8967" width="8.85546875" style="452" customWidth="1"/>
    <col min="8968" max="8968" width="11.42578125" style="452" customWidth="1"/>
    <col min="8969" max="8969" width="10.7109375" style="452" customWidth="1"/>
    <col min="8970" max="8970" width="13.42578125" style="452" customWidth="1"/>
    <col min="8971" max="8971" width="10.140625" style="452" customWidth="1"/>
    <col min="8972" max="8972" width="11" style="452" customWidth="1"/>
    <col min="8973" max="8973" width="10.85546875" style="452" customWidth="1"/>
    <col min="8974" max="8975" width="8.85546875" style="452" customWidth="1"/>
    <col min="8976" max="8976" width="10.42578125" style="452" customWidth="1"/>
    <col min="8977" max="8977" width="8.85546875" style="452" customWidth="1"/>
    <col min="8978" max="8978" width="10.5703125" style="452" customWidth="1"/>
    <col min="8979" max="8979" width="9.140625" style="452"/>
    <col min="8980" max="8980" width="24.42578125" style="452" customWidth="1"/>
    <col min="8981" max="9067" width="9.140625" style="452"/>
    <col min="9068" max="9096" width="2" style="452" customWidth="1"/>
    <col min="9097" max="9216" width="9.140625" style="452"/>
    <col min="9217" max="9217" width="29.140625" style="452" customWidth="1"/>
    <col min="9218" max="9218" width="8.85546875" style="452" customWidth="1"/>
    <col min="9219" max="9219" width="9" style="452" customWidth="1"/>
    <col min="9220" max="9220" width="8.85546875" style="452" customWidth="1"/>
    <col min="9221" max="9221" width="9.85546875" style="452" customWidth="1"/>
    <col min="9222" max="9223" width="8.85546875" style="452" customWidth="1"/>
    <col min="9224" max="9224" width="11.42578125" style="452" customWidth="1"/>
    <col min="9225" max="9225" width="10.7109375" style="452" customWidth="1"/>
    <col min="9226" max="9226" width="13.42578125" style="452" customWidth="1"/>
    <col min="9227" max="9227" width="10.140625" style="452" customWidth="1"/>
    <col min="9228" max="9228" width="11" style="452" customWidth="1"/>
    <col min="9229" max="9229" width="10.85546875" style="452" customWidth="1"/>
    <col min="9230" max="9231" width="8.85546875" style="452" customWidth="1"/>
    <col min="9232" max="9232" width="10.42578125" style="452" customWidth="1"/>
    <col min="9233" max="9233" width="8.85546875" style="452" customWidth="1"/>
    <col min="9234" max="9234" width="10.5703125" style="452" customWidth="1"/>
    <col min="9235" max="9235" width="9.140625" style="452"/>
    <col min="9236" max="9236" width="24.42578125" style="452" customWidth="1"/>
    <col min="9237" max="9323" width="9.140625" style="452"/>
    <col min="9324" max="9352" width="2" style="452" customWidth="1"/>
    <col min="9353" max="9472" width="9.140625" style="452"/>
    <col min="9473" max="9473" width="29.140625" style="452" customWidth="1"/>
    <col min="9474" max="9474" width="8.85546875" style="452" customWidth="1"/>
    <col min="9475" max="9475" width="9" style="452" customWidth="1"/>
    <col min="9476" max="9476" width="8.85546875" style="452" customWidth="1"/>
    <col min="9477" max="9477" width="9.85546875" style="452" customWidth="1"/>
    <col min="9478" max="9479" width="8.85546875" style="452" customWidth="1"/>
    <col min="9480" max="9480" width="11.42578125" style="452" customWidth="1"/>
    <col min="9481" max="9481" width="10.7109375" style="452" customWidth="1"/>
    <col min="9482" max="9482" width="13.42578125" style="452" customWidth="1"/>
    <col min="9483" max="9483" width="10.140625" style="452" customWidth="1"/>
    <col min="9484" max="9484" width="11" style="452" customWidth="1"/>
    <col min="9485" max="9485" width="10.85546875" style="452" customWidth="1"/>
    <col min="9486" max="9487" width="8.85546875" style="452" customWidth="1"/>
    <col min="9488" max="9488" width="10.42578125" style="452" customWidth="1"/>
    <col min="9489" max="9489" width="8.85546875" style="452" customWidth="1"/>
    <col min="9490" max="9490" width="10.5703125" style="452" customWidth="1"/>
    <col min="9491" max="9491" width="9.140625" style="452"/>
    <col min="9492" max="9492" width="24.42578125" style="452" customWidth="1"/>
    <col min="9493" max="9579" width="9.140625" style="452"/>
    <col min="9580" max="9608" width="2" style="452" customWidth="1"/>
    <col min="9609" max="9728" width="9.140625" style="452"/>
    <col min="9729" max="9729" width="29.140625" style="452" customWidth="1"/>
    <col min="9730" max="9730" width="8.85546875" style="452" customWidth="1"/>
    <col min="9731" max="9731" width="9" style="452" customWidth="1"/>
    <col min="9732" max="9732" width="8.85546875" style="452" customWidth="1"/>
    <col min="9733" max="9733" width="9.85546875" style="452" customWidth="1"/>
    <col min="9734" max="9735" width="8.85546875" style="452" customWidth="1"/>
    <col min="9736" max="9736" width="11.42578125" style="452" customWidth="1"/>
    <col min="9737" max="9737" width="10.7109375" style="452" customWidth="1"/>
    <col min="9738" max="9738" width="13.42578125" style="452" customWidth="1"/>
    <col min="9739" max="9739" width="10.140625" style="452" customWidth="1"/>
    <col min="9740" max="9740" width="11" style="452" customWidth="1"/>
    <col min="9741" max="9741" width="10.85546875" style="452" customWidth="1"/>
    <col min="9742" max="9743" width="8.85546875" style="452" customWidth="1"/>
    <col min="9744" max="9744" width="10.42578125" style="452" customWidth="1"/>
    <col min="9745" max="9745" width="8.85546875" style="452" customWidth="1"/>
    <col min="9746" max="9746" width="10.5703125" style="452" customWidth="1"/>
    <col min="9747" max="9747" width="9.140625" style="452"/>
    <col min="9748" max="9748" width="24.42578125" style="452" customWidth="1"/>
    <col min="9749" max="9835" width="9.140625" style="452"/>
    <col min="9836" max="9864" width="2" style="452" customWidth="1"/>
    <col min="9865" max="9984" width="9.140625" style="452"/>
    <col min="9985" max="9985" width="29.140625" style="452" customWidth="1"/>
    <col min="9986" max="9986" width="8.85546875" style="452" customWidth="1"/>
    <col min="9987" max="9987" width="9" style="452" customWidth="1"/>
    <col min="9988" max="9988" width="8.85546875" style="452" customWidth="1"/>
    <col min="9989" max="9989" width="9.85546875" style="452" customWidth="1"/>
    <col min="9990" max="9991" width="8.85546875" style="452" customWidth="1"/>
    <col min="9992" max="9992" width="11.42578125" style="452" customWidth="1"/>
    <col min="9993" max="9993" width="10.7109375" style="452" customWidth="1"/>
    <col min="9994" max="9994" width="13.42578125" style="452" customWidth="1"/>
    <col min="9995" max="9995" width="10.140625" style="452" customWidth="1"/>
    <col min="9996" max="9996" width="11" style="452" customWidth="1"/>
    <col min="9997" max="9997" width="10.85546875" style="452" customWidth="1"/>
    <col min="9998" max="9999" width="8.85546875" style="452" customWidth="1"/>
    <col min="10000" max="10000" width="10.42578125" style="452" customWidth="1"/>
    <col min="10001" max="10001" width="8.85546875" style="452" customWidth="1"/>
    <col min="10002" max="10002" width="10.5703125" style="452" customWidth="1"/>
    <col min="10003" max="10003" width="9.140625" style="452"/>
    <col min="10004" max="10004" width="24.42578125" style="452" customWidth="1"/>
    <col min="10005" max="10091" width="9.140625" style="452"/>
    <col min="10092" max="10120" width="2" style="452" customWidth="1"/>
    <col min="10121" max="10240" width="9.140625" style="452"/>
    <col min="10241" max="10241" width="29.140625" style="452" customWidth="1"/>
    <col min="10242" max="10242" width="8.85546875" style="452" customWidth="1"/>
    <col min="10243" max="10243" width="9" style="452" customWidth="1"/>
    <col min="10244" max="10244" width="8.85546875" style="452" customWidth="1"/>
    <col min="10245" max="10245" width="9.85546875" style="452" customWidth="1"/>
    <col min="10246" max="10247" width="8.85546875" style="452" customWidth="1"/>
    <col min="10248" max="10248" width="11.42578125" style="452" customWidth="1"/>
    <col min="10249" max="10249" width="10.7109375" style="452" customWidth="1"/>
    <col min="10250" max="10250" width="13.42578125" style="452" customWidth="1"/>
    <col min="10251" max="10251" width="10.140625" style="452" customWidth="1"/>
    <col min="10252" max="10252" width="11" style="452" customWidth="1"/>
    <col min="10253" max="10253" width="10.85546875" style="452" customWidth="1"/>
    <col min="10254" max="10255" width="8.85546875" style="452" customWidth="1"/>
    <col min="10256" max="10256" width="10.42578125" style="452" customWidth="1"/>
    <col min="10257" max="10257" width="8.85546875" style="452" customWidth="1"/>
    <col min="10258" max="10258" width="10.5703125" style="452" customWidth="1"/>
    <col min="10259" max="10259" width="9.140625" style="452"/>
    <col min="10260" max="10260" width="24.42578125" style="452" customWidth="1"/>
    <col min="10261" max="10347" width="9.140625" style="452"/>
    <col min="10348" max="10376" width="2" style="452" customWidth="1"/>
    <col min="10377" max="10496" width="9.140625" style="452"/>
    <col min="10497" max="10497" width="29.140625" style="452" customWidth="1"/>
    <col min="10498" max="10498" width="8.85546875" style="452" customWidth="1"/>
    <col min="10499" max="10499" width="9" style="452" customWidth="1"/>
    <col min="10500" max="10500" width="8.85546875" style="452" customWidth="1"/>
    <col min="10501" max="10501" width="9.85546875" style="452" customWidth="1"/>
    <col min="10502" max="10503" width="8.85546875" style="452" customWidth="1"/>
    <col min="10504" max="10504" width="11.42578125" style="452" customWidth="1"/>
    <col min="10505" max="10505" width="10.7109375" style="452" customWidth="1"/>
    <col min="10506" max="10506" width="13.42578125" style="452" customWidth="1"/>
    <col min="10507" max="10507" width="10.140625" style="452" customWidth="1"/>
    <col min="10508" max="10508" width="11" style="452" customWidth="1"/>
    <col min="10509" max="10509" width="10.85546875" style="452" customWidth="1"/>
    <col min="10510" max="10511" width="8.85546875" style="452" customWidth="1"/>
    <col min="10512" max="10512" width="10.42578125" style="452" customWidth="1"/>
    <col min="10513" max="10513" width="8.85546875" style="452" customWidth="1"/>
    <col min="10514" max="10514" width="10.5703125" style="452" customWidth="1"/>
    <col min="10515" max="10515" width="9.140625" style="452"/>
    <col min="10516" max="10516" width="24.42578125" style="452" customWidth="1"/>
    <col min="10517" max="10603" width="9.140625" style="452"/>
    <col min="10604" max="10632" width="2" style="452" customWidth="1"/>
    <col min="10633" max="10752" width="9.140625" style="452"/>
    <col min="10753" max="10753" width="29.140625" style="452" customWidth="1"/>
    <col min="10754" max="10754" width="8.85546875" style="452" customWidth="1"/>
    <col min="10755" max="10755" width="9" style="452" customWidth="1"/>
    <col min="10756" max="10756" width="8.85546875" style="452" customWidth="1"/>
    <col min="10757" max="10757" width="9.85546875" style="452" customWidth="1"/>
    <col min="10758" max="10759" width="8.85546875" style="452" customWidth="1"/>
    <col min="10760" max="10760" width="11.42578125" style="452" customWidth="1"/>
    <col min="10761" max="10761" width="10.7109375" style="452" customWidth="1"/>
    <col min="10762" max="10762" width="13.42578125" style="452" customWidth="1"/>
    <col min="10763" max="10763" width="10.140625" style="452" customWidth="1"/>
    <col min="10764" max="10764" width="11" style="452" customWidth="1"/>
    <col min="10765" max="10765" width="10.85546875" style="452" customWidth="1"/>
    <col min="10766" max="10767" width="8.85546875" style="452" customWidth="1"/>
    <col min="10768" max="10768" width="10.42578125" style="452" customWidth="1"/>
    <col min="10769" max="10769" width="8.85546875" style="452" customWidth="1"/>
    <col min="10770" max="10770" width="10.5703125" style="452" customWidth="1"/>
    <col min="10771" max="10771" width="9.140625" style="452"/>
    <col min="10772" max="10772" width="24.42578125" style="452" customWidth="1"/>
    <col min="10773" max="10859" width="9.140625" style="452"/>
    <col min="10860" max="10888" width="2" style="452" customWidth="1"/>
    <col min="10889" max="11008" width="9.140625" style="452"/>
    <col min="11009" max="11009" width="29.140625" style="452" customWidth="1"/>
    <col min="11010" max="11010" width="8.85546875" style="452" customWidth="1"/>
    <col min="11011" max="11011" width="9" style="452" customWidth="1"/>
    <col min="11012" max="11012" width="8.85546875" style="452" customWidth="1"/>
    <col min="11013" max="11013" width="9.85546875" style="452" customWidth="1"/>
    <col min="11014" max="11015" width="8.85546875" style="452" customWidth="1"/>
    <col min="11016" max="11016" width="11.42578125" style="452" customWidth="1"/>
    <col min="11017" max="11017" width="10.7109375" style="452" customWidth="1"/>
    <col min="11018" max="11018" width="13.42578125" style="452" customWidth="1"/>
    <col min="11019" max="11019" width="10.140625" style="452" customWidth="1"/>
    <col min="11020" max="11020" width="11" style="452" customWidth="1"/>
    <col min="11021" max="11021" width="10.85546875" style="452" customWidth="1"/>
    <col min="11022" max="11023" width="8.85546875" style="452" customWidth="1"/>
    <col min="11024" max="11024" width="10.42578125" style="452" customWidth="1"/>
    <col min="11025" max="11025" width="8.85546875" style="452" customWidth="1"/>
    <col min="11026" max="11026" width="10.5703125" style="452" customWidth="1"/>
    <col min="11027" max="11027" width="9.140625" style="452"/>
    <col min="11028" max="11028" width="24.42578125" style="452" customWidth="1"/>
    <col min="11029" max="11115" width="9.140625" style="452"/>
    <col min="11116" max="11144" width="2" style="452" customWidth="1"/>
    <col min="11145" max="11264" width="9.140625" style="452"/>
    <col min="11265" max="11265" width="29.140625" style="452" customWidth="1"/>
    <col min="11266" max="11266" width="8.85546875" style="452" customWidth="1"/>
    <col min="11267" max="11267" width="9" style="452" customWidth="1"/>
    <col min="11268" max="11268" width="8.85546875" style="452" customWidth="1"/>
    <col min="11269" max="11269" width="9.85546875" style="452" customWidth="1"/>
    <col min="11270" max="11271" width="8.85546875" style="452" customWidth="1"/>
    <col min="11272" max="11272" width="11.42578125" style="452" customWidth="1"/>
    <col min="11273" max="11273" width="10.7109375" style="452" customWidth="1"/>
    <col min="11274" max="11274" width="13.42578125" style="452" customWidth="1"/>
    <col min="11275" max="11275" width="10.140625" style="452" customWidth="1"/>
    <col min="11276" max="11276" width="11" style="452" customWidth="1"/>
    <col min="11277" max="11277" width="10.85546875" style="452" customWidth="1"/>
    <col min="11278" max="11279" width="8.85546875" style="452" customWidth="1"/>
    <col min="11280" max="11280" width="10.42578125" style="452" customWidth="1"/>
    <col min="11281" max="11281" width="8.85546875" style="452" customWidth="1"/>
    <col min="11282" max="11282" width="10.5703125" style="452" customWidth="1"/>
    <col min="11283" max="11283" width="9.140625" style="452"/>
    <col min="11284" max="11284" width="24.42578125" style="452" customWidth="1"/>
    <col min="11285" max="11371" width="9.140625" style="452"/>
    <col min="11372" max="11400" width="2" style="452" customWidth="1"/>
    <col min="11401" max="11520" width="9.140625" style="452"/>
    <col min="11521" max="11521" width="29.140625" style="452" customWidth="1"/>
    <col min="11522" max="11522" width="8.85546875" style="452" customWidth="1"/>
    <col min="11523" max="11523" width="9" style="452" customWidth="1"/>
    <col min="11524" max="11524" width="8.85546875" style="452" customWidth="1"/>
    <col min="11525" max="11525" width="9.85546875" style="452" customWidth="1"/>
    <col min="11526" max="11527" width="8.85546875" style="452" customWidth="1"/>
    <col min="11528" max="11528" width="11.42578125" style="452" customWidth="1"/>
    <col min="11529" max="11529" width="10.7109375" style="452" customWidth="1"/>
    <col min="11530" max="11530" width="13.42578125" style="452" customWidth="1"/>
    <col min="11531" max="11531" width="10.140625" style="452" customWidth="1"/>
    <col min="11532" max="11532" width="11" style="452" customWidth="1"/>
    <col min="11533" max="11533" width="10.85546875" style="452" customWidth="1"/>
    <col min="11534" max="11535" width="8.85546875" style="452" customWidth="1"/>
    <col min="11536" max="11536" width="10.42578125" style="452" customWidth="1"/>
    <col min="11537" max="11537" width="8.85546875" style="452" customWidth="1"/>
    <col min="11538" max="11538" width="10.5703125" style="452" customWidth="1"/>
    <col min="11539" max="11539" width="9.140625" style="452"/>
    <col min="11540" max="11540" width="24.42578125" style="452" customWidth="1"/>
    <col min="11541" max="11627" width="9.140625" style="452"/>
    <col min="11628" max="11656" width="2" style="452" customWidth="1"/>
    <col min="11657" max="11776" width="9.140625" style="452"/>
    <col min="11777" max="11777" width="29.140625" style="452" customWidth="1"/>
    <col min="11778" max="11778" width="8.85546875" style="452" customWidth="1"/>
    <col min="11779" max="11779" width="9" style="452" customWidth="1"/>
    <col min="11780" max="11780" width="8.85546875" style="452" customWidth="1"/>
    <col min="11781" max="11781" width="9.85546875" style="452" customWidth="1"/>
    <col min="11782" max="11783" width="8.85546875" style="452" customWidth="1"/>
    <col min="11784" max="11784" width="11.42578125" style="452" customWidth="1"/>
    <col min="11785" max="11785" width="10.7109375" style="452" customWidth="1"/>
    <col min="11786" max="11786" width="13.42578125" style="452" customWidth="1"/>
    <col min="11787" max="11787" width="10.140625" style="452" customWidth="1"/>
    <col min="11788" max="11788" width="11" style="452" customWidth="1"/>
    <col min="11789" max="11789" width="10.85546875" style="452" customWidth="1"/>
    <col min="11790" max="11791" width="8.85546875" style="452" customWidth="1"/>
    <col min="11792" max="11792" width="10.42578125" style="452" customWidth="1"/>
    <col min="11793" max="11793" width="8.85546875" style="452" customWidth="1"/>
    <col min="11794" max="11794" width="10.5703125" style="452" customWidth="1"/>
    <col min="11795" max="11795" width="9.140625" style="452"/>
    <col min="11796" max="11796" width="24.42578125" style="452" customWidth="1"/>
    <col min="11797" max="11883" width="9.140625" style="452"/>
    <col min="11884" max="11912" width="2" style="452" customWidth="1"/>
    <col min="11913" max="12032" width="9.140625" style="452"/>
    <col min="12033" max="12033" width="29.140625" style="452" customWidth="1"/>
    <col min="12034" max="12034" width="8.85546875" style="452" customWidth="1"/>
    <col min="12035" max="12035" width="9" style="452" customWidth="1"/>
    <col min="12036" max="12036" width="8.85546875" style="452" customWidth="1"/>
    <col min="12037" max="12037" width="9.85546875" style="452" customWidth="1"/>
    <col min="12038" max="12039" width="8.85546875" style="452" customWidth="1"/>
    <col min="12040" max="12040" width="11.42578125" style="452" customWidth="1"/>
    <col min="12041" max="12041" width="10.7109375" style="452" customWidth="1"/>
    <col min="12042" max="12042" width="13.42578125" style="452" customWidth="1"/>
    <col min="12043" max="12043" width="10.140625" style="452" customWidth="1"/>
    <col min="12044" max="12044" width="11" style="452" customWidth="1"/>
    <col min="12045" max="12045" width="10.85546875" style="452" customWidth="1"/>
    <col min="12046" max="12047" width="8.85546875" style="452" customWidth="1"/>
    <col min="12048" max="12048" width="10.42578125" style="452" customWidth="1"/>
    <col min="12049" max="12049" width="8.85546875" style="452" customWidth="1"/>
    <col min="12050" max="12050" width="10.5703125" style="452" customWidth="1"/>
    <col min="12051" max="12051" width="9.140625" style="452"/>
    <col min="12052" max="12052" width="24.42578125" style="452" customWidth="1"/>
    <col min="12053" max="12139" width="9.140625" style="452"/>
    <col min="12140" max="12168" width="2" style="452" customWidth="1"/>
    <col min="12169" max="12288" width="9.140625" style="452"/>
    <col min="12289" max="12289" width="29.140625" style="452" customWidth="1"/>
    <col min="12290" max="12290" width="8.85546875" style="452" customWidth="1"/>
    <col min="12291" max="12291" width="9" style="452" customWidth="1"/>
    <col min="12292" max="12292" width="8.85546875" style="452" customWidth="1"/>
    <col min="12293" max="12293" width="9.85546875" style="452" customWidth="1"/>
    <col min="12294" max="12295" width="8.85546875" style="452" customWidth="1"/>
    <col min="12296" max="12296" width="11.42578125" style="452" customWidth="1"/>
    <col min="12297" max="12297" width="10.7109375" style="452" customWidth="1"/>
    <col min="12298" max="12298" width="13.42578125" style="452" customWidth="1"/>
    <col min="12299" max="12299" width="10.140625" style="452" customWidth="1"/>
    <col min="12300" max="12300" width="11" style="452" customWidth="1"/>
    <col min="12301" max="12301" width="10.85546875" style="452" customWidth="1"/>
    <col min="12302" max="12303" width="8.85546875" style="452" customWidth="1"/>
    <col min="12304" max="12304" width="10.42578125" style="452" customWidth="1"/>
    <col min="12305" max="12305" width="8.85546875" style="452" customWidth="1"/>
    <col min="12306" max="12306" width="10.5703125" style="452" customWidth="1"/>
    <col min="12307" max="12307" width="9.140625" style="452"/>
    <col min="12308" max="12308" width="24.42578125" style="452" customWidth="1"/>
    <col min="12309" max="12395" width="9.140625" style="452"/>
    <col min="12396" max="12424" width="2" style="452" customWidth="1"/>
    <col min="12425" max="12544" width="9.140625" style="452"/>
    <col min="12545" max="12545" width="29.140625" style="452" customWidth="1"/>
    <col min="12546" max="12546" width="8.85546875" style="452" customWidth="1"/>
    <col min="12547" max="12547" width="9" style="452" customWidth="1"/>
    <col min="12548" max="12548" width="8.85546875" style="452" customWidth="1"/>
    <col min="12549" max="12549" width="9.85546875" style="452" customWidth="1"/>
    <col min="12550" max="12551" width="8.85546875" style="452" customWidth="1"/>
    <col min="12552" max="12552" width="11.42578125" style="452" customWidth="1"/>
    <col min="12553" max="12553" width="10.7109375" style="452" customWidth="1"/>
    <col min="12554" max="12554" width="13.42578125" style="452" customWidth="1"/>
    <col min="12555" max="12555" width="10.140625" style="452" customWidth="1"/>
    <col min="12556" max="12556" width="11" style="452" customWidth="1"/>
    <col min="12557" max="12557" width="10.85546875" style="452" customWidth="1"/>
    <col min="12558" max="12559" width="8.85546875" style="452" customWidth="1"/>
    <col min="12560" max="12560" width="10.42578125" style="452" customWidth="1"/>
    <col min="12561" max="12561" width="8.85546875" style="452" customWidth="1"/>
    <col min="12562" max="12562" width="10.5703125" style="452" customWidth="1"/>
    <col min="12563" max="12563" width="9.140625" style="452"/>
    <col min="12564" max="12564" width="24.42578125" style="452" customWidth="1"/>
    <col min="12565" max="12651" width="9.140625" style="452"/>
    <col min="12652" max="12680" width="2" style="452" customWidth="1"/>
    <col min="12681" max="12800" width="9.140625" style="452"/>
    <col min="12801" max="12801" width="29.140625" style="452" customWidth="1"/>
    <col min="12802" max="12802" width="8.85546875" style="452" customWidth="1"/>
    <col min="12803" max="12803" width="9" style="452" customWidth="1"/>
    <col min="12804" max="12804" width="8.85546875" style="452" customWidth="1"/>
    <col min="12805" max="12805" width="9.85546875" style="452" customWidth="1"/>
    <col min="12806" max="12807" width="8.85546875" style="452" customWidth="1"/>
    <col min="12808" max="12808" width="11.42578125" style="452" customWidth="1"/>
    <col min="12809" max="12809" width="10.7109375" style="452" customWidth="1"/>
    <col min="12810" max="12810" width="13.42578125" style="452" customWidth="1"/>
    <col min="12811" max="12811" width="10.140625" style="452" customWidth="1"/>
    <col min="12812" max="12812" width="11" style="452" customWidth="1"/>
    <col min="12813" max="12813" width="10.85546875" style="452" customWidth="1"/>
    <col min="12814" max="12815" width="8.85546875" style="452" customWidth="1"/>
    <col min="12816" max="12816" width="10.42578125" style="452" customWidth="1"/>
    <col min="12817" max="12817" width="8.85546875" style="452" customWidth="1"/>
    <col min="12818" max="12818" width="10.5703125" style="452" customWidth="1"/>
    <col min="12819" max="12819" width="9.140625" style="452"/>
    <col min="12820" max="12820" width="24.42578125" style="452" customWidth="1"/>
    <col min="12821" max="12907" width="9.140625" style="452"/>
    <col min="12908" max="12936" width="2" style="452" customWidth="1"/>
    <col min="12937" max="13056" width="9.140625" style="452"/>
    <col min="13057" max="13057" width="29.140625" style="452" customWidth="1"/>
    <col min="13058" max="13058" width="8.85546875" style="452" customWidth="1"/>
    <col min="13059" max="13059" width="9" style="452" customWidth="1"/>
    <col min="13060" max="13060" width="8.85546875" style="452" customWidth="1"/>
    <col min="13061" max="13061" width="9.85546875" style="452" customWidth="1"/>
    <col min="13062" max="13063" width="8.85546875" style="452" customWidth="1"/>
    <col min="13064" max="13064" width="11.42578125" style="452" customWidth="1"/>
    <col min="13065" max="13065" width="10.7109375" style="452" customWidth="1"/>
    <col min="13066" max="13066" width="13.42578125" style="452" customWidth="1"/>
    <col min="13067" max="13067" width="10.140625" style="452" customWidth="1"/>
    <col min="13068" max="13068" width="11" style="452" customWidth="1"/>
    <col min="13069" max="13069" width="10.85546875" style="452" customWidth="1"/>
    <col min="13070" max="13071" width="8.85546875" style="452" customWidth="1"/>
    <col min="13072" max="13072" width="10.42578125" style="452" customWidth="1"/>
    <col min="13073" max="13073" width="8.85546875" style="452" customWidth="1"/>
    <col min="13074" max="13074" width="10.5703125" style="452" customWidth="1"/>
    <col min="13075" max="13075" width="9.140625" style="452"/>
    <col min="13076" max="13076" width="24.42578125" style="452" customWidth="1"/>
    <col min="13077" max="13163" width="9.140625" style="452"/>
    <col min="13164" max="13192" width="2" style="452" customWidth="1"/>
    <col min="13193" max="13312" width="9.140625" style="452"/>
    <col min="13313" max="13313" width="29.140625" style="452" customWidth="1"/>
    <col min="13314" max="13314" width="8.85546875" style="452" customWidth="1"/>
    <col min="13315" max="13315" width="9" style="452" customWidth="1"/>
    <col min="13316" max="13316" width="8.85546875" style="452" customWidth="1"/>
    <col min="13317" max="13317" width="9.85546875" style="452" customWidth="1"/>
    <col min="13318" max="13319" width="8.85546875" style="452" customWidth="1"/>
    <col min="13320" max="13320" width="11.42578125" style="452" customWidth="1"/>
    <col min="13321" max="13321" width="10.7109375" style="452" customWidth="1"/>
    <col min="13322" max="13322" width="13.42578125" style="452" customWidth="1"/>
    <col min="13323" max="13323" width="10.140625" style="452" customWidth="1"/>
    <col min="13324" max="13324" width="11" style="452" customWidth="1"/>
    <col min="13325" max="13325" width="10.85546875" style="452" customWidth="1"/>
    <col min="13326" max="13327" width="8.85546875" style="452" customWidth="1"/>
    <col min="13328" max="13328" width="10.42578125" style="452" customWidth="1"/>
    <col min="13329" max="13329" width="8.85546875" style="452" customWidth="1"/>
    <col min="13330" max="13330" width="10.5703125" style="452" customWidth="1"/>
    <col min="13331" max="13331" width="9.140625" style="452"/>
    <col min="13332" max="13332" width="24.42578125" style="452" customWidth="1"/>
    <col min="13333" max="13419" width="9.140625" style="452"/>
    <col min="13420" max="13448" width="2" style="452" customWidth="1"/>
    <col min="13449" max="13568" width="9.140625" style="452"/>
    <col min="13569" max="13569" width="29.140625" style="452" customWidth="1"/>
    <col min="13570" max="13570" width="8.85546875" style="452" customWidth="1"/>
    <col min="13571" max="13571" width="9" style="452" customWidth="1"/>
    <col min="13572" max="13572" width="8.85546875" style="452" customWidth="1"/>
    <col min="13573" max="13573" width="9.85546875" style="452" customWidth="1"/>
    <col min="13574" max="13575" width="8.85546875" style="452" customWidth="1"/>
    <col min="13576" max="13576" width="11.42578125" style="452" customWidth="1"/>
    <col min="13577" max="13577" width="10.7109375" style="452" customWidth="1"/>
    <col min="13578" max="13578" width="13.42578125" style="452" customWidth="1"/>
    <col min="13579" max="13579" width="10.140625" style="452" customWidth="1"/>
    <col min="13580" max="13580" width="11" style="452" customWidth="1"/>
    <col min="13581" max="13581" width="10.85546875" style="452" customWidth="1"/>
    <col min="13582" max="13583" width="8.85546875" style="452" customWidth="1"/>
    <col min="13584" max="13584" width="10.42578125" style="452" customWidth="1"/>
    <col min="13585" max="13585" width="8.85546875" style="452" customWidth="1"/>
    <col min="13586" max="13586" width="10.5703125" style="452" customWidth="1"/>
    <col min="13587" max="13587" width="9.140625" style="452"/>
    <col min="13588" max="13588" width="24.42578125" style="452" customWidth="1"/>
    <col min="13589" max="13675" width="9.140625" style="452"/>
    <col min="13676" max="13704" width="2" style="452" customWidth="1"/>
    <col min="13705" max="13824" width="9.140625" style="452"/>
    <col min="13825" max="13825" width="29.140625" style="452" customWidth="1"/>
    <col min="13826" max="13826" width="8.85546875" style="452" customWidth="1"/>
    <col min="13827" max="13827" width="9" style="452" customWidth="1"/>
    <col min="13828" max="13828" width="8.85546875" style="452" customWidth="1"/>
    <col min="13829" max="13829" width="9.85546875" style="452" customWidth="1"/>
    <col min="13830" max="13831" width="8.85546875" style="452" customWidth="1"/>
    <col min="13832" max="13832" width="11.42578125" style="452" customWidth="1"/>
    <col min="13833" max="13833" width="10.7109375" style="452" customWidth="1"/>
    <col min="13834" max="13834" width="13.42578125" style="452" customWidth="1"/>
    <col min="13835" max="13835" width="10.140625" style="452" customWidth="1"/>
    <col min="13836" max="13836" width="11" style="452" customWidth="1"/>
    <col min="13837" max="13837" width="10.85546875" style="452" customWidth="1"/>
    <col min="13838" max="13839" width="8.85546875" style="452" customWidth="1"/>
    <col min="13840" max="13840" width="10.42578125" style="452" customWidth="1"/>
    <col min="13841" max="13841" width="8.85546875" style="452" customWidth="1"/>
    <col min="13842" max="13842" width="10.5703125" style="452" customWidth="1"/>
    <col min="13843" max="13843" width="9.140625" style="452"/>
    <col min="13844" max="13844" width="24.42578125" style="452" customWidth="1"/>
    <col min="13845" max="13931" width="9.140625" style="452"/>
    <col min="13932" max="13960" width="2" style="452" customWidth="1"/>
    <col min="13961" max="14080" width="9.140625" style="452"/>
    <col min="14081" max="14081" width="29.140625" style="452" customWidth="1"/>
    <col min="14082" max="14082" width="8.85546875" style="452" customWidth="1"/>
    <col min="14083" max="14083" width="9" style="452" customWidth="1"/>
    <col min="14084" max="14084" width="8.85546875" style="452" customWidth="1"/>
    <col min="14085" max="14085" width="9.85546875" style="452" customWidth="1"/>
    <col min="14086" max="14087" width="8.85546875" style="452" customWidth="1"/>
    <col min="14088" max="14088" width="11.42578125" style="452" customWidth="1"/>
    <col min="14089" max="14089" width="10.7109375" style="452" customWidth="1"/>
    <col min="14090" max="14090" width="13.42578125" style="452" customWidth="1"/>
    <col min="14091" max="14091" width="10.140625" style="452" customWidth="1"/>
    <col min="14092" max="14092" width="11" style="452" customWidth="1"/>
    <col min="14093" max="14093" width="10.85546875" style="452" customWidth="1"/>
    <col min="14094" max="14095" width="8.85546875" style="452" customWidth="1"/>
    <col min="14096" max="14096" width="10.42578125" style="452" customWidth="1"/>
    <col min="14097" max="14097" width="8.85546875" style="452" customWidth="1"/>
    <col min="14098" max="14098" width="10.5703125" style="452" customWidth="1"/>
    <col min="14099" max="14099" width="9.140625" style="452"/>
    <col min="14100" max="14100" width="24.42578125" style="452" customWidth="1"/>
    <col min="14101" max="14187" width="9.140625" style="452"/>
    <col min="14188" max="14216" width="2" style="452" customWidth="1"/>
    <col min="14217" max="14336" width="9.140625" style="452"/>
    <col min="14337" max="14337" width="29.140625" style="452" customWidth="1"/>
    <col min="14338" max="14338" width="8.85546875" style="452" customWidth="1"/>
    <col min="14339" max="14339" width="9" style="452" customWidth="1"/>
    <col min="14340" max="14340" width="8.85546875" style="452" customWidth="1"/>
    <col min="14341" max="14341" width="9.85546875" style="452" customWidth="1"/>
    <col min="14342" max="14343" width="8.85546875" style="452" customWidth="1"/>
    <col min="14344" max="14344" width="11.42578125" style="452" customWidth="1"/>
    <col min="14345" max="14345" width="10.7109375" style="452" customWidth="1"/>
    <col min="14346" max="14346" width="13.42578125" style="452" customWidth="1"/>
    <col min="14347" max="14347" width="10.140625" style="452" customWidth="1"/>
    <col min="14348" max="14348" width="11" style="452" customWidth="1"/>
    <col min="14349" max="14349" width="10.85546875" style="452" customWidth="1"/>
    <col min="14350" max="14351" width="8.85546875" style="452" customWidth="1"/>
    <col min="14352" max="14352" width="10.42578125" style="452" customWidth="1"/>
    <col min="14353" max="14353" width="8.85546875" style="452" customWidth="1"/>
    <col min="14354" max="14354" width="10.5703125" style="452" customWidth="1"/>
    <col min="14355" max="14355" width="9.140625" style="452"/>
    <col min="14356" max="14356" width="24.42578125" style="452" customWidth="1"/>
    <col min="14357" max="14443" width="9.140625" style="452"/>
    <col min="14444" max="14472" width="2" style="452" customWidth="1"/>
    <col min="14473" max="14592" width="9.140625" style="452"/>
    <col min="14593" max="14593" width="29.140625" style="452" customWidth="1"/>
    <col min="14594" max="14594" width="8.85546875" style="452" customWidth="1"/>
    <col min="14595" max="14595" width="9" style="452" customWidth="1"/>
    <col min="14596" max="14596" width="8.85546875" style="452" customWidth="1"/>
    <col min="14597" max="14597" width="9.85546875" style="452" customWidth="1"/>
    <col min="14598" max="14599" width="8.85546875" style="452" customWidth="1"/>
    <col min="14600" max="14600" width="11.42578125" style="452" customWidth="1"/>
    <col min="14601" max="14601" width="10.7109375" style="452" customWidth="1"/>
    <col min="14602" max="14602" width="13.42578125" style="452" customWidth="1"/>
    <col min="14603" max="14603" width="10.140625" style="452" customWidth="1"/>
    <col min="14604" max="14604" width="11" style="452" customWidth="1"/>
    <col min="14605" max="14605" width="10.85546875" style="452" customWidth="1"/>
    <col min="14606" max="14607" width="8.85546875" style="452" customWidth="1"/>
    <col min="14608" max="14608" width="10.42578125" style="452" customWidth="1"/>
    <col min="14609" max="14609" width="8.85546875" style="452" customWidth="1"/>
    <col min="14610" max="14610" width="10.5703125" style="452" customWidth="1"/>
    <col min="14611" max="14611" width="9.140625" style="452"/>
    <col min="14612" max="14612" width="24.42578125" style="452" customWidth="1"/>
    <col min="14613" max="14699" width="9.140625" style="452"/>
    <col min="14700" max="14728" width="2" style="452" customWidth="1"/>
    <col min="14729" max="14848" width="9.140625" style="452"/>
    <col min="14849" max="14849" width="29.140625" style="452" customWidth="1"/>
    <col min="14850" max="14850" width="8.85546875" style="452" customWidth="1"/>
    <col min="14851" max="14851" width="9" style="452" customWidth="1"/>
    <col min="14852" max="14852" width="8.85546875" style="452" customWidth="1"/>
    <col min="14853" max="14853" width="9.85546875" style="452" customWidth="1"/>
    <col min="14854" max="14855" width="8.85546875" style="452" customWidth="1"/>
    <col min="14856" max="14856" width="11.42578125" style="452" customWidth="1"/>
    <col min="14857" max="14857" width="10.7109375" style="452" customWidth="1"/>
    <col min="14858" max="14858" width="13.42578125" style="452" customWidth="1"/>
    <col min="14859" max="14859" width="10.140625" style="452" customWidth="1"/>
    <col min="14860" max="14860" width="11" style="452" customWidth="1"/>
    <col min="14861" max="14861" width="10.85546875" style="452" customWidth="1"/>
    <col min="14862" max="14863" width="8.85546875" style="452" customWidth="1"/>
    <col min="14864" max="14864" width="10.42578125" style="452" customWidth="1"/>
    <col min="14865" max="14865" width="8.85546875" style="452" customWidth="1"/>
    <col min="14866" max="14866" width="10.5703125" style="452" customWidth="1"/>
    <col min="14867" max="14867" width="9.140625" style="452"/>
    <col min="14868" max="14868" width="24.42578125" style="452" customWidth="1"/>
    <col min="14869" max="14955" width="9.140625" style="452"/>
    <col min="14956" max="14984" width="2" style="452" customWidth="1"/>
    <col min="14985" max="15104" width="9.140625" style="452"/>
    <col min="15105" max="15105" width="29.140625" style="452" customWidth="1"/>
    <col min="15106" max="15106" width="8.85546875" style="452" customWidth="1"/>
    <col min="15107" max="15107" width="9" style="452" customWidth="1"/>
    <col min="15108" max="15108" width="8.85546875" style="452" customWidth="1"/>
    <col min="15109" max="15109" width="9.85546875" style="452" customWidth="1"/>
    <col min="15110" max="15111" width="8.85546875" style="452" customWidth="1"/>
    <col min="15112" max="15112" width="11.42578125" style="452" customWidth="1"/>
    <col min="15113" max="15113" width="10.7109375" style="452" customWidth="1"/>
    <col min="15114" max="15114" width="13.42578125" style="452" customWidth="1"/>
    <col min="15115" max="15115" width="10.140625" style="452" customWidth="1"/>
    <col min="15116" max="15116" width="11" style="452" customWidth="1"/>
    <col min="15117" max="15117" width="10.85546875" style="452" customWidth="1"/>
    <col min="15118" max="15119" width="8.85546875" style="452" customWidth="1"/>
    <col min="15120" max="15120" width="10.42578125" style="452" customWidth="1"/>
    <col min="15121" max="15121" width="8.85546875" style="452" customWidth="1"/>
    <col min="15122" max="15122" width="10.5703125" style="452" customWidth="1"/>
    <col min="15123" max="15123" width="9.140625" style="452"/>
    <col min="15124" max="15124" width="24.42578125" style="452" customWidth="1"/>
    <col min="15125" max="15211" width="9.140625" style="452"/>
    <col min="15212" max="15240" width="2" style="452" customWidth="1"/>
    <col min="15241" max="15360" width="9.140625" style="452"/>
    <col min="15361" max="15361" width="29.140625" style="452" customWidth="1"/>
    <col min="15362" max="15362" width="8.85546875" style="452" customWidth="1"/>
    <col min="15363" max="15363" width="9" style="452" customWidth="1"/>
    <col min="15364" max="15364" width="8.85546875" style="452" customWidth="1"/>
    <col min="15365" max="15365" width="9.85546875" style="452" customWidth="1"/>
    <col min="15366" max="15367" width="8.85546875" style="452" customWidth="1"/>
    <col min="15368" max="15368" width="11.42578125" style="452" customWidth="1"/>
    <col min="15369" max="15369" width="10.7109375" style="452" customWidth="1"/>
    <col min="15370" max="15370" width="13.42578125" style="452" customWidth="1"/>
    <col min="15371" max="15371" width="10.140625" style="452" customWidth="1"/>
    <col min="15372" max="15372" width="11" style="452" customWidth="1"/>
    <col min="15373" max="15373" width="10.85546875" style="452" customWidth="1"/>
    <col min="15374" max="15375" width="8.85546875" style="452" customWidth="1"/>
    <col min="15376" max="15376" width="10.42578125" style="452" customWidth="1"/>
    <col min="15377" max="15377" width="8.85546875" style="452" customWidth="1"/>
    <col min="15378" max="15378" width="10.5703125" style="452" customWidth="1"/>
    <col min="15379" max="15379" width="9.140625" style="452"/>
    <col min="15380" max="15380" width="24.42578125" style="452" customWidth="1"/>
    <col min="15381" max="15467" width="9.140625" style="452"/>
    <col min="15468" max="15496" width="2" style="452" customWidth="1"/>
    <col min="15497" max="15616" width="9.140625" style="452"/>
    <col min="15617" max="15617" width="29.140625" style="452" customWidth="1"/>
    <col min="15618" max="15618" width="8.85546875" style="452" customWidth="1"/>
    <col min="15619" max="15619" width="9" style="452" customWidth="1"/>
    <col min="15620" max="15620" width="8.85546875" style="452" customWidth="1"/>
    <col min="15621" max="15621" width="9.85546875" style="452" customWidth="1"/>
    <col min="15622" max="15623" width="8.85546875" style="452" customWidth="1"/>
    <col min="15624" max="15624" width="11.42578125" style="452" customWidth="1"/>
    <col min="15625" max="15625" width="10.7109375" style="452" customWidth="1"/>
    <col min="15626" max="15626" width="13.42578125" style="452" customWidth="1"/>
    <col min="15627" max="15627" width="10.140625" style="452" customWidth="1"/>
    <col min="15628" max="15628" width="11" style="452" customWidth="1"/>
    <col min="15629" max="15629" width="10.85546875" style="452" customWidth="1"/>
    <col min="15630" max="15631" width="8.85546875" style="452" customWidth="1"/>
    <col min="15632" max="15632" width="10.42578125" style="452" customWidth="1"/>
    <col min="15633" max="15633" width="8.85546875" style="452" customWidth="1"/>
    <col min="15634" max="15634" width="10.5703125" style="452" customWidth="1"/>
    <col min="15635" max="15635" width="9.140625" style="452"/>
    <col min="15636" max="15636" width="24.42578125" style="452" customWidth="1"/>
    <col min="15637" max="15723" width="9.140625" style="452"/>
    <col min="15724" max="15752" width="2" style="452" customWidth="1"/>
    <col min="15753" max="15872" width="9.140625" style="452"/>
    <col min="15873" max="15873" width="29.140625" style="452" customWidth="1"/>
    <col min="15874" max="15874" width="8.85546875" style="452" customWidth="1"/>
    <col min="15875" max="15875" width="9" style="452" customWidth="1"/>
    <col min="15876" max="15876" width="8.85546875" style="452" customWidth="1"/>
    <col min="15877" max="15877" width="9.85546875" style="452" customWidth="1"/>
    <col min="15878" max="15879" width="8.85546875" style="452" customWidth="1"/>
    <col min="15880" max="15880" width="11.42578125" style="452" customWidth="1"/>
    <col min="15881" max="15881" width="10.7109375" style="452" customWidth="1"/>
    <col min="15882" max="15882" width="13.42578125" style="452" customWidth="1"/>
    <col min="15883" max="15883" width="10.140625" style="452" customWidth="1"/>
    <col min="15884" max="15884" width="11" style="452" customWidth="1"/>
    <col min="15885" max="15885" width="10.85546875" style="452" customWidth="1"/>
    <col min="15886" max="15887" width="8.85546875" style="452" customWidth="1"/>
    <col min="15888" max="15888" width="10.42578125" style="452" customWidth="1"/>
    <col min="15889" max="15889" width="8.85546875" style="452" customWidth="1"/>
    <col min="15890" max="15890" width="10.5703125" style="452" customWidth="1"/>
    <col min="15891" max="15891" width="9.140625" style="452"/>
    <col min="15892" max="15892" width="24.42578125" style="452" customWidth="1"/>
    <col min="15893" max="15979" width="9.140625" style="452"/>
    <col min="15980" max="16008" width="2" style="452" customWidth="1"/>
    <col min="16009" max="16128" width="9.140625" style="452"/>
    <col min="16129" max="16129" width="29.140625" style="452" customWidth="1"/>
    <col min="16130" max="16130" width="8.85546875" style="452" customWidth="1"/>
    <col min="16131" max="16131" width="9" style="452" customWidth="1"/>
    <col min="16132" max="16132" width="8.85546875" style="452" customWidth="1"/>
    <col min="16133" max="16133" width="9.85546875" style="452" customWidth="1"/>
    <col min="16134" max="16135" width="8.85546875" style="452" customWidth="1"/>
    <col min="16136" max="16136" width="11.42578125" style="452" customWidth="1"/>
    <col min="16137" max="16137" width="10.7109375" style="452" customWidth="1"/>
    <col min="16138" max="16138" width="13.42578125" style="452" customWidth="1"/>
    <col min="16139" max="16139" width="10.140625" style="452" customWidth="1"/>
    <col min="16140" max="16140" width="11" style="452" customWidth="1"/>
    <col min="16141" max="16141" width="10.85546875" style="452" customWidth="1"/>
    <col min="16142" max="16143" width="8.85546875" style="452" customWidth="1"/>
    <col min="16144" max="16144" width="10.42578125" style="452" customWidth="1"/>
    <col min="16145" max="16145" width="8.85546875" style="452" customWidth="1"/>
    <col min="16146" max="16146" width="10.5703125" style="452" customWidth="1"/>
    <col min="16147" max="16147" width="9.140625" style="452"/>
    <col min="16148" max="16148" width="24.42578125" style="452" customWidth="1"/>
    <col min="16149" max="16235" width="9.140625" style="452"/>
    <col min="16236" max="16264" width="2" style="452" customWidth="1"/>
    <col min="16265" max="16384" width="9.140625" style="452"/>
  </cols>
  <sheetData>
    <row r="1" spans="1:22" s="3517" customFormat="1" ht="15.75" customHeight="1" thickBot="1">
      <c r="A1" s="5040" t="s">
        <v>0</v>
      </c>
      <c r="B1" s="5117"/>
      <c r="C1" s="5117"/>
      <c r="D1" s="5117"/>
      <c r="E1" s="5117"/>
      <c r="F1" s="5117"/>
      <c r="G1" s="5117"/>
      <c r="H1" s="5122"/>
      <c r="I1" s="5117"/>
      <c r="J1" s="5117"/>
      <c r="K1" s="5117"/>
      <c r="L1" s="5117"/>
      <c r="M1" s="5117"/>
      <c r="N1" s="5117"/>
      <c r="O1" s="5117"/>
      <c r="S1" s="4484" t="s">
        <v>1</v>
      </c>
      <c r="T1" s="5118"/>
      <c r="U1" s="5118"/>
    </row>
    <row r="2" spans="1:22" ht="18.75" customHeight="1" thickTop="1">
      <c r="A2" s="6393" t="s">
        <v>4616</v>
      </c>
      <c r="B2" s="6394"/>
      <c r="C2" s="6394"/>
      <c r="D2" s="6394"/>
      <c r="E2" s="6394"/>
      <c r="F2" s="6394"/>
      <c r="G2" s="6394"/>
      <c r="H2" s="6394"/>
      <c r="I2" s="6394"/>
      <c r="J2" s="6394"/>
      <c r="K2" s="6394"/>
      <c r="L2" s="6394"/>
      <c r="M2" s="6394"/>
      <c r="N2" s="6394"/>
      <c r="O2" s="6394"/>
      <c r="P2" s="6394"/>
      <c r="Q2" s="6394"/>
      <c r="R2" s="6394"/>
      <c r="S2" s="6395"/>
      <c r="U2" s="452"/>
      <c r="V2" s="452"/>
    </row>
    <row r="3" spans="1:22" ht="49.5" customHeight="1" thickBot="1">
      <c r="A3" s="7000" t="s">
        <v>5434</v>
      </c>
      <c r="B3" s="7975"/>
      <c r="C3" s="7975"/>
      <c r="D3" s="7975"/>
      <c r="E3" s="7975"/>
      <c r="F3" s="7975"/>
      <c r="G3" s="7975"/>
      <c r="H3" s="7975"/>
      <c r="I3" s="7975"/>
      <c r="J3" s="7975"/>
      <c r="K3" s="7975"/>
      <c r="L3" s="7975"/>
      <c r="M3" s="7975"/>
      <c r="N3" s="7975"/>
      <c r="O3" s="7975"/>
      <c r="P3" s="7975"/>
      <c r="Q3" s="7975"/>
      <c r="R3" s="7975"/>
      <c r="S3" s="7001"/>
      <c r="U3" s="452"/>
      <c r="V3" s="452"/>
    </row>
    <row r="4" spans="1:22" ht="31.5" customHeight="1" thickBot="1">
      <c r="A4" s="5079" t="s">
        <v>4455</v>
      </c>
      <c r="B4" s="5224" t="s">
        <v>4506</v>
      </c>
      <c r="C4" s="5225" t="s">
        <v>4507</v>
      </c>
      <c r="D4" s="5225" t="s">
        <v>4508</v>
      </c>
      <c r="E4" s="5225" t="s">
        <v>4509</v>
      </c>
      <c r="F4" s="5225" t="s">
        <v>4510</v>
      </c>
      <c r="G4" s="5225" t="s">
        <v>4511</v>
      </c>
      <c r="H4" s="5225" t="s">
        <v>4512</v>
      </c>
      <c r="I4" s="5225" t="s">
        <v>4513</v>
      </c>
      <c r="J4" s="5225" t="s">
        <v>4533</v>
      </c>
      <c r="K4" s="5225" t="s">
        <v>4515</v>
      </c>
      <c r="L4" s="5225" t="s">
        <v>4516</v>
      </c>
      <c r="M4" s="5225" t="s">
        <v>4517</v>
      </c>
      <c r="N4" s="5225" t="s">
        <v>4518</v>
      </c>
      <c r="O4" s="5225" t="s">
        <v>4519</v>
      </c>
      <c r="P4" s="5225" t="s">
        <v>4520</v>
      </c>
      <c r="Q4" s="5225" t="s">
        <v>4521</v>
      </c>
      <c r="R4" s="5227" t="s">
        <v>4522</v>
      </c>
      <c r="S4" s="5228" t="s">
        <v>78</v>
      </c>
      <c r="U4" s="452"/>
      <c r="V4" s="452"/>
    </row>
    <row r="5" spans="1:22" ht="20.100000000000001" customHeight="1">
      <c r="A5" s="5119" t="s">
        <v>4458</v>
      </c>
      <c r="B5" s="3452">
        <v>0</v>
      </c>
      <c r="C5" s="5128">
        <v>0</v>
      </c>
      <c r="D5" s="5128">
        <v>0</v>
      </c>
      <c r="E5" s="5128">
        <v>0</v>
      </c>
      <c r="F5" s="5128">
        <v>0</v>
      </c>
      <c r="G5" s="5128">
        <v>0</v>
      </c>
      <c r="H5" s="5128">
        <v>0</v>
      </c>
      <c r="I5" s="5128">
        <v>0</v>
      </c>
      <c r="J5" s="5128">
        <v>0</v>
      </c>
      <c r="K5" s="5128">
        <v>0</v>
      </c>
      <c r="L5" s="5128">
        <v>0</v>
      </c>
      <c r="M5" s="5128">
        <v>0</v>
      </c>
      <c r="N5" s="5128">
        <v>0</v>
      </c>
      <c r="O5" s="5128">
        <v>0</v>
      </c>
      <c r="P5" s="5128">
        <v>0</v>
      </c>
      <c r="Q5" s="5128">
        <v>0</v>
      </c>
      <c r="R5" s="5131">
        <v>0</v>
      </c>
      <c r="S5" s="5236">
        <f>SUM(B5:R5)</f>
        <v>0</v>
      </c>
      <c r="T5" s="452"/>
      <c r="U5" s="452"/>
      <c r="V5" s="452"/>
    </row>
    <row r="6" spans="1:22" ht="20.100000000000001" customHeight="1">
      <c r="A6" s="5116" t="s">
        <v>4459</v>
      </c>
      <c r="B6" s="3467">
        <v>0</v>
      </c>
      <c r="C6" s="3453">
        <v>0</v>
      </c>
      <c r="D6" s="3453">
        <v>1</v>
      </c>
      <c r="E6" s="3453">
        <v>0</v>
      </c>
      <c r="F6" s="3453">
        <v>0</v>
      </c>
      <c r="G6" s="3453">
        <v>0</v>
      </c>
      <c r="H6" s="3453">
        <v>7</v>
      </c>
      <c r="I6" s="3453">
        <v>7</v>
      </c>
      <c r="J6" s="3453">
        <v>0</v>
      </c>
      <c r="K6" s="3453">
        <v>0</v>
      </c>
      <c r="L6" s="3453">
        <v>0</v>
      </c>
      <c r="M6" s="3453">
        <v>0</v>
      </c>
      <c r="N6" s="3453">
        <v>0</v>
      </c>
      <c r="O6" s="3453">
        <v>0</v>
      </c>
      <c r="P6" s="3453">
        <v>0</v>
      </c>
      <c r="Q6" s="3453">
        <v>0</v>
      </c>
      <c r="R6" s="3470">
        <v>0</v>
      </c>
      <c r="S6" s="5237">
        <f>SUM(B6:R6)</f>
        <v>15</v>
      </c>
      <c r="T6" s="452"/>
      <c r="U6" s="452"/>
      <c r="V6" s="452"/>
    </row>
    <row r="7" spans="1:22" ht="20.100000000000001" customHeight="1">
      <c r="A7" s="5116" t="s">
        <v>4527</v>
      </c>
      <c r="B7" s="3467">
        <v>0</v>
      </c>
      <c r="C7" s="3453">
        <v>0</v>
      </c>
      <c r="D7" s="3453">
        <v>0</v>
      </c>
      <c r="E7" s="3453">
        <v>0</v>
      </c>
      <c r="F7" s="3453">
        <v>0</v>
      </c>
      <c r="G7" s="3453">
        <v>0</v>
      </c>
      <c r="H7" s="3453">
        <v>0</v>
      </c>
      <c r="I7" s="3453">
        <v>1</v>
      </c>
      <c r="J7" s="3453">
        <v>0</v>
      </c>
      <c r="K7" s="3453">
        <v>0</v>
      </c>
      <c r="L7" s="3453">
        <v>0</v>
      </c>
      <c r="M7" s="3453">
        <v>0</v>
      </c>
      <c r="N7" s="3453">
        <v>0</v>
      </c>
      <c r="O7" s="3453">
        <v>0</v>
      </c>
      <c r="P7" s="3453">
        <v>0</v>
      </c>
      <c r="Q7" s="3453">
        <v>0</v>
      </c>
      <c r="R7" s="3470">
        <v>0</v>
      </c>
      <c r="S7" s="5237">
        <f t="shared" ref="S7:S50" si="0">SUM(B7:R7)</f>
        <v>1</v>
      </c>
      <c r="T7" s="452"/>
      <c r="U7" s="452"/>
      <c r="V7" s="452"/>
    </row>
    <row r="8" spans="1:22" ht="20.100000000000001" customHeight="1">
      <c r="A8" s="5116" t="s">
        <v>4460</v>
      </c>
      <c r="B8" s="3467">
        <v>0</v>
      </c>
      <c r="C8" s="3453">
        <v>0</v>
      </c>
      <c r="D8" s="3453">
        <v>0</v>
      </c>
      <c r="E8" s="3453">
        <v>0</v>
      </c>
      <c r="F8" s="3453">
        <v>0</v>
      </c>
      <c r="G8" s="3453">
        <v>0</v>
      </c>
      <c r="H8" s="3453">
        <v>0</v>
      </c>
      <c r="I8" s="3453">
        <v>1</v>
      </c>
      <c r="J8" s="3453">
        <v>0</v>
      </c>
      <c r="K8" s="3453">
        <v>0</v>
      </c>
      <c r="L8" s="3453">
        <v>0</v>
      </c>
      <c r="M8" s="3453">
        <v>0</v>
      </c>
      <c r="N8" s="3453">
        <v>0</v>
      </c>
      <c r="O8" s="3453">
        <v>0</v>
      </c>
      <c r="P8" s="3453">
        <v>0</v>
      </c>
      <c r="Q8" s="3453">
        <v>0</v>
      </c>
      <c r="R8" s="3470">
        <v>0</v>
      </c>
      <c r="S8" s="5237">
        <f t="shared" si="0"/>
        <v>1</v>
      </c>
      <c r="T8" s="452"/>
      <c r="U8" s="452"/>
      <c r="V8" s="452"/>
    </row>
    <row r="9" spans="1:22" ht="20.100000000000001" customHeight="1">
      <c r="A9" s="5116" t="s">
        <v>4461</v>
      </c>
      <c r="B9" s="3467">
        <v>0</v>
      </c>
      <c r="C9" s="3453">
        <v>0</v>
      </c>
      <c r="D9" s="3453">
        <v>0</v>
      </c>
      <c r="E9" s="3453">
        <v>0</v>
      </c>
      <c r="F9" s="3453">
        <v>0</v>
      </c>
      <c r="G9" s="3453">
        <v>0</v>
      </c>
      <c r="H9" s="3453">
        <v>0</v>
      </c>
      <c r="I9" s="3453">
        <v>1</v>
      </c>
      <c r="J9" s="3453">
        <v>0</v>
      </c>
      <c r="K9" s="3453">
        <v>0</v>
      </c>
      <c r="L9" s="3453">
        <v>0</v>
      </c>
      <c r="M9" s="3453">
        <v>0</v>
      </c>
      <c r="N9" s="3453">
        <v>0</v>
      </c>
      <c r="O9" s="3453">
        <v>0</v>
      </c>
      <c r="P9" s="3453">
        <v>0</v>
      </c>
      <c r="Q9" s="3453">
        <v>0</v>
      </c>
      <c r="R9" s="3470">
        <v>0</v>
      </c>
      <c r="S9" s="5237">
        <f t="shared" si="0"/>
        <v>1</v>
      </c>
      <c r="T9" s="452"/>
      <c r="U9" s="452"/>
      <c r="V9" s="452"/>
    </row>
    <row r="10" spans="1:22" ht="20.100000000000001" customHeight="1">
      <c r="A10" s="5116" t="s">
        <v>4462</v>
      </c>
      <c r="B10" s="3467">
        <v>0</v>
      </c>
      <c r="C10" s="3453">
        <v>0</v>
      </c>
      <c r="D10" s="3453">
        <v>0</v>
      </c>
      <c r="E10" s="3453">
        <v>0</v>
      </c>
      <c r="F10" s="3453">
        <v>0</v>
      </c>
      <c r="G10" s="3453">
        <v>0</v>
      </c>
      <c r="H10" s="3453">
        <v>0</v>
      </c>
      <c r="I10" s="3453">
        <v>1</v>
      </c>
      <c r="J10" s="3453">
        <v>0</v>
      </c>
      <c r="K10" s="3453">
        <v>0</v>
      </c>
      <c r="L10" s="3453">
        <v>0</v>
      </c>
      <c r="M10" s="3453">
        <v>0</v>
      </c>
      <c r="N10" s="3453">
        <v>0</v>
      </c>
      <c r="O10" s="3453">
        <v>0</v>
      </c>
      <c r="P10" s="3453">
        <v>0</v>
      </c>
      <c r="Q10" s="3453">
        <v>0</v>
      </c>
      <c r="R10" s="3470">
        <v>0</v>
      </c>
      <c r="S10" s="5237">
        <f t="shared" si="0"/>
        <v>1</v>
      </c>
      <c r="T10" s="452"/>
      <c r="U10" s="452"/>
      <c r="V10" s="452"/>
    </row>
    <row r="11" spans="1:22" ht="20.100000000000001" customHeight="1">
      <c r="A11" s="5116" t="s">
        <v>4464</v>
      </c>
      <c r="B11" s="3467">
        <v>0</v>
      </c>
      <c r="C11" s="3453">
        <v>0</v>
      </c>
      <c r="D11" s="3453">
        <v>0</v>
      </c>
      <c r="E11" s="3453">
        <v>0</v>
      </c>
      <c r="F11" s="3453">
        <v>0</v>
      </c>
      <c r="G11" s="3453">
        <v>0</v>
      </c>
      <c r="H11" s="3453">
        <v>0</v>
      </c>
      <c r="I11" s="3453">
        <v>0</v>
      </c>
      <c r="J11" s="3453">
        <v>0</v>
      </c>
      <c r="K11" s="3453">
        <v>0</v>
      </c>
      <c r="L11" s="3453">
        <v>0</v>
      </c>
      <c r="M11" s="3453">
        <v>0</v>
      </c>
      <c r="N11" s="3453">
        <v>0</v>
      </c>
      <c r="O11" s="3453">
        <v>0</v>
      </c>
      <c r="P11" s="3453">
        <v>0</v>
      </c>
      <c r="Q11" s="3453">
        <v>0</v>
      </c>
      <c r="R11" s="3470">
        <v>0</v>
      </c>
      <c r="S11" s="5237">
        <f t="shared" si="0"/>
        <v>0</v>
      </c>
      <c r="T11" s="452"/>
      <c r="U11" s="452"/>
      <c r="V11" s="452"/>
    </row>
    <row r="12" spans="1:22" ht="20.100000000000001" customHeight="1">
      <c r="A12" s="5116" t="s">
        <v>4543</v>
      </c>
      <c r="B12" s="3467">
        <v>0</v>
      </c>
      <c r="C12" s="3453">
        <v>0</v>
      </c>
      <c r="D12" s="3453">
        <v>0</v>
      </c>
      <c r="E12" s="3453">
        <v>0</v>
      </c>
      <c r="F12" s="3453">
        <v>0</v>
      </c>
      <c r="G12" s="3453">
        <v>0</v>
      </c>
      <c r="H12" s="3453">
        <v>0</v>
      </c>
      <c r="I12" s="3453">
        <v>0</v>
      </c>
      <c r="J12" s="3453">
        <v>0</v>
      </c>
      <c r="K12" s="3453">
        <v>0</v>
      </c>
      <c r="L12" s="3453">
        <v>0</v>
      </c>
      <c r="M12" s="3453">
        <v>0</v>
      </c>
      <c r="N12" s="3453">
        <v>0</v>
      </c>
      <c r="O12" s="3453">
        <v>0</v>
      </c>
      <c r="P12" s="3453">
        <v>0</v>
      </c>
      <c r="Q12" s="3453">
        <v>0</v>
      </c>
      <c r="R12" s="3470">
        <v>0</v>
      </c>
      <c r="S12" s="5237">
        <f t="shared" si="0"/>
        <v>0</v>
      </c>
      <c r="T12" s="452"/>
      <c r="U12" s="452"/>
      <c r="V12" s="452"/>
    </row>
    <row r="13" spans="1:22" ht="20.100000000000001" customHeight="1">
      <c r="A13" s="5116" t="s">
        <v>4465</v>
      </c>
      <c r="B13" s="3467">
        <v>0</v>
      </c>
      <c r="C13" s="3453">
        <v>0</v>
      </c>
      <c r="D13" s="3453">
        <v>0</v>
      </c>
      <c r="E13" s="3453">
        <v>0</v>
      </c>
      <c r="F13" s="3453">
        <v>0</v>
      </c>
      <c r="G13" s="3453">
        <v>0</v>
      </c>
      <c r="H13" s="3453">
        <v>0</v>
      </c>
      <c r="I13" s="3453">
        <v>0</v>
      </c>
      <c r="J13" s="3453">
        <v>0</v>
      </c>
      <c r="K13" s="3453">
        <v>0</v>
      </c>
      <c r="L13" s="3453">
        <v>0</v>
      </c>
      <c r="M13" s="3453">
        <v>0</v>
      </c>
      <c r="N13" s="3453">
        <v>0</v>
      </c>
      <c r="O13" s="3453">
        <v>0</v>
      </c>
      <c r="P13" s="3453">
        <v>0</v>
      </c>
      <c r="Q13" s="3453">
        <v>0</v>
      </c>
      <c r="R13" s="3470">
        <v>0</v>
      </c>
      <c r="S13" s="5237">
        <f t="shared" si="0"/>
        <v>0</v>
      </c>
      <c r="T13" s="452"/>
      <c r="U13" s="452"/>
      <c r="V13" s="452"/>
    </row>
    <row r="14" spans="1:22" ht="20.100000000000001" customHeight="1">
      <c r="A14" s="5116" t="s">
        <v>4466</v>
      </c>
      <c r="B14" s="3467">
        <v>0</v>
      </c>
      <c r="C14" s="3453">
        <v>0</v>
      </c>
      <c r="D14" s="3453">
        <v>0</v>
      </c>
      <c r="E14" s="3453">
        <v>0</v>
      </c>
      <c r="F14" s="3453">
        <v>0</v>
      </c>
      <c r="G14" s="3453">
        <v>0</v>
      </c>
      <c r="H14" s="3453">
        <v>0</v>
      </c>
      <c r="I14" s="3453">
        <v>0</v>
      </c>
      <c r="J14" s="3453">
        <v>0</v>
      </c>
      <c r="K14" s="3453">
        <v>0</v>
      </c>
      <c r="L14" s="3453">
        <v>0</v>
      </c>
      <c r="M14" s="3453">
        <v>0</v>
      </c>
      <c r="N14" s="3453">
        <v>0</v>
      </c>
      <c r="O14" s="3453">
        <v>0</v>
      </c>
      <c r="P14" s="3453">
        <v>0</v>
      </c>
      <c r="Q14" s="3453">
        <v>0</v>
      </c>
      <c r="R14" s="3470">
        <v>0</v>
      </c>
      <c r="S14" s="5237">
        <f t="shared" si="0"/>
        <v>0</v>
      </c>
      <c r="T14" s="452"/>
      <c r="U14" s="452"/>
      <c r="V14" s="452"/>
    </row>
    <row r="15" spans="1:22" ht="20.100000000000001" customHeight="1">
      <c r="A15" s="5116" t="s">
        <v>4537</v>
      </c>
      <c r="B15" s="3467">
        <v>0</v>
      </c>
      <c r="C15" s="3453">
        <v>0</v>
      </c>
      <c r="D15" s="3453">
        <v>0</v>
      </c>
      <c r="E15" s="3453">
        <v>0</v>
      </c>
      <c r="F15" s="3453">
        <v>0</v>
      </c>
      <c r="G15" s="3453">
        <v>0</v>
      </c>
      <c r="H15" s="3453">
        <v>0</v>
      </c>
      <c r="I15" s="3453">
        <v>1</v>
      </c>
      <c r="J15" s="3453">
        <v>0</v>
      </c>
      <c r="K15" s="3453">
        <v>0</v>
      </c>
      <c r="L15" s="3453">
        <v>0</v>
      </c>
      <c r="M15" s="3453">
        <v>0</v>
      </c>
      <c r="N15" s="3453">
        <v>0</v>
      </c>
      <c r="O15" s="3453">
        <v>0</v>
      </c>
      <c r="P15" s="3453">
        <v>0</v>
      </c>
      <c r="Q15" s="3453">
        <v>0</v>
      </c>
      <c r="R15" s="3470">
        <v>0</v>
      </c>
      <c r="S15" s="5237">
        <f t="shared" si="0"/>
        <v>1</v>
      </c>
      <c r="T15" s="452"/>
      <c r="U15" s="452"/>
      <c r="V15" s="452"/>
    </row>
    <row r="16" spans="1:22" ht="20.100000000000001" customHeight="1">
      <c r="A16" s="5116" t="s">
        <v>4468</v>
      </c>
      <c r="B16" s="3467">
        <v>0</v>
      </c>
      <c r="C16" s="3453">
        <v>0</v>
      </c>
      <c r="D16" s="3453">
        <v>0</v>
      </c>
      <c r="E16" s="3453">
        <v>0</v>
      </c>
      <c r="F16" s="3453">
        <v>0</v>
      </c>
      <c r="G16" s="3453">
        <v>0</v>
      </c>
      <c r="H16" s="3453">
        <v>0</v>
      </c>
      <c r="I16" s="3453">
        <v>0</v>
      </c>
      <c r="J16" s="3453">
        <v>0</v>
      </c>
      <c r="K16" s="3453">
        <v>0</v>
      </c>
      <c r="L16" s="3453">
        <v>0</v>
      </c>
      <c r="M16" s="3453">
        <v>0</v>
      </c>
      <c r="N16" s="3453">
        <v>0</v>
      </c>
      <c r="O16" s="3453">
        <v>0</v>
      </c>
      <c r="P16" s="3453">
        <v>0</v>
      </c>
      <c r="Q16" s="3453">
        <v>0</v>
      </c>
      <c r="R16" s="3470">
        <v>0</v>
      </c>
      <c r="S16" s="5237">
        <f t="shared" si="0"/>
        <v>0</v>
      </c>
      <c r="T16" s="452"/>
      <c r="U16" s="452"/>
      <c r="V16" s="452"/>
    </row>
    <row r="17" spans="1:22" ht="20.100000000000001" customHeight="1">
      <c r="A17" s="5116" t="s">
        <v>4470</v>
      </c>
      <c r="B17" s="3467">
        <v>0</v>
      </c>
      <c r="C17" s="3453">
        <v>1</v>
      </c>
      <c r="D17" s="3453">
        <v>0</v>
      </c>
      <c r="E17" s="3453">
        <v>0</v>
      </c>
      <c r="F17" s="3453">
        <v>0</v>
      </c>
      <c r="G17" s="3453">
        <v>0</v>
      </c>
      <c r="H17" s="3453">
        <v>3</v>
      </c>
      <c r="I17" s="3453">
        <v>4</v>
      </c>
      <c r="J17" s="3453">
        <v>0</v>
      </c>
      <c r="K17" s="3453">
        <v>0</v>
      </c>
      <c r="L17" s="3453">
        <v>0</v>
      </c>
      <c r="M17" s="3453">
        <v>0</v>
      </c>
      <c r="N17" s="3453">
        <v>0</v>
      </c>
      <c r="O17" s="3453">
        <v>0</v>
      </c>
      <c r="P17" s="3453">
        <v>0</v>
      </c>
      <c r="Q17" s="3453">
        <v>0</v>
      </c>
      <c r="R17" s="3470">
        <v>1</v>
      </c>
      <c r="S17" s="5237">
        <f t="shared" si="0"/>
        <v>9</v>
      </c>
      <c r="T17" s="452"/>
      <c r="U17" s="452"/>
      <c r="V17" s="452"/>
    </row>
    <row r="18" spans="1:22" s="5124" customFormat="1" ht="20.100000000000001" customHeight="1">
      <c r="A18" s="5116" t="s">
        <v>4471</v>
      </c>
      <c r="B18" s="3467">
        <v>0</v>
      </c>
      <c r="C18" s="3453">
        <v>0</v>
      </c>
      <c r="D18" s="3453">
        <v>0</v>
      </c>
      <c r="E18" s="3453">
        <v>0</v>
      </c>
      <c r="F18" s="3453">
        <v>0</v>
      </c>
      <c r="G18" s="3453">
        <v>0</v>
      </c>
      <c r="H18" s="3453">
        <v>0</v>
      </c>
      <c r="I18" s="3453">
        <v>0</v>
      </c>
      <c r="J18" s="3453">
        <v>0</v>
      </c>
      <c r="K18" s="3453">
        <v>0</v>
      </c>
      <c r="L18" s="3453">
        <v>0</v>
      </c>
      <c r="M18" s="3453">
        <v>0</v>
      </c>
      <c r="N18" s="3453">
        <v>0</v>
      </c>
      <c r="O18" s="3453">
        <v>0</v>
      </c>
      <c r="P18" s="3453">
        <v>0</v>
      </c>
      <c r="Q18" s="3453">
        <v>0</v>
      </c>
      <c r="R18" s="3470">
        <v>0</v>
      </c>
      <c r="S18" s="5237">
        <f t="shared" si="0"/>
        <v>0</v>
      </c>
    </row>
    <row r="19" spans="1:22" ht="20.100000000000001" customHeight="1">
      <c r="A19" s="5116" t="s">
        <v>4472</v>
      </c>
      <c r="B19" s="3467">
        <v>0</v>
      </c>
      <c r="C19" s="3453">
        <v>0</v>
      </c>
      <c r="D19" s="3453">
        <v>0</v>
      </c>
      <c r="E19" s="3453">
        <v>0</v>
      </c>
      <c r="F19" s="3453">
        <v>0</v>
      </c>
      <c r="G19" s="3453">
        <v>0</v>
      </c>
      <c r="H19" s="3453">
        <v>0</v>
      </c>
      <c r="I19" s="3453">
        <v>0</v>
      </c>
      <c r="J19" s="3453">
        <v>0</v>
      </c>
      <c r="K19" s="3453">
        <v>0</v>
      </c>
      <c r="L19" s="3453">
        <v>0</v>
      </c>
      <c r="M19" s="3453">
        <v>0</v>
      </c>
      <c r="N19" s="3453">
        <v>0</v>
      </c>
      <c r="O19" s="3453">
        <v>0</v>
      </c>
      <c r="P19" s="3453">
        <v>0</v>
      </c>
      <c r="Q19" s="3453">
        <v>0</v>
      </c>
      <c r="R19" s="3470">
        <v>0</v>
      </c>
      <c r="S19" s="5237">
        <f t="shared" si="0"/>
        <v>0</v>
      </c>
      <c r="T19" s="452"/>
      <c r="U19" s="452"/>
      <c r="V19" s="452"/>
    </row>
    <row r="20" spans="1:22" ht="20.100000000000001" customHeight="1">
      <c r="A20" s="5116" t="s">
        <v>4535</v>
      </c>
      <c r="B20" s="3467">
        <v>0</v>
      </c>
      <c r="C20" s="3453">
        <v>0</v>
      </c>
      <c r="D20" s="3453">
        <v>0</v>
      </c>
      <c r="E20" s="3453">
        <v>0</v>
      </c>
      <c r="F20" s="3453">
        <v>0</v>
      </c>
      <c r="G20" s="3453">
        <v>0</v>
      </c>
      <c r="H20" s="3453">
        <v>0</v>
      </c>
      <c r="I20" s="3453">
        <v>1</v>
      </c>
      <c r="J20" s="3453">
        <v>0</v>
      </c>
      <c r="K20" s="3453">
        <v>0</v>
      </c>
      <c r="L20" s="3453">
        <v>0</v>
      </c>
      <c r="M20" s="3453">
        <v>0</v>
      </c>
      <c r="N20" s="3453">
        <v>0</v>
      </c>
      <c r="O20" s="3453">
        <v>0</v>
      </c>
      <c r="P20" s="3453">
        <v>0</v>
      </c>
      <c r="Q20" s="3453">
        <v>0</v>
      </c>
      <c r="R20" s="3470">
        <v>0</v>
      </c>
      <c r="S20" s="5237">
        <f t="shared" si="0"/>
        <v>1</v>
      </c>
      <c r="T20" s="452"/>
      <c r="U20" s="452"/>
      <c r="V20" s="452"/>
    </row>
    <row r="21" spans="1:22" ht="20.100000000000001" customHeight="1">
      <c r="A21" s="5116" t="s">
        <v>4473</v>
      </c>
      <c r="B21" s="3467">
        <v>0</v>
      </c>
      <c r="C21" s="3453">
        <v>0</v>
      </c>
      <c r="D21" s="3453">
        <v>0</v>
      </c>
      <c r="E21" s="3453">
        <v>0</v>
      </c>
      <c r="F21" s="3453">
        <v>0</v>
      </c>
      <c r="G21" s="3453">
        <v>0</v>
      </c>
      <c r="H21" s="3453">
        <v>5</v>
      </c>
      <c r="I21" s="3453">
        <v>5</v>
      </c>
      <c r="J21" s="3453">
        <v>0</v>
      </c>
      <c r="K21" s="3453">
        <v>0</v>
      </c>
      <c r="L21" s="3453">
        <v>0</v>
      </c>
      <c r="M21" s="3453">
        <v>0</v>
      </c>
      <c r="N21" s="3453">
        <v>0</v>
      </c>
      <c r="O21" s="3453">
        <v>1</v>
      </c>
      <c r="P21" s="3453">
        <v>0</v>
      </c>
      <c r="Q21" s="3453">
        <v>0</v>
      </c>
      <c r="R21" s="3470">
        <v>0</v>
      </c>
      <c r="S21" s="5237">
        <f t="shared" si="0"/>
        <v>11</v>
      </c>
      <c r="T21" s="452"/>
      <c r="U21" s="452"/>
      <c r="V21" s="452"/>
    </row>
    <row r="22" spans="1:22" ht="20.100000000000001" customHeight="1">
      <c r="A22" s="5116" t="s">
        <v>4475</v>
      </c>
      <c r="B22" s="3467">
        <v>0</v>
      </c>
      <c r="C22" s="3453">
        <v>0</v>
      </c>
      <c r="D22" s="3453">
        <v>0</v>
      </c>
      <c r="E22" s="3453">
        <v>0</v>
      </c>
      <c r="F22" s="3453">
        <v>0</v>
      </c>
      <c r="G22" s="3453">
        <v>0</v>
      </c>
      <c r="H22" s="3453">
        <v>0</v>
      </c>
      <c r="I22" s="3453">
        <v>0</v>
      </c>
      <c r="J22" s="3453">
        <v>0</v>
      </c>
      <c r="K22" s="3453">
        <v>0</v>
      </c>
      <c r="L22" s="3453">
        <v>0</v>
      </c>
      <c r="M22" s="3453">
        <v>0</v>
      </c>
      <c r="N22" s="3453">
        <v>0</v>
      </c>
      <c r="O22" s="3453">
        <v>0</v>
      </c>
      <c r="P22" s="3453">
        <v>0</v>
      </c>
      <c r="Q22" s="3453">
        <v>0</v>
      </c>
      <c r="R22" s="3470">
        <v>0</v>
      </c>
      <c r="S22" s="5237">
        <f t="shared" si="0"/>
        <v>0</v>
      </c>
      <c r="T22" s="452"/>
      <c r="U22" s="452"/>
      <c r="V22" s="452"/>
    </row>
    <row r="23" spans="1:22" ht="20.100000000000001" customHeight="1">
      <c r="A23" s="5116" t="s">
        <v>4476</v>
      </c>
      <c r="B23" s="3467">
        <v>0</v>
      </c>
      <c r="C23" s="3453">
        <v>0</v>
      </c>
      <c r="D23" s="3453">
        <v>0</v>
      </c>
      <c r="E23" s="3453">
        <v>0</v>
      </c>
      <c r="F23" s="3453">
        <v>0</v>
      </c>
      <c r="G23" s="3453">
        <v>0</v>
      </c>
      <c r="H23" s="3453">
        <v>0</v>
      </c>
      <c r="I23" s="3453">
        <v>0</v>
      </c>
      <c r="J23" s="3453">
        <v>0</v>
      </c>
      <c r="K23" s="3453">
        <v>0</v>
      </c>
      <c r="L23" s="3453">
        <v>0</v>
      </c>
      <c r="M23" s="3453">
        <v>0</v>
      </c>
      <c r="N23" s="3453">
        <v>0</v>
      </c>
      <c r="O23" s="3453">
        <v>0</v>
      </c>
      <c r="P23" s="3453">
        <v>0</v>
      </c>
      <c r="Q23" s="3453">
        <v>0</v>
      </c>
      <c r="R23" s="3470">
        <v>0</v>
      </c>
      <c r="S23" s="5237">
        <f t="shared" si="0"/>
        <v>0</v>
      </c>
      <c r="T23" s="452"/>
      <c r="U23" s="452"/>
      <c r="V23" s="452"/>
    </row>
    <row r="24" spans="1:22" ht="20.100000000000001" customHeight="1">
      <c r="A24" s="5116" t="s">
        <v>4477</v>
      </c>
      <c r="B24" s="3467">
        <v>0</v>
      </c>
      <c r="C24" s="3453">
        <v>0</v>
      </c>
      <c r="D24" s="3453">
        <v>0</v>
      </c>
      <c r="E24" s="3453">
        <v>0</v>
      </c>
      <c r="F24" s="3453">
        <v>0</v>
      </c>
      <c r="G24" s="3453">
        <v>0</v>
      </c>
      <c r="H24" s="3453">
        <v>0</v>
      </c>
      <c r="I24" s="3453">
        <v>2</v>
      </c>
      <c r="J24" s="3453">
        <v>0</v>
      </c>
      <c r="K24" s="3453">
        <v>0</v>
      </c>
      <c r="L24" s="3453">
        <v>0</v>
      </c>
      <c r="M24" s="3453">
        <v>0</v>
      </c>
      <c r="N24" s="3453">
        <v>0</v>
      </c>
      <c r="O24" s="3453">
        <v>0</v>
      </c>
      <c r="P24" s="3453">
        <v>0</v>
      </c>
      <c r="Q24" s="3453">
        <v>0</v>
      </c>
      <c r="R24" s="3470">
        <v>0</v>
      </c>
      <c r="S24" s="5237">
        <f t="shared" si="0"/>
        <v>2</v>
      </c>
      <c r="T24" s="452"/>
      <c r="U24" s="452"/>
      <c r="V24" s="452"/>
    </row>
    <row r="25" spans="1:22" ht="20.100000000000001" customHeight="1">
      <c r="A25" s="5116" t="s">
        <v>4528</v>
      </c>
      <c r="B25" s="3467">
        <v>0</v>
      </c>
      <c r="C25" s="3453">
        <v>0</v>
      </c>
      <c r="D25" s="3453">
        <v>0</v>
      </c>
      <c r="E25" s="3453">
        <v>0</v>
      </c>
      <c r="F25" s="3453">
        <v>0</v>
      </c>
      <c r="G25" s="3453">
        <v>0</v>
      </c>
      <c r="H25" s="3453">
        <v>0</v>
      </c>
      <c r="I25" s="3453">
        <v>3</v>
      </c>
      <c r="J25" s="3453">
        <v>0</v>
      </c>
      <c r="K25" s="3453">
        <v>0</v>
      </c>
      <c r="L25" s="3453">
        <v>0</v>
      </c>
      <c r="M25" s="3453">
        <v>0</v>
      </c>
      <c r="N25" s="3453">
        <v>0</v>
      </c>
      <c r="O25" s="3453">
        <v>0</v>
      </c>
      <c r="P25" s="3453">
        <v>0</v>
      </c>
      <c r="Q25" s="3453">
        <v>0</v>
      </c>
      <c r="R25" s="3470">
        <v>0</v>
      </c>
      <c r="S25" s="5237">
        <f t="shared" si="0"/>
        <v>3</v>
      </c>
      <c r="T25" s="452"/>
      <c r="U25" s="452"/>
      <c r="V25" s="452"/>
    </row>
    <row r="26" spans="1:22" ht="20.100000000000001" customHeight="1">
      <c r="A26" s="5116" t="s">
        <v>4478</v>
      </c>
      <c r="B26" s="3467">
        <v>0</v>
      </c>
      <c r="C26" s="3453">
        <v>0</v>
      </c>
      <c r="D26" s="3453">
        <v>0</v>
      </c>
      <c r="E26" s="3453">
        <v>0</v>
      </c>
      <c r="F26" s="3453">
        <v>0</v>
      </c>
      <c r="G26" s="3453">
        <v>0</v>
      </c>
      <c r="H26" s="3453">
        <v>1</v>
      </c>
      <c r="I26" s="3453">
        <v>0</v>
      </c>
      <c r="J26" s="3453">
        <v>0</v>
      </c>
      <c r="K26" s="3453">
        <v>0</v>
      </c>
      <c r="L26" s="3453">
        <v>0</v>
      </c>
      <c r="M26" s="3453">
        <v>0</v>
      </c>
      <c r="N26" s="3453">
        <v>0</v>
      </c>
      <c r="O26" s="3453">
        <v>0</v>
      </c>
      <c r="P26" s="3453">
        <v>0</v>
      </c>
      <c r="Q26" s="3453">
        <v>0</v>
      </c>
      <c r="R26" s="3470">
        <v>0</v>
      </c>
      <c r="S26" s="5237">
        <f t="shared" si="0"/>
        <v>1</v>
      </c>
      <c r="T26" s="452"/>
      <c r="U26" s="452"/>
      <c r="V26" s="452"/>
    </row>
    <row r="27" spans="1:22" ht="20.100000000000001" customHeight="1">
      <c r="A27" s="5116" t="s">
        <v>4538</v>
      </c>
      <c r="B27" s="3467">
        <v>0</v>
      </c>
      <c r="C27" s="3453">
        <v>0</v>
      </c>
      <c r="D27" s="3453">
        <v>0</v>
      </c>
      <c r="E27" s="3453">
        <v>0</v>
      </c>
      <c r="F27" s="3453">
        <v>0</v>
      </c>
      <c r="G27" s="3453">
        <v>0</v>
      </c>
      <c r="H27" s="3453">
        <v>0</v>
      </c>
      <c r="I27" s="3453">
        <v>0</v>
      </c>
      <c r="J27" s="3453">
        <v>0</v>
      </c>
      <c r="K27" s="3453">
        <v>0</v>
      </c>
      <c r="L27" s="3453">
        <v>0</v>
      </c>
      <c r="M27" s="3453">
        <v>0</v>
      </c>
      <c r="N27" s="3453">
        <v>0</v>
      </c>
      <c r="O27" s="3453">
        <v>0</v>
      </c>
      <c r="P27" s="3453">
        <v>0</v>
      </c>
      <c r="Q27" s="3453">
        <v>0</v>
      </c>
      <c r="R27" s="3470">
        <v>0</v>
      </c>
      <c r="S27" s="5237">
        <f t="shared" si="0"/>
        <v>0</v>
      </c>
      <c r="T27" s="452"/>
      <c r="U27" s="452"/>
      <c r="V27" s="452"/>
    </row>
    <row r="28" spans="1:22" ht="20.100000000000001" customHeight="1">
      <c r="A28" s="5116" t="s">
        <v>4480</v>
      </c>
      <c r="B28" s="3467">
        <v>0</v>
      </c>
      <c r="C28" s="3453">
        <v>0</v>
      </c>
      <c r="D28" s="3453">
        <v>0</v>
      </c>
      <c r="E28" s="3453">
        <v>0</v>
      </c>
      <c r="F28" s="3453">
        <v>0</v>
      </c>
      <c r="G28" s="3453">
        <v>0</v>
      </c>
      <c r="H28" s="3453">
        <v>0</v>
      </c>
      <c r="I28" s="3453">
        <v>0</v>
      </c>
      <c r="J28" s="3453">
        <v>0</v>
      </c>
      <c r="K28" s="3453">
        <v>0</v>
      </c>
      <c r="L28" s="3453">
        <v>0</v>
      </c>
      <c r="M28" s="3453">
        <v>0</v>
      </c>
      <c r="N28" s="3453">
        <v>0</v>
      </c>
      <c r="O28" s="3453">
        <v>0</v>
      </c>
      <c r="P28" s="3453">
        <v>0</v>
      </c>
      <c r="Q28" s="3453">
        <v>0</v>
      </c>
      <c r="R28" s="3470">
        <v>0</v>
      </c>
      <c r="S28" s="5237">
        <f t="shared" si="0"/>
        <v>0</v>
      </c>
      <c r="T28" s="452"/>
      <c r="U28" s="452"/>
      <c r="V28" s="452"/>
    </row>
    <row r="29" spans="1:22" ht="20.100000000000001" customHeight="1">
      <c r="A29" s="5116" t="s">
        <v>4481</v>
      </c>
      <c r="B29" s="3467">
        <v>0</v>
      </c>
      <c r="C29" s="3453">
        <v>0</v>
      </c>
      <c r="D29" s="3453">
        <v>0</v>
      </c>
      <c r="E29" s="3453">
        <v>0</v>
      </c>
      <c r="F29" s="3453">
        <v>0</v>
      </c>
      <c r="G29" s="3453">
        <v>0</v>
      </c>
      <c r="H29" s="3453">
        <v>0</v>
      </c>
      <c r="I29" s="3453">
        <v>0</v>
      </c>
      <c r="J29" s="3453">
        <v>0</v>
      </c>
      <c r="K29" s="3453">
        <v>0</v>
      </c>
      <c r="L29" s="3453">
        <v>0</v>
      </c>
      <c r="M29" s="3453">
        <v>0</v>
      </c>
      <c r="N29" s="3453">
        <v>0</v>
      </c>
      <c r="O29" s="3453">
        <v>0</v>
      </c>
      <c r="P29" s="3453">
        <v>0</v>
      </c>
      <c r="Q29" s="3453">
        <v>0</v>
      </c>
      <c r="R29" s="3470">
        <v>0</v>
      </c>
      <c r="S29" s="5237">
        <f t="shared" si="0"/>
        <v>0</v>
      </c>
      <c r="T29" s="452"/>
      <c r="U29" s="452"/>
      <c r="V29" s="452"/>
    </row>
    <row r="30" spans="1:22" ht="20.100000000000001" customHeight="1">
      <c r="A30" s="5116" t="s">
        <v>4483</v>
      </c>
      <c r="B30" s="3467">
        <v>0</v>
      </c>
      <c r="C30" s="3453">
        <v>0</v>
      </c>
      <c r="D30" s="3453">
        <v>0</v>
      </c>
      <c r="E30" s="3453">
        <v>0</v>
      </c>
      <c r="F30" s="3453">
        <v>0</v>
      </c>
      <c r="G30" s="3453">
        <v>0</v>
      </c>
      <c r="H30" s="3453">
        <v>0</v>
      </c>
      <c r="I30" s="3453">
        <v>0</v>
      </c>
      <c r="J30" s="3453">
        <v>0</v>
      </c>
      <c r="K30" s="3453">
        <v>0</v>
      </c>
      <c r="L30" s="3453">
        <v>0</v>
      </c>
      <c r="M30" s="3453">
        <v>0</v>
      </c>
      <c r="N30" s="3453">
        <v>0</v>
      </c>
      <c r="O30" s="3453">
        <v>0</v>
      </c>
      <c r="P30" s="3453">
        <v>0</v>
      </c>
      <c r="Q30" s="3453">
        <v>0</v>
      </c>
      <c r="R30" s="3470">
        <v>0</v>
      </c>
      <c r="S30" s="5237">
        <f t="shared" si="0"/>
        <v>0</v>
      </c>
      <c r="T30" s="452"/>
      <c r="U30" s="452"/>
      <c r="V30" s="452"/>
    </row>
    <row r="31" spans="1:22" ht="20.100000000000001" customHeight="1">
      <c r="A31" s="5116" t="s">
        <v>4539</v>
      </c>
      <c r="B31" s="3467">
        <v>0</v>
      </c>
      <c r="C31" s="3453">
        <v>0</v>
      </c>
      <c r="D31" s="3453">
        <v>0</v>
      </c>
      <c r="E31" s="3453">
        <v>0</v>
      </c>
      <c r="F31" s="3453">
        <v>0</v>
      </c>
      <c r="G31" s="3453">
        <v>0</v>
      </c>
      <c r="H31" s="3453">
        <v>0</v>
      </c>
      <c r="I31" s="3453">
        <v>2</v>
      </c>
      <c r="J31" s="3453">
        <v>0</v>
      </c>
      <c r="K31" s="3453">
        <v>0</v>
      </c>
      <c r="L31" s="3453">
        <v>0</v>
      </c>
      <c r="M31" s="3453">
        <v>0</v>
      </c>
      <c r="N31" s="3453">
        <v>0</v>
      </c>
      <c r="O31" s="3453">
        <v>0</v>
      </c>
      <c r="P31" s="3453">
        <v>0</v>
      </c>
      <c r="Q31" s="3453">
        <v>0</v>
      </c>
      <c r="R31" s="3470">
        <v>0</v>
      </c>
      <c r="S31" s="5237">
        <f t="shared" si="0"/>
        <v>2</v>
      </c>
      <c r="T31" s="452"/>
      <c r="U31" s="452"/>
      <c r="V31" s="452"/>
    </row>
    <row r="32" spans="1:22" ht="20.100000000000001" customHeight="1">
      <c r="A32" s="5116" t="s">
        <v>4485</v>
      </c>
      <c r="B32" s="3467">
        <v>0</v>
      </c>
      <c r="C32" s="3453">
        <v>0</v>
      </c>
      <c r="D32" s="3453">
        <v>0</v>
      </c>
      <c r="E32" s="3453">
        <v>0</v>
      </c>
      <c r="F32" s="3453">
        <v>0</v>
      </c>
      <c r="G32" s="3453">
        <v>0</v>
      </c>
      <c r="H32" s="3453">
        <v>0</v>
      </c>
      <c r="I32" s="3453">
        <v>0</v>
      </c>
      <c r="J32" s="3453">
        <v>0</v>
      </c>
      <c r="K32" s="3453">
        <v>0</v>
      </c>
      <c r="L32" s="3453">
        <v>0</v>
      </c>
      <c r="M32" s="3453">
        <v>0</v>
      </c>
      <c r="N32" s="3453">
        <v>0</v>
      </c>
      <c r="O32" s="3453">
        <v>0</v>
      </c>
      <c r="P32" s="3453">
        <v>0</v>
      </c>
      <c r="Q32" s="3453">
        <v>0</v>
      </c>
      <c r="R32" s="3470">
        <v>0</v>
      </c>
      <c r="S32" s="5237">
        <f t="shared" si="0"/>
        <v>0</v>
      </c>
      <c r="T32" s="452"/>
      <c r="U32" s="452"/>
      <c r="V32" s="452"/>
    </row>
    <row r="33" spans="1:22" ht="20.100000000000001" customHeight="1">
      <c r="A33" s="5116" t="s">
        <v>4541</v>
      </c>
      <c r="B33" s="3467">
        <v>0</v>
      </c>
      <c r="C33" s="3453">
        <v>0</v>
      </c>
      <c r="D33" s="3453">
        <v>0</v>
      </c>
      <c r="E33" s="3453">
        <v>0</v>
      </c>
      <c r="F33" s="3453">
        <v>0</v>
      </c>
      <c r="G33" s="3453">
        <v>0</v>
      </c>
      <c r="H33" s="3453">
        <v>0</v>
      </c>
      <c r="I33" s="3453">
        <v>0</v>
      </c>
      <c r="J33" s="3453">
        <v>0</v>
      </c>
      <c r="K33" s="3453">
        <v>0</v>
      </c>
      <c r="L33" s="3453">
        <v>0</v>
      </c>
      <c r="M33" s="3453">
        <v>0</v>
      </c>
      <c r="N33" s="3453">
        <v>0</v>
      </c>
      <c r="O33" s="3453">
        <v>0</v>
      </c>
      <c r="P33" s="3453">
        <v>0</v>
      </c>
      <c r="Q33" s="3453">
        <v>0</v>
      </c>
      <c r="R33" s="3470">
        <v>0</v>
      </c>
      <c r="S33" s="5237">
        <f t="shared" si="0"/>
        <v>0</v>
      </c>
      <c r="T33" s="452"/>
      <c r="U33" s="452"/>
      <c r="V33" s="452"/>
    </row>
    <row r="34" spans="1:22" ht="20.100000000000001" customHeight="1">
      <c r="A34" s="5116" t="s">
        <v>4486</v>
      </c>
      <c r="B34" s="3467">
        <v>0</v>
      </c>
      <c r="C34" s="3453">
        <v>0</v>
      </c>
      <c r="D34" s="3453">
        <v>1</v>
      </c>
      <c r="E34" s="3453">
        <v>0</v>
      </c>
      <c r="F34" s="3453">
        <v>0</v>
      </c>
      <c r="G34" s="3453">
        <v>1</v>
      </c>
      <c r="H34" s="3453">
        <v>2</v>
      </c>
      <c r="I34" s="3453">
        <v>2</v>
      </c>
      <c r="J34" s="3453">
        <v>0</v>
      </c>
      <c r="K34" s="3453">
        <v>0</v>
      </c>
      <c r="L34" s="3453">
        <v>0</v>
      </c>
      <c r="M34" s="3453">
        <v>0</v>
      </c>
      <c r="N34" s="3453">
        <v>0</v>
      </c>
      <c r="O34" s="3453">
        <v>0</v>
      </c>
      <c r="P34" s="3453">
        <v>0</v>
      </c>
      <c r="Q34" s="3453">
        <v>0</v>
      </c>
      <c r="R34" s="3470">
        <v>0</v>
      </c>
      <c r="S34" s="5237">
        <f t="shared" si="0"/>
        <v>6</v>
      </c>
      <c r="T34" s="452"/>
      <c r="U34" s="452"/>
      <c r="V34" s="452"/>
    </row>
    <row r="35" spans="1:22" s="5124" customFormat="1" ht="20.100000000000001" customHeight="1">
      <c r="A35" s="5116" t="s">
        <v>4487</v>
      </c>
      <c r="B35" s="3467">
        <v>0</v>
      </c>
      <c r="C35" s="3453">
        <v>0</v>
      </c>
      <c r="D35" s="3453">
        <v>0</v>
      </c>
      <c r="E35" s="3453">
        <v>0</v>
      </c>
      <c r="F35" s="3453">
        <v>0</v>
      </c>
      <c r="G35" s="3453">
        <v>0</v>
      </c>
      <c r="H35" s="3453">
        <v>0</v>
      </c>
      <c r="I35" s="3453">
        <v>0</v>
      </c>
      <c r="J35" s="3453">
        <v>0</v>
      </c>
      <c r="K35" s="3453">
        <v>0</v>
      </c>
      <c r="L35" s="3453">
        <v>0</v>
      </c>
      <c r="M35" s="3453">
        <v>0</v>
      </c>
      <c r="N35" s="3453">
        <v>0</v>
      </c>
      <c r="O35" s="3453">
        <v>0</v>
      </c>
      <c r="P35" s="3453">
        <v>0</v>
      </c>
      <c r="Q35" s="3453">
        <v>0</v>
      </c>
      <c r="R35" s="3470">
        <v>0</v>
      </c>
      <c r="S35" s="5237">
        <f t="shared" si="0"/>
        <v>0</v>
      </c>
    </row>
    <row r="36" spans="1:22" ht="20.100000000000001" customHeight="1">
      <c r="A36" s="5116" t="s">
        <v>4489</v>
      </c>
      <c r="B36" s="3467">
        <v>0</v>
      </c>
      <c r="C36" s="3453">
        <v>0</v>
      </c>
      <c r="D36" s="3453">
        <v>0</v>
      </c>
      <c r="E36" s="3453">
        <v>0</v>
      </c>
      <c r="F36" s="3453">
        <v>0</v>
      </c>
      <c r="G36" s="3453">
        <v>0</v>
      </c>
      <c r="H36" s="3453">
        <v>0</v>
      </c>
      <c r="I36" s="3453">
        <v>1</v>
      </c>
      <c r="J36" s="3453">
        <v>0</v>
      </c>
      <c r="K36" s="3453">
        <v>0</v>
      </c>
      <c r="L36" s="3453">
        <v>0</v>
      </c>
      <c r="M36" s="3453">
        <v>0</v>
      </c>
      <c r="N36" s="3453">
        <v>0</v>
      </c>
      <c r="O36" s="3453">
        <v>0</v>
      </c>
      <c r="P36" s="3453">
        <v>0</v>
      </c>
      <c r="Q36" s="3453">
        <v>0</v>
      </c>
      <c r="R36" s="3470">
        <v>0</v>
      </c>
      <c r="S36" s="5237">
        <f t="shared" si="0"/>
        <v>1</v>
      </c>
      <c r="T36" s="452"/>
      <c r="U36" s="452"/>
      <c r="V36" s="452"/>
    </row>
    <row r="37" spans="1:22" ht="20.100000000000001" customHeight="1">
      <c r="A37" s="5116" t="s">
        <v>4531</v>
      </c>
      <c r="B37" s="3467">
        <v>0</v>
      </c>
      <c r="C37" s="3453">
        <v>0</v>
      </c>
      <c r="D37" s="3453">
        <v>0</v>
      </c>
      <c r="E37" s="3453">
        <v>0</v>
      </c>
      <c r="F37" s="3453">
        <v>0</v>
      </c>
      <c r="G37" s="3453">
        <v>0</v>
      </c>
      <c r="H37" s="3453">
        <v>0</v>
      </c>
      <c r="I37" s="3453">
        <v>0</v>
      </c>
      <c r="J37" s="3453">
        <v>0</v>
      </c>
      <c r="K37" s="3453">
        <v>0</v>
      </c>
      <c r="L37" s="3453">
        <v>0</v>
      </c>
      <c r="M37" s="3453">
        <v>0</v>
      </c>
      <c r="N37" s="3453">
        <v>0</v>
      </c>
      <c r="O37" s="3453">
        <v>0</v>
      </c>
      <c r="P37" s="3453">
        <v>0</v>
      </c>
      <c r="Q37" s="3453">
        <v>0</v>
      </c>
      <c r="R37" s="3470">
        <v>0</v>
      </c>
      <c r="S37" s="5237">
        <f t="shared" si="0"/>
        <v>0</v>
      </c>
      <c r="T37" s="452"/>
      <c r="U37" s="452"/>
      <c r="V37" s="452"/>
    </row>
    <row r="38" spans="1:22" ht="20.100000000000001" customHeight="1">
      <c r="A38" s="5116" t="s">
        <v>4490</v>
      </c>
      <c r="B38" s="3467">
        <v>0</v>
      </c>
      <c r="C38" s="3453">
        <v>0</v>
      </c>
      <c r="D38" s="3453">
        <v>0</v>
      </c>
      <c r="E38" s="3453">
        <v>0</v>
      </c>
      <c r="F38" s="3453">
        <v>0</v>
      </c>
      <c r="G38" s="3453">
        <v>0</v>
      </c>
      <c r="H38" s="3453">
        <v>0</v>
      </c>
      <c r="I38" s="3453">
        <v>0</v>
      </c>
      <c r="J38" s="3453">
        <v>0</v>
      </c>
      <c r="K38" s="3453">
        <v>0</v>
      </c>
      <c r="L38" s="3453">
        <v>0</v>
      </c>
      <c r="M38" s="3453">
        <v>0</v>
      </c>
      <c r="N38" s="3453">
        <v>0</v>
      </c>
      <c r="O38" s="3453">
        <v>0</v>
      </c>
      <c r="P38" s="3453">
        <v>0</v>
      </c>
      <c r="Q38" s="3453">
        <v>0</v>
      </c>
      <c r="R38" s="3470">
        <v>0</v>
      </c>
      <c r="S38" s="5237">
        <f t="shared" si="0"/>
        <v>0</v>
      </c>
      <c r="T38" s="452"/>
      <c r="U38" s="452"/>
      <c r="V38" s="452"/>
    </row>
    <row r="39" spans="1:22" ht="20.100000000000001" customHeight="1">
      <c r="A39" s="5116" t="s">
        <v>4491</v>
      </c>
      <c r="B39" s="3467">
        <v>0</v>
      </c>
      <c r="C39" s="3453">
        <v>0</v>
      </c>
      <c r="D39" s="3453">
        <v>0</v>
      </c>
      <c r="E39" s="3453">
        <v>0</v>
      </c>
      <c r="F39" s="3453">
        <v>0</v>
      </c>
      <c r="G39" s="3453">
        <v>0</v>
      </c>
      <c r="H39" s="3453">
        <v>0</v>
      </c>
      <c r="I39" s="3453">
        <v>1</v>
      </c>
      <c r="J39" s="3453">
        <v>0</v>
      </c>
      <c r="K39" s="3453">
        <v>0</v>
      </c>
      <c r="L39" s="3453">
        <v>0</v>
      </c>
      <c r="M39" s="3453">
        <v>0</v>
      </c>
      <c r="N39" s="3453">
        <v>0</v>
      </c>
      <c r="O39" s="3453">
        <v>0</v>
      </c>
      <c r="P39" s="3453">
        <v>0</v>
      </c>
      <c r="Q39" s="3453">
        <v>0</v>
      </c>
      <c r="R39" s="3470">
        <v>0</v>
      </c>
      <c r="S39" s="5237">
        <f t="shared" si="0"/>
        <v>1</v>
      </c>
      <c r="T39" s="452"/>
      <c r="U39" s="452"/>
      <c r="V39" s="452"/>
    </row>
    <row r="40" spans="1:22" ht="20.100000000000001" customHeight="1">
      <c r="A40" s="5116" t="s">
        <v>4492</v>
      </c>
      <c r="B40" s="3467">
        <v>0</v>
      </c>
      <c r="C40" s="3453">
        <v>0</v>
      </c>
      <c r="D40" s="3453">
        <v>0</v>
      </c>
      <c r="E40" s="3453">
        <v>0</v>
      </c>
      <c r="F40" s="3453">
        <v>0</v>
      </c>
      <c r="G40" s="3453">
        <v>0</v>
      </c>
      <c r="H40" s="3453">
        <v>3</v>
      </c>
      <c r="I40" s="3453">
        <v>4</v>
      </c>
      <c r="J40" s="3453">
        <v>0</v>
      </c>
      <c r="K40" s="3453">
        <v>0</v>
      </c>
      <c r="L40" s="3453">
        <v>0</v>
      </c>
      <c r="M40" s="3453">
        <v>0</v>
      </c>
      <c r="N40" s="3453">
        <v>0</v>
      </c>
      <c r="O40" s="3453">
        <v>0</v>
      </c>
      <c r="P40" s="3453">
        <v>0</v>
      </c>
      <c r="Q40" s="3453">
        <v>0</v>
      </c>
      <c r="R40" s="3470">
        <v>0</v>
      </c>
      <c r="S40" s="5237">
        <f t="shared" si="0"/>
        <v>7</v>
      </c>
      <c r="T40" s="452"/>
      <c r="U40" s="452"/>
      <c r="V40" s="452"/>
    </row>
    <row r="41" spans="1:22" ht="20.100000000000001" customHeight="1">
      <c r="A41" s="5116" t="s">
        <v>4493</v>
      </c>
      <c r="B41" s="3467">
        <v>0</v>
      </c>
      <c r="C41" s="3453">
        <v>0</v>
      </c>
      <c r="D41" s="3453">
        <v>0</v>
      </c>
      <c r="E41" s="3453">
        <v>0</v>
      </c>
      <c r="F41" s="3453">
        <v>0</v>
      </c>
      <c r="G41" s="3453">
        <v>0</v>
      </c>
      <c r="H41" s="3453">
        <v>0</v>
      </c>
      <c r="I41" s="3453">
        <v>0</v>
      </c>
      <c r="J41" s="3453">
        <v>0</v>
      </c>
      <c r="K41" s="3453">
        <v>0</v>
      </c>
      <c r="L41" s="3453">
        <v>0</v>
      </c>
      <c r="M41" s="3453">
        <v>0</v>
      </c>
      <c r="N41" s="3453">
        <v>0</v>
      </c>
      <c r="O41" s="3453">
        <v>0</v>
      </c>
      <c r="P41" s="3453">
        <v>0</v>
      </c>
      <c r="Q41" s="3453">
        <v>0</v>
      </c>
      <c r="R41" s="3470">
        <v>0</v>
      </c>
      <c r="S41" s="5237">
        <f t="shared" si="0"/>
        <v>0</v>
      </c>
      <c r="T41" s="452"/>
      <c r="U41" s="452"/>
      <c r="V41" s="452"/>
    </row>
    <row r="42" spans="1:22" ht="20.100000000000001" customHeight="1">
      <c r="A42" s="5116" t="s">
        <v>4494</v>
      </c>
      <c r="B42" s="3467">
        <v>1</v>
      </c>
      <c r="C42" s="3453">
        <v>1</v>
      </c>
      <c r="D42" s="3453">
        <v>1</v>
      </c>
      <c r="E42" s="3453">
        <v>1</v>
      </c>
      <c r="F42" s="3453">
        <v>1</v>
      </c>
      <c r="G42" s="3453">
        <v>1</v>
      </c>
      <c r="H42" s="3453">
        <v>7</v>
      </c>
      <c r="I42" s="3453">
        <v>6</v>
      </c>
      <c r="J42" s="3453">
        <v>0</v>
      </c>
      <c r="K42" s="3453">
        <v>1</v>
      </c>
      <c r="L42" s="3453">
        <v>1</v>
      </c>
      <c r="M42" s="3453">
        <v>1</v>
      </c>
      <c r="N42" s="3453">
        <v>1</v>
      </c>
      <c r="O42" s="3453">
        <v>1</v>
      </c>
      <c r="P42" s="3453">
        <v>1</v>
      </c>
      <c r="Q42" s="3453">
        <v>1</v>
      </c>
      <c r="R42" s="3470">
        <v>1</v>
      </c>
      <c r="S42" s="5237">
        <f t="shared" si="0"/>
        <v>27</v>
      </c>
      <c r="T42" s="452"/>
      <c r="U42" s="452"/>
      <c r="V42" s="452"/>
    </row>
    <row r="43" spans="1:22" ht="20.100000000000001" customHeight="1">
      <c r="A43" s="5116" t="s">
        <v>4495</v>
      </c>
      <c r="B43" s="3467">
        <v>0</v>
      </c>
      <c r="C43" s="3453">
        <v>0</v>
      </c>
      <c r="D43" s="3453">
        <v>1</v>
      </c>
      <c r="E43" s="3453">
        <v>0</v>
      </c>
      <c r="F43" s="3453">
        <v>0</v>
      </c>
      <c r="G43" s="3453">
        <v>0</v>
      </c>
      <c r="H43" s="3453">
        <v>6</v>
      </c>
      <c r="I43" s="3453">
        <v>5</v>
      </c>
      <c r="J43" s="3453">
        <v>0</v>
      </c>
      <c r="K43" s="3453">
        <v>0</v>
      </c>
      <c r="L43" s="3453">
        <v>0</v>
      </c>
      <c r="M43" s="3453">
        <v>0</v>
      </c>
      <c r="N43" s="3453">
        <v>0</v>
      </c>
      <c r="O43" s="3453">
        <v>1</v>
      </c>
      <c r="P43" s="3453">
        <v>0</v>
      </c>
      <c r="Q43" s="3453">
        <v>0</v>
      </c>
      <c r="R43" s="3470">
        <v>0</v>
      </c>
      <c r="S43" s="5237">
        <f t="shared" si="0"/>
        <v>13</v>
      </c>
      <c r="T43" s="452"/>
      <c r="U43" s="452"/>
      <c r="V43" s="452"/>
    </row>
    <row r="44" spans="1:22" ht="20.100000000000001" customHeight="1">
      <c r="A44" s="5116" t="s">
        <v>4496</v>
      </c>
      <c r="B44" s="3467">
        <v>0</v>
      </c>
      <c r="C44" s="3453">
        <v>0</v>
      </c>
      <c r="D44" s="3453">
        <v>1</v>
      </c>
      <c r="E44" s="3453">
        <v>0</v>
      </c>
      <c r="F44" s="3453">
        <v>0</v>
      </c>
      <c r="G44" s="3453">
        <v>0</v>
      </c>
      <c r="H44" s="3453">
        <v>3</v>
      </c>
      <c r="I44" s="3453">
        <v>6</v>
      </c>
      <c r="J44" s="3453">
        <v>0</v>
      </c>
      <c r="K44" s="3453">
        <v>0</v>
      </c>
      <c r="L44" s="3453">
        <v>0</v>
      </c>
      <c r="M44" s="3453">
        <v>0</v>
      </c>
      <c r="N44" s="3453">
        <v>0</v>
      </c>
      <c r="O44" s="3453">
        <v>0</v>
      </c>
      <c r="P44" s="3453">
        <v>0</v>
      </c>
      <c r="Q44" s="3453">
        <v>0</v>
      </c>
      <c r="R44" s="3470">
        <v>0</v>
      </c>
      <c r="S44" s="5237">
        <f t="shared" si="0"/>
        <v>10</v>
      </c>
      <c r="T44" s="452"/>
      <c r="U44" s="452"/>
      <c r="V44" s="452"/>
    </row>
    <row r="45" spans="1:22" ht="20.100000000000001" customHeight="1">
      <c r="A45" s="5116" t="s">
        <v>4497</v>
      </c>
      <c r="B45" s="3467">
        <v>0</v>
      </c>
      <c r="C45" s="3453">
        <v>0</v>
      </c>
      <c r="D45" s="3453">
        <v>1</v>
      </c>
      <c r="E45" s="3453">
        <v>0</v>
      </c>
      <c r="F45" s="3453">
        <v>0</v>
      </c>
      <c r="G45" s="3453">
        <v>0</v>
      </c>
      <c r="H45" s="3453">
        <v>8</v>
      </c>
      <c r="I45" s="3453">
        <v>6</v>
      </c>
      <c r="J45" s="3453">
        <v>0</v>
      </c>
      <c r="K45" s="3453">
        <v>0</v>
      </c>
      <c r="L45" s="3453">
        <v>1</v>
      </c>
      <c r="M45" s="3453">
        <v>0</v>
      </c>
      <c r="N45" s="3453">
        <v>0</v>
      </c>
      <c r="O45" s="3453">
        <v>1</v>
      </c>
      <c r="P45" s="3453">
        <v>0</v>
      </c>
      <c r="Q45" s="3453">
        <v>1</v>
      </c>
      <c r="R45" s="3470">
        <v>0</v>
      </c>
      <c r="S45" s="5237">
        <f t="shared" si="0"/>
        <v>18</v>
      </c>
      <c r="T45" s="452"/>
      <c r="U45" s="452"/>
      <c r="V45" s="452"/>
    </row>
    <row r="46" spans="1:22" ht="20.100000000000001" customHeight="1">
      <c r="A46" s="5116" t="s">
        <v>4498</v>
      </c>
      <c r="B46" s="3467">
        <v>0</v>
      </c>
      <c r="C46" s="3453">
        <v>0</v>
      </c>
      <c r="D46" s="3453">
        <v>0</v>
      </c>
      <c r="E46" s="3453">
        <v>0</v>
      </c>
      <c r="F46" s="3453">
        <v>0</v>
      </c>
      <c r="G46" s="3453">
        <v>0</v>
      </c>
      <c r="H46" s="3453">
        <v>0</v>
      </c>
      <c r="I46" s="3453">
        <v>0</v>
      </c>
      <c r="J46" s="3453">
        <v>0</v>
      </c>
      <c r="K46" s="3453">
        <v>0</v>
      </c>
      <c r="L46" s="3453">
        <v>0</v>
      </c>
      <c r="M46" s="3453">
        <v>0</v>
      </c>
      <c r="N46" s="3453">
        <v>0</v>
      </c>
      <c r="O46" s="3453">
        <v>0</v>
      </c>
      <c r="P46" s="3453">
        <v>0</v>
      </c>
      <c r="Q46" s="3453">
        <v>0</v>
      </c>
      <c r="R46" s="3470">
        <v>0</v>
      </c>
      <c r="S46" s="5237">
        <f t="shared" si="0"/>
        <v>0</v>
      </c>
      <c r="T46" s="452"/>
      <c r="U46" s="452"/>
      <c r="V46" s="452"/>
    </row>
    <row r="47" spans="1:22" ht="20.100000000000001" customHeight="1">
      <c r="A47" s="5116" t="s">
        <v>4499</v>
      </c>
      <c r="B47" s="3467">
        <v>0</v>
      </c>
      <c r="C47" s="3453">
        <v>0</v>
      </c>
      <c r="D47" s="3453">
        <v>0</v>
      </c>
      <c r="E47" s="3453">
        <v>0</v>
      </c>
      <c r="F47" s="3453">
        <v>0</v>
      </c>
      <c r="G47" s="3453">
        <v>0</v>
      </c>
      <c r="H47" s="3453">
        <v>0</v>
      </c>
      <c r="I47" s="3453">
        <v>0</v>
      </c>
      <c r="J47" s="3453">
        <v>0</v>
      </c>
      <c r="K47" s="3453">
        <v>0</v>
      </c>
      <c r="L47" s="3453">
        <v>0</v>
      </c>
      <c r="M47" s="3453">
        <v>0</v>
      </c>
      <c r="N47" s="3453">
        <v>0</v>
      </c>
      <c r="O47" s="3453">
        <v>0</v>
      </c>
      <c r="P47" s="3453">
        <v>0</v>
      </c>
      <c r="Q47" s="3453">
        <v>0</v>
      </c>
      <c r="R47" s="3470">
        <v>0</v>
      </c>
      <c r="S47" s="5237">
        <f t="shared" si="0"/>
        <v>0</v>
      </c>
      <c r="T47" s="452"/>
      <c r="U47" s="452"/>
      <c r="V47" s="452"/>
    </row>
    <row r="48" spans="1:22" ht="20.100000000000001" customHeight="1">
      <c r="A48" s="5116" t="s">
        <v>4500</v>
      </c>
      <c r="B48" s="3467">
        <v>0</v>
      </c>
      <c r="C48" s="3453">
        <v>0</v>
      </c>
      <c r="D48" s="3453">
        <v>1</v>
      </c>
      <c r="E48" s="3453">
        <v>0</v>
      </c>
      <c r="F48" s="3453">
        <v>0</v>
      </c>
      <c r="G48" s="3453">
        <v>0</v>
      </c>
      <c r="H48" s="3453">
        <v>5</v>
      </c>
      <c r="I48" s="3453">
        <v>6</v>
      </c>
      <c r="J48" s="3453">
        <v>0</v>
      </c>
      <c r="K48" s="3453">
        <v>0</v>
      </c>
      <c r="L48" s="3453">
        <v>0</v>
      </c>
      <c r="M48" s="3453">
        <v>0</v>
      </c>
      <c r="N48" s="3453">
        <v>0</v>
      </c>
      <c r="O48" s="3453">
        <v>1</v>
      </c>
      <c r="P48" s="3453">
        <v>0</v>
      </c>
      <c r="Q48" s="3453">
        <v>0</v>
      </c>
      <c r="R48" s="3470">
        <v>0</v>
      </c>
      <c r="S48" s="5237">
        <f t="shared" si="0"/>
        <v>13</v>
      </c>
      <c r="T48" s="452"/>
      <c r="U48" s="452"/>
      <c r="V48" s="452"/>
    </row>
    <row r="49" spans="1:22" ht="20.100000000000001" customHeight="1" thickBot="1">
      <c r="A49" s="5130" t="s">
        <v>4502</v>
      </c>
      <c r="B49" s="3814">
        <v>0</v>
      </c>
      <c r="C49" s="3815">
        <v>0</v>
      </c>
      <c r="D49" s="3815">
        <v>1</v>
      </c>
      <c r="E49" s="3815">
        <v>0</v>
      </c>
      <c r="F49" s="3815">
        <v>0</v>
      </c>
      <c r="G49" s="3815">
        <v>0</v>
      </c>
      <c r="H49" s="3815">
        <v>6</v>
      </c>
      <c r="I49" s="3815">
        <v>4</v>
      </c>
      <c r="J49" s="3815">
        <v>0</v>
      </c>
      <c r="K49" s="3815">
        <v>0</v>
      </c>
      <c r="L49" s="3815">
        <v>0</v>
      </c>
      <c r="M49" s="3815">
        <v>0</v>
      </c>
      <c r="N49" s="3815">
        <v>0</v>
      </c>
      <c r="O49" s="3815">
        <v>1</v>
      </c>
      <c r="P49" s="3815">
        <v>0</v>
      </c>
      <c r="Q49" s="3815">
        <v>0</v>
      </c>
      <c r="R49" s="5132">
        <v>0</v>
      </c>
      <c r="S49" s="5238">
        <f t="shared" si="0"/>
        <v>12</v>
      </c>
      <c r="T49" s="452"/>
      <c r="U49" s="452"/>
      <c r="V49" s="452"/>
    </row>
    <row r="50" spans="1:22" s="5033" customFormat="1" ht="20.100000000000001" customHeight="1" thickBot="1">
      <c r="A50" s="5232" t="s">
        <v>2</v>
      </c>
      <c r="B50" s="5240">
        <f t="shared" ref="B50:R50" si="1">SUM(B5:B49)</f>
        <v>1</v>
      </c>
      <c r="C50" s="5241">
        <f t="shared" si="1"/>
        <v>2</v>
      </c>
      <c r="D50" s="5241">
        <f t="shared" si="1"/>
        <v>8</v>
      </c>
      <c r="E50" s="5241">
        <f t="shared" si="1"/>
        <v>1</v>
      </c>
      <c r="F50" s="5241">
        <f t="shared" si="1"/>
        <v>1</v>
      </c>
      <c r="G50" s="5241">
        <f t="shared" si="1"/>
        <v>2</v>
      </c>
      <c r="H50" s="5241">
        <f t="shared" si="1"/>
        <v>56</v>
      </c>
      <c r="I50" s="5241">
        <f t="shared" si="1"/>
        <v>70</v>
      </c>
      <c r="J50" s="5241">
        <f t="shared" si="1"/>
        <v>0</v>
      </c>
      <c r="K50" s="5241">
        <f t="shared" si="1"/>
        <v>1</v>
      </c>
      <c r="L50" s="5241">
        <f t="shared" si="1"/>
        <v>2</v>
      </c>
      <c r="M50" s="5241">
        <f t="shared" si="1"/>
        <v>1</v>
      </c>
      <c r="N50" s="5241">
        <f t="shared" si="1"/>
        <v>1</v>
      </c>
      <c r="O50" s="5241">
        <f t="shared" si="1"/>
        <v>6</v>
      </c>
      <c r="P50" s="5241">
        <f t="shared" si="1"/>
        <v>1</v>
      </c>
      <c r="Q50" s="5241">
        <f t="shared" si="1"/>
        <v>2</v>
      </c>
      <c r="R50" s="5242">
        <f t="shared" si="1"/>
        <v>2</v>
      </c>
      <c r="S50" s="5239">
        <f t="shared" si="0"/>
        <v>157</v>
      </c>
      <c r="T50" s="5125"/>
    </row>
    <row r="51" spans="1:22" ht="13.5" thickTop="1">
      <c r="A51" s="452"/>
      <c r="B51" s="452"/>
      <c r="C51" s="452"/>
      <c r="D51" s="452"/>
      <c r="E51" s="452"/>
      <c r="F51" s="452"/>
      <c r="G51" s="452"/>
      <c r="H51" s="452"/>
      <c r="I51" s="452"/>
      <c r="J51" s="452"/>
      <c r="K51" s="452"/>
      <c r="L51" s="452"/>
      <c r="M51" s="452"/>
      <c r="N51" s="452"/>
      <c r="O51" s="452"/>
      <c r="P51" s="452"/>
      <c r="Q51" s="452"/>
      <c r="R51" s="452"/>
      <c r="S51" s="452"/>
      <c r="U51" s="452"/>
      <c r="V51" s="452"/>
    </row>
    <row r="52" spans="1:22" ht="15.75" customHeight="1">
      <c r="A52" s="6261" t="s">
        <v>4536</v>
      </c>
      <c r="B52" s="6261"/>
      <c r="C52" s="6261"/>
      <c r="D52" s="6261"/>
      <c r="E52" s="6261"/>
      <c r="F52" s="6261"/>
      <c r="G52" s="452"/>
      <c r="I52" s="452"/>
      <c r="J52" s="452"/>
      <c r="K52" s="452"/>
      <c r="L52" s="452"/>
      <c r="M52" s="452"/>
      <c r="N52" s="452"/>
      <c r="O52" s="452"/>
      <c r="P52" s="452"/>
      <c r="Q52" s="452"/>
      <c r="R52" s="452"/>
      <c r="S52" s="452"/>
      <c r="U52" s="452"/>
      <c r="V52" s="452"/>
    </row>
    <row r="53" spans="1:22" ht="14.25" customHeight="1">
      <c r="A53" s="6247" t="s">
        <v>4542</v>
      </c>
      <c r="B53" s="6247"/>
      <c r="C53" s="6247"/>
      <c r="D53" s="6247"/>
      <c r="E53" s="6247"/>
      <c r="F53" s="6247"/>
      <c r="G53" s="452"/>
      <c r="I53" s="452"/>
      <c r="J53" s="452"/>
      <c r="K53" s="452"/>
      <c r="L53" s="452"/>
      <c r="M53" s="452"/>
      <c r="N53" s="452"/>
      <c r="O53" s="452"/>
      <c r="P53" s="452"/>
      <c r="Q53" s="452"/>
      <c r="R53" s="452"/>
      <c r="S53" s="452"/>
      <c r="U53" s="452"/>
      <c r="V53" s="452"/>
    </row>
    <row r="54" spans="1:22" ht="14.25" customHeight="1">
      <c r="A54" s="6249" t="s">
        <v>4504</v>
      </c>
      <c r="B54" s="6249"/>
      <c r="C54" s="6249"/>
      <c r="D54" s="6249"/>
      <c r="E54" s="6249"/>
      <c r="F54" s="6249"/>
      <c r="G54" s="452"/>
      <c r="I54" s="452"/>
      <c r="J54" s="452"/>
      <c r="K54" s="452"/>
      <c r="L54" s="452"/>
      <c r="M54" s="452"/>
      <c r="N54" s="452"/>
      <c r="O54" s="452"/>
      <c r="P54" s="452"/>
      <c r="Q54" s="452"/>
      <c r="R54" s="452"/>
      <c r="S54" s="452"/>
      <c r="U54" s="452"/>
      <c r="V54" s="452"/>
    </row>
    <row r="55" spans="1:22" ht="15.75" customHeight="1">
      <c r="A55" s="6249" t="s">
        <v>4505</v>
      </c>
      <c r="B55" s="6249"/>
      <c r="C55" s="6249"/>
      <c r="D55" s="6249"/>
      <c r="E55" s="6249"/>
      <c r="F55" s="6249"/>
      <c r="G55" s="452"/>
      <c r="I55" s="452"/>
      <c r="J55" s="452"/>
      <c r="K55" s="452"/>
      <c r="L55" s="452"/>
      <c r="M55" s="452"/>
      <c r="N55" s="452"/>
      <c r="O55" s="452"/>
      <c r="P55" s="452"/>
      <c r="Q55" s="452"/>
      <c r="R55" s="452"/>
      <c r="S55" s="452"/>
      <c r="U55" s="452"/>
      <c r="V55" s="452"/>
    </row>
    <row r="56" spans="1:22">
      <c r="A56" s="452"/>
      <c r="B56" s="452"/>
      <c r="C56" s="452"/>
      <c r="D56" s="452"/>
      <c r="E56" s="452"/>
      <c r="F56" s="452"/>
      <c r="G56" s="452"/>
      <c r="I56" s="452"/>
      <c r="J56" s="452"/>
      <c r="K56" s="452"/>
      <c r="L56" s="452"/>
      <c r="M56" s="452"/>
      <c r="N56" s="452"/>
      <c r="O56" s="452"/>
      <c r="P56" s="452"/>
      <c r="Q56" s="452"/>
      <c r="R56" s="452"/>
      <c r="S56" s="452"/>
      <c r="U56" s="452"/>
      <c r="V56" s="452"/>
    </row>
    <row r="57" spans="1:22">
      <c r="A57" s="452"/>
      <c r="B57" s="452"/>
      <c r="C57" s="452"/>
      <c r="D57" s="452"/>
      <c r="E57" s="452"/>
      <c r="F57" s="452"/>
      <c r="G57" s="452"/>
      <c r="I57" s="452"/>
      <c r="J57" s="452"/>
      <c r="K57" s="452"/>
      <c r="L57" s="452"/>
      <c r="M57" s="452"/>
      <c r="N57" s="452"/>
      <c r="O57" s="452"/>
      <c r="P57" s="452"/>
      <c r="Q57" s="452"/>
      <c r="R57" s="452"/>
      <c r="S57" s="452"/>
      <c r="U57" s="452"/>
      <c r="V57" s="452"/>
    </row>
    <row r="58" spans="1:22">
      <c r="A58" s="452"/>
      <c r="B58" s="452"/>
      <c r="C58" s="452"/>
      <c r="D58" s="452"/>
      <c r="E58" s="452"/>
      <c r="F58" s="452"/>
      <c r="G58" s="452"/>
      <c r="I58" s="452"/>
      <c r="J58" s="452"/>
      <c r="K58" s="452"/>
      <c r="L58" s="452"/>
      <c r="M58" s="452"/>
      <c r="N58" s="452"/>
      <c r="O58" s="452"/>
      <c r="P58" s="452"/>
      <c r="Q58" s="452"/>
      <c r="R58" s="452"/>
      <c r="S58" s="452"/>
      <c r="U58" s="452"/>
      <c r="V58" s="452"/>
    </row>
    <row r="59" spans="1:22">
      <c r="A59" s="452"/>
      <c r="B59" s="452"/>
      <c r="C59" s="452"/>
      <c r="D59" s="452"/>
      <c r="E59" s="452"/>
      <c r="F59" s="452"/>
      <c r="H59" s="452"/>
      <c r="I59" s="452"/>
      <c r="J59" s="452"/>
      <c r="K59" s="452"/>
      <c r="L59" s="452"/>
      <c r="M59" s="452"/>
      <c r="N59" s="452"/>
      <c r="O59" s="452"/>
      <c r="P59" s="452"/>
      <c r="Q59" s="452"/>
      <c r="R59" s="452"/>
      <c r="S59" s="906"/>
      <c r="T59" s="452"/>
      <c r="U59" s="452"/>
      <c r="V59" s="452"/>
    </row>
    <row r="60" spans="1:22">
      <c r="A60" s="452"/>
      <c r="B60" s="452"/>
      <c r="C60" s="452"/>
      <c r="D60" s="5033" t="s">
        <v>4</v>
      </c>
      <c r="E60" s="452"/>
      <c r="F60" s="452"/>
      <c r="H60" s="452"/>
      <c r="I60" s="452"/>
      <c r="J60" s="452"/>
      <c r="K60" s="452"/>
      <c r="L60" s="452"/>
      <c r="M60" s="452"/>
      <c r="N60" s="452"/>
      <c r="O60" s="452"/>
      <c r="P60" s="452"/>
      <c r="Q60" s="452"/>
      <c r="R60" s="452"/>
      <c r="S60" s="906"/>
      <c r="T60" s="452"/>
      <c r="U60" s="452"/>
      <c r="V60" s="452"/>
    </row>
    <row r="61" spans="1:22">
      <c r="A61" s="452"/>
      <c r="B61" s="452"/>
      <c r="C61" s="452"/>
      <c r="D61" s="452"/>
      <c r="E61" s="452"/>
      <c r="F61" s="452"/>
      <c r="H61" s="452"/>
      <c r="I61" s="452"/>
      <c r="J61" s="452"/>
      <c r="K61" s="452"/>
      <c r="L61" s="452"/>
      <c r="M61" s="452"/>
      <c r="N61" s="452"/>
      <c r="O61" s="452"/>
      <c r="P61" s="452"/>
      <c r="Q61" s="452"/>
      <c r="R61" s="452"/>
      <c r="S61" s="906"/>
      <c r="T61" s="452"/>
      <c r="U61" s="452"/>
      <c r="V61" s="452"/>
    </row>
    <row r="62" spans="1:22">
      <c r="U62" s="452"/>
      <c r="V62" s="452"/>
    </row>
    <row r="63" spans="1:22">
      <c r="A63" s="452"/>
      <c r="B63" s="452"/>
      <c r="C63" s="452"/>
      <c r="D63" s="452"/>
      <c r="E63" s="452"/>
      <c r="F63" s="452"/>
      <c r="G63" s="452"/>
      <c r="I63" s="452"/>
      <c r="J63" s="452"/>
      <c r="K63" s="452"/>
      <c r="L63" s="452"/>
      <c r="M63" s="452"/>
      <c r="N63" s="452"/>
      <c r="O63" s="452"/>
      <c r="P63" s="452"/>
      <c r="Q63" s="452"/>
      <c r="R63" s="452"/>
      <c r="S63" s="452"/>
      <c r="U63" s="452"/>
      <c r="V63" s="452"/>
    </row>
    <row r="64" spans="1:22">
      <c r="A64" s="452"/>
      <c r="B64" s="452"/>
      <c r="C64" s="452"/>
      <c r="D64" s="452"/>
      <c r="E64" s="452"/>
      <c r="F64" s="452"/>
      <c r="G64" s="452"/>
      <c r="I64" s="452"/>
      <c r="J64" s="452"/>
      <c r="K64" s="452"/>
      <c r="L64" s="452"/>
      <c r="M64" s="452"/>
      <c r="N64" s="452"/>
      <c r="O64" s="452"/>
      <c r="P64" s="452"/>
      <c r="Q64" s="452"/>
      <c r="R64" s="452"/>
      <c r="S64" s="452"/>
      <c r="U64" s="452"/>
      <c r="V64" s="452"/>
    </row>
    <row r="65" spans="1:22">
      <c r="A65" s="452"/>
      <c r="B65" s="452"/>
      <c r="C65" s="452"/>
      <c r="D65" s="452"/>
      <c r="E65" s="5033" t="s">
        <v>3</v>
      </c>
      <c r="F65" s="452"/>
      <c r="G65" s="452"/>
      <c r="I65" s="452"/>
      <c r="J65" s="452"/>
      <c r="K65" s="452"/>
      <c r="L65" s="452"/>
      <c r="M65" s="452"/>
      <c r="N65" s="452"/>
      <c r="O65" s="452"/>
      <c r="P65" s="452"/>
      <c r="Q65" s="452"/>
      <c r="R65" s="452"/>
      <c r="S65" s="452"/>
      <c r="U65" s="452"/>
      <c r="V65" s="452"/>
    </row>
    <row r="66" spans="1:22">
      <c r="A66" s="452"/>
      <c r="B66" s="452"/>
      <c r="C66" s="452"/>
      <c r="D66" s="452"/>
      <c r="E66" s="452"/>
      <c r="F66" s="452"/>
      <c r="G66" s="452"/>
      <c r="I66" s="452"/>
      <c r="J66" s="452"/>
      <c r="K66" s="452"/>
      <c r="L66" s="452"/>
      <c r="M66" s="452"/>
      <c r="N66" s="452"/>
      <c r="O66" s="452"/>
      <c r="P66" s="452"/>
      <c r="Q66" s="452"/>
      <c r="R66" s="452"/>
      <c r="S66" s="452"/>
      <c r="U66" s="452"/>
      <c r="V66" s="452"/>
    </row>
    <row r="67" spans="1:22">
      <c r="A67" s="452"/>
      <c r="B67" s="452"/>
      <c r="C67" s="452"/>
      <c r="D67" s="452"/>
      <c r="E67" s="452"/>
      <c r="F67" s="452"/>
      <c r="G67" s="452"/>
      <c r="I67" s="452"/>
      <c r="J67" s="452"/>
      <c r="K67" s="452"/>
      <c r="L67" s="452"/>
      <c r="M67" s="452"/>
      <c r="N67" s="452"/>
      <c r="O67" s="452"/>
      <c r="P67" s="452"/>
      <c r="Q67" s="452"/>
      <c r="R67" s="452"/>
      <c r="S67" s="452"/>
      <c r="U67" s="452"/>
      <c r="V67" s="452"/>
    </row>
    <row r="70" spans="1:22">
      <c r="A70" s="452"/>
      <c r="B70" s="452"/>
      <c r="C70" s="452"/>
      <c r="D70" s="452"/>
      <c r="E70" s="452"/>
      <c r="F70" s="452"/>
    </row>
    <row r="71" spans="1:22">
      <c r="A71" s="452"/>
      <c r="B71" s="452"/>
      <c r="C71" s="452"/>
      <c r="D71" s="452"/>
      <c r="E71" s="452"/>
      <c r="F71" s="452"/>
    </row>
    <row r="72" spans="1:22">
      <c r="A72" s="452"/>
      <c r="B72" s="452"/>
      <c r="C72" s="452"/>
      <c r="D72" s="452"/>
      <c r="E72" s="452"/>
      <c r="F72" s="452"/>
    </row>
  </sheetData>
  <mergeCells count="6">
    <mergeCell ref="A55:F55"/>
    <mergeCell ref="A2:S2"/>
    <mergeCell ref="A3:S3"/>
    <mergeCell ref="A52:F52"/>
    <mergeCell ref="A53:F53"/>
    <mergeCell ref="A54:F54"/>
  </mergeCells>
  <hyperlinks>
    <hyperlink ref="A1" r:id="rId1"/>
  </hyperlinks>
  <pageMargins left="0.70866141732283472" right="0.70866141732283472" top="0.74803149606299213" bottom="0.74803149606299213" header="0.31496062992125984" footer="0.31496062992125984"/>
  <pageSetup paperSize="9" scale="43" orientation="landscape" r:id="rId2"/>
  <headerFooter>
    <oddFooter>&amp;R303</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7">
    <pageSetUpPr fitToPage="1"/>
  </sheetPr>
  <dimension ref="A1:R37"/>
  <sheetViews>
    <sheetView view="pageBreakPreview" zoomScale="60" zoomScaleNormal="100" workbookViewId="0">
      <selection activeCell="H15" sqref="H15"/>
    </sheetView>
  </sheetViews>
  <sheetFormatPr defaultRowHeight="12.75"/>
  <cols>
    <col min="1" max="1" width="43.85546875" style="152" customWidth="1"/>
    <col min="2" max="2" width="29.28515625" style="152" customWidth="1"/>
    <col min="3" max="3" width="28.140625" style="152" customWidth="1"/>
    <col min="4" max="4" width="29.7109375" style="152" customWidth="1"/>
    <col min="5" max="5" width="30.28515625" style="152" customWidth="1"/>
    <col min="6" max="6" width="29" style="152" customWidth="1"/>
    <col min="7" max="10" width="12.7109375" style="152" bestFit="1" customWidth="1"/>
    <col min="11" max="11" width="13.85546875" style="152" customWidth="1"/>
    <col min="12" max="16384" width="9.140625" style="152"/>
  </cols>
  <sheetData>
    <row r="1" spans="1:6" ht="13.5" thickBot="1">
      <c r="A1" s="1" t="s">
        <v>0</v>
      </c>
      <c r="F1" s="474" t="s">
        <v>1</v>
      </c>
    </row>
    <row r="2" spans="1:6" ht="24" customHeight="1" thickTop="1">
      <c r="A2" s="6393" t="s">
        <v>715</v>
      </c>
      <c r="B2" s="6394"/>
      <c r="C2" s="6394"/>
      <c r="D2" s="6394"/>
      <c r="E2" s="6394"/>
      <c r="F2" s="6395"/>
    </row>
    <row r="3" spans="1:6" ht="27.75" customHeight="1" thickBot="1">
      <c r="A3" s="6396" t="s">
        <v>471</v>
      </c>
      <c r="B3" s="6397"/>
      <c r="C3" s="6397"/>
      <c r="D3" s="6397"/>
      <c r="E3" s="6397"/>
      <c r="F3" s="6398"/>
    </row>
    <row r="4" spans="1:6" ht="32.25" customHeight="1" thickBot="1">
      <c r="A4" s="6256" t="s">
        <v>482</v>
      </c>
      <c r="B4" s="6400" t="s">
        <v>483</v>
      </c>
      <c r="C4" s="6400"/>
      <c r="D4" s="6400"/>
      <c r="E4" s="6400"/>
      <c r="F4" s="6401" t="s">
        <v>2</v>
      </c>
    </row>
    <row r="5" spans="1:6" ht="29.25" customHeight="1" thickBot="1">
      <c r="A5" s="6399"/>
      <c r="B5" s="501" t="s">
        <v>484</v>
      </c>
      <c r="C5" s="501" t="s">
        <v>485</v>
      </c>
      <c r="D5" s="501" t="s">
        <v>486</v>
      </c>
      <c r="E5" s="501" t="s">
        <v>487</v>
      </c>
      <c r="F5" s="6402"/>
    </row>
    <row r="6" spans="1:6" ht="18" customHeight="1">
      <c r="A6" s="502" t="s">
        <v>488</v>
      </c>
      <c r="B6" s="503">
        <v>1</v>
      </c>
      <c r="C6" s="503">
        <v>2</v>
      </c>
      <c r="D6" s="503">
        <v>14</v>
      </c>
      <c r="E6" s="503">
        <v>32</v>
      </c>
      <c r="F6" s="504">
        <v>49</v>
      </c>
    </row>
    <row r="7" spans="1:6" ht="18" customHeight="1">
      <c r="A7" s="505" t="s">
        <v>489</v>
      </c>
      <c r="B7" s="506">
        <v>1</v>
      </c>
      <c r="C7" s="506" t="s">
        <v>9</v>
      </c>
      <c r="D7" s="506" t="s">
        <v>9</v>
      </c>
      <c r="E7" s="506" t="s">
        <v>9</v>
      </c>
      <c r="F7" s="507">
        <v>1</v>
      </c>
    </row>
    <row r="8" spans="1:6" ht="18" customHeight="1">
      <c r="A8" s="505" t="s">
        <v>490</v>
      </c>
      <c r="B8" s="506">
        <v>1</v>
      </c>
      <c r="C8" s="506">
        <v>2</v>
      </c>
      <c r="D8" s="506">
        <v>12</v>
      </c>
      <c r="E8" s="506">
        <v>2</v>
      </c>
      <c r="F8" s="507">
        <v>17</v>
      </c>
    </row>
    <row r="9" spans="1:6" ht="18" customHeight="1">
      <c r="A9" s="505" t="s">
        <v>491</v>
      </c>
      <c r="B9" s="506">
        <v>1</v>
      </c>
      <c r="C9" s="506">
        <v>2</v>
      </c>
      <c r="D9" s="506">
        <v>9</v>
      </c>
      <c r="E9" s="506">
        <v>8</v>
      </c>
      <c r="F9" s="507">
        <v>20</v>
      </c>
    </row>
    <row r="10" spans="1:6" ht="18" customHeight="1">
      <c r="A10" s="505" t="s">
        <v>492</v>
      </c>
      <c r="B10" s="506">
        <v>1</v>
      </c>
      <c r="C10" s="506">
        <v>2</v>
      </c>
      <c r="D10" s="506">
        <v>14</v>
      </c>
      <c r="E10" s="506">
        <v>7</v>
      </c>
      <c r="F10" s="507">
        <v>24</v>
      </c>
    </row>
    <row r="11" spans="1:6" ht="18" customHeight="1">
      <c r="A11" s="505" t="s">
        <v>493</v>
      </c>
      <c r="B11" s="506">
        <v>1</v>
      </c>
      <c r="C11" s="506">
        <v>2</v>
      </c>
      <c r="D11" s="506">
        <v>13</v>
      </c>
      <c r="E11" s="506">
        <v>11</v>
      </c>
      <c r="F11" s="507">
        <v>27</v>
      </c>
    </row>
    <row r="12" spans="1:6" ht="18" customHeight="1">
      <c r="A12" s="505" t="s">
        <v>494</v>
      </c>
      <c r="B12" s="506">
        <v>1</v>
      </c>
      <c r="C12" s="506">
        <v>2</v>
      </c>
      <c r="D12" s="506">
        <v>14</v>
      </c>
      <c r="E12" s="506">
        <v>20</v>
      </c>
      <c r="F12" s="507">
        <v>37</v>
      </c>
    </row>
    <row r="13" spans="1:6" ht="18" customHeight="1">
      <c r="A13" s="505" t="s">
        <v>495</v>
      </c>
      <c r="B13" s="506">
        <v>1</v>
      </c>
      <c r="C13" s="506">
        <v>2</v>
      </c>
      <c r="D13" s="506">
        <v>1</v>
      </c>
      <c r="E13" s="506">
        <v>2</v>
      </c>
      <c r="F13" s="507">
        <v>6</v>
      </c>
    </row>
    <row r="14" spans="1:6" ht="18" customHeight="1">
      <c r="A14" s="505" t="s">
        <v>496</v>
      </c>
      <c r="B14" s="506">
        <v>1</v>
      </c>
      <c r="C14" s="506">
        <v>2</v>
      </c>
      <c r="D14" s="506">
        <v>5</v>
      </c>
      <c r="E14" s="506">
        <v>6</v>
      </c>
      <c r="F14" s="507">
        <v>14</v>
      </c>
    </row>
    <row r="15" spans="1:6" ht="18" customHeight="1">
      <c r="A15" s="505" t="s">
        <v>497</v>
      </c>
      <c r="B15" s="506">
        <v>1</v>
      </c>
      <c r="C15" s="506">
        <v>2</v>
      </c>
      <c r="D15" s="506">
        <v>9</v>
      </c>
      <c r="E15" s="506" t="s">
        <v>9</v>
      </c>
      <c r="F15" s="507">
        <v>12</v>
      </c>
    </row>
    <row r="16" spans="1:6" ht="18" customHeight="1">
      <c r="A16" s="505" t="s">
        <v>498</v>
      </c>
      <c r="B16" s="506">
        <v>1</v>
      </c>
      <c r="C16" s="506">
        <v>2</v>
      </c>
      <c r="D16" s="506">
        <v>7</v>
      </c>
      <c r="E16" s="506">
        <v>12</v>
      </c>
      <c r="F16" s="507">
        <v>22</v>
      </c>
    </row>
    <row r="17" spans="1:18" ht="18" customHeight="1">
      <c r="A17" s="505" t="s">
        <v>499</v>
      </c>
      <c r="B17" s="506">
        <v>1</v>
      </c>
      <c r="C17" s="506">
        <v>2</v>
      </c>
      <c r="D17" s="506">
        <v>7</v>
      </c>
      <c r="E17" s="506">
        <v>3</v>
      </c>
      <c r="F17" s="507">
        <v>13</v>
      </c>
    </row>
    <row r="18" spans="1:18" ht="18" customHeight="1">
      <c r="A18" s="505" t="s">
        <v>500</v>
      </c>
      <c r="B18" s="506">
        <v>1</v>
      </c>
      <c r="C18" s="506" t="s">
        <v>9</v>
      </c>
      <c r="D18" s="506" t="s">
        <v>9</v>
      </c>
      <c r="E18" s="506" t="s">
        <v>9</v>
      </c>
      <c r="F18" s="507">
        <v>1</v>
      </c>
    </row>
    <row r="19" spans="1:18" ht="18" customHeight="1">
      <c r="A19" s="505" t="s">
        <v>501</v>
      </c>
      <c r="B19" s="506">
        <v>1</v>
      </c>
      <c r="C19" s="506">
        <v>1</v>
      </c>
      <c r="D19" s="506" t="s">
        <v>9</v>
      </c>
      <c r="E19" s="506" t="s">
        <v>9</v>
      </c>
      <c r="F19" s="507">
        <v>2</v>
      </c>
    </row>
    <row r="20" spans="1:18" ht="18" customHeight="1">
      <c r="A20" s="505" t="s">
        <v>502</v>
      </c>
      <c r="B20" s="506">
        <v>1</v>
      </c>
      <c r="C20" s="506">
        <v>2</v>
      </c>
      <c r="D20" s="506">
        <v>4</v>
      </c>
      <c r="E20" s="506">
        <v>1</v>
      </c>
      <c r="F20" s="507">
        <v>8</v>
      </c>
    </row>
    <row r="21" spans="1:18" ht="18" customHeight="1">
      <c r="A21" s="505" t="s">
        <v>503</v>
      </c>
      <c r="B21" s="506">
        <v>1</v>
      </c>
      <c r="C21" s="506">
        <v>2</v>
      </c>
      <c r="D21" s="506">
        <v>5</v>
      </c>
      <c r="E21" s="506">
        <v>2</v>
      </c>
      <c r="F21" s="507">
        <v>10</v>
      </c>
    </row>
    <row r="22" spans="1:18" ht="18" customHeight="1">
      <c r="A22" s="505" t="s">
        <v>504</v>
      </c>
      <c r="B22" s="506">
        <v>1</v>
      </c>
      <c r="C22" s="506">
        <v>2</v>
      </c>
      <c r="D22" s="506">
        <v>14</v>
      </c>
      <c r="E22" s="506">
        <v>21</v>
      </c>
      <c r="F22" s="507">
        <v>38</v>
      </c>
    </row>
    <row r="23" spans="1:18" ht="18" customHeight="1">
      <c r="A23" s="505" t="s">
        <v>505</v>
      </c>
      <c r="B23" s="506">
        <v>1</v>
      </c>
      <c r="C23" s="506">
        <v>2</v>
      </c>
      <c r="D23" s="506">
        <v>1</v>
      </c>
      <c r="E23" s="506">
        <v>4</v>
      </c>
      <c r="F23" s="507">
        <v>8</v>
      </c>
    </row>
    <row r="24" spans="1:18" ht="18" customHeight="1">
      <c r="A24" s="505" t="s">
        <v>506</v>
      </c>
      <c r="B24" s="506">
        <v>1</v>
      </c>
      <c r="C24" s="506">
        <v>2</v>
      </c>
      <c r="D24" s="506">
        <v>14</v>
      </c>
      <c r="E24" s="506">
        <v>15</v>
      </c>
      <c r="F24" s="507">
        <v>32</v>
      </c>
    </row>
    <row r="25" spans="1:18" ht="18" customHeight="1">
      <c r="A25" s="505" t="s">
        <v>507</v>
      </c>
      <c r="B25" s="506">
        <v>1</v>
      </c>
      <c r="C25" s="506" t="s">
        <v>9</v>
      </c>
      <c r="D25" s="506" t="s">
        <v>9</v>
      </c>
      <c r="E25" s="506" t="s">
        <v>9</v>
      </c>
      <c r="F25" s="507">
        <v>1</v>
      </c>
    </row>
    <row r="26" spans="1:18" ht="18" customHeight="1">
      <c r="A26" s="505" t="s">
        <v>508</v>
      </c>
      <c r="B26" s="506">
        <v>1</v>
      </c>
      <c r="C26" s="506">
        <v>2</v>
      </c>
      <c r="D26" s="506">
        <v>5</v>
      </c>
      <c r="E26" s="506">
        <v>2</v>
      </c>
      <c r="F26" s="507">
        <v>10</v>
      </c>
    </row>
    <row r="27" spans="1:18" ht="18" customHeight="1">
      <c r="A27" s="505" t="s">
        <v>509</v>
      </c>
      <c r="B27" s="506">
        <v>1</v>
      </c>
      <c r="C27" s="506">
        <v>2</v>
      </c>
      <c r="D27" s="506">
        <v>3</v>
      </c>
      <c r="E27" s="506" t="s">
        <v>9</v>
      </c>
      <c r="F27" s="507">
        <v>6</v>
      </c>
    </row>
    <row r="28" spans="1:18" ht="18" customHeight="1">
      <c r="A28" s="505" t="s">
        <v>510</v>
      </c>
      <c r="B28" s="506">
        <v>1</v>
      </c>
      <c r="C28" s="506" t="s">
        <v>9</v>
      </c>
      <c r="D28" s="506" t="s">
        <v>9</v>
      </c>
      <c r="E28" s="506" t="s">
        <v>9</v>
      </c>
      <c r="F28" s="507">
        <v>1</v>
      </c>
    </row>
    <row r="29" spans="1:18" ht="18" customHeight="1" thickBot="1">
      <c r="A29" s="508" t="s">
        <v>2</v>
      </c>
      <c r="B29" s="509">
        <v>23</v>
      </c>
      <c r="C29" s="509">
        <v>37</v>
      </c>
      <c r="D29" s="509">
        <v>151</v>
      </c>
      <c r="E29" s="509">
        <v>148</v>
      </c>
      <c r="F29" s="510">
        <v>359</v>
      </c>
    </row>
    <row r="30" spans="1:18" ht="15.75" customHeight="1" thickTop="1">
      <c r="A30" s="450"/>
      <c r="B30" s="450"/>
      <c r="C30" s="450"/>
      <c r="D30" s="450"/>
      <c r="E30" s="450"/>
      <c r="F30" s="450"/>
      <c r="G30" s="450"/>
      <c r="H30" s="450"/>
    </row>
    <row r="31" spans="1:18" ht="15.75" customHeight="1">
      <c r="A31" s="358" t="s">
        <v>511</v>
      </c>
      <c r="B31" s="450"/>
      <c r="C31" s="450"/>
      <c r="D31" s="450"/>
      <c r="E31" s="450"/>
      <c r="F31" s="450"/>
      <c r="G31" s="450"/>
      <c r="H31" s="450"/>
      <c r="I31" s="450"/>
      <c r="J31" s="450"/>
      <c r="K31" s="450"/>
      <c r="L31" s="450"/>
      <c r="M31" s="450"/>
      <c r="N31" s="450"/>
      <c r="O31" s="450"/>
      <c r="P31" s="450"/>
      <c r="Q31" s="450"/>
      <c r="R31" s="450"/>
    </row>
    <row r="32" spans="1:18">
      <c r="A32" s="358" t="s">
        <v>512</v>
      </c>
      <c r="B32" s="358"/>
      <c r="C32" s="358"/>
      <c r="D32" s="175"/>
      <c r="E32" s="175"/>
      <c r="F32" s="175"/>
      <c r="G32" s="175"/>
      <c r="H32" s="175"/>
      <c r="I32" s="175"/>
      <c r="J32" s="175"/>
      <c r="K32" s="175"/>
      <c r="L32" s="175"/>
      <c r="M32" s="175"/>
      <c r="N32" s="175"/>
      <c r="O32" s="175"/>
      <c r="P32" s="176"/>
      <c r="Q32" s="176"/>
      <c r="R32" s="176"/>
    </row>
    <row r="33" spans="1:18">
      <c r="A33" s="358" t="s">
        <v>140</v>
      </c>
      <c r="B33" s="450"/>
      <c r="C33" s="450"/>
      <c r="D33" s="450"/>
      <c r="E33" s="450"/>
      <c r="F33" s="450"/>
      <c r="G33" s="450"/>
      <c r="H33" s="450"/>
      <c r="I33" s="450"/>
      <c r="J33" s="450"/>
      <c r="K33" s="450"/>
      <c r="L33" s="450"/>
      <c r="M33" s="450"/>
      <c r="N33" s="450"/>
      <c r="O33" s="450"/>
      <c r="P33" s="450"/>
      <c r="Q33" s="450"/>
      <c r="R33" s="450"/>
    </row>
    <row r="37" spans="1:18">
      <c r="C37" s="177" t="s">
        <v>3</v>
      </c>
    </row>
  </sheetData>
  <mergeCells count="5">
    <mergeCell ref="A2:F2"/>
    <mergeCell ref="A3:F3"/>
    <mergeCell ref="A4:A5"/>
    <mergeCell ref="B4:E4"/>
    <mergeCell ref="F4:F5"/>
  </mergeCells>
  <hyperlinks>
    <hyperlink ref="A1" r:id="rId1"/>
  </hyperlinks>
  <pageMargins left="0.74803149606299213" right="0.74803149606299213" top="0.98425196850393704" bottom="0.98425196850393704" header="0.51181102362204722" footer="0.51181102362204722"/>
  <pageSetup paperSize="9" scale="69" fitToHeight="0" orientation="landscape" r:id="rId2"/>
  <headerFooter alignWithMargins="0">
    <oddFooter>&amp;R25</oddFooter>
  </headerFooter>
  <drawing r:id="rId3"/>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93">
    <pageSetUpPr fitToPage="1"/>
  </sheetPr>
  <dimension ref="A1:K36"/>
  <sheetViews>
    <sheetView view="pageBreakPreview" zoomScale="60" zoomScaleNormal="100" workbookViewId="0">
      <selection activeCell="H15" sqref="H15"/>
    </sheetView>
  </sheetViews>
  <sheetFormatPr defaultRowHeight="12.75"/>
  <cols>
    <col min="1" max="1" width="19.85546875" style="152" customWidth="1"/>
    <col min="2" max="11" width="12.7109375" style="152" customWidth="1"/>
    <col min="12" max="256" width="9.140625" style="152"/>
    <col min="257" max="257" width="17.7109375" style="152" customWidth="1"/>
    <col min="258" max="512" width="9.140625" style="152"/>
    <col min="513" max="513" width="17.7109375" style="152" customWidth="1"/>
    <col min="514" max="768" width="9.140625" style="152"/>
    <col min="769" max="769" width="17.7109375" style="152" customWidth="1"/>
    <col min="770" max="1024" width="9.140625" style="152"/>
    <col min="1025" max="1025" width="17.7109375" style="152" customWidth="1"/>
    <col min="1026" max="1280" width="9.140625" style="152"/>
    <col min="1281" max="1281" width="17.7109375" style="152" customWidth="1"/>
    <col min="1282" max="1536" width="9.140625" style="152"/>
    <col min="1537" max="1537" width="17.7109375" style="152" customWidth="1"/>
    <col min="1538" max="1792" width="9.140625" style="152"/>
    <col min="1793" max="1793" width="17.7109375" style="152" customWidth="1"/>
    <col min="1794" max="2048" width="9.140625" style="152"/>
    <col min="2049" max="2049" width="17.7109375" style="152" customWidth="1"/>
    <col min="2050" max="2304" width="9.140625" style="152"/>
    <col min="2305" max="2305" width="17.7109375" style="152" customWidth="1"/>
    <col min="2306" max="2560" width="9.140625" style="152"/>
    <col min="2561" max="2561" width="17.7109375" style="152" customWidth="1"/>
    <col min="2562" max="2816" width="9.140625" style="152"/>
    <col min="2817" max="2817" width="17.7109375" style="152" customWidth="1"/>
    <col min="2818" max="3072" width="9.140625" style="152"/>
    <col min="3073" max="3073" width="17.7109375" style="152" customWidth="1"/>
    <col min="3074" max="3328" width="9.140625" style="152"/>
    <col min="3329" max="3329" width="17.7109375" style="152" customWidth="1"/>
    <col min="3330" max="3584" width="9.140625" style="152"/>
    <col min="3585" max="3585" width="17.7109375" style="152" customWidth="1"/>
    <col min="3586" max="3840" width="9.140625" style="152"/>
    <col min="3841" max="3841" width="17.7109375" style="152" customWidth="1"/>
    <col min="3842" max="4096" width="9.140625" style="152"/>
    <col min="4097" max="4097" width="17.7109375" style="152" customWidth="1"/>
    <col min="4098" max="4352" width="9.140625" style="152"/>
    <col min="4353" max="4353" width="17.7109375" style="152" customWidth="1"/>
    <col min="4354" max="4608" width="9.140625" style="152"/>
    <col min="4609" max="4609" width="17.7109375" style="152" customWidth="1"/>
    <col min="4610" max="4864" width="9.140625" style="152"/>
    <col min="4865" max="4865" width="17.7109375" style="152" customWidth="1"/>
    <col min="4866" max="5120" width="9.140625" style="152"/>
    <col min="5121" max="5121" width="17.7109375" style="152" customWidth="1"/>
    <col min="5122" max="5376" width="9.140625" style="152"/>
    <col min="5377" max="5377" width="17.7109375" style="152" customWidth="1"/>
    <col min="5378" max="5632" width="9.140625" style="152"/>
    <col min="5633" max="5633" width="17.7109375" style="152" customWidth="1"/>
    <col min="5634" max="5888" width="9.140625" style="152"/>
    <col min="5889" max="5889" width="17.7109375" style="152" customWidth="1"/>
    <col min="5890" max="6144" width="9.140625" style="152"/>
    <col min="6145" max="6145" width="17.7109375" style="152" customWidth="1"/>
    <col min="6146" max="6400" width="9.140625" style="152"/>
    <col min="6401" max="6401" width="17.7109375" style="152" customWidth="1"/>
    <col min="6402" max="6656" width="9.140625" style="152"/>
    <col min="6657" max="6657" width="17.7109375" style="152" customWidth="1"/>
    <col min="6658" max="6912" width="9.140625" style="152"/>
    <col min="6913" max="6913" width="17.7109375" style="152" customWidth="1"/>
    <col min="6914" max="7168" width="9.140625" style="152"/>
    <col min="7169" max="7169" width="17.7109375" style="152" customWidth="1"/>
    <col min="7170" max="7424" width="9.140625" style="152"/>
    <col min="7425" max="7425" width="17.7109375" style="152" customWidth="1"/>
    <col min="7426" max="7680" width="9.140625" style="152"/>
    <col min="7681" max="7681" width="17.7109375" style="152" customWidth="1"/>
    <col min="7682" max="7936" width="9.140625" style="152"/>
    <col min="7937" max="7937" width="17.7109375" style="152" customWidth="1"/>
    <col min="7938" max="8192" width="9.140625" style="152"/>
    <col min="8193" max="8193" width="17.7109375" style="152" customWidth="1"/>
    <col min="8194" max="8448" width="9.140625" style="152"/>
    <col min="8449" max="8449" width="17.7109375" style="152" customWidth="1"/>
    <col min="8450" max="8704" width="9.140625" style="152"/>
    <col min="8705" max="8705" width="17.7109375" style="152" customWidth="1"/>
    <col min="8706" max="8960" width="9.140625" style="152"/>
    <col min="8961" max="8961" width="17.7109375" style="152" customWidth="1"/>
    <col min="8962" max="9216" width="9.140625" style="152"/>
    <col min="9217" max="9217" width="17.7109375" style="152" customWidth="1"/>
    <col min="9218" max="9472" width="9.140625" style="152"/>
    <col min="9473" max="9473" width="17.7109375" style="152" customWidth="1"/>
    <col min="9474" max="9728" width="9.140625" style="152"/>
    <col min="9729" max="9729" width="17.7109375" style="152" customWidth="1"/>
    <col min="9730" max="9984" width="9.140625" style="152"/>
    <col min="9985" max="9985" width="17.7109375" style="152" customWidth="1"/>
    <col min="9986" max="10240" width="9.140625" style="152"/>
    <col min="10241" max="10241" width="17.7109375" style="152" customWidth="1"/>
    <col min="10242" max="10496" width="9.140625" style="152"/>
    <col min="10497" max="10497" width="17.7109375" style="152" customWidth="1"/>
    <col min="10498" max="10752" width="9.140625" style="152"/>
    <col min="10753" max="10753" width="17.7109375" style="152" customWidth="1"/>
    <col min="10754" max="11008" width="9.140625" style="152"/>
    <col min="11009" max="11009" width="17.7109375" style="152" customWidth="1"/>
    <col min="11010" max="11264" width="9.140625" style="152"/>
    <col min="11265" max="11265" width="17.7109375" style="152" customWidth="1"/>
    <col min="11266" max="11520" width="9.140625" style="152"/>
    <col min="11521" max="11521" width="17.7109375" style="152" customWidth="1"/>
    <col min="11522" max="11776" width="9.140625" style="152"/>
    <col min="11777" max="11777" width="17.7109375" style="152" customWidth="1"/>
    <col min="11778" max="12032" width="9.140625" style="152"/>
    <col min="12033" max="12033" width="17.7109375" style="152" customWidth="1"/>
    <col min="12034" max="12288" width="9.140625" style="152"/>
    <col min="12289" max="12289" width="17.7109375" style="152" customWidth="1"/>
    <col min="12290" max="12544" width="9.140625" style="152"/>
    <col min="12545" max="12545" width="17.7109375" style="152" customWidth="1"/>
    <col min="12546" max="12800" width="9.140625" style="152"/>
    <col min="12801" max="12801" width="17.7109375" style="152" customWidth="1"/>
    <col min="12802" max="13056" width="9.140625" style="152"/>
    <col min="13057" max="13057" width="17.7109375" style="152" customWidth="1"/>
    <col min="13058" max="13312" width="9.140625" style="152"/>
    <col min="13313" max="13313" width="17.7109375" style="152" customWidth="1"/>
    <col min="13314" max="13568" width="9.140625" style="152"/>
    <col min="13569" max="13569" width="17.7109375" style="152" customWidth="1"/>
    <col min="13570" max="13824" width="9.140625" style="152"/>
    <col min="13825" max="13825" width="17.7109375" style="152" customWidth="1"/>
    <col min="13826" max="14080" width="9.140625" style="152"/>
    <col min="14081" max="14081" width="17.7109375" style="152" customWidth="1"/>
    <col min="14082" max="14336" width="9.140625" style="152"/>
    <col min="14337" max="14337" width="17.7109375" style="152" customWidth="1"/>
    <col min="14338" max="14592" width="9.140625" style="152"/>
    <col min="14593" max="14593" width="17.7109375" style="152" customWidth="1"/>
    <col min="14594" max="14848" width="9.140625" style="152"/>
    <col min="14849" max="14849" width="17.7109375" style="152" customWidth="1"/>
    <col min="14850" max="15104" width="9.140625" style="152"/>
    <col min="15105" max="15105" width="17.7109375" style="152" customWidth="1"/>
    <col min="15106" max="15360" width="9.140625" style="152"/>
    <col min="15361" max="15361" width="17.7109375" style="152" customWidth="1"/>
    <col min="15362" max="15616" width="9.140625" style="152"/>
    <col min="15617" max="15617" width="17.7109375" style="152" customWidth="1"/>
    <col min="15618" max="15872" width="9.140625" style="152"/>
    <col min="15873" max="15873" width="17.7109375" style="152" customWidth="1"/>
    <col min="15874" max="16128" width="9.140625" style="152"/>
    <col min="16129" max="16129" width="17.7109375" style="152" customWidth="1"/>
    <col min="16130" max="16384" width="9.140625" style="152"/>
  </cols>
  <sheetData>
    <row r="1" spans="1:11" s="3517" customFormat="1" ht="16.5" customHeight="1" thickBot="1">
      <c r="A1" s="5040" t="s">
        <v>0</v>
      </c>
      <c r="J1" s="5133"/>
      <c r="K1" s="474" t="s">
        <v>1</v>
      </c>
    </row>
    <row r="2" spans="1:11" ht="23.25" customHeight="1" thickTop="1">
      <c r="A2" s="6250" t="s">
        <v>4617</v>
      </c>
      <c r="B2" s="6251"/>
      <c r="C2" s="6251"/>
      <c r="D2" s="6251"/>
      <c r="E2" s="6251"/>
      <c r="F2" s="6251"/>
      <c r="G2" s="6251"/>
      <c r="H2" s="6251"/>
      <c r="I2" s="6251"/>
      <c r="J2" s="6251"/>
      <c r="K2" s="6252"/>
    </row>
    <row r="3" spans="1:11" ht="20.100000000000001" customHeight="1">
      <c r="A3" s="6452" t="s">
        <v>4411</v>
      </c>
      <c r="B3" s="6453"/>
      <c r="C3" s="6453"/>
      <c r="D3" s="6453"/>
      <c r="E3" s="6453"/>
      <c r="F3" s="6453"/>
      <c r="G3" s="6453"/>
      <c r="H3" s="6453"/>
      <c r="I3" s="6453"/>
      <c r="J3" s="6453"/>
      <c r="K3" s="6454"/>
    </row>
    <row r="4" spans="1:11" ht="20.100000000000001" customHeight="1" thickBot="1">
      <c r="A4" s="6512"/>
      <c r="B4" s="6457"/>
      <c r="C4" s="6457"/>
      <c r="D4" s="6457"/>
      <c r="E4" s="6457"/>
      <c r="F4" s="6457"/>
      <c r="G4" s="6457"/>
      <c r="H4" s="6457"/>
      <c r="I4" s="6457"/>
      <c r="J4" s="6457"/>
      <c r="K4" s="6513"/>
    </row>
    <row r="5" spans="1:11" ht="31.5" customHeight="1" thickBot="1">
      <c r="A5" s="5134" t="s">
        <v>2923</v>
      </c>
      <c r="B5" s="480">
        <v>2004</v>
      </c>
      <c r="C5" s="480">
        <v>2005</v>
      </c>
      <c r="D5" s="5135">
        <v>2006</v>
      </c>
      <c r="E5" s="480">
        <v>2007</v>
      </c>
      <c r="F5" s="5135">
        <v>2008</v>
      </c>
      <c r="G5" s="480">
        <v>2009</v>
      </c>
      <c r="H5" s="5135">
        <v>2010</v>
      </c>
      <c r="I5" s="480">
        <v>2011</v>
      </c>
      <c r="J5" s="480">
        <v>2012</v>
      </c>
      <c r="K5" s="483">
        <v>2013</v>
      </c>
    </row>
    <row r="6" spans="1:11" ht="20.100000000000001" customHeight="1">
      <c r="A6" s="5136" t="s">
        <v>4544</v>
      </c>
      <c r="B6" s="865">
        <v>53</v>
      </c>
      <c r="C6" s="865">
        <v>58</v>
      </c>
      <c r="D6" s="5137">
        <v>69</v>
      </c>
      <c r="E6" s="5138">
        <v>78</v>
      </c>
      <c r="F6" s="865">
        <v>95</v>
      </c>
      <c r="G6" s="5114">
        <v>99</v>
      </c>
      <c r="H6" s="865">
        <v>102</v>
      </c>
      <c r="I6" s="865">
        <v>108</v>
      </c>
      <c r="J6" s="865">
        <v>113</v>
      </c>
      <c r="K6" s="1485">
        <v>126</v>
      </c>
    </row>
    <row r="7" spans="1:11" ht="20.100000000000001" customHeight="1">
      <c r="A7" s="5139" t="s">
        <v>2943</v>
      </c>
      <c r="B7" s="495">
        <v>3</v>
      </c>
      <c r="C7" s="495">
        <v>3</v>
      </c>
      <c r="D7" s="5140">
        <v>3</v>
      </c>
      <c r="E7" s="3453">
        <v>4</v>
      </c>
      <c r="F7" s="495">
        <v>7</v>
      </c>
      <c r="G7" s="3453">
        <v>7</v>
      </c>
      <c r="H7" s="495">
        <v>7</v>
      </c>
      <c r="I7" s="495">
        <v>7</v>
      </c>
      <c r="J7" s="495">
        <v>7</v>
      </c>
      <c r="K7" s="869">
        <v>8</v>
      </c>
    </row>
    <row r="8" spans="1:11" ht="20.100000000000001" customHeight="1">
      <c r="A8" s="5139" t="s">
        <v>2950</v>
      </c>
      <c r="B8" s="495">
        <v>2</v>
      </c>
      <c r="C8" s="495">
        <v>2</v>
      </c>
      <c r="D8" s="5140">
        <v>2</v>
      </c>
      <c r="E8" s="3453">
        <v>2</v>
      </c>
      <c r="F8" s="495">
        <v>2</v>
      </c>
      <c r="G8" s="3453">
        <v>2</v>
      </c>
      <c r="H8" s="495">
        <v>2</v>
      </c>
      <c r="I8" s="495">
        <v>2</v>
      </c>
      <c r="J8" s="495">
        <v>2</v>
      </c>
      <c r="K8" s="869">
        <v>2</v>
      </c>
    </row>
    <row r="9" spans="1:11" ht="20.100000000000001" customHeight="1">
      <c r="A9" s="5139" t="s">
        <v>2951</v>
      </c>
      <c r="B9" s="495">
        <v>2</v>
      </c>
      <c r="C9" s="495">
        <v>2</v>
      </c>
      <c r="D9" s="5140">
        <v>2</v>
      </c>
      <c r="E9" s="3453">
        <v>1</v>
      </c>
      <c r="F9" s="495">
        <v>1</v>
      </c>
      <c r="G9" s="3453">
        <v>1</v>
      </c>
      <c r="H9" s="495">
        <v>1</v>
      </c>
      <c r="I9" s="495">
        <v>1</v>
      </c>
      <c r="J9" s="495">
        <v>1</v>
      </c>
      <c r="K9" s="869">
        <v>1</v>
      </c>
    </row>
    <row r="10" spans="1:11" ht="20.100000000000001" customHeight="1">
      <c r="A10" s="5139" t="s">
        <v>2941</v>
      </c>
      <c r="B10" s="495">
        <v>1</v>
      </c>
      <c r="C10" s="495">
        <v>1</v>
      </c>
      <c r="D10" s="5140">
        <v>1</v>
      </c>
      <c r="E10" s="3453">
        <v>1</v>
      </c>
      <c r="F10" s="495">
        <v>1</v>
      </c>
      <c r="G10" s="3453">
        <v>1</v>
      </c>
      <c r="H10" s="495">
        <v>1</v>
      </c>
      <c r="I10" s="495">
        <v>1</v>
      </c>
      <c r="J10" s="495">
        <v>1</v>
      </c>
      <c r="K10" s="869">
        <v>1</v>
      </c>
    </row>
    <row r="11" spans="1:11" ht="20.100000000000001" customHeight="1">
      <c r="A11" s="5139" t="s">
        <v>2942</v>
      </c>
      <c r="B11" s="495">
        <v>1</v>
      </c>
      <c r="C11" s="495">
        <v>1</v>
      </c>
      <c r="D11" s="5140">
        <v>1</v>
      </c>
      <c r="E11" s="3453">
        <v>1</v>
      </c>
      <c r="F11" s="495">
        <v>1</v>
      </c>
      <c r="G11" s="3453">
        <v>1</v>
      </c>
      <c r="H11" s="495">
        <v>2</v>
      </c>
      <c r="I11" s="495">
        <v>2</v>
      </c>
      <c r="J11" s="495">
        <v>2</v>
      </c>
      <c r="K11" s="869">
        <v>2</v>
      </c>
    </row>
    <row r="12" spans="1:11" ht="20.100000000000001" customHeight="1">
      <c r="A12" s="5139" t="s">
        <v>66</v>
      </c>
      <c r="B12" s="495" t="s">
        <v>9</v>
      </c>
      <c r="C12" s="495" t="s">
        <v>9</v>
      </c>
      <c r="D12" s="495" t="s">
        <v>9</v>
      </c>
      <c r="E12" s="3453">
        <v>1</v>
      </c>
      <c r="F12" s="495">
        <v>1</v>
      </c>
      <c r="G12" s="3453">
        <v>1</v>
      </c>
      <c r="H12" s="495">
        <v>1</v>
      </c>
      <c r="I12" s="495">
        <v>1</v>
      </c>
      <c r="J12" s="495">
        <v>1</v>
      </c>
      <c r="K12" s="869">
        <v>1</v>
      </c>
    </row>
    <row r="13" spans="1:11" ht="20.100000000000001" customHeight="1">
      <c r="A13" s="5139" t="s">
        <v>2944</v>
      </c>
      <c r="B13" s="495">
        <v>1</v>
      </c>
      <c r="C13" s="495">
        <v>1</v>
      </c>
      <c r="D13" s="5140">
        <v>1</v>
      </c>
      <c r="E13" s="3453">
        <v>1</v>
      </c>
      <c r="F13" s="495">
        <v>1</v>
      </c>
      <c r="G13" s="3453">
        <v>1</v>
      </c>
      <c r="H13" s="495">
        <v>1</v>
      </c>
      <c r="I13" s="495">
        <v>1</v>
      </c>
      <c r="J13" s="495">
        <v>1</v>
      </c>
      <c r="K13" s="869">
        <v>1</v>
      </c>
    </row>
    <row r="14" spans="1:11" ht="20.100000000000001" customHeight="1">
      <c r="A14" s="5139" t="s">
        <v>2946</v>
      </c>
      <c r="B14" s="495">
        <v>1</v>
      </c>
      <c r="C14" s="495">
        <v>1</v>
      </c>
      <c r="D14" s="5140">
        <v>1</v>
      </c>
      <c r="E14" s="3453">
        <v>1</v>
      </c>
      <c r="F14" s="495">
        <v>1</v>
      </c>
      <c r="G14" s="3453">
        <v>1</v>
      </c>
      <c r="H14" s="495">
        <v>1</v>
      </c>
      <c r="I14" s="495">
        <v>2</v>
      </c>
      <c r="J14" s="495">
        <v>2</v>
      </c>
      <c r="K14" s="869">
        <v>2</v>
      </c>
    </row>
    <row r="15" spans="1:11" ht="20.100000000000001" customHeight="1">
      <c r="A15" s="5139" t="s">
        <v>2949</v>
      </c>
      <c r="B15" s="495">
        <v>1</v>
      </c>
      <c r="C15" s="495">
        <v>1</v>
      </c>
      <c r="D15" s="5140">
        <v>1</v>
      </c>
      <c r="E15" s="3453">
        <v>1</v>
      </c>
      <c r="F15" s="495">
        <v>1</v>
      </c>
      <c r="G15" s="3453">
        <v>1</v>
      </c>
      <c r="H15" s="495">
        <v>1</v>
      </c>
      <c r="I15" s="495">
        <v>1</v>
      </c>
      <c r="J15" s="495">
        <v>1</v>
      </c>
      <c r="K15" s="869">
        <v>1</v>
      </c>
    </row>
    <row r="16" spans="1:11" ht="20.100000000000001" customHeight="1">
      <c r="A16" s="5139" t="s">
        <v>2952</v>
      </c>
      <c r="B16" s="495">
        <v>1</v>
      </c>
      <c r="C16" s="495">
        <v>1</v>
      </c>
      <c r="D16" s="5140">
        <v>1</v>
      </c>
      <c r="E16" s="3453">
        <v>1</v>
      </c>
      <c r="F16" s="495">
        <v>1</v>
      </c>
      <c r="G16" s="3453">
        <v>1</v>
      </c>
      <c r="H16" s="495">
        <v>1</v>
      </c>
      <c r="I16" s="495">
        <v>1</v>
      </c>
      <c r="J16" s="495">
        <v>1</v>
      </c>
      <c r="K16" s="869">
        <v>1</v>
      </c>
    </row>
    <row r="17" spans="1:11" ht="20.100000000000001" customHeight="1">
      <c r="A17" s="5139" t="s">
        <v>2953</v>
      </c>
      <c r="B17" s="495">
        <v>1</v>
      </c>
      <c r="C17" s="495">
        <v>1</v>
      </c>
      <c r="D17" s="5140">
        <v>1</v>
      </c>
      <c r="E17" s="3453">
        <v>1</v>
      </c>
      <c r="F17" s="495">
        <v>1</v>
      </c>
      <c r="G17" s="3453">
        <v>2</v>
      </c>
      <c r="H17" s="495">
        <v>2</v>
      </c>
      <c r="I17" s="495">
        <v>3</v>
      </c>
      <c r="J17" s="495">
        <v>3</v>
      </c>
      <c r="K17" s="869">
        <v>6</v>
      </c>
    </row>
    <row r="18" spans="1:11" ht="20.100000000000001" customHeight="1">
      <c r="A18" s="5139" t="s">
        <v>2954</v>
      </c>
      <c r="B18" s="495">
        <v>1</v>
      </c>
      <c r="C18" s="495">
        <v>1</v>
      </c>
      <c r="D18" s="5140">
        <v>1</v>
      </c>
      <c r="E18" s="3453">
        <v>1</v>
      </c>
      <c r="F18" s="495">
        <v>1</v>
      </c>
      <c r="G18" s="3453">
        <v>1</v>
      </c>
      <c r="H18" s="495">
        <v>1</v>
      </c>
      <c r="I18" s="495">
        <v>1</v>
      </c>
      <c r="J18" s="495">
        <v>1</v>
      </c>
      <c r="K18" s="869">
        <v>1</v>
      </c>
    </row>
    <row r="19" spans="1:11" ht="20.100000000000001" customHeight="1">
      <c r="A19" s="5139" t="s">
        <v>2955</v>
      </c>
      <c r="B19" s="495">
        <v>1</v>
      </c>
      <c r="C19" s="495">
        <v>1</v>
      </c>
      <c r="D19" s="5140">
        <v>1</v>
      </c>
      <c r="E19" s="3453">
        <v>1</v>
      </c>
      <c r="F19" s="495">
        <v>2</v>
      </c>
      <c r="G19" s="3453">
        <v>2</v>
      </c>
      <c r="H19" s="495">
        <v>2</v>
      </c>
      <c r="I19" s="495">
        <v>2</v>
      </c>
      <c r="J19" s="495">
        <v>2</v>
      </c>
      <c r="K19" s="869">
        <v>2</v>
      </c>
    </row>
    <row r="20" spans="1:11" ht="20.100000000000001" customHeight="1">
      <c r="A20" s="5139" t="s">
        <v>2956</v>
      </c>
      <c r="B20" s="495">
        <v>1</v>
      </c>
      <c r="C20" s="495">
        <v>1</v>
      </c>
      <c r="D20" s="5140">
        <v>1</v>
      </c>
      <c r="E20" s="3453">
        <v>1</v>
      </c>
      <c r="F20" s="495">
        <v>1</v>
      </c>
      <c r="G20" s="3453">
        <v>2</v>
      </c>
      <c r="H20" s="495">
        <v>2</v>
      </c>
      <c r="I20" s="495">
        <v>2</v>
      </c>
      <c r="J20" s="495">
        <v>2</v>
      </c>
      <c r="K20" s="869">
        <v>2</v>
      </c>
    </row>
    <row r="21" spans="1:11" ht="20.100000000000001" customHeight="1" thickBot="1">
      <c r="A21" s="5141" t="s">
        <v>2957</v>
      </c>
      <c r="B21" s="5142">
        <f t="shared" ref="B21:K21" si="0">SUM(B6:B20)</f>
        <v>70</v>
      </c>
      <c r="C21" s="5142">
        <f t="shared" si="0"/>
        <v>75</v>
      </c>
      <c r="D21" s="5143">
        <f t="shared" si="0"/>
        <v>86</v>
      </c>
      <c r="E21" s="5143">
        <f t="shared" si="0"/>
        <v>96</v>
      </c>
      <c r="F21" s="5142">
        <f t="shared" si="0"/>
        <v>117</v>
      </c>
      <c r="G21" s="5143">
        <f t="shared" si="0"/>
        <v>123</v>
      </c>
      <c r="H21" s="5142">
        <f t="shared" si="0"/>
        <v>127</v>
      </c>
      <c r="I21" s="5143">
        <f t="shared" si="0"/>
        <v>135</v>
      </c>
      <c r="J21" s="5142">
        <f t="shared" si="0"/>
        <v>140</v>
      </c>
      <c r="K21" s="5144">
        <f t="shared" si="0"/>
        <v>157</v>
      </c>
    </row>
    <row r="22" spans="1:11" ht="15.95" customHeight="1" thickTop="1"/>
    <row r="23" spans="1:11" ht="15.95" customHeight="1">
      <c r="A23" s="6261" t="s">
        <v>4433</v>
      </c>
      <c r="B23" s="6261"/>
      <c r="C23" s="6261"/>
      <c r="D23" s="6261"/>
      <c r="E23" s="6261"/>
      <c r="F23" s="6261"/>
      <c r="G23" s="6261"/>
      <c r="H23" s="6261"/>
      <c r="I23" s="6261"/>
    </row>
    <row r="24" spans="1:11" ht="15.95" customHeight="1">
      <c r="A24" s="6261" t="s">
        <v>4545</v>
      </c>
      <c r="B24" s="6261"/>
      <c r="C24" s="6261"/>
      <c r="D24" s="6261"/>
      <c r="E24" s="6261"/>
      <c r="F24" s="6261"/>
      <c r="G24" s="6261"/>
      <c r="H24" s="6261"/>
      <c r="I24" s="6261"/>
    </row>
    <row r="25" spans="1:11" ht="15.95" customHeight="1">
      <c r="A25" s="6261" t="s">
        <v>4434</v>
      </c>
      <c r="B25" s="6261"/>
      <c r="C25" s="6261"/>
      <c r="D25" s="6261"/>
      <c r="E25" s="6261"/>
      <c r="F25" s="6261"/>
      <c r="G25" s="6261"/>
      <c r="H25" s="6261"/>
      <c r="I25" s="6261"/>
    </row>
    <row r="26" spans="1:11" ht="15.95" customHeight="1">
      <c r="A26" s="6261" t="s">
        <v>4435</v>
      </c>
      <c r="B26" s="6261"/>
      <c r="C26" s="6261"/>
      <c r="D26" s="6261"/>
      <c r="E26" s="6261"/>
      <c r="F26" s="6261"/>
      <c r="G26" s="6261"/>
      <c r="H26" s="6261"/>
      <c r="I26" s="6261"/>
    </row>
    <row r="27" spans="1:11" ht="15" customHeight="1"/>
    <row r="28" spans="1:11" ht="15" customHeight="1"/>
    <row r="29" spans="1:11" ht="15" customHeight="1"/>
    <row r="30" spans="1:11" ht="15" customHeight="1"/>
    <row r="31" spans="1:11" ht="15" customHeight="1"/>
    <row r="32" spans="1:11" ht="15" customHeight="1">
      <c r="C32" s="5033" t="s">
        <v>3</v>
      </c>
    </row>
    <row r="33" ht="15" customHeight="1"/>
    <row r="34" ht="15" customHeight="1"/>
    <row r="35" ht="15" customHeight="1"/>
    <row r="36" ht="15" customHeight="1"/>
  </sheetData>
  <mergeCells count="6">
    <mergeCell ref="A26:I26"/>
    <mergeCell ref="A2:K2"/>
    <mergeCell ref="A3:K4"/>
    <mergeCell ref="A23:I23"/>
    <mergeCell ref="A24:I24"/>
    <mergeCell ref="A25:I25"/>
  </mergeCells>
  <hyperlinks>
    <hyperlink ref="A1" r:id="rId1"/>
  </hyperlinks>
  <pageMargins left="0.70866141732283472" right="0.70866141732283472" top="0.74803149606299213" bottom="0.74803149606299213" header="0.31496062992125984" footer="0.31496062992125984"/>
  <pageSetup paperSize="9" scale="91" fitToHeight="0" orientation="landscape" r:id="rId2"/>
  <headerFooter>
    <oddFooter>&amp;R304</oddFooter>
  </headerFooter>
  <drawing r:id="rId3"/>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94">
    <pageSetUpPr fitToPage="1"/>
  </sheetPr>
  <dimension ref="A1:U28"/>
  <sheetViews>
    <sheetView view="pageBreakPreview" zoomScale="60" zoomScaleNormal="100" workbookViewId="0">
      <selection activeCell="G6" sqref="G6"/>
    </sheetView>
  </sheetViews>
  <sheetFormatPr defaultRowHeight="12.75"/>
  <cols>
    <col min="1" max="1" width="15.85546875" style="152" customWidth="1"/>
    <col min="2" max="7" width="18.7109375" style="152" customWidth="1"/>
    <col min="8" max="8" width="7.7109375" style="152" bestFit="1" customWidth="1"/>
    <col min="9" max="9" width="10.28515625" style="152" bestFit="1" customWidth="1"/>
    <col min="10" max="10" width="13" style="152" customWidth="1"/>
    <col min="11" max="11" width="7.85546875" style="152" bestFit="1" customWidth="1"/>
    <col min="12" max="256" width="9.140625" style="152"/>
    <col min="257" max="257" width="11.7109375" style="152" customWidth="1"/>
    <col min="258" max="258" width="10.85546875" style="152" customWidth="1"/>
    <col min="259" max="259" width="11.42578125" style="152" customWidth="1"/>
    <col min="260" max="260" width="10.140625" style="152" customWidth="1"/>
    <col min="261" max="261" width="11.85546875" style="152" customWidth="1"/>
    <col min="262" max="262" width="12.140625" style="152" customWidth="1"/>
    <col min="263" max="263" width="12" style="152" customWidth="1"/>
    <col min="264" max="264" width="7.7109375" style="152" bestFit="1" customWidth="1"/>
    <col min="265" max="265" width="10.28515625" style="152" bestFit="1" customWidth="1"/>
    <col min="266" max="266" width="13" style="152" customWidth="1"/>
    <col min="267" max="267" width="7.85546875" style="152" bestFit="1" customWidth="1"/>
    <col min="268" max="512" width="9.140625" style="152"/>
    <col min="513" max="513" width="11.7109375" style="152" customWidth="1"/>
    <col min="514" max="514" width="10.85546875" style="152" customWidth="1"/>
    <col min="515" max="515" width="11.42578125" style="152" customWidth="1"/>
    <col min="516" max="516" width="10.140625" style="152" customWidth="1"/>
    <col min="517" max="517" width="11.85546875" style="152" customWidth="1"/>
    <col min="518" max="518" width="12.140625" style="152" customWidth="1"/>
    <col min="519" max="519" width="12" style="152" customWidth="1"/>
    <col min="520" max="520" width="7.7109375" style="152" bestFit="1" customWidth="1"/>
    <col min="521" max="521" width="10.28515625" style="152" bestFit="1" customWidth="1"/>
    <col min="522" max="522" width="13" style="152" customWidth="1"/>
    <col min="523" max="523" width="7.85546875" style="152" bestFit="1" customWidth="1"/>
    <col min="524" max="768" width="9.140625" style="152"/>
    <col min="769" max="769" width="11.7109375" style="152" customWidth="1"/>
    <col min="770" max="770" width="10.85546875" style="152" customWidth="1"/>
    <col min="771" max="771" width="11.42578125" style="152" customWidth="1"/>
    <col min="772" max="772" width="10.140625" style="152" customWidth="1"/>
    <col min="773" max="773" width="11.85546875" style="152" customWidth="1"/>
    <col min="774" max="774" width="12.140625" style="152" customWidth="1"/>
    <col min="775" max="775" width="12" style="152" customWidth="1"/>
    <col min="776" max="776" width="7.7109375" style="152" bestFit="1" customWidth="1"/>
    <col min="777" max="777" width="10.28515625" style="152" bestFit="1" customWidth="1"/>
    <col min="778" max="778" width="13" style="152" customWidth="1"/>
    <col min="779" max="779" width="7.85546875" style="152" bestFit="1" customWidth="1"/>
    <col min="780" max="1024" width="9.140625" style="152"/>
    <col min="1025" max="1025" width="11.7109375" style="152" customWidth="1"/>
    <col min="1026" max="1026" width="10.85546875" style="152" customWidth="1"/>
    <col min="1027" max="1027" width="11.42578125" style="152" customWidth="1"/>
    <col min="1028" max="1028" width="10.140625" style="152" customWidth="1"/>
    <col min="1029" max="1029" width="11.85546875" style="152" customWidth="1"/>
    <col min="1030" max="1030" width="12.140625" style="152" customWidth="1"/>
    <col min="1031" max="1031" width="12" style="152" customWidth="1"/>
    <col min="1032" max="1032" width="7.7109375" style="152" bestFit="1" customWidth="1"/>
    <col min="1033" max="1033" width="10.28515625" style="152" bestFit="1" customWidth="1"/>
    <col min="1034" max="1034" width="13" style="152" customWidth="1"/>
    <col min="1035" max="1035" width="7.85546875" style="152" bestFit="1" customWidth="1"/>
    <col min="1036" max="1280" width="9.140625" style="152"/>
    <col min="1281" max="1281" width="11.7109375" style="152" customWidth="1"/>
    <col min="1282" max="1282" width="10.85546875" style="152" customWidth="1"/>
    <col min="1283" max="1283" width="11.42578125" style="152" customWidth="1"/>
    <col min="1284" max="1284" width="10.140625" style="152" customWidth="1"/>
    <col min="1285" max="1285" width="11.85546875" style="152" customWidth="1"/>
    <col min="1286" max="1286" width="12.140625" style="152" customWidth="1"/>
    <col min="1287" max="1287" width="12" style="152" customWidth="1"/>
    <col min="1288" max="1288" width="7.7109375" style="152" bestFit="1" customWidth="1"/>
    <col min="1289" max="1289" width="10.28515625" style="152" bestFit="1" customWidth="1"/>
    <col min="1290" max="1290" width="13" style="152" customWidth="1"/>
    <col min="1291" max="1291" width="7.85546875" style="152" bestFit="1" customWidth="1"/>
    <col min="1292" max="1536" width="9.140625" style="152"/>
    <col min="1537" max="1537" width="11.7109375" style="152" customWidth="1"/>
    <col min="1538" max="1538" width="10.85546875" style="152" customWidth="1"/>
    <col min="1539" max="1539" width="11.42578125" style="152" customWidth="1"/>
    <col min="1540" max="1540" width="10.140625" style="152" customWidth="1"/>
    <col min="1541" max="1541" width="11.85546875" style="152" customWidth="1"/>
    <col min="1542" max="1542" width="12.140625" style="152" customWidth="1"/>
    <col min="1543" max="1543" width="12" style="152" customWidth="1"/>
    <col min="1544" max="1544" width="7.7109375" style="152" bestFit="1" customWidth="1"/>
    <col min="1545" max="1545" width="10.28515625" style="152" bestFit="1" customWidth="1"/>
    <col min="1546" max="1546" width="13" style="152" customWidth="1"/>
    <col min="1547" max="1547" width="7.85546875" style="152" bestFit="1" customWidth="1"/>
    <col min="1548" max="1792" width="9.140625" style="152"/>
    <col min="1793" max="1793" width="11.7109375" style="152" customWidth="1"/>
    <col min="1794" max="1794" width="10.85546875" style="152" customWidth="1"/>
    <col min="1795" max="1795" width="11.42578125" style="152" customWidth="1"/>
    <col min="1796" max="1796" width="10.140625" style="152" customWidth="1"/>
    <col min="1797" max="1797" width="11.85546875" style="152" customWidth="1"/>
    <col min="1798" max="1798" width="12.140625" style="152" customWidth="1"/>
    <col min="1799" max="1799" width="12" style="152" customWidth="1"/>
    <col min="1800" max="1800" width="7.7109375" style="152" bestFit="1" customWidth="1"/>
    <col min="1801" max="1801" width="10.28515625" style="152" bestFit="1" customWidth="1"/>
    <col min="1802" max="1802" width="13" style="152" customWidth="1"/>
    <col min="1803" max="1803" width="7.85546875" style="152" bestFit="1" customWidth="1"/>
    <col min="1804" max="2048" width="9.140625" style="152"/>
    <col min="2049" max="2049" width="11.7109375" style="152" customWidth="1"/>
    <col min="2050" max="2050" width="10.85546875" style="152" customWidth="1"/>
    <col min="2051" max="2051" width="11.42578125" style="152" customWidth="1"/>
    <col min="2052" max="2052" width="10.140625" style="152" customWidth="1"/>
    <col min="2053" max="2053" width="11.85546875" style="152" customWidth="1"/>
    <col min="2054" max="2054" width="12.140625" style="152" customWidth="1"/>
    <col min="2055" max="2055" width="12" style="152" customWidth="1"/>
    <col min="2056" max="2056" width="7.7109375" style="152" bestFit="1" customWidth="1"/>
    <col min="2057" max="2057" width="10.28515625" style="152" bestFit="1" customWidth="1"/>
    <col min="2058" max="2058" width="13" style="152" customWidth="1"/>
    <col min="2059" max="2059" width="7.85546875" style="152" bestFit="1" customWidth="1"/>
    <col min="2060" max="2304" width="9.140625" style="152"/>
    <col min="2305" max="2305" width="11.7109375" style="152" customWidth="1"/>
    <col min="2306" max="2306" width="10.85546875" style="152" customWidth="1"/>
    <col min="2307" max="2307" width="11.42578125" style="152" customWidth="1"/>
    <col min="2308" max="2308" width="10.140625" style="152" customWidth="1"/>
    <col min="2309" max="2309" width="11.85546875" style="152" customWidth="1"/>
    <col min="2310" max="2310" width="12.140625" style="152" customWidth="1"/>
    <col min="2311" max="2311" width="12" style="152" customWidth="1"/>
    <col min="2312" max="2312" width="7.7109375" style="152" bestFit="1" customWidth="1"/>
    <col min="2313" max="2313" width="10.28515625" style="152" bestFit="1" customWidth="1"/>
    <col min="2314" max="2314" width="13" style="152" customWidth="1"/>
    <col min="2315" max="2315" width="7.85546875" style="152" bestFit="1" customWidth="1"/>
    <col min="2316" max="2560" width="9.140625" style="152"/>
    <col min="2561" max="2561" width="11.7109375" style="152" customWidth="1"/>
    <col min="2562" max="2562" width="10.85546875" style="152" customWidth="1"/>
    <col min="2563" max="2563" width="11.42578125" style="152" customWidth="1"/>
    <col min="2564" max="2564" width="10.140625" style="152" customWidth="1"/>
    <col min="2565" max="2565" width="11.85546875" style="152" customWidth="1"/>
    <col min="2566" max="2566" width="12.140625" style="152" customWidth="1"/>
    <col min="2567" max="2567" width="12" style="152" customWidth="1"/>
    <col min="2568" max="2568" width="7.7109375" style="152" bestFit="1" customWidth="1"/>
    <col min="2569" max="2569" width="10.28515625" style="152" bestFit="1" customWidth="1"/>
    <col min="2570" max="2570" width="13" style="152" customWidth="1"/>
    <col min="2571" max="2571" width="7.85546875" style="152" bestFit="1" customWidth="1"/>
    <col min="2572" max="2816" width="9.140625" style="152"/>
    <col min="2817" max="2817" width="11.7109375" style="152" customWidth="1"/>
    <col min="2818" max="2818" width="10.85546875" style="152" customWidth="1"/>
    <col min="2819" max="2819" width="11.42578125" style="152" customWidth="1"/>
    <col min="2820" max="2820" width="10.140625" style="152" customWidth="1"/>
    <col min="2821" max="2821" width="11.85546875" style="152" customWidth="1"/>
    <col min="2822" max="2822" width="12.140625" style="152" customWidth="1"/>
    <col min="2823" max="2823" width="12" style="152" customWidth="1"/>
    <col min="2824" max="2824" width="7.7109375" style="152" bestFit="1" customWidth="1"/>
    <col min="2825" max="2825" width="10.28515625" style="152" bestFit="1" customWidth="1"/>
    <col min="2826" max="2826" width="13" style="152" customWidth="1"/>
    <col min="2827" max="2827" width="7.85546875" style="152" bestFit="1" customWidth="1"/>
    <col min="2828" max="3072" width="9.140625" style="152"/>
    <col min="3073" max="3073" width="11.7109375" style="152" customWidth="1"/>
    <col min="3074" max="3074" width="10.85546875" style="152" customWidth="1"/>
    <col min="3075" max="3075" width="11.42578125" style="152" customWidth="1"/>
    <col min="3076" max="3076" width="10.140625" style="152" customWidth="1"/>
    <col min="3077" max="3077" width="11.85546875" style="152" customWidth="1"/>
    <col min="3078" max="3078" width="12.140625" style="152" customWidth="1"/>
    <col min="3079" max="3079" width="12" style="152" customWidth="1"/>
    <col min="3080" max="3080" width="7.7109375" style="152" bestFit="1" customWidth="1"/>
    <col min="3081" max="3081" width="10.28515625" style="152" bestFit="1" customWidth="1"/>
    <col min="3082" max="3082" width="13" style="152" customWidth="1"/>
    <col min="3083" max="3083" width="7.85546875" style="152" bestFit="1" customWidth="1"/>
    <col min="3084" max="3328" width="9.140625" style="152"/>
    <col min="3329" max="3329" width="11.7109375" style="152" customWidth="1"/>
    <col min="3330" max="3330" width="10.85546875" style="152" customWidth="1"/>
    <col min="3331" max="3331" width="11.42578125" style="152" customWidth="1"/>
    <col min="3332" max="3332" width="10.140625" style="152" customWidth="1"/>
    <col min="3333" max="3333" width="11.85546875" style="152" customWidth="1"/>
    <col min="3334" max="3334" width="12.140625" style="152" customWidth="1"/>
    <col min="3335" max="3335" width="12" style="152" customWidth="1"/>
    <col min="3336" max="3336" width="7.7109375" style="152" bestFit="1" customWidth="1"/>
    <col min="3337" max="3337" width="10.28515625" style="152" bestFit="1" customWidth="1"/>
    <col min="3338" max="3338" width="13" style="152" customWidth="1"/>
    <col min="3339" max="3339" width="7.85546875" style="152" bestFit="1" customWidth="1"/>
    <col min="3340" max="3584" width="9.140625" style="152"/>
    <col min="3585" max="3585" width="11.7109375" style="152" customWidth="1"/>
    <col min="3586" max="3586" width="10.85546875" style="152" customWidth="1"/>
    <col min="3587" max="3587" width="11.42578125" style="152" customWidth="1"/>
    <col min="3588" max="3588" width="10.140625" style="152" customWidth="1"/>
    <col min="3589" max="3589" width="11.85546875" style="152" customWidth="1"/>
    <col min="3590" max="3590" width="12.140625" style="152" customWidth="1"/>
    <col min="3591" max="3591" width="12" style="152" customWidth="1"/>
    <col min="3592" max="3592" width="7.7109375" style="152" bestFit="1" customWidth="1"/>
    <col min="3593" max="3593" width="10.28515625" style="152" bestFit="1" customWidth="1"/>
    <col min="3594" max="3594" width="13" style="152" customWidth="1"/>
    <col min="3595" max="3595" width="7.85546875" style="152" bestFit="1" customWidth="1"/>
    <col min="3596" max="3840" width="9.140625" style="152"/>
    <col min="3841" max="3841" width="11.7109375" style="152" customWidth="1"/>
    <col min="3842" max="3842" width="10.85546875" style="152" customWidth="1"/>
    <col min="3843" max="3843" width="11.42578125" style="152" customWidth="1"/>
    <col min="3844" max="3844" width="10.140625" style="152" customWidth="1"/>
    <col min="3845" max="3845" width="11.85546875" style="152" customWidth="1"/>
    <col min="3846" max="3846" width="12.140625" style="152" customWidth="1"/>
    <col min="3847" max="3847" width="12" style="152" customWidth="1"/>
    <col min="3848" max="3848" width="7.7109375" style="152" bestFit="1" customWidth="1"/>
    <col min="3849" max="3849" width="10.28515625" style="152" bestFit="1" customWidth="1"/>
    <col min="3850" max="3850" width="13" style="152" customWidth="1"/>
    <col min="3851" max="3851" width="7.85546875" style="152" bestFit="1" customWidth="1"/>
    <col min="3852" max="4096" width="9.140625" style="152"/>
    <col min="4097" max="4097" width="11.7109375" style="152" customWidth="1"/>
    <col min="4098" max="4098" width="10.85546875" style="152" customWidth="1"/>
    <col min="4099" max="4099" width="11.42578125" style="152" customWidth="1"/>
    <col min="4100" max="4100" width="10.140625" style="152" customWidth="1"/>
    <col min="4101" max="4101" width="11.85546875" style="152" customWidth="1"/>
    <col min="4102" max="4102" width="12.140625" style="152" customWidth="1"/>
    <col min="4103" max="4103" width="12" style="152" customWidth="1"/>
    <col min="4104" max="4104" width="7.7109375" style="152" bestFit="1" customWidth="1"/>
    <col min="4105" max="4105" width="10.28515625" style="152" bestFit="1" customWidth="1"/>
    <col min="4106" max="4106" width="13" style="152" customWidth="1"/>
    <col min="4107" max="4107" width="7.85546875" style="152" bestFit="1" customWidth="1"/>
    <col min="4108" max="4352" width="9.140625" style="152"/>
    <col min="4353" max="4353" width="11.7109375" style="152" customWidth="1"/>
    <col min="4354" max="4354" width="10.85546875" style="152" customWidth="1"/>
    <col min="4355" max="4355" width="11.42578125" style="152" customWidth="1"/>
    <col min="4356" max="4356" width="10.140625" style="152" customWidth="1"/>
    <col min="4357" max="4357" width="11.85546875" style="152" customWidth="1"/>
    <col min="4358" max="4358" width="12.140625" style="152" customWidth="1"/>
    <col min="4359" max="4359" width="12" style="152" customWidth="1"/>
    <col min="4360" max="4360" width="7.7109375" style="152" bestFit="1" customWidth="1"/>
    <col min="4361" max="4361" width="10.28515625" style="152" bestFit="1" customWidth="1"/>
    <col min="4362" max="4362" width="13" style="152" customWidth="1"/>
    <col min="4363" max="4363" width="7.85546875" style="152" bestFit="1" customWidth="1"/>
    <col min="4364" max="4608" width="9.140625" style="152"/>
    <col min="4609" max="4609" width="11.7109375" style="152" customWidth="1"/>
    <col min="4610" max="4610" width="10.85546875" style="152" customWidth="1"/>
    <col min="4611" max="4611" width="11.42578125" style="152" customWidth="1"/>
    <col min="4612" max="4612" width="10.140625" style="152" customWidth="1"/>
    <col min="4613" max="4613" width="11.85546875" style="152" customWidth="1"/>
    <col min="4614" max="4614" width="12.140625" style="152" customWidth="1"/>
    <col min="4615" max="4615" width="12" style="152" customWidth="1"/>
    <col min="4616" max="4616" width="7.7109375" style="152" bestFit="1" customWidth="1"/>
    <col min="4617" max="4617" width="10.28515625" style="152" bestFit="1" customWidth="1"/>
    <col min="4618" max="4618" width="13" style="152" customWidth="1"/>
    <col min="4619" max="4619" width="7.85546875" style="152" bestFit="1" customWidth="1"/>
    <col min="4620" max="4864" width="9.140625" style="152"/>
    <col min="4865" max="4865" width="11.7109375" style="152" customWidth="1"/>
    <col min="4866" max="4866" width="10.85546875" style="152" customWidth="1"/>
    <col min="4867" max="4867" width="11.42578125" style="152" customWidth="1"/>
    <col min="4868" max="4868" width="10.140625" style="152" customWidth="1"/>
    <col min="4869" max="4869" width="11.85546875" style="152" customWidth="1"/>
    <col min="4870" max="4870" width="12.140625" style="152" customWidth="1"/>
    <col min="4871" max="4871" width="12" style="152" customWidth="1"/>
    <col min="4872" max="4872" width="7.7109375" style="152" bestFit="1" customWidth="1"/>
    <col min="4873" max="4873" width="10.28515625" style="152" bestFit="1" customWidth="1"/>
    <col min="4874" max="4874" width="13" style="152" customWidth="1"/>
    <col min="4875" max="4875" width="7.85546875" style="152" bestFit="1" customWidth="1"/>
    <col min="4876" max="5120" width="9.140625" style="152"/>
    <col min="5121" max="5121" width="11.7109375" style="152" customWidth="1"/>
    <col min="5122" max="5122" width="10.85546875" style="152" customWidth="1"/>
    <col min="5123" max="5123" width="11.42578125" style="152" customWidth="1"/>
    <col min="5124" max="5124" width="10.140625" style="152" customWidth="1"/>
    <col min="5125" max="5125" width="11.85546875" style="152" customWidth="1"/>
    <col min="5126" max="5126" width="12.140625" style="152" customWidth="1"/>
    <col min="5127" max="5127" width="12" style="152" customWidth="1"/>
    <col min="5128" max="5128" width="7.7109375" style="152" bestFit="1" customWidth="1"/>
    <col min="5129" max="5129" width="10.28515625" style="152" bestFit="1" customWidth="1"/>
    <col min="5130" max="5130" width="13" style="152" customWidth="1"/>
    <col min="5131" max="5131" width="7.85546875" style="152" bestFit="1" customWidth="1"/>
    <col min="5132" max="5376" width="9.140625" style="152"/>
    <col min="5377" max="5377" width="11.7109375" style="152" customWidth="1"/>
    <col min="5378" max="5378" width="10.85546875" style="152" customWidth="1"/>
    <col min="5379" max="5379" width="11.42578125" style="152" customWidth="1"/>
    <col min="5380" max="5380" width="10.140625" style="152" customWidth="1"/>
    <col min="5381" max="5381" width="11.85546875" style="152" customWidth="1"/>
    <col min="5382" max="5382" width="12.140625" style="152" customWidth="1"/>
    <col min="5383" max="5383" width="12" style="152" customWidth="1"/>
    <col min="5384" max="5384" width="7.7109375" style="152" bestFit="1" customWidth="1"/>
    <col min="5385" max="5385" width="10.28515625" style="152" bestFit="1" customWidth="1"/>
    <col min="5386" max="5386" width="13" style="152" customWidth="1"/>
    <col min="5387" max="5387" width="7.85546875" style="152" bestFit="1" customWidth="1"/>
    <col min="5388" max="5632" width="9.140625" style="152"/>
    <col min="5633" max="5633" width="11.7109375" style="152" customWidth="1"/>
    <col min="5634" max="5634" width="10.85546875" style="152" customWidth="1"/>
    <col min="5635" max="5635" width="11.42578125" style="152" customWidth="1"/>
    <col min="5636" max="5636" width="10.140625" style="152" customWidth="1"/>
    <col min="5637" max="5637" width="11.85546875" style="152" customWidth="1"/>
    <col min="5638" max="5638" width="12.140625" style="152" customWidth="1"/>
    <col min="5639" max="5639" width="12" style="152" customWidth="1"/>
    <col min="5640" max="5640" width="7.7109375" style="152" bestFit="1" customWidth="1"/>
    <col min="5641" max="5641" width="10.28515625" style="152" bestFit="1" customWidth="1"/>
    <col min="5642" max="5642" width="13" style="152" customWidth="1"/>
    <col min="5643" max="5643" width="7.85546875" style="152" bestFit="1" customWidth="1"/>
    <col min="5644" max="5888" width="9.140625" style="152"/>
    <col min="5889" max="5889" width="11.7109375" style="152" customWidth="1"/>
    <col min="5890" max="5890" width="10.85546875" style="152" customWidth="1"/>
    <col min="5891" max="5891" width="11.42578125" style="152" customWidth="1"/>
    <col min="5892" max="5892" width="10.140625" style="152" customWidth="1"/>
    <col min="5893" max="5893" width="11.85546875" style="152" customWidth="1"/>
    <col min="5894" max="5894" width="12.140625" style="152" customWidth="1"/>
    <col min="5895" max="5895" width="12" style="152" customWidth="1"/>
    <col min="5896" max="5896" width="7.7109375" style="152" bestFit="1" customWidth="1"/>
    <col min="5897" max="5897" width="10.28515625" style="152" bestFit="1" customWidth="1"/>
    <col min="5898" max="5898" width="13" style="152" customWidth="1"/>
    <col min="5899" max="5899" width="7.85546875" style="152" bestFit="1" customWidth="1"/>
    <col min="5900" max="6144" width="9.140625" style="152"/>
    <col min="6145" max="6145" width="11.7109375" style="152" customWidth="1"/>
    <col min="6146" max="6146" width="10.85546875" style="152" customWidth="1"/>
    <col min="6147" max="6147" width="11.42578125" style="152" customWidth="1"/>
    <col min="6148" max="6148" width="10.140625" style="152" customWidth="1"/>
    <col min="6149" max="6149" width="11.85546875" style="152" customWidth="1"/>
    <col min="6150" max="6150" width="12.140625" style="152" customWidth="1"/>
    <col min="6151" max="6151" width="12" style="152" customWidth="1"/>
    <col min="6152" max="6152" width="7.7109375" style="152" bestFit="1" customWidth="1"/>
    <col min="6153" max="6153" width="10.28515625" style="152" bestFit="1" customWidth="1"/>
    <col min="6154" max="6154" width="13" style="152" customWidth="1"/>
    <col min="6155" max="6155" width="7.85546875" style="152" bestFit="1" customWidth="1"/>
    <col min="6156" max="6400" width="9.140625" style="152"/>
    <col min="6401" max="6401" width="11.7109375" style="152" customWidth="1"/>
    <col min="6402" max="6402" width="10.85546875" style="152" customWidth="1"/>
    <col min="6403" max="6403" width="11.42578125" style="152" customWidth="1"/>
    <col min="6404" max="6404" width="10.140625" style="152" customWidth="1"/>
    <col min="6405" max="6405" width="11.85546875" style="152" customWidth="1"/>
    <col min="6406" max="6406" width="12.140625" style="152" customWidth="1"/>
    <col min="6407" max="6407" width="12" style="152" customWidth="1"/>
    <col min="6408" max="6408" width="7.7109375" style="152" bestFit="1" customWidth="1"/>
    <col min="6409" max="6409" width="10.28515625" style="152" bestFit="1" customWidth="1"/>
    <col min="6410" max="6410" width="13" style="152" customWidth="1"/>
    <col min="6411" max="6411" width="7.85546875" style="152" bestFit="1" customWidth="1"/>
    <col min="6412" max="6656" width="9.140625" style="152"/>
    <col min="6657" max="6657" width="11.7109375" style="152" customWidth="1"/>
    <col min="6658" max="6658" width="10.85546875" style="152" customWidth="1"/>
    <col min="6659" max="6659" width="11.42578125" style="152" customWidth="1"/>
    <col min="6660" max="6660" width="10.140625" style="152" customWidth="1"/>
    <col min="6661" max="6661" width="11.85546875" style="152" customWidth="1"/>
    <col min="6662" max="6662" width="12.140625" style="152" customWidth="1"/>
    <col min="6663" max="6663" width="12" style="152" customWidth="1"/>
    <col min="6664" max="6664" width="7.7109375" style="152" bestFit="1" customWidth="1"/>
    <col min="6665" max="6665" width="10.28515625" style="152" bestFit="1" customWidth="1"/>
    <col min="6666" max="6666" width="13" style="152" customWidth="1"/>
    <col min="6667" max="6667" width="7.85546875" style="152" bestFit="1" customWidth="1"/>
    <col min="6668" max="6912" width="9.140625" style="152"/>
    <col min="6913" max="6913" width="11.7109375" style="152" customWidth="1"/>
    <col min="6914" max="6914" width="10.85546875" style="152" customWidth="1"/>
    <col min="6915" max="6915" width="11.42578125" style="152" customWidth="1"/>
    <col min="6916" max="6916" width="10.140625" style="152" customWidth="1"/>
    <col min="6917" max="6917" width="11.85546875" style="152" customWidth="1"/>
    <col min="6918" max="6918" width="12.140625" style="152" customWidth="1"/>
    <col min="6919" max="6919" width="12" style="152" customWidth="1"/>
    <col min="6920" max="6920" width="7.7109375" style="152" bestFit="1" customWidth="1"/>
    <col min="6921" max="6921" width="10.28515625" style="152" bestFit="1" customWidth="1"/>
    <col min="6922" max="6922" width="13" style="152" customWidth="1"/>
    <col min="6923" max="6923" width="7.85546875" style="152" bestFit="1" customWidth="1"/>
    <col min="6924" max="7168" width="9.140625" style="152"/>
    <col min="7169" max="7169" width="11.7109375" style="152" customWidth="1"/>
    <col min="7170" max="7170" width="10.85546875" style="152" customWidth="1"/>
    <col min="7171" max="7171" width="11.42578125" style="152" customWidth="1"/>
    <col min="7172" max="7172" width="10.140625" style="152" customWidth="1"/>
    <col min="7173" max="7173" width="11.85546875" style="152" customWidth="1"/>
    <col min="7174" max="7174" width="12.140625" style="152" customWidth="1"/>
    <col min="7175" max="7175" width="12" style="152" customWidth="1"/>
    <col min="7176" max="7176" width="7.7109375" style="152" bestFit="1" customWidth="1"/>
    <col min="7177" max="7177" width="10.28515625" style="152" bestFit="1" customWidth="1"/>
    <col min="7178" max="7178" width="13" style="152" customWidth="1"/>
    <col min="7179" max="7179" width="7.85546875" style="152" bestFit="1" customWidth="1"/>
    <col min="7180" max="7424" width="9.140625" style="152"/>
    <col min="7425" max="7425" width="11.7109375" style="152" customWidth="1"/>
    <col min="7426" max="7426" width="10.85546875" style="152" customWidth="1"/>
    <col min="7427" max="7427" width="11.42578125" style="152" customWidth="1"/>
    <col min="7428" max="7428" width="10.140625" style="152" customWidth="1"/>
    <col min="7429" max="7429" width="11.85546875" style="152" customWidth="1"/>
    <col min="7430" max="7430" width="12.140625" style="152" customWidth="1"/>
    <col min="7431" max="7431" width="12" style="152" customWidth="1"/>
    <col min="7432" max="7432" width="7.7109375" style="152" bestFit="1" customWidth="1"/>
    <col min="7433" max="7433" width="10.28515625" style="152" bestFit="1" customWidth="1"/>
    <col min="7434" max="7434" width="13" style="152" customWidth="1"/>
    <col min="7435" max="7435" width="7.85546875" style="152" bestFit="1" customWidth="1"/>
    <col min="7436" max="7680" width="9.140625" style="152"/>
    <col min="7681" max="7681" width="11.7109375" style="152" customWidth="1"/>
    <col min="7682" max="7682" width="10.85546875" style="152" customWidth="1"/>
    <col min="7683" max="7683" width="11.42578125" style="152" customWidth="1"/>
    <col min="7684" max="7684" width="10.140625" style="152" customWidth="1"/>
    <col min="7685" max="7685" width="11.85546875" style="152" customWidth="1"/>
    <col min="7686" max="7686" width="12.140625" style="152" customWidth="1"/>
    <col min="7687" max="7687" width="12" style="152" customWidth="1"/>
    <col min="7688" max="7688" width="7.7109375" style="152" bestFit="1" customWidth="1"/>
    <col min="7689" max="7689" width="10.28515625" style="152" bestFit="1" customWidth="1"/>
    <col min="7690" max="7690" width="13" style="152" customWidth="1"/>
    <col min="7691" max="7691" width="7.85546875" style="152" bestFit="1" customWidth="1"/>
    <col min="7692" max="7936" width="9.140625" style="152"/>
    <col min="7937" max="7937" width="11.7109375" style="152" customWidth="1"/>
    <col min="7938" max="7938" width="10.85546875" style="152" customWidth="1"/>
    <col min="7939" max="7939" width="11.42578125" style="152" customWidth="1"/>
    <col min="7940" max="7940" width="10.140625" style="152" customWidth="1"/>
    <col min="7941" max="7941" width="11.85546875" style="152" customWidth="1"/>
    <col min="7942" max="7942" width="12.140625" style="152" customWidth="1"/>
    <col min="7943" max="7943" width="12" style="152" customWidth="1"/>
    <col min="7944" max="7944" width="7.7109375" style="152" bestFit="1" customWidth="1"/>
    <col min="7945" max="7945" width="10.28515625" style="152" bestFit="1" customWidth="1"/>
    <col min="7946" max="7946" width="13" style="152" customWidth="1"/>
    <col min="7947" max="7947" width="7.85546875" style="152" bestFit="1" customWidth="1"/>
    <col min="7948" max="8192" width="9.140625" style="152"/>
    <col min="8193" max="8193" width="11.7109375" style="152" customWidth="1"/>
    <col min="8194" max="8194" width="10.85546875" style="152" customWidth="1"/>
    <col min="8195" max="8195" width="11.42578125" style="152" customWidth="1"/>
    <col min="8196" max="8196" width="10.140625" style="152" customWidth="1"/>
    <col min="8197" max="8197" width="11.85546875" style="152" customWidth="1"/>
    <col min="8198" max="8198" width="12.140625" style="152" customWidth="1"/>
    <col min="8199" max="8199" width="12" style="152" customWidth="1"/>
    <col min="8200" max="8200" width="7.7109375" style="152" bestFit="1" customWidth="1"/>
    <col min="8201" max="8201" width="10.28515625" style="152" bestFit="1" customWidth="1"/>
    <col min="8202" max="8202" width="13" style="152" customWidth="1"/>
    <col min="8203" max="8203" width="7.85546875" style="152" bestFit="1" customWidth="1"/>
    <col min="8204" max="8448" width="9.140625" style="152"/>
    <col min="8449" max="8449" width="11.7109375" style="152" customWidth="1"/>
    <col min="8450" max="8450" width="10.85546875" style="152" customWidth="1"/>
    <col min="8451" max="8451" width="11.42578125" style="152" customWidth="1"/>
    <col min="8452" max="8452" width="10.140625" style="152" customWidth="1"/>
    <col min="8453" max="8453" width="11.85546875" style="152" customWidth="1"/>
    <col min="8454" max="8454" width="12.140625" style="152" customWidth="1"/>
    <col min="8455" max="8455" width="12" style="152" customWidth="1"/>
    <col min="8456" max="8456" width="7.7109375" style="152" bestFit="1" customWidth="1"/>
    <col min="8457" max="8457" width="10.28515625" style="152" bestFit="1" customWidth="1"/>
    <col min="8458" max="8458" width="13" style="152" customWidth="1"/>
    <col min="8459" max="8459" width="7.85546875" style="152" bestFit="1" customWidth="1"/>
    <col min="8460" max="8704" width="9.140625" style="152"/>
    <col min="8705" max="8705" width="11.7109375" style="152" customWidth="1"/>
    <col min="8706" max="8706" width="10.85546875" style="152" customWidth="1"/>
    <col min="8707" max="8707" width="11.42578125" style="152" customWidth="1"/>
    <col min="8708" max="8708" width="10.140625" style="152" customWidth="1"/>
    <col min="8709" max="8709" width="11.85546875" style="152" customWidth="1"/>
    <col min="8710" max="8710" width="12.140625" style="152" customWidth="1"/>
    <col min="8711" max="8711" width="12" style="152" customWidth="1"/>
    <col min="8712" max="8712" width="7.7109375" style="152" bestFit="1" customWidth="1"/>
    <col min="8713" max="8713" width="10.28515625" style="152" bestFit="1" customWidth="1"/>
    <col min="8714" max="8714" width="13" style="152" customWidth="1"/>
    <col min="8715" max="8715" width="7.85546875" style="152" bestFit="1" customWidth="1"/>
    <col min="8716" max="8960" width="9.140625" style="152"/>
    <col min="8961" max="8961" width="11.7109375" style="152" customWidth="1"/>
    <col min="8962" max="8962" width="10.85546875" style="152" customWidth="1"/>
    <col min="8963" max="8963" width="11.42578125" style="152" customWidth="1"/>
    <col min="8964" max="8964" width="10.140625" style="152" customWidth="1"/>
    <col min="8965" max="8965" width="11.85546875" style="152" customWidth="1"/>
    <col min="8966" max="8966" width="12.140625" style="152" customWidth="1"/>
    <col min="8967" max="8967" width="12" style="152" customWidth="1"/>
    <col min="8968" max="8968" width="7.7109375" style="152" bestFit="1" customWidth="1"/>
    <col min="8969" max="8969" width="10.28515625" style="152" bestFit="1" customWidth="1"/>
    <col min="8970" max="8970" width="13" style="152" customWidth="1"/>
    <col min="8971" max="8971" width="7.85546875" style="152" bestFit="1" customWidth="1"/>
    <col min="8972" max="9216" width="9.140625" style="152"/>
    <col min="9217" max="9217" width="11.7109375" style="152" customWidth="1"/>
    <col min="9218" max="9218" width="10.85546875" style="152" customWidth="1"/>
    <col min="9219" max="9219" width="11.42578125" style="152" customWidth="1"/>
    <col min="9220" max="9220" width="10.140625" style="152" customWidth="1"/>
    <col min="9221" max="9221" width="11.85546875" style="152" customWidth="1"/>
    <col min="9222" max="9222" width="12.140625" style="152" customWidth="1"/>
    <col min="9223" max="9223" width="12" style="152" customWidth="1"/>
    <col min="9224" max="9224" width="7.7109375" style="152" bestFit="1" customWidth="1"/>
    <col min="9225" max="9225" width="10.28515625" style="152" bestFit="1" customWidth="1"/>
    <col min="9226" max="9226" width="13" style="152" customWidth="1"/>
    <col min="9227" max="9227" width="7.85546875" style="152" bestFit="1" customWidth="1"/>
    <col min="9228" max="9472" width="9.140625" style="152"/>
    <col min="9473" max="9473" width="11.7109375" style="152" customWidth="1"/>
    <col min="9474" max="9474" width="10.85546875" style="152" customWidth="1"/>
    <col min="9475" max="9475" width="11.42578125" style="152" customWidth="1"/>
    <col min="9476" max="9476" width="10.140625" style="152" customWidth="1"/>
    <col min="9477" max="9477" width="11.85546875" style="152" customWidth="1"/>
    <col min="9478" max="9478" width="12.140625" style="152" customWidth="1"/>
    <col min="9479" max="9479" width="12" style="152" customWidth="1"/>
    <col min="9480" max="9480" width="7.7109375" style="152" bestFit="1" customWidth="1"/>
    <col min="9481" max="9481" width="10.28515625" style="152" bestFit="1" customWidth="1"/>
    <col min="9482" max="9482" width="13" style="152" customWidth="1"/>
    <col min="9483" max="9483" width="7.85546875" style="152" bestFit="1" customWidth="1"/>
    <col min="9484" max="9728" width="9.140625" style="152"/>
    <col min="9729" max="9729" width="11.7109375" style="152" customWidth="1"/>
    <col min="9730" max="9730" width="10.85546875" style="152" customWidth="1"/>
    <col min="9731" max="9731" width="11.42578125" style="152" customWidth="1"/>
    <col min="9732" max="9732" width="10.140625" style="152" customWidth="1"/>
    <col min="9733" max="9733" width="11.85546875" style="152" customWidth="1"/>
    <col min="9734" max="9734" width="12.140625" style="152" customWidth="1"/>
    <col min="9735" max="9735" width="12" style="152" customWidth="1"/>
    <col min="9736" max="9736" width="7.7109375" style="152" bestFit="1" customWidth="1"/>
    <col min="9737" max="9737" width="10.28515625" style="152" bestFit="1" customWidth="1"/>
    <col min="9738" max="9738" width="13" style="152" customWidth="1"/>
    <col min="9739" max="9739" width="7.85546875" style="152" bestFit="1" customWidth="1"/>
    <col min="9740" max="9984" width="9.140625" style="152"/>
    <col min="9985" max="9985" width="11.7109375" style="152" customWidth="1"/>
    <col min="9986" max="9986" width="10.85546875" style="152" customWidth="1"/>
    <col min="9987" max="9987" width="11.42578125" style="152" customWidth="1"/>
    <col min="9988" max="9988" width="10.140625" style="152" customWidth="1"/>
    <col min="9989" max="9989" width="11.85546875" style="152" customWidth="1"/>
    <col min="9990" max="9990" width="12.140625" style="152" customWidth="1"/>
    <col min="9991" max="9991" width="12" style="152" customWidth="1"/>
    <col min="9992" max="9992" width="7.7109375" style="152" bestFit="1" customWidth="1"/>
    <col min="9993" max="9993" width="10.28515625" style="152" bestFit="1" customWidth="1"/>
    <col min="9994" max="9994" width="13" style="152" customWidth="1"/>
    <col min="9995" max="9995" width="7.85546875" style="152" bestFit="1" customWidth="1"/>
    <col min="9996" max="10240" width="9.140625" style="152"/>
    <col min="10241" max="10241" width="11.7109375" style="152" customWidth="1"/>
    <col min="10242" max="10242" width="10.85546875" style="152" customWidth="1"/>
    <col min="10243" max="10243" width="11.42578125" style="152" customWidth="1"/>
    <col min="10244" max="10244" width="10.140625" style="152" customWidth="1"/>
    <col min="10245" max="10245" width="11.85546875" style="152" customWidth="1"/>
    <col min="10246" max="10246" width="12.140625" style="152" customWidth="1"/>
    <col min="10247" max="10247" width="12" style="152" customWidth="1"/>
    <col min="10248" max="10248" width="7.7109375" style="152" bestFit="1" customWidth="1"/>
    <col min="10249" max="10249" width="10.28515625" style="152" bestFit="1" customWidth="1"/>
    <col min="10250" max="10250" width="13" style="152" customWidth="1"/>
    <col min="10251" max="10251" width="7.85546875" style="152" bestFit="1" customWidth="1"/>
    <col min="10252" max="10496" width="9.140625" style="152"/>
    <col min="10497" max="10497" width="11.7109375" style="152" customWidth="1"/>
    <col min="10498" max="10498" width="10.85546875" style="152" customWidth="1"/>
    <col min="10499" max="10499" width="11.42578125" style="152" customWidth="1"/>
    <col min="10500" max="10500" width="10.140625" style="152" customWidth="1"/>
    <col min="10501" max="10501" width="11.85546875" style="152" customWidth="1"/>
    <col min="10502" max="10502" width="12.140625" style="152" customWidth="1"/>
    <col min="10503" max="10503" width="12" style="152" customWidth="1"/>
    <col min="10504" max="10504" width="7.7109375" style="152" bestFit="1" customWidth="1"/>
    <col min="10505" max="10505" width="10.28515625" style="152" bestFit="1" customWidth="1"/>
    <col min="10506" max="10506" width="13" style="152" customWidth="1"/>
    <col min="10507" max="10507" width="7.85546875" style="152" bestFit="1" customWidth="1"/>
    <col min="10508" max="10752" width="9.140625" style="152"/>
    <col min="10753" max="10753" width="11.7109375" style="152" customWidth="1"/>
    <col min="10754" max="10754" width="10.85546875" style="152" customWidth="1"/>
    <col min="10755" max="10755" width="11.42578125" style="152" customWidth="1"/>
    <col min="10756" max="10756" width="10.140625" style="152" customWidth="1"/>
    <col min="10757" max="10757" width="11.85546875" style="152" customWidth="1"/>
    <col min="10758" max="10758" width="12.140625" style="152" customWidth="1"/>
    <col min="10759" max="10759" width="12" style="152" customWidth="1"/>
    <col min="10760" max="10760" width="7.7109375" style="152" bestFit="1" customWidth="1"/>
    <col min="10761" max="10761" width="10.28515625" style="152" bestFit="1" customWidth="1"/>
    <col min="10762" max="10762" width="13" style="152" customWidth="1"/>
    <col min="10763" max="10763" width="7.85546875" style="152" bestFit="1" customWidth="1"/>
    <col min="10764" max="11008" width="9.140625" style="152"/>
    <col min="11009" max="11009" width="11.7109375" style="152" customWidth="1"/>
    <col min="11010" max="11010" width="10.85546875" style="152" customWidth="1"/>
    <col min="11011" max="11011" width="11.42578125" style="152" customWidth="1"/>
    <col min="11012" max="11012" width="10.140625" style="152" customWidth="1"/>
    <col min="11013" max="11013" width="11.85546875" style="152" customWidth="1"/>
    <col min="11014" max="11014" width="12.140625" style="152" customWidth="1"/>
    <col min="11015" max="11015" width="12" style="152" customWidth="1"/>
    <col min="11016" max="11016" width="7.7109375" style="152" bestFit="1" customWidth="1"/>
    <col min="11017" max="11017" width="10.28515625" style="152" bestFit="1" customWidth="1"/>
    <col min="11018" max="11018" width="13" style="152" customWidth="1"/>
    <col min="11019" max="11019" width="7.85546875" style="152" bestFit="1" customWidth="1"/>
    <col min="11020" max="11264" width="9.140625" style="152"/>
    <col min="11265" max="11265" width="11.7109375" style="152" customWidth="1"/>
    <col min="11266" max="11266" width="10.85546875" style="152" customWidth="1"/>
    <col min="11267" max="11267" width="11.42578125" style="152" customWidth="1"/>
    <col min="11268" max="11268" width="10.140625" style="152" customWidth="1"/>
    <col min="11269" max="11269" width="11.85546875" style="152" customWidth="1"/>
    <col min="11270" max="11270" width="12.140625" style="152" customWidth="1"/>
    <col min="11271" max="11271" width="12" style="152" customWidth="1"/>
    <col min="11272" max="11272" width="7.7109375" style="152" bestFit="1" customWidth="1"/>
    <col min="11273" max="11273" width="10.28515625" style="152" bestFit="1" customWidth="1"/>
    <col min="11274" max="11274" width="13" style="152" customWidth="1"/>
    <col min="11275" max="11275" width="7.85546875" style="152" bestFit="1" customWidth="1"/>
    <col min="11276" max="11520" width="9.140625" style="152"/>
    <col min="11521" max="11521" width="11.7109375" style="152" customWidth="1"/>
    <col min="11522" max="11522" width="10.85546875" style="152" customWidth="1"/>
    <col min="11523" max="11523" width="11.42578125" style="152" customWidth="1"/>
    <col min="11524" max="11524" width="10.140625" style="152" customWidth="1"/>
    <col min="11525" max="11525" width="11.85546875" style="152" customWidth="1"/>
    <col min="11526" max="11526" width="12.140625" style="152" customWidth="1"/>
    <col min="11527" max="11527" width="12" style="152" customWidth="1"/>
    <col min="11528" max="11528" width="7.7109375" style="152" bestFit="1" customWidth="1"/>
    <col min="11529" max="11529" width="10.28515625" style="152" bestFit="1" customWidth="1"/>
    <col min="11530" max="11530" width="13" style="152" customWidth="1"/>
    <col min="11531" max="11531" width="7.85546875" style="152" bestFit="1" customWidth="1"/>
    <col min="11532" max="11776" width="9.140625" style="152"/>
    <col min="11777" max="11777" width="11.7109375" style="152" customWidth="1"/>
    <col min="11778" max="11778" width="10.85546875" style="152" customWidth="1"/>
    <col min="11779" max="11779" width="11.42578125" style="152" customWidth="1"/>
    <col min="11780" max="11780" width="10.140625" style="152" customWidth="1"/>
    <col min="11781" max="11781" width="11.85546875" style="152" customWidth="1"/>
    <col min="11782" max="11782" width="12.140625" style="152" customWidth="1"/>
    <col min="11783" max="11783" width="12" style="152" customWidth="1"/>
    <col min="11784" max="11784" width="7.7109375" style="152" bestFit="1" customWidth="1"/>
    <col min="11785" max="11785" width="10.28515625" style="152" bestFit="1" customWidth="1"/>
    <col min="11786" max="11786" width="13" style="152" customWidth="1"/>
    <col min="11787" max="11787" width="7.85546875" style="152" bestFit="1" customWidth="1"/>
    <col min="11788" max="12032" width="9.140625" style="152"/>
    <col min="12033" max="12033" width="11.7109375" style="152" customWidth="1"/>
    <col min="12034" max="12034" width="10.85546875" style="152" customWidth="1"/>
    <col min="12035" max="12035" width="11.42578125" style="152" customWidth="1"/>
    <col min="12036" max="12036" width="10.140625" style="152" customWidth="1"/>
    <col min="12037" max="12037" width="11.85546875" style="152" customWidth="1"/>
    <col min="12038" max="12038" width="12.140625" style="152" customWidth="1"/>
    <col min="12039" max="12039" width="12" style="152" customWidth="1"/>
    <col min="12040" max="12040" width="7.7109375" style="152" bestFit="1" customWidth="1"/>
    <col min="12041" max="12041" width="10.28515625" style="152" bestFit="1" customWidth="1"/>
    <col min="12042" max="12042" width="13" style="152" customWidth="1"/>
    <col min="12043" max="12043" width="7.85546875" style="152" bestFit="1" customWidth="1"/>
    <col min="12044" max="12288" width="9.140625" style="152"/>
    <col min="12289" max="12289" width="11.7109375" style="152" customWidth="1"/>
    <col min="12290" max="12290" width="10.85546875" style="152" customWidth="1"/>
    <col min="12291" max="12291" width="11.42578125" style="152" customWidth="1"/>
    <col min="12292" max="12292" width="10.140625" style="152" customWidth="1"/>
    <col min="12293" max="12293" width="11.85546875" style="152" customWidth="1"/>
    <col min="12294" max="12294" width="12.140625" style="152" customWidth="1"/>
    <col min="12295" max="12295" width="12" style="152" customWidth="1"/>
    <col min="12296" max="12296" width="7.7109375" style="152" bestFit="1" customWidth="1"/>
    <col min="12297" max="12297" width="10.28515625" style="152" bestFit="1" customWidth="1"/>
    <col min="12298" max="12298" width="13" style="152" customWidth="1"/>
    <col min="12299" max="12299" width="7.85546875" style="152" bestFit="1" customWidth="1"/>
    <col min="12300" max="12544" width="9.140625" style="152"/>
    <col min="12545" max="12545" width="11.7109375" style="152" customWidth="1"/>
    <col min="12546" max="12546" width="10.85546875" style="152" customWidth="1"/>
    <col min="12547" max="12547" width="11.42578125" style="152" customWidth="1"/>
    <col min="12548" max="12548" width="10.140625" style="152" customWidth="1"/>
    <col min="12549" max="12549" width="11.85546875" style="152" customWidth="1"/>
    <col min="12550" max="12550" width="12.140625" style="152" customWidth="1"/>
    <col min="12551" max="12551" width="12" style="152" customWidth="1"/>
    <col min="12552" max="12552" width="7.7109375" style="152" bestFit="1" customWidth="1"/>
    <col min="12553" max="12553" width="10.28515625" style="152" bestFit="1" customWidth="1"/>
    <col min="12554" max="12554" width="13" style="152" customWidth="1"/>
    <col min="12555" max="12555" width="7.85546875" style="152" bestFit="1" customWidth="1"/>
    <col min="12556" max="12800" width="9.140625" style="152"/>
    <col min="12801" max="12801" width="11.7109375" style="152" customWidth="1"/>
    <col min="12802" max="12802" width="10.85546875" style="152" customWidth="1"/>
    <col min="12803" max="12803" width="11.42578125" style="152" customWidth="1"/>
    <col min="12804" max="12804" width="10.140625" style="152" customWidth="1"/>
    <col min="12805" max="12805" width="11.85546875" style="152" customWidth="1"/>
    <col min="12806" max="12806" width="12.140625" style="152" customWidth="1"/>
    <col min="12807" max="12807" width="12" style="152" customWidth="1"/>
    <col min="12808" max="12808" width="7.7109375" style="152" bestFit="1" customWidth="1"/>
    <col min="12809" max="12809" width="10.28515625" style="152" bestFit="1" customWidth="1"/>
    <col min="12810" max="12810" width="13" style="152" customWidth="1"/>
    <col min="12811" max="12811" width="7.85546875" style="152" bestFit="1" customWidth="1"/>
    <col min="12812" max="13056" width="9.140625" style="152"/>
    <col min="13057" max="13057" width="11.7109375" style="152" customWidth="1"/>
    <col min="13058" max="13058" width="10.85546875" style="152" customWidth="1"/>
    <col min="13059" max="13059" width="11.42578125" style="152" customWidth="1"/>
    <col min="13060" max="13060" width="10.140625" style="152" customWidth="1"/>
    <col min="13061" max="13061" width="11.85546875" style="152" customWidth="1"/>
    <col min="13062" max="13062" width="12.140625" style="152" customWidth="1"/>
    <col min="13063" max="13063" width="12" style="152" customWidth="1"/>
    <col min="13064" max="13064" width="7.7109375" style="152" bestFit="1" customWidth="1"/>
    <col min="13065" max="13065" width="10.28515625" style="152" bestFit="1" customWidth="1"/>
    <col min="13066" max="13066" width="13" style="152" customWidth="1"/>
    <col min="13067" max="13067" width="7.85546875" style="152" bestFit="1" customWidth="1"/>
    <col min="13068" max="13312" width="9.140625" style="152"/>
    <col min="13313" max="13313" width="11.7109375" style="152" customWidth="1"/>
    <col min="13314" max="13314" width="10.85546875" style="152" customWidth="1"/>
    <col min="13315" max="13315" width="11.42578125" style="152" customWidth="1"/>
    <col min="13316" max="13316" width="10.140625" style="152" customWidth="1"/>
    <col min="13317" max="13317" width="11.85546875" style="152" customWidth="1"/>
    <col min="13318" max="13318" width="12.140625" style="152" customWidth="1"/>
    <col min="13319" max="13319" width="12" style="152" customWidth="1"/>
    <col min="13320" max="13320" width="7.7109375" style="152" bestFit="1" customWidth="1"/>
    <col min="13321" max="13321" width="10.28515625" style="152" bestFit="1" customWidth="1"/>
    <col min="13322" max="13322" width="13" style="152" customWidth="1"/>
    <col min="13323" max="13323" width="7.85546875" style="152" bestFit="1" customWidth="1"/>
    <col min="13324" max="13568" width="9.140625" style="152"/>
    <col min="13569" max="13569" width="11.7109375" style="152" customWidth="1"/>
    <col min="13570" max="13570" width="10.85546875" style="152" customWidth="1"/>
    <col min="13571" max="13571" width="11.42578125" style="152" customWidth="1"/>
    <col min="13572" max="13572" width="10.140625" style="152" customWidth="1"/>
    <col min="13573" max="13573" width="11.85546875" style="152" customWidth="1"/>
    <col min="13574" max="13574" width="12.140625" style="152" customWidth="1"/>
    <col min="13575" max="13575" width="12" style="152" customWidth="1"/>
    <col min="13576" max="13576" width="7.7109375" style="152" bestFit="1" customWidth="1"/>
    <col min="13577" max="13577" width="10.28515625" style="152" bestFit="1" customWidth="1"/>
    <col min="13578" max="13578" width="13" style="152" customWidth="1"/>
    <col min="13579" max="13579" width="7.85546875" style="152" bestFit="1" customWidth="1"/>
    <col min="13580" max="13824" width="9.140625" style="152"/>
    <col min="13825" max="13825" width="11.7109375" style="152" customWidth="1"/>
    <col min="13826" max="13826" width="10.85546875" style="152" customWidth="1"/>
    <col min="13827" max="13827" width="11.42578125" style="152" customWidth="1"/>
    <col min="13828" max="13828" width="10.140625" style="152" customWidth="1"/>
    <col min="13829" max="13829" width="11.85546875" style="152" customWidth="1"/>
    <col min="13830" max="13830" width="12.140625" style="152" customWidth="1"/>
    <col min="13831" max="13831" width="12" style="152" customWidth="1"/>
    <col min="13832" max="13832" width="7.7109375" style="152" bestFit="1" customWidth="1"/>
    <col min="13833" max="13833" width="10.28515625" style="152" bestFit="1" customWidth="1"/>
    <col min="13834" max="13834" width="13" style="152" customWidth="1"/>
    <col min="13835" max="13835" width="7.85546875" style="152" bestFit="1" customWidth="1"/>
    <col min="13836" max="14080" width="9.140625" style="152"/>
    <col min="14081" max="14081" width="11.7109375" style="152" customWidth="1"/>
    <col min="14082" max="14082" width="10.85546875" style="152" customWidth="1"/>
    <col min="14083" max="14083" width="11.42578125" style="152" customWidth="1"/>
    <col min="14084" max="14084" width="10.140625" style="152" customWidth="1"/>
    <col min="14085" max="14085" width="11.85546875" style="152" customWidth="1"/>
    <col min="14086" max="14086" width="12.140625" style="152" customWidth="1"/>
    <col min="14087" max="14087" width="12" style="152" customWidth="1"/>
    <col min="14088" max="14088" width="7.7109375" style="152" bestFit="1" customWidth="1"/>
    <col min="14089" max="14089" width="10.28515625" style="152" bestFit="1" customWidth="1"/>
    <col min="14090" max="14090" width="13" style="152" customWidth="1"/>
    <col min="14091" max="14091" width="7.85546875" style="152" bestFit="1" customWidth="1"/>
    <col min="14092" max="14336" width="9.140625" style="152"/>
    <col min="14337" max="14337" width="11.7109375" style="152" customWidth="1"/>
    <col min="14338" max="14338" width="10.85546875" style="152" customWidth="1"/>
    <col min="14339" max="14339" width="11.42578125" style="152" customWidth="1"/>
    <col min="14340" max="14340" width="10.140625" style="152" customWidth="1"/>
    <col min="14341" max="14341" width="11.85546875" style="152" customWidth="1"/>
    <col min="14342" max="14342" width="12.140625" style="152" customWidth="1"/>
    <col min="14343" max="14343" width="12" style="152" customWidth="1"/>
    <col min="14344" max="14344" width="7.7109375" style="152" bestFit="1" customWidth="1"/>
    <col min="14345" max="14345" width="10.28515625" style="152" bestFit="1" customWidth="1"/>
    <col min="14346" max="14346" width="13" style="152" customWidth="1"/>
    <col min="14347" max="14347" width="7.85546875" style="152" bestFit="1" customWidth="1"/>
    <col min="14348" max="14592" width="9.140625" style="152"/>
    <col min="14593" max="14593" width="11.7109375" style="152" customWidth="1"/>
    <col min="14594" max="14594" width="10.85546875" style="152" customWidth="1"/>
    <col min="14595" max="14595" width="11.42578125" style="152" customWidth="1"/>
    <col min="14596" max="14596" width="10.140625" style="152" customWidth="1"/>
    <col min="14597" max="14597" width="11.85546875" style="152" customWidth="1"/>
    <col min="14598" max="14598" width="12.140625" style="152" customWidth="1"/>
    <col min="14599" max="14599" width="12" style="152" customWidth="1"/>
    <col min="14600" max="14600" width="7.7109375" style="152" bestFit="1" customWidth="1"/>
    <col min="14601" max="14601" width="10.28515625" style="152" bestFit="1" customWidth="1"/>
    <col min="14602" max="14602" width="13" style="152" customWidth="1"/>
    <col min="14603" max="14603" width="7.85546875" style="152" bestFit="1" customWidth="1"/>
    <col min="14604" max="14848" width="9.140625" style="152"/>
    <col min="14849" max="14849" width="11.7109375" style="152" customWidth="1"/>
    <col min="14850" max="14850" width="10.85546875" style="152" customWidth="1"/>
    <col min="14851" max="14851" width="11.42578125" style="152" customWidth="1"/>
    <col min="14852" max="14852" width="10.140625" style="152" customWidth="1"/>
    <col min="14853" max="14853" width="11.85546875" style="152" customWidth="1"/>
    <col min="14854" max="14854" width="12.140625" style="152" customWidth="1"/>
    <col min="14855" max="14855" width="12" style="152" customWidth="1"/>
    <col min="14856" max="14856" width="7.7109375" style="152" bestFit="1" customWidth="1"/>
    <col min="14857" max="14857" width="10.28515625" style="152" bestFit="1" customWidth="1"/>
    <col min="14858" max="14858" width="13" style="152" customWidth="1"/>
    <col min="14859" max="14859" width="7.85546875" style="152" bestFit="1" customWidth="1"/>
    <col min="14860" max="15104" width="9.140625" style="152"/>
    <col min="15105" max="15105" width="11.7109375" style="152" customWidth="1"/>
    <col min="15106" max="15106" width="10.85546875" style="152" customWidth="1"/>
    <col min="15107" max="15107" width="11.42578125" style="152" customWidth="1"/>
    <col min="15108" max="15108" width="10.140625" style="152" customWidth="1"/>
    <col min="15109" max="15109" width="11.85546875" style="152" customWidth="1"/>
    <col min="15110" max="15110" width="12.140625" style="152" customWidth="1"/>
    <col min="15111" max="15111" width="12" style="152" customWidth="1"/>
    <col min="15112" max="15112" width="7.7109375" style="152" bestFit="1" customWidth="1"/>
    <col min="15113" max="15113" width="10.28515625" style="152" bestFit="1" customWidth="1"/>
    <col min="15114" max="15114" width="13" style="152" customWidth="1"/>
    <col min="15115" max="15115" width="7.85546875" style="152" bestFit="1" customWidth="1"/>
    <col min="15116" max="15360" width="9.140625" style="152"/>
    <col min="15361" max="15361" width="11.7109375" style="152" customWidth="1"/>
    <col min="15362" max="15362" width="10.85546875" style="152" customWidth="1"/>
    <col min="15363" max="15363" width="11.42578125" style="152" customWidth="1"/>
    <col min="15364" max="15364" width="10.140625" style="152" customWidth="1"/>
    <col min="15365" max="15365" width="11.85546875" style="152" customWidth="1"/>
    <col min="15366" max="15366" width="12.140625" style="152" customWidth="1"/>
    <col min="15367" max="15367" width="12" style="152" customWidth="1"/>
    <col min="15368" max="15368" width="7.7109375" style="152" bestFit="1" customWidth="1"/>
    <col min="15369" max="15369" width="10.28515625" style="152" bestFit="1" customWidth="1"/>
    <col min="15370" max="15370" width="13" style="152" customWidth="1"/>
    <col min="15371" max="15371" width="7.85546875" style="152" bestFit="1" customWidth="1"/>
    <col min="15372" max="15616" width="9.140625" style="152"/>
    <col min="15617" max="15617" width="11.7109375" style="152" customWidth="1"/>
    <col min="15618" max="15618" width="10.85546875" style="152" customWidth="1"/>
    <col min="15619" max="15619" width="11.42578125" style="152" customWidth="1"/>
    <col min="15620" max="15620" width="10.140625" style="152" customWidth="1"/>
    <col min="15621" max="15621" width="11.85546875" style="152" customWidth="1"/>
    <col min="15622" max="15622" width="12.140625" style="152" customWidth="1"/>
    <col min="15623" max="15623" width="12" style="152" customWidth="1"/>
    <col min="15624" max="15624" width="7.7109375" style="152" bestFit="1" customWidth="1"/>
    <col min="15625" max="15625" width="10.28515625" style="152" bestFit="1" customWidth="1"/>
    <col min="15626" max="15626" width="13" style="152" customWidth="1"/>
    <col min="15627" max="15627" width="7.85546875" style="152" bestFit="1" customWidth="1"/>
    <col min="15628" max="15872" width="9.140625" style="152"/>
    <col min="15873" max="15873" width="11.7109375" style="152" customWidth="1"/>
    <col min="15874" max="15874" width="10.85546875" style="152" customWidth="1"/>
    <col min="15875" max="15875" width="11.42578125" style="152" customWidth="1"/>
    <col min="15876" max="15876" width="10.140625" style="152" customWidth="1"/>
    <col min="15877" max="15877" width="11.85546875" style="152" customWidth="1"/>
    <col min="15878" max="15878" width="12.140625" style="152" customWidth="1"/>
    <col min="15879" max="15879" width="12" style="152" customWidth="1"/>
    <col min="15880" max="15880" width="7.7109375" style="152" bestFit="1" customWidth="1"/>
    <col min="15881" max="15881" width="10.28515625" style="152" bestFit="1" customWidth="1"/>
    <col min="15882" max="15882" width="13" style="152" customWidth="1"/>
    <col min="15883" max="15883" width="7.85546875" style="152" bestFit="1" customWidth="1"/>
    <col min="15884" max="16128" width="9.140625" style="152"/>
    <col min="16129" max="16129" width="11.7109375" style="152" customWidth="1"/>
    <col min="16130" max="16130" width="10.85546875" style="152" customWidth="1"/>
    <col min="16131" max="16131" width="11.42578125" style="152" customWidth="1"/>
    <col min="16132" max="16132" width="10.140625" style="152" customWidth="1"/>
    <col min="16133" max="16133" width="11.85546875" style="152" customWidth="1"/>
    <col min="16134" max="16134" width="12.140625" style="152" customWidth="1"/>
    <col min="16135" max="16135" width="12" style="152" customWidth="1"/>
    <col min="16136" max="16136" width="7.7109375" style="152" bestFit="1" customWidth="1"/>
    <col min="16137" max="16137" width="10.28515625" style="152" bestFit="1" customWidth="1"/>
    <col min="16138" max="16138" width="13" style="152" customWidth="1"/>
    <col min="16139" max="16139" width="7.85546875" style="152" bestFit="1" customWidth="1"/>
    <col min="16140" max="16384" width="9.140625" style="152"/>
  </cols>
  <sheetData>
    <row r="1" spans="1:21" s="3517" customFormat="1" ht="15.75" thickBot="1">
      <c r="A1" s="5040" t="s">
        <v>0</v>
      </c>
      <c r="G1" s="474" t="s">
        <v>1</v>
      </c>
    </row>
    <row r="2" spans="1:21" ht="25.5" customHeight="1" thickTop="1">
      <c r="A2" s="6282" t="s">
        <v>4618</v>
      </c>
      <c r="B2" s="6283"/>
      <c r="C2" s="6283"/>
      <c r="D2" s="6283"/>
      <c r="E2" s="6283"/>
      <c r="F2" s="6283"/>
      <c r="G2" s="6284"/>
      <c r="I2" s="244"/>
      <c r="J2" s="153"/>
      <c r="L2" s="244"/>
      <c r="M2" s="153"/>
      <c r="O2" s="244"/>
      <c r="P2" s="153"/>
      <c r="R2" s="244"/>
      <c r="S2" s="153"/>
      <c r="U2" s="244"/>
    </row>
    <row r="3" spans="1:21" ht="24" customHeight="1">
      <c r="A3" s="7132" t="s">
        <v>4412</v>
      </c>
      <c r="B3" s="7133"/>
      <c r="C3" s="7133"/>
      <c r="D3" s="7133"/>
      <c r="E3" s="7133"/>
      <c r="F3" s="7133"/>
      <c r="G3" s="7134"/>
      <c r="I3" s="244"/>
      <c r="J3" s="153"/>
      <c r="L3" s="244"/>
      <c r="M3" s="153"/>
      <c r="O3" s="244"/>
      <c r="P3" s="153"/>
      <c r="R3" s="244"/>
      <c r="S3" s="153"/>
      <c r="U3" s="244"/>
    </row>
    <row r="4" spans="1:21" ht="24" customHeight="1">
      <c r="A4" s="7132"/>
      <c r="B4" s="7133"/>
      <c r="C4" s="7133"/>
      <c r="D4" s="7133"/>
      <c r="E4" s="7133"/>
      <c r="F4" s="7133"/>
      <c r="G4" s="7134"/>
      <c r="H4" s="5145"/>
    </row>
    <row r="5" spans="1:21" ht="46.5" customHeight="1" thickBot="1">
      <c r="A5" s="4479" t="s">
        <v>7</v>
      </c>
      <c r="B5" s="4467" t="s">
        <v>4624</v>
      </c>
      <c r="C5" s="1115" t="s">
        <v>5435</v>
      </c>
      <c r="D5" s="4467" t="s">
        <v>4625</v>
      </c>
      <c r="E5" s="1115" t="s">
        <v>5435</v>
      </c>
      <c r="F5" s="4467" t="s">
        <v>4626</v>
      </c>
      <c r="G5" s="4474" t="s">
        <v>5435</v>
      </c>
    </row>
    <row r="6" spans="1:21" ht="20.100000000000001" customHeight="1">
      <c r="A6" s="1066">
        <v>1999</v>
      </c>
      <c r="B6" s="5042">
        <v>322</v>
      </c>
      <c r="C6" s="5146" t="s">
        <v>9</v>
      </c>
      <c r="D6" s="1184">
        <v>1276</v>
      </c>
      <c r="E6" s="1184" t="s">
        <v>9</v>
      </c>
      <c r="F6" s="1184">
        <f>SUM(B6:D6)</f>
        <v>1598</v>
      </c>
      <c r="G6" s="4433" t="s">
        <v>9</v>
      </c>
    </row>
    <row r="7" spans="1:21" ht="20.100000000000001" customHeight="1">
      <c r="A7" s="1073">
        <v>2000</v>
      </c>
      <c r="B7" s="889">
        <v>511</v>
      </c>
      <c r="C7" s="5147">
        <f>(B7-B6)/B6*100</f>
        <v>58.695652173913047</v>
      </c>
      <c r="D7" s="808">
        <v>2432</v>
      </c>
      <c r="E7" s="5147">
        <f t="shared" ref="E7:E19" si="0">(D7-D6)/D6*100</f>
        <v>90.595611285266457</v>
      </c>
      <c r="F7" s="808">
        <f t="shared" ref="F7:F19" si="1">SUM(B7:D7)</f>
        <v>3001.695652173913</v>
      </c>
      <c r="G7" s="5148">
        <f t="shared" ref="G7:G19" si="2">(F7-F6)/F6*100</f>
        <v>87.8407792349132</v>
      </c>
    </row>
    <row r="8" spans="1:21" ht="20.100000000000001" customHeight="1">
      <c r="A8" s="1073">
        <v>2001</v>
      </c>
      <c r="B8" s="889">
        <v>398</v>
      </c>
      <c r="C8" s="5147">
        <f t="shared" ref="C8:C19" si="3">(B8-B7)/B7*100</f>
        <v>-22.113502935420744</v>
      </c>
      <c r="D8" s="808">
        <v>2856</v>
      </c>
      <c r="E8" s="5147">
        <f t="shared" si="0"/>
        <v>17.434210526315788</v>
      </c>
      <c r="F8" s="808">
        <f t="shared" si="1"/>
        <v>3231.8864970645791</v>
      </c>
      <c r="G8" s="5148">
        <f t="shared" si="2"/>
        <v>7.6686936839834292</v>
      </c>
    </row>
    <row r="9" spans="1:21" ht="20.100000000000001" customHeight="1">
      <c r="A9" s="1073">
        <v>2002</v>
      </c>
      <c r="B9" s="889">
        <v>297</v>
      </c>
      <c r="C9" s="5147">
        <f t="shared" si="3"/>
        <v>-25.376884422110553</v>
      </c>
      <c r="D9" s="808">
        <v>5329</v>
      </c>
      <c r="E9" s="5147">
        <f t="shared" si="0"/>
        <v>86.589635854341736</v>
      </c>
      <c r="F9" s="808">
        <f t="shared" si="1"/>
        <v>5600.6231155778896</v>
      </c>
      <c r="G9" s="5148">
        <f t="shared" si="2"/>
        <v>73.292692075193841</v>
      </c>
    </row>
    <row r="10" spans="1:21" ht="20.100000000000001" customHeight="1">
      <c r="A10" s="1073">
        <v>2003</v>
      </c>
      <c r="B10" s="889">
        <v>481</v>
      </c>
      <c r="C10" s="5147">
        <f t="shared" si="3"/>
        <v>61.952861952861952</v>
      </c>
      <c r="D10" s="808">
        <v>7910</v>
      </c>
      <c r="E10" s="5147">
        <f t="shared" si="0"/>
        <v>48.433101895289923</v>
      </c>
      <c r="F10" s="808">
        <f t="shared" si="1"/>
        <v>8452.952861952861</v>
      </c>
      <c r="G10" s="5148">
        <f t="shared" si="2"/>
        <v>50.928792877373596</v>
      </c>
    </row>
    <row r="11" spans="1:21" ht="20.100000000000001" customHeight="1">
      <c r="A11" s="1073">
        <v>2004</v>
      </c>
      <c r="B11" s="889">
        <v>1056</v>
      </c>
      <c r="C11" s="5147">
        <f>(B11-B10)/B10*100</f>
        <v>119.54261954261953</v>
      </c>
      <c r="D11" s="808">
        <v>15119</v>
      </c>
      <c r="E11" s="5147">
        <f t="shared" si="0"/>
        <v>91.137800252844499</v>
      </c>
      <c r="F11" s="808">
        <f t="shared" si="1"/>
        <v>16294.542619542619</v>
      </c>
      <c r="G11" s="5148">
        <f t="shared" si="2"/>
        <v>92.767461094987553</v>
      </c>
    </row>
    <row r="12" spans="1:21" ht="20.100000000000001" customHeight="1">
      <c r="A12" s="1073">
        <v>2005</v>
      </c>
      <c r="B12" s="889">
        <v>1172</v>
      </c>
      <c r="C12" s="5147">
        <f t="shared" si="3"/>
        <v>10.984848484848484</v>
      </c>
      <c r="D12" s="808">
        <v>18327</v>
      </c>
      <c r="E12" s="5147">
        <f t="shared" si="0"/>
        <v>21.218334545935576</v>
      </c>
      <c r="F12" s="808">
        <f t="shared" si="1"/>
        <v>19509.984848484848</v>
      </c>
      <c r="G12" s="5148">
        <f t="shared" si="2"/>
        <v>19.733246302267091</v>
      </c>
    </row>
    <row r="13" spans="1:21" ht="20.100000000000001" customHeight="1">
      <c r="A13" s="1073">
        <v>2006</v>
      </c>
      <c r="B13" s="889">
        <v>1301</v>
      </c>
      <c r="C13" s="5147">
        <f t="shared" si="3"/>
        <v>11.006825938566553</v>
      </c>
      <c r="D13" s="808">
        <v>24923</v>
      </c>
      <c r="E13" s="5147">
        <f t="shared" si="0"/>
        <v>35.990614939706447</v>
      </c>
      <c r="F13" s="808">
        <f t="shared" si="1"/>
        <v>26235.006825938566</v>
      </c>
      <c r="G13" s="5148">
        <f t="shared" si="2"/>
        <v>34.469642235401253</v>
      </c>
    </row>
    <row r="14" spans="1:21" ht="20.100000000000001" customHeight="1">
      <c r="A14" s="1073">
        <v>2007</v>
      </c>
      <c r="B14" s="889">
        <v>1915</v>
      </c>
      <c r="C14" s="5147">
        <f t="shared" si="3"/>
        <v>47.194465795541888</v>
      </c>
      <c r="D14" s="808">
        <v>25716</v>
      </c>
      <c r="E14" s="5147">
        <f t="shared" si="0"/>
        <v>3.1817999438269871</v>
      </c>
      <c r="F14" s="808">
        <f t="shared" si="1"/>
        <v>27678.194465795543</v>
      </c>
      <c r="G14" s="5148">
        <f t="shared" si="2"/>
        <v>5.5009996735739222</v>
      </c>
    </row>
    <row r="15" spans="1:21" ht="20.100000000000001" customHeight="1">
      <c r="A15" s="1073">
        <v>2008</v>
      </c>
      <c r="B15" s="889">
        <v>1892</v>
      </c>
      <c r="C15" s="5147">
        <f t="shared" si="3"/>
        <v>-1.2010443864229765</v>
      </c>
      <c r="D15" s="808">
        <v>26450</v>
      </c>
      <c r="E15" s="5147">
        <f t="shared" si="0"/>
        <v>2.8542541608337224</v>
      </c>
      <c r="F15" s="930">
        <f t="shared" si="1"/>
        <v>28340.798955613576</v>
      </c>
      <c r="G15" s="5148">
        <f t="shared" si="2"/>
        <v>2.3939585027371422</v>
      </c>
    </row>
    <row r="16" spans="1:21" ht="20.100000000000001" customHeight="1">
      <c r="A16" s="1073">
        <v>2009</v>
      </c>
      <c r="B16" s="3467">
        <v>2475.6311475409834</v>
      </c>
      <c r="C16" s="5147">
        <f t="shared" si="3"/>
        <v>30.84731223789553</v>
      </c>
      <c r="D16" s="3453">
        <v>24674.926229508197</v>
      </c>
      <c r="E16" s="5147">
        <f t="shared" si="0"/>
        <v>-6.7110539527100288</v>
      </c>
      <c r="F16" s="930">
        <f t="shared" si="1"/>
        <v>27181.404689287076</v>
      </c>
      <c r="G16" s="5148">
        <f t="shared" si="2"/>
        <v>-4.090901841342955</v>
      </c>
    </row>
    <row r="17" spans="1:11" ht="20.100000000000001" customHeight="1">
      <c r="A17" s="1073">
        <v>2010</v>
      </c>
      <c r="B17" s="3467">
        <v>3654.9285714285638</v>
      </c>
      <c r="C17" s="5149">
        <f t="shared" si="3"/>
        <v>47.636233089851174</v>
      </c>
      <c r="D17" s="3453">
        <v>38272.555555555555</v>
      </c>
      <c r="E17" s="5149">
        <f t="shared" si="0"/>
        <v>55.107071849261516</v>
      </c>
      <c r="F17" s="3453">
        <f t="shared" si="1"/>
        <v>41975.120360073968</v>
      </c>
      <c r="G17" s="3810">
        <f t="shared" si="2"/>
        <v>54.42586886106551</v>
      </c>
    </row>
    <row r="18" spans="1:11" ht="20.100000000000001" customHeight="1">
      <c r="A18" s="1073">
        <v>2011</v>
      </c>
      <c r="B18" s="3467">
        <v>4608.9626865671571</v>
      </c>
      <c r="C18" s="5149">
        <f t="shared" si="3"/>
        <v>26.102674689636956</v>
      </c>
      <c r="D18" s="3453">
        <v>53073.544776119401</v>
      </c>
      <c r="E18" s="5149">
        <f t="shared" si="0"/>
        <v>38.672591902255057</v>
      </c>
      <c r="F18" s="3453">
        <f t="shared" si="1"/>
        <v>57708.610137376192</v>
      </c>
      <c r="G18" s="3810">
        <f t="shared" si="2"/>
        <v>37.482893776923284</v>
      </c>
    </row>
    <row r="19" spans="1:11" ht="20.100000000000001" customHeight="1" thickBot="1">
      <c r="A19" s="1087">
        <v>2012</v>
      </c>
      <c r="B19" s="4089">
        <v>4257.2374100719426</v>
      </c>
      <c r="C19" s="5150">
        <f t="shared" si="3"/>
        <v>-7.6313326970582658</v>
      </c>
      <c r="D19" s="3947">
        <v>62236.388489208635</v>
      </c>
      <c r="E19" s="5150">
        <f t="shared" si="0"/>
        <v>17.264427600871468</v>
      </c>
      <c r="F19" s="3947">
        <f t="shared" si="1"/>
        <v>66485.994566583526</v>
      </c>
      <c r="G19" s="5151">
        <f t="shared" si="2"/>
        <v>15.2098350806104</v>
      </c>
    </row>
    <row r="20" spans="1:11" ht="17.25" customHeight="1" thickTop="1">
      <c r="A20" s="4475"/>
      <c r="B20" s="2657"/>
      <c r="C20" s="5078"/>
      <c r="D20" s="2657"/>
      <c r="E20" s="5078"/>
      <c r="F20" s="5152"/>
      <c r="G20" s="5078"/>
    </row>
    <row r="21" spans="1:11" ht="18" customHeight="1">
      <c r="A21" s="6249" t="s">
        <v>4433</v>
      </c>
      <c r="B21" s="6249"/>
      <c r="C21" s="6249"/>
      <c r="D21" s="6249"/>
      <c r="E21" s="6249"/>
      <c r="F21" s="6249"/>
      <c r="G21" s="6249"/>
      <c r="H21" s="450"/>
      <c r="I21" s="450"/>
      <c r="J21" s="450"/>
      <c r="K21" s="450"/>
    </row>
    <row r="22" spans="1:11" ht="15.75" customHeight="1">
      <c r="A22" s="6249" t="s">
        <v>4545</v>
      </c>
      <c r="B22" s="6249"/>
      <c r="C22" s="6249"/>
      <c r="D22" s="6249"/>
      <c r="E22" s="6249"/>
      <c r="F22" s="6249"/>
      <c r="G22" s="6249"/>
      <c r="H22" s="450"/>
      <c r="I22" s="450"/>
    </row>
    <row r="23" spans="1:11" ht="17.25" customHeight="1">
      <c r="A23" s="6249" t="s">
        <v>4434</v>
      </c>
      <c r="B23" s="6249"/>
      <c r="C23" s="6249"/>
      <c r="D23" s="6249"/>
      <c r="E23" s="6249"/>
      <c r="F23" s="6249"/>
      <c r="G23" s="6249"/>
      <c r="H23" s="450"/>
      <c r="I23" s="450"/>
      <c r="J23" s="450"/>
      <c r="K23" s="450"/>
    </row>
    <row r="24" spans="1:11" ht="15.75" customHeight="1">
      <c r="A24" s="6249" t="s">
        <v>4435</v>
      </c>
      <c r="B24" s="6249"/>
      <c r="C24" s="6249"/>
      <c r="D24" s="6249"/>
      <c r="E24" s="6249"/>
      <c r="F24" s="6249"/>
      <c r="G24" s="6249"/>
      <c r="H24" s="450"/>
      <c r="I24" s="450"/>
      <c r="J24" s="450"/>
      <c r="K24" s="450"/>
    </row>
    <row r="25" spans="1:11">
      <c r="A25" s="152" t="s">
        <v>4546</v>
      </c>
    </row>
    <row r="28" spans="1:11" ht="15" customHeight="1">
      <c r="D28" s="5033" t="s">
        <v>3</v>
      </c>
    </row>
  </sheetData>
  <mergeCells count="6">
    <mergeCell ref="A24:G24"/>
    <mergeCell ref="A2:G2"/>
    <mergeCell ref="A3:G4"/>
    <mergeCell ref="A21:G21"/>
    <mergeCell ref="A22:G22"/>
    <mergeCell ref="A23:G23"/>
  </mergeCells>
  <hyperlinks>
    <hyperlink ref="A1" r:id="rId1"/>
  </hyperlinks>
  <pageMargins left="0.9055118110236221" right="0.70866141732283472" top="0.74803149606299213" bottom="0.74803149606299213" header="0.31496062992125984" footer="0.31496062992125984"/>
  <pageSetup paperSize="9" fitToHeight="0" orientation="landscape" r:id="rId2"/>
  <headerFooter>
    <oddFooter>&amp;R305</oddFooter>
  </headerFooter>
  <drawing r:id="rId3"/>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95">
    <pageSetUpPr fitToPage="1"/>
  </sheetPr>
  <dimension ref="A1:G23"/>
  <sheetViews>
    <sheetView view="pageBreakPreview" zoomScale="60" zoomScaleNormal="100" workbookViewId="0">
      <selection activeCell="H15" sqref="H15"/>
    </sheetView>
  </sheetViews>
  <sheetFormatPr defaultRowHeight="12.75"/>
  <cols>
    <col min="1" max="1" width="31.7109375" style="152" customWidth="1"/>
    <col min="2" max="4" width="25.7109375" style="152" customWidth="1"/>
    <col min="5" max="5" width="39.85546875" style="152" customWidth="1"/>
    <col min="6" max="10" width="28.42578125" style="152" customWidth="1"/>
    <col min="11" max="256" width="9.140625" style="152"/>
    <col min="257" max="259" width="30.140625" style="152" customWidth="1"/>
    <col min="260" max="261" width="39.85546875" style="152" customWidth="1"/>
    <col min="262" max="266" width="28.42578125" style="152" customWidth="1"/>
    <col min="267" max="512" width="9.140625" style="152"/>
    <col min="513" max="515" width="30.140625" style="152" customWidth="1"/>
    <col min="516" max="517" width="39.85546875" style="152" customWidth="1"/>
    <col min="518" max="522" width="28.42578125" style="152" customWidth="1"/>
    <col min="523" max="768" width="9.140625" style="152"/>
    <col min="769" max="771" width="30.140625" style="152" customWidth="1"/>
    <col min="772" max="773" width="39.85546875" style="152" customWidth="1"/>
    <col min="774" max="778" width="28.42578125" style="152" customWidth="1"/>
    <col min="779" max="1024" width="9.140625" style="152"/>
    <col min="1025" max="1027" width="30.140625" style="152" customWidth="1"/>
    <col min="1028" max="1029" width="39.85546875" style="152" customWidth="1"/>
    <col min="1030" max="1034" width="28.42578125" style="152" customWidth="1"/>
    <col min="1035" max="1280" width="9.140625" style="152"/>
    <col min="1281" max="1283" width="30.140625" style="152" customWidth="1"/>
    <col min="1284" max="1285" width="39.85546875" style="152" customWidth="1"/>
    <col min="1286" max="1290" width="28.42578125" style="152" customWidth="1"/>
    <col min="1291" max="1536" width="9.140625" style="152"/>
    <col min="1537" max="1539" width="30.140625" style="152" customWidth="1"/>
    <col min="1540" max="1541" width="39.85546875" style="152" customWidth="1"/>
    <col min="1542" max="1546" width="28.42578125" style="152" customWidth="1"/>
    <col min="1547" max="1792" width="9.140625" style="152"/>
    <col min="1793" max="1795" width="30.140625" style="152" customWidth="1"/>
    <col min="1796" max="1797" width="39.85546875" style="152" customWidth="1"/>
    <col min="1798" max="1802" width="28.42578125" style="152" customWidth="1"/>
    <col min="1803" max="2048" width="9.140625" style="152"/>
    <col min="2049" max="2051" width="30.140625" style="152" customWidth="1"/>
    <col min="2052" max="2053" width="39.85546875" style="152" customWidth="1"/>
    <col min="2054" max="2058" width="28.42578125" style="152" customWidth="1"/>
    <col min="2059" max="2304" width="9.140625" style="152"/>
    <col min="2305" max="2307" width="30.140625" style="152" customWidth="1"/>
    <col min="2308" max="2309" width="39.85546875" style="152" customWidth="1"/>
    <col min="2310" max="2314" width="28.42578125" style="152" customWidth="1"/>
    <col min="2315" max="2560" width="9.140625" style="152"/>
    <col min="2561" max="2563" width="30.140625" style="152" customWidth="1"/>
    <col min="2564" max="2565" width="39.85546875" style="152" customWidth="1"/>
    <col min="2566" max="2570" width="28.42578125" style="152" customWidth="1"/>
    <col min="2571" max="2816" width="9.140625" style="152"/>
    <col min="2817" max="2819" width="30.140625" style="152" customWidth="1"/>
    <col min="2820" max="2821" width="39.85546875" style="152" customWidth="1"/>
    <col min="2822" max="2826" width="28.42578125" style="152" customWidth="1"/>
    <col min="2827" max="3072" width="9.140625" style="152"/>
    <col min="3073" max="3075" width="30.140625" style="152" customWidth="1"/>
    <col min="3076" max="3077" width="39.85546875" style="152" customWidth="1"/>
    <col min="3078" max="3082" width="28.42578125" style="152" customWidth="1"/>
    <col min="3083" max="3328" width="9.140625" style="152"/>
    <col min="3329" max="3331" width="30.140625" style="152" customWidth="1"/>
    <col min="3332" max="3333" width="39.85546875" style="152" customWidth="1"/>
    <col min="3334" max="3338" width="28.42578125" style="152" customWidth="1"/>
    <col min="3339" max="3584" width="9.140625" style="152"/>
    <col min="3585" max="3587" width="30.140625" style="152" customWidth="1"/>
    <col min="3588" max="3589" width="39.85546875" style="152" customWidth="1"/>
    <col min="3590" max="3594" width="28.42578125" style="152" customWidth="1"/>
    <col min="3595" max="3840" width="9.140625" style="152"/>
    <col min="3841" max="3843" width="30.140625" style="152" customWidth="1"/>
    <col min="3844" max="3845" width="39.85546875" style="152" customWidth="1"/>
    <col min="3846" max="3850" width="28.42578125" style="152" customWidth="1"/>
    <col min="3851" max="4096" width="9.140625" style="152"/>
    <col min="4097" max="4099" width="30.140625" style="152" customWidth="1"/>
    <col min="4100" max="4101" width="39.85546875" style="152" customWidth="1"/>
    <col min="4102" max="4106" width="28.42578125" style="152" customWidth="1"/>
    <col min="4107" max="4352" width="9.140625" style="152"/>
    <col min="4353" max="4355" width="30.140625" style="152" customWidth="1"/>
    <col min="4356" max="4357" width="39.85546875" style="152" customWidth="1"/>
    <col min="4358" max="4362" width="28.42578125" style="152" customWidth="1"/>
    <col min="4363" max="4608" width="9.140625" style="152"/>
    <col min="4609" max="4611" width="30.140625" style="152" customWidth="1"/>
    <col min="4612" max="4613" width="39.85546875" style="152" customWidth="1"/>
    <col min="4614" max="4618" width="28.42578125" style="152" customWidth="1"/>
    <col min="4619" max="4864" width="9.140625" style="152"/>
    <col min="4865" max="4867" width="30.140625" style="152" customWidth="1"/>
    <col min="4868" max="4869" width="39.85546875" style="152" customWidth="1"/>
    <col min="4870" max="4874" width="28.42578125" style="152" customWidth="1"/>
    <col min="4875" max="5120" width="9.140625" style="152"/>
    <col min="5121" max="5123" width="30.140625" style="152" customWidth="1"/>
    <col min="5124" max="5125" width="39.85546875" style="152" customWidth="1"/>
    <col min="5126" max="5130" width="28.42578125" style="152" customWidth="1"/>
    <col min="5131" max="5376" width="9.140625" style="152"/>
    <col min="5377" max="5379" width="30.140625" style="152" customWidth="1"/>
    <col min="5380" max="5381" width="39.85546875" style="152" customWidth="1"/>
    <col min="5382" max="5386" width="28.42578125" style="152" customWidth="1"/>
    <col min="5387" max="5632" width="9.140625" style="152"/>
    <col min="5633" max="5635" width="30.140625" style="152" customWidth="1"/>
    <col min="5636" max="5637" width="39.85546875" style="152" customWidth="1"/>
    <col min="5638" max="5642" width="28.42578125" style="152" customWidth="1"/>
    <col min="5643" max="5888" width="9.140625" style="152"/>
    <col min="5889" max="5891" width="30.140625" style="152" customWidth="1"/>
    <col min="5892" max="5893" width="39.85546875" style="152" customWidth="1"/>
    <col min="5894" max="5898" width="28.42578125" style="152" customWidth="1"/>
    <col min="5899" max="6144" width="9.140625" style="152"/>
    <col min="6145" max="6147" width="30.140625" style="152" customWidth="1"/>
    <col min="6148" max="6149" width="39.85546875" style="152" customWidth="1"/>
    <col min="6150" max="6154" width="28.42578125" style="152" customWidth="1"/>
    <col min="6155" max="6400" width="9.140625" style="152"/>
    <col min="6401" max="6403" width="30.140625" style="152" customWidth="1"/>
    <col min="6404" max="6405" width="39.85546875" style="152" customWidth="1"/>
    <col min="6406" max="6410" width="28.42578125" style="152" customWidth="1"/>
    <col min="6411" max="6656" width="9.140625" style="152"/>
    <col min="6657" max="6659" width="30.140625" style="152" customWidth="1"/>
    <col min="6660" max="6661" width="39.85546875" style="152" customWidth="1"/>
    <col min="6662" max="6666" width="28.42578125" style="152" customWidth="1"/>
    <col min="6667" max="6912" width="9.140625" style="152"/>
    <col min="6913" max="6915" width="30.140625" style="152" customWidth="1"/>
    <col min="6916" max="6917" width="39.85546875" style="152" customWidth="1"/>
    <col min="6918" max="6922" width="28.42578125" style="152" customWidth="1"/>
    <col min="6923" max="7168" width="9.140625" style="152"/>
    <col min="7169" max="7171" width="30.140625" style="152" customWidth="1"/>
    <col min="7172" max="7173" width="39.85546875" style="152" customWidth="1"/>
    <col min="7174" max="7178" width="28.42578125" style="152" customWidth="1"/>
    <col min="7179" max="7424" width="9.140625" style="152"/>
    <col min="7425" max="7427" width="30.140625" style="152" customWidth="1"/>
    <col min="7428" max="7429" width="39.85546875" style="152" customWidth="1"/>
    <col min="7430" max="7434" width="28.42578125" style="152" customWidth="1"/>
    <col min="7435" max="7680" width="9.140625" style="152"/>
    <col min="7681" max="7683" width="30.140625" style="152" customWidth="1"/>
    <col min="7684" max="7685" width="39.85546875" style="152" customWidth="1"/>
    <col min="7686" max="7690" width="28.42578125" style="152" customWidth="1"/>
    <col min="7691" max="7936" width="9.140625" style="152"/>
    <col min="7937" max="7939" width="30.140625" style="152" customWidth="1"/>
    <col min="7940" max="7941" width="39.85546875" style="152" customWidth="1"/>
    <col min="7942" max="7946" width="28.42578125" style="152" customWidth="1"/>
    <col min="7947" max="8192" width="9.140625" style="152"/>
    <col min="8193" max="8195" width="30.140625" style="152" customWidth="1"/>
    <col min="8196" max="8197" width="39.85546875" style="152" customWidth="1"/>
    <col min="8198" max="8202" width="28.42578125" style="152" customWidth="1"/>
    <col min="8203" max="8448" width="9.140625" style="152"/>
    <col min="8449" max="8451" width="30.140625" style="152" customWidth="1"/>
    <col min="8452" max="8453" width="39.85546875" style="152" customWidth="1"/>
    <col min="8454" max="8458" width="28.42578125" style="152" customWidth="1"/>
    <col min="8459" max="8704" width="9.140625" style="152"/>
    <col min="8705" max="8707" width="30.140625" style="152" customWidth="1"/>
    <col min="8708" max="8709" width="39.85546875" style="152" customWidth="1"/>
    <col min="8710" max="8714" width="28.42578125" style="152" customWidth="1"/>
    <col min="8715" max="8960" width="9.140625" style="152"/>
    <col min="8961" max="8963" width="30.140625" style="152" customWidth="1"/>
    <col min="8964" max="8965" width="39.85546875" style="152" customWidth="1"/>
    <col min="8966" max="8970" width="28.42578125" style="152" customWidth="1"/>
    <col min="8971" max="9216" width="9.140625" style="152"/>
    <col min="9217" max="9219" width="30.140625" style="152" customWidth="1"/>
    <col min="9220" max="9221" width="39.85546875" style="152" customWidth="1"/>
    <col min="9222" max="9226" width="28.42578125" style="152" customWidth="1"/>
    <col min="9227" max="9472" width="9.140625" style="152"/>
    <col min="9473" max="9475" width="30.140625" style="152" customWidth="1"/>
    <col min="9476" max="9477" width="39.85546875" style="152" customWidth="1"/>
    <col min="9478" max="9482" width="28.42578125" style="152" customWidth="1"/>
    <col min="9483" max="9728" width="9.140625" style="152"/>
    <col min="9729" max="9731" width="30.140625" style="152" customWidth="1"/>
    <col min="9732" max="9733" width="39.85546875" style="152" customWidth="1"/>
    <col min="9734" max="9738" width="28.42578125" style="152" customWidth="1"/>
    <col min="9739" max="9984" width="9.140625" style="152"/>
    <col min="9985" max="9987" width="30.140625" style="152" customWidth="1"/>
    <col min="9988" max="9989" width="39.85546875" style="152" customWidth="1"/>
    <col min="9990" max="9994" width="28.42578125" style="152" customWidth="1"/>
    <col min="9995" max="10240" width="9.140625" style="152"/>
    <col min="10241" max="10243" width="30.140625" style="152" customWidth="1"/>
    <col min="10244" max="10245" width="39.85546875" style="152" customWidth="1"/>
    <col min="10246" max="10250" width="28.42578125" style="152" customWidth="1"/>
    <col min="10251" max="10496" width="9.140625" style="152"/>
    <col min="10497" max="10499" width="30.140625" style="152" customWidth="1"/>
    <col min="10500" max="10501" width="39.85546875" style="152" customWidth="1"/>
    <col min="10502" max="10506" width="28.42578125" style="152" customWidth="1"/>
    <col min="10507" max="10752" width="9.140625" style="152"/>
    <col min="10753" max="10755" width="30.140625" style="152" customWidth="1"/>
    <col min="10756" max="10757" width="39.85546875" style="152" customWidth="1"/>
    <col min="10758" max="10762" width="28.42578125" style="152" customWidth="1"/>
    <col min="10763" max="11008" width="9.140625" style="152"/>
    <col min="11009" max="11011" width="30.140625" style="152" customWidth="1"/>
    <col min="11012" max="11013" width="39.85546875" style="152" customWidth="1"/>
    <col min="11014" max="11018" width="28.42578125" style="152" customWidth="1"/>
    <col min="11019" max="11264" width="9.140625" style="152"/>
    <col min="11265" max="11267" width="30.140625" style="152" customWidth="1"/>
    <col min="11268" max="11269" width="39.85546875" style="152" customWidth="1"/>
    <col min="11270" max="11274" width="28.42578125" style="152" customWidth="1"/>
    <col min="11275" max="11520" width="9.140625" style="152"/>
    <col min="11521" max="11523" width="30.140625" style="152" customWidth="1"/>
    <col min="11524" max="11525" width="39.85546875" style="152" customWidth="1"/>
    <col min="11526" max="11530" width="28.42578125" style="152" customWidth="1"/>
    <col min="11531" max="11776" width="9.140625" style="152"/>
    <col min="11777" max="11779" width="30.140625" style="152" customWidth="1"/>
    <col min="11780" max="11781" width="39.85546875" style="152" customWidth="1"/>
    <col min="11782" max="11786" width="28.42578125" style="152" customWidth="1"/>
    <col min="11787" max="12032" width="9.140625" style="152"/>
    <col min="12033" max="12035" width="30.140625" style="152" customWidth="1"/>
    <col min="12036" max="12037" width="39.85546875" style="152" customWidth="1"/>
    <col min="12038" max="12042" width="28.42578125" style="152" customWidth="1"/>
    <col min="12043" max="12288" width="9.140625" style="152"/>
    <col min="12289" max="12291" width="30.140625" style="152" customWidth="1"/>
    <col min="12292" max="12293" width="39.85546875" style="152" customWidth="1"/>
    <col min="12294" max="12298" width="28.42578125" style="152" customWidth="1"/>
    <col min="12299" max="12544" width="9.140625" style="152"/>
    <col min="12545" max="12547" width="30.140625" style="152" customWidth="1"/>
    <col min="12548" max="12549" width="39.85546875" style="152" customWidth="1"/>
    <col min="12550" max="12554" width="28.42578125" style="152" customWidth="1"/>
    <col min="12555" max="12800" width="9.140625" style="152"/>
    <col min="12801" max="12803" width="30.140625" style="152" customWidth="1"/>
    <col min="12804" max="12805" width="39.85546875" style="152" customWidth="1"/>
    <col min="12806" max="12810" width="28.42578125" style="152" customWidth="1"/>
    <col min="12811" max="13056" width="9.140625" style="152"/>
    <col min="13057" max="13059" width="30.140625" style="152" customWidth="1"/>
    <col min="13060" max="13061" width="39.85546875" style="152" customWidth="1"/>
    <col min="13062" max="13066" width="28.42578125" style="152" customWidth="1"/>
    <col min="13067" max="13312" width="9.140625" style="152"/>
    <col min="13313" max="13315" width="30.140625" style="152" customWidth="1"/>
    <col min="13316" max="13317" width="39.85546875" style="152" customWidth="1"/>
    <col min="13318" max="13322" width="28.42578125" style="152" customWidth="1"/>
    <col min="13323" max="13568" width="9.140625" style="152"/>
    <col min="13569" max="13571" width="30.140625" style="152" customWidth="1"/>
    <col min="13572" max="13573" width="39.85546875" style="152" customWidth="1"/>
    <col min="13574" max="13578" width="28.42578125" style="152" customWidth="1"/>
    <col min="13579" max="13824" width="9.140625" style="152"/>
    <col min="13825" max="13827" width="30.140625" style="152" customWidth="1"/>
    <col min="13828" max="13829" width="39.85546875" style="152" customWidth="1"/>
    <col min="13830" max="13834" width="28.42578125" style="152" customWidth="1"/>
    <col min="13835" max="14080" width="9.140625" style="152"/>
    <col min="14081" max="14083" width="30.140625" style="152" customWidth="1"/>
    <col min="14084" max="14085" width="39.85546875" style="152" customWidth="1"/>
    <col min="14086" max="14090" width="28.42578125" style="152" customWidth="1"/>
    <col min="14091" max="14336" width="9.140625" style="152"/>
    <col min="14337" max="14339" width="30.140625" style="152" customWidth="1"/>
    <col min="14340" max="14341" width="39.85546875" style="152" customWidth="1"/>
    <col min="14342" max="14346" width="28.42578125" style="152" customWidth="1"/>
    <col min="14347" max="14592" width="9.140625" style="152"/>
    <col min="14593" max="14595" width="30.140625" style="152" customWidth="1"/>
    <col min="14596" max="14597" width="39.85546875" style="152" customWidth="1"/>
    <col min="14598" max="14602" width="28.42578125" style="152" customWidth="1"/>
    <col min="14603" max="14848" width="9.140625" style="152"/>
    <col min="14849" max="14851" width="30.140625" style="152" customWidth="1"/>
    <col min="14852" max="14853" width="39.85546875" style="152" customWidth="1"/>
    <col min="14854" max="14858" width="28.42578125" style="152" customWidth="1"/>
    <col min="14859" max="15104" width="9.140625" style="152"/>
    <col min="15105" max="15107" width="30.140625" style="152" customWidth="1"/>
    <col min="15108" max="15109" width="39.85546875" style="152" customWidth="1"/>
    <col min="15110" max="15114" width="28.42578125" style="152" customWidth="1"/>
    <col min="15115" max="15360" width="9.140625" style="152"/>
    <col min="15361" max="15363" width="30.140625" style="152" customWidth="1"/>
    <col min="15364" max="15365" width="39.85546875" style="152" customWidth="1"/>
    <col min="15366" max="15370" width="28.42578125" style="152" customWidth="1"/>
    <col min="15371" max="15616" width="9.140625" style="152"/>
    <col min="15617" max="15619" width="30.140625" style="152" customWidth="1"/>
    <col min="15620" max="15621" width="39.85546875" style="152" customWidth="1"/>
    <col min="15622" max="15626" width="28.42578125" style="152" customWidth="1"/>
    <col min="15627" max="15872" width="9.140625" style="152"/>
    <col min="15873" max="15875" width="30.140625" style="152" customWidth="1"/>
    <col min="15876" max="15877" width="39.85546875" style="152" customWidth="1"/>
    <col min="15878" max="15882" width="28.42578125" style="152" customWidth="1"/>
    <col min="15883" max="16128" width="9.140625" style="152"/>
    <col min="16129" max="16131" width="30.140625" style="152" customWidth="1"/>
    <col min="16132" max="16133" width="39.85546875" style="152" customWidth="1"/>
    <col min="16134" max="16138" width="28.42578125" style="152" customWidth="1"/>
    <col min="16139" max="16384" width="9.140625" style="152"/>
  </cols>
  <sheetData>
    <row r="1" spans="1:7" s="3517" customFormat="1" ht="15.75" thickBot="1">
      <c r="A1" s="5040" t="s">
        <v>0</v>
      </c>
      <c r="B1" s="5040"/>
      <c r="C1" s="5040"/>
      <c r="D1" s="474" t="s">
        <v>1</v>
      </c>
    </row>
    <row r="2" spans="1:7" ht="23.25" customHeight="1" thickTop="1">
      <c r="A2" s="6250" t="s">
        <v>4619</v>
      </c>
      <c r="B2" s="6394"/>
      <c r="C2" s="6394"/>
      <c r="D2" s="6252"/>
    </row>
    <row r="3" spans="1:7" ht="25.5" customHeight="1">
      <c r="A3" s="6739" t="s">
        <v>4413</v>
      </c>
      <c r="B3" s="6754"/>
      <c r="C3" s="6754"/>
      <c r="D3" s="6741"/>
    </row>
    <row r="4" spans="1:7" ht="27" customHeight="1" thickBot="1">
      <c r="A4" s="6750"/>
      <c r="B4" s="7975"/>
      <c r="C4" s="7975"/>
      <c r="D4" s="6726"/>
    </row>
    <row r="5" spans="1:7" ht="43.5" customHeight="1" thickBot="1">
      <c r="A5" s="3677" t="s">
        <v>12</v>
      </c>
      <c r="B5" s="4482" t="s">
        <v>4547</v>
      </c>
      <c r="C5" s="4482" t="s">
        <v>1490</v>
      </c>
      <c r="D5" s="1741" t="s">
        <v>4548</v>
      </c>
    </row>
    <row r="6" spans="1:7" ht="23.1" customHeight="1">
      <c r="A6" s="5246">
        <v>2005</v>
      </c>
      <c r="B6" s="5243">
        <v>19</v>
      </c>
      <c r="C6" s="5243">
        <v>74</v>
      </c>
      <c r="D6" s="5244" t="s">
        <v>9</v>
      </c>
    </row>
    <row r="7" spans="1:7" ht="23.1" customHeight="1">
      <c r="A7" s="807">
        <v>2006</v>
      </c>
      <c r="B7" s="790">
        <v>20</v>
      </c>
      <c r="C7" s="790">
        <v>86</v>
      </c>
      <c r="D7" s="5153" t="s">
        <v>9</v>
      </c>
    </row>
    <row r="8" spans="1:7" ht="23.1" customHeight="1">
      <c r="A8" s="807">
        <v>2007</v>
      </c>
      <c r="B8" s="4476">
        <v>20</v>
      </c>
      <c r="C8" s="5154">
        <v>96</v>
      </c>
      <c r="D8" s="5155">
        <v>1548</v>
      </c>
    </row>
    <row r="9" spans="1:7" ht="23.1" customHeight="1">
      <c r="A9" s="807">
        <v>2008</v>
      </c>
      <c r="B9" s="4476">
        <v>22</v>
      </c>
      <c r="C9" s="4476">
        <v>117</v>
      </c>
      <c r="D9" s="5155">
        <v>1735</v>
      </c>
    </row>
    <row r="10" spans="1:7" ht="23.1" customHeight="1">
      <c r="A10" s="807">
        <v>2009</v>
      </c>
      <c r="B10" s="4476">
        <v>24</v>
      </c>
      <c r="C10" s="5156">
        <v>123</v>
      </c>
      <c r="D10" s="5155">
        <v>1836</v>
      </c>
    </row>
    <row r="11" spans="1:7" ht="23.1" customHeight="1">
      <c r="A11" s="807">
        <v>2010</v>
      </c>
      <c r="B11" s="4476">
        <v>22</v>
      </c>
      <c r="C11" s="5156">
        <v>135</v>
      </c>
      <c r="D11" s="5155">
        <v>1915</v>
      </c>
    </row>
    <row r="12" spans="1:7" ht="23.1" customHeight="1">
      <c r="A12" s="807">
        <v>2011</v>
      </c>
      <c r="B12" s="5156">
        <v>23</v>
      </c>
      <c r="C12" s="5156">
        <v>127</v>
      </c>
      <c r="D12" s="5157">
        <v>2030</v>
      </c>
    </row>
    <row r="13" spans="1:7" ht="23.1" customHeight="1">
      <c r="A13" s="807">
        <v>2012</v>
      </c>
      <c r="B13" s="5156">
        <v>22</v>
      </c>
      <c r="C13" s="5156">
        <v>140</v>
      </c>
      <c r="D13" s="5107">
        <v>2058</v>
      </c>
    </row>
    <row r="14" spans="1:7" ht="23.1" customHeight="1" thickBot="1">
      <c r="A14" s="810">
        <v>2013</v>
      </c>
      <c r="B14" s="5158">
        <v>23</v>
      </c>
      <c r="C14" s="5158">
        <v>157</v>
      </c>
      <c r="D14" s="5109">
        <v>2301</v>
      </c>
    </row>
    <row r="15" spans="1:7" ht="18" customHeight="1" thickTop="1">
      <c r="A15" s="4475"/>
      <c r="B15" s="4475"/>
      <c r="C15" s="4475"/>
      <c r="D15" s="5092"/>
    </row>
    <row r="16" spans="1:7" ht="18.75" customHeight="1">
      <c r="A16" s="6249" t="s">
        <v>4549</v>
      </c>
      <c r="B16" s="6249"/>
      <c r="C16" s="6249"/>
      <c r="D16" s="6249"/>
      <c r="E16" s="450"/>
      <c r="F16" s="450"/>
      <c r="G16" s="450"/>
    </row>
    <row r="17" spans="1:7" ht="18.75" customHeight="1">
      <c r="A17" s="4465" t="s">
        <v>4545</v>
      </c>
      <c r="B17" s="4465"/>
      <c r="C17" s="4465"/>
      <c r="D17" s="4465"/>
      <c r="E17" s="450"/>
      <c r="F17" s="450"/>
      <c r="G17" s="450"/>
    </row>
    <row r="18" spans="1:7" ht="15.75" customHeight="1">
      <c r="A18" s="6249" t="s">
        <v>4434</v>
      </c>
      <c r="B18" s="6249"/>
      <c r="C18" s="6249"/>
      <c r="D18" s="6249"/>
      <c r="E18" s="450"/>
      <c r="F18" s="450"/>
      <c r="G18" s="450"/>
    </row>
    <row r="19" spans="1:7" ht="15.75" customHeight="1">
      <c r="A19" s="6249" t="s">
        <v>4435</v>
      </c>
      <c r="B19" s="6249"/>
      <c r="C19" s="6249"/>
      <c r="D19" s="6249"/>
      <c r="E19" s="450"/>
      <c r="F19" s="450"/>
      <c r="G19" s="450"/>
    </row>
    <row r="20" spans="1:7">
      <c r="A20" s="4465"/>
      <c r="B20" s="4465"/>
      <c r="C20" s="4465"/>
      <c r="D20" s="4465"/>
      <c r="E20" s="4465"/>
      <c r="F20" s="4465"/>
      <c r="G20" s="4465"/>
    </row>
    <row r="21" spans="1:7" ht="15.75" customHeight="1"/>
    <row r="23" spans="1:7">
      <c r="C23" s="5033" t="s">
        <v>3</v>
      </c>
    </row>
  </sheetData>
  <mergeCells count="5">
    <mergeCell ref="A2:D2"/>
    <mergeCell ref="A3:D4"/>
    <mergeCell ref="A16:D16"/>
    <mergeCell ref="A18:D18"/>
    <mergeCell ref="A19:D19"/>
  </mergeCells>
  <hyperlinks>
    <hyperlink ref="A1" r:id="rId1"/>
  </hyperlinks>
  <pageMargins left="1.1023622047244095" right="0.70866141732283472" top="0.94488188976377963" bottom="0.74803149606299213" header="0.31496062992125984" footer="0.31496062992125984"/>
  <pageSetup paperSize="9" fitToHeight="0" orientation="landscape" r:id="rId2"/>
  <headerFooter>
    <oddFooter>&amp;R306</oddFooter>
  </headerFooter>
  <drawing r:id="rId3"/>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96">
    <pageSetUpPr fitToPage="1"/>
  </sheetPr>
  <dimension ref="A1:F17"/>
  <sheetViews>
    <sheetView view="pageBreakPreview" zoomScale="60" zoomScaleNormal="100" workbookViewId="0">
      <selection activeCell="H15" sqref="H15"/>
    </sheetView>
  </sheetViews>
  <sheetFormatPr defaultRowHeight="12.75"/>
  <cols>
    <col min="1" max="1" width="27.5703125" style="152" customWidth="1"/>
    <col min="2" max="4" width="30.7109375" style="152" customWidth="1"/>
    <col min="5" max="5" width="39.85546875" style="152" customWidth="1"/>
    <col min="6" max="10" width="28.42578125" style="152" customWidth="1"/>
    <col min="11" max="256" width="9.140625" style="152"/>
    <col min="257" max="259" width="30.140625" style="152" customWidth="1"/>
    <col min="260" max="261" width="39.85546875" style="152" customWidth="1"/>
    <col min="262" max="266" width="28.42578125" style="152" customWidth="1"/>
    <col min="267" max="512" width="9.140625" style="152"/>
    <col min="513" max="515" width="30.140625" style="152" customWidth="1"/>
    <col min="516" max="517" width="39.85546875" style="152" customWidth="1"/>
    <col min="518" max="522" width="28.42578125" style="152" customWidth="1"/>
    <col min="523" max="768" width="9.140625" style="152"/>
    <col min="769" max="771" width="30.140625" style="152" customWidth="1"/>
    <col min="772" max="773" width="39.85546875" style="152" customWidth="1"/>
    <col min="774" max="778" width="28.42578125" style="152" customWidth="1"/>
    <col min="779" max="1024" width="9.140625" style="152"/>
    <col min="1025" max="1027" width="30.140625" style="152" customWidth="1"/>
    <col min="1028" max="1029" width="39.85546875" style="152" customWidth="1"/>
    <col min="1030" max="1034" width="28.42578125" style="152" customWidth="1"/>
    <col min="1035" max="1280" width="9.140625" style="152"/>
    <col min="1281" max="1283" width="30.140625" style="152" customWidth="1"/>
    <col min="1284" max="1285" width="39.85546875" style="152" customWidth="1"/>
    <col min="1286" max="1290" width="28.42578125" style="152" customWidth="1"/>
    <col min="1291" max="1536" width="9.140625" style="152"/>
    <col min="1537" max="1539" width="30.140625" style="152" customWidth="1"/>
    <col min="1540" max="1541" width="39.85546875" style="152" customWidth="1"/>
    <col min="1542" max="1546" width="28.42578125" style="152" customWidth="1"/>
    <col min="1547" max="1792" width="9.140625" style="152"/>
    <col min="1793" max="1795" width="30.140625" style="152" customWidth="1"/>
    <col min="1796" max="1797" width="39.85546875" style="152" customWidth="1"/>
    <col min="1798" max="1802" width="28.42578125" style="152" customWidth="1"/>
    <col min="1803" max="2048" width="9.140625" style="152"/>
    <col min="2049" max="2051" width="30.140625" style="152" customWidth="1"/>
    <col min="2052" max="2053" width="39.85546875" style="152" customWidth="1"/>
    <col min="2054" max="2058" width="28.42578125" style="152" customWidth="1"/>
    <col min="2059" max="2304" width="9.140625" style="152"/>
    <col min="2305" max="2307" width="30.140625" style="152" customWidth="1"/>
    <col min="2308" max="2309" width="39.85546875" style="152" customWidth="1"/>
    <col min="2310" max="2314" width="28.42578125" style="152" customWidth="1"/>
    <col min="2315" max="2560" width="9.140625" style="152"/>
    <col min="2561" max="2563" width="30.140625" style="152" customWidth="1"/>
    <col min="2564" max="2565" width="39.85546875" style="152" customWidth="1"/>
    <col min="2566" max="2570" width="28.42578125" style="152" customWidth="1"/>
    <col min="2571" max="2816" width="9.140625" style="152"/>
    <col min="2817" max="2819" width="30.140625" style="152" customWidth="1"/>
    <col min="2820" max="2821" width="39.85546875" style="152" customWidth="1"/>
    <col min="2822" max="2826" width="28.42578125" style="152" customWidth="1"/>
    <col min="2827" max="3072" width="9.140625" style="152"/>
    <col min="3073" max="3075" width="30.140625" style="152" customWidth="1"/>
    <col min="3076" max="3077" width="39.85546875" style="152" customWidth="1"/>
    <col min="3078" max="3082" width="28.42578125" style="152" customWidth="1"/>
    <col min="3083" max="3328" width="9.140625" style="152"/>
    <col min="3329" max="3331" width="30.140625" style="152" customWidth="1"/>
    <col min="3332" max="3333" width="39.85546875" style="152" customWidth="1"/>
    <col min="3334" max="3338" width="28.42578125" style="152" customWidth="1"/>
    <col min="3339" max="3584" width="9.140625" style="152"/>
    <col min="3585" max="3587" width="30.140625" style="152" customWidth="1"/>
    <col min="3588" max="3589" width="39.85546875" style="152" customWidth="1"/>
    <col min="3590" max="3594" width="28.42578125" style="152" customWidth="1"/>
    <col min="3595" max="3840" width="9.140625" style="152"/>
    <col min="3841" max="3843" width="30.140625" style="152" customWidth="1"/>
    <col min="3844" max="3845" width="39.85546875" style="152" customWidth="1"/>
    <col min="3846" max="3850" width="28.42578125" style="152" customWidth="1"/>
    <col min="3851" max="4096" width="9.140625" style="152"/>
    <col min="4097" max="4099" width="30.140625" style="152" customWidth="1"/>
    <col min="4100" max="4101" width="39.85546875" style="152" customWidth="1"/>
    <col min="4102" max="4106" width="28.42578125" style="152" customWidth="1"/>
    <col min="4107" max="4352" width="9.140625" style="152"/>
    <col min="4353" max="4355" width="30.140625" style="152" customWidth="1"/>
    <col min="4356" max="4357" width="39.85546875" style="152" customWidth="1"/>
    <col min="4358" max="4362" width="28.42578125" style="152" customWidth="1"/>
    <col min="4363" max="4608" width="9.140625" style="152"/>
    <col min="4609" max="4611" width="30.140625" style="152" customWidth="1"/>
    <col min="4612" max="4613" width="39.85546875" style="152" customWidth="1"/>
    <col min="4614" max="4618" width="28.42578125" style="152" customWidth="1"/>
    <col min="4619" max="4864" width="9.140625" style="152"/>
    <col min="4865" max="4867" width="30.140625" style="152" customWidth="1"/>
    <col min="4868" max="4869" width="39.85546875" style="152" customWidth="1"/>
    <col min="4870" max="4874" width="28.42578125" style="152" customWidth="1"/>
    <col min="4875" max="5120" width="9.140625" style="152"/>
    <col min="5121" max="5123" width="30.140625" style="152" customWidth="1"/>
    <col min="5124" max="5125" width="39.85546875" style="152" customWidth="1"/>
    <col min="5126" max="5130" width="28.42578125" style="152" customWidth="1"/>
    <col min="5131" max="5376" width="9.140625" style="152"/>
    <col min="5377" max="5379" width="30.140625" style="152" customWidth="1"/>
    <col min="5380" max="5381" width="39.85546875" style="152" customWidth="1"/>
    <col min="5382" max="5386" width="28.42578125" style="152" customWidth="1"/>
    <col min="5387" max="5632" width="9.140625" style="152"/>
    <col min="5633" max="5635" width="30.140625" style="152" customWidth="1"/>
    <col min="5636" max="5637" width="39.85546875" style="152" customWidth="1"/>
    <col min="5638" max="5642" width="28.42578125" style="152" customWidth="1"/>
    <col min="5643" max="5888" width="9.140625" style="152"/>
    <col min="5889" max="5891" width="30.140625" style="152" customWidth="1"/>
    <col min="5892" max="5893" width="39.85546875" style="152" customWidth="1"/>
    <col min="5894" max="5898" width="28.42578125" style="152" customWidth="1"/>
    <col min="5899" max="6144" width="9.140625" style="152"/>
    <col min="6145" max="6147" width="30.140625" style="152" customWidth="1"/>
    <col min="6148" max="6149" width="39.85546875" style="152" customWidth="1"/>
    <col min="6150" max="6154" width="28.42578125" style="152" customWidth="1"/>
    <col min="6155" max="6400" width="9.140625" style="152"/>
    <col min="6401" max="6403" width="30.140625" style="152" customWidth="1"/>
    <col min="6404" max="6405" width="39.85546875" style="152" customWidth="1"/>
    <col min="6406" max="6410" width="28.42578125" style="152" customWidth="1"/>
    <col min="6411" max="6656" width="9.140625" style="152"/>
    <col min="6657" max="6659" width="30.140625" style="152" customWidth="1"/>
    <col min="6660" max="6661" width="39.85546875" style="152" customWidth="1"/>
    <col min="6662" max="6666" width="28.42578125" style="152" customWidth="1"/>
    <col min="6667" max="6912" width="9.140625" style="152"/>
    <col min="6913" max="6915" width="30.140625" style="152" customWidth="1"/>
    <col min="6916" max="6917" width="39.85546875" style="152" customWidth="1"/>
    <col min="6918" max="6922" width="28.42578125" style="152" customWidth="1"/>
    <col min="6923" max="7168" width="9.140625" style="152"/>
    <col min="7169" max="7171" width="30.140625" style="152" customWidth="1"/>
    <col min="7172" max="7173" width="39.85546875" style="152" customWidth="1"/>
    <col min="7174" max="7178" width="28.42578125" style="152" customWidth="1"/>
    <col min="7179" max="7424" width="9.140625" style="152"/>
    <col min="7425" max="7427" width="30.140625" style="152" customWidth="1"/>
    <col min="7428" max="7429" width="39.85546875" style="152" customWidth="1"/>
    <col min="7430" max="7434" width="28.42578125" style="152" customWidth="1"/>
    <col min="7435" max="7680" width="9.140625" style="152"/>
    <col min="7681" max="7683" width="30.140625" style="152" customWidth="1"/>
    <col min="7684" max="7685" width="39.85546875" style="152" customWidth="1"/>
    <col min="7686" max="7690" width="28.42578125" style="152" customWidth="1"/>
    <col min="7691" max="7936" width="9.140625" style="152"/>
    <col min="7937" max="7939" width="30.140625" style="152" customWidth="1"/>
    <col min="7940" max="7941" width="39.85546875" style="152" customWidth="1"/>
    <col min="7942" max="7946" width="28.42578125" style="152" customWidth="1"/>
    <col min="7947" max="8192" width="9.140625" style="152"/>
    <col min="8193" max="8195" width="30.140625" style="152" customWidth="1"/>
    <col min="8196" max="8197" width="39.85546875" style="152" customWidth="1"/>
    <col min="8198" max="8202" width="28.42578125" style="152" customWidth="1"/>
    <col min="8203" max="8448" width="9.140625" style="152"/>
    <col min="8449" max="8451" width="30.140625" style="152" customWidth="1"/>
    <col min="8452" max="8453" width="39.85546875" style="152" customWidth="1"/>
    <col min="8454" max="8458" width="28.42578125" style="152" customWidth="1"/>
    <col min="8459" max="8704" width="9.140625" style="152"/>
    <col min="8705" max="8707" width="30.140625" style="152" customWidth="1"/>
    <col min="8708" max="8709" width="39.85546875" style="152" customWidth="1"/>
    <col min="8710" max="8714" width="28.42578125" style="152" customWidth="1"/>
    <col min="8715" max="8960" width="9.140625" style="152"/>
    <col min="8961" max="8963" width="30.140625" style="152" customWidth="1"/>
    <col min="8964" max="8965" width="39.85546875" style="152" customWidth="1"/>
    <col min="8966" max="8970" width="28.42578125" style="152" customWidth="1"/>
    <col min="8971" max="9216" width="9.140625" style="152"/>
    <col min="9217" max="9219" width="30.140625" style="152" customWidth="1"/>
    <col min="9220" max="9221" width="39.85546875" style="152" customWidth="1"/>
    <col min="9222" max="9226" width="28.42578125" style="152" customWidth="1"/>
    <col min="9227" max="9472" width="9.140625" style="152"/>
    <col min="9473" max="9475" width="30.140625" style="152" customWidth="1"/>
    <col min="9476" max="9477" width="39.85546875" style="152" customWidth="1"/>
    <col min="9478" max="9482" width="28.42578125" style="152" customWidth="1"/>
    <col min="9483" max="9728" width="9.140625" style="152"/>
    <col min="9729" max="9731" width="30.140625" style="152" customWidth="1"/>
    <col min="9732" max="9733" width="39.85546875" style="152" customWidth="1"/>
    <col min="9734" max="9738" width="28.42578125" style="152" customWidth="1"/>
    <col min="9739" max="9984" width="9.140625" style="152"/>
    <col min="9985" max="9987" width="30.140625" style="152" customWidth="1"/>
    <col min="9988" max="9989" width="39.85546875" style="152" customWidth="1"/>
    <col min="9990" max="9994" width="28.42578125" style="152" customWidth="1"/>
    <col min="9995" max="10240" width="9.140625" style="152"/>
    <col min="10241" max="10243" width="30.140625" style="152" customWidth="1"/>
    <col min="10244" max="10245" width="39.85546875" style="152" customWidth="1"/>
    <col min="10246" max="10250" width="28.42578125" style="152" customWidth="1"/>
    <col min="10251" max="10496" width="9.140625" style="152"/>
    <col min="10497" max="10499" width="30.140625" style="152" customWidth="1"/>
    <col min="10500" max="10501" width="39.85546875" style="152" customWidth="1"/>
    <col min="10502" max="10506" width="28.42578125" style="152" customWidth="1"/>
    <col min="10507" max="10752" width="9.140625" style="152"/>
    <col min="10753" max="10755" width="30.140625" style="152" customWidth="1"/>
    <col min="10756" max="10757" width="39.85546875" style="152" customWidth="1"/>
    <col min="10758" max="10762" width="28.42578125" style="152" customWidth="1"/>
    <col min="10763" max="11008" width="9.140625" style="152"/>
    <col min="11009" max="11011" width="30.140625" style="152" customWidth="1"/>
    <col min="11012" max="11013" width="39.85546875" style="152" customWidth="1"/>
    <col min="11014" max="11018" width="28.42578125" style="152" customWidth="1"/>
    <col min="11019" max="11264" width="9.140625" style="152"/>
    <col min="11265" max="11267" width="30.140625" style="152" customWidth="1"/>
    <col min="11268" max="11269" width="39.85546875" style="152" customWidth="1"/>
    <col min="11270" max="11274" width="28.42578125" style="152" customWidth="1"/>
    <col min="11275" max="11520" width="9.140625" style="152"/>
    <col min="11521" max="11523" width="30.140625" style="152" customWidth="1"/>
    <col min="11524" max="11525" width="39.85546875" style="152" customWidth="1"/>
    <col min="11526" max="11530" width="28.42578125" style="152" customWidth="1"/>
    <col min="11531" max="11776" width="9.140625" style="152"/>
    <col min="11777" max="11779" width="30.140625" style="152" customWidth="1"/>
    <col min="11780" max="11781" width="39.85546875" style="152" customWidth="1"/>
    <col min="11782" max="11786" width="28.42578125" style="152" customWidth="1"/>
    <col min="11787" max="12032" width="9.140625" style="152"/>
    <col min="12033" max="12035" width="30.140625" style="152" customWidth="1"/>
    <col min="12036" max="12037" width="39.85546875" style="152" customWidth="1"/>
    <col min="12038" max="12042" width="28.42578125" style="152" customWidth="1"/>
    <col min="12043" max="12288" width="9.140625" style="152"/>
    <col min="12289" max="12291" width="30.140625" style="152" customWidth="1"/>
    <col min="12292" max="12293" width="39.85546875" style="152" customWidth="1"/>
    <col min="12294" max="12298" width="28.42578125" style="152" customWidth="1"/>
    <col min="12299" max="12544" width="9.140625" style="152"/>
    <col min="12545" max="12547" width="30.140625" style="152" customWidth="1"/>
    <col min="12548" max="12549" width="39.85546875" style="152" customWidth="1"/>
    <col min="12550" max="12554" width="28.42578125" style="152" customWidth="1"/>
    <col min="12555" max="12800" width="9.140625" style="152"/>
    <col min="12801" max="12803" width="30.140625" style="152" customWidth="1"/>
    <col min="12804" max="12805" width="39.85546875" style="152" customWidth="1"/>
    <col min="12806" max="12810" width="28.42578125" style="152" customWidth="1"/>
    <col min="12811" max="13056" width="9.140625" style="152"/>
    <col min="13057" max="13059" width="30.140625" style="152" customWidth="1"/>
    <col min="13060" max="13061" width="39.85546875" style="152" customWidth="1"/>
    <col min="13062" max="13066" width="28.42578125" style="152" customWidth="1"/>
    <col min="13067" max="13312" width="9.140625" style="152"/>
    <col min="13313" max="13315" width="30.140625" style="152" customWidth="1"/>
    <col min="13316" max="13317" width="39.85546875" style="152" customWidth="1"/>
    <col min="13318" max="13322" width="28.42578125" style="152" customWidth="1"/>
    <col min="13323" max="13568" width="9.140625" style="152"/>
    <col min="13569" max="13571" width="30.140625" style="152" customWidth="1"/>
    <col min="13572" max="13573" width="39.85546875" style="152" customWidth="1"/>
    <col min="13574" max="13578" width="28.42578125" style="152" customWidth="1"/>
    <col min="13579" max="13824" width="9.140625" style="152"/>
    <col min="13825" max="13827" width="30.140625" style="152" customWidth="1"/>
    <col min="13828" max="13829" width="39.85546875" style="152" customWidth="1"/>
    <col min="13830" max="13834" width="28.42578125" style="152" customWidth="1"/>
    <col min="13835" max="14080" width="9.140625" style="152"/>
    <col min="14081" max="14083" width="30.140625" style="152" customWidth="1"/>
    <col min="14084" max="14085" width="39.85546875" style="152" customWidth="1"/>
    <col min="14086" max="14090" width="28.42578125" style="152" customWidth="1"/>
    <col min="14091" max="14336" width="9.140625" style="152"/>
    <col min="14337" max="14339" width="30.140625" style="152" customWidth="1"/>
    <col min="14340" max="14341" width="39.85546875" style="152" customWidth="1"/>
    <col min="14342" max="14346" width="28.42578125" style="152" customWidth="1"/>
    <col min="14347" max="14592" width="9.140625" style="152"/>
    <col min="14593" max="14595" width="30.140625" style="152" customWidth="1"/>
    <col min="14596" max="14597" width="39.85546875" style="152" customWidth="1"/>
    <col min="14598" max="14602" width="28.42578125" style="152" customWidth="1"/>
    <col min="14603" max="14848" width="9.140625" style="152"/>
    <col min="14849" max="14851" width="30.140625" style="152" customWidth="1"/>
    <col min="14852" max="14853" width="39.85546875" style="152" customWidth="1"/>
    <col min="14854" max="14858" width="28.42578125" style="152" customWidth="1"/>
    <col min="14859" max="15104" width="9.140625" style="152"/>
    <col min="15105" max="15107" width="30.140625" style="152" customWidth="1"/>
    <col min="15108" max="15109" width="39.85546875" style="152" customWidth="1"/>
    <col min="15110" max="15114" width="28.42578125" style="152" customWidth="1"/>
    <col min="15115" max="15360" width="9.140625" style="152"/>
    <col min="15361" max="15363" width="30.140625" style="152" customWidth="1"/>
    <col min="15364" max="15365" width="39.85546875" style="152" customWidth="1"/>
    <col min="15366" max="15370" width="28.42578125" style="152" customWidth="1"/>
    <col min="15371" max="15616" width="9.140625" style="152"/>
    <col min="15617" max="15619" width="30.140625" style="152" customWidth="1"/>
    <col min="15620" max="15621" width="39.85546875" style="152" customWidth="1"/>
    <col min="15622" max="15626" width="28.42578125" style="152" customWidth="1"/>
    <col min="15627" max="15872" width="9.140625" style="152"/>
    <col min="15873" max="15875" width="30.140625" style="152" customWidth="1"/>
    <col min="15876" max="15877" width="39.85546875" style="152" customWidth="1"/>
    <col min="15878" max="15882" width="28.42578125" style="152" customWidth="1"/>
    <col min="15883" max="16128" width="9.140625" style="152"/>
    <col min="16129" max="16131" width="30.140625" style="152" customWidth="1"/>
    <col min="16132" max="16133" width="39.85546875" style="152" customWidth="1"/>
    <col min="16134" max="16138" width="28.42578125" style="152" customWidth="1"/>
    <col min="16139" max="16384" width="9.140625" style="152"/>
  </cols>
  <sheetData>
    <row r="1" spans="1:6" s="3517" customFormat="1" ht="15.75" thickBot="1">
      <c r="A1" s="5040" t="s">
        <v>0</v>
      </c>
      <c r="B1" s="5040"/>
      <c r="C1" s="5040"/>
      <c r="D1" s="474" t="s">
        <v>1</v>
      </c>
    </row>
    <row r="2" spans="1:6" ht="27" customHeight="1" thickTop="1">
      <c r="A2" s="6250" t="s">
        <v>4620</v>
      </c>
      <c r="B2" s="6394"/>
      <c r="C2" s="6394"/>
      <c r="D2" s="6252"/>
    </row>
    <row r="3" spans="1:6" ht="25.5" customHeight="1">
      <c r="A3" s="6739" t="s">
        <v>4414</v>
      </c>
      <c r="B3" s="6754"/>
      <c r="C3" s="6754"/>
      <c r="D3" s="6741"/>
    </row>
    <row r="4" spans="1:6" ht="23.25" customHeight="1" thickBot="1">
      <c r="A4" s="6750"/>
      <c r="B4" s="7975"/>
      <c r="C4" s="7975"/>
      <c r="D4" s="6726"/>
    </row>
    <row r="5" spans="1:6" ht="53.25" customHeight="1" thickBot="1">
      <c r="A5" s="3677" t="s">
        <v>12</v>
      </c>
      <c r="B5" s="4482" t="s">
        <v>4550</v>
      </c>
      <c r="C5" s="4482" t="s">
        <v>4551</v>
      </c>
      <c r="D5" s="1741" t="s">
        <v>4552</v>
      </c>
    </row>
    <row r="6" spans="1:6" ht="33" customHeight="1">
      <c r="A6" s="5246">
        <v>2010</v>
      </c>
      <c r="B6" s="5245">
        <v>345</v>
      </c>
      <c r="C6" s="5245">
        <v>25606</v>
      </c>
      <c r="D6" s="5247">
        <v>21098</v>
      </c>
    </row>
    <row r="7" spans="1:6" ht="33" customHeight="1">
      <c r="A7" s="807">
        <v>2011</v>
      </c>
      <c r="B7" s="5159">
        <v>400</v>
      </c>
      <c r="C7" s="5159">
        <v>34435</v>
      </c>
      <c r="D7" s="5160">
        <v>27526</v>
      </c>
    </row>
    <row r="8" spans="1:6" ht="33" customHeight="1">
      <c r="A8" s="807">
        <v>2012</v>
      </c>
      <c r="B8" s="5161">
        <v>440</v>
      </c>
      <c r="C8" s="5161">
        <v>38109</v>
      </c>
      <c r="D8" s="5162">
        <v>32193</v>
      </c>
    </row>
    <row r="9" spans="1:6" ht="33" customHeight="1" thickBot="1">
      <c r="A9" s="810">
        <v>2013</v>
      </c>
      <c r="B9" s="5163">
        <v>533</v>
      </c>
      <c r="C9" s="5163">
        <v>38706</v>
      </c>
      <c r="D9" s="5164">
        <v>36576</v>
      </c>
    </row>
    <row r="10" spans="1:6" ht="18" customHeight="1" thickTop="1">
      <c r="A10" s="4475"/>
      <c r="B10" s="4475"/>
      <c r="C10" s="4475"/>
      <c r="D10" s="5092"/>
    </row>
    <row r="11" spans="1:6" ht="18" customHeight="1">
      <c r="A11" s="6249" t="s">
        <v>4549</v>
      </c>
      <c r="B11" s="6249"/>
      <c r="C11" s="6249"/>
      <c r="D11" s="6249"/>
      <c r="E11" s="5165"/>
      <c r="F11" s="5165"/>
    </row>
    <row r="12" spans="1:6" ht="18" customHeight="1">
      <c r="A12" s="4465" t="s">
        <v>4553</v>
      </c>
      <c r="B12" s="4465"/>
      <c r="C12" s="4465"/>
      <c r="D12" s="4465"/>
      <c r="E12" s="5165"/>
      <c r="F12" s="5165"/>
    </row>
    <row r="13" spans="1:6" ht="18" customHeight="1">
      <c r="A13" s="6249" t="s">
        <v>4434</v>
      </c>
      <c r="B13" s="6249"/>
      <c r="C13" s="6249"/>
      <c r="D13" s="6249"/>
    </row>
    <row r="14" spans="1:6" ht="18" customHeight="1">
      <c r="A14" s="6249" t="s">
        <v>4435</v>
      </c>
      <c r="B14" s="6249"/>
      <c r="C14" s="6249"/>
      <c r="D14" s="6249"/>
    </row>
    <row r="15" spans="1:6">
      <c r="A15" s="4465"/>
      <c r="B15" s="4465"/>
      <c r="C15" s="4465"/>
      <c r="D15" s="4465"/>
    </row>
    <row r="17" spans="3:3">
      <c r="C17" s="5033" t="s">
        <v>3</v>
      </c>
    </row>
  </sheetData>
  <mergeCells count="5">
    <mergeCell ref="A2:D2"/>
    <mergeCell ref="A3:D4"/>
    <mergeCell ref="A11:D11"/>
    <mergeCell ref="A13:D13"/>
    <mergeCell ref="A14:D14"/>
  </mergeCells>
  <hyperlinks>
    <hyperlink ref="A1" r:id="rId1"/>
  </hyperlinks>
  <pageMargins left="0.9055118110236221" right="0.70866141732283472" top="0.74803149606299213" bottom="0.74803149606299213" header="0.31496062992125984" footer="0.31496062992125984"/>
  <pageSetup paperSize="9" fitToHeight="0" orientation="landscape" r:id="rId2"/>
  <headerFooter>
    <oddFooter>&amp;R307</oddFooter>
  </headerFooter>
  <drawing r:id="rId3"/>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97"/>
  <dimension ref="A1:G23"/>
  <sheetViews>
    <sheetView view="pageBreakPreview" zoomScale="60" zoomScaleNormal="100" workbookViewId="0">
      <selection activeCell="H15" sqref="H15"/>
    </sheetView>
  </sheetViews>
  <sheetFormatPr defaultRowHeight="12.75"/>
  <cols>
    <col min="1" max="1" width="25" style="152" customWidth="1"/>
    <col min="2" max="3" width="23.7109375" style="152" customWidth="1"/>
    <col min="4" max="4" width="25.5703125" style="152" customWidth="1"/>
    <col min="5" max="5" width="23.7109375" style="152" customWidth="1"/>
    <col min="6" max="6" width="39.85546875" style="152" customWidth="1"/>
    <col min="7" max="11" width="28.42578125" style="152" customWidth="1"/>
    <col min="12" max="256" width="9.140625" style="152"/>
    <col min="257" max="257" width="30.140625" style="152" customWidth="1"/>
    <col min="258" max="258" width="26.7109375" style="152" customWidth="1"/>
    <col min="259" max="259" width="24.5703125" style="152" customWidth="1"/>
    <col min="260" max="260" width="24.42578125" style="152" customWidth="1"/>
    <col min="261" max="261" width="25.5703125" style="152" customWidth="1"/>
    <col min="262" max="262" width="39.85546875" style="152" customWidth="1"/>
    <col min="263" max="267" width="28.42578125" style="152" customWidth="1"/>
    <col min="268" max="512" width="9.140625" style="152"/>
    <col min="513" max="513" width="30.140625" style="152" customWidth="1"/>
    <col min="514" max="514" width="26.7109375" style="152" customWidth="1"/>
    <col min="515" max="515" width="24.5703125" style="152" customWidth="1"/>
    <col min="516" max="516" width="24.42578125" style="152" customWidth="1"/>
    <col min="517" max="517" width="25.5703125" style="152" customWidth="1"/>
    <col min="518" max="518" width="39.85546875" style="152" customWidth="1"/>
    <col min="519" max="523" width="28.42578125" style="152" customWidth="1"/>
    <col min="524" max="768" width="9.140625" style="152"/>
    <col min="769" max="769" width="30.140625" style="152" customWidth="1"/>
    <col min="770" max="770" width="26.7109375" style="152" customWidth="1"/>
    <col min="771" max="771" width="24.5703125" style="152" customWidth="1"/>
    <col min="772" max="772" width="24.42578125" style="152" customWidth="1"/>
    <col min="773" max="773" width="25.5703125" style="152" customWidth="1"/>
    <col min="774" max="774" width="39.85546875" style="152" customWidth="1"/>
    <col min="775" max="779" width="28.42578125" style="152" customWidth="1"/>
    <col min="780" max="1024" width="9.140625" style="152"/>
    <col min="1025" max="1025" width="30.140625" style="152" customWidth="1"/>
    <col min="1026" max="1026" width="26.7109375" style="152" customWidth="1"/>
    <col min="1027" max="1027" width="24.5703125" style="152" customWidth="1"/>
    <col min="1028" max="1028" width="24.42578125" style="152" customWidth="1"/>
    <col min="1029" max="1029" width="25.5703125" style="152" customWidth="1"/>
    <col min="1030" max="1030" width="39.85546875" style="152" customWidth="1"/>
    <col min="1031" max="1035" width="28.42578125" style="152" customWidth="1"/>
    <col min="1036" max="1280" width="9.140625" style="152"/>
    <col min="1281" max="1281" width="30.140625" style="152" customWidth="1"/>
    <col min="1282" max="1282" width="26.7109375" style="152" customWidth="1"/>
    <col min="1283" max="1283" width="24.5703125" style="152" customWidth="1"/>
    <col min="1284" max="1284" width="24.42578125" style="152" customWidth="1"/>
    <col min="1285" max="1285" width="25.5703125" style="152" customWidth="1"/>
    <col min="1286" max="1286" width="39.85546875" style="152" customWidth="1"/>
    <col min="1287" max="1291" width="28.42578125" style="152" customWidth="1"/>
    <col min="1292" max="1536" width="9.140625" style="152"/>
    <col min="1537" max="1537" width="30.140625" style="152" customWidth="1"/>
    <col min="1538" max="1538" width="26.7109375" style="152" customWidth="1"/>
    <col min="1539" max="1539" width="24.5703125" style="152" customWidth="1"/>
    <col min="1540" max="1540" width="24.42578125" style="152" customWidth="1"/>
    <col min="1541" max="1541" width="25.5703125" style="152" customWidth="1"/>
    <col min="1542" max="1542" width="39.85546875" style="152" customWidth="1"/>
    <col min="1543" max="1547" width="28.42578125" style="152" customWidth="1"/>
    <col min="1548" max="1792" width="9.140625" style="152"/>
    <col min="1793" max="1793" width="30.140625" style="152" customWidth="1"/>
    <col min="1794" max="1794" width="26.7109375" style="152" customWidth="1"/>
    <col min="1795" max="1795" width="24.5703125" style="152" customWidth="1"/>
    <col min="1796" max="1796" width="24.42578125" style="152" customWidth="1"/>
    <col min="1797" max="1797" width="25.5703125" style="152" customWidth="1"/>
    <col min="1798" max="1798" width="39.85546875" style="152" customWidth="1"/>
    <col min="1799" max="1803" width="28.42578125" style="152" customWidth="1"/>
    <col min="1804" max="2048" width="9.140625" style="152"/>
    <col min="2049" max="2049" width="30.140625" style="152" customWidth="1"/>
    <col min="2050" max="2050" width="26.7109375" style="152" customWidth="1"/>
    <col min="2051" max="2051" width="24.5703125" style="152" customWidth="1"/>
    <col min="2052" max="2052" width="24.42578125" style="152" customWidth="1"/>
    <col min="2053" max="2053" width="25.5703125" style="152" customWidth="1"/>
    <col min="2054" max="2054" width="39.85546875" style="152" customWidth="1"/>
    <col min="2055" max="2059" width="28.42578125" style="152" customWidth="1"/>
    <col min="2060" max="2304" width="9.140625" style="152"/>
    <col min="2305" max="2305" width="30.140625" style="152" customWidth="1"/>
    <col min="2306" max="2306" width="26.7109375" style="152" customWidth="1"/>
    <col min="2307" max="2307" width="24.5703125" style="152" customWidth="1"/>
    <col min="2308" max="2308" width="24.42578125" style="152" customWidth="1"/>
    <col min="2309" max="2309" width="25.5703125" style="152" customWidth="1"/>
    <col min="2310" max="2310" width="39.85546875" style="152" customWidth="1"/>
    <col min="2311" max="2315" width="28.42578125" style="152" customWidth="1"/>
    <col min="2316" max="2560" width="9.140625" style="152"/>
    <col min="2561" max="2561" width="30.140625" style="152" customWidth="1"/>
    <col min="2562" max="2562" width="26.7109375" style="152" customWidth="1"/>
    <col min="2563" max="2563" width="24.5703125" style="152" customWidth="1"/>
    <col min="2564" max="2564" width="24.42578125" style="152" customWidth="1"/>
    <col min="2565" max="2565" width="25.5703125" style="152" customWidth="1"/>
    <col min="2566" max="2566" width="39.85546875" style="152" customWidth="1"/>
    <col min="2567" max="2571" width="28.42578125" style="152" customWidth="1"/>
    <col min="2572" max="2816" width="9.140625" style="152"/>
    <col min="2817" max="2817" width="30.140625" style="152" customWidth="1"/>
    <col min="2818" max="2818" width="26.7109375" style="152" customWidth="1"/>
    <col min="2819" max="2819" width="24.5703125" style="152" customWidth="1"/>
    <col min="2820" max="2820" width="24.42578125" style="152" customWidth="1"/>
    <col min="2821" max="2821" width="25.5703125" style="152" customWidth="1"/>
    <col min="2822" max="2822" width="39.85546875" style="152" customWidth="1"/>
    <col min="2823" max="2827" width="28.42578125" style="152" customWidth="1"/>
    <col min="2828" max="3072" width="9.140625" style="152"/>
    <col min="3073" max="3073" width="30.140625" style="152" customWidth="1"/>
    <col min="3074" max="3074" width="26.7109375" style="152" customWidth="1"/>
    <col min="3075" max="3075" width="24.5703125" style="152" customWidth="1"/>
    <col min="3076" max="3076" width="24.42578125" style="152" customWidth="1"/>
    <col min="3077" max="3077" width="25.5703125" style="152" customWidth="1"/>
    <col min="3078" max="3078" width="39.85546875" style="152" customWidth="1"/>
    <col min="3079" max="3083" width="28.42578125" style="152" customWidth="1"/>
    <col min="3084" max="3328" width="9.140625" style="152"/>
    <col min="3329" max="3329" width="30.140625" style="152" customWidth="1"/>
    <col min="3330" max="3330" width="26.7109375" style="152" customWidth="1"/>
    <col min="3331" max="3331" width="24.5703125" style="152" customWidth="1"/>
    <col min="3332" max="3332" width="24.42578125" style="152" customWidth="1"/>
    <col min="3333" max="3333" width="25.5703125" style="152" customWidth="1"/>
    <col min="3334" max="3334" width="39.85546875" style="152" customWidth="1"/>
    <col min="3335" max="3339" width="28.42578125" style="152" customWidth="1"/>
    <col min="3340" max="3584" width="9.140625" style="152"/>
    <col min="3585" max="3585" width="30.140625" style="152" customWidth="1"/>
    <col min="3586" max="3586" width="26.7109375" style="152" customWidth="1"/>
    <col min="3587" max="3587" width="24.5703125" style="152" customWidth="1"/>
    <col min="3588" max="3588" width="24.42578125" style="152" customWidth="1"/>
    <col min="3589" max="3589" width="25.5703125" style="152" customWidth="1"/>
    <col min="3590" max="3590" width="39.85546875" style="152" customWidth="1"/>
    <col min="3591" max="3595" width="28.42578125" style="152" customWidth="1"/>
    <col min="3596" max="3840" width="9.140625" style="152"/>
    <col min="3841" max="3841" width="30.140625" style="152" customWidth="1"/>
    <col min="3842" max="3842" width="26.7109375" style="152" customWidth="1"/>
    <col min="3843" max="3843" width="24.5703125" style="152" customWidth="1"/>
    <col min="3844" max="3844" width="24.42578125" style="152" customWidth="1"/>
    <col min="3845" max="3845" width="25.5703125" style="152" customWidth="1"/>
    <col min="3846" max="3846" width="39.85546875" style="152" customWidth="1"/>
    <col min="3847" max="3851" width="28.42578125" style="152" customWidth="1"/>
    <col min="3852" max="4096" width="9.140625" style="152"/>
    <col min="4097" max="4097" width="30.140625" style="152" customWidth="1"/>
    <col min="4098" max="4098" width="26.7109375" style="152" customWidth="1"/>
    <col min="4099" max="4099" width="24.5703125" style="152" customWidth="1"/>
    <col min="4100" max="4100" width="24.42578125" style="152" customWidth="1"/>
    <col min="4101" max="4101" width="25.5703125" style="152" customWidth="1"/>
    <col min="4102" max="4102" width="39.85546875" style="152" customWidth="1"/>
    <col min="4103" max="4107" width="28.42578125" style="152" customWidth="1"/>
    <col min="4108" max="4352" width="9.140625" style="152"/>
    <col min="4353" max="4353" width="30.140625" style="152" customWidth="1"/>
    <col min="4354" max="4354" width="26.7109375" style="152" customWidth="1"/>
    <col min="4355" max="4355" width="24.5703125" style="152" customWidth="1"/>
    <col min="4356" max="4356" width="24.42578125" style="152" customWidth="1"/>
    <col min="4357" max="4357" width="25.5703125" style="152" customWidth="1"/>
    <col min="4358" max="4358" width="39.85546875" style="152" customWidth="1"/>
    <col min="4359" max="4363" width="28.42578125" style="152" customWidth="1"/>
    <col min="4364" max="4608" width="9.140625" style="152"/>
    <col min="4609" max="4609" width="30.140625" style="152" customWidth="1"/>
    <col min="4610" max="4610" width="26.7109375" style="152" customWidth="1"/>
    <col min="4611" max="4611" width="24.5703125" style="152" customWidth="1"/>
    <col min="4612" max="4612" width="24.42578125" style="152" customWidth="1"/>
    <col min="4613" max="4613" width="25.5703125" style="152" customWidth="1"/>
    <col min="4614" max="4614" width="39.85546875" style="152" customWidth="1"/>
    <col min="4615" max="4619" width="28.42578125" style="152" customWidth="1"/>
    <col min="4620" max="4864" width="9.140625" style="152"/>
    <col min="4865" max="4865" width="30.140625" style="152" customWidth="1"/>
    <col min="4866" max="4866" width="26.7109375" style="152" customWidth="1"/>
    <col min="4867" max="4867" width="24.5703125" style="152" customWidth="1"/>
    <col min="4868" max="4868" width="24.42578125" style="152" customWidth="1"/>
    <col min="4869" max="4869" width="25.5703125" style="152" customWidth="1"/>
    <col min="4870" max="4870" width="39.85546875" style="152" customWidth="1"/>
    <col min="4871" max="4875" width="28.42578125" style="152" customWidth="1"/>
    <col min="4876" max="5120" width="9.140625" style="152"/>
    <col min="5121" max="5121" width="30.140625" style="152" customWidth="1"/>
    <col min="5122" max="5122" width="26.7109375" style="152" customWidth="1"/>
    <col min="5123" max="5123" width="24.5703125" style="152" customWidth="1"/>
    <col min="5124" max="5124" width="24.42578125" style="152" customWidth="1"/>
    <col min="5125" max="5125" width="25.5703125" style="152" customWidth="1"/>
    <col min="5126" max="5126" width="39.85546875" style="152" customWidth="1"/>
    <col min="5127" max="5131" width="28.42578125" style="152" customWidth="1"/>
    <col min="5132" max="5376" width="9.140625" style="152"/>
    <col min="5377" max="5377" width="30.140625" style="152" customWidth="1"/>
    <col min="5378" max="5378" width="26.7109375" style="152" customWidth="1"/>
    <col min="5379" max="5379" width="24.5703125" style="152" customWidth="1"/>
    <col min="5380" max="5380" width="24.42578125" style="152" customWidth="1"/>
    <col min="5381" max="5381" width="25.5703125" style="152" customWidth="1"/>
    <col min="5382" max="5382" width="39.85546875" style="152" customWidth="1"/>
    <col min="5383" max="5387" width="28.42578125" style="152" customWidth="1"/>
    <col min="5388" max="5632" width="9.140625" style="152"/>
    <col min="5633" max="5633" width="30.140625" style="152" customWidth="1"/>
    <col min="5634" max="5634" width="26.7109375" style="152" customWidth="1"/>
    <col min="5635" max="5635" width="24.5703125" style="152" customWidth="1"/>
    <col min="5636" max="5636" width="24.42578125" style="152" customWidth="1"/>
    <col min="5637" max="5637" width="25.5703125" style="152" customWidth="1"/>
    <col min="5638" max="5638" width="39.85546875" style="152" customWidth="1"/>
    <col min="5639" max="5643" width="28.42578125" style="152" customWidth="1"/>
    <col min="5644" max="5888" width="9.140625" style="152"/>
    <col min="5889" max="5889" width="30.140625" style="152" customWidth="1"/>
    <col min="5890" max="5890" width="26.7109375" style="152" customWidth="1"/>
    <col min="5891" max="5891" width="24.5703125" style="152" customWidth="1"/>
    <col min="5892" max="5892" width="24.42578125" style="152" customWidth="1"/>
    <col min="5893" max="5893" width="25.5703125" style="152" customWidth="1"/>
    <col min="5894" max="5894" width="39.85546875" style="152" customWidth="1"/>
    <col min="5895" max="5899" width="28.42578125" style="152" customWidth="1"/>
    <col min="5900" max="6144" width="9.140625" style="152"/>
    <col min="6145" max="6145" width="30.140625" style="152" customWidth="1"/>
    <col min="6146" max="6146" width="26.7109375" style="152" customWidth="1"/>
    <col min="6147" max="6147" width="24.5703125" style="152" customWidth="1"/>
    <col min="6148" max="6148" width="24.42578125" style="152" customWidth="1"/>
    <col min="6149" max="6149" width="25.5703125" style="152" customWidth="1"/>
    <col min="6150" max="6150" width="39.85546875" style="152" customWidth="1"/>
    <col min="6151" max="6155" width="28.42578125" style="152" customWidth="1"/>
    <col min="6156" max="6400" width="9.140625" style="152"/>
    <col min="6401" max="6401" width="30.140625" style="152" customWidth="1"/>
    <col min="6402" max="6402" width="26.7109375" style="152" customWidth="1"/>
    <col min="6403" max="6403" width="24.5703125" style="152" customWidth="1"/>
    <col min="6404" max="6404" width="24.42578125" style="152" customWidth="1"/>
    <col min="6405" max="6405" width="25.5703125" style="152" customWidth="1"/>
    <col min="6406" max="6406" width="39.85546875" style="152" customWidth="1"/>
    <col min="6407" max="6411" width="28.42578125" style="152" customWidth="1"/>
    <col min="6412" max="6656" width="9.140625" style="152"/>
    <col min="6657" max="6657" width="30.140625" style="152" customWidth="1"/>
    <col min="6658" max="6658" width="26.7109375" style="152" customWidth="1"/>
    <col min="6659" max="6659" width="24.5703125" style="152" customWidth="1"/>
    <col min="6660" max="6660" width="24.42578125" style="152" customWidth="1"/>
    <col min="6661" max="6661" width="25.5703125" style="152" customWidth="1"/>
    <col min="6662" max="6662" width="39.85546875" style="152" customWidth="1"/>
    <col min="6663" max="6667" width="28.42578125" style="152" customWidth="1"/>
    <col min="6668" max="6912" width="9.140625" style="152"/>
    <col min="6913" max="6913" width="30.140625" style="152" customWidth="1"/>
    <col min="6914" max="6914" width="26.7109375" style="152" customWidth="1"/>
    <col min="6915" max="6915" width="24.5703125" style="152" customWidth="1"/>
    <col min="6916" max="6916" width="24.42578125" style="152" customWidth="1"/>
    <col min="6917" max="6917" width="25.5703125" style="152" customWidth="1"/>
    <col min="6918" max="6918" width="39.85546875" style="152" customWidth="1"/>
    <col min="6919" max="6923" width="28.42578125" style="152" customWidth="1"/>
    <col min="6924" max="7168" width="9.140625" style="152"/>
    <col min="7169" max="7169" width="30.140625" style="152" customWidth="1"/>
    <col min="7170" max="7170" width="26.7109375" style="152" customWidth="1"/>
    <col min="7171" max="7171" width="24.5703125" style="152" customWidth="1"/>
    <col min="7172" max="7172" width="24.42578125" style="152" customWidth="1"/>
    <col min="7173" max="7173" width="25.5703125" style="152" customWidth="1"/>
    <col min="7174" max="7174" width="39.85546875" style="152" customWidth="1"/>
    <col min="7175" max="7179" width="28.42578125" style="152" customWidth="1"/>
    <col min="7180" max="7424" width="9.140625" style="152"/>
    <col min="7425" max="7425" width="30.140625" style="152" customWidth="1"/>
    <col min="7426" max="7426" width="26.7109375" style="152" customWidth="1"/>
    <col min="7427" max="7427" width="24.5703125" style="152" customWidth="1"/>
    <col min="7428" max="7428" width="24.42578125" style="152" customWidth="1"/>
    <col min="7429" max="7429" width="25.5703125" style="152" customWidth="1"/>
    <col min="7430" max="7430" width="39.85546875" style="152" customWidth="1"/>
    <col min="7431" max="7435" width="28.42578125" style="152" customWidth="1"/>
    <col min="7436" max="7680" width="9.140625" style="152"/>
    <col min="7681" max="7681" width="30.140625" style="152" customWidth="1"/>
    <col min="7682" max="7682" width="26.7109375" style="152" customWidth="1"/>
    <col min="7683" max="7683" width="24.5703125" style="152" customWidth="1"/>
    <col min="7684" max="7684" width="24.42578125" style="152" customWidth="1"/>
    <col min="7685" max="7685" width="25.5703125" style="152" customWidth="1"/>
    <col min="7686" max="7686" width="39.85546875" style="152" customWidth="1"/>
    <col min="7687" max="7691" width="28.42578125" style="152" customWidth="1"/>
    <col min="7692" max="7936" width="9.140625" style="152"/>
    <col min="7937" max="7937" width="30.140625" style="152" customWidth="1"/>
    <col min="7938" max="7938" width="26.7109375" style="152" customWidth="1"/>
    <col min="7939" max="7939" width="24.5703125" style="152" customWidth="1"/>
    <col min="7940" max="7940" width="24.42578125" style="152" customWidth="1"/>
    <col min="7941" max="7941" width="25.5703125" style="152" customWidth="1"/>
    <col min="7942" max="7942" width="39.85546875" style="152" customWidth="1"/>
    <col min="7943" max="7947" width="28.42578125" style="152" customWidth="1"/>
    <col min="7948" max="8192" width="9.140625" style="152"/>
    <col min="8193" max="8193" width="30.140625" style="152" customWidth="1"/>
    <col min="8194" max="8194" width="26.7109375" style="152" customWidth="1"/>
    <col min="8195" max="8195" width="24.5703125" style="152" customWidth="1"/>
    <col min="8196" max="8196" width="24.42578125" style="152" customWidth="1"/>
    <col min="8197" max="8197" width="25.5703125" style="152" customWidth="1"/>
    <col min="8198" max="8198" width="39.85546875" style="152" customWidth="1"/>
    <col min="8199" max="8203" width="28.42578125" style="152" customWidth="1"/>
    <col min="8204" max="8448" width="9.140625" style="152"/>
    <col min="8449" max="8449" width="30.140625" style="152" customWidth="1"/>
    <col min="8450" max="8450" width="26.7109375" style="152" customWidth="1"/>
    <col min="8451" max="8451" width="24.5703125" style="152" customWidth="1"/>
    <col min="8452" max="8452" width="24.42578125" style="152" customWidth="1"/>
    <col min="8453" max="8453" width="25.5703125" style="152" customWidth="1"/>
    <col min="8454" max="8454" width="39.85546875" style="152" customWidth="1"/>
    <col min="8455" max="8459" width="28.42578125" style="152" customWidth="1"/>
    <col min="8460" max="8704" width="9.140625" style="152"/>
    <col min="8705" max="8705" width="30.140625" style="152" customWidth="1"/>
    <col min="8706" max="8706" width="26.7109375" style="152" customWidth="1"/>
    <col min="8707" max="8707" width="24.5703125" style="152" customWidth="1"/>
    <col min="8708" max="8708" width="24.42578125" style="152" customWidth="1"/>
    <col min="8709" max="8709" width="25.5703125" style="152" customWidth="1"/>
    <col min="8710" max="8710" width="39.85546875" style="152" customWidth="1"/>
    <col min="8711" max="8715" width="28.42578125" style="152" customWidth="1"/>
    <col min="8716" max="8960" width="9.140625" style="152"/>
    <col min="8961" max="8961" width="30.140625" style="152" customWidth="1"/>
    <col min="8962" max="8962" width="26.7109375" style="152" customWidth="1"/>
    <col min="8963" max="8963" width="24.5703125" style="152" customWidth="1"/>
    <col min="8964" max="8964" width="24.42578125" style="152" customWidth="1"/>
    <col min="8965" max="8965" width="25.5703125" style="152" customWidth="1"/>
    <col min="8966" max="8966" width="39.85546875" style="152" customWidth="1"/>
    <col min="8967" max="8971" width="28.42578125" style="152" customWidth="1"/>
    <col min="8972" max="9216" width="9.140625" style="152"/>
    <col min="9217" max="9217" width="30.140625" style="152" customWidth="1"/>
    <col min="9218" max="9218" width="26.7109375" style="152" customWidth="1"/>
    <col min="9219" max="9219" width="24.5703125" style="152" customWidth="1"/>
    <col min="9220" max="9220" width="24.42578125" style="152" customWidth="1"/>
    <col min="9221" max="9221" width="25.5703125" style="152" customWidth="1"/>
    <col min="9222" max="9222" width="39.85546875" style="152" customWidth="1"/>
    <col min="9223" max="9227" width="28.42578125" style="152" customWidth="1"/>
    <col min="9228" max="9472" width="9.140625" style="152"/>
    <col min="9473" max="9473" width="30.140625" style="152" customWidth="1"/>
    <col min="9474" max="9474" width="26.7109375" style="152" customWidth="1"/>
    <col min="9475" max="9475" width="24.5703125" style="152" customWidth="1"/>
    <col min="9476" max="9476" width="24.42578125" style="152" customWidth="1"/>
    <col min="9477" max="9477" width="25.5703125" style="152" customWidth="1"/>
    <col min="9478" max="9478" width="39.85546875" style="152" customWidth="1"/>
    <col min="9479" max="9483" width="28.42578125" style="152" customWidth="1"/>
    <col min="9484" max="9728" width="9.140625" style="152"/>
    <col min="9729" max="9729" width="30.140625" style="152" customWidth="1"/>
    <col min="9730" max="9730" width="26.7109375" style="152" customWidth="1"/>
    <col min="9731" max="9731" width="24.5703125" style="152" customWidth="1"/>
    <col min="9732" max="9732" width="24.42578125" style="152" customWidth="1"/>
    <col min="9733" max="9733" width="25.5703125" style="152" customWidth="1"/>
    <col min="9734" max="9734" width="39.85546875" style="152" customWidth="1"/>
    <col min="9735" max="9739" width="28.42578125" style="152" customWidth="1"/>
    <col min="9740" max="9984" width="9.140625" style="152"/>
    <col min="9985" max="9985" width="30.140625" style="152" customWidth="1"/>
    <col min="9986" max="9986" width="26.7109375" style="152" customWidth="1"/>
    <col min="9987" max="9987" width="24.5703125" style="152" customWidth="1"/>
    <col min="9988" max="9988" width="24.42578125" style="152" customWidth="1"/>
    <col min="9989" max="9989" width="25.5703125" style="152" customWidth="1"/>
    <col min="9990" max="9990" width="39.85546875" style="152" customWidth="1"/>
    <col min="9991" max="9995" width="28.42578125" style="152" customWidth="1"/>
    <col min="9996" max="10240" width="9.140625" style="152"/>
    <col min="10241" max="10241" width="30.140625" style="152" customWidth="1"/>
    <col min="10242" max="10242" width="26.7109375" style="152" customWidth="1"/>
    <col min="10243" max="10243" width="24.5703125" style="152" customWidth="1"/>
    <col min="10244" max="10244" width="24.42578125" style="152" customWidth="1"/>
    <col min="10245" max="10245" width="25.5703125" style="152" customWidth="1"/>
    <col min="10246" max="10246" width="39.85546875" style="152" customWidth="1"/>
    <col min="10247" max="10251" width="28.42578125" style="152" customWidth="1"/>
    <col min="10252" max="10496" width="9.140625" style="152"/>
    <col min="10497" max="10497" width="30.140625" style="152" customWidth="1"/>
    <col min="10498" max="10498" width="26.7109375" style="152" customWidth="1"/>
    <col min="10499" max="10499" width="24.5703125" style="152" customWidth="1"/>
    <col min="10500" max="10500" width="24.42578125" style="152" customWidth="1"/>
    <col min="10501" max="10501" width="25.5703125" style="152" customWidth="1"/>
    <col min="10502" max="10502" width="39.85546875" style="152" customWidth="1"/>
    <col min="10503" max="10507" width="28.42578125" style="152" customWidth="1"/>
    <col min="10508" max="10752" width="9.140625" style="152"/>
    <col min="10753" max="10753" width="30.140625" style="152" customWidth="1"/>
    <col min="10754" max="10754" width="26.7109375" style="152" customWidth="1"/>
    <col min="10755" max="10755" width="24.5703125" style="152" customWidth="1"/>
    <col min="10756" max="10756" width="24.42578125" style="152" customWidth="1"/>
    <col min="10757" max="10757" width="25.5703125" style="152" customWidth="1"/>
    <col min="10758" max="10758" width="39.85546875" style="152" customWidth="1"/>
    <col min="10759" max="10763" width="28.42578125" style="152" customWidth="1"/>
    <col min="10764" max="11008" width="9.140625" style="152"/>
    <col min="11009" max="11009" width="30.140625" style="152" customWidth="1"/>
    <col min="11010" max="11010" width="26.7109375" style="152" customWidth="1"/>
    <col min="11011" max="11011" width="24.5703125" style="152" customWidth="1"/>
    <col min="11012" max="11012" width="24.42578125" style="152" customWidth="1"/>
    <col min="11013" max="11013" width="25.5703125" style="152" customWidth="1"/>
    <col min="11014" max="11014" width="39.85546875" style="152" customWidth="1"/>
    <col min="11015" max="11019" width="28.42578125" style="152" customWidth="1"/>
    <col min="11020" max="11264" width="9.140625" style="152"/>
    <col min="11265" max="11265" width="30.140625" style="152" customWidth="1"/>
    <col min="11266" max="11266" width="26.7109375" style="152" customWidth="1"/>
    <col min="11267" max="11267" width="24.5703125" style="152" customWidth="1"/>
    <col min="11268" max="11268" width="24.42578125" style="152" customWidth="1"/>
    <col min="11269" max="11269" width="25.5703125" style="152" customWidth="1"/>
    <col min="11270" max="11270" width="39.85546875" style="152" customWidth="1"/>
    <col min="11271" max="11275" width="28.42578125" style="152" customWidth="1"/>
    <col min="11276" max="11520" width="9.140625" style="152"/>
    <col min="11521" max="11521" width="30.140625" style="152" customWidth="1"/>
    <col min="11522" max="11522" width="26.7109375" style="152" customWidth="1"/>
    <col min="11523" max="11523" width="24.5703125" style="152" customWidth="1"/>
    <col min="11524" max="11524" width="24.42578125" style="152" customWidth="1"/>
    <col min="11525" max="11525" width="25.5703125" style="152" customWidth="1"/>
    <col min="11526" max="11526" width="39.85546875" style="152" customWidth="1"/>
    <col min="11527" max="11531" width="28.42578125" style="152" customWidth="1"/>
    <col min="11532" max="11776" width="9.140625" style="152"/>
    <col min="11777" max="11777" width="30.140625" style="152" customWidth="1"/>
    <col min="11778" max="11778" width="26.7109375" style="152" customWidth="1"/>
    <col min="11779" max="11779" width="24.5703125" style="152" customWidth="1"/>
    <col min="11780" max="11780" width="24.42578125" style="152" customWidth="1"/>
    <col min="11781" max="11781" width="25.5703125" style="152" customWidth="1"/>
    <col min="11782" max="11782" width="39.85546875" style="152" customWidth="1"/>
    <col min="11783" max="11787" width="28.42578125" style="152" customWidth="1"/>
    <col min="11788" max="12032" width="9.140625" style="152"/>
    <col min="12033" max="12033" width="30.140625" style="152" customWidth="1"/>
    <col min="12034" max="12034" width="26.7109375" style="152" customWidth="1"/>
    <col min="12035" max="12035" width="24.5703125" style="152" customWidth="1"/>
    <col min="12036" max="12036" width="24.42578125" style="152" customWidth="1"/>
    <col min="12037" max="12037" width="25.5703125" style="152" customWidth="1"/>
    <col min="12038" max="12038" width="39.85546875" style="152" customWidth="1"/>
    <col min="12039" max="12043" width="28.42578125" style="152" customWidth="1"/>
    <col min="12044" max="12288" width="9.140625" style="152"/>
    <col min="12289" max="12289" width="30.140625" style="152" customWidth="1"/>
    <col min="12290" max="12290" width="26.7109375" style="152" customWidth="1"/>
    <col min="12291" max="12291" width="24.5703125" style="152" customWidth="1"/>
    <col min="12292" max="12292" width="24.42578125" style="152" customWidth="1"/>
    <col min="12293" max="12293" width="25.5703125" style="152" customWidth="1"/>
    <col min="12294" max="12294" width="39.85546875" style="152" customWidth="1"/>
    <col min="12295" max="12299" width="28.42578125" style="152" customWidth="1"/>
    <col min="12300" max="12544" width="9.140625" style="152"/>
    <col min="12545" max="12545" width="30.140625" style="152" customWidth="1"/>
    <col min="12546" max="12546" width="26.7109375" style="152" customWidth="1"/>
    <col min="12547" max="12547" width="24.5703125" style="152" customWidth="1"/>
    <col min="12548" max="12548" width="24.42578125" style="152" customWidth="1"/>
    <col min="12549" max="12549" width="25.5703125" style="152" customWidth="1"/>
    <col min="12550" max="12550" width="39.85546875" style="152" customWidth="1"/>
    <col min="12551" max="12555" width="28.42578125" style="152" customWidth="1"/>
    <col min="12556" max="12800" width="9.140625" style="152"/>
    <col min="12801" max="12801" width="30.140625" style="152" customWidth="1"/>
    <col min="12802" max="12802" width="26.7109375" style="152" customWidth="1"/>
    <col min="12803" max="12803" width="24.5703125" style="152" customWidth="1"/>
    <col min="12804" max="12804" width="24.42578125" style="152" customWidth="1"/>
    <col min="12805" max="12805" width="25.5703125" style="152" customWidth="1"/>
    <col min="12806" max="12806" width="39.85546875" style="152" customWidth="1"/>
    <col min="12807" max="12811" width="28.42578125" style="152" customWidth="1"/>
    <col min="12812" max="13056" width="9.140625" style="152"/>
    <col min="13057" max="13057" width="30.140625" style="152" customWidth="1"/>
    <col min="13058" max="13058" width="26.7109375" style="152" customWidth="1"/>
    <col min="13059" max="13059" width="24.5703125" style="152" customWidth="1"/>
    <col min="13060" max="13060" width="24.42578125" style="152" customWidth="1"/>
    <col min="13061" max="13061" width="25.5703125" style="152" customWidth="1"/>
    <col min="13062" max="13062" width="39.85546875" style="152" customWidth="1"/>
    <col min="13063" max="13067" width="28.42578125" style="152" customWidth="1"/>
    <col min="13068" max="13312" width="9.140625" style="152"/>
    <col min="13313" max="13313" width="30.140625" style="152" customWidth="1"/>
    <col min="13314" max="13314" width="26.7109375" style="152" customWidth="1"/>
    <col min="13315" max="13315" width="24.5703125" style="152" customWidth="1"/>
    <col min="13316" max="13316" width="24.42578125" style="152" customWidth="1"/>
    <col min="13317" max="13317" width="25.5703125" style="152" customWidth="1"/>
    <col min="13318" max="13318" width="39.85546875" style="152" customWidth="1"/>
    <col min="13319" max="13323" width="28.42578125" style="152" customWidth="1"/>
    <col min="13324" max="13568" width="9.140625" style="152"/>
    <col min="13569" max="13569" width="30.140625" style="152" customWidth="1"/>
    <col min="13570" max="13570" width="26.7109375" style="152" customWidth="1"/>
    <col min="13571" max="13571" width="24.5703125" style="152" customWidth="1"/>
    <col min="13572" max="13572" width="24.42578125" style="152" customWidth="1"/>
    <col min="13573" max="13573" width="25.5703125" style="152" customWidth="1"/>
    <col min="13574" max="13574" width="39.85546875" style="152" customWidth="1"/>
    <col min="13575" max="13579" width="28.42578125" style="152" customWidth="1"/>
    <col min="13580" max="13824" width="9.140625" style="152"/>
    <col min="13825" max="13825" width="30.140625" style="152" customWidth="1"/>
    <col min="13826" max="13826" width="26.7109375" style="152" customWidth="1"/>
    <col min="13827" max="13827" width="24.5703125" style="152" customWidth="1"/>
    <col min="13828" max="13828" width="24.42578125" style="152" customWidth="1"/>
    <col min="13829" max="13829" width="25.5703125" style="152" customWidth="1"/>
    <col min="13830" max="13830" width="39.85546875" style="152" customWidth="1"/>
    <col min="13831" max="13835" width="28.42578125" style="152" customWidth="1"/>
    <col min="13836" max="14080" width="9.140625" style="152"/>
    <col min="14081" max="14081" width="30.140625" style="152" customWidth="1"/>
    <col min="14082" max="14082" width="26.7109375" style="152" customWidth="1"/>
    <col min="14083" max="14083" width="24.5703125" style="152" customWidth="1"/>
    <col min="14084" max="14084" width="24.42578125" style="152" customWidth="1"/>
    <col min="14085" max="14085" width="25.5703125" style="152" customWidth="1"/>
    <col min="14086" max="14086" width="39.85546875" style="152" customWidth="1"/>
    <col min="14087" max="14091" width="28.42578125" style="152" customWidth="1"/>
    <col min="14092" max="14336" width="9.140625" style="152"/>
    <col min="14337" max="14337" width="30.140625" style="152" customWidth="1"/>
    <col min="14338" max="14338" width="26.7109375" style="152" customWidth="1"/>
    <col min="14339" max="14339" width="24.5703125" style="152" customWidth="1"/>
    <col min="14340" max="14340" width="24.42578125" style="152" customWidth="1"/>
    <col min="14341" max="14341" width="25.5703125" style="152" customWidth="1"/>
    <col min="14342" max="14342" width="39.85546875" style="152" customWidth="1"/>
    <col min="14343" max="14347" width="28.42578125" style="152" customWidth="1"/>
    <col min="14348" max="14592" width="9.140625" style="152"/>
    <col min="14593" max="14593" width="30.140625" style="152" customWidth="1"/>
    <col min="14594" max="14594" width="26.7109375" style="152" customWidth="1"/>
    <col min="14595" max="14595" width="24.5703125" style="152" customWidth="1"/>
    <col min="14596" max="14596" width="24.42578125" style="152" customWidth="1"/>
    <col min="14597" max="14597" width="25.5703125" style="152" customWidth="1"/>
    <col min="14598" max="14598" width="39.85546875" style="152" customWidth="1"/>
    <col min="14599" max="14603" width="28.42578125" style="152" customWidth="1"/>
    <col min="14604" max="14848" width="9.140625" style="152"/>
    <col min="14849" max="14849" width="30.140625" style="152" customWidth="1"/>
    <col min="14850" max="14850" width="26.7109375" style="152" customWidth="1"/>
    <col min="14851" max="14851" width="24.5703125" style="152" customWidth="1"/>
    <col min="14852" max="14852" width="24.42578125" style="152" customWidth="1"/>
    <col min="14853" max="14853" width="25.5703125" style="152" customWidth="1"/>
    <col min="14854" max="14854" width="39.85546875" style="152" customWidth="1"/>
    <col min="14855" max="14859" width="28.42578125" style="152" customWidth="1"/>
    <col min="14860" max="15104" width="9.140625" style="152"/>
    <col min="15105" max="15105" width="30.140625" style="152" customWidth="1"/>
    <col min="15106" max="15106" width="26.7109375" style="152" customWidth="1"/>
    <col min="15107" max="15107" width="24.5703125" style="152" customWidth="1"/>
    <col min="15108" max="15108" width="24.42578125" style="152" customWidth="1"/>
    <col min="15109" max="15109" width="25.5703125" style="152" customWidth="1"/>
    <col min="15110" max="15110" width="39.85546875" style="152" customWidth="1"/>
    <col min="15111" max="15115" width="28.42578125" style="152" customWidth="1"/>
    <col min="15116" max="15360" width="9.140625" style="152"/>
    <col min="15361" max="15361" width="30.140625" style="152" customWidth="1"/>
    <col min="15362" max="15362" width="26.7109375" style="152" customWidth="1"/>
    <col min="15363" max="15363" width="24.5703125" style="152" customWidth="1"/>
    <col min="15364" max="15364" width="24.42578125" style="152" customWidth="1"/>
    <col min="15365" max="15365" width="25.5703125" style="152" customWidth="1"/>
    <col min="15366" max="15366" width="39.85546875" style="152" customWidth="1"/>
    <col min="15367" max="15371" width="28.42578125" style="152" customWidth="1"/>
    <col min="15372" max="15616" width="9.140625" style="152"/>
    <col min="15617" max="15617" width="30.140625" style="152" customWidth="1"/>
    <col min="15618" max="15618" width="26.7109375" style="152" customWidth="1"/>
    <col min="15619" max="15619" width="24.5703125" style="152" customWidth="1"/>
    <col min="15620" max="15620" width="24.42578125" style="152" customWidth="1"/>
    <col min="15621" max="15621" width="25.5703125" style="152" customWidth="1"/>
    <col min="15622" max="15622" width="39.85546875" style="152" customWidth="1"/>
    <col min="15623" max="15627" width="28.42578125" style="152" customWidth="1"/>
    <col min="15628" max="15872" width="9.140625" style="152"/>
    <col min="15873" max="15873" width="30.140625" style="152" customWidth="1"/>
    <col min="15874" max="15874" width="26.7109375" style="152" customWidth="1"/>
    <col min="15875" max="15875" width="24.5703125" style="152" customWidth="1"/>
    <col min="15876" max="15876" width="24.42578125" style="152" customWidth="1"/>
    <col min="15877" max="15877" width="25.5703125" style="152" customWidth="1"/>
    <col min="15878" max="15878" width="39.85546875" style="152" customWidth="1"/>
    <col min="15879" max="15883" width="28.42578125" style="152" customWidth="1"/>
    <col min="15884" max="16128" width="9.140625" style="152"/>
    <col min="16129" max="16129" width="30.140625" style="152" customWidth="1"/>
    <col min="16130" max="16130" width="26.7109375" style="152" customWidth="1"/>
    <col min="16131" max="16131" width="24.5703125" style="152" customWidth="1"/>
    <col min="16132" max="16132" width="24.42578125" style="152" customWidth="1"/>
    <col min="16133" max="16133" width="25.5703125" style="152" customWidth="1"/>
    <col min="16134" max="16134" width="39.85546875" style="152" customWidth="1"/>
    <col min="16135" max="16139" width="28.42578125" style="152" customWidth="1"/>
    <col min="16140" max="16384" width="9.140625" style="152"/>
  </cols>
  <sheetData>
    <row r="1" spans="1:7" s="3517" customFormat="1" ht="15.75" thickBot="1">
      <c r="A1" s="5040" t="s">
        <v>0</v>
      </c>
      <c r="B1" s="5040"/>
      <c r="C1" s="5040"/>
      <c r="D1" s="5040"/>
      <c r="E1" s="474" t="s">
        <v>1</v>
      </c>
    </row>
    <row r="2" spans="1:7" ht="24.75" customHeight="1" thickTop="1">
      <c r="A2" s="6250" t="s">
        <v>4621</v>
      </c>
      <c r="B2" s="6394"/>
      <c r="C2" s="6394"/>
      <c r="D2" s="6394"/>
      <c r="E2" s="6252"/>
    </row>
    <row r="3" spans="1:7" ht="25.5" customHeight="1">
      <c r="A3" s="6739" t="s">
        <v>4415</v>
      </c>
      <c r="B3" s="6754"/>
      <c r="C3" s="6754"/>
      <c r="D3" s="6754"/>
      <c r="E3" s="6741"/>
    </row>
    <row r="4" spans="1:7" ht="27" customHeight="1" thickBot="1">
      <c r="A4" s="6750"/>
      <c r="B4" s="7975"/>
      <c r="C4" s="7975"/>
      <c r="D4" s="7975"/>
      <c r="E4" s="6726"/>
    </row>
    <row r="5" spans="1:7" ht="57" customHeight="1" thickBot="1">
      <c r="A5" s="5079" t="s">
        <v>12</v>
      </c>
      <c r="B5" s="4471" t="s">
        <v>4554</v>
      </c>
      <c r="C5" s="5166" t="s">
        <v>4555</v>
      </c>
      <c r="D5" s="4472" t="s">
        <v>4556</v>
      </c>
      <c r="E5" s="1729" t="s">
        <v>4557</v>
      </c>
    </row>
    <row r="6" spans="1:7" ht="24.95" customHeight="1">
      <c r="A6" s="5248">
        <v>2005</v>
      </c>
      <c r="B6" s="5167">
        <v>28759</v>
      </c>
      <c r="C6" s="5168">
        <v>19498</v>
      </c>
      <c r="D6" s="5169">
        <v>1874.4</v>
      </c>
      <c r="E6" s="5170">
        <v>1270.8</v>
      </c>
    </row>
    <row r="7" spans="1:7" ht="24.95" customHeight="1">
      <c r="A7" s="5175">
        <v>2006</v>
      </c>
      <c r="B7" s="5171">
        <v>30066</v>
      </c>
      <c r="C7" s="5172">
        <v>26224</v>
      </c>
      <c r="D7" s="5173">
        <v>2359</v>
      </c>
      <c r="E7" s="5174">
        <v>2058</v>
      </c>
    </row>
    <row r="8" spans="1:7" ht="24.95" customHeight="1">
      <c r="A8" s="5175">
        <v>2007</v>
      </c>
      <c r="B8" s="5171">
        <v>30164</v>
      </c>
      <c r="C8" s="5172">
        <v>27342</v>
      </c>
      <c r="D8" s="5173">
        <v>2485.5</v>
      </c>
      <c r="E8" s="5174">
        <v>2253.8000000000002</v>
      </c>
    </row>
    <row r="9" spans="1:7" ht="24.95" customHeight="1">
      <c r="A9" s="5175">
        <v>2008</v>
      </c>
      <c r="B9" s="5176">
        <v>31573</v>
      </c>
      <c r="C9" s="5177">
        <v>28099</v>
      </c>
      <c r="D9" s="5173">
        <v>3119</v>
      </c>
      <c r="E9" s="5174">
        <v>2775.8</v>
      </c>
    </row>
    <row r="10" spans="1:7" ht="24.95" customHeight="1">
      <c r="A10" s="5175">
        <v>2009</v>
      </c>
      <c r="B10" s="5176">
        <v>36253</v>
      </c>
      <c r="C10" s="5177">
        <v>26929</v>
      </c>
      <c r="D10" s="5173">
        <v>3697.9</v>
      </c>
      <c r="E10" s="5174">
        <v>2746.9</v>
      </c>
    </row>
    <row r="11" spans="1:7" ht="24.95" customHeight="1">
      <c r="A11" s="5175">
        <v>2010</v>
      </c>
      <c r="B11" s="5176">
        <v>42304</v>
      </c>
      <c r="C11" s="5177">
        <v>41597</v>
      </c>
      <c r="D11" s="5173">
        <v>4351.5</v>
      </c>
      <c r="E11" s="5174">
        <v>4278.8</v>
      </c>
    </row>
    <row r="12" spans="1:7" ht="24.95" customHeight="1">
      <c r="A12" s="5175">
        <v>2011</v>
      </c>
      <c r="B12" s="5176">
        <v>46576</v>
      </c>
      <c r="C12" s="5177">
        <v>57255</v>
      </c>
      <c r="D12" s="5173">
        <v>5008.8</v>
      </c>
      <c r="E12" s="5174">
        <v>6157.2</v>
      </c>
    </row>
    <row r="13" spans="1:7" ht="24.95" customHeight="1">
      <c r="A13" s="5175">
        <v>2012</v>
      </c>
      <c r="B13" s="5176">
        <v>47739</v>
      </c>
      <c r="C13" s="5177">
        <v>66018</v>
      </c>
      <c r="D13" s="5173">
        <v>5242.079016885129</v>
      </c>
      <c r="E13" s="5174">
        <v>7249.2909625967077</v>
      </c>
    </row>
    <row r="14" spans="1:7" ht="24.95" customHeight="1" thickBot="1">
      <c r="A14" s="5178">
        <v>2013</v>
      </c>
      <c r="B14" s="5179">
        <v>54156</v>
      </c>
      <c r="C14" s="5180">
        <v>76041</v>
      </c>
      <c r="D14" s="5181">
        <v>6563.8554681921187</v>
      </c>
      <c r="E14" s="5182">
        <v>9216.4094012838177</v>
      </c>
    </row>
    <row r="15" spans="1:7" ht="15.95" customHeight="1" thickTop="1">
      <c r="A15" s="4475"/>
      <c r="B15" s="4475"/>
      <c r="C15" s="4475"/>
      <c r="D15" s="4475"/>
      <c r="E15" s="5092"/>
    </row>
    <row r="16" spans="1:7" ht="15.95" customHeight="1">
      <c r="A16" s="6249" t="s">
        <v>4549</v>
      </c>
      <c r="B16" s="6249"/>
      <c r="C16" s="6249"/>
      <c r="D16" s="6249"/>
      <c r="E16" s="6249"/>
      <c r="F16" s="5165"/>
      <c r="G16" s="5165"/>
    </row>
    <row r="17" spans="1:7" ht="15.95" customHeight="1">
      <c r="A17" s="4465" t="s">
        <v>4553</v>
      </c>
      <c r="B17" s="4465"/>
      <c r="C17" s="4465"/>
      <c r="D17" s="4465"/>
      <c r="E17" s="4465"/>
      <c r="F17" s="5165"/>
      <c r="G17" s="5165"/>
    </row>
    <row r="18" spans="1:7" ht="15.95" customHeight="1">
      <c r="A18" s="6249" t="s">
        <v>4434</v>
      </c>
      <c r="B18" s="6249"/>
      <c r="C18" s="6249"/>
      <c r="D18" s="6249"/>
      <c r="E18" s="6249"/>
    </row>
    <row r="19" spans="1:7" ht="15.95" customHeight="1">
      <c r="A19" s="6249" t="s">
        <v>4435</v>
      </c>
      <c r="B19" s="6249"/>
      <c r="C19" s="6249"/>
      <c r="D19" s="6249"/>
      <c r="E19" s="6249"/>
    </row>
    <row r="20" spans="1:7">
      <c r="A20" s="4465"/>
      <c r="B20" s="4465"/>
      <c r="C20" s="4465"/>
      <c r="D20" s="4465"/>
    </row>
    <row r="21" spans="1:7" ht="15.75" customHeight="1"/>
    <row r="23" spans="1:7">
      <c r="C23" s="5033" t="s">
        <v>3</v>
      </c>
    </row>
  </sheetData>
  <mergeCells count="5">
    <mergeCell ref="A2:E2"/>
    <mergeCell ref="A3:E4"/>
    <mergeCell ref="A16:E16"/>
    <mergeCell ref="A18:E18"/>
    <mergeCell ref="A19:E19"/>
  </mergeCells>
  <hyperlinks>
    <hyperlink ref="A1" r:id="rId1"/>
  </hyperlinks>
  <pageMargins left="0.9055118110236221" right="0.70866141732283472" top="0.74803149606299213" bottom="0.74803149606299213" header="0.31496062992125984" footer="0.31496062992125984"/>
  <pageSetup paperSize="9" orientation="landscape" r:id="rId2"/>
  <headerFooter>
    <oddFooter>&amp;R308</oddFooter>
  </headerFooter>
  <drawing r:id="rId3"/>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98">
    <pageSetUpPr fitToPage="1"/>
  </sheetPr>
  <dimension ref="A1:P140"/>
  <sheetViews>
    <sheetView view="pageBreakPreview" zoomScale="60" zoomScaleNormal="100" workbookViewId="0">
      <selection activeCell="C41" sqref="C41"/>
    </sheetView>
  </sheetViews>
  <sheetFormatPr defaultRowHeight="12.75"/>
  <cols>
    <col min="1" max="1" width="21.7109375" style="152" customWidth="1"/>
    <col min="2" max="2" width="45.28515625" style="152" customWidth="1"/>
    <col min="3" max="9" width="36.7109375" style="152" customWidth="1"/>
    <col min="10" max="10" width="36.7109375" style="4469" customWidth="1"/>
    <col min="11" max="11" width="36.7109375" style="5183" customWidth="1"/>
    <col min="12" max="12" width="36.7109375" style="5122" customWidth="1"/>
    <col min="13" max="16" width="36.7109375" style="152" customWidth="1"/>
    <col min="17" max="256" width="9.140625" style="152"/>
    <col min="257" max="257" width="8" style="152" customWidth="1"/>
    <col min="258" max="258" width="36.28515625" style="152" customWidth="1"/>
    <col min="259" max="259" width="10.85546875" style="152" customWidth="1"/>
    <col min="260" max="265" width="9.7109375" style="152" customWidth="1"/>
    <col min="266" max="269" width="9.140625" style="152"/>
    <col min="270" max="270" width="10.5703125" style="152" customWidth="1"/>
    <col min="271" max="512" width="9.140625" style="152"/>
    <col min="513" max="513" width="8" style="152" customWidth="1"/>
    <col min="514" max="514" width="36.28515625" style="152" customWidth="1"/>
    <col min="515" max="515" width="10.85546875" style="152" customWidth="1"/>
    <col min="516" max="521" width="9.7109375" style="152" customWidth="1"/>
    <col min="522" max="525" width="9.140625" style="152"/>
    <col min="526" max="526" width="10.5703125" style="152" customWidth="1"/>
    <col min="527" max="768" width="9.140625" style="152"/>
    <col min="769" max="769" width="8" style="152" customWidth="1"/>
    <col min="770" max="770" width="36.28515625" style="152" customWidth="1"/>
    <col min="771" max="771" width="10.85546875" style="152" customWidth="1"/>
    <col min="772" max="777" width="9.7109375" style="152" customWidth="1"/>
    <col min="778" max="781" width="9.140625" style="152"/>
    <col min="782" max="782" width="10.5703125" style="152" customWidth="1"/>
    <col min="783" max="1024" width="9.140625" style="152"/>
    <col min="1025" max="1025" width="8" style="152" customWidth="1"/>
    <col min="1026" max="1026" width="36.28515625" style="152" customWidth="1"/>
    <col min="1027" max="1027" width="10.85546875" style="152" customWidth="1"/>
    <col min="1028" max="1033" width="9.7109375" style="152" customWidth="1"/>
    <col min="1034" max="1037" width="9.140625" style="152"/>
    <col min="1038" max="1038" width="10.5703125" style="152" customWidth="1"/>
    <col min="1039" max="1280" width="9.140625" style="152"/>
    <col min="1281" max="1281" width="8" style="152" customWidth="1"/>
    <col min="1282" max="1282" width="36.28515625" style="152" customWidth="1"/>
    <col min="1283" max="1283" width="10.85546875" style="152" customWidth="1"/>
    <col min="1284" max="1289" width="9.7109375" style="152" customWidth="1"/>
    <col min="1290" max="1293" width="9.140625" style="152"/>
    <col min="1294" max="1294" width="10.5703125" style="152" customWidth="1"/>
    <col min="1295" max="1536" width="9.140625" style="152"/>
    <col min="1537" max="1537" width="8" style="152" customWidth="1"/>
    <col min="1538" max="1538" width="36.28515625" style="152" customWidth="1"/>
    <col min="1539" max="1539" width="10.85546875" style="152" customWidth="1"/>
    <col min="1540" max="1545" width="9.7109375" style="152" customWidth="1"/>
    <col min="1546" max="1549" width="9.140625" style="152"/>
    <col min="1550" max="1550" width="10.5703125" style="152" customWidth="1"/>
    <col min="1551" max="1792" width="9.140625" style="152"/>
    <col min="1793" max="1793" width="8" style="152" customWidth="1"/>
    <col min="1794" max="1794" width="36.28515625" style="152" customWidth="1"/>
    <col min="1795" max="1795" width="10.85546875" style="152" customWidth="1"/>
    <col min="1796" max="1801" width="9.7109375" style="152" customWidth="1"/>
    <col min="1802" max="1805" width="9.140625" style="152"/>
    <col min="1806" max="1806" width="10.5703125" style="152" customWidth="1"/>
    <col min="1807" max="2048" width="9.140625" style="152"/>
    <col min="2049" max="2049" width="8" style="152" customWidth="1"/>
    <col min="2050" max="2050" width="36.28515625" style="152" customWidth="1"/>
    <col min="2051" max="2051" width="10.85546875" style="152" customWidth="1"/>
    <col min="2052" max="2057" width="9.7109375" style="152" customWidth="1"/>
    <col min="2058" max="2061" width="9.140625" style="152"/>
    <col min="2062" max="2062" width="10.5703125" style="152" customWidth="1"/>
    <col min="2063" max="2304" width="9.140625" style="152"/>
    <col min="2305" max="2305" width="8" style="152" customWidth="1"/>
    <col min="2306" max="2306" width="36.28515625" style="152" customWidth="1"/>
    <col min="2307" max="2307" width="10.85546875" style="152" customWidth="1"/>
    <col min="2308" max="2313" width="9.7109375" style="152" customWidth="1"/>
    <col min="2314" max="2317" width="9.140625" style="152"/>
    <col min="2318" max="2318" width="10.5703125" style="152" customWidth="1"/>
    <col min="2319" max="2560" width="9.140625" style="152"/>
    <col min="2561" max="2561" width="8" style="152" customWidth="1"/>
    <col min="2562" max="2562" width="36.28515625" style="152" customWidth="1"/>
    <col min="2563" max="2563" width="10.85546875" style="152" customWidth="1"/>
    <col min="2564" max="2569" width="9.7109375" style="152" customWidth="1"/>
    <col min="2570" max="2573" width="9.140625" style="152"/>
    <col min="2574" max="2574" width="10.5703125" style="152" customWidth="1"/>
    <col min="2575" max="2816" width="9.140625" style="152"/>
    <col min="2817" max="2817" width="8" style="152" customWidth="1"/>
    <col min="2818" max="2818" width="36.28515625" style="152" customWidth="1"/>
    <col min="2819" max="2819" width="10.85546875" style="152" customWidth="1"/>
    <col min="2820" max="2825" width="9.7109375" style="152" customWidth="1"/>
    <col min="2826" max="2829" width="9.140625" style="152"/>
    <col min="2830" max="2830" width="10.5703125" style="152" customWidth="1"/>
    <col min="2831" max="3072" width="9.140625" style="152"/>
    <col min="3073" max="3073" width="8" style="152" customWidth="1"/>
    <col min="3074" max="3074" width="36.28515625" style="152" customWidth="1"/>
    <col min="3075" max="3075" width="10.85546875" style="152" customWidth="1"/>
    <col min="3076" max="3081" width="9.7109375" style="152" customWidth="1"/>
    <col min="3082" max="3085" width="9.140625" style="152"/>
    <col min="3086" max="3086" width="10.5703125" style="152" customWidth="1"/>
    <col min="3087" max="3328" width="9.140625" style="152"/>
    <col min="3329" max="3329" width="8" style="152" customWidth="1"/>
    <col min="3330" max="3330" width="36.28515625" style="152" customWidth="1"/>
    <col min="3331" max="3331" width="10.85546875" style="152" customWidth="1"/>
    <col min="3332" max="3337" width="9.7109375" style="152" customWidth="1"/>
    <col min="3338" max="3341" width="9.140625" style="152"/>
    <col min="3342" max="3342" width="10.5703125" style="152" customWidth="1"/>
    <col min="3343" max="3584" width="9.140625" style="152"/>
    <col min="3585" max="3585" width="8" style="152" customWidth="1"/>
    <col min="3586" max="3586" width="36.28515625" style="152" customWidth="1"/>
    <col min="3587" max="3587" width="10.85546875" style="152" customWidth="1"/>
    <col min="3588" max="3593" width="9.7109375" style="152" customWidth="1"/>
    <col min="3594" max="3597" width="9.140625" style="152"/>
    <col min="3598" max="3598" width="10.5703125" style="152" customWidth="1"/>
    <col min="3599" max="3840" width="9.140625" style="152"/>
    <col min="3841" max="3841" width="8" style="152" customWidth="1"/>
    <col min="3842" max="3842" width="36.28515625" style="152" customWidth="1"/>
    <col min="3843" max="3843" width="10.85546875" style="152" customWidth="1"/>
    <col min="3844" max="3849" width="9.7109375" style="152" customWidth="1"/>
    <col min="3850" max="3853" width="9.140625" style="152"/>
    <col min="3854" max="3854" width="10.5703125" style="152" customWidth="1"/>
    <col min="3855" max="4096" width="9.140625" style="152"/>
    <col min="4097" max="4097" width="8" style="152" customWidth="1"/>
    <col min="4098" max="4098" width="36.28515625" style="152" customWidth="1"/>
    <col min="4099" max="4099" width="10.85546875" style="152" customWidth="1"/>
    <col min="4100" max="4105" width="9.7109375" style="152" customWidth="1"/>
    <col min="4106" max="4109" width="9.140625" style="152"/>
    <col min="4110" max="4110" width="10.5703125" style="152" customWidth="1"/>
    <col min="4111" max="4352" width="9.140625" style="152"/>
    <col min="4353" max="4353" width="8" style="152" customWidth="1"/>
    <col min="4354" max="4354" width="36.28515625" style="152" customWidth="1"/>
    <col min="4355" max="4355" width="10.85546875" style="152" customWidth="1"/>
    <col min="4356" max="4361" width="9.7109375" style="152" customWidth="1"/>
    <col min="4362" max="4365" width="9.140625" style="152"/>
    <col min="4366" max="4366" width="10.5703125" style="152" customWidth="1"/>
    <col min="4367" max="4608" width="9.140625" style="152"/>
    <col min="4609" max="4609" width="8" style="152" customWidth="1"/>
    <col min="4610" max="4610" width="36.28515625" style="152" customWidth="1"/>
    <col min="4611" max="4611" width="10.85546875" style="152" customWidth="1"/>
    <col min="4612" max="4617" width="9.7109375" style="152" customWidth="1"/>
    <col min="4618" max="4621" width="9.140625" style="152"/>
    <col min="4622" max="4622" width="10.5703125" style="152" customWidth="1"/>
    <col min="4623" max="4864" width="9.140625" style="152"/>
    <col min="4865" max="4865" width="8" style="152" customWidth="1"/>
    <col min="4866" max="4866" width="36.28515625" style="152" customWidth="1"/>
    <col min="4867" max="4867" width="10.85546875" style="152" customWidth="1"/>
    <col min="4868" max="4873" width="9.7109375" style="152" customWidth="1"/>
    <col min="4874" max="4877" width="9.140625" style="152"/>
    <col min="4878" max="4878" width="10.5703125" style="152" customWidth="1"/>
    <col min="4879" max="5120" width="9.140625" style="152"/>
    <col min="5121" max="5121" width="8" style="152" customWidth="1"/>
    <col min="5122" max="5122" width="36.28515625" style="152" customWidth="1"/>
    <col min="5123" max="5123" width="10.85546875" style="152" customWidth="1"/>
    <col min="5124" max="5129" width="9.7109375" style="152" customWidth="1"/>
    <col min="5130" max="5133" width="9.140625" style="152"/>
    <col min="5134" max="5134" width="10.5703125" style="152" customWidth="1"/>
    <col min="5135" max="5376" width="9.140625" style="152"/>
    <col min="5377" max="5377" width="8" style="152" customWidth="1"/>
    <col min="5378" max="5378" width="36.28515625" style="152" customWidth="1"/>
    <col min="5379" max="5379" width="10.85546875" style="152" customWidth="1"/>
    <col min="5380" max="5385" width="9.7109375" style="152" customWidth="1"/>
    <col min="5386" max="5389" width="9.140625" style="152"/>
    <col min="5390" max="5390" width="10.5703125" style="152" customWidth="1"/>
    <col min="5391" max="5632" width="9.140625" style="152"/>
    <col min="5633" max="5633" width="8" style="152" customWidth="1"/>
    <col min="5634" max="5634" width="36.28515625" style="152" customWidth="1"/>
    <col min="5635" max="5635" width="10.85546875" style="152" customWidth="1"/>
    <col min="5636" max="5641" width="9.7109375" style="152" customWidth="1"/>
    <col min="5642" max="5645" width="9.140625" style="152"/>
    <col min="5646" max="5646" width="10.5703125" style="152" customWidth="1"/>
    <col min="5647" max="5888" width="9.140625" style="152"/>
    <col min="5889" max="5889" width="8" style="152" customWidth="1"/>
    <col min="5890" max="5890" width="36.28515625" style="152" customWidth="1"/>
    <col min="5891" max="5891" width="10.85546875" style="152" customWidth="1"/>
    <col min="5892" max="5897" width="9.7109375" style="152" customWidth="1"/>
    <col min="5898" max="5901" width="9.140625" style="152"/>
    <col min="5902" max="5902" width="10.5703125" style="152" customWidth="1"/>
    <col min="5903" max="6144" width="9.140625" style="152"/>
    <col min="6145" max="6145" width="8" style="152" customWidth="1"/>
    <col min="6146" max="6146" width="36.28515625" style="152" customWidth="1"/>
    <col min="6147" max="6147" width="10.85546875" style="152" customWidth="1"/>
    <col min="6148" max="6153" width="9.7109375" style="152" customWidth="1"/>
    <col min="6154" max="6157" width="9.140625" style="152"/>
    <col min="6158" max="6158" width="10.5703125" style="152" customWidth="1"/>
    <col min="6159" max="6400" width="9.140625" style="152"/>
    <col min="6401" max="6401" width="8" style="152" customWidth="1"/>
    <col min="6402" max="6402" width="36.28515625" style="152" customWidth="1"/>
    <col min="6403" max="6403" width="10.85546875" style="152" customWidth="1"/>
    <col min="6404" max="6409" width="9.7109375" style="152" customWidth="1"/>
    <col min="6410" max="6413" width="9.140625" style="152"/>
    <col min="6414" max="6414" width="10.5703125" style="152" customWidth="1"/>
    <col min="6415" max="6656" width="9.140625" style="152"/>
    <col min="6657" max="6657" width="8" style="152" customWidth="1"/>
    <col min="6658" max="6658" width="36.28515625" style="152" customWidth="1"/>
    <col min="6659" max="6659" width="10.85546875" style="152" customWidth="1"/>
    <col min="6660" max="6665" width="9.7109375" style="152" customWidth="1"/>
    <col min="6666" max="6669" width="9.140625" style="152"/>
    <col min="6670" max="6670" width="10.5703125" style="152" customWidth="1"/>
    <col min="6671" max="6912" width="9.140625" style="152"/>
    <col min="6913" max="6913" width="8" style="152" customWidth="1"/>
    <col min="6914" max="6914" width="36.28515625" style="152" customWidth="1"/>
    <col min="6915" max="6915" width="10.85546875" style="152" customWidth="1"/>
    <col min="6916" max="6921" width="9.7109375" style="152" customWidth="1"/>
    <col min="6922" max="6925" width="9.140625" style="152"/>
    <col min="6926" max="6926" width="10.5703125" style="152" customWidth="1"/>
    <col min="6927" max="7168" width="9.140625" style="152"/>
    <col min="7169" max="7169" width="8" style="152" customWidth="1"/>
    <col min="7170" max="7170" width="36.28515625" style="152" customWidth="1"/>
    <col min="7171" max="7171" width="10.85546875" style="152" customWidth="1"/>
    <col min="7172" max="7177" width="9.7109375" style="152" customWidth="1"/>
    <col min="7178" max="7181" width="9.140625" style="152"/>
    <col min="7182" max="7182" width="10.5703125" style="152" customWidth="1"/>
    <col min="7183" max="7424" width="9.140625" style="152"/>
    <col min="7425" max="7425" width="8" style="152" customWidth="1"/>
    <col min="7426" max="7426" width="36.28515625" style="152" customWidth="1"/>
    <col min="7427" max="7427" width="10.85546875" style="152" customWidth="1"/>
    <col min="7428" max="7433" width="9.7109375" style="152" customWidth="1"/>
    <col min="7434" max="7437" width="9.140625" style="152"/>
    <col min="7438" max="7438" width="10.5703125" style="152" customWidth="1"/>
    <col min="7439" max="7680" width="9.140625" style="152"/>
    <col min="7681" max="7681" width="8" style="152" customWidth="1"/>
    <col min="7682" max="7682" width="36.28515625" style="152" customWidth="1"/>
    <col min="7683" max="7683" width="10.85546875" style="152" customWidth="1"/>
    <col min="7684" max="7689" width="9.7109375" style="152" customWidth="1"/>
    <col min="7690" max="7693" width="9.140625" style="152"/>
    <col min="7694" max="7694" width="10.5703125" style="152" customWidth="1"/>
    <col min="7695" max="7936" width="9.140625" style="152"/>
    <col min="7937" max="7937" width="8" style="152" customWidth="1"/>
    <col min="7938" max="7938" width="36.28515625" style="152" customWidth="1"/>
    <col min="7939" max="7939" width="10.85546875" style="152" customWidth="1"/>
    <col min="7940" max="7945" width="9.7109375" style="152" customWidth="1"/>
    <col min="7946" max="7949" width="9.140625" style="152"/>
    <col min="7950" max="7950" width="10.5703125" style="152" customWidth="1"/>
    <col min="7951" max="8192" width="9.140625" style="152"/>
    <col min="8193" max="8193" width="8" style="152" customWidth="1"/>
    <col min="8194" max="8194" width="36.28515625" style="152" customWidth="1"/>
    <col min="8195" max="8195" width="10.85546875" style="152" customWidth="1"/>
    <col min="8196" max="8201" width="9.7109375" style="152" customWidth="1"/>
    <col min="8202" max="8205" width="9.140625" style="152"/>
    <col min="8206" max="8206" width="10.5703125" style="152" customWidth="1"/>
    <col min="8207" max="8448" width="9.140625" style="152"/>
    <col min="8449" max="8449" width="8" style="152" customWidth="1"/>
    <col min="8450" max="8450" width="36.28515625" style="152" customWidth="1"/>
    <col min="8451" max="8451" width="10.85546875" style="152" customWidth="1"/>
    <col min="8452" max="8457" width="9.7109375" style="152" customWidth="1"/>
    <col min="8458" max="8461" width="9.140625" style="152"/>
    <col min="8462" max="8462" width="10.5703125" style="152" customWidth="1"/>
    <col min="8463" max="8704" width="9.140625" style="152"/>
    <col min="8705" max="8705" width="8" style="152" customWidth="1"/>
    <col min="8706" max="8706" width="36.28515625" style="152" customWidth="1"/>
    <col min="8707" max="8707" width="10.85546875" style="152" customWidth="1"/>
    <col min="8708" max="8713" width="9.7109375" style="152" customWidth="1"/>
    <col min="8714" max="8717" width="9.140625" style="152"/>
    <col min="8718" max="8718" width="10.5703125" style="152" customWidth="1"/>
    <col min="8719" max="8960" width="9.140625" style="152"/>
    <col min="8961" max="8961" width="8" style="152" customWidth="1"/>
    <col min="8962" max="8962" width="36.28515625" style="152" customWidth="1"/>
    <col min="8963" max="8963" width="10.85546875" style="152" customWidth="1"/>
    <col min="8964" max="8969" width="9.7109375" style="152" customWidth="1"/>
    <col min="8970" max="8973" width="9.140625" style="152"/>
    <col min="8974" max="8974" width="10.5703125" style="152" customWidth="1"/>
    <col min="8975" max="9216" width="9.140625" style="152"/>
    <col min="9217" max="9217" width="8" style="152" customWidth="1"/>
    <col min="9218" max="9218" width="36.28515625" style="152" customWidth="1"/>
    <col min="9219" max="9219" width="10.85546875" style="152" customWidth="1"/>
    <col min="9220" max="9225" width="9.7109375" style="152" customWidth="1"/>
    <col min="9226" max="9229" width="9.140625" style="152"/>
    <col min="9230" max="9230" width="10.5703125" style="152" customWidth="1"/>
    <col min="9231" max="9472" width="9.140625" style="152"/>
    <col min="9473" max="9473" width="8" style="152" customWidth="1"/>
    <col min="9474" max="9474" width="36.28515625" style="152" customWidth="1"/>
    <col min="9475" max="9475" width="10.85546875" style="152" customWidth="1"/>
    <col min="9476" max="9481" width="9.7109375" style="152" customWidth="1"/>
    <col min="9482" max="9485" width="9.140625" style="152"/>
    <col min="9486" max="9486" width="10.5703125" style="152" customWidth="1"/>
    <col min="9487" max="9728" width="9.140625" style="152"/>
    <col min="9729" max="9729" width="8" style="152" customWidth="1"/>
    <col min="9730" max="9730" width="36.28515625" style="152" customWidth="1"/>
    <col min="9731" max="9731" width="10.85546875" style="152" customWidth="1"/>
    <col min="9732" max="9737" width="9.7109375" style="152" customWidth="1"/>
    <col min="9738" max="9741" width="9.140625" style="152"/>
    <col min="9742" max="9742" width="10.5703125" style="152" customWidth="1"/>
    <col min="9743" max="9984" width="9.140625" style="152"/>
    <col min="9985" max="9985" width="8" style="152" customWidth="1"/>
    <col min="9986" max="9986" width="36.28515625" style="152" customWidth="1"/>
    <col min="9987" max="9987" width="10.85546875" style="152" customWidth="1"/>
    <col min="9988" max="9993" width="9.7109375" style="152" customWidth="1"/>
    <col min="9994" max="9997" width="9.140625" style="152"/>
    <col min="9998" max="9998" width="10.5703125" style="152" customWidth="1"/>
    <col min="9999" max="10240" width="9.140625" style="152"/>
    <col min="10241" max="10241" width="8" style="152" customWidth="1"/>
    <col min="10242" max="10242" width="36.28515625" style="152" customWidth="1"/>
    <col min="10243" max="10243" width="10.85546875" style="152" customWidth="1"/>
    <col min="10244" max="10249" width="9.7109375" style="152" customWidth="1"/>
    <col min="10250" max="10253" width="9.140625" style="152"/>
    <col min="10254" max="10254" width="10.5703125" style="152" customWidth="1"/>
    <col min="10255" max="10496" width="9.140625" style="152"/>
    <col min="10497" max="10497" width="8" style="152" customWidth="1"/>
    <col min="10498" max="10498" width="36.28515625" style="152" customWidth="1"/>
    <col min="10499" max="10499" width="10.85546875" style="152" customWidth="1"/>
    <col min="10500" max="10505" width="9.7109375" style="152" customWidth="1"/>
    <col min="10506" max="10509" width="9.140625" style="152"/>
    <col min="10510" max="10510" width="10.5703125" style="152" customWidth="1"/>
    <col min="10511" max="10752" width="9.140625" style="152"/>
    <col min="10753" max="10753" width="8" style="152" customWidth="1"/>
    <col min="10754" max="10754" width="36.28515625" style="152" customWidth="1"/>
    <col min="10755" max="10755" width="10.85546875" style="152" customWidth="1"/>
    <col min="10756" max="10761" width="9.7109375" style="152" customWidth="1"/>
    <col min="10762" max="10765" width="9.140625" style="152"/>
    <col min="10766" max="10766" width="10.5703125" style="152" customWidth="1"/>
    <col min="10767" max="11008" width="9.140625" style="152"/>
    <col min="11009" max="11009" width="8" style="152" customWidth="1"/>
    <col min="11010" max="11010" width="36.28515625" style="152" customWidth="1"/>
    <col min="11011" max="11011" width="10.85546875" style="152" customWidth="1"/>
    <col min="11012" max="11017" width="9.7109375" style="152" customWidth="1"/>
    <col min="11018" max="11021" width="9.140625" style="152"/>
    <col min="11022" max="11022" width="10.5703125" style="152" customWidth="1"/>
    <col min="11023" max="11264" width="9.140625" style="152"/>
    <col min="11265" max="11265" width="8" style="152" customWidth="1"/>
    <col min="11266" max="11266" width="36.28515625" style="152" customWidth="1"/>
    <col min="11267" max="11267" width="10.85546875" style="152" customWidth="1"/>
    <col min="11268" max="11273" width="9.7109375" style="152" customWidth="1"/>
    <col min="11274" max="11277" width="9.140625" style="152"/>
    <col min="11278" max="11278" width="10.5703125" style="152" customWidth="1"/>
    <col min="11279" max="11520" width="9.140625" style="152"/>
    <col min="11521" max="11521" width="8" style="152" customWidth="1"/>
    <col min="11522" max="11522" width="36.28515625" style="152" customWidth="1"/>
    <col min="11523" max="11523" width="10.85546875" style="152" customWidth="1"/>
    <col min="11524" max="11529" width="9.7109375" style="152" customWidth="1"/>
    <col min="11530" max="11533" width="9.140625" style="152"/>
    <col min="11534" max="11534" width="10.5703125" style="152" customWidth="1"/>
    <col min="11535" max="11776" width="9.140625" style="152"/>
    <col min="11777" max="11777" width="8" style="152" customWidth="1"/>
    <col min="11778" max="11778" width="36.28515625" style="152" customWidth="1"/>
    <col min="11779" max="11779" width="10.85546875" style="152" customWidth="1"/>
    <col min="11780" max="11785" width="9.7109375" style="152" customWidth="1"/>
    <col min="11786" max="11789" width="9.140625" style="152"/>
    <col min="11790" max="11790" width="10.5703125" style="152" customWidth="1"/>
    <col min="11791" max="12032" width="9.140625" style="152"/>
    <col min="12033" max="12033" width="8" style="152" customWidth="1"/>
    <col min="12034" max="12034" width="36.28515625" style="152" customWidth="1"/>
    <col min="12035" max="12035" width="10.85546875" style="152" customWidth="1"/>
    <col min="12036" max="12041" width="9.7109375" style="152" customWidth="1"/>
    <col min="12042" max="12045" width="9.140625" style="152"/>
    <col min="12046" max="12046" width="10.5703125" style="152" customWidth="1"/>
    <col min="12047" max="12288" width="9.140625" style="152"/>
    <col min="12289" max="12289" width="8" style="152" customWidth="1"/>
    <col min="12290" max="12290" width="36.28515625" style="152" customWidth="1"/>
    <col min="12291" max="12291" width="10.85546875" style="152" customWidth="1"/>
    <col min="12292" max="12297" width="9.7109375" style="152" customWidth="1"/>
    <col min="12298" max="12301" width="9.140625" style="152"/>
    <col min="12302" max="12302" width="10.5703125" style="152" customWidth="1"/>
    <col min="12303" max="12544" width="9.140625" style="152"/>
    <col min="12545" max="12545" width="8" style="152" customWidth="1"/>
    <col min="12546" max="12546" width="36.28515625" style="152" customWidth="1"/>
    <col min="12547" max="12547" width="10.85546875" style="152" customWidth="1"/>
    <col min="12548" max="12553" width="9.7109375" style="152" customWidth="1"/>
    <col min="12554" max="12557" width="9.140625" style="152"/>
    <col min="12558" max="12558" width="10.5703125" style="152" customWidth="1"/>
    <col min="12559" max="12800" width="9.140625" style="152"/>
    <col min="12801" max="12801" width="8" style="152" customWidth="1"/>
    <col min="12802" max="12802" width="36.28515625" style="152" customWidth="1"/>
    <col min="12803" max="12803" width="10.85546875" style="152" customWidth="1"/>
    <col min="12804" max="12809" width="9.7109375" style="152" customWidth="1"/>
    <col min="12810" max="12813" width="9.140625" style="152"/>
    <col min="12814" max="12814" width="10.5703125" style="152" customWidth="1"/>
    <col min="12815" max="13056" width="9.140625" style="152"/>
    <col min="13057" max="13057" width="8" style="152" customWidth="1"/>
    <col min="13058" max="13058" width="36.28515625" style="152" customWidth="1"/>
    <col min="13059" max="13059" width="10.85546875" style="152" customWidth="1"/>
    <col min="13060" max="13065" width="9.7109375" style="152" customWidth="1"/>
    <col min="13066" max="13069" width="9.140625" style="152"/>
    <col min="13070" max="13070" width="10.5703125" style="152" customWidth="1"/>
    <col min="13071" max="13312" width="9.140625" style="152"/>
    <col min="13313" max="13313" width="8" style="152" customWidth="1"/>
    <col min="13314" max="13314" width="36.28515625" style="152" customWidth="1"/>
    <col min="13315" max="13315" width="10.85546875" style="152" customWidth="1"/>
    <col min="13316" max="13321" width="9.7109375" style="152" customWidth="1"/>
    <col min="13322" max="13325" width="9.140625" style="152"/>
    <col min="13326" max="13326" width="10.5703125" style="152" customWidth="1"/>
    <col min="13327" max="13568" width="9.140625" style="152"/>
    <col min="13569" max="13569" width="8" style="152" customWidth="1"/>
    <col min="13570" max="13570" width="36.28515625" style="152" customWidth="1"/>
    <col min="13571" max="13571" width="10.85546875" style="152" customWidth="1"/>
    <col min="13572" max="13577" width="9.7109375" style="152" customWidth="1"/>
    <col min="13578" max="13581" width="9.140625" style="152"/>
    <col min="13582" max="13582" width="10.5703125" style="152" customWidth="1"/>
    <col min="13583" max="13824" width="9.140625" style="152"/>
    <col min="13825" max="13825" width="8" style="152" customWidth="1"/>
    <col min="13826" max="13826" width="36.28515625" style="152" customWidth="1"/>
    <col min="13827" max="13827" width="10.85546875" style="152" customWidth="1"/>
    <col min="13828" max="13833" width="9.7109375" style="152" customWidth="1"/>
    <col min="13834" max="13837" width="9.140625" style="152"/>
    <col min="13838" max="13838" width="10.5703125" style="152" customWidth="1"/>
    <col min="13839" max="14080" width="9.140625" style="152"/>
    <col min="14081" max="14081" width="8" style="152" customWidth="1"/>
    <col min="14082" max="14082" width="36.28515625" style="152" customWidth="1"/>
    <col min="14083" max="14083" width="10.85546875" style="152" customWidth="1"/>
    <col min="14084" max="14089" width="9.7109375" style="152" customWidth="1"/>
    <col min="14090" max="14093" width="9.140625" style="152"/>
    <col min="14094" max="14094" width="10.5703125" style="152" customWidth="1"/>
    <col min="14095" max="14336" width="9.140625" style="152"/>
    <col min="14337" max="14337" width="8" style="152" customWidth="1"/>
    <col min="14338" max="14338" width="36.28515625" style="152" customWidth="1"/>
    <col min="14339" max="14339" width="10.85546875" style="152" customWidth="1"/>
    <col min="14340" max="14345" width="9.7109375" style="152" customWidth="1"/>
    <col min="14346" max="14349" width="9.140625" style="152"/>
    <col min="14350" max="14350" width="10.5703125" style="152" customWidth="1"/>
    <col min="14351" max="14592" width="9.140625" style="152"/>
    <col min="14593" max="14593" width="8" style="152" customWidth="1"/>
    <col min="14594" max="14594" width="36.28515625" style="152" customWidth="1"/>
    <col min="14595" max="14595" width="10.85546875" style="152" customWidth="1"/>
    <col min="14596" max="14601" width="9.7109375" style="152" customWidth="1"/>
    <col min="14602" max="14605" width="9.140625" style="152"/>
    <col min="14606" max="14606" width="10.5703125" style="152" customWidth="1"/>
    <col min="14607" max="14848" width="9.140625" style="152"/>
    <col min="14849" max="14849" width="8" style="152" customWidth="1"/>
    <col min="14850" max="14850" width="36.28515625" style="152" customWidth="1"/>
    <col min="14851" max="14851" width="10.85546875" style="152" customWidth="1"/>
    <col min="14852" max="14857" width="9.7109375" style="152" customWidth="1"/>
    <col min="14858" max="14861" width="9.140625" style="152"/>
    <col min="14862" max="14862" width="10.5703125" style="152" customWidth="1"/>
    <col min="14863" max="15104" width="9.140625" style="152"/>
    <col min="15105" max="15105" width="8" style="152" customWidth="1"/>
    <col min="15106" max="15106" width="36.28515625" style="152" customWidth="1"/>
    <col min="15107" max="15107" width="10.85546875" style="152" customWidth="1"/>
    <col min="15108" max="15113" width="9.7109375" style="152" customWidth="1"/>
    <col min="15114" max="15117" width="9.140625" style="152"/>
    <col min="15118" max="15118" width="10.5703125" style="152" customWidth="1"/>
    <col min="15119" max="15360" width="9.140625" style="152"/>
    <col min="15361" max="15361" width="8" style="152" customWidth="1"/>
    <col min="15362" max="15362" width="36.28515625" style="152" customWidth="1"/>
    <col min="15363" max="15363" width="10.85546875" style="152" customWidth="1"/>
    <col min="15364" max="15369" width="9.7109375" style="152" customWidth="1"/>
    <col min="15370" max="15373" width="9.140625" style="152"/>
    <col min="15374" max="15374" width="10.5703125" style="152" customWidth="1"/>
    <col min="15375" max="15616" width="9.140625" style="152"/>
    <col min="15617" max="15617" width="8" style="152" customWidth="1"/>
    <col min="15618" max="15618" width="36.28515625" style="152" customWidth="1"/>
    <col min="15619" max="15619" width="10.85546875" style="152" customWidth="1"/>
    <col min="15620" max="15625" width="9.7109375" style="152" customWidth="1"/>
    <col min="15626" max="15629" width="9.140625" style="152"/>
    <col min="15630" max="15630" width="10.5703125" style="152" customWidth="1"/>
    <col min="15631" max="15872" width="9.140625" style="152"/>
    <col min="15873" max="15873" width="8" style="152" customWidth="1"/>
    <col min="15874" max="15874" width="36.28515625" style="152" customWidth="1"/>
    <col min="15875" max="15875" width="10.85546875" style="152" customWidth="1"/>
    <col min="15876" max="15881" width="9.7109375" style="152" customWidth="1"/>
    <col min="15882" max="15885" width="9.140625" style="152"/>
    <col min="15886" max="15886" width="10.5703125" style="152" customWidth="1"/>
    <col min="15887" max="16128" width="9.140625" style="152"/>
    <col min="16129" max="16129" width="8" style="152" customWidth="1"/>
    <col min="16130" max="16130" width="36.28515625" style="152" customWidth="1"/>
    <col min="16131" max="16131" width="10.85546875" style="152" customWidth="1"/>
    <col min="16132" max="16137" width="9.7109375" style="152" customWidth="1"/>
    <col min="16138" max="16141" width="9.140625" style="152"/>
    <col min="16142" max="16142" width="10.5703125" style="152" customWidth="1"/>
    <col min="16143" max="16384" width="9.140625" style="152"/>
  </cols>
  <sheetData>
    <row r="1" spans="1:16" s="3517" customFormat="1" ht="16.5" thickBot="1">
      <c r="A1" s="5040" t="s">
        <v>0</v>
      </c>
      <c r="O1" s="5118"/>
      <c r="P1" s="154" t="s">
        <v>1</v>
      </c>
    </row>
    <row r="2" spans="1:16" ht="17.25" customHeight="1" thickTop="1">
      <c r="A2" s="6250" t="s">
        <v>4622</v>
      </c>
      <c r="B2" s="6251"/>
      <c r="C2" s="6251"/>
      <c r="D2" s="6251"/>
      <c r="E2" s="6251"/>
      <c r="F2" s="6251"/>
      <c r="G2" s="6251"/>
      <c r="H2" s="6251"/>
      <c r="I2" s="6251"/>
      <c r="J2" s="6251"/>
      <c r="K2" s="6251"/>
      <c r="L2" s="6251"/>
      <c r="M2" s="6251"/>
      <c r="N2" s="6251"/>
      <c r="O2" s="6251"/>
      <c r="P2" s="6252"/>
    </row>
    <row r="3" spans="1:16" ht="14.25" customHeight="1">
      <c r="A3" s="6739" t="s">
        <v>4416</v>
      </c>
      <c r="B3" s="6740"/>
      <c r="C3" s="6740"/>
      <c r="D3" s="6740"/>
      <c r="E3" s="6740"/>
      <c r="F3" s="6740"/>
      <c r="G3" s="6740"/>
      <c r="H3" s="6740"/>
      <c r="I3" s="6740"/>
      <c r="J3" s="6740"/>
      <c r="K3" s="6740"/>
      <c r="L3" s="6740"/>
      <c r="M3" s="6740"/>
      <c r="N3" s="6740"/>
      <c r="O3" s="6740"/>
      <c r="P3" s="6741"/>
    </row>
    <row r="4" spans="1:16" ht="3.75" customHeight="1" thickBot="1">
      <c r="A4" s="6714"/>
      <c r="B4" s="6715"/>
      <c r="C4" s="6725"/>
      <c r="D4" s="6725"/>
      <c r="E4" s="6725"/>
      <c r="F4" s="6725"/>
      <c r="G4" s="6725"/>
      <c r="H4" s="6725"/>
      <c r="I4" s="6725"/>
      <c r="J4" s="6725"/>
      <c r="K4" s="6725"/>
      <c r="L4" s="6725"/>
      <c r="M4" s="6725"/>
      <c r="N4" s="6725"/>
      <c r="O4" s="6725"/>
      <c r="P4" s="6726"/>
    </row>
    <row r="5" spans="1:16" ht="18" customHeight="1" thickBot="1">
      <c r="A5" s="7980"/>
      <c r="B5" s="7981"/>
      <c r="C5" s="5249">
        <v>2000</v>
      </c>
      <c r="D5" s="5250">
        <v>2001</v>
      </c>
      <c r="E5" s="5250">
        <v>2002</v>
      </c>
      <c r="F5" s="4482">
        <v>2003</v>
      </c>
      <c r="G5" s="4482">
        <v>2004</v>
      </c>
      <c r="H5" s="4482">
        <v>2005</v>
      </c>
      <c r="I5" s="5251">
        <v>2006</v>
      </c>
      <c r="J5" s="4482">
        <v>2007</v>
      </c>
      <c r="K5" s="5252">
        <v>2008</v>
      </c>
      <c r="L5" s="4482">
        <v>2009</v>
      </c>
      <c r="M5" s="4482">
        <v>2010</v>
      </c>
      <c r="N5" s="5252">
        <v>2011</v>
      </c>
      <c r="O5" s="5252">
        <v>2012</v>
      </c>
      <c r="P5" s="5253">
        <v>2013</v>
      </c>
    </row>
    <row r="6" spans="1:16" ht="16.5" customHeight="1">
      <c r="A6" s="7976" t="s">
        <v>4558</v>
      </c>
      <c r="B6" s="6007" t="s">
        <v>4494</v>
      </c>
      <c r="C6" s="6008">
        <v>18</v>
      </c>
      <c r="D6" s="6009">
        <v>20</v>
      </c>
      <c r="E6" s="6009">
        <v>18</v>
      </c>
      <c r="F6" s="6010">
        <v>17</v>
      </c>
      <c r="G6" s="6010">
        <v>17</v>
      </c>
      <c r="H6" s="6010">
        <v>17</v>
      </c>
      <c r="I6" s="6010">
        <v>19</v>
      </c>
      <c r="J6" s="6011">
        <v>19</v>
      </c>
      <c r="K6" s="6012">
        <v>20</v>
      </c>
      <c r="L6" s="6010">
        <v>21</v>
      </c>
      <c r="M6" s="6011">
        <v>22</v>
      </c>
      <c r="N6" s="6012">
        <v>23</v>
      </c>
      <c r="O6" s="6012">
        <v>25</v>
      </c>
      <c r="P6" s="6013">
        <v>27</v>
      </c>
    </row>
    <row r="7" spans="1:16" ht="16.5" customHeight="1">
      <c r="A7" s="7976"/>
      <c r="B7" s="6014" t="s">
        <v>4559</v>
      </c>
      <c r="C7" s="6015">
        <v>3</v>
      </c>
      <c r="D7" s="6016" t="s">
        <v>9</v>
      </c>
      <c r="E7" s="6016" t="s">
        <v>9</v>
      </c>
      <c r="F7" s="6017" t="s">
        <v>9</v>
      </c>
      <c r="G7" s="6017" t="s">
        <v>9</v>
      </c>
      <c r="H7" s="6017" t="s">
        <v>9</v>
      </c>
      <c r="I7" s="6017" t="s">
        <v>9</v>
      </c>
      <c r="J7" s="6017" t="s">
        <v>9</v>
      </c>
      <c r="K7" s="6018" t="s">
        <v>9</v>
      </c>
      <c r="L7" s="6016" t="s">
        <v>9</v>
      </c>
      <c r="M7" s="6017" t="s">
        <v>9</v>
      </c>
      <c r="N7" s="6018" t="s">
        <v>9</v>
      </c>
      <c r="O7" s="6018" t="s">
        <v>9</v>
      </c>
      <c r="P7" s="6019" t="s">
        <v>9</v>
      </c>
    </row>
    <row r="8" spans="1:16" ht="16.5" customHeight="1">
      <c r="A8" s="7976"/>
      <c r="B8" s="6007" t="s">
        <v>4496</v>
      </c>
      <c r="C8" s="6015">
        <v>13</v>
      </c>
      <c r="D8" s="6016">
        <v>14</v>
      </c>
      <c r="E8" s="6016">
        <v>6</v>
      </c>
      <c r="F8" s="6017">
        <v>6</v>
      </c>
      <c r="G8" s="6017">
        <v>9</v>
      </c>
      <c r="H8" s="6017">
        <v>6</v>
      </c>
      <c r="I8" s="6017">
        <v>8</v>
      </c>
      <c r="J8" s="6020">
        <v>8</v>
      </c>
      <c r="K8" s="6021">
        <v>8</v>
      </c>
      <c r="L8" s="6017">
        <v>9</v>
      </c>
      <c r="M8" s="6020">
        <v>9</v>
      </c>
      <c r="N8" s="6021">
        <v>10</v>
      </c>
      <c r="O8" s="6021">
        <v>10</v>
      </c>
      <c r="P8" s="6022">
        <v>10</v>
      </c>
    </row>
    <row r="9" spans="1:16" ht="16.5" customHeight="1">
      <c r="A9" s="7976"/>
      <c r="B9" s="6007" t="s">
        <v>4500</v>
      </c>
      <c r="C9" s="6015">
        <v>2</v>
      </c>
      <c r="D9" s="6016">
        <v>2</v>
      </c>
      <c r="E9" s="6016">
        <v>1</v>
      </c>
      <c r="F9" s="6017">
        <v>1</v>
      </c>
      <c r="G9" s="6017">
        <v>1</v>
      </c>
      <c r="H9" s="6017">
        <v>2</v>
      </c>
      <c r="I9" s="6017">
        <v>2</v>
      </c>
      <c r="J9" s="6020">
        <v>2</v>
      </c>
      <c r="K9" s="6021">
        <v>6</v>
      </c>
      <c r="L9" s="6017">
        <v>7</v>
      </c>
      <c r="M9" s="6020">
        <v>7</v>
      </c>
      <c r="N9" s="6021">
        <v>7</v>
      </c>
      <c r="O9" s="6021">
        <v>8</v>
      </c>
      <c r="P9" s="6022">
        <v>13</v>
      </c>
    </row>
    <row r="10" spans="1:16" ht="16.5" customHeight="1">
      <c r="A10" s="7976"/>
      <c r="B10" s="6023" t="s">
        <v>78</v>
      </c>
      <c r="C10" s="6024">
        <f t="shared" ref="C10:N10" si="0">SUM(C6:C9)</f>
        <v>36</v>
      </c>
      <c r="D10" s="6024">
        <f t="shared" si="0"/>
        <v>36</v>
      </c>
      <c r="E10" s="6024">
        <f t="shared" si="0"/>
        <v>25</v>
      </c>
      <c r="F10" s="6024">
        <f t="shared" si="0"/>
        <v>24</v>
      </c>
      <c r="G10" s="6024">
        <f t="shared" si="0"/>
        <v>27</v>
      </c>
      <c r="H10" s="6024">
        <f t="shared" si="0"/>
        <v>25</v>
      </c>
      <c r="I10" s="6024">
        <f t="shared" si="0"/>
        <v>29</v>
      </c>
      <c r="J10" s="6024">
        <f t="shared" si="0"/>
        <v>29</v>
      </c>
      <c r="K10" s="6024">
        <f t="shared" si="0"/>
        <v>34</v>
      </c>
      <c r="L10" s="6024">
        <f t="shared" si="0"/>
        <v>37</v>
      </c>
      <c r="M10" s="6024">
        <f t="shared" si="0"/>
        <v>38</v>
      </c>
      <c r="N10" s="6024">
        <f t="shared" si="0"/>
        <v>40</v>
      </c>
      <c r="O10" s="6024">
        <f>SUM(O6:O9)</f>
        <v>43</v>
      </c>
      <c r="P10" s="6025">
        <f>SUM(P6:P9)</f>
        <v>50</v>
      </c>
    </row>
    <row r="11" spans="1:16" ht="16.5" customHeight="1">
      <c r="A11" s="7976" t="s">
        <v>4560</v>
      </c>
      <c r="B11" s="6007" t="s">
        <v>4458</v>
      </c>
      <c r="C11" s="6015">
        <v>1</v>
      </c>
      <c r="D11" s="6016">
        <v>1</v>
      </c>
      <c r="E11" s="6016">
        <v>1</v>
      </c>
      <c r="F11" s="6017">
        <v>1</v>
      </c>
      <c r="G11" s="6017">
        <v>1</v>
      </c>
      <c r="H11" s="6017" t="s">
        <v>9</v>
      </c>
      <c r="I11" s="6017" t="s">
        <v>9</v>
      </c>
      <c r="J11" s="6020" t="s">
        <v>9</v>
      </c>
      <c r="K11" s="6021" t="s">
        <v>9</v>
      </c>
      <c r="L11" s="6020" t="s">
        <v>9</v>
      </c>
      <c r="M11" s="6020" t="s">
        <v>9</v>
      </c>
      <c r="N11" s="6021" t="s">
        <v>9</v>
      </c>
      <c r="O11" s="6021" t="s">
        <v>9</v>
      </c>
      <c r="P11" s="6022" t="s">
        <v>9</v>
      </c>
    </row>
    <row r="12" spans="1:16" ht="16.5" customHeight="1">
      <c r="A12" s="7976"/>
      <c r="B12" s="6007" t="s">
        <v>4459</v>
      </c>
      <c r="C12" s="6015">
        <v>5</v>
      </c>
      <c r="D12" s="6016">
        <v>5</v>
      </c>
      <c r="E12" s="6016">
        <v>5</v>
      </c>
      <c r="F12" s="6017">
        <v>6</v>
      </c>
      <c r="G12" s="6017">
        <v>6</v>
      </c>
      <c r="H12" s="6017">
        <v>7</v>
      </c>
      <c r="I12" s="6017">
        <v>8</v>
      </c>
      <c r="J12" s="6020">
        <v>9</v>
      </c>
      <c r="K12" s="6021">
        <v>12</v>
      </c>
      <c r="L12" s="6020">
        <v>12</v>
      </c>
      <c r="M12" s="6020">
        <v>13</v>
      </c>
      <c r="N12" s="6021">
        <v>14</v>
      </c>
      <c r="O12" s="6021">
        <v>15</v>
      </c>
      <c r="P12" s="6022">
        <v>15</v>
      </c>
    </row>
    <row r="13" spans="1:16" ht="16.5" customHeight="1">
      <c r="A13" s="7976"/>
      <c r="B13" s="6007" t="s">
        <v>4460</v>
      </c>
      <c r="C13" s="6015">
        <v>1</v>
      </c>
      <c r="D13" s="6016">
        <v>1</v>
      </c>
      <c r="E13" s="6016">
        <v>1</v>
      </c>
      <c r="F13" s="6017">
        <v>1</v>
      </c>
      <c r="G13" s="6017">
        <v>1</v>
      </c>
      <c r="H13" s="6017">
        <v>1</v>
      </c>
      <c r="I13" s="6017">
        <v>1</v>
      </c>
      <c r="J13" s="6020">
        <v>1</v>
      </c>
      <c r="K13" s="6021">
        <v>1</v>
      </c>
      <c r="L13" s="6020">
        <v>1</v>
      </c>
      <c r="M13" s="6020">
        <v>1</v>
      </c>
      <c r="N13" s="6021">
        <v>1</v>
      </c>
      <c r="O13" s="6021">
        <v>1</v>
      </c>
      <c r="P13" s="6022">
        <v>1</v>
      </c>
    </row>
    <row r="14" spans="1:16" ht="16.5" customHeight="1">
      <c r="A14" s="7976"/>
      <c r="B14" s="6007" t="s">
        <v>4461</v>
      </c>
      <c r="C14" s="6015">
        <v>1</v>
      </c>
      <c r="D14" s="6016">
        <v>1</v>
      </c>
      <c r="E14" s="6016">
        <v>1</v>
      </c>
      <c r="F14" s="6017">
        <v>1</v>
      </c>
      <c r="G14" s="6017">
        <v>1</v>
      </c>
      <c r="H14" s="6017">
        <v>2</v>
      </c>
      <c r="I14" s="6017">
        <v>1</v>
      </c>
      <c r="J14" s="6020">
        <v>2</v>
      </c>
      <c r="K14" s="6021">
        <v>2</v>
      </c>
      <c r="L14" s="6020">
        <v>1</v>
      </c>
      <c r="M14" s="6020">
        <v>1</v>
      </c>
      <c r="N14" s="6021">
        <v>1</v>
      </c>
      <c r="O14" s="6021">
        <v>1</v>
      </c>
      <c r="P14" s="6022">
        <v>1</v>
      </c>
    </row>
    <row r="15" spans="1:16" ht="16.5" customHeight="1">
      <c r="A15" s="7976"/>
      <c r="B15" s="6014" t="s">
        <v>4561</v>
      </c>
      <c r="C15" s="6015" t="s">
        <v>9</v>
      </c>
      <c r="D15" s="6016" t="s">
        <v>9</v>
      </c>
      <c r="E15" s="6016" t="s">
        <v>9</v>
      </c>
      <c r="F15" s="6017" t="s">
        <v>9</v>
      </c>
      <c r="G15" s="6017" t="s">
        <v>9</v>
      </c>
      <c r="H15" s="6017" t="s">
        <v>9</v>
      </c>
      <c r="I15" s="6017" t="s">
        <v>9</v>
      </c>
      <c r="J15" s="6017" t="s">
        <v>9</v>
      </c>
      <c r="K15" s="6026" t="s">
        <v>9</v>
      </c>
      <c r="L15" s="6026" t="s">
        <v>9</v>
      </c>
      <c r="M15" s="6017" t="s">
        <v>9</v>
      </c>
      <c r="N15" s="6026" t="s">
        <v>9</v>
      </c>
      <c r="O15" s="6026" t="s">
        <v>9</v>
      </c>
      <c r="P15" s="6027" t="s">
        <v>9</v>
      </c>
    </row>
    <row r="16" spans="1:16" ht="16.5" customHeight="1">
      <c r="A16" s="7976"/>
      <c r="B16" s="6014" t="s">
        <v>4562</v>
      </c>
      <c r="C16" s="6015" t="s">
        <v>9</v>
      </c>
      <c r="D16" s="6016" t="s">
        <v>9</v>
      </c>
      <c r="E16" s="6016" t="s">
        <v>9</v>
      </c>
      <c r="F16" s="6017" t="s">
        <v>9</v>
      </c>
      <c r="G16" s="6017" t="s">
        <v>9</v>
      </c>
      <c r="H16" s="6017" t="s">
        <v>9</v>
      </c>
      <c r="I16" s="6017" t="s">
        <v>9</v>
      </c>
      <c r="J16" s="6017" t="s">
        <v>9</v>
      </c>
      <c r="K16" s="6026" t="s">
        <v>9</v>
      </c>
      <c r="L16" s="6026" t="s">
        <v>9</v>
      </c>
      <c r="M16" s="6017" t="s">
        <v>9</v>
      </c>
      <c r="N16" s="6026" t="s">
        <v>9</v>
      </c>
      <c r="O16" s="6026" t="s">
        <v>9</v>
      </c>
      <c r="P16" s="6027" t="s">
        <v>9</v>
      </c>
    </row>
    <row r="17" spans="1:16" ht="16.5" customHeight="1">
      <c r="A17" s="7976"/>
      <c r="B17" s="6007" t="s">
        <v>4470</v>
      </c>
      <c r="C17" s="6015">
        <v>1</v>
      </c>
      <c r="D17" s="6016">
        <v>1</v>
      </c>
      <c r="E17" s="6016">
        <v>1</v>
      </c>
      <c r="F17" s="6017">
        <v>1</v>
      </c>
      <c r="G17" s="6017">
        <v>1</v>
      </c>
      <c r="H17" s="6017">
        <v>2</v>
      </c>
      <c r="I17" s="6017" t="s">
        <v>9</v>
      </c>
      <c r="J17" s="6017" t="s">
        <v>9</v>
      </c>
      <c r="K17" s="6026" t="s">
        <v>9</v>
      </c>
      <c r="L17" s="6026" t="s">
        <v>9</v>
      </c>
      <c r="M17" s="6017" t="s">
        <v>9</v>
      </c>
      <c r="N17" s="6026" t="s">
        <v>9</v>
      </c>
      <c r="O17" s="6026" t="s">
        <v>9</v>
      </c>
      <c r="P17" s="6027" t="s">
        <v>9</v>
      </c>
    </row>
    <row r="18" spans="1:16" ht="16.5" customHeight="1">
      <c r="A18" s="7976"/>
      <c r="B18" s="6014" t="s">
        <v>4563</v>
      </c>
      <c r="C18" s="6015">
        <v>1</v>
      </c>
      <c r="D18" s="6016" t="s">
        <v>9</v>
      </c>
      <c r="E18" s="6016" t="s">
        <v>9</v>
      </c>
      <c r="F18" s="6017" t="s">
        <v>9</v>
      </c>
      <c r="G18" s="6017" t="s">
        <v>9</v>
      </c>
      <c r="H18" s="6017" t="s">
        <v>9</v>
      </c>
      <c r="I18" s="6017" t="s">
        <v>9</v>
      </c>
      <c r="J18" s="6017" t="s">
        <v>9</v>
      </c>
      <c r="K18" s="6026" t="s">
        <v>9</v>
      </c>
      <c r="L18" s="6026" t="s">
        <v>9</v>
      </c>
      <c r="M18" s="6017" t="s">
        <v>9</v>
      </c>
      <c r="N18" s="6026" t="s">
        <v>9</v>
      </c>
      <c r="O18" s="6026" t="s">
        <v>9</v>
      </c>
      <c r="P18" s="6027" t="s">
        <v>9</v>
      </c>
    </row>
    <row r="19" spans="1:16" ht="16.5" customHeight="1">
      <c r="A19" s="7976"/>
      <c r="B19" s="6014" t="s">
        <v>4564</v>
      </c>
      <c r="C19" s="6015" t="s">
        <v>9</v>
      </c>
      <c r="D19" s="6016" t="s">
        <v>9</v>
      </c>
      <c r="E19" s="6016" t="s">
        <v>9</v>
      </c>
      <c r="F19" s="6017" t="s">
        <v>9</v>
      </c>
      <c r="G19" s="6017" t="s">
        <v>9</v>
      </c>
      <c r="H19" s="6017" t="s">
        <v>9</v>
      </c>
      <c r="I19" s="6017" t="s">
        <v>9</v>
      </c>
      <c r="J19" s="6017" t="s">
        <v>9</v>
      </c>
      <c r="K19" s="6026" t="s">
        <v>9</v>
      </c>
      <c r="L19" s="6026" t="s">
        <v>9</v>
      </c>
      <c r="M19" s="6017" t="s">
        <v>9</v>
      </c>
      <c r="N19" s="6026" t="s">
        <v>9</v>
      </c>
      <c r="O19" s="6026" t="s">
        <v>9</v>
      </c>
      <c r="P19" s="6027" t="s">
        <v>9</v>
      </c>
    </row>
    <row r="20" spans="1:16" ht="16.5" customHeight="1">
      <c r="A20" s="7976"/>
      <c r="B20" s="6007" t="s">
        <v>4473</v>
      </c>
      <c r="C20" s="6015">
        <v>1</v>
      </c>
      <c r="D20" s="6016">
        <v>1</v>
      </c>
      <c r="E20" s="6016">
        <v>2</v>
      </c>
      <c r="F20" s="6017">
        <v>3</v>
      </c>
      <c r="G20" s="6017">
        <v>3</v>
      </c>
      <c r="H20" s="6017">
        <v>3</v>
      </c>
      <c r="I20" s="6017" t="s">
        <v>9</v>
      </c>
      <c r="J20" s="6017" t="s">
        <v>9</v>
      </c>
      <c r="K20" s="6026" t="s">
        <v>9</v>
      </c>
      <c r="L20" s="6026" t="s">
        <v>9</v>
      </c>
      <c r="M20" s="6017" t="s">
        <v>9</v>
      </c>
      <c r="N20" s="6026" t="s">
        <v>9</v>
      </c>
      <c r="O20" s="6026" t="s">
        <v>9</v>
      </c>
      <c r="P20" s="6027" t="s">
        <v>9</v>
      </c>
    </row>
    <row r="21" spans="1:16" ht="16.5" customHeight="1">
      <c r="A21" s="7976"/>
      <c r="B21" s="6014" t="s">
        <v>4565</v>
      </c>
      <c r="C21" s="6015">
        <v>1</v>
      </c>
      <c r="D21" s="6016" t="s">
        <v>9</v>
      </c>
      <c r="E21" s="6016" t="s">
        <v>9</v>
      </c>
      <c r="F21" s="6017" t="s">
        <v>9</v>
      </c>
      <c r="G21" s="6017" t="s">
        <v>9</v>
      </c>
      <c r="H21" s="6017" t="s">
        <v>9</v>
      </c>
      <c r="I21" s="6017" t="s">
        <v>9</v>
      </c>
      <c r="J21" s="6017" t="s">
        <v>9</v>
      </c>
      <c r="K21" s="6026" t="s">
        <v>9</v>
      </c>
      <c r="L21" s="6026" t="s">
        <v>9</v>
      </c>
      <c r="M21" s="6017" t="s">
        <v>9</v>
      </c>
      <c r="N21" s="6026" t="s">
        <v>9</v>
      </c>
      <c r="O21" s="6026" t="s">
        <v>9</v>
      </c>
      <c r="P21" s="6027" t="s">
        <v>9</v>
      </c>
    </row>
    <row r="22" spans="1:16" ht="16.5" customHeight="1">
      <c r="A22" s="7976"/>
      <c r="B22" s="6014" t="s">
        <v>4566</v>
      </c>
      <c r="C22" s="6015">
        <v>1</v>
      </c>
      <c r="D22" s="6016" t="s">
        <v>9</v>
      </c>
      <c r="E22" s="6016" t="s">
        <v>9</v>
      </c>
      <c r="F22" s="6017" t="s">
        <v>9</v>
      </c>
      <c r="G22" s="6017" t="s">
        <v>9</v>
      </c>
      <c r="H22" s="6017" t="s">
        <v>9</v>
      </c>
      <c r="I22" s="6017" t="s">
        <v>9</v>
      </c>
      <c r="J22" s="6017" t="s">
        <v>9</v>
      </c>
      <c r="K22" s="6026" t="s">
        <v>9</v>
      </c>
      <c r="L22" s="6026" t="s">
        <v>9</v>
      </c>
      <c r="M22" s="6017" t="s">
        <v>9</v>
      </c>
      <c r="N22" s="6026" t="s">
        <v>9</v>
      </c>
      <c r="O22" s="6026" t="s">
        <v>9</v>
      </c>
      <c r="P22" s="6027" t="s">
        <v>9</v>
      </c>
    </row>
    <row r="23" spans="1:16" ht="16.5" customHeight="1">
      <c r="A23" s="7976"/>
      <c r="B23" s="6007" t="s">
        <v>4567</v>
      </c>
      <c r="C23" s="6015">
        <v>1</v>
      </c>
      <c r="D23" s="6016">
        <v>1</v>
      </c>
      <c r="E23" s="6016">
        <v>1</v>
      </c>
      <c r="F23" s="6017">
        <v>1</v>
      </c>
      <c r="G23" s="6017">
        <v>1</v>
      </c>
      <c r="H23" s="6017">
        <v>1</v>
      </c>
      <c r="I23" s="6017" t="s">
        <v>9</v>
      </c>
      <c r="J23" s="6017" t="s">
        <v>9</v>
      </c>
      <c r="K23" s="6026" t="s">
        <v>9</v>
      </c>
      <c r="L23" s="6026" t="s">
        <v>9</v>
      </c>
      <c r="M23" s="6017" t="s">
        <v>9</v>
      </c>
      <c r="N23" s="6026" t="s">
        <v>9</v>
      </c>
      <c r="O23" s="6026" t="s">
        <v>9</v>
      </c>
      <c r="P23" s="6027" t="s">
        <v>9</v>
      </c>
    </row>
    <row r="24" spans="1:16" ht="16.5" customHeight="1">
      <c r="A24" s="7976"/>
      <c r="B24" s="6014" t="s">
        <v>4568</v>
      </c>
      <c r="C24" s="6015" t="s">
        <v>9</v>
      </c>
      <c r="D24" s="6017" t="s">
        <v>9</v>
      </c>
      <c r="E24" s="6017" t="s">
        <v>9</v>
      </c>
      <c r="F24" s="6017" t="s">
        <v>9</v>
      </c>
      <c r="G24" s="6017" t="s">
        <v>9</v>
      </c>
      <c r="H24" s="6017" t="s">
        <v>9</v>
      </c>
      <c r="I24" s="6017" t="s">
        <v>9</v>
      </c>
      <c r="J24" s="6017" t="s">
        <v>9</v>
      </c>
      <c r="K24" s="6026" t="s">
        <v>9</v>
      </c>
      <c r="L24" s="6026" t="s">
        <v>9</v>
      </c>
      <c r="M24" s="6017" t="s">
        <v>9</v>
      </c>
      <c r="N24" s="6026" t="s">
        <v>9</v>
      </c>
      <c r="O24" s="6026" t="s">
        <v>9</v>
      </c>
      <c r="P24" s="6027" t="s">
        <v>9</v>
      </c>
    </row>
    <row r="25" spans="1:16" ht="16.5" customHeight="1">
      <c r="A25" s="7976"/>
      <c r="B25" s="6007" t="s">
        <v>4569</v>
      </c>
      <c r="C25" s="6015" t="s">
        <v>9</v>
      </c>
      <c r="D25" s="6016" t="s">
        <v>9</v>
      </c>
      <c r="E25" s="6016" t="s">
        <v>9</v>
      </c>
      <c r="F25" s="6017" t="s">
        <v>9</v>
      </c>
      <c r="G25" s="6017" t="s">
        <v>9</v>
      </c>
      <c r="H25" s="6017" t="s">
        <v>9</v>
      </c>
      <c r="I25" s="6017" t="s">
        <v>9</v>
      </c>
      <c r="J25" s="6017" t="s">
        <v>9</v>
      </c>
      <c r="K25" s="6026" t="s">
        <v>9</v>
      </c>
      <c r="L25" s="6026" t="s">
        <v>9</v>
      </c>
      <c r="M25" s="6017" t="s">
        <v>9</v>
      </c>
      <c r="N25" s="6026" t="s">
        <v>9</v>
      </c>
      <c r="O25" s="6026" t="s">
        <v>9</v>
      </c>
      <c r="P25" s="6027" t="s">
        <v>9</v>
      </c>
    </row>
    <row r="26" spans="1:16" ht="16.5" customHeight="1">
      <c r="A26" s="7976"/>
      <c r="B26" s="6007" t="s">
        <v>4484</v>
      </c>
      <c r="C26" s="6015" t="s">
        <v>9</v>
      </c>
      <c r="D26" s="6016" t="s">
        <v>9</v>
      </c>
      <c r="E26" s="6016">
        <v>1</v>
      </c>
      <c r="F26" s="6017">
        <v>3</v>
      </c>
      <c r="G26" s="6017">
        <v>3</v>
      </c>
      <c r="H26" s="6017">
        <v>4</v>
      </c>
      <c r="I26" s="6017">
        <v>4</v>
      </c>
      <c r="J26" s="6020">
        <v>5</v>
      </c>
      <c r="K26" s="6026" t="s">
        <v>9</v>
      </c>
      <c r="L26" s="6026" t="s">
        <v>9</v>
      </c>
      <c r="M26" s="6020" t="s">
        <v>9</v>
      </c>
      <c r="N26" s="6026" t="s">
        <v>9</v>
      </c>
      <c r="O26" s="6026" t="s">
        <v>9</v>
      </c>
      <c r="P26" s="6027" t="s">
        <v>9</v>
      </c>
    </row>
    <row r="27" spans="1:16" ht="16.5" customHeight="1">
      <c r="A27" s="7976"/>
      <c r="B27" s="6014" t="s">
        <v>4570</v>
      </c>
      <c r="C27" s="6015">
        <v>2</v>
      </c>
      <c r="D27" s="6016">
        <v>2</v>
      </c>
      <c r="E27" s="6016" t="s">
        <v>9</v>
      </c>
      <c r="F27" s="6017" t="s">
        <v>9</v>
      </c>
      <c r="G27" s="6017" t="s">
        <v>9</v>
      </c>
      <c r="H27" s="6017" t="s">
        <v>9</v>
      </c>
      <c r="I27" s="6017" t="s">
        <v>9</v>
      </c>
      <c r="J27" s="6017" t="s">
        <v>9</v>
      </c>
      <c r="K27" s="6026" t="s">
        <v>9</v>
      </c>
      <c r="L27" s="6026" t="s">
        <v>9</v>
      </c>
      <c r="M27" s="6017" t="s">
        <v>9</v>
      </c>
      <c r="N27" s="6026" t="s">
        <v>9</v>
      </c>
      <c r="O27" s="6026" t="s">
        <v>9</v>
      </c>
      <c r="P27" s="6027" t="s">
        <v>9</v>
      </c>
    </row>
    <row r="28" spans="1:16" ht="16.5" customHeight="1">
      <c r="A28" s="7976"/>
      <c r="B28" s="6014" t="s">
        <v>4571</v>
      </c>
      <c r="C28" s="6015">
        <v>1</v>
      </c>
      <c r="D28" s="6016" t="s">
        <v>9</v>
      </c>
      <c r="E28" s="6016" t="s">
        <v>9</v>
      </c>
      <c r="F28" s="6017" t="s">
        <v>9</v>
      </c>
      <c r="G28" s="6017" t="s">
        <v>9</v>
      </c>
      <c r="H28" s="6017" t="s">
        <v>9</v>
      </c>
      <c r="I28" s="6017" t="s">
        <v>9</v>
      </c>
      <c r="J28" s="6017" t="s">
        <v>9</v>
      </c>
      <c r="K28" s="6026" t="s">
        <v>9</v>
      </c>
      <c r="L28" s="6026" t="s">
        <v>9</v>
      </c>
      <c r="M28" s="6017" t="s">
        <v>9</v>
      </c>
      <c r="N28" s="6026" t="s">
        <v>9</v>
      </c>
      <c r="O28" s="6026" t="s">
        <v>9</v>
      </c>
      <c r="P28" s="6027" t="s">
        <v>9</v>
      </c>
    </row>
    <row r="29" spans="1:16" ht="16.5" customHeight="1">
      <c r="A29" s="7976"/>
      <c r="B29" s="6014" t="s">
        <v>4572</v>
      </c>
      <c r="C29" s="6028" t="s">
        <v>9</v>
      </c>
      <c r="D29" s="6016">
        <v>1</v>
      </c>
      <c r="E29" s="6016" t="s">
        <v>9</v>
      </c>
      <c r="F29" s="6017" t="s">
        <v>9</v>
      </c>
      <c r="G29" s="6017" t="s">
        <v>9</v>
      </c>
      <c r="H29" s="6017" t="s">
        <v>9</v>
      </c>
      <c r="I29" s="6017" t="s">
        <v>9</v>
      </c>
      <c r="J29" s="6017" t="s">
        <v>9</v>
      </c>
      <c r="K29" s="6026" t="s">
        <v>9</v>
      </c>
      <c r="L29" s="6026" t="s">
        <v>9</v>
      </c>
      <c r="M29" s="6017" t="s">
        <v>9</v>
      </c>
      <c r="N29" s="6026" t="s">
        <v>9</v>
      </c>
      <c r="O29" s="6026" t="s">
        <v>9</v>
      </c>
      <c r="P29" s="6027" t="s">
        <v>9</v>
      </c>
    </row>
    <row r="30" spans="1:16" ht="16.5" customHeight="1">
      <c r="A30" s="7976"/>
      <c r="B30" s="6007" t="s">
        <v>4486</v>
      </c>
      <c r="C30" s="6028">
        <v>4</v>
      </c>
      <c r="D30" s="6016">
        <v>3</v>
      </c>
      <c r="E30" s="6016">
        <v>3</v>
      </c>
      <c r="F30" s="6017">
        <v>3</v>
      </c>
      <c r="G30" s="6017">
        <v>3</v>
      </c>
      <c r="H30" s="6017">
        <v>4</v>
      </c>
      <c r="I30" s="6017">
        <v>4</v>
      </c>
      <c r="J30" s="6020">
        <v>5</v>
      </c>
      <c r="K30" s="6021">
        <v>5</v>
      </c>
      <c r="L30" s="6020">
        <v>5</v>
      </c>
      <c r="M30" s="6020">
        <v>5</v>
      </c>
      <c r="N30" s="6021">
        <v>6</v>
      </c>
      <c r="O30" s="6021">
        <v>6</v>
      </c>
      <c r="P30" s="6022">
        <v>6</v>
      </c>
    </row>
    <row r="31" spans="1:16" ht="16.5" customHeight="1">
      <c r="A31" s="7976"/>
      <c r="B31" s="6007" t="s">
        <v>4488</v>
      </c>
      <c r="C31" s="6028" t="s">
        <v>9</v>
      </c>
      <c r="D31" s="6016" t="s">
        <v>9</v>
      </c>
      <c r="E31" s="6016">
        <v>1</v>
      </c>
      <c r="F31" s="6017">
        <v>1</v>
      </c>
      <c r="G31" s="6017">
        <v>1</v>
      </c>
      <c r="H31" s="6017">
        <v>1</v>
      </c>
      <c r="I31" s="6017">
        <v>1</v>
      </c>
      <c r="J31" s="6017" t="s">
        <v>9</v>
      </c>
      <c r="K31" s="6026" t="s">
        <v>9</v>
      </c>
      <c r="L31" s="6026" t="s">
        <v>9</v>
      </c>
      <c r="M31" s="6017" t="s">
        <v>9</v>
      </c>
      <c r="N31" s="6026" t="s">
        <v>9</v>
      </c>
      <c r="O31" s="6026" t="s">
        <v>9</v>
      </c>
      <c r="P31" s="6027" t="s">
        <v>9</v>
      </c>
    </row>
    <row r="32" spans="1:16" ht="16.5" customHeight="1">
      <c r="A32" s="7976"/>
      <c r="B32" s="6007" t="s">
        <v>4489</v>
      </c>
      <c r="C32" s="6028">
        <v>1</v>
      </c>
      <c r="D32" s="6016">
        <v>1</v>
      </c>
      <c r="E32" s="6016">
        <v>1</v>
      </c>
      <c r="F32" s="6017">
        <v>1</v>
      </c>
      <c r="G32" s="6017">
        <v>1</v>
      </c>
      <c r="H32" s="6017">
        <v>1</v>
      </c>
      <c r="I32" s="6017">
        <v>1</v>
      </c>
      <c r="J32" s="6020">
        <v>2</v>
      </c>
      <c r="K32" s="6021">
        <v>2</v>
      </c>
      <c r="L32" s="6020">
        <v>1</v>
      </c>
      <c r="M32" s="6020">
        <v>1</v>
      </c>
      <c r="N32" s="6021">
        <v>1</v>
      </c>
      <c r="O32" s="6021">
        <v>1</v>
      </c>
      <c r="P32" s="6022">
        <v>1</v>
      </c>
    </row>
    <row r="33" spans="1:16" ht="16.5" customHeight="1">
      <c r="A33" s="7976"/>
      <c r="B33" s="6014" t="s">
        <v>4573</v>
      </c>
      <c r="C33" s="6015">
        <v>2</v>
      </c>
      <c r="D33" s="6016" t="s">
        <v>9</v>
      </c>
      <c r="E33" s="6016" t="s">
        <v>9</v>
      </c>
      <c r="F33" s="6017" t="s">
        <v>9</v>
      </c>
      <c r="G33" s="6017" t="s">
        <v>9</v>
      </c>
      <c r="H33" s="6017" t="s">
        <v>9</v>
      </c>
      <c r="I33" s="6017" t="s">
        <v>9</v>
      </c>
      <c r="J33" s="6017" t="s">
        <v>9</v>
      </c>
      <c r="K33" s="6026" t="s">
        <v>9</v>
      </c>
      <c r="L33" s="6026" t="s">
        <v>9</v>
      </c>
      <c r="M33" s="6017" t="s">
        <v>9</v>
      </c>
      <c r="N33" s="6026" t="s">
        <v>9</v>
      </c>
      <c r="O33" s="6026" t="s">
        <v>9</v>
      </c>
      <c r="P33" s="6027" t="s">
        <v>9</v>
      </c>
    </row>
    <row r="34" spans="1:16" ht="16.5" customHeight="1">
      <c r="A34" s="7976"/>
      <c r="B34" s="6007" t="s">
        <v>4490</v>
      </c>
      <c r="C34" s="6015" t="s">
        <v>9</v>
      </c>
      <c r="D34" s="6016" t="s">
        <v>9</v>
      </c>
      <c r="E34" s="6016" t="s">
        <v>9</v>
      </c>
      <c r="F34" s="6017" t="s">
        <v>9</v>
      </c>
      <c r="G34" s="6017" t="s">
        <v>9</v>
      </c>
      <c r="H34" s="6017" t="s">
        <v>9</v>
      </c>
      <c r="I34" s="6017" t="s">
        <v>9</v>
      </c>
      <c r="J34" s="6020" t="s">
        <v>9</v>
      </c>
      <c r="K34" s="6021" t="s">
        <v>9</v>
      </c>
      <c r="L34" s="6020" t="s">
        <v>9</v>
      </c>
      <c r="M34" s="6020" t="s">
        <v>9</v>
      </c>
      <c r="N34" s="6021" t="s">
        <v>9</v>
      </c>
      <c r="O34" s="6021" t="s">
        <v>9</v>
      </c>
      <c r="P34" s="6022" t="s">
        <v>9</v>
      </c>
    </row>
    <row r="35" spans="1:16" ht="16.5" customHeight="1">
      <c r="A35" s="7976"/>
      <c r="B35" s="6007" t="s">
        <v>4574</v>
      </c>
      <c r="C35" s="6015">
        <v>1</v>
      </c>
      <c r="D35" s="6016">
        <v>1</v>
      </c>
      <c r="E35" s="6016">
        <v>1</v>
      </c>
      <c r="F35" s="6017">
        <v>1</v>
      </c>
      <c r="G35" s="6017">
        <v>1</v>
      </c>
      <c r="H35" s="6017" t="s">
        <v>9</v>
      </c>
      <c r="I35" s="6017" t="s">
        <v>9</v>
      </c>
      <c r="J35" s="6017" t="s">
        <v>9</v>
      </c>
      <c r="K35" s="6026" t="s">
        <v>9</v>
      </c>
      <c r="L35" s="6026" t="s">
        <v>9</v>
      </c>
      <c r="M35" s="6017" t="s">
        <v>9</v>
      </c>
      <c r="N35" s="6026" t="s">
        <v>9</v>
      </c>
      <c r="O35" s="6026" t="s">
        <v>9</v>
      </c>
      <c r="P35" s="6027" t="s">
        <v>9</v>
      </c>
    </row>
    <row r="36" spans="1:16" ht="16.5" customHeight="1">
      <c r="A36" s="7976"/>
      <c r="B36" s="6007" t="s">
        <v>4491</v>
      </c>
      <c r="C36" s="6015">
        <v>1</v>
      </c>
      <c r="D36" s="6016">
        <v>1</v>
      </c>
      <c r="E36" s="6016">
        <v>1</v>
      </c>
      <c r="F36" s="6017" t="s">
        <v>9</v>
      </c>
      <c r="G36" s="6028" t="s">
        <v>9</v>
      </c>
      <c r="H36" s="6028" t="s">
        <v>9</v>
      </c>
      <c r="I36" s="6017" t="s">
        <v>9</v>
      </c>
      <c r="J36" s="6028" t="s">
        <v>9</v>
      </c>
      <c r="K36" s="6026" t="s">
        <v>9</v>
      </c>
      <c r="L36" s="6026" t="s">
        <v>9</v>
      </c>
      <c r="M36" s="6028" t="s">
        <v>9</v>
      </c>
      <c r="N36" s="6026" t="s">
        <v>9</v>
      </c>
      <c r="O36" s="6026" t="s">
        <v>9</v>
      </c>
      <c r="P36" s="6027" t="s">
        <v>9</v>
      </c>
    </row>
    <row r="37" spans="1:16" ht="16.5" customHeight="1">
      <c r="A37" s="7976"/>
      <c r="B37" s="6007" t="s">
        <v>4492</v>
      </c>
      <c r="C37" s="6015">
        <v>2</v>
      </c>
      <c r="D37" s="6016">
        <v>3</v>
      </c>
      <c r="E37" s="6016">
        <v>3</v>
      </c>
      <c r="F37" s="6017">
        <v>1</v>
      </c>
      <c r="G37" s="6017">
        <v>1</v>
      </c>
      <c r="H37" s="6017">
        <v>1</v>
      </c>
      <c r="I37" s="6017">
        <v>2</v>
      </c>
      <c r="J37" s="6020">
        <v>3</v>
      </c>
      <c r="K37" s="6021">
        <v>3</v>
      </c>
      <c r="L37" s="6020">
        <v>3</v>
      </c>
      <c r="M37" s="6020">
        <v>3</v>
      </c>
      <c r="N37" s="6021">
        <v>7</v>
      </c>
      <c r="O37" s="6021">
        <v>6</v>
      </c>
      <c r="P37" s="6022">
        <v>7</v>
      </c>
    </row>
    <row r="38" spans="1:16" ht="16.5" customHeight="1">
      <c r="A38" s="7976"/>
      <c r="B38" s="6007" t="s">
        <v>4495</v>
      </c>
      <c r="C38" s="6015">
        <v>2</v>
      </c>
      <c r="D38" s="6016">
        <v>2</v>
      </c>
      <c r="E38" s="6016">
        <v>2</v>
      </c>
      <c r="F38" s="6017">
        <v>3</v>
      </c>
      <c r="G38" s="6017">
        <v>3</v>
      </c>
      <c r="H38" s="6017">
        <v>5</v>
      </c>
      <c r="I38" s="6017">
        <v>5</v>
      </c>
      <c r="J38" s="6020">
        <v>5</v>
      </c>
      <c r="K38" s="6021">
        <v>9</v>
      </c>
      <c r="L38" s="6020">
        <v>11</v>
      </c>
      <c r="M38" s="6020">
        <v>11</v>
      </c>
      <c r="N38" s="6021">
        <v>12</v>
      </c>
      <c r="O38" s="6021">
        <v>12</v>
      </c>
      <c r="P38" s="6022">
        <v>13</v>
      </c>
    </row>
    <row r="39" spans="1:16" ht="16.5" customHeight="1">
      <c r="A39" s="7976"/>
      <c r="B39" s="6007" t="s">
        <v>4497</v>
      </c>
      <c r="C39" s="6015">
        <v>13</v>
      </c>
      <c r="D39" s="6016">
        <v>13</v>
      </c>
      <c r="E39" s="6016">
        <v>13</v>
      </c>
      <c r="F39" s="6017">
        <v>12</v>
      </c>
      <c r="G39" s="6017">
        <v>12</v>
      </c>
      <c r="H39" s="6017">
        <v>12</v>
      </c>
      <c r="I39" s="6017">
        <v>13</v>
      </c>
      <c r="J39" s="6020">
        <v>13</v>
      </c>
      <c r="K39" s="6021">
        <v>14</v>
      </c>
      <c r="L39" s="6020">
        <v>14</v>
      </c>
      <c r="M39" s="6020">
        <v>15</v>
      </c>
      <c r="N39" s="6021">
        <v>16</v>
      </c>
      <c r="O39" s="6021">
        <v>17</v>
      </c>
      <c r="P39" s="6022">
        <v>18</v>
      </c>
    </row>
    <row r="40" spans="1:16" ht="16.5" customHeight="1">
      <c r="A40" s="7976"/>
      <c r="B40" s="6007" t="s">
        <v>4502</v>
      </c>
      <c r="C40" s="6015">
        <v>3</v>
      </c>
      <c r="D40" s="6016">
        <v>3</v>
      </c>
      <c r="E40" s="6016">
        <v>3</v>
      </c>
      <c r="F40" s="6017">
        <v>3</v>
      </c>
      <c r="G40" s="6017">
        <v>3</v>
      </c>
      <c r="H40" s="6017">
        <v>3</v>
      </c>
      <c r="I40" s="6017">
        <v>4</v>
      </c>
      <c r="J40" s="6020">
        <v>6</v>
      </c>
      <c r="K40" s="6021">
        <v>9</v>
      </c>
      <c r="L40" s="6020">
        <v>8</v>
      </c>
      <c r="M40" s="6020">
        <v>9</v>
      </c>
      <c r="N40" s="6021">
        <v>10</v>
      </c>
      <c r="O40" s="6021">
        <v>11</v>
      </c>
      <c r="P40" s="6022">
        <v>12</v>
      </c>
    </row>
    <row r="41" spans="1:16" ht="18" customHeight="1">
      <c r="A41" s="7976"/>
      <c r="B41" s="6023" t="s">
        <v>78</v>
      </c>
      <c r="C41" s="6029">
        <f>SUM(C11:C40)</f>
        <v>46</v>
      </c>
      <c r="D41" s="6029">
        <f t="shared" ref="D41:N41" si="1">SUM(D11:D40)</f>
        <v>41</v>
      </c>
      <c r="E41" s="6029">
        <f t="shared" si="1"/>
        <v>41</v>
      </c>
      <c r="F41" s="6029">
        <f t="shared" si="1"/>
        <v>42</v>
      </c>
      <c r="G41" s="6029">
        <f t="shared" si="1"/>
        <v>42</v>
      </c>
      <c r="H41" s="6029">
        <f t="shared" si="1"/>
        <v>47</v>
      </c>
      <c r="I41" s="6029">
        <f t="shared" si="1"/>
        <v>44</v>
      </c>
      <c r="J41" s="6029">
        <f t="shared" si="1"/>
        <v>51</v>
      </c>
      <c r="K41" s="6029">
        <f t="shared" si="1"/>
        <v>57</v>
      </c>
      <c r="L41" s="6029">
        <f t="shared" si="1"/>
        <v>56</v>
      </c>
      <c r="M41" s="6029">
        <f t="shared" si="1"/>
        <v>59</v>
      </c>
      <c r="N41" s="6029">
        <f t="shared" si="1"/>
        <v>68</v>
      </c>
      <c r="O41" s="6029">
        <f>SUM(O11:O40)</f>
        <v>70</v>
      </c>
      <c r="P41" s="6030">
        <f>SUM(P11:P40)</f>
        <v>74</v>
      </c>
    </row>
    <row r="42" spans="1:16" ht="16.5" customHeight="1">
      <c r="A42" s="7976" t="s">
        <v>4575</v>
      </c>
      <c r="B42" s="7982" t="s">
        <v>4575</v>
      </c>
      <c r="C42" s="7983"/>
      <c r="D42" s="7983"/>
      <c r="E42" s="7983"/>
      <c r="F42" s="7983"/>
      <c r="G42" s="7983"/>
      <c r="H42" s="7983"/>
      <c r="I42" s="7983"/>
      <c r="J42" s="7983"/>
      <c r="K42" s="7983"/>
      <c r="L42" s="7983"/>
      <c r="M42" s="7983"/>
      <c r="N42" s="7983"/>
      <c r="O42" s="7983"/>
      <c r="P42" s="7984"/>
    </row>
    <row r="43" spans="1:16" ht="16.5" customHeight="1">
      <c r="A43" s="7976"/>
      <c r="B43" s="6007" t="s">
        <v>4466</v>
      </c>
      <c r="C43" s="6028" t="s">
        <v>9</v>
      </c>
      <c r="D43" s="6028" t="s">
        <v>9</v>
      </c>
      <c r="E43" s="6028" t="s">
        <v>9</v>
      </c>
      <c r="F43" s="6028" t="s">
        <v>9</v>
      </c>
      <c r="G43" s="6017" t="s">
        <v>9</v>
      </c>
      <c r="H43" s="6017" t="s">
        <v>9</v>
      </c>
      <c r="I43" s="6017" t="s">
        <v>9</v>
      </c>
      <c r="J43" s="6020" t="s">
        <v>9</v>
      </c>
      <c r="K43" s="6021" t="s">
        <v>9</v>
      </c>
      <c r="L43" s="6021" t="s">
        <v>9</v>
      </c>
      <c r="M43" s="6020" t="s">
        <v>9</v>
      </c>
      <c r="N43" s="6021" t="s">
        <v>9</v>
      </c>
      <c r="O43" s="6021" t="s">
        <v>9</v>
      </c>
      <c r="P43" s="6022" t="s">
        <v>9</v>
      </c>
    </row>
    <row r="44" spans="1:16" ht="16.5" customHeight="1">
      <c r="A44" s="7976"/>
      <c r="B44" s="6007" t="s">
        <v>4561</v>
      </c>
      <c r="C44" s="6028" t="s">
        <v>9</v>
      </c>
      <c r="D44" s="6016" t="s">
        <v>9</v>
      </c>
      <c r="E44" s="6028" t="s">
        <v>9</v>
      </c>
      <c r="F44" s="6028" t="s">
        <v>9</v>
      </c>
      <c r="G44" s="6017" t="s">
        <v>9</v>
      </c>
      <c r="H44" s="6017" t="s">
        <v>9</v>
      </c>
      <c r="I44" s="6017" t="s">
        <v>9</v>
      </c>
      <c r="J44" s="6017" t="s">
        <v>9</v>
      </c>
      <c r="K44" s="6026" t="s">
        <v>9</v>
      </c>
      <c r="L44" s="6026" t="s">
        <v>9</v>
      </c>
      <c r="M44" s="6017" t="s">
        <v>9</v>
      </c>
      <c r="N44" s="6026" t="s">
        <v>9</v>
      </c>
      <c r="O44" s="6026" t="s">
        <v>9</v>
      </c>
      <c r="P44" s="6027" t="s">
        <v>9</v>
      </c>
    </row>
    <row r="45" spans="1:16" ht="16.5" customHeight="1">
      <c r="A45" s="7976"/>
      <c r="B45" s="6014" t="s">
        <v>4563</v>
      </c>
      <c r="C45" s="6028" t="s">
        <v>9</v>
      </c>
      <c r="D45" s="6016">
        <v>1</v>
      </c>
      <c r="E45" s="6028" t="s">
        <v>9</v>
      </c>
      <c r="F45" s="6028" t="s">
        <v>9</v>
      </c>
      <c r="G45" s="6017" t="s">
        <v>9</v>
      </c>
      <c r="H45" s="6017" t="s">
        <v>9</v>
      </c>
      <c r="I45" s="6017" t="s">
        <v>9</v>
      </c>
      <c r="J45" s="6017" t="s">
        <v>9</v>
      </c>
      <c r="K45" s="6026" t="s">
        <v>9</v>
      </c>
      <c r="L45" s="6026" t="s">
        <v>9</v>
      </c>
      <c r="M45" s="6017" t="s">
        <v>9</v>
      </c>
      <c r="N45" s="6026" t="s">
        <v>9</v>
      </c>
      <c r="O45" s="6026" t="s">
        <v>9</v>
      </c>
      <c r="P45" s="6027" t="s">
        <v>9</v>
      </c>
    </row>
    <row r="46" spans="1:16" ht="16.5" customHeight="1">
      <c r="A46" s="7976"/>
      <c r="B46" s="6014" t="s">
        <v>4568</v>
      </c>
      <c r="C46" s="6028" t="s">
        <v>9</v>
      </c>
      <c r="D46" s="6016" t="s">
        <v>9</v>
      </c>
      <c r="E46" s="6028" t="s">
        <v>9</v>
      </c>
      <c r="F46" s="6028" t="s">
        <v>9</v>
      </c>
      <c r="G46" s="6017" t="s">
        <v>9</v>
      </c>
      <c r="H46" s="6017" t="s">
        <v>9</v>
      </c>
      <c r="I46" s="6017" t="s">
        <v>9</v>
      </c>
      <c r="J46" s="6017" t="s">
        <v>9</v>
      </c>
      <c r="K46" s="6026" t="s">
        <v>9</v>
      </c>
      <c r="L46" s="6026" t="s">
        <v>9</v>
      </c>
      <c r="M46" s="6017" t="s">
        <v>9</v>
      </c>
      <c r="N46" s="6026" t="s">
        <v>9</v>
      </c>
      <c r="O46" s="6026" t="s">
        <v>9</v>
      </c>
      <c r="P46" s="6027" t="s">
        <v>9</v>
      </c>
    </row>
    <row r="47" spans="1:16" ht="16.5" customHeight="1">
      <c r="A47" s="7976"/>
      <c r="B47" s="6014" t="s">
        <v>4571</v>
      </c>
      <c r="C47" s="6028" t="s">
        <v>9</v>
      </c>
      <c r="D47" s="6016" t="s">
        <v>9</v>
      </c>
      <c r="E47" s="6028" t="s">
        <v>9</v>
      </c>
      <c r="F47" s="6028" t="s">
        <v>9</v>
      </c>
      <c r="G47" s="6017" t="s">
        <v>9</v>
      </c>
      <c r="H47" s="6017" t="s">
        <v>9</v>
      </c>
      <c r="I47" s="6017" t="s">
        <v>9</v>
      </c>
      <c r="J47" s="6017" t="s">
        <v>9</v>
      </c>
      <c r="K47" s="6026" t="s">
        <v>9</v>
      </c>
      <c r="L47" s="6026" t="s">
        <v>9</v>
      </c>
      <c r="M47" s="6017" t="s">
        <v>9</v>
      </c>
      <c r="N47" s="6026" t="s">
        <v>9</v>
      </c>
      <c r="O47" s="6026" t="s">
        <v>9</v>
      </c>
      <c r="P47" s="6027" t="s">
        <v>9</v>
      </c>
    </row>
    <row r="48" spans="1:16" ht="16.5" customHeight="1">
      <c r="A48" s="7976"/>
      <c r="B48" s="6014" t="s">
        <v>4573</v>
      </c>
      <c r="C48" s="6028" t="s">
        <v>9</v>
      </c>
      <c r="D48" s="6016">
        <v>2</v>
      </c>
      <c r="E48" s="6028" t="s">
        <v>9</v>
      </c>
      <c r="F48" s="6028" t="s">
        <v>9</v>
      </c>
      <c r="G48" s="6017" t="s">
        <v>9</v>
      </c>
      <c r="H48" s="6017" t="s">
        <v>9</v>
      </c>
      <c r="I48" s="6017" t="s">
        <v>9</v>
      </c>
      <c r="J48" s="6017" t="s">
        <v>9</v>
      </c>
      <c r="K48" s="6026" t="s">
        <v>9</v>
      </c>
      <c r="L48" s="6026" t="s">
        <v>9</v>
      </c>
      <c r="M48" s="6017" t="s">
        <v>9</v>
      </c>
      <c r="N48" s="6026" t="s">
        <v>9</v>
      </c>
      <c r="O48" s="6026" t="s">
        <v>9</v>
      </c>
      <c r="P48" s="6027" t="s">
        <v>9</v>
      </c>
    </row>
    <row r="49" spans="1:16" ht="16.5" customHeight="1">
      <c r="A49" s="7976"/>
      <c r="B49" s="6014" t="s">
        <v>4576</v>
      </c>
      <c r="C49" s="6015" t="s">
        <v>9</v>
      </c>
      <c r="D49" s="6016" t="s">
        <v>9</v>
      </c>
      <c r="E49" s="6028" t="s">
        <v>9</v>
      </c>
      <c r="F49" s="6028" t="s">
        <v>9</v>
      </c>
      <c r="G49" s="6017" t="s">
        <v>9</v>
      </c>
      <c r="H49" s="6017" t="s">
        <v>9</v>
      </c>
      <c r="I49" s="6017" t="s">
        <v>9</v>
      </c>
      <c r="J49" s="6017" t="s">
        <v>9</v>
      </c>
      <c r="K49" s="6026" t="s">
        <v>9</v>
      </c>
      <c r="L49" s="6026" t="s">
        <v>9</v>
      </c>
      <c r="M49" s="6017" t="s">
        <v>9</v>
      </c>
      <c r="N49" s="6026" t="s">
        <v>9</v>
      </c>
      <c r="O49" s="6026" t="s">
        <v>9</v>
      </c>
      <c r="P49" s="6027" t="s">
        <v>9</v>
      </c>
    </row>
    <row r="50" spans="1:16" ht="16.5" customHeight="1">
      <c r="A50" s="7976"/>
      <c r="B50" s="6014" t="s">
        <v>4577</v>
      </c>
      <c r="C50" s="6015" t="s">
        <v>9</v>
      </c>
      <c r="D50" s="6016" t="s">
        <v>9</v>
      </c>
      <c r="E50" s="6028" t="s">
        <v>9</v>
      </c>
      <c r="F50" s="6028" t="s">
        <v>9</v>
      </c>
      <c r="G50" s="6017" t="s">
        <v>9</v>
      </c>
      <c r="H50" s="6017" t="s">
        <v>9</v>
      </c>
      <c r="I50" s="6017" t="s">
        <v>9</v>
      </c>
      <c r="J50" s="6017" t="s">
        <v>9</v>
      </c>
      <c r="K50" s="6026" t="s">
        <v>9</v>
      </c>
      <c r="L50" s="6026" t="s">
        <v>9</v>
      </c>
      <c r="M50" s="6017" t="s">
        <v>9</v>
      </c>
      <c r="N50" s="6026" t="s">
        <v>9</v>
      </c>
      <c r="O50" s="6026" t="s">
        <v>9</v>
      </c>
      <c r="P50" s="6027" t="s">
        <v>9</v>
      </c>
    </row>
    <row r="51" spans="1:16" ht="16.5" customHeight="1">
      <c r="A51" s="7976"/>
      <c r="B51" s="6014" t="s">
        <v>4578</v>
      </c>
      <c r="C51" s="6015">
        <v>2</v>
      </c>
      <c r="D51" s="6016" t="s">
        <v>9</v>
      </c>
      <c r="E51" s="6028" t="s">
        <v>9</v>
      </c>
      <c r="F51" s="6028" t="s">
        <v>9</v>
      </c>
      <c r="G51" s="6017" t="s">
        <v>9</v>
      </c>
      <c r="H51" s="6017" t="s">
        <v>9</v>
      </c>
      <c r="I51" s="6017" t="s">
        <v>9</v>
      </c>
      <c r="J51" s="6017" t="s">
        <v>9</v>
      </c>
      <c r="K51" s="6026" t="s">
        <v>9</v>
      </c>
      <c r="L51" s="6026" t="s">
        <v>9</v>
      </c>
      <c r="M51" s="6017" t="s">
        <v>9</v>
      </c>
      <c r="N51" s="6026" t="s">
        <v>9</v>
      </c>
      <c r="O51" s="6026" t="s">
        <v>9</v>
      </c>
      <c r="P51" s="6027" t="s">
        <v>9</v>
      </c>
    </row>
    <row r="52" spans="1:16" ht="16.5" customHeight="1">
      <c r="A52" s="7976"/>
      <c r="B52" s="6014" t="s">
        <v>4579</v>
      </c>
      <c r="C52" s="6015">
        <v>1</v>
      </c>
      <c r="D52" s="6016" t="s">
        <v>9</v>
      </c>
      <c r="E52" s="6028" t="s">
        <v>9</v>
      </c>
      <c r="F52" s="6028" t="s">
        <v>9</v>
      </c>
      <c r="G52" s="6017" t="s">
        <v>9</v>
      </c>
      <c r="H52" s="6017" t="s">
        <v>9</v>
      </c>
      <c r="I52" s="6017" t="s">
        <v>9</v>
      </c>
      <c r="J52" s="6017" t="s">
        <v>9</v>
      </c>
      <c r="K52" s="6026" t="s">
        <v>9</v>
      </c>
      <c r="L52" s="6026" t="s">
        <v>9</v>
      </c>
      <c r="M52" s="6017" t="s">
        <v>9</v>
      </c>
      <c r="N52" s="6026" t="s">
        <v>9</v>
      </c>
      <c r="O52" s="6026" t="s">
        <v>9</v>
      </c>
      <c r="P52" s="6027" t="s">
        <v>9</v>
      </c>
    </row>
    <row r="53" spans="1:16" ht="16.5" customHeight="1">
      <c r="A53" s="7976"/>
      <c r="B53" s="6014" t="s">
        <v>4580</v>
      </c>
      <c r="C53" s="6015">
        <v>1</v>
      </c>
      <c r="D53" s="6016" t="s">
        <v>9</v>
      </c>
      <c r="E53" s="6028" t="s">
        <v>9</v>
      </c>
      <c r="F53" s="6028" t="s">
        <v>9</v>
      </c>
      <c r="G53" s="6017" t="s">
        <v>9</v>
      </c>
      <c r="H53" s="6017" t="s">
        <v>9</v>
      </c>
      <c r="I53" s="6017" t="s">
        <v>9</v>
      </c>
      <c r="J53" s="6017" t="s">
        <v>9</v>
      </c>
      <c r="K53" s="6026" t="s">
        <v>9</v>
      </c>
      <c r="L53" s="6026" t="s">
        <v>9</v>
      </c>
      <c r="M53" s="6017" t="s">
        <v>9</v>
      </c>
      <c r="N53" s="6026" t="s">
        <v>9</v>
      </c>
      <c r="O53" s="6026" t="s">
        <v>9</v>
      </c>
      <c r="P53" s="6027" t="s">
        <v>9</v>
      </c>
    </row>
    <row r="54" spans="1:16" ht="16.5" customHeight="1">
      <c r="A54" s="7976"/>
      <c r="B54" s="6014" t="s">
        <v>4581</v>
      </c>
      <c r="C54" s="6015">
        <v>1</v>
      </c>
      <c r="D54" s="6016" t="s">
        <v>9</v>
      </c>
      <c r="E54" s="6028" t="s">
        <v>9</v>
      </c>
      <c r="F54" s="6028" t="s">
        <v>9</v>
      </c>
      <c r="G54" s="6017" t="s">
        <v>9</v>
      </c>
      <c r="H54" s="6017" t="s">
        <v>9</v>
      </c>
      <c r="I54" s="6017" t="s">
        <v>9</v>
      </c>
      <c r="J54" s="6017" t="s">
        <v>9</v>
      </c>
      <c r="K54" s="6026" t="s">
        <v>9</v>
      </c>
      <c r="L54" s="6026" t="s">
        <v>9</v>
      </c>
      <c r="M54" s="6017" t="s">
        <v>9</v>
      </c>
      <c r="N54" s="6026" t="s">
        <v>9</v>
      </c>
      <c r="O54" s="6026" t="s">
        <v>9</v>
      </c>
      <c r="P54" s="6027" t="s">
        <v>9</v>
      </c>
    </row>
    <row r="55" spans="1:16" ht="16.5" customHeight="1">
      <c r="A55" s="7976"/>
      <c r="B55" s="6014" t="s">
        <v>4582</v>
      </c>
      <c r="C55" s="6015">
        <v>1</v>
      </c>
      <c r="D55" s="6016" t="s">
        <v>9</v>
      </c>
      <c r="E55" s="6028" t="s">
        <v>9</v>
      </c>
      <c r="F55" s="6028" t="s">
        <v>9</v>
      </c>
      <c r="G55" s="6017" t="s">
        <v>9</v>
      </c>
      <c r="H55" s="6017" t="s">
        <v>9</v>
      </c>
      <c r="I55" s="6017" t="s">
        <v>9</v>
      </c>
      <c r="J55" s="6017" t="s">
        <v>9</v>
      </c>
      <c r="K55" s="6026" t="s">
        <v>9</v>
      </c>
      <c r="L55" s="6026" t="s">
        <v>9</v>
      </c>
      <c r="M55" s="6017" t="s">
        <v>9</v>
      </c>
      <c r="N55" s="6026" t="s">
        <v>9</v>
      </c>
      <c r="O55" s="6026" t="s">
        <v>9</v>
      </c>
      <c r="P55" s="6027" t="s">
        <v>9</v>
      </c>
    </row>
    <row r="56" spans="1:16" ht="16.5" customHeight="1">
      <c r="A56" s="7976"/>
      <c r="B56" s="6014" t="s">
        <v>4572</v>
      </c>
      <c r="C56" s="6015">
        <v>1</v>
      </c>
      <c r="D56" s="6016" t="s">
        <v>9</v>
      </c>
      <c r="E56" s="6028" t="s">
        <v>9</v>
      </c>
      <c r="F56" s="6028" t="s">
        <v>9</v>
      </c>
      <c r="G56" s="6017" t="s">
        <v>9</v>
      </c>
      <c r="H56" s="6017" t="s">
        <v>9</v>
      </c>
      <c r="I56" s="6017" t="s">
        <v>9</v>
      </c>
      <c r="J56" s="6017" t="s">
        <v>9</v>
      </c>
      <c r="K56" s="6026" t="s">
        <v>9</v>
      </c>
      <c r="L56" s="6026" t="s">
        <v>9</v>
      </c>
      <c r="M56" s="6017" t="s">
        <v>9</v>
      </c>
      <c r="N56" s="6026" t="s">
        <v>9</v>
      </c>
      <c r="O56" s="6026" t="s">
        <v>9</v>
      </c>
      <c r="P56" s="6027" t="s">
        <v>9</v>
      </c>
    </row>
    <row r="57" spans="1:16" ht="16.5" customHeight="1">
      <c r="A57" s="7976"/>
      <c r="B57" s="6014" t="s">
        <v>4583</v>
      </c>
      <c r="C57" s="6028">
        <v>2</v>
      </c>
      <c r="D57" s="6016">
        <v>1</v>
      </c>
      <c r="E57" s="6028" t="s">
        <v>9</v>
      </c>
      <c r="F57" s="6028" t="s">
        <v>9</v>
      </c>
      <c r="G57" s="6017" t="s">
        <v>9</v>
      </c>
      <c r="H57" s="6017" t="s">
        <v>9</v>
      </c>
      <c r="I57" s="6017" t="s">
        <v>9</v>
      </c>
      <c r="J57" s="6017" t="s">
        <v>9</v>
      </c>
      <c r="K57" s="6026" t="s">
        <v>9</v>
      </c>
      <c r="L57" s="6026" t="s">
        <v>9</v>
      </c>
      <c r="M57" s="6017" t="s">
        <v>9</v>
      </c>
      <c r="N57" s="6026" t="s">
        <v>9</v>
      </c>
      <c r="O57" s="6026" t="s">
        <v>9</v>
      </c>
      <c r="P57" s="6027" t="s">
        <v>9</v>
      </c>
    </row>
    <row r="58" spans="1:16" ht="16.5" customHeight="1">
      <c r="A58" s="7976"/>
      <c r="B58" s="6014" t="s">
        <v>4584</v>
      </c>
      <c r="C58" s="6028">
        <v>1</v>
      </c>
      <c r="D58" s="6016"/>
      <c r="E58" s="6028" t="s">
        <v>9</v>
      </c>
      <c r="F58" s="6028" t="s">
        <v>9</v>
      </c>
      <c r="G58" s="6017" t="s">
        <v>9</v>
      </c>
      <c r="H58" s="6017" t="s">
        <v>9</v>
      </c>
      <c r="I58" s="6017" t="s">
        <v>9</v>
      </c>
      <c r="J58" s="6017" t="s">
        <v>9</v>
      </c>
      <c r="K58" s="6026" t="s">
        <v>9</v>
      </c>
      <c r="L58" s="6026" t="s">
        <v>9</v>
      </c>
      <c r="M58" s="6017" t="s">
        <v>9</v>
      </c>
      <c r="N58" s="6026" t="s">
        <v>9</v>
      </c>
      <c r="O58" s="6026" t="s">
        <v>9</v>
      </c>
      <c r="P58" s="6027" t="s">
        <v>9</v>
      </c>
    </row>
    <row r="59" spans="1:16" ht="16.5" customHeight="1">
      <c r="A59" s="7976"/>
      <c r="B59" s="6014" t="s">
        <v>4585</v>
      </c>
      <c r="C59" s="6028" t="s">
        <v>9</v>
      </c>
      <c r="D59" s="6016"/>
      <c r="E59" s="6028" t="s">
        <v>9</v>
      </c>
      <c r="F59" s="6028" t="s">
        <v>9</v>
      </c>
      <c r="G59" s="6017" t="s">
        <v>9</v>
      </c>
      <c r="H59" s="6017"/>
      <c r="I59" s="6017" t="s">
        <v>9</v>
      </c>
      <c r="J59" s="6017" t="s">
        <v>9</v>
      </c>
      <c r="K59" s="6026" t="s">
        <v>9</v>
      </c>
      <c r="L59" s="6026" t="s">
        <v>9</v>
      </c>
      <c r="M59" s="6017" t="s">
        <v>9</v>
      </c>
      <c r="N59" s="6026" t="s">
        <v>9</v>
      </c>
      <c r="O59" s="6026" t="s">
        <v>9</v>
      </c>
      <c r="P59" s="6027" t="s">
        <v>9</v>
      </c>
    </row>
    <row r="60" spans="1:16" ht="16.5" customHeight="1">
      <c r="A60" s="7976"/>
      <c r="B60" s="6007" t="s">
        <v>4570</v>
      </c>
      <c r="C60" s="6028" t="s">
        <v>9</v>
      </c>
      <c r="D60" s="6028" t="s">
        <v>9</v>
      </c>
      <c r="E60" s="6028">
        <v>2</v>
      </c>
      <c r="F60" s="6028">
        <v>2</v>
      </c>
      <c r="G60" s="6017" t="s">
        <v>9</v>
      </c>
      <c r="H60" s="6017" t="s">
        <v>9</v>
      </c>
      <c r="I60" s="6017" t="s">
        <v>9</v>
      </c>
      <c r="J60" s="6017" t="s">
        <v>9</v>
      </c>
      <c r="K60" s="6026" t="s">
        <v>9</v>
      </c>
      <c r="L60" s="6026" t="s">
        <v>9</v>
      </c>
      <c r="M60" s="6017" t="s">
        <v>9</v>
      </c>
      <c r="N60" s="6026" t="s">
        <v>9</v>
      </c>
      <c r="O60" s="6026" t="s">
        <v>9</v>
      </c>
      <c r="P60" s="6027" t="s">
        <v>9</v>
      </c>
    </row>
    <row r="61" spans="1:16" ht="16.5" customHeight="1">
      <c r="A61" s="7976"/>
      <c r="B61" s="6023" t="s">
        <v>78</v>
      </c>
      <c r="C61" s="6029">
        <f>SUM(C43:C60)</f>
        <v>10</v>
      </c>
      <c r="D61" s="6029">
        <f t="shared" ref="D61:L61" si="2">SUM(D43:D60)</f>
        <v>4</v>
      </c>
      <c r="E61" s="6029">
        <f t="shared" si="2"/>
        <v>2</v>
      </c>
      <c r="F61" s="6029">
        <f t="shared" si="2"/>
        <v>2</v>
      </c>
      <c r="G61" s="6029">
        <f t="shared" si="2"/>
        <v>0</v>
      </c>
      <c r="H61" s="6029">
        <f t="shared" si="2"/>
        <v>0</v>
      </c>
      <c r="I61" s="6029">
        <f t="shared" si="2"/>
        <v>0</v>
      </c>
      <c r="J61" s="6029">
        <f t="shared" si="2"/>
        <v>0</v>
      </c>
      <c r="K61" s="6029">
        <f t="shared" si="2"/>
        <v>0</v>
      </c>
      <c r="L61" s="6029">
        <f t="shared" si="2"/>
        <v>0</v>
      </c>
      <c r="M61" s="6029">
        <v>0</v>
      </c>
      <c r="N61" s="6029">
        <v>0</v>
      </c>
      <c r="O61" s="6029">
        <v>0</v>
      </c>
      <c r="P61" s="6030">
        <v>0</v>
      </c>
    </row>
    <row r="62" spans="1:16" ht="16.5" customHeight="1">
      <c r="A62" s="7985" t="s">
        <v>4586</v>
      </c>
      <c r="B62" s="7986"/>
      <c r="C62" s="6028">
        <v>1</v>
      </c>
      <c r="D62" s="6028">
        <v>1</v>
      </c>
      <c r="E62" s="6028">
        <v>1</v>
      </c>
      <c r="F62" s="6028">
        <v>1</v>
      </c>
      <c r="G62" s="6017">
        <v>1</v>
      </c>
      <c r="H62" s="6017">
        <v>2</v>
      </c>
      <c r="I62" s="6017">
        <v>12</v>
      </c>
      <c r="J62" s="6017">
        <v>20</v>
      </c>
      <c r="K62" s="6026">
        <v>25</v>
      </c>
      <c r="L62" s="6028">
        <v>27</v>
      </c>
      <c r="M62" s="6017">
        <v>28</v>
      </c>
      <c r="N62" s="6026">
        <v>25</v>
      </c>
      <c r="O62" s="6026">
        <v>25</v>
      </c>
      <c r="P62" s="6027">
        <v>31</v>
      </c>
    </row>
    <row r="63" spans="1:16" ht="16.5" customHeight="1">
      <c r="A63" s="7987" t="s">
        <v>4587</v>
      </c>
      <c r="B63" s="6007" t="s">
        <v>4460</v>
      </c>
      <c r="C63" s="6028" t="s">
        <v>9</v>
      </c>
      <c r="D63" s="6028" t="s">
        <v>9</v>
      </c>
      <c r="E63" s="6028" t="s">
        <v>9</v>
      </c>
      <c r="F63" s="6028" t="s">
        <v>9</v>
      </c>
      <c r="G63" s="6017" t="s">
        <v>9</v>
      </c>
      <c r="H63" s="6017" t="s">
        <v>9</v>
      </c>
      <c r="I63" s="6017" t="s">
        <v>9</v>
      </c>
      <c r="J63" s="6017" t="s">
        <v>9</v>
      </c>
      <c r="K63" s="6026" t="s">
        <v>9</v>
      </c>
      <c r="L63" s="6028" t="s">
        <v>9</v>
      </c>
      <c r="M63" s="6017" t="s">
        <v>9</v>
      </c>
      <c r="N63" s="6026" t="s">
        <v>9</v>
      </c>
      <c r="O63" s="6026" t="s">
        <v>9</v>
      </c>
      <c r="P63" s="6027">
        <v>1</v>
      </c>
    </row>
    <row r="64" spans="1:16" ht="16.5" customHeight="1">
      <c r="A64" s="7988"/>
      <c r="B64" s="6007" t="s">
        <v>4588</v>
      </c>
      <c r="C64" s="6028" t="s">
        <v>9</v>
      </c>
      <c r="D64" s="6028" t="s">
        <v>9</v>
      </c>
      <c r="E64" s="6028" t="s">
        <v>9</v>
      </c>
      <c r="F64" s="6028" t="s">
        <v>9</v>
      </c>
      <c r="G64" s="6028" t="s">
        <v>9</v>
      </c>
      <c r="H64" s="6017" t="s">
        <v>9</v>
      </c>
      <c r="I64" s="6017" t="s">
        <v>9</v>
      </c>
      <c r="J64" s="6017" t="s">
        <v>9</v>
      </c>
      <c r="K64" s="6026" t="s">
        <v>9</v>
      </c>
      <c r="L64" s="6026" t="s">
        <v>9</v>
      </c>
      <c r="M64" s="6017" t="s">
        <v>9</v>
      </c>
      <c r="N64" s="6026" t="s">
        <v>9</v>
      </c>
      <c r="O64" s="6026" t="s">
        <v>9</v>
      </c>
      <c r="P64" s="6027" t="s">
        <v>9</v>
      </c>
    </row>
    <row r="65" spans="1:16" ht="16.5" customHeight="1">
      <c r="A65" s="7988"/>
      <c r="B65" s="6007" t="s">
        <v>4462</v>
      </c>
      <c r="C65" s="6028" t="s">
        <v>9</v>
      </c>
      <c r="D65" s="6028" t="s">
        <v>9</v>
      </c>
      <c r="E65" s="6028" t="s">
        <v>9</v>
      </c>
      <c r="F65" s="6028" t="s">
        <v>9</v>
      </c>
      <c r="G65" s="6017" t="s">
        <v>9</v>
      </c>
      <c r="H65" s="6017" t="s">
        <v>9</v>
      </c>
      <c r="I65" s="6017" t="s">
        <v>9</v>
      </c>
      <c r="J65" s="6020" t="s">
        <v>9</v>
      </c>
      <c r="K65" s="6021" t="s">
        <v>9</v>
      </c>
      <c r="L65" s="6020">
        <v>1</v>
      </c>
      <c r="M65" s="6020">
        <v>1</v>
      </c>
      <c r="N65" s="6021">
        <v>1</v>
      </c>
      <c r="O65" s="6021">
        <v>1</v>
      </c>
      <c r="P65" s="6022">
        <v>1</v>
      </c>
    </row>
    <row r="66" spans="1:16" ht="16.5" customHeight="1">
      <c r="A66" s="7988"/>
      <c r="B66" s="6007" t="s">
        <v>4589</v>
      </c>
      <c r="C66" s="6028" t="s">
        <v>9</v>
      </c>
      <c r="D66" s="6028" t="s">
        <v>9</v>
      </c>
      <c r="E66" s="6028" t="s">
        <v>9</v>
      </c>
      <c r="F66" s="6028" t="s">
        <v>9</v>
      </c>
      <c r="G66" s="6017" t="s">
        <v>9</v>
      </c>
      <c r="H66" s="6017" t="s">
        <v>9</v>
      </c>
      <c r="I66" s="6017" t="s">
        <v>9</v>
      </c>
      <c r="J66" s="6020" t="s">
        <v>9</v>
      </c>
      <c r="K66" s="6021" t="s">
        <v>9</v>
      </c>
      <c r="L66" s="6020" t="s">
        <v>9</v>
      </c>
      <c r="M66" s="6020" t="s">
        <v>9</v>
      </c>
      <c r="N66" s="6021" t="s">
        <v>9</v>
      </c>
      <c r="O66" s="6021" t="s">
        <v>9</v>
      </c>
      <c r="P66" s="6022" t="s">
        <v>9</v>
      </c>
    </row>
    <row r="67" spans="1:16" ht="16.5" customHeight="1">
      <c r="A67" s="7988"/>
      <c r="B67" s="6007" t="s">
        <v>4537</v>
      </c>
      <c r="C67" s="6028" t="s">
        <v>9</v>
      </c>
      <c r="D67" s="6028" t="s">
        <v>9</v>
      </c>
      <c r="E67" s="6028" t="s">
        <v>9</v>
      </c>
      <c r="F67" s="6028" t="s">
        <v>9</v>
      </c>
      <c r="G67" s="6017" t="s">
        <v>9</v>
      </c>
      <c r="H67" s="6017" t="s">
        <v>9</v>
      </c>
      <c r="I67" s="6017" t="s">
        <v>9</v>
      </c>
      <c r="J67" s="6020" t="s">
        <v>9</v>
      </c>
      <c r="K67" s="6021" t="s">
        <v>9</v>
      </c>
      <c r="L67" s="6020" t="s">
        <v>9</v>
      </c>
      <c r="M67" s="6020" t="s">
        <v>9</v>
      </c>
      <c r="N67" s="6021" t="s">
        <v>9</v>
      </c>
      <c r="O67" s="6021">
        <v>1</v>
      </c>
      <c r="P67" s="6022">
        <v>1</v>
      </c>
    </row>
    <row r="68" spans="1:16" ht="16.5" customHeight="1">
      <c r="A68" s="7988"/>
      <c r="B68" s="6007" t="s">
        <v>4590</v>
      </c>
      <c r="C68" s="6028" t="s">
        <v>9</v>
      </c>
      <c r="D68" s="6028" t="s">
        <v>9</v>
      </c>
      <c r="E68" s="6028" t="s">
        <v>9</v>
      </c>
      <c r="F68" s="6028" t="s">
        <v>9</v>
      </c>
      <c r="G68" s="6017" t="s">
        <v>9</v>
      </c>
      <c r="H68" s="6017" t="s">
        <v>9</v>
      </c>
      <c r="I68" s="6017" t="s">
        <v>9</v>
      </c>
      <c r="J68" s="6017" t="s">
        <v>9</v>
      </c>
      <c r="K68" s="6026" t="s">
        <v>9</v>
      </c>
      <c r="L68" s="6026" t="s">
        <v>9</v>
      </c>
      <c r="M68" s="6017" t="s">
        <v>9</v>
      </c>
      <c r="N68" s="6026" t="s">
        <v>9</v>
      </c>
      <c r="O68" s="6026" t="s">
        <v>9</v>
      </c>
      <c r="P68" s="6027" t="s">
        <v>9</v>
      </c>
    </row>
    <row r="69" spans="1:16" ht="16.5" customHeight="1">
      <c r="A69" s="7988"/>
      <c r="B69" s="6007" t="s">
        <v>4591</v>
      </c>
      <c r="C69" s="6028" t="s">
        <v>9</v>
      </c>
      <c r="D69" s="6028" t="s">
        <v>9</v>
      </c>
      <c r="E69" s="6028" t="s">
        <v>9</v>
      </c>
      <c r="F69" s="6028" t="s">
        <v>9</v>
      </c>
      <c r="G69" s="6017" t="s">
        <v>9</v>
      </c>
      <c r="H69" s="6017" t="s">
        <v>9</v>
      </c>
      <c r="I69" s="6017" t="s">
        <v>9</v>
      </c>
      <c r="J69" s="6017" t="s">
        <v>9</v>
      </c>
      <c r="K69" s="6026" t="s">
        <v>9</v>
      </c>
      <c r="L69" s="6026" t="s">
        <v>9</v>
      </c>
      <c r="M69" s="6017" t="s">
        <v>9</v>
      </c>
      <c r="N69" s="6026" t="s">
        <v>9</v>
      </c>
      <c r="O69" s="6026" t="s">
        <v>9</v>
      </c>
      <c r="P69" s="6027" t="s">
        <v>9</v>
      </c>
    </row>
    <row r="70" spans="1:16" ht="16.5" customHeight="1">
      <c r="A70" s="7988"/>
      <c r="B70" s="6007" t="s">
        <v>4468</v>
      </c>
      <c r="C70" s="6028" t="s">
        <v>9</v>
      </c>
      <c r="D70" s="6028" t="s">
        <v>9</v>
      </c>
      <c r="E70" s="6028" t="s">
        <v>9</v>
      </c>
      <c r="F70" s="6028" t="s">
        <v>9</v>
      </c>
      <c r="G70" s="6017" t="s">
        <v>9</v>
      </c>
      <c r="H70" s="6017" t="s">
        <v>9</v>
      </c>
      <c r="I70" s="6017">
        <v>1</v>
      </c>
      <c r="J70" s="6020">
        <v>1</v>
      </c>
      <c r="K70" s="6021">
        <v>1</v>
      </c>
      <c r="L70" s="6020">
        <v>1</v>
      </c>
      <c r="M70" s="6020">
        <v>1</v>
      </c>
      <c r="N70" s="6021">
        <v>1</v>
      </c>
      <c r="O70" s="6021">
        <v>1</v>
      </c>
      <c r="P70" s="6022">
        <v>1</v>
      </c>
    </row>
    <row r="71" spans="1:16" ht="16.5" customHeight="1">
      <c r="A71" s="7988"/>
      <c r="B71" s="6007" t="s">
        <v>4470</v>
      </c>
      <c r="C71" s="6028" t="s">
        <v>9</v>
      </c>
      <c r="D71" s="6028" t="s">
        <v>9</v>
      </c>
      <c r="E71" s="6028" t="s">
        <v>9</v>
      </c>
      <c r="F71" s="6028" t="s">
        <v>9</v>
      </c>
      <c r="G71" s="6017" t="s">
        <v>9</v>
      </c>
      <c r="H71" s="6028" t="s">
        <v>9</v>
      </c>
      <c r="I71" s="6017">
        <v>2</v>
      </c>
      <c r="J71" s="6020">
        <v>3</v>
      </c>
      <c r="K71" s="6021">
        <v>4</v>
      </c>
      <c r="L71" s="6020">
        <v>6</v>
      </c>
      <c r="M71" s="6020">
        <v>7</v>
      </c>
      <c r="N71" s="6021">
        <v>7</v>
      </c>
      <c r="O71" s="6021">
        <v>7</v>
      </c>
      <c r="P71" s="6022">
        <v>9</v>
      </c>
    </row>
    <row r="72" spans="1:16" ht="16.5" customHeight="1">
      <c r="A72" s="7988"/>
      <c r="B72" s="6007" t="s">
        <v>4471</v>
      </c>
      <c r="C72" s="6028" t="s">
        <v>9</v>
      </c>
      <c r="D72" s="6028" t="s">
        <v>9</v>
      </c>
      <c r="E72" s="6028" t="s">
        <v>9</v>
      </c>
      <c r="F72" s="6028" t="s">
        <v>9</v>
      </c>
      <c r="G72" s="6028" t="s">
        <v>9</v>
      </c>
      <c r="H72" s="6017" t="s">
        <v>9</v>
      </c>
      <c r="I72" s="6017" t="s">
        <v>9</v>
      </c>
      <c r="J72" s="6020" t="s">
        <v>9</v>
      </c>
      <c r="K72" s="6021" t="s">
        <v>9</v>
      </c>
      <c r="L72" s="6020" t="s">
        <v>9</v>
      </c>
      <c r="M72" s="6020" t="s">
        <v>9</v>
      </c>
      <c r="N72" s="6021" t="s">
        <v>9</v>
      </c>
      <c r="O72" s="6021" t="s">
        <v>9</v>
      </c>
      <c r="P72" s="6022" t="s">
        <v>9</v>
      </c>
    </row>
    <row r="73" spans="1:16" ht="16.5" customHeight="1">
      <c r="A73" s="7988"/>
      <c r="B73" s="6031" t="s">
        <v>4524</v>
      </c>
      <c r="C73" s="6028" t="s">
        <v>9</v>
      </c>
      <c r="D73" s="6028" t="s">
        <v>9</v>
      </c>
      <c r="E73" s="6028" t="s">
        <v>9</v>
      </c>
      <c r="F73" s="6028" t="s">
        <v>9</v>
      </c>
      <c r="G73" s="6028" t="s">
        <v>9</v>
      </c>
      <c r="H73" s="6028" t="s">
        <v>9</v>
      </c>
      <c r="I73" s="6028" t="s">
        <v>9</v>
      </c>
      <c r="J73" s="6020">
        <v>1</v>
      </c>
      <c r="K73" s="6021">
        <v>1</v>
      </c>
      <c r="L73" s="6020">
        <v>1</v>
      </c>
      <c r="M73" s="6020">
        <v>1</v>
      </c>
      <c r="N73" s="6021">
        <v>1</v>
      </c>
      <c r="O73" s="6021" t="s">
        <v>9</v>
      </c>
      <c r="P73" s="6022" t="s">
        <v>9</v>
      </c>
    </row>
    <row r="74" spans="1:16" ht="16.5" customHeight="1">
      <c r="A74" s="7988"/>
      <c r="B74" s="6007" t="s">
        <v>4473</v>
      </c>
      <c r="C74" s="6028" t="s">
        <v>9</v>
      </c>
      <c r="D74" s="6028" t="s">
        <v>9</v>
      </c>
      <c r="E74" s="6028" t="s">
        <v>9</v>
      </c>
      <c r="F74" s="6028" t="s">
        <v>9</v>
      </c>
      <c r="G74" s="6028" t="s">
        <v>9</v>
      </c>
      <c r="H74" s="6028" t="s">
        <v>9</v>
      </c>
      <c r="I74" s="6017">
        <v>6</v>
      </c>
      <c r="J74" s="6020">
        <v>6</v>
      </c>
      <c r="K74" s="6021">
        <v>8</v>
      </c>
      <c r="L74" s="6020">
        <v>8</v>
      </c>
      <c r="M74" s="6020">
        <v>9</v>
      </c>
      <c r="N74" s="6021">
        <v>9</v>
      </c>
      <c r="O74" s="6021">
        <v>9</v>
      </c>
      <c r="P74" s="6022">
        <v>11</v>
      </c>
    </row>
    <row r="75" spans="1:16" ht="16.5" customHeight="1">
      <c r="A75" s="7988"/>
      <c r="B75" s="6007" t="s">
        <v>4474</v>
      </c>
      <c r="C75" s="6028" t="s">
        <v>9</v>
      </c>
      <c r="D75" s="6028" t="s">
        <v>9</v>
      </c>
      <c r="E75" s="6028" t="s">
        <v>9</v>
      </c>
      <c r="F75" s="6028" t="s">
        <v>9</v>
      </c>
      <c r="G75" s="6028"/>
      <c r="H75" s="6017">
        <v>1</v>
      </c>
      <c r="I75" s="6017">
        <v>2</v>
      </c>
      <c r="J75" s="6020">
        <v>3</v>
      </c>
      <c r="K75" s="6021">
        <v>3</v>
      </c>
      <c r="L75" s="6020">
        <v>3</v>
      </c>
      <c r="M75" s="6020">
        <v>3</v>
      </c>
      <c r="N75" s="6021" t="s">
        <v>9</v>
      </c>
      <c r="O75" s="6021" t="s">
        <v>9</v>
      </c>
      <c r="P75" s="6022" t="s">
        <v>9</v>
      </c>
    </row>
    <row r="76" spans="1:16" ht="16.5" customHeight="1">
      <c r="A76" s="7988"/>
      <c r="B76" s="6007" t="s">
        <v>4477</v>
      </c>
      <c r="C76" s="6028" t="s">
        <v>9</v>
      </c>
      <c r="D76" s="6028">
        <v>1</v>
      </c>
      <c r="E76" s="6028">
        <v>1</v>
      </c>
      <c r="F76" s="6028">
        <v>1</v>
      </c>
      <c r="G76" s="6028">
        <v>1</v>
      </c>
      <c r="H76" s="6028">
        <v>1</v>
      </c>
      <c r="I76" s="6017">
        <v>1</v>
      </c>
      <c r="J76" s="6020">
        <v>1</v>
      </c>
      <c r="K76" s="6021">
        <v>2</v>
      </c>
      <c r="L76" s="6020">
        <v>2</v>
      </c>
      <c r="M76" s="6020">
        <v>2</v>
      </c>
      <c r="N76" s="6021">
        <v>2</v>
      </c>
      <c r="O76" s="6021">
        <v>2</v>
      </c>
      <c r="P76" s="6022">
        <v>2</v>
      </c>
    </row>
    <row r="77" spans="1:16" ht="16.5" customHeight="1">
      <c r="A77" s="7988"/>
      <c r="B77" s="6014" t="s">
        <v>4592</v>
      </c>
      <c r="C77" s="6028">
        <v>1</v>
      </c>
      <c r="D77" s="6028" t="s">
        <v>9</v>
      </c>
      <c r="E77" s="6028" t="s">
        <v>9</v>
      </c>
      <c r="F77" s="6028" t="s">
        <v>9</v>
      </c>
      <c r="G77" s="6028" t="s">
        <v>9</v>
      </c>
      <c r="H77" s="6028" t="s">
        <v>9</v>
      </c>
      <c r="I77" s="6028" t="s">
        <v>9</v>
      </c>
      <c r="J77" s="6028" t="s">
        <v>9</v>
      </c>
      <c r="K77" s="6032" t="s">
        <v>9</v>
      </c>
      <c r="L77" s="6032" t="s">
        <v>9</v>
      </c>
      <c r="M77" s="6028" t="s">
        <v>9</v>
      </c>
      <c r="N77" s="6032" t="s">
        <v>9</v>
      </c>
      <c r="O77" s="6032" t="s">
        <v>9</v>
      </c>
      <c r="P77" s="6033" t="s">
        <v>9</v>
      </c>
    </row>
    <row r="78" spans="1:16" ht="16.5" customHeight="1">
      <c r="A78" s="7988"/>
      <c r="B78" s="6014" t="s">
        <v>4593</v>
      </c>
      <c r="C78" s="6028" t="s">
        <v>9</v>
      </c>
      <c r="D78" s="6028" t="s">
        <v>9</v>
      </c>
      <c r="E78" s="6028" t="s">
        <v>9</v>
      </c>
      <c r="F78" s="6028" t="s">
        <v>9</v>
      </c>
      <c r="G78" s="6028" t="s">
        <v>9</v>
      </c>
      <c r="H78" s="6028" t="s">
        <v>9</v>
      </c>
      <c r="I78" s="6028" t="s">
        <v>9</v>
      </c>
      <c r="J78" s="6028" t="s">
        <v>9</v>
      </c>
      <c r="K78" s="6032" t="s">
        <v>9</v>
      </c>
      <c r="L78" s="6032" t="s">
        <v>9</v>
      </c>
      <c r="M78" s="6028" t="s">
        <v>9</v>
      </c>
      <c r="N78" s="6032" t="s">
        <v>9</v>
      </c>
      <c r="O78" s="6032" t="s">
        <v>9</v>
      </c>
      <c r="P78" s="6033" t="s">
        <v>9</v>
      </c>
    </row>
    <row r="79" spans="1:16" ht="16.5" customHeight="1">
      <c r="A79" s="7988"/>
      <c r="B79" s="6007" t="s">
        <v>4482</v>
      </c>
      <c r="C79" s="6028" t="s">
        <v>9</v>
      </c>
      <c r="D79" s="6028" t="s">
        <v>9</v>
      </c>
      <c r="E79" s="6028" t="s">
        <v>9</v>
      </c>
      <c r="F79" s="6028" t="s">
        <v>9</v>
      </c>
      <c r="G79" s="6028" t="s">
        <v>9</v>
      </c>
      <c r="H79" s="6028" t="s">
        <v>9</v>
      </c>
      <c r="I79" s="6017" t="s">
        <v>9</v>
      </c>
      <c r="J79" s="6020" t="s">
        <v>9</v>
      </c>
      <c r="K79" s="6021" t="s">
        <v>9</v>
      </c>
      <c r="L79" s="6020" t="s">
        <v>9</v>
      </c>
      <c r="M79" s="6020" t="s">
        <v>9</v>
      </c>
      <c r="N79" s="6021" t="s">
        <v>9</v>
      </c>
      <c r="O79" s="6021" t="s">
        <v>9</v>
      </c>
      <c r="P79" s="6022" t="s">
        <v>9</v>
      </c>
    </row>
    <row r="80" spans="1:16" ht="16.5" customHeight="1">
      <c r="A80" s="7988"/>
      <c r="B80" s="6034" t="s">
        <v>4528</v>
      </c>
      <c r="C80" s="6028" t="s">
        <v>9</v>
      </c>
      <c r="D80" s="6028" t="s">
        <v>9</v>
      </c>
      <c r="E80" s="6028" t="s">
        <v>9</v>
      </c>
      <c r="F80" s="6028" t="s">
        <v>9</v>
      </c>
      <c r="G80" s="6028" t="s">
        <v>9</v>
      </c>
      <c r="H80" s="6028" t="s">
        <v>9</v>
      </c>
      <c r="I80" s="6028" t="s">
        <v>9</v>
      </c>
      <c r="J80" s="6028" t="s">
        <v>9</v>
      </c>
      <c r="K80" s="6021">
        <v>4</v>
      </c>
      <c r="L80" s="6020">
        <v>4</v>
      </c>
      <c r="M80" s="6028">
        <v>3</v>
      </c>
      <c r="N80" s="6021">
        <v>3</v>
      </c>
      <c r="O80" s="6021">
        <v>3</v>
      </c>
      <c r="P80" s="6022">
        <v>3</v>
      </c>
    </row>
    <row r="81" spans="1:16" ht="16.5" customHeight="1">
      <c r="A81" s="7988"/>
      <c r="B81" s="6034" t="s">
        <v>4539</v>
      </c>
      <c r="C81" s="6028" t="s">
        <v>9</v>
      </c>
      <c r="D81" s="6028" t="s">
        <v>9</v>
      </c>
      <c r="E81" s="6028" t="s">
        <v>9</v>
      </c>
      <c r="F81" s="6028" t="s">
        <v>9</v>
      </c>
      <c r="G81" s="6028" t="s">
        <v>9</v>
      </c>
      <c r="H81" s="6028" t="s">
        <v>9</v>
      </c>
      <c r="I81" s="6028" t="s">
        <v>9</v>
      </c>
      <c r="J81" s="6028" t="s">
        <v>9</v>
      </c>
      <c r="K81" s="6021" t="s">
        <v>9</v>
      </c>
      <c r="L81" s="6020" t="s">
        <v>9</v>
      </c>
      <c r="M81" s="6028" t="s">
        <v>9</v>
      </c>
      <c r="N81" s="6021" t="s">
        <v>9</v>
      </c>
      <c r="O81" s="6021" t="s">
        <v>9</v>
      </c>
      <c r="P81" s="6022">
        <v>2</v>
      </c>
    </row>
    <row r="82" spans="1:16" ht="16.5" customHeight="1">
      <c r="A82" s="7988"/>
      <c r="B82" s="6034" t="s">
        <v>4491</v>
      </c>
      <c r="C82" s="6028" t="s">
        <v>9</v>
      </c>
      <c r="D82" s="6028" t="s">
        <v>9</v>
      </c>
      <c r="E82" s="6028" t="s">
        <v>9</v>
      </c>
      <c r="F82" s="6028" t="s">
        <v>9</v>
      </c>
      <c r="G82" s="6028" t="s">
        <v>9</v>
      </c>
      <c r="H82" s="6028" t="s">
        <v>9</v>
      </c>
      <c r="I82" s="6028" t="s">
        <v>9</v>
      </c>
      <c r="J82" s="6028" t="s">
        <v>9</v>
      </c>
      <c r="K82" s="6021">
        <v>1</v>
      </c>
      <c r="L82" s="6020">
        <v>1</v>
      </c>
      <c r="M82" s="6028">
        <v>1</v>
      </c>
      <c r="N82" s="6021">
        <v>1</v>
      </c>
      <c r="O82" s="6021">
        <v>1</v>
      </c>
      <c r="P82" s="6022">
        <v>1</v>
      </c>
    </row>
    <row r="83" spans="1:16" ht="16.5" customHeight="1">
      <c r="A83" s="7989"/>
      <c r="B83" s="6023" t="s">
        <v>78</v>
      </c>
      <c r="C83" s="6029">
        <f>SUM(C64:C79)</f>
        <v>1</v>
      </c>
      <c r="D83" s="6029">
        <f t="shared" ref="D83:J83" si="3">SUM(D64:D79)</f>
        <v>1</v>
      </c>
      <c r="E83" s="6029">
        <f t="shared" si="3"/>
        <v>1</v>
      </c>
      <c r="F83" s="6029">
        <f t="shared" si="3"/>
        <v>1</v>
      </c>
      <c r="G83" s="6029">
        <f t="shared" si="3"/>
        <v>1</v>
      </c>
      <c r="H83" s="6029">
        <f t="shared" si="3"/>
        <v>2</v>
      </c>
      <c r="I83" s="6029">
        <f t="shared" si="3"/>
        <v>12</v>
      </c>
      <c r="J83" s="6029">
        <f t="shared" si="3"/>
        <v>15</v>
      </c>
      <c r="K83" s="6035">
        <f t="shared" ref="K83:P83" si="4">SUM(K64:K82)</f>
        <v>24</v>
      </c>
      <c r="L83" s="6035">
        <f t="shared" si="4"/>
        <v>27</v>
      </c>
      <c r="M83" s="6029">
        <f t="shared" si="4"/>
        <v>28</v>
      </c>
      <c r="N83" s="6035">
        <f t="shared" si="4"/>
        <v>25</v>
      </c>
      <c r="O83" s="6035">
        <f t="shared" si="4"/>
        <v>25</v>
      </c>
      <c r="P83" s="6036">
        <f t="shared" si="4"/>
        <v>31</v>
      </c>
    </row>
    <row r="84" spans="1:16" ht="16.5" customHeight="1">
      <c r="A84" s="7976" t="s">
        <v>4594</v>
      </c>
      <c r="B84" s="6007" t="s">
        <v>4457</v>
      </c>
      <c r="C84" s="6015" t="s">
        <v>9</v>
      </c>
      <c r="D84" s="6028" t="s">
        <v>9</v>
      </c>
      <c r="E84" s="6028" t="s">
        <v>9</v>
      </c>
      <c r="F84" s="6017" t="s">
        <v>9</v>
      </c>
      <c r="G84" s="6015" t="s">
        <v>9</v>
      </c>
      <c r="H84" s="6028" t="s">
        <v>9</v>
      </c>
      <c r="I84" s="6028" t="s">
        <v>9</v>
      </c>
      <c r="J84" s="6017" t="s">
        <v>9</v>
      </c>
      <c r="K84" s="6021">
        <v>1</v>
      </c>
      <c r="L84" s="6026" t="s">
        <v>9</v>
      </c>
      <c r="M84" s="6017" t="s">
        <v>9</v>
      </c>
      <c r="N84" s="6021" t="s">
        <v>9</v>
      </c>
      <c r="O84" s="6021" t="s">
        <v>9</v>
      </c>
      <c r="P84" s="6022" t="s">
        <v>9</v>
      </c>
    </row>
    <row r="85" spans="1:16" ht="16.5" customHeight="1">
      <c r="A85" s="7976"/>
      <c r="B85" s="6007" t="s">
        <v>4463</v>
      </c>
      <c r="C85" s="6015" t="s">
        <v>9</v>
      </c>
      <c r="D85" s="6028" t="s">
        <v>9</v>
      </c>
      <c r="E85" s="6028" t="s">
        <v>9</v>
      </c>
      <c r="F85" s="6017" t="s">
        <v>9</v>
      </c>
      <c r="G85" s="6015" t="s">
        <v>9</v>
      </c>
      <c r="H85" s="6028" t="s">
        <v>9</v>
      </c>
      <c r="I85" s="6028" t="s">
        <v>9</v>
      </c>
      <c r="J85" s="6017" t="s">
        <v>9</v>
      </c>
      <c r="K85" s="6026" t="s">
        <v>9</v>
      </c>
      <c r="L85" s="6026" t="s">
        <v>9</v>
      </c>
      <c r="M85" s="6017" t="s">
        <v>9</v>
      </c>
      <c r="N85" s="6026" t="s">
        <v>9</v>
      </c>
      <c r="O85" s="6026" t="s">
        <v>9</v>
      </c>
      <c r="P85" s="6027" t="s">
        <v>9</v>
      </c>
    </row>
    <row r="86" spans="1:16" ht="16.5" customHeight="1">
      <c r="A86" s="7976"/>
      <c r="B86" s="6007" t="s">
        <v>4464</v>
      </c>
      <c r="C86" s="6015" t="s">
        <v>9</v>
      </c>
      <c r="D86" s="6028" t="s">
        <v>9</v>
      </c>
      <c r="E86" s="6028" t="s">
        <v>9</v>
      </c>
      <c r="F86" s="6017" t="s">
        <v>9</v>
      </c>
      <c r="G86" s="6015" t="s">
        <v>9</v>
      </c>
      <c r="H86" s="6028" t="s">
        <v>9</v>
      </c>
      <c r="I86" s="6028" t="s">
        <v>9</v>
      </c>
      <c r="J86" s="6017" t="s">
        <v>9</v>
      </c>
      <c r="K86" s="6021" t="s">
        <v>9</v>
      </c>
      <c r="L86" s="6020" t="s">
        <v>9</v>
      </c>
      <c r="M86" s="6017" t="s">
        <v>9</v>
      </c>
      <c r="N86" s="6021" t="s">
        <v>9</v>
      </c>
      <c r="O86" s="6021" t="s">
        <v>9</v>
      </c>
      <c r="P86" s="6022" t="s">
        <v>9</v>
      </c>
    </row>
    <row r="87" spans="1:16" ht="16.5" customHeight="1">
      <c r="A87" s="7976"/>
      <c r="B87" s="6007" t="s">
        <v>4468</v>
      </c>
      <c r="C87" s="6015" t="s">
        <v>9</v>
      </c>
      <c r="D87" s="6028" t="s">
        <v>9</v>
      </c>
      <c r="E87" s="6028" t="s">
        <v>9</v>
      </c>
      <c r="F87" s="6017" t="s">
        <v>9</v>
      </c>
      <c r="G87" s="6015" t="s">
        <v>9</v>
      </c>
      <c r="H87" s="6028" t="s">
        <v>9</v>
      </c>
      <c r="I87" s="6028" t="s">
        <v>9</v>
      </c>
      <c r="J87" s="6017" t="s">
        <v>9</v>
      </c>
      <c r="K87" s="6026" t="s">
        <v>9</v>
      </c>
      <c r="L87" s="6026" t="s">
        <v>9</v>
      </c>
      <c r="M87" s="6017" t="s">
        <v>9</v>
      </c>
      <c r="N87" s="6026" t="s">
        <v>9</v>
      </c>
      <c r="O87" s="6026" t="s">
        <v>9</v>
      </c>
      <c r="P87" s="6027" t="s">
        <v>9</v>
      </c>
    </row>
    <row r="88" spans="1:16" ht="16.5" customHeight="1">
      <c r="A88" s="7976"/>
      <c r="B88" s="6007" t="s">
        <v>4595</v>
      </c>
      <c r="C88" s="6015" t="s">
        <v>9</v>
      </c>
      <c r="D88" s="6028" t="s">
        <v>9</v>
      </c>
      <c r="E88" s="6028" t="s">
        <v>9</v>
      </c>
      <c r="F88" s="6017" t="s">
        <v>9</v>
      </c>
      <c r="G88" s="6015" t="s">
        <v>9</v>
      </c>
      <c r="H88" s="6028" t="s">
        <v>9</v>
      </c>
      <c r="I88" s="6028" t="s">
        <v>9</v>
      </c>
      <c r="J88" s="6017" t="s">
        <v>9</v>
      </c>
      <c r="K88" s="6026" t="s">
        <v>9</v>
      </c>
      <c r="L88" s="6026" t="s">
        <v>9</v>
      </c>
      <c r="M88" s="6017" t="s">
        <v>9</v>
      </c>
      <c r="N88" s="6026" t="s">
        <v>9</v>
      </c>
      <c r="O88" s="6026" t="s">
        <v>9</v>
      </c>
      <c r="P88" s="6027" t="s">
        <v>9</v>
      </c>
    </row>
    <row r="89" spans="1:16" ht="16.5" customHeight="1">
      <c r="A89" s="7976"/>
      <c r="B89" s="6014" t="s">
        <v>4596</v>
      </c>
      <c r="C89" s="6015" t="s">
        <v>9</v>
      </c>
      <c r="D89" s="6028" t="s">
        <v>9</v>
      </c>
      <c r="E89" s="6028" t="s">
        <v>9</v>
      </c>
      <c r="F89" s="6017" t="s">
        <v>9</v>
      </c>
      <c r="G89" s="6015" t="s">
        <v>9</v>
      </c>
      <c r="H89" s="6028" t="s">
        <v>9</v>
      </c>
      <c r="I89" s="6028" t="s">
        <v>9</v>
      </c>
      <c r="J89" s="6017" t="s">
        <v>9</v>
      </c>
      <c r="K89" s="6026" t="s">
        <v>9</v>
      </c>
      <c r="L89" s="6026" t="s">
        <v>9</v>
      </c>
      <c r="M89" s="6017" t="s">
        <v>9</v>
      </c>
      <c r="N89" s="6026" t="s">
        <v>9</v>
      </c>
      <c r="O89" s="6026" t="s">
        <v>9</v>
      </c>
      <c r="P89" s="6027" t="s">
        <v>9</v>
      </c>
    </row>
    <row r="90" spans="1:16" ht="16.5" customHeight="1">
      <c r="A90" s="7976"/>
      <c r="B90" s="6007" t="s">
        <v>4476</v>
      </c>
      <c r="C90" s="6015" t="s">
        <v>9</v>
      </c>
      <c r="D90" s="6028" t="s">
        <v>9</v>
      </c>
      <c r="E90" s="6028" t="s">
        <v>9</v>
      </c>
      <c r="F90" s="6017" t="s">
        <v>9</v>
      </c>
      <c r="G90" s="6015" t="s">
        <v>9</v>
      </c>
      <c r="H90" s="6028" t="s">
        <v>9</v>
      </c>
      <c r="I90" s="6028" t="s">
        <v>9</v>
      </c>
      <c r="J90" s="6017" t="s">
        <v>9</v>
      </c>
      <c r="K90" s="6021" t="s">
        <v>9</v>
      </c>
      <c r="L90" s="6020" t="s">
        <v>9</v>
      </c>
      <c r="M90" s="6017" t="s">
        <v>9</v>
      </c>
      <c r="N90" s="6021" t="s">
        <v>9</v>
      </c>
      <c r="O90" s="6021" t="s">
        <v>9</v>
      </c>
      <c r="P90" s="6022" t="s">
        <v>9</v>
      </c>
    </row>
    <row r="91" spans="1:16" ht="16.5" customHeight="1">
      <c r="A91" s="7976"/>
      <c r="B91" s="6014" t="s">
        <v>4597</v>
      </c>
      <c r="C91" s="6015" t="s">
        <v>9</v>
      </c>
      <c r="D91" s="6028" t="s">
        <v>9</v>
      </c>
      <c r="E91" s="6028" t="s">
        <v>9</v>
      </c>
      <c r="F91" s="6017" t="s">
        <v>9</v>
      </c>
      <c r="G91" s="6015" t="s">
        <v>9</v>
      </c>
      <c r="H91" s="6028" t="s">
        <v>9</v>
      </c>
      <c r="I91" s="6028" t="s">
        <v>9</v>
      </c>
      <c r="J91" s="6017" t="s">
        <v>9</v>
      </c>
      <c r="K91" s="6026" t="s">
        <v>9</v>
      </c>
      <c r="L91" s="6026" t="s">
        <v>9</v>
      </c>
      <c r="M91" s="6017" t="s">
        <v>9</v>
      </c>
      <c r="N91" s="6026" t="s">
        <v>9</v>
      </c>
      <c r="O91" s="6026" t="s">
        <v>9</v>
      </c>
      <c r="P91" s="6027" t="s">
        <v>9</v>
      </c>
    </row>
    <row r="92" spans="1:16" ht="16.5" customHeight="1">
      <c r="A92" s="7976"/>
      <c r="B92" s="6007" t="s">
        <v>4480</v>
      </c>
      <c r="C92" s="6015" t="s">
        <v>9</v>
      </c>
      <c r="D92" s="6028" t="s">
        <v>9</v>
      </c>
      <c r="E92" s="6028" t="s">
        <v>9</v>
      </c>
      <c r="F92" s="6017" t="s">
        <v>9</v>
      </c>
      <c r="G92" s="6015" t="s">
        <v>9</v>
      </c>
      <c r="H92" s="6028" t="s">
        <v>9</v>
      </c>
      <c r="I92" s="6028" t="s">
        <v>9</v>
      </c>
      <c r="J92" s="6017" t="s">
        <v>9</v>
      </c>
      <c r="K92" s="6021" t="s">
        <v>9</v>
      </c>
      <c r="L92" s="6020" t="s">
        <v>9</v>
      </c>
      <c r="M92" s="6017" t="s">
        <v>9</v>
      </c>
      <c r="N92" s="6021" t="s">
        <v>9</v>
      </c>
      <c r="O92" s="6021" t="s">
        <v>9</v>
      </c>
      <c r="P92" s="6022" t="s">
        <v>9</v>
      </c>
    </row>
    <row r="93" spans="1:16" ht="16.5" customHeight="1">
      <c r="A93" s="7976"/>
      <c r="B93" s="6007" t="s">
        <v>4540</v>
      </c>
      <c r="C93" s="6015" t="s">
        <v>9</v>
      </c>
      <c r="D93" s="6028" t="s">
        <v>9</v>
      </c>
      <c r="E93" s="6028" t="s">
        <v>9</v>
      </c>
      <c r="F93" s="6017" t="s">
        <v>9</v>
      </c>
      <c r="G93" s="6015" t="s">
        <v>9</v>
      </c>
      <c r="H93" s="6028" t="s">
        <v>9</v>
      </c>
      <c r="I93" s="6028" t="s">
        <v>9</v>
      </c>
      <c r="J93" s="6017" t="s">
        <v>9</v>
      </c>
      <c r="K93" s="6021" t="s">
        <v>9</v>
      </c>
      <c r="L93" s="6020" t="s">
        <v>9</v>
      </c>
      <c r="M93" s="6017" t="s">
        <v>9</v>
      </c>
      <c r="N93" s="6021"/>
      <c r="O93" s="6021"/>
      <c r="P93" s="6022"/>
    </row>
    <row r="94" spans="1:16" ht="16.5" customHeight="1">
      <c r="A94" s="7976"/>
      <c r="B94" s="6014" t="s">
        <v>4598</v>
      </c>
      <c r="C94" s="6015" t="s">
        <v>9</v>
      </c>
      <c r="D94" s="6028" t="s">
        <v>9</v>
      </c>
      <c r="E94" s="6028" t="s">
        <v>9</v>
      </c>
      <c r="F94" s="6017" t="s">
        <v>9</v>
      </c>
      <c r="G94" s="6015" t="s">
        <v>9</v>
      </c>
      <c r="H94" s="6028" t="s">
        <v>9</v>
      </c>
      <c r="I94" s="6028" t="s">
        <v>9</v>
      </c>
      <c r="J94" s="6017" t="s">
        <v>9</v>
      </c>
      <c r="K94" s="6026" t="s">
        <v>9</v>
      </c>
      <c r="L94" s="6026" t="s">
        <v>9</v>
      </c>
      <c r="M94" s="6017" t="s">
        <v>9</v>
      </c>
      <c r="N94" s="6026" t="s">
        <v>9</v>
      </c>
      <c r="O94" s="6026" t="s">
        <v>9</v>
      </c>
      <c r="P94" s="6027" t="s">
        <v>9</v>
      </c>
    </row>
    <row r="95" spans="1:16" ht="16.5" customHeight="1">
      <c r="A95" s="7976"/>
      <c r="B95" s="6007" t="s">
        <v>4485</v>
      </c>
      <c r="C95" s="6015" t="s">
        <v>9</v>
      </c>
      <c r="D95" s="6028" t="s">
        <v>9</v>
      </c>
      <c r="E95" s="6028" t="s">
        <v>9</v>
      </c>
      <c r="F95" s="6017" t="s">
        <v>9</v>
      </c>
      <c r="G95" s="6015" t="s">
        <v>9</v>
      </c>
      <c r="H95" s="6028" t="s">
        <v>9</v>
      </c>
      <c r="I95" s="6028" t="s">
        <v>9</v>
      </c>
      <c r="J95" s="6017" t="s">
        <v>9</v>
      </c>
      <c r="K95" s="6021" t="s">
        <v>9</v>
      </c>
      <c r="L95" s="6020" t="s">
        <v>9</v>
      </c>
      <c r="M95" s="6017" t="s">
        <v>9</v>
      </c>
      <c r="N95" s="6021" t="s">
        <v>9</v>
      </c>
      <c r="O95" s="6021" t="s">
        <v>9</v>
      </c>
      <c r="P95" s="6022" t="s">
        <v>9</v>
      </c>
    </row>
    <row r="96" spans="1:16" ht="16.5" customHeight="1">
      <c r="A96" s="7976"/>
      <c r="B96" s="6014" t="s">
        <v>4599</v>
      </c>
      <c r="C96" s="6015" t="s">
        <v>9</v>
      </c>
      <c r="D96" s="6028" t="s">
        <v>9</v>
      </c>
      <c r="E96" s="6028" t="s">
        <v>9</v>
      </c>
      <c r="F96" s="6017" t="s">
        <v>9</v>
      </c>
      <c r="G96" s="6015" t="s">
        <v>9</v>
      </c>
      <c r="H96" s="6028" t="s">
        <v>9</v>
      </c>
      <c r="I96" s="6028" t="s">
        <v>9</v>
      </c>
      <c r="J96" s="6017" t="s">
        <v>9</v>
      </c>
      <c r="K96" s="6032" t="s">
        <v>9</v>
      </c>
      <c r="L96" s="6032" t="s">
        <v>9</v>
      </c>
      <c r="M96" s="6017" t="s">
        <v>9</v>
      </c>
      <c r="N96" s="6032" t="s">
        <v>9</v>
      </c>
      <c r="O96" s="6032" t="s">
        <v>9</v>
      </c>
      <c r="P96" s="6033" t="s">
        <v>9</v>
      </c>
    </row>
    <row r="97" spans="1:16" ht="16.5" customHeight="1">
      <c r="A97" s="7976"/>
      <c r="B97" s="6007" t="s">
        <v>4501</v>
      </c>
      <c r="C97" s="6028" t="s">
        <v>9</v>
      </c>
      <c r="D97" s="6028" t="s">
        <v>9</v>
      </c>
      <c r="E97" s="6028" t="s">
        <v>9</v>
      </c>
      <c r="F97" s="6017" t="s">
        <v>9</v>
      </c>
      <c r="G97" s="6028" t="s">
        <v>9</v>
      </c>
      <c r="H97" s="6028" t="s">
        <v>9</v>
      </c>
      <c r="I97" s="6028" t="s">
        <v>9</v>
      </c>
      <c r="J97" s="6017" t="s">
        <v>9</v>
      </c>
      <c r="K97" s="6021" t="s">
        <v>9</v>
      </c>
      <c r="L97" s="6020" t="s">
        <v>9</v>
      </c>
      <c r="M97" s="6017" t="s">
        <v>9</v>
      </c>
      <c r="N97" s="6021" t="s">
        <v>9</v>
      </c>
      <c r="O97" s="6021" t="s">
        <v>9</v>
      </c>
      <c r="P97" s="6022" t="s">
        <v>9</v>
      </c>
    </row>
    <row r="98" spans="1:16" ht="16.5" customHeight="1">
      <c r="A98" s="7976"/>
      <c r="B98" s="6007" t="s">
        <v>4531</v>
      </c>
      <c r="C98" s="6017" t="s">
        <v>9</v>
      </c>
      <c r="D98" s="6017" t="s">
        <v>9</v>
      </c>
      <c r="E98" s="6017" t="s">
        <v>9</v>
      </c>
      <c r="F98" s="6017" t="s">
        <v>9</v>
      </c>
      <c r="G98" s="6017" t="s">
        <v>9</v>
      </c>
      <c r="H98" s="6017" t="s">
        <v>9</v>
      </c>
      <c r="I98" s="6017" t="s">
        <v>9</v>
      </c>
      <c r="J98" s="6017" t="s">
        <v>9</v>
      </c>
      <c r="K98" s="6017" t="s">
        <v>9</v>
      </c>
      <c r="L98" s="6020">
        <v>1</v>
      </c>
      <c r="M98" s="6017" t="s">
        <v>9</v>
      </c>
      <c r="N98" s="6017" t="s">
        <v>9</v>
      </c>
      <c r="O98" s="6017" t="s">
        <v>9</v>
      </c>
      <c r="P98" s="6037" t="s">
        <v>9</v>
      </c>
    </row>
    <row r="99" spans="1:16" ht="16.5" customHeight="1">
      <c r="A99" s="7976"/>
      <c r="B99" s="6023" t="s">
        <v>78</v>
      </c>
      <c r="C99" s="6029">
        <f>SUM(C84:C97)</f>
        <v>0</v>
      </c>
      <c r="D99" s="6029">
        <f t="shared" ref="D99:K99" si="5">SUM(D84:D97)</f>
        <v>0</v>
      </c>
      <c r="E99" s="6029">
        <f t="shared" si="5"/>
        <v>0</v>
      </c>
      <c r="F99" s="6029">
        <f t="shared" si="5"/>
        <v>0</v>
      </c>
      <c r="G99" s="6029">
        <f t="shared" si="5"/>
        <v>0</v>
      </c>
      <c r="H99" s="6029">
        <f t="shared" si="5"/>
        <v>0</v>
      </c>
      <c r="I99" s="6029">
        <f t="shared" si="5"/>
        <v>0</v>
      </c>
      <c r="J99" s="6029">
        <f t="shared" si="5"/>
        <v>0</v>
      </c>
      <c r="K99" s="6029">
        <f t="shared" si="5"/>
        <v>1</v>
      </c>
      <c r="L99" s="6035">
        <f>SUM(L84:L98)</f>
        <v>1</v>
      </c>
      <c r="M99" s="6029">
        <v>0</v>
      </c>
      <c r="N99" s="6029">
        <v>0</v>
      </c>
      <c r="O99" s="6029">
        <v>0</v>
      </c>
      <c r="P99" s="6030">
        <v>0</v>
      </c>
    </row>
    <row r="100" spans="1:16" ht="16.5" customHeight="1">
      <c r="A100" s="7990" t="s">
        <v>4600</v>
      </c>
      <c r="B100" s="7991"/>
      <c r="C100" s="6028" t="s">
        <v>9</v>
      </c>
      <c r="D100" s="6028" t="s">
        <v>9</v>
      </c>
      <c r="E100" s="6028" t="s">
        <v>9</v>
      </c>
      <c r="F100" s="6028" t="s">
        <v>9</v>
      </c>
      <c r="G100" s="6028" t="s">
        <v>9</v>
      </c>
      <c r="H100" s="6028" t="s">
        <v>9</v>
      </c>
      <c r="I100" s="6017">
        <v>1</v>
      </c>
      <c r="J100" s="6017">
        <v>1</v>
      </c>
      <c r="K100" s="6032">
        <v>1</v>
      </c>
      <c r="L100" s="6028">
        <v>2</v>
      </c>
      <c r="M100" s="6017">
        <v>2</v>
      </c>
      <c r="N100" s="6032">
        <v>2</v>
      </c>
      <c r="O100" s="6032">
        <v>2</v>
      </c>
      <c r="P100" s="6033">
        <v>2</v>
      </c>
    </row>
    <row r="101" spans="1:16" ht="16.5" customHeight="1">
      <c r="A101" s="7985" t="s">
        <v>4601</v>
      </c>
      <c r="B101" s="7986"/>
      <c r="C101" s="6028" t="s">
        <v>9</v>
      </c>
      <c r="D101" s="6028" t="s">
        <v>9</v>
      </c>
      <c r="E101" s="6028" t="s">
        <v>9</v>
      </c>
      <c r="F101" s="6028" t="s">
        <v>9</v>
      </c>
      <c r="G101" s="6028" t="s">
        <v>9</v>
      </c>
      <c r="H101" s="6028" t="s">
        <v>9</v>
      </c>
      <c r="I101" s="6017" t="s">
        <v>9</v>
      </c>
      <c r="J101" s="6017" t="s">
        <v>9</v>
      </c>
      <c r="K101" s="6026" t="s">
        <v>9</v>
      </c>
      <c r="L101" s="6028" t="s">
        <v>9</v>
      </c>
      <c r="M101" s="6017" t="s">
        <v>9</v>
      </c>
      <c r="N101" s="6026" t="s">
        <v>9</v>
      </c>
      <c r="O101" s="6026" t="s">
        <v>9</v>
      </c>
      <c r="P101" s="6027" t="s">
        <v>9</v>
      </c>
    </row>
    <row r="102" spans="1:16" ht="16.5" customHeight="1">
      <c r="A102" s="7979" t="s">
        <v>4558</v>
      </c>
      <c r="B102" s="6007" t="s">
        <v>4478</v>
      </c>
      <c r="C102" s="6028" t="s">
        <v>9</v>
      </c>
      <c r="D102" s="6016" t="s">
        <v>9</v>
      </c>
      <c r="E102" s="6016" t="s">
        <v>9</v>
      </c>
      <c r="F102" s="6017" t="s">
        <v>9</v>
      </c>
      <c r="G102" s="6017" t="s">
        <v>9</v>
      </c>
      <c r="H102" s="6028" t="s">
        <v>9</v>
      </c>
      <c r="I102" s="6017">
        <v>1</v>
      </c>
      <c r="J102" s="6017">
        <v>1</v>
      </c>
      <c r="K102" s="6026">
        <v>1</v>
      </c>
      <c r="L102" s="6028">
        <v>1</v>
      </c>
      <c r="M102" s="6017">
        <v>1</v>
      </c>
      <c r="N102" s="6026">
        <v>1</v>
      </c>
      <c r="O102" s="6026">
        <v>1</v>
      </c>
      <c r="P102" s="6027">
        <v>1</v>
      </c>
    </row>
    <row r="103" spans="1:16" ht="16.5" customHeight="1">
      <c r="A103" s="7976"/>
      <c r="B103" s="6007" t="s">
        <v>4493</v>
      </c>
      <c r="C103" s="6028" t="s">
        <v>9</v>
      </c>
      <c r="D103" s="6016" t="s">
        <v>9</v>
      </c>
      <c r="E103" s="6016" t="s">
        <v>9</v>
      </c>
      <c r="F103" s="6017" t="s">
        <v>9</v>
      </c>
      <c r="G103" s="6017" t="s">
        <v>9</v>
      </c>
      <c r="H103" s="6028" t="s">
        <v>9</v>
      </c>
      <c r="I103" s="6017" t="s">
        <v>9</v>
      </c>
      <c r="J103" s="6017" t="s">
        <v>9</v>
      </c>
      <c r="K103" s="6026" t="s">
        <v>9</v>
      </c>
      <c r="L103" s="6028" t="s">
        <v>9</v>
      </c>
      <c r="M103" s="6017" t="s">
        <v>9</v>
      </c>
      <c r="N103" s="6026" t="s">
        <v>9</v>
      </c>
      <c r="O103" s="6026" t="s">
        <v>9</v>
      </c>
      <c r="P103" s="6027" t="s">
        <v>9</v>
      </c>
    </row>
    <row r="104" spans="1:16" ht="16.5" customHeight="1">
      <c r="A104" s="7976"/>
      <c r="B104" s="6007" t="s">
        <v>4498</v>
      </c>
      <c r="C104" s="6028" t="s">
        <v>9</v>
      </c>
      <c r="D104" s="6016" t="s">
        <v>9</v>
      </c>
      <c r="E104" s="6016" t="s">
        <v>9</v>
      </c>
      <c r="F104" s="6017" t="s">
        <v>9</v>
      </c>
      <c r="G104" s="6017" t="s">
        <v>9</v>
      </c>
      <c r="H104" s="6028" t="s">
        <v>9</v>
      </c>
      <c r="I104" s="6017" t="s">
        <v>9</v>
      </c>
      <c r="J104" s="6017" t="s">
        <v>9</v>
      </c>
      <c r="K104" s="6026" t="s">
        <v>9</v>
      </c>
      <c r="L104" s="6028" t="s">
        <v>9</v>
      </c>
      <c r="M104" s="6017" t="s">
        <v>9</v>
      </c>
      <c r="N104" s="6026" t="s">
        <v>9</v>
      </c>
      <c r="O104" s="6026" t="s">
        <v>9</v>
      </c>
      <c r="P104" s="6027" t="s">
        <v>9</v>
      </c>
    </row>
    <row r="105" spans="1:16" ht="18.75" customHeight="1">
      <c r="A105" s="7976"/>
      <c r="B105" s="6023" t="s">
        <v>78</v>
      </c>
      <c r="C105" s="6029">
        <f>SUM(C102:C104)</f>
        <v>0</v>
      </c>
      <c r="D105" s="6029">
        <f t="shared" ref="D105:L105" si="6">SUM(D102:D104)</f>
        <v>0</v>
      </c>
      <c r="E105" s="6029">
        <f t="shared" si="6"/>
        <v>0</v>
      </c>
      <c r="F105" s="6029">
        <f t="shared" si="6"/>
        <v>0</v>
      </c>
      <c r="G105" s="6029">
        <f t="shared" si="6"/>
        <v>0</v>
      </c>
      <c r="H105" s="6029">
        <f t="shared" si="6"/>
        <v>0</v>
      </c>
      <c r="I105" s="6029">
        <f t="shared" si="6"/>
        <v>1</v>
      </c>
      <c r="J105" s="6029">
        <f t="shared" si="6"/>
        <v>1</v>
      </c>
      <c r="K105" s="6029">
        <f t="shared" si="6"/>
        <v>1</v>
      </c>
      <c r="L105" s="6029">
        <f t="shared" si="6"/>
        <v>1</v>
      </c>
      <c r="M105" s="6029">
        <v>1</v>
      </c>
      <c r="N105" s="6029">
        <v>1</v>
      </c>
      <c r="O105" s="6029">
        <v>1</v>
      </c>
      <c r="P105" s="6030">
        <v>1</v>
      </c>
    </row>
    <row r="106" spans="1:16" ht="16.5" customHeight="1">
      <c r="A106" s="7976" t="s">
        <v>4560</v>
      </c>
      <c r="B106" s="6038" t="s">
        <v>4602</v>
      </c>
      <c r="C106" s="6028" t="s">
        <v>9</v>
      </c>
      <c r="D106" s="6028" t="s">
        <v>9</v>
      </c>
      <c r="E106" s="6028" t="s">
        <v>9</v>
      </c>
      <c r="F106" s="6017" t="s">
        <v>9</v>
      </c>
      <c r="G106" s="6028" t="s">
        <v>9</v>
      </c>
      <c r="H106" s="6028" t="s">
        <v>9</v>
      </c>
      <c r="I106" s="6017" t="s">
        <v>9</v>
      </c>
      <c r="J106" s="6017" t="s">
        <v>9</v>
      </c>
      <c r="K106" s="6021" t="s">
        <v>9</v>
      </c>
      <c r="L106" s="6028" t="s">
        <v>9</v>
      </c>
      <c r="M106" s="6017" t="s">
        <v>9</v>
      </c>
      <c r="N106" s="6021" t="s">
        <v>9</v>
      </c>
      <c r="O106" s="6021" t="s">
        <v>9</v>
      </c>
      <c r="P106" s="6022" t="s">
        <v>9</v>
      </c>
    </row>
    <row r="107" spans="1:16" ht="16.5" customHeight="1">
      <c r="A107" s="7976"/>
      <c r="B107" s="6034" t="s">
        <v>4527</v>
      </c>
      <c r="C107" s="6028" t="s">
        <v>9</v>
      </c>
      <c r="D107" s="6028" t="s">
        <v>9</v>
      </c>
      <c r="E107" s="6028" t="s">
        <v>9</v>
      </c>
      <c r="F107" s="6017" t="s">
        <v>9</v>
      </c>
      <c r="G107" s="6028" t="s">
        <v>9</v>
      </c>
      <c r="H107" s="6028" t="s">
        <v>9</v>
      </c>
      <c r="I107" s="6017" t="s">
        <v>9</v>
      </c>
      <c r="J107" s="6017" t="s">
        <v>9</v>
      </c>
      <c r="K107" s="6026" t="s">
        <v>9</v>
      </c>
      <c r="L107" s="6020">
        <v>1</v>
      </c>
      <c r="M107" s="6017">
        <v>1</v>
      </c>
      <c r="N107" s="6026">
        <v>1</v>
      </c>
      <c r="O107" s="6026">
        <v>1</v>
      </c>
      <c r="P107" s="6027">
        <v>1</v>
      </c>
    </row>
    <row r="108" spans="1:16" ht="16.5" customHeight="1">
      <c r="A108" s="7976"/>
      <c r="B108" s="6007" t="s">
        <v>4603</v>
      </c>
      <c r="C108" s="6028" t="s">
        <v>9</v>
      </c>
      <c r="D108" s="6028" t="s">
        <v>9</v>
      </c>
      <c r="E108" s="6028" t="s">
        <v>9</v>
      </c>
      <c r="F108" s="6017" t="s">
        <v>9</v>
      </c>
      <c r="G108" s="6028" t="s">
        <v>9</v>
      </c>
      <c r="H108" s="6028" t="s">
        <v>9</v>
      </c>
      <c r="I108" s="6017" t="s">
        <v>9</v>
      </c>
      <c r="J108" s="6017" t="s">
        <v>9</v>
      </c>
      <c r="K108" s="6026" t="s">
        <v>9</v>
      </c>
      <c r="L108" s="6026" t="s">
        <v>9</v>
      </c>
      <c r="M108" s="6017" t="s">
        <v>9</v>
      </c>
      <c r="N108" s="6026" t="s">
        <v>9</v>
      </c>
      <c r="O108" s="6026" t="s">
        <v>9</v>
      </c>
      <c r="P108" s="6027" t="s">
        <v>9</v>
      </c>
    </row>
    <row r="109" spans="1:16" ht="16.5" customHeight="1">
      <c r="A109" s="7976"/>
      <c r="B109" s="6007" t="s">
        <v>4469</v>
      </c>
      <c r="C109" s="6028" t="s">
        <v>9</v>
      </c>
      <c r="D109" s="6028" t="s">
        <v>9</v>
      </c>
      <c r="E109" s="6028" t="s">
        <v>9</v>
      </c>
      <c r="F109" s="6017" t="s">
        <v>9</v>
      </c>
      <c r="G109" s="6028" t="s">
        <v>9</v>
      </c>
      <c r="H109" s="6028" t="s">
        <v>9</v>
      </c>
      <c r="I109" s="6017" t="s">
        <v>9</v>
      </c>
      <c r="J109" s="6017" t="s">
        <v>9</v>
      </c>
      <c r="K109" s="6026" t="s">
        <v>9</v>
      </c>
      <c r="L109" s="6026" t="s">
        <v>9</v>
      </c>
      <c r="M109" s="6017" t="s">
        <v>9</v>
      </c>
      <c r="N109" s="6026" t="s">
        <v>9</v>
      </c>
      <c r="O109" s="6026" t="s">
        <v>9</v>
      </c>
      <c r="P109" s="6027" t="s">
        <v>9</v>
      </c>
    </row>
    <row r="110" spans="1:16" ht="16.5" customHeight="1">
      <c r="A110" s="7976"/>
      <c r="B110" s="6007" t="s">
        <v>4472</v>
      </c>
      <c r="C110" s="6028" t="s">
        <v>9</v>
      </c>
      <c r="D110" s="6028" t="s">
        <v>9</v>
      </c>
      <c r="E110" s="6028" t="s">
        <v>9</v>
      </c>
      <c r="F110" s="6017" t="s">
        <v>9</v>
      </c>
      <c r="G110" s="6028" t="s">
        <v>9</v>
      </c>
      <c r="H110" s="6028" t="s">
        <v>9</v>
      </c>
      <c r="I110" s="6017" t="s">
        <v>9</v>
      </c>
      <c r="J110" s="6017" t="s">
        <v>9</v>
      </c>
      <c r="K110" s="6021" t="s">
        <v>9</v>
      </c>
      <c r="L110" s="6020" t="s">
        <v>9</v>
      </c>
      <c r="M110" s="6017">
        <v>1</v>
      </c>
      <c r="N110" s="6021" t="s">
        <v>9</v>
      </c>
      <c r="O110" s="6021" t="s">
        <v>9</v>
      </c>
      <c r="P110" s="6022" t="s">
        <v>9</v>
      </c>
    </row>
    <row r="111" spans="1:16" ht="16.5" customHeight="1">
      <c r="A111" s="7976"/>
      <c r="B111" s="6007" t="s">
        <v>4475</v>
      </c>
      <c r="C111" s="6028" t="s">
        <v>9</v>
      </c>
      <c r="D111" s="6028" t="s">
        <v>9</v>
      </c>
      <c r="E111" s="6028" t="s">
        <v>9</v>
      </c>
      <c r="F111" s="6017" t="s">
        <v>9</v>
      </c>
      <c r="G111" s="6028" t="s">
        <v>9</v>
      </c>
      <c r="H111" s="6028" t="s">
        <v>9</v>
      </c>
      <c r="I111" s="6017" t="s">
        <v>9</v>
      </c>
      <c r="J111" s="6017" t="s">
        <v>9</v>
      </c>
      <c r="K111" s="6021" t="s">
        <v>9</v>
      </c>
      <c r="L111" s="6020" t="s">
        <v>9</v>
      </c>
      <c r="M111" s="6017" t="s">
        <v>9</v>
      </c>
      <c r="N111" s="6021" t="s">
        <v>9</v>
      </c>
      <c r="O111" s="6021" t="s">
        <v>9</v>
      </c>
      <c r="P111" s="6022" t="s">
        <v>9</v>
      </c>
    </row>
    <row r="112" spans="1:16" ht="16.5" customHeight="1">
      <c r="A112" s="7976"/>
      <c r="B112" s="6007" t="s">
        <v>4479</v>
      </c>
      <c r="C112" s="6028" t="s">
        <v>9</v>
      </c>
      <c r="D112" s="6028" t="s">
        <v>9</v>
      </c>
      <c r="E112" s="6028" t="s">
        <v>9</v>
      </c>
      <c r="F112" s="6017" t="s">
        <v>9</v>
      </c>
      <c r="G112" s="6028" t="s">
        <v>9</v>
      </c>
      <c r="H112" s="6028" t="s">
        <v>9</v>
      </c>
      <c r="I112" s="6017" t="s">
        <v>9</v>
      </c>
      <c r="J112" s="6017" t="s">
        <v>9</v>
      </c>
      <c r="K112" s="6021" t="s">
        <v>9</v>
      </c>
      <c r="L112" s="6020" t="s">
        <v>9</v>
      </c>
      <c r="M112" s="6017" t="s">
        <v>9</v>
      </c>
      <c r="N112" s="6021" t="s">
        <v>9</v>
      </c>
      <c r="O112" s="6021" t="s">
        <v>9</v>
      </c>
      <c r="P112" s="6022" t="s">
        <v>9</v>
      </c>
    </row>
    <row r="113" spans="1:16" ht="16.5" customHeight="1">
      <c r="A113" s="7976"/>
      <c r="B113" s="6007" t="s">
        <v>4483</v>
      </c>
      <c r="C113" s="6028" t="s">
        <v>9</v>
      </c>
      <c r="D113" s="6028" t="s">
        <v>9</v>
      </c>
      <c r="E113" s="6028" t="s">
        <v>9</v>
      </c>
      <c r="F113" s="6017" t="s">
        <v>9</v>
      </c>
      <c r="G113" s="6028" t="s">
        <v>9</v>
      </c>
      <c r="H113" s="6028" t="s">
        <v>9</v>
      </c>
      <c r="I113" s="6017" t="s">
        <v>9</v>
      </c>
      <c r="J113" s="6017" t="s">
        <v>9</v>
      </c>
      <c r="K113" s="6021" t="s">
        <v>9</v>
      </c>
      <c r="L113" s="6020" t="s">
        <v>9</v>
      </c>
      <c r="M113" s="6017" t="s">
        <v>9</v>
      </c>
      <c r="N113" s="6021" t="s">
        <v>9</v>
      </c>
      <c r="O113" s="6021" t="s">
        <v>9</v>
      </c>
      <c r="P113" s="6022" t="s">
        <v>9</v>
      </c>
    </row>
    <row r="114" spans="1:16" ht="16.5" customHeight="1">
      <c r="A114" s="7976"/>
      <c r="B114" s="6014" t="s">
        <v>4604</v>
      </c>
      <c r="C114" s="6028" t="s">
        <v>9</v>
      </c>
      <c r="D114" s="6028" t="s">
        <v>9</v>
      </c>
      <c r="E114" s="6028" t="s">
        <v>9</v>
      </c>
      <c r="F114" s="6017" t="s">
        <v>9</v>
      </c>
      <c r="G114" s="6028" t="s">
        <v>9</v>
      </c>
      <c r="H114" s="6028" t="s">
        <v>9</v>
      </c>
      <c r="I114" s="6017" t="s">
        <v>9</v>
      </c>
      <c r="J114" s="6017" t="s">
        <v>9</v>
      </c>
      <c r="K114" s="6026" t="s">
        <v>9</v>
      </c>
      <c r="L114" s="6026" t="s">
        <v>9</v>
      </c>
      <c r="M114" s="6017" t="s">
        <v>9</v>
      </c>
      <c r="N114" s="6026" t="s">
        <v>9</v>
      </c>
      <c r="O114" s="6026" t="s">
        <v>9</v>
      </c>
      <c r="P114" s="6027" t="s">
        <v>9</v>
      </c>
    </row>
    <row r="115" spans="1:16" ht="16.5" customHeight="1">
      <c r="A115" s="7976"/>
      <c r="B115" s="6007" t="s">
        <v>4605</v>
      </c>
      <c r="C115" s="6028" t="s">
        <v>9</v>
      </c>
      <c r="D115" s="6028" t="s">
        <v>9</v>
      </c>
      <c r="E115" s="6028" t="s">
        <v>9</v>
      </c>
      <c r="F115" s="6017" t="s">
        <v>9</v>
      </c>
      <c r="G115" s="6028" t="s">
        <v>9</v>
      </c>
      <c r="H115" s="6028" t="s">
        <v>9</v>
      </c>
      <c r="I115" s="6017" t="s">
        <v>9</v>
      </c>
      <c r="J115" s="6017" t="s">
        <v>9</v>
      </c>
      <c r="K115" s="6026" t="s">
        <v>9</v>
      </c>
      <c r="L115" s="6026" t="s">
        <v>9</v>
      </c>
      <c r="M115" s="6017" t="s">
        <v>9</v>
      </c>
      <c r="N115" s="6026" t="s">
        <v>9</v>
      </c>
      <c r="O115" s="6026" t="s">
        <v>9</v>
      </c>
      <c r="P115" s="6027" t="s">
        <v>9</v>
      </c>
    </row>
    <row r="116" spans="1:16" ht="16.5" customHeight="1">
      <c r="A116" s="7976"/>
      <c r="B116" s="6007" t="s">
        <v>4606</v>
      </c>
      <c r="C116" s="6028" t="s">
        <v>9</v>
      </c>
      <c r="D116" s="6028" t="s">
        <v>9</v>
      </c>
      <c r="E116" s="6028" t="s">
        <v>9</v>
      </c>
      <c r="F116" s="6017" t="s">
        <v>9</v>
      </c>
      <c r="G116" s="6028" t="s">
        <v>9</v>
      </c>
      <c r="H116" s="6028" t="s">
        <v>9</v>
      </c>
      <c r="I116" s="6017" t="s">
        <v>9</v>
      </c>
      <c r="J116" s="6017" t="s">
        <v>9</v>
      </c>
      <c r="K116" s="6026" t="s">
        <v>9</v>
      </c>
      <c r="L116" s="6026" t="s">
        <v>9</v>
      </c>
      <c r="M116" s="6017" t="s">
        <v>9</v>
      </c>
      <c r="N116" s="6026" t="s">
        <v>9</v>
      </c>
      <c r="O116" s="6026" t="s">
        <v>9</v>
      </c>
      <c r="P116" s="6027" t="s">
        <v>9</v>
      </c>
    </row>
    <row r="117" spans="1:16" ht="16.5" customHeight="1">
      <c r="A117" s="7976"/>
      <c r="B117" s="6014" t="s">
        <v>4607</v>
      </c>
      <c r="C117" s="6028" t="s">
        <v>9</v>
      </c>
      <c r="D117" s="6028" t="s">
        <v>9</v>
      </c>
      <c r="E117" s="6028" t="s">
        <v>9</v>
      </c>
      <c r="F117" s="6017" t="s">
        <v>9</v>
      </c>
      <c r="G117" s="6028" t="s">
        <v>9</v>
      </c>
      <c r="H117" s="6028" t="s">
        <v>9</v>
      </c>
      <c r="I117" s="6017" t="s">
        <v>9</v>
      </c>
      <c r="J117" s="6017" t="s">
        <v>9</v>
      </c>
      <c r="K117" s="6026" t="s">
        <v>9</v>
      </c>
      <c r="L117" s="6026" t="s">
        <v>9</v>
      </c>
      <c r="M117" s="6017" t="s">
        <v>9</v>
      </c>
      <c r="N117" s="6026" t="s">
        <v>9</v>
      </c>
      <c r="O117" s="6026" t="s">
        <v>9</v>
      </c>
      <c r="P117" s="6027" t="s">
        <v>9</v>
      </c>
    </row>
    <row r="118" spans="1:16" ht="16.5" customHeight="1">
      <c r="A118" s="7976"/>
      <c r="B118" s="6007" t="s">
        <v>4499</v>
      </c>
      <c r="C118" s="6028" t="s">
        <v>9</v>
      </c>
      <c r="D118" s="6028" t="s">
        <v>9</v>
      </c>
      <c r="E118" s="6028" t="s">
        <v>9</v>
      </c>
      <c r="F118" s="6017" t="s">
        <v>9</v>
      </c>
      <c r="G118" s="6028" t="s">
        <v>9</v>
      </c>
      <c r="H118" s="6028" t="s">
        <v>9</v>
      </c>
      <c r="I118" s="6017" t="s">
        <v>9</v>
      </c>
      <c r="J118" s="6017" t="s">
        <v>9</v>
      </c>
      <c r="K118" s="6021" t="s">
        <v>9</v>
      </c>
      <c r="L118" s="6020" t="s">
        <v>9</v>
      </c>
      <c r="M118" s="6017" t="s">
        <v>9</v>
      </c>
      <c r="N118" s="6021" t="s">
        <v>9</v>
      </c>
      <c r="O118" s="6021" t="s">
        <v>9</v>
      </c>
      <c r="P118" s="6022" t="s">
        <v>9</v>
      </c>
    </row>
    <row r="119" spans="1:16" ht="18.75" customHeight="1">
      <c r="A119" s="7976"/>
      <c r="B119" s="6023" t="s">
        <v>78</v>
      </c>
      <c r="C119" s="6029">
        <f t="shared" ref="C119:L119" si="7">SUM(C106:C118)</f>
        <v>0</v>
      </c>
      <c r="D119" s="6029">
        <f t="shared" si="7"/>
        <v>0</v>
      </c>
      <c r="E119" s="6029">
        <f t="shared" si="7"/>
        <v>0</v>
      </c>
      <c r="F119" s="6029">
        <f t="shared" si="7"/>
        <v>0</v>
      </c>
      <c r="G119" s="6029">
        <f t="shared" si="7"/>
        <v>0</v>
      </c>
      <c r="H119" s="6029">
        <f t="shared" si="7"/>
        <v>0</v>
      </c>
      <c r="I119" s="6029">
        <f t="shared" si="7"/>
        <v>0</v>
      </c>
      <c r="J119" s="6029">
        <f t="shared" si="7"/>
        <v>0</v>
      </c>
      <c r="K119" s="6029">
        <f t="shared" si="7"/>
        <v>0</v>
      </c>
      <c r="L119" s="6029">
        <f t="shared" si="7"/>
        <v>1</v>
      </c>
      <c r="M119" s="6029">
        <v>1</v>
      </c>
      <c r="N119" s="6029">
        <v>1</v>
      </c>
      <c r="O119" s="6029">
        <v>1</v>
      </c>
      <c r="P119" s="6030">
        <v>1</v>
      </c>
    </row>
    <row r="120" spans="1:16" ht="16.5" customHeight="1">
      <c r="A120" s="7976" t="s">
        <v>4586</v>
      </c>
      <c r="B120" s="6007" t="s">
        <v>4465</v>
      </c>
      <c r="C120" s="6028" t="s">
        <v>9</v>
      </c>
      <c r="D120" s="6028" t="s">
        <v>9</v>
      </c>
      <c r="E120" s="6028" t="s">
        <v>9</v>
      </c>
      <c r="F120" s="6028" t="s">
        <v>9</v>
      </c>
      <c r="G120" s="6028" t="s">
        <v>9</v>
      </c>
      <c r="H120" s="6028" t="s">
        <v>9</v>
      </c>
      <c r="I120" s="6017" t="s">
        <v>9</v>
      </c>
      <c r="J120" s="6017" t="s">
        <v>9</v>
      </c>
      <c r="K120" s="6032" t="s">
        <v>9</v>
      </c>
      <c r="L120" s="6020" t="s">
        <v>9</v>
      </c>
      <c r="M120" s="6017" t="s">
        <v>9</v>
      </c>
      <c r="N120" s="6032" t="s">
        <v>9</v>
      </c>
      <c r="O120" s="6032" t="s">
        <v>9</v>
      </c>
      <c r="P120" s="6033" t="s">
        <v>9</v>
      </c>
    </row>
    <row r="121" spans="1:16" ht="16.5" customHeight="1">
      <c r="A121" s="7976"/>
      <c r="B121" s="6007" t="s">
        <v>4467</v>
      </c>
      <c r="C121" s="6028" t="s">
        <v>9</v>
      </c>
      <c r="D121" s="6028" t="s">
        <v>9</v>
      </c>
      <c r="E121" s="6028" t="s">
        <v>9</v>
      </c>
      <c r="F121" s="6028" t="s">
        <v>9</v>
      </c>
      <c r="G121" s="6028" t="s">
        <v>9</v>
      </c>
      <c r="H121" s="6028" t="s">
        <v>9</v>
      </c>
      <c r="I121" s="6017" t="s">
        <v>9</v>
      </c>
      <c r="J121" s="6017" t="s">
        <v>9</v>
      </c>
      <c r="K121" s="6032" t="s">
        <v>9</v>
      </c>
      <c r="L121" s="6020" t="s">
        <v>9</v>
      </c>
      <c r="M121" s="6017" t="s">
        <v>9</v>
      </c>
      <c r="N121" s="6032" t="s">
        <v>9</v>
      </c>
      <c r="O121" s="6032" t="s">
        <v>9</v>
      </c>
      <c r="P121" s="6033" t="s">
        <v>9</v>
      </c>
    </row>
    <row r="122" spans="1:16" ht="16.5" customHeight="1">
      <c r="A122" s="7976"/>
      <c r="B122" s="6007" t="s">
        <v>4481</v>
      </c>
      <c r="C122" s="6028" t="s">
        <v>9</v>
      </c>
      <c r="D122" s="6028" t="s">
        <v>9</v>
      </c>
      <c r="E122" s="6028" t="s">
        <v>9</v>
      </c>
      <c r="F122" s="6028" t="s">
        <v>9</v>
      </c>
      <c r="G122" s="6028" t="s">
        <v>9</v>
      </c>
      <c r="H122" s="6028" t="s">
        <v>9</v>
      </c>
      <c r="I122" s="6017" t="s">
        <v>9</v>
      </c>
      <c r="J122" s="6017" t="s">
        <v>9</v>
      </c>
      <c r="K122" s="6032" t="s">
        <v>9</v>
      </c>
      <c r="L122" s="6020" t="s">
        <v>9</v>
      </c>
      <c r="M122" s="6017" t="s">
        <v>9</v>
      </c>
      <c r="N122" s="6032" t="s">
        <v>9</v>
      </c>
      <c r="O122" s="6032" t="s">
        <v>9</v>
      </c>
      <c r="P122" s="6033" t="s">
        <v>9</v>
      </c>
    </row>
    <row r="123" spans="1:16" ht="16.5" customHeight="1">
      <c r="A123" s="7976"/>
      <c r="B123" s="6007" t="s">
        <v>4608</v>
      </c>
      <c r="C123" s="6028" t="s">
        <v>9</v>
      </c>
      <c r="D123" s="6028" t="s">
        <v>9</v>
      </c>
      <c r="E123" s="6028" t="s">
        <v>9</v>
      </c>
      <c r="F123" s="6028" t="s">
        <v>9</v>
      </c>
      <c r="G123" s="6028" t="s">
        <v>9</v>
      </c>
      <c r="H123" s="6028" t="s">
        <v>9</v>
      </c>
      <c r="I123" s="6028" t="s">
        <v>9</v>
      </c>
      <c r="J123" s="6028" t="s">
        <v>9</v>
      </c>
      <c r="K123" s="6032" t="s">
        <v>9</v>
      </c>
      <c r="L123" s="6032" t="s">
        <v>9</v>
      </c>
      <c r="M123" s="6028" t="s">
        <v>9</v>
      </c>
      <c r="N123" s="6032" t="s">
        <v>9</v>
      </c>
      <c r="O123" s="6032" t="s">
        <v>9</v>
      </c>
      <c r="P123" s="6033" t="s">
        <v>9</v>
      </c>
    </row>
    <row r="124" spans="1:16" ht="16.5" customHeight="1">
      <c r="A124" s="7976"/>
      <c r="B124" s="6007" t="s">
        <v>4471</v>
      </c>
      <c r="C124" s="6028" t="s">
        <v>9</v>
      </c>
      <c r="D124" s="6028" t="s">
        <v>9</v>
      </c>
      <c r="E124" s="6028" t="s">
        <v>9</v>
      </c>
      <c r="F124" s="6028" t="s">
        <v>9</v>
      </c>
      <c r="G124" s="6028" t="s">
        <v>9</v>
      </c>
      <c r="H124" s="6028" t="s">
        <v>9</v>
      </c>
      <c r="I124" s="6028" t="s">
        <v>9</v>
      </c>
      <c r="J124" s="6028" t="s">
        <v>9</v>
      </c>
      <c r="K124" s="6032" t="s">
        <v>9</v>
      </c>
      <c r="L124" s="6032" t="s">
        <v>9</v>
      </c>
      <c r="M124" s="6028" t="s">
        <v>9</v>
      </c>
      <c r="N124" s="6032" t="s">
        <v>9</v>
      </c>
      <c r="O124" s="6032" t="s">
        <v>9</v>
      </c>
      <c r="P124" s="6033" t="s">
        <v>9</v>
      </c>
    </row>
    <row r="125" spans="1:16" ht="16.5" customHeight="1">
      <c r="A125" s="7976"/>
      <c r="B125" s="6007" t="s">
        <v>4487</v>
      </c>
      <c r="C125" s="6028" t="s">
        <v>9</v>
      </c>
      <c r="D125" s="6028" t="s">
        <v>9</v>
      </c>
      <c r="E125" s="6028" t="s">
        <v>9</v>
      </c>
      <c r="F125" s="6028" t="s">
        <v>9</v>
      </c>
      <c r="G125" s="6028" t="s">
        <v>9</v>
      </c>
      <c r="H125" s="6028" t="s">
        <v>9</v>
      </c>
      <c r="I125" s="6017" t="s">
        <v>9</v>
      </c>
      <c r="J125" s="6017" t="s">
        <v>9</v>
      </c>
      <c r="K125" s="6032" t="s">
        <v>9</v>
      </c>
      <c r="L125" s="6020" t="s">
        <v>9</v>
      </c>
      <c r="M125" s="6017" t="s">
        <v>9</v>
      </c>
      <c r="N125" s="6032" t="s">
        <v>9</v>
      </c>
      <c r="O125" s="6032" t="s">
        <v>9</v>
      </c>
      <c r="P125" s="6033" t="s">
        <v>9</v>
      </c>
    </row>
    <row r="126" spans="1:16" ht="16.5" customHeight="1">
      <c r="A126" s="7976"/>
      <c r="B126" s="6023" t="s">
        <v>78</v>
      </c>
      <c r="C126" s="6029">
        <f>SUM(C120:C125)</f>
        <v>0</v>
      </c>
      <c r="D126" s="6029">
        <f t="shared" ref="D126:N126" si="8">SUM(D120:D125)</f>
        <v>0</v>
      </c>
      <c r="E126" s="6029">
        <f t="shared" si="8"/>
        <v>0</v>
      </c>
      <c r="F126" s="6029">
        <f t="shared" si="8"/>
        <v>0</v>
      </c>
      <c r="G126" s="6029">
        <f t="shared" si="8"/>
        <v>0</v>
      </c>
      <c r="H126" s="6029">
        <f t="shared" si="8"/>
        <v>0</v>
      </c>
      <c r="I126" s="6029">
        <f t="shared" si="8"/>
        <v>0</v>
      </c>
      <c r="J126" s="6029">
        <f t="shared" si="8"/>
        <v>0</v>
      </c>
      <c r="K126" s="6029">
        <f t="shared" si="8"/>
        <v>0</v>
      </c>
      <c r="L126" s="6029">
        <f t="shared" si="8"/>
        <v>0</v>
      </c>
      <c r="M126" s="6029">
        <f t="shared" si="8"/>
        <v>0</v>
      </c>
      <c r="N126" s="6029">
        <f t="shared" si="8"/>
        <v>0</v>
      </c>
      <c r="O126" s="6029">
        <f>SUM(O120:O125)</f>
        <v>0</v>
      </c>
      <c r="P126" s="6030">
        <f>SUM(P120:P125)</f>
        <v>0</v>
      </c>
    </row>
    <row r="127" spans="1:16" ht="18.75" customHeight="1" thickBot="1">
      <c r="A127" s="7977" t="s">
        <v>4609</v>
      </c>
      <c r="B127" s="7978"/>
      <c r="C127" s="6039">
        <f t="shared" ref="C127:P127" si="9">SUM(C10,C41,C61,C83,C99,C105,C119,C126)</f>
        <v>93</v>
      </c>
      <c r="D127" s="6039">
        <f t="shared" si="9"/>
        <v>82</v>
      </c>
      <c r="E127" s="6039">
        <f t="shared" si="9"/>
        <v>69</v>
      </c>
      <c r="F127" s="6039">
        <f t="shared" si="9"/>
        <v>69</v>
      </c>
      <c r="G127" s="6039">
        <f t="shared" si="9"/>
        <v>70</v>
      </c>
      <c r="H127" s="6039">
        <f t="shared" si="9"/>
        <v>74</v>
      </c>
      <c r="I127" s="6039">
        <f t="shared" si="9"/>
        <v>86</v>
      </c>
      <c r="J127" s="6039">
        <f t="shared" si="9"/>
        <v>96</v>
      </c>
      <c r="K127" s="6039">
        <f t="shared" si="9"/>
        <v>117</v>
      </c>
      <c r="L127" s="6039">
        <f t="shared" si="9"/>
        <v>123</v>
      </c>
      <c r="M127" s="6039">
        <f t="shared" si="9"/>
        <v>127</v>
      </c>
      <c r="N127" s="6039">
        <f t="shared" si="9"/>
        <v>135</v>
      </c>
      <c r="O127" s="6039">
        <f t="shared" si="9"/>
        <v>140</v>
      </c>
      <c r="P127" s="6040">
        <f t="shared" si="9"/>
        <v>157</v>
      </c>
    </row>
    <row r="128" spans="1:16" ht="14.1" customHeight="1" thickTop="1"/>
    <row r="129" spans="1:9" ht="14.1" customHeight="1">
      <c r="A129" s="6261" t="s">
        <v>4433</v>
      </c>
      <c r="B129" s="6261"/>
      <c r="C129" s="6261"/>
      <c r="D129" s="6261"/>
      <c r="E129" s="6261"/>
      <c r="F129" s="6261"/>
      <c r="G129" s="6261"/>
      <c r="H129" s="6261"/>
      <c r="I129" s="6261"/>
    </row>
    <row r="130" spans="1:9" ht="14.1" customHeight="1">
      <c r="A130" s="6261" t="s">
        <v>4545</v>
      </c>
      <c r="B130" s="6261"/>
      <c r="C130" s="6261"/>
      <c r="D130" s="6261"/>
      <c r="E130" s="6261"/>
      <c r="F130" s="6261"/>
      <c r="G130" s="6261"/>
      <c r="H130" s="6261"/>
      <c r="I130" s="6261"/>
    </row>
    <row r="131" spans="1:9" ht="14.1" customHeight="1">
      <c r="A131" s="6261" t="s">
        <v>4434</v>
      </c>
      <c r="B131" s="6261"/>
      <c r="C131" s="6261"/>
      <c r="D131" s="6261"/>
      <c r="E131" s="6261"/>
      <c r="F131" s="6261"/>
      <c r="G131" s="6261"/>
      <c r="H131" s="6261"/>
      <c r="I131" s="6261"/>
    </row>
    <row r="132" spans="1:9" ht="14.1" customHeight="1">
      <c r="A132" s="6261" t="s">
        <v>4435</v>
      </c>
      <c r="B132" s="6261"/>
      <c r="C132" s="6261"/>
      <c r="D132" s="6261"/>
      <c r="E132" s="6261"/>
      <c r="F132" s="6261"/>
      <c r="G132" s="6261"/>
      <c r="H132" s="6261"/>
      <c r="I132" s="6261"/>
    </row>
    <row r="137" spans="1:9">
      <c r="C137" s="5033" t="s">
        <v>4</v>
      </c>
    </row>
    <row r="140" spans="1:9" ht="20.25" customHeight="1">
      <c r="C140" s="5184" t="s">
        <v>3</v>
      </c>
    </row>
  </sheetData>
  <mergeCells count="20">
    <mergeCell ref="A102:A105"/>
    <mergeCell ref="A2:P2"/>
    <mergeCell ref="A3:P4"/>
    <mergeCell ref="A5:B5"/>
    <mergeCell ref="A6:A10"/>
    <mergeCell ref="A11:A41"/>
    <mergeCell ref="A42:A61"/>
    <mergeCell ref="B42:P42"/>
    <mergeCell ref="A62:B62"/>
    <mergeCell ref="A63:A83"/>
    <mergeCell ref="A84:A99"/>
    <mergeCell ref="A100:B100"/>
    <mergeCell ref="A101:B101"/>
    <mergeCell ref="A132:I132"/>
    <mergeCell ref="A106:A119"/>
    <mergeCell ref="A120:A126"/>
    <mergeCell ref="A127:B127"/>
    <mergeCell ref="A129:I129"/>
    <mergeCell ref="A130:I130"/>
    <mergeCell ref="A131:I131"/>
  </mergeCells>
  <hyperlinks>
    <hyperlink ref="A1" r:id="rId1"/>
  </hyperlinks>
  <pageMargins left="0.70866141732283472" right="0.70866141732283472" top="0.74803149606299213" bottom="0.74803149606299213" header="0.31496062992125984" footer="0.31496062992125984"/>
  <pageSetup paperSize="9" scale="23" fitToHeight="0" orientation="landscape" r:id="rId2"/>
  <headerFooter>
    <oddFooter>&amp;R309</oddFooter>
  </headerFooter>
  <drawing r:id="rId3"/>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1"/>
  <sheetViews>
    <sheetView view="pageBreakPreview" zoomScale="60" zoomScaleNormal="85" workbookViewId="0">
      <selection activeCell="H15" sqref="H15"/>
    </sheetView>
  </sheetViews>
  <sheetFormatPr defaultRowHeight="12.75"/>
  <cols>
    <col min="1" max="1" width="17.28515625" style="32" customWidth="1"/>
    <col min="2" max="13" width="12.7109375" style="32" customWidth="1"/>
    <col min="14" max="16384" width="9.140625" style="32"/>
  </cols>
  <sheetData>
    <row r="1" spans="1:13" ht="60" customHeight="1" thickTop="1" thickBot="1">
      <c r="A1" s="7831" t="s">
        <v>5133</v>
      </c>
      <c r="B1" s="7832"/>
      <c r="C1" s="7832"/>
      <c r="D1" s="7832"/>
      <c r="E1" s="7832"/>
      <c r="F1" s="7832"/>
      <c r="G1" s="7832"/>
      <c r="H1" s="7832"/>
      <c r="I1" s="7832"/>
      <c r="J1" s="7832"/>
      <c r="K1" s="7832"/>
      <c r="L1" s="7832"/>
      <c r="M1" s="7833"/>
    </row>
    <row r="2" spans="1:13" s="5768" customFormat="1" ht="24.95" customHeight="1">
      <c r="A2" s="5770" t="s">
        <v>5224</v>
      </c>
      <c r="B2" s="7498" t="s">
        <v>4627</v>
      </c>
      <c r="C2" s="6208"/>
      <c r="D2" s="6208"/>
      <c r="E2" s="6208"/>
      <c r="F2" s="6208"/>
      <c r="G2" s="6208"/>
      <c r="H2" s="6208"/>
      <c r="I2" s="6208"/>
      <c r="J2" s="6208"/>
      <c r="K2" s="6208"/>
      <c r="L2" s="6208"/>
      <c r="M2" s="6209"/>
    </row>
    <row r="3" spans="1:13" s="5768" customFormat="1" ht="24.95" customHeight="1">
      <c r="A3" s="5773" t="s">
        <v>5225</v>
      </c>
      <c r="B3" s="7502" t="s">
        <v>5227</v>
      </c>
      <c r="C3" s="6202"/>
      <c r="D3" s="6202"/>
      <c r="E3" s="6202"/>
      <c r="F3" s="6202"/>
      <c r="G3" s="6202"/>
      <c r="H3" s="6202"/>
      <c r="I3" s="6202"/>
      <c r="J3" s="6202"/>
      <c r="K3" s="6202"/>
      <c r="L3" s="6202"/>
      <c r="M3" s="6203"/>
    </row>
    <row r="4" spans="1:13" s="5768" customFormat="1" ht="24.95" customHeight="1">
      <c r="A4" s="5773" t="s">
        <v>5226</v>
      </c>
      <c r="B4" s="7502" t="s">
        <v>4633</v>
      </c>
      <c r="C4" s="6202"/>
      <c r="D4" s="6202"/>
      <c r="E4" s="6202"/>
      <c r="F4" s="6202"/>
      <c r="G4" s="6202"/>
      <c r="H4" s="6202"/>
      <c r="I4" s="6202"/>
      <c r="J4" s="6202"/>
      <c r="K4" s="6202"/>
      <c r="L4" s="6202"/>
      <c r="M4" s="6203"/>
    </row>
    <row r="5" spans="1:13" s="5768" customFormat="1" ht="24.95" customHeight="1">
      <c r="A5" s="5773" t="s">
        <v>5228</v>
      </c>
      <c r="B5" s="7502" t="s">
        <v>4634</v>
      </c>
      <c r="C5" s="6202"/>
      <c r="D5" s="6202"/>
      <c r="E5" s="6202"/>
      <c r="F5" s="6202"/>
      <c r="G5" s="6202"/>
      <c r="H5" s="6202"/>
      <c r="I5" s="6202"/>
      <c r="J5" s="6202"/>
      <c r="K5" s="6202"/>
      <c r="L5" s="6202"/>
      <c r="M5" s="6203"/>
    </row>
    <row r="6" spans="1:13" s="5768" customFormat="1" ht="24.95" customHeight="1">
      <c r="A6" s="5773" t="s">
        <v>5229</v>
      </c>
      <c r="B6" s="7502" t="s">
        <v>5132</v>
      </c>
      <c r="C6" s="6202"/>
      <c r="D6" s="6202"/>
      <c r="E6" s="6202"/>
      <c r="F6" s="6202"/>
      <c r="G6" s="6202"/>
      <c r="H6" s="6202"/>
      <c r="I6" s="6202"/>
      <c r="J6" s="6202"/>
      <c r="K6" s="6202"/>
      <c r="L6" s="6202"/>
      <c r="M6" s="6203"/>
    </row>
    <row r="7" spans="1:13" s="5768" customFormat="1" ht="24.95" customHeight="1">
      <c r="A7" s="5773" t="s">
        <v>5230</v>
      </c>
      <c r="B7" s="7502" t="s">
        <v>4635</v>
      </c>
      <c r="C7" s="6202"/>
      <c r="D7" s="6202"/>
      <c r="E7" s="6202"/>
      <c r="F7" s="6202"/>
      <c r="G7" s="6202"/>
      <c r="H7" s="6202"/>
      <c r="I7" s="6202"/>
      <c r="J7" s="6202"/>
      <c r="K7" s="6202"/>
      <c r="L7" s="6202"/>
      <c r="M7" s="6203"/>
    </row>
    <row r="8" spans="1:13" s="5768" customFormat="1" ht="24.95" customHeight="1">
      <c r="A8" s="5773" t="s">
        <v>5231</v>
      </c>
      <c r="B8" s="7502" t="s">
        <v>4636</v>
      </c>
      <c r="C8" s="6202"/>
      <c r="D8" s="6202"/>
      <c r="E8" s="6202"/>
      <c r="F8" s="6202"/>
      <c r="G8" s="6202"/>
      <c r="H8" s="6202"/>
      <c r="I8" s="6202"/>
      <c r="J8" s="6202"/>
      <c r="K8" s="6202"/>
      <c r="L8" s="6202"/>
      <c r="M8" s="6203"/>
    </row>
    <row r="9" spans="1:13" s="5768" customFormat="1" ht="24.95" customHeight="1">
      <c r="A9" s="5773" t="s">
        <v>5232</v>
      </c>
      <c r="B9" s="7502" t="s">
        <v>5233</v>
      </c>
      <c r="C9" s="6202"/>
      <c r="D9" s="6202"/>
      <c r="E9" s="6202"/>
      <c r="F9" s="6202"/>
      <c r="G9" s="6202"/>
      <c r="H9" s="6202"/>
      <c r="I9" s="6202"/>
      <c r="J9" s="6202"/>
      <c r="K9" s="6202"/>
      <c r="L9" s="6202"/>
      <c r="M9" s="6203"/>
    </row>
    <row r="10" spans="1:13" s="5768" customFormat="1" ht="24.95" customHeight="1" thickBot="1">
      <c r="A10" s="5772" t="s">
        <v>5234</v>
      </c>
      <c r="B10" s="7518" t="s">
        <v>4639</v>
      </c>
      <c r="C10" s="6205"/>
      <c r="D10" s="6205"/>
      <c r="E10" s="6205"/>
      <c r="F10" s="6205"/>
      <c r="G10" s="6205"/>
      <c r="H10" s="6205"/>
      <c r="I10" s="6205"/>
      <c r="J10" s="6205"/>
      <c r="K10" s="6205"/>
      <c r="L10" s="6205"/>
      <c r="M10" s="6206"/>
    </row>
    <row r="11" spans="1:13" ht="18.95" customHeight="1" thickTop="1"/>
  </sheetData>
  <mergeCells count="10">
    <mergeCell ref="A1:M1"/>
    <mergeCell ref="B2:M2"/>
    <mergeCell ref="B3:M3"/>
    <mergeCell ref="B4:M4"/>
    <mergeCell ref="B5:M5"/>
    <mergeCell ref="B6:M6"/>
    <mergeCell ref="B7:M7"/>
    <mergeCell ref="B8:M8"/>
    <mergeCell ref="B9:M9"/>
    <mergeCell ref="B10:M10"/>
  </mergeCells>
  <hyperlinks>
    <hyperlink ref="B2:I2" location="'TABLO 1'!A1" display="YILLAR İTİBARİYLE KAYSERİ İLİNDE BULUNAN OTELLER VE MEVCUT DURUM (2009-2013)"/>
    <hyperlink ref="B3:I3" location="'TABLO 2.1'!A1" display="KAYSERİ İLİNDE BULUNAN İŞLETME BELGELİ OTELLER VE MEVCUT DURUM (2009-2013)"/>
    <hyperlink ref="B4:I4" location="'TABLO 3'!A1" display="YILLAR İTİBARİYLE KAYSERİ İLİNDE BULUNAN YATIRIM BELGELİ OTELLER VE MEVCUT DURUM (2009-2013)"/>
    <hyperlink ref="B5:I5" location="'TABLO 4'!A1" display="YILLAR İTİBARİYLE ERCİYES KAYAK MERKEZİNDE BULUNAN KAMUYA AİT KONAKLAMA TESİSLERİ (2009-2013)"/>
    <hyperlink ref="B6:I6" location="'TABLO 5'!A1" display="YILLAR İTİBARİYLE KAYSERİ İLİNDE BULUNAN YATIRIM BELGELİ LOKANTALAR VE MEVCUT DURUM (2009-2013)"/>
    <hyperlink ref="B8:I8" location="'TABLO 7'!A1" display="YILLAR İTİBARİYLE BAKANLIKTAN BELGELİ SEYAHAT ACENTELERİ VE GRUBU (2009-2013)"/>
    <hyperlink ref="B9:I9" location="'TABLO 8.1'!A1" display="YILLAR İTİBARİYLE KAYSERİ İLİNDEKİ TURİSTİK MEKANLARA GELEN TURİST SAYISI (2009-2013)"/>
    <hyperlink ref="B10:I10" location="'TABLO 9'!A1" display="YILLAR İTİBARİYLE KÜLTÜR MERKEZLERİNDE GERÇEKLEŞTİRİLEN FAALİYETLER (2009-2013)"/>
    <hyperlink ref="B7:I7" location="'TABLO 6'!A1" display="YILLAR İTİBARİYLE KAYSERİ İLİNDE BULUNAN İŞLETME BELGELİ RESTORANLAR VE MEVCUT DURUM (2009-2013)"/>
  </hyperlinks>
  <pageMargins left="0.70866141732283472" right="0.70866141732283472" top="0.74803149606299213" bottom="0.74803149606299213" header="0.31496062992125984" footer="0.31496062992125984"/>
  <pageSetup paperSize="9" scale="78" fitToHeight="0" orientation="landscape" r:id="rId1"/>
  <headerFooter alignWithMargins="0">
    <oddFooter>&amp;R310</oddFooter>
  </headerFooter>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99">
    <pageSetUpPr fitToPage="1"/>
  </sheetPr>
  <dimension ref="A1:P21"/>
  <sheetViews>
    <sheetView view="pageBreakPreview" zoomScale="60" zoomScaleNormal="100" workbookViewId="0">
      <selection activeCell="A20" sqref="A20"/>
    </sheetView>
  </sheetViews>
  <sheetFormatPr defaultRowHeight="12.75"/>
  <cols>
    <col min="1" max="1" width="15.42578125" style="152" customWidth="1"/>
    <col min="2" max="16" width="7.7109375" style="152" customWidth="1"/>
    <col min="17" max="43" width="5" style="152" bestFit="1" customWidth="1"/>
    <col min="44" max="44" width="5.5703125" style="152" bestFit="1" customWidth="1"/>
    <col min="45" max="61" width="5" style="152" bestFit="1" customWidth="1"/>
    <col min="62" max="62" width="5.5703125" style="152" bestFit="1" customWidth="1"/>
    <col min="63" max="81" width="5" style="152" bestFit="1" customWidth="1"/>
    <col min="82" max="82" width="5.5703125" style="152" bestFit="1" customWidth="1"/>
    <col min="83" max="91" width="5" style="152" bestFit="1" customWidth="1"/>
    <col min="92" max="256" width="9.140625" style="152"/>
    <col min="257" max="257" width="28.85546875" style="152" customWidth="1"/>
    <col min="258" max="258" width="10.28515625" style="152" customWidth="1"/>
    <col min="259" max="259" width="11.85546875" style="152" customWidth="1"/>
    <col min="260" max="260" width="12.140625" style="152" customWidth="1"/>
    <col min="261" max="261" width="9.85546875" style="152" customWidth="1"/>
    <col min="262" max="262" width="12.85546875" style="152" customWidth="1"/>
    <col min="263" max="263" width="13" style="152" customWidth="1"/>
    <col min="264" max="264" width="10.7109375" style="152" customWidth="1"/>
    <col min="265" max="265" width="11.5703125" style="152" customWidth="1"/>
    <col min="266" max="266" width="13" style="152" customWidth="1"/>
    <col min="267" max="267" width="10.28515625" style="152" customWidth="1"/>
    <col min="268" max="268" width="11.7109375" style="152" customWidth="1"/>
    <col min="269" max="269" width="10.5703125" style="152" customWidth="1"/>
    <col min="270" max="270" width="9.28515625" style="152" customWidth="1"/>
    <col min="271" max="271" width="13.140625" style="152" customWidth="1"/>
    <col min="272" max="272" width="11.28515625" style="152" customWidth="1"/>
    <col min="273" max="299" width="5" style="152" bestFit="1" customWidth="1"/>
    <col min="300" max="300" width="5.5703125" style="152" bestFit="1" customWidth="1"/>
    <col min="301" max="317" width="5" style="152" bestFit="1" customWidth="1"/>
    <col min="318" max="318" width="5.5703125" style="152" bestFit="1" customWidth="1"/>
    <col min="319" max="337" width="5" style="152" bestFit="1" customWidth="1"/>
    <col min="338" max="338" width="5.5703125" style="152" bestFit="1" customWidth="1"/>
    <col min="339" max="347" width="5" style="152" bestFit="1" customWidth="1"/>
    <col min="348" max="512" width="9.140625" style="152"/>
    <col min="513" max="513" width="28.85546875" style="152" customWidth="1"/>
    <col min="514" max="514" width="10.28515625" style="152" customWidth="1"/>
    <col min="515" max="515" width="11.85546875" style="152" customWidth="1"/>
    <col min="516" max="516" width="12.140625" style="152" customWidth="1"/>
    <col min="517" max="517" width="9.85546875" style="152" customWidth="1"/>
    <col min="518" max="518" width="12.85546875" style="152" customWidth="1"/>
    <col min="519" max="519" width="13" style="152" customWidth="1"/>
    <col min="520" max="520" width="10.7109375" style="152" customWidth="1"/>
    <col min="521" max="521" width="11.5703125" style="152" customWidth="1"/>
    <col min="522" max="522" width="13" style="152" customWidth="1"/>
    <col min="523" max="523" width="10.28515625" style="152" customWidth="1"/>
    <col min="524" max="524" width="11.7109375" style="152" customWidth="1"/>
    <col min="525" max="525" width="10.5703125" style="152" customWidth="1"/>
    <col min="526" max="526" width="9.28515625" style="152" customWidth="1"/>
    <col min="527" max="527" width="13.140625" style="152" customWidth="1"/>
    <col min="528" max="528" width="11.28515625" style="152" customWidth="1"/>
    <col min="529" max="555" width="5" style="152" bestFit="1" customWidth="1"/>
    <col min="556" max="556" width="5.5703125" style="152" bestFit="1" customWidth="1"/>
    <col min="557" max="573" width="5" style="152" bestFit="1" customWidth="1"/>
    <col min="574" max="574" width="5.5703125" style="152" bestFit="1" customWidth="1"/>
    <col min="575" max="593" width="5" style="152" bestFit="1" customWidth="1"/>
    <col min="594" max="594" width="5.5703125" style="152" bestFit="1" customWidth="1"/>
    <col min="595" max="603" width="5" style="152" bestFit="1" customWidth="1"/>
    <col min="604" max="768" width="9.140625" style="152"/>
    <col min="769" max="769" width="28.85546875" style="152" customWidth="1"/>
    <col min="770" max="770" width="10.28515625" style="152" customWidth="1"/>
    <col min="771" max="771" width="11.85546875" style="152" customWidth="1"/>
    <col min="772" max="772" width="12.140625" style="152" customWidth="1"/>
    <col min="773" max="773" width="9.85546875" style="152" customWidth="1"/>
    <col min="774" max="774" width="12.85546875" style="152" customWidth="1"/>
    <col min="775" max="775" width="13" style="152" customWidth="1"/>
    <col min="776" max="776" width="10.7109375" style="152" customWidth="1"/>
    <col min="777" max="777" width="11.5703125" style="152" customWidth="1"/>
    <col min="778" max="778" width="13" style="152" customWidth="1"/>
    <col min="779" max="779" width="10.28515625" style="152" customWidth="1"/>
    <col min="780" max="780" width="11.7109375" style="152" customWidth="1"/>
    <col min="781" max="781" width="10.5703125" style="152" customWidth="1"/>
    <col min="782" max="782" width="9.28515625" style="152" customWidth="1"/>
    <col min="783" max="783" width="13.140625" style="152" customWidth="1"/>
    <col min="784" max="784" width="11.28515625" style="152" customWidth="1"/>
    <col min="785" max="811" width="5" style="152" bestFit="1" customWidth="1"/>
    <col min="812" max="812" width="5.5703125" style="152" bestFit="1" customWidth="1"/>
    <col min="813" max="829" width="5" style="152" bestFit="1" customWidth="1"/>
    <col min="830" max="830" width="5.5703125" style="152" bestFit="1" customWidth="1"/>
    <col min="831" max="849" width="5" style="152" bestFit="1" customWidth="1"/>
    <col min="850" max="850" width="5.5703125" style="152" bestFit="1" customWidth="1"/>
    <col min="851" max="859" width="5" style="152" bestFit="1" customWidth="1"/>
    <col min="860" max="1024" width="9.140625" style="152"/>
    <col min="1025" max="1025" width="28.85546875" style="152" customWidth="1"/>
    <col min="1026" max="1026" width="10.28515625" style="152" customWidth="1"/>
    <col min="1027" max="1027" width="11.85546875" style="152" customWidth="1"/>
    <col min="1028" max="1028" width="12.140625" style="152" customWidth="1"/>
    <col min="1029" max="1029" width="9.85546875" style="152" customWidth="1"/>
    <col min="1030" max="1030" width="12.85546875" style="152" customWidth="1"/>
    <col min="1031" max="1031" width="13" style="152" customWidth="1"/>
    <col min="1032" max="1032" width="10.7109375" style="152" customWidth="1"/>
    <col min="1033" max="1033" width="11.5703125" style="152" customWidth="1"/>
    <col min="1034" max="1034" width="13" style="152" customWidth="1"/>
    <col min="1035" max="1035" width="10.28515625" style="152" customWidth="1"/>
    <col min="1036" max="1036" width="11.7109375" style="152" customWidth="1"/>
    <col min="1037" max="1037" width="10.5703125" style="152" customWidth="1"/>
    <col min="1038" max="1038" width="9.28515625" style="152" customWidth="1"/>
    <col min="1039" max="1039" width="13.140625" style="152" customWidth="1"/>
    <col min="1040" max="1040" width="11.28515625" style="152" customWidth="1"/>
    <col min="1041" max="1067" width="5" style="152" bestFit="1" customWidth="1"/>
    <col min="1068" max="1068" width="5.5703125" style="152" bestFit="1" customWidth="1"/>
    <col min="1069" max="1085" width="5" style="152" bestFit="1" customWidth="1"/>
    <col min="1086" max="1086" width="5.5703125" style="152" bestFit="1" customWidth="1"/>
    <col min="1087" max="1105" width="5" style="152" bestFit="1" customWidth="1"/>
    <col min="1106" max="1106" width="5.5703125" style="152" bestFit="1" customWidth="1"/>
    <col min="1107" max="1115" width="5" style="152" bestFit="1" customWidth="1"/>
    <col min="1116" max="1280" width="9.140625" style="152"/>
    <col min="1281" max="1281" width="28.85546875" style="152" customWidth="1"/>
    <col min="1282" max="1282" width="10.28515625" style="152" customWidth="1"/>
    <col min="1283" max="1283" width="11.85546875" style="152" customWidth="1"/>
    <col min="1284" max="1284" width="12.140625" style="152" customWidth="1"/>
    <col min="1285" max="1285" width="9.85546875" style="152" customWidth="1"/>
    <col min="1286" max="1286" width="12.85546875" style="152" customWidth="1"/>
    <col min="1287" max="1287" width="13" style="152" customWidth="1"/>
    <col min="1288" max="1288" width="10.7109375" style="152" customWidth="1"/>
    <col min="1289" max="1289" width="11.5703125" style="152" customWidth="1"/>
    <col min="1290" max="1290" width="13" style="152" customWidth="1"/>
    <col min="1291" max="1291" width="10.28515625" style="152" customWidth="1"/>
    <col min="1292" max="1292" width="11.7109375" style="152" customWidth="1"/>
    <col min="1293" max="1293" width="10.5703125" style="152" customWidth="1"/>
    <col min="1294" max="1294" width="9.28515625" style="152" customWidth="1"/>
    <col min="1295" max="1295" width="13.140625" style="152" customWidth="1"/>
    <col min="1296" max="1296" width="11.28515625" style="152" customWidth="1"/>
    <col min="1297" max="1323" width="5" style="152" bestFit="1" customWidth="1"/>
    <col min="1324" max="1324" width="5.5703125" style="152" bestFit="1" customWidth="1"/>
    <col min="1325" max="1341" width="5" style="152" bestFit="1" customWidth="1"/>
    <col min="1342" max="1342" width="5.5703125" style="152" bestFit="1" customWidth="1"/>
    <col min="1343" max="1361" width="5" style="152" bestFit="1" customWidth="1"/>
    <col min="1362" max="1362" width="5.5703125" style="152" bestFit="1" customWidth="1"/>
    <col min="1363" max="1371" width="5" style="152" bestFit="1" customWidth="1"/>
    <col min="1372" max="1536" width="9.140625" style="152"/>
    <col min="1537" max="1537" width="28.85546875" style="152" customWidth="1"/>
    <col min="1538" max="1538" width="10.28515625" style="152" customWidth="1"/>
    <col min="1539" max="1539" width="11.85546875" style="152" customWidth="1"/>
    <col min="1540" max="1540" width="12.140625" style="152" customWidth="1"/>
    <col min="1541" max="1541" width="9.85546875" style="152" customWidth="1"/>
    <col min="1542" max="1542" width="12.85546875" style="152" customWidth="1"/>
    <col min="1543" max="1543" width="13" style="152" customWidth="1"/>
    <col min="1544" max="1544" width="10.7109375" style="152" customWidth="1"/>
    <col min="1545" max="1545" width="11.5703125" style="152" customWidth="1"/>
    <col min="1546" max="1546" width="13" style="152" customWidth="1"/>
    <col min="1547" max="1547" width="10.28515625" style="152" customWidth="1"/>
    <col min="1548" max="1548" width="11.7109375" style="152" customWidth="1"/>
    <col min="1549" max="1549" width="10.5703125" style="152" customWidth="1"/>
    <col min="1550" max="1550" width="9.28515625" style="152" customWidth="1"/>
    <col min="1551" max="1551" width="13.140625" style="152" customWidth="1"/>
    <col min="1552" max="1552" width="11.28515625" style="152" customWidth="1"/>
    <col min="1553" max="1579" width="5" style="152" bestFit="1" customWidth="1"/>
    <col min="1580" max="1580" width="5.5703125" style="152" bestFit="1" customWidth="1"/>
    <col min="1581" max="1597" width="5" style="152" bestFit="1" customWidth="1"/>
    <col min="1598" max="1598" width="5.5703125" style="152" bestFit="1" customWidth="1"/>
    <col min="1599" max="1617" width="5" style="152" bestFit="1" customWidth="1"/>
    <col min="1618" max="1618" width="5.5703125" style="152" bestFit="1" customWidth="1"/>
    <col min="1619" max="1627" width="5" style="152" bestFit="1" customWidth="1"/>
    <col min="1628" max="1792" width="9.140625" style="152"/>
    <col min="1793" max="1793" width="28.85546875" style="152" customWidth="1"/>
    <col min="1794" max="1794" width="10.28515625" style="152" customWidth="1"/>
    <col min="1795" max="1795" width="11.85546875" style="152" customWidth="1"/>
    <col min="1796" max="1796" width="12.140625" style="152" customWidth="1"/>
    <col min="1797" max="1797" width="9.85546875" style="152" customWidth="1"/>
    <col min="1798" max="1798" width="12.85546875" style="152" customWidth="1"/>
    <col min="1799" max="1799" width="13" style="152" customWidth="1"/>
    <col min="1800" max="1800" width="10.7109375" style="152" customWidth="1"/>
    <col min="1801" max="1801" width="11.5703125" style="152" customWidth="1"/>
    <col min="1802" max="1802" width="13" style="152" customWidth="1"/>
    <col min="1803" max="1803" width="10.28515625" style="152" customWidth="1"/>
    <col min="1804" max="1804" width="11.7109375" style="152" customWidth="1"/>
    <col min="1805" max="1805" width="10.5703125" style="152" customWidth="1"/>
    <col min="1806" max="1806" width="9.28515625" style="152" customWidth="1"/>
    <col min="1807" max="1807" width="13.140625" style="152" customWidth="1"/>
    <col min="1808" max="1808" width="11.28515625" style="152" customWidth="1"/>
    <col min="1809" max="1835" width="5" style="152" bestFit="1" customWidth="1"/>
    <col min="1836" max="1836" width="5.5703125" style="152" bestFit="1" customWidth="1"/>
    <col min="1837" max="1853" width="5" style="152" bestFit="1" customWidth="1"/>
    <col min="1854" max="1854" width="5.5703125" style="152" bestFit="1" customWidth="1"/>
    <col min="1855" max="1873" width="5" style="152" bestFit="1" customWidth="1"/>
    <col min="1874" max="1874" width="5.5703125" style="152" bestFit="1" customWidth="1"/>
    <col min="1875" max="1883" width="5" style="152" bestFit="1" customWidth="1"/>
    <col min="1884" max="2048" width="9.140625" style="152"/>
    <col min="2049" max="2049" width="28.85546875" style="152" customWidth="1"/>
    <col min="2050" max="2050" width="10.28515625" style="152" customWidth="1"/>
    <col min="2051" max="2051" width="11.85546875" style="152" customWidth="1"/>
    <col min="2052" max="2052" width="12.140625" style="152" customWidth="1"/>
    <col min="2053" max="2053" width="9.85546875" style="152" customWidth="1"/>
    <col min="2054" max="2054" width="12.85546875" style="152" customWidth="1"/>
    <col min="2055" max="2055" width="13" style="152" customWidth="1"/>
    <col min="2056" max="2056" width="10.7109375" style="152" customWidth="1"/>
    <col min="2057" max="2057" width="11.5703125" style="152" customWidth="1"/>
    <col min="2058" max="2058" width="13" style="152" customWidth="1"/>
    <col min="2059" max="2059" width="10.28515625" style="152" customWidth="1"/>
    <col min="2060" max="2060" width="11.7109375" style="152" customWidth="1"/>
    <col min="2061" max="2061" width="10.5703125" style="152" customWidth="1"/>
    <col min="2062" max="2062" width="9.28515625" style="152" customWidth="1"/>
    <col min="2063" max="2063" width="13.140625" style="152" customWidth="1"/>
    <col min="2064" max="2064" width="11.28515625" style="152" customWidth="1"/>
    <col min="2065" max="2091" width="5" style="152" bestFit="1" customWidth="1"/>
    <col min="2092" max="2092" width="5.5703125" style="152" bestFit="1" customWidth="1"/>
    <col min="2093" max="2109" width="5" style="152" bestFit="1" customWidth="1"/>
    <col min="2110" max="2110" width="5.5703125" style="152" bestFit="1" customWidth="1"/>
    <col min="2111" max="2129" width="5" style="152" bestFit="1" customWidth="1"/>
    <col min="2130" max="2130" width="5.5703125" style="152" bestFit="1" customWidth="1"/>
    <col min="2131" max="2139" width="5" style="152" bestFit="1" customWidth="1"/>
    <col min="2140" max="2304" width="9.140625" style="152"/>
    <col min="2305" max="2305" width="28.85546875" style="152" customWidth="1"/>
    <col min="2306" max="2306" width="10.28515625" style="152" customWidth="1"/>
    <col min="2307" max="2307" width="11.85546875" style="152" customWidth="1"/>
    <col min="2308" max="2308" width="12.140625" style="152" customWidth="1"/>
    <col min="2309" max="2309" width="9.85546875" style="152" customWidth="1"/>
    <col min="2310" max="2310" width="12.85546875" style="152" customWidth="1"/>
    <col min="2311" max="2311" width="13" style="152" customWidth="1"/>
    <col min="2312" max="2312" width="10.7109375" style="152" customWidth="1"/>
    <col min="2313" max="2313" width="11.5703125" style="152" customWidth="1"/>
    <col min="2314" max="2314" width="13" style="152" customWidth="1"/>
    <col min="2315" max="2315" width="10.28515625" style="152" customWidth="1"/>
    <col min="2316" max="2316" width="11.7109375" style="152" customWidth="1"/>
    <col min="2317" max="2317" width="10.5703125" style="152" customWidth="1"/>
    <col min="2318" max="2318" width="9.28515625" style="152" customWidth="1"/>
    <col min="2319" max="2319" width="13.140625" style="152" customWidth="1"/>
    <col min="2320" max="2320" width="11.28515625" style="152" customWidth="1"/>
    <col min="2321" max="2347" width="5" style="152" bestFit="1" customWidth="1"/>
    <col min="2348" max="2348" width="5.5703125" style="152" bestFit="1" customWidth="1"/>
    <col min="2349" max="2365" width="5" style="152" bestFit="1" customWidth="1"/>
    <col min="2366" max="2366" width="5.5703125" style="152" bestFit="1" customWidth="1"/>
    <col min="2367" max="2385" width="5" style="152" bestFit="1" customWidth="1"/>
    <col min="2386" max="2386" width="5.5703125" style="152" bestFit="1" customWidth="1"/>
    <col min="2387" max="2395" width="5" style="152" bestFit="1" customWidth="1"/>
    <col min="2396" max="2560" width="9.140625" style="152"/>
    <col min="2561" max="2561" width="28.85546875" style="152" customWidth="1"/>
    <col min="2562" max="2562" width="10.28515625" style="152" customWidth="1"/>
    <col min="2563" max="2563" width="11.85546875" style="152" customWidth="1"/>
    <col min="2564" max="2564" width="12.140625" style="152" customWidth="1"/>
    <col min="2565" max="2565" width="9.85546875" style="152" customWidth="1"/>
    <col min="2566" max="2566" width="12.85546875" style="152" customWidth="1"/>
    <col min="2567" max="2567" width="13" style="152" customWidth="1"/>
    <col min="2568" max="2568" width="10.7109375" style="152" customWidth="1"/>
    <col min="2569" max="2569" width="11.5703125" style="152" customWidth="1"/>
    <col min="2570" max="2570" width="13" style="152" customWidth="1"/>
    <col min="2571" max="2571" width="10.28515625" style="152" customWidth="1"/>
    <col min="2572" max="2572" width="11.7109375" style="152" customWidth="1"/>
    <col min="2573" max="2573" width="10.5703125" style="152" customWidth="1"/>
    <col min="2574" max="2574" width="9.28515625" style="152" customWidth="1"/>
    <col min="2575" max="2575" width="13.140625" style="152" customWidth="1"/>
    <col min="2576" max="2576" width="11.28515625" style="152" customWidth="1"/>
    <col min="2577" max="2603" width="5" style="152" bestFit="1" customWidth="1"/>
    <col min="2604" max="2604" width="5.5703125" style="152" bestFit="1" customWidth="1"/>
    <col min="2605" max="2621" width="5" style="152" bestFit="1" customWidth="1"/>
    <col min="2622" max="2622" width="5.5703125" style="152" bestFit="1" customWidth="1"/>
    <col min="2623" max="2641" width="5" style="152" bestFit="1" customWidth="1"/>
    <col min="2642" max="2642" width="5.5703125" style="152" bestFit="1" customWidth="1"/>
    <col min="2643" max="2651" width="5" style="152" bestFit="1" customWidth="1"/>
    <col min="2652" max="2816" width="9.140625" style="152"/>
    <col min="2817" max="2817" width="28.85546875" style="152" customWidth="1"/>
    <col min="2818" max="2818" width="10.28515625" style="152" customWidth="1"/>
    <col min="2819" max="2819" width="11.85546875" style="152" customWidth="1"/>
    <col min="2820" max="2820" width="12.140625" style="152" customWidth="1"/>
    <col min="2821" max="2821" width="9.85546875" style="152" customWidth="1"/>
    <col min="2822" max="2822" width="12.85546875" style="152" customWidth="1"/>
    <col min="2823" max="2823" width="13" style="152" customWidth="1"/>
    <col min="2824" max="2824" width="10.7109375" style="152" customWidth="1"/>
    <col min="2825" max="2825" width="11.5703125" style="152" customWidth="1"/>
    <col min="2826" max="2826" width="13" style="152" customWidth="1"/>
    <col min="2827" max="2827" width="10.28515625" style="152" customWidth="1"/>
    <col min="2828" max="2828" width="11.7109375" style="152" customWidth="1"/>
    <col min="2829" max="2829" width="10.5703125" style="152" customWidth="1"/>
    <col min="2830" max="2830" width="9.28515625" style="152" customWidth="1"/>
    <col min="2831" max="2831" width="13.140625" style="152" customWidth="1"/>
    <col min="2832" max="2832" width="11.28515625" style="152" customWidth="1"/>
    <col min="2833" max="2859" width="5" style="152" bestFit="1" customWidth="1"/>
    <col min="2860" max="2860" width="5.5703125" style="152" bestFit="1" customWidth="1"/>
    <col min="2861" max="2877" width="5" style="152" bestFit="1" customWidth="1"/>
    <col min="2878" max="2878" width="5.5703125" style="152" bestFit="1" customWidth="1"/>
    <col min="2879" max="2897" width="5" style="152" bestFit="1" customWidth="1"/>
    <col min="2898" max="2898" width="5.5703125" style="152" bestFit="1" customWidth="1"/>
    <col min="2899" max="2907" width="5" style="152" bestFit="1" customWidth="1"/>
    <col min="2908" max="3072" width="9.140625" style="152"/>
    <col min="3073" max="3073" width="28.85546875" style="152" customWidth="1"/>
    <col min="3074" max="3074" width="10.28515625" style="152" customWidth="1"/>
    <col min="3075" max="3075" width="11.85546875" style="152" customWidth="1"/>
    <col min="3076" max="3076" width="12.140625" style="152" customWidth="1"/>
    <col min="3077" max="3077" width="9.85546875" style="152" customWidth="1"/>
    <col min="3078" max="3078" width="12.85546875" style="152" customWidth="1"/>
    <col min="3079" max="3079" width="13" style="152" customWidth="1"/>
    <col min="3080" max="3080" width="10.7109375" style="152" customWidth="1"/>
    <col min="3081" max="3081" width="11.5703125" style="152" customWidth="1"/>
    <col min="3082" max="3082" width="13" style="152" customWidth="1"/>
    <col min="3083" max="3083" width="10.28515625" style="152" customWidth="1"/>
    <col min="3084" max="3084" width="11.7109375" style="152" customWidth="1"/>
    <col min="3085" max="3085" width="10.5703125" style="152" customWidth="1"/>
    <col min="3086" max="3086" width="9.28515625" style="152" customWidth="1"/>
    <col min="3087" max="3087" width="13.140625" style="152" customWidth="1"/>
    <col min="3088" max="3088" width="11.28515625" style="152" customWidth="1"/>
    <col min="3089" max="3115" width="5" style="152" bestFit="1" customWidth="1"/>
    <col min="3116" max="3116" width="5.5703125" style="152" bestFit="1" customWidth="1"/>
    <col min="3117" max="3133" width="5" style="152" bestFit="1" customWidth="1"/>
    <col min="3134" max="3134" width="5.5703125" style="152" bestFit="1" customWidth="1"/>
    <col min="3135" max="3153" width="5" style="152" bestFit="1" customWidth="1"/>
    <col min="3154" max="3154" width="5.5703125" style="152" bestFit="1" customWidth="1"/>
    <col min="3155" max="3163" width="5" style="152" bestFit="1" customWidth="1"/>
    <col min="3164" max="3328" width="9.140625" style="152"/>
    <col min="3329" max="3329" width="28.85546875" style="152" customWidth="1"/>
    <col min="3330" max="3330" width="10.28515625" style="152" customWidth="1"/>
    <col min="3331" max="3331" width="11.85546875" style="152" customWidth="1"/>
    <col min="3332" max="3332" width="12.140625" style="152" customWidth="1"/>
    <col min="3333" max="3333" width="9.85546875" style="152" customWidth="1"/>
    <col min="3334" max="3334" width="12.85546875" style="152" customWidth="1"/>
    <col min="3335" max="3335" width="13" style="152" customWidth="1"/>
    <col min="3336" max="3336" width="10.7109375" style="152" customWidth="1"/>
    <col min="3337" max="3337" width="11.5703125" style="152" customWidth="1"/>
    <col min="3338" max="3338" width="13" style="152" customWidth="1"/>
    <col min="3339" max="3339" width="10.28515625" style="152" customWidth="1"/>
    <col min="3340" max="3340" width="11.7109375" style="152" customWidth="1"/>
    <col min="3341" max="3341" width="10.5703125" style="152" customWidth="1"/>
    <col min="3342" max="3342" width="9.28515625" style="152" customWidth="1"/>
    <col min="3343" max="3343" width="13.140625" style="152" customWidth="1"/>
    <col min="3344" max="3344" width="11.28515625" style="152" customWidth="1"/>
    <col min="3345" max="3371" width="5" style="152" bestFit="1" customWidth="1"/>
    <col min="3372" max="3372" width="5.5703125" style="152" bestFit="1" customWidth="1"/>
    <col min="3373" max="3389" width="5" style="152" bestFit="1" customWidth="1"/>
    <col min="3390" max="3390" width="5.5703125" style="152" bestFit="1" customWidth="1"/>
    <col min="3391" max="3409" width="5" style="152" bestFit="1" customWidth="1"/>
    <col min="3410" max="3410" width="5.5703125" style="152" bestFit="1" customWidth="1"/>
    <col min="3411" max="3419" width="5" style="152" bestFit="1" customWidth="1"/>
    <col min="3420" max="3584" width="9.140625" style="152"/>
    <col min="3585" max="3585" width="28.85546875" style="152" customWidth="1"/>
    <col min="3586" max="3586" width="10.28515625" style="152" customWidth="1"/>
    <col min="3587" max="3587" width="11.85546875" style="152" customWidth="1"/>
    <col min="3588" max="3588" width="12.140625" style="152" customWidth="1"/>
    <col min="3589" max="3589" width="9.85546875" style="152" customWidth="1"/>
    <col min="3590" max="3590" width="12.85546875" style="152" customWidth="1"/>
    <col min="3591" max="3591" width="13" style="152" customWidth="1"/>
    <col min="3592" max="3592" width="10.7109375" style="152" customWidth="1"/>
    <col min="3593" max="3593" width="11.5703125" style="152" customWidth="1"/>
    <col min="3594" max="3594" width="13" style="152" customWidth="1"/>
    <col min="3595" max="3595" width="10.28515625" style="152" customWidth="1"/>
    <col min="3596" max="3596" width="11.7109375" style="152" customWidth="1"/>
    <col min="3597" max="3597" width="10.5703125" style="152" customWidth="1"/>
    <col min="3598" max="3598" width="9.28515625" style="152" customWidth="1"/>
    <col min="3599" max="3599" width="13.140625" style="152" customWidth="1"/>
    <col min="3600" max="3600" width="11.28515625" style="152" customWidth="1"/>
    <col min="3601" max="3627" width="5" style="152" bestFit="1" customWidth="1"/>
    <col min="3628" max="3628" width="5.5703125" style="152" bestFit="1" customWidth="1"/>
    <col min="3629" max="3645" width="5" style="152" bestFit="1" customWidth="1"/>
    <col min="3646" max="3646" width="5.5703125" style="152" bestFit="1" customWidth="1"/>
    <col min="3647" max="3665" width="5" style="152" bestFit="1" customWidth="1"/>
    <col min="3666" max="3666" width="5.5703125" style="152" bestFit="1" customWidth="1"/>
    <col min="3667" max="3675" width="5" style="152" bestFit="1" customWidth="1"/>
    <col min="3676" max="3840" width="9.140625" style="152"/>
    <col min="3841" max="3841" width="28.85546875" style="152" customWidth="1"/>
    <col min="3842" max="3842" width="10.28515625" style="152" customWidth="1"/>
    <col min="3843" max="3843" width="11.85546875" style="152" customWidth="1"/>
    <col min="3844" max="3844" width="12.140625" style="152" customWidth="1"/>
    <col min="3845" max="3845" width="9.85546875" style="152" customWidth="1"/>
    <col min="3846" max="3846" width="12.85546875" style="152" customWidth="1"/>
    <col min="3847" max="3847" width="13" style="152" customWidth="1"/>
    <col min="3848" max="3848" width="10.7109375" style="152" customWidth="1"/>
    <col min="3849" max="3849" width="11.5703125" style="152" customWidth="1"/>
    <col min="3850" max="3850" width="13" style="152" customWidth="1"/>
    <col min="3851" max="3851" width="10.28515625" style="152" customWidth="1"/>
    <col min="3852" max="3852" width="11.7109375" style="152" customWidth="1"/>
    <col min="3853" max="3853" width="10.5703125" style="152" customWidth="1"/>
    <col min="3854" max="3854" width="9.28515625" style="152" customWidth="1"/>
    <col min="3855" max="3855" width="13.140625" style="152" customWidth="1"/>
    <col min="3856" max="3856" width="11.28515625" style="152" customWidth="1"/>
    <col min="3857" max="3883" width="5" style="152" bestFit="1" customWidth="1"/>
    <col min="3884" max="3884" width="5.5703125" style="152" bestFit="1" customWidth="1"/>
    <col min="3885" max="3901" width="5" style="152" bestFit="1" customWidth="1"/>
    <col min="3902" max="3902" width="5.5703125" style="152" bestFit="1" customWidth="1"/>
    <col min="3903" max="3921" width="5" style="152" bestFit="1" customWidth="1"/>
    <col min="3922" max="3922" width="5.5703125" style="152" bestFit="1" customWidth="1"/>
    <col min="3923" max="3931" width="5" style="152" bestFit="1" customWidth="1"/>
    <col min="3932" max="4096" width="9.140625" style="152"/>
    <col min="4097" max="4097" width="28.85546875" style="152" customWidth="1"/>
    <col min="4098" max="4098" width="10.28515625" style="152" customWidth="1"/>
    <col min="4099" max="4099" width="11.85546875" style="152" customWidth="1"/>
    <col min="4100" max="4100" width="12.140625" style="152" customWidth="1"/>
    <col min="4101" max="4101" width="9.85546875" style="152" customWidth="1"/>
    <col min="4102" max="4102" width="12.85546875" style="152" customWidth="1"/>
    <col min="4103" max="4103" width="13" style="152" customWidth="1"/>
    <col min="4104" max="4104" width="10.7109375" style="152" customWidth="1"/>
    <col min="4105" max="4105" width="11.5703125" style="152" customWidth="1"/>
    <col min="4106" max="4106" width="13" style="152" customWidth="1"/>
    <col min="4107" max="4107" width="10.28515625" style="152" customWidth="1"/>
    <col min="4108" max="4108" width="11.7109375" style="152" customWidth="1"/>
    <col min="4109" max="4109" width="10.5703125" style="152" customWidth="1"/>
    <col min="4110" max="4110" width="9.28515625" style="152" customWidth="1"/>
    <col min="4111" max="4111" width="13.140625" style="152" customWidth="1"/>
    <col min="4112" max="4112" width="11.28515625" style="152" customWidth="1"/>
    <col min="4113" max="4139" width="5" style="152" bestFit="1" customWidth="1"/>
    <col min="4140" max="4140" width="5.5703125" style="152" bestFit="1" customWidth="1"/>
    <col min="4141" max="4157" width="5" style="152" bestFit="1" customWidth="1"/>
    <col min="4158" max="4158" width="5.5703125" style="152" bestFit="1" customWidth="1"/>
    <col min="4159" max="4177" width="5" style="152" bestFit="1" customWidth="1"/>
    <col min="4178" max="4178" width="5.5703125" style="152" bestFit="1" customWidth="1"/>
    <col min="4179" max="4187" width="5" style="152" bestFit="1" customWidth="1"/>
    <col min="4188" max="4352" width="9.140625" style="152"/>
    <col min="4353" max="4353" width="28.85546875" style="152" customWidth="1"/>
    <col min="4354" max="4354" width="10.28515625" style="152" customWidth="1"/>
    <col min="4355" max="4355" width="11.85546875" style="152" customWidth="1"/>
    <col min="4356" max="4356" width="12.140625" style="152" customWidth="1"/>
    <col min="4357" max="4357" width="9.85546875" style="152" customWidth="1"/>
    <col min="4358" max="4358" width="12.85546875" style="152" customWidth="1"/>
    <col min="4359" max="4359" width="13" style="152" customWidth="1"/>
    <col min="4360" max="4360" width="10.7109375" style="152" customWidth="1"/>
    <col min="4361" max="4361" width="11.5703125" style="152" customWidth="1"/>
    <col min="4362" max="4362" width="13" style="152" customWidth="1"/>
    <col min="4363" max="4363" width="10.28515625" style="152" customWidth="1"/>
    <col min="4364" max="4364" width="11.7109375" style="152" customWidth="1"/>
    <col min="4365" max="4365" width="10.5703125" style="152" customWidth="1"/>
    <col min="4366" max="4366" width="9.28515625" style="152" customWidth="1"/>
    <col min="4367" max="4367" width="13.140625" style="152" customWidth="1"/>
    <col min="4368" max="4368" width="11.28515625" style="152" customWidth="1"/>
    <col min="4369" max="4395" width="5" style="152" bestFit="1" customWidth="1"/>
    <col min="4396" max="4396" width="5.5703125" style="152" bestFit="1" customWidth="1"/>
    <col min="4397" max="4413" width="5" style="152" bestFit="1" customWidth="1"/>
    <col min="4414" max="4414" width="5.5703125" style="152" bestFit="1" customWidth="1"/>
    <col min="4415" max="4433" width="5" style="152" bestFit="1" customWidth="1"/>
    <col min="4434" max="4434" width="5.5703125" style="152" bestFit="1" customWidth="1"/>
    <col min="4435" max="4443" width="5" style="152" bestFit="1" customWidth="1"/>
    <col min="4444" max="4608" width="9.140625" style="152"/>
    <col min="4609" max="4609" width="28.85546875" style="152" customWidth="1"/>
    <col min="4610" max="4610" width="10.28515625" style="152" customWidth="1"/>
    <col min="4611" max="4611" width="11.85546875" style="152" customWidth="1"/>
    <col min="4612" max="4612" width="12.140625" style="152" customWidth="1"/>
    <col min="4613" max="4613" width="9.85546875" style="152" customWidth="1"/>
    <col min="4614" max="4614" width="12.85546875" style="152" customWidth="1"/>
    <col min="4615" max="4615" width="13" style="152" customWidth="1"/>
    <col min="4616" max="4616" width="10.7109375" style="152" customWidth="1"/>
    <col min="4617" max="4617" width="11.5703125" style="152" customWidth="1"/>
    <col min="4618" max="4618" width="13" style="152" customWidth="1"/>
    <col min="4619" max="4619" width="10.28515625" style="152" customWidth="1"/>
    <col min="4620" max="4620" width="11.7109375" style="152" customWidth="1"/>
    <col min="4621" max="4621" width="10.5703125" style="152" customWidth="1"/>
    <col min="4622" max="4622" width="9.28515625" style="152" customWidth="1"/>
    <col min="4623" max="4623" width="13.140625" style="152" customWidth="1"/>
    <col min="4624" max="4624" width="11.28515625" style="152" customWidth="1"/>
    <col min="4625" max="4651" width="5" style="152" bestFit="1" customWidth="1"/>
    <col min="4652" max="4652" width="5.5703125" style="152" bestFit="1" customWidth="1"/>
    <col min="4653" max="4669" width="5" style="152" bestFit="1" customWidth="1"/>
    <col min="4670" max="4670" width="5.5703125" style="152" bestFit="1" customWidth="1"/>
    <col min="4671" max="4689" width="5" style="152" bestFit="1" customWidth="1"/>
    <col min="4690" max="4690" width="5.5703125" style="152" bestFit="1" customWidth="1"/>
    <col min="4691" max="4699" width="5" style="152" bestFit="1" customWidth="1"/>
    <col min="4700" max="4864" width="9.140625" style="152"/>
    <col min="4865" max="4865" width="28.85546875" style="152" customWidth="1"/>
    <col min="4866" max="4866" width="10.28515625" style="152" customWidth="1"/>
    <col min="4867" max="4867" width="11.85546875" style="152" customWidth="1"/>
    <col min="4868" max="4868" width="12.140625" style="152" customWidth="1"/>
    <col min="4869" max="4869" width="9.85546875" style="152" customWidth="1"/>
    <col min="4870" max="4870" width="12.85546875" style="152" customWidth="1"/>
    <col min="4871" max="4871" width="13" style="152" customWidth="1"/>
    <col min="4872" max="4872" width="10.7109375" style="152" customWidth="1"/>
    <col min="4873" max="4873" width="11.5703125" style="152" customWidth="1"/>
    <col min="4874" max="4874" width="13" style="152" customWidth="1"/>
    <col min="4875" max="4875" width="10.28515625" style="152" customWidth="1"/>
    <col min="4876" max="4876" width="11.7109375" style="152" customWidth="1"/>
    <col min="4877" max="4877" width="10.5703125" style="152" customWidth="1"/>
    <col min="4878" max="4878" width="9.28515625" style="152" customWidth="1"/>
    <col min="4879" max="4879" width="13.140625" style="152" customWidth="1"/>
    <col min="4880" max="4880" width="11.28515625" style="152" customWidth="1"/>
    <col min="4881" max="4907" width="5" style="152" bestFit="1" customWidth="1"/>
    <col min="4908" max="4908" width="5.5703125" style="152" bestFit="1" customWidth="1"/>
    <col min="4909" max="4925" width="5" style="152" bestFit="1" customWidth="1"/>
    <col min="4926" max="4926" width="5.5703125" style="152" bestFit="1" customWidth="1"/>
    <col min="4927" max="4945" width="5" style="152" bestFit="1" customWidth="1"/>
    <col min="4946" max="4946" width="5.5703125" style="152" bestFit="1" customWidth="1"/>
    <col min="4947" max="4955" width="5" style="152" bestFit="1" customWidth="1"/>
    <col min="4956" max="5120" width="9.140625" style="152"/>
    <col min="5121" max="5121" width="28.85546875" style="152" customWidth="1"/>
    <col min="5122" max="5122" width="10.28515625" style="152" customWidth="1"/>
    <col min="5123" max="5123" width="11.85546875" style="152" customWidth="1"/>
    <col min="5124" max="5124" width="12.140625" style="152" customWidth="1"/>
    <col min="5125" max="5125" width="9.85546875" style="152" customWidth="1"/>
    <col min="5126" max="5126" width="12.85546875" style="152" customWidth="1"/>
    <col min="5127" max="5127" width="13" style="152" customWidth="1"/>
    <col min="5128" max="5128" width="10.7109375" style="152" customWidth="1"/>
    <col min="5129" max="5129" width="11.5703125" style="152" customWidth="1"/>
    <col min="5130" max="5130" width="13" style="152" customWidth="1"/>
    <col min="5131" max="5131" width="10.28515625" style="152" customWidth="1"/>
    <col min="5132" max="5132" width="11.7109375" style="152" customWidth="1"/>
    <col min="5133" max="5133" width="10.5703125" style="152" customWidth="1"/>
    <col min="5134" max="5134" width="9.28515625" style="152" customWidth="1"/>
    <col min="5135" max="5135" width="13.140625" style="152" customWidth="1"/>
    <col min="5136" max="5136" width="11.28515625" style="152" customWidth="1"/>
    <col min="5137" max="5163" width="5" style="152" bestFit="1" customWidth="1"/>
    <col min="5164" max="5164" width="5.5703125" style="152" bestFit="1" customWidth="1"/>
    <col min="5165" max="5181" width="5" style="152" bestFit="1" customWidth="1"/>
    <col min="5182" max="5182" width="5.5703125" style="152" bestFit="1" customWidth="1"/>
    <col min="5183" max="5201" width="5" style="152" bestFit="1" customWidth="1"/>
    <col min="5202" max="5202" width="5.5703125" style="152" bestFit="1" customWidth="1"/>
    <col min="5203" max="5211" width="5" style="152" bestFit="1" customWidth="1"/>
    <col min="5212" max="5376" width="9.140625" style="152"/>
    <col min="5377" max="5377" width="28.85546875" style="152" customWidth="1"/>
    <col min="5378" max="5378" width="10.28515625" style="152" customWidth="1"/>
    <col min="5379" max="5379" width="11.85546875" style="152" customWidth="1"/>
    <col min="5380" max="5380" width="12.140625" style="152" customWidth="1"/>
    <col min="5381" max="5381" width="9.85546875" style="152" customWidth="1"/>
    <col min="5382" max="5382" width="12.85546875" style="152" customWidth="1"/>
    <col min="5383" max="5383" width="13" style="152" customWidth="1"/>
    <col min="5384" max="5384" width="10.7109375" style="152" customWidth="1"/>
    <col min="5385" max="5385" width="11.5703125" style="152" customWidth="1"/>
    <col min="5386" max="5386" width="13" style="152" customWidth="1"/>
    <col min="5387" max="5387" width="10.28515625" style="152" customWidth="1"/>
    <col min="5388" max="5388" width="11.7109375" style="152" customWidth="1"/>
    <col min="5389" max="5389" width="10.5703125" style="152" customWidth="1"/>
    <col min="5390" max="5390" width="9.28515625" style="152" customWidth="1"/>
    <col min="5391" max="5391" width="13.140625" style="152" customWidth="1"/>
    <col min="5392" max="5392" width="11.28515625" style="152" customWidth="1"/>
    <col min="5393" max="5419" width="5" style="152" bestFit="1" customWidth="1"/>
    <col min="5420" max="5420" width="5.5703125" style="152" bestFit="1" customWidth="1"/>
    <col min="5421" max="5437" width="5" style="152" bestFit="1" customWidth="1"/>
    <col min="5438" max="5438" width="5.5703125" style="152" bestFit="1" customWidth="1"/>
    <col min="5439" max="5457" width="5" style="152" bestFit="1" customWidth="1"/>
    <col min="5458" max="5458" width="5.5703125" style="152" bestFit="1" customWidth="1"/>
    <col min="5459" max="5467" width="5" style="152" bestFit="1" customWidth="1"/>
    <col min="5468" max="5632" width="9.140625" style="152"/>
    <col min="5633" max="5633" width="28.85546875" style="152" customWidth="1"/>
    <col min="5634" max="5634" width="10.28515625" style="152" customWidth="1"/>
    <col min="5635" max="5635" width="11.85546875" style="152" customWidth="1"/>
    <col min="5636" max="5636" width="12.140625" style="152" customWidth="1"/>
    <col min="5637" max="5637" width="9.85546875" style="152" customWidth="1"/>
    <col min="5638" max="5638" width="12.85546875" style="152" customWidth="1"/>
    <col min="5639" max="5639" width="13" style="152" customWidth="1"/>
    <col min="5640" max="5640" width="10.7109375" style="152" customWidth="1"/>
    <col min="5641" max="5641" width="11.5703125" style="152" customWidth="1"/>
    <col min="5642" max="5642" width="13" style="152" customWidth="1"/>
    <col min="5643" max="5643" width="10.28515625" style="152" customWidth="1"/>
    <col min="5644" max="5644" width="11.7109375" style="152" customWidth="1"/>
    <col min="5645" max="5645" width="10.5703125" style="152" customWidth="1"/>
    <col min="5646" max="5646" width="9.28515625" style="152" customWidth="1"/>
    <col min="5647" max="5647" width="13.140625" style="152" customWidth="1"/>
    <col min="5648" max="5648" width="11.28515625" style="152" customWidth="1"/>
    <col min="5649" max="5675" width="5" style="152" bestFit="1" customWidth="1"/>
    <col min="5676" max="5676" width="5.5703125" style="152" bestFit="1" customWidth="1"/>
    <col min="5677" max="5693" width="5" style="152" bestFit="1" customWidth="1"/>
    <col min="5694" max="5694" width="5.5703125" style="152" bestFit="1" customWidth="1"/>
    <col min="5695" max="5713" width="5" style="152" bestFit="1" customWidth="1"/>
    <col min="5714" max="5714" width="5.5703125" style="152" bestFit="1" customWidth="1"/>
    <col min="5715" max="5723" width="5" style="152" bestFit="1" customWidth="1"/>
    <col min="5724" max="5888" width="9.140625" style="152"/>
    <col min="5889" max="5889" width="28.85546875" style="152" customWidth="1"/>
    <col min="5890" max="5890" width="10.28515625" style="152" customWidth="1"/>
    <col min="5891" max="5891" width="11.85546875" style="152" customWidth="1"/>
    <col min="5892" max="5892" width="12.140625" style="152" customWidth="1"/>
    <col min="5893" max="5893" width="9.85546875" style="152" customWidth="1"/>
    <col min="5894" max="5894" width="12.85546875" style="152" customWidth="1"/>
    <col min="5895" max="5895" width="13" style="152" customWidth="1"/>
    <col min="5896" max="5896" width="10.7109375" style="152" customWidth="1"/>
    <col min="5897" max="5897" width="11.5703125" style="152" customWidth="1"/>
    <col min="5898" max="5898" width="13" style="152" customWidth="1"/>
    <col min="5899" max="5899" width="10.28515625" style="152" customWidth="1"/>
    <col min="5900" max="5900" width="11.7109375" style="152" customWidth="1"/>
    <col min="5901" max="5901" width="10.5703125" style="152" customWidth="1"/>
    <col min="5902" max="5902" width="9.28515625" style="152" customWidth="1"/>
    <col min="5903" max="5903" width="13.140625" style="152" customWidth="1"/>
    <col min="5904" max="5904" width="11.28515625" style="152" customWidth="1"/>
    <col min="5905" max="5931" width="5" style="152" bestFit="1" customWidth="1"/>
    <col min="5932" max="5932" width="5.5703125" style="152" bestFit="1" customWidth="1"/>
    <col min="5933" max="5949" width="5" style="152" bestFit="1" customWidth="1"/>
    <col min="5950" max="5950" width="5.5703125" style="152" bestFit="1" customWidth="1"/>
    <col min="5951" max="5969" width="5" style="152" bestFit="1" customWidth="1"/>
    <col min="5970" max="5970" width="5.5703125" style="152" bestFit="1" customWidth="1"/>
    <col min="5971" max="5979" width="5" style="152" bestFit="1" customWidth="1"/>
    <col min="5980" max="6144" width="9.140625" style="152"/>
    <col min="6145" max="6145" width="28.85546875" style="152" customWidth="1"/>
    <col min="6146" max="6146" width="10.28515625" style="152" customWidth="1"/>
    <col min="6147" max="6147" width="11.85546875" style="152" customWidth="1"/>
    <col min="6148" max="6148" width="12.140625" style="152" customWidth="1"/>
    <col min="6149" max="6149" width="9.85546875" style="152" customWidth="1"/>
    <col min="6150" max="6150" width="12.85546875" style="152" customWidth="1"/>
    <col min="6151" max="6151" width="13" style="152" customWidth="1"/>
    <col min="6152" max="6152" width="10.7109375" style="152" customWidth="1"/>
    <col min="6153" max="6153" width="11.5703125" style="152" customWidth="1"/>
    <col min="6154" max="6154" width="13" style="152" customWidth="1"/>
    <col min="6155" max="6155" width="10.28515625" style="152" customWidth="1"/>
    <col min="6156" max="6156" width="11.7109375" style="152" customWidth="1"/>
    <col min="6157" max="6157" width="10.5703125" style="152" customWidth="1"/>
    <col min="6158" max="6158" width="9.28515625" style="152" customWidth="1"/>
    <col min="6159" max="6159" width="13.140625" style="152" customWidth="1"/>
    <col min="6160" max="6160" width="11.28515625" style="152" customWidth="1"/>
    <col min="6161" max="6187" width="5" style="152" bestFit="1" customWidth="1"/>
    <col min="6188" max="6188" width="5.5703125" style="152" bestFit="1" customWidth="1"/>
    <col min="6189" max="6205" width="5" style="152" bestFit="1" customWidth="1"/>
    <col min="6206" max="6206" width="5.5703125" style="152" bestFit="1" customWidth="1"/>
    <col min="6207" max="6225" width="5" style="152" bestFit="1" customWidth="1"/>
    <col min="6226" max="6226" width="5.5703125" style="152" bestFit="1" customWidth="1"/>
    <col min="6227" max="6235" width="5" style="152" bestFit="1" customWidth="1"/>
    <col min="6236" max="6400" width="9.140625" style="152"/>
    <col min="6401" max="6401" width="28.85546875" style="152" customWidth="1"/>
    <col min="6402" max="6402" width="10.28515625" style="152" customWidth="1"/>
    <col min="6403" max="6403" width="11.85546875" style="152" customWidth="1"/>
    <col min="6404" max="6404" width="12.140625" style="152" customWidth="1"/>
    <col min="6405" max="6405" width="9.85546875" style="152" customWidth="1"/>
    <col min="6406" max="6406" width="12.85546875" style="152" customWidth="1"/>
    <col min="6407" max="6407" width="13" style="152" customWidth="1"/>
    <col min="6408" max="6408" width="10.7109375" style="152" customWidth="1"/>
    <col min="6409" max="6409" width="11.5703125" style="152" customWidth="1"/>
    <col min="6410" max="6410" width="13" style="152" customWidth="1"/>
    <col min="6411" max="6411" width="10.28515625" style="152" customWidth="1"/>
    <col min="6412" max="6412" width="11.7109375" style="152" customWidth="1"/>
    <col min="6413" max="6413" width="10.5703125" style="152" customWidth="1"/>
    <col min="6414" max="6414" width="9.28515625" style="152" customWidth="1"/>
    <col min="6415" max="6415" width="13.140625" style="152" customWidth="1"/>
    <col min="6416" max="6416" width="11.28515625" style="152" customWidth="1"/>
    <col min="6417" max="6443" width="5" style="152" bestFit="1" customWidth="1"/>
    <col min="6444" max="6444" width="5.5703125" style="152" bestFit="1" customWidth="1"/>
    <col min="6445" max="6461" width="5" style="152" bestFit="1" customWidth="1"/>
    <col min="6462" max="6462" width="5.5703125" style="152" bestFit="1" customWidth="1"/>
    <col min="6463" max="6481" width="5" style="152" bestFit="1" customWidth="1"/>
    <col min="6482" max="6482" width="5.5703125" style="152" bestFit="1" customWidth="1"/>
    <col min="6483" max="6491" width="5" style="152" bestFit="1" customWidth="1"/>
    <col min="6492" max="6656" width="9.140625" style="152"/>
    <col min="6657" max="6657" width="28.85546875" style="152" customWidth="1"/>
    <col min="6658" max="6658" width="10.28515625" style="152" customWidth="1"/>
    <col min="6659" max="6659" width="11.85546875" style="152" customWidth="1"/>
    <col min="6660" max="6660" width="12.140625" style="152" customWidth="1"/>
    <col min="6661" max="6661" width="9.85546875" style="152" customWidth="1"/>
    <col min="6662" max="6662" width="12.85546875" style="152" customWidth="1"/>
    <col min="6663" max="6663" width="13" style="152" customWidth="1"/>
    <col min="6664" max="6664" width="10.7109375" style="152" customWidth="1"/>
    <col min="6665" max="6665" width="11.5703125" style="152" customWidth="1"/>
    <col min="6666" max="6666" width="13" style="152" customWidth="1"/>
    <col min="6667" max="6667" width="10.28515625" style="152" customWidth="1"/>
    <col min="6668" max="6668" width="11.7109375" style="152" customWidth="1"/>
    <col min="6669" max="6669" width="10.5703125" style="152" customWidth="1"/>
    <col min="6670" max="6670" width="9.28515625" style="152" customWidth="1"/>
    <col min="6671" max="6671" width="13.140625" style="152" customWidth="1"/>
    <col min="6672" max="6672" width="11.28515625" style="152" customWidth="1"/>
    <col min="6673" max="6699" width="5" style="152" bestFit="1" customWidth="1"/>
    <col min="6700" max="6700" width="5.5703125" style="152" bestFit="1" customWidth="1"/>
    <col min="6701" max="6717" width="5" style="152" bestFit="1" customWidth="1"/>
    <col min="6718" max="6718" width="5.5703125" style="152" bestFit="1" customWidth="1"/>
    <col min="6719" max="6737" width="5" style="152" bestFit="1" customWidth="1"/>
    <col min="6738" max="6738" width="5.5703125" style="152" bestFit="1" customWidth="1"/>
    <col min="6739" max="6747" width="5" style="152" bestFit="1" customWidth="1"/>
    <col min="6748" max="6912" width="9.140625" style="152"/>
    <col min="6913" max="6913" width="28.85546875" style="152" customWidth="1"/>
    <col min="6914" max="6914" width="10.28515625" style="152" customWidth="1"/>
    <col min="6915" max="6915" width="11.85546875" style="152" customWidth="1"/>
    <col min="6916" max="6916" width="12.140625" style="152" customWidth="1"/>
    <col min="6917" max="6917" width="9.85546875" style="152" customWidth="1"/>
    <col min="6918" max="6918" width="12.85546875" style="152" customWidth="1"/>
    <col min="6919" max="6919" width="13" style="152" customWidth="1"/>
    <col min="6920" max="6920" width="10.7109375" style="152" customWidth="1"/>
    <col min="6921" max="6921" width="11.5703125" style="152" customWidth="1"/>
    <col min="6922" max="6922" width="13" style="152" customWidth="1"/>
    <col min="6923" max="6923" width="10.28515625" style="152" customWidth="1"/>
    <col min="6924" max="6924" width="11.7109375" style="152" customWidth="1"/>
    <col min="6925" max="6925" width="10.5703125" style="152" customWidth="1"/>
    <col min="6926" max="6926" width="9.28515625" style="152" customWidth="1"/>
    <col min="6927" max="6927" width="13.140625" style="152" customWidth="1"/>
    <col min="6928" max="6928" width="11.28515625" style="152" customWidth="1"/>
    <col min="6929" max="6955" width="5" style="152" bestFit="1" customWidth="1"/>
    <col min="6956" max="6956" width="5.5703125" style="152" bestFit="1" customWidth="1"/>
    <col min="6957" max="6973" width="5" style="152" bestFit="1" customWidth="1"/>
    <col min="6974" max="6974" width="5.5703125" style="152" bestFit="1" customWidth="1"/>
    <col min="6975" max="6993" width="5" style="152" bestFit="1" customWidth="1"/>
    <col min="6994" max="6994" width="5.5703125" style="152" bestFit="1" customWidth="1"/>
    <col min="6995" max="7003" width="5" style="152" bestFit="1" customWidth="1"/>
    <col min="7004" max="7168" width="9.140625" style="152"/>
    <col min="7169" max="7169" width="28.85546875" style="152" customWidth="1"/>
    <col min="7170" max="7170" width="10.28515625" style="152" customWidth="1"/>
    <col min="7171" max="7171" width="11.85546875" style="152" customWidth="1"/>
    <col min="7172" max="7172" width="12.140625" style="152" customWidth="1"/>
    <col min="7173" max="7173" width="9.85546875" style="152" customWidth="1"/>
    <col min="7174" max="7174" width="12.85546875" style="152" customWidth="1"/>
    <col min="7175" max="7175" width="13" style="152" customWidth="1"/>
    <col min="7176" max="7176" width="10.7109375" style="152" customWidth="1"/>
    <col min="7177" max="7177" width="11.5703125" style="152" customWidth="1"/>
    <col min="7178" max="7178" width="13" style="152" customWidth="1"/>
    <col min="7179" max="7179" width="10.28515625" style="152" customWidth="1"/>
    <col min="7180" max="7180" width="11.7109375" style="152" customWidth="1"/>
    <col min="7181" max="7181" width="10.5703125" style="152" customWidth="1"/>
    <col min="7182" max="7182" width="9.28515625" style="152" customWidth="1"/>
    <col min="7183" max="7183" width="13.140625" style="152" customWidth="1"/>
    <col min="7184" max="7184" width="11.28515625" style="152" customWidth="1"/>
    <col min="7185" max="7211" width="5" style="152" bestFit="1" customWidth="1"/>
    <col min="7212" max="7212" width="5.5703125" style="152" bestFit="1" customWidth="1"/>
    <col min="7213" max="7229" width="5" style="152" bestFit="1" customWidth="1"/>
    <col min="7230" max="7230" width="5.5703125" style="152" bestFit="1" customWidth="1"/>
    <col min="7231" max="7249" width="5" style="152" bestFit="1" customWidth="1"/>
    <col min="7250" max="7250" width="5.5703125" style="152" bestFit="1" customWidth="1"/>
    <col min="7251" max="7259" width="5" style="152" bestFit="1" customWidth="1"/>
    <col min="7260" max="7424" width="9.140625" style="152"/>
    <col min="7425" max="7425" width="28.85546875" style="152" customWidth="1"/>
    <col min="7426" max="7426" width="10.28515625" style="152" customWidth="1"/>
    <col min="7427" max="7427" width="11.85546875" style="152" customWidth="1"/>
    <col min="7428" max="7428" width="12.140625" style="152" customWidth="1"/>
    <col min="7429" max="7429" width="9.85546875" style="152" customWidth="1"/>
    <col min="7430" max="7430" width="12.85546875" style="152" customWidth="1"/>
    <col min="7431" max="7431" width="13" style="152" customWidth="1"/>
    <col min="7432" max="7432" width="10.7109375" style="152" customWidth="1"/>
    <col min="7433" max="7433" width="11.5703125" style="152" customWidth="1"/>
    <col min="7434" max="7434" width="13" style="152" customWidth="1"/>
    <col min="7435" max="7435" width="10.28515625" style="152" customWidth="1"/>
    <col min="7436" max="7436" width="11.7109375" style="152" customWidth="1"/>
    <col min="7437" max="7437" width="10.5703125" style="152" customWidth="1"/>
    <col min="7438" max="7438" width="9.28515625" style="152" customWidth="1"/>
    <col min="7439" max="7439" width="13.140625" style="152" customWidth="1"/>
    <col min="7440" max="7440" width="11.28515625" style="152" customWidth="1"/>
    <col min="7441" max="7467" width="5" style="152" bestFit="1" customWidth="1"/>
    <col min="7468" max="7468" width="5.5703125" style="152" bestFit="1" customWidth="1"/>
    <col min="7469" max="7485" width="5" style="152" bestFit="1" customWidth="1"/>
    <col min="7486" max="7486" width="5.5703125" style="152" bestFit="1" customWidth="1"/>
    <col min="7487" max="7505" width="5" style="152" bestFit="1" customWidth="1"/>
    <col min="7506" max="7506" width="5.5703125" style="152" bestFit="1" customWidth="1"/>
    <col min="7507" max="7515" width="5" style="152" bestFit="1" customWidth="1"/>
    <col min="7516" max="7680" width="9.140625" style="152"/>
    <col min="7681" max="7681" width="28.85546875" style="152" customWidth="1"/>
    <col min="7682" max="7682" width="10.28515625" style="152" customWidth="1"/>
    <col min="7683" max="7683" width="11.85546875" style="152" customWidth="1"/>
    <col min="7684" max="7684" width="12.140625" style="152" customWidth="1"/>
    <col min="7685" max="7685" width="9.85546875" style="152" customWidth="1"/>
    <col min="7686" max="7686" width="12.85546875" style="152" customWidth="1"/>
    <col min="7687" max="7687" width="13" style="152" customWidth="1"/>
    <col min="7688" max="7688" width="10.7109375" style="152" customWidth="1"/>
    <col min="7689" max="7689" width="11.5703125" style="152" customWidth="1"/>
    <col min="7690" max="7690" width="13" style="152" customWidth="1"/>
    <col min="7691" max="7691" width="10.28515625" style="152" customWidth="1"/>
    <col min="7692" max="7692" width="11.7109375" style="152" customWidth="1"/>
    <col min="7693" max="7693" width="10.5703125" style="152" customWidth="1"/>
    <col min="7694" max="7694" width="9.28515625" style="152" customWidth="1"/>
    <col min="7695" max="7695" width="13.140625" style="152" customWidth="1"/>
    <col min="7696" max="7696" width="11.28515625" style="152" customWidth="1"/>
    <col min="7697" max="7723" width="5" style="152" bestFit="1" customWidth="1"/>
    <col min="7724" max="7724" width="5.5703125" style="152" bestFit="1" customWidth="1"/>
    <col min="7725" max="7741" width="5" style="152" bestFit="1" customWidth="1"/>
    <col min="7742" max="7742" width="5.5703125" style="152" bestFit="1" customWidth="1"/>
    <col min="7743" max="7761" width="5" style="152" bestFit="1" customWidth="1"/>
    <col min="7762" max="7762" width="5.5703125" style="152" bestFit="1" customWidth="1"/>
    <col min="7763" max="7771" width="5" style="152" bestFit="1" customWidth="1"/>
    <col min="7772" max="7936" width="9.140625" style="152"/>
    <col min="7937" max="7937" width="28.85546875" style="152" customWidth="1"/>
    <col min="7938" max="7938" width="10.28515625" style="152" customWidth="1"/>
    <col min="7939" max="7939" width="11.85546875" style="152" customWidth="1"/>
    <col min="7940" max="7940" width="12.140625" style="152" customWidth="1"/>
    <col min="7941" max="7941" width="9.85546875" style="152" customWidth="1"/>
    <col min="7942" max="7942" width="12.85546875" style="152" customWidth="1"/>
    <col min="7943" max="7943" width="13" style="152" customWidth="1"/>
    <col min="7944" max="7944" width="10.7109375" style="152" customWidth="1"/>
    <col min="7945" max="7945" width="11.5703125" style="152" customWidth="1"/>
    <col min="7946" max="7946" width="13" style="152" customWidth="1"/>
    <col min="7947" max="7947" width="10.28515625" style="152" customWidth="1"/>
    <col min="7948" max="7948" width="11.7109375" style="152" customWidth="1"/>
    <col min="7949" max="7949" width="10.5703125" style="152" customWidth="1"/>
    <col min="7950" max="7950" width="9.28515625" style="152" customWidth="1"/>
    <col min="7951" max="7951" width="13.140625" style="152" customWidth="1"/>
    <col min="7952" max="7952" width="11.28515625" style="152" customWidth="1"/>
    <col min="7953" max="7979" width="5" style="152" bestFit="1" customWidth="1"/>
    <col min="7980" max="7980" width="5.5703125" style="152" bestFit="1" customWidth="1"/>
    <col min="7981" max="7997" width="5" style="152" bestFit="1" customWidth="1"/>
    <col min="7998" max="7998" width="5.5703125" style="152" bestFit="1" customWidth="1"/>
    <col min="7999" max="8017" width="5" style="152" bestFit="1" customWidth="1"/>
    <col min="8018" max="8018" width="5.5703125" style="152" bestFit="1" customWidth="1"/>
    <col min="8019" max="8027" width="5" style="152" bestFit="1" customWidth="1"/>
    <col min="8028" max="8192" width="9.140625" style="152"/>
    <col min="8193" max="8193" width="28.85546875" style="152" customWidth="1"/>
    <col min="8194" max="8194" width="10.28515625" style="152" customWidth="1"/>
    <col min="8195" max="8195" width="11.85546875" style="152" customWidth="1"/>
    <col min="8196" max="8196" width="12.140625" style="152" customWidth="1"/>
    <col min="8197" max="8197" width="9.85546875" style="152" customWidth="1"/>
    <col min="8198" max="8198" width="12.85546875" style="152" customWidth="1"/>
    <col min="8199" max="8199" width="13" style="152" customWidth="1"/>
    <col min="8200" max="8200" width="10.7109375" style="152" customWidth="1"/>
    <col min="8201" max="8201" width="11.5703125" style="152" customWidth="1"/>
    <col min="8202" max="8202" width="13" style="152" customWidth="1"/>
    <col min="8203" max="8203" width="10.28515625" style="152" customWidth="1"/>
    <col min="8204" max="8204" width="11.7109375" style="152" customWidth="1"/>
    <col min="8205" max="8205" width="10.5703125" style="152" customWidth="1"/>
    <col min="8206" max="8206" width="9.28515625" style="152" customWidth="1"/>
    <col min="8207" max="8207" width="13.140625" style="152" customWidth="1"/>
    <col min="8208" max="8208" width="11.28515625" style="152" customWidth="1"/>
    <col min="8209" max="8235" width="5" style="152" bestFit="1" customWidth="1"/>
    <col min="8236" max="8236" width="5.5703125" style="152" bestFit="1" customWidth="1"/>
    <col min="8237" max="8253" width="5" style="152" bestFit="1" customWidth="1"/>
    <col min="8254" max="8254" width="5.5703125" style="152" bestFit="1" customWidth="1"/>
    <col min="8255" max="8273" width="5" style="152" bestFit="1" customWidth="1"/>
    <col min="8274" max="8274" width="5.5703125" style="152" bestFit="1" customWidth="1"/>
    <col min="8275" max="8283" width="5" style="152" bestFit="1" customWidth="1"/>
    <col min="8284" max="8448" width="9.140625" style="152"/>
    <col min="8449" max="8449" width="28.85546875" style="152" customWidth="1"/>
    <col min="8450" max="8450" width="10.28515625" style="152" customWidth="1"/>
    <col min="8451" max="8451" width="11.85546875" style="152" customWidth="1"/>
    <col min="8452" max="8452" width="12.140625" style="152" customWidth="1"/>
    <col min="8453" max="8453" width="9.85546875" style="152" customWidth="1"/>
    <col min="8454" max="8454" width="12.85546875" style="152" customWidth="1"/>
    <col min="8455" max="8455" width="13" style="152" customWidth="1"/>
    <col min="8456" max="8456" width="10.7109375" style="152" customWidth="1"/>
    <col min="8457" max="8457" width="11.5703125" style="152" customWidth="1"/>
    <col min="8458" max="8458" width="13" style="152" customWidth="1"/>
    <col min="8459" max="8459" width="10.28515625" style="152" customWidth="1"/>
    <col min="8460" max="8460" width="11.7109375" style="152" customWidth="1"/>
    <col min="8461" max="8461" width="10.5703125" style="152" customWidth="1"/>
    <col min="8462" max="8462" width="9.28515625" style="152" customWidth="1"/>
    <col min="8463" max="8463" width="13.140625" style="152" customWidth="1"/>
    <col min="8464" max="8464" width="11.28515625" style="152" customWidth="1"/>
    <col min="8465" max="8491" width="5" style="152" bestFit="1" customWidth="1"/>
    <col min="8492" max="8492" width="5.5703125" style="152" bestFit="1" customWidth="1"/>
    <col min="8493" max="8509" width="5" style="152" bestFit="1" customWidth="1"/>
    <col min="8510" max="8510" width="5.5703125" style="152" bestFit="1" customWidth="1"/>
    <col min="8511" max="8529" width="5" style="152" bestFit="1" customWidth="1"/>
    <col min="8530" max="8530" width="5.5703125" style="152" bestFit="1" customWidth="1"/>
    <col min="8531" max="8539" width="5" style="152" bestFit="1" customWidth="1"/>
    <col min="8540" max="8704" width="9.140625" style="152"/>
    <col min="8705" max="8705" width="28.85546875" style="152" customWidth="1"/>
    <col min="8706" max="8706" width="10.28515625" style="152" customWidth="1"/>
    <col min="8707" max="8707" width="11.85546875" style="152" customWidth="1"/>
    <col min="8708" max="8708" width="12.140625" style="152" customWidth="1"/>
    <col min="8709" max="8709" width="9.85546875" style="152" customWidth="1"/>
    <col min="8710" max="8710" width="12.85546875" style="152" customWidth="1"/>
    <col min="8711" max="8711" width="13" style="152" customWidth="1"/>
    <col min="8712" max="8712" width="10.7109375" style="152" customWidth="1"/>
    <col min="8713" max="8713" width="11.5703125" style="152" customWidth="1"/>
    <col min="8714" max="8714" width="13" style="152" customWidth="1"/>
    <col min="8715" max="8715" width="10.28515625" style="152" customWidth="1"/>
    <col min="8716" max="8716" width="11.7109375" style="152" customWidth="1"/>
    <col min="8717" max="8717" width="10.5703125" style="152" customWidth="1"/>
    <col min="8718" max="8718" width="9.28515625" style="152" customWidth="1"/>
    <col min="8719" max="8719" width="13.140625" style="152" customWidth="1"/>
    <col min="8720" max="8720" width="11.28515625" style="152" customWidth="1"/>
    <col min="8721" max="8747" width="5" style="152" bestFit="1" customWidth="1"/>
    <col min="8748" max="8748" width="5.5703125" style="152" bestFit="1" customWidth="1"/>
    <col min="8749" max="8765" width="5" style="152" bestFit="1" customWidth="1"/>
    <col min="8766" max="8766" width="5.5703125" style="152" bestFit="1" customWidth="1"/>
    <col min="8767" max="8785" width="5" style="152" bestFit="1" customWidth="1"/>
    <col min="8786" max="8786" width="5.5703125" style="152" bestFit="1" customWidth="1"/>
    <col min="8787" max="8795" width="5" style="152" bestFit="1" customWidth="1"/>
    <col min="8796" max="8960" width="9.140625" style="152"/>
    <col min="8961" max="8961" width="28.85546875" style="152" customWidth="1"/>
    <col min="8962" max="8962" width="10.28515625" style="152" customWidth="1"/>
    <col min="8963" max="8963" width="11.85546875" style="152" customWidth="1"/>
    <col min="8964" max="8964" width="12.140625" style="152" customWidth="1"/>
    <col min="8965" max="8965" width="9.85546875" style="152" customWidth="1"/>
    <col min="8966" max="8966" width="12.85546875" style="152" customWidth="1"/>
    <col min="8967" max="8967" width="13" style="152" customWidth="1"/>
    <col min="8968" max="8968" width="10.7109375" style="152" customWidth="1"/>
    <col min="8969" max="8969" width="11.5703125" style="152" customWidth="1"/>
    <col min="8970" max="8970" width="13" style="152" customWidth="1"/>
    <col min="8971" max="8971" width="10.28515625" style="152" customWidth="1"/>
    <col min="8972" max="8972" width="11.7109375" style="152" customWidth="1"/>
    <col min="8973" max="8973" width="10.5703125" style="152" customWidth="1"/>
    <col min="8974" max="8974" width="9.28515625" style="152" customWidth="1"/>
    <col min="8975" max="8975" width="13.140625" style="152" customWidth="1"/>
    <col min="8976" max="8976" width="11.28515625" style="152" customWidth="1"/>
    <col min="8977" max="9003" width="5" style="152" bestFit="1" customWidth="1"/>
    <col min="9004" max="9004" width="5.5703125" style="152" bestFit="1" customWidth="1"/>
    <col min="9005" max="9021" width="5" style="152" bestFit="1" customWidth="1"/>
    <col min="9022" max="9022" width="5.5703125" style="152" bestFit="1" customWidth="1"/>
    <col min="9023" max="9041" width="5" style="152" bestFit="1" customWidth="1"/>
    <col min="9042" max="9042" width="5.5703125" style="152" bestFit="1" customWidth="1"/>
    <col min="9043" max="9051" width="5" style="152" bestFit="1" customWidth="1"/>
    <col min="9052" max="9216" width="9.140625" style="152"/>
    <col min="9217" max="9217" width="28.85546875" style="152" customWidth="1"/>
    <col min="9218" max="9218" width="10.28515625" style="152" customWidth="1"/>
    <col min="9219" max="9219" width="11.85546875" style="152" customWidth="1"/>
    <col min="9220" max="9220" width="12.140625" style="152" customWidth="1"/>
    <col min="9221" max="9221" width="9.85546875" style="152" customWidth="1"/>
    <col min="9222" max="9222" width="12.85546875" style="152" customWidth="1"/>
    <col min="9223" max="9223" width="13" style="152" customWidth="1"/>
    <col min="9224" max="9224" width="10.7109375" style="152" customWidth="1"/>
    <col min="9225" max="9225" width="11.5703125" style="152" customWidth="1"/>
    <col min="9226" max="9226" width="13" style="152" customWidth="1"/>
    <col min="9227" max="9227" width="10.28515625" style="152" customWidth="1"/>
    <col min="9228" max="9228" width="11.7109375" style="152" customWidth="1"/>
    <col min="9229" max="9229" width="10.5703125" style="152" customWidth="1"/>
    <col min="9230" max="9230" width="9.28515625" style="152" customWidth="1"/>
    <col min="9231" max="9231" width="13.140625" style="152" customWidth="1"/>
    <col min="9232" max="9232" width="11.28515625" style="152" customWidth="1"/>
    <col min="9233" max="9259" width="5" style="152" bestFit="1" customWidth="1"/>
    <col min="9260" max="9260" width="5.5703125" style="152" bestFit="1" customWidth="1"/>
    <col min="9261" max="9277" width="5" style="152" bestFit="1" customWidth="1"/>
    <col min="9278" max="9278" width="5.5703125" style="152" bestFit="1" customWidth="1"/>
    <col min="9279" max="9297" width="5" style="152" bestFit="1" customWidth="1"/>
    <col min="9298" max="9298" width="5.5703125" style="152" bestFit="1" customWidth="1"/>
    <col min="9299" max="9307" width="5" style="152" bestFit="1" customWidth="1"/>
    <col min="9308" max="9472" width="9.140625" style="152"/>
    <col min="9473" max="9473" width="28.85546875" style="152" customWidth="1"/>
    <col min="9474" max="9474" width="10.28515625" style="152" customWidth="1"/>
    <col min="9475" max="9475" width="11.85546875" style="152" customWidth="1"/>
    <col min="9476" max="9476" width="12.140625" style="152" customWidth="1"/>
    <col min="9477" max="9477" width="9.85546875" style="152" customWidth="1"/>
    <col min="9478" max="9478" width="12.85546875" style="152" customWidth="1"/>
    <col min="9479" max="9479" width="13" style="152" customWidth="1"/>
    <col min="9480" max="9480" width="10.7109375" style="152" customWidth="1"/>
    <col min="9481" max="9481" width="11.5703125" style="152" customWidth="1"/>
    <col min="9482" max="9482" width="13" style="152" customWidth="1"/>
    <col min="9483" max="9483" width="10.28515625" style="152" customWidth="1"/>
    <col min="9484" max="9484" width="11.7109375" style="152" customWidth="1"/>
    <col min="9485" max="9485" width="10.5703125" style="152" customWidth="1"/>
    <col min="9486" max="9486" width="9.28515625" style="152" customWidth="1"/>
    <col min="9487" max="9487" width="13.140625" style="152" customWidth="1"/>
    <col min="9488" max="9488" width="11.28515625" style="152" customWidth="1"/>
    <col min="9489" max="9515" width="5" style="152" bestFit="1" customWidth="1"/>
    <col min="9516" max="9516" width="5.5703125" style="152" bestFit="1" customWidth="1"/>
    <col min="9517" max="9533" width="5" style="152" bestFit="1" customWidth="1"/>
    <col min="9534" max="9534" width="5.5703125" style="152" bestFit="1" customWidth="1"/>
    <col min="9535" max="9553" width="5" style="152" bestFit="1" customWidth="1"/>
    <col min="9554" max="9554" width="5.5703125" style="152" bestFit="1" customWidth="1"/>
    <col min="9555" max="9563" width="5" style="152" bestFit="1" customWidth="1"/>
    <col min="9564" max="9728" width="9.140625" style="152"/>
    <col min="9729" max="9729" width="28.85546875" style="152" customWidth="1"/>
    <col min="9730" max="9730" width="10.28515625" style="152" customWidth="1"/>
    <col min="9731" max="9731" width="11.85546875" style="152" customWidth="1"/>
    <col min="9732" max="9732" width="12.140625" style="152" customWidth="1"/>
    <col min="9733" max="9733" width="9.85546875" style="152" customWidth="1"/>
    <col min="9734" max="9734" width="12.85546875" style="152" customWidth="1"/>
    <col min="9735" max="9735" width="13" style="152" customWidth="1"/>
    <col min="9736" max="9736" width="10.7109375" style="152" customWidth="1"/>
    <col min="9737" max="9737" width="11.5703125" style="152" customWidth="1"/>
    <col min="9738" max="9738" width="13" style="152" customWidth="1"/>
    <col min="9739" max="9739" width="10.28515625" style="152" customWidth="1"/>
    <col min="9740" max="9740" width="11.7109375" style="152" customWidth="1"/>
    <col min="9741" max="9741" width="10.5703125" style="152" customWidth="1"/>
    <col min="9742" max="9742" width="9.28515625" style="152" customWidth="1"/>
    <col min="9743" max="9743" width="13.140625" style="152" customWidth="1"/>
    <col min="9744" max="9744" width="11.28515625" style="152" customWidth="1"/>
    <col min="9745" max="9771" width="5" style="152" bestFit="1" customWidth="1"/>
    <col min="9772" max="9772" width="5.5703125" style="152" bestFit="1" customWidth="1"/>
    <col min="9773" max="9789" width="5" style="152" bestFit="1" customWidth="1"/>
    <col min="9790" max="9790" width="5.5703125" style="152" bestFit="1" customWidth="1"/>
    <col min="9791" max="9809" width="5" style="152" bestFit="1" customWidth="1"/>
    <col min="9810" max="9810" width="5.5703125" style="152" bestFit="1" customWidth="1"/>
    <col min="9811" max="9819" width="5" style="152" bestFit="1" customWidth="1"/>
    <col min="9820" max="9984" width="9.140625" style="152"/>
    <col min="9985" max="9985" width="28.85546875" style="152" customWidth="1"/>
    <col min="9986" max="9986" width="10.28515625" style="152" customWidth="1"/>
    <col min="9987" max="9987" width="11.85546875" style="152" customWidth="1"/>
    <col min="9988" max="9988" width="12.140625" style="152" customWidth="1"/>
    <col min="9989" max="9989" width="9.85546875" style="152" customWidth="1"/>
    <col min="9990" max="9990" width="12.85546875" style="152" customWidth="1"/>
    <col min="9991" max="9991" width="13" style="152" customWidth="1"/>
    <col min="9992" max="9992" width="10.7109375" style="152" customWidth="1"/>
    <col min="9993" max="9993" width="11.5703125" style="152" customWidth="1"/>
    <col min="9994" max="9994" width="13" style="152" customWidth="1"/>
    <col min="9995" max="9995" width="10.28515625" style="152" customWidth="1"/>
    <col min="9996" max="9996" width="11.7109375" style="152" customWidth="1"/>
    <col min="9997" max="9997" width="10.5703125" style="152" customWidth="1"/>
    <col min="9998" max="9998" width="9.28515625" style="152" customWidth="1"/>
    <col min="9999" max="9999" width="13.140625" style="152" customWidth="1"/>
    <col min="10000" max="10000" width="11.28515625" style="152" customWidth="1"/>
    <col min="10001" max="10027" width="5" style="152" bestFit="1" customWidth="1"/>
    <col min="10028" max="10028" width="5.5703125" style="152" bestFit="1" customWidth="1"/>
    <col min="10029" max="10045" width="5" style="152" bestFit="1" customWidth="1"/>
    <col min="10046" max="10046" width="5.5703125" style="152" bestFit="1" customWidth="1"/>
    <col min="10047" max="10065" width="5" style="152" bestFit="1" customWidth="1"/>
    <col min="10066" max="10066" width="5.5703125" style="152" bestFit="1" customWidth="1"/>
    <col min="10067" max="10075" width="5" style="152" bestFit="1" customWidth="1"/>
    <col min="10076" max="10240" width="9.140625" style="152"/>
    <col min="10241" max="10241" width="28.85546875" style="152" customWidth="1"/>
    <col min="10242" max="10242" width="10.28515625" style="152" customWidth="1"/>
    <col min="10243" max="10243" width="11.85546875" style="152" customWidth="1"/>
    <col min="10244" max="10244" width="12.140625" style="152" customWidth="1"/>
    <col min="10245" max="10245" width="9.85546875" style="152" customWidth="1"/>
    <col min="10246" max="10246" width="12.85546875" style="152" customWidth="1"/>
    <col min="10247" max="10247" width="13" style="152" customWidth="1"/>
    <col min="10248" max="10248" width="10.7109375" style="152" customWidth="1"/>
    <col min="10249" max="10249" width="11.5703125" style="152" customWidth="1"/>
    <col min="10250" max="10250" width="13" style="152" customWidth="1"/>
    <col min="10251" max="10251" width="10.28515625" style="152" customWidth="1"/>
    <col min="10252" max="10252" width="11.7109375" style="152" customWidth="1"/>
    <col min="10253" max="10253" width="10.5703125" style="152" customWidth="1"/>
    <col min="10254" max="10254" width="9.28515625" style="152" customWidth="1"/>
    <col min="10255" max="10255" width="13.140625" style="152" customWidth="1"/>
    <col min="10256" max="10256" width="11.28515625" style="152" customWidth="1"/>
    <col min="10257" max="10283" width="5" style="152" bestFit="1" customWidth="1"/>
    <col min="10284" max="10284" width="5.5703125" style="152" bestFit="1" customWidth="1"/>
    <col min="10285" max="10301" width="5" style="152" bestFit="1" customWidth="1"/>
    <col min="10302" max="10302" width="5.5703125" style="152" bestFit="1" customWidth="1"/>
    <col min="10303" max="10321" width="5" style="152" bestFit="1" customWidth="1"/>
    <col min="10322" max="10322" width="5.5703125" style="152" bestFit="1" customWidth="1"/>
    <col min="10323" max="10331" width="5" style="152" bestFit="1" customWidth="1"/>
    <col min="10332" max="10496" width="9.140625" style="152"/>
    <col min="10497" max="10497" width="28.85546875" style="152" customWidth="1"/>
    <col min="10498" max="10498" width="10.28515625" style="152" customWidth="1"/>
    <col min="10499" max="10499" width="11.85546875" style="152" customWidth="1"/>
    <col min="10500" max="10500" width="12.140625" style="152" customWidth="1"/>
    <col min="10501" max="10501" width="9.85546875" style="152" customWidth="1"/>
    <col min="10502" max="10502" width="12.85546875" style="152" customWidth="1"/>
    <col min="10503" max="10503" width="13" style="152" customWidth="1"/>
    <col min="10504" max="10504" width="10.7109375" style="152" customWidth="1"/>
    <col min="10505" max="10505" width="11.5703125" style="152" customWidth="1"/>
    <col min="10506" max="10506" width="13" style="152" customWidth="1"/>
    <col min="10507" max="10507" width="10.28515625" style="152" customWidth="1"/>
    <col min="10508" max="10508" width="11.7109375" style="152" customWidth="1"/>
    <col min="10509" max="10509" width="10.5703125" style="152" customWidth="1"/>
    <col min="10510" max="10510" width="9.28515625" style="152" customWidth="1"/>
    <col min="10511" max="10511" width="13.140625" style="152" customWidth="1"/>
    <col min="10512" max="10512" width="11.28515625" style="152" customWidth="1"/>
    <col min="10513" max="10539" width="5" style="152" bestFit="1" customWidth="1"/>
    <col min="10540" max="10540" width="5.5703125" style="152" bestFit="1" customWidth="1"/>
    <col min="10541" max="10557" width="5" style="152" bestFit="1" customWidth="1"/>
    <col min="10558" max="10558" width="5.5703125" style="152" bestFit="1" customWidth="1"/>
    <col min="10559" max="10577" width="5" style="152" bestFit="1" customWidth="1"/>
    <col min="10578" max="10578" width="5.5703125" style="152" bestFit="1" customWidth="1"/>
    <col min="10579" max="10587" width="5" style="152" bestFit="1" customWidth="1"/>
    <col min="10588" max="10752" width="9.140625" style="152"/>
    <col min="10753" max="10753" width="28.85546875" style="152" customWidth="1"/>
    <col min="10754" max="10754" width="10.28515625" style="152" customWidth="1"/>
    <col min="10755" max="10755" width="11.85546875" style="152" customWidth="1"/>
    <col min="10756" max="10756" width="12.140625" style="152" customWidth="1"/>
    <col min="10757" max="10757" width="9.85546875" style="152" customWidth="1"/>
    <col min="10758" max="10758" width="12.85546875" style="152" customWidth="1"/>
    <col min="10759" max="10759" width="13" style="152" customWidth="1"/>
    <col min="10760" max="10760" width="10.7109375" style="152" customWidth="1"/>
    <col min="10761" max="10761" width="11.5703125" style="152" customWidth="1"/>
    <col min="10762" max="10762" width="13" style="152" customWidth="1"/>
    <col min="10763" max="10763" width="10.28515625" style="152" customWidth="1"/>
    <col min="10764" max="10764" width="11.7109375" style="152" customWidth="1"/>
    <col min="10765" max="10765" width="10.5703125" style="152" customWidth="1"/>
    <col min="10766" max="10766" width="9.28515625" style="152" customWidth="1"/>
    <col min="10767" max="10767" width="13.140625" style="152" customWidth="1"/>
    <col min="10768" max="10768" width="11.28515625" style="152" customWidth="1"/>
    <col min="10769" max="10795" width="5" style="152" bestFit="1" customWidth="1"/>
    <col min="10796" max="10796" width="5.5703125" style="152" bestFit="1" customWidth="1"/>
    <col min="10797" max="10813" width="5" style="152" bestFit="1" customWidth="1"/>
    <col min="10814" max="10814" width="5.5703125" style="152" bestFit="1" customWidth="1"/>
    <col min="10815" max="10833" width="5" style="152" bestFit="1" customWidth="1"/>
    <col min="10834" max="10834" width="5.5703125" style="152" bestFit="1" customWidth="1"/>
    <col min="10835" max="10843" width="5" style="152" bestFit="1" customWidth="1"/>
    <col min="10844" max="11008" width="9.140625" style="152"/>
    <col min="11009" max="11009" width="28.85546875" style="152" customWidth="1"/>
    <col min="11010" max="11010" width="10.28515625" style="152" customWidth="1"/>
    <col min="11011" max="11011" width="11.85546875" style="152" customWidth="1"/>
    <col min="11012" max="11012" width="12.140625" style="152" customWidth="1"/>
    <col min="11013" max="11013" width="9.85546875" style="152" customWidth="1"/>
    <col min="11014" max="11014" width="12.85546875" style="152" customWidth="1"/>
    <col min="11015" max="11015" width="13" style="152" customWidth="1"/>
    <col min="11016" max="11016" width="10.7109375" style="152" customWidth="1"/>
    <col min="11017" max="11017" width="11.5703125" style="152" customWidth="1"/>
    <col min="11018" max="11018" width="13" style="152" customWidth="1"/>
    <col min="11019" max="11019" width="10.28515625" style="152" customWidth="1"/>
    <col min="11020" max="11020" width="11.7109375" style="152" customWidth="1"/>
    <col min="11021" max="11021" width="10.5703125" style="152" customWidth="1"/>
    <col min="11022" max="11022" width="9.28515625" style="152" customWidth="1"/>
    <col min="11023" max="11023" width="13.140625" style="152" customWidth="1"/>
    <col min="11024" max="11024" width="11.28515625" style="152" customWidth="1"/>
    <col min="11025" max="11051" width="5" style="152" bestFit="1" customWidth="1"/>
    <col min="11052" max="11052" width="5.5703125" style="152" bestFit="1" customWidth="1"/>
    <col min="11053" max="11069" width="5" style="152" bestFit="1" customWidth="1"/>
    <col min="11070" max="11070" width="5.5703125" style="152" bestFit="1" customWidth="1"/>
    <col min="11071" max="11089" width="5" style="152" bestFit="1" customWidth="1"/>
    <col min="11090" max="11090" width="5.5703125" style="152" bestFit="1" customWidth="1"/>
    <col min="11091" max="11099" width="5" style="152" bestFit="1" customWidth="1"/>
    <col min="11100" max="11264" width="9.140625" style="152"/>
    <col min="11265" max="11265" width="28.85546875" style="152" customWidth="1"/>
    <col min="11266" max="11266" width="10.28515625" style="152" customWidth="1"/>
    <col min="11267" max="11267" width="11.85546875" style="152" customWidth="1"/>
    <col min="11268" max="11268" width="12.140625" style="152" customWidth="1"/>
    <col min="11269" max="11269" width="9.85546875" style="152" customWidth="1"/>
    <col min="11270" max="11270" width="12.85546875" style="152" customWidth="1"/>
    <col min="11271" max="11271" width="13" style="152" customWidth="1"/>
    <col min="11272" max="11272" width="10.7109375" style="152" customWidth="1"/>
    <col min="11273" max="11273" width="11.5703125" style="152" customWidth="1"/>
    <col min="11274" max="11274" width="13" style="152" customWidth="1"/>
    <col min="11275" max="11275" width="10.28515625" style="152" customWidth="1"/>
    <col min="11276" max="11276" width="11.7109375" style="152" customWidth="1"/>
    <col min="11277" max="11277" width="10.5703125" style="152" customWidth="1"/>
    <col min="11278" max="11278" width="9.28515625" style="152" customWidth="1"/>
    <col min="11279" max="11279" width="13.140625" style="152" customWidth="1"/>
    <col min="11280" max="11280" width="11.28515625" style="152" customWidth="1"/>
    <col min="11281" max="11307" width="5" style="152" bestFit="1" customWidth="1"/>
    <col min="11308" max="11308" width="5.5703125" style="152" bestFit="1" customWidth="1"/>
    <col min="11309" max="11325" width="5" style="152" bestFit="1" customWidth="1"/>
    <col min="11326" max="11326" width="5.5703125" style="152" bestFit="1" customWidth="1"/>
    <col min="11327" max="11345" width="5" style="152" bestFit="1" customWidth="1"/>
    <col min="11346" max="11346" width="5.5703125" style="152" bestFit="1" customWidth="1"/>
    <col min="11347" max="11355" width="5" style="152" bestFit="1" customWidth="1"/>
    <col min="11356" max="11520" width="9.140625" style="152"/>
    <col min="11521" max="11521" width="28.85546875" style="152" customWidth="1"/>
    <col min="11522" max="11522" width="10.28515625" style="152" customWidth="1"/>
    <col min="11523" max="11523" width="11.85546875" style="152" customWidth="1"/>
    <col min="11524" max="11524" width="12.140625" style="152" customWidth="1"/>
    <col min="11525" max="11525" width="9.85546875" style="152" customWidth="1"/>
    <col min="11526" max="11526" width="12.85546875" style="152" customWidth="1"/>
    <col min="11527" max="11527" width="13" style="152" customWidth="1"/>
    <col min="11528" max="11528" width="10.7109375" style="152" customWidth="1"/>
    <col min="11529" max="11529" width="11.5703125" style="152" customWidth="1"/>
    <col min="11530" max="11530" width="13" style="152" customWidth="1"/>
    <col min="11531" max="11531" width="10.28515625" style="152" customWidth="1"/>
    <col min="11532" max="11532" width="11.7109375" style="152" customWidth="1"/>
    <col min="11533" max="11533" width="10.5703125" style="152" customWidth="1"/>
    <col min="11534" max="11534" width="9.28515625" style="152" customWidth="1"/>
    <col min="11535" max="11535" width="13.140625" style="152" customWidth="1"/>
    <col min="11536" max="11536" width="11.28515625" style="152" customWidth="1"/>
    <col min="11537" max="11563" width="5" style="152" bestFit="1" customWidth="1"/>
    <col min="11564" max="11564" width="5.5703125" style="152" bestFit="1" customWidth="1"/>
    <col min="11565" max="11581" width="5" style="152" bestFit="1" customWidth="1"/>
    <col min="11582" max="11582" width="5.5703125" style="152" bestFit="1" customWidth="1"/>
    <col min="11583" max="11601" width="5" style="152" bestFit="1" customWidth="1"/>
    <col min="11602" max="11602" width="5.5703125" style="152" bestFit="1" customWidth="1"/>
    <col min="11603" max="11611" width="5" style="152" bestFit="1" customWidth="1"/>
    <col min="11612" max="11776" width="9.140625" style="152"/>
    <col min="11777" max="11777" width="28.85546875" style="152" customWidth="1"/>
    <col min="11778" max="11778" width="10.28515625" style="152" customWidth="1"/>
    <col min="11779" max="11779" width="11.85546875" style="152" customWidth="1"/>
    <col min="11780" max="11780" width="12.140625" style="152" customWidth="1"/>
    <col min="11781" max="11781" width="9.85546875" style="152" customWidth="1"/>
    <col min="11782" max="11782" width="12.85546875" style="152" customWidth="1"/>
    <col min="11783" max="11783" width="13" style="152" customWidth="1"/>
    <col min="11784" max="11784" width="10.7109375" style="152" customWidth="1"/>
    <col min="11785" max="11785" width="11.5703125" style="152" customWidth="1"/>
    <col min="11786" max="11786" width="13" style="152" customWidth="1"/>
    <col min="11787" max="11787" width="10.28515625" style="152" customWidth="1"/>
    <col min="11788" max="11788" width="11.7109375" style="152" customWidth="1"/>
    <col min="11789" max="11789" width="10.5703125" style="152" customWidth="1"/>
    <col min="11790" max="11790" width="9.28515625" style="152" customWidth="1"/>
    <col min="11791" max="11791" width="13.140625" style="152" customWidth="1"/>
    <col min="11792" max="11792" width="11.28515625" style="152" customWidth="1"/>
    <col min="11793" max="11819" width="5" style="152" bestFit="1" customWidth="1"/>
    <col min="11820" max="11820" width="5.5703125" style="152" bestFit="1" customWidth="1"/>
    <col min="11821" max="11837" width="5" style="152" bestFit="1" customWidth="1"/>
    <col min="11838" max="11838" width="5.5703125" style="152" bestFit="1" customWidth="1"/>
    <col min="11839" max="11857" width="5" style="152" bestFit="1" customWidth="1"/>
    <col min="11858" max="11858" width="5.5703125" style="152" bestFit="1" customWidth="1"/>
    <col min="11859" max="11867" width="5" style="152" bestFit="1" customWidth="1"/>
    <col min="11868" max="12032" width="9.140625" style="152"/>
    <col min="12033" max="12033" width="28.85546875" style="152" customWidth="1"/>
    <col min="12034" max="12034" width="10.28515625" style="152" customWidth="1"/>
    <col min="12035" max="12035" width="11.85546875" style="152" customWidth="1"/>
    <col min="12036" max="12036" width="12.140625" style="152" customWidth="1"/>
    <col min="12037" max="12037" width="9.85546875" style="152" customWidth="1"/>
    <col min="12038" max="12038" width="12.85546875" style="152" customWidth="1"/>
    <col min="12039" max="12039" width="13" style="152" customWidth="1"/>
    <col min="12040" max="12040" width="10.7109375" style="152" customWidth="1"/>
    <col min="12041" max="12041" width="11.5703125" style="152" customWidth="1"/>
    <col min="12042" max="12042" width="13" style="152" customWidth="1"/>
    <col min="12043" max="12043" width="10.28515625" style="152" customWidth="1"/>
    <col min="12044" max="12044" width="11.7109375" style="152" customWidth="1"/>
    <col min="12045" max="12045" width="10.5703125" style="152" customWidth="1"/>
    <col min="12046" max="12046" width="9.28515625" style="152" customWidth="1"/>
    <col min="12047" max="12047" width="13.140625" style="152" customWidth="1"/>
    <col min="12048" max="12048" width="11.28515625" style="152" customWidth="1"/>
    <col min="12049" max="12075" width="5" style="152" bestFit="1" customWidth="1"/>
    <col min="12076" max="12076" width="5.5703125" style="152" bestFit="1" customWidth="1"/>
    <col min="12077" max="12093" width="5" style="152" bestFit="1" customWidth="1"/>
    <col min="12094" max="12094" width="5.5703125" style="152" bestFit="1" customWidth="1"/>
    <col min="12095" max="12113" width="5" style="152" bestFit="1" customWidth="1"/>
    <col min="12114" max="12114" width="5.5703125" style="152" bestFit="1" customWidth="1"/>
    <col min="12115" max="12123" width="5" style="152" bestFit="1" customWidth="1"/>
    <col min="12124" max="12288" width="9.140625" style="152"/>
    <col min="12289" max="12289" width="28.85546875" style="152" customWidth="1"/>
    <col min="12290" max="12290" width="10.28515625" style="152" customWidth="1"/>
    <col min="12291" max="12291" width="11.85546875" style="152" customWidth="1"/>
    <col min="12292" max="12292" width="12.140625" style="152" customWidth="1"/>
    <col min="12293" max="12293" width="9.85546875" style="152" customWidth="1"/>
    <col min="12294" max="12294" width="12.85546875" style="152" customWidth="1"/>
    <col min="12295" max="12295" width="13" style="152" customWidth="1"/>
    <col min="12296" max="12296" width="10.7109375" style="152" customWidth="1"/>
    <col min="12297" max="12297" width="11.5703125" style="152" customWidth="1"/>
    <col min="12298" max="12298" width="13" style="152" customWidth="1"/>
    <col min="12299" max="12299" width="10.28515625" style="152" customWidth="1"/>
    <col min="12300" max="12300" width="11.7109375" style="152" customWidth="1"/>
    <col min="12301" max="12301" width="10.5703125" style="152" customWidth="1"/>
    <col min="12302" max="12302" width="9.28515625" style="152" customWidth="1"/>
    <col min="12303" max="12303" width="13.140625" style="152" customWidth="1"/>
    <col min="12304" max="12304" width="11.28515625" style="152" customWidth="1"/>
    <col min="12305" max="12331" width="5" style="152" bestFit="1" customWidth="1"/>
    <col min="12332" max="12332" width="5.5703125" style="152" bestFit="1" customWidth="1"/>
    <col min="12333" max="12349" width="5" style="152" bestFit="1" customWidth="1"/>
    <col min="12350" max="12350" width="5.5703125" style="152" bestFit="1" customWidth="1"/>
    <col min="12351" max="12369" width="5" style="152" bestFit="1" customWidth="1"/>
    <col min="12370" max="12370" width="5.5703125" style="152" bestFit="1" customWidth="1"/>
    <col min="12371" max="12379" width="5" style="152" bestFit="1" customWidth="1"/>
    <col min="12380" max="12544" width="9.140625" style="152"/>
    <col min="12545" max="12545" width="28.85546875" style="152" customWidth="1"/>
    <col min="12546" max="12546" width="10.28515625" style="152" customWidth="1"/>
    <col min="12547" max="12547" width="11.85546875" style="152" customWidth="1"/>
    <col min="12548" max="12548" width="12.140625" style="152" customWidth="1"/>
    <col min="12549" max="12549" width="9.85546875" style="152" customWidth="1"/>
    <col min="12550" max="12550" width="12.85546875" style="152" customWidth="1"/>
    <col min="12551" max="12551" width="13" style="152" customWidth="1"/>
    <col min="12552" max="12552" width="10.7109375" style="152" customWidth="1"/>
    <col min="12553" max="12553" width="11.5703125" style="152" customWidth="1"/>
    <col min="12554" max="12554" width="13" style="152" customWidth="1"/>
    <col min="12555" max="12555" width="10.28515625" style="152" customWidth="1"/>
    <col min="12556" max="12556" width="11.7109375" style="152" customWidth="1"/>
    <col min="12557" max="12557" width="10.5703125" style="152" customWidth="1"/>
    <col min="12558" max="12558" width="9.28515625" style="152" customWidth="1"/>
    <col min="12559" max="12559" width="13.140625" style="152" customWidth="1"/>
    <col min="12560" max="12560" width="11.28515625" style="152" customWidth="1"/>
    <col min="12561" max="12587" width="5" style="152" bestFit="1" customWidth="1"/>
    <col min="12588" max="12588" width="5.5703125" style="152" bestFit="1" customWidth="1"/>
    <col min="12589" max="12605" width="5" style="152" bestFit="1" customWidth="1"/>
    <col min="12606" max="12606" width="5.5703125" style="152" bestFit="1" customWidth="1"/>
    <col min="12607" max="12625" width="5" style="152" bestFit="1" customWidth="1"/>
    <col min="12626" max="12626" width="5.5703125" style="152" bestFit="1" customWidth="1"/>
    <col min="12627" max="12635" width="5" style="152" bestFit="1" customWidth="1"/>
    <col min="12636" max="12800" width="9.140625" style="152"/>
    <col min="12801" max="12801" width="28.85546875" style="152" customWidth="1"/>
    <col min="12802" max="12802" width="10.28515625" style="152" customWidth="1"/>
    <col min="12803" max="12803" width="11.85546875" style="152" customWidth="1"/>
    <col min="12804" max="12804" width="12.140625" style="152" customWidth="1"/>
    <col min="12805" max="12805" width="9.85546875" style="152" customWidth="1"/>
    <col min="12806" max="12806" width="12.85546875" style="152" customWidth="1"/>
    <col min="12807" max="12807" width="13" style="152" customWidth="1"/>
    <col min="12808" max="12808" width="10.7109375" style="152" customWidth="1"/>
    <col min="12809" max="12809" width="11.5703125" style="152" customWidth="1"/>
    <col min="12810" max="12810" width="13" style="152" customWidth="1"/>
    <col min="12811" max="12811" width="10.28515625" style="152" customWidth="1"/>
    <col min="12812" max="12812" width="11.7109375" style="152" customWidth="1"/>
    <col min="12813" max="12813" width="10.5703125" style="152" customWidth="1"/>
    <col min="12814" max="12814" width="9.28515625" style="152" customWidth="1"/>
    <col min="12815" max="12815" width="13.140625" style="152" customWidth="1"/>
    <col min="12816" max="12816" width="11.28515625" style="152" customWidth="1"/>
    <col min="12817" max="12843" width="5" style="152" bestFit="1" customWidth="1"/>
    <col min="12844" max="12844" width="5.5703125" style="152" bestFit="1" customWidth="1"/>
    <col min="12845" max="12861" width="5" style="152" bestFit="1" customWidth="1"/>
    <col min="12862" max="12862" width="5.5703125" style="152" bestFit="1" customWidth="1"/>
    <col min="12863" max="12881" width="5" style="152" bestFit="1" customWidth="1"/>
    <col min="12882" max="12882" width="5.5703125" style="152" bestFit="1" customWidth="1"/>
    <col min="12883" max="12891" width="5" style="152" bestFit="1" customWidth="1"/>
    <col min="12892" max="13056" width="9.140625" style="152"/>
    <col min="13057" max="13057" width="28.85546875" style="152" customWidth="1"/>
    <col min="13058" max="13058" width="10.28515625" style="152" customWidth="1"/>
    <col min="13059" max="13059" width="11.85546875" style="152" customWidth="1"/>
    <col min="13060" max="13060" width="12.140625" style="152" customWidth="1"/>
    <col min="13061" max="13061" width="9.85546875" style="152" customWidth="1"/>
    <col min="13062" max="13062" width="12.85546875" style="152" customWidth="1"/>
    <col min="13063" max="13063" width="13" style="152" customWidth="1"/>
    <col min="13064" max="13064" width="10.7109375" style="152" customWidth="1"/>
    <col min="13065" max="13065" width="11.5703125" style="152" customWidth="1"/>
    <col min="13066" max="13066" width="13" style="152" customWidth="1"/>
    <col min="13067" max="13067" width="10.28515625" style="152" customWidth="1"/>
    <col min="13068" max="13068" width="11.7109375" style="152" customWidth="1"/>
    <col min="13069" max="13069" width="10.5703125" style="152" customWidth="1"/>
    <col min="13070" max="13070" width="9.28515625" style="152" customWidth="1"/>
    <col min="13071" max="13071" width="13.140625" style="152" customWidth="1"/>
    <col min="13072" max="13072" width="11.28515625" style="152" customWidth="1"/>
    <col min="13073" max="13099" width="5" style="152" bestFit="1" customWidth="1"/>
    <col min="13100" max="13100" width="5.5703125" style="152" bestFit="1" customWidth="1"/>
    <col min="13101" max="13117" width="5" style="152" bestFit="1" customWidth="1"/>
    <col min="13118" max="13118" width="5.5703125" style="152" bestFit="1" customWidth="1"/>
    <col min="13119" max="13137" width="5" style="152" bestFit="1" customWidth="1"/>
    <col min="13138" max="13138" width="5.5703125" style="152" bestFit="1" customWidth="1"/>
    <col min="13139" max="13147" width="5" style="152" bestFit="1" customWidth="1"/>
    <col min="13148" max="13312" width="9.140625" style="152"/>
    <col min="13313" max="13313" width="28.85546875" style="152" customWidth="1"/>
    <col min="13314" max="13314" width="10.28515625" style="152" customWidth="1"/>
    <col min="13315" max="13315" width="11.85546875" style="152" customWidth="1"/>
    <col min="13316" max="13316" width="12.140625" style="152" customWidth="1"/>
    <col min="13317" max="13317" width="9.85546875" style="152" customWidth="1"/>
    <col min="13318" max="13318" width="12.85546875" style="152" customWidth="1"/>
    <col min="13319" max="13319" width="13" style="152" customWidth="1"/>
    <col min="13320" max="13320" width="10.7109375" style="152" customWidth="1"/>
    <col min="13321" max="13321" width="11.5703125" style="152" customWidth="1"/>
    <col min="13322" max="13322" width="13" style="152" customWidth="1"/>
    <col min="13323" max="13323" width="10.28515625" style="152" customWidth="1"/>
    <col min="13324" max="13324" width="11.7109375" style="152" customWidth="1"/>
    <col min="13325" max="13325" width="10.5703125" style="152" customWidth="1"/>
    <col min="13326" max="13326" width="9.28515625" style="152" customWidth="1"/>
    <col min="13327" max="13327" width="13.140625" style="152" customWidth="1"/>
    <col min="13328" max="13328" width="11.28515625" style="152" customWidth="1"/>
    <col min="13329" max="13355" width="5" style="152" bestFit="1" customWidth="1"/>
    <col min="13356" max="13356" width="5.5703125" style="152" bestFit="1" customWidth="1"/>
    <col min="13357" max="13373" width="5" style="152" bestFit="1" customWidth="1"/>
    <col min="13374" max="13374" width="5.5703125" style="152" bestFit="1" customWidth="1"/>
    <col min="13375" max="13393" width="5" style="152" bestFit="1" customWidth="1"/>
    <col min="13394" max="13394" width="5.5703125" style="152" bestFit="1" customWidth="1"/>
    <col min="13395" max="13403" width="5" style="152" bestFit="1" customWidth="1"/>
    <col min="13404" max="13568" width="9.140625" style="152"/>
    <col min="13569" max="13569" width="28.85546875" style="152" customWidth="1"/>
    <col min="13570" max="13570" width="10.28515625" style="152" customWidth="1"/>
    <col min="13571" max="13571" width="11.85546875" style="152" customWidth="1"/>
    <col min="13572" max="13572" width="12.140625" style="152" customWidth="1"/>
    <col min="13573" max="13573" width="9.85546875" style="152" customWidth="1"/>
    <col min="13574" max="13574" width="12.85546875" style="152" customWidth="1"/>
    <col min="13575" max="13575" width="13" style="152" customWidth="1"/>
    <col min="13576" max="13576" width="10.7109375" style="152" customWidth="1"/>
    <col min="13577" max="13577" width="11.5703125" style="152" customWidth="1"/>
    <col min="13578" max="13578" width="13" style="152" customWidth="1"/>
    <col min="13579" max="13579" width="10.28515625" style="152" customWidth="1"/>
    <col min="13580" max="13580" width="11.7109375" style="152" customWidth="1"/>
    <col min="13581" max="13581" width="10.5703125" style="152" customWidth="1"/>
    <col min="13582" max="13582" width="9.28515625" style="152" customWidth="1"/>
    <col min="13583" max="13583" width="13.140625" style="152" customWidth="1"/>
    <col min="13584" max="13584" width="11.28515625" style="152" customWidth="1"/>
    <col min="13585" max="13611" width="5" style="152" bestFit="1" customWidth="1"/>
    <col min="13612" max="13612" width="5.5703125" style="152" bestFit="1" customWidth="1"/>
    <col min="13613" max="13629" width="5" style="152" bestFit="1" customWidth="1"/>
    <col min="13630" max="13630" width="5.5703125" style="152" bestFit="1" customWidth="1"/>
    <col min="13631" max="13649" width="5" style="152" bestFit="1" customWidth="1"/>
    <col min="13650" max="13650" width="5.5703125" style="152" bestFit="1" customWidth="1"/>
    <col min="13651" max="13659" width="5" style="152" bestFit="1" customWidth="1"/>
    <col min="13660" max="13824" width="9.140625" style="152"/>
    <col min="13825" max="13825" width="28.85546875" style="152" customWidth="1"/>
    <col min="13826" max="13826" width="10.28515625" style="152" customWidth="1"/>
    <col min="13827" max="13827" width="11.85546875" style="152" customWidth="1"/>
    <col min="13828" max="13828" width="12.140625" style="152" customWidth="1"/>
    <col min="13829" max="13829" width="9.85546875" style="152" customWidth="1"/>
    <col min="13830" max="13830" width="12.85546875" style="152" customWidth="1"/>
    <col min="13831" max="13831" width="13" style="152" customWidth="1"/>
    <col min="13832" max="13832" width="10.7109375" style="152" customWidth="1"/>
    <col min="13833" max="13833" width="11.5703125" style="152" customWidth="1"/>
    <col min="13834" max="13834" width="13" style="152" customWidth="1"/>
    <col min="13835" max="13835" width="10.28515625" style="152" customWidth="1"/>
    <col min="13836" max="13836" width="11.7109375" style="152" customWidth="1"/>
    <col min="13837" max="13837" width="10.5703125" style="152" customWidth="1"/>
    <col min="13838" max="13838" width="9.28515625" style="152" customWidth="1"/>
    <col min="13839" max="13839" width="13.140625" style="152" customWidth="1"/>
    <col min="13840" max="13840" width="11.28515625" style="152" customWidth="1"/>
    <col min="13841" max="13867" width="5" style="152" bestFit="1" customWidth="1"/>
    <col min="13868" max="13868" width="5.5703125" style="152" bestFit="1" customWidth="1"/>
    <col min="13869" max="13885" width="5" style="152" bestFit="1" customWidth="1"/>
    <col min="13886" max="13886" width="5.5703125" style="152" bestFit="1" customWidth="1"/>
    <col min="13887" max="13905" width="5" style="152" bestFit="1" customWidth="1"/>
    <col min="13906" max="13906" width="5.5703125" style="152" bestFit="1" customWidth="1"/>
    <col min="13907" max="13915" width="5" style="152" bestFit="1" customWidth="1"/>
    <col min="13916" max="14080" width="9.140625" style="152"/>
    <col min="14081" max="14081" width="28.85546875" style="152" customWidth="1"/>
    <col min="14082" max="14082" width="10.28515625" style="152" customWidth="1"/>
    <col min="14083" max="14083" width="11.85546875" style="152" customWidth="1"/>
    <col min="14084" max="14084" width="12.140625" style="152" customWidth="1"/>
    <col min="14085" max="14085" width="9.85546875" style="152" customWidth="1"/>
    <col min="14086" max="14086" width="12.85546875" style="152" customWidth="1"/>
    <col min="14087" max="14087" width="13" style="152" customWidth="1"/>
    <col min="14088" max="14088" width="10.7109375" style="152" customWidth="1"/>
    <col min="14089" max="14089" width="11.5703125" style="152" customWidth="1"/>
    <col min="14090" max="14090" width="13" style="152" customWidth="1"/>
    <col min="14091" max="14091" width="10.28515625" style="152" customWidth="1"/>
    <col min="14092" max="14092" width="11.7109375" style="152" customWidth="1"/>
    <col min="14093" max="14093" width="10.5703125" style="152" customWidth="1"/>
    <col min="14094" max="14094" width="9.28515625" style="152" customWidth="1"/>
    <col min="14095" max="14095" width="13.140625" style="152" customWidth="1"/>
    <col min="14096" max="14096" width="11.28515625" style="152" customWidth="1"/>
    <col min="14097" max="14123" width="5" style="152" bestFit="1" customWidth="1"/>
    <col min="14124" max="14124" width="5.5703125" style="152" bestFit="1" customWidth="1"/>
    <col min="14125" max="14141" width="5" style="152" bestFit="1" customWidth="1"/>
    <col min="14142" max="14142" width="5.5703125" style="152" bestFit="1" customWidth="1"/>
    <col min="14143" max="14161" width="5" style="152" bestFit="1" customWidth="1"/>
    <col min="14162" max="14162" width="5.5703125" style="152" bestFit="1" customWidth="1"/>
    <col min="14163" max="14171" width="5" style="152" bestFit="1" customWidth="1"/>
    <col min="14172" max="14336" width="9.140625" style="152"/>
    <col min="14337" max="14337" width="28.85546875" style="152" customWidth="1"/>
    <col min="14338" max="14338" width="10.28515625" style="152" customWidth="1"/>
    <col min="14339" max="14339" width="11.85546875" style="152" customWidth="1"/>
    <col min="14340" max="14340" width="12.140625" style="152" customWidth="1"/>
    <col min="14341" max="14341" width="9.85546875" style="152" customWidth="1"/>
    <col min="14342" max="14342" width="12.85546875" style="152" customWidth="1"/>
    <col min="14343" max="14343" width="13" style="152" customWidth="1"/>
    <col min="14344" max="14344" width="10.7109375" style="152" customWidth="1"/>
    <col min="14345" max="14345" width="11.5703125" style="152" customWidth="1"/>
    <col min="14346" max="14346" width="13" style="152" customWidth="1"/>
    <col min="14347" max="14347" width="10.28515625" style="152" customWidth="1"/>
    <col min="14348" max="14348" width="11.7109375" style="152" customWidth="1"/>
    <col min="14349" max="14349" width="10.5703125" style="152" customWidth="1"/>
    <col min="14350" max="14350" width="9.28515625" style="152" customWidth="1"/>
    <col min="14351" max="14351" width="13.140625" style="152" customWidth="1"/>
    <col min="14352" max="14352" width="11.28515625" style="152" customWidth="1"/>
    <col min="14353" max="14379" width="5" style="152" bestFit="1" customWidth="1"/>
    <col min="14380" max="14380" width="5.5703125" style="152" bestFit="1" customWidth="1"/>
    <col min="14381" max="14397" width="5" style="152" bestFit="1" customWidth="1"/>
    <col min="14398" max="14398" width="5.5703125" style="152" bestFit="1" customWidth="1"/>
    <col min="14399" max="14417" width="5" style="152" bestFit="1" customWidth="1"/>
    <col min="14418" max="14418" width="5.5703125" style="152" bestFit="1" customWidth="1"/>
    <col min="14419" max="14427" width="5" style="152" bestFit="1" customWidth="1"/>
    <col min="14428" max="14592" width="9.140625" style="152"/>
    <col min="14593" max="14593" width="28.85546875" style="152" customWidth="1"/>
    <col min="14594" max="14594" width="10.28515625" style="152" customWidth="1"/>
    <col min="14595" max="14595" width="11.85546875" style="152" customWidth="1"/>
    <col min="14596" max="14596" width="12.140625" style="152" customWidth="1"/>
    <col min="14597" max="14597" width="9.85546875" style="152" customWidth="1"/>
    <col min="14598" max="14598" width="12.85546875" style="152" customWidth="1"/>
    <col min="14599" max="14599" width="13" style="152" customWidth="1"/>
    <col min="14600" max="14600" width="10.7109375" style="152" customWidth="1"/>
    <col min="14601" max="14601" width="11.5703125" style="152" customWidth="1"/>
    <col min="14602" max="14602" width="13" style="152" customWidth="1"/>
    <col min="14603" max="14603" width="10.28515625" style="152" customWidth="1"/>
    <col min="14604" max="14604" width="11.7109375" style="152" customWidth="1"/>
    <col min="14605" max="14605" width="10.5703125" style="152" customWidth="1"/>
    <col min="14606" max="14606" width="9.28515625" style="152" customWidth="1"/>
    <col min="14607" max="14607" width="13.140625" style="152" customWidth="1"/>
    <col min="14608" max="14608" width="11.28515625" style="152" customWidth="1"/>
    <col min="14609" max="14635" width="5" style="152" bestFit="1" customWidth="1"/>
    <col min="14636" max="14636" width="5.5703125" style="152" bestFit="1" customWidth="1"/>
    <col min="14637" max="14653" width="5" style="152" bestFit="1" customWidth="1"/>
    <col min="14654" max="14654" width="5.5703125" style="152" bestFit="1" customWidth="1"/>
    <col min="14655" max="14673" width="5" style="152" bestFit="1" customWidth="1"/>
    <col min="14674" max="14674" width="5.5703125" style="152" bestFit="1" customWidth="1"/>
    <col min="14675" max="14683" width="5" style="152" bestFit="1" customWidth="1"/>
    <col min="14684" max="14848" width="9.140625" style="152"/>
    <col min="14849" max="14849" width="28.85546875" style="152" customWidth="1"/>
    <col min="14850" max="14850" width="10.28515625" style="152" customWidth="1"/>
    <col min="14851" max="14851" width="11.85546875" style="152" customWidth="1"/>
    <col min="14852" max="14852" width="12.140625" style="152" customWidth="1"/>
    <col min="14853" max="14853" width="9.85546875" style="152" customWidth="1"/>
    <col min="14854" max="14854" width="12.85546875" style="152" customWidth="1"/>
    <col min="14855" max="14855" width="13" style="152" customWidth="1"/>
    <col min="14856" max="14856" width="10.7109375" style="152" customWidth="1"/>
    <col min="14857" max="14857" width="11.5703125" style="152" customWidth="1"/>
    <col min="14858" max="14858" width="13" style="152" customWidth="1"/>
    <col min="14859" max="14859" width="10.28515625" style="152" customWidth="1"/>
    <col min="14860" max="14860" width="11.7109375" style="152" customWidth="1"/>
    <col min="14861" max="14861" width="10.5703125" style="152" customWidth="1"/>
    <col min="14862" max="14862" width="9.28515625" style="152" customWidth="1"/>
    <col min="14863" max="14863" width="13.140625" style="152" customWidth="1"/>
    <col min="14864" max="14864" width="11.28515625" style="152" customWidth="1"/>
    <col min="14865" max="14891" width="5" style="152" bestFit="1" customWidth="1"/>
    <col min="14892" max="14892" width="5.5703125" style="152" bestFit="1" customWidth="1"/>
    <col min="14893" max="14909" width="5" style="152" bestFit="1" customWidth="1"/>
    <col min="14910" max="14910" width="5.5703125" style="152" bestFit="1" customWidth="1"/>
    <col min="14911" max="14929" width="5" style="152" bestFit="1" customWidth="1"/>
    <col min="14930" max="14930" width="5.5703125" style="152" bestFit="1" customWidth="1"/>
    <col min="14931" max="14939" width="5" style="152" bestFit="1" customWidth="1"/>
    <col min="14940" max="15104" width="9.140625" style="152"/>
    <col min="15105" max="15105" width="28.85546875" style="152" customWidth="1"/>
    <col min="15106" max="15106" width="10.28515625" style="152" customWidth="1"/>
    <col min="15107" max="15107" width="11.85546875" style="152" customWidth="1"/>
    <col min="15108" max="15108" width="12.140625" style="152" customWidth="1"/>
    <col min="15109" max="15109" width="9.85546875" style="152" customWidth="1"/>
    <col min="15110" max="15110" width="12.85546875" style="152" customWidth="1"/>
    <col min="15111" max="15111" width="13" style="152" customWidth="1"/>
    <col min="15112" max="15112" width="10.7109375" style="152" customWidth="1"/>
    <col min="15113" max="15113" width="11.5703125" style="152" customWidth="1"/>
    <col min="15114" max="15114" width="13" style="152" customWidth="1"/>
    <col min="15115" max="15115" width="10.28515625" style="152" customWidth="1"/>
    <col min="15116" max="15116" width="11.7109375" style="152" customWidth="1"/>
    <col min="15117" max="15117" width="10.5703125" style="152" customWidth="1"/>
    <col min="15118" max="15118" width="9.28515625" style="152" customWidth="1"/>
    <col min="15119" max="15119" width="13.140625" style="152" customWidth="1"/>
    <col min="15120" max="15120" width="11.28515625" style="152" customWidth="1"/>
    <col min="15121" max="15147" width="5" style="152" bestFit="1" customWidth="1"/>
    <col min="15148" max="15148" width="5.5703125" style="152" bestFit="1" customWidth="1"/>
    <col min="15149" max="15165" width="5" style="152" bestFit="1" customWidth="1"/>
    <col min="15166" max="15166" width="5.5703125" style="152" bestFit="1" customWidth="1"/>
    <col min="15167" max="15185" width="5" style="152" bestFit="1" customWidth="1"/>
    <col min="15186" max="15186" width="5.5703125" style="152" bestFit="1" customWidth="1"/>
    <col min="15187" max="15195" width="5" style="152" bestFit="1" customWidth="1"/>
    <col min="15196" max="15360" width="9.140625" style="152"/>
    <col min="15361" max="15361" width="28.85546875" style="152" customWidth="1"/>
    <col min="15362" max="15362" width="10.28515625" style="152" customWidth="1"/>
    <col min="15363" max="15363" width="11.85546875" style="152" customWidth="1"/>
    <col min="15364" max="15364" width="12.140625" style="152" customWidth="1"/>
    <col min="15365" max="15365" width="9.85546875" style="152" customWidth="1"/>
    <col min="15366" max="15366" width="12.85546875" style="152" customWidth="1"/>
    <col min="15367" max="15367" width="13" style="152" customWidth="1"/>
    <col min="15368" max="15368" width="10.7109375" style="152" customWidth="1"/>
    <col min="15369" max="15369" width="11.5703125" style="152" customWidth="1"/>
    <col min="15370" max="15370" width="13" style="152" customWidth="1"/>
    <col min="15371" max="15371" width="10.28515625" style="152" customWidth="1"/>
    <col min="15372" max="15372" width="11.7109375" style="152" customWidth="1"/>
    <col min="15373" max="15373" width="10.5703125" style="152" customWidth="1"/>
    <col min="15374" max="15374" width="9.28515625" style="152" customWidth="1"/>
    <col min="15375" max="15375" width="13.140625" style="152" customWidth="1"/>
    <col min="15376" max="15376" width="11.28515625" style="152" customWidth="1"/>
    <col min="15377" max="15403" width="5" style="152" bestFit="1" customWidth="1"/>
    <col min="15404" max="15404" width="5.5703125" style="152" bestFit="1" customWidth="1"/>
    <col min="15405" max="15421" width="5" style="152" bestFit="1" customWidth="1"/>
    <col min="15422" max="15422" width="5.5703125" style="152" bestFit="1" customWidth="1"/>
    <col min="15423" max="15441" width="5" style="152" bestFit="1" customWidth="1"/>
    <col min="15442" max="15442" width="5.5703125" style="152" bestFit="1" customWidth="1"/>
    <col min="15443" max="15451" width="5" style="152" bestFit="1" customWidth="1"/>
    <col min="15452" max="15616" width="9.140625" style="152"/>
    <col min="15617" max="15617" width="28.85546875" style="152" customWidth="1"/>
    <col min="15618" max="15618" width="10.28515625" style="152" customWidth="1"/>
    <col min="15619" max="15619" width="11.85546875" style="152" customWidth="1"/>
    <col min="15620" max="15620" width="12.140625" style="152" customWidth="1"/>
    <col min="15621" max="15621" width="9.85546875" style="152" customWidth="1"/>
    <col min="15622" max="15622" width="12.85546875" style="152" customWidth="1"/>
    <col min="15623" max="15623" width="13" style="152" customWidth="1"/>
    <col min="15624" max="15624" width="10.7109375" style="152" customWidth="1"/>
    <col min="15625" max="15625" width="11.5703125" style="152" customWidth="1"/>
    <col min="15626" max="15626" width="13" style="152" customWidth="1"/>
    <col min="15627" max="15627" width="10.28515625" style="152" customWidth="1"/>
    <col min="15628" max="15628" width="11.7109375" style="152" customWidth="1"/>
    <col min="15629" max="15629" width="10.5703125" style="152" customWidth="1"/>
    <col min="15630" max="15630" width="9.28515625" style="152" customWidth="1"/>
    <col min="15631" max="15631" width="13.140625" style="152" customWidth="1"/>
    <col min="15632" max="15632" width="11.28515625" style="152" customWidth="1"/>
    <col min="15633" max="15659" width="5" style="152" bestFit="1" customWidth="1"/>
    <col min="15660" max="15660" width="5.5703125" style="152" bestFit="1" customWidth="1"/>
    <col min="15661" max="15677" width="5" style="152" bestFit="1" customWidth="1"/>
    <col min="15678" max="15678" width="5.5703125" style="152" bestFit="1" customWidth="1"/>
    <col min="15679" max="15697" width="5" style="152" bestFit="1" customWidth="1"/>
    <col min="15698" max="15698" width="5.5703125" style="152" bestFit="1" customWidth="1"/>
    <col min="15699" max="15707" width="5" style="152" bestFit="1" customWidth="1"/>
    <col min="15708" max="15872" width="9.140625" style="152"/>
    <col min="15873" max="15873" width="28.85546875" style="152" customWidth="1"/>
    <col min="15874" max="15874" width="10.28515625" style="152" customWidth="1"/>
    <col min="15875" max="15875" width="11.85546875" style="152" customWidth="1"/>
    <col min="15876" max="15876" width="12.140625" style="152" customWidth="1"/>
    <col min="15877" max="15877" width="9.85546875" style="152" customWidth="1"/>
    <col min="15878" max="15878" width="12.85546875" style="152" customWidth="1"/>
    <col min="15879" max="15879" width="13" style="152" customWidth="1"/>
    <col min="15880" max="15880" width="10.7109375" style="152" customWidth="1"/>
    <col min="15881" max="15881" width="11.5703125" style="152" customWidth="1"/>
    <col min="15882" max="15882" width="13" style="152" customWidth="1"/>
    <col min="15883" max="15883" width="10.28515625" style="152" customWidth="1"/>
    <col min="15884" max="15884" width="11.7109375" style="152" customWidth="1"/>
    <col min="15885" max="15885" width="10.5703125" style="152" customWidth="1"/>
    <col min="15886" max="15886" width="9.28515625" style="152" customWidth="1"/>
    <col min="15887" max="15887" width="13.140625" style="152" customWidth="1"/>
    <col min="15888" max="15888" width="11.28515625" style="152" customWidth="1"/>
    <col min="15889" max="15915" width="5" style="152" bestFit="1" customWidth="1"/>
    <col min="15916" max="15916" width="5.5703125" style="152" bestFit="1" customWidth="1"/>
    <col min="15917" max="15933" width="5" style="152" bestFit="1" customWidth="1"/>
    <col min="15934" max="15934" width="5.5703125" style="152" bestFit="1" customWidth="1"/>
    <col min="15935" max="15953" width="5" style="152" bestFit="1" customWidth="1"/>
    <col min="15954" max="15954" width="5.5703125" style="152" bestFit="1" customWidth="1"/>
    <col min="15955" max="15963" width="5" style="152" bestFit="1" customWidth="1"/>
    <col min="15964" max="16128" width="9.140625" style="152"/>
    <col min="16129" max="16129" width="28.85546875" style="152" customWidth="1"/>
    <col min="16130" max="16130" width="10.28515625" style="152" customWidth="1"/>
    <col min="16131" max="16131" width="11.85546875" style="152" customWidth="1"/>
    <col min="16132" max="16132" width="12.140625" style="152" customWidth="1"/>
    <col min="16133" max="16133" width="9.85546875" style="152" customWidth="1"/>
    <col min="16134" max="16134" width="12.85546875" style="152" customWidth="1"/>
    <col min="16135" max="16135" width="13" style="152" customWidth="1"/>
    <col min="16136" max="16136" width="10.7109375" style="152" customWidth="1"/>
    <col min="16137" max="16137" width="11.5703125" style="152" customWidth="1"/>
    <col min="16138" max="16138" width="13" style="152" customWidth="1"/>
    <col min="16139" max="16139" width="10.28515625" style="152" customWidth="1"/>
    <col min="16140" max="16140" width="11.7109375" style="152" customWidth="1"/>
    <col min="16141" max="16141" width="10.5703125" style="152" customWidth="1"/>
    <col min="16142" max="16142" width="9.28515625" style="152" customWidth="1"/>
    <col min="16143" max="16143" width="13.140625" style="152" customWidth="1"/>
    <col min="16144" max="16144" width="11.28515625" style="152" customWidth="1"/>
    <col min="16145" max="16171" width="5" style="152" bestFit="1" customWidth="1"/>
    <col min="16172" max="16172" width="5.5703125" style="152" bestFit="1" customWidth="1"/>
    <col min="16173" max="16189" width="5" style="152" bestFit="1" customWidth="1"/>
    <col min="16190" max="16190" width="5.5703125" style="152" bestFit="1" customWidth="1"/>
    <col min="16191" max="16209" width="5" style="152" bestFit="1" customWidth="1"/>
    <col min="16210" max="16210" width="5.5703125" style="152" bestFit="1" customWidth="1"/>
    <col min="16211" max="16219" width="5" style="152" bestFit="1" customWidth="1"/>
    <col min="16220" max="16384" width="9.140625" style="152"/>
  </cols>
  <sheetData>
    <row r="1" spans="1:16" ht="13.5" thickBot="1">
      <c r="A1" s="3497" t="s">
        <v>0</v>
      </c>
      <c r="P1" s="474" t="s">
        <v>1</v>
      </c>
    </row>
    <row r="2" spans="1:16" ht="16.5" customHeight="1" thickTop="1">
      <c r="A2" s="6250" t="s">
        <v>4775</v>
      </c>
      <c r="B2" s="6251"/>
      <c r="C2" s="6251"/>
      <c r="D2" s="6251"/>
      <c r="E2" s="6251"/>
      <c r="F2" s="6251"/>
      <c r="G2" s="6251"/>
      <c r="H2" s="6251"/>
      <c r="I2" s="6251"/>
      <c r="J2" s="6251"/>
      <c r="K2" s="6251"/>
      <c r="L2" s="6251"/>
      <c r="M2" s="6251"/>
      <c r="N2" s="6251"/>
      <c r="O2" s="6251"/>
      <c r="P2" s="6252"/>
    </row>
    <row r="3" spans="1:16" ht="18" customHeight="1">
      <c r="A3" s="7992"/>
      <c r="B3" s="7993"/>
      <c r="C3" s="7993"/>
      <c r="D3" s="7993"/>
      <c r="E3" s="7993"/>
      <c r="F3" s="7993"/>
      <c r="G3" s="7993"/>
      <c r="H3" s="7993"/>
      <c r="I3" s="7993"/>
      <c r="J3" s="7993"/>
      <c r="K3" s="7993"/>
      <c r="L3" s="7993"/>
      <c r="M3" s="7993"/>
      <c r="N3" s="7993"/>
      <c r="O3" s="7993"/>
      <c r="P3" s="7994"/>
    </row>
    <row r="4" spans="1:16" ht="23.25" customHeight="1">
      <c r="A4" s="6739" t="s">
        <v>4627</v>
      </c>
      <c r="B4" s="6740"/>
      <c r="C4" s="6740"/>
      <c r="D4" s="6740"/>
      <c r="E4" s="6740"/>
      <c r="F4" s="6740"/>
      <c r="G4" s="6740"/>
      <c r="H4" s="6740"/>
      <c r="I4" s="6740"/>
      <c r="J4" s="6740"/>
      <c r="K4" s="6740"/>
      <c r="L4" s="6740"/>
      <c r="M4" s="6740"/>
      <c r="N4" s="6740"/>
      <c r="O4" s="6740"/>
      <c r="P4" s="6741"/>
    </row>
    <row r="5" spans="1:16" ht="15.75" customHeight="1" thickBot="1">
      <c r="A5" s="6714"/>
      <c r="B5" s="6715"/>
      <c r="C5" s="6715"/>
      <c r="D5" s="6715"/>
      <c r="E5" s="6715"/>
      <c r="F5" s="6715"/>
      <c r="G5" s="6715"/>
      <c r="H5" s="6715"/>
      <c r="I5" s="6715"/>
      <c r="J5" s="6715"/>
      <c r="K5" s="6715"/>
      <c r="L5" s="6715"/>
      <c r="M5" s="6715"/>
      <c r="N5" s="6715"/>
      <c r="O5" s="6715"/>
      <c r="P5" s="6716"/>
    </row>
    <row r="6" spans="1:16" ht="39.75" customHeight="1" thickBot="1">
      <c r="A6" s="5030"/>
      <c r="B6" s="6748">
        <v>2009</v>
      </c>
      <c r="C6" s="6298"/>
      <c r="D6" s="6749"/>
      <c r="E6" s="6748">
        <v>2010</v>
      </c>
      <c r="F6" s="6298"/>
      <c r="G6" s="6749"/>
      <c r="H6" s="6748">
        <v>2011</v>
      </c>
      <c r="I6" s="6298"/>
      <c r="J6" s="6298"/>
      <c r="K6" s="6748">
        <v>2012</v>
      </c>
      <c r="L6" s="6298"/>
      <c r="M6" s="6298"/>
      <c r="N6" s="6748">
        <v>2013</v>
      </c>
      <c r="O6" s="6298"/>
      <c r="P6" s="6299"/>
    </row>
    <row r="7" spans="1:16" ht="42" customHeight="1" thickBot="1">
      <c r="A7" s="5254" t="s">
        <v>4640</v>
      </c>
      <c r="B7" s="5255" t="s">
        <v>4641</v>
      </c>
      <c r="C7" s="3695" t="s">
        <v>4642</v>
      </c>
      <c r="D7" s="5256" t="s">
        <v>793</v>
      </c>
      <c r="E7" s="5255" t="s">
        <v>4641</v>
      </c>
      <c r="F7" s="3695" t="s">
        <v>4642</v>
      </c>
      <c r="G7" s="5256" t="s">
        <v>793</v>
      </c>
      <c r="H7" s="5255" t="s">
        <v>4641</v>
      </c>
      <c r="I7" s="3695" t="s">
        <v>4642</v>
      </c>
      <c r="J7" s="5257" t="s">
        <v>793</v>
      </c>
      <c r="K7" s="5255" t="s">
        <v>4641</v>
      </c>
      <c r="L7" s="3695" t="s">
        <v>4642</v>
      </c>
      <c r="M7" s="5257" t="s">
        <v>793</v>
      </c>
      <c r="N7" s="5255" t="s">
        <v>4641</v>
      </c>
      <c r="O7" s="3695" t="s">
        <v>4642</v>
      </c>
      <c r="P7" s="3696" t="s">
        <v>793</v>
      </c>
    </row>
    <row r="8" spans="1:16" ht="35.1" customHeight="1">
      <c r="A8" s="5315" t="s">
        <v>4786</v>
      </c>
      <c r="B8" s="3557">
        <v>12</v>
      </c>
      <c r="C8" s="3942">
        <v>799</v>
      </c>
      <c r="D8" s="3586">
        <v>1627</v>
      </c>
      <c r="E8" s="3557">
        <v>18</v>
      </c>
      <c r="F8" s="3942">
        <v>1354</v>
      </c>
      <c r="G8" s="3586">
        <v>2772</v>
      </c>
      <c r="H8" s="3557">
        <v>19</v>
      </c>
      <c r="I8" s="3942">
        <v>1397</v>
      </c>
      <c r="J8" s="3524">
        <v>2848</v>
      </c>
      <c r="K8" s="3557">
        <v>19</v>
      </c>
      <c r="L8" s="3942">
        <v>1388</v>
      </c>
      <c r="M8" s="3524">
        <v>2827</v>
      </c>
      <c r="N8" s="3557">
        <v>20</v>
      </c>
      <c r="O8" s="3942">
        <v>1568</v>
      </c>
      <c r="P8" s="3558">
        <v>3187</v>
      </c>
    </row>
    <row r="9" spans="1:16" ht="35.1" customHeight="1">
      <c r="A9" s="3665" t="s">
        <v>4643</v>
      </c>
      <c r="B9" s="3533">
        <v>11</v>
      </c>
      <c r="C9" s="3943">
        <v>988</v>
      </c>
      <c r="D9" s="3591">
        <v>2152</v>
      </c>
      <c r="E9" s="3533">
        <v>7</v>
      </c>
      <c r="F9" s="3943">
        <v>556</v>
      </c>
      <c r="G9" s="3591">
        <v>1189</v>
      </c>
      <c r="H9" s="3533">
        <v>7</v>
      </c>
      <c r="I9" s="3943">
        <v>586</v>
      </c>
      <c r="J9" s="3532">
        <v>1175</v>
      </c>
      <c r="K9" s="3533">
        <v>9</v>
      </c>
      <c r="L9" s="3943">
        <v>861</v>
      </c>
      <c r="M9" s="3532">
        <v>1735</v>
      </c>
      <c r="N9" s="3533">
        <v>12</v>
      </c>
      <c r="O9" s="3943">
        <v>1101</v>
      </c>
      <c r="P9" s="3561">
        <v>2290</v>
      </c>
    </row>
    <row r="10" spans="1:16" ht="35.1" customHeight="1">
      <c r="A10" s="3665" t="s">
        <v>4644</v>
      </c>
      <c r="B10" s="3533">
        <v>4</v>
      </c>
      <c r="C10" s="3943">
        <v>119</v>
      </c>
      <c r="D10" s="3591">
        <v>340</v>
      </c>
      <c r="E10" s="3533">
        <v>4</v>
      </c>
      <c r="F10" s="3943">
        <v>119</v>
      </c>
      <c r="G10" s="3591">
        <v>340</v>
      </c>
      <c r="H10" s="3533">
        <v>4</v>
      </c>
      <c r="I10" s="3943">
        <v>119</v>
      </c>
      <c r="J10" s="3532">
        <v>340</v>
      </c>
      <c r="K10" s="3533">
        <v>4</v>
      </c>
      <c r="L10" s="3943">
        <v>119</v>
      </c>
      <c r="M10" s="3532">
        <v>340</v>
      </c>
      <c r="N10" s="3533">
        <v>4</v>
      </c>
      <c r="O10" s="3943">
        <v>119</v>
      </c>
      <c r="P10" s="3561">
        <v>340</v>
      </c>
    </row>
    <row r="11" spans="1:16" ht="35.1" customHeight="1">
      <c r="A11" s="3665" t="s">
        <v>4645</v>
      </c>
      <c r="B11" s="3533">
        <v>20</v>
      </c>
      <c r="C11" s="3943">
        <v>637</v>
      </c>
      <c r="D11" s="3591">
        <v>1288</v>
      </c>
      <c r="E11" s="3533">
        <v>20</v>
      </c>
      <c r="F11" s="3943">
        <v>637</v>
      </c>
      <c r="G11" s="3591">
        <v>1288</v>
      </c>
      <c r="H11" s="3533">
        <v>20</v>
      </c>
      <c r="I11" s="3943">
        <v>661</v>
      </c>
      <c r="J11" s="3532">
        <v>1176</v>
      </c>
      <c r="K11" s="3533">
        <v>20</v>
      </c>
      <c r="L11" s="3943">
        <v>637</v>
      </c>
      <c r="M11" s="3532">
        <v>1288</v>
      </c>
      <c r="N11" s="3533">
        <v>22</v>
      </c>
      <c r="O11" s="3943">
        <v>687</v>
      </c>
      <c r="P11" s="3561">
        <v>1151</v>
      </c>
    </row>
    <row r="12" spans="1:16" ht="35.1" customHeight="1" thickBot="1">
      <c r="A12" s="3785" t="s">
        <v>2</v>
      </c>
      <c r="B12" s="668">
        <v>48</v>
      </c>
      <c r="C12" s="669">
        <v>2543</v>
      </c>
      <c r="D12" s="670">
        <v>5407</v>
      </c>
      <c r="E12" s="668">
        <v>49</v>
      </c>
      <c r="F12" s="669">
        <v>2666</v>
      </c>
      <c r="G12" s="670">
        <v>5589</v>
      </c>
      <c r="H12" s="668">
        <v>50</v>
      </c>
      <c r="I12" s="669">
        <v>2763</v>
      </c>
      <c r="J12" s="1565">
        <v>5539</v>
      </c>
      <c r="K12" s="668">
        <v>52</v>
      </c>
      <c r="L12" s="669">
        <v>3005</v>
      </c>
      <c r="M12" s="1565">
        <v>6190</v>
      </c>
      <c r="N12" s="668">
        <v>58</v>
      </c>
      <c r="O12" s="669">
        <v>3475</v>
      </c>
      <c r="P12" s="671">
        <v>6968</v>
      </c>
    </row>
    <row r="13" spans="1:16" ht="20.100000000000001" customHeight="1" thickTop="1"/>
    <row r="14" spans="1:16" ht="20.100000000000001" customHeight="1">
      <c r="A14" s="1112" t="s">
        <v>4646</v>
      </c>
      <c r="B14" s="1481"/>
      <c r="C14" s="1481"/>
      <c r="D14" s="1481"/>
      <c r="E14" s="1481"/>
      <c r="F14" s="1481"/>
      <c r="G14" s="1481"/>
      <c r="H14" s="1481"/>
      <c r="I14" s="1481"/>
    </row>
    <row r="15" spans="1:16" ht="20.100000000000001" customHeight="1">
      <c r="A15" s="1112" t="s">
        <v>4647</v>
      </c>
      <c r="B15" s="1481"/>
      <c r="C15" s="1481"/>
      <c r="D15" s="1481"/>
      <c r="E15" s="1481"/>
      <c r="F15" s="1481"/>
      <c r="G15" s="1481"/>
      <c r="H15" s="1481"/>
      <c r="I15" s="1481"/>
    </row>
    <row r="16" spans="1:16" ht="20.100000000000001" customHeight="1">
      <c r="A16" s="6247" t="s">
        <v>4648</v>
      </c>
      <c r="B16" s="6247"/>
      <c r="C16" s="6247"/>
      <c r="D16" s="6247"/>
      <c r="E16" s="6247"/>
      <c r="F16" s="6247"/>
      <c r="G16" s="6247"/>
      <c r="H16" s="6247"/>
      <c r="I16" s="6247"/>
    </row>
    <row r="17" spans="1:11" ht="20.100000000000001" customHeight="1">
      <c r="A17" s="6248" t="s">
        <v>4649</v>
      </c>
      <c r="B17" s="6248"/>
      <c r="C17" s="6248"/>
      <c r="D17" s="6248"/>
      <c r="E17" s="6248"/>
      <c r="F17" s="6248"/>
      <c r="G17" s="6248"/>
      <c r="H17" s="6248"/>
      <c r="I17" s="6248"/>
      <c r="J17" s="6248"/>
      <c r="K17" s="6248"/>
    </row>
    <row r="18" spans="1:11" ht="20.100000000000001" customHeight="1">
      <c r="A18" s="5023"/>
      <c r="B18" s="5023"/>
      <c r="C18" s="5023"/>
      <c r="D18" s="5023"/>
      <c r="E18" s="5023"/>
      <c r="F18" s="5023"/>
      <c r="G18" s="5023"/>
      <c r="H18" s="5023"/>
      <c r="I18" s="5023"/>
      <c r="J18" s="5023"/>
      <c r="K18" s="5023"/>
    </row>
    <row r="19" spans="1:11" ht="20.100000000000001" customHeight="1">
      <c r="A19" s="5023"/>
      <c r="B19" s="5023"/>
      <c r="C19" s="5023"/>
      <c r="D19" s="5023"/>
      <c r="E19" s="5023"/>
      <c r="F19" s="5023"/>
      <c r="G19" s="5023"/>
      <c r="H19" s="5023"/>
      <c r="I19" s="5023"/>
      <c r="J19" s="5023"/>
      <c r="K19" s="5023"/>
    </row>
    <row r="21" spans="1:11">
      <c r="B21" s="5025" t="s">
        <v>3</v>
      </c>
      <c r="C21" s="5025"/>
      <c r="D21" s="5025"/>
      <c r="E21" s="5025"/>
      <c r="F21" s="5025"/>
      <c r="G21" s="5025"/>
      <c r="H21" s="5025"/>
      <c r="I21" s="5025"/>
    </row>
  </sheetData>
  <mergeCells count="9">
    <mergeCell ref="A17:K17"/>
    <mergeCell ref="A2:P3"/>
    <mergeCell ref="A4:P5"/>
    <mergeCell ref="B6:D6"/>
    <mergeCell ref="E6:G6"/>
    <mergeCell ref="H6:J6"/>
    <mergeCell ref="K6:M6"/>
    <mergeCell ref="N6:P6"/>
    <mergeCell ref="A16:I16"/>
  </mergeCells>
  <hyperlinks>
    <hyperlink ref="A1" r:id="rId1"/>
  </hyperlinks>
  <pageMargins left="0.74803149606299213" right="0.74803149606299213" top="0.98425196850393704" bottom="0.98425196850393704" header="0.51181102362204722" footer="0.51181102362204722"/>
  <pageSetup paperSize="9" fitToWidth="0" orientation="landscape" r:id="rId2"/>
  <headerFooter alignWithMargins="0">
    <oddFooter>&amp;R311</oddFooter>
  </headerFooter>
  <rowBreaks count="1" manualBreakCount="1">
    <brk id="13" max="16383" man="1"/>
  </rowBreaks>
  <drawing r:id="rId3"/>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00">
    <pageSetUpPr fitToPage="1"/>
  </sheetPr>
  <dimension ref="A1:K25"/>
  <sheetViews>
    <sheetView view="pageBreakPreview" zoomScale="60" zoomScaleNormal="100" workbookViewId="0">
      <selection activeCell="H15" sqref="H15"/>
    </sheetView>
  </sheetViews>
  <sheetFormatPr defaultRowHeight="12.75"/>
  <cols>
    <col min="1" max="1" width="27.140625" style="152" customWidth="1"/>
    <col min="2" max="4" width="30.7109375" style="152" customWidth="1"/>
    <col min="5" max="256" width="9.140625" style="152"/>
    <col min="257" max="257" width="28.85546875" style="152" customWidth="1"/>
    <col min="258" max="258" width="24.140625" style="152" customWidth="1"/>
    <col min="259" max="259" width="26.7109375" style="152" customWidth="1"/>
    <col min="260" max="260" width="24.42578125" style="152" customWidth="1"/>
    <col min="261" max="512" width="9.140625" style="152"/>
    <col min="513" max="513" width="28.85546875" style="152" customWidth="1"/>
    <col min="514" max="514" width="24.140625" style="152" customWidth="1"/>
    <col min="515" max="515" width="26.7109375" style="152" customWidth="1"/>
    <col min="516" max="516" width="24.42578125" style="152" customWidth="1"/>
    <col min="517" max="768" width="9.140625" style="152"/>
    <col min="769" max="769" width="28.85546875" style="152" customWidth="1"/>
    <col min="770" max="770" width="24.140625" style="152" customWidth="1"/>
    <col min="771" max="771" width="26.7109375" style="152" customWidth="1"/>
    <col min="772" max="772" width="24.42578125" style="152" customWidth="1"/>
    <col min="773" max="1024" width="9.140625" style="152"/>
    <col min="1025" max="1025" width="28.85546875" style="152" customWidth="1"/>
    <col min="1026" max="1026" width="24.140625" style="152" customWidth="1"/>
    <col min="1027" max="1027" width="26.7109375" style="152" customWidth="1"/>
    <col min="1028" max="1028" width="24.42578125" style="152" customWidth="1"/>
    <col min="1029" max="1280" width="9.140625" style="152"/>
    <col min="1281" max="1281" width="28.85546875" style="152" customWidth="1"/>
    <col min="1282" max="1282" width="24.140625" style="152" customWidth="1"/>
    <col min="1283" max="1283" width="26.7109375" style="152" customWidth="1"/>
    <col min="1284" max="1284" width="24.42578125" style="152" customWidth="1"/>
    <col min="1285" max="1536" width="9.140625" style="152"/>
    <col min="1537" max="1537" width="28.85546875" style="152" customWidth="1"/>
    <col min="1538" max="1538" width="24.140625" style="152" customWidth="1"/>
    <col min="1539" max="1539" width="26.7109375" style="152" customWidth="1"/>
    <col min="1540" max="1540" width="24.42578125" style="152" customWidth="1"/>
    <col min="1541" max="1792" width="9.140625" style="152"/>
    <col min="1793" max="1793" width="28.85546875" style="152" customWidth="1"/>
    <col min="1794" max="1794" width="24.140625" style="152" customWidth="1"/>
    <col min="1795" max="1795" width="26.7109375" style="152" customWidth="1"/>
    <col min="1796" max="1796" width="24.42578125" style="152" customWidth="1"/>
    <col min="1797" max="2048" width="9.140625" style="152"/>
    <col min="2049" max="2049" width="28.85546875" style="152" customWidth="1"/>
    <col min="2050" max="2050" width="24.140625" style="152" customWidth="1"/>
    <col min="2051" max="2051" width="26.7109375" style="152" customWidth="1"/>
    <col min="2052" max="2052" width="24.42578125" style="152" customWidth="1"/>
    <col min="2053" max="2304" width="9.140625" style="152"/>
    <col min="2305" max="2305" width="28.85546875" style="152" customWidth="1"/>
    <col min="2306" max="2306" width="24.140625" style="152" customWidth="1"/>
    <col min="2307" max="2307" width="26.7109375" style="152" customWidth="1"/>
    <col min="2308" max="2308" width="24.42578125" style="152" customWidth="1"/>
    <col min="2309" max="2560" width="9.140625" style="152"/>
    <col min="2561" max="2561" width="28.85546875" style="152" customWidth="1"/>
    <col min="2562" max="2562" width="24.140625" style="152" customWidth="1"/>
    <col min="2563" max="2563" width="26.7109375" style="152" customWidth="1"/>
    <col min="2564" max="2564" width="24.42578125" style="152" customWidth="1"/>
    <col min="2565" max="2816" width="9.140625" style="152"/>
    <col min="2817" max="2817" width="28.85546875" style="152" customWidth="1"/>
    <col min="2818" max="2818" width="24.140625" style="152" customWidth="1"/>
    <col min="2819" max="2819" width="26.7109375" style="152" customWidth="1"/>
    <col min="2820" max="2820" width="24.42578125" style="152" customWidth="1"/>
    <col min="2821" max="3072" width="9.140625" style="152"/>
    <col min="3073" max="3073" width="28.85546875" style="152" customWidth="1"/>
    <col min="3074" max="3074" width="24.140625" style="152" customWidth="1"/>
    <col min="3075" max="3075" width="26.7109375" style="152" customWidth="1"/>
    <col min="3076" max="3076" width="24.42578125" style="152" customWidth="1"/>
    <col min="3077" max="3328" width="9.140625" style="152"/>
    <col min="3329" max="3329" width="28.85546875" style="152" customWidth="1"/>
    <col min="3330" max="3330" width="24.140625" style="152" customWidth="1"/>
    <col min="3331" max="3331" width="26.7109375" style="152" customWidth="1"/>
    <col min="3332" max="3332" width="24.42578125" style="152" customWidth="1"/>
    <col min="3333" max="3584" width="9.140625" style="152"/>
    <col min="3585" max="3585" width="28.85546875" style="152" customWidth="1"/>
    <col min="3586" max="3586" width="24.140625" style="152" customWidth="1"/>
    <col min="3587" max="3587" width="26.7109375" style="152" customWidth="1"/>
    <col min="3588" max="3588" width="24.42578125" style="152" customWidth="1"/>
    <col min="3589" max="3840" width="9.140625" style="152"/>
    <col min="3841" max="3841" width="28.85546875" style="152" customWidth="1"/>
    <col min="3842" max="3842" width="24.140625" style="152" customWidth="1"/>
    <col min="3843" max="3843" width="26.7109375" style="152" customWidth="1"/>
    <col min="3844" max="3844" width="24.42578125" style="152" customWidth="1"/>
    <col min="3845" max="4096" width="9.140625" style="152"/>
    <col min="4097" max="4097" width="28.85546875" style="152" customWidth="1"/>
    <col min="4098" max="4098" width="24.140625" style="152" customWidth="1"/>
    <col min="4099" max="4099" width="26.7109375" style="152" customWidth="1"/>
    <col min="4100" max="4100" width="24.42578125" style="152" customWidth="1"/>
    <col min="4101" max="4352" width="9.140625" style="152"/>
    <col min="4353" max="4353" width="28.85546875" style="152" customWidth="1"/>
    <col min="4354" max="4354" width="24.140625" style="152" customWidth="1"/>
    <col min="4355" max="4355" width="26.7109375" style="152" customWidth="1"/>
    <col min="4356" max="4356" width="24.42578125" style="152" customWidth="1"/>
    <col min="4357" max="4608" width="9.140625" style="152"/>
    <col min="4609" max="4609" width="28.85546875" style="152" customWidth="1"/>
    <col min="4610" max="4610" width="24.140625" style="152" customWidth="1"/>
    <col min="4611" max="4611" width="26.7109375" style="152" customWidth="1"/>
    <col min="4612" max="4612" width="24.42578125" style="152" customWidth="1"/>
    <col min="4613" max="4864" width="9.140625" style="152"/>
    <col min="4865" max="4865" width="28.85546875" style="152" customWidth="1"/>
    <col min="4866" max="4866" width="24.140625" style="152" customWidth="1"/>
    <col min="4867" max="4867" width="26.7109375" style="152" customWidth="1"/>
    <col min="4868" max="4868" width="24.42578125" style="152" customWidth="1"/>
    <col min="4869" max="5120" width="9.140625" style="152"/>
    <col min="5121" max="5121" width="28.85546875" style="152" customWidth="1"/>
    <col min="5122" max="5122" width="24.140625" style="152" customWidth="1"/>
    <col min="5123" max="5123" width="26.7109375" style="152" customWidth="1"/>
    <col min="5124" max="5124" width="24.42578125" style="152" customWidth="1"/>
    <col min="5125" max="5376" width="9.140625" style="152"/>
    <col min="5377" max="5377" width="28.85546875" style="152" customWidth="1"/>
    <col min="5378" max="5378" width="24.140625" style="152" customWidth="1"/>
    <col min="5379" max="5379" width="26.7109375" style="152" customWidth="1"/>
    <col min="5380" max="5380" width="24.42578125" style="152" customWidth="1"/>
    <col min="5381" max="5632" width="9.140625" style="152"/>
    <col min="5633" max="5633" width="28.85546875" style="152" customWidth="1"/>
    <col min="5634" max="5634" width="24.140625" style="152" customWidth="1"/>
    <col min="5635" max="5635" width="26.7109375" style="152" customWidth="1"/>
    <col min="5636" max="5636" width="24.42578125" style="152" customWidth="1"/>
    <col min="5637" max="5888" width="9.140625" style="152"/>
    <col min="5889" max="5889" width="28.85546875" style="152" customWidth="1"/>
    <col min="5890" max="5890" width="24.140625" style="152" customWidth="1"/>
    <col min="5891" max="5891" width="26.7109375" style="152" customWidth="1"/>
    <col min="5892" max="5892" width="24.42578125" style="152" customWidth="1"/>
    <col min="5893" max="6144" width="9.140625" style="152"/>
    <col min="6145" max="6145" width="28.85546875" style="152" customWidth="1"/>
    <col min="6146" max="6146" width="24.140625" style="152" customWidth="1"/>
    <col min="6147" max="6147" width="26.7109375" style="152" customWidth="1"/>
    <col min="6148" max="6148" width="24.42578125" style="152" customWidth="1"/>
    <col min="6149" max="6400" width="9.140625" style="152"/>
    <col min="6401" max="6401" width="28.85546875" style="152" customWidth="1"/>
    <col min="6402" max="6402" width="24.140625" style="152" customWidth="1"/>
    <col min="6403" max="6403" width="26.7109375" style="152" customWidth="1"/>
    <col min="6404" max="6404" width="24.42578125" style="152" customWidth="1"/>
    <col min="6405" max="6656" width="9.140625" style="152"/>
    <col min="6657" max="6657" width="28.85546875" style="152" customWidth="1"/>
    <col min="6658" max="6658" width="24.140625" style="152" customWidth="1"/>
    <col min="6659" max="6659" width="26.7109375" style="152" customWidth="1"/>
    <col min="6660" max="6660" width="24.42578125" style="152" customWidth="1"/>
    <col min="6661" max="6912" width="9.140625" style="152"/>
    <col min="6913" max="6913" width="28.85546875" style="152" customWidth="1"/>
    <col min="6914" max="6914" width="24.140625" style="152" customWidth="1"/>
    <col min="6915" max="6915" width="26.7109375" style="152" customWidth="1"/>
    <col min="6916" max="6916" width="24.42578125" style="152" customWidth="1"/>
    <col min="6917" max="7168" width="9.140625" style="152"/>
    <col min="7169" max="7169" width="28.85546875" style="152" customWidth="1"/>
    <col min="7170" max="7170" width="24.140625" style="152" customWidth="1"/>
    <col min="7171" max="7171" width="26.7109375" style="152" customWidth="1"/>
    <col min="7172" max="7172" width="24.42578125" style="152" customWidth="1"/>
    <col min="7173" max="7424" width="9.140625" style="152"/>
    <col min="7425" max="7425" width="28.85546875" style="152" customWidth="1"/>
    <col min="7426" max="7426" width="24.140625" style="152" customWidth="1"/>
    <col min="7427" max="7427" width="26.7109375" style="152" customWidth="1"/>
    <col min="7428" max="7428" width="24.42578125" style="152" customWidth="1"/>
    <col min="7429" max="7680" width="9.140625" style="152"/>
    <col min="7681" max="7681" width="28.85546875" style="152" customWidth="1"/>
    <col min="7682" max="7682" width="24.140625" style="152" customWidth="1"/>
    <col min="7683" max="7683" width="26.7109375" style="152" customWidth="1"/>
    <col min="7684" max="7684" width="24.42578125" style="152" customWidth="1"/>
    <col min="7685" max="7936" width="9.140625" style="152"/>
    <col min="7937" max="7937" width="28.85546875" style="152" customWidth="1"/>
    <col min="7938" max="7938" width="24.140625" style="152" customWidth="1"/>
    <col min="7939" max="7939" width="26.7109375" style="152" customWidth="1"/>
    <col min="7940" max="7940" width="24.42578125" style="152" customWidth="1"/>
    <col min="7941" max="8192" width="9.140625" style="152"/>
    <col min="8193" max="8193" width="28.85546875" style="152" customWidth="1"/>
    <col min="8194" max="8194" width="24.140625" style="152" customWidth="1"/>
    <col min="8195" max="8195" width="26.7109375" style="152" customWidth="1"/>
    <col min="8196" max="8196" width="24.42578125" style="152" customWidth="1"/>
    <col min="8197" max="8448" width="9.140625" style="152"/>
    <col min="8449" max="8449" width="28.85546875" style="152" customWidth="1"/>
    <col min="8450" max="8450" width="24.140625" style="152" customWidth="1"/>
    <col min="8451" max="8451" width="26.7109375" style="152" customWidth="1"/>
    <col min="8452" max="8452" width="24.42578125" style="152" customWidth="1"/>
    <col min="8453" max="8704" width="9.140625" style="152"/>
    <col min="8705" max="8705" width="28.85546875" style="152" customWidth="1"/>
    <col min="8706" max="8706" width="24.140625" style="152" customWidth="1"/>
    <col min="8707" max="8707" width="26.7109375" style="152" customWidth="1"/>
    <col min="8708" max="8708" width="24.42578125" style="152" customWidth="1"/>
    <col min="8709" max="8960" width="9.140625" style="152"/>
    <col min="8961" max="8961" width="28.85546875" style="152" customWidth="1"/>
    <col min="8962" max="8962" width="24.140625" style="152" customWidth="1"/>
    <col min="8963" max="8963" width="26.7109375" style="152" customWidth="1"/>
    <col min="8964" max="8964" width="24.42578125" style="152" customWidth="1"/>
    <col min="8965" max="9216" width="9.140625" style="152"/>
    <col min="9217" max="9217" width="28.85546875" style="152" customWidth="1"/>
    <col min="9218" max="9218" width="24.140625" style="152" customWidth="1"/>
    <col min="9219" max="9219" width="26.7109375" style="152" customWidth="1"/>
    <col min="9220" max="9220" width="24.42578125" style="152" customWidth="1"/>
    <col min="9221" max="9472" width="9.140625" style="152"/>
    <col min="9473" max="9473" width="28.85546875" style="152" customWidth="1"/>
    <col min="9474" max="9474" width="24.140625" style="152" customWidth="1"/>
    <col min="9475" max="9475" width="26.7109375" style="152" customWidth="1"/>
    <col min="9476" max="9476" width="24.42578125" style="152" customWidth="1"/>
    <col min="9477" max="9728" width="9.140625" style="152"/>
    <col min="9729" max="9729" width="28.85546875" style="152" customWidth="1"/>
    <col min="9730" max="9730" width="24.140625" style="152" customWidth="1"/>
    <col min="9731" max="9731" width="26.7109375" style="152" customWidth="1"/>
    <col min="9732" max="9732" width="24.42578125" style="152" customWidth="1"/>
    <col min="9733" max="9984" width="9.140625" style="152"/>
    <col min="9985" max="9985" width="28.85546875" style="152" customWidth="1"/>
    <col min="9986" max="9986" width="24.140625" style="152" customWidth="1"/>
    <col min="9987" max="9987" width="26.7109375" style="152" customWidth="1"/>
    <col min="9988" max="9988" width="24.42578125" style="152" customWidth="1"/>
    <col min="9989" max="10240" width="9.140625" style="152"/>
    <col min="10241" max="10241" width="28.85546875" style="152" customWidth="1"/>
    <col min="10242" max="10242" width="24.140625" style="152" customWidth="1"/>
    <col min="10243" max="10243" width="26.7109375" style="152" customWidth="1"/>
    <col min="10244" max="10244" width="24.42578125" style="152" customWidth="1"/>
    <col min="10245" max="10496" width="9.140625" style="152"/>
    <col min="10497" max="10497" width="28.85546875" style="152" customWidth="1"/>
    <col min="10498" max="10498" width="24.140625" style="152" customWidth="1"/>
    <col min="10499" max="10499" width="26.7109375" style="152" customWidth="1"/>
    <col min="10500" max="10500" width="24.42578125" style="152" customWidth="1"/>
    <col min="10501" max="10752" width="9.140625" style="152"/>
    <col min="10753" max="10753" width="28.85546875" style="152" customWidth="1"/>
    <col min="10754" max="10754" width="24.140625" style="152" customWidth="1"/>
    <col min="10755" max="10755" width="26.7109375" style="152" customWidth="1"/>
    <col min="10756" max="10756" width="24.42578125" style="152" customWidth="1"/>
    <col min="10757" max="11008" width="9.140625" style="152"/>
    <col min="11009" max="11009" width="28.85546875" style="152" customWidth="1"/>
    <col min="11010" max="11010" width="24.140625" style="152" customWidth="1"/>
    <col min="11011" max="11011" width="26.7109375" style="152" customWidth="1"/>
    <col min="11012" max="11012" width="24.42578125" style="152" customWidth="1"/>
    <col min="11013" max="11264" width="9.140625" style="152"/>
    <col min="11265" max="11265" width="28.85546875" style="152" customWidth="1"/>
    <col min="11266" max="11266" width="24.140625" style="152" customWidth="1"/>
    <col min="11267" max="11267" width="26.7109375" style="152" customWidth="1"/>
    <col min="11268" max="11268" width="24.42578125" style="152" customWidth="1"/>
    <col min="11269" max="11520" width="9.140625" style="152"/>
    <col min="11521" max="11521" width="28.85546875" style="152" customWidth="1"/>
    <col min="11522" max="11522" width="24.140625" style="152" customWidth="1"/>
    <col min="11523" max="11523" width="26.7109375" style="152" customWidth="1"/>
    <col min="11524" max="11524" width="24.42578125" style="152" customWidth="1"/>
    <col min="11525" max="11776" width="9.140625" style="152"/>
    <col min="11777" max="11777" width="28.85546875" style="152" customWidth="1"/>
    <col min="11778" max="11778" width="24.140625" style="152" customWidth="1"/>
    <col min="11779" max="11779" width="26.7109375" style="152" customWidth="1"/>
    <col min="11780" max="11780" width="24.42578125" style="152" customWidth="1"/>
    <col min="11781" max="12032" width="9.140625" style="152"/>
    <col min="12033" max="12033" width="28.85546875" style="152" customWidth="1"/>
    <col min="12034" max="12034" width="24.140625" style="152" customWidth="1"/>
    <col min="12035" max="12035" width="26.7109375" style="152" customWidth="1"/>
    <col min="12036" max="12036" width="24.42578125" style="152" customWidth="1"/>
    <col min="12037" max="12288" width="9.140625" style="152"/>
    <col min="12289" max="12289" width="28.85546875" style="152" customWidth="1"/>
    <col min="12290" max="12290" width="24.140625" style="152" customWidth="1"/>
    <col min="12291" max="12291" width="26.7109375" style="152" customWidth="1"/>
    <col min="12292" max="12292" width="24.42578125" style="152" customWidth="1"/>
    <col min="12293" max="12544" width="9.140625" style="152"/>
    <col min="12545" max="12545" width="28.85546875" style="152" customWidth="1"/>
    <col min="12546" max="12546" width="24.140625" style="152" customWidth="1"/>
    <col min="12547" max="12547" width="26.7109375" style="152" customWidth="1"/>
    <col min="12548" max="12548" width="24.42578125" style="152" customWidth="1"/>
    <col min="12549" max="12800" width="9.140625" style="152"/>
    <col min="12801" max="12801" width="28.85546875" style="152" customWidth="1"/>
    <col min="12802" max="12802" width="24.140625" style="152" customWidth="1"/>
    <col min="12803" max="12803" width="26.7109375" style="152" customWidth="1"/>
    <col min="12804" max="12804" width="24.42578125" style="152" customWidth="1"/>
    <col min="12805" max="13056" width="9.140625" style="152"/>
    <col min="13057" max="13057" width="28.85546875" style="152" customWidth="1"/>
    <col min="13058" max="13058" width="24.140625" style="152" customWidth="1"/>
    <col min="13059" max="13059" width="26.7109375" style="152" customWidth="1"/>
    <col min="13060" max="13060" width="24.42578125" style="152" customWidth="1"/>
    <col min="13061" max="13312" width="9.140625" style="152"/>
    <col min="13313" max="13313" width="28.85546875" style="152" customWidth="1"/>
    <col min="13314" max="13314" width="24.140625" style="152" customWidth="1"/>
    <col min="13315" max="13315" width="26.7109375" style="152" customWidth="1"/>
    <col min="13316" max="13316" width="24.42578125" style="152" customWidth="1"/>
    <col min="13317" max="13568" width="9.140625" style="152"/>
    <col min="13569" max="13569" width="28.85546875" style="152" customWidth="1"/>
    <col min="13570" max="13570" width="24.140625" style="152" customWidth="1"/>
    <col min="13571" max="13571" width="26.7109375" style="152" customWidth="1"/>
    <col min="13572" max="13572" width="24.42578125" style="152" customWidth="1"/>
    <col min="13573" max="13824" width="9.140625" style="152"/>
    <col min="13825" max="13825" width="28.85546875" style="152" customWidth="1"/>
    <col min="13826" max="13826" width="24.140625" style="152" customWidth="1"/>
    <col min="13827" max="13827" width="26.7109375" style="152" customWidth="1"/>
    <col min="13828" max="13828" width="24.42578125" style="152" customWidth="1"/>
    <col min="13829" max="14080" width="9.140625" style="152"/>
    <col min="14081" max="14081" width="28.85546875" style="152" customWidth="1"/>
    <col min="14082" max="14082" width="24.140625" style="152" customWidth="1"/>
    <col min="14083" max="14083" width="26.7109375" style="152" customWidth="1"/>
    <col min="14084" max="14084" width="24.42578125" style="152" customWidth="1"/>
    <col min="14085" max="14336" width="9.140625" style="152"/>
    <col min="14337" max="14337" width="28.85546875" style="152" customWidth="1"/>
    <col min="14338" max="14338" width="24.140625" style="152" customWidth="1"/>
    <col min="14339" max="14339" width="26.7109375" style="152" customWidth="1"/>
    <col min="14340" max="14340" width="24.42578125" style="152" customWidth="1"/>
    <col min="14341" max="14592" width="9.140625" style="152"/>
    <col min="14593" max="14593" width="28.85546875" style="152" customWidth="1"/>
    <col min="14594" max="14594" width="24.140625" style="152" customWidth="1"/>
    <col min="14595" max="14595" width="26.7109375" style="152" customWidth="1"/>
    <col min="14596" max="14596" width="24.42578125" style="152" customWidth="1"/>
    <col min="14597" max="14848" width="9.140625" style="152"/>
    <col min="14849" max="14849" width="28.85546875" style="152" customWidth="1"/>
    <col min="14850" max="14850" width="24.140625" style="152" customWidth="1"/>
    <col min="14851" max="14851" width="26.7109375" style="152" customWidth="1"/>
    <col min="14852" max="14852" width="24.42578125" style="152" customWidth="1"/>
    <col min="14853" max="15104" width="9.140625" style="152"/>
    <col min="15105" max="15105" width="28.85546875" style="152" customWidth="1"/>
    <col min="15106" max="15106" width="24.140625" style="152" customWidth="1"/>
    <col min="15107" max="15107" width="26.7109375" style="152" customWidth="1"/>
    <col min="15108" max="15108" width="24.42578125" style="152" customWidth="1"/>
    <col min="15109" max="15360" width="9.140625" style="152"/>
    <col min="15361" max="15361" width="28.85546875" style="152" customWidth="1"/>
    <col min="15362" max="15362" width="24.140625" style="152" customWidth="1"/>
    <col min="15363" max="15363" width="26.7109375" style="152" customWidth="1"/>
    <col min="15364" max="15364" width="24.42578125" style="152" customWidth="1"/>
    <col min="15365" max="15616" width="9.140625" style="152"/>
    <col min="15617" max="15617" width="28.85546875" style="152" customWidth="1"/>
    <col min="15618" max="15618" width="24.140625" style="152" customWidth="1"/>
    <col min="15619" max="15619" width="26.7109375" style="152" customWidth="1"/>
    <col min="15620" max="15620" width="24.42578125" style="152" customWidth="1"/>
    <col min="15621" max="15872" width="9.140625" style="152"/>
    <col min="15873" max="15873" width="28.85546875" style="152" customWidth="1"/>
    <col min="15874" max="15874" width="24.140625" style="152" customWidth="1"/>
    <col min="15875" max="15875" width="26.7109375" style="152" customWidth="1"/>
    <col min="15876" max="15876" width="24.42578125" style="152" customWidth="1"/>
    <col min="15877" max="16128" width="9.140625" style="152"/>
    <col min="16129" max="16129" width="28.85546875" style="152" customWidth="1"/>
    <col min="16130" max="16130" width="24.140625" style="152" customWidth="1"/>
    <col min="16131" max="16131" width="26.7109375" style="152" customWidth="1"/>
    <col min="16132" max="16132" width="24.42578125" style="152" customWidth="1"/>
    <col min="16133" max="16384" width="9.140625" style="152"/>
  </cols>
  <sheetData>
    <row r="1" spans="1:4" ht="13.5" thickBot="1">
      <c r="A1" s="3497" t="s">
        <v>0</v>
      </c>
      <c r="D1" s="474" t="s">
        <v>1</v>
      </c>
    </row>
    <row r="2" spans="1:4" ht="27.75" customHeight="1" thickTop="1">
      <c r="A2" s="6250" t="s">
        <v>4776</v>
      </c>
      <c r="B2" s="6251"/>
      <c r="C2" s="6251"/>
      <c r="D2" s="6252"/>
    </row>
    <row r="3" spans="1:4" ht="32.25" customHeight="1" thickBot="1">
      <c r="A3" s="6714" t="s">
        <v>4628</v>
      </c>
      <c r="B3" s="6715"/>
      <c r="C3" s="6715"/>
      <c r="D3" s="6716"/>
    </row>
    <row r="4" spans="1:4" ht="15.75" customHeight="1">
      <c r="A4" s="6704" t="s">
        <v>4650</v>
      </c>
      <c r="B4" s="6689" t="s">
        <v>4651</v>
      </c>
      <c r="C4" s="6689" t="s">
        <v>4642</v>
      </c>
      <c r="D4" s="6693" t="s">
        <v>793</v>
      </c>
    </row>
    <row r="5" spans="1:4" ht="14.25" customHeight="1" thickBot="1">
      <c r="A5" s="7996"/>
      <c r="B5" s="7997"/>
      <c r="C5" s="7997"/>
      <c r="D5" s="7614"/>
    </row>
    <row r="6" spans="1:4" ht="24.95" customHeight="1">
      <c r="A6" s="4155" t="s">
        <v>4652</v>
      </c>
      <c r="B6" s="3746"/>
      <c r="C6" s="3746">
        <v>215</v>
      </c>
      <c r="D6" s="3747">
        <v>432</v>
      </c>
    </row>
    <row r="7" spans="1:4" ht="24.95" customHeight="1">
      <c r="A7" s="4157" t="s">
        <v>4653</v>
      </c>
      <c r="B7" s="3382"/>
      <c r="C7" s="3382">
        <v>100</v>
      </c>
      <c r="D7" s="3563">
        <v>200</v>
      </c>
    </row>
    <row r="8" spans="1:4" ht="24.95" customHeight="1">
      <c r="A8" s="4157" t="s">
        <v>4654</v>
      </c>
      <c r="B8" s="3382"/>
      <c r="C8" s="3382">
        <v>55</v>
      </c>
      <c r="D8" s="3563">
        <v>118</v>
      </c>
    </row>
    <row r="9" spans="1:4" ht="24.95" customHeight="1">
      <c r="A9" s="4157" t="s">
        <v>4655</v>
      </c>
      <c r="B9" s="3382"/>
      <c r="C9" s="3382">
        <v>75</v>
      </c>
      <c r="D9" s="3563">
        <v>164</v>
      </c>
    </row>
    <row r="10" spans="1:4" ht="24.95" customHeight="1">
      <c r="A10" s="4157" t="s">
        <v>4656</v>
      </c>
      <c r="B10" s="3382"/>
      <c r="C10" s="3382">
        <v>44</v>
      </c>
      <c r="D10" s="3563">
        <v>91</v>
      </c>
    </row>
    <row r="11" spans="1:4" ht="24.95" customHeight="1">
      <c r="A11" s="4157" t="s">
        <v>4657</v>
      </c>
      <c r="B11" s="3382"/>
      <c r="C11" s="3382">
        <v>42</v>
      </c>
      <c r="D11" s="3563">
        <v>84</v>
      </c>
    </row>
    <row r="12" spans="1:4" ht="24.95" customHeight="1">
      <c r="A12" s="4157" t="s">
        <v>4658</v>
      </c>
      <c r="B12" s="3382"/>
      <c r="C12" s="3382">
        <v>40</v>
      </c>
      <c r="D12" s="3563">
        <v>80</v>
      </c>
    </row>
    <row r="13" spans="1:4" ht="24.95" customHeight="1">
      <c r="A13" s="4157" t="s">
        <v>4659</v>
      </c>
      <c r="B13" s="3382"/>
      <c r="C13" s="3382">
        <v>37</v>
      </c>
      <c r="D13" s="3563">
        <v>74</v>
      </c>
    </row>
    <row r="14" spans="1:4" ht="24.95" customHeight="1">
      <c r="A14" s="4157" t="s">
        <v>4660</v>
      </c>
      <c r="B14" s="3382"/>
      <c r="C14" s="3382">
        <v>33</v>
      </c>
      <c r="D14" s="3563">
        <v>66</v>
      </c>
    </row>
    <row r="15" spans="1:4" ht="24.95" customHeight="1">
      <c r="A15" s="4157" t="s">
        <v>4661</v>
      </c>
      <c r="B15" s="3382"/>
      <c r="C15" s="3382">
        <v>66</v>
      </c>
      <c r="D15" s="3563">
        <v>135</v>
      </c>
    </row>
    <row r="16" spans="1:4" ht="24.95" customHeight="1">
      <c r="A16" s="4157" t="s">
        <v>4662</v>
      </c>
      <c r="B16" s="3382"/>
      <c r="C16" s="3382">
        <v>62</v>
      </c>
      <c r="D16" s="3563">
        <v>128</v>
      </c>
    </row>
    <row r="17" spans="1:11" ht="24.95" customHeight="1">
      <c r="A17" s="4157" t="s">
        <v>4663</v>
      </c>
      <c r="B17" s="3382"/>
      <c r="C17" s="3382">
        <v>30</v>
      </c>
      <c r="D17" s="3563">
        <v>55</v>
      </c>
    </row>
    <row r="18" spans="1:11" ht="24.95" customHeight="1" thickBot="1">
      <c r="A18" s="6806" t="s">
        <v>2</v>
      </c>
      <c r="B18" s="7995"/>
      <c r="C18" s="5031">
        <v>799</v>
      </c>
      <c r="D18" s="671">
        <v>1627</v>
      </c>
    </row>
    <row r="19" spans="1:11" ht="13.5" thickTop="1">
      <c r="A19" s="1481"/>
      <c r="B19" s="1481"/>
    </row>
    <row r="20" spans="1:11">
      <c r="A20" s="6247" t="s">
        <v>4788</v>
      </c>
      <c r="B20" s="6247"/>
      <c r="C20" s="1481"/>
      <c r="D20" s="1481"/>
      <c r="E20" s="1481"/>
      <c r="F20" s="1481"/>
      <c r="G20" s="1481"/>
      <c r="H20" s="1481"/>
      <c r="I20" s="1481"/>
    </row>
    <row r="21" spans="1:11">
      <c r="A21" s="6247" t="s">
        <v>4665</v>
      </c>
      <c r="B21" s="6247"/>
      <c r="C21" s="6247"/>
      <c r="D21" s="6247"/>
    </row>
    <row r="22" spans="1:11">
      <c r="A22" s="358" t="s">
        <v>4649</v>
      </c>
      <c r="B22" s="358"/>
      <c r="C22" s="358"/>
      <c r="D22" s="358"/>
      <c r="E22" s="358"/>
      <c r="F22" s="358"/>
      <c r="G22" s="358"/>
      <c r="H22" s="358"/>
      <c r="I22" s="358"/>
      <c r="J22" s="358"/>
      <c r="K22" s="358"/>
    </row>
    <row r="23" spans="1:11">
      <c r="E23" s="1481"/>
      <c r="F23" s="1481"/>
      <c r="G23" s="1481"/>
      <c r="H23" s="1481"/>
      <c r="I23" s="1481"/>
    </row>
    <row r="25" spans="1:11">
      <c r="B25" s="5025" t="s">
        <v>3</v>
      </c>
    </row>
  </sheetData>
  <mergeCells count="9">
    <mergeCell ref="A18:B18"/>
    <mergeCell ref="A21:D21"/>
    <mergeCell ref="A2:D2"/>
    <mergeCell ref="A3:D3"/>
    <mergeCell ref="A4:A5"/>
    <mergeCell ref="B4:B5"/>
    <mergeCell ref="C4:C5"/>
    <mergeCell ref="D4:D5"/>
    <mergeCell ref="A20:B20"/>
  </mergeCells>
  <hyperlinks>
    <hyperlink ref="A1" r:id="rId1"/>
  </hyperlinks>
  <pageMargins left="0.9055118110236221" right="0.70866141732283472" top="0.74803149606299213" bottom="0.74803149606299213" header="0.31496062992125984" footer="0.31496062992125984"/>
  <pageSetup paperSize="9" fitToHeight="0" orientation="landscape" r:id="rId2"/>
  <headerFooter alignWithMargins="0">
    <oddFooter>&amp;R312</oddFooter>
  </headerFooter>
  <drawing r:id="rId3"/>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01">
    <pageSetUpPr fitToPage="1"/>
  </sheetPr>
  <dimension ref="A1:K30"/>
  <sheetViews>
    <sheetView view="pageBreakPreview" zoomScale="60" zoomScaleNormal="100" workbookViewId="0">
      <selection activeCell="H15" sqref="H15"/>
    </sheetView>
  </sheetViews>
  <sheetFormatPr defaultRowHeight="12.75"/>
  <cols>
    <col min="1" max="1" width="26" style="152" customWidth="1"/>
    <col min="2" max="4" width="30.7109375" style="152" customWidth="1"/>
    <col min="5" max="256" width="9.140625" style="152"/>
    <col min="257" max="257" width="30" style="152" customWidth="1"/>
    <col min="258" max="258" width="22" style="152" customWidth="1"/>
    <col min="259" max="259" width="32" style="152" customWidth="1"/>
    <col min="260" max="260" width="26.42578125" style="152" customWidth="1"/>
    <col min="261" max="512" width="9.140625" style="152"/>
    <col min="513" max="513" width="30" style="152" customWidth="1"/>
    <col min="514" max="514" width="22" style="152" customWidth="1"/>
    <col min="515" max="515" width="32" style="152" customWidth="1"/>
    <col min="516" max="516" width="26.42578125" style="152" customWidth="1"/>
    <col min="517" max="768" width="9.140625" style="152"/>
    <col min="769" max="769" width="30" style="152" customWidth="1"/>
    <col min="770" max="770" width="22" style="152" customWidth="1"/>
    <col min="771" max="771" width="32" style="152" customWidth="1"/>
    <col min="772" max="772" width="26.42578125" style="152" customWidth="1"/>
    <col min="773" max="1024" width="9.140625" style="152"/>
    <col min="1025" max="1025" width="30" style="152" customWidth="1"/>
    <col min="1026" max="1026" width="22" style="152" customWidth="1"/>
    <col min="1027" max="1027" width="32" style="152" customWidth="1"/>
    <col min="1028" max="1028" width="26.42578125" style="152" customWidth="1"/>
    <col min="1029" max="1280" width="9.140625" style="152"/>
    <col min="1281" max="1281" width="30" style="152" customWidth="1"/>
    <col min="1282" max="1282" width="22" style="152" customWidth="1"/>
    <col min="1283" max="1283" width="32" style="152" customWidth="1"/>
    <col min="1284" max="1284" width="26.42578125" style="152" customWidth="1"/>
    <col min="1285" max="1536" width="9.140625" style="152"/>
    <col min="1537" max="1537" width="30" style="152" customWidth="1"/>
    <col min="1538" max="1538" width="22" style="152" customWidth="1"/>
    <col min="1539" max="1539" width="32" style="152" customWidth="1"/>
    <col min="1540" max="1540" width="26.42578125" style="152" customWidth="1"/>
    <col min="1541" max="1792" width="9.140625" style="152"/>
    <col min="1793" max="1793" width="30" style="152" customWidth="1"/>
    <col min="1794" max="1794" width="22" style="152" customWidth="1"/>
    <col min="1795" max="1795" width="32" style="152" customWidth="1"/>
    <col min="1796" max="1796" width="26.42578125" style="152" customWidth="1"/>
    <col min="1797" max="2048" width="9.140625" style="152"/>
    <col min="2049" max="2049" width="30" style="152" customWidth="1"/>
    <col min="2050" max="2050" width="22" style="152" customWidth="1"/>
    <col min="2051" max="2051" width="32" style="152" customWidth="1"/>
    <col min="2052" max="2052" width="26.42578125" style="152" customWidth="1"/>
    <col min="2053" max="2304" width="9.140625" style="152"/>
    <col min="2305" max="2305" width="30" style="152" customWidth="1"/>
    <col min="2306" max="2306" width="22" style="152" customWidth="1"/>
    <col min="2307" max="2307" width="32" style="152" customWidth="1"/>
    <col min="2308" max="2308" width="26.42578125" style="152" customWidth="1"/>
    <col min="2309" max="2560" width="9.140625" style="152"/>
    <col min="2561" max="2561" width="30" style="152" customWidth="1"/>
    <col min="2562" max="2562" width="22" style="152" customWidth="1"/>
    <col min="2563" max="2563" width="32" style="152" customWidth="1"/>
    <col min="2564" max="2564" width="26.42578125" style="152" customWidth="1"/>
    <col min="2565" max="2816" width="9.140625" style="152"/>
    <col min="2817" max="2817" width="30" style="152" customWidth="1"/>
    <col min="2818" max="2818" width="22" style="152" customWidth="1"/>
    <col min="2819" max="2819" width="32" style="152" customWidth="1"/>
    <col min="2820" max="2820" width="26.42578125" style="152" customWidth="1"/>
    <col min="2821" max="3072" width="9.140625" style="152"/>
    <col min="3073" max="3073" width="30" style="152" customWidth="1"/>
    <col min="3074" max="3074" width="22" style="152" customWidth="1"/>
    <col min="3075" max="3075" width="32" style="152" customWidth="1"/>
    <col min="3076" max="3076" width="26.42578125" style="152" customWidth="1"/>
    <col min="3077" max="3328" width="9.140625" style="152"/>
    <col min="3329" max="3329" width="30" style="152" customWidth="1"/>
    <col min="3330" max="3330" width="22" style="152" customWidth="1"/>
    <col min="3331" max="3331" width="32" style="152" customWidth="1"/>
    <col min="3332" max="3332" width="26.42578125" style="152" customWidth="1"/>
    <col min="3333" max="3584" width="9.140625" style="152"/>
    <col min="3585" max="3585" width="30" style="152" customWidth="1"/>
    <col min="3586" max="3586" width="22" style="152" customWidth="1"/>
    <col min="3587" max="3587" width="32" style="152" customWidth="1"/>
    <col min="3588" max="3588" width="26.42578125" style="152" customWidth="1"/>
    <col min="3589" max="3840" width="9.140625" style="152"/>
    <col min="3841" max="3841" width="30" style="152" customWidth="1"/>
    <col min="3842" max="3842" width="22" style="152" customWidth="1"/>
    <col min="3843" max="3843" width="32" style="152" customWidth="1"/>
    <col min="3844" max="3844" width="26.42578125" style="152" customWidth="1"/>
    <col min="3845" max="4096" width="9.140625" style="152"/>
    <col min="4097" max="4097" width="30" style="152" customWidth="1"/>
    <col min="4098" max="4098" width="22" style="152" customWidth="1"/>
    <col min="4099" max="4099" width="32" style="152" customWidth="1"/>
    <col min="4100" max="4100" width="26.42578125" style="152" customWidth="1"/>
    <col min="4101" max="4352" width="9.140625" style="152"/>
    <col min="4353" max="4353" width="30" style="152" customWidth="1"/>
    <col min="4354" max="4354" width="22" style="152" customWidth="1"/>
    <col min="4355" max="4355" width="32" style="152" customWidth="1"/>
    <col min="4356" max="4356" width="26.42578125" style="152" customWidth="1"/>
    <col min="4357" max="4608" width="9.140625" style="152"/>
    <col min="4609" max="4609" width="30" style="152" customWidth="1"/>
    <col min="4610" max="4610" width="22" style="152" customWidth="1"/>
    <col min="4611" max="4611" width="32" style="152" customWidth="1"/>
    <col min="4612" max="4612" width="26.42578125" style="152" customWidth="1"/>
    <col min="4613" max="4864" width="9.140625" style="152"/>
    <col min="4865" max="4865" width="30" style="152" customWidth="1"/>
    <col min="4866" max="4866" width="22" style="152" customWidth="1"/>
    <col min="4867" max="4867" width="32" style="152" customWidth="1"/>
    <col min="4868" max="4868" width="26.42578125" style="152" customWidth="1"/>
    <col min="4869" max="5120" width="9.140625" style="152"/>
    <col min="5121" max="5121" width="30" style="152" customWidth="1"/>
    <col min="5122" max="5122" width="22" style="152" customWidth="1"/>
    <col min="5123" max="5123" width="32" style="152" customWidth="1"/>
    <col min="5124" max="5124" width="26.42578125" style="152" customWidth="1"/>
    <col min="5125" max="5376" width="9.140625" style="152"/>
    <col min="5377" max="5377" width="30" style="152" customWidth="1"/>
    <col min="5378" max="5378" width="22" style="152" customWidth="1"/>
    <col min="5379" max="5379" width="32" style="152" customWidth="1"/>
    <col min="5380" max="5380" width="26.42578125" style="152" customWidth="1"/>
    <col min="5381" max="5632" width="9.140625" style="152"/>
    <col min="5633" max="5633" width="30" style="152" customWidth="1"/>
    <col min="5634" max="5634" width="22" style="152" customWidth="1"/>
    <col min="5635" max="5635" width="32" style="152" customWidth="1"/>
    <col min="5636" max="5636" width="26.42578125" style="152" customWidth="1"/>
    <col min="5637" max="5888" width="9.140625" style="152"/>
    <col min="5889" max="5889" width="30" style="152" customWidth="1"/>
    <col min="5890" max="5890" width="22" style="152" customWidth="1"/>
    <col min="5891" max="5891" width="32" style="152" customWidth="1"/>
    <col min="5892" max="5892" width="26.42578125" style="152" customWidth="1"/>
    <col min="5893" max="6144" width="9.140625" style="152"/>
    <col min="6145" max="6145" width="30" style="152" customWidth="1"/>
    <col min="6146" max="6146" width="22" style="152" customWidth="1"/>
    <col min="6147" max="6147" width="32" style="152" customWidth="1"/>
    <col min="6148" max="6148" width="26.42578125" style="152" customWidth="1"/>
    <col min="6149" max="6400" width="9.140625" style="152"/>
    <col min="6401" max="6401" width="30" style="152" customWidth="1"/>
    <col min="6402" max="6402" width="22" style="152" customWidth="1"/>
    <col min="6403" max="6403" width="32" style="152" customWidth="1"/>
    <col min="6404" max="6404" width="26.42578125" style="152" customWidth="1"/>
    <col min="6405" max="6656" width="9.140625" style="152"/>
    <col min="6657" max="6657" width="30" style="152" customWidth="1"/>
    <col min="6658" max="6658" width="22" style="152" customWidth="1"/>
    <col min="6659" max="6659" width="32" style="152" customWidth="1"/>
    <col min="6660" max="6660" width="26.42578125" style="152" customWidth="1"/>
    <col min="6661" max="6912" width="9.140625" style="152"/>
    <col min="6913" max="6913" width="30" style="152" customWidth="1"/>
    <col min="6914" max="6914" width="22" style="152" customWidth="1"/>
    <col min="6915" max="6915" width="32" style="152" customWidth="1"/>
    <col min="6916" max="6916" width="26.42578125" style="152" customWidth="1"/>
    <col min="6917" max="7168" width="9.140625" style="152"/>
    <col min="7169" max="7169" width="30" style="152" customWidth="1"/>
    <col min="7170" max="7170" width="22" style="152" customWidth="1"/>
    <col min="7171" max="7171" width="32" style="152" customWidth="1"/>
    <col min="7172" max="7172" width="26.42578125" style="152" customWidth="1"/>
    <col min="7173" max="7424" width="9.140625" style="152"/>
    <col min="7425" max="7425" width="30" style="152" customWidth="1"/>
    <col min="7426" max="7426" width="22" style="152" customWidth="1"/>
    <col min="7427" max="7427" width="32" style="152" customWidth="1"/>
    <col min="7428" max="7428" width="26.42578125" style="152" customWidth="1"/>
    <col min="7429" max="7680" width="9.140625" style="152"/>
    <col min="7681" max="7681" width="30" style="152" customWidth="1"/>
    <col min="7682" max="7682" width="22" style="152" customWidth="1"/>
    <col min="7683" max="7683" width="32" style="152" customWidth="1"/>
    <col min="7684" max="7684" width="26.42578125" style="152" customWidth="1"/>
    <col min="7685" max="7936" width="9.140625" style="152"/>
    <col min="7937" max="7937" width="30" style="152" customWidth="1"/>
    <col min="7938" max="7938" width="22" style="152" customWidth="1"/>
    <col min="7939" max="7939" width="32" style="152" customWidth="1"/>
    <col min="7940" max="7940" width="26.42578125" style="152" customWidth="1"/>
    <col min="7941" max="8192" width="9.140625" style="152"/>
    <col min="8193" max="8193" width="30" style="152" customWidth="1"/>
    <col min="8194" max="8194" width="22" style="152" customWidth="1"/>
    <col min="8195" max="8195" width="32" style="152" customWidth="1"/>
    <col min="8196" max="8196" width="26.42578125" style="152" customWidth="1"/>
    <col min="8197" max="8448" width="9.140625" style="152"/>
    <col min="8449" max="8449" width="30" style="152" customWidth="1"/>
    <col min="8450" max="8450" width="22" style="152" customWidth="1"/>
    <col min="8451" max="8451" width="32" style="152" customWidth="1"/>
    <col min="8452" max="8452" width="26.42578125" style="152" customWidth="1"/>
    <col min="8453" max="8704" width="9.140625" style="152"/>
    <col min="8705" max="8705" width="30" style="152" customWidth="1"/>
    <col min="8706" max="8706" width="22" style="152" customWidth="1"/>
    <col min="8707" max="8707" width="32" style="152" customWidth="1"/>
    <col min="8708" max="8708" width="26.42578125" style="152" customWidth="1"/>
    <col min="8709" max="8960" width="9.140625" style="152"/>
    <col min="8961" max="8961" width="30" style="152" customWidth="1"/>
    <col min="8962" max="8962" width="22" style="152" customWidth="1"/>
    <col min="8963" max="8963" width="32" style="152" customWidth="1"/>
    <col min="8964" max="8964" width="26.42578125" style="152" customWidth="1"/>
    <col min="8965" max="9216" width="9.140625" style="152"/>
    <col min="9217" max="9217" width="30" style="152" customWidth="1"/>
    <col min="9218" max="9218" width="22" style="152" customWidth="1"/>
    <col min="9219" max="9219" width="32" style="152" customWidth="1"/>
    <col min="9220" max="9220" width="26.42578125" style="152" customWidth="1"/>
    <col min="9221" max="9472" width="9.140625" style="152"/>
    <col min="9473" max="9473" width="30" style="152" customWidth="1"/>
    <col min="9474" max="9474" width="22" style="152" customWidth="1"/>
    <col min="9475" max="9475" width="32" style="152" customWidth="1"/>
    <col min="9476" max="9476" width="26.42578125" style="152" customWidth="1"/>
    <col min="9477" max="9728" width="9.140625" style="152"/>
    <col min="9729" max="9729" width="30" style="152" customWidth="1"/>
    <col min="9730" max="9730" width="22" style="152" customWidth="1"/>
    <col min="9731" max="9731" width="32" style="152" customWidth="1"/>
    <col min="9732" max="9732" width="26.42578125" style="152" customWidth="1"/>
    <col min="9733" max="9984" width="9.140625" style="152"/>
    <col min="9985" max="9985" width="30" style="152" customWidth="1"/>
    <col min="9986" max="9986" width="22" style="152" customWidth="1"/>
    <col min="9987" max="9987" width="32" style="152" customWidth="1"/>
    <col min="9988" max="9988" width="26.42578125" style="152" customWidth="1"/>
    <col min="9989" max="10240" width="9.140625" style="152"/>
    <col min="10241" max="10241" width="30" style="152" customWidth="1"/>
    <col min="10242" max="10242" width="22" style="152" customWidth="1"/>
    <col min="10243" max="10243" width="32" style="152" customWidth="1"/>
    <col min="10244" max="10244" width="26.42578125" style="152" customWidth="1"/>
    <col min="10245" max="10496" width="9.140625" style="152"/>
    <col min="10497" max="10497" width="30" style="152" customWidth="1"/>
    <col min="10498" max="10498" width="22" style="152" customWidth="1"/>
    <col min="10499" max="10499" width="32" style="152" customWidth="1"/>
    <col min="10500" max="10500" width="26.42578125" style="152" customWidth="1"/>
    <col min="10501" max="10752" width="9.140625" style="152"/>
    <col min="10753" max="10753" width="30" style="152" customWidth="1"/>
    <col min="10754" max="10754" width="22" style="152" customWidth="1"/>
    <col min="10755" max="10755" width="32" style="152" customWidth="1"/>
    <col min="10756" max="10756" width="26.42578125" style="152" customWidth="1"/>
    <col min="10757" max="11008" width="9.140625" style="152"/>
    <col min="11009" max="11009" width="30" style="152" customWidth="1"/>
    <col min="11010" max="11010" width="22" style="152" customWidth="1"/>
    <col min="11011" max="11011" width="32" style="152" customWidth="1"/>
    <col min="11012" max="11012" width="26.42578125" style="152" customWidth="1"/>
    <col min="11013" max="11264" width="9.140625" style="152"/>
    <col min="11265" max="11265" width="30" style="152" customWidth="1"/>
    <col min="11266" max="11266" width="22" style="152" customWidth="1"/>
    <col min="11267" max="11267" width="32" style="152" customWidth="1"/>
    <col min="11268" max="11268" width="26.42578125" style="152" customWidth="1"/>
    <col min="11269" max="11520" width="9.140625" style="152"/>
    <col min="11521" max="11521" width="30" style="152" customWidth="1"/>
    <col min="11522" max="11522" width="22" style="152" customWidth="1"/>
    <col min="11523" max="11523" width="32" style="152" customWidth="1"/>
    <col min="11524" max="11524" width="26.42578125" style="152" customWidth="1"/>
    <col min="11525" max="11776" width="9.140625" style="152"/>
    <col min="11777" max="11777" width="30" style="152" customWidth="1"/>
    <col min="11778" max="11778" width="22" style="152" customWidth="1"/>
    <col min="11779" max="11779" width="32" style="152" customWidth="1"/>
    <col min="11780" max="11780" width="26.42578125" style="152" customWidth="1"/>
    <col min="11781" max="12032" width="9.140625" style="152"/>
    <col min="12033" max="12033" width="30" style="152" customWidth="1"/>
    <col min="12034" max="12034" width="22" style="152" customWidth="1"/>
    <col min="12035" max="12035" width="32" style="152" customWidth="1"/>
    <col min="12036" max="12036" width="26.42578125" style="152" customWidth="1"/>
    <col min="12037" max="12288" width="9.140625" style="152"/>
    <col min="12289" max="12289" width="30" style="152" customWidth="1"/>
    <col min="12290" max="12290" width="22" style="152" customWidth="1"/>
    <col min="12291" max="12291" width="32" style="152" customWidth="1"/>
    <col min="12292" max="12292" width="26.42578125" style="152" customWidth="1"/>
    <col min="12293" max="12544" width="9.140625" style="152"/>
    <col min="12545" max="12545" width="30" style="152" customWidth="1"/>
    <col min="12546" max="12546" width="22" style="152" customWidth="1"/>
    <col min="12547" max="12547" width="32" style="152" customWidth="1"/>
    <col min="12548" max="12548" width="26.42578125" style="152" customWidth="1"/>
    <col min="12549" max="12800" width="9.140625" style="152"/>
    <col min="12801" max="12801" width="30" style="152" customWidth="1"/>
    <col min="12802" max="12802" width="22" style="152" customWidth="1"/>
    <col min="12803" max="12803" width="32" style="152" customWidth="1"/>
    <col min="12804" max="12804" width="26.42578125" style="152" customWidth="1"/>
    <col min="12805" max="13056" width="9.140625" style="152"/>
    <col min="13057" max="13057" width="30" style="152" customWidth="1"/>
    <col min="13058" max="13058" width="22" style="152" customWidth="1"/>
    <col min="13059" max="13059" width="32" style="152" customWidth="1"/>
    <col min="13060" max="13060" width="26.42578125" style="152" customWidth="1"/>
    <col min="13061" max="13312" width="9.140625" style="152"/>
    <col min="13313" max="13313" width="30" style="152" customWidth="1"/>
    <col min="13314" max="13314" width="22" style="152" customWidth="1"/>
    <col min="13315" max="13315" width="32" style="152" customWidth="1"/>
    <col min="13316" max="13316" width="26.42578125" style="152" customWidth="1"/>
    <col min="13317" max="13568" width="9.140625" style="152"/>
    <col min="13569" max="13569" width="30" style="152" customWidth="1"/>
    <col min="13570" max="13570" width="22" style="152" customWidth="1"/>
    <col min="13571" max="13571" width="32" style="152" customWidth="1"/>
    <col min="13572" max="13572" width="26.42578125" style="152" customWidth="1"/>
    <col min="13573" max="13824" width="9.140625" style="152"/>
    <col min="13825" max="13825" width="30" style="152" customWidth="1"/>
    <col min="13826" max="13826" width="22" style="152" customWidth="1"/>
    <col min="13827" max="13827" width="32" style="152" customWidth="1"/>
    <col min="13828" max="13828" width="26.42578125" style="152" customWidth="1"/>
    <col min="13829" max="14080" width="9.140625" style="152"/>
    <col min="14081" max="14081" width="30" style="152" customWidth="1"/>
    <col min="14082" max="14082" width="22" style="152" customWidth="1"/>
    <col min="14083" max="14083" width="32" style="152" customWidth="1"/>
    <col min="14084" max="14084" width="26.42578125" style="152" customWidth="1"/>
    <col min="14085" max="14336" width="9.140625" style="152"/>
    <col min="14337" max="14337" width="30" style="152" customWidth="1"/>
    <col min="14338" max="14338" width="22" style="152" customWidth="1"/>
    <col min="14339" max="14339" width="32" style="152" customWidth="1"/>
    <col min="14340" max="14340" width="26.42578125" style="152" customWidth="1"/>
    <col min="14341" max="14592" width="9.140625" style="152"/>
    <col min="14593" max="14593" width="30" style="152" customWidth="1"/>
    <col min="14594" max="14594" width="22" style="152" customWidth="1"/>
    <col min="14595" max="14595" width="32" style="152" customWidth="1"/>
    <col min="14596" max="14596" width="26.42578125" style="152" customWidth="1"/>
    <col min="14597" max="14848" width="9.140625" style="152"/>
    <col min="14849" max="14849" width="30" style="152" customWidth="1"/>
    <col min="14850" max="14850" width="22" style="152" customWidth="1"/>
    <col min="14851" max="14851" width="32" style="152" customWidth="1"/>
    <col min="14852" max="14852" width="26.42578125" style="152" customWidth="1"/>
    <col min="14853" max="15104" width="9.140625" style="152"/>
    <col min="15105" max="15105" width="30" style="152" customWidth="1"/>
    <col min="15106" max="15106" width="22" style="152" customWidth="1"/>
    <col min="15107" max="15107" width="32" style="152" customWidth="1"/>
    <col min="15108" max="15108" width="26.42578125" style="152" customWidth="1"/>
    <col min="15109" max="15360" width="9.140625" style="152"/>
    <col min="15361" max="15361" width="30" style="152" customWidth="1"/>
    <col min="15362" max="15362" width="22" style="152" customWidth="1"/>
    <col min="15363" max="15363" width="32" style="152" customWidth="1"/>
    <col min="15364" max="15364" width="26.42578125" style="152" customWidth="1"/>
    <col min="15365" max="15616" width="9.140625" style="152"/>
    <col min="15617" max="15617" width="30" style="152" customWidth="1"/>
    <col min="15618" max="15618" width="22" style="152" customWidth="1"/>
    <col min="15619" max="15619" width="32" style="152" customWidth="1"/>
    <col min="15620" max="15620" width="26.42578125" style="152" customWidth="1"/>
    <col min="15621" max="15872" width="9.140625" style="152"/>
    <col min="15873" max="15873" width="30" style="152" customWidth="1"/>
    <col min="15874" max="15874" width="22" style="152" customWidth="1"/>
    <col min="15875" max="15875" width="32" style="152" customWidth="1"/>
    <col min="15876" max="15876" width="26.42578125" style="152" customWidth="1"/>
    <col min="15877" max="16128" width="9.140625" style="152"/>
    <col min="16129" max="16129" width="30" style="152" customWidth="1"/>
    <col min="16130" max="16130" width="22" style="152" customWidth="1"/>
    <col min="16131" max="16131" width="32" style="152" customWidth="1"/>
    <col min="16132" max="16132" width="26.42578125" style="152" customWidth="1"/>
    <col min="16133" max="16384" width="9.140625" style="152"/>
  </cols>
  <sheetData>
    <row r="1" spans="1:4" ht="13.5" thickBot="1">
      <c r="A1" s="3497" t="s">
        <v>0</v>
      </c>
      <c r="D1" s="474" t="s">
        <v>1</v>
      </c>
    </row>
    <row r="2" spans="1:4" ht="22.5" customHeight="1" thickTop="1">
      <c r="A2" s="6393" t="s">
        <v>4777</v>
      </c>
      <c r="B2" s="6394"/>
      <c r="C2" s="6394"/>
      <c r="D2" s="6395"/>
    </row>
    <row r="3" spans="1:4" ht="24" customHeight="1" thickBot="1">
      <c r="A3" s="6714" t="s">
        <v>4629</v>
      </c>
      <c r="B3" s="6715"/>
      <c r="C3" s="6715"/>
      <c r="D3" s="6716"/>
    </row>
    <row r="4" spans="1:4" ht="21" customHeight="1">
      <c r="A4" s="7998" t="s">
        <v>4650</v>
      </c>
      <c r="B4" s="7999" t="s">
        <v>4651</v>
      </c>
      <c r="C4" s="7999" t="s">
        <v>4642</v>
      </c>
      <c r="D4" s="7613" t="s">
        <v>793</v>
      </c>
    </row>
    <row r="5" spans="1:4" ht="2.25" customHeight="1" thickBot="1">
      <c r="A5" s="7996"/>
      <c r="B5" s="7997"/>
      <c r="C5" s="7997"/>
      <c r="D5" s="7614"/>
    </row>
    <row r="6" spans="1:4" ht="18.95" customHeight="1">
      <c r="A6" s="4155" t="s">
        <v>4652</v>
      </c>
      <c r="B6" s="3746"/>
      <c r="C6" s="3746">
        <v>215</v>
      </c>
      <c r="D6" s="3747">
        <v>432</v>
      </c>
    </row>
    <row r="7" spans="1:4" ht="18.95" customHeight="1">
      <c r="A7" s="4157" t="s">
        <v>4653</v>
      </c>
      <c r="B7" s="3382"/>
      <c r="C7" s="3382">
        <v>100</v>
      </c>
      <c r="D7" s="3563">
        <v>200</v>
      </c>
    </row>
    <row r="8" spans="1:4" ht="18.95" customHeight="1">
      <c r="A8" s="4157" t="s">
        <v>4654</v>
      </c>
      <c r="B8" s="3382"/>
      <c r="C8" s="3382">
        <v>55</v>
      </c>
      <c r="D8" s="3563">
        <v>118</v>
      </c>
    </row>
    <row r="9" spans="1:4" ht="18.95" customHeight="1">
      <c r="A9" s="4157" t="s">
        <v>4655</v>
      </c>
      <c r="B9" s="3382"/>
      <c r="C9" s="3382">
        <v>75</v>
      </c>
      <c r="D9" s="3563">
        <v>164</v>
      </c>
    </row>
    <row r="10" spans="1:4" ht="18.95" customHeight="1">
      <c r="A10" s="4157" t="s">
        <v>4656</v>
      </c>
      <c r="B10" s="3382"/>
      <c r="C10" s="3382">
        <v>44</v>
      </c>
      <c r="D10" s="3563">
        <v>91</v>
      </c>
    </row>
    <row r="11" spans="1:4" ht="18.95" customHeight="1">
      <c r="A11" s="4157" t="s">
        <v>4657</v>
      </c>
      <c r="B11" s="3382"/>
      <c r="C11" s="3382">
        <v>42</v>
      </c>
      <c r="D11" s="3563">
        <v>84</v>
      </c>
    </row>
    <row r="12" spans="1:4" ht="18.95" customHeight="1">
      <c r="A12" s="4157" t="s">
        <v>4658</v>
      </c>
      <c r="B12" s="3382"/>
      <c r="C12" s="3382">
        <v>40</v>
      </c>
      <c r="D12" s="3563">
        <v>80</v>
      </c>
    </row>
    <row r="13" spans="1:4" ht="18.95" customHeight="1">
      <c r="A13" s="4157" t="s">
        <v>4659</v>
      </c>
      <c r="B13" s="3382"/>
      <c r="C13" s="3382">
        <v>37</v>
      </c>
      <c r="D13" s="3563">
        <v>74</v>
      </c>
    </row>
    <row r="14" spans="1:4" ht="18.95" customHeight="1">
      <c r="A14" s="4157" t="s">
        <v>4660</v>
      </c>
      <c r="B14" s="3382"/>
      <c r="C14" s="3382">
        <v>33</v>
      </c>
      <c r="D14" s="3563">
        <v>66</v>
      </c>
    </row>
    <row r="15" spans="1:4" ht="18.95" customHeight="1">
      <c r="A15" s="4157" t="s">
        <v>4661</v>
      </c>
      <c r="B15" s="3382"/>
      <c r="C15" s="3382">
        <v>66</v>
      </c>
      <c r="D15" s="3563">
        <v>135</v>
      </c>
    </row>
    <row r="16" spans="1:4" ht="18.95" customHeight="1">
      <c r="A16" s="4157" t="s">
        <v>4662</v>
      </c>
      <c r="B16" s="3382"/>
      <c r="C16" s="3382">
        <v>62</v>
      </c>
      <c r="D16" s="3563">
        <v>128</v>
      </c>
    </row>
    <row r="17" spans="1:11" ht="18.95" customHeight="1">
      <c r="A17" s="4157" t="s">
        <v>4663</v>
      </c>
      <c r="B17" s="3382"/>
      <c r="C17" s="3382">
        <v>30</v>
      </c>
      <c r="D17" s="3563">
        <v>55</v>
      </c>
    </row>
    <row r="18" spans="1:11" ht="18.95" customHeight="1">
      <c r="A18" s="4157" t="s">
        <v>4666</v>
      </c>
      <c r="B18" s="3382"/>
      <c r="C18" s="3382">
        <v>160</v>
      </c>
      <c r="D18" s="3563">
        <v>320</v>
      </c>
    </row>
    <row r="19" spans="1:11" ht="18.95" customHeight="1">
      <c r="A19" s="4157" t="s">
        <v>4667</v>
      </c>
      <c r="B19" s="3382"/>
      <c r="C19" s="3382">
        <v>96</v>
      </c>
      <c r="D19" s="3563">
        <v>192</v>
      </c>
    </row>
    <row r="20" spans="1:11" ht="18.95" customHeight="1">
      <c r="A20" s="4157" t="s">
        <v>4668</v>
      </c>
      <c r="B20" s="3382"/>
      <c r="C20" s="3382">
        <v>124</v>
      </c>
      <c r="D20" s="3563">
        <v>248</v>
      </c>
    </row>
    <row r="21" spans="1:11" ht="18.95" customHeight="1">
      <c r="A21" s="4157" t="s">
        <v>4669</v>
      </c>
      <c r="B21" s="3382"/>
      <c r="C21" s="3382">
        <v>109</v>
      </c>
      <c r="D21" s="3563">
        <v>281</v>
      </c>
    </row>
    <row r="22" spans="1:11" ht="18.95" customHeight="1">
      <c r="A22" s="4157" t="s">
        <v>4670</v>
      </c>
      <c r="B22" s="3382"/>
      <c r="C22" s="3382">
        <v>212</v>
      </c>
      <c r="D22" s="3563">
        <v>460</v>
      </c>
    </row>
    <row r="23" spans="1:11" ht="18.95" customHeight="1">
      <c r="A23" s="4157" t="s">
        <v>4671</v>
      </c>
      <c r="B23" s="3382"/>
      <c r="C23" s="3382">
        <v>54</v>
      </c>
      <c r="D23" s="3563">
        <v>108</v>
      </c>
    </row>
    <row r="24" spans="1:11" ht="18.95" customHeight="1" thickBot="1">
      <c r="A24" s="6806" t="s">
        <v>2823</v>
      </c>
      <c r="B24" s="7995"/>
      <c r="C24" s="669">
        <v>1354</v>
      </c>
      <c r="D24" s="671">
        <v>2772</v>
      </c>
    </row>
    <row r="25" spans="1:11" ht="13.5" thickTop="1"/>
    <row r="26" spans="1:11">
      <c r="A26" s="1112" t="s">
        <v>4646</v>
      </c>
      <c r="B26" s="1481"/>
      <c r="C26" s="1481"/>
      <c r="D26" s="1481"/>
      <c r="E26" s="1481"/>
      <c r="F26" s="1481"/>
      <c r="G26" s="1481"/>
      <c r="H26" s="1481"/>
      <c r="I26" s="1481"/>
    </row>
    <row r="27" spans="1:11">
      <c r="A27" s="6247" t="s">
        <v>4672</v>
      </c>
      <c r="B27" s="6247"/>
      <c r="C27" s="6247"/>
      <c r="D27" s="6247"/>
      <c r="E27" s="1481"/>
      <c r="F27" s="1481"/>
      <c r="G27" s="1481"/>
      <c r="H27" s="1481"/>
      <c r="I27" s="1481"/>
    </row>
    <row r="28" spans="1:11">
      <c r="A28" s="358" t="s">
        <v>4649</v>
      </c>
      <c r="B28" s="358"/>
      <c r="C28" s="358"/>
      <c r="D28" s="358"/>
      <c r="E28" s="358"/>
      <c r="F28" s="358"/>
      <c r="G28" s="358"/>
      <c r="H28" s="358"/>
      <c r="I28" s="358"/>
      <c r="J28" s="358"/>
      <c r="K28" s="358"/>
    </row>
    <row r="30" spans="1:11">
      <c r="C30" s="5025" t="s">
        <v>3</v>
      </c>
    </row>
  </sheetData>
  <mergeCells count="8">
    <mergeCell ref="A24:B24"/>
    <mergeCell ref="A27:D27"/>
    <mergeCell ref="A2:D2"/>
    <mergeCell ref="A3:D3"/>
    <mergeCell ref="A4:A5"/>
    <mergeCell ref="B4:B5"/>
    <mergeCell ref="C4:C5"/>
    <mergeCell ref="D4:D5"/>
  </mergeCells>
  <hyperlinks>
    <hyperlink ref="A1" r:id="rId1"/>
  </hyperlinks>
  <pageMargins left="0.70866141732283472" right="0.70866141732283472" top="0.74803149606299213" bottom="0.74803149606299213" header="0.31496062992125984" footer="0.31496062992125984"/>
  <pageSetup paperSize="9" fitToHeight="0" orientation="landscape" r:id="rId2"/>
  <headerFooter>
    <oddFooter>&amp;R313</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8">
    <pageSetUpPr fitToPage="1"/>
  </sheetPr>
  <dimension ref="A1:R36"/>
  <sheetViews>
    <sheetView view="pageBreakPreview" zoomScale="60" zoomScaleNormal="100" workbookViewId="0">
      <selection activeCell="H15" sqref="H15"/>
    </sheetView>
  </sheetViews>
  <sheetFormatPr defaultRowHeight="12.75"/>
  <cols>
    <col min="1" max="1" width="42" style="152" customWidth="1"/>
    <col min="2" max="6" width="27.7109375" style="152" customWidth="1"/>
    <col min="7" max="10" width="12.7109375" style="152" bestFit="1" customWidth="1"/>
    <col min="11" max="11" width="13.85546875" style="152" customWidth="1"/>
    <col min="12" max="16384" width="9.140625" style="152"/>
  </cols>
  <sheetData>
    <row r="1" spans="1:6" ht="13.5" thickBot="1">
      <c r="A1" s="1" t="s">
        <v>0</v>
      </c>
      <c r="F1" s="474" t="s">
        <v>1</v>
      </c>
    </row>
    <row r="2" spans="1:6" ht="24" customHeight="1" thickTop="1">
      <c r="A2" s="6393" t="s">
        <v>716</v>
      </c>
      <c r="B2" s="6394"/>
      <c r="C2" s="6394"/>
      <c r="D2" s="6394"/>
      <c r="E2" s="6394"/>
      <c r="F2" s="6395"/>
    </row>
    <row r="3" spans="1:6" ht="27.75" customHeight="1" thickBot="1">
      <c r="A3" s="6396" t="s">
        <v>472</v>
      </c>
      <c r="B3" s="6397"/>
      <c r="C3" s="6397"/>
      <c r="D3" s="6397"/>
      <c r="E3" s="6397"/>
      <c r="F3" s="6398"/>
    </row>
    <row r="4" spans="1:6" ht="32.25" customHeight="1" thickBot="1">
      <c r="A4" s="6256" t="s">
        <v>482</v>
      </c>
      <c r="B4" s="6400" t="s">
        <v>483</v>
      </c>
      <c r="C4" s="6400"/>
      <c r="D4" s="6400"/>
      <c r="E4" s="6400"/>
      <c r="F4" s="6401" t="s">
        <v>2</v>
      </c>
    </row>
    <row r="5" spans="1:6" ht="33" customHeight="1" thickBot="1">
      <c r="A5" s="6399"/>
      <c r="B5" s="501" t="s">
        <v>484</v>
      </c>
      <c r="C5" s="501" t="s">
        <v>485</v>
      </c>
      <c r="D5" s="501" t="s">
        <v>486</v>
      </c>
      <c r="E5" s="501" t="s">
        <v>487</v>
      </c>
      <c r="F5" s="6402"/>
    </row>
    <row r="6" spans="1:6" ht="18" customHeight="1">
      <c r="A6" s="502" t="s">
        <v>488</v>
      </c>
      <c r="B6" s="503">
        <v>1</v>
      </c>
      <c r="C6" s="503">
        <v>2</v>
      </c>
      <c r="D6" s="503">
        <v>14</v>
      </c>
      <c r="E6" s="503">
        <v>32</v>
      </c>
      <c r="F6" s="504">
        <v>49</v>
      </c>
    </row>
    <row r="7" spans="1:6" ht="18" customHeight="1">
      <c r="A7" s="505" t="s">
        <v>489</v>
      </c>
      <c r="B7" s="506">
        <v>1</v>
      </c>
      <c r="C7" s="506" t="s">
        <v>9</v>
      </c>
      <c r="D7" s="506" t="s">
        <v>9</v>
      </c>
      <c r="E7" s="506" t="s">
        <v>9</v>
      </c>
      <c r="F7" s="507">
        <v>1</v>
      </c>
    </row>
    <row r="8" spans="1:6" ht="18" customHeight="1">
      <c r="A8" s="505" t="s">
        <v>490</v>
      </c>
      <c r="B8" s="506">
        <v>1</v>
      </c>
      <c r="C8" s="506">
        <v>2</v>
      </c>
      <c r="D8" s="506">
        <v>12</v>
      </c>
      <c r="E8" s="506">
        <v>2</v>
      </c>
      <c r="F8" s="507">
        <v>17</v>
      </c>
    </row>
    <row r="9" spans="1:6" ht="18" customHeight="1">
      <c r="A9" s="505" t="s">
        <v>491</v>
      </c>
      <c r="B9" s="506">
        <v>1</v>
      </c>
      <c r="C9" s="506">
        <v>2</v>
      </c>
      <c r="D9" s="506">
        <v>9</v>
      </c>
      <c r="E9" s="506">
        <v>8</v>
      </c>
      <c r="F9" s="507">
        <v>20</v>
      </c>
    </row>
    <row r="10" spans="1:6" ht="18" customHeight="1">
      <c r="A10" s="505" t="s">
        <v>492</v>
      </c>
      <c r="B10" s="506">
        <v>1</v>
      </c>
      <c r="C10" s="506">
        <v>2</v>
      </c>
      <c r="D10" s="506">
        <v>14</v>
      </c>
      <c r="E10" s="506">
        <v>7</v>
      </c>
      <c r="F10" s="507">
        <v>24</v>
      </c>
    </row>
    <row r="11" spans="1:6" ht="18" customHeight="1">
      <c r="A11" s="505" t="s">
        <v>493</v>
      </c>
      <c r="B11" s="506">
        <v>1</v>
      </c>
      <c r="C11" s="506">
        <v>2</v>
      </c>
      <c r="D11" s="506">
        <v>13</v>
      </c>
      <c r="E11" s="506">
        <v>11</v>
      </c>
      <c r="F11" s="507">
        <v>27</v>
      </c>
    </row>
    <row r="12" spans="1:6" ht="18" customHeight="1">
      <c r="A12" s="505" t="s">
        <v>494</v>
      </c>
      <c r="B12" s="506">
        <v>1</v>
      </c>
      <c r="C12" s="506">
        <v>2</v>
      </c>
      <c r="D12" s="506">
        <v>14</v>
      </c>
      <c r="E12" s="506">
        <v>20</v>
      </c>
      <c r="F12" s="507">
        <v>37</v>
      </c>
    </row>
    <row r="13" spans="1:6" ht="18" customHeight="1">
      <c r="A13" s="505" t="s">
        <v>495</v>
      </c>
      <c r="B13" s="506">
        <v>1</v>
      </c>
      <c r="C13" s="506">
        <v>2</v>
      </c>
      <c r="D13" s="506">
        <v>1</v>
      </c>
      <c r="E13" s="506">
        <v>2</v>
      </c>
      <c r="F13" s="507">
        <v>6</v>
      </c>
    </row>
    <row r="14" spans="1:6" ht="18" customHeight="1">
      <c r="A14" s="505" t="s">
        <v>496</v>
      </c>
      <c r="B14" s="506">
        <v>1</v>
      </c>
      <c r="C14" s="506">
        <v>2</v>
      </c>
      <c r="D14" s="506">
        <v>5</v>
      </c>
      <c r="E14" s="506">
        <v>6</v>
      </c>
      <c r="F14" s="507">
        <v>14</v>
      </c>
    </row>
    <row r="15" spans="1:6" ht="18" customHeight="1">
      <c r="A15" s="505" t="s">
        <v>497</v>
      </c>
      <c r="B15" s="506">
        <v>1</v>
      </c>
      <c r="C15" s="506">
        <v>2</v>
      </c>
      <c r="D15" s="506">
        <v>9</v>
      </c>
      <c r="E15" s="506" t="s">
        <v>9</v>
      </c>
      <c r="F15" s="507">
        <v>12</v>
      </c>
    </row>
    <row r="16" spans="1:6" ht="18" customHeight="1">
      <c r="A16" s="505" t="s">
        <v>498</v>
      </c>
      <c r="B16" s="506">
        <v>1</v>
      </c>
      <c r="C16" s="506">
        <v>2</v>
      </c>
      <c r="D16" s="506">
        <v>7</v>
      </c>
      <c r="E16" s="506">
        <v>12</v>
      </c>
      <c r="F16" s="507">
        <v>22</v>
      </c>
    </row>
    <row r="17" spans="1:18" ht="18" customHeight="1">
      <c r="A17" s="505" t="s">
        <v>499</v>
      </c>
      <c r="B17" s="506">
        <v>1</v>
      </c>
      <c r="C17" s="506">
        <v>2</v>
      </c>
      <c r="D17" s="506">
        <v>7</v>
      </c>
      <c r="E17" s="506">
        <v>3</v>
      </c>
      <c r="F17" s="507">
        <v>13</v>
      </c>
    </row>
    <row r="18" spans="1:18" ht="18" customHeight="1">
      <c r="A18" s="505" t="s">
        <v>500</v>
      </c>
      <c r="B18" s="506">
        <v>1</v>
      </c>
      <c r="C18" s="506" t="s">
        <v>9</v>
      </c>
      <c r="D18" s="506" t="s">
        <v>9</v>
      </c>
      <c r="E18" s="506" t="s">
        <v>9</v>
      </c>
      <c r="F18" s="507">
        <v>1</v>
      </c>
    </row>
    <row r="19" spans="1:18" ht="18" customHeight="1">
      <c r="A19" s="505" t="s">
        <v>501</v>
      </c>
      <c r="B19" s="506">
        <v>1</v>
      </c>
      <c r="C19" s="506">
        <v>1</v>
      </c>
      <c r="D19" s="506" t="s">
        <v>9</v>
      </c>
      <c r="E19" s="506" t="s">
        <v>9</v>
      </c>
      <c r="F19" s="507">
        <v>2</v>
      </c>
    </row>
    <row r="20" spans="1:18" ht="18" customHeight="1">
      <c r="A20" s="505" t="s">
        <v>502</v>
      </c>
      <c r="B20" s="506">
        <v>1</v>
      </c>
      <c r="C20" s="506">
        <v>2</v>
      </c>
      <c r="D20" s="506">
        <v>4</v>
      </c>
      <c r="E20" s="506">
        <v>1</v>
      </c>
      <c r="F20" s="507">
        <v>8</v>
      </c>
    </row>
    <row r="21" spans="1:18" ht="18" customHeight="1">
      <c r="A21" s="505" t="s">
        <v>503</v>
      </c>
      <c r="B21" s="506">
        <v>1</v>
      </c>
      <c r="C21" s="506">
        <v>2</v>
      </c>
      <c r="D21" s="506">
        <v>5</v>
      </c>
      <c r="E21" s="506">
        <v>2</v>
      </c>
      <c r="F21" s="507">
        <v>10</v>
      </c>
    </row>
    <row r="22" spans="1:18" ht="18" customHeight="1">
      <c r="A22" s="505" t="s">
        <v>504</v>
      </c>
      <c r="B22" s="506">
        <v>1</v>
      </c>
      <c r="C22" s="506">
        <v>2</v>
      </c>
      <c r="D22" s="506">
        <v>14</v>
      </c>
      <c r="E22" s="506">
        <v>21</v>
      </c>
      <c r="F22" s="507">
        <v>38</v>
      </c>
    </row>
    <row r="23" spans="1:18" ht="18" customHeight="1">
      <c r="A23" s="505" t="s">
        <v>505</v>
      </c>
      <c r="B23" s="506">
        <v>1</v>
      </c>
      <c r="C23" s="506">
        <v>2</v>
      </c>
      <c r="D23" s="506">
        <v>1</v>
      </c>
      <c r="E23" s="506">
        <v>4</v>
      </c>
      <c r="F23" s="507">
        <v>8</v>
      </c>
    </row>
    <row r="24" spans="1:18" ht="18" customHeight="1">
      <c r="A24" s="505" t="s">
        <v>506</v>
      </c>
      <c r="B24" s="506">
        <v>1</v>
      </c>
      <c r="C24" s="506">
        <v>2</v>
      </c>
      <c r="D24" s="506">
        <v>14</v>
      </c>
      <c r="E24" s="506">
        <v>15</v>
      </c>
      <c r="F24" s="507">
        <v>32</v>
      </c>
    </row>
    <row r="25" spans="1:18" ht="18" customHeight="1">
      <c r="A25" s="505" t="s">
        <v>507</v>
      </c>
      <c r="B25" s="506">
        <v>1</v>
      </c>
      <c r="C25" s="506" t="s">
        <v>9</v>
      </c>
      <c r="D25" s="506" t="s">
        <v>9</v>
      </c>
      <c r="E25" s="506" t="s">
        <v>9</v>
      </c>
      <c r="F25" s="507">
        <v>1</v>
      </c>
    </row>
    <row r="26" spans="1:18" ht="18" customHeight="1">
      <c r="A26" s="505" t="s">
        <v>508</v>
      </c>
      <c r="B26" s="506">
        <v>1</v>
      </c>
      <c r="C26" s="506">
        <v>2</v>
      </c>
      <c r="D26" s="506">
        <v>5</v>
      </c>
      <c r="E26" s="506">
        <v>2</v>
      </c>
      <c r="F26" s="507">
        <v>10</v>
      </c>
    </row>
    <row r="27" spans="1:18" ht="18" customHeight="1">
      <c r="A27" s="505" t="s">
        <v>509</v>
      </c>
      <c r="B27" s="506">
        <v>1</v>
      </c>
      <c r="C27" s="506">
        <v>2</v>
      </c>
      <c r="D27" s="506">
        <v>3</v>
      </c>
      <c r="E27" s="506" t="s">
        <v>9</v>
      </c>
      <c r="F27" s="507">
        <v>6</v>
      </c>
    </row>
    <row r="28" spans="1:18" ht="18" customHeight="1">
      <c r="A28" s="505" t="s">
        <v>510</v>
      </c>
      <c r="B28" s="506">
        <v>1</v>
      </c>
      <c r="C28" s="506" t="s">
        <v>9</v>
      </c>
      <c r="D28" s="506" t="s">
        <v>9</v>
      </c>
      <c r="E28" s="506" t="s">
        <v>9</v>
      </c>
      <c r="F28" s="507">
        <v>1</v>
      </c>
    </row>
    <row r="29" spans="1:18" ht="18" customHeight="1" thickBot="1">
      <c r="A29" s="508" t="s">
        <v>2</v>
      </c>
      <c r="B29" s="511">
        <v>23</v>
      </c>
      <c r="C29" s="511">
        <v>37</v>
      </c>
      <c r="D29" s="511">
        <v>151</v>
      </c>
      <c r="E29" s="511">
        <v>148</v>
      </c>
      <c r="F29" s="512">
        <v>359</v>
      </c>
    </row>
    <row r="30" spans="1:18" ht="15.75" customHeight="1" thickTop="1">
      <c r="A30" s="450"/>
      <c r="B30" s="450"/>
      <c r="C30" s="450"/>
      <c r="D30" s="450"/>
      <c r="E30" s="450"/>
      <c r="F30" s="450"/>
      <c r="G30" s="450"/>
      <c r="H30" s="450"/>
    </row>
    <row r="31" spans="1:18" ht="15.75" customHeight="1">
      <c r="A31" s="358" t="s">
        <v>511</v>
      </c>
      <c r="B31" s="450"/>
      <c r="C31" s="450"/>
      <c r="D31" s="450"/>
      <c r="E31" s="450"/>
      <c r="F31" s="450"/>
      <c r="G31" s="450"/>
      <c r="H31" s="450"/>
      <c r="I31" s="450"/>
      <c r="J31" s="450"/>
      <c r="K31" s="450"/>
      <c r="L31" s="450"/>
      <c r="M31" s="450"/>
      <c r="N31" s="450"/>
      <c r="O31" s="450"/>
      <c r="P31" s="450"/>
      <c r="Q31" s="450"/>
      <c r="R31" s="450"/>
    </row>
    <row r="32" spans="1:18">
      <c r="A32" s="358" t="s">
        <v>513</v>
      </c>
      <c r="B32" s="358"/>
      <c r="C32" s="358"/>
      <c r="D32" s="175"/>
      <c r="E32" s="175"/>
      <c r="F32" s="175"/>
      <c r="G32" s="175"/>
      <c r="H32" s="175"/>
      <c r="I32" s="175"/>
      <c r="J32" s="175"/>
      <c r="K32" s="175"/>
      <c r="L32" s="175"/>
      <c r="M32" s="175"/>
      <c r="N32" s="175"/>
      <c r="O32" s="175"/>
      <c r="P32" s="176"/>
      <c r="Q32" s="176"/>
      <c r="R32" s="176"/>
    </row>
    <row r="33" spans="1:18">
      <c r="A33" s="358" t="s">
        <v>140</v>
      </c>
      <c r="B33" s="450"/>
      <c r="C33" s="450"/>
      <c r="D33" s="450"/>
      <c r="E33" s="450"/>
      <c r="F33" s="450"/>
      <c r="G33" s="450"/>
      <c r="H33" s="450"/>
      <c r="I33" s="450"/>
      <c r="J33" s="450"/>
      <c r="K33" s="450"/>
      <c r="L33" s="450"/>
      <c r="M33" s="450"/>
      <c r="N33" s="450"/>
      <c r="O33" s="450"/>
      <c r="P33" s="450"/>
      <c r="Q33" s="450"/>
      <c r="R33" s="450"/>
    </row>
    <row r="36" spans="1:18">
      <c r="C36" s="177" t="s">
        <v>3</v>
      </c>
    </row>
  </sheetData>
  <mergeCells count="5">
    <mergeCell ref="A2:F2"/>
    <mergeCell ref="A3:F3"/>
    <mergeCell ref="A4:A5"/>
    <mergeCell ref="B4:E4"/>
    <mergeCell ref="F4:F5"/>
  </mergeCells>
  <hyperlinks>
    <hyperlink ref="A1" r:id="rId1"/>
  </hyperlinks>
  <pageMargins left="0.74803149606299213" right="0.74803149606299213" top="0.98425196850393704" bottom="0.98425196850393704" header="0.51181102362204722" footer="0.51181102362204722"/>
  <pageSetup paperSize="9" scale="73" fitToHeight="0" orientation="landscape" r:id="rId2"/>
  <headerFooter alignWithMargins="0">
    <oddFooter>&amp;R26</oddFooter>
  </headerFooter>
  <drawing r:id="rId3"/>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02">
    <pageSetUpPr fitToPage="1"/>
  </sheetPr>
  <dimension ref="A1:K31"/>
  <sheetViews>
    <sheetView view="pageBreakPreview" zoomScale="60" zoomScaleNormal="100" workbookViewId="0">
      <selection activeCell="H15" sqref="H15"/>
    </sheetView>
  </sheetViews>
  <sheetFormatPr defaultRowHeight="12.75"/>
  <cols>
    <col min="1" max="1" width="32.140625" style="152" customWidth="1"/>
    <col min="2" max="4" width="33.7109375" style="152" customWidth="1"/>
    <col min="5" max="256" width="9.140625" style="152"/>
    <col min="257" max="257" width="28.85546875" style="152" customWidth="1"/>
    <col min="258" max="258" width="24.140625" style="152" customWidth="1"/>
    <col min="259" max="259" width="26.7109375" style="152" customWidth="1"/>
    <col min="260" max="260" width="24.42578125" style="152" customWidth="1"/>
    <col min="261" max="512" width="9.140625" style="152"/>
    <col min="513" max="513" width="28.85546875" style="152" customWidth="1"/>
    <col min="514" max="514" width="24.140625" style="152" customWidth="1"/>
    <col min="515" max="515" width="26.7109375" style="152" customWidth="1"/>
    <col min="516" max="516" width="24.42578125" style="152" customWidth="1"/>
    <col min="517" max="768" width="9.140625" style="152"/>
    <col min="769" max="769" width="28.85546875" style="152" customWidth="1"/>
    <col min="770" max="770" width="24.140625" style="152" customWidth="1"/>
    <col min="771" max="771" width="26.7109375" style="152" customWidth="1"/>
    <col min="772" max="772" width="24.42578125" style="152" customWidth="1"/>
    <col min="773" max="1024" width="9.140625" style="152"/>
    <col min="1025" max="1025" width="28.85546875" style="152" customWidth="1"/>
    <col min="1026" max="1026" width="24.140625" style="152" customWidth="1"/>
    <col min="1027" max="1027" width="26.7109375" style="152" customWidth="1"/>
    <col min="1028" max="1028" width="24.42578125" style="152" customWidth="1"/>
    <col min="1029" max="1280" width="9.140625" style="152"/>
    <col min="1281" max="1281" width="28.85546875" style="152" customWidth="1"/>
    <col min="1282" max="1282" width="24.140625" style="152" customWidth="1"/>
    <col min="1283" max="1283" width="26.7109375" style="152" customWidth="1"/>
    <col min="1284" max="1284" width="24.42578125" style="152" customWidth="1"/>
    <col min="1285" max="1536" width="9.140625" style="152"/>
    <col min="1537" max="1537" width="28.85546875" style="152" customWidth="1"/>
    <col min="1538" max="1538" width="24.140625" style="152" customWidth="1"/>
    <col min="1539" max="1539" width="26.7109375" style="152" customWidth="1"/>
    <col min="1540" max="1540" width="24.42578125" style="152" customWidth="1"/>
    <col min="1541" max="1792" width="9.140625" style="152"/>
    <col min="1793" max="1793" width="28.85546875" style="152" customWidth="1"/>
    <col min="1794" max="1794" width="24.140625" style="152" customWidth="1"/>
    <col min="1795" max="1795" width="26.7109375" style="152" customWidth="1"/>
    <col min="1796" max="1796" width="24.42578125" style="152" customWidth="1"/>
    <col min="1797" max="2048" width="9.140625" style="152"/>
    <col min="2049" max="2049" width="28.85546875" style="152" customWidth="1"/>
    <col min="2050" max="2050" width="24.140625" style="152" customWidth="1"/>
    <col min="2051" max="2051" width="26.7109375" style="152" customWidth="1"/>
    <col min="2052" max="2052" width="24.42578125" style="152" customWidth="1"/>
    <col min="2053" max="2304" width="9.140625" style="152"/>
    <col min="2305" max="2305" width="28.85546875" style="152" customWidth="1"/>
    <col min="2306" max="2306" width="24.140625" style="152" customWidth="1"/>
    <col min="2307" max="2307" width="26.7109375" style="152" customWidth="1"/>
    <col min="2308" max="2308" width="24.42578125" style="152" customWidth="1"/>
    <col min="2309" max="2560" width="9.140625" style="152"/>
    <col min="2561" max="2561" width="28.85546875" style="152" customWidth="1"/>
    <col min="2562" max="2562" width="24.140625" style="152" customWidth="1"/>
    <col min="2563" max="2563" width="26.7109375" style="152" customWidth="1"/>
    <col min="2564" max="2564" width="24.42578125" style="152" customWidth="1"/>
    <col min="2565" max="2816" width="9.140625" style="152"/>
    <col min="2817" max="2817" width="28.85546875" style="152" customWidth="1"/>
    <col min="2818" max="2818" width="24.140625" style="152" customWidth="1"/>
    <col min="2819" max="2819" width="26.7109375" style="152" customWidth="1"/>
    <col min="2820" max="2820" width="24.42578125" style="152" customWidth="1"/>
    <col min="2821" max="3072" width="9.140625" style="152"/>
    <col min="3073" max="3073" width="28.85546875" style="152" customWidth="1"/>
    <col min="3074" max="3074" width="24.140625" style="152" customWidth="1"/>
    <col min="3075" max="3075" width="26.7109375" style="152" customWidth="1"/>
    <col min="3076" max="3076" width="24.42578125" style="152" customWidth="1"/>
    <col min="3077" max="3328" width="9.140625" style="152"/>
    <col min="3329" max="3329" width="28.85546875" style="152" customWidth="1"/>
    <col min="3330" max="3330" width="24.140625" style="152" customWidth="1"/>
    <col min="3331" max="3331" width="26.7109375" style="152" customWidth="1"/>
    <col min="3332" max="3332" width="24.42578125" style="152" customWidth="1"/>
    <col min="3333" max="3584" width="9.140625" style="152"/>
    <col min="3585" max="3585" width="28.85546875" style="152" customWidth="1"/>
    <col min="3586" max="3586" width="24.140625" style="152" customWidth="1"/>
    <col min="3587" max="3587" width="26.7109375" style="152" customWidth="1"/>
    <col min="3588" max="3588" width="24.42578125" style="152" customWidth="1"/>
    <col min="3589" max="3840" width="9.140625" style="152"/>
    <col min="3841" max="3841" width="28.85546875" style="152" customWidth="1"/>
    <col min="3842" max="3842" width="24.140625" style="152" customWidth="1"/>
    <col min="3843" max="3843" width="26.7109375" style="152" customWidth="1"/>
    <col min="3844" max="3844" width="24.42578125" style="152" customWidth="1"/>
    <col min="3845" max="4096" width="9.140625" style="152"/>
    <col min="4097" max="4097" width="28.85546875" style="152" customWidth="1"/>
    <col min="4098" max="4098" width="24.140625" style="152" customWidth="1"/>
    <col min="4099" max="4099" width="26.7109375" style="152" customWidth="1"/>
    <col min="4100" max="4100" width="24.42578125" style="152" customWidth="1"/>
    <col min="4101" max="4352" width="9.140625" style="152"/>
    <col min="4353" max="4353" width="28.85546875" style="152" customWidth="1"/>
    <col min="4354" max="4354" width="24.140625" style="152" customWidth="1"/>
    <col min="4355" max="4355" width="26.7109375" style="152" customWidth="1"/>
    <col min="4356" max="4356" width="24.42578125" style="152" customWidth="1"/>
    <col min="4357" max="4608" width="9.140625" style="152"/>
    <col min="4609" max="4609" width="28.85546875" style="152" customWidth="1"/>
    <col min="4610" max="4610" width="24.140625" style="152" customWidth="1"/>
    <col min="4611" max="4611" width="26.7109375" style="152" customWidth="1"/>
    <col min="4612" max="4612" width="24.42578125" style="152" customWidth="1"/>
    <col min="4613" max="4864" width="9.140625" style="152"/>
    <col min="4865" max="4865" width="28.85546875" style="152" customWidth="1"/>
    <col min="4866" max="4866" width="24.140625" style="152" customWidth="1"/>
    <col min="4867" max="4867" width="26.7109375" style="152" customWidth="1"/>
    <col min="4868" max="4868" width="24.42578125" style="152" customWidth="1"/>
    <col min="4869" max="5120" width="9.140625" style="152"/>
    <col min="5121" max="5121" width="28.85546875" style="152" customWidth="1"/>
    <col min="5122" max="5122" width="24.140625" style="152" customWidth="1"/>
    <col min="5123" max="5123" width="26.7109375" style="152" customWidth="1"/>
    <col min="5124" max="5124" width="24.42578125" style="152" customWidth="1"/>
    <col min="5125" max="5376" width="9.140625" style="152"/>
    <col min="5377" max="5377" width="28.85546875" style="152" customWidth="1"/>
    <col min="5378" max="5378" width="24.140625" style="152" customWidth="1"/>
    <col min="5379" max="5379" width="26.7109375" style="152" customWidth="1"/>
    <col min="5380" max="5380" width="24.42578125" style="152" customWidth="1"/>
    <col min="5381" max="5632" width="9.140625" style="152"/>
    <col min="5633" max="5633" width="28.85546875" style="152" customWidth="1"/>
    <col min="5634" max="5634" width="24.140625" style="152" customWidth="1"/>
    <col min="5635" max="5635" width="26.7109375" style="152" customWidth="1"/>
    <col min="5636" max="5636" width="24.42578125" style="152" customWidth="1"/>
    <col min="5637" max="5888" width="9.140625" style="152"/>
    <col min="5889" max="5889" width="28.85546875" style="152" customWidth="1"/>
    <col min="5890" max="5890" width="24.140625" style="152" customWidth="1"/>
    <col min="5891" max="5891" width="26.7109375" style="152" customWidth="1"/>
    <col min="5892" max="5892" width="24.42578125" style="152" customWidth="1"/>
    <col min="5893" max="6144" width="9.140625" style="152"/>
    <col min="6145" max="6145" width="28.85546875" style="152" customWidth="1"/>
    <col min="6146" max="6146" width="24.140625" style="152" customWidth="1"/>
    <col min="6147" max="6147" width="26.7109375" style="152" customWidth="1"/>
    <col min="6148" max="6148" width="24.42578125" style="152" customWidth="1"/>
    <col min="6149" max="6400" width="9.140625" style="152"/>
    <col min="6401" max="6401" width="28.85546875" style="152" customWidth="1"/>
    <col min="6402" max="6402" width="24.140625" style="152" customWidth="1"/>
    <col min="6403" max="6403" width="26.7109375" style="152" customWidth="1"/>
    <col min="6404" max="6404" width="24.42578125" style="152" customWidth="1"/>
    <col min="6405" max="6656" width="9.140625" style="152"/>
    <col min="6657" max="6657" width="28.85546875" style="152" customWidth="1"/>
    <col min="6658" max="6658" width="24.140625" style="152" customWidth="1"/>
    <col min="6659" max="6659" width="26.7109375" style="152" customWidth="1"/>
    <col min="6660" max="6660" width="24.42578125" style="152" customWidth="1"/>
    <col min="6661" max="6912" width="9.140625" style="152"/>
    <col min="6913" max="6913" width="28.85546875" style="152" customWidth="1"/>
    <col min="6914" max="6914" width="24.140625" style="152" customWidth="1"/>
    <col min="6915" max="6915" width="26.7109375" style="152" customWidth="1"/>
    <col min="6916" max="6916" width="24.42578125" style="152" customWidth="1"/>
    <col min="6917" max="7168" width="9.140625" style="152"/>
    <col min="7169" max="7169" width="28.85546875" style="152" customWidth="1"/>
    <col min="7170" max="7170" width="24.140625" style="152" customWidth="1"/>
    <col min="7171" max="7171" width="26.7109375" style="152" customWidth="1"/>
    <col min="7172" max="7172" width="24.42578125" style="152" customWidth="1"/>
    <col min="7173" max="7424" width="9.140625" style="152"/>
    <col min="7425" max="7425" width="28.85546875" style="152" customWidth="1"/>
    <col min="7426" max="7426" width="24.140625" style="152" customWidth="1"/>
    <col min="7427" max="7427" width="26.7109375" style="152" customWidth="1"/>
    <col min="7428" max="7428" width="24.42578125" style="152" customWidth="1"/>
    <col min="7429" max="7680" width="9.140625" style="152"/>
    <col min="7681" max="7681" width="28.85546875" style="152" customWidth="1"/>
    <col min="7682" max="7682" width="24.140625" style="152" customWidth="1"/>
    <col min="7683" max="7683" width="26.7109375" style="152" customWidth="1"/>
    <col min="7684" max="7684" width="24.42578125" style="152" customWidth="1"/>
    <col min="7685" max="7936" width="9.140625" style="152"/>
    <col min="7937" max="7937" width="28.85546875" style="152" customWidth="1"/>
    <col min="7938" max="7938" width="24.140625" style="152" customWidth="1"/>
    <col min="7939" max="7939" width="26.7109375" style="152" customWidth="1"/>
    <col min="7940" max="7940" width="24.42578125" style="152" customWidth="1"/>
    <col min="7941" max="8192" width="9.140625" style="152"/>
    <col min="8193" max="8193" width="28.85546875" style="152" customWidth="1"/>
    <col min="8194" max="8194" width="24.140625" style="152" customWidth="1"/>
    <col min="8195" max="8195" width="26.7109375" style="152" customWidth="1"/>
    <col min="8196" max="8196" width="24.42578125" style="152" customWidth="1"/>
    <col min="8197" max="8448" width="9.140625" style="152"/>
    <col min="8449" max="8449" width="28.85546875" style="152" customWidth="1"/>
    <col min="8450" max="8450" width="24.140625" style="152" customWidth="1"/>
    <col min="8451" max="8451" width="26.7109375" style="152" customWidth="1"/>
    <col min="8452" max="8452" width="24.42578125" style="152" customWidth="1"/>
    <col min="8453" max="8704" width="9.140625" style="152"/>
    <col min="8705" max="8705" width="28.85546875" style="152" customWidth="1"/>
    <col min="8706" max="8706" width="24.140625" style="152" customWidth="1"/>
    <col min="8707" max="8707" width="26.7109375" style="152" customWidth="1"/>
    <col min="8708" max="8708" width="24.42578125" style="152" customWidth="1"/>
    <col min="8709" max="8960" width="9.140625" style="152"/>
    <col min="8961" max="8961" width="28.85546875" style="152" customWidth="1"/>
    <col min="8962" max="8962" width="24.140625" style="152" customWidth="1"/>
    <col min="8963" max="8963" width="26.7109375" style="152" customWidth="1"/>
    <col min="8964" max="8964" width="24.42578125" style="152" customWidth="1"/>
    <col min="8965" max="9216" width="9.140625" style="152"/>
    <col min="9217" max="9217" width="28.85546875" style="152" customWidth="1"/>
    <col min="9218" max="9218" width="24.140625" style="152" customWidth="1"/>
    <col min="9219" max="9219" width="26.7109375" style="152" customWidth="1"/>
    <col min="9220" max="9220" width="24.42578125" style="152" customWidth="1"/>
    <col min="9221" max="9472" width="9.140625" style="152"/>
    <col min="9473" max="9473" width="28.85546875" style="152" customWidth="1"/>
    <col min="9474" max="9474" width="24.140625" style="152" customWidth="1"/>
    <col min="9475" max="9475" width="26.7109375" style="152" customWidth="1"/>
    <col min="9476" max="9476" width="24.42578125" style="152" customWidth="1"/>
    <col min="9477" max="9728" width="9.140625" style="152"/>
    <col min="9729" max="9729" width="28.85546875" style="152" customWidth="1"/>
    <col min="9730" max="9730" width="24.140625" style="152" customWidth="1"/>
    <col min="9731" max="9731" width="26.7109375" style="152" customWidth="1"/>
    <col min="9732" max="9732" width="24.42578125" style="152" customWidth="1"/>
    <col min="9733" max="9984" width="9.140625" style="152"/>
    <col min="9985" max="9985" width="28.85546875" style="152" customWidth="1"/>
    <col min="9986" max="9986" width="24.140625" style="152" customWidth="1"/>
    <col min="9987" max="9987" width="26.7109375" style="152" customWidth="1"/>
    <col min="9988" max="9988" width="24.42578125" style="152" customWidth="1"/>
    <col min="9989" max="10240" width="9.140625" style="152"/>
    <col min="10241" max="10241" width="28.85546875" style="152" customWidth="1"/>
    <col min="10242" max="10242" width="24.140625" style="152" customWidth="1"/>
    <col min="10243" max="10243" width="26.7109375" style="152" customWidth="1"/>
    <col min="10244" max="10244" width="24.42578125" style="152" customWidth="1"/>
    <col min="10245" max="10496" width="9.140625" style="152"/>
    <col min="10497" max="10497" width="28.85546875" style="152" customWidth="1"/>
    <col min="10498" max="10498" width="24.140625" style="152" customWidth="1"/>
    <col min="10499" max="10499" width="26.7109375" style="152" customWidth="1"/>
    <col min="10500" max="10500" width="24.42578125" style="152" customWidth="1"/>
    <col min="10501" max="10752" width="9.140625" style="152"/>
    <col min="10753" max="10753" width="28.85546875" style="152" customWidth="1"/>
    <col min="10754" max="10754" width="24.140625" style="152" customWidth="1"/>
    <col min="10755" max="10755" width="26.7109375" style="152" customWidth="1"/>
    <col min="10756" max="10756" width="24.42578125" style="152" customWidth="1"/>
    <col min="10757" max="11008" width="9.140625" style="152"/>
    <col min="11009" max="11009" width="28.85546875" style="152" customWidth="1"/>
    <col min="11010" max="11010" width="24.140625" style="152" customWidth="1"/>
    <col min="11011" max="11011" width="26.7109375" style="152" customWidth="1"/>
    <col min="11012" max="11012" width="24.42578125" style="152" customWidth="1"/>
    <col min="11013" max="11264" width="9.140625" style="152"/>
    <col min="11265" max="11265" width="28.85546875" style="152" customWidth="1"/>
    <col min="11266" max="11266" width="24.140625" style="152" customWidth="1"/>
    <col min="11267" max="11267" width="26.7109375" style="152" customWidth="1"/>
    <col min="11268" max="11268" width="24.42578125" style="152" customWidth="1"/>
    <col min="11269" max="11520" width="9.140625" style="152"/>
    <col min="11521" max="11521" width="28.85546875" style="152" customWidth="1"/>
    <col min="11522" max="11522" width="24.140625" style="152" customWidth="1"/>
    <col min="11523" max="11523" width="26.7109375" style="152" customWidth="1"/>
    <col min="11524" max="11524" width="24.42578125" style="152" customWidth="1"/>
    <col min="11525" max="11776" width="9.140625" style="152"/>
    <col min="11777" max="11777" width="28.85546875" style="152" customWidth="1"/>
    <col min="11778" max="11778" width="24.140625" style="152" customWidth="1"/>
    <col min="11779" max="11779" width="26.7109375" style="152" customWidth="1"/>
    <col min="11780" max="11780" width="24.42578125" style="152" customWidth="1"/>
    <col min="11781" max="12032" width="9.140625" style="152"/>
    <col min="12033" max="12033" width="28.85546875" style="152" customWidth="1"/>
    <col min="12034" max="12034" width="24.140625" style="152" customWidth="1"/>
    <col min="12035" max="12035" width="26.7109375" style="152" customWidth="1"/>
    <col min="12036" max="12036" width="24.42578125" style="152" customWidth="1"/>
    <col min="12037" max="12288" width="9.140625" style="152"/>
    <col min="12289" max="12289" width="28.85546875" style="152" customWidth="1"/>
    <col min="12290" max="12290" width="24.140625" style="152" customWidth="1"/>
    <col min="12291" max="12291" width="26.7109375" style="152" customWidth="1"/>
    <col min="12292" max="12292" width="24.42578125" style="152" customWidth="1"/>
    <col min="12293" max="12544" width="9.140625" style="152"/>
    <col min="12545" max="12545" width="28.85546875" style="152" customWidth="1"/>
    <col min="12546" max="12546" width="24.140625" style="152" customWidth="1"/>
    <col min="12547" max="12547" width="26.7109375" style="152" customWidth="1"/>
    <col min="12548" max="12548" width="24.42578125" style="152" customWidth="1"/>
    <col min="12549" max="12800" width="9.140625" style="152"/>
    <col min="12801" max="12801" width="28.85546875" style="152" customWidth="1"/>
    <col min="12802" max="12802" width="24.140625" style="152" customWidth="1"/>
    <col min="12803" max="12803" width="26.7109375" style="152" customWidth="1"/>
    <col min="12804" max="12804" width="24.42578125" style="152" customWidth="1"/>
    <col min="12805" max="13056" width="9.140625" style="152"/>
    <col min="13057" max="13057" width="28.85546875" style="152" customWidth="1"/>
    <col min="13058" max="13058" width="24.140625" style="152" customWidth="1"/>
    <col min="13059" max="13059" width="26.7109375" style="152" customWidth="1"/>
    <col min="13060" max="13060" width="24.42578125" style="152" customWidth="1"/>
    <col min="13061" max="13312" width="9.140625" style="152"/>
    <col min="13313" max="13313" width="28.85546875" style="152" customWidth="1"/>
    <col min="13314" max="13314" width="24.140625" style="152" customWidth="1"/>
    <col min="13315" max="13315" width="26.7109375" style="152" customWidth="1"/>
    <col min="13316" max="13316" width="24.42578125" style="152" customWidth="1"/>
    <col min="13317" max="13568" width="9.140625" style="152"/>
    <col min="13569" max="13569" width="28.85546875" style="152" customWidth="1"/>
    <col min="13570" max="13570" width="24.140625" style="152" customWidth="1"/>
    <col min="13571" max="13571" width="26.7109375" style="152" customWidth="1"/>
    <col min="13572" max="13572" width="24.42578125" style="152" customWidth="1"/>
    <col min="13573" max="13824" width="9.140625" style="152"/>
    <col min="13825" max="13825" width="28.85546875" style="152" customWidth="1"/>
    <col min="13826" max="13826" width="24.140625" style="152" customWidth="1"/>
    <col min="13827" max="13827" width="26.7109375" style="152" customWidth="1"/>
    <col min="13828" max="13828" width="24.42578125" style="152" customWidth="1"/>
    <col min="13829" max="14080" width="9.140625" style="152"/>
    <col min="14081" max="14081" width="28.85546875" style="152" customWidth="1"/>
    <col min="14082" max="14082" width="24.140625" style="152" customWidth="1"/>
    <col min="14083" max="14083" width="26.7109375" style="152" customWidth="1"/>
    <col min="14084" max="14084" width="24.42578125" style="152" customWidth="1"/>
    <col min="14085" max="14336" width="9.140625" style="152"/>
    <col min="14337" max="14337" width="28.85546875" style="152" customWidth="1"/>
    <col min="14338" max="14338" width="24.140625" style="152" customWidth="1"/>
    <col min="14339" max="14339" width="26.7109375" style="152" customWidth="1"/>
    <col min="14340" max="14340" width="24.42578125" style="152" customWidth="1"/>
    <col min="14341" max="14592" width="9.140625" style="152"/>
    <col min="14593" max="14593" width="28.85546875" style="152" customWidth="1"/>
    <col min="14594" max="14594" width="24.140625" style="152" customWidth="1"/>
    <col min="14595" max="14595" width="26.7109375" style="152" customWidth="1"/>
    <col min="14596" max="14596" width="24.42578125" style="152" customWidth="1"/>
    <col min="14597" max="14848" width="9.140625" style="152"/>
    <col min="14849" max="14849" width="28.85546875" style="152" customWidth="1"/>
    <col min="14850" max="14850" width="24.140625" style="152" customWidth="1"/>
    <col min="14851" max="14851" width="26.7109375" style="152" customWidth="1"/>
    <col min="14852" max="14852" width="24.42578125" style="152" customWidth="1"/>
    <col min="14853" max="15104" width="9.140625" style="152"/>
    <col min="15105" max="15105" width="28.85546875" style="152" customWidth="1"/>
    <col min="15106" max="15106" width="24.140625" style="152" customWidth="1"/>
    <col min="15107" max="15107" width="26.7109375" style="152" customWidth="1"/>
    <col min="15108" max="15108" width="24.42578125" style="152" customWidth="1"/>
    <col min="15109" max="15360" width="9.140625" style="152"/>
    <col min="15361" max="15361" width="28.85546875" style="152" customWidth="1"/>
    <col min="15362" max="15362" width="24.140625" style="152" customWidth="1"/>
    <col min="15363" max="15363" width="26.7109375" style="152" customWidth="1"/>
    <col min="15364" max="15364" width="24.42578125" style="152" customWidth="1"/>
    <col min="15365" max="15616" width="9.140625" style="152"/>
    <col min="15617" max="15617" width="28.85546875" style="152" customWidth="1"/>
    <col min="15618" max="15618" width="24.140625" style="152" customWidth="1"/>
    <col min="15619" max="15619" width="26.7109375" style="152" customWidth="1"/>
    <col min="15620" max="15620" width="24.42578125" style="152" customWidth="1"/>
    <col min="15621" max="15872" width="9.140625" style="152"/>
    <col min="15873" max="15873" width="28.85546875" style="152" customWidth="1"/>
    <col min="15874" max="15874" width="24.140625" style="152" customWidth="1"/>
    <col min="15875" max="15875" width="26.7109375" style="152" customWidth="1"/>
    <col min="15876" max="15876" width="24.42578125" style="152" customWidth="1"/>
    <col min="15877" max="16128" width="9.140625" style="152"/>
    <col min="16129" max="16129" width="28.85546875" style="152" customWidth="1"/>
    <col min="16130" max="16130" width="24.140625" style="152" customWidth="1"/>
    <col min="16131" max="16131" width="26.7109375" style="152" customWidth="1"/>
    <col min="16132" max="16132" width="24.42578125" style="152" customWidth="1"/>
    <col min="16133" max="16384" width="9.140625" style="152"/>
  </cols>
  <sheetData>
    <row r="1" spans="1:4" ht="13.5" thickBot="1">
      <c r="A1" s="3497" t="s">
        <v>0</v>
      </c>
      <c r="D1" s="474" t="s">
        <v>1</v>
      </c>
    </row>
    <row r="2" spans="1:4" ht="20.25" customHeight="1" thickTop="1">
      <c r="A2" s="6250" t="s">
        <v>4777</v>
      </c>
      <c r="B2" s="6251"/>
      <c r="C2" s="6251"/>
      <c r="D2" s="6252"/>
    </row>
    <row r="3" spans="1:4" ht="21" customHeight="1" thickBot="1">
      <c r="A3" s="6714" t="s">
        <v>4630</v>
      </c>
      <c r="B3" s="6715"/>
      <c r="C3" s="6715"/>
      <c r="D3" s="6716"/>
    </row>
    <row r="4" spans="1:4" ht="15.75" customHeight="1">
      <c r="A4" s="6704" t="s">
        <v>4650</v>
      </c>
      <c r="B4" s="6689" t="s">
        <v>4651</v>
      </c>
      <c r="C4" s="6689" t="s">
        <v>4642</v>
      </c>
      <c r="D4" s="6693" t="s">
        <v>793</v>
      </c>
    </row>
    <row r="5" spans="1:4" ht="3" customHeight="1" thickBot="1">
      <c r="A5" s="7996"/>
      <c r="B5" s="7997"/>
      <c r="C5" s="7997"/>
      <c r="D5" s="7614"/>
    </row>
    <row r="6" spans="1:4" ht="18.95" customHeight="1">
      <c r="A6" s="4155" t="s">
        <v>4652</v>
      </c>
      <c r="B6" s="3746"/>
      <c r="C6" s="3746">
        <v>215</v>
      </c>
      <c r="D6" s="3747">
        <v>432</v>
      </c>
    </row>
    <row r="7" spans="1:4" ht="18.95" customHeight="1">
      <c r="A7" s="4157" t="s">
        <v>4653</v>
      </c>
      <c r="B7" s="3382"/>
      <c r="C7" s="3382">
        <v>100</v>
      </c>
      <c r="D7" s="3563">
        <v>200</v>
      </c>
    </row>
    <row r="8" spans="1:4" ht="18.95" customHeight="1">
      <c r="A8" s="4157" t="s">
        <v>4654</v>
      </c>
      <c r="B8" s="3382"/>
      <c r="C8" s="3382">
        <v>55</v>
      </c>
      <c r="D8" s="3563">
        <v>118</v>
      </c>
    </row>
    <row r="9" spans="1:4" ht="18.95" customHeight="1">
      <c r="A9" s="4157" t="s">
        <v>4655</v>
      </c>
      <c r="B9" s="3382"/>
      <c r="C9" s="3382">
        <v>75</v>
      </c>
      <c r="D9" s="3563">
        <v>150</v>
      </c>
    </row>
    <row r="10" spans="1:4" ht="18.95" customHeight="1">
      <c r="A10" s="4157" t="s">
        <v>4656</v>
      </c>
      <c r="B10" s="3382"/>
      <c r="C10" s="3382">
        <v>44</v>
      </c>
      <c r="D10" s="3563">
        <v>91</v>
      </c>
    </row>
    <row r="11" spans="1:4" ht="18.95" customHeight="1">
      <c r="A11" s="4157" t="s">
        <v>4657</v>
      </c>
      <c r="B11" s="3382"/>
      <c r="C11" s="3382">
        <v>42</v>
      </c>
      <c r="D11" s="3563">
        <v>84</v>
      </c>
    </row>
    <row r="12" spans="1:4" ht="18.95" customHeight="1">
      <c r="A12" s="4157" t="s">
        <v>4658</v>
      </c>
      <c r="B12" s="3382"/>
      <c r="C12" s="3382">
        <v>40</v>
      </c>
      <c r="D12" s="3563">
        <v>80</v>
      </c>
    </row>
    <row r="13" spans="1:4" ht="18.95" customHeight="1">
      <c r="A13" s="4157" t="s">
        <v>4659</v>
      </c>
      <c r="B13" s="3382"/>
      <c r="C13" s="3382">
        <v>37</v>
      </c>
      <c r="D13" s="3563">
        <v>74</v>
      </c>
    </row>
    <row r="14" spans="1:4" ht="18.95" customHeight="1">
      <c r="A14" s="4157" t="s">
        <v>4660</v>
      </c>
      <c r="B14" s="3382"/>
      <c r="C14" s="3382">
        <v>33</v>
      </c>
      <c r="D14" s="3563">
        <v>66</v>
      </c>
    </row>
    <row r="15" spans="1:4" ht="18.95" customHeight="1">
      <c r="A15" s="4157" t="s">
        <v>4661</v>
      </c>
      <c r="B15" s="3382"/>
      <c r="C15" s="3382">
        <v>66</v>
      </c>
      <c r="D15" s="3563">
        <v>135</v>
      </c>
    </row>
    <row r="16" spans="1:4" ht="18.95" customHeight="1">
      <c r="A16" s="4157" t="s">
        <v>4662</v>
      </c>
      <c r="B16" s="3382"/>
      <c r="C16" s="3382">
        <v>62</v>
      </c>
      <c r="D16" s="3563">
        <v>128</v>
      </c>
    </row>
    <row r="17" spans="1:11" ht="18.95" customHeight="1">
      <c r="A17" s="4157" t="s">
        <v>4663</v>
      </c>
      <c r="B17" s="3382"/>
      <c r="C17" s="3382">
        <v>30</v>
      </c>
      <c r="D17" s="3563">
        <v>55</v>
      </c>
    </row>
    <row r="18" spans="1:11" ht="18.95" customHeight="1">
      <c r="A18" s="4157" t="s">
        <v>4666</v>
      </c>
      <c r="B18" s="3382"/>
      <c r="C18" s="3382">
        <v>160</v>
      </c>
      <c r="D18" s="3563">
        <v>320</v>
      </c>
    </row>
    <row r="19" spans="1:11" ht="18.95" customHeight="1">
      <c r="A19" s="4157" t="s">
        <v>4667</v>
      </c>
      <c r="B19" s="3382"/>
      <c r="C19" s="3382">
        <v>96</v>
      </c>
      <c r="D19" s="3563">
        <v>192</v>
      </c>
    </row>
    <row r="20" spans="1:11" ht="18.95" customHeight="1">
      <c r="A20" s="4157" t="s">
        <v>4673</v>
      </c>
      <c r="B20" s="3382"/>
      <c r="C20" s="3382">
        <v>100</v>
      </c>
      <c r="D20" s="3563">
        <v>200</v>
      </c>
    </row>
    <row r="21" spans="1:11" ht="18.95" customHeight="1">
      <c r="A21" s="4157" t="s">
        <v>4669</v>
      </c>
      <c r="B21" s="3382"/>
      <c r="C21" s="3382">
        <v>105</v>
      </c>
      <c r="D21" s="3563">
        <v>229</v>
      </c>
    </row>
    <row r="22" spans="1:11" ht="18.95" customHeight="1">
      <c r="A22" s="4157" t="s">
        <v>4670</v>
      </c>
      <c r="B22" s="3382"/>
      <c r="C22" s="3382">
        <v>40</v>
      </c>
      <c r="D22" s="3563">
        <v>96</v>
      </c>
    </row>
    <row r="23" spans="1:11" ht="18.95" customHeight="1">
      <c r="A23" s="4157" t="s">
        <v>4671</v>
      </c>
      <c r="B23" s="3382"/>
      <c r="C23" s="3382">
        <v>52</v>
      </c>
      <c r="D23" s="3563">
        <v>108</v>
      </c>
    </row>
    <row r="24" spans="1:11" ht="18.95" customHeight="1">
      <c r="A24" s="4157" t="s">
        <v>4674</v>
      </c>
      <c r="B24" s="5327" t="s">
        <v>4787</v>
      </c>
      <c r="C24" s="3382">
        <v>45</v>
      </c>
      <c r="D24" s="3563">
        <v>90</v>
      </c>
    </row>
    <row r="25" spans="1:11" ht="18.95" customHeight="1" thickBot="1">
      <c r="A25" s="6806" t="s">
        <v>2</v>
      </c>
      <c r="B25" s="7995"/>
      <c r="C25" s="669">
        <v>1397</v>
      </c>
      <c r="D25" s="671">
        <v>2848</v>
      </c>
    </row>
    <row r="26" spans="1:11" ht="12" customHeight="1" thickTop="1">
      <c r="A26" s="1481"/>
      <c r="B26" s="1481"/>
    </row>
    <row r="27" spans="1:11" ht="12" customHeight="1">
      <c r="A27" s="1112" t="s">
        <v>4664</v>
      </c>
      <c r="B27" s="1481"/>
      <c r="C27" s="1481"/>
      <c r="D27" s="1481"/>
      <c r="E27" s="1481"/>
      <c r="F27" s="1481"/>
      <c r="G27" s="1481"/>
      <c r="H27" s="1481"/>
      <c r="I27" s="1481"/>
    </row>
    <row r="28" spans="1:11" ht="12" customHeight="1">
      <c r="A28" s="6247" t="s">
        <v>4676</v>
      </c>
      <c r="B28" s="6247"/>
      <c r="C28" s="6247"/>
      <c r="D28" s="6247"/>
      <c r="E28" s="1481"/>
      <c r="F28" s="1481"/>
      <c r="G28" s="1481"/>
      <c r="H28" s="1481"/>
      <c r="I28" s="1481"/>
    </row>
    <row r="29" spans="1:11" ht="12" customHeight="1">
      <c r="A29" s="6248" t="s">
        <v>4649</v>
      </c>
      <c r="B29" s="6248"/>
      <c r="C29" s="6248"/>
      <c r="D29" s="6248"/>
      <c r="E29" s="358"/>
      <c r="F29" s="358"/>
      <c r="G29" s="358"/>
      <c r="H29" s="358"/>
      <c r="I29" s="358"/>
      <c r="J29" s="358"/>
      <c r="K29" s="358"/>
    </row>
    <row r="31" spans="1:11">
      <c r="B31" s="5025" t="s">
        <v>3</v>
      </c>
    </row>
  </sheetData>
  <mergeCells count="9">
    <mergeCell ref="A25:B25"/>
    <mergeCell ref="A28:D28"/>
    <mergeCell ref="A29:D29"/>
    <mergeCell ref="A2:D2"/>
    <mergeCell ref="A3:D3"/>
    <mergeCell ref="A4:A5"/>
    <mergeCell ref="B4:B5"/>
    <mergeCell ref="C4:C5"/>
    <mergeCell ref="D4:D5"/>
  </mergeCells>
  <hyperlinks>
    <hyperlink ref="A1" r:id="rId1"/>
  </hyperlinks>
  <pageMargins left="0.70866141732283472" right="0.70866141732283472" top="0.74803149606299213" bottom="0.74803149606299213" header="0.31496062992125984" footer="0.31496062992125984"/>
  <pageSetup paperSize="9" fitToHeight="0" orientation="landscape" r:id="rId2"/>
  <headerFooter>
    <oddFooter>&amp;R314</oddFooter>
  </headerFooter>
  <drawing r:id="rId3"/>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03">
    <pageSetUpPr fitToPage="1"/>
  </sheetPr>
  <dimension ref="A1:K30"/>
  <sheetViews>
    <sheetView view="pageBreakPreview" zoomScale="60" zoomScaleNormal="100" workbookViewId="0">
      <selection activeCell="A2" sqref="A2:D24"/>
    </sheetView>
  </sheetViews>
  <sheetFormatPr defaultRowHeight="12.75"/>
  <cols>
    <col min="1" max="4" width="35.7109375" style="152" customWidth="1"/>
    <col min="5" max="256" width="9.140625" style="152"/>
    <col min="257" max="257" width="28.85546875" style="152" customWidth="1"/>
    <col min="258" max="258" width="24.140625" style="152" customWidth="1"/>
    <col min="259" max="259" width="26.7109375" style="152" customWidth="1"/>
    <col min="260" max="260" width="24.42578125" style="152" customWidth="1"/>
    <col min="261" max="512" width="9.140625" style="152"/>
    <col min="513" max="513" width="28.85546875" style="152" customWidth="1"/>
    <col min="514" max="514" width="24.140625" style="152" customWidth="1"/>
    <col min="515" max="515" width="26.7109375" style="152" customWidth="1"/>
    <col min="516" max="516" width="24.42578125" style="152" customWidth="1"/>
    <col min="517" max="768" width="9.140625" style="152"/>
    <col min="769" max="769" width="28.85546875" style="152" customWidth="1"/>
    <col min="770" max="770" width="24.140625" style="152" customWidth="1"/>
    <col min="771" max="771" width="26.7109375" style="152" customWidth="1"/>
    <col min="772" max="772" width="24.42578125" style="152" customWidth="1"/>
    <col min="773" max="1024" width="9.140625" style="152"/>
    <col min="1025" max="1025" width="28.85546875" style="152" customWidth="1"/>
    <col min="1026" max="1026" width="24.140625" style="152" customWidth="1"/>
    <col min="1027" max="1027" width="26.7109375" style="152" customWidth="1"/>
    <col min="1028" max="1028" width="24.42578125" style="152" customWidth="1"/>
    <col min="1029" max="1280" width="9.140625" style="152"/>
    <col min="1281" max="1281" width="28.85546875" style="152" customWidth="1"/>
    <col min="1282" max="1282" width="24.140625" style="152" customWidth="1"/>
    <col min="1283" max="1283" width="26.7109375" style="152" customWidth="1"/>
    <col min="1284" max="1284" width="24.42578125" style="152" customWidth="1"/>
    <col min="1285" max="1536" width="9.140625" style="152"/>
    <col min="1537" max="1537" width="28.85546875" style="152" customWidth="1"/>
    <col min="1538" max="1538" width="24.140625" style="152" customWidth="1"/>
    <col min="1539" max="1539" width="26.7109375" style="152" customWidth="1"/>
    <col min="1540" max="1540" width="24.42578125" style="152" customWidth="1"/>
    <col min="1541" max="1792" width="9.140625" style="152"/>
    <col min="1793" max="1793" width="28.85546875" style="152" customWidth="1"/>
    <col min="1794" max="1794" width="24.140625" style="152" customWidth="1"/>
    <col min="1795" max="1795" width="26.7109375" style="152" customWidth="1"/>
    <col min="1796" max="1796" width="24.42578125" style="152" customWidth="1"/>
    <col min="1797" max="2048" width="9.140625" style="152"/>
    <col min="2049" max="2049" width="28.85546875" style="152" customWidth="1"/>
    <col min="2050" max="2050" width="24.140625" style="152" customWidth="1"/>
    <col min="2051" max="2051" width="26.7109375" style="152" customWidth="1"/>
    <col min="2052" max="2052" width="24.42578125" style="152" customWidth="1"/>
    <col min="2053" max="2304" width="9.140625" style="152"/>
    <col min="2305" max="2305" width="28.85546875" style="152" customWidth="1"/>
    <col min="2306" max="2306" width="24.140625" style="152" customWidth="1"/>
    <col min="2307" max="2307" width="26.7109375" style="152" customWidth="1"/>
    <col min="2308" max="2308" width="24.42578125" style="152" customWidth="1"/>
    <col min="2309" max="2560" width="9.140625" style="152"/>
    <col min="2561" max="2561" width="28.85546875" style="152" customWidth="1"/>
    <col min="2562" max="2562" width="24.140625" style="152" customWidth="1"/>
    <col min="2563" max="2563" width="26.7109375" style="152" customWidth="1"/>
    <col min="2564" max="2564" width="24.42578125" style="152" customWidth="1"/>
    <col min="2565" max="2816" width="9.140625" style="152"/>
    <col min="2817" max="2817" width="28.85546875" style="152" customWidth="1"/>
    <col min="2818" max="2818" width="24.140625" style="152" customWidth="1"/>
    <col min="2819" max="2819" width="26.7109375" style="152" customWidth="1"/>
    <col min="2820" max="2820" width="24.42578125" style="152" customWidth="1"/>
    <col min="2821" max="3072" width="9.140625" style="152"/>
    <col min="3073" max="3073" width="28.85546875" style="152" customWidth="1"/>
    <col min="3074" max="3074" width="24.140625" style="152" customWidth="1"/>
    <col min="3075" max="3075" width="26.7109375" style="152" customWidth="1"/>
    <col min="3076" max="3076" width="24.42578125" style="152" customWidth="1"/>
    <col min="3077" max="3328" width="9.140625" style="152"/>
    <col min="3329" max="3329" width="28.85546875" style="152" customWidth="1"/>
    <col min="3330" max="3330" width="24.140625" style="152" customWidth="1"/>
    <col min="3331" max="3331" width="26.7109375" style="152" customWidth="1"/>
    <col min="3332" max="3332" width="24.42578125" style="152" customWidth="1"/>
    <col min="3333" max="3584" width="9.140625" style="152"/>
    <col min="3585" max="3585" width="28.85546875" style="152" customWidth="1"/>
    <col min="3586" max="3586" width="24.140625" style="152" customWidth="1"/>
    <col min="3587" max="3587" width="26.7109375" style="152" customWidth="1"/>
    <col min="3588" max="3588" width="24.42578125" style="152" customWidth="1"/>
    <col min="3589" max="3840" width="9.140625" style="152"/>
    <col min="3841" max="3841" width="28.85546875" style="152" customWidth="1"/>
    <col min="3842" max="3842" width="24.140625" style="152" customWidth="1"/>
    <col min="3843" max="3843" width="26.7109375" style="152" customWidth="1"/>
    <col min="3844" max="3844" width="24.42578125" style="152" customWidth="1"/>
    <col min="3845" max="4096" width="9.140625" style="152"/>
    <col min="4097" max="4097" width="28.85546875" style="152" customWidth="1"/>
    <col min="4098" max="4098" width="24.140625" style="152" customWidth="1"/>
    <col min="4099" max="4099" width="26.7109375" style="152" customWidth="1"/>
    <col min="4100" max="4100" width="24.42578125" style="152" customWidth="1"/>
    <col min="4101" max="4352" width="9.140625" style="152"/>
    <col min="4353" max="4353" width="28.85546875" style="152" customWidth="1"/>
    <col min="4354" max="4354" width="24.140625" style="152" customWidth="1"/>
    <col min="4355" max="4355" width="26.7109375" style="152" customWidth="1"/>
    <col min="4356" max="4356" width="24.42578125" style="152" customWidth="1"/>
    <col min="4357" max="4608" width="9.140625" style="152"/>
    <col min="4609" max="4609" width="28.85546875" style="152" customWidth="1"/>
    <col min="4610" max="4610" width="24.140625" style="152" customWidth="1"/>
    <col min="4611" max="4611" width="26.7109375" style="152" customWidth="1"/>
    <col min="4612" max="4612" width="24.42578125" style="152" customWidth="1"/>
    <col min="4613" max="4864" width="9.140625" style="152"/>
    <col min="4865" max="4865" width="28.85546875" style="152" customWidth="1"/>
    <col min="4866" max="4866" width="24.140625" style="152" customWidth="1"/>
    <col min="4867" max="4867" width="26.7109375" style="152" customWidth="1"/>
    <col min="4868" max="4868" width="24.42578125" style="152" customWidth="1"/>
    <col min="4869" max="5120" width="9.140625" style="152"/>
    <col min="5121" max="5121" width="28.85546875" style="152" customWidth="1"/>
    <col min="5122" max="5122" width="24.140625" style="152" customWidth="1"/>
    <col min="5123" max="5123" width="26.7109375" style="152" customWidth="1"/>
    <col min="5124" max="5124" width="24.42578125" style="152" customWidth="1"/>
    <col min="5125" max="5376" width="9.140625" style="152"/>
    <col min="5377" max="5377" width="28.85546875" style="152" customWidth="1"/>
    <col min="5378" max="5378" width="24.140625" style="152" customWidth="1"/>
    <col min="5379" max="5379" width="26.7109375" style="152" customWidth="1"/>
    <col min="5380" max="5380" width="24.42578125" style="152" customWidth="1"/>
    <col min="5381" max="5632" width="9.140625" style="152"/>
    <col min="5633" max="5633" width="28.85546875" style="152" customWidth="1"/>
    <col min="5634" max="5634" width="24.140625" style="152" customWidth="1"/>
    <col min="5635" max="5635" width="26.7109375" style="152" customWidth="1"/>
    <col min="5636" max="5636" width="24.42578125" style="152" customWidth="1"/>
    <col min="5637" max="5888" width="9.140625" style="152"/>
    <col min="5889" max="5889" width="28.85546875" style="152" customWidth="1"/>
    <col min="5890" max="5890" width="24.140625" style="152" customWidth="1"/>
    <col min="5891" max="5891" width="26.7109375" style="152" customWidth="1"/>
    <col min="5892" max="5892" width="24.42578125" style="152" customWidth="1"/>
    <col min="5893" max="6144" width="9.140625" style="152"/>
    <col min="6145" max="6145" width="28.85546875" style="152" customWidth="1"/>
    <col min="6146" max="6146" width="24.140625" style="152" customWidth="1"/>
    <col min="6147" max="6147" width="26.7109375" style="152" customWidth="1"/>
    <col min="6148" max="6148" width="24.42578125" style="152" customWidth="1"/>
    <col min="6149" max="6400" width="9.140625" style="152"/>
    <col min="6401" max="6401" width="28.85546875" style="152" customWidth="1"/>
    <col min="6402" max="6402" width="24.140625" style="152" customWidth="1"/>
    <col min="6403" max="6403" width="26.7109375" style="152" customWidth="1"/>
    <col min="6404" max="6404" width="24.42578125" style="152" customWidth="1"/>
    <col min="6405" max="6656" width="9.140625" style="152"/>
    <col min="6657" max="6657" width="28.85546875" style="152" customWidth="1"/>
    <col min="6658" max="6658" width="24.140625" style="152" customWidth="1"/>
    <col min="6659" max="6659" width="26.7109375" style="152" customWidth="1"/>
    <col min="6660" max="6660" width="24.42578125" style="152" customWidth="1"/>
    <col min="6661" max="6912" width="9.140625" style="152"/>
    <col min="6913" max="6913" width="28.85546875" style="152" customWidth="1"/>
    <col min="6914" max="6914" width="24.140625" style="152" customWidth="1"/>
    <col min="6915" max="6915" width="26.7109375" style="152" customWidth="1"/>
    <col min="6916" max="6916" width="24.42578125" style="152" customWidth="1"/>
    <col min="6917" max="7168" width="9.140625" style="152"/>
    <col min="7169" max="7169" width="28.85546875" style="152" customWidth="1"/>
    <col min="7170" max="7170" width="24.140625" style="152" customWidth="1"/>
    <col min="7171" max="7171" width="26.7109375" style="152" customWidth="1"/>
    <col min="7172" max="7172" width="24.42578125" style="152" customWidth="1"/>
    <col min="7173" max="7424" width="9.140625" style="152"/>
    <col min="7425" max="7425" width="28.85546875" style="152" customWidth="1"/>
    <col min="7426" max="7426" width="24.140625" style="152" customWidth="1"/>
    <col min="7427" max="7427" width="26.7109375" style="152" customWidth="1"/>
    <col min="7428" max="7428" width="24.42578125" style="152" customWidth="1"/>
    <col min="7429" max="7680" width="9.140625" style="152"/>
    <col min="7681" max="7681" width="28.85546875" style="152" customWidth="1"/>
    <col min="7682" max="7682" width="24.140625" style="152" customWidth="1"/>
    <col min="7683" max="7683" width="26.7109375" style="152" customWidth="1"/>
    <col min="7684" max="7684" width="24.42578125" style="152" customWidth="1"/>
    <col min="7685" max="7936" width="9.140625" style="152"/>
    <col min="7937" max="7937" width="28.85546875" style="152" customWidth="1"/>
    <col min="7938" max="7938" width="24.140625" style="152" customWidth="1"/>
    <col min="7939" max="7939" width="26.7109375" style="152" customWidth="1"/>
    <col min="7940" max="7940" width="24.42578125" style="152" customWidth="1"/>
    <col min="7941" max="8192" width="9.140625" style="152"/>
    <col min="8193" max="8193" width="28.85546875" style="152" customWidth="1"/>
    <col min="8194" max="8194" width="24.140625" style="152" customWidth="1"/>
    <col min="8195" max="8195" width="26.7109375" style="152" customWidth="1"/>
    <col min="8196" max="8196" width="24.42578125" style="152" customWidth="1"/>
    <col min="8197" max="8448" width="9.140625" style="152"/>
    <col min="8449" max="8449" width="28.85546875" style="152" customWidth="1"/>
    <col min="8450" max="8450" width="24.140625" style="152" customWidth="1"/>
    <col min="8451" max="8451" width="26.7109375" style="152" customWidth="1"/>
    <col min="8452" max="8452" width="24.42578125" style="152" customWidth="1"/>
    <col min="8453" max="8704" width="9.140625" style="152"/>
    <col min="8705" max="8705" width="28.85546875" style="152" customWidth="1"/>
    <col min="8706" max="8706" width="24.140625" style="152" customWidth="1"/>
    <col min="8707" max="8707" width="26.7109375" style="152" customWidth="1"/>
    <col min="8708" max="8708" width="24.42578125" style="152" customWidth="1"/>
    <col min="8709" max="8960" width="9.140625" style="152"/>
    <col min="8961" max="8961" width="28.85546875" style="152" customWidth="1"/>
    <col min="8962" max="8962" width="24.140625" style="152" customWidth="1"/>
    <col min="8963" max="8963" width="26.7109375" style="152" customWidth="1"/>
    <col min="8964" max="8964" width="24.42578125" style="152" customWidth="1"/>
    <col min="8965" max="9216" width="9.140625" style="152"/>
    <col min="9217" max="9217" width="28.85546875" style="152" customWidth="1"/>
    <col min="9218" max="9218" width="24.140625" style="152" customWidth="1"/>
    <col min="9219" max="9219" width="26.7109375" style="152" customWidth="1"/>
    <col min="9220" max="9220" width="24.42578125" style="152" customWidth="1"/>
    <col min="9221" max="9472" width="9.140625" style="152"/>
    <col min="9473" max="9473" width="28.85546875" style="152" customWidth="1"/>
    <col min="9474" max="9474" width="24.140625" style="152" customWidth="1"/>
    <col min="9475" max="9475" width="26.7109375" style="152" customWidth="1"/>
    <col min="9476" max="9476" width="24.42578125" style="152" customWidth="1"/>
    <col min="9477" max="9728" width="9.140625" style="152"/>
    <col min="9729" max="9729" width="28.85546875" style="152" customWidth="1"/>
    <col min="9730" max="9730" width="24.140625" style="152" customWidth="1"/>
    <col min="9731" max="9731" width="26.7109375" style="152" customWidth="1"/>
    <col min="9732" max="9732" width="24.42578125" style="152" customWidth="1"/>
    <col min="9733" max="9984" width="9.140625" style="152"/>
    <col min="9985" max="9985" width="28.85546875" style="152" customWidth="1"/>
    <col min="9986" max="9986" width="24.140625" style="152" customWidth="1"/>
    <col min="9987" max="9987" width="26.7109375" style="152" customWidth="1"/>
    <col min="9988" max="9988" width="24.42578125" style="152" customWidth="1"/>
    <col min="9989" max="10240" width="9.140625" style="152"/>
    <col min="10241" max="10241" width="28.85546875" style="152" customWidth="1"/>
    <col min="10242" max="10242" width="24.140625" style="152" customWidth="1"/>
    <col min="10243" max="10243" width="26.7109375" style="152" customWidth="1"/>
    <col min="10244" max="10244" width="24.42578125" style="152" customWidth="1"/>
    <col min="10245" max="10496" width="9.140625" style="152"/>
    <col min="10497" max="10497" width="28.85546875" style="152" customWidth="1"/>
    <col min="10498" max="10498" width="24.140625" style="152" customWidth="1"/>
    <col min="10499" max="10499" width="26.7109375" style="152" customWidth="1"/>
    <col min="10500" max="10500" width="24.42578125" style="152" customWidth="1"/>
    <col min="10501" max="10752" width="9.140625" style="152"/>
    <col min="10753" max="10753" width="28.85546875" style="152" customWidth="1"/>
    <col min="10754" max="10754" width="24.140625" style="152" customWidth="1"/>
    <col min="10755" max="10755" width="26.7109375" style="152" customWidth="1"/>
    <col min="10756" max="10756" width="24.42578125" style="152" customWidth="1"/>
    <col min="10757" max="11008" width="9.140625" style="152"/>
    <col min="11009" max="11009" width="28.85546875" style="152" customWidth="1"/>
    <col min="11010" max="11010" width="24.140625" style="152" customWidth="1"/>
    <col min="11011" max="11011" width="26.7109375" style="152" customWidth="1"/>
    <col min="11012" max="11012" width="24.42578125" style="152" customWidth="1"/>
    <col min="11013" max="11264" width="9.140625" style="152"/>
    <col min="11265" max="11265" width="28.85546875" style="152" customWidth="1"/>
    <col min="11266" max="11266" width="24.140625" style="152" customWidth="1"/>
    <col min="11267" max="11267" width="26.7109375" style="152" customWidth="1"/>
    <col min="11268" max="11268" width="24.42578125" style="152" customWidth="1"/>
    <col min="11269" max="11520" width="9.140625" style="152"/>
    <col min="11521" max="11521" width="28.85546875" style="152" customWidth="1"/>
    <col min="11522" max="11522" width="24.140625" style="152" customWidth="1"/>
    <col min="11523" max="11523" width="26.7109375" style="152" customWidth="1"/>
    <col min="11524" max="11524" width="24.42578125" style="152" customWidth="1"/>
    <col min="11525" max="11776" width="9.140625" style="152"/>
    <col min="11777" max="11777" width="28.85546875" style="152" customWidth="1"/>
    <col min="11778" max="11778" width="24.140625" style="152" customWidth="1"/>
    <col min="11779" max="11779" width="26.7109375" style="152" customWidth="1"/>
    <col min="11780" max="11780" width="24.42578125" style="152" customWidth="1"/>
    <col min="11781" max="12032" width="9.140625" style="152"/>
    <col min="12033" max="12033" width="28.85546875" style="152" customWidth="1"/>
    <col min="12034" max="12034" width="24.140625" style="152" customWidth="1"/>
    <col min="12035" max="12035" width="26.7109375" style="152" customWidth="1"/>
    <col min="12036" max="12036" width="24.42578125" style="152" customWidth="1"/>
    <col min="12037" max="12288" width="9.140625" style="152"/>
    <col min="12289" max="12289" width="28.85546875" style="152" customWidth="1"/>
    <col min="12290" max="12290" width="24.140625" style="152" customWidth="1"/>
    <col min="12291" max="12291" width="26.7109375" style="152" customWidth="1"/>
    <col min="12292" max="12292" width="24.42578125" style="152" customWidth="1"/>
    <col min="12293" max="12544" width="9.140625" style="152"/>
    <col min="12545" max="12545" width="28.85546875" style="152" customWidth="1"/>
    <col min="12546" max="12546" width="24.140625" style="152" customWidth="1"/>
    <col min="12547" max="12547" width="26.7109375" style="152" customWidth="1"/>
    <col min="12548" max="12548" width="24.42578125" style="152" customWidth="1"/>
    <col min="12549" max="12800" width="9.140625" style="152"/>
    <col min="12801" max="12801" width="28.85546875" style="152" customWidth="1"/>
    <col min="12802" max="12802" width="24.140625" style="152" customWidth="1"/>
    <col min="12803" max="12803" width="26.7109375" style="152" customWidth="1"/>
    <col min="12804" max="12804" width="24.42578125" style="152" customWidth="1"/>
    <col min="12805" max="13056" width="9.140625" style="152"/>
    <col min="13057" max="13057" width="28.85546875" style="152" customWidth="1"/>
    <col min="13058" max="13058" width="24.140625" style="152" customWidth="1"/>
    <col min="13059" max="13059" width="26.7109375" style="152" customWidth="1"/>
    <col min="13060" max="13060" width="24.42578125" style="152" customWidth="1"/>
    <col min="13061" max="13312" width="9.140625" style="152"/>
    <col min="13313" max="13313" width="28.85546875" style="152" customWidth="1"/>
    <col min="13314" max="13314" width="24.140625" style="152" customWidth="1"/>
    <col min="13315" max="13315" width="26.7109375" style="152" customWidth="1"/>
    <col min="13316" max="13316" width="24.42578125" style="152" customWidth="1"/>
    <col min="13317" max="13568" width="9.140625" style="152"/>
    <col min="13569" max="13569" width="28.85546875" style="152" customWidth="1"/>
    <col min="13570" max="13570" width="24.140625" style="152" customWidth="1"/>
    <col min="13571" max="13571" width="26.7109375" style="152" customWidth="1"/>
    <col min="13572" max="13572" width="24.42578125" style="152" customWidth="1"/>
    <col min="13573" max="13824" width="9.140625" style="152"/>
    <col min="13825" max="13825" width="28.85546875" style="152" customWidth="1"/>
    <col min="13826" max="13826" width="24.140625" style="152" customWidth="1"/>
    <col min="13827" max="13827" width="26.7109375" style="152" customWidth="1"/>
    <col min="13828" max="13828" width="24.42578125" style="152" customWidth="1"/>
    <col min="13829" max="14080" width="9.140625" style="152"/>
    <col min="14081" max="14081" width="28.85546875" style="152" customWidth="1"/>
    <col min="14082" max="14082" width="24.140625" style="152" customWidth="1"/>
    <col min="14083" max="14083" width="26.7109375" style="152" customWidth="1"/>
    <col min="14084" max="14084" width="24.42578125" style="152" customWidth="1"/>
    <col min="14085" max="14336" width="9.140625" style="152"/>
    <col min="14337" max="14337" width="28.85546875" style="152" customWidth="1"/>
    <col min="14338" max="14338" width="24.140625" style="152" customWidth="1"/>
    <col min="14339" max="14339" width="26.7109375" style="152" customWidth="1"/>
    <col min="14340" max="14340" width="24.42578125" style="152" customWidth="1"/>
    <col min="14341" max="14592" width="9.140625" style="152"/>
    <col min="14593" max="14593" width="28.85546875" style="152" customWidth="1"/>
    <col min="14594" max="14594" width="24.140625" style="152" customWidth="1"/>
    <col min="14595" max="14595" width="26.7109375" style="152" customWidth="1"/>
    <col min="14596" max="14596" width="24.42578125" style="152" customWidth="1"/>
    <col min="14597" max="14848" width="9.140625" style="152"/>
    <col min="14849" max="14849" width="28.85546875" style="152" customWidth="1"/>
    <col min="14850" max="14850" width="24.140625" style="152" customWidth="1"/>
    <col min="14851" max="14851" width="26.7109375" style="152" customWidth="1"/>
    <col min="14852" max="14852" width="24.42578125" style="152" customWidth="1"/>
    <col min="14853" max="15104" width="9.140625" style="152"/>
    <col min="15105" max="15105" width="28.85546875" style="152" customWidth="1"/>
    <col min="15106" max="15106" width="24.140625" style="152" customWidth="1"/>
    <col min="15107" max="15107" width="26.7109375" style="152" customWidth="1"/>
    <col min="15108" max="15108" width="24.42578125" style="152" customWidth="1"/>
    <col min="15109" max="15360" width="9.140625" style="152"/>
    <col min="15361" max="15361" width="28.85546875" style="152" customWidth="1"/>
    <col min="15362" max="15362" width="24.140625" style="152" customWidth="1"/>
    <col min="15363" max="15363" width="26.7109375" style="152" customWidth="1"/>
    <col min="15364" max="15364" width="24.42578125" style="152" customWidth="1"/>
    <col min="15365" max="15616" width="9.140625" style="152"/>
    <col min="15617" max="15617" width="28.85546875" style="152" customWidth="1"/>
    <col min="15618" max="15618" width="24.140625" style="152" customWidth="1"/>
    <col min="15619" max="15619" width="26.7109375" style="152" customWidth="1"/>
    <col min="15620" max="15620" width="24.42578125" style="152" customWidth="1"/>
    <col min="15621" max="15872" width="9.140625" style="152"/>
    <col min="15873" max="15873" width="28.85546875" style="152" customWidth="1"/>
    <col min="15874" max="15874" width="24.140625" style="152" customWidth="1"/>
    <col min="15875" max="15875" width="26.7109375" style="152" customWidth="1"/>
    <col min="15876" max="15876" width="24.42578125" style="152" customWidth="1"/>
    <col min="15877" max="16128" width="9.140625" style="152"/>
    <col min="16129" max="16129" width="28.85546875" style="152" customWidth="1"/>
    <col min="16130" max="16130" width="24.140625" style="152" customWidth="1"/>
    <col min="16131" max="16131" width="26.7109375" style="152" customWidth="1"/>
    <col min="16132" max="16132" width="24.42578125" style="152" customWidth="1"/>
    <col min="16133" max="16384" width="9.140625" style="152"/>
  </cols>
  <sheetData>
    <row r="1" spans="1:4" ht="13.5" thickBot="1">
      <c r="A1" s="3497" t="s">
        <v>0</v>
      </c>
      <c r="D1" s="474" t="s">
        <v>1</v>
      </c>
    </row>
    <row r="2" spans="1:4" ht="20.25" customHeight="1" thickTop="1">
      <c r="A2" s="6250" t="s">
        <v>4777</v>
      </c>
      <c r="B2" s="6251"/>
      <c r="C2" s="6251"/>
      <c r="D2" s="6252"/>
    </row>
    <row r="3" spans="1:4" ht="27.75" customHeight="1" thickBot="1">
      <c r="A3" s="6750" t="s">
        <v>4631</v>
      </c>
      <c r="B3" s="6725"/>
      <c r="C3" s="6725"/>
      <c r="D3" s="6726"/>
    </row>
    <row r="4" spans="1:4" ht="45.75" customHeight="1" thickBot="1">
      <c r="A4" s="5881" t="s">
        <v>4650</v>
      </c>
      <c r="B4" s="5882" t="s">
        <v>4651</v>
      </c>
      <c r="C4" s="5882" t="s">
        <v>4642</v>
      </c>
      <c r="D4" s="5883" t="s">
        <v>793</v>
      </c>
    </row>
    <row r="5" spans="1:4" ht="18.95" customHeight="1">
      <c r="A5" s="4155" t="s">
        <v>4652</v>
      </c>
      <c r="B5" s="3746"/>
      <c r="C5" s="3746">
        <v>215</v>
      </c>
      <c r="D5" s="3747">
        <v>432</v>
      </c>
    </row>
    <row r="6" spans="1:4" ht="18.95" customHeight="1">
      <c r="A6" s="4157" t="s">
        <v>4653</v>
      </c>
      <c r="B6" s="3382"/>
      <c r="C6" s="3382">
        <v>100</v>
      </c>
      <c r="D6" s="3563">
        <v>200</v>
      </c>
    </row>
    <row r="7" spans="1:4" ht="18.95" customHeight="1">
      <c r="A7" s="4157" t="s">
        <v>4654</v>
      </c>
      <c r="B7" s="3382"/>
      <c r="C7" s="3382">
        <v>55</v>
      </c>
      <c r="D7" s="3563">
        <v>118</v>
      </c>
    </row>
    <row r="8" spans="1:4" ht="18.95" customHeight="1">
      <c r="A8" s="4157" t="s">
        <v>4655</v>
      </c>
      <c r="B8" s="3382"/>
      <c r="C8" s="3382">
        <v>75</v>
      </c>
      <c r="D8" s="3563">
        <v>150</v>
      </c>
    </row>
    <row r="9" spans="1:4" ht="18.95" customHeight="1">
      <c r="A9" s="4157" t="s">
        <v>4657</v>
      </c>
      <c r="B9" s="3382"/>
      <c r="C9" s="3382">
        <v>42</v>
      </c>
      <c r="D9" s="3563">
        <v>84</v>
      </c>
    </row>
    <row r="10" spans="1:4" ht="18.95" customHeight="1">
      <c r="A10" s="4157" t="s">
        <v>4658</v>
      </c>
      <c r="B10" s="3382"/>
      <c r="C10" s="3382">
        <v>40</v>
      </c>
      <c r="D10" s="3563">
        <v>80</v>
      </c>
    </row>
    <row r="11" spans="1:4" ht="18.95" customHeight="1">
      <c r="A11" s="4157" t="s">
        <v>4659</v>
      </c>
      <c r="B11" s="3382"/>
      <c r="C11" s="3382">
        <v>37</v>
      </c>
      <c r="D11" s="3563">
        <v>74</v>
      </c>
    </row>
    <row r="12" spans="1:4" ht="18.95" customHeight="1">
      <c r="A12" s="4157" t="s">
        <v>4660</v>
      </c>
      <c r="B12" s="3382"/>
      <c r="C12" s="3382">
        <v>33</v>
      </c>
      <c r="D12" s="3563">
        <v>66</v>
      </c>
    </row>
    <row r="13" spans="1:4" ht="18.95" customHeight="1">
      <c r="A13" s="4157" t="s">
        <v>4661</v>
      </c>
      <c r="B13" s="3382"/>
      <c r="C13" s="3382">
        <v>66</v>
      </c>
      <c r="D13" s="3563">
        <v>135</v>
      </c>
    </row>
    <row r="14" spans="1:4" ht="18.95" customHeight="1">
      <c r="A14" s="4157" t="s">
        <v>4662</v>
      </c>
      <c r="B14" s="3382"/>
      <c r="C14" s="3382">
        <v>62</v>
      </c>
      <c r="D14" s="3563">
        <v>128</v>
      </c>
    </row>
    <row r="15" spans="1:4" ht="18.95" customHeight="1">
      <c r="A15" s="4157" t="s">
        <v>4663</v>
      </c>
      <c r="B15" s="3382"/>
      <c r="C15" s="3382">
        <v>30</v>
      </c>
      <c r="D15" s="3563">
        <v>55</v>
      </c>
    </row>
    <row r="16" spans="1:4" ht="18.95" customHeight="1">
      <c r="A16" s="4157" t="s">
        <v>4666</v>
      </c>
      <c r="B16" s="3382"/>
      <c r="C16" s="3382">
        <v>160</v>
      </c>
      <c r="D16" s="3563">
        <v>320</v>
      </c>
    </row>
    <row r="17" spans="1:11" ht="18.95" customHeight="1">
      <c r="A17" s="4157" t="s">
        <v>4667</v>
      </c>
      <c r="B17" s="3382"/>
      <c r="C17" s="3382">
        <v>96</v>
      </c>
      <c r="D17" s="3563">
        <v>192</v>
      </c>
    </row>
    <row r="18" spans="1:11" ht="18.95" customHeight="1">
      <c r="A18" s="4157" t="s">
        <v>4673</v>
      </c>
      <c r="B18" s="3382"/>
      <c r="C18" s="3382">
        <v>100</v>
      </c>
      <c r="D18" s="3563">
        <v>200</v>
      </c>
    </row>
    <row r="19" spans="1:11" ht="18.95" customHeight="1">
      <c r="A19" s="4157" t="s">
        <v>4669</v>
      </c>
      <c r="B19" s="3382"/>
      <c r="C19" s="3382">
        <v>105</v>
      </c>
      <c r="D19" s="3563">
        <v>229</v>
      </c>
    </row>
    <row r="20" spans="1:11" ht="18.95" customHeight="1">
      <c r="A20" s="4157" t="s">
        <v>4670</v>
      </c>
      <c r="B20" s="3382"/>
      <c r="C20" s="3382">
        <v>40</v>
      </c>
      <c r="D20" s="3563">
        <v>96</v>
      </c>
    </row>
    <row r="21" spans="1:11" ht="18.95" customHeight="1">
      <c r="A21" s="4157" t="s">
        <v>4671</v>
      </c>
      <c r="B21" s="3382"/>
      <c r="C21" s="3382">
        <v>52</v>
      </c>
      <c r="D21" s="3563">
        <v>108</v>
      </c>
    </row>
    <row r="22" spans="1:11" ht="18.95" customHeight="1">
      <c r="A22" s="4157" t="s">
        <v>4674</v>
      </c>
      <c r="B22" s="3382" t="s">
        <v>4675</v>
      </c>
      <c r="C22" s="3382">
        <v>45</v>
      </c>
      <c r="D22" s="3563">
        <v>90</v>
      </c>
    </row>
    <row r="23" spans="1:11" ht="18.95" customHeight="1">
      <c r="A23" s="5258" t="s">
        <v>4677</v>
      </c>
      <c r="B23" s="5259" t="s">
        <v>4675</v>
      </c>
      <c r="C23" s="5260">
        <v>35</v>
      </c>
      <c r="D23" s="5261">
        <v>70</v>
      </c>
    </row>
    <row r="24" spans="1:11" ht="18.95" customHeight="1" thickBot="1">
      <c r="A24" s="6806" t="s">
        <v>2</v>
      </c>
      <c r="B24" s="7995"/>
      <c r="C24" s="669">
        <v>1388</v>
      </c>
      <c r="D24" s="671">
        <v>2827</v>
      </c>
    </row>
    <row r="25" spans="1:11" ht="13.5" thickTop="1">
      <c r="A25" s="1481"/>
      <c r="B25" s="1481"/>
      <c r="C25" s="153"/>
      <c r="D25" s="153"/>
    </row>
    <row r="26" spans="1:11">
      <c r="A26" s="1112" t="s">
        <v>4678</v>
      </c>
      <c r="B26" s="1481"/>
      <c r="C26" s="1481"/>
      <c r="D26" s="1481"/>
      <c r="E26" s="1481"/>
      <c r="F26" s="1481"/>
      <c r="G26" s="1481"/>
      <c r="H26" s="1481"/>
      <c r="I26" s="1481"/>
    </row>
    <row r="27" spans="1:11">
      <c r="A27" s="6247" t="s">
        <v>4679</v>
      </c>
      <c r="B27" s="6247"/>
      <c r="C27" s="6247"/>
      <c r="D27" s="6247"/>
      <c r="E27" s="1481"/>
      <c r="F27" s="1481"/>
      <c r="G27" s="1481"/>
      <c r="H27" s="1481"/>
      <c r="I27" s="1481"/>
    </row>
    <row r="28" spans="1:11">
      <c r="A28" s="1112" t="s">
        <v>4649</v>
      </c>
      <c r="B28" s="1112"/>
      <c r="C28" s="1112"/>
      <c r="D28" s="1112"/>
      <c r="E28" s="358"/>
      <c r="F28" s="358"/>
      <c r="G28" s="358"/>
      <c r="H28" s="358"/>
      <c r="I28" s="358"/>
      <c r="J28" s="358"/>
      <c r="K28" s="358"/>
    </row>
    <row r="30" spans="1:11">
      <c r="B30" s="5025" t="s">
        <v>3</v>
      </c>
    </row>
  </sheetData>
  <mergeCells count="4">
    <mergeCell ref="A24:B24"/>
    <mergeCell ref="A27:D27"/>
    <mergeCell ref="A2:D2"/>
    <mergeCell ref="A3:D3"/>
  </mergeCells>
  <hyperlinks>
    <hyperlink ref="A1" r:id="rId1"/>
  </hyperlinks>
  <pageMargins left="0.70866141732283472" right="0.70866141732283472" top="0.74803149606299213" bottom="0.74803149606299213" header="0.31496062992125984" footer="0.31496062992125984"/>
  <pageSetup paperSize="9" scale="93" fitToHeight="0" orientation="landscape" r:id="rId2"/>
  <headerFooter>
    <oddFooter>&amp;R315</oddFooter>
  </headerFooter>
  <drawing r:id="rId3"/>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04">
    <pageSetUpPr fitToPage="1"/>
  </sheetPr>
  <dimension ref="A1:K31"/>
  <sheetViews>
    <sheetView view="pageBreakPreview" zoomScale="60" zoomScaleNormal="100" workbookViewId="0">
      <selection activeCell="H15" sqref="H15"/>
    </sheetView>
  </sheetViews>
  <sheetFormatPr defaultRowHeight="12.75"/>
  <cols>
    <col min="1" max="1" width="32.85546875" style="152" customWidth="1"/>
    <col min="2" max="4" width="35.7109375" style="152" customWidth="1"/>
    <col min="5" max="256" width="9.140625" style="152"/>
    <col min="257" max="257" width="28.85546875" style="152" customWidth="1"/>
    <col min="258" max="258" width="24.140625" style="152" customWidth="1"/>
    <col min="259" max="259" width="26.7109375" style="152" customWidth="1"/>
    <col min="260" max="260" width="24.42578125" style="152" customWidth="1"/>
    <col min="261" max="512" width="9.140625" style="152"/>
    <col min="513" max="513" width="28.85546875" style="152" customWidth="1"/>
    <col min="514" max="514" width="24.140625" style="152" customWidth="1"/>
    <col min="515" max="515" width="26.7109375" style="152" customWidth="1"/>
    <col min="516" max="516" width="24.42578125" style="152" customWidth="1"/>
    <col min="517" max="768" width="9.140625" style="152"/>
    <col min="769" max="769" width="28.85546875" style="152" customWidth="1"/>
    <col min="770" max="770" width="24.140625" style="152" customWidth="1"/>
    <col min="771" max="771" width="26.7109375" style="152" customWidth="1"/>
    <col min="772" max="772" width="24.42578125" style="152" customWidth="1"/>
    <col min="773" max="1024" width="9.140625" style="152"/>
    <col min="1025" max="1025" width="28.85546875" style="152" customWidth="1"/>
    <col min="1026" max="1026" width="24.140625" style="152" customWidth="1"/>
    <col min="1027" max="1027" width="26.7109375" style="152" customWidth="1"/>
    <col min="1028" max="1028" width="24.42578125" style="152" customWidth="1"/>
    <col min="1029" max="1280" width="9.140625" style="152"/>
    <col min="1281" max="1281" width="28.85546875" style="152" customWidth="1"/>
    <col min="1282" max="1282" width="24.140625" style="152" customWidth="1"/>
    <col min="1283" max="1283" width="26.7109375" style="152" customWidth="1"/>
    <col min="1284" max="1284" width="24.42578125" style="152" customWidth="1"/>
    <col min="1285" max="1536" width="9.140625" style="152"/>
    <col min="1537" max="1537" width="28.85546875" style="152" customWidth="1"/>
    <col min="1538" max="1538" width="24.140625" style="152" customWidth="1"/>
    <col min="1539" max="1539" width="26.7109375" style="152" customWidth="1"/>
    <col min="1540" max="1540" width="24.42578125" style="152" customWidth="1"/>
    <col min="1541" max="1792" width="9.140625" style="152"/>
    <col min="1793" max="1793" width="28.85546875" style="152" customWidth="1"/>
    <col min="1794" max="1794" width="24.140625" style="152" customWidth="1"/>
    <col min="1795" max="1795" width="26.7109375" style="152" customWidth="1"/>
    <col min="1796" max="1796" width="24.42578125" style="152" customWidth="1"/>
    <col min="1797" max="2048" width="9.140625" style="152"/>
    <col min="2049" max="2049" width="28.85546875" style="152" customWidth="1"/>
    <col min="2050" max="2050" width="24.140625" style="152" customWidth="1"/>
    <col min="2051" max="2051" width="26.7109375" style="152" customWidth="1"/>
    <col min="2052" max="2052" width="24.42578125" style="152" customWidth="1"/>
    <col min="2053" max="2304" width="9.140625" style="152"/>
    <col min="2305" max="2305" width="28.85546875" style="152" customWidth="1"/>
    <col min="2306" max="2306" width="24.140625" style="152" customWidth="1"/>
    <col min="2307" max="2307" width="26.7109375" style="152" customWidth="1"/>
    <col min="2308" max="2308" width="24.42578125" style="152" customWidth="1"/>
    <col min="2309" max="2560" width="9.140625" style="152"/>
    <col min="2561" max="2561" width="28.85546875" style="152" customWidth="1"/>
    <col min="2562" max="2562" width="24.140625" style="152" customWidth="1"/>
    <col min="2563" max="2563" width="26.7109375" style="152" customWidth="1"/>
    <col min="2564" max="2564" width="24.42578125" style="152" customWidth="1"/>
    <col min="2565" max="2816" width="9.140625" style="152"/>
    <col min="2817" max="2817" width="28.85546875" style="152" customWidth="1"/>
    <col min="2818" max="2818" width="24.140625" style="152" customWidth="1"/>
    <col min="2819" max="2819" width="26.7109375" style="152" customWidth="1"/>
    <col min="2820" max="2820" width="24.42578125" style="152" customWidth="1"/>
    <col min="2821" max="3072" width="9.140625" style="152"/>
    <col min="3073" max="3073" width="28.85546875" style="152" customWidth="1"/>
    <col min="3074" max="3074" width="24.140625" style="152" customWidth="1"/>
    <col min="3075" max="3075" width="26.7109375" style="152" customWidth="1"/>
    <col min="3076" max="3076" width="24.42578125" style="152" customWidth="1"/>
    <col min="3077" max="3328" width="9.140625" style="152"/>
    <col min="3329" max="3329" width="28.85546875" style="152" customWidth="1"/>
    <col min="3330" max="3330" width="24.140625" style="152" customWidth="1"/>
    <col min="3331" max="3331" width="26.7109375" style="152" customWidth="1"/>
    <col min="3332" max="3332" width="24.42578125" style="152" customWidth="1"/>
    <col min="3333" max="3584" width="9.140625" style="152"/>
    <col min="3585" max="3585" width="28.85546875" style="152" customWidth="1"/>
    <col min="3586" max="3586" width="24.140625" style="152" customWidth="1"/>
    <col min="3587" max="3587" width="26.7109375" style="152" customWidth="1"/>
    <col min="3588" max="3588" width="24.42578125" style="152" customWidth="1"/>
    <col min="3589" max="3840" width="9.140625" style="152"/>
    <col min="3841" max="3841" width="28.85546875" style="152" customWidth="1"/>
    <col min="3842" max="3842" width="24.140625" style="152" customWidth="1"/>
    <col min="3843" max="3843" width="26.7109375" style="152" customWidth="1"/>
    <col min="3844" max="3844" width="24.42578125" style="152" customWidth="1"/>
    <col min="3845" max="4096" width="9.140625" style="152"/>
    <col min="4097" max="4097" width="28.85546875" style="152" customWidth="1"/>
    <col min="4098" max="4098" width="24.140625" style="152" customWidth="1"/>
    <col min="4099" max="4099" width="26.7109375" style="152" customWidth="1"/>
    <col min="4100" max="4100" width="24.42578125" style="152" customWidth="1"/>
    <col min="4101" max="4352" width="9.140625" style="152"/>
    <col min="4353" max="4353" width="28.85546875" style="152" customWidth="1"/>
    <col min="4354" max="4354" width="24.140625" style="152" customWidth="1"/>
    <col min="4355" max="4355" width="26.7109375" style="152" customWidth="1"/>
    <col min="4356" max="4356" width="24.42578125" style="152" customWidth="1"/>
    <col min="4357" max="4608" width="9.140625" style="152"/>
    <col min="4609" max="4609" width="28.85546875" style="152" customWidth="1"/>
    <col min="4610" max="4610" width="24.140625" style="152" customWidth="1"/>
    <col min="4611" max="4611" width="26.7109375" style="152" customWidth="1"/>
    <col min="4612" max="4612" width="24.42578125" style="152" customWidth="1"/>
    <col min="4613" max="4864" width="9.140625" style="152"/>
    <col min="4865" max="4865" width="28.85546875" style="152" customWidth="1"/>
    <col min="4866" max="4866" width="24.140625" style="152" customWidth="1"/>
    <col min="4867" max="4867" width="26.7109375" style="152" customWidth="1"/>
    <col min="4868" max="4868" width="24.42578125" style="152" customWidth="1"/>
    <col min="4869" max="5120" width="9.140625" style="152"/>
    <col min="5121" max="5121" width="28.85546875" style="152" customWidth="1"/>
    <col min="5122" max="5122" width="24.140625" style="152" customWidth="1"/>
    <col min="5123" max="5123" width="26.7109375" style="152" customWidth="1"/>
    <col min="5124" max="5124" width="24.42578125" style="152" customWidth="1"/>
    <col min="5125" max="5376" width="9.140625" style="152"/>
    <col min="5377" max="5377" width="28.85546875" style="152" customWidth="1"/>
    <col min="5378" max="5378" width="24.140625" style="152" customWidth="1"/>
    <col min="5379" max="5379" width="26.7109375" style="152" customWidth="1"/>
    <col min="5380" max="5380" width="24.42578125" style="152" customWidth="1"/>
    <col min="5381" max="5632" width="9.140625" style="152"/>
    <col min="5633" max="5633" width="28.85546875" style="152" customWidth="1"/>
    <col min="5634" max="5634" width="24.140625" style="152" customWidth="1"/>
    <col min="5635" max="5635" width="26.7109375" style="152" customWidth="1"/>
    <col min="5636" max="5636" width="24.42578125" style="152" customWidth="1"/>
    <col min="5637" max="5888" width="9.140625" style="152"/>
    <col min="5889" max="5889" width="28.85546875" style="152" customWidth="1"/>
    <col min="5890" max="5890" width="24.140625" style="152" customWidth="1"/>
    <col min="5891" max="5891" width="26.7109375" style="152" customWidth="1"/>
    <col min="5892" max="5892" width="24.42578125" style="152" customWidth="1"/>
    <col min="5893" max="6144" width="9.140625" style="152"/>
    <col min="6145" max="6145" width="28.85546875" style="152" customWidth="1"/>
    <col min="6146" max="6146" width="24.140625" style="152" customWidth="1"/>
    <col min="6147" max="6147" width="26.7109375" style="152" customWidth="1"/>
    <col min="6148" max="6148" width="24.42578125" style="152" customWidth="1"/>
    <col min="6149" max="6400" width="9.140625" style="152"/>
    <col min="6401" max="6401" width="28.85546875" style="152" customWidth="1"/>
    <col min="6402" max="6402" width="24.140625" style="152" customWidth="1"/>
    <col min="6403" max="6403" width="26.7109375" style="152" customWidth="1"/>
    <col min="6404" max="6404" width="24.42578125" style="152" customWidth="1"/>
    <col min="6405" max="6656" width="9.140625" style="152"/>
    <col min="6657" max="6657" width="28.85546875" style="152" customWidth="1"/>
    <col min="6658" max="6658" width="24.140625" style="152" customWidth="1"/>
    <col min="6659" max="6659" width="26.7109375" style="152" customWidth="1"/>
    <col min="6660" max="6660" width="24.42578125" style="152" customWidth="1"/>
    <col min="6661" max="6912" width="9.140625" style="152"/>
    <col min="6913" max="6913" width="28.85546875" style="152" customWidth="1"/>
    <col min="6914" max="6914" width="24.140625" style="152" customWidth="1"/>
    <col min="6915" max="6915" width="26.7109375" style="152" customWidth="1"/>
    <col min="6916" max="6916" width="24.42578125" style="152" customWidth="1"/>
    <col min="6917" max="7168" width="9.140625" style="152"/>
    <col min="7169" max="7169" width="28.85546875" style="152" customWidth="1"/>
    <col min="7170" max="7170" width="24.140625" style="152" customWidth="1"/>
    <col min="7171" max="7171" width="26.7109375" style="152" customWidth="1"/>
    <col min="7172" max="7172" width="24.42578125" style="152" customWidth="1"/>
    <col min="7173" max="7424" width="9.140625" style="152"/>
    <col min="7425" max="7425" width="28.85546875" style="152" customWidth="1"/>
    <col min="7426" max="7426" width="24.140625" style="152" customWidth="1"/>
    <col min="7427" max="7427" width="26.7109375" style="152" customWidth="1"/>
    <col min="7428" max="7428" width="24.42578125" style="152" customWidth="1"/>
    <col min="7429" max="7680" width="9.140625" style="152"/>
    <col min="7681" max="7681" width="28.85546875" style="152" customWidth="1"/>
    <col min="7682" max="7682" width="24.140625" style="152" customWidth="1"/>
    <col min="7683" max="7683" width="26.7109375" style="152" customWidth="1"/>
    <col min="7684" max="7684" width="24.42578125" style="152" customWidth="1"/>
    <col min="7685" max="7936" width="9.140625" style="152"/>
    <col min="7937" max="7937" width="28.85546875" style="152" customWidth="1"/>
    <col min="7938" max="7938" width="24.140625" style="152" customWidth="1"/>
    <col min="7939" max="7939" width="26.7109375" style="152" customWidth="1"/>
    <col min="7940" max="7940" width="24.42578125" style="152" customWidth="1"/>
    <col min="7941" max="8192" width="9.140625" style="152"/>
    <col min="8193" max="8193" width="28.85546875" style="152" customWidth="1"/>
    <col min="8194" max="8194" width="24.140625" style="152" customWidth="1"/>
    <col min="8195" max="8195" width="26.7109375" style="152" customWidth="1"/>
    <col min="8196" max="8196" width="24.42578125" style="152" customWidth="1"/>
    <col min="8197" max="8448" width="9.140625" style="152"/>
    <col min="8449" max="8449" width="28.85546875" style="152" customWidth="1"/>
    <col min="8450" max="8450" width="24.140625" style="152" customWidth="1"/>
    <col min="8451" max="8451" width="26.7109375" style="152" customWidth="1"/>
    <col min="8452" max="8452" width="24.42578125" style="152" customWidth="1"/>
    <col min="8453" max="8704" width="9.140625" style="152"/>
    <col min="8705" max="8705" width="28.85546875" style="152" customWidth="1"/>
    <col min="8706" max="8706" width="24.140625" style="152" customWidth="1"/>
    <col min="8707" max="8707" width="26.7109375" style="152" customWidth="1"/>
    <col min="8708" max="8708" width="24.42578125" style="152" customWidth="1"/>
    <col min="8709" max="8960" width="9.140625" style="152"/>
    <col min="8961" max="8961" width="28.85546875" style="152" customWidth="1"/>
    <col min="8962" max="8962" width="24.140625" style="152" customWidth="1"/>
    <col min="8963" max="8963" width="26.7109375" style="152" customWidth="1"/>
    <col min="8964" max="8964" width="24.42578125" style="152" customWidth="1"/>
    <col min="8965" max="9216" width="9.140625" style="152"/>
    <col min="9217" max="9217" width="28.85546875" style="152" customWidth="1"/>
    <col min="9218" max="9218" width="24.140625" style="152" customWidth="1"/>
    <col min="9219" max="9219" width="26.7109375" style="152" customWidth="1"/>
    <col min="9220" max="9220" width="24.42578125" style="152" customWidth="1"/>
    <col min="9221" max="9472" width="9.140625" style="152"/>
    <col min="9473" max="9473" width="28.85546875" style="152" customWidth="1"/>
    <col min="9474" max="9474" width="24.140625" style="152" customWidth="1"/>
    <col min="9475" max="9475" width="26.7109375" style="152" customWidth="1"/>
    <col min="9476" max="9476" width="24.42578125" style="152" customWidth="1"/>
    <col min="9477" max="9728" width="9.140625" style="152"/>
    <col min="9729" max="9729" width="28.85546875" style="152" customWidth="1"/>
    <col min="9730" max="9730" width="24.140625" style="152" customWidth="1"/>
    <col min="9731" max="9731" width="26.7109375" style="152" customWidth="1"/>
    <col min="9732" max="9732" width="24.42578125" style="152" customWidth="1"/>
    <col min="9733" max="9984" width="9.140625" style="152"/>
    <col min="9985" max="9985" width="28.85546875" style="152" customWidth="1"/>
    <col min="9986" max="9986" width="24.140625" style="152" customWidth="1"/>
    <col min="9987" max="9987" width="26.7109375" style="152" customWidth="1"/>
    <col min="9988" max="9988" width="24.42578125" style="152" customWidth="1"/>
    <col min="9989" max="10240" width="9.140625" style="152"/>
    <col min="10241" max="10241" width="28.85546875" style="152" customWidth="1"/>
    <col min="10242" max="10242" width="24.140625" style="152" customWidth="1"/>
    <col min="10243" max="10243" width="26.7109375" style="152" customWidth="1"/>
    <col min="10244" max="10244" width="24.42578125" style="152" customWidth="1"/>
    <col min="10245" max="10496" width="9.140625" style="152"/>
    <col min="10497" max="10497" width="28.85546875" style="152" customWidth="1"/>
    <col min="10498" max="10498" width="24.140625" style="152" customWidth="1"/>
    <col min="10499" max="10499" width="26.7109375" style="152" customWidth="1"/>
    <col min="10500" max="10500" width="24.42578125" style="152" customWidth="1"/>
    <col min="10501" max="10752" width="9.140625" style="152"/>
    <col min="10753" max="10753" width="28.85546875" style="152" customWidth="1"/>
    <col min="10754" max="10754" width="24.140625" style="152" customWidth="1"/>
    <col min="10755" max="10755" width="26.7109375" style="152" customWidth="1"/>
    <col min="10756" max="10756" width="24.42578125" style="152" customWidth="1"/>
    <col min="10757" max="11008" width="9.140625" style="152"/>
    <col min="11009" max="11009" width="28.85546875" style="152" customWidth="1"/>
    <col min="11010" max="11010" width="24.140625" style="152" customWidth="1"/>
    <col min="11011" max="11011" width="26.7109375" style="152" customWidth="1"/>
    <col min="11012" max="11012" width="24.42578125" style="152" customWidth="1"/>
    <col min="11013" max="11264" width="9.140625" style="152"/>
    <col min="11265" max="11265" width="28.85546875" style="152" customWidth="1"/>
    <col min="11266" max="11266" width="24.140625" style="152" customWidth="1"/>
    <col min="11267" max="11267" width="26.7109375" style="152" customWidth="1"/>
    <col min="11268" max="11268" width="24.42578125" style="152" customWidth="1"/>
    <col min="11269" max="11520" width="9.140625" style="152"/>
    <col min="11521" max="11521" width="28.85546875" style="152" customWidth="1"/>
    <col min="11522" max="11522" width="24.140625" style="152" customWidth="1"/>
    <col min="11523" max="11523" width="26.7109375" style="152" customWidth="1"/>
    <col min="11524" max="11524" width="24.42578125" style="152" customWidth="1"/>
    <col min="11525" max="11776" width="9.140625" style="152"/>
    <col min="11777" max="11777" width="28.85546875" style="152" customWidth="1"/>
    <col min="11778" max="11778" width="24.140625" style="152" customWidth="1"/>
    <col min="11779" max="11779" width="26.7109375" style="152" customWidth="1"/>
    <col min="11780" max="11780" width="24.42578125" style="152" customWidth="1"/>
    <col min="11781" max="12032" width="9.140625" style="152"/>
    <col min="12033" max="12033" width="28.85546875" style="152" customWidth="1"/>
    <col min="12034" max="12034" width="24.140625" style="152" customWidth="1"/>
    <col min="12035" max="12035" width="26.7109375" style="152" customWidth="1"/>
    <col min="12036" max="12036" width="24.42578125" style="152" customWidth="1"/>
    <col min="12037" max="12288" width="9.140625" style="152"/>
    <col min="12289" max="12289" width="28.85546875" style="152" customWidth="1"/>
    <col min="12290" max="12290" width="24.140625" style="152" customWidth="1"/>
    <col min="12291" max="12291" width="26.7109375" style="152" customWidth="1"/>
    <col min="12292" max="12292" width="24.42578125" style="152" customWidth="1"/>
    <col min="12293" max="12544" width="9.140625" style="152"/>
    <col min="12545" max="12545" width="28.85546875" style="152" customWidth="1"/>
    <col min="12546" max="12546" width="24.140625" style="152" customWidth="1"/>
    <col min="12547" max="12547" width="26.7109375" style="152" customWidth="1"/>
    <col min="12548" max="12548" width="24.42578125" style="152" customWidth="1"/>
    <col min="12549" max="12800" width="9.140625" style="152"/>
    <col min="12801" max="12801" width="28.85546875" style="152" customWidth="1"/>
    <col min="12802" max="12802" width="24.140625" style="152" customWidth="1"/>
    <col min="12803" max="12803" width="26.7109375" style="152" customWidth="1"/>
    <col min="12804" max="12804" width="24.42578125" style="152" customWidth="1"/>
    <col min="12805" max="13056" width="9.140625" style="152"/>
    <col min="13057" max="13057" width="28.85546875" style="152" customWidth="1"/>
    <col min="13058" max="13058" width="24.140625" style="152" customWidth="1"/>
    <col min="13059" max="13059" width="26.7109375" style="152" customWidth="1"/>
    <col min="13060" max="13060" width="24.42578125" style="152" customWidth="1"/>
    <col min="13061" max="13312" width="9.140625" style="152"/>
    <col min="13313" max="13313" width="28.85546875" style="152" customWidth="1"/>
    <col min="13314" max="13314" width="24.140625" style="152" customWidth="1"/>
    <col min="13315" max="13315" width="26.7109375" style="152" customWidth="1"/>
    <col min="13316" max="13316" width="24.42578125" style="152" customWidth="1"/>
    <col min="13317" max="13568" width="9.140625" style="152"/>
    <col min="13569" max="13569" width="28.85546875" style="152" customWidth="1"/>
    <col min="13570" max="13570" width="24.140625" style="152" customWidth="1"/>
    <col min="13571" max="13571" width="26.7109375" style="152" customWidth="1"/>
    <col min="13572" max="13572" width="24.42578125" style="152" customWidth="1"/>
    <col min="13573" max="13824" width="9.140625" style="152"/>
    <col min="13825" max="13825" width="28.85546875" style="152" customWidth="1"/>
    <col min="13826" max="13826" width="24.140625" style="152" customWidth="1"/>
    <col min="13827" max="13827" width="26.7109375" style="152" customWidth="1"/>
    <col min="13828" max="13828" width="24.42578125" style="152" customWidth="1"/>
    <col min="13829" max="14080" width="9.140625" style="152"/>
    <col min="14081" max="14081" width="28.85546875" style="152" customWidth="1"/>
    <col min="14082" max="14082" width="24.140625" style="152" customWidth="1"/>
    <col min="14083" max="14083" width="26.7109375" style="152" customWidth="1"/>
    <col min="14084" max="14084" width="24.42578125" style="152" customWidth="1"/>
    <col min="14085" max="14336" width="9.140625" style="152"/>
    <col min="14337" max="14337" width="28.85546875" style="152" customWidth="1"/>
    <col min="14338" max="14338" width="24.140625" style="152" customWidth="1"/>
    <col min="14339" max="14339" width="26.7109375" style="152" customWidth="1"/>
    <col min="14340" max="14340" width="24.42578125" style="152" customWidth="1"/>
    <col min="14341" max="14592" width="9.140625" style="152"/>
    <col min="14593" max="14593" width="28.85546875" style="152" customWidth="1"/>
    <col min="14594" max="14594" width="24.140625" style="152" customWidth="1"/>
    <col min="14595" max="14595" width="26.7109375" style="152" customWidth="1"/>
    <col min="14596" max="14596" width="24.42578125" style="152" customWidth="1"/>
    <col min="14597" max="14848" width="9.140625" style="152"/>
    <col min="14849" max="14849" width="28.85546875" style="152" customWidth="1"/>
    <col min="14850" max="14850" width="24.140625" style="152" customWidth="1"/>
    <col min="14851" max="14851" width="26.7109375" style="152" customWidth="1"/>
    <col min="14852" max="14852" width="24.42578125" style="152" customWidth="1"/>
    <col min="14853" max="15104" width="9.140625" style="152"/>
    <col min="15105" max="15105" width="28.85546875" style="152" customWidth="1"/>
    <col min="15106" max="15106" width="24.140625" style="152" customWidth="1"/>
    <col min="15107" max="15107" width="26.7109375" style="152" customWidth="1"/>
    <col min="15108" max="15108" width="24.42578125" style="152" customWidth="1"/>
    <col min="15109" max="15360" width="9.140625" style="152"/>
    <col min="15361" max="15361" width="28.85546875" style="152" customWidth="1"/>
    <col min="15362" max="15362" width="24.140625" style="152" customWidth="1"/>
    <col min="15363" max="15363" width="26.7109375" style="152" customWidth="1"/>
    <col min="15364" max="15364" width="24.42578125" style="152" customWidth="1"/>
    <col min="15365" max="15616" width="9.140625" style="152"/>
    <col min="15617" max="15617" width="28.85546875" style="152" customWidth="1"/>
    <col min="15618" max="15618" width="24.140625" style="152" customWidth="1"/>
    <col min="15619" max="15619" width="26.7109375" style="152" customWidth="1"/>
    <col min="15620" max="15620" width="24.42578125" style="152" customWidth="1"/>
    <col min="15621" max="15872" width="9.140625" style="152"/>
    <col min="15873" max="15873" width="28.85546875" style="152" customWidth="1"/>
    <col min="15874" max="15874" width="24.140625" style="152" customWidth="1"/>
    <col min="15875" max="15875" width="26.7109375" style="152" customWidth="1"/>
    <col min="15876" max="15876" width="24.42578125" style="152" customWidth="1"/>
    <col min="15877" max="16128" width="9.140625" style="152"/>
    <col min="16129" max="16129" width="28.85546875" style="152" customWidth="1"/>
    <col min="16130" max="16130" width="24.140625" style="152" customWidth="1"/>
    <col min="16131" max="16131" width="26.7109375" style="152" customWidth="1"/>
    <col min="16132" max="16132" width="24.42578125" style="152" customWidth="1"/>
    <col min="16133" max="16384" width="9.140625" style="152"/>
  </cols>
  <sheetData>
    <row r="1" spans="1:4" ht="13.5" thickBot="1">
      <c r="A1" s="3497" t="s">
        <v>0</v>
      </c>
      <c r="D1" s="474" t="s">
        <v>1</v>
      </c>
    </row>
    <row r="2" spans="1:4" ht="24" customHeight="1" thickTop="1">
      <c r="A2" s="6250" t="s">
        <v>4777</v>
      </c>
      <c r="B2" s="6251"/>
      <c r="C2" s="6251"/>
      <c r="D2" s="6252"/>
    </row>
    <row r="3" spans="1:4" ht="24.75" customHeight="1" thickBot="1">
      <c r="A3" s="6714" t="s">
        <v>4632</v>
      </c>
      <c r="B3" s="6715"/>
      <c r="C3" s="6715"/>
      <c r="D3" s="6716"/>
    </row>
    <row r="4" spans="1:4" ht="22.5" customHeight="1" thickBot="1">
      <c r="A4" s="6704" t="s">
        <v>4650</v>
      </c>
      <c r="B4" s="6689" t="s">
        <v>4651</v>
      </c>
      <c r="C4" s="6689" t="s">
        <v>4642</v>
      </c>
      <c r="D4" s="6693" t="s">
        <v>793</v>
      </c>
    </row>
    <row r="5" spans="1:4" ht="1.5" hidden="1" customHeight="1" thickBot="1">
      <c r="A5" s="6704"/>
      <c r="B5" s="6689"/>
      <c r="C5" s="6689"/>
      <c r="D5" s="6691"/>
    </row>
    <row r="6" spans="1:4" ht="18.95" customHeight="1">
      <c r="A6" s="5328" t="s">
        <v>4652</v>
      </c>
      <c r="B6" s="3374"/>
      <c r="C6" s="3374">
        <v>215</v>
      </c>
      <c r="D6" s="5287">
        <v>432</v>
      </c>
    </row>
    <row r="7" spans="1:4" ht="18.95" customHeight="1">
      <c r="A7" s="4157" t="s">
        <v>4653</v>
      </c>
      <c r="B7" s="3382"/>
      <c r="C7" s="3382">
        <v>100</v>
      </c>
      <c r="D7" s="3563">
        <v>200</v>
      </c>
    </row>
    <row r="8" spans="1:4" ht="18.95" customHeight="1">
      <c r="A8" s="4157" t="s">
        <v>4654</v>
      </c>
      <c r="B8" s="3382"/>
      <c r="C8" s="3382">
        <v>55</v>
      </c>
      <c r="D8" s="3563">
        <v>118</v>
      </c>
    </row>
    <row r="9" spans="1:4" ht="18.95" customHeight="1">
      <c r="A9" s="4157" t="s">
        <v>4655</v>
      </c>
      <c r="B9" s="3382"/>
      <c r="C9" s="3382">
        <v>75</v>
      </c>
      <c r="D9" s="3563">
        <v>150</v>
      </c>
    </row>
    <row r="10" spans="1:4" ht="18.95" customHeight="1">
      <c r="A10" s="4157" t="s">
        <v>4657</v>
      </c>
      <c r="B10" s="3382"/>
      <c r="C10" s="3382">
        <v>42</v>
      </c>
      <c r="D10" s="3563">
        <v>84</v>
      </c>
    </row>
    <row r="11" spans="1:4" ht="18.95" customHeight="1">
      <c r="A11" s="4157" t="s">
        <v>4658</v>
      </c>
      <c r="B11" s="3382"/>
      <c r="C11" s="3382">
        <v>40</v>
      </c>
      <c r="D11" s="3563">
        <v>80</v>
      </c>
    </row>
    <row r="12" spans="1:4" ht="18.95" customHeight="1">
      <c r="A12" s="4157" t="s">
        <v>4659</v>
      </c>
      <c r="B12" s="3382"/>
      <c r="C12" s="3382">
        <v>37</v>
      </c>
      <c r="D12" s="3563">
        <v>74</v>
      </c>
    </row>
    <row r="13" spans="1:4" ht="18.95" customHeight="1">
      <c r="A13" s="4157" t="s">
        <v>4660</v>
      </c>
      <c r="B13" s="3382"/>
      <c r="C13" s="3382">
        <v>33</v>
      </c>
      <c r="D13" s="3563">
        <v>66</v>
      </c>
    </row>
    <row r="14" spans="1:4" ht="18.95" customHeight="1">
      <c r="A14" s="4157" t="s">
        <v>4661</v>
      </c>
      <c r="B14" s="3382"/>
      <c r="C14" s="3382">
        <v>66</v>
      </c>
      <c r="D14" s="3563">
        <v>135</v>
      </c>
    </row>
    <row r="15" spans="1:4" ht="18.95" customHeight="1">
      <c r="A15" s="4157" t="s">
        <v>4662</v>
      </c>
      <c r="B15" s="3382"/>
      <c r="C15" s="3382">
        <v>62</v>
      </c>
      <c r="D15" s="3563">
        <v>128</v>
      </c>
    </row>
    <row r="16" spans="1:4" ht="18.95" customHeight="1">
      <c r="A16" s="4157" t="s">
        <v>4663</v>
      </c>
      <c r="B16" s="3382"/>
      <c r="C16" s="3382">
        <v>30</v>
      </c>
      <c r="D16" s="3563">
        <v>55</v>
      </c>
    </row>
    <row r="17" spans="1:11" ht="18.95" customHeight="1">
      <c r="A17" s="4157" t="s">
        <v>4666</v>
      </c>
      <c r="B17" s="3382"/>
      <c r="C17" s="3382">
        <v>160</v>
      </c>
      <c r="D17" s="3563">
        <v>320</v>
      </c>
    </row>
    <row r="18" spans="1:11" ht="18.95" customHeight="1">
      <c r="A18" s="4157" t="s">
        <v>4667</v>
      </c>
      <c r="B18" s="3382"/>
      <c r="C18" s="3382">
        <v>96</v>
      </c>
      <c r="D18" s="3563">
        <v>192</v>
      </c>
    </row>
    <row r="19" spans="1:11" ht="18.95" customHeight="1">
      <c r="A19" s="4157" t="s">
        <v>4673</v>
      </c>
      <c r="B19" s="3382"/>
      <c r="C19" s="3382">
        <v>100</v>
      </c>
      <c r="D19" s="3563">
        <v>200</v>
      </c>
    </row>
    <row r="20" spans="1:11" ht="18.95" customHeight="1">
      <c r="A20" s="4157" t="s">
        <v>4680</v>
      </c>
      <c r="B20" s="3382"/>
      <c r="C20" s="3382">
        <v>105</v>
      </c>
      <c r="D20" s="3563">
        <v>229</v>
      </c>
    </row>
    <row r="21" spans="1:11" ht="18.95" customHeight="1">
      <c r="A21" s="4157" t="s">
        <v>4670</v>
      </c>
      <c r="B21" s="3382"/>
      <c r="C21" s="3382">
        <v>40</v>
      </c>
      <c r="D21" s="3563">
        <v>96</v>
      </c>
    </row>
    <row r="22" spans="1:11" ht="18.95" customHeight="1">
      <c r="A22" s="4157" t="s">
        <v>4671</v>
      </c>
      <c r="B22" s="3382"/>
      <c r="C22" s="3382">
        <v>52</v>
      </c>
      <c r="D22" s="3563">
        <v>108</v>
      </c>
    </row>
    <row r="23" spans="1:11" ht="18.95" customHeight="1">
      <c r="A23" s="4157" t="s">
        <v>4674</v>
      </c>
      <c r="B23" s="5327" t="s">
        <v>4789</v>
      </c>
      <c r="C23" s="3382">
        <v>45</v>
      </c>
      <c r="D23" s="3563">
        <v>90</v>
      </c>
    </row>
    <row r="24" spans="1:11" ht="18.95" customHeight="1">
      <c r="A24" s="4157" t="s">
        <v>4677</v>
      </c>
      <c r="B24" s="5327" t="s">
        <v>4789</v>
      </c>
      <c r="C24" s="3382">
        <v>35</v>
      </c>
      <c r="D24" s="3563">
        <v>70</v>
      </c>
    </row>
    <row r="25" spans="1:11" ht="18.95" customHeight="1" thickBot="1">
      <c r="A25" s="8000" t="s">
        <v>2</v>
      </c>
      <c r="B25" s="8001"/>
      <c r="C25" s="669">
        <v>1388</v>
      </c>
      <c r="D25" s="671">
        <v>2827</v>
      </c>
    </row>
    <row r="26" spans="1:11" ht="13.5" thickTop="1">
      <c r="A26" s="1481"/>
      <c r="B26" s="1481"/>
    </row>
    <row r="27" spans="1:11">
      <c r="A27" s="1112" t="s">
        <v>4681</v>
      </c>
      <c r="B27" s="1481"/>
      <c r="C27" s="1481"/>
      <c r="D27" s="1481"/>
      <c r="E27" s="1481"/>
      <c r="F27" s="1481"/>
      <c r="G27" s="1481"/>
      <c r="H27" s="1481"/>
      <c r="I27" s="1481"/>
    </row>
    <row r="28" spans="1:11">
      <c r="A28" s="6247" t="s">
        <v>4682</v>
      </c>
      <c r="B28" s="6247"/>
      <c r="C28" s="6247"/>
      <c r="D28" s="6247"/>
      <c r="E28" s="1481"/>
      <c r="F28" s="1481"/>
      <c r="G28" s="1481"/>
      <c r="H28" s="1481"/>
      <c r="I28" s="1481"/>
    </row>
    <row r="29" spans="1:11">
      <c r="A29" s="358" t="s">
        <v>4649</v>
      </c>
      <c r="B29" s="358"/>
      <c r="C29" s="358"/>
      <c r="D29" s="358"/>
      <c r="E29" s="358"/>
      <c r="F29" s="358"/>
      <c r="G29" s="358"/>
      <c r="H29" s="358"/>
      <c r="I29" s="358"/>
      <c r="J29" s="358"/>
      <c r="K29" s="358"/>
    </row>
    <row r="31" spans="1:11">
      <c r="B31" s="5025" t="s">
        <v>3</v>
      </c>
    </row>
  </sheetData>
  <mergeCells count="8">
    <mergeCell ref="A25:B25"/>
    <mergeCell ref="A28:D28"/>
    <mergeCell ref="A2:D2"/>
    <mergeCell ref="A3:D3"/>
    <mergeCell ref="A4:A5"/>
    <mergeCell ref="B4:B5"/>
    <mergeCell ref="C4:C5"/>
    <mergeCell ref="D4:D5"/>
  </mergeCells>
  <hyperlinks>
    <hyperlink ref="A1" r:id="rId1"/>
  </hyperlinks>
  <pageMargins left="0.70866141732283472" right="0.70866141732283472" top="0.74803149606299213" bottom="0.74803149606299213" header="0.31496062992125984" footer="0.31496062992125984"/>
  <pageSetup paperSize="9" scale="95" fitToHeight="0" orientation="landscape" r:id="rId2"/>
  <headerFooter>
    <oddFooter>&amp;R316</oddFooter>
  </headerFooter>
  <drawing r:id="rId3"/>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05">
    <pageSetUpPr fitToPage="1"/>
  </sheetPr>
  <dimension ref="A1:L36"/>
  <sheetViews>
    <sheetView view="pageBreakPreview" zoomScale="60" zoomScaleNormal="100" workbookViewId="0">
      <selection activeCell="H15" sqref="H15"/>
    </sheetView>
  </sheetViews>
  <sheetFormatPr defaultRowHeight="12.75"/>
  <cols>
    <col min="1" max="1" width="24.7109375" style="152" customWidth="1"/>
    <col min="2" max="12" width="15.7109375" style="152" customWidth="1"/>
    <col min="13" max="256" width="9.140625" style="152"/>
    <col min="257" max="257" width="22.5703125" style="152" customWidth="1"/>
    <col min="258" max="258" width="14.42578125" style="152" customWidth="1"/>
    <col min="259" max="259" width="13.5703125" style="152" customWidth="1"/>
    <col min="260" max="260" width="13.42578125" style="152" customWidth="1"/>
    <col min="261" max="261" width="13" style="152" customWidth="1"/>
    <col min="262" max="262" width="12.7109375" style="152" customWidth="1"/>
    <col min="263" max="263" width="13" style="152" customWidth="1"/>
    <col min="264" max="264" width="12.85546875" style="152" customWidth="1"/>
    <col min="265" max="265" width="12.7109375" style="152" customWidth="1"/>
    <col min="266" max="266" width="13.140625" style="152" customWidth="1"/>
    <col min="267" max="267" width="12.140625" style="152" customWidth="1"/>
    <col min="268" max="268" width="11.85546875" style="152" customWidth="1"/>
    <col min="269" max="512" width="9.140625" style="152"/>
    <col min="513" max="513" width="22.5703125" style="152" customWidth="1"/>
    <col min="514" max="514" width="14.42578125" style="152" customWidth="1"/>
    <col min="515" max="515" width="13.5703125" style="152" customWidth="1"/>
    <col min="516" max="516" width="13.42578125" style="152" customWidth="1"/>
    <col min="517" max="517" width="13" style="152" customWidth="1"/>
    <col min="518" max="518" width="12.7109375" style="152" customWidth="1"/>
    <col min="519" max="519" width="13" style="152" customWidth="1"/>
    <col min="520" max="520" width="12.85546875" style="152" customWidth="1"/>
    <col min="521" max="521" width="12.7109375" style="152" customWidth="1"/>
    <col min="522" max="522" width="13.140625" style="152" customWidth="1"/>
    <col min="523" max="523" width="12.140625" style="152" customWidth="1"/>
    <col min="524" max="524" width="11.85546875" style="152" customWidth="1"/>
    <col min="525" max="768" width="9.140625" style="152"/>
    <col min="769" max="769" width="22.5703125" style="152" customWidth="1"/>
    <col min="770" max="770" width="14.42578125" style="152" customWidth="1"/>
    <col min="771" max="771" width="13.5703125" style="152" customWidth="1"/>
    <col min="772" max="772" width="13.42578125" style="152" customWidth="1"/>
    <col min="773" max="773" width="13" style="152" customWidth="1"/>
    <col min="774" max="774" width="12.7109375" style="152" customWidth="1"/>
    <col min="775" max="775" width="13" style="152" customWidth="1"/>
    <col min="776" max="776" width="12.85546875" style="152" customWidth="1"/>
    <col min="777" max="777" width="12.7109375" style="152" customWidth="1"/>
    <col min="778" max="778" width="13.140625" style="152" customWidth="1"/>
    <col min="779" max="779" width="12.140625" style="152" customWidth="1"/>
    <col min="780" max="780" width="11.85546875" style="152" customWidth="1"/>
    <col min="781" max="1024" width="9.140625" style="152"/>
    <col min="1025" max="1025" width="22.5703125" style="152" customWidth="1"/>
    <col min="1026" max="1026" width="14.42578125" style="152" customWidth="1"/>
    <col min="1027" max="1027" width="13.5703125" style="152" customWidth="1"/>
    <col min="1028" max="1028" width="13.42578125" style="152" customWidth="1"/>
    <col min="1029" max="1029" width="13" style="152" customWidth="1"/>
    <col min="1030" max="1030" width="12.7109375" style="152" customWidth="1"/>
    <col min="1031" max="1031" width="13" style="152" customWidth="1"/>
    <col min="1032" max="1032" width="12.85546875" style="152" customWidth="1"/>
    <col min="1033" max="1033" width="12.7109375" style="152" customWidth="1"/>
    <col min="1034" max="1034" width="13.140625" style="152" customWidth="1"/>
    <col min="1035" max="1035" width="12.140625" style="152" customWidth="1"/>
    <col min="1036" max="1036" width="11.85546875" style="152" customWidth="1"/>
    <col min="1037" max="1280" width="9.140625" style="152"/>
    <col min="1281" max="1281" width="22.5703125" style="152" customWidth="1"/>
    <col min="1282" max="1282" width="14.42578125" style="152" customWidth="1"/>
    <col min="1283" max="1283" width="13.5703125" style="152" customWidth="1"/>
    <col min="1284" max="1284" width="13.42578125" style="152" customWidth="1"/>
    <col min="1285" max="1285" width="13" style="152" customWidth="1"/>
    <col min="1286" max="1286" width="12.7109375" style="152" customWidth="1"/>
    <col min="1287" max="1287" width="13" style="152" customWidth="1"/>
    <col min="1288" max="1288" width="12.85546875" style="152" customWidth="1"/>
    <col min="1289" max="1289" width="12.7109375" style="152" customWidth="1"/>
    <col min="1290" max="1290" width="13.140625" style="152" customWidth="1"/>
    <col min="1291" max="1291" width="12.140625" style="152" customWidth="1"/>
    <col min="1292" max="1292" width="11.85546875" style="152" customWidth="1"/>
    <col min="1293" max="1536" width="9.140625" style="152"/>
    <col min="1537" max="1537" width="22.5703125" style="152" customWidth="1"/>
    <col min="1538" max="1538" width="14.42578125" style="152" customWidth="1"/>
    <col min="1539" max="1539" width="13.5703125" style="152" customWidth="1"/>
    <col min="1540" max="1540" width="13.42578125" style="152" customWidth="1"/>
    <col min="1541" max="1541" width="13" style="152" customWidth="1"/>
    <col min="1542" max="1542" width="12.7109375" style="152" customWidth="1"/>
    <col min="1543" max="1543" width="13" style="152" customWidth="1"/>
    <col min="1544" max="1544" width="12.85546875" style="152" customWidth="1"/>
    <col min="1545" max="1545" width="12.7109375" style="152" customWidth="1"/>
    <col min="1546" max="1546" width="13.140625" style="152" customWidth="1"/>
    <col min="1547" max="1547" width="12.140625" style="152" customWidth="1"/>
    <col min="1548" max="1548" width="11.85546875" style="152" customWidth="1"/>
    <col min="1549" max="1792" width="9.140625" style="152"/>
    <col min="1793" max="1793" width="22.5703125" style="152" customWidth="1"/>
    <col min="1794" max="1794" width="14.42578125" style="152" customWidth="1"/>
    <col min="1795" max="1795" width="13.5703125" style="152" customWidth="1"/>
    <col min="1796" max="1796" width="13.42578125" style="152" customWidth="1"/>
    <col min="1797" max="1797" width="13" style="152" customWidth="1"/>
    <col min="1798" max="1798" width="12.7109375" style="152" customWidth="1"/>
    <col min="1799" max="1799" width="13" style="152" customWidth="1"/>
    <col min="1800" max="1800" width="12.85546875" style="152" customWidth="1"/>
    <col min="1801" max="1801" width="12.7109375" style="152" customWidth="1"/>
    <col min="1802" max="1802" width="13.140625" style="152" customWidth="1"/>
    <col min="1803" max="1803" width="12.140625" style="152" customWidth="1"/>
    <col min="1804" max="1804" width="11.85546875" style="152" customWidth="1"/>
    <col min="1805" max="2048" width="9.140625" style="152"/>
    <col min="2049" max="2049" width="22.5703125" style="152" customWidth="1"/>
    <col min="2050" max="2050" width="14.42578125" style="152" customWidth="1"/>
    <col min="2051" max="2051" width="13.5703125" style="152" customWidth="1"/>
    <col min="2052" max="2052" width="13.42578125" style="152" customWidth="1"/>
    <col min="2053" max="2053" width="13" style="152" customWidth="1"/>
    <col min="2054" max="2054" width="12.7109375" style="152" customWidth="1"/>
    <col min="2055" max="2055" width="13" style="152" customWidth="1"/>
    <col min="2056" max="2056" width="12.85546875" style="152" customWidth="1"/>
    <col min="2057" max="2057" width="12.7109375" style="152" customWidth="1"/>
    <col min="2058" max="2058" width="13.140625" style="152" customWidth="1"/>
    <col min="2059" max="2059" width="12.140625" style="152" customWidth="1"/>
    <col min="2060" max="2060" width="11.85546875" style="152" customWidth="1"/>
    <col min="2061" max="2304" width="9.140625" style="152"/>
    <col min="2305" max="2305" width="22.5703125" style="152" customWidth="1"/>
    <col min="2306" max="2306" width="14.42578125" style="152" customWidth="1"/>
    <col min="2307" max="2307" width="13.5703125" style="152" customWidth="1"/>
    <col min="2308" max="2308" width="13.42578125" style="152" customWidth="1"/>
    <col min="2309" max="2309" width="13" style="152" customWidth="1"/>
    <col min="2310" max="2310" width="12.7109375" style="152" customWidth="1"/>
    <col min="2311" max="2311" width="13" style="152" customWidth="1"/>
    <col min="2312" max="2312" width="12.85546875" style="152" customWidth="1"/>
    <col min="2313" max="2313" width="12.7109375" style="152" customWidth="1"/>
    <col min="2314" max="2314" width="13.140625" style="152" customWidth="1"/>
    <col min="2315" max="2315" width="12.140625" style="152" customWidth="1"/>
    <col min="2316" max="2316" width="11.85546875" style="152" customWidth="1"/>
    <col min="2317" max="2560" width="9.140625" style="152"/>
    <col min="2561" max="2561" width="22.5703125" style="152" customWidth="1"/>
    <col min="2562" max="2562" width="14.42578125" style="152" customWidth="1"/>
    <col min="2563" max="2563" width="13.5703125" style="152" customWidth="1"/>
    <col min="2564" max="2564" width="13.42578125" style="152" customWidth="1"/>
    <col min="2565" max="2565" width="13" style="152" customWidth="1"/>
    <col min="2566" max="2566" width="12.7109375" style="152" customWidth="1"/>
    <col min="2567" max="2567" width="13" style="152" customWidth="1"/>
    <col min="2568" max="2568" width="12.85546875" style="152" customWidth="1"/>
    <col min="2569" max="2569" width="12.7109375" style="152" customWidth="1"/>
    <col min="2570" max="2570" width="13.140625" style="152" customWidth="1"/>
    <col min="2571" max="2571" width="12.140625" style="152" customWidth="1"/>
    <col min="2572" max="2572" width="11.85546875" style="152" customWidth="1"/>
    <col min="2573" max="2816" width="9.140625" style="152"/>
    <col min="2817" max="2817" width="22.5703125" style="152" customWidth="1"/>
    <col min="2818" max="2818" width="14.42578125" style="152" customWidth="1"/>
    <col min="2819" max="2819" width="13.5703125" style="152" customWidth="1"/>
    <col min="2820" max="2820" width="13.42578125" style="152" customWidth="1"/>
    <col min="2821" max="2821" width="13" style="152" customWidth="1"/>
    <col min="2822" max="2822" width="12.7109375" style="152" customWidth="1"/>
    <col min="2823" max="2823" width="13" style="152" customWidth="1"/>
    <col min="2824" max="2824" width="12.85546875" style="152" customWidth="1"/>
    <col min="2825" max="2825" width="12.7109375" style="152" customWidth="1"/>
    <col min="2826" max="2826" width="13.140625" style="152" customWidth="1"/>
    <col min="2827" max="2827" width="12.140625" style="152" customWidth="1"/>
    <col min="2828" max="2828" width="11.85546875" style="152" customWidth="1"/>
    <col min="2829" max="3072" width="9.140625" style="152"/>
    <col min="3073" max="3073" width="22.5703125" style="152" customWidth="1"/>
    <col min="3074" max="3074" width="14.42578125" style="152" customWidth="1"/>
    <col min="3075" max="3075" width="13.5703125" style="152" customWidth="1"/>
    <col min="3076" max="3076" width="13.42578125" style="152" customWidth="1"/>
    <col min="3077" max="3077" width="13" style="152" customWidth="1"/>
    <col min="3078" max="3078" width="12.7109375" style="152" customWidth="1"/>
    <col min="3079" max="3079" width="13" style="152" customWidth="1"/>
    <col min="3080" max="3080" width="12.85546875" style="152" customWidth="1"/>
    <col min="3081" max="3081" width="12.7109375" style="152" customWidth="1"/>
    <col min="3082" max="3082" width="13.140625" style="152" customWidth="1"/>
    <col min="3083" max="3083" width="12.140625" style="152" customWidth="1"/>
    <col min="3084" max="3084" width="11.85546875" style="152" customWidth="1"/>
    <col min="3085" max="3328" width="9.140625" style="152"/>
    <col min="3329" max="3329" width="22.5703125" style="152" customWidth="1"/>
    <col min="3330" max="3330" width="14.42578125" style="152" customWidth="1"/>
    <col min="3331" max="3331" width="13.5703125" style="152" customWidth="1"/>
    <col min="3332" max="3332" width="13.42578125" style="152" customWidth="1"/>
    <col min="3333" max="3333" width="13" style="152" customWidth="1"/>
    <col min="3334" max="3334" width="12.7109375" style="152" customWidth="1"/>
    <col min="3335" max="3335" width="13" style="152" customWidth="1"/>
    <col min="3336" max="3336" width="12.85546875" style="152" customWidth="1"/>
    <col min="3337" max="3337" width="12.7109375" style="152" customWidth="1"/>
    <col min="3338" max="3338" width="13.140625" style="152" customWidth="1"/>
    <col min="3339" max="3339" width="12.140625" style="152" customWidth="1"/>
    <col min="3340" max="3340" width="11.85546875" style="152" customWidth="1"/>
    <col min="3341" max="3584" width="9.140625" style="152"/>
    <col min="3585" max="3585" width="22.5703125" style="152" customWidth="1"/>
    <col min="3586" max="3586" width="14.42578125" style="152" customWidth="1"/>
    <col min="3587" max="3587" width="13.5703125" style="152" customWidth="1"/>
    <col min="3588" max="3588" width="13.42578125" style="152" customWidth="1"/>
    <col min="3589" max="3589" width="13" style="152" customWidth="1"/>
    <col min="3590" max="3590" width="12.7109375" style="152" customWidth="1"/>
    <col min="3591" max="3591" width="13" style="152" customWidth="1"/>
    <col min="3592" max="3592" width="12.85546875" style="152" customWidth="1"/>
    <col min="3593" max="3593" width="12.7109375" style="152" customWidth="1"/>
    <col min="3594" max="3594" width="13.140625" style="152" customWidth="1"/>
    <col min="3595" max="3595" width="12.140625" style="152" customWidth="1"/>
    <col min="3596" max="3596" width="11.85546875" style="152" customWidth="1"/>
    <col min="3597" max="3840" width="9.140625" style="152"/>
    <col min="3841" max="3841" width="22.5703125" style="152" customWidth="1"/>
    <col min="3842" max="3842" width="14.42578125" style="152" customWidth="1"/>
    <col min="3843" max="3843" width="13.5703125" style="152" customWidth="1"/>
    <col min="3844" max="3844" width="13.42578125" style="152" customWidth="1"/>
    <col min="3845" max="3845" width="13" style="152" customWidth="1"/>
    <col min="3846" max="3846" width="12.7109375" style="152" customWidth="1"/>
    <col min="3847" max="3847" width="13" style="152" customWidth="1"/>
    <col min="3848" max="3848" width="12.85546875" style="152" customWidth="1"/>
    <col min="3849" max="3849" width="12.7109375" style="152" customWidth="1"/>
    <col min="3850" max="3850" width="13.140625" style="152" customWidth="1"/>
    <col min="3851" max="3851" width="12.140625" style="152" customWidth="1"/>
    <col min="3852" max="3852" width="11.85546875" style="152" customWidth="1"/>
    <col min="3853" max="4096" width="9.140625" style="152"/>
    <col min="4097" max="4097" width="22.5703125" style="152" customWidth="1"/>
    <col min="4098" max="4098" width="14.42578125" style="152" customWidth="1"/>
    <col min="4099" max="4099" width="13.5703125" style="152" customWidth="1"/>
    <col min="4100" max="4100" width="13.42578125" style="152" customWidth="1"/>
    <col min="4101" max="4101" width="13" style="152" customWidth="1"/>
    <col min="4102" max="4102" width="12.7109375" style="152" customWidth="1"/>
    <col min="4103" max="4103" width="13" style="152" customWidth="1"/>
    <col min="4104" max="4104" width="12.85546875" style="152" customWidth="1"/>
    <col min="4105" max="4105" width="12.7109375" style="152" customWidth="1"/>
    <col min="4106" max="4106" width="13.140625" style="152" customWidth="1"/>
    <col min="4107" max="4107" width="12.140625" style="152" customWidth="1"/>
    <col min="4108" max="4108" width="11.85546875" style="152" customWidth="1"/>
    <col min="4109" max="4352" width="9.140625" style="152"/>
    <col min="4353" max="4353" width="22.5703125" style="152" customWidth="1"/>
    <col min="4354" max="4354" width="14.42578125" style="152" customWidth="1"/>
    <col min="4355" max="4355" width="13.5703125" style="152" customWidth="1"/>
    <col min="4356" max="4356" width="13.42578125" style="152" customWidth="1"/>
    <col min="4357" max="4357" width="13" style="152" customWidth="1"/>
    <col min="4358" max="4358" width="12.7109375" style="152" customWidth="1"/>
    <col min="4359" max="4359" width="13" style="152" customWidth="1"/>
    <col min="4360" max="4360" width="12.85546875" style="152" customWidth="1"/>
    <col min="4361" max="4361" width="12.7109375" style="152" customWidth="1"/>
    <col min="4362" max="4362" width="13.140625" style="152" customWidth="1"/>
    <col min="4363" max="4363" width="12.140625" style="152" customWidth="1"/>
    <col min="4364" max="4364" width="11.85546875" style="152" customWidth="1"/>
    <col min="4365" max="4608" width="9.140625" style="152"/>
    <col min="4609" max="4609" width="22.5703125" style="152" customWidth="1"/>
    <col min="4610" max="4610" width="14.42578125" style="152" customWidth="1"/>
    <col min="4611" max="4611" width="13.5703125" style="152" customWidth="1"/>
    <col min="4612" max="4612" width="13.42578125" style="152" customWidth="1"/>
    <col min="4613" max="4613" width="13" style="152" customWidth="1"/>
    <col min="4614" max="4614" width="12.7109375" style="152" customWidth="1"/>
    <col min="4615" max="4615" width="13" style="152" customWidth="1"/>
    <col min="4616" max="4616" width="12.85546875" style="152" customWidth="1"/>
    <col min="4617" max="4617" width="12.7109375" style="152" customWidth="1"/>
    <col min="4618" max="4618" width="13.140625" style="152" customWidth="1"/>
    <col min="4619" max="4619" width="12.140625" style="152" customWidth="1"/>
    <col min="4620" max="4620" width="11.85546875" style="152" customWidth="1"/>
    <col min="4621" max="4864" width="9.140625" style="152"/>
    <col min="4865" max="4865" width="22.5703125" style="152" customWidth="1"/>
    <col min="4866" max="4866" width="14.42578125" style="152" customWidth="1"/>
    <col min="4867" max="4867" width="13.5703125" style="152" customWidth="1"/>
    <col min="4868" max="4868" width="13.42578125" style="152" customWidth="1"/>
    <col min="4869" max="4869" width="13" style="152" customWidth="1"/>
    <col min="4870" max="4870" width="12.7109375" style="152" customWidth="1"/>
    <col min="4871" max="4871" width="13" style="152" customWidth="1"/>
    <col min="4872" max="4872" width="12.85546875" style="152" customWidth="1"/>
    <col min="4873" max="4873" width="12.7109375" style="152" customWidth="1"/>
    <col min="4874" max="4874" width="13.140625" style="152" customWidth="1"/>
    <col min="4875" max="4875" width="12.140625" style="152" customWidth="1"/>
    <col min="4876" max="4876" width="11.85546875" style="152" customWidth="1"/>
    <col min="4877" max="5120" width="9.140625" style="152"/>
    <col min="5121" max="5121" width="22.5703125" style="152" customWidth="1"/>
    <col min="5122" max="5122" width="14.42578125" style="152" customWidth="1"/>
    <col min="5123" max="5123" width="13.5703125" style="152" customWidth="1"/>
    <col min="5124" max="5124" width="13.42578125" style="152" customWidth="1"/>
    <col min="5125" max="5125" width="13" style="152" customWidth="1"/>
    <col min="5126" max="5126" width="12.7109375" style="152" customWidth="1"/>
    <col min="5127" max="5127" width="13" style="152" customWidth="1"/>
    <col min="5128" max="5128" width="12.85546875" style="152" customWidth="1"/>
    <col min="5129" max="5129" width="12.7109375" style="152" customWidth="1"/>
    <col min="5130" max="5130" width="13.140625" style="152" customWidth="1"/>
    <col min="5131" max="5131" width="12.140625" style="152" customWidth="1"/>
    <col min="5132" max="5132" width="11.85546875" style="152" customWidth="1"/>
    <col min="5133" max="5376" width="9.140625" style="152"/>
    <col min="5377" max="5377" width="22.5703125" style="152" customWidth="1"/>
    <col min="5378" max="5378" width="14.42578125" style="152" customWidth="1"/>
    <col min="5379" max="5379" width="13.5703125" style="152" customWidth="1"/>
    <col min="5380" max="5380" width="13.42578125" style="152" customWidth="1"/>
    <col min="5381" max="5381" width="13" style="152" customWidth="1"/>
    <col min="5382" max="5382" width="12.7109375" style="152" customWidth="1"/>
    <col min="5383" max="5383" width="13" style="152" customWidth="1"/>
    <col min="5384" max="5384" width="12.85546875" style="152" customWidth="1"/>
    <col min="5385" max="5385" width="12.7109375" style="152" customWidth="1"/>
    <col min="5386" max="5386" width="13.140625" style="152" customWidth="1"/>
    <col min="5387" max="5387" width="12.140625" style="152" customWidth="1"/>
    <col min="5388" max="5388" width="11.85546875" style="152" customWidth="1"/>
    <col min="5389" max="5632" width="9.140625" style="152"/>
    <col min="5633" max="5633" width="22.5703125" style="152" customWidth="1"/>
    <col min="5634" max="5634" width="14.42578125" style="152" customWidth="1"/>
    <col min="5635" max="5635" width="13.5703125" style="152" customWidth="1"/>
    <col min="5636" max="5636" width="13.42578125" style="152" customWidth="1"/>
    <col min="5637" max="5637" width="13" style="152" customWidth="1"/>
    <col min="5638" max="5638" width="12.7109375" style="152" customWidth="1"/>
    <col min="5639" max="5639" width="13" style="152" customWidth="1"/>
    <col min="5640" max="5640" width="12.85546875" style="152" customWidth="1"/>
    <col min="5641" max="5641" width="12.7109375" style="152" customWidth="1"/>
    <col min="5642" max="5642" width="13.140625" style="152" customWidth="1"/>
    <col min="5643" max="5643" width="12.140625" style="152" customWidth="1"/>
    <col min="5644" max="5644" width="11.85546875" style="152" customWidth="1"/>
    <col min="5645" max="5888" width="9.140625" style="152"/>
    <col min="5889" max="5889" width="22.5703125" style="152" customWidth="1"/>
    <col min="5890" max="5890" width="14.42578125" style="152" customWidth="1"/>
    <col min="5891" max="5891" width="13.5703125" style="152" customWidth="1"/>
    <col min="5892" max="5892" width="13.42578125" style="152" customWidth="1"/>
    <col min="5893" max="5893" width="13" style="152" customWidth="1"/>
    <col min="5894" max="5894" width="12.7109375" style="152" customWidth="1"/>
    <col min="5895" max="5895" width="13" style="152" customWidth="1"/>
    <col min="5896" max="5896" width="12.85546875" style="152" customWidth="1"/>
    <col min="5897" max="5897" width="12.7109375" style="152" customWidth="1"/>
    <col min="5898" max="5898" width="13.140625" style="152" customWidth="1"/>
    <col min="5899" max="5899" width="12.140625" style="152" customWidth="1"/>
    <col min="5900" max="5900" width="11.85546875" style="152" customWidth="1"/>
    <col min="5901" max="6144" width="9.140625" style="152"/>
    <col min="6145" max="6145" width="22.5703125" style="152" customWidth="1"/>
    <col min="6146" max="6146" width="14.42578125" style="152" customWidth="1"/>
    <col min="6147" max="6147" width="13.5703125" style="152" customWidth="1"/>
    <col min="6148" max="6148" width="13.42578125" style="152" customWidth="1"/>
    <col min="6149" max="6149" width="13" style="152" customWidth="1"/>
    <col min="6150" max="6150" width="12.7109375" style="152" customWidth="1"/>
    <col min="6151" max="6151" width="13" style="152" customWidth="1"/>
    <col min="6152" max="6152" width="12.85546875" style="152" customWidth="1"/>
    <col min="6153" max="6153" width="12.7109375" style="152" customWidth="1"/>
    <col min="6154" max="6154" width="13.140625" style="152" customWidth="1"/>
    <col min="6155" max="6155" width="12.140625" style="152" customWidth="1"/>
    <col min="6156" max="6156" width="11.85546875" style="152" customWidth="1"/>
    <col min="6157" max="6400" width="9.140625" style="152"/>
    <col min="6401" max="6401" width="22.5703125" style="152" customWidth="1"/>
    <col min="6402" max="6402" width="14.42578125" style="152" customWidth="1"/>
    <col min="6403" max="6403" width="13.5703125" style="152" customWidth="1"/>
    <col min="6404" max="6404" width="13.42578125" style="152" customWidth="1"/>
    <col min="6405" max="6405" width="13" style="152" customWidth="1"/>
    <col min="6406" max="6406" width="12.7109375" style="152" customWidth="1"/>
    <col min="6407" max="6407" width="13" style="152" customWidth="1"/>
    <col min="6408" max="6408" width="12.85546875" style="152" customWidth="1"/>
    <col min="6409" max="6409" width="12.7109375" style="152" customWidth="1"/>
    <col min="6410" max="6410" width="13.140625" style="152" customWidth="1"/>
    <col min="6411" max="6411" width="12.140625" style="152" customWidth="1"/>
    <col min="6412" max="6412" width="11.85546875" style="152" customWidth="1"/>
    <col min="6413" max="6656" width="9.140625" style="152"/>
    <col min="6657" max="6657" width="22.5703125" style="152" customWidth="1"/>
    <col min="6658" max="6658" width="14.42578125" style="152" customWidth="1"/>
    <col min="6659" max="6659" width="13.5703125" style="152" customWidth="1"/>
    <col min="6660" max="6660" width="13.42578125" style="152" customWidth="1"/>
    <col min="6661" max="6661" width="13" style="152" customWidth="1"/>
    <col min="6662" max="6662" width="12.7109375" style="152" customWidth="1"/>
    <col min="6663" max="6663" width="13" style="152" customWidth="1"/>
    <col min="6664" max="6664" width="12.85546875" style="152" customWidth="1"/>
    <col min="6665" max="6665" width="12.7109375" style="152" customWidth="1"/>
    <col min="6666" max="6666" width="13.140625" style="152" customWidth="1"/>
    <col min="6667" max="6667" width="12.140625" style="152" customWidth="1"/>
    <col min="6668" max="6668" width="11.85546875" style="152" customWidth="1"/>
    <col min="6669" max="6912" width="9.140625" style="152"/>
    <col min="6913" max="6913" width="22.5703125" style="152" customWidth="1"/>
    <col min="6914" max="6914" width="14.42578125" style="152" customWidth="1"/>
    <col min="6915" max="6915" width="13.5703125" style="152" customWidth="1"/>
    <col min="6916" max="6916" width="13.42578125" style="152" customWidth="1"/>
    <col min="6917" max="6917" width="13" style="152" customWidth="1"/>
    <col min="6918" max="6918" width="12.7109375" style="152" customWidth="1"/>
    <col min="6919" max="6919" width="13" style="152" customWidth="1"/>
    <col min="6920" max="6920" width="12.85546875" style="152" customWidth="1"/>
    <col min="6921" max="6921" width="12.7109375" style="152" customWidth="1"/>
    <col min="6922" max="6922" width="13.140625" style="152" customWidth="1"/>
    <col min="6923" max="6923" width="12.140625" style="152" customWidth="1"/>
    <col min="6924" max="6924" width="11.85546875" style="152" customWidth="1"/>
    <col min="6925" max="7168" width="9.140625" style="152"/>
    <col min="7169" max="7169" width="22.5703125" style="152" customWidth="1"/>
    <col min="7170" max="7170" width="14.42578125" style="152" customWidth="1"/>
    <col min="7171" max="7171" width="13.5703125" style="152" customWidth="1"/>
    <col min="7172" max="7172" width="13.42578125" style="152" customWidth="1"/>
    <col min="7173" max="7173" width="13" style="152" customWidth="1"/>
    <col min="7174" max="7174" width="12.7109375" style="152" customWidth="1"/>
    <col min="7175" max="7175" width="13" style="152" customWidth="1"/>
    <col min="7176" max="7176" width="12.85546875" style="152" customWidth="1"/>
    <col min="7177" max="7177" width="12.7109375" style="152" customWidth="1"/>
    <col min="7178" max="7178" width="13.140625" style="152" customWidth="1"/>
    <col min="7179" max="7179" width="12.140625" style="152" customWidth="1"/>
    <col min="7180" max="7180" width="11.85546875" style="152" customWidth="1"/>
    <col min="7181" max="7424" width="9.140625" style="152"/>
    <col min="7425" max="7425" width="22.5703125" style="152" customWidth="1"/>
    <col min="7426" max="7426" width="14.42578125" style="152" customWidth="1"/>
    <col min="7427" max="7427" width="13.5703125" style="152" customWidth="1"/>
    <col min="7428" max="7428" width="13.42578125" style="152" customWidth="1"/>
    <col min="7429" max="7429" width="13" style="152" customWidth="1"/>
    <col min="7430" max="7430" width="12.7109375" style="152" customWidth="1"/>
    <col min="7431" max="7431" width="13" style="152" customWidth="1"/>
    <col min="7432" max="7432" width="12.85546875" style="152" customWidth="1"/>
    <col min="7433" max="7433" width="12.7109375" style="152" customWidth="1"/>
    <col min="7434" max="7434" width="13.140625" style="152" customWidth="1"/>
    <col min="7435" max="7435" width="12.140625" style="152" customWidth="1"/>
    <col min="7436" max="7436" width="11.85546875" style="152" customWidth="1"/>
    <col min="7437" max="7680" width="9.140625" style="152"/>
    <col min="7681" max="7681" width="22.5703125" style="152" customWidth="1"/>
    <col min="7682" max="7682" width="14.42578125" style="152" customWidth="1"/>
    <col min="7683" max="7683" width="13.5703125" style="152" customWidth="1"/>
    <col min="7684" max="7684" width="13.42578125" style="152" customWidth="1"/>
    <col min="7685" max="7685" width="13" style="152" customWidth="1"/>
    <col min="7686" max="7686" width="12.7109375" style="152" customWidth="1"/>
    <col min="7687" max="7687" width="13" style="152" customWidth="1"/>
    <col min="7688" max="7688" width="12.85546875" style="152" customWidth="1"/>
    <col min="7689" max="7689" width="12.7109375" style="152" customWidth="1"/>
    <col min="7690" max="7690" width="13.140625" style="152" customWidth="1"/>
    <col min="7691" max="7691" width="12.140625" style="152" customWidth="1"/>
    <col min="7692" max="7692" width="11.85546875" style="152" customWidth="1"/>
    <col min="7693" max="7936" width="9.140625" style="152"/>
    <col min="7937" max="7937" width="22.5703125" style="152" customWidth="1"/>
    <col min="7938" max="7938" width="14.42578125" style="152" customWidth="1"/>
    <col min="7939" max="7939" width="13.5703125" style="152" customWidth="1"/>
    <col min="7940" max="7940" width="13.42578125" style="152" customWidth="1"/>
    <col min="7941" max="7941" width="13" style="152" customWidth="1"/>
    <col min="7942" max="7942" width="12.7109375" style="152" customWidth="1"/>
    <col min="7943" max="7943" width="13" style="152" customWidth="1"/>
    <col min="7944" max="7944" width="12.85546875" style="152" customWidth="1"/>
    <col min="7945" max="7945" width="12.7109375" style="152" customWidth="1"/>
    <col min="7946" max="7946" width="13.140625" style="152" customWidth="1"/>
    <col min="7947" max="7947" width="12.140625" style="152" customWidth="1"/>
    <col min="7948" max="7948" width="11.85546875" style="152" customWidth="1"/>
    <col min="7949" max="8192" width="9.140625" style="152"/>
    <col min="8193" max="8193" width="22.5703125" style="152" customWidth="1"/>
    <col min="8194" max="8194" width="14.42578125" style="152" customWidth="1"/>
    <col min="8195" max="8195" width="13.5703125" style="152" customWidth="1"/>
    <col min="8196" max="8196" width="13.42578125" style="152" customWidth="1"/>
    <col min="8197" max="8197" width="13" style="152" customWidth="1"/>
    <col min="8198" max="8198" width="12.7109375" style="152" customWidth="1"/>
    <col min="8199" max="8199" width="13" style="152" customWidth="1"/>
    <col min="8200" max="8200" width="12.85546875" style="152" customWidth="1"/>
    <col min="8201" max="8201" width="12.7109375" style="152" customWidth="1"/>
    <col min="8202" max="8202" width="13.140625" style="152" customWidth="1"/>
    <col min="8203" max="8203" width="12.140625" style="152" customWidth="1"/>
    <col min="8204" max="8204" width="11.85546875" style="152" customWidth="1"/>
    <col min="8205" max="8448" width="9.140625" style="152"/>
    <col min="8449" max="8449" width="22.5703125" style="152" customWidth="1"/>
    <col min="8450" max="8450" width="14.42578125" style="152" customWidth="1"/>
    <col min="8451" max="8451" width="13.5703125" style="152" customWidth="1"/>
    <col min="8452" max="8452" width="13.42578125" style="152" customWidth="1"/>
    <col min="8453" max="8453" width="13" style="152" customWidth="1"/>
    <col min="8454" max="8454" width="12.7109375" style="152" customWidth="1"/>
    <col min="8455" max="8455" width="13" style="152" customWidth="1"/>
    <col min="8456" max="8456" width="12.85546875" style="152" customWidth="1"/>
    <col min="8457" max="8457" width="12.7109375" style="152" customWidth="1"/>
    <col min="8458" max="8458" width="13.140625" style="152" customWidth="1"/>
    <col min="8459" max="8459" width="12.140625" style="152" customWidth="1"/>
    <col min="8460" max="8460" width="11.85546875" style="152" customWidth="1"/>
    <col min="8461" max="8704" width="9.140625" style="152"/>
    <col min="8705" max="8705" width="22.5703125" style="152" customWidth="1"/>
    <col min="8706" max="8706" width="14.42578125" style="152" customWidth="1"/>
    <col min="8707" max="8707" width="13.5703125" style="152" customWidth="1"/>
    <col min="8708" max="8708" width="13.42578125" style="152" customWidth="1"/>
    <col min="8709" max="8709" width="13" style="152" customWidth="1"/>
    <col min="8710" max="8710" width="12.7109375" style="152" customWidth="1"/>
    <col min="8711" max="8711" width="13" style="152" customWidth="1"/>
    <col min="8712" max="8712" width="12.85546875" style="152" customWidth="1"/>
    <col min="8713" max="8713" width="12.7109375" style="152" customWidth="1"/>
    <col min="8714" max="8714" width="13.140625" style="152" customWidth="1"/>
    <col min="8715" max="8715" width="12.140625" style="152" customWidth="1"/>
    <col min="8716" max="8716" width="11.85546875" style="152" customWidth="1"/>
    <col min="8717" max="8960" width="9.140625" style="152"/>
    <col min="8961" max="8961" width="22.5703125" style="152" customWidth="1"/>
    <col min="8962" max="8962" width="14.42578125" style="152" customWidth="1"/>
    <col min="8963" max="8963" width="13.5703125" style="152" customWidth="1"/>
    <col min="8964" max="8964" width="13.42578125" style="152" customWidth="1"/>
    <col min="8965" max="8965" width="13" style="152" customWidth="1"/>
    <col min="8966" max="8966" width="12.7109375" style="152" customWidth="1"/>
    <col min="8967" max="8967" width="13" style="152" customWidth="1"/>
    <col min="8968" max="8968" width="12.85546875" style="152" customWidth="1"/>
    <col min="8969" max="8969" width="12.7109375" style="152" customWidth="1"/>
    <col min="8970" max="8970" width="13.140625" style="152" customWidth="1"/>
    <col min="8971" max="8971" width="12.140625" style="152" customWidth="1"/>
    <col min="8972" max="8972" width="11.85546875" style="152" customWidth="1"/>
    <col min="8973" max="9216" width="9.140625" style="152"/>
    <col min="9217" max="9217" width="22.5703125" style="152" customWidth="1"/>
    <col min="9218" max="9218" width="14.42578125" style="152" customWidth="1"/>
    <col min="9219" max="9219" width="13.5703125" style="152" customWidth="1"/>
    <col min="9220" max="9220" width="13.42578125" style="152" customWidth="1"/>
    <col min="9221" max="9221" width="13" style="152" customWidth="1"/>
    <col min="9222" max="9222" width="12.7109375" style="152" customWidth="1"/>
    <col min="9223" max="9223" width="13" style="152" customWidth="1"/>
    <col min="9224" max="9224" width="12.85546875" style="152" customWidth="1"/>
    <col min="9225" max="9225" width="12.7109375" style="152" customWidth="1"/>
    <col min="9226" max="9226" width="13.140625" style="152" customWidth="1"/>
    <col min="9227" max="9227" width="12.140625" style="152" customWidth="1"/>
    <col min="9228" max="9228" width="11.85546875" style="152" customWidth="1"/>
    <col min="9229" max="9472" width="9.140625" style="152"/>
    <col min="9473" max="9473" width="22.5703125" style="152" customWidth="1"/>
    <col min="9474" max="9474" width="14.42578125" style="152" customWidth="1"/>
    <col min="9475" max="9475" width="13.5703125" style="152" customWidth="1"/>
    <col min="9476" max="9476" width="13.42578125" style="152" customWidth="1"/>
    <col min="9477" max="9477" width="13" style="152" customWidth="1"/>
    <col min="9478" max="9478" width="12.7109375" style="152" customWidth="1"/>
    <col min="9479" max="9479" width="13" style="152" customWidth="1"/>
    <col min="9480" max="9480" width="12.85546875" style="152" customWidth="1"/>
    <col min="9481" max="9481" width="12.7109375" style="152" customWidth="1"/>
    <col min="9482" max="9482" width="13.140625" style="152" customWidth="1"/>
    <col min="9483" max="9483" width="12.140625" style="152" customWidth="1"/>
    <col min="9484" max="9484" width="11.85546875" style="152" customWidth="1"/>
    <col min="9485" max="9728" width="9.140625" style="152"/>
    <col min="9729" max="9729" width="22.5703125" style="152" customWidth="1"/>
    <col min="9730" max="9730" width="14.42578125" style="152" customWidth="1"/>
    <col min="9731" max="9731" width="13.5703125" style="152" customWidth="1"/>
    <col min="9732" max="9732" width="13.42578125" style="152" customWidth="1"/>
    <col min="9733" max="9733" width="13" style="152" customWidth="1"/>
    <col min="9734" max="9734" width="12.7109375" style="152" customWidth="1"/>
    <col min="9735" max="9735" width="13" style="152" customWidth="1"/>
    <col min="9736" max="9736" width="12.85546875" style="152" customWidth="1"/>
    <col min="9737" max="9737" width="12.7109375" style="152" customWidth="1"/>
    <col min="9738" max="9738" width="13.140625" style="152" customWidth="1"/>
    <col min="9739" max="9739" width="12.140625" style="152" customWidth="1"/>
    <col min="9740" max="9740" width="11.85546875" style="152" customWidth="1"/>
    <col min="9741" max="9984" width="9.140625" style="152"/>
    <col min="9985" max="9985" width="22.5703125" style="152" customWidth="1"/>
    <col min="9986" max="9986" width="14.42578125" style="152" customWidth="1"/>
    <col min="9987" max="9987" width="13.5703125" style="152" customWidth="1"/>
    <col min="9988" max="9988" width="13.42578125" style="152" customWidth="1"/>
    <col min="9989" max="9989" width="13" style="152" customWidth="1"/>
    <col min="9990" max="9990" width="12.7109375" style="152" customWidth="1"/>
    <col min="9991" max="9991" width="13" style="152" customWidth="1"/>
    <col min="9992" max="9992" width="12.85546875" style="152" customWidth="1"/>
    <col min="9993" max="9993" width="12.7109375" style="152" customWidth="1"/>
    <col min="9994" max="9994" width="13.140625" style="152" customWidth="1"/>
    <col min="9995" max="9995" width="12.140625" style="152" customWidth="1"/>
    <col min="9996" max="9996" width="11.85546875" style="152" customWidth="1"/>
    <col min="9997" max="10240" width="9.140625" style="152"/>
    <col min="10241" max="10241" width="22.5703125" style="152" customWidth="1"/>
    <col min="10242" max="10242" width="14.42578125" style="152" customWidth="1"/>
    <col min="10243" max="10243" width="13.5703125" style="152" customWidth="1"/>
    <col min="10244" max="10244" width="13.42578125" style="152" customWidth="1"/>
    <col min="10245" max="10245" width="13" style="152" customWidth="1"/>
    <col min="10246" max="10246" width="12.7109375" style="152" customWidth="1"/>
    <col min="10247" max="10247" width="13" style="152" customWidth="1"/>
    <col min="10248" max="10248" width="12.85546875" style="152" customWidth="1"/>
    <col min="10249" max="10249" width="12.7109375" style="152" customWidth="1"/>
    <col min="10250" max="10250" width="13.140625" style="152" customWidth="1"/>
    <col min="10251" max="10251" width="12.140625" style="152" customWidth="1"/>
    <col min="10252" max="10252" width="11.85546875" style="152" customWidth="1"/>
    <col min="10253" max="10496" width="9.140625" style="152"/>
    <col min="10497" max="10497" width="22.5703125" style="152" customWidth="1"/>
    <col min="10498" max="10498" width="14.42578125" style="152" customWidth="1"/>
    <col min="10499" max="10499" width="13.5703125" style="152" customWidth="1"/>
    <col min="10500" max="10500" width="13.42578125" style="152" customWidth="1"/>
    <col min="10501" max="10501" width="13" style="152" customWidth="1"/>
    <col min="10502" max="10502" width="12.7109375" style="152" customWidth="1"/>
    <col min="10503" max="10503" width="13" style="152" customWidth="1"/>
    <col min="10504" max="10504" width="12.85546875" style="152" customWidth="1"/>
    <col min="10505" max="10505" width="12.7109375" style="152" customWidth="1"/>
    <col min="10506" max="10506" width="13.140625" style="152" customWidth="1"/>
    <col min="10507" max="10507" width="12.140625" style="152" customWidth="1"/>
    <col min="10508" max="10508" width="11.85546875" style="152" customWidth="1"/>
    <col min="10509" max="10752" width="9.140625" style="152"/>
    <col min="10753" max="10753" width="22.5703125" style="152" customWidth="1"/>
    <col min="10754" max="10754" width="14.42578125" style="152" customWidth="1"/>
    <col min="10755" max="10755" width="13.5703125" style="152" customWidth="1"/>
    <col min="10756" max="10756" width="13.42578125" style="152" customWidth="1"/>
    <col min="10757" max="10757" width="13" style="152" customWidth="1"/>
    <col min="10758" max="10758" width="12.7109375" style="152" customWidth="1"/>
    <col min="10759" max="10759" width="13" style="152" customWidth="1"/>
    <col min="10760" max="10760" width="12.85546875" style="152" customWidth="1"/>
    <col min="10761" max="10761" width="12.7109375" style="152" customWidth="1"/>
    <col min="10762" max="10762" width="13.140625" style="152" customWidth="1"/>
    <col min="10763" max="10763" width="12.140625" style="152" customWidth="1"/>
    <col min="10764" max="10764" width="11.85546875" style="152" customWidth="1"/>
    <col min="10765" max="11008" width="9.140625" style="152"/>
    <col min="11009" max="11009" width="22.5703125" style="152" customWidth="1"/>
    <col min="11010" max="11010" width="14.42578125" style="152" customWidth="1"/>
    <col min="11011" max="11011" width="13.5703125" style="152" customWidth="1"/>
    <col min="11012" max="11012" width="13.42578125" style="152" customWidth="1"/>
    <col min="11013" max="11013" width="13" style="152" customWidth="1"/>
    <col min="11014" max="11014" width="12.7109375" style="152" customWidth="1"/>
    <col min="11015" max="11015" width="13" style="152" customWidth="1"/>
    <col min="11016" max="11016" width="12.85546875" style="152" customWidth="1"/>
    <col min="11017" max="11017" width="12.7109375" style="152" customWidth="1"/>
    <col min="11018" max="11018" width="13.140625" style="152" customWidth="1"/>
    <col min="11019" max="11019" width="12.140625" style="152" customWidth="1"/>
    <col min="11020" max="11020" width="11.85546875" style="152" customWidth="1"/>
    <col min="11021" max="11264" width="9.140625" style="152"/>
    <col min="11265" max="11265" width="22.5703125" style="152" customWidth="1"/>
    <col min="11266" max="11266" width="14.42578125" style="152" customWidth="1"/>
    <col min="11267" max="11267" width="13.5703125" style="152" customWidth="1"/>
    <col min="11268" max="11268" width="13.42578125" style="152" customWidth="1"/>
    <col min="11269" max="11269" width="13" style="152" customWidth="1"/>
    <col min="11270" max="11270" width="12.7109375" style="152" customWidth="1"/>
    <col min="11271" max="11271" width="13" style="152" customWidth="1"/>
    <col min="11272" max="11272" width="12.85546875" style="152" customWidth="1"/>
    <col min="11273" max="11273" width="12.7109375" style="152" customWidth="1"/>
    <col min="11274" max="11274" width="13.140625" style="152" customWidth="1"/>
    <col min="11275" max="11275" width="12.140625" style="152" customWidth="1"/>
    <col min="11276" max="11276" width="11.85546875" style="152" customWidth="1"/>
    <col min="11277" max="11520" width="9.140625" style="152"/>
    <col min="11521" max="11521" width="22.5703125" style="152" customWidth="1"/>
    <col min="11522" max="11522" width="14.42578125" style="152" customWidth="1"/>
    <col min="11523" max="11523" width="13.5703125" style="152" customWidth="1"/>
    <col min="11524" max="11524" width="13.42578125" style="152" customWidth="1"/>
    <col min="11525" max="11525" width="13" style="152" customWidth="1"/>
    <col min="11526" max="11526" width="12.7109375" style="152" customWidth="1"/>
    <col min="11527" max="11527" width="13" style="152" customWidth="1"/>
    <col min="11528" max="11528" width="12.85546875" style="152" customWidth="1"/>
    <col min="11529" max="11529" width="12.7109375" style="152" customWidth="1"/>
    <col min="11530" max="11530" width="13.140625" style="152" customWidth="1"/>
    <col min="11531" max="11531" width="12.140625" style="152" customWidth="1"/>
    <col min="11532" max="11532" width="11.85546875" style="152" customWidth="1"/>
    <col min="11533" max="11776" width="9.140625" style="152"/>
    <col min="11777" max="11777" width="22.5703125" style="152" customWidth="1"/>
    <col min="11778" max="11778" width="14.42578125" style="152" customWidth="1"/>
    <col min="11779" max="11779" width="13.5703125" style="152" customWidth="1"/>
    <col min="11780" max="11780" width="13.42578125" style="152" customWidth="1"/>
    <col min="11781" max="11781" width="13" style="152" customWidth="1"/>
    <col min="11782" max="11782" width="12.7109375" style="152" customWidth="1"/>
    <col min="11783" max="11783" width="13" style="152" customWidth="1"/>
    <col min="11784" max="11784" width="12.85546875" style="152" customWidth="1"/>
    <col min="11785" max="11785" width="12.7109375" style="152" customWidth="1"/>
    <col min="11786" max="11786" width="13.140625" style="152" customWidth="1"/>
    <col min="11787" max="11787" width="12.140625" style="152" customWidth="1"/>
    <col min="11788" max="11788" width="11.85546875" style="152" customWidth="1"/>
    <col min="11789" max="12032" width="9.140625" style="152"/>
    <col min="12033" max="12033" width="22.5703125" style="152" customWidth="1"/>
    <col min="12034" max="12034" width="14.42578125" style="152" customWidth="1"/>
    <col min="12035" max="12035" width="13.5703125" style="152" customWidth="1"/>
    <col min="12036" max="12036" width="13.42578125" style="152" customWidth="1"/>
    <col min="12037" max="12037" width="13" style="152" customWidth="1"/>
    <col min="12038" max="12038" width="12.7109375" style="152" customWidth="1"/>
    <col min="12039" max="12039" width="13" style="152" customWidth="1"/>
    <col min="12040" max="12040" width="12.85546875" style="152" customWidth="1"/>
    <col min="12041" max="12041" width="12.7109375" style="152" customWidth="1"/>
    <col min="12042" max="12042" width="13.140625" style="152" customWidth="1"/>
    <col min="12043" max="12043" width="12.140625" style="152" customWidth="1"/>
    <col min="12044" max="12044" width="11.85546875" style="152" customWidth="1"/>
    <col min="12045" max="12288" width="9.140625" style="152"/>
    <col min="12289" max="12289" width="22.5703125" style="152" customWidth="1"/>
    <col min="12290" max="12290" width="14.42578125" style="152" customWidth="1"/>
    <col min="12291" max="12291" width="13.5703125" style="152" customWidth="1"/>
    <col min="12292" max="12292" width="13.42578125" style="152" customWidth="1"/>
    <col min="12293" max="12293" width="13" style="152" customWidth="1"/>
    <col min="12294" max="12294" width="12.7109375" style="152" customWidth="1"/>
    <col min="12295" max="12295" width="13" style="152" customWidth="1"/>
    <col min="12296" max="12296" width="12.85546875" style="152" customWidth="1"/>
    <col min="12297" max="12297" width="12.7109375" style="152" customWidth="1"/>
    <col min="12298" max="12298" width="13.140625" style="152" customWidth="1"/>
    <col min="12299" max="12299" width="12.140625" style="152" customWidth="1"/>
    <col min="12300" max="12300" width="11.85546875" style="152" customWidth="1"/>
    <col min="12301" max="12544" width="9.140625" style="152"/>
    <col min="12545" max="12545" width="22.5703125" style="152" customWidth="1"/>
    <col min="12546" max="12546" width="14.42578125" style="152" customWidth="1"/>
    <col min="12547" max="12547" width="13.5703125" style="152" customWidth="1"/>
    <col min="12548" max="12548" width="13.42578125" style="152" customWidth="1"/>
    <col min="12549" max="12549" width="13" style="152" customWidth="1"/>
    <col min="12550" max="12550" width="12.7109375" style="152" customWidth="1"/>
    <col min="12551" max="12551" width="13" style="152" customWidth="1"/>
    <col min="12552" max="12552" width="12.85546875" style="152" customWidth="1"/>
    <col min="12553" max="12553" width="12.7109375" style="152" customWidth="1"/>
    <col min="12554" max="12554" width="13.140625" style="152" customWidth="1"/>
    <col min="12555" max="12555" width="12.140625" style="152" customWidth="1"/>
    <col min="12556" max="12556" width="11.85546875" style="152" customWidth="1"/>
    <col min="12557" max="12800" width="9.140625" style="152"/>
    <col min="12801" max="12801" width="22.5703125" style="152" customWidth="1"/>
    <col min="12802" max="12802" width="14.42578125" style="152" customWidth="1"/>
    <col min="12803" max="12803" width="13.5703125" style="152" customWidth="1"/>
    <col min="12804" max="12804" width="13.42578125" style="152" customWidth="1"/>
    <col min="12805" max="12805" width="13" style="152" customWidth="1"/>
    <col min="12806" max="12806" width="12.7109375" style="152" customWidth="1"/>
    <col min="12807" max="12807" width="13" style="152" customWidth="1"/>
    <col min="12808" max="12808" width="12.85546875" style="152" customWidth="1"/>
    <col min="12809" max="12809" width="12.7109375" style="152" customWidth="1"/>
    <col min="12810" max="12810" width="13.140625" style="152" customWidth="1"/>
    <col min="12811" max="12811" width="12.140625" style="152" customWidth="1"/>
    <col min="12812" max="12812" width="11.85546875" style="152" customWidth="1"/>
    <col min="12813" max="13056" width="9.140625" style="152"/>
    <col min="13057" max="13057" width="22.5703125" style="152" customWidth="1"/>
    <col min="13058" max="13058" width="14.42578125" style="152" customWidth="1"/>
    <col min="13059" max="13059" width="13.5703125" style="152" customWidth="1"/>
    <col min="13060" max="13060" width="13.42578125" style="152" customWidth="1"/>
    <col min="13061" max="13061" width="13" style="152" customWidth="1"/>
    <col min="13062" max="13062" width="12.7109375" style="152" customWidth="1"/>
    <col min="13063" max="13063" width="13" style="152" customWidth="1"/>
    <col min="13064" max="13064" width="12.85546875" style="152" customWidth="1"/>
    <col min="13065" max="13065" width="12.7109375" style="152" customWidth="1"/>
    <col min="13066" max="13066" width="13.140625" style="152" customWidth="1"/>
    <col min="13067" max="13067" width="12.140625" style="152" customWidth="1"/>
    <col min="13068" max="13068" width="11.85546875" style="152" customWidth="1"/>
    <col min="13069" max="13312" width="9.140625" style="152"/>
    <col min="13313" max="13313" width="22.5703125" style="152" customWidth="1"/>
    <col min="13314" max="13314" width="14.42578125" style="152" customWidth="1"/>
    <col min="13315" max="13315" width="13.5703125" style="152" customWidth="1"/>
    <col min="13316" max="13316" width="13.42578125" style="152" customWidth="1"/>
    <col min="13317" max="13317" width="13" style="152" customWidth="1"/>
    <col min="13318" max="13318" width="12.7109375" style="152" customWidth="1"/>
    <col min="13319" max="13319" width="13" style="152" customWidth="1"/>
    <col min="13320" max="13320" width="12.85546875" style="152" customWidth="1"/>
    <col min="13321" max="13321" width="12.7109375" style="152" customWidth="1"/>
    <col min="13322" max="13322" width="13.140625" style="152" customWidth="1"/>
    <col min="13323" max="13323" width="12.140625" style="152" customWidth="1"/>
    <col min="13324" max="13324" width="11.85546875" style="152" customWidth="1"/>
    <col min="13325" max="13568" width="9.140625" style="152"/>
    <col min="13569" max="13569" width="22.5703125" style="152" customWidth="1"/>
    <col min="13570" max="13570" width="14.42578125" style="152" customWidth="1"/>
    <col min="13571" max="13571" width="13.5703125" style="152" customWidth="1"/>
    <col min="13572" max="13572" width="13.42578125" style="152" customWidth="1"/>
    <col min="13573" max="13573" width="13" style="152" customWidth="1"/>
    <col min="13574" max="13574" width="12.7109375" style="152" customWidth="1"/>
    <col min="13575" max="13575" width="13" style="152" customWidth="1"/>
    <col min="13576" max="13576" width="12.85546875" style="152" customWidth="1"/>
    <col min="13577" max="13577" width="12.7109375" style="152" customWidth="1"/>
    <col min="13578" max="13578" width="13.140625" style="152" customWidth="1"/>
    <col min="13579" max="13579" width="12.140625" style="152" customWidth="1"/>
    <col min="13580" max="13580" width="11.85546875" style="152" customWidth="1"/>
    <col min="13581" max="13824" width="9.140625" style="152"/>
    <col min="13825" max="13825" width="22.5703125" style="152" customWidth="1"/>
    <col min="13826" max="13826" width="14.42578125" style="152" customWidth="1"/>
    <col min="13827" max="13827" width="13.5703125" style="152" customWidth="1"/>
    <col min="13828" max="13828" width="13.42578125" style="152" customWidth="1"/>
    <col min="13829" max="13829" width="13" style="152" customWidth="1"/>
    <col min="13830" max="13830" width="12.7109375" style="152" customWidth="1"/>
    <col min="13831" max="13831" width="13" style="152" customWidth="1"/>
    <col min="13832" max="13832" width="12.85546875" style="152" customWidth="1"/>
    <col min="13833" max="13833" width="12.7109375" style="152" customWidth="1"/>
    <col min="13834" max="13834" width="13.140625" style="152" customWidth="1"/>
    <col min="13835" max="13835" width="12.140625" style="152" customWidth="1"/>
    <col min="13836" max="13836" width="11.85546875" style="152" customWidth="1"/>
    <col min="13837" max="14080" width="9.140625" style="152"/>
    <col min="14081" max="14081" width="22.5703125" style="152" customWidth="1"/>
    <col min="14082" max="14082" width="14.42578125" style="152" customWidth="1"/>
    <col min="14083" max="14083" width="13.5703125" style="152" customWidth="1"/>
    <col min="14084" max="14084" width="13.42578125" style="152" customWidth="1"/>
    <col min="14085" max="14085" width="13" style="152" customWidth="1"/>
    <col min="14086" max="14086" width="12.7109375" style="152" customWidth="1"/>
    <col min="14087" max="14087" width="13" style="152" customWidth="1"/>
    <col min="14088" max="14088" width="12.85546875" style="152" customWidth="1"/>
    <col min="14089" max="14089" width="12.7109375" style="152" customWidth="1"/>
    <col min="14090" max="14090" width="13.140625" style="152" customWidth="1"/>
    <col min="14091" max="14091" width="12.140625" style="152" customWidth="1"/>
    <col min="14092" max="14092" width="11.85546875" style="152" customWidth="1"/>
    <col min="14093" max="14336" width="9.140625" style="152"/>
    <col min="14337" max="14337" width="22.5703125" style="152" customWidth="1"/>
    <col min="14338" max="14338" width="14.42578125" style="152" customWidth="1"/>
    <col min="14339" max="14339" width="13.5703125" style="152" customWidth="1"/>
    <col min="14340" max="14340" width="13.42578125" style="152" customWidth="1"/>
    <col min="14341" max="14341" width="13" style="152" customWidth="1"/>
    <col min="14342" max="14342" width="12.7109375" style="152" customWidth="1"/>
    <col min="14343" max="14343" width="13" style="152" customWidth="1"/>
    <col min="14344" max="14344" width="12.85546875" style="152" customWidth="1"/>
    <col min="14345" max="14345" width="12.7109375" style="152" customWidth="1"/>
    <col min="14346" max="14346" width="13.140625" style="152" customWidth="1"/>
    <col min="14347" max="14347" width="12.140625" style="152" customWidth="1"/>
    <col min="14348" max="14348" width="11.85546875" style="152" customWidth="1"/>
    <col min="14349" max="14592" width="9.140625" style="152"/>
    <col min="14593" max="14593" width="22.5703125" style="152" customWidth="1"/>
    <col min="14594" max="14594" width="14.42578125" style="152" customWidth="1"/>
    <col min="14595" max="14595" width="13.5703125" style="152" customWidth="1"/>
    <col min="14596" max="14596" width="13.42578125" style="152" customWidth="1"/>
    <col min="14597" max="14597" width="13" style="152" customWidth="1"/>
    <col min="14598" max="14598" width="12.7109375" style="152" customWidth="1"/>
    <col min="14599" max="14599" width="13" style="152" customWidth="1"/>
    <col min="14600" max="14600" width="12.85546875" style="152" customWidth="1"/>
    <col min="14601" max="14601" width="12.7109375" style="152" customWidth="1"/>
    <col min="14602" max="14602" width="13.140625" style="152" customWidth="1"/>
    <col min="14603" max="14603" width="12.140625" style="152" customWidth="1"/>
    <col min="14604" max="14604" width="11.85546875" style="152" customWidth="1"/>
    <col min="14605" max="14848" width="9.140625" style="152"/>
    <col min="14849" max="14849" width="22.5703125" style="152" customWidth="1"/>
    <col min="14850" max="14850" width="14.42578125" style="152" customWidth="1"/>
    <col min="14851" max="14851" width="13.5703125" style="152" customWidth="1"/>
    <col min="14852" max="14852" width="13.42578125" style="152" customWidth="1"/>
    <col min="14853" max="14853" width="13" style="152" customWidth="1"/>
    <col min="14854" max="14854" width="12.7109375" style="152" customWidth="1"/>
    <col min="14855" max="14855" width="13" style="152" customWidth="1"/>
    <col min="14856" max="14856" width="12.85546875" style="152" customWidth="1"/>
    <col min="14857" max="14857" width="12.7109375" style="152" customWidth="1"/>
    <col min="14858" max="14858" width="13.140625" style="152" customWidth="1"/>
    <col min="14859" max="14859" width="12.140625" style="152" customWidth="1"/>
    <col min="14860" max="14860" width="11.85546875" style="152" customWidth="1"/>
    <col min="14861" max="15104" width="9.140625" style="152"/>
    <col min="15105" max="15105" width="22.5703125" style="152" customWidth="1"/>
    <col min="15106" max="15106" width="14.42578125" style="152" customWidth="1"/>
    <col min="15107" max="15107" width="13.5703125" style="152" customWidth="1"/>
    <col min="15108" max="15108" width="13.42578125" style="152" customWidth="1"/>
    <col min="15109" max="15109" width="13" style="152" customWidth="1"/>
    <col min="15110" max="15110" width="12.7109375" style="152" customWidth="1"/>
    <col min="15111" max="15111" width="13" style="152" customWidth="1"/>
    <col min="15112" max="15112" width="12.85546875" style="152" customWidth="1"/>
    <col min="15113" max="15113" width="12.7109375" style="152" customWidth="1"/>
    <col min="15114" max="15114" width="13.140625" style="152" customWidth="1"/>
    <col min="15115" max="15115" width="12.140625" style="152" customWidth="1"/>
    <col min="15116" max="15116" width="11.85546875" style="152" customWidth="1"/>
    <col min="15117" max="15360" width="9.140625" style="152"/>
    <col min="15361" max="15361" width="22.5703125" style="152" customWidth="1"/>
    <col min="15362" max="15362" width="14.42578125" style="152" customWidth="1"/>
    <col min="15363" max="15363" width="13.5703125" style="152" customWidth="1"/>
    <col min="15364" max="15364" width="13.42578125" style="152" customWidth="1"/>
    <col min="15365" max="15365" width="13" style="152" customWidth="1"/>
    <col min="15366" max="15366" width="12.7109375" style="152" customWidth="1"/>
    <col min="15367" max="15367" width="13" style="152" customWidth="1"/>
    <col min="15368" max="15368" width="12.85546875" style="152" customWidth="1"/>
    <col min="15369" max="15369" width="12.7109375" style="152" customWidth="1"/>
    <col min="15370" max="15370" width="13.140625" style="152" customWidth="1"/>
    <col min="15371" max="15371" width="12.140625" style="152" customWidth="1"/>
    <col min="15372" max="15372" width="11.85546875" style="152" customWidth="1"/>
    <col min="15373" max="15616" width="9.140625" style="152"/>
    <col min="15617" max="15617" width="22.5703125" style="152" customWidth="1"/>
    <col min="15618" max="15618" width="14.42578125" style="152" customWidth="1"/>
    <col min="15619" max="15619" width="13.5703125" style="152" customWidth="1"/>
    <col min="15620" max="15620" width="13.42578125" style="152" customWidth="1"/>
    <col min="15621" max="15621" width="13" style="152" customWidth="1"/>
    <col min="15622" max="15622" width="12.7109375" style="152" customWidth="1"/>
    <col min="15623" max="15623" width="13" style="152" customWidth="1"/>
    <col min="15624" max="15624" width="12.85546875" style="152" customWidth="1"/>
    <col min="15625" max="15625" width="12.7109375" style="152" customWidth="1"/>
    <col min="15626" max="15626" width="13.140625" style="152" customWidth="1"/>
    <col min="15627" max="15627" width="12.140625" style="152" customWidth="1"/>
    <col min="15628" max="15628" width="11.85546875" style="152" customWidth="1"/>
    <col min="15629" max="15872" width="9.140625" style="152"/>
    <col min="15873" max="15873" width="22.5703125" style="152" customWidth="1"/>
    <col min="15874" max="15874" width="14.42578125" style="152" customWidth="1"/>
    <col min="15875" max="15875" width="13.5703125" style="152" customWidth="1"/>
    <col min="15876" max="15876" width="13.42578125" style="152" customWidth="1"/>
    <col min="15877" max="15877" width="13" style="152" customWidth="1"/>
    <col min="15878" max="15878" width="12.7109375" style="152" customWidth="1"/>
    <col min="15879" max="15879" width="13" style="152" customWidth="1"/>
    <col min="15880" max="15880" width="12.85546875" style="152" customWidth="1"/>
    <col min="15881" max="15881" width="12.7109375" style="152" customWidth="1"/>
    <col min="15882" max="15882" width="13.140625" style="152" customWidth="1"/>
    <col min="15883" max="15883" width="12.140625" style="152" customWidth="1"/>
    <col min="15884" max="15884" width="11.85546875" style="152" customWidth="1"/>
    <col min="15885" max="16128" width="9.140625" style="152"/>
    <col min="16129" max="16129" width="22.5703125" style="152" customWidth="1"/>
    <col min="16130" max="16130" width="14.42578125" style="152" customWidth="1"/>
    <col min="16131" max="16131" width="13.5703125" style="152" customWidth="1"/>
    <col min="16132" max="16132" width="13.42578125" style="152" customWidth="1"/>
    <col min="16133" max="16133" width="13" style="152" customWidth="1"/>
    <col min="16134" max="16134" width="12.7109375" style="152" customWidth="1"/>
    <col min="16135" max="16135" width="13" style="152" customWidth="1"/>
    <col min="16136" max="16136" width="12.85546875" style="152" customWidth="1"/>
    <col min="16137" max="16137" width="12.7109375" style="152" customWidth="1"/>
    <col min="16138" max="16138" width="13.140625" style="152" customWidth="1"/>
    <col min="16139" max="16139" width="12.140625" style="152" customWidth="1"/>
    <col min="16140" max="16140" width="11.85546875" style="152" customWidth="1"/>
    <col min="16141" max="16384" width="9.140625" style="152"/>
  </cols>
  <sheetData>
    <row r="1" spans="1:12" ht="13.5" thickBot="1">
      <c r="A1" s="3497" t="s">
        <v>0</v>
      </c>
      <c r="J1" s="474"/>
      <c r="L1" s="474" t="s">
        <v>1</v>
      </c>
    </row>
    <row r="2" spans="1:12" ht="24.75" customHeight="1" thickTop="1">
      <c r="A2" s="6250" t="s">
        <v>4778</v>
      </c>
      <c r="B2" s="6251"/>
      <c r="C2" s="6251"/>
      <c r="D2" s="6251"/>
      <c r="E2" s="6251"/>
      <c r="F2" s="6251"/>
      <c r="G2" s="6251"/>
      <c r="H2" s="6251"/>
      <c r="I2" s="6251"/>
      <c r="J2" s="6251"/>
      <c r="K2" s="6251"/>
      <c r="L2" s="6252"/>
    </row>
    <row r="3" spans="1:12" ht="35.25" customHeight="1" thickBot="1">
      <c r="A3" s="6714" t="s">
        <v>4633</v>
      </c>
      <c r="B3" s="6715"/>
      <c r="C3" s="6715"/>
      <c r="D3" s="6715"/>
      <c r="E3" s="6715"/>
      <c r="F3" s="6715"/>
      <c r="G3" s="6715"/>
      <c r="H3" s="6715"/>
      <c r="I3" s="6715"/>
      <c r="J3" s="6715"/>
      <c r="K3" s="6715"/>
      <c r="L3" s="6716"/>
    </row>
    <row r="4" spans="1:12" ht="30" customHeight="1" thickBot="1">
      <c r="A4" s="8002" t="s">
        <v>4650</v>
      </c>
      <c r="B4" s="8003" t="s">
        <v>4683</v>
      </c>
      <c r="C4" s="6298">
        <v>2009</v>
      </c>
      <c r="D4" s="6298"/>
      <c r="E4" s="6748">
        <v>2010</v>
      </c>
      <c r="F4" s="6749"/>
      <c r="G4" s="6748">
        <v>2011</v>
      </c>
      <c r="H4" s="6749"/>
      <c r="I4" s="6748">
        <v>2012</v>
      </c>
      <c r="J4" s="6298"/>
      <c r="K4" s="6742">
        <v>2013</v>
      </c>
      <c r="L4" s="6744"/>
    </row>
    <row r="5" spans="1:12" ht="27" customHeight="1" thickBot="1">
      <c r="A5" s="8002"/>
      <c r="B5" s="8003"/>
      <c r="C5" s="5262" t="s">
        <v>4642</v>
      </c>
      <c r="D5" s="5257" t="s">
        <v>793</v>
      </c>
      <c r="E5" s="5263" t="s">
        <v>4642</v>
      </c>
      <c r="F5" s="5264" t="s">
        <v>793</v>
      </c>
      <c r="G5" s="5263" t="s">
        <v>4642</v>
      </c>
      <c r="H5" s="5264" t="s">
        <v>793</v>
      </c>
      <c r="I5" s="5255" t="s">
        <v>4642</v>
      </c>
      <c r="J5" s="5257" t="s">
        <v>793</v>
      </c>
      <c r="K5" s="5255" t="s">
        <v>4642</v>
      </c>
      <c r="L5" s="3696" t="s">
        <v>793</v>
      </c>
    </row>
    <row r="6" spans="1:12" ht="21.95" customHeight="1">
      <c r="A6" s="5265" t="s">
        <v>4667</v>
      </c>
      <c r="B6" s="5266">
        <v>4</v>
      </c>
      <c r="C6" s="3373">
        <v>96</v>
      </c>
      <c r="D6" s="5267">
        <v>192</v>
      </c>
      <c r="E6" s="5028" t="s">
        <v>9</v>
      </c>
      <c r="F6" s="5029" t="s">
        <v>9</v>
      </c>
      <c r="G6" s="5028" t="s">
        <v>9</v>
      </c>
      <c r="H6" s="5268" t="s">
        <v>9</v>
      </c>
      <c r="I6" s="5028" t="s">
        <v>9</v>
      </c>
      <c r="J6" s="5268" t="s">
        <v>9</v>
      </c>
      <c r="K6" s="5028" t="s">
        <v>9</v>
      </c>
      <c r="L6" s="5269" t="s">
        <v>9</v>
      </c>
    </row>
    <row r="7" spans="1:12" ht="21.95" customHeight="1">
      <c r="A7" s="3663" t="s">
        <v>4684</v>
      </c>
      <c r="B7" s="3780">
        <v>4</v>
      </c>
      <c r="C7" s="3381">
        <v>100</v>
      </c>
      <c r="D7" s="4122">
        <v>220</v>
      </c>
      <c r="E7" s="3381">
        <v>100</v>
      </c>
      <c r="F7" s="4122">
        <v>220</v>
      </c>
      <c r="G7" s="3381">
        <v>132</v>
      </c>
      <c r="H7" s="3383">
        <v>264</v>
      </c>
      <c r="I7" s="3381">
        <v>132</v>
      </c>
      <c r="J7" s="3383">
        <v>264</v>
      </c>
      <c r="K7" s="3381">
        <v>132</v>
      </c>
      <c r="L7" s="3563">
        <v>264</v>
      </c>
    </row>
    <row r="8" spans="1:12" ht="21.95" customHeight="1">
      <c r="A8" s="3663" t="s">
        <v>4685</v>
      </c>
      <c r="B8" s="3780">
        <v>3</v>
      </c>
      <c r="C8" s="3381">
        <v>44</v>
      </c>
      <c r="D8" s="4122">
        <v>128</v>
      </c>
      <c r="E8" s="3381">
        <v>44</v>
      </c>
      <c r="F8" s="4122">
        <v>128</v>
      </c>
      <c r="G8" s="3381" t="s">
        <v>9</v>
      </c>
      <c r="H8" s="3383" t="s">
        <v>9</v>
      </c>
      <c r="I8" s="3381" t="s">
        <v>9</v>
      </c>
      <c r="J8" s="3383" t="s">
        <v>9</v>
      </c>
      <c r="K8" s="3381" t="s">
        <v>9</v>
      </c>
      <c r="L8" s="3563" t="s">
        <v>9</v>
      </c>
    </row>
    <row r="9" spans="1:12" ht="21.95" customHeight="1">
      <c r="A9" s="3663" t="s">
        <v>4686</v>
      </c>
      <c r="B9" s="3780" t="s">
        <v>4687</v>
      </c>
      <c r="C9" s="3381">
        <v>55</v>
      </c>
      <c r="D9" s="4122">
        <v>120</v>
      </c>
      <c r="E9" s="3381">
        <v>55</v>
      </c>
      <c r="F9" s="4122">
        <v>120</v>
      </c>
      <c r="G9" s="3381">
        <v>55</v>
      </c>
      <c r="H9" s="3383">
        <v>120</v>
      </c>
      <c r="I9" s="3381">
        <v>55</v>
      </c>
      <c r="J9" s="3383">
        <v>120</v>
      </c>
      <c r="K9" s="3381">
        <v>55</v>
      </c>
      <c r="L9" s="3563">
        <v>120</v>
      </c>
    </row>
    <row r="10" spans="1:12" ht="21.95" customHeight="1">
      <c r="A10" s="3663" t="s">
        <v>4688</v>
      </c>
      <c r="B10" s="3780" t="s">
        <v>4687</v>
      </c>
      <c r="C10" s="3381">
        <v>34</v>
      </c>
      <c r="D10" s="4122">
        <v>75</v>
      </c>
      <c r="E10" s="3381">
        <v>34</v>
      </c>
      <c r="F10" s="4122">
        <v>75</v>
      </c>
      <c r="G10" s="3381">
        <v>34</v>
      </c>
      <c r="H10" s="3383">
        <v>75</v>
      </c>
      <c r="I10" s="3381">
        <v>34</v>
      </c>
      <c r="J10" s="3383">
        <v>75</v>
      </c>
      <c r="K10" s="3381" t="s">
        <v>9</v>
      </c>
      <c r="L10" s="3563" t="s">
        <v>9</v>
      </c>
    </row>
    <row r="11" spans="1:12" ht="21.95" customHeight="1">
      <c r="A11" s="3663" t="s">
        <v>4689</v>
      </c>
      <c r="B11" s="3780">
        <v>5</v>
      </c>
      <c r="C11" s="3381" t="s">
        <v>9</v>
      </c>
      <c r="D11" s="4122" t="s">
        <v>9</v>
      </c>
      <c r="E11" s="3381">
        <v>180</v>
      </c>
      <c r="F11" s="4122">
        <v>360</v>
      </c>
      <c r="G11" s="3381">
        <v>180</v>
      </c>
      <c r="H11" s="3383">
        <v>360</v>
      </c>
      <c r="I11" s="3381">
        <v>180</v>
      </c>
      <c r="J11" s="3383">
        <v>360</v>
      </c>
      <c r="K11" s="3381" t="s">
        <v>9</v>
      </c>
      <c r="L11" s="3563" t="s">
        <v>9</v>
      </c>
    </row>
    <row r="12" spans="1:12" ht="21.95" customHeight="1">
      <c r="A12" s="3663" t="s">
        <v>4690</v>
      </c>
      <c r="B12" s="3780">
        <v>3</v>
      </c>
      <c r="C12" s="3381" t="s">
        <v>9</v>
      </c>
      <c r="D12" s="4122" t="s">
        <v>9</v>
      </c>
      <c r="E12" s="3381">
        <v>35</v>
      </c>
      <c r="F12" s="4122">
        <v>70</v>
      </c>
      <c r="G12" s="3381">
        <v>35</v>
      </c>
      <c r="H12" s="3383">
        <v>70</v>
      </c>
      <c r="I12" s="3381" t="s">
        <v>9</v>
      </c>
      <c r="J12" s="3383" t="s">
        <v>9</v>
      </c>
      <c r="K12" s="3381" t="s">
        <v>9</v>
      </c>
      <c r="L12" s="3563" t="s">
        <v>9</v>
      </c>
    </row>
    <row r="13" spans="1:12" ht="21.95" customHeight="1">
      <c r="A13" s="3663" t="s">
        <v>4691</v>
      </c>
      <c r="B13" s="3780">
        <v>4</v>
      </c>
      <c r="C13" s="3381" t="s">
        <v>9</v>
      </c>
      <c r="D13" s="4122" t="s">
        <v>9</v>
      </c>
      <c r="E13" s="3381">
        <v>108</v>
      </c>
      <c r="F13" s="4122">
        <v>216</v>
      </c>
      <c r="G13" s="3381">
        <v>108</v>
      </c>
      <c r="H13" s="3383">
        <v>216</v>
      </c>
      <c r="I13" s="3381">
        <v>108</v>
      </c>
      <c r="J13" s="3383">
        <v>216</v>
      </c>
      <c r="K13" s="3381">
        <v>108</v>
      </c>
      <c r="L13" s="3563">
        <v>216</v>
      </c>
    </row>
    <row r="14" spans="1:12" ht="21.95" customHeight="1">
      <c r="A14" s="3663" t="s">
        <v>4692</v>
      </c>
      <c r="B14" s="3780">
        <v>4</v>
      </c>
      <c r="C14" s="3381">
        <v>54</v>
      </c>
      <c r="D14" s="4122">
        <v>108</v>
      </c>
      <c r="E14" s="3381">
        <v>108</v>
      </c>
      <c r="F14" s="4122">
        <v>216</v>
      </c>
      <c r="G14" s="3381" t="s">
        <v>9</v>
      </c>
      <c r="H14" s="3383" t="s">
        <v>9</v>
      </c>
      <c r="I14" s="3381" t="s">
        <v>9</v>
      </c>
      <c r="J14" s="3383" t="s">
        <v>9</v>
      </c>
      <c r="K14" s="3381" t="s">
        <v>9</v>
      </c>
      <c r="L14" s="3563" t="s">
        <v>9</v>
      </c>
    </row>
    <row r="15" spans="1:12" ht="21.95" customHeight="1">
      <c r="A15" s="3663" t="s">
        <v>4666</v>
      </c>
      <c r="B15" s="3780">
        <v>3</v>
      </c>
      <c r="C15" s="3381">
        <v>160</v>
      </c>
      <c r="D15" s="4122">
        <v>320</v>
      </c>
      <c r="E15" s="3381">
        <v>108</v>
      </c>
      <c r="F15" s="4122">
        <v>216</v>
      </c>
      <c r="G15" s="3381" t="s">
        <v>9</v>
      </c>
      <c r="H15" s="3383" t="s">
        <v>9</v>
      </c>
      <c r="I15" s="3381" t="s">
        <v>9</v>
      </c>
      <c r="J15" s="3383" t="s">
        <v>9</v>
      </c>
      <c r="K15" s="3381" t="s">
        <v>9</v>
      </c>
      <c r="L15" s="3563" t="s">
        <v>9</v>
      </c>
    </row>
    <row r="16" spans="1:12" ht="21.95" customHeight="1">
      <c r="A16" s="3663" t="s">
        <v>4693</v>
      </c>
      <c r="B16" s="3780">
        <v>3</v>
      </c>
      <c r="C16" s="3381" t="s">
        <v>9</v>
      </c>
      <c r="D16" s="4122" t="s">
        <v>9</v>
      </c>
      <c r="E16" s="3381" t="s">
        <v>9</v>
      </c>
      <c r="F16" s="4122" t="s">
        <v>9</v>
      </c>
      <c r="G16" s="3381">
        <v>34</v>
      </c>
      <c r="H16" s="3383">
        <v>75</v>
      </c>
      <c r="I16" s="3381">
        <v>42</v>
      </c>
      <c r="J16" s="3383">
        <v>70</v>
      </c>
      <c r="K16" s="3381" t="s">
        <v>9</v>
      </c>
      <c r="L16" s="3563" t="s">
        <v>9</v>
      </c>
    </row>
    <row r="17" spans="1:12" ht="21.95" customHeight="1">
      <c r="A17" s="5270" t="s">
        <v>4694</v>
      </c>
      <c r="B17" s="3780" t="s">
        <v>4687</v>
      </c>
      <c r="C17" s="3381" t="s">
        <v>9</v>
      </c>
      <c r="D17" s="4122" t="s">
        <v>9</v>
      </c>
      <c r="E17" s="3381" t="s">
        <v>9</v>
      </c>
      <c r="F17" s="4122" t="s">
        <v>9</v>
      </c>
      <c r="G17" s="3381" t="s">
        <v>9</v>
      </c>
      <c r="H17" s="4122" t="s">
        <v>9</v>
      </c>
      <c r="I17" s="5271">
        <v>20</v>
      </c>
      <c r="J17" s="5272">
        <v>20</v>
      </c>
      <c r="K17" s="5271" t="s">
        <v>9</v>
      </c>
      <c r="L17" s="5261" t="s">
        <v>9</v>
      </c>
    </row>
    <row r="18" spans="1:12" ht="21.95" customHeight="1">
      <c r="A18" s="5270" t="s">
        <v>4695</v>
      </c>
      <c r="B18" s="3780" t="s">
        <v>4687</v>
      </c>
      <c r="C18" s="3381" t="s">
        <v>9</v>
      </c>
      <c r="D18" s="4122" t="s">
        <v>9</v>
      </c>
      <c r="E18" s="3381" t="s">
        <v>9</v>
      </c>
      <c r="F18" s="4122" t="s">
        <v>9</v>
      </c>
      <c r="G18" s="3381" t="s">
        <v>9</v>
      </c>
      <c r="H18" s="4122" t="s">
        <v>9</v>
      </c>
      <c r="I18" s="5271">
        <v>50</v>
      </c>
      <c r="J18" s="5272">
        <v>100</v>
      </c>
      <c r="K18" s="5271" t="s">
        <v>9</v>
      </c>
      <c r="L18" s="5261" t="s">
        <v>9</v>
      </c>
    </row>
    <row r="19" spans="1:12" ht="21.95" customHeight="1">
      <c r="A19" s="5270" t="s">
        <v>4696</v>
      </c>
      <c r="B19" s="5273">
        <v>5</v>
      </c>
      <c r="C19" s="3381" t="s">
        <v>9</v>
      </c>
      <c r="D19" s="4122" t="s">
        <v>9</v>
      </c>
      <c r="E19" s="3381" t="s">
        <v>9</v>
      </c>
      <c r="F19" s="4122" t="s">
        <v>9</v>
      </c>
      <c r="G19" s="3381" t="s">
        <v>9</v>
      </c>
      <c r="H19" s="4122" t="s">
        <v>9</v>
      </c>
      <c r="I19" s="5271">
        <v>240</v>
      </c>
      <c r="J19" s="5272">
        <v>510</v>
      </c>
      <c r="K19" s="5271">
        <v>240</v>
      </c>
      <c r="L19" s="5261">
        <v>510</v>
      </c>
    </row>
    <row r="20" spans="1:12" ht="21.95" customHeight="1">
      <c r="A20" s="5270" t="s">
        <v>4697</v>
      </c>
      <c r="B20" s="5273">
        <v>3</v>
      </c>
      <c r="C20" s="3381" t="s">
        <v>9</v>
      </c>
      <c r="D20" s="4122" t="s">
        <v>9</v>
      </c>
      <c r="E20" s="3381" t="s">
        <v>9</v>
      </c>
      <c r="F20" s="4122" t="s">
        <v>9</v>
      </c>
      <c r="G20" s="3381" t="s">
        <v>9</v>
      </c>
      <c r="H20" s="4122" t="s">
        <v>9</v>
      </c>
      <c r="I20" s="5271" t="s">
        <v>9</v>
      </c>
      <c r="J20" s="5272" t="s">
        <v>9</v>
      </c>
      <c r="K20" s="5271">
        <v>96</v>
      </c>
      <c r="L20" s="5261">
        <v>192</v>
      </c>
    </row>
    <row r="21" spans="1:12" ht="21.95" customHeight="1">
      <c r="A21" s="5270" t="s">
        <v>4698</v>
      </c>
      <c r="B21" s="5273">
        <v>4</v>
      </c>
      <c r="C21" s="3381" t="s">
        <v>9</v>
      </c>
      <c r="D21" s="4122" t="s">
        <v>9</v>
      </c>
      <c r="E21" s="3381" t="s">
        <v>9</v>
      </c>
      <c r="F21" s="4122" t="s">
        <v>9</v>
      </c>
      <c r="G21" s="3381" t="s">
        <v>9</v>
      </c>
      <c r="H21" s="4122" t="s">
        <v>9</v>
      </c>
      <c r="I21" s="5271" t="s">
        <v>9</v>
      </c>
      <c r="J21" s="5272" t="s">
        <v>9</v>
      </c>
      <c r="K21" s="5271">
        <v>72</v>
      </c>
      <c r="L21" s="5261">
        <v>176</v>
      </c>
    </row>
    <row r="22" spans="1:12" ht="21.95" customHeight="1">
      <c r="A22" s="5270" t="s">
        <v>4699</v>
      </c>
      <c r="B22" s="5273" t="s">
        <v>4687</v>
      </c>
      <c r="C22" s="3381" t="s">
        <v>9</v>
      </c>
      <c r="D22" s="4122" t="s">
        <v>9</v>
      </c>
      <c r="E22" s="3381" t="s">
        <v>9</v>
      </c>
      <c r="F22" s="4122" t="s">
        <v>9</v>
      </c>
      <c r="G22" s="3381" t="s">
        <v>9</v>
      </c>
      <c r="H22" s="4122" t="s">
        <v>9</v>
      </c>
      <c r="I22" s="5271" t="s">
        <v>9</v>
      </c>
      <c r="J22" s="5272" t="s">
        <v>9</v>
      </c>
      <c r="K22" s="5271">
        <v>36</v>
      </c>
      <c r="L22" s="5261">
        <v>88</v>
      </c>
    </row>
    <row r="23" spans="1:12" ht="21.95" customHeight="1">
      <c r="A23" s="5270" t="s">
        <v>4700</v>
      </c>
      <c r="B23" s="5273" t="s">
        <v>4687</v>
      </c>
      <c r="C23" s="3381" t="s">
        <v>9</v>
      </c>
      <c r="D23" s="4122" t="s">
        <v>9</v>
      </c>
      <c r="E23" s="3381" t="s">
        <v>9</v>
      </c>
      <c r="F23" s="4122" t="s">
        <v>9</v>
      </c>
      <c r="G23" s="3381" t="s">
        <v>9</v>
      </c>
      <c r="H23" s="4122" t="s">
        <v>9</v>
      </c>
      <c r="I23" s="5271" t="s">
        <v>9</v>
      </c>
      <c r="J23" s="5272" t="s">
        <v>9</v>
      </c>
      <c r="K23" s="5271">
        <v>35</v>
      </c>
      <c r="L23" s="5261">
        <v>70</v>
      </c>
    </row>
    <row r="24" spans="1:12" ht="21.95" customHeight="1">
      <c r="A24" s="5270" t="s">
        <v>4701</v>
      </c>
      <c r="B24" s="5273" t="s">
        <v>4687</v>
      </c>
      <c r="C24" s="3381" t="s">
        <v>9</v>
      </c>
      <c r="D24" s="4122" t="s">
        <v>9</v>
      </c>
      <c r="E24" s="3381" t="s">
        <v>9</v>
      </c>
      <c r="F24" s="4122" t="s">
        <v>9</v>
      </c>
      <c r="G24" s="3381" t="s">
        <v>9</v>
      </c>
      <c r="H24" s="4122" t="s">
        <v>9</v>
      </c>
      <c r="I24" s="5271" t="s">
        <v>9</v>
      </c>
      <c r="J24" s="5272" t="s">
        <v>9</v>
      </c>
      <c r="K24" s="5271">
        <v>44</v>
      </c>
      <c r="L24" s="5261">
        <v>88</v>
      </c>
    </row>
    <row r="25" spans="1:12" ht="21.95" customHeight="1">
      <c r="A25" s="5270" t="s">
        <v>4702</v>
      </c>
      <c r="B25" s="5273">
        <v>4</v>
      </c>
      <c r="C25" s="3381" t="s">
        <v>9</v>
      </c>
      <c r="D25" s="4122" t="s">
        <v>9</v>
      </c>
      <c r="E25" s="3381" t="s">
        <v>9</v>
      </c>
      <c r="F25" s="4122" t="s">
        <v>9</v>
      </c>
      <c r="G25" s="3381" t="s">
        <v>9</v>
      </c>
      <c r="H25" s="4122" t="s">
        <v>9</v>
      </c>
      <c r="I25" s="5271" t="s">
        <v>9</v>
      </c>
      <c r="J25" s="5272" t="s">
        <v>9</v>
      </c>
      <c r="K25" s="5271">
        <v>171</v>
      </c>
      <c r="L25" s="5261">
        <v>342</v>
      </c>
    </row>
    <row r="26" spans="1:12" ht="21.95" customHeight="1">
      <c r="A26" s="5270" t="s">
        <v>4703</v>
      </c>
      <c r="B26" s="5273" t="s">
        <v>4687</v>
      </c>
      <c r="C26" s="3381" t="s">
        <v>9</v>
      </c>
      <c r="D26" s="4122" t="s">
        <v>9</v>
      </c>
      <c r="E26" s="3381" t="s">
        <v>9</v>
      </c>
      <c r="F26" s="4122" t="s">
        <v>9</v>
      </c>
      <c r="G26" s="3381" t="s">
        <v>9</v>
      </c>
      <c r="H26" s="4122" t="s">
        <v>9</v>
      </c>
      <c r="I26" s="5271" t="s">
        <v>9</v>
      </c>
      <c r="J26" s="5272" t="s">
        <v>9</v>
      </c>
      <c r="K26" s="5271">
        <v>60</v>
      </c>
      <c r="L26" s="5261">
        <v>120</v>
      </c>
    </row>
    <row r="27" spans="1:12" ht="21.95" customHeight="1">
      <c r="A27" s="5270" t="s">
        <v>4704</v>
      </c>
      <c r="B27" s="5273" t="s">
        <v>4687</v>
      </c>
      <c r="C27" s="3381" t="s">
        <v>9</v>
      </c>
      <c r="D27" s="4122" t="s">
        <v>9</v>
      </c>
      <c r="E27" s="3381" t="s">
        <v>9</v>
      </c>
      <c r="F27" s="4122" t="s">
        <v>9</v>
      </c>
      <c r="G27" s="3381" t="s">
        <v>9</v>
      </c>
      <c r="H27" s="4122" t="s">
        <v>9</v>
      </c>
      <c r="I27" s="5271" t="s">
        <v>9</v>
      </c>
      <c r="J27" s="5272" t="s">
        <v>9</v>
      </c>
      <c r="K27" s="5271">
        <v>52</v>
      </c>
      <c r="L27" s="5261">
        <v>104</v>
      </c>
    </row>
    <row r="28" spans="1:12" ht="21.95" customHeight="1" thickBot="1">
      <c r="A28" s="496" t="s">
        <v>2823</v>
      </c>
      <c r="B28" s="757"/>
      <c r="C28" s="3385">
        <v>543</v>
      </c>
      <c r="D28" s="670">
        <v>1163</v>
      </c>
      <c r="E28" s="3385">
        <v>556</v>
      </c>
      <c r="F28" s="670">
        <v>1189</v>
      </c>
      <c r="G28" s="3385">
        <v>578</v>
      </c>
      <c r="H28" s="1565">
        <v>1180</v>
      </c>
      <c r="I28" s="3385">
        <v>861</v>
      </c>
      <c r="J28" s="1565">
        <v>1735</v>
      </c>
      <c r="K28" s="1565">
        <v>1101</v>
      </c>
      <c r="L28" s="671">
        <v>2290</v>
      </c>
    </row>
    <row r="29" spans="1:12" ht="16.5" customHeight="1" thickTop="1"/>
    <row r="30" spans="1:12">
      <c r="A30" s="1112" t="s">
        <v>4646</v>
      </c>
      <c r="B30" s="1481"/>
      <c r="C30" s="1481"/>
      <c r="D30" s="1481"/>
      <c r="E30" s="1481"/>
      <c r="F30" s="1481"/>
      <c r="G30" s="1481"/>
      <c r="H30" s="1481"/>
      <c r="I30" s="1481"/>
    </row>
    <row r="31" spans="1:12">
      <c r="A31" s="6247" t="s">
        <v>4647</v>
      </c>
      <c r="B31" s="6247"/>
      <c r="C31" s="6247"/>
      <c r="D31" s="1481"/>
      <c r="E31" s="1481"/>
      <c r="F31" s="1481"/>
      <c r="G31" s="1481"/>
      <c r="H31" s="1481"/>
      <c r="I31" s="1481"/>
    </row>
    <row r="32" spans="1:12">
      <c r="A32" s="6247" t="s">
        <v>4648</v>
      </c>
      <c r="B32" s="6247"/>
      <c r="C32" s="6247"/>
      <c r="D32" s="6247"/>
      <c r="E32" s="6247"/>
      <c r="F32" s="1481"/>
      <c r="G32" s="1481"/>
      <c r="H32" s="1481"/>
      <c r="I32" s="1481"/>
    </row>
    <row r="33" spans="1:11">
      <c r="A33" s="6248" t="s">
        <v>4649</v>
      </c>
      <c r="B33" s="6248"/>
      <c r="C33" s="6248"/>
      <c r="D33" s="6248"/>
      <c r="E33" s="6248"/>
      <c r="F33" s="6248"/>
      <c r="G33" s="6248"/>
      <c r="H33" s="6248"/>
      <c r="I33" s="6248"/>
      <c r="J33" s="6248"/>
      <c r="K33" s="6248"/>
    </row>
    <row r="36" spans="1:11">
      <c r="E36" s="5025" t="s">
        <v>3</v>
      </c>
    </row>
  </sheetData>
  <mergeCells count="12">
    <mergeCell ref="A31:C31"/>
    <mergeCell ref="A32:E32"/>
    <mergeCell ref="A33:K33"/>
    <mergeCell ref="A2:L2"/>
    <mergeCell ref="A3:L3"/>
    <mergeCell ref="A4:A5"/>
    <mergeCell ref="B4:B5"/>
    <mergeCell ref="C4:D4"/>
    <mergeCell ref="E4:F4"/>
    <mergeCell ref="G4:H4"/>
    <mergeCell ref="I4:J4"/>
    <mergeCell ref="K4:L4"/>
  </mergeCells>
  <hyperlinks>
    <hyperlink ref="A1" r:id="rId1"/>
  </hyperlinks>
  <pageMargins left="0.70866141732283472" right="0.70866141732283472" top="0.74803149606299213" bottom="0.74803149606299213" header="0.31496062992125984" footer="0.31496062992125984"/>
  <pageSetup paperSize="9" scale="67" fitToHeight="0" orientation="landscape" r:id="rId2"/>
  <headerFooter alignWithMargins="0">
    <oddFooter>&amp;R317</oddFooter>
  </headerFooter>
  <drawing r:id="rId3"/>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06">
    <pageSetUpPr fitToPage="1"/>
  </sheetPr>
  <dimension ref="A1:K19"/>
  <sheetViews>
    <sheetView view="pageBreakPreview" zoomScale="60" zoomScaleNormal="100" workbookViewId="0">
      <selection activeCell="H15" sqref="H15"/>
    </sheetView>
  </sheetViews>
  <sheetFormatPr defaultRowHeight="12.75"/>
  <cols>
    <col min="1" max="1" width="23.85546875" style="152" customWidth="1"/>
    <col min="2" max="11" width="10.7109375" style="152" customWidth="1"/>
    <col min="12" max="256" width="9.140625" style="152"/>
    <col min="257" max="257" width="23.85546875" style="152" customWidth="1"/>
    <col min="258" max="258" width="14.28515625" style="152" customWidth="1"/>
    <col min="259" max="259" width="14.42578125" style="152" customWidth="1"/>
    <col min="260" max="260" width="13" style="152" customWidth="1"/>
    <col min="261" max="261" width="13.5703125" style="152" customWidth="1"/>
    <col min="262" max="262" width="13" style="152" customWidth="1"/>
    <col min="263" max="263" width="14.140625" style="152" customWidth="1"/>
    <col min="264" max="264" width="13.42578125" style="152" customWidth="1"/>
    <col min="265" max="265" width="15" style="152" customWidth="1"/>
    <col min="266" max="266" width="12.28515625" style="152" customWidth="1"/>
    <col min="267" max="267" width="13.85546875" style="152" customWidth="1"/>
    <col min="268" max="512" width="9.140625" style="152"/>
    <col min="513" max="513" width="23.85546875" style="152" customWidth="1"/>
    <col min="514" max="514" width="14.28515625" style="152" customWidth="1"/>
    <col min="515" max="515" width="14.42578125" style="152" customWidth="1"/>
    <col min="516" max="516" width="13" style="152" customWidth="1"/>
    <col min="517" max="517" width="13.5703125" style="152" customWidth="1"/>
    <col min="518" max="518" width="13" style="152" customWidth="1"/>
    <col min="519" max="519" width="14.140625" style="152" customWidth="1"/>
    <col min="520" max="520" width="13.42578125" style="152" customWidth="1"/>
    <col min="521" max="521" width="15" style="152" customWidth="1"/>
    <col min="522" max="522" width="12.28515625" style="152" customWidth="1"/>
    <col min="523" max="523" width="13.85546875" style="152" customWidth="1"/>
    <col min="524" max="768" width="9.140625" style="152"/>
    <col min="769" max="769" width="23.85546875" style="152" customWidth="1"/>
    <col min="770" max="770" width="14.28515625" style="152" customWidth="1"/>
    <col min="771" max="771" width="14.42578125" style="152" customWidth="1"/>
    <col min="772" max="772" width="13" style="152" customWidth="1"/>
    <col min="773" max="773" width="13.5703125" style="152" customWidth="1"/>
    <col min="774" max="774" width="13" style="152" customWidth="1"/>
    <col min="775" max="775" width="14.140625" style="152" customWidth="1"/>
    <col min="776" max="776" width="13.42578125" style="152" customWidth="1"/>
    <col min="777" max="777" width="15" style="152" customWidth="1"/>
    <col min="778" max="778" width="12.28515625" style="152" customWidth="1"/>
    <col min="779" max="779" width="13.85546875" style="152" customWidth="1"/>
    <col min="780" max="1024" width="9.140625" style="152"/>
    <col min="1025" max="1025" width="23.85546875" style="152" customWidth="1"/>
    <col min="1026" max="1026" width="14.28515625" style="152" customWidth="1"/>
    <col min="1027" max="1027" width="14.42578125" style="152" customWidth="1"/>
    <col min="1028" max="1028" width="13" style="152" customWidth="1"/>
    <col min="1029" max="1029" width="13.5703125" style="152" customWidth="1"/>
    <col min="1030" max="1030" width="13" style="152" customWidth="1"/>
    <col min="1031" max="1031" width="14.140625" style="152" customWidth="1"/>
    <col min="1032" max="1032" width="13.42578125" style="152" customWidth="1"/>
    <col min="1033" max="1033" width="15" style="152" customWidth="1"/>
    <col min="1034" max="1034" width="12.28515625" style="152" customWidth="1"/>
    <col min="1035" max="1035" width="13.85546875" style="152" customWidth="1"/>
    <col min="1036" max="1280" width="9.140625" style="152"/>
    <col min="1281" max="1281" width="23.85546875" style="152" customWidth="1"/>
    <col min="1282" max="1282" width="14.28515625" style="152" customWidth="1"/>
    <col min="1283" max="1283" width="14.42578125" style="152" customWidth="1"/>
    <col min="1284" max="1284" width="13" style="152" customWidth="1"/>
    <col min="1285" max="1285" width="13.5703125" style="152" customWidth="1"/>
    <col min="1286" max="1286" width="13" style="152" customWidth="1"/>
    <col min="1287" max="1287" width="14.140625" style="152" customWidth="1"/>
    <col min="1288" max="1288" width="13.42578125" style="152" customWidth="1"/>
    <col min="1289" max="1289" width="15" style="152" customWidth="1"/>
    <col min="1290" max="1290" width="12.28515625" style="152" customWidth="1"/>
    <col min="1291" max="1291" width="13.85546875" style="152" customWidth="1"/>
    <col min="1292" max="1536" width="9.140625" style="152"/>
    <col min="1537" max="1537" width="23.85546875" style="152" customWidth="1"/>
    <col min="1538" max="1538" width="14.28515625" style="152" customWidth="1"/>
    <col min="1539" max="1539" width="14.42578125" style="152" customWidth="1"/>
    <col min="1540" max="1540" width="13" style="152" customWidth="1"/>
    <col min="1541" max="1541" width="13.5703125" style="152" customWidth="1"/>
    <col min="1542" max="1542" width="13" style="152" customWidth="1"/>
    <col min="1543" max="1543" width="14.140625" style="152" customWidth="1"/>
    <col min="1544" max="1544" width="13.42578125" style="152" customWidth="1"/>
    <col min="1545" max="1545" width="15" style="152" customWidth="1"/>
    <col min="1546" max="1546" width="12.28515625" style="152" customWidth="1"/>
    <col min="1547" max="1547" width="13.85546875" style="152" customWidth="1"/>
    <col min="1548" max="1792" width="9.140625" style="152"/>
    <col min="1793" max="1793" width="23.85546875" style="152" customWidth="1"/>
    <col min="1794" max="1794" width="14.28515625" style="152" customWidth="1"/>
    <col min="1795" max="1795" width="14.42578125" style="152" customWidth="1"/>
    <col min="1796" max="1796" width="13" style="152" customWidth="1"/>
    <col min="1797" max="1797" width="13.5703125" style="152" customWidth="1"/>
    <col min="1798" max="1798" width="13" style="152" customWidth="1"/>
    <col min="1799" max="1799" width="14.140625" style="152" customWidth="1"/>
    <col min="1800" max="1800" width="13.42578125" style="152" customWidth="1"/>
    <col min="1801" max="1801" width="15" style="152" customWidth="1"/>
    <col min="1802" max="1802" width="12.28515625" style="152" customWidth="1"/>
    <col min="1803" max="1803" width="13.85546875" style="152" customWidth="1"/>
    <col min="1804" max="2048" width="9.140625" style="152"/>
    <col min="2049" max="2049" width="23.85546875" style="152" customWidth="1"/>
    <col min="2050" max="2050" width="14.28515625" style="152" customWidth="1"/>
    <col min="2051" max="2051" width="14.42578125" style="152" customWidth="1"/>
    <col min="2052" max="2052" width="13" style="152" customWidth="1"/>
    <col min="2053" max="2053" width="13.5703125" style="152" customWidth="1"/>
    <col min="2054" max="2054" width="13" style="152" customWidth="1"/>
    <col min="2055" max="2055" width="14.140625" style="152" customWidth="1"/>
    <col min="2056" max="2056" width="13.42578125" style="152" customWidth="1"/>
    <col min="2057" max="2057" width="15" style="152" customWidth="1"/>
    <col min="2058" max="2058" width="12.28515625" style="152" customWidth="1"/>
    <col min="2059" max="2059" width="13.85546875" style="152" customWidth="1"/>
    <col min="2060" max="2304" width="9.140625" style="152"/>
    <col min="2305" max="2305" width="23.85546875" style="152" customWidth="1"/>
    <col min="2306" max="2306" width="14.28515625" style="152" customWidth="1"/>
    <col min="2307" max="2307" width="14.42578125" style="152" customWidth="1"/>
    <col min="2308" max="2308" width="13" style="152" customWidth="1"/>
    <col min="2309" max="2309" width="13.5703125" style="152" customWidth="1"/>
    <col min="2310" max="2310" width="13" style="152" customWidth="1"/>
    <col min="2311" max="2311" width="14.140625" style="152" customWidth="1"/>
    <col min="2312" max="2312" width="13.42578125" style="152" customWidth="1"/>
    <col min="2313" max="2313" width="15" style="152" customWidth="1"/>
    <col min="2314" max="2314" width="12.28515625" style="152" customWidth="1"/>
    <col min="2315" max="2315" width="13.85546875" style="152" customWidth="1"/>
    <col min="2316" max="2560" width="9.140625" style="152"/>
    <col min="2561" max="2561" width="23.85546875" style="152" customWidth="1"/>
    <col min="2562" max="2562" width="14.28515625" style="152" customWidth="1"/>
    <col min="2563" max="2563" width="14.42578125" style="152" customWidth="1"/>
    <col min="2564" max="2564" width="13" style="152" customWidth="1"/>
    <col min="2565" max="2565" width="13.5703125" style="152" customWidth="1"/>
    <col min="2566" max="2566" width="13" style="152" customWidth="1"/>
    <col min="2567" max="2567" width="14.140625" style="152" customWidth="1"/>
    <col min="2568" max="2568" width="13.42578125" style="152" customWidth="1"/>
    <col min="2569" max="2569" width="15" style="152" customWidth="1"/>
    <col min="2570" max="2570" width="12.28515625" style="152" customWidth="1"/>
    <col min="2571" max="2571" width="13.85546875" style="152" customWidth="1"/>
    <col min="2572" max="2816" width="9.140625" style="152"/>
    <col min="2817" max="2817" width="23.85546875" style="152" customWidth="1"/>
    <col min="2818" max="2818" width="14.28515625" style="152" customWidth="1"/>
    <col min="2819" max="2819" width="14.42578125" style="152" customWidth="1"/>
    <col min="2820" max="2820" width="13" style="152" customWidth="1"/>
    <col min="2821" max="2821" width="13.5703125" style="152" customWidth="1"/>
    <col min="2822" max="2822" width="13" style="152" customWidth="1"/>
    <col min="2823" max="2823" width="14.140625" style="152" customWidth="1"/>
    <col min="2824" max="2824" width="13.42578125" style="152" customWidth="1"/>
    <col min="2825" max="2825" width="15" style="152" customWidth="1"/>
    <col min="2826" max="2826" width="12.28515625" style="152" customWidth="1"/>
    <col min="2827" max="2827" width="13.85546875" style="152" customWidth="1"/>
    <col min="2828" max="3072" width="9.140625" style="152"/>
    <col min="3073" max="3073" width="23.85546875" style="152" customWidth="1"/>
    <col min="3074" max="3074" width="14.28515625" style="152" customWidth="1"/>
    <col min="3075" max="3075" width="14.42578125" style="152" customWidth="1"/>
    <col min="3076" max="3076" width="13" style="152" customWidth="1"/>
    <col min="3077" max="3077" width="13.5703125" style="152" customWidth="1"/>
    <col min="3078" max="3078" width="13" style="152" customWidth="1"/>
    <col min="3079" max="3079" width="14.140625" style="152" customWidth="1"/>
    <col min="3080" max="3080" width="13.42578125" style="152" customWidth="1"/>
    <col min="3081" max="3081" width="15" style="152" customWidth="1"/>
    <col min="3082" max="3082" width="12.28515625" style="152" customWidth="1"/>
    <col min="3083" max="3083" width="13.85546875" style="152" customWidth="1"/>
    <col min="3084" max="3328" width="9.140625" style="152"/>
    <col min="3329" max="3329" width="23.85546875" style="152" customWidth="1"/>
    <col min="3330" max="3330" width="14.28515625" style="152" customWidth="1"/>
    <col min="3331" max="3331" width="14.42578125" style="152" customWidth="1"/>
    <col min="3332" max="3332" width="13" style="152" customWidth="1"/>
    <col min="3333" max="3333" width="13.5703125" style="152" customWidth="1"/>
    <col min="3334" max="3334" width="13" style="152" customWidth="1"/>
    <col min="3335" max="3335" width="14.140625" style="152" customWidth="1"/>
    <col min="3336" max="3336" width="13.42578125" style="152" customWidth="1"/>
    <col min="3337" max="3337" width="15" style="152" customWidth="1"/>
    <col min="3338" max="3338" width="12.28515625" style="152" customWidth="1"/>
    <col min="3339" max="3339" width="13.85546875" style="152" customWidth="1"/>
    <col min="3340" max="3584" width="9.140625" style="152"/>
    <col min="3585" max="3585" width="23.85546875" style="152" customWidth="1"/>
    <col min="3586" max="3586" width="14.28515625" style="152" customWidth="1"/>
    <col min="3587" max="3587" width="14.42578125" style="152" customWidth="1"/>
    <col min="3588" max="3588" width="13" style="152" customWidth="1"/>
    <col min="3589" max="3589" width="13.5703125" style="152" customWidth="1"/>
    <col min="3590" max="3590" width="13" style="152" customWidth="1"/>
    <col min="3591" max="3591" width="14.140625" style="152" customWidth="1"/>
    <col min="3592" max="3592" width="13.42578125" style="152" customWidth="1"/>
    <col min="3593" max="3593" width="15" style="152" customWidth="1"/>
    <col min="3594" max="3594" width="12.28515625" style="152" customWidth="1"/>
    <col min="3595" max="3595" width="13.85546875" style="152" customWidth="1"/>
    <col min="3596" max="3840" width="9.140625" style="152"/>
    <col min="3841" max="3841" width="23.85546875" style="152" customWidth="1"/>
    <col min="3842" max="3842" width="14.28515625" style="152" customWidth="1"/>
    <col min="3843" max="3843" width="14.42578125" style="152" customWidth="1"/>
    <col min="3844" max="3844" width="13" style="152" customWidth="1"/>
    <col min="3845" max="3845" width="13.5703125" style="152" customWidth="1"/>
    <col min="3846" max="3846" width="13" style="152" customWidth="1"/>
    <col min="3847" max="3847" width="14.140625" style="152" customWidth="1"/>
    <col min="3848" max="3848" width="13.42578125" style="152" customWidth="1"/>
    <col min="3849" max="3849" width="15" style="152" customWidth="1"/>
    <col min="3850" max="3850" width="12.28515625" style="152" customWidth="1"/>
    <col min="3851" max="3851" width="13.85546875" style="152" customWidth="1"/>
    <col min="3852" max="4096" width="9.140625" style="152"/>
    <col min="4097" max="4097" width="23.85546875" style="152" customWidth="1"/>
    <col min="4098" max="4098" width="14.28515625" style="152" customWidth="1"/>
    <col min="4099" max="4099" width="14.42578125" style="152" customWidth="1"/>
    <col min="4100" max="4100" width="13" style="152" customWidth="1"/>
    <col min="4101" max="4101" width="13.5703125" style="152" customWidth="1"/>
    <col min="4102" max="4102" width="13" style="152" customWidth="1"/>
    <col min="4103" max="4103" width="14.140625" style="152" customWidth="1"/>
    <col min="4104" max="4104" width="13.42578125" style="152" customWidth="1"/>
    <col min="4105" max="4105" width="15" style="152" customWidth="1"/>
    <col min="4106" max="4106" width="12.28515625" style="152" customWidth="1"/>
    <col min="4107" max="4107" width="13.85546875" style="152" customWidth="1"/>
    <col min="4108" max="4352" width="9.140625" style="152"/>
    <col min="4353" max="4353" width="23.85546875" style="152" customWidth="1"/>
    <col min="4354" max="4354" width="14.28515625" style="152" customWidth="1"/>
    <col min="4355" max="4355" width="14.42578125" style="152" customWidth="1"/>
    <col min="4356" max="4356" width="13" style="152" customWidth="1"/>
    <col min="4357" max="4357" width="13.5703125" style="152" customWidth="1"/>
    <col min="4358" max="4358" width="13" style="152" customWidth="1"/>
    <col min="4359" max="4359" width="14.140625" style="152" customWidth="1"/>
    <col min="4360" max="4360" width="13.42578125" style="152" customWidth="1"/>
    <col min="4361" max="4361" width="15" style="152" customWidth="1"/>
    <col min="4362" max="4362" width="12.28515625" style="152" customWidth="1"/>
    <col min="4363" max="4363" width="13.85546875" style="152" customWidth="1"/>
    <col min="4364" max="4608" width="9.140625" style="152"/>
    <col min="4609" max="4609" width="23.85546875" style="152" customWidth="1"/>
    <col min="4610" max="4610" width="14.28515625" style="152" customWidth="1"/>
    <col min="4611" max="4611" width="14.42578125" style="152" customWidth="1"/>
    <col min="4612" max="4612" width="13" style="152" customWidth="1"/>
    <col min="4613" max="4613" width="13.5703125" style="152" customWidth="1"/>
    <col min="4614" max="4614" width="13" style="152" customWidth="1"/>
    <col min="4615" max="4615" width="14.140625" style="152" customWidth="1"/>
    <col min="4616" max="4616" width="13.42578125" style="152" customWidth="1"/>
    <col min="4617" max="4617" width="15" style="152" customWidth="1"/>
    <col min="4618" max="4618" width="12.28515625" style="152" customWidth="1"/>
    <col min="4619" max="4619" width="13.85546875" style="152" customWidth="1"/>
    <col min="4620" max="4864" width="9.140625" style="152"/>
    <col min="4865" max="4865" width="23.85546875" style="152" customWidth="1"/>
    <col min="4866" max="4866" width="14.28515625" style="152" customWidth="1"/>
    <col min="4867" max="4867" width="14.42578125" style="152" customWidth="1"/>
    <col min="4868" max="4868" width="13" style="152" customWidth="1"/>
    <col min="4869" max="4869" width="13.5703125" style="152" customWidth="1"/>
    <col min="4870" max="4870" width="13" style="152" customWidth="1"/>
    <col min="4871" max="4871" width="14.140625" style="152" customWidth="1"/>
    <col min="4872" max="4872" width="13.42578125" style="152" customWidth="1"/>
    <col min="4873" max="4873" width="15" style="152" customWidth="1"/>
    <col min="4874" max="4874" width="12.28515625" style="152" customWidth="1"/>
    <col min="4875" max="4875" width="13.85546875" style="152" customWidth="1"/>
    <col min="4876" max="5120" width="9.140625" style="152"/>
    <col min="5121" max="5121" width="23.85546875" style="152" customWidth="1"/>
    <col min="5122" max="5122" width="14.28515625" style="152" customWidth="1"/>
    <col min="5123" max="5123" width="14.42578125" style="152" customWidth="1"/>
    <col min="5124" max="5124" width="13" style="152" customWidth="1"/>
    <col min="5125" max="5125" width="13.5703125" style="152" customWidth="1"/>
    <col min="5126" max="5126" width="13" style="152" customWidth="1"/>
    <col min="5127" max="5127" width="14.140625" style="152" customWidth="1"/>
    <col min="5128" max="5128" width="13.42578125" style="152" customWidth="1"/>
    <col min="5129" max="5129" width="15" style="152" customWidth="1"/>
    <col min="5130" max="5130" width="12.28515625" style="152" customWidth="1"/>
    <col min="5131" max="5131" width="13.85546875" style="152" customWidth="1"/>
    <col min="5132" max="5376" width="9.140625" style="152"/>
    <col min="5377" max="5377" width="23.85546875" style="152" customWidth="1"/>
    <col min="5378" max="5378" width="14.28515625" style="152" customWidth="1"/>
    <col min="5379" max="5379" width="14.42578125" style="152" customWidth="1"/>
    <col min="5380" max="5380" width="13" style="152" customWidth="1"/>
    <col min="5381" max="5381" width="13.5703125" style="152" customWidth="1"/>
    <col min="5382" max="5382" width="13" style="152" customWidth="1"/>
    <col min="5383" max="5383" width="14.140625" style="152" customWidth="1"/>
    <col min="5384" max="5384" width="13.42578125" style="152" customWidth="1"/>
    <col min="5385" max="5385" width="15" style="152" customWidth="1"/>
    <col min="5386" max="5386" width="12.28515625" style="152" customWidth="1"/>
    <col min="5387" max="5387" width="13.85546875" style="152" customWidth="1"/>
    <col min="5388" max="5632" width="9.140625" style="152"/>
    <col min="5633" max="5633" width="23.85546875" style="152" customWidth="1"/>
    <col min="5634" max="5634" width="14.28515625" style="152" customWidth="1"/>
    <col min="5635" max="5635" width="14.42578125" style="152" customWidth="1"/>
    <col min="5636" max="5636" width="13" style="152" customWidth="1"/>
    <col min="5637" max="5637" width="13.5703125" style="152" customWidth="1"/>
    <col min="5638" max="5638" width="13" style="152" customWidth="1"/>
    <col min="5639" max="5639" width="14.140625" style="152" customWidth="1"/>
    <col min="5640" max="5640" width="13.42578125" style="152" customWidth="1"/>
    <col min="5641" max="5641" width="15" style="152" customWidth="1"/>
    <col min="5642" max="5642" width="12.28515625" style="152" customWidth="1"/>
    <col min="5643" max="5643" width="13.85546875" style="152" customWidth="1"/>
    <col min="5644" max="5888" width="9.140625" style="152"/>
    <col min="5889" max="5889" width="23.85546875" style="152" customWidth="1"/>
    <col min="5890" max="5890" width="14.28515625" style="152" customWidth="1"/>
    <col min="5891" max="5891" width="14.42578125" style="152" customWidth="1"/>
    <col min="5892" max="5892" width="13" style="152" customWidth="1"/>
    <col min="5893" max="5893" width="13.5703125" style="152" customWidth="1"/>
    <col min="5894" max="5894" width="13" style="152" customWidth="1"/>
    <col min="5895" max="5895" width="14.140625" style="152" customWidth="1"/>
    <col min="5896" max="5896" width="13.42578125" style="152" customWidth="1"/>
    <col min="5897" max="5897" width="15" style="152" customWidth="1"/>
    <col min="5898" max="5898" width="12.28515625" style="152" customWidth="1"/>
    <col min="5899" max="5899" width="13.85546875" style="152" customWidth="1"/>
    <col min="5900" max="6144" width="9.140625" style="152"/>
    <col min="6145" max="6145" width="23.85546875" style="152" customWidth="1"/>
    <col min="6146" max="6146" width="14.28515625" style="152" customWidth="1"/>
    <col min="6147" max="6147" width="14.42578125" style="152" customWidth="1"/>
    <col min="6148" max="6148" width="13" style="152" customWidth="1"/>
    <col min="6149" max="6149" width="13.5703125" style="152" customWidth="1"/>
    <col min="6150" max="6150" width="13" style="152" customWidth="1"/>
    <col min="6151" max="6151" width="14.140625" style="152" customWidth="1"/>
    <col min="6152" max="6152" width="13.42578125" style="152" customWidth="1"/>
    <col min="6153" max="6153" width="15" style="152" customWidth="1"/>
    <col min="6154" max="6154" width="12.28515625" style="152" customWidth="1"/>
    <col min="6155" max="6155" width="13.85546875" style="152" customWidth="1"/>
    <col min="6156" max="6400" width="9.140625" style="152"/>
    <col min="6401" max="6401" width="23.85546875" style="152" customWidth="1"/>
    <col min="6402" max="6402" width="14.28515625" style="152" customWidth="1"/>
    <col min="6403" max="6403" width="14.42578125" style="152" customWidth="1"/>
    <col min="6404" max="6404" width="13" style="152" customWidth="1"/>
    <col min="6405" max="6405" width="13.5703125" style="152" customWidth="1"/>
    <col min="6406" max="6406" width="13" style="152" customWidth="1"/>
    <col min="6407" max="6407" width="14.140625" style="152" customWidth="1"/>
    <col min="6408" max="6408" width="13.42578125" style="152" customWidth="1"/>
    <col min="6409" max="6409" width="15" style="152" customWidth="1"/>
    <col min="6410" max="6410" width="12.28515625" style="152" customWidth="1"/>
    <col min="6411" max="6411" width="13.85546875" style="152" customWidth="1"/>
    <col min="6412" max="6656" width="9.140625" style="152"/>
    <col min="6657" max="6657" width="23.85546875" style="152" customWidth="1"/>
    <col min="6658" max="6658" width="14.28515625" style="152" customWidth="1"/>
    <col min="6659" max="6659" width="14.42578125" style="152" customWidth="1"/>
    <col min="6660" max="6660" width="13" style="152" customWidth="1"/>
    <col min="6661" max="6661" width="13.5703125" style="152" customWidth="1"/>
    <col min="6662" max="6662" width="13" style="152" customWidth="1"/>
    <col min="6663" max="6663" width="14.140625" style="152" customWidth="1"/>
    <col min="6664" max="6664" width="13.42578125" style="152" customWidth="1"/>
    <col min="6665" max="6665" width="15" style="152" customWidth="1"/>
    <col min="6666" max="6666" width="12.28515625" style="152" customWidth="1"/>
    <col min="6667" max="6667" width="13.85546875" style="152" customWidth="1"/>
    <col min="6668" max="6912" width="9.140625" style="152"/>
    <col min="6913" max="6913" width="23.85546875" style="152" customWidth="1"/>
    <col min="6914" max="6914" width="14.28515625" style="152" customWidth="1"/>
    <col min="6915" max="6915" width="14.42578125" style="152" customWidth="1"/>
    <col min="6916" max="6916" width="13" style="152" customWidth="1"/>
    <col min="6917" max="6917" width="13.5703125" style="152" customWidth="1"/>
    <col min="6918" max="6918" width="13" style="152" customWidth="1"/>
    <col min="6919" max="6919" width="14.140625" style="152" customWidth="1"/>
    <col min="6920" max="6920" width="13.42578125" style="152" customWidth="1"/>
    <col min="6921" max="6921" width="15" style="152" customWidth="1"/>
    <col min="6922" max="6922" width="12.28515625" style="152" customWidth="1"/>
    <col min="6923" max="6923" width="13.85546875" style="152" customWidth="1"/>
    <col min="6924" max="7168" width="9.140625" style="152"/>
    <col min="7169" max="7169" width="23.85546875" style="152" customWidth="1"/>
    <col min="7170" max="7170" width="14.28515625" style="152" customWidth="1"/>
    <col min="7171" max="7171" width="14.42578125" style="152" customWidth="1"/>
    <col min="7172" max="7172" width="13" style="152" customWidth="1"/>
    <col min="7173" max="7173" width="13.5703125" style="152" customWidth="1"/>
    <col min="7174" max="7174" width="13" style="152" customWidth="1"/>
    <col min="7175" max="7175" width="14.140625" style="152" customWidth="1"/>
    <col min="7176" max="7176" width="13.42578125" style="152" customWidth="1"/>
    <col min="7177" max="7177" width="15" style="152" customWidth="1"/>
    <col min="7178" max="7178" width="12.28515625" style="152" customWidth="1"/>
    <col min="7179" max="7179" width="13.85546875" style="152" customWidth="1"/>
    <col min="7180" max="7424" width="9.140625" style="152"/>
    <col min="7425" max="7425" width="23.85546875" style="152" customWidth="1"/>
    <col min="7426" max="7426" width="14.28515625" style="152" customWidth="1"/>
    <col min="7427" max="7427" width="14.42578125" style="152" customWidth="1"/>
    <col min="7428" max="7428" width="13" style="152" customWidth="1"/>
    <col min="7429" max="7429" width="13.5703125" style="152" customWidth="1"/>
    <col min="7430" max="7430" width="13" style="152" customWidth="1"/>
    <col min="7431" max="7431" width="14.140625" style="152" customWidth="1"/>
    <col min="7432" max="7432" width="13.42578125" style="152" customWidth="1"/>
    <col min="7433" max="7433" width="15" style="152" customWidth="1"/>
    <col min="7434" max="7434" width="12.28515625" style="152" customWidth="1"/>
    <col min="7435" max="7435" width="13.85546875" style="152" customWidth="1"/>
    <col min="7436" max="7680" width="9.140625" style="152"/>
    <col min="7681" max="7681" width="23.85546875" style="152" customWidth="1"/>
    <col min="7682" max="7682" width="14.28515625" style="152" customWidth="1"/>
    <col min="7683" max="7683" width="14.42578125" style="152" customWidth="1"/>
    <col min="7684" max="7684" width="13" style="152" customWidth="1"/>
    <col min="7685" max="7685" width="13.5703125" style="152" customWidth="1"/>
    <col min="7686" max="7686" width="13" style="152" customWidth="1"/>
    <col min="7687" max="7687" width="14.140625" style="152" customWidth="1"/>
    <col min="7688" max="7688" width="13.42578125" style="152" customWidth="1"/>
    <col min="7689" max="7689" width="15" style="152" customWidth="1"/>
    <col min="7690" max="7690" width="12.28515625" style="152" customWidth="1"/>
    <col min="7691" max="7691" width="13.85546875" style="152" customWidth="1"/>
    <col min="7692" max="7936" width="9.140625" style="152"/>
    <col min="7937" max="7937" width="23.85546875" style="152" customWidth="1"/>
    <col min="7938" max="7938" width="14.28515625" style="152" customWidth="1"/>
    <col min="7939" max="7939" width="14.42578125" style="152" customWidth="1"/>
    <col min="7940" max="7940" width="13" style="152" customWidth="1"/>
    <col min="7941" max="7941" width="13.5703125" style="152" customWidth="1"/>
    <col min="7942" max="7942" width="13" style="152" customWidth="1"/>
    <col min="7943" max="7943" width="14.140625" style="152" customWidth="1"/>
    <col min="7944" max="7944" width="13.42578125" style="152" customWidth="1"/>
    <col min="7945" max="7945" width="15" style="152" customWidth="1"/>
    <col min="7946" max="7946" width="12.28515625" style="152" customWidth="1"/>
    <col min="7947" max="7947" width="13.85546875" style="152" customWidth="1"/>
    <col min="7948" max="8192" width="9.140625" style="152"/>
    <col min="8193" max="8193" width="23.85546875" style="152" customWidth="1"/>
    <col min="8194" max="8194" width="14.28515625" style="152" customWidth="1"/>
    <col min="8195" max="8195" width="14.42578125" style="152" customWidth="1"/>
    <col min="8196" max="8196" width="13" style="152" customWidth="1"/>
    <col min="8197" max="8197" width="13.5703125" style="152" customWidth="1"/>
    <col min="8198" max="8198" width="13" style="152" customWidth="1"/>
    <col min="8199" max="8199" width="14.140625" style="152" customWidth="1"/>
    <col min="8200" max="8200" width="13.42578125" style="152" customWidth="1"/>
    <col min="8201" max="8201" width="15" style="152" customWidth="1"/>
    <col min="8202" max="8202" width="12.28515625" style="152" customWidth="1"/>
    <col min="8203" max="8203" width="13.85546875" style="152" customWidth="1"/>
    <col min="8204" max="8448" width="9.140625" style="152"/>
    <col min="8449" max="8449" width="23.85546875" style="152" customWidth="1"/>
    <col min="8450" max="8450" width="14.28515625" style="152" customWidth="1"/>
    <col min="8451" max="8451" width="14.42578125" style="152" customWidth="1"/>
    <col min="8452" max="8452" width="13" style="152" customWidth="1"/>
    <col min="8453" max="8453" width="13.5703125" style="152" customWidth="1"/>
    <col min="8454" max="8454" width="13" style="152" customWidth="1"/>
    <col min="8455" max="8455" width="14.140625" style="152" customWidth="1"/>
    <col min="8456" max="8456" width="13.42578125" style="152" customWidth="1"/>
    <col min="8457" max="8457" width="15" style="152" customWidth="1"/>
    <col min="8458" max="8458" width="12.28515625" style="152" customWidth="1"/>
    <col min="8459" max="8459" width="13.85546875" style="152" customWidth="1"/>
    <col min="8460" max="8704" width="9.140625" style="152"/>
    <col min="8705" max="8705" width="23.85546875" style="152" customWidth="1"/>
    <col min="8706" max="8706" width="14.28515625" style="152" customWidth="1"/>
    <col min="8707" max="8707" width="14.42578125" style="152" customWidth="1"/>
    <col min="8708" max="8708" width="13" style="152" customWidth="1"/>
    <col min="8709" max="8709" width="13.5703125" style="152" customWidth="1"/>
    <col min="8710" max="8710" width="13" style="152" customWidth="1"/>
    <col min="8711" max="8711" width="14.140625" style="152" customWidth="1"/>
    <col min="8712" max="8712" width="13.42578125" style="152" customWidth="1"/>
    <col min="8713" max="8713" width="15" style="152" customWidth="1"/>
    <col min="8714" max="8714" width="12.28515625" style="152" customWidth="1"/>
    <col min="8715" max="8715" width="13.85546875" style="152" customWidth="1"/>
    <col min="8716" max="8960" width="9.140625" style="152"/>
    <col min="8961" max="8961" width="23.85546875" style="152" customWidth="1"/>
    <col min="8962" max="8962" width="14.28515625" style="152" customWidth="1"/>
    <col min="8963" max="8963" width="14.42578125" style="152" customWidth="1"/>
    <col min="8964" max="8964" width="13" style="152" customWidth="1"/>
    <col min="8965" max="8965" width="13.5703125" style="152" customWidth="1"/>
    <col min="8966" max="8966" width="13" style="152" customWidth="1"/>
    <col min="8967" max="8967" width="14.140625" style="152" customWidth="1"/>
    <col min="8968" max="8968" width="13.42578125" style="152" customWidth="1"/>
    <col min="8969" max="8969" width="15" style="152" customWidth="1"/>
    <col min="8970" max="8970" width="12.28515625" style="152" customWidth="1"/>
    <col min="8971" max="8971" width="13.85546875" style="152" customWidth="1"/>
    <col min="8972" max="9216" width="9.140625" style="152"/>
    <col min="9217" max="9217" width="23.85546875" style="152" customWidth="1"/>
    <col min="9218" max="9218" width="14.28515625" style="152" customWidth="1"/>
    <col min="9219" max="9219" width="14.42578125" style="152" customWidth="1"/>
    <col min="9220" max="9220" width="13" style="152" customWidth="1"/>
    <col min="9221" max="9221" width="13.5703125" style="152" customWidth="1"/>
    <col min="9222" max="9222" width="13" style="152" customWidth="1"/>
    <col min="9223" max="9223" width="14.140625" style="152" customWidth="1"/>
    <col min="9224" max="9224" width="13.42578125" style="152" customWidth="1"/>
    <col min="9225" max="9225" width="15" style="152" customWidth="1"/>
    <col min="9226" max="9226" width="12.28515625" style="152" customWidth="1"/>
    <col min="9227" max="9227" width="13.85546875" style="152" customWidth="1"/>
    <col min="9228" max="9472" width="9.140625" style="152"/>
    <col min="9473" max="9473" width="23.85546875" style="152" customWidth="1"/>
    <col min="9474" max="9474" width="14.28515625" style="152" customWidth="1"/>
    <col min="9475" max="9475" width="14.42578125" style="152" customWidth="1"/>
    <col min="9476" max="9476" width="13" style="152" customWidth="1"/>
    <col min="9477" max="9477" width="13.5703125" style="152" customWidth="1"/>
    <col min="9478" max="9478" width="13" style="152" customWidth="1"/>
    <col min="9479" max="9479" width="14.140625" style="152" customWidth="1"/>
    <col min="9480" max="9480" width="13.42578125" style="152" customWidth="1"/>
    <col min="9481" max="9481" width="15" style="152" customWidth="1"/>
    <col min="9482" max="9482" width="12.28515625" style="152" customWidth="1"/>
    <col min="9483" max="9483" width="13.85546875" style="152" customWidth="1"/>
    <col min="9484" max="9728" width="9.140625" style="152"/>
    <col min="9729" max="9729" width="23.85546875" style="152" customWidth="1"/>
    <col min="9730" max="9730" width="14.28515625" style="152" customWidth="1"/>
    <col min="9731" max="9731" width="14.42578125" style="152" customWidth="1"/>
    <col min="9732" max="9732" width="13" style="152" customWidth="1"/>
    <col min="9733" max="9733" width="13.5703125" style="152" customWidth="1"/>
    <col min="9734" max="9734" width="13" style="152" customWidth="1"/>
    <col min="9735" max="9735" width="14.140625" style="152" customWidth="1"/>
    <col min="9736" max="9736" width="13.42578125" style="152" customWidth="1"/>
    <col min="9737" max="9737" width="15" style="152" customWidth="1"/>
    <col min="9738" max="9738" width="12.28515625" style="152" customWidth="1"/>
    <col min="9739" max="9739" width="13.85546875" style="152" customWidth="1"/>
    <col min="9740" max="9984" width="9.140625" style="152"/>
    <col min="9985" max="9985" width="23.85546875" style="152" customWidth="1"/>
    <col min="9986" max="9986" width="14.28515625" style="152" customWidth="1"/>
    <col min="9987" max="9987" width="14.42578125" style="152" customWidth="1"/>
    <col min="9988" max="9988" width="13" style="152" customWidth="1"/>
    <col min="9989" max="9989" width="13.5703125" style="152" customWidth="1"/>
    <col min="9990" max="9990" width="13" style="152" customWidth="1"/>
    <col min="9991" max="9991" width="14.140625" style="152" customWidth="1"/>
    <col min="9992" max="9992" width="13.42578125" style="152" customWidth="1"/>
    <col min="9993" max="9993" width="15" style="152" customWidth="1"/>
    <col min="9994" max="9994" width="12.28515625" style="152" customWidth="1"/>
    <col min="9995" max="9995" width="13.85546875" style="152" customWidth="1"/>
    <col min="9996" max="10240" width="9.140625" style="152"/>
    <col min="10241" max="10241" width="23.85546875" style="152" customWidth="1"/>
    <col min="10242" max="10242" width="14.28515625" style="152" customWidth="1"/>
    <col min="10243" max="10243" width="14.42578125" style="152" customWidth="1"/>
    <col min="10244" max="10244" width="13" style="152" customWidth="1"/>
    <col min="10245" max="10245" width="13.5703125" style="152" customWidth="1"/>
    <col min="10246" max="10246" width="13" style="152" customWidth="1"/>
    <col min="10247" max="10247" width="14.140625" style="152" customWidth="1"/>
    <col min="10248" max="10248" width="13.42578125" style="152" customWidth="1"/>
    <col min="10249" max="10249" width="15" style="152" customWidth="1"/>
    <col min="10250" max="10250" width="12.28515625" style="152" customWidth="1"/>
    <col min="10251" max="10251" width="13.85546875" style="152" customWidth="1"/>
    <col min="10252" max="10496" width="9.140625" style="152"/>
    <col min="10497" max="10497" width="23.85546875" style="152" customWidth="1"/>
    <col min="10498" max="10498" width="14.28515625" style="152" customWidth="1"/>
    <col min="10499" max="10499" width="14.42578125" style="152" customWidth="1"/>
    <col min="10500" max="10500" width="13" style="152" customWidth="1"/>
    <col min="10501" max="10501" width="13.5703125" style="152" customWidth="1"/>
    <col min="10502" max="10502" width="13" style="152" customWidth="1"/>
    <col min="10503" max="10503" width="14.140625" style="152" customWidth="1"/>
    <col min="10504" max="10504" width="13.42578125" style="152" customWidth="1"/>
    <col min="10505" max="10505" width="15" style="152" customWidth="1"/>
    <col min="10506" max="10506" width="12.28515625" style="152" customWidth="1"/>
    <col min="10507" max="10507" width="13.85546875" style="152" customWidth="1"/>
    <col min="10508" max="10752" width="9.140625" style="152"/>
    <col min="10753" max="10753" width="23.85546875" style="152" customWidth="1"/>
    <col min="10754" max="10754" width="14.28515625" style="152" customWidth="1"/>
    <col min="10755" max="10755" width="14.42578125" style="152" customWidth="1"/>
    <col min="10756" max="10756" width="13" style="152" customWidth="1"/>
    <col min="10757" max="10757" width="13.5703125" style="152" customWidth="1"/>
    <col min="10758" max="10758" width="13" style="152" customWidth="1"/>
    <col min="10759" max="10759" width="14.140625" style="152" customWidth="1"/>
    <col min="10760" max="10760" width="13.42578125" style="152" customWidth="1"/>
    <col min="10761" max="10761" width="15" style="152" customWidth="1"/>
    <col min="10762" max="10762" width="12.28515625" style="152" customWidth="1"/>
    <col min="10763" max="10763" width="13.85546875" style="152" customWidth="1"/>
    <col min="10764" max="11008" width="9.140625" style="152"/>
    <col min="11009" max="11009" width="23.85546875" style="152" customWidth="1"/>
    <col min="11010" max="11010" width="14.28515625" style="152" customWidth="1"/>
    <col min="11011" max="11011" width="14.42578125" style="152" customWidth="1"/>
    <col min="11012" max="11012" width="13" style="152" customWidth="1"/>
    <col min="11013" max="11013" width="13.5703125" style="152" customWidth="1"/>
    <col min="11014" max="11014" width="13" style="152" customWidth="1"/>
    <col min="11015" max="11015" width="14.140625" style="152" customWidth="1"/>
    <col min="11016" max="11016" width="13.42578125" style="152" customWidth="1"/>
    <col min="11017" max="11017" width="15" style="152" customWidth="1"/>
    <col min="11018" max="11018" width="12.28515625" style="152" customWidth="1"/>
    <col min="11019" max="11019" width="13.85546875" style="152" customWidth="1"/>
    <col min="11020" max="11264" width="9.140625" style="152"/>
    <col min="11265" max="11265" width="23.85546875" style="152" customWidth="1"/>
    <col min="11266" max="11266" width="14.28515625" style="152" customWidth="1"/>
    <col min="11267" max="11267" width="14.42578125" style="152" customWidth="1"/>
    <col min="11268" max="11268" width="13" style="152" customWidth="1"/>
    <col min="11269" max="11269" width="13.5703125" style="152" customWidth="1"/>
    <col min="11270" max="11270" width="13" style="152" customWidth="1"/>
    <col min="11271" max="11271" width="14.140625" style="152" customWidth="1"/>
    <col min="11272" max="11272" width="13.42578125" style="152" customWidth="1"/>
    <col min="11273" max="11273" width="15" style="152" customWidth="1"/>
    <col min="11274" max="11274" width="12.28515625" style="152" customWidth="1"/>
    <col min="11275" max="11275" width="13.85546875" style="152" customWidth="1"/>
    <col min="11276" max="11520" width="9.140625" style="152"/>
    <col min="11521" max="11521" width="23.85546875" style="152" customWidth="1"/>
    <col min="11522" max="11522" width="14.28515625" style="152" customWidth="1"/>
    <col min="11523" max="11523" width="14.42578125" style="152" customWidth="1"/>
    <col min="11524" max="11524" width="13" style="152" customWidth="1"/>
    <col min="11525" max="11525" width="13.5703125" style="152" customWidth="1"/>
    <col min="11526" max="11526" width="13" style="152" customWidth="1"/>
    <col min="11527" max="11527" width="14.140625" style="152" customWidth="1"/>
    <col min="11528" max="11528" width="13.42578125" style="152" customWidth="1"/>
    <col min="11529" max="11529" width="15" style="152" customWidth="1"/>
    <col min="11530" max="11530" width="12.28515625" style="152" customWidth="1"/>
    <col min="11531" max="11531" width="13.85546875" style="152" customWidth="1"/>
    <col min="11532" max="11776" width="9.140625" style="152"/>
    <col min="11777" max="11777" width="23.85546875" style="152" customWidth="1"/>
    <col min="11778" max="11778" width="14.28515625" style="152" customWidth="1"/>
    <col min="11779" max="11779" width="14.42578125" style="152" customWidth="1"/>
    <col min="11780" max="11780" width="13" style="152" customWidth="1"/>
    <col min="11781" max="11781" width="13.5703125" style="152" customWidth="1"/>
    <col min="11782" max="11782" width="13" style="152" customWidth="1"/>
    <col min="11783" max="11783" width="14.140625" style="152" customWidth="1"/>
    <col min="11784" max="11784" width="13.42578125" style="152" customWidth="1"/>
    <col min="11785" max="11785" width="15" style="152" customWidth="1"/>
    <col min="11786" max="11786" width="12.28515625" style="152" customWidth="1"/>
    <col min="11787" max="11787" width="13.85546875" style="152" customWidth="1"/>
    <col min="11788" max="12032" width="9.140625" style="152"/>
    <col min="12033" max="12033" width="23.85546875" style="152" customWidth="1"/>
    <col min="12034" max="12034" width="14.28515625" style="152" customWidth="1"/>
    <col min="12035" max="12035" width="14.42578125" style="152" customWidth="1"/>
    <col min="12036" max="12036" width="13" style="152" customWidth="1"/>
    <col min="12037" max="12037" width="13.5703125" style="152" customWidth="1"/>
    <col min="12038" max="12038" width="13" style="152" customWidth="1"/>
    <col min="12039" max="12039" width="14.140625" style="152" customWidth="1"/>
    <col min="12040" max="12040" width="13.42578125" style="152" customWidth="1"/>
    <col min="12041" max="12041" width="15" style="152" customWidth="1"/>
    <col min="12042" max="12042" width="12.28515625" style="152" customWidth="1"/>
    <col min="12043" max="12043" width="13.85546875" style="152" customWidth="1"/>
    <col min="12044" max="12288" width="9.140625" style="152"/>
    <col min="12289" max="12289" width="23.85546875" style="152" customWidth="1"/>
    <col min="12290" max="12290" width="14.28515625" style="152" customWidth="1"/>
    <col min="12291" max="12291" width="14.42578125" style="152" customWidth="1"/>
    <col min="12292" max="12292" width="13" style="152" customWidth="1"/>
    <col min="12293" max="12293" width="13.5703125" style="152" customWidth="1"/>
    <col min="12294" max="12294" width="13" style="152" customWidth="1"/>
    <col min="12295" max="12295" width="14.140625" style="152" customWidth="1"/>
    <col min="12296" max="12296" width="13.42578125" style="152" customWidth="1"/>
    <col min="12297" max="12297" width="15" style="152" customWidth="1"/>
    <col min="12298" max="12298" width="12.28515625" style="152" customWidth="1"/>
    <col min="12299" max="12299" width="13.85546875" style="152" customWidth="1"/>
    <col min="12300" max="12544" width="9.140625" style="152"/>
    <col min="12545" max="12545" width="23.85546875" style="152" customWidth="1"/>
    <col min="12546" max="12546" width="14.28515625" style="152" customWidth="1"/>
    <col min="12547" max="12547" width="14.42578125" style="152" customWidth="1"/>
    <col min="12548" max="12548" width="13" style="152" customWidth="1"/>
    <col min="12549" max="12549" width="13.5703125" style="152" customWidth="1"/>
    <col min="12550" max="12550" width="13" style="152" customWidth="1"/>
    <col min="12551" max="12551" width="14.140625" style="152" customWidth="1"/>
    <col min="12552" max="12552" width="13.42578125" style="152" customWidth="1"/>
    <col min="12553" max="12553" width="15" style="152" customWidth="1"/>
    <col min="12554" max="12554" width="12.28515625" style="152" customWidth="1"/>
    <col min="12555" max="12555" width="13.85546875" style="152" customWidth="1"/>
    <col min="12556" max="12800" width="9.140625" style="152"/>
    <col min="12801" max="12801" width="23.85546875" style="152" customWidth="1"/>
    <col min="12802" max="12802" width="14.28515625" style="152" customWidth="1"/>
    <col min="12803" max="12803" width="14.42578125" style="152" customWidth="1"/>
    <col min="12804" max="12804" width="13" style="152" customWidth="1"/>
    <col min="12805" max="12805" width="13.5703125" style="152" customWidth="1"/>
    <col min="12806" max="12806" width="13" style="152" customWidth="1"/>
    <col min="12807" max="12807" width="14.140625" style="152" customWidth="1"/>
    <col min="12808" max="12808" width="13.42578125" style="152" customWidth="1"/>
    <col min="12809" max="12809" width="15" style="152" customWidth="1"/>
    <col min="12810" max="12810" width="12.28515625" style="152" customWidth="1"/>
    <col min="12811" max="12811" width="13.85546875" style="152" customWidth="1"/>
    <col min="12812" max="13056" width="9.140625" style="152"/>
    <col min="13057" max="13057" width="23.85546875" style="152" customWidth="1"/>
    <col min="13058" max="13058" width="14.28515625" style="152" customWidth="1"/>
    <col min="13059" max="13059" width="14.42578125" style="152" customWidth="1"/>
    <col min="13060" max="13060" width="13" style="152" customWidth="1"/>
    <col min="13061" max="13061" width="13.5703125" style="152" customWidth="1"/>
    <col min="13062" max="13062" width="13" style="152" customWidth="1"/>
    <col min="13063" max="13063" width="14.140625" style="152" customWidth="1"/>
    <col min="13064" max="13064" width="13.42578125" style="152" customWidth="1"/>
    <col min="13065" max="13065" width="15" style="152" customWidth="1"/>
    <col min="13066" max="13066" width="12.28515625" style="152" customWidth="1"/>
    <col min="13067" max="13067" width="13.85546875" style="152" customWidth="1"/>
    <col min="13068" max="13312" width="9.140625" style="152"/>
    <col min="13313" max="13313" width="23.85546875" style="152" customWidth="1"/>
    <col min="13314" max="13314" width="14.28515625" style="152" customWidth="1"/>
    <col min="13315" max="13315" width="14.42578125" style="152" customWidth="1"/>
    <col min="13316" max="13316" width="13" style="152" customWidth="1"/>
    <col min="13317" max="13317" width="13.5703125" style="152" customWidth="1"/>
    <col min="13318" max="13318" width="13" style="152" customWidth="1"/>
    <col min="13319" max="13319" width="14.140625" style="152" customWidth="1"/>
    <col min="13320" max="13320" width="13.42578125" style="152" customWidth="1"/>
    <col min="13321" max="13321" width="15" style="152" customWidth="1"/>
    <col min="13322" max="13322" width="12.28515625" style="152" customWidth="1"/>
    <col min="13323" max="13323" width="13.85546875" style="152" customWidth="1"/>
    <col min="13324" max="13568" width="9.140625" style="152"/>
    <col min="13569" max="13569" width="23.85546875" style="152" customWidth="1"/>
    <col min="13570" max="13570" width="14.28515625" style="152" customWidth="1"/>
    <col min="13571" max="13571" width="14.42578125" style="152" customWidth="1"/>
    <col min="13572" max="13572" width="13" style="152" customWidth="1"/>
    <col min="13573" max="13573" width="13.5703125" style="152" customWidth="1"/>
    <col min="13574" max="13574" width="13" style="152" customWidth="1"/>
    <col min="13575" max="13575" width="14.140625" style="152" customWidth="1"/>
    <col min="13576" max="13576" width="13.42578125" style="152" customWidth="1"/>
    <col min="13577" max="13577" width="15" style="152" customWidth="1"/>
    <col min="13578" max="13578" width="12.28515625" style="152" customWidth="1"/>
    <col min="13579" max="13579" width="13.85546875" style="152" customWidth="1"/>
    <col min="13580" max="13824" width="9.140625" style="152"/>
    <col min="13825" max="13825" width="23.85546875" style="152" customWidth="1"/>
    <col min="13826" max="13826" width="14.28515625" style="152" customWidth="1"/>
    <col min="13827" max="13827" width="14.42578125" style="152" customWidth="1"/>
    <col min="13828" max="13828" width="13" style="152" customWidth="1"/>
    <col min="13829" max="13829" width="13.5703125" style="152" customWidth="1"/>
    <col min="13830" max="13830" width="13" style="152" customWidth="1"/>
    <col min="13831" max="13831" width="14.140625" style="152" customWidth="1"/>
    <col min="13832" max="13832" width="13.42578125" style="152" customWidth="1"/>
    <col min="13833" max="13833" width="15" style="152" customWidth="1"/>
    <col min="13834" max="13834" width="12.28515625" style="152" customWidth="1"/>
    <col min="13835" max="13835" width="13.85546875" style="152" customWidth="1"/>
    <col min="13836" max="14080" width="9.140625" style="152"/>
    <col min="14081" max="14081" width="23.85546875" style="152" customWidth="1"/>
    <col min="14082" max="14082" width="14.28515625" style="152" customWidth="1"/>
    <col min="14083" max="14083" width="14.42578125" style="152" customWidth="1"/>
    <col min="14084" max="14084" width="13" style="152" customWidth="1"/>
    <col min="14085" max="14085" width="13.5703125" style="152" customWidth="1"/>
    <col min="14086" max="14086" width="13" style="152" customWidth="1"/>
    <col min="14087" max="14087" width="14.140625" style="152" customWidth="1"/>
    <col min="14088" max="14088" width="13.42578125" style="152" customWidth="1"/>
    <col min="14089" max="14089" width="15" style="152" customWidth="1"/>
    <col min="14090" max="14090" width="12.28515625" style="152" customWidth="1"/>
    <col min="14091" max="14091" width="13.85546875" style="152" customWidth="1"/>
    <col min="14092" max="14336" width="9.140625" style="152"/>
    <col min="14337" max="14337" width="23.85546875" style="152" customWidth="1"/>
    <col min="14338" max="14338" width="14.28515625" style="152" customWidth="1"/>
    <col min="14339" max="14339" width="14.42578125" style="152" customWidth="1"/>
    <col min="14340" max="14340" width="13" style="152" customWidth="1"/>
    <col min="14341" max="14341" width="13.5703125" style="152" customWidth="1"/>
    <col min="14342" max="14342" width="13" style="152" customWidth="1"/>
    <col min="14343" max="14343" width="14.140625" style="152" customWidth="1"/>
    <col min="14344" max="14344" width="13.42578125" style="152" customWidth="1"/>
    <col min="14345" max="14345" width="15" style="152" customWidth="1"/>
    <col min="14346" max="14346" width="12.28515625" style="152" customWidth="1"/>
    <col min="14347" max="14347" width="13.85546875" style="152" customWidth="1"/>
    <col min="14348" max="14592" width="9.140625" style="152"/>
    <col min="14593" max="14593" width="23.85546875" style="152" customWidth="1"/>
    <col min="14594" max="14594" width="14.28515625" style="152" customWidth="1"/>
    <col min="14595" max="14595" width="14.42578125" style="152" customWidth="1"/>
    <col min="14596" max="14596" width="13" style="152" customWidth="1"/>
    <col min="14597" max="14597" width="13.5703125" style="152" customWidth="1"/>
    <col min="14598" max="14598" width="13" style="152" customWidth="1"/>
    <col min="14599" max="14599" width="14.140625" style="152" customWidth="1"/>
    <col min="14600" max="14600" width="13.42578125" style="152" customWidth="1"/>
    <col min="14601" max="14601" width="15" style="152" customWidth="1"/>
    <col min="14602" max="14602" width="12.28515625" style="152" customWidth="1"/>
    <col min="14603" max="14603" width="13.85546875" style="152" customWidth="1"/>
    <col min="14604" max="14848" width="9.140625" style="152"/>
    <col min="14849" max="14849" width="23.85546875" style="152" customWidth="1"/>
    <col min="14850" max="14850" width="14.28515625" style="152" customWidth="1"/>
    <col min="14851" max="14851" width="14.42578125" style="152" customWidth="1"/>
    <col min="14852" max="14852" width="13" style="152" customWidth="1"/>
    <col min="14853" max="14853" width="13.5703125" style="152" customWidth="1"/>
    <col min="14854" max="14854" width="13" style="152" customWidth="1"/>
    <col min="14855" max="14855" width="14.140625" style="152" customWidth="1"/>
    <col min="14856" max="14856" width="13.42578125" style="152" customWidth="1"/>
    <col min="14857" max="14857" width="15" style="152" customWidth="1"/>
    <col min="14858" max="14858" width="12.28515625" style="152" customWidth="1"/>
    <col min="14859" max="14859" width="13.85546875" style="152" customWidth="1"/>
    <col min="14860" max="15104" width="9.140625" style="152"/>
    <col min="15105" max="15105" width="23.85546875" style="152" customWidth="1"/>
    <col min="15106" max="15106" width="14.28515625" style="152" customWidth="1"/>
    <col min="15107" max="15107" width="14.42578125" style="152" customWidth="1"/>
    <col min="15108" max="15108" width="13" style="152" customWidth="1"/>
    <col min="15109" max="15109" width="13.5703125" style="152" customWidth="1"/>
    <col min="15110" max="15110" width="13" style="152" customWidth="1"/>
    <col min="15111" max="15111" width="14.140625" style="152" customWidth="1"/>
    <col min="15112" max="15112" width="13.42578125" style="152" customWidth="1"/>
    <col min="15113" max="15113" width="15" style="152" customWidth="1"/>
    <col min="15114" max="15114" width="12.28515625" style="152" customWidth="1"/>
    <col min="15115" max="15115" width="13.85546875" style="152" customWidth="1"/>
    <col min="15116" max="15360" width="9.140625" style="152"/>
    <col min="15361" max="15361" width="23.85546875" style="152" customWidth="1"/>
    <col min="15362" max="15362" width="14.28515625" style="152" customWidth="1"/>
    <col min="15363" max="15363" width="14.42578125" style="152" customWidth="1"/>
    <col min="15364" max="15364" width="13" style="152" customWidth="1"/>
    <col min="15365" max="15365" width="13.5703125" style="152" customWidth="1"/>
    <col min="15366" max="15366" width="13" style="152" customWidth="1"/>
    <col min="15367" max="15367" width="14.140625" style="152" customWidth="1"/>
    <col min="15368" max="15368" width="13.42578125" style="152" customWidth="1"/>
    <col min="15369" max="15369" width="15" style="152" customWidth="1"/>
    <col min="15370" max="15370" width="12.28515625" style="152" customWidth="1"/>
    <col min="15371" max="15371" width="13.85546875" style="152" customWidth="1"/>
    <col min="15372" max="15616" width="9.140625" style="152"/>
    <col min="15617" max="15617" width="23.85546875" style="152" customWidth="1"/>
    <col min="15618" max="15618" width="14.28515625" style="152" customWidth="1"/>
    <col min="15619" max="15619" width="14.42578125" style="152" customWidth="1"/>
    <col min="15620" max="15620" width="13" style="152" customWidth="1"/>
    <col min="15621" max="15621" width="13.5703125" style="152" customWidth="1"/>
    <col min="15622" max="15622" width="13" style="152" customWidth="1"/>
    <col min="15623" max="15623" width="14.140625" style="152" customWidth="1"/>
    <col min="15624" max="15624" width="13.42578125" style="152" customWidth="1"/>
    <col min="15625" max="15625" width="15" style="152" customWidth="1"/>
    <col min="15626" max="15626" width="12.28515625" style="152" customWidth="1"/>
    <col min="15627" max="15627" width="13.85546875" style="152" customWidth="1"/>
    <col min="15628" max="15872" width="9.140625" style="152"/>
    <col min="15873" max="15873" width="23.85546875" style="152" customWidth="1"/>
    <col min="15874" max="15874" width="14.28515625" style="152" customWidth="1"/>
    <col min="15875" max="15875" width="14.42578125" style="152" customWidth="1"/>
    <col min="15876" max="15876" width="13" style="152" customWidth="1"/>
    <col min="15877" max="15877" width="13.5703125" style="152" customWidth="1"/>
    <col min="15878" max="15878" width="13" style="152" customWidth="1"/>
    <col min="15879" max="15879" width="14.140625" style="152" customWidth="1"/>
    <col min="15880" max="15880" width="13.42578125" style="152" customWidth="1"/>
    <col min="15881" max="15881" width="15" style="152" customWidth="1"/>
    <col min="15882" max="15882" width="12.28515625" style="152" customWidth="1"/>
    <col min="15883" max="15883" width="13.85546875" style="152" customWidth="1"/>
    <col min="15884" max="16128" width="9.140625" style="152"/>
    <col min="16129" max="16129" width="23.85546875" style="152" customWidth="1"/>
    <col min="16130" max="16130" width="14.28515625" style="152" customWidth="1"/>
    <col min="16131" max="16131" width="14.42578125" style="152" customWidth="1"/>
    <col min="16132" max="16132" width="13" style="152" customWidth="1"/>
    <col min="16133" max="16133" width="13.5703125" style="152" customWidth="1"/>
    <col min="16134" max="16134" width="13" style="152" customWidth="1"/>
    <col min="16135" max="16135" width="14.140625" style="152" customWidth="1"/>
    <col min="16136" max="16136" width="13.42578125" style="152" customWidth="1"/>
    <col min="16137" max="16137" width="15" style="152" customWidth="1"/>
    <col min="16138" max="16138" width="12.28515625" style="152" customWidth="1"/>
    <col min="16139" max="16139" width="13.85546875" style="152" customWidth="1"/>
    <col min="16140" max="16384" width="9.140625" style="152"/>
  </cols>
  <sheetData>
    <row r="1" spans="1:11" ht="13.5" thickBot="1">
      <c r="A1" s="3497" t="s">
        <v>0</v>
      </c>
      <c r="I1" s="474"/>
      <c r="K1" s="474" t="s">
        <v>1</v>
      </c>
    </row>
    <row r="2" spans="1:11" ht="24.75" customHeight="1" thickTop="1">
      <c r="A2" s="6250" t="s">
        <v>4779</v>
      </c>
      <c r="B2" s="6251"/>
      <c r="C2" s="6251"/>
      <c r="D2" s="6251"/>
      <c r="E2" s="6251"/>
      <c r="F2" s="6251"/>
      <c r="G2" s="6251"/>
      <c r="H2" s="6251"/>
      <c r="I2" s="6251"/>
      <c r="J2" s="6251"/>
      <c r="K2" s="6252"/>
    </row>
    <row r="3" spans="1:11" ht="39" customHeight="1" thickBot="1">
      <c r="A3" s="6714" t="s">
        <v>4634</v>
      </c>
      <c r="B3" s="6715"/>
      <c r="C3" s="6715"/>
      <c r="D3" s="6715"/>
      <c r="E3" s="6715"/>
      <c r="F3" s="6715"/>
      <c r="G3" s="6715"/>
      <c r="H3" s="6715"/>
      <c r="I3" s="6715"/>
      <c r="J3" s="6715"/>
      <c r="K3" s="6716"/>
    </row>
    <row r="4" spans="1:11" ht="37.5" customHeight="1" thickBot="1">
      <c r="A4" s="8004" t="s">
        <v>2204</v>
      </c>
      <c r="B4" s="6997">
        <v>2009</v>
      </c>
      <c r="C4" s="6996"/>
      <c r="D4" s="6997">
        <v>2010</v>
      </c>
      <c r="E4" s="6996"/>
      <c r="F4" s="6997">
        <v>2011</v>
      </c>
      <c r="G4" s="6731"/>
      <c r="H4" s="6997">
        <v>2012</v>
      </c>
      <c r="I4" s="6996"/>
      <c r="J4" s="6997">
        <v>2013</v>
      </c>
      <c r="K4" s="6732"/>
    </row>
    <row r="5" spans="1:11" ht="36" customHeight="1" thickBot="1">
      <c r="A5" s="8002"/>
      <c r="B5" s="5263" t="s">
        <v>4642</v>
      </c>
      <c r="C5" s="5264" t="s">
        <v>793</v>
      </c>
      <c r="D5" s="5263" t="s">
        <v>4642</v>
      </c>
      <c r="E5" s="5264" t="s">
        <v>793</v>
      </c>
      <c r="F5" s="5263" t="s">
        <v>4642</v>
      </c>
      <c r="G5" s="5274" t="s">
        <v>793</v>
      </c>
      <c r="H5" s="5263" t="s">
        <v>4642</v>
      </c>
      <c r="I5" s="5264" t="s">
        <v>793</v>
      </c>
      <c r="J5" s="5263" t="s">
        <v>4642</v>
      </c>
      <c r="K5" s="3715" t="s">
        <v>793</v>
      </c>
    </row>
    <row r="6" spans="1:11" ht="30" customHeight="1">
      <c r="A6" s="3662" t="s">
        <v>4705</v>
      </c>
      <c r="B6" s="4112">
        <v>40</v>
      </c>
      <c r="C6" s="5275">
        <v>120</v>
      </c>
      <c r="D6" s="4112">
        <v>40</v>
      </c>
      <c r="E6" s="5275">
        <v>120</v>
      </c>
      <c r="F6" s="4112">
        <v>40</v>
      </c>
      <c r="G6" s="5276">
        <v>120</v>
      </c>
      <c r="H6" s="4112">
        <v>40</v>
      </c>
      <c r="I6" s="5275">
        <v>120</v>
      </c>
      <c r="J6" s="4112">
        <v>40</v>
      </c>
      <c r="K6" s="3747">
        <v>120</v>
      </c>
    </row>
    <row r="7" spans="1:11" ht="30" customHeight="1">
      <c r="A7" s="3663" t="s">
        <v>4706</v>
      </c>
      <c r="B7" s="3381">
        <v>21</v>
      </c>
      <c r="C7" s="4122">
        <v>45</v>
      </c>
      <c r="D7" s="3381">
        <v>21</v>
      </c>
      <c r="E7" s="4122">
        <v>45</v>
      </c>
      <c r="F7" s="3381">
        <v>21</v>
      </c>
      <c r="G7" s="3383">
        <v>45</v>
      </c>
      <c r="H7" s="3381">
        <v>21</v>
      </c>
      <c r="I7" s="4122">
        <v>45</v>
      </c>
      <c r="J7" s="3381">
        <v>21</v>
      </c>
      <c r="K7" s="3563">
        <v>45</v>
      </c>
    </row>
    <row r="8" spans="1:11" ht="30" customHeight="1">
      <c r="A8" s="3663" t="s">
        <v>4707</v>
      </c>
      <c r="B8" s="3381">
        <v>23</v>
      </c>
      <c r="C8" s="4122">
        <v>50</v>
      </c>
      <c r="D8" s="3381">
        <v>23</v>
      </c>
      <c r="E8" s="4122">
        <v>50</v>
      </c>
      <c r="F8" s="3381">
        <v>23</v>
      </c>
      <c r="G8" s="3383">
        <v>50</v>
      </c>
      <c r="H8" s="3381">
        <v>23</v>
      </c>
      <c r="I8" s="4122">
        <v>50</v>
      </c>
      <c r="J8" s="3381">
        <v>23</v>
      </c>
      <c r="K8" s="3563">
        <v>50</v>
      </c>
    </row>
    <row r="9" spans="1:11" ht="30" customHeight="1">
      <c r="A9" s="3663" t="s">
        <v>4708</v>
      </c>
      <c r="B9" s="3381">
        <v>35</v>
      </c>
      <c r="C9" s="4122">
        <v>125</v>
      </c>
      <c r="D9" s="3381">
        <v>35</v>
      </c>
      <c r="E9" s="4122">
        <v>125</v>
      </c>
      <c r="F9" s="3381">
        <v>35</v>
      </c>
      <c r="G9" s="3383">
        <v>125</v>
      </c>
      <c r="H9" s="3381">
        <v>35</v>
      </c>
      <c r="I9" s="4122">
        <v>125</v>
      </c>
      <c r="J9" s="3381">
        <v>35</v>
      </c>
      <c r="K9" s="3563">
        <v>125</v>
      </c>
    </row>
    <row r="10" spans="1:11" ht="30" customHeight="1" thickBot="1">
      <c r="A10" s="3785" t="s">
        <v>2</v>
      </c>
      <c r="B10" s="3385">
        <v>119</v>
      </c>
      <c r="C10" s="3387">
        <v>340</v>
      </c>
      <c r="D10" s="3385">
        <v>119</v>
      </c>
      <c r="E10" s="3387">
        <v>340</v>
      </c>
      <c r="F10" s="3385">
        <v>119</v>
      </c>
      <c r="G10" s="3388">
        <v>340</v>
      </c>
      <c r="H10" s="3385">
        <v>119</v>
      </c>
      <c r="I10" s="3387">
        <v>340</v>
      </c>
      <c r="J10" s="3385">
        <v>119</v>
      </c>
      <c r="K10" s="5032">
        <v>340</v>
      </c>
    </row>
    <row r="11" spans="1:11" ht="20.100000000000001" customHeight="1" thickTop="1"/>
    <row r="12" spans="1:11" ht="20.100000000000001" customHeight="1">
      <c r="A12" s="1112" t="s">
        <v>4646</v>
      </c>
      <c r="B12" s="1481"/>
      <c r="C12" s="1481"/>
      <c r="D12" s="1481"/>
      <c r="E12" s="1481"/>
      <c r="F12" s="1481"/>
      <c r="G12" s="1481"/>
      <c r="H12" s="1481"/>
      <c r="I12" s="1481"/>
    </row>
    <row r="13" spans="1:11" ht="20.100000000000001" customHeight="1">
      <c r="A13" s="6247" t="s">
        <v>4647</v>
      </c>
      <c r="B13" s="6247"/>
      <c r="C13" s="6247"/>
      <c r="D13" s="1481"/>
      <c r="E13" s="1481"/>
      <c r="F13" s="1481"/>
      <c r="G13" s="1481"/>
      <c r="H13" s="1481"/>
      <c r="I13" s="1481"/>
    </row>
    <row r="14" spans="1:11" ht="20.100000000000001" customHeight="1">
      <c r="A14" s="6247" t="s">
        <v>4648</v>
      </c>
      <c r="B14" s="6247"/>
      <c r="C14" s="6247"/>
      <c r="D14" s="6247"/>
      <c r="E14" s="6247"/>
      <c r="F14" s="1481"/>
      <c r="G14" s="1481"/>
      <c r="H14" s="1481"/>
      <c r="I14" s="1481"/>
    </row>
    <row r="15" spans="1:11" ht="20.100000000000001" customHeight="1">
      <c r="A15" s="6248" t="s">
        <v>4649</v>
      </c>
      <c r="B15" s="6248"/>
      <c r="C15" s="6248"/>
      <c r="D15" s="6248"/>
      <c r="E15" s="6248"/>
      <c r="F15" s="6248"/>
      <c r="G15" s="6248"/>
      <c r="H15" s="6248"/>
      <c r="I15" s="6248"/>
      <c r="J15" s="6248"/>
      <c r="K15" s="6248"/>
    </row>
    <row r="19" spans="4:4">
      <c r="D19" s="5025" t="s">
        <v>3</v>
      </c>
    </row>
  </sheetData>
  <mergeCells count="11">
    <mergeCell ref="A13:C13"/>
    <mergeCell ref="A14:E14"/>
    <mergeCell ref="A15:K15"/>
    <mergeCell ref="A2:K2"/>
    <mergeCell ref="A3:K3"/>
    <mergeCell ref="A4:A5"/>
    <mergeCell ref="B4:C4"/>
    <mergeCell ref="D4:E4"/>
    <mergeCell ref="F4:G4"/>
    <mergeCell ref="H4:I4"/>
    <mergeCell ref="J4:K4"/>
  </mergeCells>
  <hyperlinks>
    <hyperlink ref="A1" r:id="rId1"/>
  </hyperlinks>
  <pageMargins left="0.74803149606299213" right="0.74803149606299213" top="0.98425196850393704" bottom="0.98425196850393704" header="0.51181102362204722" footer="0.51181102362204722"/>
  <pageSetup paperSize="9" fitToWidth="0" orientation="landscape" r:id="rId2"/>
  <headerFooter alignWithMargins="0">
    <oddFooter>&amp;R318</oddFooter>
  </headerFooter>
  <drawing r:id="rId3"/>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07">
    <pageSetUpPr fitToPage="1"/>
  </sheetPr>
  <dimension ref="A1:K16"/>
  <sheetViews>
    <sheetView view="pageBreakPreview" zoomScale="60" zoomScaleNormal="100" workbookViewId="0">
      <selection activeCell="H15" sqref="H15"/>
    </sheetView>
  </sheetViews>
  <sheetFormatPr defaultRowHeight="12.75"/>
  <cols>
    <col min="1" max="7" width="18.7109375" style="152" customWidth="1"/>
    <col min="8" max="256" width="9.140625" style="152"/>
    <col min="257" max="257" width="22.5703125" style="152" customWidth="1"/>
    <col min="258" max="258" width="16" style="152" customWidth="1"/>
    <col min="259" max="259" width="16.85546875" style="152" customWidth="1"/>
    <col min="260" max="260" width="16.28515625" style="152" customWidth="1"/>
    <col min="261" max="261" width="16" style="152" customWidth="1"/>
    <col min="262" max="262" width="15.5703125" style="152" customWidth="1"/>
    <col min="263" max="263" width="17.140625" style="152" customWidth="1"/>
    <col min="264" max="512" width="9.140625" style="152"/>
    <col min="513" max="513" width="22.5703125" style="152" customWidth="1"/>
    <col min="514" max="514" width="16" style="152" customWidth="1"/>
    <col min="515" max="515" width="16.85546875" style="152" customWidth="1"/>
    <col min="516" max="516" width="16.28515625" style="152" customWidth="1"/>
    <col min="517" max="517" width="16" style="152" customWidth="1"/>
    <col min="518" max="518" width="15.5703125" style="152" customWidth="1"/>
    <col min="519" max="519" width="17.140625" style="152" customWidth="1"/>
    <col min="520" max="768" width="9.140625" style="152"/>
    <col min="769" max="769" width="22.5703125" style="152" customWidth="1"/>
    <col min="770" max="770" width="16" style="152" customWidth="1"/>
    <col min="771" max="771" width="16.85546875" style="152" customWidth="1"/>
    <col min="772" max="772" width="16.28515625" style="152" customWidth="1"/>
    <col min="773" max="773" width="16" style="152" customWidth="1"/>
    <col min="774" max="774" width="15.5703125" style="152" customWidth="1"/>
    <col min="775" max="775" width="17.140625" style="152" customWidth="1"/>
    <col min="776" max="1024" width="9.140625" style="152"/>
    <col min="1025" max="1025" width="22.5703125" style="152" customWidth="1"/>
    <col min="1026" max="1026" width="16" style="152" customWidth="1"/>
    <col min="1027" max="1027" width="16.85546875" style="152" customWidth="1"/>
    <col min="1028" max="1028" width="16.28515625" style="152" customWidth="1"/>
    <col min="1029" max="1029" width="16" style="152" customWidth="1"/>
    <col min="1030" max="1030" width="15.5703125" style="152" customWidth="1"/>
    <col min="1031" max="1031" width="17.140625" style="152" customWidth="1"/>
    <col min="1032" max="1280" width="9.140625" style="152"/>
    <col min="1281" max="1281" width="22.5703125" style="152" customWidth="1"/>
    <col min="1282" max="1282" width="16" style="152" customWidth="1"/>
    <col min="1283" max="1283" width="16.85546875" style="152" customWidth="1"/>
    <col min="1284" max="1284" width="16.28515625" style="152" customWidth="1"/>
    <col min="1285" max="1285" width="16" style="152" customWidth="1"/>
    <col min="1286" max="1286" width="15.5703125" style="152" customWidth="1"/>
    <col min="1287" max="1287" width="17.140625" style="152" customWidth="1"/>
    <col min="1288" max="1536" width="9.140625" style="152"/>
    <col min="1537" max="1537" width="22.5703125" style="152" customWidth="1"/>
    <col min="1538" max="1538" width="16" style="152" customWidth="1"/>
    <col min="1539" max="1539" width="16.85546875" style="152" customWidth="1"/>
    <col min="1540" max="1540" width="16.28515625" style="152" customWidth="1"/>
    <col min="1541" max="1541" width="16" style="152" customWidth="1"/>
    <col min="1542" max="1542" width="15.5703125" style="152" customWidth="1"/>
    <col min="1543" max="1543" width="17.140625" style="152" customWidth="1"/>
    <col min="1544" max="1792" width="9.140625" style="152"/>
    <col min="1793" max="1793" width="22.5703125" style="152" customWidth="1"/>
    <col min="1794" max="1794" width="16" style="152" customWidth="1"/>
    <col min="1795" max="1795" width="16.85546875" style="152" customWidth="1"/>
    <col min="1796" max="1796" width="16.28515625" style="152" customWidth="1"/>
    <col min="1797" max="1797" width="16" style="152" customWidth="1"/>
    <col min="1798" max="1798" width="15.5703125" style="152" customWidth="1"/>
    <col min="1799" max="1799" width="17.140625" style="152" customWidth="1"/>
    <col min="1800" max="2048" width="9.140625" style="152"/>
    <col min="2049" max="2049" width="22.5703125" style="152" customWidth="1"/>
    <col min="2050" max="2050" width="16" style="152" customWidth="1"/>
    <col min="2051" max="2051" width="16.85546875" style="152" customWidth="1"/>
    <col min="2052" max="2052" width="16.28515625" style="152" customWidth="1"/>
    <col min="2053" max="2053" width="16" style="152" customWidth="1"/>
    <col min="2054" max="2054" width="15.5703125" style="152" customWidth="1"/>
    <col min="2055" max="2055" width="17.140625" style="152" customWidth="1"/>
    <col min="2056" max="2304" width="9.140625" style="152"/>
    <col min="2305" max="2305" width="22.5703125" style="152" customWidth="1"/>
    <col min="2306" max="2306" width="16" style="152" customWidth="1"/>
    <col min="2307" max="2307" width="16.85546875" style="152" customWidth="1"/>
    <col min="2308" max="2308" width="16.28515625" style="152" customWidth="1"/>
    <col min="2309" max="2309" width="16" style="152" customWidth="1"/>
    <col min="2310" max="2310" width="15.5703125" style="152" customWidth="1"/>
    <col min="2311" max="2311" width="17.140625" style="152" customWidth="1"/>
    <col min="2312" max="2560" width="9.140625" style="152"/>
    <col min="2561" max="2561" width="22.5703125" style="152" customWidth="1"/>
    <col min="2562" max="2562" width="16" style="152" customWidth="1"/>
    <col min="2563" max="2563" width="16.85546875" style="152" customWidth="1"/>
    <col min="2564" max="2564" width="16.28515625" style="152" customWidth="1"/>
    <col min="2565" max="2565" width="16" style="152" customWidth="1"/>
    <col min="2566" max="2566" width="15.5703125" style="152" customWidth="1"/>
    <col min="2567" max="2567" width="17.140625" style="152" customWidth="1"/>
    <col min="2568" max="2816" width="9.140625" style="152"/>
    <col min="2817" max="2817" width="22.5703125" style="152" customWidth="1"/>
    <col min="2818" max="2818" width="16" style="152" customWidth="1"/>
    <col min="2819" max="2819" width="16.85546875" style="152" customWidth="1"/>
    <col min="2820" max="2820" width="16.28515625" style="152" customWidth="1"/>
    <col min="2821" max="2821" width="16" style="152" customWidth="1"/>
    <col min="2822" max="2822" width="15.5703125" style="152" customWidth="1"/>
    <col min="2823" max="2823" width="17.140625" style="152" customWidth="1"/>
    <col min="2824" max="3072" width="9.140625" style="152"/>
    <col min="3073" max="3073" width="22.5703125" style="152" customWidth="1"/>
    <col min="3074" max="3074" width="16" style="152" customWidth="1"/>
    <col min="3075" max="3075" width="16.85546875" style="152" customWidth="1"/>
    <col min="3076" max="3076" width="16.28515625" style="152" customWidth="1"/>
    <col min="3077" max="3077" width="16" style="152" customWidth="1"/>
    <col min="3078" max="3078" width="15.5703125" style="152" customWidth="1"/>
    <col min="3079" max="3079" width="17.140625" style="152" customWidth="1"/>
    <col min="3080" max="3328" width="9.140625" style="152"/>
    <col min="3329" max="3329" width="22.5703125" style="152" customWidth="1"/>
    <col min="3330" max="3330" width="16" style="152" customWidth="1"/>
    <col min="3331" max="3331" width="16.85546875" style="152" customWidth="1"/>
    <col min="3332" max="3332" width="16.28515625" style="152" customWidth="1"/>
    <col min="3333" max="3333" width="16" style="152" customWidth="1"/>
    <col min="3334" max="3334" width="15.5703125" style="152" customWidth="1"/>
    <col min="3335" max="3335" width="17.140625" style="152" customWidth="1"/>
    <col min="3336" max="3584" width="9.140625" style="152"/>
    <col min="3585" max="3585" width="22.5703125" style="152" customWidth="1"/>
    <col min="3586" max="3586" width="16" style="152" customWidth="1"/>
    <col min="3587" max="3587" width="16.85546875" style="152" customWidth="1"/>
    <col min="3588" max="3588" width="16.28515625" style="152" customWidth="1"/>
    <col min="3589" max="3589" width="16" style="152" customWidth="1"/>
    <col min="3590" max="3590" width="15.5703125" style="152" customWidth="1"/>
    <col min="3591" max="3591" width="17.140625" style="152" customWidth="1"/>
    <col min="3592" max="3840" width="9.140625" style="152"/>
    <col min="3841" max="3841" width="22.5703125" style="152" customWidth="1"/>
    <col min="3842" max="3842" width="16" style="152" customWidth="1"/>
    <col min="3843" max="3843" width="16.85546875" style="152" customWidth="1"/>
    <col min="3844" max="3844" width="16.28515625" style="152" customWidth="1"/>
    <col min="3845" max="3845" width="16" style="152" customWidth="1"/>
    <col min="3846" max="3846" width="15.5703125" style="152" customWidth="1"/>
    <col min="3847" max="3847" width="17.140625" style="152" customWidth="1"/>
    <col min="3848" max="4096" width="9.140625" style="152"/>
    <col min="4097" max="4097" width="22.5703125" style="152" customWidth="1"/>
    <col min="4098" max="4098" width="16" style="152" customWidth="1"/>
    <col min="4099" max="4099" width="16.85546875" style="152" customWidth="1"/>
    <col min="4100" max="4100" width="16.28515625" style="152" customWidth="1"/>
    <col min="4101" max="4101" width="16" style="152" customWidth="1"/>
    <col min="4102" max="4102" width="15.5703125" style="152" customWidth="1"/>
    <col min="4103" max="4103" width="17.140625" style="152" customWidth="1"/>
    <col min="4104" max="4352" width="9.140625" style="152"/>
    <col min="4353" max="4353" width="22.5703125" style="152" customWidth="1"/>
    <col min="4354" max="4354" width="16" style="152" customWidth="1"/>
    <col min="4355" max="4355" width="16.85546875" style="152" customWidth="1"/>
    <col min="4356" max="4356" width="16.28515625" style="152" customWidth="1"/>
    <col min="4357" max="4357" width="16" style="152" customWidth="1"/>
    <col min="4358" max="4358" width="15.5703125" style="152" customWidth="1"/>
    <col min="4359" max="4359" width="17.140625" style="152" customWidth="1"/>
    <col min="4360" max="4608" width="9.140625" style="152"/>
    <col min="4609" max="4609" width="22.5703125" style="152" customWidth="1"/>
    <col min="4610" max="4610" width="16" style="152" customWidth="1"/>
    <col min="4611" max="4611" width="16.85546875" style="152" customWidth="1"/>
    <col min="4612" max="4612" width="16.28515625" style="152" customWidth="1"/>
    <col min="4613" max="4613" width="16" style="152" customWidth="1"/>
    <col min="4614" max="4614" width="15.5703125" style="152" customWidth="1"/>
    <col min="4615" max="4615" width="17.140625" style="152" customWidth="1"/>
    <col min="4616" max="4864" width="9.140625" style="152"/>
    <col min="4865" max="4865" width="22.5703125" style="152" customWidth="1"/>
    <col min="4866" max="4866" width="16" style="152" customWidth="1"/>
    <col min="4867" max="4867" width="16.85546875" style="152" customWidth="1"/>
    <col min="4868" max="4868" width="16.28515625" style="152" customWidth="1"/>
    <col min="4869" max="4869" width="16" style="152" customWidth="1"/>
    <col min="4870" max="4870" width="15.5703125" style="152" customWidth="1"/>
    <col min="4871" max="4871" width="17.140625" style="152" customWidth="1"/>
    <col min="4872" max="5120" width="9.140625" style="152"/>
    <col min="5121" max="5121" width="22.5703125" style="152" customWidth="1"/>
    <col min="5122" max="5122" width="16" style="152" customWidth="1"/>
    <col min="5123" max="5123" width="16.85546875" style="152" customWidth="1"/>
    <col min="5124" max="5124" width="16.28515625" style="152" customWidth="1"/>
    <col min="5125" max="5125" width="16" style="152" customWidth="1"/>
    <col min="5126" max="5126" width="15.5703125" style="152" customWidth="1"/>
    <col min="5127" max="5127" width="17.140625" style="152" customWidth="1"/>
    <col min="5128" max="5376" width="9.140625" style="152"/>
    <col min="5377" max="5377" width="22.5703125" style="152" customWidth="1"/>
    <col min="5378" max="5378" width="16" style="152" customWidth="1"/>
    <col min="5379" max="5379" width="16.85546875" style="152" customWidth="1"/>
    <col min="5380" max="5380" width="16.28515625" style="152" customWidth="1"/>
    <col min="5381" max="5381" width="16" style="152" customWidth="1"/>
    <col min="5382" max="5382" width="15.5703125" style="152" customWidth="1"/>
    <col min="5383" max="5383" width="17.140625" style="152" customWidth="1"/>
    <col min="5384" max="5632" width="9.140625" style="152"/>
    <col min="5633" max="5633" width="22.5703125" style="152" customWidth="1"/>
    <col min="5634" max="5634" width="16" style="152" customWidth="1"/>
    <col min="5635" max="5635" width="16.85546875" style="152" customWidth="1"/>
    <col min="5636" max="5636" width="16.28515625" style="152" customWidth="1"/>
    <col min="5637" max="5637" width="16" style="152" customWidth="1"/>
    <col min="5638" max="5638" width="15.5703125" style="152" customWidth="1"/>
    <col min="5639" max="5639" width="17.140625" style="152" customWidth="1"/>
    <col min="5640" max="5888" width="9.140625" style="152"/>
    <col min="5889" max="5889" width="22.5703125" style="152" customWidth="1"/>
    <col min="5890" max="5890" width="16" style="152" customWidth="1"/>
    <col min="5891" max="5891" width="16.85546875" style="152" customWidth="1"/>
    <col min="5892" max="5892" width="16.28515625" style="152" customWidth="1"/>
    <col min="5893" max="5893" width="16" style="152" customWidth="1"/>
    <col min="5894" max="5894" width="15.5703125" style="152" customWidth="1"/>
    <col min="5895" max="5895" width="17.140625" style="152" customWidth="1"/>
    <col min="5896" max="6144" width="9.140625" style="152"/>
    <col min="6145" max="6145" width="22.5703125" style="152" customWidth="1"/>
    <col min="6146" max="6146" width="16" style="152" customWidth="1"/>
    <col min="6147" max="6147" width="16.85546875" style="152" customWidth="1"/>
    <col min="6148" max="6148" width="16.28515625" style="152" customWidth="1"/>
    <col min="6149" max="6149" width="16" style="152" customWidth="1"/>
    <col min="6150" max="6150" width="15.5703125" style="152" customWidth="1"/>
    <col min="6151" max="6151" width="17.140625" style="152" customWidth="1"/>
    <col min="6152" max="6400" width="9.140625" style="152"/>
    <col min="6401" max="6401" width="22.5703125" style="152" customWidth="1"/>
    <col min="6402" max="6402" width="16" style="152" customWidth="1"/>
    <col min="6403" max="6403" width="16.85546875" style="152" customWidth="1"/>
    <col min="6404" max="6404" width="16.28515625" style="152" customWidth="1"/>
    <col min="6405" max="6405" width="16" style="152" customWidth="1"/>
    <col min="6406" max="6406" width="15.5703125" style="152" customWidth="1"/>
    <col min="6407" max="6407" width="17.140625" style="152" customWidth="1"/>
    <col min="6408" max="6656" width="9.140625" style="152"/>
    <col min="6657" max="6657" width="22.5703125" style="152" customWidth="1"/>
    <col min="6658" max="6658" width="16" style="152" customWidth="1"/>
    <col min="6659" max="6659" width="16.85546875" style="152" customWidth="1"/>
    <col min="6660" max="6660" width="16.28515625" style="152" customWidth="1"/>
    <col min="6661" max="6661" width="16" style="152" customWidth="1"/>
    <col min="6662" max="6662" width="15.5703125" style="152" customWidth="1"/>
    <col min="6663" max="6663" width="17.140625" style="152" customWidth="1"/>
    <col min="6664" max="6912" width="9.140625" style="152"/>
    <col min="6913" max="6913" width="22.5703125" style="152" customWidth="1"/>
    <col min="6914" max="6914" width="16" style="152" customWidth="1"/>
    <col min="6915" max="6915" width="16.85546875" style="152" customWidth="1"/>
    <col min="6916" max="6916" width="16.28515625" style="152" customWidth="1"/>
    <col min="6917" max="6917" width="16" style="152" customWidth="1"/>
    <col min="6918" max="6918" width="15.5703125" style="152" customWidth="1"/>
    <col min="6919" max="6919" width="17.140625" style="152" customWidth="1"/>
    <col min="6920" max="7168" width="9.140625" style="152"/>
    <col min="7169" max="7169" width="22.5703125" style="152" customWidth="1"/>
    <col min="7170" max="7170" width="16" style="152" customWidth="1"/>
    <col min="7171" max="7171" width="16.85546875" style="152" customWidth="1"/>
    <col min="7172" max="7172" width="16.28515625" style="152" customWidth="1"/>
    <col min="7173" max="7173" width="16" style="152" customWidth="1"/>
    <col min="7174" max="7174" width="15.5703125" style="152" customWidth="1"/>
    <col min="7175" max="7175" width="17.140625" style="152" customWidth="1"/>
    <col min="7176" max="7424" width="9.140625" style="152"/>
    <col min="7425" max="7425" width="22.5703125" style="152" customWidth="1"/>
    <col min="7426" max="7426" width="16" style="152" customWidth="1"/>
    <col min="7427" max="7427" width="16.85546875" style="152" customWidth="1"/>
    <col min="7428" max="7428" width="16.28515625" style="152" customWidth="1"/>
    <col min="7429" max="7429" width="16" style="152" customWidth="1"/>
    <col min="7430" max="7430" width="15.5703125" style="152" customWidth="1"/>
    <col min="7431" max="7431" width="17.140625" style="152" customWidth="1"/>
    <col min="7432" max="7680" width="9.140625" style="152"/>
    <col min="7681" max="7681" width="22.5703125" style="152" customWidth="1"/>
    <col min="7682" max="7682" width="16" style="152" customWidth="1"/>
    <col min="7683" max="7683" width="16.85546875" style="152" customWidth="1"/>
    <col min="7684" max="7684" width="16.28515625" style="152" customWidth="1"/>
    <col min="7685" max="7685" width="16" style="152" customWidth="1"/>
    <col min="7686" max="7686" width="15.5703125" style="152" customWidth="1"/>
    <col min="7687" max="7687" width="17.140625" style="152" customWidth="1"/>
    <col min="7688" max="7936" width="9.140625" style="152"/>
    <col min="7937" max="7937" width="22.5703125" style="152" customWidth="1"/>
    <col min="7938" max="7938" width="16" style="152" customWidth="1"/>
    <col min="7939" max="7939" width="16.85546875" style="152" customWidth="1"/>
    <col min="7940" max="7940" width="16.28515625" style="152" customWidth="1"/>
    <col min="7941" max="7941" width="16" style="152" customWidth="1"/>
    <col min="7942" max="7942" width="15.5703125" style="152" customWidth="1"/>
    <col min="7943" max="7943" width="17.140625" style="152" customWidth="1"/>
    <col min="7944" max="8192" width="9.140625" style="152"/>
    <col min="8193" max="8193" width="22.5703125" style="152" customWidth="1"/>
    <col min="8194" max="8194" width="16" style="152" customWidth="1"/>
    <col min="8195" max="8195" width="16.85546875" style="152" customWidth="1"/>
    <col min="8196" max="8196" width="16.28515625" style="152" customWidth="1"/>
    <col min="8197" max="8197" width="16" style="152" customWidth="1"/>
    <col min="8198" max="8198" width="15.5703125" style="152" customWidth="1"/>
    <col min="8199" max="8199" width="17.140625" style="152" customWidth="1"/>
    <col min="8200" max="8448" width="9.140625" style="152"/>
    <col min="8449" max="8449" width="22.5703125" style="152" customWidth="1"/>
    <col min="8450" max="8450" width="16" style="152" customWidth="1"/>
    <col min="8451" max="8451" width="16.85546875" style="152" customWidth="1"/>
    <col min="8452" max="8452" width="16.28515625" style="152" customWidth="1"/>
    <col min="8453" max="8453" width="16" style="152" customWidth="1"/>
    <col min="8454" max="8454" width="15.5703125" style="152" customWidth="1"/>
    <col min="8455" max="8455" width="17.140625" style="152" customWidth="1"/>
    <col min="8456" max="8704" width="9.140625" style="152"/>
    <col min="8705" max="8705" width="22.5703125" style="152" customWidth="1"/>
    <col min="8706" max="8706" width="16" style="152" customWidth="1"/>
    <col min="8707" max="8707" width="16.85546875" style="152" customWidth="1"/>
    <col min="8708" max="8708" width="16.28515625" style="152" customWidth="1"/>
    <col min="8709" max="8709" width="16" style="152" customWidth="1"/>
    <col min="8710" max="8710" width="15.5703125" style="152" customWidth="1"/>
    <col min="8711" max="8711" width="17.140625" style="152" customWidth="1"/>
    <col min="8712" max="8960" width="9.140625" style="152"/>
    <col min="8961" max="8961" width="22.5703125" style="152" customWidth="1"/>
    <col min="8962" max="8962" width="16" style="152" customWidth="1"/>
    <col min="8963" max="8963" width="16.85546875" style="152" customWidth="1"/>
    <col min="8964" max="8964" width="16.28515625" style="152" customWidth="1"/>
    <col min="8965" max="8965" width="16" style="152" customWidth="1"/>
    <col min="8966" max="8966" width="15.5703125" style="152" customWidth="1"/>
    <col min="8967" max="8967" width="17.140625" style="152" customWidth="1"/>
    <col min="8968" max="9216" width="9.140625" style="152"/>
    <col min="9217" max="9217" width="22.5703125" style="152" customWidth="1"/>
    <col min="9218" max="9218" width="16" style="152" customWidth="1"/>
    <col min="9219" max="9219" width="16.85546875" style="152" customWidth="1"/>
    <col min="9220" max="9220" width="16.28515625" style="152" customWidth="1"/>
    <col min="9221" max="9221" width="16" style="152" customWidth="1"/>
    <col min="9222" max="9222" width="15.5703125" style="152" customWidth="1"/>
    <col min="9223" max="9223" width="17.140625" style="152" customWidth="1"/>
    <col min="9224" max="9472" width="9.140625" style="152"/>
    <col min="9473" max="9473" width="22.5703125" style="152" customWidth="1"/>
    <col min="9474" max="9474" width="16" style="152" customWidth="1"/>
    <col min="9475" max="9475" width="16.85546875" style="152" customWidth="1"/>
    <col min="9476" max="9476" width="16.28515625" style="152" customWidth="1"/>
    <col min="9477" max="9477" width="16" style="152" customWidth="1"/>
    <col min="9478" max="9478" width="15.5703125" style="152" customWidth="1"/>
    <col min="9479" max="9479" width="17.140625" style="152" customWidth="1"/>
    <col min="9480" max="9728" width="9.140625" style="152"/>
    <col min="9729" max="9729" width="22.5703125" style="152" customWidth="1"/>
    <col min="9730" max="9730" width="16" style="152" customWidth="1"/>
    <col min="9731" max="9731" width="16.85546875" style="152" customWidth="1"/>
    <col min="9732" max="9732" width="16.28515625" style="152" customWidth="1"/>
    <col min="9733" max="9733" width="16" style="152" customWidth="1"/>
    <col min="9734" max="9734" width="15.5703125" style="152" customWidth="1"/>
    <col min="9735" max="9735" width="17.140625" style="152" customWidth="1"/>
    <col min="9736" max="9984" width="9.140625" style="152"/>
    <col min="9985" max="9985" width="22.5703125" style="152" customWidth="1"/>
    <col min="9986" max="9986" width="16" style="152" customWidth="1"/>
    <col min="9987" max="9987" width="16.85546875" style="152" customWidth="1"/>
    <col min="9988" max="9988" width="16.28515625" style="152" customWidth="1"/>
    <col min="9989" max="9989" width="16" style="152" customWidth="1"/>
    <col min="9990" max="9990" width="15.5703125" style="152" customWidth="1"/>
    <col min="9991" max="9991" width="17.140625" style="152" customWidth="1"/>
    <col min="9992" max="10240" width="9.140625" style="152"/>
    <col min="10241" max="10241" width="22.5703125" style="152" customWidth="1"/>
    <col min="10242" max="10242" width="16" style="152" customWidth="1"/>
    <col min="10243" max="10243" width="16.85546875" style="152" customWidth="1"/>
    <col min="10244" max="10244" width="16.28515625" style="152" customWidth="1"/>
    <col min="10245" max="10245" width="16" style="152" customWidth="1"/>
    <col min="10246" max="10246" width="15.5703125" style="152" customWidth="1"/>
    <col min="10247" max="10247" width="17.140625" style="152" customWidth="1"/>
    <col min="10248" max="10496" width="9.140625" style="152"/>
    <col min="10497" max="10497" width="22.5703125" style="152" customWidth="1"/>
    <col min="10498" max="10498" width="16" style="152" customWidth="1"/>
    <col min="10499" max="10499" width="16.85546875" style="152" customWidth="1"/>
    <col min="10500" max="10500" width="16.28515625" style="152" customWidth="1"/>
    <col min="10501" max="10501" width="16" style="152" customWidth="1"/>
    <col min="10502" max="10502" width="15.5703125" style="152" customWidth="1"/>
    <col min="10503" max="10503" width="17.140625" style="152" customWidth="1"/>
    <col min="10504" max="10752" width="9.140625" style="152"/>
    <col min="10753" max="10753" width="22.5703125" style="152" customWidth="1"/>
    <col min="10754" max="10754" width="16" style="152" customWidth="1"/>
    <col min="10755" max="10755" width="16.85546875" style="152" customWidth="1"/>
    <col min="10756" max="10756" width="16.28515625" style="152" customWidth="1"/>
    <col min="10757" max="10757" width="16" style="152" customWidth="1"/>
    <col min="10758" max="10758" width="15.5703125" style="152" customWidth="1"/>
    <col min="10759" max="10759" width="17.140625" style="152" customWidth="1"/>
    <col min="10760" max="11008" width="9.140625" style="152"/>
    <col min="11009" max="11009" width="22.5703125" style="152" customWidth="1"/>
    <col min="11010" max="11010" width="16" style="152" customWidth="1"/>
    <col min="11011" max="11011" width="16.85546875" style="152" customWidth="1"/>
    <col min="11012" max="11012" width="16.28515625" style="152" customWidth="1"/>
    <col min="11013" max="11013" width="16" style="152" customWidth="1"/>
    <col min="11014" max="11014" width="15.5703125" style="152" customWidth="1"/>
    <col min="11015" max="11015" width="17.140625" style="152" customWidth="1"/>
    <col min="11016" max="11264" width="9.140625" style="152"/>
    <col min="11265" max="11265" width="22.5703125" style="152" customWidth="1"/>
    <col min="11266" max="11266" width="16" style="152" customWidth="1"/>
    <col min="11267" max="11267" width="16.85546875" style="152" customWidth="1"/>
    <col min="11268" max="11268" width="16.28515625" style="152" customWidth="1"/>
    <col min="11269" max="11269" width="16" style="152" customWidth="1"/>
    <col min="11270" max="11270" width="15.5703125" style="152" customWidth="1"/>
    <col min="11271" max="11271" width="17.140625" style="152" customWidth="1"/>
    <col min="11272" max="11520" width="9.140625" style="152"/>
    <col min="11521" max="11521" width="22.5703125" style="152" customWidth="1"/>
    <col min="11522" max="11522" width="16" style="152" customWidth="1"/>
    <col min="11523" max="11523" width="16.85546875" style="152" customWidth="1"/>
    <col min="11524" max="11524" width="16.28515625" style="152" customWidth="1"/>
    <col min="11525" max="11525" width="16" style="152" customWidth="1"/>
    <col min="11526" max="11526" width="15.5703125" style="152" customWidth="1"/>
    <col min="11527" max="11527" width="17.140625" style="152" customWidth="1"/>
    <col min="11528" max="11776" width="9.140625" style="152"/>
    <col min="11777" max="11777" width="22.5703125" style="152" customWidth="1"/>
    <col min="11778" max="11778" width="16" style="152" customWidth="1"/>
    <col min="11779" max="11779" width="16.85546875" style="152" customWidth="1"/>
    <col min="11780" max="11780" width="16.28515625" style="152" customWidth="1"/>
    <col min="11781" max="11781" width="16" style="152" customWidth="1"/>
    <col min="11782" max="11782" width="15.5703125" style="152" customWidth="1"/>
    <col min="11783" max="11783" width="17.140625" style="152" customWidth="1"/>
    <col min="11784" max="12032" width="9.140625" style="152"/>
    <col min="12033" max="12033" width="22.5703125" style="152" customWidth="1"/>
    <col min="12034" max="12034" width="16" style="152" customWidth="1"/>
    <col min="12035" max="12035" width="16.85546875" style="152" customWidth="1"/>
    <col min="12036" max="12036" width="16.28515625" style="152" customWidth="1"/>
    <col min="12037" max="12037" width="16" style="152" customWidth="1"/>
    <col min="12038" max="12038" width="15.5703125" style="152" customWidth="1"/>
    <col min="12039" max="12039" width="17.140625" style="152" customWidth="1"/>
    <col min="12040" max="12288" width="9.140625" style="152"/>
    <col min="12289" max="12289" width="22.5703125" style="152" customWidth="1"/>
    <col min="12290" max="12290" width="16" style="152" customWidth="1"/>
    <col min="12291" max="12291" width="16.85546875" style="152" customWidth="1"/>
    <col min="12292" max="12292" width="16.28515625" style="152" customWidth="1"/>
    <col min="12293" max="12293" width="16" style="152" customWidth="1"/>
    <col min="12294" max="12294" width="15.5703125" style="152" customWidth="1"/>
    <col min="12295" max="12295" width="17.140625" style="152" customWidth="1"/>
    <col min="12296" max="12544" width="9.140625" style="152"/>
    <col min="12545" max="12545" width="22.5703125" style="152" customWidth="1"/>
    <col min="12546" max="12546" width="16" style="152" customWidth="1"/>
    <col min="12547" max="12547" width="16.85546875" style="152" customWidth="1"/>
    <col min="12548" max="12548" width="16.28515625" style="152" customWidth="1"/>
    <col min="12549" max="12549" width="16" style="152" customWidth="1"/>
    <col min="12550" max="12550" width="15.5703125" style="152" customWidth="1"/>
    <col min="12551" max="12551" width="17.140625" style="152" customWidth="1"/>
    <col min="12552" max="12800" width="9.140625" style="152"/>
    <col min="12801" max="12801" width="22.5703125" style="152" customWidth="1"/>
    <col min="12802" max="12802" width="16" style="152" customWidth="1"/>
    <col min="12803" max="12803" width="16.85546875" style="152" customWidth="1"/>
    <col min="12804" max="12804" width="16.28515625" style="152" customWidth="1"/>
    <col min="12805" max="12805" width="16" style="152" customWidth="1"/>
    <col min="12806" max="12806" width="15.5703125" style="152" customWidth="1"/>
    <col min="12807" max="12807" width="17.140625" style="152" customWidth="1"/>
    <col min="12808" max="13056" width="9.140625" style="152"/>
    <col min="13057" max="13057" width="22.5703125" style="152" customWidth="1"/>
    <col min="13058" max="13058" width="16" style="152" customWidth="1"/>
    <col min="13059" max="13059" width="16.85546875" style="152" customWidth="1"/>
    <col min="13060" max="13060" width="16.28515625" style="152" customWidth="1"/>
    <col min="13061" max="13061" width="16" style="152" customWidth="1"/>
    <col min="13062" max="13062" width="15.5703125" style="152" customWidth="1"/>
    <col min="13063" max="13063" width="17.140625" style="152" customWidth="1"/>
    <col min="13064" max="13312" width="9.140625" style="152"/>
    <col min="13313" max="13313" width="22.5703125" style="152" customWidth="1"/>
    <col min="13314" max="13314" width="16" style="152" customWidth="1"/>
    <col min="13315" max="13315" width="16.85546875" style="152" customWidth="1"/>
    <col min="13316" max="13316" width="16.28515625" style="152" customWidth="1"/>
    <col min="13317" max="13317" width="16" style="152" customWidth="1"/>
    <col min="13318" max="13318" width="15.5703125" style="152" customWidth="1"/>
    <col min="13319" max="13319" width="17.140625" style="152" customWidth="1"/>
    <col min="13320" max="13568" width="9.140625" style="152"/>
    <col min="13569" max="13569" width="22.5703125" style="152" customWidth="1"/>
    <col min="13570" max="13570" width="16" style="152" customWidth="1"/>
    <col min="13571" max="13571" width="16.85546875" style="152" customWidth="1"/>
    <col min="13572" max="13572" width="16.28515625" style="152" customWidth="1"/>
    <col min="13573" max="13573" width="16" style="152" customWidth="1"/>
    <col min="13574" max="13574" width="15.5703125" style="152" customWidth="1"/>
    <col min="13575" max="13575" width="17.140625" style="152" customWidth="1"/>
    <col min="13576" max="13824" width="9.140625" style="152"/>
    <col min="13825" max="13825" width="22.5703125" style="152" customWidth="1"/>
    <col min="13826" max="13826" width="16" style="152" customWidth="1"/>
    <col min="13827" max="13827" width="16.85546875" style="152" customWidth="1"/>
    <col min="13828" max="13828" width="16.28515625" style="152" customWidth="1"/>
    <col min="13829" max="13829" width="16" style="152" customWidth="1"/>
    <col min="13830" max="13830" width="15.5703125" style="152" customWidth="1"/>
    <col min="13831" max="13831" width="17.140625" style="152" customWidth="1"/>
    <col min="13832" max="14080" width="9.140625" style="152"/>
    <col min="14081" max="14081" width="22.5703125" style="152" customWidth="1"/>
    <col min="14082" max="14082" width="16" style="152" customWidth="1"/>
    <col min="14083" max="14083" width="16.85546875" style="152" customWidth="1"/>
    <col min="14084" max="14084" width="16.28515625" style="152" customWidth="1"/>
    <col min="14085" max="14085" width="16" style="152" customWidth="1"/>
    <col min="14086" max="14086" width="15.5703125" style="152" customWidth="1"/>
    <col min="14087" max="14087" width="17.140625" style="152" customWidth="1"/>
    <col min="14088" max="14336" width="9.140625" style="152"/>
    <col min="14337" max="14337" width="22.5703125" style="152" customWidth="1"/>
    <col min="14338" max="14338" width="16" style="152" customWidth="1"/>
    <col min="14339" max="14339" width="16.85546875" style="152" customWidth="1"/>
    <col min="14340" max="14340" width="16.28515625" style="152" customWidth="1"/>
    <col min="14341" max="14341" width="16" style="152" customWidth="1"/>
    <col min="14342" max="14342" width="15.5703125" style="152" customWidth="1"/>
    <col min="14343" max="14343" width="17.140625" style="152" customWidth="1"/>
    <col min="14344" max="14592" width="9.140625" style="152"/>
    <col min="14593" max="14593" width="22.5703125" style="152" customWidth="1"/>
    <col min="14594" max="14594" width="16" style="152" customWidth="1"/>
    <col min="14595" max="14595" width="16.85546875" style="152" customWidth="1"/>
    <col min="14596" max="14596" width="16.28515625" style="152" customWidth="1"/>
    <col min="14597" max="14597" width="16" style="152" customWidth="1"/>
    <col min="14598" max="14598" width="15.5703125" style="152" customWidth="1"/>
    <col min="14599" max="14599" width="17.140625" style="152" customWidth="1"/>
    <col min="14600" max="14848" width="9.140625" style="152"/>
    <col min="14849" max="14849" width="22.5703125" style="152" customWidth="1"/>
    <col min="14850" max="14850" width="16" style="152" customWidth="1"/>
    <col min="14851" max="14851" width="16.85546875" style="152" customWidth="1"/>
    <col min="14852" max="14852" width="16.28515625" style="152" customWidth="1"/>
    <col min="14853" max="14853" width="16" style="152" customWidth="1"/>
    <col min="14854" max="14854" width="15.5703125" style="152" customWidth="1"/>
    <col min="14855" max="14855" width="17.140625" style="152" customWidth="1"/>
    <col min="14856" max="15104" width="9.140625" style="152"/>
    <col min="15105" max="15105" width="22.5703125" style="152" customWidth="1"/>
    <col min="15106" max="15106" width="16" style="152" customWidth="1"/>
    <col min="15107" max="15107" width="16.85546875" style="152" customWidth="1"/>
    <col min="15108" max="15108" width="16.28515625" style="152" customWidth="1"/>
    <col min="15109" max="15109" width="16" style="152" customWidth="1"/>
    <col min="15110" max="15110" width="15.5703125" style="152" customWidth="1"/>
    <col min="15111" max="15111" width="17.140625" style="152" customWidth="1"/>
    <col min="15112" max="15360" width="9.140625" style="152"/>
    <col min="15361" max="15361" width="22.5703125" style="152" customWidth="1"/>
    <col min="15362" max="15362" width="16" style="152" customWidth="1"/>
    <col min="15363" max="15363" width="16.85546875" style="152" customWidth="1"/>
    <col min="15364" max="15364" width="16.28515625" style="152" customWidth="1"/>
    <col min="15365" max="15365" width="16" style="152" customWidth="1"/>
    <col min="15366" max="15366" width="15.5703125" style="152" customWidth="1"/>
    <col min="15367" max="15367" width="17.140625" style="152" customWidth="1"/>
    <col min="15368" max="15616" width="9.140625" style="152"/>
    <col min="15617" max="15617" width="22.5703125" style="152" customWidth="1"/>
    <col min="15618" max="15618" width="16" style="152" customWidth="1"/>
    <col min="15619" max="15619" width="16.85546875" style="152" customWidth="1"/>
    <col min="15620" max="15620" width="16.28515625" style="152" customWidth="1"/>
    <col min="15621" max="15621" width="16" style="152" customWidth="1"/>
    <col min="15622" max="15622" width="15.5703125" style="152" customWidth="1"/>
    <col min="15623" max="15623" width="17.140625" style="152" customWidth="1"/>
    <col min="15624" max="15872" width="9.140625" style="152"/>
    <col min="15873" max="15873" width="22.5703125" style="152" customWidth="1"/>
    <col min="15874" max="15874" width="16" style="152" customWidth="1"/>
    <col min="15875" max="15875" width="16.85546875" style="152" customWidth="1"/>
    <col min="15876" max="15876" width="16.28515625" style="152" customWidth="1"/>
    <col min="15877" max="15877" width="16" style="152" customWidth="1"/>
    <col min="15878" max="15878" width="15.5703125" style="152" customWidth="1"/>
    <col min="15879" max="15879" width="17.140625" style="152" customWidth="1"/>
    <col min="15880" max="16128" width="9.140625" style="152"/>
    <col min="16129" max="16129" width="22.5703125" style="152" customWidth="1"/>
    <col min="16130" max="16130" width="16" style="152" customWidth="1"/>
    <col min="16131" max="16131" width="16.85546875" style="152" customWidth="1"/>
    <col min="16132" max="16132" width="16.28515625" style="152" customWidth="1"/>
    <col min="16133" max="16133" width="16" style="152" customWidth="1"/>
    <col min="16134" max="16134" width="15.5703125" style="152" customWidth="1"/>
    <col min="16135" max="16135" width="17.140625" style="152" customWidth="1"/>
    <col min="16136" max="16384" width="9.140625" style="152"/>
  </cols>
  <sheetData>
    <row r="1" spans="1:11" ht="13.5" thickBot="1">
      <c r="A1" s="8005" t="s">
        <v>0</v>
      </c>
      <c r="B1" s="8005"/>
      <c r="G1" s="474" t="s">
        <v>1</v>
      </c>
    </row>
    <row r="2" spans="1:11" ht="22.5" customHeight="1" thickTop="1">
      <c r="A2" s="6250" t="s">
        <v>4780</v>
      </c>
      <c r="B2" s="6251"/>
      <c r="C2" s="6251"/>
      <c r="D2" s="6251"/>
      <c r="E2" s="6251"/>
      <c r="F2" s="6251"/>
      <c r="G2" s="6252"/>
    </row>
    <row r="3" spans="1:11" ht="31.5" customHeight="1" thickBot="1">
      <c r="A3" s="6714" t="s">
        <v>4709</v>
      </c>
      <c r="B3" s="6715"/>
      <c r="C3" s="6715"/>
      <c r="D3" s="6715"/>
      <c r="E3" s="6715"/>
      <c r="F3" s="6715"/>
      <c r="G3" s="6716"/>
    </row>
    <row r="4" spans="1:11" ht="35.1" customHeight="1" thickBot="1">
      <c r="A4" s="7674" t="s">
        <v>4710</v>
      </c>
      <c r="B4" s="6997">
        <v>2009</v>
      </c>
      <c r="C4" s="6996"/>
      <c r="D4" s="6997">
        <v>2010</v>
      </c>
      <c r="E4" s="6996"/>
      <c r="F4" s="6997">
        <v>2011</v>
      </c>
      <c r="G4" s="6732"/>
    </row>
    <row r="5" spans="1:11" ht="42" customHeight="1" thickBot="1">
      <c r="A5" s="6675"/>
      <c r="B5" s="5281" t="s">
        <v>4716</v>
      </c>
      <c r="C5" s="5282" t="s">
        <v>1536</v>
      </c>
      <c r="D5" s="5281" t="s">
        <v>4716</v>
      </c>
      <c r="E5" s="5282" t="s">
        <v>1536</v>
      </c>
      <c r="F5" s="5281" t="s">
        <v>4716</v>
      </c>
      <c r="G5" s="5284" t="s">
        <v>1536</v>
      </c>
    </row>
    <row r="6" spans="1:11" ht="45" customHeight="1" thickBot="1">
      <c r="A6" s="5277" t="s">
        <v>4711</v>
      </c>
      <c r="B6" s="5278">
        <v>1</v>
      </c>
      <c r="C6" s="5279" t="s">
        <v>4712</v>
      </c>
      <c r="D6" s="5278">
        <v>1</v>
      </c>
      <c r="E6" s="5279" t="s">
        <v>4712</v>
      </c>
      <c r="F6" s="5278" t="s">
        <v>9</v>
      </c>
      <c r="G6" s="5280" t="s">
        <v>9</v>
      </c>
    </row>
    <row r="7" spans="1:11" ht="20.100000000000001" customHeight="1" thickTop="1"/>
    <row r="8" spans="1:11" ht="20.100000000000001" customHeight="1">
      <c r="A8" s="1112" t="s">
        <v>4646</v>
      </c>
      <c r="B8" s="1481"/>
      <c r="C8" s="1481"/>
      <c r="D8" s="1481"/>
      <c r="E8" s="1481"/>
      <c r="F8" s="1481"/>
      <c r="G8" s="1481"/>
      <c r="H8" s="1481"/>
      <c r="I8" s="1481"/>
    </row>
    <row r="9" spans="1:11" ht="20.100000000000001" customHeight="1">
      <c r="A9" s="6247" t="s">
        <v>4713</v>
      </c>
      <c r="B9" s="6247"/>
      <c r="C9" s="6247"/>
      <c r="D9" s="1481"/>
      <c r="E9" s="1481"/>
      <c r="F9" s="1481"/>
      <c r="G9" s="1481"/>
      <c r="H9" s="1481"/>
      <c r="I9" s="1481"/>
    </row>
    <row r="10" spans="1:11" ht="20.100000000000001" customHeight="1">
      <c r="A10" s="6247" t="s">
        <v>4714</v>
      </c>
      <c r="B10" s="6247"/>
      <c r="C10" s="6247"/>
      <c r="D10" s="6247"/>
      <c r="E10" s="1481"/>
      <c r="F10" s="1481"/>
      <c r="G10" s="1481"/>
      <c r="H10" s="1481"/>
      <c r="I10" s="1481"/>
    </row>
    <row r="11" spans="1:11" ht="20.100000000000001" customHeight="1">
      <c r="A11" s="358" t="s">
        <v>4649</v>
      </c>
      <c r="B11" s="358"/>
      <c r="C11" s="358"/>
      <c r="D11" s="358"/>
      <c r="E11" s="358"/>
      <c r="F11" s="358"/>
      <c r="G11" s="358"/>
      <c r="H11" s="358"/>
      <c r="I11" s="358"/>
      <c r="J11" s="358"/>
      <c r="K11" s="358"/>
    </row>
    <row r="12" spans="1:11" ht="20.100000000000001" customHeight="1">
      <c r="A12" s="6249" t="s">
        <v>4715</v>
      </c>
      <c r="B12" s="6249"/>
      <c r="C12" s="6249"/>
      <c r="D12" s="6249"/>
      <c r="E12" s="6249"/>
    </row>
    <row r="13" spans="1:11" ht="17.25" customHeight="1">
      <c r="A13" s="5024"/>
      <c r="B13" s="5024"/>
      <c r="C13" s="5024"/>
      <c r="D13" s="5024"/>
      <c r="E13" s="5024"/>
    </row>
    <row r="14" spans="1:11" ht="17.25" customHeight="1">
      <c r="A14" s="5024"/>
      <c r="B14" s="5024"/>
      <c r="C14" s="5024"/>
      <c r="D14" s="5024"/>
      <c r="E14" s="5024"/>
    </row>
    <row r="16" spans="1:11">
      <c r="E16" s="5025" t="s">
        <v>3</v>
      </c>
    </row>
  </sheetData>
  <mergeCells count="10">
    <mergeCell ref="A9:C9"/>
    <mergeCell ref="A10:D10"/>
    <mergeCell ref="A12:E12"/>
    <mergeCell ref="A1:B1"/>
    <mergeCell ref="A2:G2"/>
    <mergeCell ref="A3:G3"/>
    <mergeCell ref="A4:A5"/>
    <mergeCell ref="B4:C4"/>
    <mergeCell ref="D4:E4"/>
    <mergeCell ref="F4:G4"/>
  </mergeCells>
  <hyperlinks>
    <hyperlink ref="A1" r:id="rId1"/>
  </hyperlinks>
  <pageMargins left="0.74803149606299213" right="0.74803149606299213" top="0.98425196850393704" bottom="0.98425196850393704" header="0.51181102362204722" footer="0.51181102362204722"/>
  <pageSetup paperSize="9" fitToWidth="0" orientation="landscape" r:id="rId2"/>
  <headerFooter alignWithMargins="0">
    <oddFooter>&amp;R319</oddFooter>
  </headerFooter>
  <drawing r:id="rId3"/>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08">
    <pageSetUpPr fitToPage="1"/>
  </sheetPr>
  <dimension ref="A1:K20"/>
  <sheetViews>
    <sheetView view="pageBreakPreview" zoomScale="60" zoomScaleNormal="100" workbookViewId="0">
      <selection activeCell="H15" sqref="H15"/>
    </sheetView>
  </sheetViews>
  <sheetFormatPr defaultRowHeight="12.75"/>
  <cols>
    <col min="1" max="1" width="25" style="152" customWidth="1"/>
    <col min="2" max="2" width="8.7109375" style="152" customWidth="1"/>
    <col min="3" max="3" width="21.42578125" style="152" customWidth="1"/>
    <col min="4" max="4" width="8.7109375" style="152" customWidth="1"/>
    <col min="5" max="5" width="21.5703125" style="152" customWidth="1"/>
    <col min="6" max="6" width="8.7109375" style="152" customWidth="1"/>
    <col min="7" max="7" width="11.85546875" style="152" customWidth="1"/>
    <col min="8" max="8" width="8.5703125" style="152" customWidth="1"/>
    <col min="9" max="9" width="11.85546875" style="152" customWidth="1"/>
    <col min="10" max="10" width="8.7109375" style="152" customWidth="1"/>
    <col min="11" max="11" width="12.140625" style="152" customWidth="1"/>
    <col min="12" max="256" width="9.140625" style="152"/>
    <col min="257" max="257" width="25" style="152" customWidth="1"/>
    <col min="258" max="258" width="15.140625" style="152" customWidth="1"/>
    <col min="259" max="259" width="27" style="152" customWidth="1"/>
    <col min="260" max="260" width="13.85546875" style="152" customWidth="1"/>
    <col min="261" max="261" width="26" style="152" customWidth="1"/>
    <col min="262" max="262" width="12.7109375" style="152" customWidth="1"/>
    <col min="263" max="263" width="15.28515625" style="152" customWidth="1"/>
    <col min="264" max="264" width="14.7109375" style="152" customWidth="1"/>
    <col min="265" max="265" width="14.85546875" style="152" customWidth="1"/>
    <col min="266" max="266" width="12.140625" style="152" customWidth="1"/>
    <col min="267" max="267" width="15" style="152" customWidth="1"/>
    <col min="268" max="512" width="9.140625" style="152"/>
    <col min="513" max="513" width="25" style="152" customWidth="1"/>
    <col min="514" max="514" width="15.140625" style="152" customWidth="1"/>
    <col min="515" max="515" width="27" style="152" customWidth="1"/>
    <col min="516" max="516" width="13.85546875" style="152" customWidth="1"/>
    <col min="517" max="517" width="26" style="152" customWidth="1"/>
    <col min="518" max="518" width="12.7109375" style="152" customWidth="1"/>
    <col min="519" max="519" width="15.28515625" style="152" customWidth="1"/>
    <col min="520" max="520" width="14.7109375" style="152" customWidth="1"/>
    <col min="521" max="521" width="14.85546875" style="152" customWidth="1"/>
    <col min="522" max="522" width="12.140625" style="152" customWidth="1"/>
    <col min="523" max="523" width="15" style="152" customWidth="1"/>
    <col min="524" max="768" width="9.140625" style="152"/>
    <col min="769" max="769" width="25" style="152" customWidth="1"/>
    <col min="770" max="770" width="15.140625" style="152" customWidth="1"/>
    <col min="771" max="771" width="27" style="152" customWidth="1"/>
    <col min="772" max="772" width="13.85546875" style="152" customWidth="1"/>
    <col min="773" max="773" width="26" style="152" customWidth="1"/>
    <col min="774" max="774" width="12.7109375" style="152" customWidth="1"/>
    <col min="775" max="775" width="15.28515625" style="152" customWidth="1"/>
    <col min="776" max="776" width="14.7109375" style="152" customWidth="1"/>
    <col min="777" max="777" width="14.85546875" style="152" customWidth="1"/>
    <col min="778" max="778" width="12.140625" style="152" customWidth="1"/>
    <col min="779" max="779" width="15" style="152" customWidth="1"/>
    <col min="780" max="1024" width="9.140625" style="152"/>
    <col min="1025" max="1025" width="25" style="152" customWidth="1"/>
    <col min="1026" max="1026" width="15.140625" style="152" customWidth="1"/>
    <col min="1027" max="1027" width="27" style="152" customWidth="1"/>
    <col min="1028" max="1028" width="13.85546875" style="152" customWidth="1"/>
    <col min="1029" max="1029" width="26" style="152" customWidth="1"/>
    <col min="1030" max="1030" width="12.7109375" style="152" customWidth="1"/>
    <col min="1031" max="1031" width="15.28515625" style="152" customWidth="1"/>
    <col min="1032" max="1032" width="14.7109375" style="152" customWidth="1"/>
    <col min="1033" max="1033" width="14.85546875" style="152" customWidth="1"/>
    <col min="1034" max="1034" width="12.140625" style="152" customWidth="1"/>
    <col min="1035" max="1035" width="15" style="152" customWidth="1"/>
    <col min="1036" max="1280" width="9.140625" style="152"/>
    <col min="1281" max="1281" width="25" style="152" customWidth="1"/>
    <col min="1282" max="1282" width="15.140625" style="152" customWidth="1"/>
    <col min="1283" max="1283" width="27" style="152" customWidth="1"/>
    <col min="1284" max="1284" width="13.85546875" style="152" customWidth="1"/>
    <col min="1285" max="1285" width="26" style="152" customWidth="1"/>
    <col min="1286" max="1286" width="12.7109375" style="152" customWidth="1"/>
    <col min="1287" max="1287" width="15.28515625" style="152" customWidth="1"/>
    <col min="1288" max="1288" width="14.7109375" style="152" customWidth="1"/>
    <col min="1289" max="1289" width="14.85546875" style="152" customWidth="1"/>
    <col min="1290" max="1290" width="12.140625" style="152" customWidth="1"/>
    <col min="1291" max="1291" width="15" style="152" customWidth="1"/>
    <col min="1292" max="1536" width="9.140625" style="152"/>
    <col min="1537" max="1537" width="25" style="152" customWidth="1"/>
    <col min="1538" max="1538" width="15.140625" style="152" customWidth="1"/>
    <col min="1539" max="1539" width="27" style="152" customWidth="1"/>
    <col min="1540" max="1540" width="13.85546875" style="152" customWidth="1"/>
    <col min="1541" max="1541" width="26" style="152" customWidth="1"/>
    <col min="1542" max="1542" width="12.7109375" style="152" customWidth="1"/>
    <col min="1543" max="1543" width="15.28515625" style="152" customWidth="1"/>
    <col min="1544" max="1544" width="14.7109375" style="152" customWidth="1"/>
    <col min="1545" max="1545" width="14.85546875" style="152" customWidth="1"/>
    <col min="1546" max="1546" width="12.140625" style="152" customWidth="1"/>
    <col min="1547" max="1547" width="15" style="152" customWidth="1"/>
    <col min="1548" max="1792" width="9.140625" style="152"/>
    <col min="1793" max="1793" width="25" style="152" customWidth="1"/>
    <col min="1794" max="1794" width="15.140625" style="152" customWidth="1"/>
    <col min="1795" max="1795" width="27" style="152" customWidth="1"/>
    <col min="1796" max="1796" width="13.85546875" style="152" customWidth="1"/>
    <col min="1797" max="1797" width="26" style="152" customWidth="1"/>
    <col min="1798" max="1798" width="12.7109375" style="152" customWidth="1"/>
    <col min="1799" max="1799" width="15.28515625" style="152" customWidth="1"/>
    <col min="1800" max="1800" width="14.7109375" style="152" customWidth="1"/>
    <col min="1801" max="1801" width="14.85546875" style="152" customWidth="1"/>
    <col min="1802" max="1802" width="12.140625" style="152" customWidth="1"/>
    <col min="1803" max="1803" width="15" style="152" customWidth="1"/>
    <col min="1804" max="2048" width="9.140625" style="152"/>
    <col min="2049" max="2049" width="25" style="152" customWidth="1"/>
    <col min="2050" max="2050" width="15.140625" style="152" customWidth="1"/>
    <col min="2051" max="2051" width="27" style="152" customWidth="1"/>
    <col min="2052" max="2052" width="13.85546875" style="152" customWidth="1"/>
    <col min="2053" max="2053" width="26" style="152" customWidth="1"/>
    <col min="2054" max="2054" width="12.7109375" style="152" customWidth="1"/>
    <col min="2055" max="2055" width="15.28515625" style="152" customWidth="1"/>
    <col min="2056" max="2056" width="14.7109375" style="152" customWidth="1"/>
    <col min="2057" max="2057" width="14.85546875" style="152" customWidth="1"/>
    <col min="2058" max="2058" width="12.140625" style="152" customWidth="1"/>
    <col min="2059" max="2059" width="15" style="152" customWidth="1"/>
    <col min="2060" max="2304" width="9.140625" style="152"/>
    <col min="2305" max="2305" width="25" style="152" customWidth="1"/>
    <col min="2306" max="2306" width="15.140625" style="152" customWidth="1"/>
    <col min="2307" max="2307" width="27" style="152" customWidth="1"/>
    <col min="2308" max="2308" width="13.85546875" style="152" customWidth="1"/>
    <col min="2309" max="2309" width="26" style="152" customWidth="1"/>
    <col min="2310" max="2310" width="12.7109375" style="152" customWidth="1"/>
    <col min="2311" max="2311" width="15.28515625" style="152" customWidth="1"/>
    <col min="2312" max="2312" width="14.7109375" style="152" customWidth="1"/>
    <col min="2313" max="2313" width="14.85546875" style="152" customWidth="1"/>
    <col min="2314" max="2314" width="12.140625" style="152" customWidth="1"/>
    <col min="2315" max="2315" width="15" style="152" customWidth="1"/>
    <col min="2316" max="2560" width="9.140625" style="152"/>
    <col min="2561" max="2561" width="25" style="152" customWidth="1"/>
    <col min="2562" max="2562" width="15.140625" style="152" customWidth="1"/>
    <col min="2563" max="2563" width="27" style="152" customWidth="1"/>
    <col min="2564" max="2564" width="13.85546875" style="152" customWidth="1"/>
    <col min="2565" max="2565" width="26" style="152" customWidth="1"/>
    <col min="2566" max="2566" width="12.7109375" style="152" customWidth="1"/>
    <col min="2567" max="2567" width="15.28515625" style="152" customWidth="1"/>
    <col min="2568" max="2568" width="14.7109375" style="152" customWidth="1"/>
    <col min="2569" max="2569" width="14.85546875" style="152" customWidth="1"/>
    <col min="2570" max="2570" width="12.140625" style="152" customWidth="1"/>
    <col min="2571" max="2571" width="15" style="152" customWidth="1"/>
    <col min="2572" max="2816" width="9.140625" style="152"/>
    <col min="2817" max="2817" width="25" style="152" customWidth="1"/>
    <col min="2818" max="2818" width="15.140625" style="152" customWidth="1"/>
    <col min="2819" max="2819" width="27" style="152" customWidth="1"/>
    <col min="2820" max="2820" width="13.85546875" style="152" customWidth="1"/>
    <col min="2821" max="2821" width="26" style="152" customWidth="1"/>
    <col min="2822" max="2822" width="12.7109375" style="152" customWidth="1"/>
    <col min="2823" max="2823" width="15.28515625" style="152" customWidth="1"/>
    <col min="2824" max="2824" width="14.7109375" style="152" customWidth="1"/>
    <col min="2825" max="2825" width="14.85546875" style="152" customWidth="1"/>
    <col min="2826" max="2826" width="12.140625" style="152" customWidth="1"/>
    <col min="2827" max="2827" width="15" style="152" customWidth="1"/>
    <col min="2828" max="3072" width="9.140625" style="152"/>
    <col min="3073" max="3073" width="25" style="152" customWidth="1"/>
    <col min="3074" max="3074" width="15.140625" style="152" customWidth="1"/>
    <col min="3075" max="3075" width="27" style="152" customWidth="1"/>
    <col min="3076" max="3076" width="13.85546875" style="152" customWidth="1"/>
    <col min="3077" max="3077" width="26" style="152" customWidth="1"/>
    <col min="3078" max="3078" width="12.7109375" style="152" customWidth="1"/>
    <col min="3079" max="3079" width="15.28515625" style="152" customWidth="1"/>
    <col min="3080" max="3080" width="14.7109375" style="152" customWidth="1"/>
    <col min="3081" max="3081" width="14.85546875" style="152" customWidth="1"/>
    <col min="3082" max="3082" width="12.140625" style="152" customWidth="1"/>
    <col min="3083" max="3083" width="15" style="152" customWidth="1"/>
    <col min="3084" max="3328" width="9.140625" style="152"/>
    <col min="3329" max="3329" width="25" style="152" customWidth="1"/>
    <col min="3330" max="3330" width="15.140625" style="152" customWidth="1"/>
    <col min="3331" max="3331" width="27" style="152" customWidth="1"/>
    <col min="3332" max="3332" width="13.85546875" style="152" customWidth="1"/>
    <col min="3333" max="3333" width="26" style="152" customWidth="1"/>
    <col min="3334" max="3334" width="12.7109375" style="152" customWidth="1"/>
    <col min="3335" max="3335" width="15.28515625" style="152" customWidth="1"/>
    <col min="3336" max="3336" width="14.7109375" style="152" customWidth="1"/>
    <col min="3337" max="3337" width="14.85546875" style="152" customWidth="1"/>
    <col min="3338" max="3338" width="12.140625" style="152" customWidth="1"/>
    <col min="3339" max="3339" width="15" style="152" customWidth="1"/>
    <col min="3340" max="3584" width="9.140625" style="152"/>
    <col min="3585" max="3585" width="25" style="152" customWidth="1"/>
    <col min="3586" max="3586" width="15.140625" style="152" customWidth="1"/>
    <col min="3587" max="3587" width="27" style="152" customWidth="1"/>
    <col min="3588" max="3588" width="13.85546875" style="152" customWidth="1"/>
    <col min="3589" max="3589" width="26" style="152" customWidth="1"/>
    <col min="3590" max="3590" width="12.7109375" style="152" customWidth="1"/>
    <col min="3591" max="3591" width="15.28515625" style="152" customWidth="1"/>
    <col min="3592" max="3592" width="14.7109375" style="152" customWidth="1"/>
    <col min="3593" max="3593" width="14.85546875" style="152" customWidth="1"/>
    <col min="3594" max="3594" width="12.140625" style="152" customWidth="1"/>
    <col min="3595" max="3595" width="15" style="152" customWidth="1"/>
    <col min="3596" max="3840" width="9.140625" style="152"/>
    <col min="3841" max="3841" width="25" style="152" customWidth="1"/>
    <col min="3842" max="3842" width="15.140625" style="152" customWidth="1"/>
    <col min="3843" max="3843" width="27" style="152" customWidth="1"/>
    <col min="3844" max="3844" width="13.85546875" style="152" customWidth="1"/>
    <col min="3845" max="3845" width="26" style="152" customWidth="1"/>
    <col min="3846" max="3846" width="12.7109375" style="152" customWidth="1"/>
    <col min="3847" max="3847" width="15.28515625" style="152" customWidth="1"/>
    <col min="3848" max="3848" width="14.7109375" style="152" customWidth="1"/>
    <col min="3849" max="3849" width="14.85546875" style="152" customWidth="1"/>
    <col min="3850" max="3850" width="12.140625" style="152" customWidth="1"/>
    <col min="3851" max="3851" width="15" style="152" customWidth="1"/>
    <col min="3852" max="4096" width="9.140625" style="152"/>
    <col min="4097" max="4097" width="25" style="152" customWidth="1"/>
    <col min="4098" max="4098" width="15.140625" style="152" customWidth="1"/>
    <col min="4099" max="4099" width="27" style="152" customWidth="1"/>
    <col min="4100" max="4100" width="13.85546875" style="152" customWidth="1"/>
    <col min="4101" max="4101" width="26" style="152" customWidth="1"/>
    <col min="4102" max="4102" width="12.7109375" style="152" customWidth="1"/>
    <col min="4103" max="4103" width="15.28515625" style="152" customWidth="1"/>
    <col min="4104" max="4104" width="14.7109375" style="152" customWidth="1"/>
    <col min="4105" max="4105" width="14.85546875" style="152" customWidth="1"/>
    <col min="4106" max="4106" width="12.140625" style="152" customWidth="1"/>
    <col min="4107" max="4107" width="15" style="152" customWidth="1"/>
    <col min="4108" max="4352" width="9.140625" style="152"/>
    <col min="4353" max="4353" width="25" style="152" customWidth="1"/>
    <col min="4354" max="4354" width="15.140625" style="152" customWidth="1"/>
    <col min="4355" max="4355" width="27" style="152" customWidth="1"/>
    <col min="4356" max="4356" width="13.85546875" style="152" customWidth="1"/>
    <col min="4357" max="4357" width="26" style="152" customWidth="1"/>
    <col min="4358" max="4358" width="12.7109375" style="152" customWidth="1"/>
    <col min="4359" max="4359" width="15.28515625" style="152" customWidth="1"/>
    <col min="4360" max="4360" width="14.7109375" style="152" customWidth="1"/>
    <col min="4361" max="4361" width="14.85546875" style="152" customWidth="1"/>
    <col min="4362" max="4362" width="12.140625" style="152" customWidth="1"/>
    <col min="4363" max="4363" width="15" style="152" customWidth="1"/>
    <col min="4364" max="4608" width="9.140625" style="152"/>
    <col min="4609" max="4609" width="25" style="152" customWidth="1"/>
    <col min="4610" max="4610" width="15.140625" style="152" customWidth="1"/>
    <col min="4611" max="4611" width="27" style="152" customWidth="1"/>
    <col min="4612" max="4612" width="13.85546875" style="152" customWidth="1"/>
    <col min="4613" max="4613" width="26" style="152" customWidth="1"/>
    <col min="4614" max="4614" width="12.7109375" style="152" customWidth="1"/>
    <col min="4615" max="4615" width="15.28515625" style="152" customWidth="1"/>
    <col min="4616" max="4616" width="14.7109375" style="152" customWidth="1"/>
    <col min="4617" max="4617" width="14.85546875" style="152" customWidth="1"/>
    <col min="4618" max="4618" width="12.140625" style="152" customWidth="1"/>
    <col min="4619" max="4619" width="15" style="152" customWidth="1"/>
    <col min="4620" max="4864" width="9.140625" style="152"/>
    <col min="4865" max="4865" width="25" style="152" customWidth="1"/>
    <col min="4866" max="4866" width="15.140625" style="152" customWidth="1"/>
    <col min="4867" max="4867" width="27" style="152" customWidth="1"/>
    <col min="4868" max="4868" width="13.85546875" style="152" customWidth="1"/>
    <col min="4869" max="4869" width="26" style="152" customWidth="1"/>
    <col min="4870" max="4870" width="12.7109375" style="152" customWidth="1"/>
    <col min="4871" max="4871" width="15.28515625" style="152" customWidth="1"/>
    <col min="4872" max="4872" width="14.7109375" style="152" customWidth="1"/>
    <col min="4873" max="4873" width="14.85546875" style="152" customWidth="1"/>
    <col min="4874" max="4874" width="12.140625" style="152" customWidth="1"/>
    <col min="4875" max="4875" width="15" style="152" customWidth="1"/>
    <col min="4876" max="5120" width="9.140625" style="152"/>
    <col min="5121" max="5121" width="25" style="152" customWidth="1"/>
    <col min="5122" max="5122" width="15.140625" style="152" customWidth="1"/>
    <col min="5123" max="5123" width="27" style="152" customWidth="1"/>
    <col min="5124" max="5124" width="13.85546875" style="152" customWidth="1"/>
    <col min="5125" max="5125" width="26" style="152" customWidth="1"/>
    <col min="5126" max="5126" width="12.7109375" style="152" customWidth="1"/>
    <col min="5127" max="5127" width="15.28515625" style="152" customWidth="1"/>
    <col min="5128" max="5128" width="14.7109375" style="152" customWidth="1"/>
    <col min="5129" max="5129" width="14.85546875" style="152" customWidth="1"/>
    <col min="5130" max="5130" width="12.140625" style="152" customWidth="1"/>
    <col min="5131" max="5131" width="15" style="152" customWidth="1"/>
    <col min="5132" max="5376" width="9.140625" style="152"/>
    <col min="5377" max="5377" width="25" style="152" customWidth="1"/>
    <col min="5378" max="5378" width="15.140625" style="152" customWidth="1"/>
    <col min="5379" max="5379" width="27" style="152" customWidth="1"/>
    <col min="5380" max="5380" width="13.85546875" style="152" customWidth="1"/>
    <col min="5381" max="5381" width="26" style="152" customWidth="1"/>
    <col min="5382" max="5382" width="12.7109375" style="152" customWidth="1"/>
    <col min="5383" max="5383" width="15.28515625" style="152" customWidth="1"/>
    <col min="5384" max="5384" width="14.7109375" style="152" customWidth="1"/>
    <col min="5385" max="5385" width="14.85546875" style="152" customWidth="1"/>
    <col min="5386" max="5386" width="12.140625" style="152" customWidth="1"/>
    <col min="5387" max="5387" width="15" style="152" customWidth="1"/>
    <col min="5388" max="5632" width="9.140625" style="152"/>
    <col min="5633" max="5633" width="25" style="152" customWidth="1"/>
    <col min="5634" max="5634" width="15.140625" style="152" customWidth="1"/>
    <col min="5635" max="5635" width="27" style="152" customWidth="1"/>
    <col min="5636" max="5636" width="13.85546875" style="152" customWidth="1"/>
    <col min="5637" max="5637" width="26" style="152" customWidth="1"/>
    <col min="5638" max="5638" width="12.7109375" style="152" customWidth="1"/>
    <col min="5639" max="5639" width="15.28515625" style="152" customWidth="1"/>
    <col min="5640" max="5640" width="14.7109375" style="152" customWidth="1"/>
    <col min="5641" max="5641" width="14.85546875" style="152" customWidth="1"/>
    <col min="5642" max="5642" width="12.140625" style="152" customWidth="1"/>
    <col min="5643" max="5643" width="15" style="152" customWidth="1"/>
    <col min="5644" max="5888" width="9.140625" style="152"/>
    <col min="5889" max="5889" width="25" style="152" customWidth="1"/>
    <col min="5890" max="5890" width="15.140625" style="152" customWidth="1"/>
    <col min="5891" max="5891" width="27" style="152" customWidth="1"/>
    <col min="5892" max="5892" width="13.85546875" style="152" customWidth="1"/>
    <col min="5893" max="5893" width="26" style="152" customWidth="1"/>
    <col min="5894" max="5894" width="12.7109375" style="152" customWidth="1"/>
    <col min="5895" max="5895" width="15.28515625" style="152" customWidth="1"/>
    <col min="5896" max="5896" width="14.7109375" style="152" customWidth="1"/>
    <col min="5897" max="5897" width="14.85546875" style="152" customWidth="1"/>
    <col min="5898" max="5898" width="12.140625" style="152" customWidth="1"/>
    <col min="5899" max="5899" width="15" style="152" customWidth="1"/>
    <col min="5900" max="6144" width="9.140625" style="152"/>
    <col min="6145" max="6145" width="25" style="152" customWidth="1"/>
    <col min="6146" max="6146" width="15.140625" style="152" customWidth="1"/>
    <col min="6147" max="6147" width="27" style="152" customWidth="1"/>
    <col min="6148" max="6148" width="13.85546875" style="152" customWidth="1"/>
    <col min="6149" max="6149" width="26" style="152" customWidth="1"/>
    <col min="6150" max="6150" width="12.7109375" style="152" customWidth="1"/>
    <col min="6151" max="6151" width="15.28515625" style="152" customWidth="1"/>
    <col min="6152" max="6152" width="14.7109375" style="152" customWidth="1"/>
    <col min="6153" max="6153" width="14.85546875" style="152" customWidth="1"/>
    <col min="6154" max="6154" width="12.140625" style="152" customWidth="1"/>
    <col min="6155" max="6155" width="15" style="152" customWidth="1"/>
    <col min="6156" max="6400" width="9.140625" style="152"/>
    <col min="6401" max="6401" width="25" style="152" customWidth="1"/>
    <col min="6402" max="6402" width="15.140625" style="152" customWidth="1"/>
    <col min="6403" max="6403" width="27" style="152" customWidth="1"/>
    <col min="6404" max="6404" width="13.85546875" style="152" customWidth="1"/>
    <col min="6405" max="6405" width="26" style="152" customWidth="1"/>
    <col min="6406" max="6406" width="12.7109375" style="152" customWidth="1"/>
    <col min="6407" max="6407" width="15.28515625" style="152" customWidth="1"/>
    <col min="6408" max="6408" width="14.7109375" style="152" customWidth="1"/>
    <col min="6409" max="6409" width="14.85546875" style="152" customWidth="1"/>
    <col min="6410" max="6410" width="12.140625" style="152" customWidth="1"/>
    <col min="6411" max="6411" width="15" style="152" customWidth="1"/>
    <col min="6412" max="6656" width="9.140625" style="152"/>
    <col min="6657" max="6657" width="25" style="152" customWidth="1"/>
    <col min="6658" max="6658" width="15.140625" style="152" customWidth="1"/>
    <col min="6659" max="6659" width="27" style="152" customWidth="1"/>
    <col min="6660" max="6660" width="13.85546875" style="152" customWidth="1"/>
    <col min="6661" max="6661" width="26" style="152" customWidth="1"/>
    <col min="6662" max="6662" width="12.7109375" style="152" customWidth="1"/>
    <col min="6663" max="6663" width="15.28515625" style="152" customWidth="1"/>
    <col min="6664" max="6664" width="14.7109375" style="152" customWidth="1"/>
    <col min="6665" max="6665" width="14.85546875" style="152" customWidth="1"/>
    <col min="6666" max="6666" width="12.140625" style="152" customWidth="1"/>
    <col min="6667" max="6667" width="15" style="152" customWidth="1"/>
    <col min="6668" max="6912" width="9.140625" style="152"/>
    <col min="6913" max="6913" width="25" style="152" customWidth="1"/>
    <col min="6914" max="6914" width="15.140625" style="152" customWidth="1"/>
    <col min="6915" max="6915" width="27" style="152" customWidth="1"/>
    <col min="6916" max="6916" width="13.85546875" style="152" customWidth="1"/>
    <col min="6917" max="6917" width="26" style="152" customWidth="1"/>
    <col min="6918" max="6918" width="12.7109375" style="152" customWidth="1"/>
    <col min="6919" max="6919" width="15.28515625" style="152" customWidth="1"/>
    <col min="6920" max="6920" width="14.7109375" style="152" customWidth="1"/>
    <col min="6921" max="6921" width="14.85546875" style="152" customWidth="1"/>
    <col min="6922" max="6922" width="12.140625" style="152" customWidth="1"/>
    <col min="6923" max="6923" width="15" style="152" customWidth="1"/>
    <col min="6924" max="7168" width="9.140625" style="152"/>
    <col min="7169" max="7169" width="25" style="152" customWidth="1"/>
    <col min="7170" max="7170" width="15.140625" style="152" customWidth="1"/>
    <col min="7171" max="7171" width="27" style="152" customWidth="1"/>
    <col min="7172" max="7172" width="13.85546875" style="152" customWidth="1"/>
    <col min="7173" max="7173" width="26" style="152" customWidth="1"/>
    <col min="7174" max="7174" width="12.7109375" style="152" customWidth="1"/>
    <col min="7175" max="7175" width="15.28515625" style="152" customWidth="1"/>
    <col min="7176" max="7176" width="14.7109375" style="152" customWidth="1"/>
    <col min="7177" max="7177" width="14.85546875" style="152" customWidth="1"/>
    <col min="7178" max="7178" width="12.140625" style="152" customWidth="1"/>
    <col min="7179" max="7179" width="15" style="152" customWidth="1"/>
    <col min="7180" max="7424" width="9.140625" style="152"/>
    <col min="7425" max="7425" width="25" style="152" customWidth="1"/>
    <col min="7426" max="7426" width="15.140625" style="152" customWidth="1"/>
    <col min="7427" max="7427" width="27" style="152" customWidth="1"/>
    <col min="7428" max="7428" width="13.85546875" style="152" customWidth="1"/>
    <col min="7429" max="7429" width="26" style="152" customWidth="1"/>
    <col min="7430" max="7430" width="12.7109375" style="152" customWidth="1"/>
    <col min="7431" max="7431" width="15.28515625" style="152" customWidth="1"/>
    <col min="7432" max="7432" width="14.7109375" style="152" customWidth="1"/>
    <col min="7433" max="7433" width="14.85546875" style="152" customWidth="1"/>
    <col min="7434" max="7434" width="12.140625" style="152" customWidth="1"/>
    <col min="7435" max="7435" width="15" style="152" customWidth="1"/>
    <col min="7436" max="7680" width="9.140625" style="152"/>
    <col min="7681" max="7681" width="25" style="152" customWidth="1"/>
    <col min="7682" max="7682" width="15.140625" style="152" customWidth="1"/>
    <col min="7683" max="7683" width="27" style="152" customWidth="1"/>
    <col min="7684" max="7684" width="13.85546875" style="152" customWidth="1"/>
    <col min="7685" max="7685" width="26" style="152" customWidth="1"/>
    <col min="7686" max="7686" width="12.7109375" style="152" customWidth="1"/>
    <col min="7687" max="7687" width="15.28515625" style="152" customWidth="1"/>
    <col min="7688" max="7688" width="14.7109375" style="152" customWidth="1"/>
    <col min="7689" max="7689" width="14.85546875" style="152" customWidth="1"/>
    <col min="7690" max="7690" width="12.140625" style="152" customWidth="1"/>
    <col min="7691" max="7691" width="15" style="152" customWidth="1"/>
    <col min="7692" max="7936" width="9.140625" style="152"/>
    <col min="7937" max="7937" width="25" style="152" customWidth="1"/>
    <col min="7938" max="7938" width="15.140625" style="152" customWidth="1"/>
    <col min="7939" max="7939" width="27" style="152" customWidth="1"/>
    <col min="7940" max="7940" width="13.85546875" style="152" customWidth="1"/>
    <col min="7941" max="7941" width="26" style="152" customWidth="1"/>
    <col min="7942" max="7942" width="12.7109375" style="152" customWidth="1"/>
    <col min="7943" max="7943" width="15.28515625" style="152" customWidth="1"/>
    <col min="7944" max="7944" width="14.7109375" style="152" customWidth="1"/>
    <col min="7945" max="7945" width="14.85546875" style="152" customWidth="1"/>
    <col min="7946" max="7946" width="12.140625" style="152" customWidth="1"/>
    <col min="7947" max="7947" width="15" style="152" customWidth="1"/>
    <col min="7948" max="8192" width="9.140625" style="152"/>
    <col min="8193" max="8193" width="25" style="152" customWidth="1"/>
    <col min="8194" max="8194" width="15.140625" style="152" customWidth="1"/>
    <col min="8195" max="8195" width="27" style="152" customWidth="1"/>
    <col min="8196" max="8196" width="13.85546875" style="152" customWidth="1"/>
    <col min="8197" max="8197" width="26" style="152" customWidth="1"/>
    <col min="8198" max="8198" width="12.7109375" style="152" customWidth="1"/>
    <col min="8199" max="8199" width="15.28515625" style="152" customWidth="1"/>
    <col min="8200" max="8200" width="14.7109375" style="152" customWidth="1"/>
    <col min="8201" max="8201" width="14.85546875" style="152" customWidth="1"/>
    <col min="8202" max="8202" width="12.140625" style="152" customWidth="1"/>
    <col min="8203" max="8203" width="15" style="152" customWidth="1"/>
    <col min="8204" max="8448" width="9.140625" style="152"/>
    <col min="8449" max="8449" width="25" style="152" customWidth="1"/>
    <col min="8450" max="8450" width="15.140625" style="152" customWidth="1"/>
    <col min="8451" max="8451" width="27" style="152" customWidth="1"/>
    <col min="8452" max="8452" width="13.85546875" style="152" customWidth="1"/>
    <col min="8453" max="8453" width="26" style="152" customWidth="1"/>
    <col min="8454" max="8454" width="12.7109375" style="152" customWidth="1"/>
    <col min="8455" max="8455" width="15.28515625" style="152" customWidth="1"/>
    <col min="8456" max="8456" width="14.7109375" style="152" customWidth="1"/>
    <col min="8457" max="8457" width="14.85546875" style="152" customWidth="1"/>
    <col min="8458" max="8458" width="12.140625" style="152" customWidth="1"/>
    <col min="8459" max="8459" width="15" style="152" customWidth="1"/>
    <col min="8460" max="8704" width="9.140625" style="152"/>
    <col min="8705" max="8705" width="25" style="152" customWidth="1"/>
    <col min="8706" max="8706" width="15.140625" style="152" customWidth="1"/>
    <col min="8707" max="8707" width="27" style="152" customWidth="1"/>
    <col min="8708" max="8708" width="13.85546875" style="152" customWidth="1"/>
    <col min="8709" max="8709" width="26" style="152" customWidth="1"/>
    <col min="8710" max="8710" width="12.7109375" style="152" customWidth="1"/>
    <col min="8711" max="8711" width="15.28515625" style="152" customWidth="1"/>
    <col min="8712" max="8712" width="14.7109375" style="152" customWidth="1"/>
    <col min="8713" max="8713" width="14.85546875" style="152" customWidth="1"/>
    <col min="8714" max="8714" width="12.140625" style="152" customWidth="1"/>
    <col min="8715" max="8715" width="15" style="152" customWidth="1"/>
    <col min="8716" max="8960" width="9.140625" style="152"/>
    <col min="8961" max="8961" width="25" style="152" customWidth="1"/>
    <col min="8962" max="8962" width="15.140625" style="152" customWidth="1"/>
    <col min="8963" max="8963" width="27" style="152" customWidth="1"/>
    <col min="8964" max="8964" width="13.85546875" style="152" customWidth="1"/>
    <col min="8965" max="8965" width="26" style="152" customWidth="1"/>
    <col min="8966" max="8966" width="12.7109375" style="152" customWidth="1"/>
    <col min="8967" max="8967" width="15.28515625" style="152" customWidth="1"/>
    <col min="8968" max="8968" width="14.7109375" style="152" customWidth="1"/>
    <col min="8969" max="8969" width="14.85546875" style="152" customWidth="1"/>
    <col min="8970" max="8970" width="12.140625" style="152" customWidth="1"/>
    <col min="8971" max="8971" width="15" style="152" customWidth="1"/>
    <col min="8972" max="9216" width="9.140625" style="152"/>
    <col min="9217" max="9217" width="25" style="152" customWidth="1"/>
    <col min="9218" max="9218" width="15.140625" style="152" customWidth="1"/>
    <col min="9219" max="9219" width="27" style="152" customWidth="1"/>
    <col min="9220" max="9220" width="13.85546875" style="152" customWidth="1"/>
    <col min="9221" max="9221" width="26" style="152" customWidth="1"/>
    <col min="9222" max="9222" width="12.7109375" style="152" customWidth="1"/>
    <col min="9223" max="9223" width="15.28515625" style="152" customWidth="1"/>
    <col min="9224" max="9224" width="14.7109375" style="152" customWidth="1"/>
    <col min="9225" max="9225" width="14.85546875" style="152" customWidth="1"/>
    <col min="9226" max="9226" width="12.140625" style="152" customWidth="1"/>
    <col min="9227" max="9227" width="15" style="152" customWidth="1"/>
    <col min="9228" max="9472" width="9.140625" style="152"/>
    <col min="9473" max="9473" width="25" style="152" customWidth="1"/>
    <col min="9474" max="9474" width="15.140625" style="152" customWidth="1"/>
    <col min="9475" max="9475" width="27" style="152" customWidth="1"/>
    <col min="9476" max="9476" width="13.85546875" style="152" customWidth="1"/>
    <col min="9477" max="9477" width="26" style="152" customWidth="1"/>
    <col min="9478" max="9478" width="12.7109375" style="152" customWidth="1"/>
    <col min="9479" max="9479" width="15.28515625" style="152" customWidth="1"/>
    <col min="9480" max="9480" width="14.7109375" style="152" customWidth="1"/>
    <col min="9481" max="9481" width="14.85546875" style="152" customWidth="1"/>
    <col min="9482" max="9482" width="12.140625" style="152" customWidth="1"/>
    <col min="9483" max="9483" width="15" style="152" customWidth="1"/>
    <col min="9484" max="9728" width="9.140625" style="152"/>
    <col min="9729" max="9729" width="25" style="152" customWidth="1"/>
    <col min="9730" max="9730" width="15.140625" style="152" customWidth="1"/>
    <col min="9731" max="9731" width="27" style="152" customWidth="1"/>
    <col min="9732" max="9732" width="13.85546875" style="152" customWidth="1"/>
    <col min="9733" max="9733" width="26" style="152" customWidth="1"/>
    <col min="9734" max="9734" width="12.7109375" style="152" customWidth="1"/>
    <col min="9735" max="9735" width="15.28515625" style="152" customWidth="1"/>
    <col min="9736" max="9736" width="14.7109375" style="152" customWidth="1"/>
    <col min="9737" max="9737" width="14.85546875" style="152" customWidth="1"/>
    <col min="9738" max="9738" width="12.140625" style="152" customWidth="1"/>
    <col min="9739" max="9739" width="15" style="152" customWidth="1"/>
    <col min="9740" max="9984" width="9.140625" style="152"/>
    <col min="9985" max="9985" width="25" style="152" customWidth="1"/>
    <col min="9986" max="9986" width="15.140625" style="152" customWidth="1"/>
    <col min="9987" max="9987" width="27" style="152" customWidth="1"/>
    <col min="9988" max="9988" width="13.85546875" style="152" customWidth="1"/>
    <col min="9989" max="9989" width="26" style="152" customWidth="1"/>
    <col min="9990" max="9990" width="12.7109375" style="152" customWidth="1"/>
    <col min="9991" max="9991" width="15.28515625" style="152" customWidth="1"/>
    <col min="9992" max="9992" width="14.7109375" style="152" customWidth="1"/>
    <col min="9993" max="9993" width="14.85546875" style="152" customWidth="1"/>
    <col min="9994" max="9994" width="12.140625" style="152" customWidth="1"/>
    <col min="9995" max="9995" width="15" style="152" customWidth="1"/>
    <col min="9996" max="10240" width="9.140625" style="152"/>
    <col min="10241" max="10241" width="25" style="152" customWidth="1"/>
    <col min="10242" max="10242" width="15.140625" style="152" customWidth="1"/>
    <col min="10243" max="10243" width="27" style="152" customWidth="1"/>
    <col min="10244" max="10244" width="13.85546875" style="152" customWidth="1"/>
    <col min="10245" max="10245" width="26" style="152" customWidth="1"/>
    <col min="10246" max="10246" width="12.7109375" style="152" customWidth="1"/>
    <col min="10247" max="10247" width="15.28515625" style="152" customWidth="1"/>
    <col min="10248" max="10248" width="14.7109375" style="152" customWidth="1"/>
    <col min="10249" max="10249" width="14.85546875" style="152" customWidth="1"/>
    <col min="10250" max="10250" width="12.140625" style="152" customWidth="1"/>
    <col min="10251" max="10251" width="15" style="152" customWidth="1"/>
    <col min="10252" max="10496" width="9.140625" style="152"/>
    <col min="10497" max="10497" width="25" style="152" customWidth="1"/>
    <col min="10498" max="10498" width="15.140625" style="152" customWidth="1"/>
    <col min="10499" max="10499" width="27" style="152" customWidth="1"/>
    <col min="10500" max="10500" width="13.85546875" style="152" customWidth="1"/>
    <col min="10501" max="10501" width="26" style="152" customWidth="1"/>
    <col min="10502" max="10502" width="12.7109375" style="152" customWidth="1"/>
    <col min="10503" max="10503" width="15.28515625" style="152" customWidth="1"/>
    <col min="10504" max="10504" width="14.7109375" style="152" customWidth="1"/>
    <col min="10505" max="10505" width="14.85546875" style="152" customWidth="1"/>
    <col min="10506" max="10506" width="12.140625" style="152" customWidth="1"/>
    <col min="10507" max="10507" width="15" style="152" customWidth="1"/>
    <col min="10508" max="10752" width="9.140625" style="152"/>
    <col min="10753" max="10753" width="25" style="152" customWidth="1"/>
    <col min="10754" max="10754" width="15.140625" style="152" customWidth="1"/>
    <col min="10755" max="10755" width="27" style="152" customWidth="1"/>
    <col min="10756" max="10756" width="13.85546875" style="152" customWidth="1"/>
    <col min="10757" max="10757" width="26" style="152" customWidth="1"/>
    <col min="10758" max="10758" width="12.7109375" style="152" customWidth="1"/>
    <col min="10759" max="10759" width="15.28515625" style="152" customWidth="1"/>
    <col min="10760" max="10760" width="14.7109375" style="152" customWidth="1"/>
    <col min="10761" max="10761" width="14.85546875" style="152" customWidth="1"/>
    <col min="10762" max="10762" width="12.140625" style="152" customWidth="1"/>
    <col min="10763" max="10763" width="15" style="152" customWidth="1"/>
    <col min="10764" max="11008" width="9.140625" style="152"/>
    <col min="11009" max="11009" width="25" style="152" customWidth="1"/>
    <col min="11010" max="11010" width="15.140625" style="152" customWidth="1"/>
    <col min="11011" max="11011" width="27" style="152" customWidth="1"/>
    <col min="11012" max="11012" width="13.85546875" style="152" customWidth="1"/>
    <col min="11013" max="11013" width="26" style="152" customWidth="1"/>
    <col min="11014" max="11014" width="12.7109375" style="152" customWidth="1"/>
    <col min="11015" max="11015" width="15.28515625" style="152" customWidth="1"/>
    <col min="11016" max="11016" width="14.7109375" style="152" customWidth="1"/>
    <col min="11017" max="11017" width="14.85546875" style="152" customWidth="1"/>
    <col min="11018" max="11018" width="12.140625" style="152" customWidth="1"/>
    <col min="11019" max="11019" width="15" style="152" customWidth="1"/>
    <col min="11020" max="11264" width="9.140625" style="152"/>
    <col min="11265" max="11265" width="25" style="152" customWidth="1"/>
    <col min="11266" max="11266" width="15.140625" style="152" customWidth="1"/>
    <col min="11267" max="11267" width="27" style="152" customWidth="1"/>
    <col min="11268" max="11268" width="13.85546875" style="152" customWidth="1"/>
    <col min="11269" max="11269" width="26" style="152" customWidth="1"/>
    <col min="11270" max="11270" width="12.7109375" style="152" customWidth="1"/>
    <col min="11271" max="11271" width="15.28515625" style="152" customWidth="1"/>
    <col min="11272" max="11272" width="14.7109375" style="152" customWidth="1"/>
    <col min="11273" max="11273" width="14.85546875" style="152" customWidth="1"/>
    <col min="11274" max="11274" width="12.140625" style="152" customWidth="1"/>
    <col min="11275" max="11275" width="15" style="152" customWidth="1"/>
    <col min="11276" max="11520" width="9.140625" style="152"/>
    <col min="11521" max="11521" width="25" style="152" customWidth="1"/>
    <col min="11522" max="11522" width="15.140625" style="152" customWidth="1"/>
    <col min="11523" max="11523" width="27" style="152" customWidth="1"/>
    <col min="11524" max="11524" width="13.85546875" style="152" customWidth="1"/>
    <col min="11525" max="11525" width="26" style="152" customWidth="1"/>
    <col min="11526" max="11526" width="12.7109375" style="152" customWidth="1"/>
    <col min="11527" max="11527" width="15.28515625" style="152" customWidth="1"/>
    <col min="11528" max="11528" width="14.7109375" style="152" customWidth="1"/>
    <col min="11529" max="11529" width="14.85546875" style="152" customWidth="1"/>
    <col min="11530" max="11530" width="12.140625" style="152" customWidth="1"/>
    <col min="11531" max="11531" width="15" style="152" customWidth="1"/>
    <col min="11532" max="11776" width="9.140625" style="152"/>
    <col min="11777" max="11777" width="25" style="152" customWidth="1"/>
    <col min="11778" max="11778" width="15.140625" style="152" customWidth="1"/>
    <col min="11779" max="11779" width="27" style="152" customWidth="1"/>
    <col min="11780" max="11780" width="13.85546875" style="152" customWidth="1"/>
    <col min="11781" max="11781" width="26" style="152" customWidth="1"/>
    <col min="11782" max="11782" width="12.7109375" style="152" customWidth="1"/>
    <col min="11783" max="11783" width="15.28515625" style="152" customWidth="1"/>
    <col min="11784" max="11784" width="14.7109375" style="152" customWidth="1"/>
    <col min="11785" max="11785" width="14.85546875" style="152" customWidth="1"/>
    <col min="11786" max="11786" width="12.140625" style="152" customWidth="1"/>
    <col min="11787" max="11787" width="15" style="152" customWidth="1"/>
    <col min="11788" max="12032" width="9.140625" style="152"/>
    <col min="12033" max="12033" width="25" style="152" customWidth="1"/>
    <col min="12034" max="12034" width="15.140625" style="152" customWidth="1"/>
    <col min="12035" max="12035" width="27" style="152" customWidth="1"/>
    <col min="12036" max="12036" width="13.85546875" style="152" customWidth="1"/>
    <col min="12037" max="12037" width="26" style="152" customWidth="1"/>
    <col min="12038" max="12038" width="12.7109375" style="152" customWidth="1"/>
    <col min="12039" max="12039" width="15.28515625" style="152" customWidth="1"/>
    <col min="12040" max="12040" width="14.7109375" style="152" customWidth="1"/>
    <col min="12041" max="12041" width="14.85546875" style="152" customWidth="1"/>
    <col min="12042" max="12042" width="12.140625" style="152" customWidth="1"/>
    <col min="12043" max="12043" width="15" style="152" customWidth="1"/>
    <col min="12044" max="12288" width="9.140625" style="152"/>
    <col min="12289" max="12289" width="25" style="152" customWidth="1"/>
    <col min="12290" max="12290" width="15.140625" style="152" customWidth="1"/>
    <col min="12291" max="12291" width="27" style="152" customWidth="1"/>
    <col min="12292" max="12292" width="13.85546875" style="152" customWidth="1"/>
    <col min="12293" max="12293" width="26" style="152" customWidth="1"/>
    <col min="12294" max="12294" width="12.7109375" style="152" customWidth="1"/>
    <col min="12295" max="12295" width="15.28515625" style="152" customWidth="1"/>
    <col min="12296" max="12296" width="14.7109375" style="152" customWidth="1"/>
    <col min="12297" max="12297" width="14.85546875" style="152" customWidth="1"/>
    <col min="12298" max="12298" width="12.140625" style="152" customWidth="1"/>
    <col min="12299" max="12299" width="15" style="152" customWidth="1"/>
    <col min="12300" max="12544" width="9.140625" style="152"/>
    <col min="12545" max="12545" width="25" style="152" customWidth="1"/>
    <col min="12546" max="12546" width="15.140625" style="152" customWidth="1"/>
    <col min="12547" max="12547" width="27" style="152" customWidth="1"/>
    <col min="12548" max="12548" width="13.85546875" style="152" customWidth="1"/>
    <col min="12549" max="12549" width="26" style="152" customWidth="1"/>
    <col min="12550" max="12550" width="12.7109375" style="152" customWidth="1"/>
    <col min="12551" max="12551" width="15.28515625" style="152" customWidth="1"/>
    <col min="12552" max="12552" width="14.7109375" style="152" customWidth="1"/>
    <col min="12553" max="12553" width="14.85546875" style="152" customWidth="1"/>
    <col min="12554" max="12554" width="12.140625" style="152" customWidth="1"/>
    <col min="12555" max="12555" width="15" style="152" customWidth="1"/>
    <col min="12556" max="12800" width="9.140625" style="152"/>
    <col min="12801" max="12801" width="25" style="152" customWidth="1"/>
    <col min="12802" max="12802" width="15.140625" style="152" customWidth="1"/>
    <col min="12803" max="12803" width="27" style="152" customWidth="1"/>
    <col min="12804" max="12804" width="13.85546875" style="152" customWidth="1"/>
    <col min="12805" max="12805" width="26" style="152" customWidth="1"/>
    <col min="12806" max="12806" width="12.7109375" style="152" customWidth="1"/>
    <col min="12807" max="12807" width="15.28515625" style="152" customWidth="1"/>
    <col min="12808" max="12808" width="14.7109375" style="152" customWidth="1"/>
    <col min="12809" max="12809" width="14.85546875" style="152" customWidth="1"/>
    <col min="12810" max="12810" width="12.140625" style="152" customWidth="1"/>
    <col min="12811" max="12811" width="15" style="152" customWidth="1"/>
    <col min="12812" max="13056" width="9.140625" style="152"/>
    <col min="13057" max="13057" width="25" style="152" customWidth="1"/>
    <col min="13058" max="13058" width="15.140625" style="152" customWidth="1"/>
    <col min="13059" max="13059" width="27" style="152" customWidth="1"/>
    <col min="13060" max="13060" width="13.85546875" style="152" customWidth="1"/>
    <col min="13061" max="13061" width="26" style="152" customWidth="1"/>
    <col min="13062" max="13062" width="12.7109375" style="152" customWidth="1"/>
    <col min="13063" max="13063" width="15.28515625" style="152" customWidth="1"/>
    <col min="13064" max="13064" width="14.7109375" style="152" customWidth="1"/>
    <col min="13065" max="13065" width="14.85546875" style="152" customWidth="1"/>
    <col min="13066" max="13066" width="12.140625" style="152" customWidth="1"/>
    <col min="13067" max="13067" width="15" style="152" customWidth="1"/>
    <col min="13068" max="13312" width="9.140625" style="152"/>
    <col min="13313" max="13313" width="25" style="152" customWidth="1"/>
    <col min="13314" max="13314" width="15.140625" style="152" customWidth="1"/>
    <col min="13315" max="13315" width="27" style="152" customWidth="1"/>
    <col min="13316" max="13316" width="13.85546875" style="152" customWidth="1"/>
    <col min="13317" max="13317" width="26" style="152" customWidth="1"/>
    <col min="13318" max="13318" width="12.7109375" style="152" customWidth="1"/>
    <col min="13319" max="13319" width="15.28515625" style="152" customWidth="1"/>
    <col min="13320" max="13320" width="14.7109375" style="152" customWidth="1"/>
    <col min="13321" max="13321" width="14.85546875" style="152" customWidth="1"/>
    <col min="13322" max="13322" width="12.140625" style="152" customWidth="1"/>
    <col min="13323" max="13323" width="15" style="152" customWidth="1"/>
    <col min="13324" max="13568" width="9.140625" style="152"/>
    <col min="13569" max="13569" width="25" style="152" customWidth="1"/>
    <col min="13570" max="13570" width="15.140625" style="152" customWidth="1"/>
    <col min="13571" max="13571" width="27" style="152" customWidth="1"/>
    <col min="13572" max="13572" width="13.85546875" style="152" customWidth="1"/>
    <col min="13573" max="13573" width="26" style="152" customWidth="1"/>
    <col min="13574" max="13574" width="12.7109375" style="152" customWidth="1"/>
    <col min="13575" max="13575" width="15.28515625" style="152" customWidth="1"/>
    <col min="13576" max="13576" width="14.7109375" style="152" customWidth="1"/>
    <col min="13577" max="13577" width="14.85546875" style="152" customWidth="1"/>
    <col min="13578" max="13578" width="12.140625" style="152" customWidth="1"/>
    <col min="13579" max="13579" width="15" style="152" customWidth="1"/>
    <col min="13580" max="13824" width="9.140625" style="152"/>
    <col min="13825" max="13825" width="25" style="152" customWidth="1"/>
    <col min="13826" max="13826" width="15.140625" style="152" customWidth="1"/>
    <col min="13827" max="13827" width="27" style="152" customWidth="1"/>
    <col min="13828" max="13828" width="13.85546875" style="152" customWidth="1"/>
    <col min="13829" max="13829" width="26" style="152" customWidth="1"/>
    <col min="13830" max="13830" width="12.7109375" style="152" customWidth="1"/>
    <col min="13831" max="13831" width="15.28515625" style="152" customWidth="1"/>
    <col min="13832" max="13832" width="14.7109375" style="152" customWidth="1"/>
    <col min="13833" max="13833" width="14.85546875" style="152" customWidth="1"/>
    <col min="13834" max="13834" width="12.140625" style="152" customWidth="1"/>
    <col min="13835" max="13835" width="15" style="152" customWidth="1"/>
    <col min="13836" max="14080" width="9.140625" style="152"/>
    <col min="14081" max="14081" width="25" style="152" customWidth="1"/>
    <col min="14082" max="14082" width="15.140625" style="152" customWidth="1"/>
    <col min="14083" max="14083" width="27" style="152" customWidth="1"/>
    <col min="14084" max="14084" width="13.85546875" style="152" customWidth="1"/>
    <col min="14085" max="14085" width="26" style="152" customWidth="1"/>
    <col min="14086" max="14086" width="12.7109375" style="152" customWidth="1"/>
    <col min="14087" max="14087" width="15.28515625" style="152" customWidth="1"/>
    <col min="14088" max="14088" width="14.7109375" style="152" customWidth="1"/>
    <col min="14089" max="14089" width="14.85546875" style="152" customWidth="1"/>
    <col min="14090" max="14090" width="12.140625" style="152" customWidth="1"/>
    <col min="14091" max="14091" width="15" style="152" customWidth="1"/>
    <col min="14092" max="14336" width="9.140625" style="152"/>
    <col min="14337" max="14337" width="25" style="152" customWidth="1"/>
    <col min="14338" max="14338" width="15.140625" style="152" customWidth="1"/>
    <col min="14339" max="14339" width="27" style="152" customWidth="1"/>
    <col min="14340" max="14340" width="13.85546875" style="152" customWidth="1"/>
    <col min="14341" max="14341" width="26" style="152" customWidth="1"/>
    <col min="14342" max="14342" width="12.7109375" style="152" customWidth="1"/>
    <col min="14343" max="14343" width="15.28515625" style="152" customWidth="1"/>
    <col min="14344" max="14344" width="14.7109375" style="152" customWidth="1"/>
    <col min="14345" max="14345" width="14.85546875" style="152" customWidth="1"/>
    <col min="14346" max="14346" width="12.140625" style="152" customWidth="1"/>
    <col min="14347" max="14347" width="15" style="152" customWidth="1"/>
    <col min="14348" max="14592" width="9.140625" style="152"/>
    <col min="14593" max="14593" width="25" style="152" customWidth="1"/>
    <col min="14594" max="14594" width="15.140625" style="152" customWidth="1"/>
    <col min="14595" max="14595" width="27" style="152" customWidth="1"/>
    <col min="14596" max="14596" width="13.85546875" style="152" customWidth="1"/>
    <col min="14597" max="14597" width="26" style="152" customWidth="1"/>
    <col min="14598" max="14598" width="12.7109375" style="152" customWidth="1"/>
    <col min="14599" max="14599" width="15.28515625" style="152" customWidth="1"/>
    <col min="14600" max="14600" width="14.7109375" style="152" customWidth="1"/>
    <col min="14601" max="14601" width="14.85546875" style="152" customWidth="1"/>
    <col min="14602" max="14602" width="12.140625" style="152" customWidth="1"/>
    <col min="14603" max="14603" width="15" style="152" customWidth="1"/>
    <col min="14604" max="14848" width="9.140625" style="152"/>
    <col min="14849" max="14849" width="25" style="152" customWidth="1"/>
    <col min="14850" max="14850" width="15.140625" style="152" customWidth="1"/>
    <col min="14851" max="14851" width="27" style="152" customWidth="1"/>
    <col min="14852" max="14852" width="13.85546875" style="152" customWidth="1"/>
    <col min="14853" max="14853" width="26" style="152" customWidth="1"/>
    <col min="14854" max="14854" width="12.7109375" style="152" customWidth="1"/>
    <col min="14855" max="14855" width="15.28515625" style="152" customWidth="1"/>
    <col min="14856" max="14856" width="14.7109375" style="152" customWidth="1"/>
    <col min="14857" max="14857" width="14.85546875" style="152" customWidth="1"/>
    <col min="14858" max="14858" width="12.140625" style="152" customWidth="1"/>
    <col min="14859" max="14859" width="15" style="152" customWidth="1"/>
    <col min="14860" max="15104" width="9.140625" style="152"/>
    <col min="15105" max="15105" width="25" style="152" customWidth="1"/>
    <col min="15106" max="15106" width="15.140625" style="152" customWidth="1"/>
    <col min="15107" max="15107" width="27" style="152" customWidth="1"/>
    <col min="15108" max="15108" width="13.85546875" style="152" customWidth="1"/>
    <col min="15109" max="15109" width="26" style="152" customWidth="1"/>
    <col min="15110" max="15110" width="12.7109375" style="152" customWidth="1"/>
    <col min="15111" max="15111" width="15.28515625" style="152" customWidth="1"/>
    <col min="15112" max="15112" width="14.7109375" style="152" customWidth="1"/>
    <col min="15113" max="15113" width="14.85546875" style="152" customWidth="1"/>
    <col min="15114" max="15114" width="12.140625" style="152" customWidth="1"/>
    <col min="15115" max="15115" width="15" style="152" customWidth="1"/>
    <col min="15116" max="15360" width="9.140625" style="152"/>
    <col min="15361" max="15361" width="25" style="152" customWidth="1"/>
    <col min="15362" max="15362" width="15.140625" style="152" customWidth="1"/>
    <col min="15363" max="15363" width="27" style="152" customWidth="1"/>
    <col min="15364" max="15364" width="13.85546875" style="152" customWidth="1"/>
    <col min="15365" max="15365" width="26" style="152" customWidth="1"/>
    <col min="15366" max="15366" width="12.7109375" style="152" customWidth="1"/>
    <col min="15367" max="15367" width="15.28515625" style="152" customWidth="1"/>
    <col min="15368" max="15368" width="14.7109375" style="152" customWidth="1"/>
    <col min="15369" max="15369" width="14.85546875" style="152" customWidth="1"/>
    <col min="15370" max="15370" width="12.140625" style="152" customWidth="1"/>
    <col min="15371" max="15371" width="15" style="152" customWidth="1"/>
    <col min="15372" max="15616" width="9.140625" style="152"/>
    <col min="15617" max="15617" width="25" style="152" customWidth="1"/>
    <col min="15618" max="15618" width="15.140625" style="152" customWidth="1"/>
    <col min="15619" max="15619" width="27" style="152" customWidth="1"/>
    <col min="15620" max="15620" width="13.85546875" style="152" customWidth="1"/>
    <col min="15621" max="15621" width="26" style="152" customWidth="1"/>
    <col min="15622" max="15622" width="12.7109375" style="152" customWidth="1"/>
    <col min="15623" max="15623" width="15.28515625" style="152" customWidth="1"/>
    <col min="15624" max="15624" width="14.7109375" style="152" customWidth="1"/>
    <col min="15625" max="15625" width="14.85546875" style="152" customWidth="1"/>
    <col min="15626" max="15626" width="12.140625" style="152" customWidth="1"/>
    <col min="15627" max="15627" width="15" style="152" customWidth="1"/>
    <col min="15628" max="15872" width="9.140625" style="152"/>
    <col min="15873" max="15873" width="25" style="152" customWidth="1"/>
    <col min="15874" max="15874" width="15.140625" style="152" customWidth="1"/>
    <col min="15875" max="15875" width="27" style="152" customWidth="1"/>
    <col min="15876" max="15876" width="13.85546875" style="152" customWidth="1"/>
    <col min="15877" max="15877" width="26" style="152" customWidth="1"/>
    <col min="15878" max="15878" width="12.7109375" style="152" customWidth="1"/>
    <col min="15879" max="15879" width="15.28515625" style="152" customWidth="1"/>
    <col min="15880" max="15880" width="14.7109375" style="152" customWidth="1"/>
    <col min="15881" max="15881" width="14.85546875" style="152" customWidth="1"/>
    <col min="15882" max="15882" width="12.140625" style="152" customWidth="1"/>
    <col min="15883" max="15883" width="15" style="152" customWidth="1"/>
    <col min="15884" max="16128" width="9.140625" style="152"/>
    <col min="16129" max="16129" width="25" style="152" customWidth="1"/>
    <col min="16130" max="16130" width="15.140625" style="152" customWidth="1"/>
    <col min="16131" max="16131" width="27" style="152" customWidth="1"/>
    <col min="16132" max="16132" width="13.85546875" style="152" customWidth="1"/>
    <col min="16133" max="16133" width="26" style="152" customWidth="1"/>
    <col min="16134" max="16134" width="12.7109375" style="152" customWidth="1"/>
    <col min="16135" max="16135" width="15.28515625" style="152" customWidth="1"/>
    <col min="16136" max="16136" width="14.7109375" style="152" customWidth="1"/>
    <col min="16137" max="16137" width="14.85546875" style="152" customWidth="1"/>
    <col min="16138" max="16138" width="12.140625" style="152" customWidth="1"/>
    <col min="16139" max="16139" width="15" style="152" customWidth="1"/>
    <col min="16140" max="16384" width="9.140625" style="152"/>
  </cols>
  <sheetData>
    <row r="1" spans="1:11" ht="13.5" thickBot="1">
      <c r="A1" s="3497" t="s">
        <v>0</v>
      </c>
      <c r="K1" s="474" t="s">
        <v>1</v>
      </c>
    </row>
    <row r="2" spans="1:11" ht="21" customHeight="1" thickTop="1">
      <c r="A2" s="6250" t="s">
        <v>4781</v>
      </c>
      <c r="B2" s="6251"/>
      <c r="C2" s="6251"/>
      <c r="D2" s="6251"/>
      <c r="E2" s="6251"/>
      <c r="F2" s="6251"/>
      <c r="G2" s="6251"/>
      <c r="H2" s="6251"/>
      <c r="I2" s="6251"/>
      <c r="J2" s="6251"/>
      <c r="K2" s="6252"/>
    </row>
    <row r="3" spans="1:11" ht="42" customHeight="1" thickBot="1">
      <c r="A3" s="6714" t="s">
        <v>4635</v>
      </c>
      <c r="B3" s="6715"/>
      <c r="C3" s="6715"/>
      <c r="D3" s="6715"/>
      <c r="E3" s="6715"/>
      <c r="F3" s="6715"/>
      <c r="G3" s="6715"/>
      <c r="H3" s="6715"/>
      <c r="I3" s="6715"/>
      <c r="J3" s="6715"/>
      <c r="K3" s="6716"/>
    </row>
    <row r="4" spans="1:11" ht="39.75" customHeight="1" thickBot="1">
      <c r="A4" s="6675" t="s">
        <v>4710</v>
      </c>
      <c r="B4" s="6997">
        <v>2009</v>
      </c>
      <c r="C4" s="6996"/>
      <c r="D4" s="6997">
        <v>2010</v>
      </c>
      <c r="E4" s="6996"/>
      <c r="F4" s="6997">
        <v>2011</v>
      </c>
      <c r="G4" s="6731"/>
      <c r="H4" s="6997">
        <v>2012</v>
      </c>
      <c r="I4" s="6731"/>
      <c r="J4" s="6997">
        <v>2013</v>
      </c>
      <c r="K4" s="6732"/>
    </row>
    <row r="5" spans="1:11" ht="49.5" customHeight="1" thickBot="1">
      <c r="A5" s="6675"/>
      <c r="B5" s="5281" t="s">
        <v>4716</v>
      </c>
      <c r="C5" s="5282" t="s">
        <v>1536</v>
      </c>
      <c r="D5" s="5281" t="s">
        <v>4716</v>
      </c>
      <c r="E5" s="5282" t="s">
        <v>1536</v>
      </c>
      <c r="F5" s="5281" t="s">
        <v>4716</v>
      </c>
      <c r="G5" s="5283" t="s">
        <v>1536</v>
      </c>
      <c r="H5" s="5281" t="s">
        <v>4716</v>
      </c>
      <c r="I5" s="5283" t="s">
        <v>1536</v>
      </c>
      <c r="J5" s="5281" t="s">
        <v>4716</v>
      </c>
      <c r="K5" s="5284" t="s">
        <v>1536</v>
      </c>
    </row>
    <row r="6" spans="1:11" ht="43.5" customHeight="1">
      <c r="A6" s="5285" t="s">
        <v>4717</v>
      </c>
      <c r="B6" s="3373">
        <v>1</v>
      </c>
      <c r="C6" s="5286" t="s">
        <v>4718</v>
      </c>
      <c r="D6" s="3373">
        <v>1</v>
      </c>
      <c r="E6" s="5286" t="s">
        <v>4718</v>
      </c>
      <c r="F6" s="3373" t="s">
        <v>9</v>
      </c>
      <c r="G6" s="3375" t="s">
        <v>9</v>
      </c>
      <c r="H6" s="3373" t="s">
        <v>9</v>
      </c>
      <c r="I6" s="3375" t="s">
        <v>9</v>
      </c>
      <c r="J6" s="3373" t="s">
        <v>9</v>
      </c>
      <c r="K6" s="5287" t="s">
        <v>9</v>
      </c>
    </row>
    <row r="7" spans="1:11" ht="35.1" customHeight="1">
      <c r="A7" s="3663" t="s">
        <v>4719</v>
      </c>
      <c r="B7" s="3381">
        <v>2</v>
      </c>
      <c r="C7" s="5288" t="s">
        <v>4720</v>
      </c>
      <c r="D7" s="3381">
        <v>2</v>
      </c>
      <c r="E7" s="5288" t="s">
        <v>4720</v>
      </c>
      <c r="F7" s="3381">
        <v>2</v>
      </c>
      <c r="G7" s="5289" t="s">
        <v>4720</v>
      </c>
      <c r="H7" s="3381">
        <v>1</v>
      </c>
      <c r="I7" s="5289" t="s">
        <v>4721</v>
      </c>
      <c r="J7" s="3381">
        <v>1</v>
      </c>
      <c r="K7" s="5290" t="s">
        <v>4721</v>
      </c>
    </row>
    <row r="8" spans="1:11" ht="35.1" customHeight="1">
      <c r="A8" s="3663" t="s">
        <v>4722</v>
      </c>
      <c r="B8" s="3381">
        <v>2</v>
      </c>
      <c r="C8" s="5288" t="s">
        <v>4723</v>
      </c>
      <c r="D8" s="3381">
        <v>2</v>
      </c>
      <c r="E8" s="5288" t="s">
        <v>4723</v>
      </c>
      <c r="F8" s="3381">
        <v>2</v>
      </c>
      <c r="G8" s="5289" t="s">
        <v>4723</v>
      </c>
      <c r="H8" s="3381">
        <v>2</v>
      </c>
      <c r="I8" s="5289" t="s">
        <v>4724</v>
      </c>
      <c r="J8" s="3381">
        <v>2</v>
      </c>
      <c r="K8" s="5290" t="s">
        <v>4724</v>
      </c>
    </row>
    <row r="9" spans="1:11" ht="35.1" customHeight="1">
      <c r="A9" s="3663" t="s">
        <v>4725</v>
      </c>
      <c r="B9" s="3381" t="s">
        <v>4726</v>
      </c>
      <c r="C9" s="5288" t="s">
        <v>4727</v>
      </c>
      <c r="D9" s="3381" t="s">
        <v>4726</v>
      </c>
      <c r="E9" s="5288" t="s">
        <v>4727</v>
      </c>
      <c r="F9" s="3381" t="s">
        <v>4726</v>
      </c>
      <c r="G9" s="5289" t="s">
        <v>4727</v>
      </c>
      <c r="H9" s="3381" t="s">
        <v>4726</v>
      </c>
      <c r="I9" s="5289" t="s">
        <v>4727</v>
      </c>
      <c r="J9" s="3381" t="s">
        <v>4726</v>
      </c>
      <c r="K9" s="5290" t="s">
        <v>4727</v>
      </c>
    </row>
    <row r="10" spans="1:11" ht="48.75" customHeight="1">
      <c r="A10" s="3663" t="s">
        <v>4728</v>
      </c>
      <c r="B10" s="3381">
        <v>1</v>
      </c>
      <c r="C10" s="5288" t="s">
        <v>4729</v>
      </c>
      <c r="D10" s="3381" t="s">
        <v>9</v>
      </c>
      <c r="E10" s="4122" t="s">
        <v>9</v>
      </c>
      <c r="F10" s="3381" t="s">
        <v>9</v>
      </c>
      <c r="G10" s="3383" t="s">
        <v>9</v>
      </c>
      <c r="H10" s="3381" t="s">
        <v>9</v>
      </c>
      <c r="I10" s="3383" t="s">
        <v>9</v>
      </c>
      <c r="J10" s="3381" t="s">
        <v>9</v>
      </c>
      <c r="K10" s="3563" t="s">
        <v>9</v>
      </c>
    </row>
    <row r="11" spans="1:11" ht="35.1" customHeight="1" thickBot="1">
      <c r="A11" s="3676" t="s">
        <v>4730</v>
      </c>
      <c r="B11" s="5291">
        <v>1</v>
      </c>
      <c r="C11" s="5292" t="s">
        <v>4731</v>
      </c>
      <c r="D11" s="5291" t="s">
        <v>9</v>
      </c>
      <c r="E11" s="5293" t="s">
        <v>9</v>
      </c>
      <c r="F11" s="5291" t="s">
        <v>9</v>
      </c>
      <c r="G11" s="5294" t="s">
        <v>9</v>
      </c>
      <c r="H11" s="5291" t="s">
        <v>9</v>
      </c>
      <c r="I11" s="5294" t="s">
        <v>9</v>
      </c>
      <c r="J11" s="5291" t="s">
        <v>9</v>
      </c>
      <c r="K11" s="5295" t="s">
        <v>9</v>
      </c>
    </row>
    <row r="12" spans="1:11" ht="20.100000000000001" customHeight="1" thickTop="1"/>
    <row r="13" spans="1:11" ht="20.100000000000001" customHeight="1">
      <c r="A13" s="1112" t="s">
        <v>4646</v>
      </c>
      <c r="B13" s="1481"/>
      <c r="C13" s="1481"/>
      <c r="D13" s="1481"/>
      <c r="E13" s="1481"/>
      <c r="F13" s="1481"/>
      <c r="G13" s="1481"/>
      <c r="H13" s="1481"/>
      <c r="I13" s="1481"/>
    </row>
    <row r="14" spans="1:11" ht="20.100000000000001" customHeight="1">
      <c r="A14" s="6247" t="s">
        <v>4647</v>
      </c>
      <c r="B14" s="6247"/>
      <c r="C14" s="6247"/>
      <c r="D14" s="1481"/>
      <c r="E14" s="1481"/>
      <c r="F14" s="1481"/>
      <c r="G14" s="1481"/>
      <c r="H14" s="1481"/>
      <c r="I14" s="1481"/>
    </row>
    <row r="15" spans="1:11" ht="20.100000000000001" customHeight="1">
      <c r="A15" s="6247" t="s">
        <v>4648</v>
      </c>
      <c r="B15" s="6247"/>
      <c r="C15" s="6247"/>
      <c r="D15" s="6247"/>
      <c r="E15" s="1481"/>
      <c r="F15" s="1481"/>
      <c r="G15" s="1481"/>
      <c r="H15" s="1481"/>
      <c r="I15" s="1481"/>
    </row>
    <row r="16" spans="1:11" ht="20.100000000000001" customHeight="1">
      <c r="A16" s="6248" t="s">
        <v>4649</v>
      </c>
      <c r="B16" s="6248"/>
      <c r="C16" s="6248"/>
      <c r="D16" s="6248"/>
      <c r="E16" s="6248"/>
      <c r="F16" s="6248"/>
      <c r="G16" s="6248"/>
      <c r="H16" s="6248"/>
      <c r="I16" s="6248"/>
      <c r="J16" s="6248"/>
      <c r="K16" s="6248"/>
    </row>
    <row r="20" spans="4:4">
      <c r="D20" s="5025" t="s">
        <v>3</v>
      </c>
    </row>
  </sheetData>
  <mergeCells count="11">
    <mergeCell ref="A14:C14"/>
    <mergeCell ref="A15:D15"/>
    <mergeCell ref="A16:K16"/>
    <mergeCell ref="A2:K2"/>
    <mergeCell ref="A3:K3"/>
    <mergeCell ref="A4:A5"/>
    <mergeCell ref="B4:C4"/>
    <mergeCell ref="D4:E4"/>
    <mergeCell ref="F4:G4"/>
    <mergeCell ref="H4:I4"/>
    <mergeCell ref="J4:K4"/>
  </mergeCells>
  <hyperlinks>
    <hyperlink ref="A1" r:id="rId1"/>
  </hyperlinks>
  <pageMargins left="0.74803149606299213" right="0.74803149606299213" top="0.98425196850393704" bottom="0.98425196850393704" header="0.51181102362204722" footer="0.51181102362204722"/>
  <pageSetup paperSize="9" scale="90" orientation="landscape" r:id="rId2"/>
  <headerFooter alignWithMargins="0">
    <oddFooter>&amp;R320</oddFooter>
  </headerFooter>
  <drawing r:id="rId3"/>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09">
    <pageSetUpPr fitToPage="1"/>
  </sheetPr>
  <dimension ref="A1:K20"/>
  <sheetViews>
    <sheetView view="pageBreakPreview" topLeftCell="A4" zoomScale="60" zoomScaleNormal="100" workbookViewId="0">
      <selection activeCell="H15" sqref="H15"/>
    </sheetView>
  </sheetViews>
  <sheetFormatPr defaultRowHeight="12.75"/>
  <cols>
    <col min="1" max="10" width="12.7109375" style="152" customWidth="1"/>
    <col min="11" max="256" width="9.140625" style="152"/>
    <col min="257" max="257" width="18" style="152" customWidth="1"/>
    <col min="258" max="258" width="17.28515625" style="152" customWidth="1"/>
    <col min="259" max="259" width="15.42578125" style="152" customWidth="1"/>
    <col min="260" max="260" width="15.85546875" style="152" customWidth="1"/>
    <col min="261" max="261" width="15.7109375" style="152" customWidth="1"/>
    <col min="262" max="262" width="15" style="152" customWidth="1"/>
    <col min="263" max="263" width="14" style="152" customWidth="1"/>
    <col min="264" max="264" width="14.5703125" style="152" customWidth="1"/>
    <col min="265" max="265" width="14" style="152" customWidth="1"/>
    <col min="266" max="266" width="13.85546875" style="152" customWidth="1"/>
    <col min="267" max="512" width="9.140625" style="152"/>
    <col min="513" max="513" width="18" style="152" customWidth="1"/>
    <col min="514" max="514" width="17.28515625" style="152" customWidth="1"/>
    <col min="515" max="515" width="15.42578125" style="152" customWidth="1"/>
    <col min="516" max="516" width="15.85546875" style="152" customWidth="1"/>
    <col min="517" max="517" width="15.7109375" style="152" customWidth="1"/>
    <col min="518" max="518" width="15" style="152" customWidth="1"/>
    <col min="519" max="519" width="14" style="152" customWidth="1"/>
    <col min="520" max="520" width="14.5703125" style="152" customWidth="1"/>
    <col min="521" max="521" width="14" style="152" customWidth="1"/>
    <col min="522" max="522" width="13.85546875" style="152" customWidth="1"/>
    <col min="523" max="768" width="9.140625" style="152"/>
    <col min="769" max="769" width="18" style="152" customWidth="1"/>
    <col min="770" max="770" width="17.28515625" style="152" customWidth="1"/>
    <col min="771" max="771" width="15.42578125" style="152" customWidth="1"/>
    <col min="772" max="772" width="15.85546875" style="152" customWidth="1"/>
    <col min="773" max="773" width="15.7109375" style="152" customWidth="1"/>
    <col min="774" max="774" width="15" style="152" customWidth="1"/>
    <col min="775" max="775" width="14" style="152" customWidth="1"/>
    <col min="776" max="776" width="14.5703125" style="152" customWidth="1"/>
    <col min="777" max="777" width="14" style="152" customWidth="1"/>
    <col min="778" max="778" width="13.85546875" style="152" customWidth="1"/>
    <col min="779" max="1024" width="9.140625" style="152"/>
    <col min="1025" max="1025" width="18" style="152" customWidth="1"/>
    <col min="1026" max="1026" width="17.28515625" style="152" customWidth="1"/>
    <col min="1027" max="1027" width="15.42578125" style="152" customWidth="1"/>
    <col min="1028" max="1028" width="15.85546875" style="152" customWidth="1"/>
    <col min="1029" max="1029" width="15.7109375" style="152" customWidth="1"/>
    <col min="1030" max="1030" width="15" style="152" customWidth="1"/>
    <col min="1031" max="1031" width="14" style="152" customWidth="1"/>
    <col min="1032" max="1032" width="14.5703125" style="152" customWidth="1"/>
    <col min="1033" max="1033" width="14" style="152" customWidth="1"/>
    <col min="1034" max="1034" width="13.85546875" style="152" customWidth="1"/>
    <col min="1035" max="1280" width="9.140625" style="152"/>
    <col min="1281" max="1281" width="18" style="152" customWidth="1"/>
    <col min="1282" max="1282" width="17.28515625" style="152" customWidth="1"/>
    <col min="1283" max="1283" width="15.42578125" style="152" customWidth="1"/>
    <col min="1284" max="1284" width="15.85546875" style="152" customWidth="1"/>
    <col min="1285" max="1285" width="15.7109375" style="152" customWidth="1"/>
    <col min="1286" max="1286" width="15" style="152" customWidth="1"/>
    <col min="1287" max="1287" width="14" style="152" customWidth="1"/>
    <col min="1288" max="1288" width="14.5703125" style="152" customWidth="1"/>
    <col min="1289" max="1289" width="14" style="152" customWidth="1"/>
    <col min="1290" max="1290" width="13.85546875" style="152" customWidth="1"/>
    <col min="1291" max="1536" width="9.140625" style="152"/>
    <col min="1537" max="1537" width="18" style="152" customWidth="1"/>
    <col min="1538" max="1538" width="17.28515625" style="152" customWidth="1"/>
    <col min="1539" max="1539" width="15.42578125" style="152" customWidth="1"/>
    <col min="1540" max="1540" width="15.85546875" style="152" customWidth="1"/>
    <col min="1541" max="1541" width="15.7109375" style="152" customWidth="1"/>
    <col min="1542" max="1542" width="15" style="152" customWidth="1"/>
    <col min="1543" max="1543" width="14" style="152" customWidth="1"/>
    <col min="1544" max="1544" width="14.5703125" style="152" customWidth="1"/>
    <col min="1545" max="1545" width="14" style="152" customWidth="1"/>
    <col min="1546" max="1546" width="13.85546875" style="152" customWidth="1"/>
    <col min="1547" max="1792" width="9.140625" style="152"/>
    <col min="1793" max="1793" width="18" style="152" customWidth="1"/>
    <col min="1794" max="1794" width="17.28515625" style="152" customWidth="1"/>
    <col min="1795" max="1795" width="15.42578125" style="152" customWidth="1"/>
    <col min="1796" max="1796" width="15.85546875" style="152" customWidth="1"/>
    <col min="1797" max="1797" width="15.7109375" style="152" customWidth="1"/>
    <col min="1798" max="1798" width="15" style="152" customWidth="1"/>
    <col min="1799" max="1799" width="14" style="152" customWidth="1"/>
    <col min="1800" max="1800" width="14.5703125" style="152" customWidth="1"/>
    <col min="1801" max="1801" width="14" style="152" customWidth="1"/>
    <col min="1802" max="1802" width="13.85546875" style="152" customWidth="1"/>
    <col min="1803" max="2048" width="9.140625" style="152"/>
    <col min="2049" max="2049" width="18" style="152" customWidth="1"/>
    <col min="2050" max="2050" width="17.28515625" style="152" customWidth="1"/>
    <col min="2051" max="2051" width="15.42578125" style="152" customWidth="1"/>
    <col min="2052" max="2052" width="15.85546875" style="152" customWidth="1"/>
    <col min="2053" max="2053" width="15.7109375" style="152" customWidth="1"/>
    <col min="2054" max="2054" width="15" style="152" customWidth="1"/>
    <col min="2055" max="2055" width="14" style="152" customWidth="1"/>
    <col min="2056" max="2056" width="14.5703125" style="152" customWidth="1"/>
    <col min="2057" max="2057" width="14" style="152" customWidth="1"/>
    <col min="2058" max="2058" width="13.85546875" style="152" customWidth="1"/>
    <col min="2059" max="2304" width="9.140625" style="152"/>
    <col min="2305" max="2305" width="18" style="152" customWidth="1"/>
    <col min="2306" max="2306" width="17.28515625" style="152" customWidth="1"/>
    <col min="2307" max="2307" width="15.42578125" style="152" customWidth="1"/>
    <col min="2308" max="2308" width="15.85546875" style="152" customWidth="1"/>
    <col min="2309" max="2309" width="15.7109375" style="152" customWidth="1"/>
    <col min="2310" max="2310" width="15" style="152" customWidth="1"/>
    <col min="2311" max="2311" width="14" style="152" customWidth="1"/>
    <col min="2312" max="2312" width="14.5703125" style="152" customWidth="1"/>
    <col min="2313" max="2313" width="14" style="152" customWidth="1"/>
    <col min="2314" max="2314" width="13.85546875" style="152" customWidth="1"/>
    <col min="2315" max="2560" width="9.140625" style="152"/>
    <col min="2561" max="2561" width="18" style="152" customWidth="1"/>
    <col min="2562" max="2562" width="17.28515625" style="152" customWidth="1"/>
    <col min="2563" max="2563" width="15.42578125" style="152" customWidth="1"/>
    <col min="2564" max="2564" width="15.85546875" style="152" customWidth="1"/>
    <col min="2565" max="2565" width="15.7109375" style="152" customWidth="1"/>
    <col min="2566" max="2566" width="15" style="152" customWidth="1"/>
    <col min="2567" max="2567" width="14" style="152" customWidth="1"/>
    <col min="2568" max="2568" width="14.5703125" style="152" customWidth="1"/>
    <col min="2569" max="2569" width="14" style="152" customWidth="1"/>
    <col min="2570" max="2570" width="13.85546875" style="152" customWidth="1"/>
    <col min="2571" max="2816" width="9.140625" style="152"/>
    <col min="2817" max="2817" width="18" style="152" customWidth="1"/>
    <col min="2818" max="2818" width="17.28515625" style="152" customWidth="1"/>
    <col min="2819" max="2819" width="15.42578125" style="152" customWidth="1"/>
    <col min="2820" max="2820" width="15.85546875" style="152" customWidth="1"/>
    <col min="2821" max="2821" width="15.7109375" style="152" customWidth="1"/>
    <col min="2822" max="2822" width="15" style="152" customWidth="1"/>
    <col min="2823" max="2823" width="14" style="152" customWidth="1"/>
    <col min="2824" max="2824" width="14.5703125" style="152" customWidth="1"/>
    <col min="2825" max="2825" width="14" style="152" customWidth="1"/>
    <col min="2826" max="2826" width="13.85546875" style="152" customWidth="1"/>
    <col min="2827" max="3072" width="9.140625" style="152"/>
    <col min="3073" max="3073" width="18" style="152" customWidth="1"/>
    <col min="3074" max="3074" width="17.28515625" style="152" customWidth="1"/>
    <col min="3075" max="3075" width="15.42578125" style="152" customWidth="1"/>
    <col min="3076" max="3076" width="15.85546875" style="152" customWidth="1"/>
    <col min="3077" max="3077" width="15.7109375" style="152" customWidth="1"/>
    <col min="3078" max="3078" width="15" style="152" customWidth="1"/>
    <col min="3079" max="3079" width="14" style="152" customWidth="1"/>
    <col min="3080" max="3080" width="14.5703125" style="152" customWidth="1"/>
    <col min="3081" max="3081" width="14" style="152" customWidth="1"/>
    <col min="3082" max="3082" width="13.85546875" style="152" customWidth="1"/>
    <col min="3083" max="3328" width="9.140625" style="152"/>
    <col min="3329" max="3329" width="18" style="152" customWidth="1"/>
    <col min="3330" max="3330" width="17.28515625" style="152" customWidth="1"/>
    <col min="3331" max="3331" width="15.42578125" style="152" customWidth="1"/>
    <col min="3332" max="3332" width="15.85546875" style="152" customWidth="1"/>
    <col min="3333" max="3333" width="15.7109375" style="152" customWidth="1"/>
    <col min="3334" max="3334" width="15" style="152" customWidth="1"/>
    <col min="3335" max="3335" width="14" style="152" customWidth="1"/>
    <col min="3336" max="3336" width="14.5703125" style="152" customWidth="1"/>
    <col min="3337" max="3337" width="14" style="152" customWidth="1"/>
    <col min="3338" max="3338" width="13.85546875" style="152" customWidth="1"/>
    <col min="3339" max="3584" width="9.140625" style="152"/>
    <col min="3585" max="3585" width="18" style="152" customWidth="1"/>
    <col min="3586" max="3586" width="17.28515625" style="152" customWidth="1"/>
    <col min="3587" max="3587" width="15.42578125" style="152" customWidth="1"/>
    <col min="3588" max="3588" width="15.85546875" style="152" customWidth="1"/>
    <col min="3589" max="3589" width="15.7109375" style="152" customWidth="1"/>
    <col min="3590" max="3590" width="15" style="152" customWidth="1"/>
    <col min="3591" max="3591" width="14" style="152" customWidth="1"/>
    <col min="3592" max="3592" width="14.5703125" style="152" customWidth="1"/>
    <col min="3593" max="3593" width="14" style="152" customWidth="1"/>
    <col min="3594" max="3594" width="13.85546875" style="152" customWidth="1"/>
    <col min="3595" max="3840" width="9.140625" style="152"/>
    <col min="3841" max="3841" width="18" style="152" customWidth="1"/>
    <col min="3842" max="3842" width="17.28515625" style="152" customWidth="1"/>
    <col min="3843" max="3843" width="15.42578125" style="152" customWidth="1"/>
    <col min="3844" max="3844" width="15.85546875" style="152" customWidth="1"/>
    <col min="3845" max="3845" width="15.7109375" style="152" customWidth="1"/>
    <col min="3846" max="3846" width="15" style="152" customWidth="1"/>
    <col min="3847" max="3847" width="14" style="152" customWidth="1"/>
    <col min="3848" max="3848" width="14.5703125" style="152" customWidth="1"/>
    <col min="3849" max="3849" width="14" style="152" customWidth="1"/>
    <col min="3850" max="3850" width="13.85546875" style="152" customWidth="1"/>
    <col min="3851" max="4096" width="9.140625" style="152"/>
    <col min="4097" max="4097" width="18" style="152" customWidth="1"/>
    <col min="4098" max="4098" width="17.28515625" style="152" customWidth="1"/>
    <col min="4099" max="4099" width="15.42578125" style="152" customWidth="1"/>
    <col min="4100" max="4100" width="15.85546875" style="152" customWidth="1"/>
    <col min="4101" max="4101" width="15.7109375" style="152" customWidth="1"/>
    <col min="4102" max="4102" width="15" style="152" customWidth="1"/>
    <col min="4103" max="4103" width="14" style="152" customWidth="1"/>
    <col min="4104" max="4104" width="14.5703125" style="152" customWidth="1"/>
    <col min="4105" max="4105" width="14" style="152" customWidth="1"/>
    <col min="4106" max="4106" width="13.85546875" style="152" customWidth="1"/>
    <col min="4107" max="4352" width="9.140625" style="152"/>
    <col min="4353" max="4353" width="18" style="152" customWidth="1"/>
    <col min="4354" max="4354" width="17.28515625" style="152" customWidth="1"/>
    <col min="4355" max="4355" width="15.42578125" style="152" customWidth="1"/>
    <col min="4356" max="4356" width="15.85546875" style="152" customWidth="1"/>
    <col min="4357" max="4357" width="15.7109375" style="152" customWidth="1"/>
    <col min="4358" max="4358" width="15" style="152" customWidth="1"/>
    <col min="4359" max="4359" width="14" style="152" customWidth="1"/>
    <col min="4360" max="4360" width="14.5703125" style="152" customWidth="1"/>
    <col min="4361" max="4361" width="14" style="152" customWidth="1"/>
    <col min="4362" max="4362" width="13.85546875" style="152" customWidth="1"/>
    <col min="4363" max="4608" width="9.140625" style="152"/>
    <col min="4609" max="4609" width="18" style="152" customWidth="1"/>
    <col min="4610" max="4610" width="17.28515625" style="152" customWidth="1"/>
    <col min="4611" max="4611" width="15.42578125" style="152" customWidth="1"/>
    <col min="4612" max="4612" width="15.85546875" style="152" customWidth="1"/>
    <col min="4613" max="4613" width="15.7109375" style="152" customWidth="1"/>
    <col min="4614" max="4614" width="15" style="152" customWidth="1"/>
    <col min="4615" max="4615" width="14" style="152" customWidth="1"/>
    <col min="4616" max="4616" width="14.5703125" style="152" customWidth="1"/>
    <col min="4617" max="4617" width="14" style="152" customWidth="1"/>
    <col min="4618" max="4618" width="13.85546875" style="152" customWidth="1"/>
    <col min="4619" max="4864" width="9.140625" style="152"/>
    <col min="4865" max="4865" width="18" style="152" customWidth="1"/>
    <col min="4866" max="4866" width="17.28515625" style="152" customWidth="1"/>
    <col min="4867" max="4867" width="15.42578125" style="152" customWidth="1"/>
    <col min="4868" max="4868" width="15.85546875" style="152" customWidth="1"/>
    <col min="4869" max="4869" width="15.7109375" style="152" customWidth="1"/>
    <col min="4870" max="4870" width="15" style="152" customWidth="1"/>
    <col min="4871" max="4871" width="14" style="152" customWidth="1"/>
    <col min="4872" max="4872" width="14.5703125" style="152" customWidth="1"/>
    <col min="4873" max="4873" width="14" style="152" customWidth="1"/>
    <col min="4874" max="4874" width="13.85546875" style="152" customWidth="1"/>
    <col min="4875" max="5120" width="9.140625" style="152"/>
    <col min="5121" max="5121" width="18" style="152" customWidth="1"/>
    <col min="5122" max="5122" width="17.28515625" style="152" customWidth="1"/>
    <col min="5123" max="5123" width="15.42578125" style="152" customWidth="1"/>
    <col min="5124" max="5124" width="15.85546875" style="152" customWidth="1"/>
    <col min="5125" max="5125" width="15.7109375" style="152" customWidth="1"/>
    <col min="5126" max="5126" width="15" style="152" customWidth="1"/>
    <col min="5127" max="5127" width="14" style="152" customWidth="1"/>
    <col min="5128" max="5128" width="14.5703125" style="152" customWidth="1"/>
    <col min="5129" max="5129" width="14" style="152" customWidth="1"/>
    <col min="5130" max="5130" width="13.85546875" style="152" customWidth="1"/>
    <col min="5131" max="5376" width="9.140625" style="152"/>
    <col min="5377" max="5377" width="18" style="152" customWidth="1"/>
    <col min="5378" max="5378" width="17.28515625" style="152" customWidth="1"/>
    <col min="5379" max="5379" width="15.42578125" style="152" customWidth="1"/>
    <col min="5380" max="5380" width="15.85546875" style="152" customWidth="1"/>
    <col min="5381" max="5381" width="15.7109375" style="152" customWidth="1"/>
    <col min="5382" max="5382" width="15" style="152" customWidth="1"/>
    <col min="5383" max="5383" width="14" style="152" customWidth="1"/>
    <col min="5384" max="5384" width="14.5703125" style="152" customWidth="1"/>
    <col min="5385" max="5385" width="14" style="152" customWidth="1"/>
    <col min="5386" max="5386" width="13.85546875" style="152" customWidth="1"/>
    <col min="5387" max="5632" width="9.140625" style="152"/>
    <col min="5633" max="5633" width="18" style="152" customWidth="1"/>
    <col min="5634" max="5634" width="17.28515625" style="152" customWidth="1"/>
    <col min="5635" max="5635" width="15.42578125" style="152" customWidth="1"/>
    <col min="5636" max="5636" width="15.85546875" style="152" customWidth="1"/>
    <col min="5637" max="5637" width="15.7109375" style="152" customWidth="1"/>
    <col min="5638" max="5638" width="15" style="152" customWidth="1"/>
    <col min="5639" max="5639" width="14" style="152" customWidth="1"/>
    <col min="5640" max="5640" width="14.5703125" style="152" customWidth="1"/>
    <col min="5641" max="5641" width="14" style="152" customWidth="1"/>
    <col min="5642" max="5642" width="13.85546875" style="152" customWidth="1"/>
    <col min="5643" max="5888" width="9.140625" style="152"/>
    <col min="5889" max="5889" width="18" style="152" customWidth="1"/>
    <col min="5890" max="5890" width="17.28515625" style="152" customWidth="1"/>
    <col min="5891" max="5891" width="15.42578125" style="152" customWidth="1"/>
    <col min="5892" max="5892" width="15.85546875" style="152" customWidth="1"/>
    <col min="5893" max="5893" width="15.7109375" style="152" customWidth="1"/>
    <col min="5894" max="5894" width="15" style="152" customWidth="1"/>
    <col min="5895" max="5895" width="14" style="152" customWidth="1"/>
    <col min="5896" max="5896" width="14.5703125" style="152" customWidth="1"/>
    <col min="5897" max="5897" width="14" style="152" customWidth="1"/>
    <col min="5898" max="5898" width="13.85546875" style="152" customWidth="1"/>
    <col min="5899" max="6144" width="9.140625" style="152"/>
    <col min="6145" max="6145" width="18" style="152" customWidth="1"/>
    <col min="6146" max="6146" width="17.28515625" style="152" customWidth="1"/>
    <col min="6147" max="6147" width="15.42578125" style="152" customWidth="1"/>
    <col min="6148" max="6148" width="15.85546875" style="152" customWidth="1"/>
    <col min="6149" max="6149" width="15.7109375" style="152" customWidth="1"/>
    <col min="6150" max="6150" width="15" style="152" customWidth="1"/>
    <col min="6151" max="6151" width="14" style="152" customWidth="1"/>
    <col min="6152" max="6152" width="14.5703125" style="152" customWidth="1"/>
    <col min="6153" max="6153" width="14" style="152" customWidth="1"/>
    <col min="6154" max="6154" width="13.85546875" style="152" customWidth="1"/>
    <col min="6155" max="6400" width="9.140625" style="152"/>
    <col min="6401" max="6401" width="18" style="152" customWidth="1"/>
    <col min="6402" max="6402" width="17.28515625" style="152" customWidth="1"/>
    <col min="6403" max="6403" width="15.42578125" style="152" customWidth="1"/>
    <col min="6404" max="6404" width="15.85546875" style="152" customWidth="1"/>
    <col min="6405" max="6405" width="15.7109375" style="152" customWidth="1"/>
    <col min="6406" max="6406" width="15" style="152" customWidth="1"/>
    <col min="6407" max="6407" width="14" style="152" customWidth="1"/>
    <col min="6408" max="6408" width="14.5703125" style="152" customWidth="1"/>
    <col min="6409" max="6409" width="14" style="152" customWidth="1"/>
    <col min="6410" max="6410" width="13.85546875" style="152" customWidth="1"/>
    <col min="6411" max="6656" width="9.140625" style="152"/>
    <col min="6657" max="6657" width="18" style="152" customWidth="1"/>
    <col min="6658" max="6658" width="17.28515625" style="152" customWidth="1"/>
    <col min="6659" max="6659" width="15.42578125" style="152" customWidth="1"/>
    <col min="6660" max="6660" width="15.85546875" style="152" customWidth="1"/>
    <col min="6661" max="6661" width="15.7109375" style="152" customWidth="1"/>
    <col min="6662" max="6662" width="15" style="152" customWidth="1"/>
    <col min="6663" max="6663" width="14" style="152" customWidth="1"/>
    <col min="6664" max="6664" width="14.5703125" style="152" customWidth="1"/>
    <col min="6665" max="6665" width="14" style="152" customWidth="1"/>
    <col min="6666" max="6666" width="13.85546875" style="152" customWidth="1"/>
    <col min="6667" max="6912" width="9.140625" style="152"/>
    <col min="6913" max="6913" width="18" style="152" customWidth="1"/>
    <col min="6914" max="6914" width="17.28515625" style="152" customWidth="1"/>
    <col min="6915" max="6915" width="15.42578125" style="152" customWidth="1"/>
    <col min="6916" max="6916" width="15.85546875" style="152" customWidth="1"/>
    <col min="6917" max="6917" width="15.7109375" style="152" customWidth="1"/>
    <col min="6918" max="6918" width="15" style="152" customWidth="1"/>
    <col min="6919" max="6919" width="14" style="152" customWidth="1"/>
    <col min="6920" max="6920" width="14.5703125" style="152" customWidth="1"/>
    <col min="6921" max="6921" width="14" style="152" customWidth="1"/>
    <col min="6922" max="6922" width="13.85546875" style="152" customWidth="1"/>
    <col min="6923" max="7168" width="9.140625" style="152"/>
    <col min="7169" max="7169" width="18" style="152" customWidth="1"/>
    <col min="7170" max="7170" width="17.28515625" style="152" customWidth="1"/>
    <col min="7171" max="7171" width="15.42578125" style="152" customWidth="1"/>
    <col min="7172" max="7172" width="15.85546875" style="152" customWidth="1"/>
    <col min="7173" max="7173" width="15.7109375" style="152" customWidth="1"/>
    <col min="7174" max="7174" width="15" style="152" customWidth="1"/>
    <col min="7175" max="7175" width="14" style="152" customWidth="1"/>
    <col min="7176" max="7176" width="14.5703125" style="152" customWidth="1"/>
    <col min="7177" max="7177" width="14" style="152" customWidth="1"/>
    <col min="7178" max="7178" width="13.85546875" style="152" customWidth="1"/>
    <col min="7179" max="7424" width="9.140625" style="152"/>
    <col min="7425" max="7425" width="18" style="152" customWidth="1"/>
    <col min="7426" max="7426" width="17.28515625" style="152" customWidth="1"/>
    <col min="7427" max="7427" width="15.42578125" style="152" customWidth="1"/>
    <col min="7428" max="7428" width="15.85546875" style="152" customWidth="1"/>
    <col min="7429" max="7429" width="15.7109375" style="152" customWidth="1"/>
    <col min="7430" max="7430" width="15" style="152" customWidth="1"/>
    <col min="7431" max="7431" width="14" style="152" customWidth="1"/>
    <col min="7432" max="7432" width="14.5703125" style="152" customWidth="1"/>
    <col min="7433" max="7433" width="14" style="152" customWidth="1"/>
    <col min="7434" max="7434" width="13.85546875" style="152" customWidth="1"/>
    <col min="7435" max="7680" width="9.140625" style="152"/>
    <col min="7681" max="7681" width="18" style="152" customWidth="1"/>
    <col min="7682" max="7682" width="17.28515625" style="152" customWidth="1"/>
    <col min="7683" max="7683" width="15.42578125" style="152" customWidth="1"/>
    <col min="7684" max="7684" width="15.85546875" style="152" customWidth="1"/>
    <col min="7685" max="7685" width="15.7109375" style="152" customWidth="1"/>
    <col min="7686" max="7686" width="15" style="152" customWidth="1"/>
    <col min="7687" max="7687" width="14" style="152" customWidth="1"/>
    <col min="7688" max="7688" width="14.5703125" style="152" customWidth="1"/>
    <col min="7689" max="7689" width="14" style="152" customWidth="1"/>
    <col min="7690" max="7690" width="13.85546875" style="152" customWidth="1"/>
    <col min="7691" max="7936" width="9.140625" style="152"/>
    <col min="7937" max="7937" width="18" style="152" customWidth="1"/>
    <col min="7938" max="7938" width="17.28515625" style="152" customWidth="1"/>
    <col min="7939" max="7939" width="15.42578125" style="152" customWidth="1"/>
    <col min="7940" max="7940" width="15.85546875" style="152" customWidth="1"/>
    <col min="7941" max="7941" width="15.7109375" style="152" customWidth="1"/>
    <col min="7942" max="7942" width="15" style="152" customWidth="1"/>
    <col min="7943" max="7943" width="14" style="152" customWidth="1"/>
    <col min="7944" max="7944" width="14.5703125" style="152" customWidth="1"/>
    <col min="7945" max="7945" width="14" style="152" customWidth="1"/>
    <col min="7946" max="7946" width="13.85546875" style="152" customWidth="1"/>
    <col min="7947" max="8192" width="9.140625" style="152"/>
    <col min="8193" max="8193" width="18" style="152" customWidth="1"/>
    <col min="8194" max="8194" width="17.28515625" style="152" customWidth="1"/>
    <col min="8195" max="8195" width="15.42578125" style="152" customWidth="1"/>
    <col min="8196" max="8196" width="15.85546875" style="152" customWidth="1"/>
    <col min="8197" max="8197" width="15.7109375" style="152" customWidth="1"/>
    <col min="8198" max="8198" width="15" style="152" customWidth="1"/>
    <col min="8199" max="8199" width="14" style="152" customWidth="1"/>
    <col min="8200" max="8200" width="14.5703125" style="152" customWidth="1"/>
    <col min="8201" max="8201" width="14" style="152" customWidth="1"/>
    <col min="8202" max="8202" width="13.85546875" style="152" customWidth="1"/>
    <col min="8203" max="8448" width="9.140625" style="152"/>
    <col min="8449" max="8449" width="18" style="152" customWidth="1"/>
    <col min="8450" max="8450" width="17.28515625" style="152" customWidth="1"/>
    <col min="8451" max="8451" width="15.42578125" style="152" customWidth="1"/>
    <col min="8452" max="8452" width="15.85546875" style="152" customWidth="1"/>
    <col min="8453" max="8453" width="15.7109375" style="152" customWidth="1"/>
    <col min="8454" max="8454" width="15" style="152" customWidth="1"/>
    <col min="8455" max="8455" width="14" style="152" customWidth="1"/>
    <col min="8456" max="8456" width="14.5703125" style="152" customWidth="1"/>
    <col min="8457" max="8457" width="14" style="152" customWidth="1"/>
    <col min="8458" max="8458" width="13.85546875" style="152" customWidth="1"/>
    <col min="8459" max="8704" width="9.140625" style="152"/>
    <col min="8705" max="8705" width="18" style="152" customWidth="1"/>
    <col min="8706" max="8706" width="17.28515625" style="152" customWidth="1"/>
    <col min="8707" max="8707" width="15.42578125" style="152" customWidth="1"/>
    <col min="8708" max="8708" width="15.85546875" style="152" customWidth="1"/>
    <col min="8709" max="8709" width="15.7109375" style="152" customWidth="1"/>
    <col min="8710" max="8710" width="15" style="152" customWidth="1"/>
    <col min="8711" max="8711" width="14" style="152" customWidth="1"/>
    <col min="8712" max="8712" width="14.5703125" style="152" customWidth="1"/>
    <col min="8713" max="8713" width="14" style="152" customWidth="1"/>
    <col min="8714" max="8714" width="13.85546875" style="152" customWidth="1"/>
    <col min="8715" max="8960" width="9.140625" style="152"/>
    <col min="8961" max="8961" width="18" style="152" customWidth="1"/>
    <col min="8962" max="8962" width="17.28515625" style="152" customWidth="1"/>
    <col min="8963" max="8963" width="15.42578125" style="152" customWidth="1"/>
    <col min="8964" max="8964" width="15.85546875" style="152" customWidth="1"/>
    <col min="8965" max="8965" width="15.7109375" style="152" customWidth="1"/>
    <col min="8966" max="8966" width="15" style="152" customWidth="1"/>
    <col min="8967" max="8967" width="14" style="152" customWidth="1"/>
    <col min="8968" max="8968" width="14.5703125" style="152" customWidth="1"/>
    <col min="8969" max="8969" width="14" style="152" customWidth="1"/>
    <col min="8970" max="8970" width="13.85546875" style="152" customWidth="1"/>
    <col min="8971" max="9216" width="9.140625" style="152"/>
    <col min="9217" max="9217" width="18" style="152" customWidth="1"/>
    <col min="9218" max="9218" width="17.28515625" style="152" customWidth="1"/>
    <col min="9219" max="9219" width="15.42578125" style="152" customWidth="1"/>
    <col min="9220" max="9220" width="15.85546875" style="152" customWidth="1"/>
    <col min="9221" max="9221" width="15.7109375" style="152" customWidth="1"/>
    <col min="9222" max="9222" width="15" style="152" customWidth="1"/>
    <col min="9223" max="9223" width="14" style="152" customWidth="1"/>
    <col min="9224" max="9224" width="14.5703125" style="152" customWidth="1"/>
    <col min="9225" max="9225" width="14" style="152" customWidth="1"/>
    <col min="9226" max="9226" width="13.85546875" style="152" customWidth="1"/>
    <col min="9227" max="9472" width="9.140625" style="152"/>
    <col min="9473" max="9473" width="18" style="152" customWidth="1"/>
    <col min="9474" max="9474" width="17.28515625" style="152" customWidth="1"/>
    <col min="9475" max="9475" width="15.42578125" style="152" customWidth="1"/>
    <col min="9476" max="9476" width="15.85546875" style="152" customWidth="1"/>
    <col min="9477" max="9477" width="15.7109375" style="152" customWidth="1"/>
    <col min="9478" max="9478" width="15" style="152" customWidth="1"/>
    <col min="9479" max="9479" width="14" style="152" customWidth="1"/>
    <col min="9480" max="9480" width="14.5703125" style="152" customWidth="1"/>
    <col min="9481" max="9481" width="14" style="152" customWidth="1"/>
    <col min="9482" max="9482" width="13.85546875" style="152" customWidth="1"/>
    <col min="9483" max="9728" width="9.140625" style="152"/>
    <col min="9729" max="9729" width="18" style="152" customWidth="1"/>
    <col min="9730" max="9730" width="17.28515625" style="152" customWidth="1"/>
    <col min="9731" max="9731" width="15.42578125" style="152" customWidth="1"/>
    <col min="9732" max="9732" width="15.85546875" style="152" customWidth="1"/>
    <col min="9733" max="9733" width="15.7109375" style="152" customWidth="1"/>
    <col min="9734" max="9734" width="15" style="152" customWidth="1"/>
    <col min="9735" max="9735" width="14" style="152" customWidth="1"/>
    <col min="9736" max="9736" width="14.5703125" style="152" customWidth="1"/>
    <col min="9737" max="9737" width="14" style="152" customWidth="1"/>
    <col min="9738" max="9738" width="13.85546875" style="152" customWidth="1"/>
    <col min="9739" max="9984" width="9.140625" style="152"/>
    <col min="9985" max="9985" width="18" style="152" customWidth="1"/>
    <col min="9986" max="9986" width="17.28515625" style="152" customWidth="1"/>
    <col min="9987" max="9987" width="15.42578125" style="152" customWidth="1"/>
    <col min="9988" max="9988" width="15.85546875" style="152" customWidth="1"/>
    <col min="9989" max="9989" width="15.7109375" style="152" customWidth="1"/>
    <col min="9990" max="9990" width="15" style="152" customWidth="1"/>
    <col min="9991" max="9991" width="14" style="152" customWidth="1"/>
    <col min="9992" max="9992" width="14.5703125" style="152" customWidth="1"/>
    <col min="9993" max="9993" width="14" style="152" customWidth="1"/>
    <col min="9994" max="9994" width="13.85546875" style="152" customWidth="1"/>
    <col min="9995" max="10240" width="9.140625" style="152"/>
    <col min="10241" max="10241" width="18" style="152" customWidth="1"/>
    <col min="10242" max="10242" width="17.28515625" style="152" customWidth="1"/>
    <col min="10243" max="10243" width="15.42578125" style="152" customWidth="1"/>
    <col min="10244" max="10244" width="15.85546875" style="152" customWidth="1"/>
    <col min="10245" max="10245" width="15.7109375" style="152" customWidth="1"/>
    <col min="10246" max="10246" width="15" style="152" customWidth="1"/>
    <col min="10247" max="10247" width="14" style="152" customWidth="1"/>
    <col min="10248" max="10248" width="14.5703125" style="152" customWidth="1"/>
    <col min="10249" max="10249" width="14" style="152" customWidth="1"/>
    <col min="10250" max="10250" width="13.85546875" style="152" customWidth="1"/>
    <col min="10251" max="10496" width="9.140625" style="152"/>
    <col min="10497" max="10497" width="18" style="152" customWidth="1"/>
    <col min="10498" max="10498" width="17.28515625" style="152" customWidth="1"/>
    <col min="10499" max="10499" width="15.42578125" style="152" customWidth="1"/>
    <col min="10500" max="10500" width="15.85546875" style="152" customWidth="1"/>
    <col min="10501" max="10501" width="15.7109375" style="152" customWidth="1"/>
    <col min="10502" max="10502" width="15" style="152" customWidth="1"/>
    <col min="10503" max="10503" width="14" style="152" customWidth="1"/>
    <col min="10504" max="10504" width="14.5703125" style="152" customWidth="1"/>
    <col min="10505" max="10505" width="14" style="152" customWidth="1"/>
    <col min="10506" max="10506" width="13.85546875" style="152" customWidth="1"/>
    <col min="10507" max="10752" width="9.140625" style="152"/>
    <col min="10753" max="10753" width="18" style="152" customWidth="1"/>
    <col min="10754" max="10754" width="17.28515625" style="152" customWidth="1"/>
    <col min="10755" max="10755" width="15.42578125" style="152" customWidth="1"/>
    <col min="10756" max="10756" width="15.85546875" style="152" customWidth="1"/>
    <col min="10757" max="10757" width="15.7109375" style="152" customWidth="1"/>
    <col min="10758" max="10758" width="15" style="152" customWidth="1"/>
    <col min="10759" max="10759" width="14" style="152" customWidth="1"/>
    <col min="10760" max="10760" width="14.5703125" style="152" customWidth="1"/>
    <col min="10761" max="10761" width="14" style="152" customWidth="1"/>
    <col min="10762" max="10762" width="13.85546875" style="152" customWidth="1"/>
    <col min="10763" max="11008" width="9.140625" style="152"/>
    <col min="11009" max="11009" width="18" style="152" customWidth="1"/>
    <col min="11010" max="11010" width="17.28515625" style="152" customWidth="1"/>
    <col min="11011" max="11011" width="15.42578125" style="152" customWidth="1"/>
    <col min="11012" max="11012" width="15.85546875" style="152" customWidth="1"/>
    <col min="11013" max="11013" width="15.7109375" style="152" customWidth="1"/>
    <col min="11014" max="11014" width="15" style="152" customWidth="1"/>
    <col min="11015" max="11015" width="14" style="152" customWidth="1"/>
    <col min="11016" max="11016" width="14.5703125" style="152" customWidth="1"/>
    <col min="11017" max="11017" width="14" style="152" customWidth="1"/>
    <col min="11018" max="11018" width="13.85546875" style="152" customWidth="1"/>
    <col min="11019" max="11264" width="9.140625" style="152"/>
    <col min="11265" max="11265" width="18" style="152" customWidth="1"/>
    <col min="11266" max="11266" width="17.28515625" style="152" customWidth="1"/>
    <col min="11267" max="11267" width="15.42578125" style="152" customWidth="1"/>
    <col min="11268" max="11268" width="15.85546875" style="152" customWidth="1"/>
    <col min="11269" max="11269" width="15.7109375" style="152" customWidth="1"/>
    <col min="11270" max="11270" width="15" style="152" customWidth="1"/>
    <col min="11271" max="11271" width="14" style="152" customWidth="1"/>
    <col min="11272" max="11272" width="14.5703125" style="152" customWidth="1"/>
    <col min="11273" max="11273" width="14" style="152" customWidth="1"/>
    <col min="11274" max="11274" width="13.85546875" style="152" customWidth="1"/>
    <col min="11275" max="11520" width="9.140625" style="152"/>
    <col min="11521" max="11521" width="18" style="152" customWidth="1"/>
    <col min="11522" max="11522" width="17.28515625" style="152" customWidth="1"/>
    <col min="11523" max="11523" width="15.42578125" style="152" customWidth="1"/>
    <col min="11524" max="11524" width="15.85546875" style="152" customWidth="1"/>
    <col min="11525" max="11525" width="15.7109375" style="152" customWidth="1"/>
    <col min="11526" max="11526" width="15" style="152" customWidth="1"/>
    <col min="11527" max="11527" width="14" style="152" customWidth="1"/>
    <col min="11528" max="11528" width="14.5703125" style="152" customWidth="1"/>
    <col min="11529" max="11529" width="14" style="152" customWidth="1"/>
    <col min="11530" max="11530" width="13.85546875" style="152" customWidth="1"/>
    <col min="11531" max="11776" width="9.140625" style="152"/>
    <col min="11777" max="11777" width="18" style="152" customWidth="1"/>
    <col min="11778" max="11778" width="17.28515625" style="152" customWidth="1"/>
    <col min="11779" max="11779" width="15.42578125" style="152" customWidth="1"/>
    <col min="11780" max="11780" width="15.85546875" style="152" customWidth="1"/>
    <col min="11781" max="11781" width="15.7109375" style="152" customWidth="1"/>
    <col min="11782" max="11782" width="15" style="152" customWidth="1"/>
    <col min="11783" max="11783" width="14" style="152" customWidth="1"/>
    <col min="11784" max="11784" width="14.5703125" style="152" customWidth="1"/>
    <col min="11785" max="11785" width="14" style="152" customWidth="1"/>
    <col min="11786" max="11786" width="13.85546875" style="152" customWidth="1"/>
    <col min="11787" max="12032" width="9.140625" style="152"/>
    <col min="12033" max="12033" width="18" style="152" customWidth="1"/>
    <col min="12034" max="12034" width="17.28515625" style="152" customWidth="1"/>
    <col min="12035" max="12035" width="15.42578125" style="152" customWidth="1"/>
    <col min="12036" max="12036" width="15.85546875" style="152" customWidth="1"/>
    <col min="12037" max="12037" width="15.7109375" style="152" customWidth="1"/>
    <col min="12038" max="12038" width="15" style="152" customWidth="1"/>
    <col min="12039" max="12039" width="14" style="152" customWidth="1"/>
    <col min="12040" max="12040" width="14.5703125" style="152" customWidth="1"/>
    <col min="12041" max="12041" width="14" style="152" customWidth="1"/>
    <col min="12042" max="12042" width="13.85546875" style="152" customWidth="1"/>
    <col min="12043" max="12288" width="9.140625" style="152"/>
    <col min="12289" max="12289" width="18" style="152" customWidth="1"/>
    <col min="12290" max="12290" width="17.28515625" style="152" customWidth="1"/>
    <col min="12291" max="12291" width="15.42578125" style="152" customWidth="1"/>
    <col min="12292" max="12292" width="15.85546875" style="152" customWidth="1"/>
    <col min="12293" max="12293" width="15.7109375" style="152" customWidth="1"/>
    <col min="12294" max="12294" width="15" style="152" customWidth="1"/>
    <col min="12295" max="12295" width="14" style="152" customWidth="1"/>
    <col min="12296" max="12296" width="14.5703125" style="152" customWidth="1"/>
    <col min="12297" max="12297" width="14" style="152" customWidth="1"/>
    <col min="12298" max="12298" width="13.85546875" style="152" customWidth="1"/>
    <col min="12299" max="12544" width="9.140625" style="152"/>
    <col min="12545" max="12545" width="18" style="152" customWidth="1"/>
    <col min="12546" max="12546" width="17.28515625" style="152" customWidth="1"/>
    <col min="12547" max="12547" width="15.42578125" style="152" customWidth="1"/>
    <col min="12548" max="12548" width="15.85546875" style="152" customWidth="1"/>
    <col min="12549" max="12549" width="15.7109375" style="152" customWidth="1"/>
    <col min="12550" max="12550" width="15" style="152" customWidth="1"/>
    <col min="12551" max="12551" width="14" style="152" customWidth="1"/>
    <col min="12552" max="12552" width="14.5703125" style="152" customWidth="1"/>
    <col min="12553" max="12553" width="14" style="152" customWidth="1"/>
    <col min="12554" max="12554" width="13.85546875" style="152" customWidth="1"/>
    <col min="12555" max="12800" width="9.140625" style="152"/>
    <col min="12801" max="12801" width="18" style="152" customWidth="1"/>
    <col min="12802" max="12802" width="17.28515625" style="152" customWidth="1"/>
    <col min="12803" max="12803" width="15.42578125" style="152" customWidth="1"/>
    <col min="12804" max="12804" width="15.85546875" style="152" customWidth="1"/>
    <col min="12805" max="12805" width="15.7109375" style="152" customWidth="1"/>
    <col min="12806" max="12806" width="15" style="152" customWidth="1"/>
    <col min="12807" max="12807" width="14" style="152" customWidth="1"/>
    <col min="12808" max="12808" width="14.5703125" style="152" customWidth="1"/>
    <col min="12809" max="12809" width="14" style="152" customWidth="1"/>
    <col min="12810" max="12810" width="13.85546875" style="152" customWidth="1"/>
    <col min="12811" max="13056" width="9.140625" style="152"/>
    <col min="13057" max="13057" width="18" style="152" customWidth="1"/>
    <col min="13058" max="13058" width="17.28515625" style="152" customWidth="1"/>
    <col min="13059" max="13059" width="15.42578125" style="152" customWidth="1"/>
    <col min="13060" max="13060" width="15.85546875" style="152" customWidth="1"/>
    <col min="13061" max="13061" width="15.7109375" style="152" customWidth="1"/>
    <col min="13062" max="13062" width="15" style="152" customWidth="1"/>
    <col min="13063" max="13063" width="14" style="152" customWidth="1"/>
    <col min="13064" max="13064" width="14.5703125" style="152" customWidth="1"/>
    <col min="13065" max="13065" width="14" style="152" customWidth="1"/>
    <col min="13066" max="13066" width="13.85546875" style="152" customWidth="1"/>
    <col min="13067" max="13312" width="9.140625" style="152"/>
    <col min="13313" max="13313" width="18" style="152" customWidth="1"/>
    <col min="13314" max="13314" width="17.28515625" style="152" customWidth="1"/>
    <col min="13315" max="13315" width="15.42578125" style="152" customWidth="1"/>
    <col min="13316" max="13316" width="15.85546875" style="152" customWidth="1"/>
    <col min="13317" max="13317" width="15.7109375" style="152" customWidth="1"/>
    <col min="13318" max="13318" width="15" style="152" customWidth="1"/>
    <col min="13319" max="13319" width="14" style="152" customWidth="1"/>
    <col min="13320" max="13320" width="14.5703125" style="152" customWidth="1"/>
    <col min="13321" max="13321" width="14" style="152" customWidth="1"/>
    <col min="13322" max="13322" width="13.85546875" style="152" customWidth="1"/>
    <col min="13323" max="13568" width="9.140625" style="152"/>
    <col min="13569" max="13569" width="18" style="152" customWidth="1"/>
    <col min="13570" max="13570" width="17.28515625" style="152" customWidth="1"/>
    <col min="13571" max="13571" width="15.42578125" style="152" customWidth="1"/>
    <col min="13572" max="13572" width="15.85546875" style="152" customWidth="1"/>
    <col min="13573" max="13573" width="15.7109375" style="152" customWidth="1"/>
    <col min="13574" max="13574" width="15" style="152" customWidth="1"/>
    <col min="13575" max="13575" width="14" style="152" customWidth="1"/>
    <col min="13576" max="13576" width="14.5703125" style="152" customWidth="1"/>
    <col min="13577" max="13577" width="14" style="152" customWidth="1"/>
    <col min="13578" max="13578" width="13.85546875" style="152" customWidth="1"/>
    <col min="13579" max="13824" width="9.140625" style="152"/>
    <col min="13825" max="13825" width="18" style="152" customWidth="1"/>
    <col min="13826" max="13826" width="17.28515625" style="152" customWidth="1"/>
    <col min="13827" max="13827" width="15.42578125" style="152" customWidth="1"/>
    <col min="13828" max="13828" width="15.85546875" style="152" customWidth="1"/>
    <col min="13829" max="13829" width="15.7109375" style="152" customWidth="1"/>
    <col min="13830" max="13830" width="15" style="152" customWidth="1"/>
    <col min="13831" max="13831" width="14" style="152" customWidth="1"/>
    <col min="13832" max="13832" width="14.5703125" style="152" customWidth="1"/>
    <col min="13833" max="13833" width="14" style="152" customWidth="1"/>
    <col min="13834" max="13834" width="13.85546875" style="152" customWidth="1"/>
    <col min="13835" max="14080" width="9.140625" style="152"/>
    <col min="14081" max="14081" width="18" style="152" customWidth="1"/>
    <col min="14082" max="14082" width="17.28515625" style="152" customWidth="1"/>
    <col min="14083" max="14083" width="15.42578125" style="152" customWidth="1"/>
    <col min="14084" max="14084" width="15.85546875" style="152" customWidth="1"/>
    <col min="14085" max="14085" width="15.7109375" style="152" customWidth="1"/>
    <col min="14086" max="14086" width="15" style="152" customWidth="1"/>
    <col min="14087" max="14087" width="14" style="152" customWidth="1"/>
    <col min="14088" max="14088" width="14.5703125" style="152" customWidth="1"/>
    <col min="14089" max="14089" width="14" style="152" customWidth="1"/>
    <col min="14090" max="14090" width="13.85546875" style="152" customWidth="1"/>
    <col min="14091" max="14336" width="9.140625" style="152"/>
    <col min="14337" max="14337" width="18" style="152" customWidth="1"/>
    <col min="14338" max="14338" width="17.28515625" style="152" customWidth="1"/>
    <col min="14339" max="14339" width="15.42578125" style="152" customWidth="1"/>
    <col min="14340" max="14340" width="15.85546875" style="152" customWidth="1"/>
    <col min="14341" max="14341" width="15.7109375" style="152" customWidth="1"/>
    <col min="14342" max="14342" width="15" style="152" customWidth="1"/>
    <col min="14343" max="14343" width="14" style="152" customWidth="1"/>
    <col min="14344" max="14344" width="14.5703125" style="152" customWidth="1"/>
    <col min="14345" max="14345" width="14" style="152" customWidth="1"/>
    <col min="14346" max="14346" width="13.85546875" style="152" customWidth="1"/>
    <col min="14347" max="14592" width="9.140625" style="152"/>
    <col min="14593" max="14593" width="18" style="152" customWidth="1"/>
    <col min="14594" max="14594" width="17.28515625" style="152" customWidth="1"/>
    <col min="14595" max="14595" width="15.42578125" style="152" customWidth="1"/>
    <col min="14596" max="14596" width="15.85546875" style="152" customWidth="1"/>
    <col min="14597" max="14597" width="15.7109375" style="152" customWidth="1"/>
    <col min="14598" max="14598" width="15" style="152" customWidth="1"/>
    <col min="14599" max="14599" width="14" style="152" customWidth="1"/>
    <col min="14600" max="14600" width="14.5703125" style="152" customWidth="1"/>
    <col min="14601" max="14601" width="14" style="152" customWidth="1"/>
    <col min="14602" max="14602" width="13.85546875" style="152" customWidth="1"/>
    <col min="14603" max="14848" width="9.140625" style="152"/>
    <col min="14849" max="14849" width="18" style="152" customWidth="1"/>
    <col min="14850" max="14850" width="17.28515625" style="152" customWidth="1"/>
    <col min="14851" max="14851" width="15.42578125" style="152" customWidth="1"/>
    <col min="14852" max="14852" width="15.85546875" style="152" customWidth="1"/>
    <col min="14853" max="14853" width="15.7109375" style="152" customWidth="1"/>
    <col min="14854" max="14854" width="15" style="152" customWidth="1"/>
    <col min="14855" max="14855" width="14" style="152" customWidth="1"/>
    <col min="14856" max="14856" width="14.5703125" style="152" customWidth="1"/>
    <col min="14857" max="14857" width="14" style="152" customWidth="1"/>
    <col min="14858" max="14858" width="13.85546875" style="152" customWidth="1"/>
    <col min="14859" max="15104" width="9.140625" style="152"/>
    <col min="15105" max="15105" width="18" style="152" customWidth="1"/>
    <col min="15106" max="15106" width="17.28515625" style="152" customWidth="1"/>
    <col min="15107" max="15107" width="15.42578125" style="152" customWidth="1"/>
    <col min="15108" max="15108" width="15.85546875" style="152" customWidth="1"/>
    <col min="15109" max="15109" width="15.7109375" style="152" customWidth="1"/>
    <col min="15110" max="15110" width="15" style="152" customWidth="1"/>
    <col min="15111" max="15111" width="14" style="152" customWidth="1"/>
    <col min="15112" max="15112" width="14.5703125" style="152" customWidth="1"/>
    <col min="15113" max="15113" width="14" style="152" customWidth="1"/>
    <col min="15114" max="15114" width="13.85546875" style="152" customWidth="1"/>
    <col min="15115" max="15360" width="9.140625" style="152"/>
    <col min="15361" max="15361" width="18" style="152" customWidth="1"/>
    <col min="15362" max="15362" width="17.28515625" style="152" customWidth="1"/>
    <col min="15363" max="15363" width="15.42578125" style="152" customWidth="1"/>
    <col min="15364" max="15364" width="15.85546875" style="152" customWidth="1"/>
    <col min="15365" max="15365" width="15.7109375" style="152" customWidth="1"/>
    <col min="15366" max="15366" width="15" style="152" customWidth="1"/>
    <col min="15367" max="15367" width="14" style="152" customWidth="1"/>
    <col min="15368" max="15368" width="14.5703125" style="152" customWidth="1"/>
    <col min="15369" max="15369" width="14" style="152" customWidth="1"/>
    <col min="15370" max="15370" width="13.85546875" style="152" customWidth="1"/>
    <col min="15371" max="15616" width="9.140625" style="152"/>
    <col min="15617" max="15617" width="18" style="152" customWidth="1"/>
    <col min="15618" max="15618" width="17.28515625" style="152" customWidth="1"/>
    <col min="15619" max="15619" width="15.42578125" style="152" customWidth="1"/>
    <col min="15620" max="15620" width="15.85546875" style="152" customWidth="1"/>
    <col min="15621" max="15621" width="15.7109375" style="152" customWidth="1"/>
    <col min="15622" max="15622" width="15" style="152" customWidth="1"/>
    <col min="15623" max="15623" width="14" style="152" customWidth="1"/>
    <col min="15624" max="15624" width="14.5703125" style="152" customWidth="1"/>
    <col min="15625" max="15625" width="14" style="152" customWidth="1"/>
    <col min="15626" max="15626" width="13.85546875" style="152" customWidth="1"/>
    <col min="15627" max="15872" width="9.140625" style="152"/>
    <col min="15873" max="15873" width="18" style="152" customWidth="1"/>
    <col min="15874" max="15874" width="17.28515625" style="152" customWidth="1"/>
    <col min="15875" max="15875" width="15.42578125" style="152" customWidth="1"/>
    <col min="15876" max="15876" width="15.85546875" style="152" customWidth="1"/>
    <col min="15877" max="15877" width="15.7109375" style="152" customWidth="1"/>
    <col min="15878" max="15878" width="15" style="152" customWidth="1"/>
    <col min="15879" max="15879" width="14" style="152" customWidth="1"/>
    <col min="15880" max="15880" width="14.5703125" style="152" customWidth="1"/>
    <col min="15881" max="15881" width="14" style="152" customWidth="1"/>
    <col min="15882" max="15882" width="13.85546875" style="152" customWidth="1"/>
    <col min="15883" max="16128" width="9.140625" style="152"/>
    <col min="16129" max="16129" width="18" style="152" customWidth="1"/>
    <col min="16130" max="16130" width="17.28515625" style="152" customWidth="1"/>
    <col min="16131" max="16131" width="15.42578125" style="152" customWidth="1"/>
    <col min="16132" max="16132" width="15.85546875" style="152" customWidth="1"/>
    <col min="16133" max="16133" width="15.7109375" style="152" customWidth="1"/>
    <col min="16134" max="16134" width="15" style="152" customWidth="1"/>
    <col min="16135" max="16135" width="14" style="152" customWidth="1"/>
    <col min="16136" max="16136" width="14.5703125" style="152" customWidth="1"/>
    <col min="16137" max="16137" width="14" style="152" customWidth="1"/>
    <col min="16138" max="16138" width="13.85546875" style="152" customWidth="1"/>
    <col min="16139" max="16384" width="9.140625" style="152"/>
  </cols>
  <sheetData>
    <row r="1" spans="1:10" ht="13.5" thickBot="1">
      <c r="A1" s="3497" t="s">
        <v>0</v>
      </c>
      <c r="J1" s="474" t="s">
        <v>1</v>
      </c>
    </row>
    <row r="2" spans="1:10" ht="16.5" customHeight="1" thickTop="1">
      <c r="A2" s="6250" t="s">
        <v>4782</v>
      </c>
      <c r="B2" s="6251"/>
      <c r="C2" s="6251"/>
      <c r="D2" s="6251"/>
      <c r="E2" s="6251"/>
      <c r="F2" s="6251"/>
      <c r="G2" s="6251"/>
      <c r="H2" s="6251"/>
      <c r="I2" s="6251"/>
      <c r="J2" s="6252"/>
    </row>
    <row r="3" spans="1:10" ht="35.25" customHeight="1" thickBot="1">
      <c r="A3" s="6714" t="s">
        <v>4636</v>
      </c>
      <c r="B3" s="6715"/>
      <c r="C3" s="6715"/>
      <c r="D3" s="6715"/>
      <c r="E3" s="6715"/>
      <c r="F3" s="6715"/>
      <c r="G3" s="6715"/>
      <c r="H3" s="6715"/>
      <c r="I3" s="6715"/>
      <c r="J3" s="6716"/>
    </row>
    <row r="4" spans="1:10" ht="37.5" customHeight="1" thickBot="1">
      <c r="A4" s="6730">
        <v>2009</v>
      </c>
      <c r="B4" s="6996"/>
      <c r="C4" s="6997">
        <v>2010</v>
      </c>
      <c r="D4" s="6996"/>
      <c r="E4" s="6997">
        <v>2011</v>
      </c>
      <c r="F4" s="6731"/>
      <c r="G4" s="6997">
        <v>2012</v>
      </c>
      <c r="H4" s="6731"/>
      <c r="I4" s="6997">
        <v>2013</v>
      </c>
      <c r="J4" s="6732"/>
    </row>
    <row r="5" spans="1:10" ht="44.25" customHeight="1" thickBot="1">
      <c r="A5" s="5026" t="s">
        <v>4732</v>
      </c>
      <c r="B5" s="5296" t="s">
        <v>4733</v>
      </c>
      <c r="C5" s="3744" t="s">
        <v>4732</v>
      </c>
      <c r="D5" s="5296" t="s">
        <v>4733</v>
      </c>
      <c r="E5" s="3744" t="s">
        <v>4732</v>
      </c>
      <c r="F5" s="5297" t="s">
        <v>4733</v>
      </c>
      <c r="G5" s="3744" t="s">
        <v>4732</v>
      </c>
      <c r="H5" s="5297" t="s">
        <v>4733</v>
      </c>
      <c r="I5" s="3744" t="s">
        <v>4732</v>
      </c>
      <c r="J5" s="5027" t="s">
        <v>4733</v>
      </c>
    </row>
    <row r="6" spans="1:10" ht="30" customHeight="1">
      <c r="A6" s="5298">
        <v>35</v>
      </c>
      <c r="B6" s="5275" t="s">
        <v>803</v>
      </c>
      <c r="C6" s="4112">
        <v>38</v>
      </c>
      <c r="D6" s="5275" t="s">
        <v>803</v>
      </c>
      <c r="E6" s="4112">
        <v>43</v>
      </c>
      <c r="F6" s="5276" t="s">
        <v>803</v>
      </c>
      <c r="G6" s="4112">
        <v>51</v>
      </c>
      <c r="H6" s="5276" t="s">
        <v>803</v>
      </c>
      <c r="I6" s="4112">
        <v>55</v>
      </c>
      <c r="J6" s="3747" t="s">
        <v>803</v>
      </c>
    </row>
    <row r="7" spans="1:10" ht="30" customHeight="1">
      <c r="A7" s="5299" t="s">
        <v>9</v>
      </c>
      <c r="B7" s="4122" t="s">
        <v>4734</v>
      </c>
      <c r="C7" s="3381">
        <v>1</v>
      </c>
      <c r="D7" s="4122" t="s">
        <v>4734</v>
      </c>
      <c r="E7" s="3381" t="s">
        <v>9</v>
      </c>
      <c r="F7" s="3383" t="s">
        <v>4734</v>
      </c>
      <c r="G7" s="3381" t="s">
        <v>9</v>
      </c>
      <c r="H7" s="3383" t="s">
        <v>4734</v>
      </c>
      <c r="I7" s="3381" t="s">
        <v>9</v>
      </c>
      <c r="J7" s="3563" t="s">
        <v>4734</v>
      </c>
    </row>
    <row r="8" spans="1:10" ht="30" customHeight="1">
      <c r="A8" s="5299">
        <v>13</v>
      </c>
      <c r="B8" s="4122" t="s">
        <v>4735</v>
      </c>
      <c r="C8" s="3381">
        <v>11</v>
      </c>
      <c r="D8" s="4122" t="s">
        <v>4735</v>
      </c>
      <c r="E8" s="3381">
        <v>13</v>
      </c>
      <c r="F8" s="3383" t="s">
        <v>4735</v>
      </c>
      <c r="G8" s="3381">
        <v>16</v>
      </c>
      <c r="H8" s="3383" t="s">
        <v>4735</v>
      </c>
      <c r="I8" s="3381">
        <v>18</v>
      </c>
      <c r="J8" s="3563" t="s">
        <v>4735</v>
      </c>
    </row>
    <row r="9" spans="1:10" ht="30" customHeight="1">
      <c r="A9" s="5299">
        <v>2</v>
      </c>
      <c r="B9" s="4122" t="s">
        <v>4736</v>
      </c>
      <c r="C9" s="3381">
        <v>1</v>
      </c>
      <c r="D9" s="4122" t="s">
        <v>4736</v>
      </c>
      <c r="E9" s="3381">
        <v>1</v>
      </c>
      <c r="F9" s="3383" t="s">
        <v>4736</v>
      </c>
      <c r="G9" s="3381">
        <v>1</v>
      </c>
      <c r="H9" s="3383" t="s">
        <v>4736</v>
      </c>
      <c r="I9" s="3381">
        <v>1</v>
      </c>
      <c r="J9" s="3563" t="s">
        <v>4736</v>
      </c>
    </row>
    <row r="10" spans="1:10" ht="30" customHeight="1">
      <c r="A10" s="5299">
        <v>1</v>
      </c>
      <c r="B10" s="4122" t="s">
        <v>4737</v>
      </c>
      <c r="C10" s="3381">
        <v>1</v>
      </c>
      <c r="D10" s="4122" t="s">
        <v>4737</v>
      </c>
      <c r="E10" s="3381">
        <v>1</v>
      </c>
      <c r="F10" s="3383" t="s">
        <v>4737</v>
      </c>
      <c r="G10" s="3381">
        <v>1</v>
      </c>
      <c r="H10" s="3383" t="s">
        <v>4737</v>
      </c>
      <c r="I10" s="3381">
        <v>1</v>
      </c>
      <c r="J10" s="3563" t="s">
        <v>4737</v>
      </c>
    </row>
    <row r="11" spans="1:10" ht="30" customHeight="1">
      <c r="A11" s="5299">
        <v>1</v>
      </c>
      <c r="B11" s="4122" t="s">
        <v>4738</v>
      </c>
      <c r="C11" s="3381">
        <v>1</v>
      </c>
      <c r="D11" s="4122" t="s">
        <v>4738</v>
      </c>
      <c r="E11" s="3381" t="s">
        <v>9</v>
      </c>
      <c r="F11" s="3383" t="s">
        <v>4738</v>
      </c>
      <c r="G11" s="3381" t="s">
        <v>9</v>
      </c>
      <c r="H11" s="3383" t="s">
        <v>4738</v>
      </c>
      <c r="I11" s="3381" t="s">
        <v>9</v>
      </c>
      <c r="J11" s="3563" t="s">
        <v>4738</v>
      </c>
    </row>
    <row r="12" spans="1:10" ht="30" customHeight="1" thickBot="1">
      <c r="A12" s="3749" t="s">
        <v>4739</v>
      </c>
      <c r="B12" s="3387">
        <v>52</v>
      </c>
      <c r="C12" s="5300"/>
      <c r="D12" s="3387">
        <v>53</v>
      </c>
      <c r="E12" s="5300"/>
      <c r="F12" s="3388">
        <v>58</v>
      </c>
      <c r="G12" s="5300"/>
      <c r="H12" s="3388">
        <v>69</v>
      </c>
      <c r="I12" s="5300"/>
      <c r="J12" s="5032">
        <v>75</v>
      </c>
    </row>
    <row r="13" spans="1:10" ht="20.100000000000001" customHeight="1" thickTop="1"/>
    <row r="14" spans="1:10" ht="15.95" customHeight="1">
      <c r="A14" s="1112" t="s">
        <v>4646</v>
      </c>
      <c r="B14" s="1481"/>
      <c r="C14" s="1481"/>
      <c r="D14" s="1481"/>
      <c r="E14" s="1481"/>
      <c r="F14" s="1481"/>
      <c r="G14" s="1481"/>
      <c r="H14" s="1481"/>
      <c r="I14" s="1481"/>
    </row>
    <row r="15" spans="1:10" ht="15.95" customHeight="1">
      <c r="A15" s="6247" t="s">
        <v>4647</v>
      </c>
      <c r="B15" s="6247"/>
      <c r="C15" s="6247"/>
      <c r="D15" s="1481"/>
      <c r="E15" s="1481"/>
      <c r="F15" s="1481"/>
      <c r="G15" s="1481"/>
      <c r="H15" s="1481"/>
      <c r="I15" s="1481"/>
    </row>
    <row r="16" spans="1:10" ht="15.95" customHeight="1">
      <c r="A16" s="6247" t="s">
        <v>4740</v>
      </c>
      <c r="B16" s="6247"/>
      <c r="C16" s="6247"/>
      <c r="D16" s="6247"/>
      <c r="E16" s="6247"/>
      <c r="F16" s="6247"/>
      <c r="G16" s="6247"/>
      <c r="H16" s="1481"/>
      <c r="I16" s="1481"/>
    </row>
    <row r="17" spans="1:11" ht="15.95" customHeight="1">
      <c r="A17" s="6248" t="s">
        <v>4649</v>
      </c>
      <c r="B17" s="6248"/>
      <c r="C17" s="6248"/>
      <c r="D17" s="6248"/>
      <c r="E17" s="6248"/>
      <c r="F17" s="358"/>
      <c r="G17" s="358"/>
      <c r="H17" s="358"/>
      <c r="I17" s="358"/>
      <c r="J17" s="358"/>
      <c r="K17" s="358"/>
    </row>
    <row r="20" spans="1:11">
      <c r="B20" s="5025" t="s">
        <v>3</v>
      </c>
    </row>
  </sheetData>
  <mergeCells count="10">
    <mergeCell ref="A15:C15"/>
    <mergeCell ref="A16:G16"/>
    <mergeCell ref="A17:E17"/>
    <mergeCell ref="A2:J2"/>
    <mergeCell ref="A3:J3"/>
    <mergeCell ref="A4:B4"/>
    <mergeCell ref="C4:D4"/>
    <mergeCell ref="E4:F4"/>
    <mergeCell ref="G4:H4"/>
    <mergeCell ref="I4:J4"/>
  </mergeCells>
  <hyperlinks>
    <hyperlink ref="A1" r:id="rId1"/>
  </hyperlinks>
  <pageMargins left="0.74803149606299213" right="0.74803149606299213" top="0.98425196850393704" bottom="0.98425196850393704" header="0.51181102362204722" footer="0.51181102362204722"/>
  <pageSetup paperSize="9" fitToWidth="0" orientation="landscape" r:id="rId2"/>
  <headerFooter alignWithMargins="0">
    <oddFooter>&amp;R321</oddFooter>
  </headerFooter>
  <drawing r:id="rId3"/>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10"/>
  <dimension ref="A1:H29"/>
  <sheetViews>
    <sheetView view="pageBreakPreview" zoomScale="60" zoomScaleNormal="100" workbookViewId="0">
      <selection activeCell="H15" sqref="H15"/>
    </sheetView>
  </sheetViews>
  <sheetFormatPr defaultRowHeight="12.75"/>
  <cols>
    <col min="1" max="7" width="18.7109375" style="152" customWidth="1"/>
    <col min="8" max="256" width="9.140625" style="152"/>
    <col min="257" max="257" width="17" style="152" customWidth="1"/>
    <col min="258" max="258" width="15.140625" style="152" customWidth="1"/>
    <col min="259" max="259" width="14.28515625" style="152" customWidth="1"/>
    <col min="260" max="260" width="15.5703125" style="152" customWidth="1"/>
    <col min="261" max="261" width="15.28515625" style="152" customWidth="1"/>
    <col min="262" max="262" width="15" style="152" customWidth="1"/>
    <col min="263" max="263" width="12.7109375" style="152" customWidth="1"/>
    <col min="264" max="512" width="9.140625" style="152"/>
    <col min="513" max="513" width="17" style="152" customWidth="1"/>
    <col min="514" max="514" width="15.140625" style="152" customWidth="1"/>
    <col min="515" max="515" width="14.28515625" style="152" customWidth="1"/>
    <col min="516" max="516" width="15.5703125" style="152" customWidth="1"/>
    <col min="517" max="517" width="15.28515625" style="152" customWidth="1"/>
    <col min="518" max="518" width="15" style="152" customWidth="1"/>
    <col min="519" max="519" width="12.7109375" style="152" customWidth="1"/>
    <col min="520" max="768" width="9.140625" style="152"/>
    <col min="769" max="769" width="17" style="152" customWidth="1"/>
    <col min="770" max="770" width="15.140625" style="152" customWidth="1"/>
    <col min="771" max="771" width="14.28515625" style="152" customWidth="1"/>
    <col min="772" max="772" width="15.5703125" style="152" customWidth="1"/>
    <col min="773" max="773" width="15.28515625" style="152" customWidth="1"/>
    <col min="774" max="774" width="15" style="152" customWidth="1"/>
    <col min="775" max="775" width="12.7109375" style="152" customWidth="1"/>
    <col min="776" max="1024" width="9.140625" style="152"/>
    <col min="1025" max="1025" width="17" style="152" customWidth="1"/>
    <col min="1026" max="1026" width="15.140625" style="152" customWidth="1"/>
    <col min="1027" max="1027" width="14.28515625" style="152" customWidth="1"/>
    <col min="1028" max="1028" width="15.5703125" style="152" customWidth="1"/>
    <col min="1029" max="1029" width="15.28515625" style="152" customWidth="1"/>
    <col min="1030" max="1030" width="15" style="152" customWidth="1"/>
    <col min="1031" max="1031" width="12.7109375" style="152" customWidth="1"/>
    <col min="1032" max="1280" width="9.140625" style="152"/>
    <col min="1281" max="1281" width="17" style="152" customWidth="1"/>
    <col min="1282" max="1282" width="15.140625" style="152" customWidth="1"/>
    <col min="1283" max="1283" width="14.28515625" style="152" customWidth="1"/>
    <col min="1284" max="1284" width="15.5703125" style="152" customWidth="1"/>
    <col min="1285" max="1285" width="15.28515625" style="152" customWidth="1"/>
    <col min="1286" max="1286" width="15" style="152" customWidth="1"/>
    <col min="1287" max="1287" width="12.7109375" style="152" customWidth="1"/>
    <col min="1288" max="1536" width="9.140625" style="152"/>
    <col min="1537" max="1537" width="17" style="152" customWidth="1"/>
    <col min="1538" max="1538" width="15.140625" style="152" customWidth="1"/>
    <col min="1539" max="1539" width="14.28515625" style="152" customWidth="1"/>
    <col min="1540" max="1540" width="15.5703125" style="152" customWidth="1"/>
    <col min="1541" max="1541" width="15.28515625" style="152" customWidth="1"/>
    <col min="1542" max="1542" width="15" style="152" customWidth="1"/>
    <col min="1543" max="1543" width="12.7109375" style="152" customWidth="1"/>
    <col min="1544" max="1792" width="9.140625" style="152"/>
    <col min="1793" max="1793" width="17" style="152" customWidth="1"/>
    <col min="1794" max="1794" width="15.140625" style="152" customWidth="1"/>
    <col min="1795" max="1795" width="14.28515625" style="152" customWidth="1"/>
    <col min="1796" max="1796" width="15.5703125" style="152" customWidth="1"/>
    <col min="1797" max="1797" width="15.28515625" style="152" customWidth="1"/>
    <col min="1798" max="1798" width="15" style="152" customWidth="1"/>
    <col min="1799" max="1799" width="12.7109375" style="152" customWidth="1"/>
    <col min="1800" max="2048" width="9.140625" style="152"/>
    <col min="2049" max="2049" width="17" style="152" customWidth="1"/>
    <col min="2050" max="2050" width="15.140625" style="152" customWidth="1"/>
    <col min="2051" max="2051" width="14.28515625" style="152" customWidth="1"/>
    <col min="2052" max="2052" width="15.5703125" style="152" customWidth="1"/>
    <col min="2053" max="2053" width="15.28515625" style="152" customWidth="1"/>
    <col min="2054" max="2054" width="15" style="152" customWidth="1"/>
    <col min="2055" max="2055" width="12.7109375" style="152" customWidth="1"/>
    <col min="2056" max="2304" width="9.140625" style="152"/>
    <col min="2305" max="2305" width="17" style="152" customWidth="1"/>
    <col min="2306" max="2306" width="15.140625" style="152" customWidth="1"/>
    <col min="2307" max="2307" width="14.28515625" style="152" customWidth="1"/>
    <col min="2308" max="2308" width="15.5703125" style="152" customWidth="1"/>
    <col min="2309" max="2309" width="15.28515625" style="152" customWidth="1"/>
    <col min="2310" max="2310" width="15" style="152" customWidth="1"/>
    <col min="2311" max="2311" width="12.7109375" style="152" customWidth="1"/>
    <col min="2312" max="2560" width="9.140625" style="152"/>
    <col min="2561" max="2561" width="17" style="152" customWidth="1"/>
    <col min="2562" max="2562" width="15.140625" style="152" customWidth="1"/>
    <col min="2563" max="2563" width="14.28515625" style="152" customWidth="1"/>
    <col min="2564" max="2564" width="15.5703125" style="152" customWidth="1"/>
    <col min="2565" max="2565" width="15.28515625" style="152" customWidth="1"/>
    <col min="2566" max="2566" width="15" style="152" customWidth="1"/>
    <col min="2567" max="2567" width="12.7109375" style="152" customWidth="1"/>
    <col min="2568" max="2816" width="9.140625" style="152"/>
    <col min="2817" max="2817" width="17" style="152" customWidth="1"/>
    <col min="2818" max="2818" width="15.140625" style="152" customWidth="1"/>
    <col min="2819" max="2819" width="14.28515625" style="152" customWidth="1"/>
    <col min="2820" max="2820" width="15.5703125" style="152" customWidth="1"/>
    <col min="2821" max="2821" width="15.28515625" style="152" customWidth="1"/>
    <col min="2822" max="2822" width="15" style="152" customWidth="1"/>
    <col min="2823" max="2823" width="12.7109375" style="152" customWidth="1"/>
    <col min="2824" max="3072" width="9.140625" style="152"/>
    <col min="3073" max="3073" width="17" style="152" customWidth="1"/>
    <col min="3074" max="3074" width="15.140625" style="152" customWidth="1"/>
    <col min="3075" max="3075" width="14.28515625" style="152" customWidth="1"/>
    <col min="3076" max="3076" width="15.5703125" style="152" customWidth="1"/>
    <col min="3077" max="3077" width="15.28515625" style="152" customWidth="1"/>
    <col min="3078" max="3078" width="15" style="152" customWidth="1"/>
    <col min="3079" max="3079" width="12.7109375" style="152" customWidth="1"/>
    <col min="3080" max="3328" width="9.140625" style="152"/>
    <col min="3329" max="3329" width="17" style="152" customWidth="1"/>
    <col min="3330" max="3330" width="15.140625" style="152" customWidth="1"/>
    <col min="3331" max="3331" width="14.28515625" style="152" customWidth="1"/>
    <col min="3332" max="3332" width="15.5703125" style="152" customWidth="1"/>
    <col min="3333" max="3333" width="15.28515625" style="152" customWidth="1"/>
    <col min="3334" max="3334" width="15" style="152" customWidth="1"/>
    <col min="3335" max="3335" width="12.7109375" style="152" customWidth="1"/>
    <col min="3336" max="3584" width="9.140625" style="152"/>
    <col min="3585" max="3585" width="17" style="152" customWidth="1"/>
    <col min="3586" max="3586" width="15.140625" style="152" customWidth="1"/>
    <col min="3587" max="3587" width="14.28515625" style="152" customWidth="1"/>
    <col min="3588" max="3588" width="15.5703125" style="152" customWidth="1"/>
    <col min="3589" max="3589" width="15.28515625" style="152" customWidth="1"/>
    <col min="3590" max="3590" width="15" style="152" customWidth="1"/>
    <col min="3591" max="3591" width="12.7109375" style="152" customWidth="1"/>
    <col min="3592" max="3840" width="9.140625" style="152"/>
    <col min="3841" max="3841" width="17" style="152" customWidth="1"/>
    <col min="3842" max="3842" width="15.140625" style="152" customWidth="1"/>
    <col min="3843" max="3843" width="14.28515625" style="152" customWidth="1"/>
    <col min="3844" max="3844" width="15.5703125" style="152" customWidth="1"/>
    <col min="3845" max="3845" width="15.28515625" style="152" customWidth="1"/>
    <col min="3846" max="3846" width="15" style="152" customWidth="1"/>
    <col min="3847" max="3847" width="12.7109375" style="152" customWidth="1"/>
    <col min="3848" max="4096" width="9.140625" style="152"/>
    <col min="4097" max="4097" width="17" style="152" customWidth="1"/>
    <col min="4098" max="4098" width="15.140625" style="152" customWidth="1"/>
    <col min="4099" max="4099" width="14.28515625" style="152" customWidth="1"/>
    <col min="4100" max="4100" width="15.5703125" style="152" customWidth="1"/>
    <col min="4101" max="4101" width="15.28515625" style="152" customWidth="1"/>
    <col min="4102" max="4102" width="15" style="152" customWidth="1"/>
    <col min="4103" max="4103" width="12.7109375" style="152" customWidth="1"/>
    <col min="4104" max="4352" width="9.140625" style="152"/>
    <col min="4353" max="4353" width="17" style="152" customWidth="1"/>
    <col min="4354" max="4354" width="15.140625" style="152" customWidth="1"/>
    <col min="4355" max="4355" width="14.28515625" style="152" customWidth="1"/>
    <col min="4356" max="4356" width="15.5703125" style="152" customWidth="1"/>
    <col min="4357" max="4357" width="15.28515625" style="152" customWidth="1"/>
    <col min="4358" max="4358" width="15" style="152" customWidth="1"/>
    <col min="4359" max="4359" width="12.7109375" style="152" customWidth="1"/>
    <col min="4360" max="4608" width="9.140625" style="152"/>
    <col min="4609" max="4609" width="17" style="152" customWidth="1"/>
    <col min="4610" max="4610" width="15.140625" style="152" customWidth="1"/>
    <col min="4611" max="4611" width="14.28515625" style="152" customWidth="1"/>
    <col min="4612" max="4612" width="15.5703125" style="152" customWidth="1"/>
    <col min="4613" max="4613" width="15.28515625" style="152" customWidth="1"/>
    <col min="4614" max="4614" width="15" style="152" customWidth="1"/>
    <col min="4615" max="4615" width="12.7109375" style="152" customWidth="1"/>
    <col min="4616" max="4864" width="9.140625" style="152"/>
    <col min="4865" max="4865" width="17" style="152" customWidth="1"/>
    <col min="4866" max="4866" width="15.140625" style="152" customWidth="1"/>
    <col min="4867" max="4867" width="14.28515625" style="152" customWidth="1"/>
    <col min="4868" max="4868" width="15.5703125" style="152" customWidth="1"/>
    <col min="4869" max="4869" width="15.28515625" style="152" customWidth="1"/>
    <col min="4870" max="4870" width="15" style="152" customWidth="1"/>
    <col min="4871" max="4871" width="12.7109375" style="152" customWidth="1"/>
    <col min="4872" max="5120" width="9.140625" style="152"/>
    <col min="5121" max="5121" width="17" style="152" customWidth="1"/>
    <col min="5122" max="5122" width="15.140625" style="152" customWidth="1"/>
    <col min="5123" max="5123" width="14.28515625" style="152" customWidth="1"/>
    <col min="5124" max="5124" width="15.5703125" style="152" customWidth="1"/>
    <col min="5125" max="5125" width="15.28515625" style="152" customWidth="1"/>
    <col min="5126" max="5126" width="15" style="152" customWidth="1"/>
    <col min="5127" max="5127" width="12.7109375" style="152" customWidth="1"/>
    <col min="5128" max="5376" width="9.140625" style="152"/>
    <col min="5377" max="5377" width="17" style="152" customWidth="1"/>
    <col min="5378" max="5378" width="15.140625" style="152" customWidth="1"/>
    <col min="5379" max="5379" width="14.28515625" style="152" customWidth="1"/>
    <col min="5380" max="5380" width="15.5703125" style="152" customWidth="1"/>
    <col min="5381" max="5381" width="15.28515625" style="152" customWidth="1"/>
    <col min="5382" max="5382" width="15" style="152" customWidth="1"/>
    <col min="5383" max="5383" width="12.7109375" style="152" customWidth="1"/>
    <col min="5384" max="5632" width="9.140625" style="152"/>
    <col min="5633" max="5633" width="17" style="152" customWidth="1"/>
    <col min="5634" max="5634" width="15.140625" style="152" customWidth="1"/>
    <col min="5635" max="5635" width="14.28515625" style="152" customWidth="1"/>
    <col min="5636" max="5636" width="15.5703125" style="152" customWidth="1"/>
    <col min="5637" max="5637" width="15.28515625" style="152" customWidth="1"/>
    <col min="5638" max="5638" width="15" style="152" customWidth="1"/>
    <col min="5639" max="5639" width="12.7109375" style="152" customWidth="1"/>
    <col min="5640" max="5888" width="9.140625" style="152"/>
    <col min="5889" max="5889" width="17" style="152" customWidth="1"/>
    <col min="5890" max="5890" width="15.140625" style="152" customWidth="1"/>
    <col min="5891" max="5891" width="14.28515625" style="152" customWidth="1"/>
    <col min="5892" max="5892" width="15.5703125" style="152" customWidth="1"/>
    <col min="5893" max="5893" width="15.28515625" style="152" customWidth="1"/>
    <col min="5894" max="5894" width="15" style="152" customWidth="1"/>
    <col min="5895" max="5895" width="12.7109375" style="152" customWidth="1"/>
    <col min="5896" max="6144" width="9.140625" style="152"/>
    <col min="6145" max="6145" width="17" style="152" customWidth="1"/>
    <col min="6146" max="6146" width="15.140625" style="152" customWidth="1"/>
    <col min="6147" max="6147" width="14.28515625" style="152" customWidth="1"/>
    <col min="6148" max="6148" width="15.5703125" style="152" customWidth="1"/>
    <col min="6149" max="6149" width="15.28515625" style="152" customWidth="1"/>
    <col min="6150" max="6150" width="15" style="152" customWidth="1"/>
    <col min="6151" max="6151" width="12.7109375" style="152" customWidth="1"/>
    <col min="6152" max="6400" width="9.140625" style="152"/>
    <col min="6401" max="6401" width="17" style="152" customWidth="1"/>
    <col min="6402" max="6402" width="15.140625" style="152" customWidth="1"/>
    <col min="6403" max="6403" width="14.28515625" style="152" customWidth="1"/>
    <col min="6404" max="6404" width="15.5703125" style="152" customWidth="1"/>
    <col min="6405" max="6405" width="15.28515625" style="152" customWidth="1"/>
    <col min="6406" max="6406" width="15" style="152" customWidth="1"/>
    <col min="6407" max="6407" width="12.7109375" style="152" customWidth="1"/>
    <col min="6408" max="6656" width="9.140625" style="152"/>
    <col min="6657" max="6657" width="17" style="152" customWidth="1"/>
    <col min="6658" max="6658" width="15.140625" style="152" customWidth="1"/>
    <col min="6659" max="6659" width="14.28515625" style="152" customWidth="1"/>
    <col min="6660" max="6660" width="15.5703125" style="152" customWidth="1"/>
    <col min="6661" max="6661" width="15.28515625" style="152" customWidth="1"/>
    <col min="6662" max="6662" width="15" style="152" customWidth="1"/>
    <col min="6663" max="6663" width="12.7109375" style="152" customWidth="1"/>
    <col min="6664" max="6912" width="9.140625" style="152"/>
    <col min="6913" max="6913" width="17" style="152" customWidth="1"/>
    <col min="6914" max="6914" width="15.140625" style="152" customWidth="1"/>
    <col min="6915" max="6915" width="14.28515625" style="152" customWidth="1"/>
    <col min="6916" max="6916" width="15.5703125" style="152" customWidth="1"/>
    <col min="6917" max="6917" width="15.28515625" style="152" customWidth="1"/>
    <col min="6918" max="6918" width="15" style="152" customWidth="1"/>
    <col min="6919" max="6919" width="12.7109375" style="152" customWidth="1"/>
    <col min="6920" max="7168" width="9.140625" style="152"/>
    <col min="7169" max="7169" width="17" style="152" customWidth="1"/>
    <col min="7170" max="7170" width="15.140625" style="152" customWidth="1"/>
    <col min="7171" max="7171" width="14.28515625" style="152" customWidth="1"/>
    <col min="7172" max="7172" width="15.5703125" style="152" customWidth="1"/>
    <col min="7173" max="7173" width="15.28515625" style="152" customWidth="1"/>
    <col min="7174" max="7174" width="15" style="152" customWidth="1"/>
    <col min="7175" max="7175" width="12.7109375" style="152" customWidth="1"/>
    <col min="7176" max="7424" width="9.140625" style="152"/>
    <col min="7425" max="7425" width="17" style="152" customWidth="1"/>
    <col min="7426" max="7426" width="15.140625" style="152" customWidth="1"/>
    <col min="7427" max="7427" width="14.28515625" style="152" customWidth="1"/>
    <col min="7428" max="7428" width="15.5703125" style="152" customWidth="1"/>
    <col min="7429" max="7429" width="15.28515625" style="152" customWidth="1"/>
    <col min="7430" max="7430" width="15" style="152" customWidth="1"/>
    <col min="7431" max="7431" width="12.7109375" style="152" customWidth="1"/>
    <col min="7432" max="7680" width="9.140625" style="152"/>
    <col min="7681" max="7681" width="17" style="152" customWidth="1"/>
    <col min="7682" max="7682" width="15.140625" style="152" customWidth="1"/>
    <col min="7683" max="7683" width="14.28515625" style="152" customWidth="1"/>
    <col min="7684" max="7684" width="15.5703125" style="152" customWidth="1"/>
    <col min="7685" max="7685" width="15.28515625" style="152" customWidth="1"/>
    <col min="7686" max="7686" width="15" style="152" customWidth="1"/>
    <col min="7687" max="7687" width="12.7109375" style="152" customWidth="1"/>
    <col min="7688" max="7936" width="9.140625" style="152"/>
    <col min="7937" max="7937" width="17" style="152" customWidth="1"/>
    <col min="7938" max="7938" width="15.140625" style="152" customWidth="1"/>
    <col min="7939" max="7939" width="14.28515625" style="152" customWidth="1"/>
    <col min="7940" max="7940" width="15.5703125" style="152" customWidth="1"/>
    <col min="7941" max="7941" width="15.28515625" style="152" customWidth="1"/>
    <col min="7942" max="7942" width="15" style="152" customWidth="1"/>
    <col min="7943" max="7943" width="12.7109375" style="152" customWidth="1"/>
    <col min="7944" max="8192" width="9.140625" style="152"/>
    <col min="8193" max="8193" width="17" style="152" customWidth="1"/>
    <col min="8194" max="8194" width="15.140625" style="152" customWidth="1"/>
    <col min="8195" max="8195" width="14.28515625" style="152" customWidth="1"/>
    <col min="8196" max="8196" width="15.5703125" style="152" customWidth="1"/>
    <col min="8197" max="8197" width="15.28515625" style="152" customWidth="1"/>
    <col min="8198" max="8198" width="15" style="152" customWidth="1"/>
    <col min="8199" max="8199" width="12.7109375" style="152" customWidth="1"/>
    <col min="8200" max="8448" width="9.140625" style="152"/>
    <col min="8449" max="8449" width="17" style="152" customWidth="1"/>
    <col min="8450" max="8450" width="15.140625" style="152" customWidth="1"/>
    <col min="8451" max="8451" width="14.28515625" style="152" customWidth="1"/>
    <col min="8452" max="8452" width="15.5703125" style="152" customWidth="1"/>
    <col min="8453" max="8453" width="15.28515625" style="152" customWidth="1"/>
    <col min="8454" max="8454" width="15" style="152" customWidth="1"/>
    <col min="8455" max="8455" width="12.7109375" style="152" customWidth="1"/>
    <col min="8456" max="8704" width="9.140625" style="152"/>
    <col min="8705" max="8705" width="17" style="152" customWidth="1"/>
    <col min="8706" max="8706" width="15.140625" style="152" customWidth="1"/>
    <col min="8707" max="8707" width="14.28515625" style="152" customWidth="1"/>
    <col min="8708" max="8708" width="15.5703125" style="152" customWidth="1"/>
    <col min="8709" max="8709" width="15.28515625" style="152" customWidth="1"/>
    <col min="8710" max="8710" width="15" style="152" customWidth="1"/>
    <col min="8711" max="8711" width="12.7109375" style="152" customWidth="1"/>
    <col min="8712" max="8960" width="9.140625" style="152"/>
    <col min="8961" max="8961" width="17" style="152" customWidth="1"/>
    <col min="8962" max="8962" width="15.140625" style="152" customWidth="1"/>
    <col min="8963" max="8963" width="14.28515625" style="152" customWidth="1"/>
    <col min="8964" max="8964" width="15.5703125" style="152" customWidth="1"/>
    <col min="8965" max="8965" width="15.28515625" style="152" customWidth="1"/>
    <col min="8966" max="8966" width="15" style="152" customWidth="1"/>
    <col min="8967" max="8967" width="12.7109375" style="152" customWidth="1"/>
    <col min="8968" max="9216" width="9.140625" style="152"/>
    <col min="9217" max="9217" width="17" style="152" customWidth="1"/>
    <col min="9218" max="9218" width="15.140625" style="152" customWidth="1"/>
    <col min="9219" max="9219" width="14.28515625" style="152" customWidth="1"/>
    <col min="9220" max="9220" width="15.5703125" style="152" customWidth="1"/>
    <col min="9221" max="9221" width="15.28515625" style="152" customWidth="1"/>
    <col min="9222" max="9222" width="15" style="152" customWidth="1"/>
    <col min="9223" max="9223" width="12.7109375" style="152" customWidth="1"/>
    <col min="9224" max="9472" width="9.140625" style="152"/>
    <col min="9473" max="9473" width="17" style="152" customWidth="1"/>
    <col min="9474" max="9474" width="15.140625" style="152" customWidth="1"/>
    <col min="9475" max="9475" width="14.28515625" style="152" customWidth="1"/>
    <col min="9476" max="9476" width="15.5703125" style="152" customWidth="1"/>
    <col min="9477" max="9477" width="15.28515625" style="152" customWidth="1"/>
    <col min="9478" max="9478" width="15" style="152" customWidth="1"/>
    <col min="9479" max="9479" width="12.7109375" style="152" customWidth="1"/>
    <col min="9480" max="9728" width="9.140625" style="152"/>
    <col min="9729" max="9729" width="17" style="152" customWidth="1"/>
    <col min="9730" max="9730" width="15.140625" style="152" customWidth="1"/>
    <col min="9731" max="9731" width="14.28515625" style="152" customWidth="1"/>
    <col min="9732" max="9732" width="15.5703125" style="152" customWidth="1"/>
    <col min="9733" max="9733" width="15.28515625" style="152" customWidth="1"/>
    <col min="9734" max="9734" width="15" style="152" customWidth="1"/>
    <col min="9735" max="9735" width="12.7109375" style="152" customWidth="1"/>
    <col min="9736" max="9984" width="9.140625" style="152"/>
    <col min="9985" max="9985" width="17" style="152" customWidth="1"/>
    <col min="9986" max="9986" width="15.140625" style="152" customWidth="1"/>
    <col min="9987" max="9987" width="14.28515625" style="152" customWidth="1"/>
    <col min="9988" max="9988" width="15.5703125" style="152" customWidth="1"/>
    <col min="9989" max="9989" width="15.28515625" style="152" customWidth="1"/>
    <col min="9990" max="9990" width="15" style="152" customWidth="1"/>
    <col min="9991" max="9991" width="12.7109375" style="152" customWidth="1"/>
    <col min="9992" max="10240" width="9.140625" style="152"/>
    <col min="10241" max="10241" width="17" style="152" customWidth="1"/>
    <col min="10242" max="10242" width="15.140625" style="152" customWidth="1"/>
    <col min="10243" max="10243" width="14.28515625" style="152" customWidth="1"/>
    <col min="10244" max="10244" width="15.5703125" style="152" customWidth="1"/>
    <col min="10245" max="10245" width="15.28515625" style="152" customWidth="1"/>
    <col min="10246" max="10246" width="15" style="152" customWidth="1"/>
    <col min="10247" max="10247" width="12.7109375" style="152" customWidth="1"/>
    <col min="10248" max="10496" width="9.140625" style="152"/>
    <col min="10497" max="10497" width="17" style="152" customWidth="1"/>
    <col min="10498" max="10498" width="15.140625" style="152" customWidth="1"/>
    <col min="10499" max="10499" width="14.28515625" style="152" customWidth="1"/>
    <col min="10500" max="10500" width="15.5703125" style="152" customWidth="1"/>
    <col min="10501" max="10501" width="15.28515625" style="152" customWidth="1"/>
    <col min="10502" max="10502" width="15" style="152" customWidth="1"/>
    <col min="10503" max="10503" width="12.7109375" style="152" customWidth="1"/>
    <col min="10504" max="10752" width="9.140625" style="152"/>
    <col min="10753" max="10753" width="17" style="152" customWidth="1"/>
    <col min="10754" max="10754" width="15.140625" style="152" customWidth="1"/>
    <col min="10755" max="10755" width="14.28515625" style="152" customWidth="1"/>
    <col min="10756" max="10756" width="15.5703125" style="152" customWidth="1"/>
    <col min="10757" max="10757" width="15.28515625" style="152" customWidth="1"/>
    <col min="10758" max="10758" width="15" style="152" customWidth="1"/>
    <col min="10759" max="10759" width="12.7109375" style="152" customWidth="1"/>
    <col min="10760" max="11008" width="9.140625" style="152"/>
    <col min="11009" max="11009" width="17" style="152" customWidth="1"/>
    <col min="11010" max="11010" width="15.140625" style="152" customWidth="1"/>
    <col min="11011" max="11011" width="14.28515625" style="152" customWidth="1"/>
    <col min="11012" max="11012" width="15.5703125" style="152" customWidth="1"/>
    <col min="11013" max="11013" width="15.28515625" style="152" customWidth="1"/>
    <col min="11014" max="11014" width="15" style="152" customWidth="1"/>
    <col min="11015" max="11015" width="12.7109375" style="152" customWidth="1"/>
    <col min="11016" max="11264" width="9.140625" style="152"/>
    <col min="11265" max="11265" width="17" style="152" customWidth="1"/>
    <col min="11266" max="11266" width="15.140625" style="152" customWidth="1"/>
    <col min="11267" max="11267" width="14.28515625" style="152" customWidth="1"/>
    <col min="11268" max="11268" width="15.5703125" style="152" customWidth="1"/>
    <col min="11269" max="11269" width="15.28515625" style="152" customWidth="1"/>
    <col min="11270" max="11270" width="15" style="152" customWidth="1"/>
    <col min="11271" max="11271" width="12.7109375" style="152" customWidth="1"/>
    <col min="11272" max="11520" width="9.140625" style="152"/>
    <col min="11521" max="11521" width="17" style="152" customWidth="1"/>
    <col min="11522" max="11522" width="15.140625" style="152" customWidth="1"/>
    <col min="11523" max="11523" width="14.28515625" style="152" customWidth="1"/>
    <col min="11524" max="11524" width="15.5703125" style="152" customWidth="1"/>
    <col min="11525" max="11525" width="15.28515625" style="152" customWidth="1"/>
    <col min="11526" max="11526" width="15" style="152" customWidth="1"/>
    <col min="11527" max="11527" width="12.7109375" style="152" customWidth="1"/>
    <col min="11528" max="11776" width="9.140625" style="152"/>
    <col min="11777" max="11777" width="17" style="152" customWidth="1"/>
    <col min="11778" max="11778" width="15.140625" style="152" customWidth="1"/>
    <col min="11779" max="11779" width="14.28515625" style="152" customWidth="1"/>
    <col min="11780" max="11780" width="15.5703125" style="152" customWidth="1"/>
    <col min="11781" max="11781" width="15.28515625" style="152" customWidth="1"/>
    <col min="11782" max="11782" width="15" style="152" customWidth="1"/>
    <col min="11783" max="11783" width="12.7109375" style="152" customWidth="1"/>
    <col min="11784" max="12032" width="9.140625" style="152"/>
    <col min="12033" max="12033" width="17" style="152" customWidth="1"/>
    <col min="12034" max="12034" width="15.140625" style="152" customWidth="1"/>
    <col min="12035" max="12035" width="14.28515625" style="152" customWidth="1"/>
    <col min="12036" max="12036" width="15.5703125" style="152" customWidth="1"/>
    <col min="12037" max="12037" width="15.28515625" style="152" customWidth="1"/>
    <col min="12038" max="12038" width="15" style="152" customWidth="1"/>
    <col min="12039" max="12039" width="12.7109375" style="152" customWidth="1"/>
    <col min="12040" max="12288" width="9.140625" style="152"/>
    <col min="12289" max="12289" width="17" style="152" customWidth="1"/>
    <col min="12290" max="12290" width="15.140625" style="152" customWidth="1"/>
    <col min="12291" max="12291" width="14.28515625" style="152" customWidth="1"/>
    <col min="12292" max="12292" width="15.5703125" style="152" customWidth="1"/>
    <col min="12293" max="12293" width="15.28515625" style="152" customWidth="1"/>
    <col min="12294" max="12294" width="15" style="152" customWidth="1"/>
    <col min="12295" max="12295" width="12.7109375" style="152" customWidth="1"/>
    <col min="12296" max="12544" width="9.140625" style="152"/>
    <col min="12545" max="12545" width="17" style="152" customWidth="1"/>
    <col min="12546" max="12546" width="15.140625" style="152" customWidth="1"/>
    <col min="12547" max="12547" width="14.28515625" style="152" customWidth="1"/>
    <col min="12548" max="12548" width="15.5703125" style="152" customWidth="1"/>
    <col min="12549" max="12549" width="15.28515625" style="152" customWidth="1"/>
    <col min="12550" max="12550" width="15" style="152" customWidth="1"/>
    <col min="12551" max="12551" width="12.7109375" style="152" customWidth="1"/>
    <col min="12552" max="12800" width="9.140625" style="152"/>
    <col min="12801" max="12801" width="17" style="152" customWidth="1"/>
    <col min="12802" max="12802" width="15.140625" style="152" customWidth="1"/>
    <col min="12803" max="12803" width="14.28515625" style="152" customWidth="1"/>
    <col min="12804" max="12804" width="15.5703125" style="152" customWidth="1"/>
    <col min="12805" max="12805" width="15.28515625" style="152" customWidth="1"/>
    <col min="12806" max="12806" width="15" style="152" customWidth="1"/>
    <col min="12807" max="12807" width="12.7109375" style="152" customWidth="1"/>
    <col min="12808" max="13056" width="9.140625" style="152"/>
    <col min="13057" max="13057" width="17" style="152" customWidth="1"/>
    <col min="13058" max="13058" width="15.140625" style="152" customWidth="1"/>
    <col min="13059" max="13059" width="14.28515625" style="152" customWidth="1"/>
    <col min="13060" max="13060" width="15.5703125" style="152" customWidth="1"/>
    <col min="13061" max="13061" width="15.28515625" style="152" customWidth="1"/>
    <col min="13062" max="13062" width="15" style="152" customWidth="1"/>
    <col min="13063" max="13063" width="12.7109375" style="152" customWidth="1"/>
    <col min="13064" max="13312" width="9.140625" style="152"/>
    <col min="13313" max="13313" width="17" style="152" customWidth="1"/>
    <col min="13314" max="13314" width="15.140625" style="152" customWidth="1"/>
    <col min="13315" max="13315" width="14.28515625" style="152" customWidth="1"/>
    <col min="13316" max="13316" width="15.5703125" style="152" customWidth="1"/>
    <col min="13317" max="13317" width="15.28515625" style="152" customWidth="1"/>
    <col min="13318" max="13318" width="15" style="152" customWidth="1"/>
    <col min="13319" max="13319" width="12.7109375" style="152" customWidth="1"/>
    <col min="13320" max="13568" width="9.140625" style="152"/>
    <col min="13569" max="13569" width="17" style="152" customWidth="1"/>
    <col min="13570" max="13570" width="15.140625" style="152" customWidth="1"/>
    <col min="13571" max="13571" width="14.28515625" style="152" customWidth="1"/>
    <col min="13572" max="13572" width="15.5703125" style="152" customWidth="1"/>
    <col min="13573" max="13573" width="15.28515625" style="152" customWidth="1"/>
    <col min="13574" max="13574" width="15" style="152" customWidth="1"/>
    <col min="13575" max="13575" width="12.7109375" style="152" customWidth="1"/>
    <col min="13576" max="13824" width="9.140625" style="152"/>
    <col min="13825" max="13825" width="17" style="152" customWidth="1"/>
    <col min="13826" max="13826" width="15.140625" style="152" customWidth="1"/>
    <col min="13827" max="13827" width="14.28515625" style="152" customWidth="1"/>
    <col min="13828" max="13828" width="15.5703125" style="152" customWidth="1"/>
    <col min="13829" max="13829" width="15.28515625" style="152" customWidth="1"/>
    <col min="13830" max="13830" width="15" style="152" customWidth="1"/>
    <col min="13831" max="13831" width="12.7109375" style="152" customWidth="1"/>
    <col min="13832" max="14080" width="9.140625" style="152"/>
    <col min="14081" max="14081" width="17" style="152" customWidth="1"/>
    <col min="14082" max="14082" width="15.140625" style="152" customWidth="1"/>
    <col min="14083" max="14083" width="14.28515625" style="152" customWidth="1"/>
    <col min="14084" max="14084" width="15.5703125" style="152" customWidth="1"/>
    <col min="14085" max="14085" width="15.28515625" style="152" customWidth="1"/>
    <col min="14086" max="14086" width="15" style="152" customWidth="1"/>
    <col min="14087" max="14087" width="12.7109375" style="152" customWidth="1"/>
    <col min="14088" max="14336" width="9.140625" style="152"/>
    <col min="14337" max="14337" width="17" style="152" customWidth="1"/>
    <col min="14338" max="14338" width="15.140625" style="152" customWidth="1"/>
    <col min="14339" max="14339" width="14.28515625" style="152" customWidth="1"/>
    <col min="14340" max="14340" width="15.5703125" style="152" customWidth="1"/>
    <col min="14341" max="14341" width="15.28515625" style="152" customWidth="1"/>
    <col min="14342" max="14342" width="15" style="152" customWidth="1"/>
    <col min="14343" max="14343" width="12.7109375" style="152" customWidth="1"/>
    <col min="14344" max="14592" width="9.140625" style="152"/>
    <col min="14593" max="14593" width="17" style="152" customWidth="1"/>
    <col min="14594" max="14594" width="15.140625" style="152" customWidth="1"/>
    <col min="14595" max="14595" width="14.28515625" style="152" customWidth="1"/>
    <col min="14596" max="14596" width="15.5703125" style="152" customWidth="1"/>
    <col min="14597" max="14597" width="15.28515625" style="152" customWidth="1"/>
    <col min="14598" max="14598" width="15" style="152" customWidth="1"/>
    <col min="14599" max="14599" width="12.7109375" style="152" customWidth="1"/>
    <col min="14600" max="14848" width="9.140625" style="152"/>
    <col min="14849" max="14849" width="17" style="152" customWidth="1"/>
    <col min="14850" max="14850" width="15.140625" style="152" customWidth="1"/>
    <col min="14851" max="14851" width="14.28515625" style="152" customWidth="1"/>
    <col min="14852" max="14852" width="15.5703125" style="152" customWidth="1"/>
    <col min="14853" max="14853" width="15.28515625" style="152" customWidth="1"/>
    <col min="14854" max="14854" width="15" style="152" customWidth="1"/>
    <col min="14855" max="14855" width="12.7109375" style="152" customWidth="1"/>
    <col min="14856" max="15104" width="9.140625" style="152"/>
    <col min="15105" max="15105" width="17" style="152" customWidth="1"/>
    <col min="15106" max="15106" width="15.140625" style="152" customWidth="1"/>
    <col min="15107" max="15107" width="14.28515625" style="152" customWidth="1"/>
    <col min="15108" max="15108" width="15.5703125" style="152" customWidth="1"/>
    <col min="15109" max="15109" width="15.28515625" style="152" customWidth="1"/>
    <col min="15110" max="15110" width="15" style="152" customWidth="1"/>
    <col min="15111" max="15111" width="12.7109375" style="152" customWidth="1"/>
    <col min="15112" max="15360" width="9.140625" style="152"/>
    <col min="15361" max="15361" width="17" style="152" customWidth="1"/>
    <col min="15362" max="15362" width="15.140625" style="152" customWidth="1"/>
    <col min="15363" max="15363" width="14.28515625" style="152" customWidth="1"/>
    <col min="15364" max="15364" width="15.5703125" style="152" customWidth="1"/>
    <col min="15365" max="15365" width="15.28515625" style="152" customWidth="1"/>
    <col min="15366" max="15366" width="15" style="152" customWidth="1"/>
    <col min="15367" max="15367" width="12.7109375" style="152" customWidth="1"/>
    <col min="15368" max="15616" width="9.140625" style="152"/>
    <col min="15617" max="15617" width="17" style="152" customWidth="1"/>
    <col min="15618" max="15618" width="15.140625" style="152" customWidth="1"/>
    <col min="15619" max="15619" width="14.28515625" style="152" customWidth="1"/>
    <col min="15620" max="15620" width="15.5703125" style="152" customWidth="1"/>
    <col min="15621" max="15621" width="15.28515625" style="152" customWidth="1"/>
    <col min="15622" max="15622" width="15" style="152" customWidth="1"/>
    <col min="15623" max="15623" width="12.7109375" style="152" customWidth="1"/>
    <col min="15624" max="15872" width="9.140625" style="152"/>
    <col min="15873" max="15873" width="17" style="152" customWidth="1"/>
    <col min="15874" max="15874" width="15.140625" style="152" customWidth="1"/>
    <col min="15875" max="15875" width="14.28515625" style="152" customWidth="1"/>
    <col min="15876" max="15876" width="15.5703125" style="152" customWidth="1"/>
    <col min="15877" max="15877" width="15.28515625" style="152" customWidth="1"/>
    <col min="15878" max="15878" width="15" style="152" customWidth="1"/>
    <col min="15879" max="15879" width="12.7109375" style="152" customWidth="1"/>
    <col min="15880" max="16128" width="9.140625" style="152"/>
    <col min="16129" max="16129" width="17" style="152" customWidth="1"/>
    <col min="16130" max="16130" width="15.140625" style="152" customWidth="1"/>
    <col min="16131" max="16131" width="14.28515625" style="152" customWidth="1"/>
    <col min="16132" max="16132" width="15.5703125" style="152" customWidth="1"/>
    <col min="16133" max="16133" width="15.28515625" style="152" customWidth="1"/>
    <col min="16134" max="16134" width="15" style="152" customWidth="1"/>
    <col min="16135" max="16135" width="12.7109375" style="152" customWidth="1"/>
    <col min="16136" max="16384" width="9.140625" style="152"/>
  </cols>
  <sheetData>
    <row r="1" spans="1:8" ht="13.5" thickBot="1">
      <c r="A1" s="3497" t="s">
        <v>0</v>
      </c>
      <c r="G1" s="474" t="s">
        <v>1</v>
      </c>
    </row>
    <row r="2" spans="1:8" ht="21.75" customHeight="1" thickTop="1">
      <c r="A2" s="6250" t="s">
        <v>4783</v>
      </c>
      <c r="B2" s="6251"/>
      <c r="C2" s="6251"/>
      <c r="D2" s="6251"/>
      <c r="E2" s="6251"/>
      <c r="F2" s="6251"/>
      <c r="G2" s="6252"/>
    </row>
    <row r="3" spans="1:8" ht="35.25" customHeight="1" thickBot="1">
      <c r="A3" s="6714" t="s">
        <v>4637</v>
      </c>
      <c r="B3" s="6715"/>
      <c r="C3" s="6715"/>
      <c r="D3" s="6715"/>
      <c r="E3" s="6715"/>
      <c r="F3" s="6715"/>
      <c r="G3" s="6716"/>
    </row>
    <row r="4" spans="1:8" ht="30" customHeight="1" thickBot="1">
      <c r="A4" s="8006" t="s">
        <v>4741</v>
      </c>
      <c r="B4" s="6998">
        <v>2009</v>
      </c>
      <c r="C4" s="7553"/>
      <c r="D4" s="7554"/>
      <c r="E4" s="6998">
        <v>2010</v>
      </c>
      <c r="F4" s="7553"/>
      <c r="G4" s="6999"/>
    </row>
    <row r="5" spans="1:8" ht="27" customHeight="1" thickBot="1">
      <c r="A5" s="8007"/>
      <c r="B5" s="5263" t="s">
        <v>4742</v>
      </c>
      <c r="C5" s="3714" t="s">
        <v>969</v>
      </c>
      <c r="D5" s="5264" t="s">
        <v>2</v>
      </c>
      <c r="E5" s="5263" t="s">
        <v>4742</v>
      </c>
      <c r="F5" s="3714" t="s">
        <v>969</v>
      </c>
      <c r="G5" s="3715" t="s">
        <v>2</v>
      </c>
    </row>
    <row r="6" spans="1:8" ht="30" customHeight="1">
      <c r="A6" s="5265" t="s">
        <v>4743</v>
      </c>
      <c r="B6" s="3555">
        <v>42449</v>
      </c>
      <c r="C6" s="4156">
        <v>19200</v>
      </c>
      <c r="D6" s="4120">
        <v>61649</v>
      </c>
      <c r="E6" s="3555">
        <v>44383</v>
      </c>
      <c r="F6" s="4156">
        <v>30084</v>
      </c>
      <c r="G6" s="4121">
        <v>74467</v>
      </c>
    </row>
    <row r="7" spans="1:8" ht="30" customHeight="1">
      <c r="A7" s="3665" t="s">
        <v>4744</v>
      </c>
      <c r="B7" s="3533">
        <v>66421</v>
      </c>
      <c r="C7" s="3943">
        <v>20947</v>
      </c>
      <c r="D7" s="3591">
        <v>87368</v>
      </c>
      <c r="E7" s="3533">
        <v>58753</v>
      </c>
      <c r="F7" s="3943">
        <v>9782</v>
      </c>
      <c r="G7" s="3561">
        <v>68535</v>
      </c>
    </row>
    <row r="8" spans="1:8" ht="30" customHeight="1">
      <c r="A8" s="3665" t="s">
        <v>4745</v>
      </c>
      <c r="B8" s="3533">
        <v>77171</v>
      </c>
      <c r="C8" s="3943">
        <v>43556</v>
      </c>
      <c r="D8" s="3591">
        <v>120727</v>
      </c>
      <c r="E8" s="3533">
        <v>76236</v>
      </c>
      <c r="F8" s="3943">
        <v>39935</v>
      </c>
      <c r="G8" s="3561">
        <v>116171</v>
      </c>
    </row>
    <row r="9" spans="1:8" ht="30" customHeight="1">
      <c r="A9" s="3665" t="s">
        <v>4746</v>
      </c>
      <c r="B9" s="3533">
        <v>134354</v>
      </c>
      <c r="C9" s="3943">
        <v>10762</v>
      </c>
      <c r="D9" s="3591">
        <v>145116</v>
      </c>
      <c r="E9" s="3533">
        <v>97281</v>
      </c>
      <c r="F9" s="3943">
        <v>17484</v>
      </c>
      <c r="G9" s="3561">
        <v>114765</v>
      </c>
    </row>
    <row r="10" spans="1:8" ht="30" customHeight="1" thickBot="1">
      <c r="A10" s="667" t="s">
        <v>2</v>
      </c>
      <c r="B10" s="668">
        <v>320395</v>
      </c>
      <c r="C10" s="669">
        <v>94465</v>
      </c>
      <c r="D10" s="670">
        <v>414860</v>
      </c>
      <c r="E10" s="668">
        <v>276653</v>
      </c>
      <c r="F10" s="669">
        <v>97285</v>
      </c>
      <c r="G10" s="671">
        <v>373938</v>
      </c>
    </row>
    <row r="11" spans="1:8" ht="18" customHeight="1" thickTop="1"/>
    <row r="12" spans="1:8" ht="18" customHeight="1">
      <c r="A12" s="1112" t="s">
        <v>4646</v>
      </c>
      <c r="B12" s="1481"/>
      <c r="C12" s="1481"/>
      <c r="D12" s="1481"/>
      <c r="E12" s="1481"/>
      <c r="F12" s="1481"/>
      <c r="G12" s="1481"/>
    </row>
    <row r="13" spans="1:8" ht="18" customHeight="1">
      <c r="A13" s="6247" t="s">
        <v>4713</v>
      </c>
      <c r="B13" s="6247"/>
      <c r="C13" s="6247"/>
      <c r="D13" s="1481"/>
      <c r="E13" s="1481"/>
      <c r="F13" s="1481"/>
      <c r="G13" s="1481"/>
    </row>
    <row r="14" spans="1:8" ht="18" customHeight="1">
      <c r="A14" s="6247" t="s">
        <v>4747</v>
      </c>
      <c r="B14" s="6247"/>
      <c r="C14" s="6247"/>
      <c r="D14" s="6247"/>
      <c r="E14" s="6247"/>
      <c r="F14" s="6247"/>
      <c r="G14" s="1481"/>
    </row>
    <row r="15" spans="1:8" ht="18" customHeight="1">
      <c r="A15" s="358" t="s">
        <v>4649</v>
      </c>
      <c r="B15" s="358"/>
      <c r="C15" s="358"/>
      <c r="D15" s="358"/>
      <c r="E15" s="358"/>
      <c r="F15" s="358"/>
      <c r="G15" s="358"/>
      <c r="H15" s="358"/>
    </row>
    <row r="16" spans="1:8">
      <c r="A16" s="6247" t="s">
        <v>4790</v>
      </c>
      <c r="B16" s="6247"/>
      <c r="C16" s="6247"/>
      <c r="D16" s="6247"/>
      <c r="E16" s="6247"/>
      <c r="F16" s="6247"/>
      <c r="G16" s="6247"/>
    </row>
    <row r="19" spans="5:5">
      <c r="E19" s="5025" t="s">
        <v>3</v>
      </c>
    </row>
    <row r="29" spans="5:5" ht="12" customHeight="1"/>
  </sheetData>
  <mergeCells count="8">
    <mergeCell ref="A14:F14"/>
    <mergeCell ref="A16:G16"/>
    <mergeCell ref="A2:G2"/>
    <mergeCell ref="A3:G3"/>
    <mergeCell ref="A4:A5"/>
    <mergeCell ref="B4:D4"/>
    <mergeCell ref="E4:G4"/>
    <mergeCell ref="A13:C13"/>
  </mergeCells>
  <hyperlinks>
    <hyperlink ref="A1" r:id="rId1"/>
  </hyperlinks>
  <pageMargins left="0.74803149606299213" right="0.74803149606299213" top="0.98425196850393704" bottom="0.98425196850393704" header="0.51181102362204722" footer="0.51181102362204722"/>
  <pageSetup paperSize="9" orientation="landscape" r:id="rId2"/>
  <headerFooter alignWithMargins="0">
    <oddFooter>&amp;R322</oddFooter>
  </headerFooter>
  <drawing r:id="rId3"/>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11"/>
  <dimension ref="A1:E24"/>
  <sheetViews>
    <sheetView view="pageBreakPreview" zoomScale="60" zoomScaleNormal="100" workbookViewId="0">
      <selection activeCell="H15" sqref="H15"/>
    </sheetView>
  </sheetViews>
  <sheetFormatPr defaultRowHeight="12.75"/>
  <cols>
    <col min="1" max="1" width="40.7109375" style="152" customWidth="1"/>
    <col min="2" max="4" width="27.7109375" style="152" customWidth="1"/>
    <col min="5" max="256" width="9.140625" style="152"/>
    <col min="257" max="257" width="38.140625" style="152" customWidth="1"/>
    <col min="258" max="259" width="23.7109375" style="152" customWidth="1"/>
    <col min="260" max="260" width="25.28515625" style="152" customWidth="1"/>
    <col min="261" max="512" width="9.140625" style="152"/>
    <col min="513" max="513" width="38.140625" style="152" customWidth="1"/>
    <col min="514" max="515" width="23.7109375" style="152" customWidth="1"/>
    <col min="516" max="516" width="25.28515625" style="152" customWidth="1"/>
    <col min="517" max="768" width="9.140625" style="152"/>
    <col min="769" max="769" width="38.140625" style="152" customWidth="1"/>
    <col min="770" max="771" width="23.7109375" style="152" customWidth="1"/>
    <col min="772" max="772" width="25.28515625" style="152" customWidth="1"/>
    <col min="773" max="1024" width="9.140625" style="152"/>
    <col min="1025" max="1025" width="38.140625" style="152" customWidth="1"/>
    <col min="1026" max="1027" width="23.7109375" style="152" customWidth="1"/>
    <col min="1028" max="1028" width="25.28515625" style="152" customWidth="1"/>
    <col min="1029" max="1280" width="9.140625" style="152"/>
    <col min="1281" max="1281" width="38.140625" style="152" customWidth="1"/>
    <col min="1282" max="1283" width="23.7109375" style="152" customWidth="1"/>
    <col min="1284" max="1284" width="25.28515625" style="152" customWidth="1"/>
    <col min="1285" max="1536" width="9.140625" style="152"/>
    <col min="1537" max="1537" width="38.140625" style="152" customWidth="1"/>
    <col min="1538" max="1539" width="23.7109375" style="152" customWidth="1"/>
    <col min="1540" max="1540" width="25.28515625" style="152" customWidth="1"/>
    <col min="1541" max="1792" width="9.140625" style="152"/>
    <col min="1793" max="1793" width="38.140625" style="152" customWidth="1"/>
    <col min="1794" max="1795" width="23.7109375" style="152" customWidth="1"/>
    <col min="1796" max="1796" width="25.28515625" style="152" customWidth="1"/>
    <col min="1797" max="2048" width="9.140625" style="152"/>
    <col min="2049" max="2049" width="38.140625" style="152" customWidth="1"/>
    <col min="2050" max="2051" width="23.7109375" style="152" customWidth="1"/>
    <col min="2052" max="2052" width="25.28515625" style="152" customWidth="1"/>
    <col min="2053" max="2304" width="9.140625" style="152"/>
    <col min="2305" max="2305" width="38.140625" style="152" customWidth="1"/>
    <col min="2306" max="2307" width="23.7109375" style="152" customWidth="1"/>
    <col min="2308" max="2308" width="25.28515625" style="152" customWidth="1"/>
    <col min="2309" max="2560" width="9.140625" style="152"/>
    <col min="2561" max="2561" width="38.140625" style="152" customWidth="1"/>
    <col min="2562" max="2563" width="23.7109375" style="152" customWidth="1"/>
    <col min="2564" max="2564" width="25.28515625" style="152" customWidth="1"/>
    <col min="2565" max="2816" width="9.140625" style="152"/>
    <col min="2817" max="2817" width="38.140625" style="152" customWidth="1"/>
    <col min="2818" max="2819" width="23.7109375" style="152" customWidth="1"/>
    <col min="2820" max="2820" width="25.28515625" style="152" customWidth="1"/>
    <col min="2821" max="3072" width="9.140625" style="152"/>
    <col min="3073" max="3073" width="38.140625" style="152" customWidth="1"/>
    <col min="3074" max="3075" width="23.7109375" style="152" customWidth="1"/>
    <col min="3076" max="3076" width="25.28515625" style="152" customWidth="1"/>
    <col min="3077" max="3328" width="9.140625" style="152"/>
    <col min="3329" max="3329" width="38.140625" style="152" customWidth="1"/>
    <col min="3330" max="3331" width="23.7109375" style="152" customWidth="1"/>
    <col min="3332" max="3332" width="25.28515625" style="152" customWidth="1"/>
    <col min="3333" max="3584" width="9.140625" style="152"/>
    <col min="3585" max="3585" width="38.140625" style="152" customWidth="1"/>
    <col min="3586" max="3587" width="23.7109375" style="152" customWidth="1"/>
    <col min="3588" max="3588" width="25.28515625" style="152" customWidth="1"/>
    <col min="3589" max="3840" width="9.140625" style="152"/>
    <col min="3841" max="3841" width="38.140625" style="152" customWidth="1"/>
    <col min="3842" max="3843" width="23.7109375" style="152" customWidth="1"/>
    <col min="3844" max="3844" width="25.28515625" style="152" customWidth="1"/>
    <col min="3845" max="4096" width="9.140625" style="152"/>
    <col min="4097" max="4097" width="38.140625" style="152" customWidth="1"/>
    <col min="4098" max="4099" width="23.7109375" style="152" customWidth="1"/>
    <col min="4100" max="4100" width="25.28515625" style="152" customWidth="1"/>
    <col min="4101" max="4352" width="9.140625" style="152"/>
    <col min="4353" max="4353" width="38.140625" style="152" customWidth="1"/>
    <col min="4354" max="4355" width="23.7109375" style="152" customWidth="1"/>
    <col min="4356" max="4356" width="25.28515625" style="152" customWidth="1"/>
    <col min="4357" max="4608" width="9.140625" style="152"/>
    <col min="4609" max="4609" width="38.140625" style="152" customWidth="1"/>
    <col min="4610" max="4611" width="23.7109375" style="152" customWidth="1"/>
    <col min="4612" max="4612" width="25.28515625" style="152" customWidth="1"/>
    <col min="4613" max="4864" width="9.140625" style="152"/>
    <col min="4865" max="4865" width="38.140625" style="152" customWidth="1"/>
    <col min="4866" max="4867" width="23.7109375" style="152" customWidth="1"/>
    <col min="4868" max="4868" width="25.28515625" style="152" customWidth="1"/>
    <col min="4869" max="5120" width="9.140625" style="152"/>
    <col min="5121" max="5121" width="38.140625" style="152" customWidth="1"/>
    <col min="5122" max="5123" width="23.7109375" style="152" customWidth="1"/>
    <col min="5124" max="5124" width="25.28515625" style="152" customWidth="1"/>
    <col min="5125" max="5376" width="9.140625" style="152"/>
    <col min="5377" max="5377" width="38.140625" style="152" customWidth="1"/>
    <col min="5378" max="5379" width="23.7109375" style="152" customWidth="1"/>
    <col min="5380" max="5380" width="25.28515625" style="152" customWidth="1"/>
    <col min="5381" max="5632" width="9.140625" style="152"/>
    <col min="5633" max="5633" width="38.140625" style="152" customWidth="1"/>
    <col min="5634" max="5635" width="23.7109375" style="152" customWidth="1"/>
    <col min="5636" max="5636" width="25.28515625" style="152" customWidth="1"/>
    <col min="5637" max="5888" width="9.140625" style="152"/>
    <col min="5889" max="5889" width="38.140625" style="152" customWidth="1"/>
    <col min="5890" max="5891" width="23.7109375" style="152" customWidth="1"/>
    <col min="5892" max="5892" width="25.28515625" style="152" customWidth="1"/>
    <col min="5893" max="6144" width="9.140625" style="152"/>
    <col min="6145" max="6145" width="38.140625" style="152" customWidth="1"/>
    <col min="6146" max="6147" width="23.7109375" style="152" customWidth="1"/>
    <col min="6148" max="6148" width="25.28515625" style="152" customWidth="1"/>
    <col min="6149" max="6400" width="9.140625" style="152"/>
    <col min="6401" max="6401" width="38.140625" style="152" customWidth="1"/>
    <col min="6402" max="6403" width="23.7109375" style="152" customWidth="1"/>
    <col min="6404" max="6404" width="25.28515625" style="152" customWidth="1"/>
    <col min="6405" max="6656" width="9.140625" style="152"/>
    <col min="6657" max="6657" width="38.140625" style="152" customWidth="1"/>
    <col min="6658" max="6659" width="23.7109375" style="152" customWidth="1"/>
    <col min="6660" max="6660" width="25.28515625" style="152" customWidth="1"/>
    <col min="6661" max="6912" width="9.140625" style="152"/>
    <col min="6913" max="6913" width="38.140625" style="152" customWidth="1"/>
    <col min="6914" max="6915" width="23.7109375" style="152" customWidth="1"/>
    <col min="6916" max="6916" width="25.28515625" style="152" customWidth="1"/>
    <col min="6917" max="7168" width="9.140625" style="152"/>
    <col min="7169" max="7169" width="38.140625" style="152" customWidth="1"/>
    <col min="7170" max="7171" width="23.7109375" style="152" customWidth="1"/>
    <col min="7172" max="7172" width="25.28515625" style="152" customWidth="1"/>
    <col min="7173" max="7424" width="9.140625" style="152"/>
    <col min="7425" max="7425" width="38.140625" style="152" customWidth="1"/>
    <col min="7426" max="7427" width="23.7109375" style="152" customWidth="1"/>
    <col min="7428" max="7428" width="25.28515625" style="152" customWidth="1"/>
    <col min="7429" max="7680" width="9.140625" style="152"/>
    <col min="7681" max="7681" width="38.140625" style="152" customWidth="1"/>
    <col min="7682" max="7683" width="23.7109375" style="152" customWidth="1"/>
    <col min="7684" max="7684" width="25.28515625" style="152" customWidth="1"/>
    <col min="7685" max="7936" width="9.140625" style="152"/>
    <col min="7937" max="7937" width="38.140625" style="152" customWidth="1"/>
    <col min="7938" max="7939" width="23.7109375" style="152" customWidth="1"/>
    <col min="7940" max="7940" width="25.28515625" style="152" customWidth="1"/>
    <col min="7941" max="8192" width="9.140625" style="152"/>
    <col min="8193" max="8193" width="38.140625" style="152" customWidth="1"/>
    <col min="8194" max="8195" width="23.7109375" style="152" customWidth="1"/>
    <col min="8196" max="8196" width="25.28515625" style="152" customWidth="1"/>
    <col min="8197" max="8448" width="9.140625" style="152"/>
    <col min="8449" max="8449" width="38.140625" style="152" customWidth="1"/>
    <col min="8450" max="8451" width="23.7109375" style="152" customWidth="1"/>
    <col min="8452" max="8452" width="25.28515625" style="152" customWidth="1"/>
    <col min="8453" max="8704" width="9.140625" style="152"/>
    <col min="8705" max="8705" width="38.140625" style="152" customWidth="1"/>
    <col min="8706" max="8707" width="23.7109375" style="152" customWidth="1"/>
    <col min="8708" max="8708" width="25.28515625" style="152" customWidth="1"/>
    <col min="8709" max="8960" width="9.140625" style="152"/>
    <col min="8961" max="8961" width="38.140625" style="152" customWidth="1"/>
    <col min="8962" max="8963" width="23.7109375" style="152" customWidth="1"/>
    <col min="8964" max="8964" width="25.28515625" style="152" customWidth="1"/>
    <col min="8965" max="9216" width="9.140625" style="152"/>
    <col min="9217" max="9217" width="38.140625" style="152" customWidth="1"/>
    <col min="9218" max="9219" width="23.7109375" style="152" customWidth="1"/>
    <col min="9220" max="9220" width="25.28515625" style="152" customWidth="1"/>
    <col min="9221" max="9472" width="9.140625" style="152"/>
    <col min="9473" max="9473" width="38.140625" style="152" customWidth="1"/>
    <col min="9474" max="9475" width="23.7109375" style="152" customWidth="1"/>
    <col min="9476" max="9476" width="25.28515625" style="152" customWidth="1"/>
    <col min="9477" max="9728" width="9.140625" style="152"/>
    <col min="9729" max="9729" width="38.140625" style="152" customWidth="1"/>
    <col min="9730" max="9731" width="23.7109375" style="152" customWidth="1"/>
    <col min="9732" max="9732" width="25.28515625" style="152" customWidth="1"/>
    <col min="9733" max="9984" width="9.140625" style="152"/>
    <col min="9985" max="9985" width="38.140625" style="152" customWidth="1"/>
    <col min="9986" max="9987" width="23.7109375" style="152" customWidth="1"/>
    <col min="9988" max="9988" width="25.28515625" style="152" customWidth="1"/>
    <col min="9989" max="10240" width="9.140625" style="152"/>
    <col min="10241" max="10241" width="38.140625" style="152" customWidth="1"/>
    <col min="10242" max="10243" width="23.7109375" style="152" customWidth="1"/>
    <col min="10244" max="10244" width="25.28515625" style="152" customWidth="1"/>
    <col min="10245" max="10496" width="9.140625" style="152"/>
    <col min="10497" max="10497" width="38.140625" style="152" customWidth="1"/>
    <col min="10498" max="10499" width="23.7109375" style="152" customWidth="1"/>
    <col min="10500" max="10500" width="25.28515625" style="152" customWidth="1"/>
    <col min="10501" max="10752" width="9.140625" style="152"/>
    <col min="10753" max="10753" width="38.140625" style="152" customWidth="1"/>
    <col min="10754" max="10755" width="23.7109375" style="152" customWidth="1"/>
    <col min="10756" max="10756" width="25.28515625" style="152" customWidth="1"/>
    <col min="10757" max="11008" width="9.140625" style="152"/>
    <col min="11009" max="11009" width="38.140625" style="152" customWidth="1"/>
    <col min="11010" max="11011" width="23.7109375" style="152" customWidth="1"/>
    <col min="11012" max="11012" width="25.28515625" style="152" customWidth="1"/>
    <col min="11013" max="11264" width="9.140625" style="152"/>
    <col min="11265" max="11265" width="38.140625" style="152" customWidth="1"/>
    <col min="11266" max="11267" width="23.7109375" style="152" customWidth="1"/>
    <col min="11268" max="11268" width="25.28515625" style="152" customWidth="1"/>
    <col min="11269" max="11520" width="9.140625" style="152"/>
    <col min="11521" max="11521" width="38.140625" style="152" customWidth="1"/>
    <col min="11522" max="11523" width="23.7109375" style="152" customWidth="1"/>
    <col min="11524" max="11524" width="25.28515625" style="152" customWidth="1"/>
    <col min="11525" max="11776" width="9.140625" style="152"/>
    <col min="11777" max="11777" width="38.140625" style="152" customWidth="1"/>
    <col min="11778" max="11779" width="23.7109375" style="152" customWidth="1"/>
    <col min="11780" max="11780" width="25.28515625" style="152" customWidth="1"/>
    <col min="11781" max="12032" width="9.140625" style="152"/>
    <col min="12033" max="12033" width="38.140625" style="152" customWidth="1"/>
    <col min="12034" max="12035" width="23.7109375" style="152" customWidth="1"/>
    <col min="12036" max="12036" width="25.28515625" style="152" customWidth="1"/>
    <col min="12037" max="12288" width="9.140625" style="152"/>
    <col min="12289" max="12289" width="38.140625" style="152" customWidth="1"/>
    <col min="12290" max="12291" width="23.7109375" style="152" customWidth="1"/>
    <col min="12292" max="12292" width="25.28515625" style="152" customWidth="1"/>
    <col min="12293" max="12544" width="9.140625" style="152"/>
    <col min="12545" max="12545" width="38.140625" style="152" customWidth="1"/>
    <col min="12546" max="12547" width="23.7109375" style="152" customWidth="1"/>
    <col min="12548" max="12548" width="25.28515625" style="152" customWidth="1"/>
    <col min="12549" max="12800" width="9.140625" style="152"/>
    <col min="12801" max="12801" width="38.140625" style="152" customWidth="1"/>
    <col min="12802" max="12803" width="23.7109375" style="152" customWidth="1"/>
    <col min="12804" max="12804" width="25.28515625" style="152" customWidth="1"/>
    <col min="12805" max="13056" width="9.140625" style="152"/>
    <col min="13057" max="13057" width="38.140625" style="152" customWidth="1"/>
    <col min="13058" max="13059" width="23.7109375" style="152" customWidth="1"/>
    <col min="13060" max="13060" width="25.28515625" style="152" customWidth="1"/>
    <col min="13061" max="13312" width="9.140625" style="152"/>
    <col min="13313" max="13313" width="38.140625" style="152" customWidth="1"/>
    <col min="13314" max="13315" width="23.7109375" style="152" customWidth="1"/>
    <col min="13316" max="13316" width="25.28515625" style="152" customWidth="1"/>
    <col min="13317" max="13568" width="9.140625" style="152"/>
    <col min="13569" max="13569" width="38.140625" style="152" customWidth="1"/>
    <col min="13570" max="13571" width="23.7109375" style="152" customWidth="1"/>
    <col min="13572" max="13572" width="25.28515625" style="152" customWidth="1"/>
    <col min="13573" max="13824" width="9.140625" style="152"/>
    <col min="13825" max="13825" width="38.140625" style="152" customWidth="1"/>
    <col min="13826" max="13827" width="23.7109375" style="152" customWidth="1"/>
    <col min="13828" max="13828" width="25.28515625" style="152" customWidth="1"/>
    <col min="13829" max="14080" width="9.140625" style="152"/>
    <col min="14081" max="14081" width="38.140625" style="152" customWidth="1"/>
    <col min="14082" max="14083" width="23.7109375" style="152" customWidth="1"/>
    <col min="14084" max="14084" width="25.28515625" style="152" customWidth="1"/>
    <col min="14085" max="14336" width="9.140625" style="152"/>
    <col min="14337" max="14337" width="38.140625" style="152" customWidth="1"/>
    <col min="14338" max="14339" width="23.7109375" style="152" customWidth="1"/>
    <col min="14340" max="14340" width="25.28515625" style="152" customWidth="1"/>
    <col min="14341" max="14592" width="9.140625" style="152"/>
    <col min="14593" max="14593" width="38.140625" style="152" customWidth="1"/>
    <col min="14594" max="14595" width="23.7109375" style="152" customWidth="1"/>
    <col min="14596" max="14596" width="25.28515625" style="152" customWidth="1"/>
    <col min="14597" max="14848" width="9.140625" style="152"/>
    <col min="14849" max="14849" width="38.140625" style="152" customWidth="1"/>
    <col min="14850" max="14851" width="23.7109375" style="152" customWidth="1"/>
    <col min="14852" max="14852" width="25.28515625" style="152" customWidth="1"/>
    <col min="14853" max="15104" width="9.140625" style="152"/>
    <col min="15105" max="15105" width="38.140625" style="152" customWidth="1"/>
    <col min="15106" max="15107" width="23.7109375" style="152" customWidth="1"/>
    <col min="15108" max="15108" width="25.28515625" style="152" customWidth="1"/>
    <col min="15109" max="15360" width="9.140625" style="152"/>
    <col min="15361" max="15361" width="38.140625" style="152" customWidth="1"/>
    <col min="15362" max="15363" width="23.7109375" style="152" customWidth="1"/>
    <col min="15364" max="15364" width="25.28515625" style="152" customWidth="1"/>
    <col min="15365" max="15616" width="9.140625" style="152"/>
    <col min="15617" max="15617" width="38.140625" style="152" customWidth="1"/>
    <col min="15618" max="15619" width="23.7109375" style="152" customWidth="1"/>
    <col min="15620" max="15620" width="25.28515625" style="152" customWidth="1"/>
    <col min="15621" max="15872" width="9.140625" style="152"/>
    <col min="15873" max="15873" width="38.140625" style="152" customWidth="1"/>
    <col min="15874" max="15875" width="23.7109375" style="152" customWidth="1"/>
    <col min="15876" max="15876" width="25.28515625" style="152" customWidth="1"/>
    <col min="15877" max="16128" width="9.140625" style="152"/>
    <col min="16129" max="16129" width="38.140625" style="152" customWidth="1"/>
    <col min="16130" max="16131" width="23.7109375" style="152" customWidth="1"/>
    <col min="16132" max="16132" width="25.28515625" style="152" customWidth="1"/>
    <col min="16133" max="16384" width="9.140625" style="152"/>
  </cols>
  <sheetData>
    <row r="1" spans="1:4" ht="13.5" thickBot="1">
      <c r="A1" s="3497" t="s">
        <v>0</v>
      </c>
      <c r="D1" s="474" t="s">
        <v>1</v>
      </c>
    </row>
    <row r="2" spans="1:4" ht="27.75" customHeight="1" thickTop="1">
      <c r="A2" s="6250" t="s">
        <v>4784</v>
      </c>
      <c r="B2" s="6251"/>
      <c r="C2" s="6516"/>
      <c r="D2" s="6252"/>
    </row>
    <row r="3" spans="1:4" ht="35.25" customHeight="1" thickBot="1">
      <c r="A3" s="6714" t="s">
        <v>4638</v>
      </c>
      <c r="B3" s="6715"/>
      <c r="C3" s="8008"/>
      <c r="D3" s="6716"/>
    </row>
    <row r="4" spans="1:4" ht="28.5" customHeight="1" thickBot="1">
      <c r="A4" s="8006" t="s">
        <v>4741</v>
      </c>
      <c r="B4" s="6998">
        <v>2011</v>
      </c>
      <c r="C4" s="7553"/>
      <c r="D4" s="6999"/>
    </row>
    <row r="5" spans="1:4" ht="29.25" customHeight="1" thickBot="1">
      <c r="A5" s="8002"/>
      <c r="B5" s="5263" t="s">
        <v>4742</v>
      </c>
      <c r="C5" s="3714" t="s">
        <v>969</v>
      </c>
      <c r="D5" s="3715" t="s">
        <v>2</v>
      </c>
    </row>
    <row r="6" spans="1:4" ht="27" customHeight="1">
      <c r="A6" s="5265" t="s">
        <v>4748</v>
      </c>
      <c r="B6" s="3555">
        <v>183951</v>
      </c>
      <c r="C6" s="4156">
        <v>22011</v>
      </c>
      <c r="D6" s="4121">
        <v>205962</v>
      </c>
    </row>
    <row r="7" spans="1:4" ht="27" customHeight="1">
      <c r="A7" s="3665" t="s">
        <v>4749</v>
      </c>
      <c r="B7" s="3533">
        <v>262230</v>
      </c>
      <c r="C7" s="3943">
        <v>40461</v>
      </c>
      <c r="D7" s="3561">
        <v>302691</v>
      </c>
    </row>
    <row r="8" spans="1:4" ht="27" customHeight="1">
      <c r="A8" s="3665" t="s">
        <v>4750</v>
      </c>
      <c r="B8" s="3533">
        <v>79986</v>
      </c>
      <c r="C8" s="3943">
        <v>48750</v>
      </c>
      <c r="D8" s="3561">
        <v>128736</v>
      </c>
    </row>
    <row r="9" spans="1:4" ht="27" customHeight="1">
      <c r="A9" s="3665" t="s">
        <v>4751</v>
      </c>
      <c r="B9" s="3533">
        <v>26900</v>
      </c>
      <c r="C9" s="3943">
        <v>5260</v>
      </c>
      <c r="D9" s="3561">
        <v>32160</v>
      </c>
    </row>
    <row r="10" spans="1:4" ht="27" customHeight="1">
      <c r="A10" s="3665" t="s">
        <v>4752</v>
      </c>
      <c r="B10" s="3533">
        <v>14868</v>
      </c>
      <c r="C10" s="3943">
        <v>557</v>
      </c>
      <c r="D10" s="3561">
        <v>15425</v>
      </c>
    </row>
    <row r="11" spans="1:4" ht="27" customHeight="1">
      <c r="A11" s="3665" t="s">
        <v>4753</v>
      </c>
      <c r="B11" s="3533">
        <v>11752</v>
      </c>
      <c r="C11" s="3943">
        <v>351</v>
      </c>
      <c r="D11" s="3561">
        <v>12103</v>
      </c>
    </row>
    <row r="12" spans="1:4" ht="27" customHeight="1">
      <c r="A12" s="3665" t="s">
        <v>4754</v>
      </c>
      <c r="B12" s="3533">
        <v>13880</v>
      </c>
      <c r="C12" s="3943">
        <v>169</v>
      </c>
      <c r="D12" s="3561">
        <v>14049</v>
      </c>
    </row>
    <row r="13" spans="1:4" ht="27" customHeight="1">
      <c r="A13" s="3665" t="s">
        <v>4755</v>
      </c>
      <c r="B13" s="3533">
        <v>5845</v>
      </c>
      <c r="C13" s="3943">
        <v>176</v>
      </c>
      <c r="D13" s="3561">
        <v>6021</v>
      </c>
    </row>
    <row r="14" spans="1:4" ht="27" customHeight="1">
      <c r="A14" s="3665" t="s">
        <v>4756</v>
      </c>
      <c r="B14" s="3533">
        <v>3839</v>
      </c>
      <c r="C14" s="3943">
        <v>35092</v>
      </c>
      <c r="D14" s="3561">
        <v>38931</v>
      </c>
    </row>
    <row r="15" spans="1:4" ht="27" customHeight="1" thickBot="1">
      <c r="A15" s="667" t="s">
        <v>2</v>
      </c>
      <c r="B15" s="668">
        <v>603251</v>
      </c>
      <c r="C15" s="669">
        <v>152827</v>
      </c>
      <c r="D15" s="671">
        <v>756078</v>
      </c>
    </row>
    <row r="16" spans="1:4" ht="18" customHeight="1" thickTop="1"/>
    <row r="17" spans="1:5" ht="18" customHeight="1">
      <c r="A17" s="6247" t="s">
        <v>4757</v>
      </c>
      <c r="B17" s="6247"/>
      <c r="C17" s="5022"/>
      <c r="D17" s="1481"/>
      <c r="E17" s="5023"/>
    </row>
    <row r="18" spans="1:5" ht="18" customHeight="1">
      <c r="A18" s="6247" t="s">
        <v>4758</v>
      </c>
      <c r="B18" s="6247"/>
      <c r="C18" s="6247"/>
      <c r="D18" s="6247"/>
    </row>
    <row r="19" spans="1:5" ht="18" customHeight="1">
      <c r="A19" s="5023" t="s">
        <v>4649</v>
      </c>
    </row>
    <row r="24" spans="1:5">
      <c r="B24" s="5025" t="s">
        <v>3</v>
      </c>
      <c r="C24" s="5025"/>
    </row>
  </sheetData>
  <mergeCells count="6">
    <mergeCell ref="A18:D18"/>
    <mergeCell ref="A2:D2"/>
    <mergeCell ref="A3:D3"/>
    <mergeCell ref="A4:A5"/>
    <mergeCell ref="B4:D4"/>
    <mergeCell ref="A17:B17"/>
  </mergeCells>
  <hyperlinks>
    <hyperlink ref="A1" r:id="rId1"/>
  </hyperlinks>
  <pageMargins left="0.70866141732283472" right="0.70866141732283472" top="0.74803149606299213" bottom="0.74803149606299213" header="0.31496062992125984" footer="0.31496062992125984"/>
  <pageSetup paperSize="9" orientation="landscape" r:id="rId2"/>
  <headerFooter>
    <oddFooter>&amp;R323</odd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9">
    <pageSetUpPr fitToPage="1"/>
  </sheetPr>
  <dimension ref="A1:R33"/>
  <sheetViews>
    <sheetView view="pageBreakPreview" zoomScale="60" zoomScaleNormal="100" workbookViewId="0">
      <selection activeCell="H15" sqref="H15"/>
    </sheetView>
  </sheetViews>
  <sheetFormatPr defaultRowHeight="12.75"/>
  <cols>
    <col min="1" max="1" width="41.28515625" style="152" customWidth="1"/>
    <col min="2" max="6" width="27.7109375" style="152" customWidth="1"/>
    <col min="7" max="10" width="12.7109375" style="152" bestFit="1" customWidth="1"/>
    <col min="11" max="11" width="13.85546875" style="152" customWidth="1"/>
    <col min="12" max="16384" width="9.140625" style="152"/>
  </cols>
  <sheetData>
    <row r="1" spans="1:6" ht="13.5" thickBot="1">
      <c r="A1" s="1" t="s">
        <v>0</v>
      </c>
      <c r="F1" s="474" t="s">
        <v>1</v>
      </c>
    </row>
    <row r="2" spans="1:6" ht="24" customHeight="1" thickTop="1">
      <c r="A2" s="6393" t="s">
        <v>716</v>
      </c>
      <c r="B2" s="6394"/>
      <c r="C2" s="6394"/>
      <c r="D2" s="6394"/>
      <c r="E2" s="6394"/>
      <c r="F2" s="6395"/>
    </row>
    <row r="3" spans="1:6" ht="27.75" customHeight="1" thickBot="1">
      <c r="A3" s="6396" t="s">
        <v>473</v>
      </c>
      <c r="B3" s="6397"/>
      <c r="C3" s="6397"/>
      <c r="D3" s="6397"/>
      <c r="E3" s="6397"/>
      <c r="F3" s="6398"/>
    </row>
    <row r="4" spans="1:6" ht="32.25" customHeight="1" thickBot="1">
      <c r="A4" s="6256" t="s">
        <v>482</v>
      </c>
      <c r="B4" s="6400" t="s">
        <v>483</v>
      </c>
      <c r="C4" s="6400"/>
      <c r="D4" s="6400"/>
      <c r="E4" s="6400"/>
      <c r="F4" s="6401" t="s">
        <v>2</v>
      </c>
    </row>
    <row r="5" spans="1:6" ht="33" customHeight="1" thickBot="1">
      <c r="A5" s="6399"/>
      <c r="B5" s="501" t="s">
        <v>484</v>
      </c>
      <c r="C5" s="501" t="s">
        <v>485</v>
      </c>
      <c r="D5" s="501" t="s">
        <v>486</v>
      </c>
      <c r="E5" s="501" t="s">
        <v>487</v>
      </c>
      <c r="F5" s="6402"/>
    </row>
    <row r="6" spans="1:6" ht="18" customHeight="1">
      <c r="A6" s="502" t="s">
        <v>488</v>
      </c>
      <c r="B6" s="503">
        <v>1</v>
      </c>
      <c r="C6" s="503">
        <v>2</v>
      </c>
      <c r="D6" s="503">
        <v>14</v>
      </c>
      <c r="E6" s="503">
        <v>32</v>
      </c>
      <c r="F6" s="504">
        <v>49</v>
      </c>
    </row>
    <row r="7" spans="1:6" ht="18" customHeight="1">
      <c r="A7" s="513" t="s">
        <v>514</v>
      </c>
      <c r="B7" s="514">
        <v>1</v>
      </c>
      <c r="C7" s="514">
        <v>2</v>
      </c>
      <c r="D7" s="514">
        <v>1</v>
      </c>
      <c r="E7" s="506" t="s">
        <v>9</v>
      </c>
      <c r="F7" s="515">
        <v>4</v>
      </c>
    </row>
    <row r="8" spans="1:6" ht="18" customHeight="1">
      <c r="A8" s="505" t="s">
        <v>490</v>
      </c>
      <c r="B8" s="506">
        <v>1</v>
      </c>
      <c r="C8" s="506">
        <v>2</v>
      </c>
      <c r="D8" s="506">
        <v>12</v>
      </c>
      <c r="E8" s="506">
        <v>2</v>
      </c>
      <c r="F8" s="507">
        <v>17</v>
      </c>
    </row>
    <row r="9" spans="1:6" ht="18" customHeight="1">
      <c r="A9" s="505" t="s">
        <v>491</v>
      </c>
      <c r="B9" s="506">
        <v>1</v>
      </c>
      <c r="C9" s="506">
        <v>2</v>
      </c>
      <c r="D9" s="506">
        <v>9</v>
      </c>
      <c r="E9" s="506">
        <v>8</v>
      </c>
      <c r="F9" s="507">
        <v>20</v>
      </c>
    </row>
    <row r="10" spans="1:6" ht="18" customHeight="1">
      <c r="A10" s="505" t="s">
        <v>492</v>
      </c>
      <c r="B10" s="506">
        <v>1</v>
      </c>
      <c r="C10" s="506">
        <v>2</v>
      </c>
      <c r="D10" s="506">
        <v>14</v>
      </c>
      <c r="E10" s="506">
        <v>7</v>
      </c>
      <c r="F10" s="507">
        <v>24</v>
      </c>
    </row>
    <row r="11" spans="1:6" ht="18" customHeight="1">
      <c r="A11" s="505" t="s">
        <v>493</v>
      </c>
      <c r="B11" s="506">
        <v>1</v>
      </c>
      <c r="C11" s="506">
        <v>2</v>
      </c>
      <c r="D11" s="506">
        <v>13</v>
      </c>
      <c r="E11" s="506">
        <v>11</v>
      </c>
      <c r="F11" s="507">
        <v>27</v>
      </c>
    </row>
    <row r="12" spans="1:6" ht="18" customHeight="1">
      <c r="A12" s="505" t="s">
        <v>494</v>
      </c>
      <c r="B12" s="506">
        <v>1</v>
      </c>
      <c r="C12" s="506">
        <v>2</v>
      </c>
      <c r="D12" s="506">
        <v>14</v>
      </c>
      <c r="E12" s="506">
        <v>20</v>
      </c>
      <c r="F12" s="507">
        <v>37</v>
      </c>
    </row>
    <row r="13" spans="1:6" ht="18" customHeight="1">
      <c r="A13" s="505" t="s">
        <v>495</v>
      </c>
      <c r="B13" s="506">
        <v>1</v>
      </c>
      <c r="C13" s="506">
        <v>2</v>
      </c>
      <c r="D13" s="506">
        <v>5</v>
      </c>
      <c r="E13" s="506">
        <v>3</v>
      </c>
      <c r="F13" s="507">
        <v>11</v>
      </c>
    </row>
    <row r="14" spans="1:6" ht="18" customHeight="1">
      <c r="A14" s="505" t="s">
        <v>496</v>
      </c>
      <c r="B14" s="506">
        <v>1</v>
      </c>
      <c r="C14" s="506">
        <v>2</v>
      </c>
      <c r="D14" s="506">
        <v>5</v>
      </c>
      <c r="E14" s="506">
        <v>6</v>
      </c>
      <c r="F14" s="507">
        <v>14</v>
      </c>
    </row>
    <row r="15" spans="1:6" ht="18" customHeight="1">
      <c r="A15" s="505" t="s">
        <v>489</v>
      </c>
      <c r="B15" s="506">
        <v>1</v>
      </c>
      <c r="C15" s="506">
        <v>2</v>
      </c>
      <c r="D15" s="506" t="s">
        <v>9</v>
      </c>
      <c r="E15" s="506" t="s">
        <v>9</v>
      </c>
      <c r="F15" s="507">
        <v>3</v>
      </c>
    </row>
    <row r="16" spans="1:6" ht="18" customHeight="1">
      <c r="A16" s="505" t="s">
        <v>497</v>
      </c>
      <c r="B16" s="506">
        <v>1</v>
      </c>
      <c r="C16" s="506">
        <v>2</v>
      </c>
      <c r="D16" s="506">
        <v>9</v>
      </c>
      <c r="E16" s="506" t="s">
        <v>9</v>
      </c>
      <c r="F16" s="507">
        <v>12</v>
      </c>
    </row>
    <row r="17" spans="1:18" ht="18" customHeight="1">
      <c r="A17" s="505" t="s">
        <v>499</v>
      </c>
      <c r="B17" s="506">
        <v>1</v>
      </c>
      <c r="C17" s="506">
        <v>2</v>
      </c>
      <c r="D17" s="506">
        <v>6</v>
      </c>
      <c r="E17" s="506">
        <v>3</v>
      </c>
      <c r="F17" s="507">
        <v>12</v>
      </c>
    </row>
    <row r="18" spans="1:18" ht="18" customHeight="1">
      <c r="A18" s="505" t="s">
        <v>500</v>
      </c>
      <c r="B18" s="506">
        <v>1</v>
      </c>
      <c r="C18" s="506">
        <v>1</v>
      </c>
      <c r="D18" s="506" t="s">
        <v>9</v>
      </c>
      <c r="E18" s="506" t="s">
        <v>9</v>
      </c>
      <c r="F18" s="507">
        <v>2</v>
      </c>
    </row>
    <row r="19" spans="1:18" ht="18" customHeight="1">
      <c r="A19" s="505" t="s">
        <v>498</v>
      </c>
      <c r="B19" s="506">
        <v>1</v>
      </c>
      <c r="C19" s="506">
        <v>2</v>
      </c>
      <c r="D19" s="506">
        <v>7</v>
      </c>
      <c r="E19" s="506">
        <v>12</v>
      </c>
      <c r="F19" s="507">
        <v>22</v>
      </c>
    </row>
    <row r="20" spans="1:18" s="452" customFormat="1" ht="18" customHeight="1">
      <c r="A20" s="505" t="s">
        <v>515</v>
      </c>
      <c r="B20" s="506">
        <v>1</v>
      </c>
      <c r="C20" s="506">
        <v>2</v>
      </c>
      <c r="D20" s="506">
        <v>3</v>
      </c>
      <c r="E20" s="506" t="s">
        <v>9</v>
      </c>
      <c r="F20" s="507">
        <v>6</v>
      </c>
    </row>
    <row r="21" spans="1:18" ht="18" customHeight="1">
      <c r="A21" s="505" t="s">
        <v>502</v>
      </c>
      <c r="B21" s="506">
        <v>1</v>
      </c>
      <c r="C21" s="506">
        <v>2</v>
      </c>
      <c r="D21" s="506">
        <v>4</v>
      </c>
      <c r="E21" s="506" t="s">
        <v>9</v>
      </c>
      <c r="F21" s="507">
        <v>7</v>
      </c>
    </row>
    <row r="22" spans="1:18" ht="18" customHeight="1">
      <c r="A22" s="505" t="s">
        <v>503</v>
      </c>
      <c r="B22" s="506">
        <v>1</v>
      </c>
      <c r="C22" s="506">
        <v>2</v>
      </c>
      <c r="D22" s="506">
        <v>5</v>
      </c>
      <c r="E22" s="506">
        <v>2</v>
      </c>
      <c r="F22" s="507">
        <v>10</v>
      </c>
    </row>
    <row r="23" spans="1:18" ht="18" customHeight="1">
      <c r="A23" s="505" t="s">
        <v>504</v>
      </c>
      <c r="B23" s="506">
        <v>1</v>
      </c>
      <c r="C23" s="506">
        <v>2</v>
      </c>
      <c r="D23" s="506">
        <v>14</v>
      </c>
      <c r="E23" s="506">
        <v>21</v>
      </c>
      <c r="F23" s="507">
        <v>38</v>
      </c>
    </row>
    <row r="24" spans="1:18" ht="18" customHeight="1">
      <c r="A24" s="505" t="s">
        <v>505</v>
      </c>
      <c r="B24" s="506">
        <v>1</v>
      </c>
      <c r="C24" s="506">
        <v>2</v>
      </c>
      <c r="D24" s="506">
        <v>6</v>
      </c>
      <c r="E24" s="506">
        <v>2</v>
      </c>
      <c r="F24" s="507">
        <v>11</v>
      </c>
    </row>
    <row r="25" spans="1:18" ht="18" customHeight="1">
      <c r="A25" s="505" t="s">
        <v>506</v>
      </c>
      <c r="B25" s="506">
        <v>1</v>
      </c>
      <c r="C25" s="506">
        <v>2</v>
      </c>
      <c r="D25" s="506">
        <v>13</v>
      </c>
      <c r="E25" s="506">
        <v>15</v>
      </c>
      <c r="F25" s="507">
        <v>31</v>
      </c>
    </row>
    <row r="26" spans="1:18" ht="18" customHeight="1">
      <c r="A26" s="505" t="s">
        <v>507</v>
      </c>
      <c r="B26" s="506">
        <v>1</v>
      </c>
      <c r="C26" s="506" t="s">
        <v>9</v>
      </c>
      <c r="D26" s="506" t="s">
        <v>9</v>
      </c>
      <c r="E26" s="506" t="s">
        <v>9</v>
      </c>
      <c r="F26" s="507">
        <v>1</v>
      </c>
    </row>
    <row r="27" spans="1:18" ht="18" customHeight="1">
      <c r="A27" s="505" t="s">
        <v>509</v>
      </c>
      <c r="B27" s="506">
        <v>1</v>
      </c>
      <c r="C27" s="506">
        <v>2</v>
      </c>
      <c r="D27" s="506">
        <v>2</v>
      </c>
      <c r="E27" s="506">
        <v>1</v>
      </c>
      <c r="F27" s="507">
        <v>6</v>
      </c>
    </row>
    <row r="28" spans="1:18" ht="18" customHeight="1">
      <c r="A28" s="505" t="s">
        <v>508</v>
      </c>
      <c r="B28" s="506">
        <v>1</v>
      </c>
      <c r="C28" s="506">
        <v>2</v>
      </c>
      <c r="D28" s="506">
        <v>5</v>
      </c>
      <c r="E28" s="506">
        <v>2</v>
      </c>
      <c r="F28" s="507">
        <v>10</v>
      </c>
    </row>
    <row r="29" spans="1:18" ht="18" customHeight="1" thickBot="1">
      <c r="A29" s="508" t="s">
        <v>2</v>
      </c>
      <c r="B29" s="509">
        <v>23</v>
      </c>
      <c r="C29" s="509">
        <v>43</v>
      </c>
      <c r="D29" s="509">
        <v>161</v>
      </c>
      <c r="E29" s="509">
        <v>147</v>
      </c>
      <c r="F29" s="510">
        <v>374</v>
      </c>
    </row>
    <row r="30" spans="1:18" ht="15.75" customHeight="1" thickTop="1">
      <c r="A30" s="516"/>
      <c r="B30" s="517"/>
      <c r="C30" s="517"/>
      <c r="D30" s="517"/>
      <c r="E30" s="517"/>
      <c r="F30" s="517"/>
    </row>
    <row r="31" spans="1:18" ht="17.25" customHeight="1">
      <c r="A31" s="358" t="s">
        <v>516</v>
      </c>
      <c r="B31" s="450"/>
      <c r="C31" s="450"/>
      <c r="D31" s="450"/>
      <c r="E31" s="450"/>
      <c r="F31" s="450"/>
      <c r="G31" s="450"/>
      <c r="H31" s="450"/>
      <c r="I31" s="450"/>
      <c r="J31" s="450"/>
      <c r="K31" s="450"/>
      <c r="L31" s="450"/>
      <c r="M31" s="450"/>
      <c r="N31" s="450"/>
      <c r="O31" s="450"/>
      <c r="P31" s="450"/>
      <c r="Q31" s="450"/>
      <c r="R31" s="450"/>
    </row>
    <row r="32" spans="1:18" ht="15.75" customHeight="1">
      <c r="A32" s="358" t="s">
        <v>517</v>
      </c>
      <c r="B32" s="358"/>
      <c r="C32" s="358"/>
      <c r="D32" s="175"/>
      <c r="E32" s="175"/>
      <c r="F32" s="175"/>
      <c r="G32" s="175"/>
      <c r="H32" s="175"/>
      <c r="I32" s="175"/>
      <c r="J32" s="175"/>
      <c r="K32" s="175"/>
      <c r="L32" s="175"/>
      <c r="M32" s="175"/>
      <c r="N32" s="175"/>
      <c r="O32" s="175"/>
      <c r="P32" s="176"/>
      <c r="Q32" s="176"/>
      <c r="R32" s="176"/>
    </row>
    <row r="33" spans="1:18">
      <c r="A33" s="358" t="s">
        <v>140</v>
      </c>
      <c r="B33" s="450"/>
      <c r="C33" s="450"/>
      <c r="D33" s="450"/>
      <c r="E33" s="450"/>
      <c r="F33" s="450"/>
      <c r="G33" s="450"/>
      <c r="H33" s="450"/>
      <c r="I33" s="450"/>
      <c r="J33" s="450"/>
      <c r="K33" s="450"/>
      <c r="L33" s="450"/>
      <c r="M33" s="450"/>
      <c r="N33" s="450"/>
      <c r="O33" s="450"/>
      <c r="P33" s="450"/>
      <c r="Q33" s="450"/>
      <c r="R33" s="450"/>
    </row>
  </sheetData>
  <mergeCells count="5">
    <mergeCell ref="A2:F2"/>
    <mergeCell ref="A3:F3"/>
    <mergeCell ref="A4:A5"/>
    <mergeCell ref="B4:E4"/>
    <mergeCell ref="F4:F5"/>
  </mergeCells>
  <hyperlinks>
    <hyperlink ref="A1" r:id="rId1"/>
  </hyperlinks>
  <pageMargins left="0.74803149606299213" right="0.74803149606299213" top="0.98425196850393704" bottom="0.98425196850393704" header="0.51181102362204722" footer="0.51181102362204722"/>
  <pageSetup paperSize="9" scale="73" fitToHeight="0" orientation="landscape" r:id="rId2"/>
  <headerFooter alignWithMargins="0">
    <oddFooter>&amp;R27</oddFooter>
  </headerFooter>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12"/>
  <dimension ref="A1:E32"/>
  <sheetViews>
    <sheetView view="pageBreakPreview" zoomScale="60" zoomScaleNormal="100" workbookViewId="0">
      <selection activeCell="H15" sqref="H15"/>
    </sheetView>
  </sheetViews>
  <sheetFormatPr defaultRowHeight="12.75"/>
  <cols>
    <col min="1" max="1" width="42.7109375" style="152" customWidth="1"/>
    <col min="2" max="4" width="27.7109375" style="152" customWidth="1"/>
    <col min="5" max="256" width="9.140625" style="152"/>
    <col min="257" max="257" width="41.85546875" style="152" customWidth="1"/>
    <col min="258" max="258" width="23.140625" style="152" customWidth="1"/>
    <col min="259" max="259" width="21.7109375" style="152" customWidth="1"/>
    <col min="260" max="260" width="22" style="152" customWidth="1"/>
    <col min="261" max="512" width="9.140625" style="152"/>
    <col min="513" max="513" width="41.85546875" style="152" customWidth="1"/>
    <col min="514" max="514" width="23.140625" style="152" customWidth="1"/>
    <col min="515" max="515" width="21.7109375" style="152" customWidth="1"/>
    <col min="516" max="516" width="22" style="152" customWidth="1"/>
    <col min="517" max="768" width="9.140625" style="152"/>
    <col min="769" max="769" width="41.85546875" style="152" customWidth="1"/>
    <col min="770" max="770" width="23.140625" style="152" customWidth="1"/>
    <col min="771" max="771" width="21.7109375" style="152" customWidth="1"/>
    <col min="772" max="772" width="22" style="152" customWidth="1"/>
    <col min="773" max="1024" width="9.140625" style="152"/>
    <col min="1025" max="1025" width="41.85546875" style="152" customWidth="1"/>
    <col min="1026" max="1026" width="23.140625" style="152" customWidth="1"/>
    <col min="1027" max="1027" width="21.7109375" style="152" customWidth="1"/>
    <col min="1028" max="1028" width="22" style="152" customWidth="1"/>
    <col min="1029" max="1280" width="9.140625" style="152"/>
    <col min="1281" max="1281" width="41.85546875" style="152" customWidth="1"/>
    <col min="1282" max="1282" width="23.140625" style="152" customWidth="1"/>
    <col min="1283" max="1283" width="21.7109375" style="152" customWidth="1"/>
    <col min="1284" max="1284" width="22" style="152" customWidth="1"/>
    <col min="1285" max="1536" width="9.140625" style="152"/>
    <col min="1537" max="1537" width="41.85546875" style="152" customWidth="1"/>
    <col min="1538" max="1538" width="23.140625" style="152" customWidth="1"/>
    <col min="1539" max="1539" width="21.7109375" style="152" customWidth="1"/>
    <col min="1540" max="1540" width="22" style="152" customWidth="1"/>
    <col min="1541" max="1792" width="9.140625" style="152"/>
    <col min="1793" max="1793" width="41.85546875" style="152" customWidth="1"/>
    <col min="1794" max="1794" width="23.140625" style="152" customWidth="1"/>
    <col min="1795" max="1795" width="21.7109375" style="152" customWidth="1"/>
    <col min="1796" max="1796" width="22" style="152" customWidth="1"/>
    <col min="1797" max="2048" width="9.140625" style="152"/>
    <col min="2049" max="2049" width="41.85546875" style="152" customWidth="1"/>
    <col min="2050" max="2050" width="23.140625" style="152" customWidth="1"/>
    <col min="2051" max="2051" width="21.7109375" style="152" customWidth="1"/>
    <col min="2052" max="2052" width="22" style="152" customWidth="1"/>
    <col min="2053" max="2304" width="9.140625" style="152"/>
    <col min="2305" max="2305" width="41.85546875" style="152" customWidth="1"/>
    <col min="2306" max="2306" width="23.140625" style="152" customWidth="1"/>
    <col min="2307" max="2307" width="21.7109375" style="152" customWidth="1"/>
    <col min="2308" max="2308" width="22" style="152" customWidth="1"/>
    <col min="2309" max="2560" width="9.140625" style="152"/>
    <col min="2561" max="2561" width="41.85546875" style="152" customWidth="1"/>
    <col min="2562" max="2562" width="23.140625" style="152" customWidth="1"/>
    <col min="2563" max="2563" width="21.7109375" style="152" customWidth="1"/>
    <col min="2564" max="2564" width="22" style="152" customWidth="1"/>
    <col min="2565" max="2816" width="9.140625" style="152"/>
    <col min="2817" max="2817" width="41.85546875" style="152" customWidth="1"/>
    <col min="2818" max="2818" width="23.140625" style="152" customWidth="1"/>
    <col min="2819" max="2819" width="21.7109375" style="152" customWidth="1"/>
    <col min="2820" max="2820" width="22" style="152" customWidth="1"/>
    <col min="2821" max="3072" width="9.140625" style="152"/>
    <col min="3073" max="3073" width="41.85546875" style="152" customWidth="1"/>
    <col min="3074" max="3074" width="23.140625" style="152" customWidth="1"/>
    <col min="3075" max="3075" width="21.7109375" style="152" customWidth="1"/>
    <col min="3076" max="3076" width="22" style="152" customWidth="1"/>
    <col min="3077" max="3328" width="9.140625" style="152"/>
    <col min="3329" max="3329" width="41.85546875" style="152" customWidth="1"/>
    <col min="3330" max="3330" width="23.140625" style="152" customWidth="1"/>
    <col min="3331" max="3331" width="21.7109375" style="152" customWidth="1"/>
    <col min="3332" max="3332" width="22" style="152" customWidth="1"/>
    <col min="3333" max="3584" width="9.140625" style="152"/>
    <col min="3585" max="3585" width="41.85546875" style="152" customWidth="1"/>
    <col min="3586" max="3586" width="23.140625" style="152" customWidth="1"/>
    <col min="3587" max="3587" width="21.7109375" style="152" customWidth="1"/>
    <col min="3588" max="3588" width="22" style="152" customWidth="1"/>
    <col min="3589" max="3840" width="9.140625" style="152"/>
    <col min="3841" max="3841" width="41.85546875" style="152" customWidth="1"/>
    <col min="3842" max="3842" width="23.140625" style="152" customWidth="1"/>
    <col min="3843" max="3843" width="21.7109375" style="152" customWidth="1"/>
    <col min="3844" max="3844" width="22" style="152" customWidth="1"/>
    <col min="3845" max="4096" width="9.140625" style="152"/>
    <col min="4097" max="4097" width="41.85546875" style="152" customWidth="1"/>
    <col min="4098" max="4098" width="23.140625" style="152" customWidth="1"/>
    <col min="4099" max="4099" width="21.7109375" style="152" customWidth="1"/>
    <col min="4100" max="4100" width="22" style="152" customWidth="1"/>
    <col min="4101" max="4352" width="9.140625" style="152"/>
    <col min="4353" max="4353" width="41.85546875" style="152" customWidth="1"/>
    <col min="4354" max="4354" width="23.140625" style="152" customWidth="1"/>
    <col min="4355" max="4355" width="21.7109375" style="152" customWidth="1"/>
    <col min="4356" max="4356" width="22" style="152" customWidth="1"/>
    <col min="4357" max="4608" width="9.140625" style="152"/>
    <col min="4609" max="4609" width="41.85546875" style="152" customWidth="1"/>
    <col min="4610" max="4610" width="23.140625" style="152" customWidth="1"/>
    <col min="4611" max="4611" width="21.7109375" style="152" customWidth="1"/>
    <col min="4612" max="4612" width="22" style="152" customWidth="1"/>
    <col min="4613" max="4864" width="9.140625" style="152"/>
    <col min="4865" max="4865" width="41.85546875" style="152" customWidth="1"/>
    <col min="4866" max="4866" width="23.140625" style="152" customWidth="1"/>
    <col min="4867" max="4867" width="21.7109375" style="152" customWidth="1"/>
    <col min="4868" max="4868" width="22" style="152" customWidth="1"/>
    <col min="4869" max="5120" width="9.140625" style="152"/>
    <col min="5121" max="5121" width="41.85546875" style="152" customWidth="1"/>
    <col min="5122" max="5122" width="23.140625" style="152" customWidth="1"/>
    <col min="5123" max="5123" width="21.7109375" style="152" customWidth="1"/>
    <col min="5124" max="5124" width="22" style="152" customWidth="1"/>
    <col min="5125" max="5376" width="9.140625" style="152"/>
    <col min="5377" max="5377" width="41.85546875" style="152" customWidth="1"/>
    <col min="5378" max="5378" width="23.140625" style="152" customWidth="1"/>
    <col min="5379" max="5379" width="21.7109375" style="152" customWidth="1"/>
    <col min="5380" max="5380" width="22" style="152" customWidth="1"/>
    <col min="5381" max="5632" width="9.140625" style="152"/>
    <col min="5633" max="5633" width="41.85546875" style="152" customWidth="1"/>
    <col min="5634" max="5634" width="23.140625" style="152" customWidth="1"/>
    <col min="5635" max="5635" width="21.7109375" style="152" customWidth="1"/>
    <col min="5636" max="5636" width="22" style="152" customWidth="1"/>
    <col min="5637" max="5888" width="9.140625" style="152"/>
    <col min="5889" max="5889" width="41.85546875" style="152" customWidth="1"/>
    <col min="5890" max="5890" width="23.140625" style="152" customWidth="1"/>
    <col min="5891" max="5891" width="21.7109375" style="152" customWidth="1"/>
    <col min="5892" max="5892" width="22" style="152" customWidth="1"/>
    <col min="5893" max="6144" width="9.140625" style="152"/>
    <col min="6145" max="6145" width="41.85546875" style="152" customWidth="1"/>
    <col min="6146" max="6146" width="23.140625" style="152" customWidth="1"/>
    <col min="6147" max="6147" width="21.7109375" style="152" customWidth="1"/>
    <col min="6148" max="6148" width="22" style="152" customWidth="1"/>
    <col min="6149" max="6400" width="9.140625" style="152"/>
    <col min="6401" max="6401" width="41.85546875" style="152" customWidth="1"/>
    <col min="6402" max="6402" width="23.140625" style="152" customWidth="1"/>
    <col min="6403" max="6403" width="21.7109375" style="152" customWidth="1"/>
    <col min="6404" max="6404" width="22" style="152" customWidth="1"/>
    <col min="6405" max="6656" width="9.140625" style="152"/>
    <col min="6657" max="6657" width="41.85546875" style="152" customWidth="1"/>
    <col min="6658" max="6658" width="23.140625" style="152" customWidth="1"/>
    <col min="6659" max="6659" width="21.7109375" style="152" customWidth="1"/>
    <col min="6660" max="6660" width="22" style="152" customWidth="1"/>
    <col min="6661" max="6912" width="9.140625" style="152"/>
    <col min="6913" max="6913" width="41.85546875" style="152" customWidth="1"/>
    <col min="6914" max="6914" width="23.140625" style="152" customWidth="1"/>
    <col min="6915" max="6915" width="21.7109375" style="152" customWidth="1"/>
    <col min="6916" max="6916" width="22" style="152" customWidth="1"/>
    <col min="6917" max="7168" width="9.140625" style="152"/>
    <col min="7169" max="7169" width="41.85546875" style="152" customWidth="1"/>
    <col min="7170" max="7170" width="23.140625" style="152" customWidth="1"/>
    <col min="7171" max="7171" width="21.7109375" style="152" customWidth="1"/>
    <col min="7172" max="7172" width="22" style="152" customWidth="1"/>
    <col min="7173" max="7424" width="9.140625" style="152"/>
    <col min="7425" max="7425" width="41.85546875" style="152" customWidth="1"/>
    <col min="7426" max="7426" width="23.140625" style="152" customWidth="1"/>
    <col min="7427" max="7427" width="21.7109375" style="152" customWidth="1"/>
    <col min="7428" max="7428" width="22" style="152" customWidth="1"/>
    <col min="7429" max="7680" width="9.140625" style="152"/>
    <col min="7681" max="7681" width="41.85546875" style="152" customWidth="1"/>
    <col min="7682" max="7682" width="23.140625" style="152" customWidth="1"/>
    <col min="7683" max="7683" width="21.7109375" style="152" customWidth="1"/>
    <col min="7684" max="7684" width="22" style="152" customWidth="1"/>
    <col min="7685" max="7936" width="9.140625" style="152"/>
    <col min="7937" max="7937" width="41.85546875" style="152" customWidth="1"/>
    <col min="7938" max="7938" width="23.140625" style="152" customWidth="1"/>
    <col min="7939" max="7939" width="21.7109375" style="152" customWidth="1"/>
    <col min="7940" max="7940" width="22" style="152" customWidth="1"/>
    <col min="7941" max="8192" width="9.140625" style="152"/>
    <col min="8193" max="8193" width="41.85546875" style="152" customWidth="1"/>
    <col min="8194" max="8194" width="23.140625" style="152" customWidth="1"/>
    <col min="8195" max="8195" width="21.7109375" style="152" customWidth="1"/>
    <col min="8196" max="8196" width="22" style="152" customWidth="1"/>
    <col min="8197" max="8448" width="9.140625" style="152"/>
    <col min="8449" max="8449" width="41.85546875" style="152" customWidth="1"/>
    <col min="8450" max="8450" width="23.140625" style="152" customWidth="1"/>
    <col min="8451" max="8451" width="21.7109375" style="152" customWidth="1"/>
    <col min="8452" max="8452" width="22" style="152" customWidth="1"/>
    <col min="8453" max="8704" width="9.140625" style="152"/>
    <col min="8705" max="8705" width="41.85546875" style="152" customWidth="1"/>
    <col min="8706" max="8706" width="23.140625" style="152" customWidth="1"/>
    <col min="8707" max="8707" width="21.7109375" style="152" customWidth="1"/>
    <col min="8708" max="8708" width="22" style="152" customWidth="1"/>
    <col min="8709" max="8960" width="9.140625" style="152"/>
    <col min="8961" max="8961" width="41.85546875" style="152" customWidth="1"/>
    <col min="8962" max="8962" width="23.140625" style="152" customWidth="1"/>
    <col min="8963" max="8963" width="21.7109375" style="152" customWidth="1"/>
    <col min="8964" max="8964" width="22" style="152" customWidth="1"/>
    <col min="8965" max="9216" width="9.140625" style="152"/>
    <col min="9217" max="9217" width="41.85546875" style="152" customWidth="1"/>
    <col min="9218" max="9218" width="23.140625" style="152" customWidth="1"/>
    <col min="9219" max="9219" width="21.7109375" style="152" customWidth="1"/>
    <col min="9220" max="9220" width="22" style="152" customWidth="1"/>
    <col min="9221" max="9472" width="9.140625" style="152"/>
    <col min="9473" max="9473" width="41.85546875" style="152" customWidth="1"/>
    <col min="9474" max="9474" width="23.140625" style="152" customWidth="1"/>
    <col min="9475" max="9475" width="21.7109375" style="152" customWidth="1"/>
    <col min="9476" max="9476" width="22" style="152" customWidth="1"/>
    <col min="9477" max="9728" width="9.140625" style="152"/>
    <col min="9729" max="9729" width="41.85546875" style="152" customWidth="1"/>
    <col min="9730" max="9730" width="23.140625" style="152" customWidth="1"/>
    <col min="9731" max="9731" width="21.7109375" style="152" customWidth="1"/>
    <col min="9732" max="9732" width="22" style="152" customWidth="1"/>
    <col min="9733" max="9984" width="9.140625" style="152"/>
    <col min="9985" max="9985" width="41.85546875" style="152" customWidth="1"/>
    <col min="9986" max="9986" width="23.140625" style="152" customWidth="1"/>
    <col min="9987" max="9987" width="21.7109375" style="152" customWidth="1"/>
    <col min="9988" max="9988" width="22" style="152" customWidth="1"/>
    <col min="9989" max="10240" width="9.140625" style="152"/>
    <col min="10241" max="10241" width="41.85546875" style="152" customWidth="1"/>
    <col min="10242" max="10242" width="23.140625" style="152" customWidth="1"/>
    <col min="10243" max="10243" width="21.7109375" style="152" customWidth="1"/>
    <col min="10244" max="10244" width="22" style="152" customWidth="1"/>
    <col min="10245" max="10496" width="9.140625" style="152"/>
    <col min="10497" max="10497" width="41.85546875" style="152" customWidth="1"/>
    <col min="10498" max="10498" width="23.140625" style="152" customWidth="1"/>
    <col min="10499" max="10499" width="21.7109375" style="152" customWidth="1"/>
    <col min="10500" max="10500" width="22" style="152" customWidth="1"/>
    <col min="10501" max="10752" width="9.140625" style="152"/>
    <col min="10753" max="10753" width="41.85546875" style="152" customWidth="1"/>
    <col min="10754" max="10754" width="23.140625" style="152" customWidth="1"/>
    <col min="10755" max="10755" width="21.7109375" style="152" customWidth="1"/>
    <col min="10756" max="10756" width="22" style="152" customWidth="1"/>
    <col min="10757" max="11008" width="9.140625" style="152"/>
    <col min="11009" max="11009" width="41.85546875" style="152" customWidth="1"/>
    <col min="11010" max="11010" width="23.140625" style="152" customWidth="1"/>
    <col min="11011" max="11011" width="21.7109375" style="152" customWidth="1"/>
    <col min="11012" max="11012" width="22" style="152" customWidth="1"/>
    <col min="11013" max="11264" width="9.140625" style="152"/>
    <col min="11265" max="11265" width="41.85546875" style="152" customWidth="1"/>
    <col min="11266" max="11266" width="23.140625" style="152" customWidth="1"/>
    <col min="11267" max="11267" width="21.7109375" style="152" customWidth="1"/>
    <col min="11268" max="11268" width="22" style="152" customWidth="1"/>
    <col min="11269" max="11520" width="9.140625" style="152"/>
    <col min="11521" max="11521" width="41.85546875" style="152" customWidth="1"/>
    <col min="11522" max="11522" width="23.140625" style="152" customWidth="1"/>
    <col min="11523" max="11523" width="21.7109375" style="152" customWidth="1"/>
    <col min="11524" max="11524" width="22" style="152" customWidth="1"/>
    <col min="11525" max="11776" width="9.140625" style="152"/>
    <col min="11777" max="11777" width="41.85546875" style="152" customWidth="1"/>
    <col min="11778" max="11778" width="23.140625" style="152" customWidth="1"/>
    <col min="11779" max="11779" width="21.7109375" style="152" customWidth="1"/>
    <col min="11780" max="11780" width="22" style="152" customWidth="1"/>
    <col min="11781" max="12032" width="9.140625" style="152"/>
    <col min="12033" max="12033" width="41.85546875" style="152" customWidth="1"/>
    <col min="12034" max="12034" width="23.140625" style="152" customWidth="1"/>
    <col min="12035" max="12035" width="21.7109375" style="152" customWidth="1"/>
    <col min="12036" max="12036" width="22" style="152" customWidth="1"/>
    <col min="12037" max="12288" width="9.140625" style="152"/>
    <col min="12289" max="12289" width="41.85546875" style="152" customWidth="1"/>
    <col min="12290" max="12290" width="23.140625" style="152" customWidth="1"/>
    <col min="12291" max="12291" width="21.7109375" style="152" customWidth="1"/>
    <col min="12292" max="12292" width="22" style="152" customWidth="1"/>
    <col min="12293" max="12544" width="9.140625" style="152"/>
    <col min="12545" max="12545" width="41.85546875" style="152" customWidth="1"/>
    <col min="12546" max="12546" width="23.140625" style="152" customWidth="1"/>
    <col min="12547" max="12547" width="21.7109375" style="152" customWidth="1"/>
    <col min="12548" max="12548" width="22" style="152" customWidth="1"/>
    <col min="12549" max="12800" width="9.140625" style="152"/>
    <col min="12801" max="12801" width="41.85546875" style="152" customWidth="1"/>
    <col min="12802" max="12802" width="23.140625" style="152" customWidth="1"/>
    <col min="12803" max="12803" width="21.7109375" style="152" customWidth="1"/>
    <col min="12804" max="12804" width="22" style="152" customWidth="1"/>
    <col min="12805" max="13056" width="9.140625" style="152"/>
    <col min="13057" max="13057" width="41.85546875" style="152" customWidth="1"/>
    <col min="13058" max="13058" width="23.140625" style="152" customWidth="1"/>
    <col min="13059" max="13059" width="21.7109375" style="152" customWidth="1"/>
    <col min="13060" max="13060" width="22" style="152" customWidth="1"/>
    <col min="13061" max="13312" width="9.140625" style="152"/>
    <col min="13313" max="13313" width="41.85546875" style="152" customWidth="1"/>
    <col min="13314" max="13314" width="23.140625" style="152" customWidth="1"/>
    <col min="13315" max="13315" width="21.7109375" style="152" customWidth="1"/>
    <col min="13316" max="13316" width="22" style="152" customWidth="1"/>
    <col min="13317" max="13568" width="9.140625" style="152"/>
    <col min="13569" max="13569" width="41.85546875" style="152" customWidth="1"/>
    <col min="13570" max="13570" width="23.140625" style="152" customWidth="1"/>
    <col min="13571" max="13571" width="21.7109375" style="152" customWidth="1"/>
    <col min="13572" max="13572" width="22" style="152" customWidth="1"/>
    <col min="13573" max="13824" width="9.140625" style="152"/>
    <col min="13825" max="13825" width="41.85546875" style="152" customWidth="1"/>
    <col min="13826" max="13826" width="23.140625" style="152" customWidth="1"/>
    <col min="13827" max="13827" width="21.7109375" style="152" customWidth="1"/>
    <col min="13828" max="13828" width="22" style="152" customWidth="1"/>
    <col min="13829" max="14080" width="9.140625" style="152"/>
    <col min="14081" max="14081" width="41.85546875" style="152" customWidth="1"/>
    <col min="14082" max="14082" width="23.140625" style="152" customWidth="1"/>
    <col min="14083" max="14083" width="21.7109375" style="152" customWidth="1"/>
    <col min="14084" max="14084" width="22" style="152" customWidth="1"/>
    <col min="14085" max="14336" width="9.140625" style="152"/>
    <col min="14337" max="14337" width="41.85546875" style="152" customWidth="1"/>
    <col min="14338" max="14338" width="23.140625" style="152" customWidth="1"/>
    <col min="14339" max="14339" width="21.7109375" style="152" customWidth="1"/>
    <col min="14340" max="14340" width="22" style="152" customWidth="1"/>
    <col min="14341" max="14592" width="9.140625" style="152"/>
    <col min="14593" max="14593" width="41.85546875" style="152" customWidth="1"/>
    <col min="14594" max="14594" width="23.140625" style="152" customWidth="1"/>
    <col min="14595" max="14595" width="21.7109375" style="152" customWidth="1"/>
    <col min="14596" max="14596" width="22" style="152" customWidth="1"/>
    <col min="14597" max="14848" width="9.140625" style="152"/>
    <col min="14849" max="14849" width="41.85546875" style="152" customWidth="1"/>
    <col min="14850" max="14850" width="23.140625" style="152" customWidth="1"/>
    <col min="14851" max="14851" width="21.7109375" style="152" customWidth="1"/>
    <col min="14852" max="14852" width="22" style="152" customWidth="1"/>
    <col min="14853" max="15104" width="9.140625" style="152"/>
    <col min="15105" max="15105" width="41.85546875" style="152" customWidth="1"/>
    <col min="15106" max="15106" width="23.140625" style="152" customWidth="1"/>
    <col min="15107" max="15107" width="21.7109375" style="152" customWidth="1"/>
    <col min="15108" max="15108" width="22" style="152" customWidth="1"/>
    <col min="15109" max="15360" width="9.140625" style="152"/>
    <col min="15361" max="15361" width="41.85546875" style="152" customWidth="1"/>
    <col min="15362" max="15362" width="23.140625" style="152" customWidth="1"/>
    <col min="15363" max="15363" width="21.7109375" style="152" customWidth="1"/>
    <col min="15364" max="15364" width="22" style="152" customWidth="1"/>
    <col min="15365" max="15616" width="9.140625" style="152"/>
    <col min="15617" max="15617" width="41.85546875" style="152" customWidth="1"/>
    <col min="15618" max="15618" width="23.140625" style="152" customWidth="1"/>
    <col min="15619" max="15619" width="21.7109375" style="152" customWidth="1"/>
    <col min="15620" max="15620" width="22" style="152" customWidth="1"/>
    <col min="15621" max="15872" width="9.140625" style="152"/>
    <col min="15873" max="15873" width="41.85546875" style="152" customWidth="1"/>
    <col min="15874" max="15874" width="23.140625" style="152" customWidth="1"/>
    <col min="15875" max="15875" width="21.7109375" style="152" customWidth="1"/>
    <col min="15876" max="15876" width="22" style="152" customWidth="1"/>
    <col min="15877" max="16128" width="9.140625" style="152"/>
    <col min="16129" max="16129" width="41.85546875" style="152" customWidth="1"/>
    <col min="16130" max="16130" width="23.140625" style="152" customWidth="1"/>
    <col min="16131" max="16131" width="21.7109375" style="152" customWidth="1"/>
    <col min="16132" max="16132" width="22" style="152" customWidth="1"/>
    <col min="16133" max="16384" width="9.140625" style="152"/>
  </cols>
  <sheetData>
    <row r="1" spans="1:4" ht="13.5" thickBot="1">
      <c r="A1" s="3497" t="s">
        <v>0</v>
      </c>
      <c r="D1" s="474" t="s">
        <v>1</v>
      </c>
    </row>
    <row r="2" spans="1:4" ht="21.75" customHeight="1" thickTop="1">
      <c r="A2" s="6250" t="s">
        <v>4784</v>
      </c>
      <c r="B2" s="6251"/>
      <c r="C2" s="6251"/>
      <c r="D2" s="6251"/>
    </row>
    <row r="3" spans="1:4" ht="35.25" customHeight="1" thickBot="1">
      <c r="A3" s="6714" t="s">
        <v>4759</v>
      </c>
      <c r="B3" s="6715"/>
      <c r="C3" s="6715"/>
      <c r="D3" s="6715"/>
    </row>
    <row r="4" spans="1:4" ht="30" customHeight="1" thickBot="1">
      <c r="A4" s="8006" t="s">
        <v>4741</v>
      </c>
      <c r="B4" s="6998">
        <v>2012</v>
      </c>
      <c r="C4" s="7553"/>
      <c r="D4" s="7554"/>
    </row>
    <row r="5" spans="1:4" ht="27" customHeight="1" thickBot="1">
      <c r="A5" s="8007"/>
      <c r="B5" s="5263" t="s">
        <v>4742</v>
      </c>
      <c r="C5" s="3714" t="s">
        <v>969</v>
      </c>
      <c r="D5" s="5264" t="s">
        <v>2</v>
      </c>
    </row>
    <row r="6" spans="1:4" ht="27" customHeight="1">
      <c r="A6" s="5265" t="s">
        <v>4748</v>
      </c>
      <c r="B6" s="3555">
        <v>170909</v>
      </c>
      <c r="C6" s="4156">
        <v>22570</v>
      </c>
      <c r="D6" s="4120">
        <v>193479</v>
      </c>
    </row>
    <row r="7" spans="1:4" ht="27" customHeight="1">
      <c r="A7" s="3665" t="s">
        <v>4749</v>
      </c>
      <c r="B7" s="3533">
        <v>228003</v>
      </c>
      <c r="C7" s="3943">
        <v>35118</v>
      </c>
      <c r="D7" s="3591">
        <v>263121</v>
      </c>
    </row>
    <row r="8" spans="1:4" ht="27" customHeight="1">
      <c r="A8" s="3665" t="s">
        <v>4750</v>
      </c>
      <c r="B8" s="3533">
        <v>75424</v>
      </c>
      <c r="C8" s="3943">
        <v>50734</v>
      </c>
      <c r="D8" s="3591">
        <v>126158</v>
      </c>
    </row>
    <row r="9" spans="1:4" ht="27" customHeight="1">
      <c r="A9" s="3665" t="s">
        <v>4751</v>
      </c>
      <c r="B9" s="3533">
        <v>20375</v>
      </c>
      <c r="C9" s="3943">
        <v>5315</v>
      </c>
      <c r="D9" s="3591">
        <v>25690</v>
      </c>
    </row>
    <row r="10" spans="1:4" ht="27" customHeight="1">
      <c r="A10" s="3665" t="s">
        <v>4752</v>
      </c>
      <c r="B10" s="3533">
        <v>18857</v>
      </c>
      <c r="C10" s="3943">
        <v>604</v>
      </c>
      <c r="D10" s="3591">
        <v>19461</v>
      </c>
    </row>
    <row r="11" spans="1:4" ht="27" customHeight="1">
      <c r="A11" s="3665" t="s">
        <v>4753</v>
      </c>
      <c r="B11" s="3533">
        <v>6967</v>
      </c>
      <c r="C11" s="3943">
        <v>415</v>
      </c>
      <c r="D11" s="3591">
        <v>7382</v>
      </c>
    </row>
    <row r="12" spans="1:4" ht="27" customHeight="1">
      <c r="A12" s="3665" t="s">
        <v>4754</v>
      </c>
      <c r="B12" s="3533">
        <v>13092</v>
      </c>
      <c r="C12" s="3943">
        <v>350</v>
      </c>
      <c r="D12" s="3591">
        <v>13442</v>
      </c>
    </row>
    <row r="13" spans="1:4" ht="27" customHeight="1">
      <c r="A13" s="3665" t="s">
        <v>4755</v>
      </c>
      <c r="B13" s="3533">
        <v>11193</v>
      </c>
      <c r="C13" s="3943">
        <v>803</v>
      </c>
      <c r="D13" s="3591">
        <v>11996</v>
      </c>
    </row>
    <row r="14" spans="1:4" ht="27" customHeight="1">
      <c r="A14" s="3665" t="s">
        <v>4756</v>
      </c>
      <c r="B14" s="3533">
        <v>10566</v>
      </c>
      <c r="C14" s="3943">
        <v>31112</v>
      </c>
      <c r="D14" s="3591">
        <v>41678</v>
      </c>
    </row>
    <row r="15" spans="1:4" ht="27" customHeight="1" thickBot="1">
      <c r="A15" s="667" t="s">
        <v>2</v>
      </c>
      <c r="B15" s="668">
        <v>555386</v>
      </c>
      <c r="C15" s="669">
        <v>147021</v>
      </c>
      <c r="D15" s="670">
        <v>702407</v>
      </c>
    </row>
    <row r="16" spans="1:4" ht="18" customHeight="1" thickTop="1"/>
    <row r="17" spans="1:5" ht="18" customHeight="1">
      <c r="A17" s="1112" t="s">
        <v>4646</v>
      </c>
      <c r="B17" s="1481"/>
      <c r="C17" s="1481"/>
      <c r="D17" s="1481"/>
    </row>
    <row r="18" spans="1:5" ht="18" customHeight="1">
      <c r="A18" s="6247" t="s">
        <v>4713</v>
      </c>
      <c r="B18" s="6247"/>
      <c r="C18" s="6247"/>
      <c r="D18" s="1481"/>
    </row>
    <row r="19" spans="1:5" ht="18" customHeight="1">
      <c r="A19" s="6247" t="s">
        <v>4679</v>
      </c>
      <c r="B19" s="6247"/>
      <c r="C19" s="6247"/>
      <c r="D19" s="6247"/>
    </row>
    <row r="20" spans="1:5" ht="18" customHeight="1">
      <c r="A20" s="358" t="s">
        <v>4649</v>
      </c>
      <c r="B20" s="358"/>
      <c r="C20" s="358"/>
      <c r="D20" s="358"/>
      <c r="E20" s="358"/>
    </row>
    <row r="26" spans="1:5">
      <c r="B26" s="5025" t="s">
        <v>3</v>
      </c>
      <c r="C26" s="5025"/>
    </row>
    <row r="32" spans="1:5" ht="12" customHeight="1"/>
  </sheetData>
  <mergeCells count="6">
    <mergeCell ref="A19:D19"/>
    <mergeCell ref="A2:D2"/>
    <mergeCell ref="A3:D3"/>
    <mergeCell ref="A4:A5"/>
    <mergeCell ref="B4:D4"/>
    <mergeCell ref="A18:C18"/>
  </mergeCells>
  <hyperlinks>
    <hyperlink ref="A1" r:id="rId1"/>
  </hyperlinks>
  <pageMargins left="0.70866141732283472" right="0.70866141732283472" top="0.74803149606299213" bottom="0.74803149606299213" header="0.31496062992125984" footer="0.31496062992125984"/>
  <pageSetup paperSize="9" orientation="landscape" r:id="rId2"/>
  <headerFooter>
    <oddFooter>&amp;R324</oddFooter>
  </headerFooter>
  <drawing r:id="rId3"/>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13"/>
  <dimension ref="A1:E32"/>
  <sheetViews>
    <sheetView view="pageBreakPreview" zoomScale="60" zoomScaleNormal="100" workbookViewId="0">
      <selection activeCell="H15" sqref="H15"/>
    </sheetView>
  </sheetViews>
  <sheetFormatPr defaultRowHeight="12.75"/>
  <cols>
    <col min="1" max="1" width="43.7109375" style="152" customWidth="1"/>
    <col min="2" max="4" width="27.7109375" style="152" customWidth="1"/>
    <col min="5" max="256" width="9.140625" style="152"/>
    <col min="257" max="257" width="41.85546875" style="152" customWidth="1"/>
    <col min="258" max="258" width="23.140625" style="152" customWidth="1"/>
    <col min="259" max="259" width="21.7109375" style="152" customWidth="1"/>
    <col min="260" max="260" width="22" style="152" customWidth="1"/>
    <col min="261" max="512" width="9.140625" style="152"/>
    <col min="513" max="513" width="41.85546875" style="152" customWidth="1"/>
    <col min="514" max="514" width="23.140625" style="152" customWidth="1"/>
    <col min="515" max="515" width="21.7109375" style="152" customWidth="1"/>
    <col min="516" max="516" width="22" style="152" customWidth="1"/>
    <col min="517" max="768" width="9.140625" style="152"/>
    <col min="769" max="769" width="41.85546875" style="152" customWidth="1"/>
    <col min="770" max="770" width="23.140625" style="152" customWidth="1"/>
    <col min="771" max="771" width="21.7109375" style="152" customWidth="1"/>
    <col min="772" max="772" width="22" style="152" customWidth="1"/>
    <col min="773" max="1024" width="9.140625" style="152"/>
    <col min="1025" max="1025" width="41.85546875" style="152" customWidth="1"/>
    <col min="1026" max="1026" width="23.140625" style="152" customWidth="1"/>
    <col min="1027" max="1027" width="21.7109375" style="152" customWidth="1"/>
    <col min="1028" max="1028" width="22" style="152" customWidth="1"/>
    <col min="1029" max="1280" width="9.140625" style="152"/>
    <col min="1281" max="1281" width="41.85546875" style="152" customWidth="1"/>
    <col min="1282" max="1282" width="23.140625" style="152" customWidth="1"/>
    <col min="1283" max="1283" width="21.7109375" style="152" customWidth="1"/>
    <col min="1284" max="1284" width="22" style="152" customWidth="1"/>
    <col min="1285" max="1536" width="9.140625" style="152"/>
    <col min="1537" max="1537" width="41.85546875" style="152" customWidth="1"/>
    <col min="1538" max="1538" width="23.140625" style="152" customWidth="1"/>
    <col min="1539" max="1539" width="21.7109375" style="152" customWidth="1"/>
    <col min="1540" max="1540" width="22" style="152" customWidth="1"/>
    <col min="1541" max="1792" width="9.140625" style="152"/>
    <col min="1793" max="1793" width="41.85546875" style="152" customWidth="1"/>
    <col min="1794" max="1794" width="23.140625" style="152" customWidth="1"/>
    <col min="1795" max="1795" width="21.7109375" style="152" customWidth="1"/>
    <col min="1796" max="1796" width="22" style="152" customWidth="1"/>
    <col min="1797" max="2048" width="9.140625" style="152"/>
    <col min="2049" max="2049" width="41.85546875" style="152" customWidth="1"/>
    <col min="2050" max="2050" width="23.140625" style="152" customWidth="1"/>
    <col min="2051" max="2051" width="21.7109375" style="152" customWidth="1"/>
    <col min="2052" max="2052" width="22" style="152" customWidth="1"/>
    <col min="2053" max="2304" width="9.140625" style="152"/>
    <col min="2305" max="2305" width="41.85546875" style="152" customWidth="1"/>
    <col min="2306" max="2306" width="23.140625" style="152" customWidth="1"/>
    <col min="2307" max="2307" width="21.7109375" style="152" customWidth="1"/>
    <col min="2308" max="2308" width="22" style="152" customWidth="1"/>
    <col min="2309" max="2560" width="9.140625" style="152"/>
    <col min="2561" max="2561" width="41.85546875" style="152" customWidth="1"/>
    <col min="2562" max="2562" width="23.140625" style="152" customWidth="1"/>
    <col min="2563" max="2563" width="21.7109375" style="152" customWidth="1"/>
    <col min="2564" max="2564" width="22" style="152" customWidth="1"/>
    <col min="2565" max="2816" width="9.140625" style="152"/>
    <col min="2817" max="2817" width="41.85546875" style="152" customWidth="1"/>
    <col min="2818" max="2818" width="23.140625" style="152" customWidth="1"/>
    <col min="2819" max="2819" width="21.7109375" style="152" customWidth="1"/>
    <col min="2820" max="2820" width="22" style="152" customWidth="1"/>
    <col min="2821" max="3072" width="9.140625" style="152"/>
    <col min="3073" max="3073" width="41.85546875" style="152" customWidth="1"/>
    <col min="3074" max="3074" width="23.140625" style="152" customWidth="1"/>
    <col min="3075" max="3075" width="21.7109375" style="152" customWidth="1"/>
    <col min="3076" max="3076" width="22" style="152" customWidth="1"/>
    <col min="3077" max="3328" width="9.140625" style="152"/>
    <col min="3329" max="3329" width="41.85546875" style="152" customWidth="1"/>
    <col min="3330" max="3330" width="23.140625" style="152" customWidth="1"/>
    <col min="3331" max="3331" width="21.7109375" style="152" customWidth="1"/>
    <col min="3332" max="3332" width="22" style="152" customWidth="1"/>
    <col min="3333" max="3584" width="9.140625" style="152"/>
    <col min="3585" max="3585" width="41.85546875" style="152" customWidth="1"/>
    <col min="3586" max="3586" width="23.140625" style="152" customWidth="1"/>
    <col min="3587" max="3587" width="21.7109375" style="152" customWidth="1"/>
    <col min="3588" max="3588" width="22" style="152" customWidth="1"/>
    <col min="3589" max="3840" width="9.140625" style="152"/>
    <col min="3841" max="3841" width="41.85546875" style="152" customWidth="1"/>
    <col min="3842" max="3842" width="23.140625" style="152" customWidth="1"/>
    <col min="3843" max="3843" width="21.7109375" style="152" customWidth="1"/>
    <col min="3844" max="3844" width="22" style="152" customWidth="1"/>
    <col min="3845" max="4096" width="9.140625" style="152"/>
    <col min="4097" max="4097" width="41.85546875" style="152" customWidth="1"/>
    <col min="4098" max="4098" width="23.140625" style="152" customWidth="1"/>
    <col min="4099" max="4099" width="21.7109375" style="152" customWidth="1"/>
    <col min="4100" max="4100" width="22" style="152" customWidth="1"/>
    <col min="4101" max="4352" width="9.140625" style="152"/>
    <col min="4353" max="4353" width="41.85546875" style="152" customWidth="1"/>
    <col min="4354" max="4354" width="23.140625" style="152" customWidth="1"/>
    <col min="4355" max="4355" width="21.7109375" style="152" customWidth="1"/>
    <col min="4356" max="4356" width="22" style="152" customWidth="1"/>
    <col min="4357" max="4608" width="9.140625" style="152"/>
    <col min="4609" max="4609" width="41.85546875" style="152" customWidth="1"/>
    <col min="4610" max="4610" width="23.140625" style="152" customWidth="1"/>
    <col min="4611" max="4611" width="21.7109375" style="152" customWidth="1"/>
    <col min="4612" max="4612" width="22" style="152" customWidth="1"/>
    <col min="4613" max="4864" width="9.140625" style="152"/>
    <col min="4865" max="4865" width="41.85546875" style="152" customWidth="1"/>
    <col min="4866" max="4866" width="23.140625" style="152" customWidth="1"/>
    <col min="4867" max="4867" width="21.7109375" style="152" customWidth="1"/>
    <col min="4868" max="4868" width="22" style="152" customWidth="1"/>
    <col min="4869" max="5120" width="9.140625" style="152"/>
    <col min="5121" max="5121" width="41.85546875" style="152" customWidth="1"/>
    <col min="5122" max="5122" width="23.140625" style="152" customWidth="1"/>
    <col min="5123" max="5123" width="21.7109375" style="152" customWidth="1"/>
    <col min="5124" max="5124" width="22" style="152" customWidth="1"/>
    <col min="5125" max="5376" width="9.140625" style="152"/>
    <col min="5377" max="5377" width="41.85546875" style="152" customWidth="1"/>
    <col min="5378" max="5378" width="23.140625" style="152" customWidth="1"/>
    <col min="5379" max="5379" width="21.7109375" style="152" customWidth="1"/>
    <col min="5380" max="5380" width="22" style="152" customWidth="1"/>
    <col min="5381" max="5632" width="9.140625" style="152"/>
    <col min="5633" max="5633" width="41.85546875" style="152" customWidth="1"/>
    <col min="5634" max="5634" width="23.140625" style="152" customWidth="1"/>
    <col min="5635" max="5635" width="21.7109375" style="152" customWidth="1"/>
    <col min="5636" max="5636" width="22" style="152" customWidth="1"/>
    <col min="5637" max="5888" width="9.140625" style="152"/>
    <col min="5889" max="5889" width="41.85546875" style="152" customWidth="1"/>
    <col min="5890" max="5890" width="23.140625" style="152" customWidth="1"/>
    <col min="5891" max="5891" width="21.7109375" style="152" customWidth="1"/>
    <col min="5892" max="5892" width="22" style="152" customWidth="1"/>
    <col min="5893" max="6144" width="9.140625" style="152"/>
    <col min="6145" max="6145" width="41.85546875" style="152" customWidth="1"/>
    <col min="6146" max="6146" width="23.140625" style="152" customWidth="1"/>
    <col min="6147" max="6147" width="21.7109375" style="152" customWidth="1"/>
    <col min="6148" max="6148" width="22" style="152" customWidth="1"/>
    <col min="6149" max="6400" width="9.140625" style="152"/>
    <col min="6401" max="6401" width="41.85546875" style="152" customWidth="1"/>
    <col min="6402" max="6402" width="23.140625" style="152" customWidth="1"/>
    <col min="6403" max="6403" width="21.7109375" style="152" customWidth="1"/>
    <col min="6404" max="6404" width="22" style="152" customWidth="1"/>
    <col min="6405" max="6656" width="9.140625" style="152"/>
    <col min="6657" max="6657" width="41.85546875" style="152" customWidth="1"/>
    <col min="6658" max="6658" width="23.140625" style="152" customWidth="1"/>
    <col min="6659" max="6659" width="21.7109375" style="152" customWidth="1"/>
    <col min="6660" max="6660" width="22" style="152" customWidth="1"/>
    <col min="6661" max="6912" width="9.140625" style="152"/>
    <col min="6913" max="6913" width="41.85546875" style="152" customWidth="1"/>
    <col min="6914" max="6914" width="23.140625" style="152" customWidth="1"/>
    <col min="6915" max="6915" width="21.7109375" style="152" customWidth="1"/>
    <col min="6916" max="6916" width="22" style="152" customWidth="1"/>
    <col min="6917" max="7168" width="9.140625" style="152"/>
    <col min="7169" max="7169" width="41.85546875" style="152" customWidth="1"/>
    <col min="7170" max="7170" width="23.140625" style="152" customWidth="1"/>
    <col min="7171" max="7171" width="21.7109375" style="152" customWidth="1"/>
    <col min="7172" max="7172" width="22" style="152" customWidth="1"/>
    <col min="7173" max="7424" width="9.140625" style="152"/>
    <col min="7425" max="7425" width="41.85546875" style="152" customWidth="1"/>
    <col min="7426" max="7426" width="23.140625" style="152" customWidth="1"/>
    <col min="7427" max="7427" width="21.7109375" style="152" customWidth="1"/>
    <col min="7428" max="7428" width="22" style="152" customWidth="1"/>
    <col min="7429" max="7680" width="9.140625" style="152"/>
    <col min="7681" max="7681" width="41.85546875" style="152" customWidth="1"/>
    <col min="7682" max="7682" width="23.140625" style="152" customWidth="1"/>
    <col min="7683" max="7683" width="21.7109375" style="152" customWidth="1"/>
    <col min="7684" max="7684" width="22" style="152" customWidth="1"/>
    <col min="7685" max="7936" width="9.140625" style="152"/>
    <col min="7937" max="7937" width="41.85546875" style="152" customWidth="1"/>
    <col min="7938" max="7938" width="23.140625" style="152" customWidth="1"/>
    <col min="7939" max="7939" width="21.7109375" style="152" customWidth="1"/>
    <col min="7940" max="7940" width="22" style="152" customWidth="1"/>
    <col min="7941" max="8192" width="9.140625" style="152"/>
    <col min="8193" max="8193" width="41.85546875" style="152" customWidth="1"/>
    <col min="8194" max="8194" width="23.140625" style="152" customWidth="1"/>
    <col min="8195" max="8195" width="21.7109375" style="152" customWidth="1"/>
    <col min="8196" max="8196" width="22" style="152" customWidth="1"/>
    <col min="8197" max="8448" width="9.140625" style="152"/>
    <col min="8449" max="8449" width="41.85546875" style="152" customWidth="1"/>
    <col min="8450" max="8450" width="23.140625" style="152" customWidth="1"/>
    <col min="8451" max="8451" width="21.7109375" style="152" customWidth="1"/>
    <col min="8452" max="8452" width="22" style="152" customWidth="1"/>
    <col min="8453" max="8704" width="9.140625" style="152"/>
    <col min="8705" max="8705" width="41.85546875" style="152" customWidth="1"/>
    <col min="8706" max="8706" width="23.140625" style="152" customWidth="1"/>
    <col min="8707" max="8707" width="21.7109375" style="152" customWidth="1"/>
    <col min="8708" max="8708" width="22" style="152" customWidth="1"/>
    <col min="8709" max="8960" width="9.140625" style="152"/>
    <col min="8961" max="8961" width="41.85546875" style="152" customWidth="1"/>
    <col min="8962" max="8962" width="23.140625" style="152" customWidth="1"/>
    <col min="8963" max="8963" width="21.7109375" style="152" customWidth="1"/>
    <col min="8964" max="8964" width="22" style="152" customWidth="1"/>
    <col min="8965" max="9216" width="9.140625" style="152"/>
    <col min="9217" max="9217" width="41.85546875" style="152" customWidth="1"/>
    <col min="9218" max="9218" width="23.140625" style="152" customWidth="1"/>
    <col min="9219" max="9219" width="21.7109375" style="152" customWidth="1"/>
    <col min="9220" max="9220" width="22" style="152" customWidth="1"/>
    <col min="9221" max="9472" width="9.140625" style="152"/>
    <col min="9473" max="9473" width="41.85546875" style="152" customWidth="1"/>
    <col min="9474" max="9474" width="23.140625" style="152" customWidth="1"/>
    <col min="9475" max="9475" width="21.7109375" style="152" customWidth="1"/>
    <col min="9476" max="9476" width="22" style="152" customWidth="1"/>
    <col min="9477" max="9728" width="9.140625" style="152"/>
    <col min="9729" max="9729" width="41.85546875" style="152" customWidth="1"/>
    <col min="9730" max="9730" width="23.140625" style="152" customWidth="1"/>
    <col min="9731" max="9731" width="21.7109375" style="152" customWidth="1"/>
    <col min="9732" max="9732" width="22" style="152" customWidth="1"/>
    <col min="9733" max="9984" width="9.140625" style="152"/>
    <col min="9985" max="9985" width="41.85546875" style="152" customWidth="1"/>
    <col min="9986" max="9986" width="23.140625" style="152" customWidth="1"/>
    <col min="9987" max="9987" width="21.7109375" style="152" customWidth="1"/>
    <col min="9988" max="9988" width="22" style="152" customWidth="1"/>
    <col min="9989" max="10240" width="9.140625" style="152"/>
    <col min="10241" max="10241" width="41.85546875" style="152" customWidth="1"/>
    <col min="10242" max="10242" width="23.140625" style="152" customWidth="1"/>
    <col min="10243" max="10243" width="21.7109375" style="152" customWidth="1"/>
    <col min="10244" max="10244" width="22" style="152" customWidth="1"/>
    <col min="10245" max="10496" width="9.140625" style="152"/>
    <col min="10497" max="10497" width="41.85546875" style="152" customWidth="1"/>
    <col min="10498" max="10498" width="23.140625" style="152" customWidth="1"/>
    <col min="10499" max="10499" width="21.7109375" style="152" customWidth="1"/>
    <col min="10500" max="10500" width="22" style="152" customWidth="1"/>
    <col min="10501" max="10752" width="9.140625" style="152"/>
    <col min="10753" max="10753" width="41.85546875" style="152" customWidth="1"/>
    <col min="10754" max="10754" width="23.140625" style="152" customWidth="1"/>
    <col min="10755" max="10755" width="21.7109375" style="152" customWidth="1"/>
    <col min="10756" max="10756" width="22" style="152" customWidth="1"/>
    <col min="10757" max="11008" width="9.140625" style="152"/>
    <col min="11009" max="11009" width="41.85546875" style="152" customWidth="1"/>
    <col min="11010" max="11010" width="23.140625" style="152" customWidth="1"/>
    <col min="11011" max="11011" width="21.7109375" style="152" customWidth="1"/>
    <col min="11012" max="11012" width="22" style="152" customWidth="1"/>
    <col min="11013" max="11264" width="9.140625" style="152"/>
    <col min="11265" max="11265" width="41.85546875" style="152" customWidth="1"/>
    <col min="11266" max="11266" width="23.140625" style="152" customWidth="1"/>
    <col min="11267" max="11267" width="21.7109375" style="152" customWidth="1"/>
    <col min="11268" max="11268" width="22" style="152" customWidth="1"/>
    <col min="11269" max="11520" width="9.140625" style="152"/>
    <col min="11521" max="11521" width="41.85546875" style="152" customWidth="1"/>
    <col min="11522" max="11522" width="23.140625" style="152" customWidth="1"/>
    <col min="11523" max="11523" width="21.7109375" style="152" customWidth="1"/>
    <col min="11524" max="11524" width="22" style="152" customWidth="1"/>
    <col min="11525" max="11776" width="9.140625" style="152"/>
    <col min="11777" max="11777" width="41.85546875" style="152" customWidth="1"/>
    <col min="11778" max="11778" width="23.140625" style="152" customWidth="1"/>
    <col min="11779" max="11779" width="21.7109375" style="152" customWidth="1"/>
    <col min="11780" max="11780" width="22" style="152" customWidth="1"/>
    <col min="11781" max="12032" width="9.140625" style="152"/>
    <col min="12033" max="12033" width="41.85546875" style="152" customWidth="1"/>
    <col min="12034" max="12034" width="23.140625" style="152" customWidth="1"/>
    <col min="12035" max="12035" width="21.7109375" style="152" customWidth="1"/>
    <col min="12036" max="12036" width="22" style="152" customWidth="1"/>
    <col min="12037" max="12288" width="9.140625" style="152"/>
    <col min="12289" max="12289" width="41.85546875" style="152" customWidth="1"/>
    <col min="12290" max="12290" width="23.140625" style="152" customWidth="1"/>
    <col min="12291" max="12291" width="21.7109375" style="152" customWidth="1"/>
    <col min="12292" max="12292" width="22" style="152" customWidth="1"/>
    <col min="12293" max="12544" width="9.140625" style="152"/>
    <col min="12545" max="12545" width="41.85546875" style="152" customWidth="1"/>
    <col min="12546" max="12546" width="23.140625" style="152" customWidth="1"/>
    <col min="12547" max="12547" width="21.7109375" style="152" customWidth="1"/>
    <col min="12548" max="12548" width="22" style="152" customWidth="1"/>
    <col min="12549" max="12800" width="9.140625" style="152"/>
    <col min="12801" max="12801" width="41.85546875" style="152" customWidth="1"/>
    <col min="12802" max="12802" width="23.140625" style="152" customWidth="1"/>
    <col min="12803" max="12803" width="21.7109375" style="152" customWidth="1"/>
    <col min="12804" max="12804" width="22" style="152" customWidth="1"/>
    <col min="12805" max="13056" width="9.140625" style="152"/>
    <col min="13057" max="13057" width="41.85546875" style="152" customWidth="1"/>
    <col min="13058" max="13058" width="23.140625" style="152" customWidth="1"/>
    <col min="13059" max="13059" width="21.7109375" style="152" customWidth="1"/>
    <col min="13060" max="13060" width="22" style="152" customWidth="1"/>
    <col min="13061" max="13312" width="9.140625" style="152"/>
    <col min="13313" max="13313" width="41.85546875" style="152" customWidth="1"/>
    <col min="13314" max="13314" width="23.140625" style="152" customWidth="1"/>
    <col min="13315" max="13315" width="21.7109375" style="152" customWidth="1"/>
    <col min="13316" max="13316" width="22" style="152" customWidth="1"/>
    <col min="13317" max="13568" width="9.140625" style="152"/>
    <col min="13569" max="13569" width="41.85546875" style="152" customWidth="1"/>
    <col min="13570" max="13570" width="23.140625" style="152" customWidth="1"/>
    <col min="13571" max="13571" width="21.7109375" style="152" customWidth="1"/>
    <col min="13572" max="13572" width="22" style="152" customWidth="1"/>
    <col min="13573" max="13824" width="9.140625" style="152"/>
    <col min="13825" max="13825" width="41.85546875" style="152" customWidth="1"/>
    <col min="13826" max="13826" width="23.140625" style="152" customWidth="1"/>
    <col min="13827" max="13827" width="21.7109375" style="152" customWidth="1"/>
    <col min="13828" max="13828" width="22" style="152" customWidth="1"/>
    <col min="13829" max="14080" width="9.140625" style="152"/>
    <col min="14081" max="14081" width="41.85546875" style="152" customWidth="1"/>
    <col min="14082" max="14082" width="23.140625" style="152" customWidth="1"/>
    <col min="14083" max="14083" width="21.7109375" style="152" customWidth="1"/>
    <col min="14084" max="14084" width="22" style="152" customWidth="1"/>
    <col min="14085" max="14336" width="9.140625" style="152"/>
    <col min="14337" max="14337" width="41.85546875" style="152" customWidth="1"/>
    <col min="14338" max="14338" width="23.140625" style="152" customWidth="1"/>
    <col min="14339" max="14339" width="21.7109375" style="152" customWidth="1"/>
    <col min="14340" max="14340" width="22" style="152" customWidth="1"/>
    <col min="14341" max="14592" width="9.140625" style="152"/>
    <col min="14593" max="14593" width="41.85546875" style="152" customWidth="1"/>
    <col min="14594" max="14594" width="23.140625" style="152" customWidth="1"/>
    <col min="14595" max="14595" width="21.7109375" style="152" customWidth="1"/>
    <col min="14596" max="14596" width="22" style="152" customWidth="1"/>
    <col min="14597" max="14848" width="9.140625" style="152"/>
    <col min="14849" max="14849" width="41.85546875" style="152" customWidth="1"/>
    <col min="14850" max="14850" width="23.140625" style="152" customWidth="1"/>
    <col min="14851" max="14851" width="21.7109375" style="152" customWidth="1"/>
    <col min="14852" max="14852" width="22" style="152" customWidth="1"/>
    <col min="14853" max="15104" width="9.140625" style="152"/>
    <col min="15105" max="15105" width="41.85546875" style="152" customWidth="1"/>
    <col min="15106" max="15106" width="23.140625" style="152" customWidth="1"/>
    <col min="15107" max="15107" width="21.7109375" style="152" customWidth="1"/>
    <col min="15108" max="15108" width="22" style="152" customWidth="1"/>
    <col min="15109" max="15360" width="9.140625" style="152"/>
    <col min="15361" max="15361" width="41.85546875" style="152" customWidth="1"/>
    <col min="15362" max="15362" width="23.140625" style="152" customWidth="1"/>
    <col min="15363" max="15363" width="21.7109375" style="152" customWidth="1"/>
    <col min="15364" max="15364" width="22" style="152" customWidth="1"/>
    <col min="15365" max="15616" width="9.140625" style="152"/>
    <col min="15617" max="15617" width="41.85546875" style="152" customWidth="1"/>
    <col min="15618" max="15618" width="23.140625" style="152" customWidth="1"/>
    <col min="15619" max="15619" width="21.7109375" style="152" customWidth="1"/>
    <col min="15620" max="15620" width="22" style="152" customWidth="1"/>
    <col min="15621" max="15872" width="9.140625" style="152"/>
    <col min="15873" max="15873" width="41.85546875" style="152" customWidth="1"/>
    <col min="15874" max="15874" width="23.140625" style="152" customWidth="1"/>
    <col min="15875" max="15875" width="21.7109375" style="152" customWidth="1"/>
    <col min="15876" max="15876" width="22" style="152" customWidth="1"/>
    <col min="15877" max="16128" width="9.140625" style="152"/>
    <col min="16129" max="16129" width="41.85546875" style="152" customWidth="1"/>
    <col min="16130" max="16130" width="23.140625" style="152" customWidth="1"/>
    <col min="16131" max="16131" width="21.7109375" style="152" customWidth="1"/>
    <col min="16132" max="16132" width="22" style="152" customWidth="1"/>
    <col min="16133" max="16384" width="9.140625" style="152"/>
  </cols>
  <sheetData>
    <row r="1" spans="1:4" ht="13.5" thickBot="1">
      <c r="A1" s="3497" t="s">
        <v>0</v>
      </c>
      <c r="D1" s="474" t="s">
        <v>1</v>
      </c>
    </row>
    <row r="2" spans="1:4" ht="21.75" customHeight="1" thickTop="1">
      <c r="A2" s="6250" t="s">
        <v>4784</v>
      </c>
      <c r="B2" s="6251"/>
      <c r="C2" s="6251"/>
      <c r="D2" s="6252"/>
    </row>
    <row r="3" spans="1:4" ht="35.25" customHeight="1" thickBot="1">
      <c r="A3" s="6714" t="s">
        <v>4760</v>
      </c>
      <c r="B3" s="6715"/>
      <c r="C3" s="6715"/>
      <c r="D3" s="6716"/>
    </row>
    <row r="4" spans="1:4" ht="30" customHeight="1" thickBot="1">
      <c r="A4" s="8006" t="s">
        <v>4741</v>
      </c>
      <c r="B4" s="6998">
        <v>2013</v>
      </c>
      <c r="C4" s="7553"/>
      <c r="D4" s="6999"/>
    </row>
    <row r="5" spans="1:4" ht="27" customHeight="1" thickBot="1">
      <c r="A5" s="8007"/>
      <c r="B5" s="5263" t="s">
        <v>4742</v>
      </c>
      <c r="C5" s="3714" t="s">
        <v>969</v>
      </c>
      <c r="D5" s="3715" t="s">
        <v>2</v>
      </c>
    </row>
    <row r="6" spans="1:4" ht="27" customHeight="1">
      <c r="A6" s="5265" t="s">
        <v>4748</v>
      </c>
      <c r="B6" s="3555">
        <v>174212</v>
      </c>
      <c r="C6" s="4156">
        <v>20534</v>
      </c>
      <c r="D6" s="4121">
        <v>194746</v>
      </c>
    </row>
    <row r="7" spans="1:4" ht="27" customHeight="1">
      <c r="A7" s="3665" t="s">
        <v>4749</v>
      </c>
      <c r="B7" s="3533">
        <v>206771</v>
      </c>
      <c r="C7" s="3943">
        <v>25828</v>
      </c>
      <c r="D7" s="3561">
        <v>232599</v>
      </c>
    </row>
    <row r="8" spans="1:4" ht="27" customHeight="1">
      <c r="A8" s="3665" t="s">
        <v>4750</v>
      </c>
      <c r="B8" s="3533">
        <v>66934</v>
      </c>
      <c r="C8" s="3943">
        <v>50653</v>
      </c>
      <c r="D8" s="3561">
        <v>117587</v>
      </c>
    </row>
    <row r="9" spans="1:4" ht="27" customHeight="1">
      <c r="A9" s="3665" t="s">
        <v>4751</v>
      </c>
      <c r="B9" s="3533">
        <v>21096</v>
      </c>
      <c r="C9" s="3943">
        <v>5754</v>
      </c>
      <c r="D9" s="3561">
        <v>26850</v>
      </c>
    </row>
    <row r="10" spans="1:4" ht="27" customHeight="1">
      <c r="A10" s="3665" t="s">
        <v>4752</v>
      </c>
      <c r="B10" s="3533">
        <v>21225</v>
      </c>
      <c r="C10" s="3943">
        <v>950</v>
      </c>
      <c r="D10" s="3561">
        <v>22175</v>
      </c>
    </row>
    <row r="11" spans="1:4" ht="27" customHeight="1">
      <c r="A11" s="3665" t="s">
        <v>4753</v>
      </c>
      <c r="B11" s="3533">
        <v>11167</v>
      </c>
      <c r="C11" s="3943">
        <v>574</v>
      </c>
      <c r="D11" s="3561">
        <v>11741</v>
      </c>
    </row>
    <row r="12" spans="1:4" ht="27" customHeight="1">
      <c r="A12" s="3665" t="s">
        <v>4754</v>
      </c>
      <c r="B12" s="3533">
        <v>16152</v>
      </c>
      <c r="C12" s="3943">
        <v>300</v>
      </c>
      <c r="D12" s="3561">
        <v>16452</v>
      </c>
    </row>
    <row r="13" spans="1:4" ht="27" customHeight="1">
      <c r="A13" s="3665" t="s">
        <v>4755</v>
      </c>
      <c r="B13" s="3533">
        <v>3534</v>
      </c>
      <c r="C13" s="3943">
        <v>970</v>
      </c>
      <c r="D13" s="3561">
        <v>4504</v>
      </c>
    </row>
    <row r="14" spans="1:4" ht="27" customHeight="1">
      <c r="A14" s="3665" t="s">
        <v>4756</v>
      </c>
      <c r="B14" s="3533">
        <v>13222</v>
      </c>
      <c r="C14" s="3943">
        <v>28409</v>
      </c>
      <c r="D14" s="3561">
        <v>41631</v>
      </c>
    </row>
    <row r="15" spans="1:4" ht="27" customHeight="1" thickBot="1">
      <c r="A15" s="667" t="s">
        <v>2</v>
      </c>
      <c r="B15" s="668">
        <v>534313</v>
      </c>
      <c r="C15" s="669">
        <v>133972</v>
      </c>
      <c r="D15" s="671">
        <v>668285</v>
      </c>
    </row>
    <row r="16" spans="1:4" ht="18" customHeight="1" thickTop="1"/>
    <row r="17" spans="1:5" ht="18" customHeight="1">
      <c r="A17" s="1112" t="s">
        <v>4646</v>
      </c>
      <c r="B17" s="1481"/>
      <c r="C17" s="1481"/>
      <c r="D17" s="1481"/>
    </row>
    <row r="18" spans="1:5" ht="18" customHeight="1">
      <c r="A18" s="6247" t="s">
        <v>4647</v>
      </c>
      <c r="B18" s="6247"/>
      <c r="C18" s="6247"/>
      <c r="D18" s="1481"/>
    </row>
    <row r="19" spans="1:5" ht="18" customHeight="1">
      <c r="A19" s="6247" t="s">
        <v>4682</v>
      </c>
      <c r="B19" s="6247"/>
      <c r="C19" s="6247"/>
      <c r="D19" s="6247"/>
    </row>
    <row r="20" spans="1:5" ht="18" customHeight="1">
      <c r="A20" s="358" t="s">
        <v>4649</v>
      </c>
      <c r="B20" s="358"/>
      <c r="C20" s="358"/>
      <c r="D20" s="358"/>
      <c r="E20" s="358"/>
    </row>
    <row r="26" spans="1:5">
      <c r="B26" s="5025" t="s">
        <v>3</v>
      </c>
      <c r="C26" s="5025"/>
    </row>
    <row r="32" spans="1:5" ht="12" customHeight="1"/>
  </sheetData>
  <mergeCells count="6">
    <mergeCell ref="A19:D19"/>
    <mergeCell ref="A2:D2"/>
    <mergeCell ref="A3:D3"/>
    <mergeCell ref="A4:A5"/>
    <mergeCell ref="B4:D4"/>
    <mergeCell ref="A18:C18"/>
  </mergeCells>
  <hyperlinks>
    <hyperlink ref="A1" r:id="rId1"/>
  </hyperlinks>
  <pageMargins left="0.70866141732283472" right="0.70866141732283472" top="0.74803149606299213" bottom="0.74803149606299213" header="0.31496062992125984" footer="0.31496062992125984"/>
  <pageSetup paperSize="9" orientation="landscape" r:id="rId2"/>
  <headerFooter>
    <oddFooter>&amp;R325</oddFooter>
  </headerFooter>
  <drawing r:id="rId3"/>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14">
    <pageSetUpPr fitToPage="1"/>
  </sheetPr>
  <dimension ref="A1:K24"/>
  <sheetViews>
    <sheetView view="pageBreakPreview" zoomScale="60" zoomScaleNormal="100" workbookViewId="0">
      <selection activeCell="H15" sqref="H15"/>
    </sheetView>
  </sheetViews>
  <sheetFormatPr defaultRowHeight="12.75"/>
  <cols>
    <col min="1" max="1" width="25.5703125" style="152" customWidth="1"/>
    <col min="2" max="2" width="14.7109375" style="152" customWidth="1"/>
    <col min="3" max="3" width="13.28515625" style="152" customWidth="1"/>
    <col min="4" max="4" width="13.5703125" style="152" customWidth="1"/>
    <col min="5" max="6" width="13.28515625" style="152" customWidth="1"/>
    <col min="7" max="7" width="13.140625" style="152" customWidth="1"/>
    <col min="8" max="8" width="14.42578125" style="152" customWidth="1"/>
    <col min="9" max="9" width="13.140625" style="152" customWidth="1"/>
    <col min="10" max="10" width="13.85546875" style="152" customWidth="1"/>
    <col min="11" max="11" width="14.28515625" style="152" customWidth="1"/>
    <col min="12" max="256" width="9.140625" style="152"/>
    <col min="257" max="257" width="31.42578125" style="152" customWidth="1"/>
    <col min="258" max="258" width="14.7109375" style="152" customWidth="1"/>
    <col min="259" max="259" width="13.28515625" style="152" customWidth="1"/>
    <col min="260" max="260" width="13.5703125" style="152" customWidth="1"/>
    <col min="261" max="262" width="13.28515625" style="152" customWidth="1"/>
    <col min="263" max="263" width="13.140625" style="152" customWidth="1"/>
    <col min="264" max="264" width="14.42578125" style="152" customWidth="1"/>
    <col min="265" max="265" width="13.140625" style="152" customWidth="1"/>
    <col min="266" max="266" width="13.85546875" style="152" customWidth="1"/>
    <col min="267" max="267" width="14.28515625" style="152" customWidth="1"/>
    <col min="268" max="512" width="9.140625" style="152"/>
    <col min="513" max="513" width="31.42578125" style="152" customWidth="1"/>
    <col min="514" max="514" width="14.7109375" style="152" customWidth="1"/>
    <col min="515" max="515" width="13.28515625" style="152" customWidth="1"/>
    <col min="516" max="516" width="13.5703125" style="152" customWidth="1"/>
    <col min="517" max="518" width="13.28515625" style="152" customWidth="1"/>
    <col min="519" max="519" width="13.140625" style="152" customWidth="1"/>
    <col min="520" max="520" width="14.42578125" style="152" customWidth="1"/>
    <col min="521" max="521" width="13.140625" style="152" customWidth="1"/>
    <col min="522" max="522" width="13.85546875" style="152" customWidth="1"/>
    <col min="523" max="523" width="14.28515625" style="152" customWidth="1"/>
    <col min="524" max="768" width="9.140625" style="152"/>
    <col min="769" max="769" width="31.42578125" style="152" customWidth="1"/>
    <col min="770" max="770" width="14.7109375" style="152" customWidth="1"/>
    <col min="771" max="771" width="13.28515625" style="152" customWidth="1"/>
    <col min="772" max="772" width="13.5703125" style="152" customWidth="1"/>
    <col min="773" max="774" width="13.28515625" style="152" customWidth="1"/>
    <col min="775" max="775" width="13.140625" style="152" customWidth="1"/>
    <col min="776" max="776" width="14.42578125" style="152" customWidth="1"/>
    <col min="777" max="777" width="13.140625" style="152" customWidth="1"/>
    <col min="778" max="778" width="13.85546875" style="152" customWidth="1"/>
    <col min="779" max="779" width="14.28515625" style="152" customWidth="1"/>
    <col min="780" max="1024" width="9.140625" style="152"/>
    <col min="1025" max="1025" width="31.42578125" style="152" customWidth="1"/>
    <col min="1026" max="1026" width="14.7109375" style="152" customWidth="1"/>
    <col min="1027" max="1027" width="13.28515625" style="152" customWidth="1"/>
    <col min="1028" max="1028" width="13.5703125" style="152" customWidth="1"/>
    <col min="1029" max="1030" width="13.28515625" style="152" customWidth="1"/>
    <col min="1031" max="1031" width="13.140625" style="152" customWidth="1"/>
    <col min="1032" max="1032" width="14.42578125" style="152" customWidth="1"/>
    <col min="1033" max="1033" width="13.140625" style="152" customWidth="1"/>
    <col min="1034" max="1034" width="13.85546875" style="152" customWidth="1"/>
    <col min="1035" max="1035" width="14.28515625" style="152" customWidth="1"/>
    <col min="1036" max="1280" width="9.140625" style="152"/>
    <col min="1281" max="1281" width="31.42578125" style="152" customWidth="1"/>
    <col min="1282" max="1282" width="14.7109375" style="152" customWidth="1"/>
    <col min="1283" max="1283" width="13.28515625" style="152" customWidth="1"/>
    <col min="1284" max="1284" width="13.5703125" style="152" customWidth="1"/>
    <col min="1285" max="1286" width="13.28515625" style="152" customWidth="1"/>
    <col min="1287" max="1287" width="13.140625" style="152" customWidth="1"/>
    <col min="1288" max="1288" width="14.42578125" style="152" customWidth="1"/>
    <col min="1289" max="1289" width="13.140625" style="152" customWidth="1"/>
    <col min="1290" max="1290" width="13.85546875" style="152" customWidth="1"/>
    <col min="1291" max="1291" width="14.28515625" style="152" customWidth="1"/>
    <col min="1292" max="1536" width="9.140625" style="152"/>
    <col min="1537" max="1537" width="31.42578125" style="152" customWidth="1"/>
    <col min="1538" max="1538" width="14.7109375" style="152" customWidth="1"/>
    <col min="1539" max="1539" width="13.28515625" style="152" customWidth="1"/>
    <col min="1540" max="1540" width="13.5703125" style="152" customWidth="1"/>
    <col min="1541" max="1542" width="13.28515625" style="152" customWidth="1"/>
    <col min="1543" max="1543" width="13.140625" style="152" customWidth="1"/>
    <col min="1544" max="1544" width="14.42578125" style="152" customWidth="1"/>
    <col min="1545" max="1545" width="13.140625" style="152" customWidth="1"/>
    <col min="1546" max="1546" width="13.85546875" style="152" customWidth="1"/>
    <col min="1547" max="1547" width="14.28515625" style="152" customWidth="1"/>
    <col min="1548" max="1792" width="9.140625" style="152"/>
    <col min="1793" max="1793" width="31.42578125" style="152" customWidth="1"/>
    <col min="1794" max="1794" width="14.7109375" style="152" customWidth="1"/>
    <col min="1795" max="1795" width="13.28515625" style="152" customWidth="1"/>
    <col min="1796" max="1796" width="13.5703125" style="152" customWidth="1"/>
    <col min="1797" max="1798" width="13.28515625" style="152" customWidth="1"/>
    <col min="1799" max="1799" width="13.140625" style="152" customWidth="1"/>
    <col min="1800" max="1800" width="14.42578125" style="152" customWidth="1"/>
    <col min="1801" max="1801" width="13.140625" style="152" customWidth="1"/>
    <col min="1802" max="1802" width="13.85546875" style="152" customWidth="1"/>
    <col min="1803" max="1803" width="14.28515625" style="152" customWidth="1"/>
    <col min="1804" max="2048" width="9.140625" style="152"/>
    <col min="2049" max="2049" width="31.42578125" style="152" customWidth="1"/>
    <col min="2050" max="2050" width="14.7109375" style="152" customWidth="1"/>
    <col min="2051" max="2051" width="13.28515625" style="152" customWidth="1"/>
    <col min="2052" max="2052" width="13.5703125" style="152" customWidth="1"/>
    <col min="2053" max="2054" width="13.28515625" style="152" customWidth="1"/>
    <col min="2055" max="2055" width="13.140625" style="152" customWidth="1"/>
    <col min="2056" max="2056" width="14.42578125" style="152" customWidth="1"/>
    <col min="2057" max="2057" width="13.140625" style="152" customWidth="1"/>
    <col min="2058" max="2058" width="13.85546875" style="152" customWidth="1"/>
    <col min="2059" max="2059" width="14.28515625" style="152" customWidth="1"/>
    <col min="2060" max="2304" width="9.140625" style="152"/>
    <col min="2305" max="2305" width="31.42578125" style="152" customWidth="1"/>
    <col min="2306" max="2306" width="14.7109375" style="152" customWidth="1"/>
    <col min="2307" max="2307" width="13.28515625" style="152" customWidth="1"/>
    <col min="2308" max="2308" width="13.5703125" style="152" customWidth="1"/>
    <col min="2309" max="2310" width="13.28515625" style="152" customWidth="1"/>
    <col min="2311" max="2311" width="13.140625" style="152" customWidth="1"/>
    <col min="2312" max="2312" width="14.42578125" style="152" customWidth="1"/>
    <col min="2313" max="2313" width="13.140625" style="152" customWidth="1"/>
    <col min="2314" max="2314" width="13.85546875" style="152" customWidth="1"/>
    <col min="2315" max="2315" width="14.28515625" style="152" customWidth="1"/>
    <col min="2316" max="2560" width="9.140625" style="152"/>
    <col min="2561" max="2561" width="31.42578125" style="152" customWidth="1"/>
    <col min="2562" max="2562" width="14.7109375" style="152" customWidth="1"/>
    <col min="2563" max="2563" width="13.28515625" style="152" customWidth="1"/>
    <col min="2564" max="2564" width="13.5703125" style="152" customWidth="1"/>
    <col min="2565" max="2566" width="13.28515625" style="152" customWidth="1"/>
    <col min="2567" max="2567" width="13.140625" style="152" customWidth="1"/>
    <col min="2568" max="2568" width="14.42578125" style="152" customWidth="1"/>
    <col min="2569" max="2569" width="13.140625" style="152" customWidth="1"/>
    <col min="2570" max="2570" width="13.85546875" style="152" customWidth="1"/>
    <col min="2571" max="2571" width="14.28515625" style="152" customWidth="1"/>
    <col min="2572" max="2816" width="9.140625" style="152"/>
    <col min="2817" max="2817" width="31.42578125" style="152" customWidth="1"/>
    <col min="2818" max="2818" width="14.7109375" style="152" customWidth="1"/>
    <col min="2819" max="2819" width="13.28515625" style="152" customWidth="1"/>
    <col min="2820" max="2820" width="13.5703125" style="152" customWidth="1"/>
    <col min="2821" max="2822" width="13.28515625" style="152" customWidth="1"/>
    <col min="2823" max="2823" width="13.140625" style="152" customWidth="1"/>
    <col min="2824" max="2824" width="14.42578125" style="152" customWidth="1"/>
    <col min="2825" max="2825" width="13.140625" style="152" customWidth="1"/>
    <col min="2826" max="2826" width="13.85546875" style="152" customWidth="1"/>
    <col min="2827" max="2827" width="14.28515625" style="152" customWidth="1"/>
    <col min="2828" max="3072" width="9.140625" style="152"/>
    <col min="3073" max="3073" width="31.42578125" style="152" customWidth="1"/>
    <col min="3074" max="3074" width="14.7109375" style="152" customWidth="1"/>
    <col min="3075" max="3075" width="13.28515625" style="152" customWidth="1"/>
    <col min="3076" max="3076" width="13.5703125" style="152" customWidth="1"/>
    <col min="3077" max="3078" width="13.28515625" style="152" customWidth="1"/>
    <col min="3079" max="3079" width="13.140625" style="152" customWidth="1"/>
    <col min="3080" max="3080" width="14.42578125" style="152" customWidth="1"/>
    <col min="3081" max="3081" width="13.140625" style="152" customWidth="1"/>
    <col min="3082" max="3082" width="13.85546875" style="152" customWidth="1"/>
    <col min="3083" max="3083" width="14.28515625" style="152" customWidth="1"/>
    <col min="3084" max="3328" width="9.140625" style="152"/>
    <col min="3329" max="3329" width="31.42578125" style="152" customWidth="1"/>
    <col min="3330" max="3330" width="14.7109375" style="152" customWidth="1"/>
    <col min="3331" max="3331" width="13.28515625" style="152" customWidth="1"/>
    <col min="3332" max="3332" width="13.5703125" style="152" customWidth="1"/>
    <col min="3333" max="3334" width="13.28515625" style="152" customWidth="1"/>
    <col min="3335" max="3335" width="13.140625" style="152" customWidth="1"/>
    <col min="3336" max="3336" width="14.42578125" style="152" customWidth="1"/>
    <col min="3337" max="3337" width="13.140625" style="152" customWidth="1"/>
    <col min="3338" max="3338" width="13.85546875" style="152" customWidth="1"/>
    <col min="3339" max="3339" width="14.28515625" style="152" customWidth="1"/>
    <col min="3340" max="3584" width="9.140625" style="152"/>
    <col min="3585" max="3585" width="31.42578125" style="152" customWidth="1"/>
    <col min="3586" max="3586" width="14.7109375" style="152" customWidth="1"/>
    <col min="3587" max="3587" width="13.28515625" style="152" customWidth="1"/>
    <col min="3588" max="3588" width="13.5703125" style="152" customWidth="1"/>
    <col min="3589" max="3590" width="13.28515625" style="152" customWidth="1"/>
    <col min="3591" max="3591" width="13.140625" style="152" customWidth="1"/>
    <col min="3592" max="3592" width="14.42578125" style="152" customWidth="1"/>
    <col min="3593" max="3593" width="13.140625" style="152" customWidth="1"/>
    <col min="3594" max="3594" width="13.85546875" style="152" customWidth="1"/>
    <col min="3595" max="3595" width="14.28515625" style="152" customWidth="1"/>
    <col min="3596" max="3840" width="9.140625" style="152"/>
    <col min="3841" max="3841" width="31.42578125" style="152" customWidth="1"/>
    <col min="3842" max="3842" width="14.7109375" style="152" customWidth="1"/>
    <col min="3843" max="3843" width="13.28515625" style="152" customWidth="1"/>
    <col min="3844" max="3844" width="13.5703125" style="152" customWidth="1"/>
    <col min="3845" max="3846" width="13.28515625" style="152" customWidth="1"/>
    <col min="3847" max="3847" width="13.140625" style="152" customWidth="1"/>
    <col min="3848" max="3848" width="14.42578125" style="152" customWidth="1"/>
    <col min="3849" max="3849" width="13.140625" style="152" customWidth="1"/>
    <col min="3850" max="3850" width="13.85546875" style="152" customWidth="1"/>
    <col min="3851" max="3851" width="14.28515625" style="152" customWidth="1"/>
    <col min="3852" max="4096" width="9.140625" style="152"/>
    <col min="4097" max="4097" width="31.42578125" style="152" customWidth="1"/>
    <col min="4098" max="4098" width="14.7109375" style="152" customWidth="1"/>
    <col min="4099" max="4099" width="13.28515625" style="152" customWidth="1"/>
    <col min="4100" max="4100" width="13.5703125" style="152" customWidth="1"/>
    <col min="4101" max="4102" width="13.28515625" style="152" customWidth="1"/>
    <col min="4103" max="4103" width="13.140625" style="152" customWidth="1"/>
    <col min="4104" max="4104" width="14.42578125" style="152" customWidth="1"/>
    <col min="4105" max="4105" width="13.140625" style="152" customWidth="1"/>
    <col min="4106" max="4106" width="13.85546875" style="152" customWidth="1"/>
    <col min="4107" max="4107" width="14.28515625" style="152" customWidth="1"/>
    <col min="4108" max="4352" width="9.140625" style="152"/>
    <col min="4353" max="4353" width="31.42578125" style="152" customWidth="1"/>
    <col min="4354" max="4354" width="14.7109375" style="152" customWidth="1"/>
    <col min="4355" max="4355" width="13.28515625" style="152" customWidth="1"/>
    <col min="4356" max="4356" width="13.5703125" style="152" customWidth="1"/>
    <col min="4357" max="4358" width="13.28515625" style="152" customWidth="1"/>
    <col min="4359" max="4359" width="13.140625" style="152" customWidth="1"/>
    <col min="4360" max="4360" width="14.42578125" style="152" customWidth="1"/>
    <col min="4361" max="4361" width="13.140625" style="152" customWidth="1"/>
    <col min="4362" max="4362" width="13.85546875" style="152" customWidth="1"/>
    <col min="4363" max="4363" width="14.28515625" style="152" customWidth="1"/>
    <col min="4364" max="4608" width="9.140625" style="152"/>
    <col min="4609" max="4609" width="31.42578125" style="152" customWidth="1"/>
    <col min="4610" max="4610" width="14.7109375" style="152" customWidth="1"/>
    <col min="4611" max="4611" width="13.28515625" style="152" customWidth="1"/>
    <col min="4612" max="4612" width="13.5703125" style="152" customWidth="1"/>
    <col min="4613" max="4614" width="13.28515625" style="152" customWidth="1"/>
    <col min="4615" max="4615" width="13.140625" style="152" customWidth="1"/>
    <col min="4616" max="4616" width="14.42578125" style="152" customWidth="1"/>
    <col min="4617" max="4617" width="13.140625" style="152" customWidth="1"/>
    <col min="4618" max="4618" width="13.85546875" style="152" customWidth="1"/>
    <col min="4619" max="4619" width="14.28515625" style="152" customWidth="1"/>
    <col min="4620" max="4864" width="9.140625" style="152"/>
    <col min="4865" max="4865" width="31.42578125" style="152" customWidth="1"/>
    <col min="4866" max="4866" width="14.7109375" style="152" customWidth="1"/>
    <col min="4867" max="4867" width="13.28515625" style="152" customWidth="1"/>
    <col min="4868" max="4868" width="13.5703125" style="152" customWidth="1"/>
    <col min="4869" max="4870" width="13.28515625" style="152" customWidth="1"/>
    <col min="4871" max="4871" width="13.140625" style="152" customWidth="1"/>
    <col min="4872" max="4872" width="14.42578125" style="152" customWidth="1"/>
    <col min="4873" max="4873" width="13.140625" style="152" customWidth="1"/>
    <col min="4874" max="4874" width="13.85546875" style="152" customWidth="1"/>
    <col min="4875" max="4875" width="14.28515625" style="152" customWidth="1"/>
    <col min="4876" max="5120" width="9.140625" style="152"/>
    <col min="5121" max="5121" width="31.42578125" style="152" customWidth="1"/>
    <col min="5122" max="5122" width="14.7109375" style="152" customWidth="1"/>
    <col min="5123" max="5123" width="13.28515625" style="152" customWidth="1"/>
    <col min="5124" max="5124" width="13.5703125" style="152" customWidth="1"/>
    <col min="5125" max="5126" width="13.28515625" style="152" customWidth="1"/>
    <col min="5127" max="5127" width="13.140625" style="152" customWidth="1"/>
    <col min="5128" max="5128" width="14.42578125" style="152" customWidth="1"/>
    <col min="5129" max="5129" width="13.140625" style="152" customWidth="1"/>
    <col min="5130" max="5130" width="13.85546875" style="152" customWidth="1"/>
    <col min="5131" max="5131" width="14.28515625" style="152" customWidth="1"/>
    <col min="5132" max="5376" width="9.140625" style="152"/>
    <col min="5377" max="5377" width="31.42578125" style="152" customWidth="1"/>
    <col min="5378" max="5378" width="14.7109375" style="152" customWidth="1"/>
    <col min="5379" max="5379" width="13.28515625" style="152" customWidth="1"/>
    <col min="5380" max="5380" width="13.5703125" style="152" customWidth="1"/>
    <col min="5381" max="5382" width="13.28515625" style="152" customWidth="1"/>
    <col min="5383" max="5383" width="13.140625" style="152" customWidth="1"/>
    <col min="5384" max="5384" width="14.42578125" style="152" customWidth="1"/>
    <col min="5385" max="5385" width="13.140625" style="152" customWidth="1"/>
    <col min="5386" max="5386" width="13.85546875" style="152" customWidth="1"/>
    <col min="5387" max="5387" width="14.28515625" style="152" customWidth="1"/>
    <col min="5388" max="5632" width="9.140625" style="152"/>
    <col min="5633" max="5633" width="31.42578125" style="152" customWidth="1"/>
    <col min="5634" max="5634" width="14.7109375" style="152" customWidth="1"/>
    <col min="5635" max="5635" width="13.28515625" style="152" customWidth="1"/>
    <col min="5636" max="5636" width="13.5703125" style="152" customWidth="1"/>
    <col min="5637" max="5638" width="13.28515625" style="152" customWidth="1"/>
    <col min="5639" max="5639" width="13.140625" style="152" customWidth="1"/>
    <col min="5640" max="5640" width="14.42578125" style="152" customWidth="1"/>
    <col min="5641" max="5641" width="13.140625" style="152" customWidth="1"/>
    <col min="5642" max="5642" width="13.85546875" style="152" customWidth="1"/>
    <col min="5643" max="5643" width="14.28515625" style="152" customWidth="1"/>
    <col min="5644" max="5888" width="9.140625" style="152"/>
    <col min="5889" max="5889" width="31.42578125" style="152" customWidth="1"/>
    <col min="5890" max="5890" width="14.7109375" style="152" customWidth="1"/>
    <col min="5891" max="5891" width="13.28515625" style="152" customWidth="1"/>
    <col min="5892" max="5892" width="13.5703125" style="152" customWidth="1"/>
    <col min="5893" max="5894" width="13.28515625" style="152" customWidth="1"/>
    <col min="5895" max="5895" width="13.140625" style="152" customWidth="1"/>
    <col min="5896" max="5896" width="14.42578125" style="152" customWidth="1"/>
    <col min="5897" max="5897" width="13.140625" style="152" customWidth="1"/>
    <col min="5898" max="5898" width="13.85546875" style="152" customWidth="1"/>
    <col min="5899" max="5899" width="14.28515625" style="152" customWidth="1"/>
    <col min="5900" max="6144" width="9.140625" style="152"/>
    <col min="6145" max="6145" width="31.42578125" style="152" customWidth="1"/>
    <col min="6146" max="6146" width="14.7109375" style="152" customWidth="1"/>
    <col min="6147" max="6147" width="13.28515625" style="152" customWidth="1"/>
    <col min="6148" max="6148" width="13.5703125" style="152" customWidth="1"/>
    <col min="6149" max="6150" width="13.28515625" style="152" customWidth="1"/>
    <col min="6151" max="6151" width="13.140625" style="152" customWidth="1"/>
    <col min="6152" max="6152" width="14.42578125" style="152" customWidth="1"/>
    <col min="6153" max="6153" width="13.140625" style="152" customWidth="1"/>
    <col min="6154" max="6154" width="13.85546875" style="152" customWidth="1"/>
    <col min="6155" max="6155" width="14.28515625" style="152" customWidth="1"/>
    <col min="6156" max="6400" width="9.140625" style="152"/>
    <col min="6401" max="6401" width="31.42578125" style="152" customWidth="1"/>
    <col min="6402" max="6402" width="14.7109375" style="152" customWidth="1"/>
    <col min="6403" max="6403" width="13.28515625" style="152" customWidth="1"/>
    <col min="6404" max="6404" width="13.5703125" style="152" customWidth="1"/>
    <col min="6405" max="6406" width="13.28515625" style="152" customWidth="1"/>
    <col min="6407" max="6407" width="13.140625" style="152" customWidth="1"/>
    <col min="6408" max="6408" width="14.42578125" style="152" customWidth="1"/>
    <col min="6409" max="6409" width="13.140625" style="152" customWidth="1"/>
    <col min="6410" max="6410" width="13.85546875" style="152" customWidth="1"/>
    <col min="6411" max="6411" width="14.28515625" style="152" customWidth="1"/>
    <col min="6412" max="6656" width="9.140625" style="152"/>
    <col min="6657" max="6657" width="31.42578125" style="152" customWidth="1"/>
    <col min="6658" max="6658" width="14.7109375" style="152" customWidth="1"/>
    <col min="6659" max="6659" width="13.28515625" style="152" customWidth="1"/>
    <col min="6660" max="6660" width="13.5703125" style="152" customWidth="1"/>
    <col min="6661" max="6662" width="13.28515625" style="152" customWidth="1"/>
    <col min="6663" max="6663" width="13.140625" style="152" customWidth="1"/>
    <col min="6664" max="6664" width="14.42578125" style="152" customWidth="1"/>
    <col min="6665" max="6665" width="13.140625" style="152" customWidth="1"/>
    <col min="6666" max="6666" width="13.85546875" style="152" customWidth="1"/>
    <col min="6667" max="6667" width="14.28515625" style="152" customWidth="1"/>
    <col min="6668" max="6912" width="9.140625" style="152"/>
    <col min="6913" max="6913" width="31.42578125" style="152" customWidth="1"/>
    <col min="6914" max="6914" width="14.7109375" style="152" customWidth="1"/>
    <col min="6915" max="6915" width="13.28515625" style="152" customWidth="1"/>
    <col min="6916" max="6916" width="13.5703125" style="152" customWidth="1"/>
    <col min="6917" max="6918" width="13.28515625" style="152" customWidth="1"/>
    <col min="6919" max="6919" width="13.140625" style="152" customWidth="1"/>
    <col min="6920" max="6920" width="14.42578125" style="152" customWidth="1"/>
    <col min="6921" max="6921" width="13.140625" style="152" customWidth="1"/>
    <col min="6922" max="6922" width="13.85546875" style="152" customWidth="1"/>
    <col min="6923" max="6923" width="14.28515625" style="152" customWidth="1"/>
    <col min="6924" max="7168" width="9.140625" style="152"/>
    <col min="7169" max="7169" width="31.42578125" style="152" customWidth="1"/>
    <col min="7170" max="7170" width="14.7109375" style="152" customWidth="1"/>
    <col min="7171" max="7171" width="13.28515625" style="152" customWidth="1"/>
    <col min="7172" max="7172" width="13.5703125" style="152" customWidth="1"/>
    <col min="7173" max="7174" width="13.28515625" style="152" customWidth="1"/>
    <col min="7175" max="7175" width="13.140625" style="152" customWidth="1"/>
    <col min="7176" max="7176" width="14.42578125" style="152" customWidth="1"/>
    <col min="7177" max="7177" width="13.140625" style="152" customWidth="1"/>
    <col min="7178" max="7178" width="13.85546875" style="152" customWidth="1"/>
    <col min="7179" max="7179" width="14.28515625" style="152" customWidth="1"/>
    <col min="7180" max="7424" width="9.140625" style="152"/>
    <col min="7425" max="7425" width="31.42578125" style="152" customWidth="1"/>
    <col min="7426" max="7426" width="14.7109375" style="152" customWidth="1"/>
    <col min="7427" max="7427" width="13.28515625" style="152" customWidth="1"/>
    <col min="7428" max="7428" width="13.5703125" style="152" customWidth="1"/>
    <col min="7429" max="7430" width="13.28515625" style="152" customWidth="1"/>
    <col min="7431" max="7431" width="13.140625" style="152" customWidth="1"/>
    <col min="7432" max="7432" width="14.42578125" style="152" customWidth="1"/>
    <col min="7433" max="7433" width="13.140625" style="152" customWidth="1"/>
    <col min="7434" max="7434" width="13.85546875" style="152" customWidth="1"/>
    <col min="7435" max="7435" width="14.28515625" style="152" customWidth="1"/>
    <col min="7436" max="7680" width="9.140625" style="152"/>
    <col min="7681" max="7681" width="31.42578125" style="152" customWidth="1"/>
    <col min="7682" max="7682" width="14.7109375" style="152" customWidth="1"/>
    <col min="7683" max="7683" width="13.28515625" style="152" customWidth="1"/>
    <col min="7684" max="7684" width="13.5703125" style="152" customWidth="1"/>
    <col min="7685" max="7686" width="13.28515625" style="152" customWidth="1"/>
    <col min="7687" max="7687" width="13.140625" style="152" customWidth="1"/>
    <col min="7688" max="7688" width="14.42578125" style="152" customWidth="1"/>
    <col min="7689" max="7689" width="13.140625" style="152" customWidth="1"/>
    <col min="7690" max="7690" width="13.85546875" style="152" customWidth="1"/>
    <col min="7691" max="7691" width="14.28515625" style="152" customWidth="1"/>
    <col min="7692" max="7936" width="9.140625" style="152"/>
    <col min="7937" max="7937" width="31.42578125" style="152" customWidth="1"/>
    <col min="7938" max="7938" width="14.7109375" style="152" customWidth="1"/>
    <col min="7939" max="7939" width="13.28515625" style="152" customWidth="1"/>
    <col min="7940" max="7940" width="13.5703125" style="152" customWidth="1"/>
    <col min="7941" max="7942" width="13.28515625" style="152" customWidth="1"/>
    <col min="7943" max="7943" width="13.140625" style="152" customWidth="1"/>
    <col min="7944" max="7944" width="14.42578125" style="152" customWidth="1"/>
    <col min="7945" max="7945" width="13.140625" style="152" customWidth="1"/>
    <col min="7946" max="7946" width="13.85546875" style="152" customWidth="1"/>
    <col min="7947" max="7947" width="14.28515625" style="152" customWidth="1"/>
    <col min="7948" max="8192" width="9.140625" style="152"/>
    <col min="8193" max="8193" width="31.42578125" style="152" customWidth="1"/>
    <col min="8194" max="8194" width="14.7109375" style="152" customWidth="1"/>
    <col min="8195" max="8195" width="13.28515625" style="152" customWidth="1"/>
    <col min="8196" max="8196" width="13.5703125" style="152" customWidth="1"/>
    <col min="8197" max="8198" width="13.28515625" style="152" customWidth="1"/>
    <col min="8199" max="8199" width="13.140625" style="152" customWidth="1"/>
    <col min="8200" max="8200" width="14.42578125" style="152" customWidth="1"/>
    <col min="8201" max="8201" width="13.140625" style="152" customWidth="1"/>
    <col min="8202" max="8202" width="13.85546875" style="152" customWidth="1"/>
    <col min="8203" max="8203" width="14.28515625" style="152" customWidth="1"/>
    <col min="8204" max="8448" width="9.140625" style="152"/>
    <col min="8449" max="8449" width="31.42578125" style="152" customWidth="1"/>
    <col min="8450" max="8450" width="14.7109375" style="152" customWidth="1"/>
    <col min="8451" max="8451" width="13.28515625" style="152" customWidth="1"/>
    <col min="8452" max="8452" width="13.5703125" style="152" customWidth="1"/>
    <col min="8453" max="8454" width="13.28515625" style="152" customWidth="1"/>
    <col min="8455" max="8455" width="13.140625" style="152" customWidth="1"/>
    <col min="8456" max="8456" width="14.42578125" style="152" customWidth="1"/>
    <col min="8457" max="8457" width="13.140625" style="152" customWidth="1"/>
    <col min="8458" max="8458" width="13.85546875" style="152" customWidth="1"/>
    <col min="8459" max="8459" width="14.28515625" style="152" customWidth="1"/>
    <col min="8460" max="8704" width="9.140625" style="152"/>
    <col min="8705" max="8705" width="31.42578125" style="152" customWidth="1"/>
    <col min="8706" max="8706" width="14.7109375" style="152" customWidth="1"/>
    <col min="8707" max="8707" width="13.28515625" style="152" customWidth="1"/>
    <col min="8708" max="8708" width="13.5703125" style="152" customWidth="1"/>
    <col min="8709" max="8710" width="13.28515625" style="152" customWidth="1"/>
    <col min="8711" max="8711" width="13.140625" style="152" customWidth="1"/>
    <col min="8712" max="8712" width="14.42578125" style="152" customWidth="1"/>
    <col min="8713" max="8713" width="13.140625" style="152" customWidth="1"/>
    <col min="8714" max="8714" width="13.85546875" style="152" customWidth="1"/>
    <col min="8715" max="8715" width="14.28515625" style="152" customWidth="1"/>
    <col min="8716" max="8960" width="9.140625" style="152"/>
    <col min="8961" max="8961" width="31.42578125" style="152" customWidth="1"/>
    <col min="8962" max="8962" width="14.7109375" style="152" customWidth="1"/>
    <col min="8963" max="8963" width="13.28515625" style="152" customWidth="1"/>
    <col min="8964" max="8964" width="13.5703125" style="152" customWidth="1"/>
    <col min="8965" max="8966" width="13.28515625" style="152" customWidth="1"/>
    <col min="8967" max="8967" width="13.140625" style="152" customWidth="1"/>
    <col min="8968" max="8968" width="14.42578125" style="152" customWidth="1"/>
    <col min="8969" max="8969" width="13.140625" style="152" customWidth="1"/>
    <col min="8970" max="8970" width="13.85546875" style="152" customWidth="1"/>
    <col min="8971" max="8971" width="14.28515625" style="152" customWidth="1"/>
    <col min="8972" max="9216" width="9.140625" style="152"/>
    <col min="9217" max="9217" width="31.42578125" style="152" customWidth="1"/>
    <col min="9218" max="9218" width="14.7109375" style="152" customWidth="1"/>
    <col min="9219" max="9219" width="13.28515625" style="152" customWidth="1"/>
    <col min="9220" max="9220" width="13.5703125" style="152" customWidth="1"/>
    <col min="9221" max="9222" width="13.28515625" style="152" customWidth="1"/>
    <col min="9223" max="9223" width="13.140625" style="152" customWidth="1"/>
    <col min="9224" max="9224" width="14.42578125" style="152" customWidth="1"/>
    <col min="9225" max="9225" width="13.140625" style="152" customWidth="1"/>
    <col min="9226" max="9226" width="13.85546875" style="152" customWidth="1"/>
    <col min="9227" max="9227" width="14.28515625" style="152" customWidth="1"/>
    <col min="9228" max="9472" width="9.140625" style="152"/>
    <col min="9473" max="9473" width="31.42578125" style="152" customWidth="1"/>
    <col min="9474" max="9474" width="14.7109375" style="152" customWidth="1"/>
    <col min="9475" max="9475" width="13.28515625" style="152" customWidth="1"/>
    <col min="9476" max="9476" width="13.5703125" style="152" customWidth="1"/>
    <col min="9477" max="9478" width="13.28515625" style="152" customWidth="1"/>
    <col min="9479" max="9479" width="13.140625" style="152" customWidth="1"/>
    <col min="9480" max="9480" width="14.42578125" style="152" customWidth="1"/>
    <col min="9481" max="9481" width="13.140625" style="152" customWidth="1"/>
    <col min="9482" max="9482" width="13.85546875" style="152" customWidth="1"/>
    <col min="9483" max="9483" width="14.28515625" style="152" customWidth="1"/>
    <col min="9484" max="9728" width="9.140625" style="152"/>
    <col min="9729" max="9729" width="31.42578125" style="152" customWidth="1"/>
    <col min="9730" max="9730" width="14.7109375" style="152" customWidth="1"/>
    <col min="9731" max="9731" width="13.28515625" style="152" customWidth="1"/>
    <col min="9732" max="9732" width="13.5703125" style="152" customWidth="1"/>
    <col min="9733" max="9734" width="13.28515625" style="152" customWidth="1"/>
    <col min="9735" max="9735" width="13.140625" style="152" customWidth="1"/>
    <col min="9736" max="9736" width="14.42578125" style="152" customWidth="1"/>
    <col min="9737" max="9737" width="13.140625" style="152" customWidth="1"/>
    <col min="9738" max="9738" width="13.85546875" style="152" customWidth="1"/>
    <col min="9739" max="9739" width="14.28515625" style="152" customWidth="1"/>
    <col min="9740" max="9984" width="9.140625" style="152"/>
    <col min="9985" max="9985" width="31.42578125" style="152" customWidth="1"/>
    <col min="9986" max="9986" width="14.7109375" style="152" customWidth="1"/>
    <col min="9987" max="9987" width="13.28515625" style="152" customWidth="1"/>
    <col min="9988" max="9988" width="13.5703125" style="152" customWidth="1"/>
    <col min="9989" max="9990" width="13.28515625" style="152" customWidth="1"/>
    <col min="9991" max="9991" width="13.140625" style="152" customWidth="1"/>
    <col min="9992" max="9992" width="14.42578125" style="152" customWidth="1"/>
    <col min="9993" max="9993" width="13.140625" style="152" customWidth="1"/>
    <col min="9994" max="9994" width="13.85546875" style="152" customWidth="1"/>
    <col min="9995" max="9995" width="14.28515625" style="152" customWidth="1"/>
    <col min="9996" max="10240" width="9.140625" style="152"/>
    <col min="10241" max="10241" width="31.42578125" style="152" customWidth="1"/>
    <col min="10242" max="10242" width="14.7109375" style="152" customWidth="1"/>
    <col min="10243" max="10243" width="13.28515625" style="152" customWidth="1"/>
    <col min="10244" max="10244" width="13.5703125" style="152" customWidth="1"/>
    <col min="10245" max="10246" width="13.28515625" style="152" customWidth="1"/>
    <col min="10247" max="10247" width="13.140625" style="152" customWidth="1"/>
    <col min="10248" max="10248" width="14.42578125" style="152" customWidth="1"/>
    <col min="10249" max="10249" width="13.140625" style="152" customWidth="1"/>
    <col min="10250" max="10250" width="13.85546875" style="152" customWidth="1"/>
    <col min="10251" max="10251" width="14.28515625" style="152" customWidth="1"/>
    <col min="10252" max="10496" width="9.140625" style="152"/>
    <col min="10497" max="10497" width="31.42578125" style="152" customWidth="1"/>
    <col min="10498" max="10498" width="14.7109375" style="152" customWidth="1"/>
    <col min="10499" max="10499" width="13.28515625" style="152" customWidth="1"/>
    <col min="10500" max="10500" width="13.5703125" style="152" customWidth="1"/>
    <col min="10501" max="10502" width="13.28515625" style="152" customWidth="1"/>
    <col min="10503" max="10503" width="13.140625" style="152" customWidth="1"/>
    <col min="10504" max="10504" width="14.42578125" style="152" customWidth="1"/>
    <col min="10505" max="10505" width="13.140625" style="152" customWidth="1"/>
    <col min="10506" max="10506" width="13.85546875" style="152" customWidth="1"/>
    <col min="10507" max="10507" width="14.28515625" style="152" customWidth="1"/>
    <col min="10508" max="10752" width="9.140625" style="152"/>
    <col min="10753" max="10753" width="31.42578125" style="152" customWidth="1"/>
    <col min="10754" max="10754" width="14.7109375" style="152" customWidth="1"/>
    <col min="10755" max="10755" width="13.28515625" style="152" customWidth="1"/>
    <col min="10756" max="10756" width="13.5703125" style="152" customWidth="1"/>
    <col min="10757" max="10758" width="13.28515625" style="152" customWidth="1"/>
    <col min="10759" max="10759" width="13.140625" style="152" customWidth="1"/>
    <col min="10760" max="10760" width="14.42578125" style="152" customWidth="1"/>
    <col min="10761" max="10761" width="13.140625" style="152" customWidth="1"/>
    <col min="10762" max="10762" width="13.85546875" style="152" customWidth="1"/>
    <col min="10763" max="10763" width="14.28515625" style="152" customWidth="1"/>
    <col min="10764" max="11008" width="9.140625" style="152"/>
    <col min="11009" max="11009" width="31.42578125" style="152" customWidth="1"/>
    <col min="11010" max="11010" width="14.7109375" style="152" customWidth="1"/>
    <col min="11011" max="11011" width="13.28515625" style="152" customWidth="1"/>
    <col min="11012" max="11012" width="13.5703125" style="152" customWidth="1"/>
    <col min="11013" max="11014" width="13.28515625" style="152" customWidth="1"/>
    <col min="11015" max="11015" width="13.140625" style="152" customWidth="1"/>
    <col min="11016" max="11016" width="14.42578125" style="152" customWidth="1"/>
    <col min="11017" max="11017" width="13.140625" style="152" customWidth="1"/>
    <col min="11018" max="11018" width="13.85546875" style="152" customWidth="1"/>
    <col min="11019" max="11019" width="14.28515625" style="152" customWidth="1"/>
    <col min="11020" max="11264" width="9.140625" style="152"/>
    <col min="11265" max="11265" width="31.42578125" style="152" customWidth="1"/>
    <col min="11266" max="11266" width="14.7109375" style="152" customWidth="1"/>
    <col min="11267" max="11267" width="13.28515625" style="152" customWidth="1"/>
    <col min="11268" max="11268" width="13.5703125" style="152" customWidth="1"/>
    <col min="11269" max="11270" width="13.28515625" style="152" customWidth="1"/>
    <col min="11271" max="11271" width="13.140625" style="152" customWidth="1"/>
    <col min="11272" max="11272" width="14.42578125" style="152" customWidth="1"/>
    <col min="11273" max="11273" width="13.140625" style="152" customWidth="1"/>
    <col min="11274" max="11274" width="13.85546875" style="152" customWidth="1"/>
    <col min="11275" max="11275" width="14.28515625" style="152" customWidth="1"/>
    <col min="11276" max="11520" width="9.140625" style="152"/>
    <col min="11521" max="11521" width="31.42578125" style="152" customWidth="1"/>
    <col min="11522" max="11522" width="14.7109375" style="152" customWidth="1"/>
    <col min="11523" max="11523" width="13.28515625" style="152" customWidth="1"/>
    <col min="11524" max="11524" width="13.5703125" style="152" customWidth="1"/>
    <col min="11525" max="11526" width="13.28515625" style="152" customWidth="1"/>
    <col min="11527" max="11527" width="13.140625" style="152" customWidth="1"/>
    <col min="11528" max="11528" width="14.42578125" style="152" customWidth="1"/>
    <col min="11529" max="11529" width="13.140625" style="152" customWidth="1"/>
    <col min="11530" max="11530" width="13.85546875" style="152" customWidth="1"/>
    <col min="11531" max="11531" width="14.28515625" style="152" customWidth="1"/>
    <col min="11532" max="11776" width="9.140625" style="152"/>
    <col min="11777" max="11777" width="31.42578125" style="152" customWidth="1"/>
    <col min="11778" max="11778" width="14.7109375" style="152" customWidth="1"/>
    <col min="11779" max="11779" width="13.28515625" style="152" customWidth="1"/>
    <col min="11780" max="11780" width="13.5703125" style="152" customWidth="1"/>
    <col min="11781" max="11782" width="13.28515625" style="152" customWidth="1"/>
    <col min="11783" max="11783" width="13.140625" style="152" customWidth="1"/>
    <col min="11784" max="11784" width="14.42578125" style="152" customWidth="1"/>
    <col min="11785" max="11785" width="13.140625" style="152" customWidth="1"/>
    <col min="11786" max="11786" width="13.85546875" style="152" customWidth="1"/>
    <col min="11787" max="11787" width="14.28515625" style="152" customWidth="1"/>
    <col min="11788" max="12032" width="9.140625" style="152"/>
    <col min="12033" max="12033" width="31.42578125" style="152" customWidth="1"/>
    <col min="12034" max="12034" width="14.7109375" style="152" customWidth="1"/>
    <col min="12035" max="12035" width="13.28515625" style="152" customWidth="1"/>
    <col min="12036" max="12036" width="13.5703125" style="152" customWidth="1"/>
    <col min="12037" max="12038" width="13.28515625" style="152" customWidth="1"/>
    <col min="12039" max="12039" width="13.140625" style="152" customWidth="1"/>
    <col min="12040" max="12040" width="14.42578125" style="152" customWidth="1"/>
    <col min="12041" max="12041" width="13.140625" style="152" customWidth="1"/>
    <col min="12042" max="12042" width="13.85546875" style="152" customWidth="1"/>
    <col min="12043" max="12043" width="14.28515625" style="152" customWidth="1"/>
    <col min="12044" max="12288" width="9.140625" style="152"/>
    <col min="12289" max="12289" width="31.42578125" style="152" customWidth="1"/>
    <col min="12290" max="12290" width="14.7109375" style="152" customWidth="1"/>
    <col min="12291" max="12291" width="13.28515625" style="152" customWidth="1"/>
    <col min="12292" max="12292" width="13.5703125" style="152" customWidth="1"/>
    <col min="12293" max="12294" width="13.28515625" style="152" customWidth="1"/>
    <col min="12295" max="12295" width="13.140625" style="152" customWidth="1"/>
    <col min="12296" max="12296" width="14.42578125" style="152" customWidth="1"/>
    <col min="12297" max="12297" width="13.140625" style="152" customWidth="1"/>
    <col min="12298" max="12298" width="13.85546875" style="152" customWidth="1"/>
    <col min="12299" max="12299" width="14.28515625" style="152" customWidth="1"/>
    <col min="12300" max="12544" width="9.140625" style="152"/>
    <col min="12545" max="12545" width="31.42578125" style="152" customWidth="1"/>
    <col min="12546" max="12546" width="14.7109375" style="152" customWidth="1"/>
    <col min="12547" max="12547" width="13.28515625" style="152" customWidth="1"/>
    <col min="12548" max="12548" width="13.5703125" style="152" customWidth="1"/>
    <col min="12549" max="12550" width="13.28515625" style="152" customWidth="1"/>
    <col min="12551" max="12551" width="13.140625" style="152" customWidth="1"/>
    <col min="12552" max="12552" width="14.42578125" style="152" customWidth="1"/>
    <col min="12553" max="12553" width="13.140625" style="152" customWidth="1"/>
    <col min="12554" max="12554" width="13.85546875" style="152" customWidth="1"/>
    <col min="12555" max="12555" width="14.28515625" style="152" customWidth="1"/>
    <col min="12556" max="12800" width="9.140625" style="152"/>
    <col min="12801" max="12801" width="31.42578125" style="152" customWidth="1"/>
    <col min="12802" max="12802" width="14.7109375" style="152" customWidth="1"/>
    <col min="12803" max="12803" width="13.28515625" style="152" customWidth="1"/>
    <col min="12804" max="12804" width="13.5703125" style="152" customWidth="1"/>
    <col min="12805" max="12806" width="13.28515625" style="152" customWidth="1"/>
    <col min="12807" max="12807" width="13.140625" style="152" customWidth="1"/>
    <col min="12808" max="12808" width="14.42578125" style="152" customWidth="1"/>
    <col min="12809" max="12809" width="13.140625" style="152" customWidth="1"/>
    <col min="12810" max="12810" width="13.85546875" style="152" customWidth="1"/>
    <col min="12811" max="12811" width="14.28515625" style="152" customWidth="1"/>
    <col min="12812" max="13056" width="9.140625" style="152"/>
    <col min="13057" max="13057" width="31.42578125" style="152" customWidth="1"/>
    <col min="13058" max="13058" width="14.7109375" style="152" customWidth="1"/>
    <col min="13059" max="13059" width="13.28515625" style="152" customWidth="1"/>
    <col min="13060" max="13060" width="13.5703125" style="152" customWidth="1"/>
    <col min="13061" max="13062" width="13.28515625" style="152" customWidth="1"/>
    <col min="13063" max="13063" width="13.140625" style="152" customWidth="1"/>
    <col min="13064" max="13064" width="14.42578125" style="152" customWidth="1"/>
    <col min="13065" max="13065" width="13.140625" style="152" customWidth="1"/>
    <col min="13066" max="13066" width="13.85546875" style="152" customWidth="1"/>
    <col min="13067" max="13067" width="14.28515625" style="152" customWidth="1"/>
    <col min="13068" max="13312" width="9.140625" style="152"/>
    <col min="13313" max="13313" width="31.42578125" style="152" customWidth="1"/>
    <col min="13314" max="13314" width="14.7109375" style="152" customWidth="1"/>
    <col min="13315" max="13315" width="13.28515625" style="152" customWidth="1"/>
    <col min="13316" max="13316" width="13.5703125" style="152" customWidth="1"/>
    <col min="13317" max="13318" width="13.28515625" style="152" customWidth="1"/>
    <col min="13319" max="13319" width="13.140625" style="152" customWidth="1"/>
    <col min="13320" max="13320" width="14.42578125" style="152" customWidth="1"/>
    <col min="13321" max="13321" width="13.140625" style="152" customWidth="1"/>
    <col min="13322" max="13322" width="13.85546875" style="152" customWidth="1"/>
    <col min="13323" max="13323" width="14.28515625" style="152" customWidth="1"/>
    <col min="13324" max="13568" width="9.140625" style="152"/>
    <col min="13569" max="13569" width="31.42578125" style="152" customWidth="1"/>
    <col min="13570" max="13570" width="14.7109375" style="152" customWidth="1"/>
    <col min="13571" max="13571" width="13.28515625" style="152" customWidth="1"/>
    <col min="13572" max="13572" width="13.5703125" style="152" customWidth="1"/>
    <col min="13573" max="13574" width="13.28515625" style="152" customWidth="1"/>
    <col min="13575" max="13575" width="13.140625" style="152" customWidth="1"/>
    <col min="13576" max="13576" width="14.42578125" style="152" customWidth="1"/>
    <col min="13577" max="13577" width="13.140625" style="152" customWidth="1"/>
    <col min="13578" max="13578" width="13.85546875" style="152" customWidth="1"/>
    <col min="13579" max="13579" width="14.28515625" style="152" customWidth="1"/>
    <col min="13580" max="13824" width="9.140625" style="152"/>
    <col min="13825" max="13825" width="31.42578125" style="152" customWidth="1"/>
    <col min="13826" max="13826" width="14.7109375" style="152" customWidth="1"/>
    <col min="13827" max="13827" width="13.28515625" style="152" customWidth="1"/>
    <col min="13828" max="13828" width="13.5703125" style="152" customWidth="1"/>
    <col min="13829" max="13830" width="13.28515625" style="152" customWidth="1"/>
    <col min="13831" max="13831" width="13.140625" style="152" customWidth="1"/>
    <col min="13832" max="13832" width="14.42578125" style="152" customWidth="1"/>
    <col min="13833" max="13833" width="13.140625" style="152" customWidth="1"/>
    <col min="13834" max="13834" width="13.85546875" style="152" customWidth="1"/>
    <col min="13835" max="13835" width="14.28515625" style="152" customWidth="1"/>
    <col min="13836" max="14080" width="9.140625" style="152"/>
    <col min="14081" max="14081" width="31.42578125" style="152" customWidth="1"/>
    <col min="14082" max="14082" width="14.7109375" style="152" customWidth="1"/>
    <col min="14083" max="14083" width="13.28515625" style="152" customWidth="1"/>
    <col min="14084" max="14084" width="13.5703125" style="152" customWidth="1"/>
    <col min="14085" max="14086" width="13.28515625" style="152" customWidth="1"/>
    <col min="14087" max="14087" width="13.140625" style="152" customWidth="1"/>
    <col min="14088" max="14088" width="14.42578125" style="152" customWidth="1"/>
    <col min="14089" max="14089" width="13.140625" style="152" customWidth="1"/>
    <col min="14090" max="14090" width="13.85546875" style="152" customWidth="1"/>
    <col min="14091" max="14091" width="14.28515625" style="152" customWidth="1"/>
    <col min="14092" max="14336" width="9.140625" style="152"/>
    <col min="14337" max="14337" width="31.42578125" style="152" customWidth="1"/>
    <col min="14338" max="14338" width="14.7109375" style="152" customWidth="1"/>
    <col min="14339" max="14339" width="13.28515625" style="152" customWidth="1"/>
    <col min="14340" max="14340" width="13.5703125" style="152" customWidth="1"/>
    <col min="14341" max="14342" width="13.28515625" style="152" customWidth="1"/>
    <col min="14343" max="14343" width="13.140625" style="152" customWidth="1"/>
    <col min="14344" max="14344" width="14.42578125" style="152" customWidth="1"/>
    <col min="14345" max="14345" width="13.140625" style="152" customWidth="1"/>
    <col min="14346" max="14346" width="13.85546875" style="152" customWidth="1"/>
    <col min="14347" max="14347" width="14.28515625" style="152" customWidth="1"/>
    <col min="14348" max="14592" width="9.140625" style="152"/>
    <col min="14593" max="14593" width="31.42578125" style="152" customWidth="1"/>
    <col min="14594" max="14594" width="14.7109375" style="152" customWidth="1"/>
    <col min="14595" max="14595" width="13.28515625" style="152" customWidth="1"/>
    <col min="14596" max="14596" width="13.5703125" style="152" customWidth="1"/>
    <col min="14597" max="14598" width="13.28515625" style="152" customWidth="1"/>
    <col min="14599" max="14599" width="13.140625" style="152" customWidth="1"/>
    <col min="14600" max="14600" width="14.42578125" style="152" customWidth="1"/>
    <col min="14601" max="14601" width="13.140625" style="152" customWidth="1"/>
    <col min="14602" max="14602" width="13.85546875" style="152" customWidth="1"/>
    <col min="14603" max="14603" width="14.28515625" style="152" customWidth="1"/>
    <col min="14604" max="14848" width="9.140625" style="152"/>
    <col min="14849" max="14849" width="31.42578125" style="152" customWidth="1"/>
    <col min="14850" max="14850" width="14.7109375" style="152" customWidth="1"/>
    <col min="14851" max="14851" width="13.28515625" style="152" customWidth="1"/>
    <col min="14852" max="14852" width="13.5703125" style="152" customWidth="1"/>
    <col min="14853" max="14854" width="13.28515625" style="152" customWidth="1"/>
    <col min="14855" max="14855" width="13.140625" style="152" customWidth="1"/>
    <col min="14856" max="14856" width="14.42578125" style="152" customWidth="1"/>
    <col min="14857" max="14857" width="13.140625" style="152" customWidth="1"/>
    <col min="14858" max="14858" width="13.85546875" style="152" customWidth="1"/>
    <col min="14859" max="14859" width="14.28515625" style="152" customWidth="1"/>
    <col min="14860" max="15104" width="9.140625" style="152"/>
    <col min="15105" max="15105" width="31.42578125" style="152" customWidth="1"/>
    <col min="15106" max="15106" width="14.7109375" style="152" customWidth="1"/>
    <col min="15107" max="15107" width="13.28515625" style="152" customWidth="1"/>
    <col min="15108" max="15108" width="13.5703125" style="152" customWidth="1"/>
    <col min="15109" max="15110" width="13.28515625" style="152" customWidth="1"/>
    <col min="15111" max="15111" width="13.140625" style="152" customWidth="1"/>
    <col min="15112" max="15112" width="14.42578125" style="152" customWidth="1"/>
    <col min="15113" max="15113" width="13.140625" style="152" customWidth="1"/>
    <col min="15114" max="15114" width="13.85546875" style="152" customWidth="1"/>
    <col min="15115" max="15115" width="14.28515625" style="152" customWidth="1"/>
    <col min="15116" max="15360" width="9.140625" style="152"/>
    <col min="15361" max="15361" width="31.42578125" style="152" customWidth="1"/>
    <col min="15362" max="15362" width="14.7109375" style="152" customWidth="1"/>
    <col min="15363" max="15363" width="13.28515625" style="152" customWidth="1"/>
    <col min="15364" max="15364" width="13.5703125" style="152" customWidth="1"/>
    <col min="15365" max="15366" width="13.28515625" style="152" customWidth="1"/>
    <col min="15367" max="15367" width="13.140625" style="152" customWidth="1"/>
    <col min="15368" max="15368" width="14.42578125" style="152" customWidth="1"/>
    <col min="15369" max="15369" width="13.140625" style="152" customWidth="1"/>
    <col min="15370" max="15370" width="13.85546875" style="152" customWidth="1"/>
    <col min="15371" max="15371" width="14.28515625" style="152" customWidth="1"/>
    <col min="15372" max="15616" width="9.140625" style="152"/>
    <col min="15617" max="15617" width="31.42578125" style="152" customWidth="1"/>
    <col min="15618" max="15618" width="14.7109375" style="152" customWidth="1"/>
    <col min="15619" max="15619" width="13.28515625" style="152" customWidth="1"/>
    <col min="15620" max="15620" width="13.5703125" style="152" customWidth="1"/>
    <col min="15621" max="15622" width="13.28515625" style="152" customWidth="1"/>
    <col min="15623" max="15623" width="13.140625" style="152" customWidth="1"/>
    <col min="15624" max="15624" width="14.42578125" style="152" customWidth="1"/>
    <col min="15625" max="15625" width="13.140625" style="152" customWidth="1"/>
    <col min="15626" max="15626" width="13.85546875" style="152" customWidth="1"/>
    <col min="15627" max="15627" width="14.28515625" style="152" customWidth="1"/>
    <col min="15628" max="15872" width="9.140625" style="152"/>
    <col min="15873" max="15873" width="31.42578125" style="152" customWidth="1"/>
    <col min="15874" max="15874" width="14.7109375" style="152" customWidth="1"/>
    <col min="15875" max="15875" width="13.28515625" style="152" customWidth="1"/>
    <col min="15876" max="15876" width="13.5703125" style="152" customWidth="1"/>
    <col min="15877" max="15878" width="13.28515625" style="152" customWidth="1"/>
    <col min="15879" max="15879" width="13.140625" style="152" customWidth="1"/>
    <col min="15880" max="15880" width="14.42578125" style="152" customWidth="1"/>
    <col min="15881" max="15881" width="13.140625" style="152" customWidth="1"/>
    <col min="15882" max="15882" width="13.85546875" style="152" customWidth="1"/>
    <col min="15883" max="15883" width="14.28515625" style="152" customWidth="1"/>
    <col min="15884" max="16128" width="9.140625" style="152"/>
    <col min="16129" max="16129" width="31.42578125" style="152" customWidth="1"/>
    <col min="16130" max="16130" width="14.7109375" style="152" customWidth="1"/>
    <col min="16131" max="16131" width="13.28515625" style="152" customWidth="1"/>
    <col min="16132" max="16132" width="13.5703125" style="152" customWidth="1"/>
    <col min="16133" max="16134" width="13.28515625" style="152" customWidth="1"/>
    <col min="16135" max="16135" width="13.140625" style="152" customWidth="1"/>
    <col min="16136" max="16136" width="14.42578125" style="152" customWidth="1"/>
    <col min="16137" max="16137" width="13.140625" style="152" customWidth="1"/>
    <col min="16138" max="16138" width="13.85546875" style="152" customWidth="1"/>
    <col min="16139" max="16139" width="14.28515625" style="152" customWidth="1"/>
    <col min="16140" max="16384" width="9.140625" style="152"/>
  </cols>
  <sheetData>
    <row r="1" spans="1:11" ht="13.5" thickBot="1">
      <c r="A1" s="3497" t="s">
        <v>0</v>
      </c>
      <c r="K1" s="474" t="s">
        <v>1</v>
      </c>
    </row>
    <row r="2" spans="1:11" ht="21.75" customHeight="1" thickTop="1">
      <c r="A2" s="6250" t="s">
        <v>4785</v>
      </c>
      <c r="B2" s="6251"/>
      <c r="C2" s="6251"/>
      <c r="D2" s="6251"/>
      <c r="E2" s="6251"/>
      <c r="F2" s="6251"/>
      <c r="G2" s="6251"/>
      <c r="H2" s="6251"/>
      <c r="I2" s="6251"/>
      <c r="J2" s="6251"/>
      <c r="K2" s="6252"/>
    </row>
    <row r="3" spans="1:11" ht="40.5" customHeight="1" thickBot="1">
      <c r="A3" s="6714" t="s">
        <v>4639</v>
      </c>
      <c r="B3" s="6715"/>
      <c r="C3" s="6715"/>
      <c r="D3" s="6715"/>
      <c r="E3" s="6715"/>
      <c r="F3" s="6715"/>
      <c r="G3" s="6715"/>
      <c r="H3" s="6715"/>
      <c r="I3" s="6715"/>
      <c r="J3" s="6715"/>
      <c r="K3" s="6716"/>
    </row>
    <row r="4" spans="1:11" ht="44.25" customHeight="1" thickBot="1">
      <c r="A4" s="8002" t="s">
        <v>4761</v>
      </c>
      <c r="B4" s="6748">
        <v>2009</v>
      </c>
      <c r="C4" s="6749"/>
      <c r="D4" s="6748">
        <v>2010</v>
      </c>
      <c r="E4" s="6749"/>
      <c r="F4" s="6748">
        <v>2011</v>
      </c>
      <c r="G4" s="6298"/>
      <c r="H4" s="6748">
        <v>2012</v>
      </c>
      <c r="I4" s="6298"/>
      <c r="J4" s="6742">
        <v>2013</v>
      </c>
      <c r="K4" s="6744"/>
    </row>
    <row r="5" spans="1:11" ht="48" customHeight="1" thickBot="1">
      <c r="A5" s="8007"/>
      <c r="B5" s="5263" t="s">
        <v>4762</v>
      </c>
      <c r="C5" s="5264" t="s">
        <v>4763</v>
      </c>
      <c r="D5" s="5263" t="s">
        <v>4762</v>
      </c>
      <c r="E5" s="5264" t="s">
        <v>4763</v>
      </c>
      <c r="F5" s="5263" t="s">
        <v>4762</v>
      </c>
      <c r="G5" s="5274" t="s">
        <v>4763</v>
      </c>
      <c r="H5" s="5263" t="s">
        <v>4762</v>
      </c>
      <c r="I5" s="5274" t="s">
        <v>4763</v>
      </c>
      <c r="J5" s="5263" t="s">
        <v>4762</v>
      </c>
      <c r="K5" s="3715" t="s">
        <v>4763</v>
      </c>
    </row>
    <row r="6" spans="1:11" ht="30" customHeight="1">
      <c r="A6" s="3585" t="s">
        <v>4764</v>
      </c>
      <c r="B6" s="5301">
        <v>54</v>
      </c>
      <c r="C6" s="5302">
        <v>16837</v>
      </c>
      <c r="D6" s="5301">
        <v>66</v>
      </c>
      <c r="E6" s="5302">
        <v>17637</v>
      </c>
      <c r="F6" s="5301">
        <v>96</v>
      </c>
      <c r="G6" s="5303">
        <v>27043</v>
      </c>
      <c r="H6" s="5301">
        <v>73</v>
      </c>
      <c r="I6" s="5303">
        <v>17134</v>
      </c>
      <c r="J6" s="5301">
        <v>75</v>
      </c>
      <c r="K6" s="5304">
        <v>17509</v>
      </c>
    </row>
    <row r="7" spans="1:11" ht="30" customHeight="1">
      <c r="A7" s="3590" t="s">
        <v>4765</v>
      </c>
      <c r="B7" s="5305">
        <v>25</v>
      </c>
      <c r="C7" s="5306">
        <v>10070</v>
      </c>
      <c r="D7" s="5305">
        <v>52</v>
      </c>
      <c r="E7" s="5306">
        <v>20915</v>
      </c>
      <c r="F7" s="5305">
        <v>39</v>
      </c>
      <c r="G7" s="3618">
        <v>12810</v>
      </c>
      <c r="H7" s="5305">
        <v>43</v>
      </c>
      <c r="I7" s="3618">
        <v>15467</v>
      </c>
      <c r="J7" s="5305">
        <v>40</v>
      </c>
      <c r="K7" s="3724">
        <v>14295</v>
      </c>
    </row>
    <row r="8" spans="1:11" ht="30" customHeight="1">
      <c r="A8" s="3590" t="s">
        <v>4766</v>
      </c>
      <c r="B8" s="5305">
        <v>5</v>
      </c>
      <c r="C8" s="5306">
        <v>2050</v>
      </c>
      <c r="D8" s="5305">
        <v>16</v>
      </c>
      <c r="E8" s="5306">
        <v>5441</v>
      </c>
      <c r="F8" s="5305">
        <v>8</v>
      </c>
      <c r="G8" s="3618">
        <v>3088</v>
      </c>
      <c r="H8" s="5305">
        <v>14</v>
      </c>
      <c r="I8" s="3618">
        <v>4482</v>
      </c>
      <c r="J8" s="5305">
        <v>10</v>
      </c>
      <c r="K8" s="3724">
        <v>1691</v>
      </c>
    </row>
    <row r="9" spans="1:11" ht="30" customHeight="1">
      <c r="A9" s="3590" t="s">
        <v>4767</v>
      </c>
      <c r="B9" s="5305">
        <v>115</v>
      </c>
      <c r="C9" s="5306">
        <v>2068</v>
      </c>
      <c r="D9" s="5305">
        <v>129</v>
      </c>
      <c r="E9" s="5306">
        <v>2098</v>
      </c>
      <c r="F9" s="5305">
        <v>129</v>
      </c>
      <c r="G9" s="3618">
        <v>2435</v>
      </c>
      <c r="H9" s="5305">
        <v>15</v>
      </c>
      <c r="I9" s="3618">
        <v>310</v>
      </c>
      <c r="J9" s="5305">
        <v>14</v>
      </c>
      <c r="K9" s="3724">
        <v>335</v>
      </c>
    </row>
    <row r="10" spans="1:11" ht="30" customHeight="1">
      <c r="A10" s="3590" t="s">
        <v>4768</v>
      </c>
      <c r="B10" s="5305">
        <v>1</v>
      </c>
      <c r="C10" s="3759">
        <v>226</v>
      </c>
      <c r="D10" s="5305">
        <v>3</v>
      </c>
      <c r="E10" s="3759">
        <v>600</v>
      </c>
      <c r="F10" s="5305">
        <v>22</v>
      </c>
      <c r="G10" s="3618">
        <v>5440</v>
      </c>
      <c r="H10" s="5305">
        <v>1</v>
      </c>
      <c r="I10" s="3618">
        <v>300</v>
      </c>
      <c r="J10" s="5305">
        <v>3</v>
      </c>
      <c r="K10" s="3724">
        <v>771</v>
      </c>
    </row>
    <row r="11" spans="1:11" ht="30" customHeight="1">
      <c r="A11" s="3590" t="s">
        <v>4769</v>
      </c>
      <c r="B11" s="5305">
        <v>16</v>
      </c>
      <c r="C11" s="5306">
        <v>4792</v>
      </c>
      <c r="D11" s="5305">
        <v>23</v>
      </c>
      <c r="E11" s="5306">
        <v>5698</v>
      </c>
      <c r="F11" s="5305">
        <v>12</v>
      </c>
      <c r="G11" s="3618">
        <v>6644</v>
      </c>
      <c r="H11" s="5305">
        <v>50</v>
      </c>
      <c r="I11" s="3618">
        <v>10362</v>
      </c>
      <c r="J11" s="5305">
        <v>33</v>
      </c>
      <c r="K11" s="3724">
        <v>7462</v>
      </c>
    </row>
    <row r="12" spans="1:11" ht="30" customHeight="1">
      <c r="A12" s="3590" t="s">
        <v>4770</v>
      </c>
      <c r="B12" s="5305">
        <v>14</v>
      </c>
      <c r="C12" s="5306">
        <v>6674</v>
      </c>
      <c r="D12" s="5305">
        <v>14</v>
      </c>
      <c r="E12" s="5306">
        <v>7196</v>
      </c>
      <c r="F12" s="5305">
        <v>25</v>
      </c>
      <c r="G12" s="3618">
        <v>8426</v>
      </c>
      <c r="H12" s="5305">
        <v>13</v>
      </c>
      <c r="I12" s="3618">
        <v>8981</v>
      </c>
      <c r="J12" s="5305">
        <v>14</v>
      </c>
      <c r="K12" s="3724">
        <v>7886</v>
      </c>
    </row>
    <row r="13" spans="1:11" ht="30" customHeight="1">
      <c r="A13" s="3590" t="s">
        <v>4771</v>
      </c>
      <c r="B13" s="5305">
        <v>6</v>
      </c>
      <c r="C13" s="5306">
        <v>2336</v>
      </c>
      <c r="D13" s="5305">
        <v>36</v>
      </c>
      <c r="E13" s="5306">
        <v>10217</v>
      </c>
      <c r="F13" s="5305">
        <v>24</v>
      </c>
      <c r="G13" s="3618">
        <v>8420</v>
      </c>
      <c r="H13" s="5305">
        <v>26</v>
      </c>
      <c r="I13" s="3618">
        <v>9009</v>
      </c>
      <c r="J13" s="5305">
        <v>18</v>
      </c>
      <c r="K13" s="3724">
        <v>6048</v>
      </c>
    </row>
    <row r="14" spans="1:11" ht="30" customHeight="1">
      <c r="A14" s="3590" t="s">
        <v>4772</v>
      </c>
      <c r="B14" s="5305">
        <v>34</v>
      </c>
      <c r="C14" s="5306">
        <v>13297</v>
      </c>
      <c r="D14" s="5305">
        <v>3</v>
      </c>
      <c r="E14" s="3759">
        <v>802</v>
      </c>
      <c r="F14" s="5305">
        <v>2</v>
      </c>
      <c r="G14" s="5307">
        <v>936</v>
      </c>
      <c r="H14" s="5305">
        <v>54</v>
      </c>
      <c r="I14" s="3618">
        <v>22409</v>
      </c>
      <c r="J14" s="5305">
        <v>40</v>
      </c>
      <c r="K14" s="3724">
        <v>14564</v>
      </c>
    </row>
    <row r="15" spans="1:11" ht="30" customHeight="1">
      <c r="A15" s="3590" t="s">
        <v>4773</v>
      </c>
      <c r="B15" s="3533" t="s">
        <v>9</v>
      </c>
      <c r="C15" s="3591" t="s">
        <v>9</v>
      </c>
      <c r="D15" s="5305">
        <v>16</v>
      </c>
      <c r="E15" s="5306">
        <v>5239</v>
      </c>
      <c r="F15" s="5305">
        <v>1</v>
      </c>
      <c r="G15" s="5307">
        <v>153</v>
      </c>
      <c r="H15" s="5305">
        <v>1</v>
      </c>
      <c r="I15" s="5307">
        <v>298</v>
      </c>
      <c r="J15" s="5305">
        <v>1</v>
      </c>
      <c r="K15" s="5308">
        <v>350</v>
      </c>
    </row>
    <row r="16" spans="1:11" ht="30" customHeight="1" thickBot="1">
      <c r="A16" s="5309" t="s">
        <v>2</v>
      </c>
      <c r="B16" s="5310">
        <v>270</v>
      </c>
      <c r="C16" s="5311" t="s">
        <v>4774</v>
      </c>
      <c r="D16" s="5310">
        <v>358</v>
      </c>
      <c r="E16" s="5312">
        <v>75843</v>
      </c>
      <c r="F16" s="5310">
        <v>358</v>
      </c>
      <c r="G16" s="5313">
        <v>75395</v>
      </c>
      <c r="H16" s="5310">
        <v>290</v>
      </c>
      <c r="I16" s="5313">
        <v>88752</v>
      </c>
      <c r="J16" s="5310">
        <v>248</v>
      </c>
      <c r="K16" s="5314">
        <v>70911</v>
      </c>
    </row>
    <row r="17" spans="1:5" ht="20.100000000000001" customHeight="1" thickTop="1"/>
    <row r="18" spans="1:5" ht="20.100000000000001" customHeight="1">
      <c r="A18" s="6247" t="s">
        <v>4757</v>
      </c>
      <c r="B18" s="6247"/>
      <c r="C18" s="5022"/>
      <c r="D18" s="1481"/>
      <c r="E18" s="5023"/>
    </row>
    <row r="19" spans="1:5" ht="20.100000000000001" customHeight="1">
      <c r="A19" s="5022" t="s">
        <v>4647</v>
      </c>
      <c r="B19" s="5022"/>
      <c r="C19" s="5022"/>
      <c r="D19" s="1481"/>
      <c r="E19" s="5023"/>
    </row>
    <row r="20" spans="1:5" ht="20.100000000000001" customHeight="1">
      <c r="A20" s="6247" t="s">
        <v>4648</v>
      </c>
      <c r="B20" s="6247"/>
      <c r="C20" s="6247"/>
      <c r="D20" s="6247"/>
      <c r="E20" s="6247"/>
    </row>
    <row r="21" spans="1:5" ht="20.100000000000001" customHeight="1">
      <c r="A21" s="5023" t="s">
        <v>4649</v>
      </c>
      <c r="B21" s="5023"/>
      <c r="C21" s="5023"/>
      <c r="D21" s="5023"/>
    </row>
    <row r="24" spans="1:5">
      <c r="B24" s="5025" t="s">
        <v>3</v>
      </c>
    </row>
  </sheetData>
  <mergeCells count="10">
    <mergeCell ref="A18:B18"/>
    <mergeCell ref="A20:E20"/>
    <mergeCell ref="A2:K2"/>
    <mergeCell ref="A3:K3"/>
    <mergeCell ref="A4:A5"/>
    <mergeCell ref="B4:C4"/>
    <mergeCell ref="D4:E4"/>
    <mergeCell ref="F4:G4"/>
    <mergeCell ref="H4:I4"/>
    <mergeCell ref="J4:K4"/>
  </mergeCells>
  <hyperlinks>
    <hyperlink ref="A1" r:id="rId1"/>
  </hyperlinks>
  <pageMargins left="0.74803149606299213" right="0.74803149606299213" top="0.98425196850393704" bottom="0.98425196850393704" header="0.51181102362204722" footer="0.51181102362204722"/>
  <pageSetup paperSize="9" scale="78" fitToWidth="0" orientation="landscape" r:id="rId2"/>
  <headerFooter alignWithMargins="0">
    <oddFooter>&amp;R326</oddFooter>
  </headerFooter>
  <drawing r:id="rId3"/>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3"/>
  <sheetViews>
    <sheetView view="pageBreakPreview" zoomScale="60" zoomScaleNormal="85" workbookViewId="0">
      <selection activeCell="H15" sqref="H15"/>
    </sheetView>
  </sheetViews>
  <sheetFormatPr defaultRowHeight="12.75"/>
  <cols>
    <col min="1" max="1" width="16.42578125" style="32" customWidth="1"/>
    <col min="2" max="11" width="15.7109375" style="32" customWidth="1"/>
    <col min="12" max="16384" width="9.140625" style="32"/>
  </cols>
  <sheetData>
    <row r="1" spans="1:11" ht="60" customHeight="1" thickTop="1" thickBot="1">
      <c r="A1" s="7510" t="s">
        <v>5134</v>
      </c>
      <c r="B1" s="7511"/>
      <c r="C1" s="7511"/>
      <c r="D1" s="7511"/>
      <c r="E1" s="7511"/>
      <c r="F1" s="7511"/>
      <c r="G1" s="7511"/>
      <c r="H1" s="7511"/>
      <c r="I1" s="7511"/>
      <c r="J1" s="7511"/>
      <c r="K1" s="7512"/>
    </row>
    <row r="2" spans="1:11" s="5768" customFormat="1" ht="30" customHeight="1" thickBot="1">
      <c r="A2" s="7507" t="s">
        <v>5135</v>
      </c>
      <c r="B2" s="7513"/>
      <c r="C2" s="7513"/>
      <c r="D2" s="7513"/>
      <c r="E2" s="7513"/>
      <c r="F2" s="7513"/>
      <c r="G2" s="7513"/>
      <c r="H2" s="7513"/>
      <c r="I2" s="7513"/>
      <c r="J2" s="7513"/>
      <c r="K2" s="7514"/>
    </row>
    <row r="3" spans="1:11" s="5768" customFormat="1" ht="24.95" customHeight="1">
      <c r="A3" s="5770" t="s">
        <v>5235</v>
      </c>
      <c r="B3" s="7498" t="s">
        <v>4791</v>
      </c>
      <c r="C3" s="6208"/>
      <c r="D3" s="6208"/>
      <c r="E3" s="6208"/>
      <c r="F3" s="6208"/>
      <c r="G3" s="6208"/>
      <c r="H3" s="6208"/>
      <c r="I3" s="6208"/>
      <c r="J3" s="6208"/>
      <c r="K3" s="6209"/>
    </row>
    <row r="4" spans="1:11" s="5768" customFormat="1" ht="24.95" customHeight="1">
      <c r="A4" s="5773" t="s">
        <v>5236</v>
      </c>
      <c r="B4" s="7502" t="s">
        <v>4802</v>
      </c>
      <c r="C4" s="6202"/>
      <c r="D4" s="6202"/>
      <c r="E4" s="6202"/>
      <c r="F4" s="6202"/>
      <c r="G4" s="6202"/>
      <c r="H4" s="6202"/>
      <c r="I4" s="6202"/>
      <c r="J4" s="6202"/>
      <c r="K4" s="6203"/>
    </row>
    <row r="5" spans="1:11" s="5768" customFormat="1" ht="24.95" customHeight="1" thickBot="1">
      <c r="A5" s="5771" t="s">
        <v>5237</v>
      </c>
      <c r="B5" s="7503" t="s">
        <v>4806</v>
      </c>
      <c r="C5" s="6211"/>
      <c r="D5" s="6211"/>
      <c r="E5" s="6211"/>
      <c r="F5" s="6211"/>
      <c r="G5" s="6211"/>
      <c r="H5" s="6211"/>
      <c r="I5" s="6211"/>
      <c r="J5" s="6211"/>
      <c r="K5" s="6212"/>
    </row>
    <row r="6" spans="1:11" s="5768" customFormat="1" ht="30" customHeight="1" thickBot="1">
      <c r="A6" s="7507" t="s">
        <v>5136</v>
      </c>
      <c r="B6" s="7508"/>
      <c r="C6" s="7508"/>
      <c r="D6" s="7508"/>
      <c r="E6" s="7508"/>
      <c r="F6" s="7508"/>
      <c r="G6" s="7508"/>
      <c r="H6" s="7508"/>
      <c r="I6" s="7508"/>
      <c r="J6" s="7508"/>
      <c r="K6" s="7509"/>
    </row>
    <row r="7" spans="1:11" s="5768" customFormat="1" ht="24.95" customHeight="1" thickBot="1">
      <c r="A7" s="5786" t="s">
        <v>5238</v>
      </c>
      <c r="B7" s="8009" t="s">
        <v>4811</v>
      </c>
      <c r="C7" s="8010"/>
      <c r="D7" s="8010"/>
      <c r="E7" s="8010"/>
      <c r="F7" s="8010"/>
      <c r="G7" s="8010"/>
      <c r="H7" s="8010"/>
      <c r="I7" s="8010"/>
      <c r="J7" s="8010"/>
      <c r="K7" s="8011"/>
    </row>
    <row r="8" spans="1:11" s="5768" customFormat="1" ht="30" customHeight="1" thickBot="1">
      <c r="A8" s="7507" t="s">
        <v>5137</v>
      </c>
      <c r="B8" s="7513"/>
      <c r="C8" s="7513"/>
      <c r="D8" s="7513"/>
      <c r="E8" s="7513"/>
      <c r="F8" s="7513"/>
      <c r="G8" s="7513"/>
      <c r="H8" s="7513"/>
      <c r="I8" s="7513"/>
      <c r="J8" s="7513"/>
      <c r="K8" s="7514"/>
    </row>
    <row r="9" spans="1:11" s="5768" customFormat="1" ht="24.95" customHeight="1">
      <c r="A9" s="5770" t="s">
        <v>5239</v>
      </c>
      <c r="B9" s="7498" t="s">
        <v>4816</v>
      </c>
      <c r="C9" s="6208"/>
      <c r="D9" s="6208"/>
      <c r="E9" s="6208"/>
      <c r="F9" s="6208"/>
      <c r="G9" s="6208"/>
      <c r="H9" s="6208"/>
      <c r="I9" s="6208"/>
      <c r="J9" s="6208"/>
      <c r="K9" s="6209"/>
    </row>
    <row r="10" spans="1:11" s="5768" customFormat="1" ht="24.95" customHeight="1">
      <c r="A10" s="5773" t="s">
        <v>5240</v>
      </c>
      <c r="B10" s="7502" t="s">
        <v>4825</v>
      </c>
      <c r="C10" s="6202"/>
      <c r="D10" s="6202"/>
      <c r="E10" s="6202"/>
      <c r="F10" s="6202"/>
      <c r="G10" s="6202"/>
      <c r="H10" s="6202"/>
      <c r="I10" s="6202"/>
      <c r="J10" s="6202"/>
      <c r="K10" s="6203"/>
    </row>
    <row r="11" spans="1:11" s="5768" customFormat="1" ht="24.95" customHeight="1">
      <c r="A11" s="5773" t="s">
        <v>5276</v>
      </c>
      <c r="B11" s="7502" t="s">
        <v>5242</v>
      </c>
      <c r="C11" s="6202"/>
      <c r="D11" s="6202"/>
      <c r="E11" s="6202"/>
      <c r="F11" s="6202"/>
      <c r="G11" s="6202"/>
      <c r="H11" s="6202"/>
      <c r="I11" s="6202"/>
      <c r="J11" s="6202"/>
      <c r="K11" s="6203"/>
    </row>
    <row r="12" spans="1:11" s="5768" customFormat="1" ht="24.95" customHeight="1" thickBot="1">
      <c r="A12" s="5772" t="s">
        <v>5241</v>
      </c>
      <c r="B12" s="7518" t="s">
        <v>5138</v>
      </c>
      <c r="C12" s="6205"/>
      <c r="D12" s="6205"/>
      <c r="E12" s="6205"/>
      <c r="F12" s="6205"/>
      <c r="G12" s="6205"/>
      <c r="H12" s="6205"/>
      <c r="I12" s="6205"/>
      <c r="J12" s="6205"/>
      <c r="K12" s="6206"/>
    </row>
    <row r="13" spans="1:11" ht="18.95" customHeight="1" thickTop="1"/>
  </sheetData>
  <mergeCells count="12">
    <mergeCell ref="B12:K12"/>
    <mergeCell ref="A2:K2"/>
    <mergeCell ref="B3:K3"/>
    <mergeCell ref="B4:K4"/>
    <mergeCell ref="B5:K5"/>
    <mergeCell ref="A6:K6"/>
    <mergeCell ref="B7:K7"/>
    <mergeCell ref="A1:K1"/>
    <mergeCell ref="A8:K8"/>
    <mergeCell ref="B9:K9"/>
    <mergeCell ref="B10:K10"/>
    <mergeCell ref="B11:K11"/>
  </mergeCells>
  <hyperlinks>
    <hyperlink ref="B3:K3" location="'TABLO 1'!A1" display="YILLAR İTİBARİYLE KAYSERİ HAVAALANI İÇ/DIŞ HAT UÇAK VE YOLCU TRAFİĞİ (1999-2011)"/>
    <hyperlink ref="B5:K5" location="'TABLO 3'!A1" display="YILLAR İTİBARİYLE KAYSERİ HAVAALANI AYLIK YÜK TRAFİĞİ (2009-2011)"/>
    <hyperlink ref="B4:K4" location="'TABLO 2'!A1" display="YILLAR İTİBARİYLE KAYSERİ HAVAALANI AYLIK UÇAK VE YOLCU TRAFİĞİ (2008-2011)"/>
    <hyperlink ref="B7:K7" location="'TABLO 1'!A1" display="YILLAR İTİBARİYLE DEMİRYOLLARI YOLCU TRAFİĞİ (2009-2011)"/>
    <hyperlink ref="B9:K9" location="'TABLO 1'!A1" display="YILLAR İTİBARİYLE KAYSERİ'DE MOTORLU ARAÇ VE SÜRÜCÜ BELGELERİ SAYISI (2006-2012)"/>
    <hyperlink ref="B10:K10" location="'TABLO 2'!A1" display="YILLAR İTİBARİYLE TRAFİĞE YENİ KAYIT OLAN ARAÇ SAYISI (2009-2012)"/>
    <hyperlink ref="B11:K11" location="'TABLO 3.1'!A1" display="YILLAR İTİBARİYLE KAYSERİ'DEKİ MOTORLU KARA TAŞITLARINA AİT AYLIK İSTATİSTİKLER (1994-2012)"/>
  </hyperlinks>
  <pageMargins left="0.70866141732283472" right="0.70866141732283472" top="0.74803149606299213" bottom="0.74803149606299213" header="0.31496062992125984" footer="0.31496062992125984"/>
  <pageSetup paperSize="9" scale="77" fitToHeight="0" orientation="landscape" r:id="rId1"/>
  <headerFooter alignWithMargins="0">
    <oddFooter>&amp;R327</oddFooter>
  </headerFooter>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15">
    <pageSetUpPr fitToPage="1"/>
  </sheetPr>
  <dimension ref="A1:J26"/>
  <sheetViews>
    <sheetView view="pageBreakPreview" zoomScale="60" zoomScaleNormal="100" workbookViewId="0">
      <selection activeCell="A3" sqref="A3:J3"/>
    </sheetView>
  </sheetViews>
  <sheetFormatPr defaultRowHeight="12.75"/>
  <cols>
    <col min="1" max="1" width="14.28515625" style="152" customWidth="1"/>
    <col min="2" max="2" width="14.5703125" style="152" customWidth="1"/>
    <col min="3" max="3" width="16.7109375" style="152" customWidth="1"/>
    <col min="4" max="4" width="16" style="152" customWidth="1"/>
    <col min="5" max="5" width="14.85546875" style="152" customWidth="1"/>
    <col min="6" max="6" width="14.42578125" style="152" customWidth="1"/>
    <col min="7" max="7" width="13.42578125" style="152" customWidth="1"/>
    <col min="8" max="9" width="14.7109375" style="152" customWidth="1"/>
    <col min="10" max="10" width="13.85546875" style="152" customWidth="1"/>
    <col min="11" max="256" width="9.140625" style="152"/>
    <col min="257" max="257" width="14.28515625" style="152" customWidth="1"/>
    <col min="258" max="258" width="14.5703125" style="152" customWidth="1"/>
    <col min="259" max="259" width="16.7109375" style="152" customWidth="1"/>
    <col min="260" max="260" width="16" style="152" customWidth="1"/>
    <col min="261" max="261" width="14.85546875" style="152" customWidth="1"/>
    <col min="262" max="262" width="14.42578125" style="152" customWidth="1"/>
    <col min="263" max="263" width="13.42578125" style="152" customWidth="1"/>
    <col min="264" max="265" width="14.7109375" style="152" customWidth="1"/>
    <col min="266" max="266" width="13.85546875" style="152" customWidth="1"/>
    <col min="267" max="512" width="9.140625" style="152"/>
    <col min="513" max="513" width="14.28515625" style="152" customWidth="1"/>
    <col min="514" max="514" width="14.5703125" style="152" customWidth="1"/>
    <col min="515" max="515" width="16.7109375" style="152" customWidth="1"/>
    <col min="516" max="516" width="16" style="152" customWidth="1"/>
    <col min="517" max="517" width="14.85546875" style="152" customWidth="1"/>
    <col min="518" max="518" width="14.42578125" style="152" customWidth="1"/>
    <col min="519" max="519" width="13.42578125" style="152" customWidth="1"/>
    <col min="520" max="521" width="14.7109375" style="152" customWidth="1"/>
    <col min="522" max="522" width="13.85546875" style="152" customWidth="1"/>
    <col min="523" max="768" width="9.140625" style="152"/>
    <col min="769" max="769" width="14.28515625" style="152" customWidth="1"/>
    <col min="770" max="770" width="14.5703125" style="152" customWidth="1"/>
    <col min="771" max="771" width="16.7109375" style="152" customWidth="1"/>
    <col min="772" max="772" width="16" style="152" customWidth="1"/>
    <col min="773" max="773" width="14.85546875" style="152" customWidth="1"/>
    <col min="774" max="774" width="14.42578125" style="152" customWidth="1"/>
    <col min="775" max="775" width="13.42578125" style="152" customWidth="1"/>
    <col min="776" max="777" width="14.7109375" style="152" customWidth="1"/>
    <col min="778" max="778" width="13.85546875" style="152" customWidth="1"/>
    <col min="779" max="1024" width="9.140625" style="152"/>
    <col min="1025" max="1025" width="14.28515625" style="152" customWidth="1"/>
    <col min="1026" max="1026" width="14.5703125" style="152" customWidth="1"/>
    <col min="1027" max="1027" width="16.7109375" style="152" customWidth="1"/>
    <col min="1028" max="1028" width="16" style="152" customWidth="1"/>
    <col min="1029" max="1029" width="14.85546875" style="152" customWidth="1"/>
    <col min="1030" max="1030" width="14.42578125" style="152" customWidth="1"/>
    <col min="1031" max="1031" width="13.42578125" style="152" customWidth="1"/>
    <col min="1032" max="1033" width="14.7109375" style="152" customWidth="1"/>
    <col min="1034" max="1034" width="13.85546875" style="152" customWidth="1"/>
    <col min="1035" max="1280" width="9.140625" style="152"/>
    <col min="1281" max="1281" width="14.28515625" style="152" customWidth="1"/>
    <col min="1282" max="1282" width="14.5703125" style="152" customWidth="1"/>
    <col min="1283" max="1283" width="16.7109375" style="152" customWidth="1"/>
    <col min="1284" max="1284" width="16" style="152" customWidth="1"/>
    <col min="1285" max="1285" width="14.85546875" style="152" customWidth="1"/>
    <col min="1286" max="1286" width="14.42578125" style="152" customWidth="1"/>
    <col min="1287" max="1287" width="13.42578125" style="152" customWidth="1"/>
    <col min="1288" max="1289" width="14.7109375" style="152" customWidth="1"/>
    <col min="1290" max="1290" width="13.85546875" style="152" customWidth="1"/>
    <col min="1291" max="1536" width="9.140625" style="152"/>
    <col min="1537" max="1537" width="14.28515625" style="152" customWidth="1"/>
    <col min="1538" max="1538" width="14.5703125" style="152" customWidth="1"/>
    <col min="1539" max="1539" width="16.7109375" style="152" customWidth="1"/>
    <col min="1540" max="1540" width="16" style="152" customWidth="1"/>
    <col min="1541" max="1541" width="14.85546875" style="152" customWidth="1"/>
    <col min="1542" max="1542" width="14.42578125" style="152" customWidth="1"/>
    <col min="1543" max="1543" width="13.42578125" style="152" customWidth="1"/>
    <col min="1544" max="1545" width="14.7109375" style="152" customWidth="1"/>
    <col min="1546" max="1546" width="13.85546875" style="152" customWidth="1"/>
    <col min="1547" max="1792" width="9.140625" style="152"/>
    <col min="1793" max="1793" width="14.28515625" style="152" customWidth="1"/>
    <col min="1794" max="1794" width="14.5703125" style="152" customWidth="1"/>
    <col min="1795" max="1795" width="16.7109375" style="152" customWidth="1"/>
    <col min="1796" max="1796" width="16" style="152" customWidth="1"/>
    <col min="1797" max="1797" width="14.85546875" style="152" customWidth="1"/>
    <col min="1798" max="1798" width="14.42578125" style="152" customWidth="1"/>
    <col min="1799" max="1799" width="13.42578125" style="152" customWidth="1"/>
    <col min="1800" max="1801" width="14.7109375" style="152" customWidth="1"/>
    <col min="1802" max="1802" width="13.85546875" style="152" customWidth="1"/>
    <col min="1803" max="2048" width="9.140625" style="152"/>
    <col min="2049" max="2049" width="14.28515625" style="152" customWidth="1"/>
    <col min="2050" max="2050" width="14.5703125" style="152" customWidth="1"/>
    <col min="2051" max="2051" width="16.7109375" style="152" customWidth="1"/>
    <col min="2052" max="2052" width="16" style="152" customWidth="1"/>
    <col min="2053" max="2053" width="14.85546875" style="152" customWidth="1"/>
    <col min="2054" max="2054" width="14.42578125" style="152" customWidth="1"/>
    <col min="2055" max="2055" width="13.42578125" style="152" customWidth="1"/>
    <col min="2056" max="2057" width="14.7109375" style="152" customWidth="1"/>
    <col min="2058" max="2058" width="13.85546875" style="152" customWidth="1"/>
    <col min="2059" max="2304" width="9.140625" style="152"/>
    <col min="2305" max="2305" width="14.28515625" style="152" customWidth="1"/>
    <col min="2306" max="2306" width="14.5703125" style="152" customWidth="1"/>
    <col min="2307" max="2307" width="16.7109375" style="152" customWidth="1"/>
    <col min="2308" max="2308" width="16" style="152" customWidth="1"/>
    <col min="2309" max="2309" width="14.85546875" style="152" customWidth="1"/>
    <col min="2310" max="2310" width="14.42578125" style="152" customWidth="1"/>
    <col min="2311" max="2311" width="13.42578125" style="152" customWidth="1"/>
    <col min="2312" max="2313" width="14.7109375" style="152" customWidth="1"/>
    <col min="2314" max="2314" width="13.85546875" style="152" customWidth="1"/>
    <col min="2315" max="2560" width="9.140625" style="152"/>
    <col min="2561" max="2561" width="14.28515625" style="152" customWidth="1"/>
    <col min="2562" max="2562" width="14.5703125" style="152" customWidth="1"/>
    <col min="2563" max="2563" width="16.7109375" style="152" customWidth="1"/>
    <col min="2564" max="2564" width="16" style="152" customWidth="1"/>
    <col min="2565" max="2565" width="14.85546875" style="152" customWidth="1"/>
    <col min="2566" max="2566" width="14.42578125" style="152" customWidth="1"/>
    <col min="2567" max="2567" width="13.42578125" style="152" customWidth="1"/>
    <col min="2568" max="2569" width="14.7109375" style="152" customWidth="1"/>
    <col min="2570" max="2570" width="13.85546875" style="152" customWidth="1"/>
    <col min="2571" max="2816" width="9.140625" style="152"/>
    <col min="2817" max="2817" width="14.28515625" style="152" customWidth="1"/>
    <col min="2818" max="2818" width="14.5703125" style="152" customWidth="1"/>
    <col min="2819" max="2819" width="16.7109375" style="152" customWidth="1"/>
    <col min="2820" max="2820" width="16" style="152" customWidth="1"/>
    <col min="2821" max="2821" width="14.85546875" style="152" customWidth="1"/>
    <col min="2822" max="2822" width="14.42578125" style="152" customWidth="1"/>
    <col min="2823" max="2823" width="13.42578125" style="152" customWidth="1"/>
    <col min="2824" max="2825" width="14.7109375" style="152" customWidth="1"/>
    <col min="2826" max="2826" width="13.85546875" style="152" customWidth="1"/>
    <col min="2827" max="3072" width="9.140625" style="152"/>
    <col min="3073" max="3073" width="14.28515625" style="152" customWidth="1"/>
    <col min="3074" max="3074" width="14.5703125" style="152" customWidth="1"/>
    <col min="3075" max="3075" width="16.7109375" style="152" customWidth="1"/>
    <col min="3076" max="3076" width="16" style="152" customWidth="1"/>
    <col min="3077" max="3077" width="14.85546875" style="152" customWidth="1"/>
    <col min="3078" max="3078" width="14.42578125" style="152" customWidth="1"/>
    <col min="3079" max="3079" width="13.42578125" style="152" customWidth="1"/>
    <col min="3080" max="3081" width="14.7109375" style="152" customWidth="1"/>
    <col min="3082" max="3082" width="13.85546875" style="152" customWidth="1"/>
    <col min="3083" max="3328" width="9.140625" style="152"/>
    <col min="3329" max="3329" width="14.28515625" style="152" customWidth="1"/>
    <col min="3330" max="3330" width="14.5703125" style="152" customWidth="1"/>
    <col min="3331" max="3331" width="16.7109375" style="152" customWidth="1"/>
    <col min="3332" max="3332" width="16" style="152" customWidth="1"/>
    <col min="3333" max="3333" width="14.85546875" style="152" customWidth="1"/>
    <col min="3334" max="3334" width="14.42578125" style="152" customWidth="1"/>
    <col min="3335" max="3335" width="13.42578125" style="152" customWidth="1"/>
    <col min="3336" max="3337" width="14.7109375" style="152" customWidth="1"/>
    <col min="3338" max="3338" width="13.85546875" style="152" customWidth="1"/>
    <col min="3339" max="3584" width="9.140625" style="152"/>
    <col min="3585" max="3585" width="14.28515625" style="152" customWidth="1"/>
    <col min="3586" max="3586" width="14.5703125" style="152" customWidth="1"/>
    <col min="3587" max="3587" width="16.7109375" style="152" customWidth="1"/>
    <col min="3588" max="3588" width="16" style="152" customWidth="1"/>
    <col min="3589" max="3589" width="14.85546875" style="152" customWidth="1"/>
    <col min="3590" max="3590" width="14.42578125" style="152" customWidth="1"/>
    <col min="3591" max="3591" width="13.42578125" style="152" customWidth="1"/>
    <col min="3592" max="3593" width="14.7109375" style="152" customWidth="1"/>
    <col min="3594" max="3594" width="13.85546875" style="152" customWidth="1"/>
    <col min="3595" max="3840" width="9.140625" style="152"/>
    <col min="3841" max="3841" width="14.28515625" style="152" customWidth="1"/>
    <col min="3842" max="3842" width="14.5703125" style="152" customWidth="1"/>
    <col min="3843" max="3843" width="16.7109375" style="152" customWidth="1"/>
    <col min="3844" max="3844" width="16" style="152" customWidth="1"/>
    <col min="3845" max="3845" width="14.85546875" style="152" customWidth="1"/>
    <col min="3846" max="3846" width="14.42578125" style="152" customWidth="1"/>
    <col min="3847" max="3847" width="13.42578125" style="152" customWidth="1"/>
    <col min="3848" max="3849" width="14.7109375" style="152" customWidth="1"/>
    <col min="3850" max="3850" width="13.85546875" style="152" customWidth="1"/>
    <col min="3851" max="4096" width="9.140625" style="152"/>
    <col min="4097" max="4097" width="14.28515625" style="152" customWidth="1"/>
    <col min="4098" max="4098" width="14.5703125" style="152" customWidth="1"/>
    <col min="4099" max="4099" width="16.7109375" style="152" customWidth="1"/>
    <col min="4100" max="4100" width="16" style="152" customWidth="1"/>
    <col min="4101" max="4101" width="14.85546875" style="152" customWidth="1"/>
    <col min="4102" max="4102" width="14.42578125" style="152" customWidth="1"/>
    <col min="4103" max="4103" width="13.42578125" style="152" customWidth="1"/>
    <col min="4104" max="4105" width="14.7109375" style="152" customWidth="1"/>
    <col min="4106" max="4106" width="13.85546875" style="152" customWidth="1"/>
    <col min="4107" max="4352" width="9.140625" style="152"/>
    <col min="4353" max="4353" width="14.28515625" style="152" customWidth="1"/>
    <col min="4354" max="4354" width="14.5703125" style="152" customWidth="1"/>
    <col min="4355" max="4355" width="16.7109375" style="152" customWidth="1"/>
    <col min="4356" max="4356" width="16" style="152" customWidth="1"/>
    <col min="4357" max="4357" width="14.85546875" style="152" customWidth="1"/>
    <col min="4358" max="4358" width="14.42578125" style="152" customWidth="1"/>
    <col min="4359" max="4359" width="13.42578125" style="152" customWidth="1"/>
    <col min="4360" max="4361" width="14.7109375" style="152" customWidth="1"/>
    <col min="4362" max="4362" width="13.85546875" style="152" customWidth="1"/>
    <col min="4363" max="4608" width="9.140625" style="152"/>
    <col min="4609" max="4609" width="14.28515625" style="152" customWidth="1"/>
    <col min="4610" max="4610" width="14.5703125" style="152" customWidth="1"/>
    <col min="4611" max="4611" width="16.7109375" style="152" customWidth="1"/>
    <col min="4612" max="4612" width="16" style="152" customWidth="1"/>
    <col min="4613" max="4613" width="14.85546875" style="152" customWidth="1"/>
    <col min="4614" max="4614" width="14.42578125" style="152" customWidth="1"/>
    <col min="4615" max="4615" width="13.42578125" style="152" customWidth="1"/>
    <col min="4616" max="4617" width="14.7109375" style="152" customWidth="1"/>
    <col min="4618" max="4618" width="13.85546875" style="152" customWidth="1"/>
    <col min="4619" max="4864" width="9.140625" style="152"/>
    <col min="4865" max="4865" width="14.28515625" style="152" customWidth="1"/>
    <col min="4866" max="4866" width="14.5703125" style="152" customWidth="1"/>
    <col min="4867" max="4867" width="16.7109375" style="152" customWidth="1"/>
    <col min="4868" max="4868" width="16" style="152" customWidth="1"/>
    <col min="4869" max="4869" width="14.85546875" style="152" customWidth="1"/>
    <col min="4870" max="4870" width="14.42578125" style="152" customWidth="1"/>
    <col min="4871" max="4871" width="13.42578125" style="152" customWidth="1"/>
    <col min="4872" max="4873" width="14.7109375" style="152" customWidth="1"/>
    <col min="4874" max="4874" width="13.85546875" style="152" customWidth="1"/>
    <col min="4875" max="5120" width="9.140625" style="152"/>
    <col min="5121" max="5121" width="14.28515625" style="152" customWidth="1"/>
    <col min="5122" max="5122" width="14.5703125" style="152" customWidth="1"/>
    <col min="5123" max="5123" width="16.7109375" style="152" customWidth="1"/>
    <col min="5124" max="5124" width="16" style="152" customWidth="1"/>
    <col min="5125" max="5125" width="14.85546875" style="152" customWidth="1"/>
    <col min="5126" max="5126" width="14.42578125" style="152" customWidth="1"/>
    <col min="5127" max="5127" width="13.42578125" style="152" customWidth="1"/>
    <col min="5128" max="5129" width="14.7109375" style="152" customWidth="1"/>
    <col min="5130" max="5130" width="13.85546875" style="152" customWidth="1"/>
    <col min="5131" max="5376" width="9.140625" style="152"/>
    <col min="5377" max="5377" width="14.28515625" style="152" customWidth="1"/>
    <col min="5378" max="5378" width="14.5703125" style="152" customWidth="1"/>
    <col min="5379" max="5379" width="16.7109375" style="152" customWidth="1"/>
    <col min="5380" max="5380" width="16" style="152" customWidth="1"/>
    <col min="5381" max="5381" width="14.85546875" style="152" customWidth="1"/>
    <col min="5382" max="5382" width="14.42578125" style="152" customWidth="1"/>
    <col min="5383" max="5383" width="13.42578125" style="152" customWidth="1"/>
    <col min="5384" max="5385" width="14.7109375" style="152" customWidth="1"/>
    <col min="5386" max="5386" width="13.85546875" style="152" customWidth="1"/>
    <col min="5387" max="5632" width="9.140625" style="152"/>
    <col min="5633" max="5633" width="14.28515625" style="152" customWidth="1"/>
    <col min="5634" max="5634" width="14.5703125" style="152" customWidth="1"/>
    <col min="5635" max="5635" width="16.7109375" style="152" customWidth="1"/>
    <col min="5636" max="5636" width="16" style="152" customWidth="1"/>
    <col min="5637" max="5637" width="14.85546875" style="152" customWidth="1"/>
    <col min="5638" max="5638" width="14.42578125" style="152" customWidth="1"/>
    <col min="5639" max="5639" width="13.42578125" style="152" customWidth="1"/>
    <col min="5640" max="5641" width="14.7109375" style="152" customWidth="1"/>
    <col min="5642" max="5642" width="13.85546875" style="152" customWidth="1"/>
    <col min="5643" max="5888" width="9.140625" style="152"/>
    <col min="5889" max="5889" width="14.28515625" style="152" customWidth="1"/>
    <col min="5890" max="5890" width="14.5703125" style="152" customWidth="1"/>
    <col min="5891" max="5891" width="16.7109375" style="152" customWidth="1"/>
    <col min="5892" max="5892" width="16" style="152" customWidth="1"/>
    <col min="5893" max="5893" width="14.85546875" style="152" customWidth="1"/>
    <col min="5894" max="5894" width="14.42578125" style="152" customWidth="1"/>
    <col min="5895" max="5895" width="13.42578125" style="152" customWidth="1"/>
    <col min="5896" max="5897" width="14.7109375" style="152" customWidth="1"/>
    <col min="5898" max="5898" width="13.85546875" style="152" customWidth="1"/>
    <col min="5899" max="6144" width="9.140625" style="152"/>
    <col min="6145" max="6145" width="14.28515625" style="152" customWidth="1"/>
    <col min="6146" max="6146" width="14.5703125" style="152" customWidth="1"/>
    <col min="6147" max="6147" width="16.7109375" style="152" customWidth="1"/>
    <col min="6148" max="6148" width="16" style="152" customWidth="1"/>
    <col min="6149" max="6149" width="14.85546875" style="152" customWidth="1"/>
    <col min="6150" max="6150" width="14.42578125" style="152" customWidth="1"/>
    <col min="6151" max="6151" width="13.42578125" style="152" customWidth="1"/>
    <col min="6152" max="6153" width="14.7109375" style="152" customWidth="1"/>
    <col min="6154" max="6154" width="13.85546875" style="152" customWidth="1"/>
    <col min="6155" max="6400" width="9.140625" style="152"/>
    <col min="6401" max="6401" width="14.28515625" style="152" customWidth="1"/>
    <col min="6402" max="6402" width="14.5703125" style="152" customWidth="1"/>
    <col min="6403" max="6403" width="16.7109375" style="152" customWidth="1"/>
    <col min="6404" max="6404" width="16" style="152" customWidth="1"/>
    <col min="6405" max="6405" width="14.85546875" style="152" customWidth="1"/>
    <col min="6406" max="6406" width="14.42578125" style="152" customWidth="1"/>
    <col min="6407" max="6407" width="13.42578125" style="152" customWidth="1"/>
    <col min="6408" max="6409" width="14.7109375" style="152" customWidth="1"/>
    <col min="6410" max="6410" width="13.85546875" style="152" customWidth="1"/>
    <col min="6411" max="6656" width="9.140625" style="152"/>
    <col min="6657" max="6657" width="14.28515625" style="152" customWidth="1"/>
    <col min="6658" max="6658" width="14.5703125" style="152" customWidth="1"/>
    <col min="6659" max="6659" width="16.7109375" style="152" customWidth="1"/>
    <col min="6660" max="6660" width="16" style="152" customWidth="1"/>
    <col min="6661" max="6661" width="14.85546875" style="152" customWidth="1"/>
    <col min="6662" max="6662" width="14.42578125" style="152" customWidth="1"/>
    <col min="6663" max="6663" width="13.42578125" style="152" customWidth="1"/>
    <col min="6664" max="6665" width="14.7109375" style="152" customWidth="1"/>
    <col min="6666" max="6666" width="13.85546875" style="152" customWidth="1"/>
    <col min="6667" max="6912" width="9.140625" style="152"/>
    <col min="6913" max="6913" width="14.28515625" style="152" customWidth="1"/>
    <col min="6914" max="6914" width="14.5703125" style="152" customWidth="1"/>
    <col min="6915" max="6915" width="16.7109375" style="152" customWidth="1"/>
    <col min="6916" max="6916" width="16" style="152" customWidth="1"/>
    <col min="6917" max="6917" width="14.85546875" style="152" customWidth="1"/>
    <col min="6918" max="6918" width="14.42578125" style="152" customWidth="1"/>
    <col min="6919" max="6919" width="13.42578125" style="152" customWidth="1"/>
    <col min="6920" max="6921" width="14.7109375" style="152" customWidth="1"/>
    <col min="6922" max="6922" width="13.85546875" style="152" customWidth="1"/>
    <col min="6923" max="7168" width="9.140625" style="152"/>
    <col min="7169" max="7169" width="14.28515625" style="152" customWidth="1"/>
    <col min="7170" max="7170" width="14.5703125" style="152" customWidth="1"/>
    <col min="7171" max="7171" width="16.7109375" style="152" customWidth="1"/>
    <col min="7172" max="7172" width="16" style="152" customWidth="1"/>
    <col min="7173" max="7173" width="14.85546875" style="152" customWidth="1"/>
    <col min="7174" max="7174" width="14.42578125" style="152" customWidth="1"/>
    <col min="7175" max="7175" width="13.42578125" style="152" customWidth="1"/>
    <col min="7176" max="7177" width="14.7109375" style="152" customWidth="1"/>
    <col min="7178" max="7178" width="13.85546875" style="152" customWidth="1"/>
    <col min="7179" max="7424" width="9.140625" style="152"/>
    <col min="7425" max="7425" width="14.28515625" style="152" customWidth="1"/>
    <col min="7426" max="7426" width="14.5703125" style="152" customWidth="1"/>
    <col min="7427" max="7427" width="16.7109375" style="152" customWidth="1"/>
    <col min="7428" max="7428" width="16" style="152" customWidth="1"/>
    <col min="7429" max="7429" width="14.85546875" style="152" customWidth="1"/>
    <col min="7430" max="7430" width="14.42578125" style="152" customWidth="1"/>
    <col min="7431" max="7431" width="13.42578125" style="152" customWidth="1"/>
    <col min="7432" max="7433" width="14.7109375" style="152" customWidth="1"/>
    <col min="7434" max="7434" width="13.85546875" style="152" customWidth="1"/>
    <col min="7435" max="7680" width="9.140625" style="152"/>
    <col min="7681" max="7681" width="14.28515625" style="152" customWidth="1"/>
    <col min="7682" max="7682" width="14.5703125" style="152" customWidth="1"/>
    <col min="7683" max="7683" width="16.7109375" style="152" customWidth="1"/>
    <col min="7684" max="7684" width="16" style="152" customWidth="1"/>
    <col min="7685" max="7685" width="14.85546875" style="152" customWidth="1"/>
    <col min="7686" max="7686" width="14.42578125" style="152" customWidth="1"/>
    <col min="7687" max="7687" width="13.42578125" style="152" customWidth="1"/>
    <col min="7688" max="7689" width="14.7109375" style="152" customWidth="1"/>
    <col min="7690" max="7690" width="13.85546875" style="152" customWidth="1"/>
    <col min="7691" max="7936" width="9.140625" style="152"/>
    <col min="7937" max="7937" width="14.28515625" style="152" customWidth="1"/>
    <col min="7938" max="7938" width="14.5703125" style="152" customWidth="1"/>
    <col min="7939" max="7939" width="16.7109375" style="152" customWidth="1"/>
    <col min="7940" max="7940" width="16" style="152" customWidth="1"/>
    <col min="7941" max="7941" width="14.85546875" style="152" customWidth="1"/>
    <col min="7942" max="7942" width="14.42578125" style="152" customWidth="1"/>
    <col min="7943" max="7943" width="13.42578125" style="152" customWidth="1"/>
    <col min="7944" max="7945" width="14.7109375" style="152" customWidth="1"/>
    <col min="7946" max="7946" width="13.85546875" style="152" customWidth="1"/>
    <col min="7947" max="8192" width="9.140625" style="152"/>
    <col min="8193" max="8193" width="14.28515625" style="152" customWidth="1"/>
    <col min="8194" max="8194" width="14.5703125" style="152" customWidth="1"/>
    <col min="8195" max="8195" width="16.7109375" style="152" customWidth="1"/>
    <col min="8196" max="8196" width="16" style="152" customWidth="1"/>
    <col min="8197" max="8197" width="14.85546875" style="152" customWidth="1"/>
    <col min="8198" max="8198" width="14.42578125" style="152" customWidth="1"/>
    <col min="8199" max="8199" width="13.42578125" style="152" customWidth="1"/>
    <col min="8200" max="8201" width="14.7109375" style="152" customWidth="1"/>
    <col min="8202" max="8202" width="13.85546875" style="152" customWidth="1"/>
    <col min="8203" max="8448" width="9.140625" style="152"/>
    <col min="8449" max="8449" width="14.28515625" style="152" customWidth="1"/>
    <col min="8450" max="8450" width="14.5703125" style="152" customWidth="1"/>
    <col min="8451" max="8451" width="16.7109375" style="152" customWidth="1"/>
    <col min="8452" max="8452" width="16" style="152" customWidth="1"/>
    <col min="8453" max="8453" width="14.85546875" style="152" customWidth="1"/>
    <col min="8454" max="8454" width="14.42578125" style="152" customWidth="1"/>
    <col min="8455" max="8455" width="13.42578125" style="152" customWidth="1"/>
    <col min="8456" max="8457" width="14.7109375" style="152" customWidth="1"/>
    <col min="8458" max="8458" width="13.85546875" style="152" customWidth="1"/>
    <col min="8459" max="8704" width="9.140625" style="152"/>
    <col min="8705" max="8705" width="14.28515625" style="152" customWidth="1"/>
    <col min="8706" max="8706" width="14.5703125" style="152" customWidth="1"/>
    <col min="8707" max="8707" width="16.7109375" style="152" customWidth="1"/>
    <col min="8708" max="8708" width="16" style="152" customWidth="1"/>
    <col min="8709" max="8709" width="14.85546875" style="152" customWidth="1"/>
    <col min="8710" max="8710" width="14.42578125" style="152" customWidth="1"/>
    <col min="8711" max="8711" width="13.42578125" style="152" customWidth="1"/>
    <col min="8712" max="8713" width="14.7109375" style="152" customWidth="1"/>
    <col min="8714" max="8714" width="13.85546875" style="152" customWidth="1"/>
    <col min="8715" max="8960" width="9.140625" style="152"/>
    <col min="8961" max="8961" width="14.28515625" style="152" customWidth="1"/>
    <col min="8962" max="8962" width="14.5703125" style="152" customWidth="1"/>
    <col min="8963" max="8963" width="16.7109375" style="152" customWidth="1"/>
    <col min="8964" max="8964" width="16" style="152" customWidth="1"/>
    <col min="8965" max="8965" width="14.85546875" style="152" customWidth="1"/>
    <col min="8966" max="8966" width="14.42578125" style="152" customWidth="1"/>
    <col min="8967" max="8967" width="13.42578125" style="152" customWidth="1"/>
    <col min="8968" max="8969" width="14.7109375" style="152" customWidth="1"/>
    <col min="8970" max="8970" width="13.85546875" style="152" customWidth="1"/>
    <col min="8971" max="9216" width="9.140625" style="152"/>
    <col min="9217" max="9217" width="14.28515625" style="152" customWidth="1"/>
    <col min="9218" max="9218" width="14.5703125" style="152" customWidth="1"/>
    <col min="9219" max="9219" width="16.7109375" style="152" customWidth="1"/>
    <col min="9220" max="9220" width="16" style="152" customWidth="1"/>
    <col min="9221" max="9221" width="14.85546875" style="152" customWidth="1"/>
    <col min="9222" max="9222" width="14.42578125" style="152" customWidth="1"/>
    <col min="9223" max="9223" width="13.42578125" style="152" customWidth="1"/>
    <col min="9224" max="9225" width="14.7109375" style="152" customWidth="1"/>
    <col min="9226" max="9226" width="13.85546875" style="152" customWidth="1"/>
    <col min="9227" max="9472" width="9.140625" style="152"/>
    <col min="9473" max="9473" width="14.28515625" style="152" customWidth="1"/>
    <col min="9474" max="9474" width="14.5703125" style="152" customWidth="1"/>
    <col min="9475" max="9475" width="16.7109375" style="152" customWidth="1"/>
    <col min="9476" max="9476" width="16" style="152" customWidth="1"/>
    <col min="9477" max="9477" width="14.85546875" style="152" customWidth="1"/>
    <col min="9478" max="9478" width="14.42578125" style="152" customWidth="1"/>
    <col min="9479" max="9479" width="13.42578125" style="152" customWidth="1"/>
    <col min="9480" max="9481" width="14.7109375" style="152" customWidth="1"/>
    <col min="9482" max="9482" width="13.85546875" style="152" customWidth="1"/>
    <col min="9483" max="9728" width="9.140625" style="152"/>
    <col min="9729" max="9729" width="14.28515625" style="152" customWidth="1"/>
    <col min="9730" max="9730" width="14.5703125" style="152" customWidth="1"/>
    <col min="9731" max="9731" width="16.7109375" style="152" customWidth="1"/>
    <col min="9732" max="9732" width="16" style="152" customWidth="1"/>
    <col min="9733" max="9733" width="14.85546875" style="152" customWidth="1"/>
    <col min="9734" max="9734" width="14.42578125" style="152" customWidth="1"/>
    <col min="9735" max="9735" width="13.42578125" style="152" customWidth="1"/>
    <col min="9736" max="9737" width="14.7109375" style="152" customWidth="1"/>
    <col min="9738" max="9738" width="13.85546875" style="152" customWidth="1"/>
    <col min="9739" max="9984" width="9.140625" style="152"/>
    <col min="9985" max="9985" width="14.28515625" style="152" customWidth="1"/>
    <col min="9986" max="9986" width="14.5703125" style="152" customWidth="1"/>
    <col min="9987" max="9987" width="16.7109375" style="152" customWidth="1"/>
    <col min="9988" max="9988" width="16" style="152" customWidth="1"/>
    <col min="9989" max="9989" width="14.85546875" style="152" customWidth="1"/>
    <col min="9990" max="9990" width="14.42578125" style="152" customWidth="1"/>
    <col min="9991" max="9991" width="13.42578125" style="152" customWidth="1"/>
    <col min="9992" max="9993" width="14.7109375" style="152" customWidth="1"/>
    <col min="9994" max="9994" width="13.85546875" style="152" customWidth="1"/>
    <col min="9995" max="10240" width="9.140625" style="152"/>
    <col min="10241" max="10241" width="14.28515625" style="152" customWidth="1"/>
    <col min="10242" max="10242" width="14.5703125" style="152" customWidth="1"/>
    <col min="10243" max="10243" width="16.7109375" style="152" customWidth="1"/>
    <col min="10244" max="10244" width="16" style="152" customWidth="1"/>
    <col min="10245" max="10245" width="14.85546875" style="152" customWidth="1"/>
    <col min="10246" max="10246" width="14.42578125" style="152" customWidth="1"/>
    <col min="10247" max="10247" width="13.42578125" style="152" customWidth="1"/>
    <col min="10248" max="10249" width="14.7109375" style="152" customWidth="1"/>
    <col min="10250" max="10250" width="13.85546875" style="152" customWidth="1"/>
    <col min="10251" max="10496" width="9.140625" style="152"/>
    <col min="10497" max="10497" width="14.28515625" style="152" customWidth="1"/>
    <col min="10498" max="10498" width="14.5703125" style="152" customWidth="1"/>
    <col min="10499" max="10499" width="16.7109375" style="152" customWidth="1"/>
    <col min="10500" max="10500" width="16" style="152" customWidth="1"/>
    <col min="10501" max="10501" width="14.85546875" style="152" customWidth="1"/>
    <col min="10502" max="10502" width="14.42578125" style="152" customWidth="1"/>
    <col min="10503" max="10503" width="13.42578125" style="152" customWidth="1"/>
    <col min="10504" max="10505" width="14.7109375" style="152" customWidth="1"/>
    <col min="10506" max="10506" width="13.85546875" style="152" customWidth="1"/>
    <col min="10507" max="10752" width="9.140625" style="152"/>
    <col min="10753" max="10753" width="14.28515625" style="152" customWidth="1"/>
    <col min="10754" max="10754" width="14.5703125" style="152" customWidth="1"/>
    <col min="10755" max="10755" width="16.7109375" style="152" customWidth="1"/>
    <col min="10756" max="10756" width="16" style="152" customWidth="1"/>
    <col min="10757" max="10757" width="14.85546875" style="152" customWidth="1"/>
    <col min="10758" max="10758" width="14.42578125" style="152" customWidth="1"/>
    <col min="10759" max="10759" width="13.42578125" style="152" customWidth="1"/>
    <col min="10760" max="10761" width="14.7109375" style="152" customWidth="1"/>
    <col min="10762" max="10762" width="13.85546875" style="152" customWidth="1"/>
    <col min="10763" max="11008" width="9.140625" style="152"/>
    <col min="11009" max="11009" width="14.28515625" style="152" customWidth="1"/>
    <col min="11010" max="11010" width="14.5703125" style="152" customWidth="1"/>
    <col min="11011" max="11011" width="16.7109375" style="152" customWidth="1"/>
    <col min="11012" max="11012" width="16" style="152" customWidth="1"/>
    <col min="11013" max="11013" width="14.85546875" style="152" customWidth="1"/>
    <col min="11014" max="11014" width="14.42578125" style="152" customWidth="1"/>
    <col min="11015" max="11015" width="13.42578125" style="152" customWidth="1"/>
    <col min="11016" max="11017" width="14.7109375" style="152" customWidth="1"/>
    <col min="11018" max="11018" width="13.85546875" style="152" customWidth="1"/>
    <col min="11019" max="11264" width="9.140625" style="152"/>
    <col min="11265" max="11265" width="14.28515625" style="152" customWidth="1"/>
    <col min="11266" max="11266" width="14.5703125" style="152" customWidth="1"/>
    <col min="11267" max="11267" width="16.7109375" style="152" customWidth="1"/>
    <col min="11268" max="11268" width="16" style="152" customWidth="1"/>
    <col min="11269" max="11269" width="14.85546875" style="152" customWidth="1"/>
    <col min="11270" max="11270" width="14.42578125" style="152" customWidth="1"/>
    <col min="11271" max="11271" width="13.42578125" style="152" customWidth="1"/>
    <col min="11272" max="11273" width="14.7109375" style="152" customWidth="1"/>
    <col min="11274" max="11274" width="13.85546875" style="152" customWidth="1"/>
    <col min="11275" max="11520" width="9.140625" style="152"/>
    <col min="11521" max="11521" width="14.28515625" style="152" customWidth="1"/>
    <col min="11522" max="11522" width="14.5703125" style="152" customWidth="1"/>
    <col min="11523" max="11523" width="16.7109375" style="152" customWidth="1"/>
    <col min="11524" max="11524" width="16" style="152" customWidth="1"/>
    <col min="11525" max="11525" width="14.85546875" style="152" customWidth="1"/>
    <col min="11526" max="11526" width="14.42578125" style="152" customWidth="1"/>
    <col min="11527" max="11527" width="13.42578125" style="152" customWidth="1"/>
    <col min="11528" max="11529" width="14.7109375" style="152" customWidth="1"/>
    <col min="11530" max="11530" width="13.85546875" style="152" customWidth="1"/>
    <col min="11531" max="11776" width="9.140625" style="152"/>
    <col min="11777" max="11777" width="14.28515625" style="152" customWidth="1"/>
    <col min="11778" max="11778" width="14.5703125" style="152" customWidth="1"/>
    <col min="11779" max="11779" width="16.7109375" style="152" customWidth="1"/>
    <col min="11780" max="11780" width="16" style="152" customWidth="1"/>
    <col min="11781" max="11781" width="14.85546875" style="152" customWidth="1"/>
    <col min="11782" max="11782" width="14.42578125" style="152" customWidth="1"/>
    <col min="11783" max="11783" width="13.42578125" style="152" customWidth="1"/>
    <col min="11784" max="11785" width="14.7109375" style="152" customWidth="1"/>
    <col min="11786" max="11786" width="13.85546875" style="152" customWidth="1"/>
    <col min="11787" max="12032" width="9.140625" style="152"/>
    <col min="12033" max="12033" width="14.28515625" style="152" customWidth="1"/>
    <col min="12034" max="12034" width="14.5703125" style="152" customWidth="1"/>
    <col min="12035" max="12035" width="16.7109375" style="152" customWidth="1"/>
    <col min="12036" max="12036" width="16" style="152" customWidth="1"/>
    <col min="12037" max="12037" width="14.85546875" style="152" customWidth="1"/>
    <col min="12038" max="12038" width="14.42578125" style="152" customWidth="1"/>
    <col min="12039" max="12039" width="13.42578125" style="152" customWidth="1"/>
    <col min="12040" max="12041" width="14.7109375" style="152" customWidth="1"/>
    <col min="12042" max="12042" width="13.85546875" style="152" customWidth="1"/>
    <col min="12043" max="12288" width="9.140625" style="152"/>
    <col min="12289" max="12289" width="14.28515625" style="152" customWidth="1"/>
    <col min="12290" max="12290" width="14.5703125" style="152" customWidth="1"/>
    <col min="12291" max="12291" width="16.7109375" style="152" customWidth="1"/>
    <col min="12292" max="12292" width="16" style="152" customWidth="1"/>
    <col min="12293" max="12293" width="14.85546875" style="152" customWidth="1"/>
    <col min="12294" max="12294" width="14.42578125" style="152" customWidth="1"/>
    <col min="12295" max="12295" width="13.42578125" style="152" customWidth="1"/>
    <col min="12296" max="12297" width="14.7109375" style="152" customWidth="1"/>
    <col min="12298" max="12298" width="13.85546875" style="152" customWidth="1"/>
    <col min="12299" max="12544" width="9.140625" style="152"/>
    <col min="12545" max="12545" width="14.28515625" style="152" customWidth="1"/>
    <col min="12546" max="12546" width="14.5703125" style="152" customWidth="1"/>
    <col min="12547" max="12547" width="16.7109375" style="152" customWidth="1"/>
    <col min="12548" max="12548" width="16" style="152" customWidth="1"/>
    <col min="12549" max="12549" width="14.85546875" style="152" customWidth="1"/>
    <col min="12550" max="12550" width="14.42578125" style="152" customWidth="1"/>
    <col min="12551" max="12551" width="13.42578125" style="152" customWidth="1"/>
    <col min="12552" max="12553" width="14.7109375" style="152" customWidth="1"/>
    <col min="12554" max="12554" width="13.85546875" style="152" customWidth="1"/>
    <col min="12555" max="12800" width="9.140625" style="152"/>
    <col min="12801" max="12801" width="14.28515625" style="152" customWidth="1"/>
    <col min="12802" max="12802" width="14.5703125" style="152" customWidth="1"/>
    <col min="12803" max="12803" width="16.7109375" style="152" customWidth="1"/>
    <col min="12804" max="12804" width="16" style="152" customWidth="1"/>
    <col min="12805" max="12805" width="14.85546875" style="152" customWidth="1"/>
    <col min="12806" max="12806" width="14.42578125" style="152" customWidth="1"/>
    <col min="12807" max="12807" width="13.42578125" style="152" customWidth="1"/>
    <col min="12808" max="12809" width="14.7109375" style="152" customWidth="1"/>
    <col min="12810" max="12810" width="13.85546875" style="152" customWidth="1"/>
    <col min="12811" max="13056" width="9.140625" style="152"/>
    <col min="13057" max="13057" width="14.28515625" style="152" customWidth="1"/>
    <col min="13058" max="13058" width="14.5703125" style="152" customWidth="1"/>
    <col min="13059" max="13059" width="16.7109375" style="152" customWidth="1"/>
    <col min="13060" max="13060" width="16" style="152" customWidth="1"/>
    <col min="13061" max="13061" width="14.85546875" style="152" customWidth="1"/>
    <col min="13062" max="13062" width="14.42578125" style="152" customWidth="1"/>
    <col min="13063" max="13063" width="13.42578125" style="152" customWidth="1"/>
    <col min="13064" max="13065" width="14.7109375" style="152" customWidth="1"/>
    <col min="13066" max="13066" width="13.85546875" style="152" customWidth="1"/>
    <col min="13067" max="13312" width="9.140625" style="152"/>
    <col min="13313" max="13313" width="14.28515625" style="152" customWidth="1"/>
    <col min="13314" max="13314" width="14.5703125" style="152" customWidth="1"/>
    <col min="13315" max="13315" width="16.7109375" style="152" customWidth="1"/>
    <col min="13316" max="13316" width="16" style="152" customWidth="1"/>
    <col min="13317" max="13317" width="14.85546875" style="152" customWidth="1"/>
    <col min="13318" max="13318" width="14.42578125" style="152" customWidth="1"/>
    <col min="13319" max="13319" width="13.42578125" style="152" customWidth="1"/>
    <col min="13320" max="13321" width="14.7109375" style="152" customWidth="1"/>
    <col min="13322" max="13322" width="13.85546875" style="152" customWidth="1"/>
    <col min="13323" max="13568" width="9.140625" style="152"/>
    <col min="13569" max="13569" width="14.28515625" style="152" customWidth="1"/>
    <col min="13570" max="13570" width="14.5703125" style="152" customWidth="1"/>
    <col min="13571" max="13571" width="16.7109375" style="152" customWidth="1"/>
    <col min="13572" max="13572" width="16" style="152" customWidth="1"/>
    <col min="13573" max="13573" width="14.85546875" style="152" customWidth="1"/>
    <col min="13574" max="13574" width="14.42578125" style="152" customWidth="1"/>
    <col min="13575" max="13575" width="13.42578125" style="152" customWidth="1"/>
    <col min="13576" max="13577" width="14.7109375" style="152" customWidth="1"/>
    <col min="13578" max="13578" width="13.85546875" style="152" customWidth="1"/>
    <col min="13579" max="13824" width="9.140625" style="152"/>
    <col min="13825" max="13825" width="14.28515625" style="152" customWidth="1"/>
    <col min="13826" max="13826" width="14.5703125" style="152" customWidth="1"/>
    <col min="13827" max="13827" width="16.7109375" style="152" customWidth="1"/>
    <col min="13828" max="13828" width="16" style="152" customWidth="1"/>
    <col min="13829" max="13829" width="14.85546875" style="152" customWidth="1"/>
    <col min="13830" max="13830" width="14.42578125" style="152" customWidth="1"/>
    <col min="13831" max="13831" width="13.42578125" style="152" customWidth="1"/>
    <col min="13832" max="13833" width="14.7109375" style="152" customWidth="1"/>
    <col min="13834" max="13834" width="13.85546875" style="152" customWidth="1"/>
    <col min="13835" max="14080" width="9.140625" style="152"/>
    <col min="14081" max="14081" width="14.28515625" style="152" customWidth="1"/>
    <col min="14082" max="14082" width="14.5703125" style="152" customWidth="1"/>
    <col min="14083" max="14083" width="16.7109375" style="152" customWidth="1"/>
    <col min="14084" max="14084" width="16" style="152" customWidth="1"/>
    <col min="14085" max="14085" width="14.85546875" style="152" customWidth="1"/>
    <col min="14086" max="14086" width="14.42578125" style="152" customWidth="1"/>
    <col min="14087" max="14087" width="13.42578125" style="152" customWidth="1"/>
    <col min="14088" max="14089" width="14.7109375" style="152" customWidth="1"/>
    <col min="14090" max="14090" width="13.85546875" style="152" customWidth="1"/>
    <col min="14091" max="14336" width="9.140625" style="152"/>
    <col min="14337" max="14337" width="14.28515625" style="152" customWidth="1"/>
    <col min="14338" max="14338" width="14.5703125" style="152" customWidth="1"/>
    <col min="14339" max="14339" width="16.7109375" style="152" customWidth="1"/>
    <col min="14340" max="14340" width="16" style="152" customWidth="1"/>
    <col min="14341" max="14341" width="14.85546875" style="152" customWidth="1"/>
    <col min="14342" max="14342" width="14.42578125" style="152" customWidth="1"/>
    <col min="14343" max="14343" width="13.42578125" style="152" customWidth="1"/>
    <col min="14344" max="14345" width="14.7109375" style="152" customWidth="1"/>
    <col min="14346" max="14346" width="13.85546875" style="152" customWidth="1"/>
    <col min="14347" max="14592" width="9.140625" style="152"/>
    <col min="14593" max="14593" width="14.28515625" style="152" customWidth="1"/>
    <col min="14594" max="14594" width="14.5703125" style="152" customWidth="1"/>
    <col min="14595" max="14595" width="16.7109375" style="152" customWidth="1"/>
    <col min="14596" max="14596" width="16" style="152" customWidth="1"/>
    <col min="14597" max="14597" width="14.85546875" style="152" customWidth="1"/>
    <col min="14598" max="14598" width="14.42578125" style="152" customWidth="1"/>
    <col min="14599" max="14599" width="13.42578125" style="152" customWidth="1"/>
    <col min="14600" max="14601" width="14.7109375" style="152" customWidth="1"/>
    <col min="14602" max="14602" width="13.85546875" style="152" customWidth="1"/>
    <col min="14603" max="14848" width="9.140625" style="152"/>
    <col min="14849" max="14849" width="14.28515625" style="152" customWidth="1"/>
    <col min="14850" max="14850" width="14.5703125" style="152" customWidth="1"/>
    <col min="14851" max="14851" width="16.7109375" style="152" customWidth="1"/>
    <col min="14852" max="14852" width="16" style="152" customWidth="1"/>
    <col min="14853" max="14853" width="14.85546875" style="152" customWidth="1"/>
    <col min="14854" max="14854" width="14.42578125" style="152" customWidth="1"/>
    <col min="14855" max="14855" width="13.42578125" style="152" customWidth="1"/>
    <col min="14856" max="14857" width="14.7109375" style="152" customWidth="1"/>
    <col min="14858" max="14858" width="13.85546875" style="152" customWidth="1"/>
    <col min="14859" max="15104" width="9.140625" style="152"/>
    <col min="15105" max="15105" width="14.28515625" style="152" customWidth="1"/>
    <col min="15106" max="15106" width="14.5703125" style="152" customWidth="1"/>
    <col min="15107" max="15107" width="16.7109375" style="152" customWidth="1"/>
    <col min="15108" max="15108" width="16" style="152" customWidth="1"/>
    <col min="15109" max="15109" width="14.85546875" style="152" customWidth="1"/>
    <col min="15110" max="15110" width="14.42578125" style="152" customWidth="1"/>
    <col min="15111" max="15111" width="13.42578125" style="152" customWidth="1"/>
    <col min="15112" max="15113" width="14.7109375" style="152" customWidth="1"/>
    <col min="15114" max="15114" width="13.85546875" style="152" customWidth="1"/>
    <col min="15115" max="15360" width="9.140625" style="152"/>
    <col min="15361" max="15361" width="14.28515625" style="152" customWidth="1"/>
    <col min="15362" max="15362" width="14.5703125" style="152" customWidth="1"/>
    <col min="15363" max="15363" width="16.7109375" style="152" customWidth="1"/>
    <col min="15364" max="15364" width="16" style="152" customWidth="1"/>
    <col min="15365" max="15365" width="14.85546875" style="152" customWidth="1"/>
    <col min="15366" max="15366" width="14.42578125" style="152" customWidth="1"/>
    <col min="15367" max="15367" width="13.42578125" style="152" customWidth="1"/>
    <col min="15368" max="15369" width="14.7109375" style="152" customWidth="1"/>
    <col min="15370" max="15370" width="13.85546875" style="152" customWidth="1"/>
    <col min="15371" max="15616" width="9.140625" style="152"/>
    <col min="15617" max="15617" width="14.28515625" style="152" customWidth="1"/>
    <col min="15618" max="15618" width="14.5703125" style="152" customWidth="1"/>
    <col min="15619" max="15619" width="16.7109375" style="152" customWidth="1"/>
    <col min="15620" max="15620" width="16" style="152" customWidth="1"/>
    <col min="15621" max="15621" width="14.85546875" style="152" customWidth="1"/>
    <col min="15622" max="15622" width="14.42578125" style="152" customWidth="1"/>
    <col min="15623" max="15623" width="13.42578125" style="152" customWidth="1"/>
    <col min="15624" max="15625" width="14.7109375" style="152" customWidth="1"/>
    <col min="15626" max="15626" width="13.85546875" style="152" customWidth="1"/>
    <col min="15627" max="15872" width="9.140625" style="152"/>
    <col min="15873" max="15873" width="14.28515625" style="152" customWidth="1"/>
    <col min="15874" max="15874" width="14.5703125" style="152" customWidth="1"/>
    <col min="15875" max="15875" width="16.7109375" style="152" customWidth="1"/>
    <col min="15876" max="15876" width="16" style="152" customWidth="1"/>
    <col min="15877" max="15877" width="14.85546875" style="152" customWidth="1"/>
    <col min="15878" max="15878" width="14.42578125" style="152" customWidth="1"/>
    <col min="15879" max="15879" width="13.42578125" style="152" customWidth="1"/>
    <col min="15880" max="15881" width="14.7109375" style="152" customWidth="1"/>
    <col min="15882" max="15882" width="13.85546875" style="152" customWidth="1"/>
    <col min="15883" max="16128" width="9.140625" style="152"/>
    <col min="16129" max="16129" width="14.28515625" style="152" customWidth="1"/>
    <col min="16130" max="16130" width="14.5703125" style="152" customWidth="1"/>
    <col min="16131" max="16131" width="16.7109375" style="152" customWidth="1"/>
    <col min="16132" max="16132" width="16" style="152" customWidth="1"/>
    <col min="16133" max="16133" width="14.85546875" style="152" customWidth="1"/>
    <col min="16134" max="16134" width="14.42578125" style="152" customWidth="1"/>
    <col min="16135" max="16135" width="13.42578125" style="152" customWidth="1"/>
    <col min="16136" max="16137" width="14.7109375" style="152" customWidth="1"/>
    <col min="16138" max="16138" width="13.85546875" style="152" customWidth="1"/>
    <col min="16139" max="16384" width="9.140625" style="152"/>
  </cols>
  <sheetData>
    <row r="1" spans="1:10" ht="15" customHeight="1" thickBot="1">
      <c r="A1" s="151" t="s">
        <v>0</v>
      </c>
      <c r="J1" s="154" t="s">
        <v>1</v>
      </c>
    </row>
    <row r="2" spans="1:10" ht="24" customHeight="1" thickTop="1">
      <c r="A2" s="6250" t="s">
        <v>5460</v>
      </c>
      <c r="B2" s="6251"/>
      <c r="C2" s="6251"/>
      <c r="D2" s="6251"/>
      <c r="E2" s="6251"/>
      <c r="F2" s="6251"/>
      <c r="G2" s="6251"/>
      <c r="H2" s="6251"/>
      <c r="I2" s="6516"/>
      <c r="J2" s="6252"/>
    </row>
    <row r="3" spans="1:10" ht="42" customHeight="1" thickBot="1">
      <c r="A3" s="7683" t="s">
        <v>4791</v>
      </c>
      <c r="B3" s="7672"/>
      <c r="C3" s="7672"/>
      <c r="D3" s="7672"/>
      <c r="E3" s="7672"/>
      <c r="F3" s="7672"/>
      <c r="G3" s="7672"/>
      <c r="H3" s="7672"/>
      <c r="I3" s="8012"/>
      <c r="J3" s="7673"/>
    </row>
    <row r="4" spans="1:10" ht="39.75" customHeight="1" thickBot="1">
      <c r="A4" s="8013" t="s">
        <v>2089</v>
      </c>
      <c r="B4" s="8015" t="s">
        <v>4792</v>
      </c>
      <c r="C4" s="7681" t="s">
        <v>4793</v>
      </c>
      <c r="D4" s="8017"/>
      <c r="E4" s="8018"/>
      <c r="F4" s="8019" t="s">
        <v>4794</v>
      </c>
      <c r="G4" s="7681" t="s">
        <v>4795</v>
      </c>
      <c r="H4" s="8017"/>
      <c r="I4" s="8018"/>
      <c r="J4" s="8021" t="s">
        <v>4796</v>
      </c>
    </row>
    <row r="5" spans="1:10" ht="52.5" customHeight="1" thickBot="1">
      <c r="A5" s="8014"/>
      <c r="B5" s="8016"/>
      <c r="C5" s="5329" t="s">
        <v>4797</v>
      </c>
      <c r="D5" s="5330" t="s">
        <v>4798</v>
      </c>
      <c r="E5" s="5331" t="s">
        <v>2</v>
      </c>
      <c r="F5" s="8020"/>
      <c r="G5" s="5329" t="s">
        <v>2076</v>
      </c>
      <c r="H5" s="5330" t="s">
        <v>4798</v>
      </c>
      <c r="I5" s="5331" t="s">
        <v>2</v>
      </c>
      <c r="J5" s="8022"/>
    </row>
    <row r="6" spans="1:10" ht="20.100000000000001" customHeight="1">
      <c r="A6" s="5332">
        <v>1999</v>
      </c>
      <c r="B6" s="5333">
        <v>1536</v>
      </c>
      <c r="C6" s="5334">
        <v>55571</v>
      </c>
      <c r="D6" s="5335">
        <v>55605</v>
      </c>
      <c r="E6" s="5336">
        <f>SUM(C6:D6)</f>
        <v>111176</v>
      </c>
      <c r="F6" s="5333" t="s">
        <v>9</v>
      </c>
      <c r="G6" s="5334" t="s">
        <v>9</v>
      </c>
      <c r="H6" s="5335" t="s">
        <v>9</v>
      </c>
      <c r="I6" s="5336" t="s">
        <v>9</v>
      </c>
      <c r="J6" s="5337">
        <v>111176</v>
      </c>
    </row>
    <row r="7" spans="1:10" ht="20.100000000000001" customHeight="1">
      <c r="A7" s="5338">
        <v>2000</v>
      </c>
      <c r="B7" s="5339">
        <v>1808</v>
      </c>
      <c r="C7" s="5340">
        <v>77668</v>
      </c>
      <c r="D7" s="5341">
        <v>70153</v>
      </c>
      <c r="E7" s="5342">
        <f>SUM(C7:D7)</f>
        <v>147821</v>
      </c>
      <c r="F7" s="5339">
        <v>145</v>
      </c>
      <c r="G7" s="5340">
        <v>11435</v>
      </c>
      <c r="H7" s="5341">
        <v>8235</v>
      </c>
      <c r="I7" s="5342">
        <f>SUM(G7:H7)</f>
        <v>19670</v>
      </c>
      <c r="J7" s="5343">
        <f>SUM(E7,I7)</f>
        <v>167491</v>
      </c>
    </row>
    <row r="8" spans="1:10" ht="20.100000000000001" customHeight="1">
      <c r="A8" s="5338">
        <v>2001</v>
      </c>
      <c r="B8" s="5339">
        <v>1688</v>
      </c>
      <c r="C8" s="5340">
        <v>77011</v>
      </c>
      <c r="D8" s="5341">
        <v>70281</v>
      </c>
      <c r="E8" s="5342">
        <f t="shared" ref="E8:E18" si="0">SUM(C8:D8)</f>
        <v>147292</v>
      </c>
      <c r="F8" s="5339">
        <v>367</v>
      </c>
      <c r="G8" s="5340">
        <v>18271</v>
      </c>
      <c r="H8" s="5341">
        <v>15239</v>
      </c>
      <c r="I8" s="5342">
        <f>SUM(G8:H8)</f>
        <v>33510</v>
      </c>
      <c r="J8" s="5343">
        <f>E8+I8</f>
        <v>180802</v>
      </c>
    </row>
    <row r="9" spans="1:10" ht="20.100000000000001" customHeight="1">
      <c r="A9" s="5338">
        <v>2002</v>
      </c>
      <c r="B9" s="5339">
        <v>1864</v>
      </c>
      <c r="C9" s="5340">
        <v>77786</v>
      </c>
      <c r="D9" s="5341">
        <v>80234</v>
      </c>
      <c r="E9" s="5342">
        <f t="shared" si="0"/>
        <v>158020</v>
      </c>
      <c r="F9" s="5339">
        <v>712</v>
      </c>
      <c r="G9" s="5340">
        <v>45714</v>
      </c>
      <c r="H9" s="5341">
        <v>38400</v>
      </c>
      <c r="I9" s="5342">
        <f t="shared" ref="I9:I18" si="1">SUM(G9:H9)</f>
        <v>84114</v>
      </c>
      <c r="J9" s="5343">
        <f>SUM(E9,I9)</f>
        <v>242134</v>
      </c>
    </row>
    <row r="10" spans="1:10" ht="20.100000000000001" customHeight="1">
      <c r="A10" s="5338">
        <v>2003</v>
      </c>
      <c r="B10" s="5339">
        <v>2034</v>
      </c>
      <c r="C10" s="5340">
        <v>89399</v>
      </c>
      <c r="D10" s="5341">
        <v>90602</v>
      </c>
      <c r="E10" s="5342">
        <f t="shared" si="0"/>
        <v>180001</v>
      </c>
      <c r="F10" s="5339">
        <v>1163</v>
      </c>
      <c r="G10" s="5340">
        <v>74258</v>
      </c>
      <c r="H10" s="5341">
        <v>70700</v>
      </c>
      <c r="I10" s="5342">
        <f t="shared" si="1"/>
        <v>144958</v>
      </c>
      <c r="J10" s="5343">
        <f>E10+I10</f>
        <v>324959</v>
      </c>
    </row>
    <row r="11" spans="1:10" ht="20.100000000000001" customHeight="1">
      <c r="A11" s="5338">
        <v>2004</v>
      </c>
      <c r="B11" s="5339">
        <v>2876</v>
      </c>
      <c r="C11" s="5340">
        <v>147383</v>
      </c>
      <c r="D11" s="5341">
        <v>146412</v>
      </c>
      <c r="E11" s="5342">
        <f t="shared" si="0"/>
        <v>293795</v>
      </c>
      <c r="F11" s="5339">
        <v>1340</v>
      </c>
      <c r="G11" s="5340">
        <v>88623</v>
      </c>
      <c r="H11" s="5341">
        <v>84910</v>
      </c>
      <c r="I11" s="5342">
        <f t="shared" si="1"/>
        <v>173533</v>
      </c>
      <c r="J11" s="5343">
        <f>SUM(E11,I11)</f>
        <v>467328</v>
      </c>
    </row>
    <row r="12" spans="1:10" ht="20.100000000000001" customHeight="1">
      <c r="A12" s="5338">
        <v>2005</v>
      </c>
      <c r="B12" s="5339">
        <v>3336</v>
      </c>
      <c r="C12" s="5340">
        <v>179602</v>
      </c>
      <c r="D12" s="5341">
        <v>181005</v>
      </c>
      <c r="E12" s="5342">
        <f t="shared" si="0"/>
        <v>360607</v>
      </c>
      <c r="F12" s="5339">
        <v>1360</v>
      </c>
      <c r="G12" s="5340">
        <v>91717</v>
      </c>
      <c r="H12" s="5341">
        <v>89632</v>
      </c>
      <c r="I12" s="5342">
        <f t="shared" si="1"/>
        <v>181349</v>
      </c>
      <c r="J12" s="5343">
        <f>E12+I12</f>
        <v>541956</v>
      </c>
    </row>
    <row r="13" spans="1:10" ht="20.100000000000001" customHeight="1">
      <c r="A13" s="5338">
        <v>2006</v>
      </c>
      <c r="B13" s="5339">
        <v>4278</v>
      </c>
      <c r="C13" s="5340">
        <v>243671</v>
      </c>
      <c r="D13" s="5341">
        <v>241770</v>
      </c>
      <c r="E13" s="5342">
        <f t="shared" si="0"/>
        <v>485441</v>
      </c>
      <c r="F13" s="5339">
        <v>1608</v>
      </c>
      <c r="G13" s="5340">
        <v>99104</v>
      </c>
      <c r="H13" s="5341">
        <v>96562</v>
      </c>
      <c r="I13" s="5342">
        <f t="shared" si="1"/>
        <v>195666</v>
      </c>
      <c r="J13" s="5343">
        <f>SUM(E13,I13)</f>
        <v>681107</v>
      </c>
    </row>
    <row r="14" spans="1:10" ht="20.100000000000001" customHeight="1">
      <c r="A14" s="5338">
        <v>2007</v>
      </c>
      <c r="B14" s="5339">
        <v>5154</v>
      </c>
      <c r="C14" s="5340">
        <v>287381</v>
      </c>
      <c r="D14" s="5341">
        <v>288092</v>
      </c>
      <c r="E14" s="5342">
        <f t="shared" si="0"/>
        <v>575473</v>
      </c>
      <c r="F14" s="5339">
        <v>1716</v>
      </c>
      <c r="G14" s="5340">
        <v>96511</v>
      </c>
      <c r="H14" s="5341">
        <v>93322</v>
      </c>
      <c r="I14" s="5342">
        <f t="shared" si="1"/>
        <v>189833</v>
      </c>
      <c r="J14" s="5343">
        <f>E14+I14</f>
        <v>765306</v>
      </c>
    </row>
    <row r="15" spans="1:10" ht="20.100000000000001" customHeight="1">
      <c r="A15" s="5338">
        <v>2008</v>
      </c>
      <c r="B15" s="5339">
        <v>4443</v>
      </c>
      <c r="C15" s="5340">
        <v>262510</v>
      </c>
      <c r="D15" s="5341">
        <v>217395</v>
      </c>
      <c r="E15" s="5342">
        <f t="shared" si="0"/>
        <v>479905</v>
      </c>
      <c r="F15" s="5339">
        <v>1916</v>
      </c>
      <c r="G15" s="5340">
        <v>100714</v>
      </c>
      <c r="H15" s="5341">
        <v>94263</v>
      </c>
      <c r="I15" s="5342">
        <f t="shared" si="1"/>
        <v>194977</v>
      </c>
      <c r="J15" s="5343">
        <f>SUM(E15,I15)</f>
        <v>674882</v>
      </c>
    </row>
    <row r="16" spans="1:10" ht="20.100000000000001" customHeight="1">
      <c r="A16" s="5338">
        <v>2009</v>
      </c>
      <c r="B16" s="5339">
        <v>5214</v>
      </c>
      <c r="C16" s="5340">
        <v>308004</v>
      </c>
      <c r="D16" s="5341">
        <v>260569</v>
      </c>
      <c r="E16" s="5342">
        <f t="shared" si="0"/>
        <v>568573</v>
      </c>
      <c r="F16" s="5339">
        <v>2066</v>
      </c>
      <c r="G16" s="5340">
        <v>104675</v>
      </c>
      <c r="H16" s="5341">
        <v>105975</v>
      </c>
      <c r="I16" s="5342">
        <f t="shared" si="1"/>
        <v>210650</v>
      </c>
      <c r="J16" s="5343">
        <f>E16+I16</f>
        <v>779223</v>
      </c>
    </row>
    <row r="17" spans="1:10" ht="20.100000000000001" customHeight="1">
      <c r="A17" s="5338">
        <v>2010</v>
      </c>
      <c r="B17" s="5339">
        <v>6402</v>
      </c>
      <c r="C17" s="5340">
        <v>376871</v>
      </c>
      <c r="D17" s="5341">
        <v>344209</v>
      </c>
      <c r="E17" s="5342">
        <f t="shared" si="0"/>
        <v>721080</v>
      </c>
      <c r="F17" s="5339">
        <v>2098</v>
      </c>
      <c r="G17" s="5340">
        <v>109350</v>
      </c>
      <c r="H17" s="5341">
        <v>110740</v>
      </c>
      <c r="I17" s="5342">
        <f t="shared" si="1"/>
        <v>220090</v>
      </c>
      <c r="J17" s="5343">
        <f>SUM(E17,I17)</f>
        <v>941170</v>
      </c>
    </row>
    <row r="18" spans="1:10" ht="20.100000000000001" customHeight="1" thickBot="1">
      <c r="A18" s="5344">
        <v>2011</v>
      </c>
      <c r="B18" s="5345">
        <v>9007</v>
      </c>
      <c r="C18" s="5346">
        <v>482167</v>
      </c>
      <c r="D18" s="5347">
        <v>432370</v>
      </c>
      <c r="E18" s="5348">
        <f t="shared" si="0"/>
        <v>914537</v>
      </c>
      <c r="F18" s="5345">
        <v>1984</v>
      </c>
      <c r="G18" s="5346">
        <v>123584</v>
      </c>
      <c r="H18" s="5347">
        <v>126545</v>
      </c>
      <c r="I18" s="5348">
        <f t="shared" si="1"/>
        <v>250129</v>
      </c>
      <c r="J18" s="5349">
        <f>E18+I18</f>
        <v>1164666</v>
      </c>
    </row>
    <row r="19" spans="1:10" ht="16.5" customHeight="1" thickTop="1">
      <c r="A19" s="1481"/>
    </row>
    <row r="20" spans="1:10" ht="16.5" customHeight="1">
      <c r="A20" s="6249" t="s">
        <v>4799</v>
      </c>
      <c r="B20" s="6249"/>
      <c r="C20" s="6249"/>
      <c r="D20" s="6249"/>
    </row>
    <row r="21" spans="1:10" ht="17.25" customHeight="1">
      <c r="A21" s="6248" t="s">
        <v>4800</v>
      </c>
      <c r="B21" s="6248"/>
      <c r="C21" s="6248"/>
      <c r="D21" s="6248"/>
    </row>
    <row r="22" spans="1:10" ht="15.75" customHeight="1">
      <c r="A22" s="5317" t="s">
        <v>4801</v>
      </c>
    </row>
    <row r="26" spans="1:10">
      <c r="D26" s="5321" t="s">
        <v>3</v>
      </c>
    </row>
  </sheetData>
  <mergeCells count="10">
    <mergeCell ref="A20:D20"/>
    <mergeCell ref="A21:D21"/>
    <mergeCell ref="A2:J2"/>
    <mergeCell ref="A3:J3"/>
    <mergeCell ref="A4:A5"/>
    <mergeCell ref="B4:B5"/>
    <mergeCell ref="C4:E4"/>
    <mergeCell ref="F4:F5"/>
    <mergeCell ref="G4:I4"/>
    <mergeCell ref="J4:J5"/>
  </mergeCells>
  <hyperlinks>
    <hyperlink ref="A1" r:id="rId1"/>
  </hyperlinks>
  <pageMargins left="0.74803149606299213" right="0.74803149606299213" top="0.98425196850393704" bottom="0.98425196850393704" header="0.51181102362204722" footer="0.51181102362204722"/>
  <pageSetup paperSize="9" scale="90" orientation="landscape" horizontalDpi="300" verticalDpi="300" r:id="rId2"/>
  <headerFooter alignWithMargins="0">
    <oddFooter>&amp;R328</oddFooter>
  </headerFooter>
  <drawing r:id="rId3"/>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16">
    <pageSetUpPr fitToPage="1"/>
  </sheetPr>
  <dimension ref="A1:I25"/>
  <sheetViews>
    <sheetView view="pageBreakPreview" zoomScale="60" zoomScaleNormal="100" workbookViewId="0">
      <selection activeCell="H15" sqref="H15"/>
    </sheetView>
  </sheetViews>
  <sheetFormatPr defaultRowHeight="12.75"/>
  <cols>
    <col min="1" max="9" width="14.7109375" style="152" customWidth="1"/>
    <col min="10" max="256" width="9.140625" style="152"/>
    <col min="257" max="257" width="14.28515625" style="152" customWidth="1"/>
    <col min="258" max="258" width="14.5703125" style="152" customWidth="1"/>
    <col min="259" max="259" width="16.7109375" style="152" customWidth="1"/>
    <col min="260" max="260" width="16" style="152" customWidth="1"/>
    <col min="261" max="261" width="14.85546875" style="152" customWidth="1"/>
    <col min="262" max="262" width="13.85546875" style="152" customWidth="1"/>
    <col min="263" max="263" width="13.42578125" style="152" customWidth="1"/>
    <col min="264" max="264" width="14.7109375" style="152" customWidth="1"/>
    <col min="265" max="265" width="13.5703125" style="152" customWidth="1"/>
    <col min="266" max="512" width="9.140625" style="152"/>
    <col min="513" max="513" width="14.28515625" style="152" customWidth="1"/>
    <col min="514" max="514" width="14.5703125" style="152" customWidth="1"/>
    <col min="515" max="515" width="16.7109375" style="152" customWidth="1"/>
    <col min="516" max="516" width="16" style="152" customWidth="1"/>
    <col min="517" max="517" width="14.85546875" style="152" customWidth="1"/>
    <col min="518" max="518" width="13.85546875" style="152" customWidth="1"/>
    <col min="519" max="519" width="13.42578125" style="152" customWidth="1"/>
    <col min="520" max="520" width="14.7109375" style="152" customWidth="1"/>
    <col min="521" max="521" width="13.5703125" style="152" customWidth="1"/>
    <col min="522" max="768" width="9.140625" style="152"/>
    <col min="769" max="769" width="14.28515625" style="152" customWidth="1"/>
    <col min="770" max="770" width="14.5703125" style="152" customWidth="1"/>
    <col min="771" max="771" width="16.7109375" style="152" customWidth="1"/>
    <col min="772" max="772" width="16" style="152" customWidth="1"/>
    <col min="773" max="773" width="14.85546875" style="152" customWidth="1"/>
    <col min="774" max="774" width="13.85546875" style="152" customWidth="1"/>
    <col min="775" max="775" width="13.42578125" style="152" customWidth="1"/>
    <col min="776" max="776" width="14.7109375" style="152" customWidth="1"/>
    <col min="777" max="777" width="13.5703125" style="152" customWidth="1"/>
    <col min="778" max="1024" width="9.140625" style="152"/>
    <col min="1025" max="1025" width="14.28515625" style="152" customWidth="1"/>
    <col min="1026" max="1026" width="14.5703125" style="152" customWidth="1"/>
    <col min="1027" max="1027" width="16.7109375" style="152" customWidth="1"/>
    <col min="1028" max="1028" width="16" style="152" customWidth="1"/>
    <col min="1029" max="1029" width="14.85546875" style="152" customWidth="1"/>
    <col min="1030" max="1030" width="13.85546875" style="152" customWidth="1"/>
    <col min="1031" max="1031" width="13.42578125" style="152" customWidth="1"/>
    <col min="1032" max="1032" width="14.7109375" style="152" customWidth="1"/>
    <col min="1033" max="1033" width="13.5703125" style="152" customWidth="1"/>
    <col min="1034" max="1280" width="9.140625" style="152"/>
    <col min="1281" max="1281" width="14.28515625" style="152" customWidth="1"/>
    <col min="1282" max="1282" width="14.5703125" style="152" customWidth="1"/>
    <col min="1283" max="1283" width="16.7109375" style="152" customWidth="1"/>
    <col min="1284" max="1284" width="16" style="152" customWidth="1"/>
    <col min="1285" max="1285" width="14.85546875" style="152" customWidth="1"/>
    <col min="1286" max="1286" width="13.85546875" style="152" customWidth="1"/>
    <col min="1287" max="1287" width="13.42578125" style="152" customWidth="1"/>
    <col min="1288" max="1288" width="14.7109375" style="152" customWidth="1"/>
    <col min="1289" max="1289" width="13.5703125" style="152" customWidth="1"/>
    <col min="1290" max="1536" width="9.140625" style="152"/>
    <col min="1537" max="1537" width="14.28515625" style="152" customWidth="1"/>
    <col min="1538" max="1538" width="14.5703125" style="152" customWidth="1"/>
    <col min="1539" max="1539" width="16.7109375" style="152" customWidth="1"/>
    <col min="1540" max="1540" width="16" style="152" customWidth="1"/>
    <col min="1541" max="1541" width="14.85546875" style="152" customWidth="1"/>
    <col min="1542" max="1542" width="13.85546875" style="152" customWidth="1"/>
    <col min="1543" max="1543" width="13.42578125" style="152" customWidth="1"/>
    <col min="1544" max="1544" width="14.7109375" style="152" customWidth="1"/>
    <col min="1545" max="1545" width="13.5703125" style="152" customWidth="1"/>
    <col min="1546" max="1792" width="9.140625" style="152"/>
    <col min="1793" max="1793" width="14.28515625" style="152" customWidth="1"/>
    <col min="1794" max="1794" width="14.5703125" style="152" customWidth="1"/>
    <col min="1795" max="1795" width="16.7109375" style="152" customWidth="1"/>
    <col min="1796" max="1796" width="16" style="152" customWidth="1"/>
    <col min="1797" max="1797" width="14.85546875" style="152" customWidth="1"/>
    <col min="1798" max="1798" width="13.85546875" style="152" customWidth="1"/>
    <col min="1799" max="1799" width="13.42578125" style="152" customWidth="1"/>
    <col min="1800" max="1800" width="14.7109375" style="152" customWidth="1"/>
    <col min="1801" max="1801" width="13.5703125" style="152" customWidth="1"/>
    <col min="1802" max="2048" width="9.140625" style="152"/>
    <col min="2049" max="2049" width="14.28515625" style="152" customWidth="1"/>
    <col min="2050" max="2050" width="14.5703125" style="152" customWidth="1"/>
    <col min="2051" max="2051" width="16.7109375" style="152" customWidth="1"/>
    <col min="2052" max="2052" width="16" style="152" customWidth="1"/>
    <col min="2053" max="2053" width="14.85546875" style="152" customWidth="1"/>
    <col min="2054" max="2054" width="13.85546875" style="152" customWidth="1"/>
    <col min="2055" max="2055" width="13.42578125" style="152" customWidth="1"/>
    <col min="2056" max="2056" width="14.7109375" style="152" customWidth="1"/>
    <col min="2057" max="2057" width="13.5703125" style="152" customWidth="1"/>
    <col min="2058" max="2304" width="9.140625" style="152"/>
    <col min="2305" max="2305" width="14.28515625" style="152" customWidth="1"/>
    <col min="2306" max="2306" width="14.5703125" style="152" customWidth="1"/>
    <col min="2307" max="2307" width="16.7109375" style="152" customWidth="1"/>
    <col min="2308" max="2308" width="16" style="152" customWidth="1"/>
    <col min="2309" max="2309" width="14.85546875" style="152" customWidth="1"/>
    <col min="2310" max="2310" width="13.85546875" style="152" customWidth="1"/>
    <col min="2311" max="2311" width="13.42578125" style="152" customWidth="1"/>
    <col min="2312" max="2312" width="14.7109375" style="152" customWidth="1"/>
    <col min="2313" max="2313" width="13.5703125" style="152" customWidth="1"/>
    <col min="2314" max="2560" width="9.140625" style="152"/>
    <col min="2561" max="2561" width="14.28515625" style="152" customWidth="1"/>
    <col min="2562" max="2562" width="14.5703125" style="152" customWidth="1"/>
    <col min="2563" max="2563" width="16.7109375" style="152" customWidth="1"/>
    <col min="2564" max="2564" width="16" style="152" customWidth="1"/>
    <col min="2565" max="2565" width="14.85546875" style="152" customWidth="1"/>
    <col min="2566" max="2566" width="13.85546875" style="152" customWidth="1"/>
    <col min="2567" max="2567" width="13.42578125" style="152" customWidth="1"/>
    <col min="2568" max="2568" width="14.7109375" style="152" customWidth="1"/>
    <col min="2569" max="2569" width="13.5703125" style="152" customWidth="1"/>
    <col min="2570" max="2816" width="9.140625" style="152"/>
    <col min="2817" max="2817" width="14.28515625" style="152" customWidth="1"/>
    <col min="2818" max="2818" width="14.5703125" style="152" customWidth="1"/>
    <col min="2819" max="2819" width="16.7109375" style="152" customWidth="1"/>
    <col min="2820" max="2820" width="16" style="152" customWidth="1"/>
    <col min="2821" max="2821" width="14.85546875" style="152" customWidth="1"/>
    <col min="2822" max="2822" width="13.85546875" style="152" customWidth="1"/>
    <col min="2823" max="2823" width="13.42578125" style="152" customWidth="1"/>
    <col min="2824" max="2824" width="14.7109375" style="152" customWidth="1"/>
    <col min="2825" max="2825" width="13.5703125" style="152" customWidth="1"/>
    <col min="2826" max="3072" width="9.140625" style="152"/>
    <col min="3073" max="3073" width="14.28515625" style="152" customWidth="1"/>
    <col min="3074" max="3074" width="14.5703125" style="152" customWidth="1"/>
    <col min="3075" max="3075" width="16.7109375" style="152" customWidth="1"/>
    <col min="3076" max="3076" width="16" style="152" customWidth="1"/>
    <col min="3077" max="3077" width="14.85546875" style="152" customWidth="1"/>
    <col min="3078" max="3078" width="13.85546875" style="152" customWidth="1"/>
    <col min="3079" max="3079" width="13.42578125" style="152" customWidth="1"/>
    <col min="3080" max="3080" width="14.7109375" style="152" customWidth="1"/>
    <col min="3081" max="3081" width="13.5703125" style="152" customWidth="1"/>
    <col min="3082" max="3328" width="9.140625" style="152"/>
    <col min="3329" max="3329" width="14.28515625" style="152" customWidth="1"/>
    <col min="3330" max="3330" width="14.5703125" style="152" customWidth="1"/>
    <col min="3331" max="3331" width="16.7109375" style="152" customWidth="1"/>
    <col min="3332" max="3332" width="16" style="152" customWidth="1"/>
    <col min="3333" max="3333" width="14.85546875" style="152" customWidth="1"/>
    <col min="3334" max="3334" width="13.85546875" style="152" customWidth="1"/>
    <col min="3335" max="3335" width="13.42578125" style="152" customWidth="1"/>
    <col min="3336" max="3336" width="14.7109375" style="152" customWidth="1"/>
    <col min="3337" max="3337" width="13.5703125" style="152" customWidth="1"/>
    <col min="3338" max="3584" width="9.140625" style="152"/>
    <col min="3585" max="3585" width="14.28515625" style="152" customWidth="1"/>
    <col min="3586" max="3586" width="14.5703125" style="152" customWidth="1"/>
    <col min="3587" max="3587" width="16.7109375" style="152" customWidth="1"/>
    <col min="3588" max="3588" width="16" style="152" customWidth="1"/>
    <col min="3589" max="3589" width="14.85546875" style="152" customWidth="1"/>
    <col min="3590" max="3590" width="13.85546875" style="152" customWidth="1"/>
    <col min="3591" max="3591" width="13.42578125" style="152" customWidth="1"/>
    <col min="3592" max="3592" width="14.7109375" style="152" customWidth="1"/>
    <col min="3593" max="3593" width="13.5703125" style="152" customWidth="1"/>
    <col min="3594" max="3840" width="9.140625" style="152"/>
    <col min="3841" max="3841" width="14.28515625" style="152" customWidth="1"/>
    <col min="3842" max="3842" width="14.5703125" style="152" customWidth="1"/>
    <col min="3843" max="3843" width="16.7109375" style="152" customWidth="1"/>
    <col min="3844" max="3844" width="16" style="152" customWidth="1"/>
    <col min="3845" max="3845" width="14.85546875" style="152" customWidth="1"/>
    <col min="3846" max="3846" width="13.85546875" style="152" customWidth="1"/>
    <col min="3847" max="3847" width="13.42578125" style="152" customWidth="1"/>
    <col min="3848" max="3848" width="14.7109375" style="152" customWidth="1"/>
    <col min="3849" max="3849" width="13.5703125" style="152" customWidth="1"/>
    <col min="3850" max="4096" width="9.140625" style="152"/>
    <col min="4097" max="4097" width="14.28515625" style="152" customWidth="1"/>
    <col min="4098" max="4098" width="14.5703125" style="152" customWidth="1"/>
    <col min="4099" max="4099" width="16.7109375" style="152" customWidth="1"/>
    <col min="4100" max="4100" width="16" style="152" customWidth="1"/>
    <col min="4101" max="4101" width="14.85546875" style="152" customWidth="1"/>
    <col min="4102" max="4102" width="13.85546875" style="152" customWidth="1"/>
    <col min="4103" max="4103" width="13.42578125" style="152" customWidth="1"/>
    <col min="4104" max="4104" width="14.7109375" style="152" customWidth="1"/>
    <col min="4105" max="4105" width="13.5703125" style="152" customWidth="1"/>
    <col min="4106" max="4352" width="9.140625" style="152"/>
    <col min="4353" max="4353" width="14.28515625" style="152" customWidth="1"/>
    <col min="4354" max="4354" width="14.5703125" style="152" customWidth="1"/>
    <col min="4355" max="4355" width="16.7109375" style="152" customWidth="1"/>
    <col min="4356" max="4356" width="16" style="152" customWidth="1"/>
    <col min="4357" max="4357" width="14.85546875" style="152" customWidth="1"/>
    <col min="4358" max="4358" width="13.85546875" style="152" customWidth="1"/>
    <col min="4359" max="4359" width="13.42578125" style="152" customWidth="1"/>
    <col min="4360" max="4360" width="14.7109375" style="152" customWidth="1"/>
    <col min="4361" max="4361" width="13.5703125" style="152" customWidth="1"/>
    <col min="4362" max="4608" width="9.140625" style="152"/>
    <col min="4609" max="4609" width="14.28515625" style="152" customWidth="1"/>
    <col min="4610" max="4610" width="14.5703125" style="152" customWidth="1"/>
    <col min="4611" max="4611" width="16.7109375" style="152" customWidth="1"/>
    <col min="4612" max="4612" width="16" style="152" customWidth="1"/>
    <col min="4613" max="4613" width="14.85546875" style="152" customWidth="1"/>
    <col min="4614" max="4614" width="13.85546875" style="152" customWidth="1"/>
    <col min="4615" max="4615" width="13.42578125" style="152" customWidth="1"/>
    <col min="4616" max="4616" width="14.7109375" style="152" customWidth="1"/>
    <col min="4617" max="4617" width="13.5703125" style="152" customWidth="1"/>
    <col min="4618" max="4864" width="9.140625" style="152"/>
    <col min="4865" max="4865" width="14.28515625" style="152" customWidth="1"/>
    <col min="4866" max="4866" width="14.5703125" style="152" customWidth="1"/>
    <col min="4867" max="4867" width="16.7109375" style="152" customWidth="1"/>
    <col min="4868" max="4868" width="16" style="152" customWidth="1"/>
    <col min="4869" max="4869" width="14.85546875" style="152" customWidth="1"/>
    <col min="4870" max="4870" width="13.85546875" style="152" customWidth="1"/>
    <col min="4871" max="4871" width="13.42578125" style="152" customWidth="1"/>
    <col min="4872" max="4872" width="14.7109375" style="152" customWidth="1"/>
    <col min="4873" max="4873" width="13.5703125" style="152" customWidth="1"/>
    <col min="4874" max="5120" width="9.140625" style="152"/>
    <col min="5121" max="5121" width="14.28515625" style="152" customWidth="1"/>
    <col min="5122" max="5122" width="14.5703125" style="152" customWidth="1"/>
    <col min="5123" max="5123" width="16.7109375" style="152" customWidth="1"/>
    <col min="5124" max="5124" width="16" style="152" customWidth="1"/>
    <col min="5125" max="5125" width="14.85546875" style="152" customWidth="1"/>
    <col min="5126" max="5126" width="13.85546875" style="152" customWidth="1"/>
    <col min="5127" max="5127" width="13.42578125" style="152" customWidth="1"/>
    <col min="5128" max="5128" width="14.7109375" style="152" customWidth="1"/>
    <col min="5129" max="5129" width="13.5703125" style="152" customWidth="1"/>
    <col min="5130" max="5376" width="9.140625" style="152"/>
    <col min="5377" max="5377" width="14.28515625" style="152" customWidth="1"/>
    <col min="5378" max="5378" width="14.5703125" style="152" customWidth="1"/>
    <col min="5379" max="5379" width="16.7109375" style="152" customWidth="1"/>
    <col min="5380" max="5380" width="16" style="152" customWidth="1"/>
    <col min="5381" max="5381" width="14.85546875" style="152" customWidth="1"/>
    <col min="5382" max="5382" width="13.85546875" style="152" customWidth="1"/>
    <col min="5383" max="5383" width="13.42578125" style="152" customWidth="1"/>
    <col min="5384" max="5384" width="14.7109375" style="152" customWidth="1"/>
    <col min="5385" max="5385" width="13.5703125" style="152" customWidth="1"/>
    <col min="5386" max="5632" width="9.140625" style="152"/>
    <col min="5633" max="5633" width="14.28515625" style="152" customWidth="1"/>
    <col min="5634" max="5634" width="14.5703125" style="152" customWidth="1"/>
    <col min="5635" max="5635" width="16.7109375" style="152" customWidth="1"/>
    <col min="5636" max="5636" width="16" style="152" customWidth="1"/>
    <col min="5637" max="5637" width="14.85546875" style="152" customWidth="1"/>
    <col min="5638" max="5638" width="13.85546875" style="152" customWidth="1"/>
    <col min="5639" max="5639" width="13.42578125" style="152" customWidth="1"/>
    <col min="5640" max="5640" width="14.7109375" style="152" customWidth="1"/>
    <col min="5641" max="5641" width="13.5703125" style="152" customWidth="1"/>
    <col min="5642" max="5888" width="9.140625" style="152"/>
    <col min="5889" max="5889" width="14.28515625" style="152" customWidth="1"/>
    <col min="5890" max="5890" width="14.5703125" style="152" customWidth="1"/>
    <col min="5891" max="5891" width="16.7109375" style="152" customWidth="1"/>
    <col min="5892" max="5892" width="16" style="152" customWidth="1"/>
    <col min="5893" max="5893" width="14.85546875" style="152" customWidth="1"/>
    <col min="5894" max="5894" width="13.85546875" style="152" customWidth="1"/>
    <col min="5895" max="5895" width="13.42578125" style="152" customWidth="1"/>
    <col min="5896" max="5896" width="14.7109375" style="152" customWidth="1"/>
    <col min="5897" max="5897" width="13.5703125" style="152" customWidth="1"/>
    <col min="5898" max="6144" width="9.140625" style="152"/>
    <col min="6145" max="6145" width="14.28515625" style="152" customWidth="1"/>
    <col min="6146" max="6146" width="14.5703125" style="152" customWidth="1"/>
    <col min="6147" max="6147" width="16.7109375" style="152" customWidth="1"/>
    <col min="6148" max="6148" width="16" style="152" customWidth="1"/>
    <col min="6149" max="6149" width="14.85546875" style="152" customWidth="1"/>
    <col min="6150" max="6150" width="13.85546875" style="152" customWidth="1"/>
    <col min="6151" max="6151" width="13.42578125" style="152" customWidth="1"/>
    <col min="6152" max="6152" width="14.7109375" style="152" customWidth="1"/>
    <col min="6153" max="6153" width="13.5703125" style="152" customWidth="1"/>
    <col min="6154" max="6400" width="9.140625" style="152"/>
    <col min="6401" max="6401" width="14.28515625" style="152" customWidth="1"/>
    <col min="6402" max="6402" width="14.5703125" style="152" customWidth="1"/>
    <col min="6403" max="6403" width="16.7109375" style="152" customWidth="1"/>
    <col min="6404" max="6404" width="16" style="152" customWidth="1"/>
    <col min="6405" max="6405" width="14.85546875" style="152" customWidth="1"/>
    <col min="6406" max="6406" width="13.85546875" style="152" customWidth="1"/>
    <col min="6407" max="6407" width="13.42578125" style="152" customWidth="1"/>
    <col min="6408" max="6408" width="14.7109375" style="152" customWidth="1"/>
    <col min="6409" max="6409" width="13.5703125" style="152" customWidth="1"/>
    <col min="6410" max="6656" width="9.140625" style="152"/>
    <col min="6657" max="6657" width="14.28515625" style="152" customWidth="1"/>
    <col min="6658" max="6658" width="14.5703125" style="152" customWidth="1"/>
    <col min="6659" max="6659" width="16.7109375" style="152" customWidth="1"/>
    <col min="6660" max="6660" width="16" style="152" customWidth="1"/>
    <col min="6661" max="6661" width="14.85546875" style="152" customWidth="1"/>
    <col min="6662" max="6662" width="13.85546875" style="152" customWidth="1"/>
    <col min="6663" max="6663" width="13.42578125" style="152" customWidth="1"/>
    <col min="6664" max="6664" width="14.7109375" style="152" customWidth="1"/>
    <col min="6665" max="6665" width="13.5703125" style="152" customWidth="1"/>
    <col min="6666" max="6912" width="9.140625" style="152"/>
    <col min="6913" max="6913" width="14.28515625" style="152" customWidth="1"/>
    <col min="6914" max="6914" width="14.5703125" style="152" customWidth="1"/>
    <col min="6915" max="6915" width="16.7109375" style="152" customWidth="1"/>
    <col min="6916" max="6916" width="16" style="152" customWidth="1"/>
    <col min="6917" max="6917" width="14.85546875" style="152" customWidth="1"/>
    <col min="6918" max="6918" width="13.85546875" style="152" customWidth="1"/>
    <col min="6919" max="6919" width="13.42578125" style="152" customWidth="1"/>
    <col min="6920" max="6920" width="14.7109375" style="152" customWidth="1"/>
    <col min="6921" max="6921" width="13.5703125" style="152" customWidth="1"/>
    <col min="6922" max="7168" width="9.140625" style="152"/>
    <col min="7169" max="7169" width="14.28515625" style="152" customWidth="1"/>
    <col min="7170" max="7170" width="14.5703125" style="152" customWidth="1"/>
    <col min="7171" max="7171" width="16.7109375" style="152" customWidth="1"/>
    <col min="7172" max="7172" width="16" style="152" customWidth="1"/>
    <col min="7173" max="7173" width="14.85546875" style="152" customWidth="1"/>
    <col min="7174" max="7174" width="13.85546875" style="152" customWidth="1"/>
    <col min="7175" max="7175" width="13.42578125" style="152" customWidth="1"/>
    <col min="7176" max="7176" width="14.7109375" style="152" customWidth="1"/>
    <col min="7177" max="7177" width="13.5703125" style="152" customWidth="1"/>
    <col min="7178" max="7424" width="9.140625" style="152"/>
    <col min="7425" max="7425" width="14.28515625" style="152" customWidth="1"/>
    <col min="7426" max="7426" width="14.5703125" style="152" customWidth="1"/>
    <col min="7427" max="7427" width="16.7109375" style="152" customWidth="1"/>
    <col min="7428" max="7428" width="16" style="152" customWidth="1"/>
    <col min="7429" max="7429" width="14.85546875" style="152" customWidth="1"/>
    <col min="7430" max="7430" width="13.85546875" style="152" customWidth="1"/>
    <col min="7431" max="7431" width="13.42578125" style="152" customWidth="1"/>
    <col min="7432" max="7432" width="14.7109375" style="152" customWidth="1"/>
    <col min="7433" max="7433" width="13.5703125" style="152" customWidth="1"/>
    <col min="7434" max="7680" width="9.140625" style="152"/>
    <col min="7681" max="7681" width="14.28515625" style="152" customWidth="1"/>
    <col min="7682" max="7682" width="14.5703125" style="152" customWidth="1"/>
    <col min="7683" max="7683" width="16.7109375" style="152" customWidth="1"/>
    <col min="7684" max="7684" width="16" style="152" customWidth="1"/>
    <col min="7685" max="7685" width="14.85546875" style="152" customWidth="1"/>
    <col min="7686" max="7686" width="13.85546875" style="152" customWidth="1"/>
    <col min="7687" max="7687" width="13.42578125" style="152" customWidth="1"/>
    <col min="7688" max="7688" width="14.7109375" style="152" customWidth="1"/>
    <col min="7689" max="7689" width="13.5703125" style="152" customWidth="1"/>
    <col min="7690" max="7936" width="9.140625" style="152"/>
    <col min="7937" max="7937" width="14.28515625" style="152" customWidth="1"/>
    <col min="7938" max="7938" width="14.5703125" style="152" customWidth="1"/>
    <col min="7939" max="7939" width="16.7109375" style="152" customWidth="1"/>
    <col min="7940" max="7940" width="16" style="152" customWidth="1"/>
    <col min="7941" max="7941" width="14.85546875" style="152" customWidth="1"/>
    <col min="7942" max="7942" width="13.85546875" style="152" customWidth="1"/>
    <col min="7943" max="7943" width="13.42578125" style="152" customWidth="1"/>
    <col min="7944" max="7944" width="14.7109375" style="152" customWidth="1"/>
    <col min="7945" max="7945" width="13.5703125" style="152" customWidth="1"/>
    <col min="7946" max="8192" width="9.140625" style="152"/>
    <col min="8193" max="8193" width="14.28515625" style="152" customWidth="1"/>
    <col min="8194" max="8194" width="14.5703125" style="152" customWidth="1"/>
    <col min="8195" max="8195" width="16.7109375" style="152" customWidth="1"/>
    <col min="8196" max="8196" width="16" style="152" customWidth="1"/>
    <col min="8197" max="8197" width="14.85546875" style="152" customWidth="1"/>
    <col min="8198" max="8198" width="13.85546875" style="152" customWidth="1"/>
    <col min="8199" max="8199" width="13.42578125" style="152" customWidth="1"/>
    <col min="8200" max="8200" width="14.7109375" style="152" customWidth="1"/>
    <col min="8201" max="8201" width="13.5703125" style="152" customWidth="1"/>
    <col min="8202" max="8448" width="9.140625" style="152"/>
    <col min="8449" max="8449" width="14.28515625" style="152" customWidth="1"/>
    <col min="8450" max="8450" width="14.5703125" style="152" customWidth="1"/>
    <col min="8451" max="8451" width="16.7109375" style="152" customWidth="1"/>
    <col min="8452" max="8452" width="16" style="152" customWidth="1"/>
    <col min="8453" max="8453" width="14.85546875" style="152" customWidth="1"/>
    <col min="8454" max="8454" width="13.85546875" style="152" customWidth="1"/>
    <col min="8455" max="8455" width="13.42578125" style="152" customWidth="1"/>
    <col min="8456" max="8456" width="14.7109375" style="152" customWidth="1"/>
    <col min="8457" max="8457" width="13.5703125" style="152" customWidth="1"/>
    <col min="8458" max="8704" width="9.140625" style="152"/>
    <col min="8705" max="8705" width="14.28515625" style="152" customWidth="1"/>
    <col min="8706" max="8706" width="14.5703125" style="152" customWidth="1"/>
    <col min="8707" max="8707" width="16.7109375" style="152" customWidth="1"/>
    <col min="8708" max="8708" width="16" style="152" customWidth="1"/>
    <col min="8709" max="8709" width="14.85546875" style="152" customWidth="1"/>
    <col min="8710" max="8710" width="13.85546875" style="152" customWidth="1"/>
    <col min="8711" max="8711" width="13.42578125" style="152" customWidth="1"/>
    <col min="8712" max="8712" width="14.7109375" style="152" customWidth="1"/>
    <col min="8713" max="8713" width="13.5703125" style="152" customWidth="1"/>
    <col min="8714" max="8960" width="9.140625" style="152"/>
    <col min="8961" max="8961" width="14.28515625" style="152" customWidth="1"/>
    <col min="8962" max="8962" width="14.5703125" style="152" customWidth="1"/>
    <col min="8963" max="8963" width="16.7109375" style="152" customWidth="1"/>
    <col min="8964" max="8964" width="16" style="152" customWidth="1"/>
    <col min="8965" max="8965" width="14.85546875" style="152" customWidth="1"/>
    <col min="8966" max="8966" width="13.85546875" style="152" customWidth="1"/>
    <col min="8967" max="8967" width="13.42578125" style="152" customWidth="1"/>
    <col min="8968" max="8968" width="14.7109375" style="152" customWidth="1"/>
    <col min="8969" max="8969" width="13.5703125" style="152" customWidth="1"/>
    <col min="8970" max="9216" width="9.140625" style="152"/>
    <col min="9217" max="9217" width="14.28515625" style="152" customWidth="1"/>
    <col min="9218" max="9218" width="14.5703125" style="152" customWidth="1"/>
    <col min="9219" max="9219" width="16.7109375" style="152" customWidth="1"/>
    <col min="9220" max="9220" width="16" style="152" customWidth="1"/>
    <col min="9221" max="9221" width="14.85546875" style="152" customWidth="1"/>
    <col min="9222" max="9222" width="13.85546875" style="152" customWidth="1"/>
    <col min="9223" max="9223" width="13.42578125" style="152" customWidth="1"/>
    <col min="9224" max="9224" width="14.7109375" style="152" customWidth="1"/>
    <col min="9225" max="9225" width="13.5703125" style="152" customWidth="1"/>
    <col min="9226" max="9472" width="9.140625" style="152"/>
    <col min="9473" max="9473" width="14.28515625" style="152" customWidth="1"/>
    <col min="9474" max="9474" width="14.5703125" style="152" customWidth="1"/>
    <col min="9475" max="9475" width="16.7109375" style="152" customWidth="1"/>
    <col min="9476" max="9476" width="16" style="152" customWidth="1"/>
    <col min="9477" max="9477" width="14.85546875" style="152" customWidth="1"/>
    <col min="9478" max="9478" width="13.85546875" style="152" customWidth="1"/>
    <col min="9479" max="9479" width="13.42578125" style="152" customWidth="1"/>
    <col min="9480" max="9480" width="14.7109375" style="152" customWidth="1"/>
    <col min="9481" max="9481" width="13.5703125" style="152" customWidth="1"/>
    <col min="9482" max="9728" width="9.140625" style="152"/>
    <col min="9729" max="9729" width="14.28515625" style="152" customWidth="1"/>
    <col min="9730" max="9730" width="14.5703125" style="152" customWidth="1"/>
    <col min="9731" max="9731" width="16.7109375" style="152" customWidth="1"/>
    <col min="9732" max="9732" width="16" style="152" customWidth="1"/>
    <col min="9733" max="9733" width="14.85546875" style="152" customWidth="1"/>
    <col min="9734" max="9734" width="13.85546875" style="152" customWidth="1"/>
    <col min="9735" max="9735" width="13.42578125" style="152" customWidth="1"/>
    <col min="9736" max="9736" width="14.7109375" style="152" customWidth="1"/>
    <col min="9737" max="9737" width="13.5703125" style="152" customWidth="1"/>
    <col min="9738" max="9984" width="9.140625" style="152"/>
    <col min="9985" max="9985" width="14.28515625" style="152" customWidth="1"/>
    <col min="9986" max="9986" width="14.5703125" style="152" customWidth="1"/>
    <col min="9987" max="9987" width="16.7109375" style="152" customWidth="1"/>
    <col min="9988" max="9988" width="16" style="152" customWidth="1"/>
    <col min="9989" max="9989" width="14.85546875" style="152" customWidth="1"/>
    <col min="9990" max="9990" width="13.85546875" style="152" customWidth="1"/>
    <col min="9991" max="9991" width="13.42578125" style="152" customWidth="1"/>
    <col min="9992" max="9992" width="14.7109375" style="152" customWidth="1"/>
    <col min="9993" max="9993" width="13.5703125" style="152" customWidth="1"/>
    <col min="9994" max="10240" width="9.140625" style="152"/>
    <col min="10241" max="10241" width="14.28515625" style="152" customWidth="1"/>
    <col min="10242" max="10242" width="14.5703125" style="152" customWidth="1"/>
    <col min="10243" max="10243" width="16.7109375" style="152" customWidth="1"/>
    <col min="10244" max="10244" width="16" style="152" customWidth="1"/>
    <col min="10245" max="10245" width="14.85546875" style="152" customWidth="1"/>
    <col min="10246" max="10246" width="13.85546875" style="152" customWidth="1"/>
    <col min="10247" max="10247" width="13.42578125" style="152" customWidth="1"/>
    <col min="10248" max="10248" width="14.7109375" style="152" customWidth="1"/>
    <col min="10249" max="10249" width="13.5703125" style="152" customWidth="1"/>
    <col min="10250" max="10496" width="9.140625" style="152"/>
    <col min="10497" max="10497" width="14.28515625" style="152" customWidth="1"/>
    <col min="10498" max="10498" width="14.5703125" style="152" customWidth="1"/>
    <col min="10499" max="10499" width="16.7109375" style="152" customWidth="1"/>
    <col min="10500" max="10500" width="16" style="152" customWidth="1"/>
    <col min="10501" max="10501" width="14.85546875" style="152" customWidth="1"/>
    <col min="10502" max="10502" width="13.85546875" style="152" customWidth="1"/>
    <col min="10503" max="10503" width="13.42578125" style="152" customWidth="1"/>
    <col min="10504" max="10504" width="14.7109375" style="152" customWidth="1"/>
    <col min="10505" max="10505" width="13.5703125" style="152" customWidth="1"/>
    <col min="10506" max="10752" width="9.140625" style="152"/>
    <col min="10753" max="10753" width="14.28515625" style="152" customWidth="1"/>
    <col min="10754" max="10754" width="14.5703125" style="152" customWidth="1"/>
    <col min="10755" max="10755" width="16.7109375" style="152" customWidth="1"/>
    <col min="10756" max="10756" width="16" style="152" customWidth="1"/>
    <col min="10757" max="10757" width="14.85546875" style="152" customWidth="1"/>
    <col min="10758" max="10758" width="13.85546875" style="152" customWidth="1"/>
    <col min="10759" max="10759" width="13.42578125" style="152" customWidth="1"/>
    <col min="10760" max="10760" width="14.7109375" style="152" customWidth="1"/>
    <col min="10761" max="10761" width="13.5703125" style="152" customWidth="1"/>
    <col min="10762" max="11008" width="9.140625" style="152"/>
    <col min="11009" max="11009" width="14.28515625" style="152" customWidth="1"/>
    <col min="11010" max="11010" width="14.5703125" style="152" customWidth="1"/>
    <col min="11011" max="11011" width="16.7109375" style="152" customWidth="1"/>
    <col min="11012" max="11012" width="16" style="152" customWidth="1"/>
    <col min="11013" max="11013" width="14.85546875" style="152" customWidth="1"/>
    <col min="11014" max="11014" width="13.85546875" style="152" customWidth="1"/>
    <col min="11015" max="11015" width="13.42578125" style="152" customWidth="1"/>
    <col min="11016" max="11016" width="14.7109375" style="152" customWidth="1"/>
    <col min="11017" max="11017" width="13.5703125" style="152" customWidth="1"/>
    <col min="11018" max="11264" width="9.140625" style="152"/>
    <col min="11265" max="11265" width="14.28515625" style="152" customWidth="1"/>
    <col min="11266" max="11266" width="14.5703125" style="152" customWidth="1"/>
    <col min="11267" max="11267" width="16.7109375" style="152" customWidth="1"/>
    <col min="11268" max="11268" width="16" style="152" customWidth="1"/>
    <col min="11269" max="11269" width="14.85546875" style="152" customWidth="1"/>
    <col min="11270" max="11270" width="13.85546875" style="152" customWidth="1"/>
    <col min="11271" max="11271" width="13.42578125" style="152" customWidth="1"/>
    <col min="11272" max="11272" width="14.7109375" style="152" customWidth="1"/>
    <col min="11273" max="11273" width="13.5703125" style="152" customWidth="1"/>
    <col min="11274" max="11520" width="9.140625" style="152"/>
    <col min="11521" max="11521" width="14.28515625" style="152" customWidth="1"/>
    <col min="11522" max="11522" width="14.5703125" style="152" customWidth="1"/>
    <col min="11523" max="11523" width="16.7109375" style="152" customWidth="1"/>
    <col min="11524" max="11524" width="16" style="152" customWidth="1"/>
    <col min="11525" max="11525" width="14.85546875" style="152" customWidth="1"/>
    <col min="11526" max="11526" width="13.85546875" style="152" customWidth="1"/>
    <col min="11527" max="11527" width="13.42578125" style="152" customWidth="1"/>
    <col min="11528" max="11528" width="14.7109375" style="152" customWidth="1"/>
    <col min="11529" max="11529" width="13.5703125" style="152" customWidth="1"/>
    <col min="11530" max="11776" width="9.140625" style="152"/>
    <col min="11777" max="11777" width="14.28515625" style="152" customWidth="1"/>
    <col min="11778" max="11778" width="14.5703125" style="152" customWidth="1"/>
    <col min="11779" max="11779" width="16.7109375" style="152" customWidth="1"/>
    <col min="11780" max="11780" width="16" style="152" customWidth="1"/>
    <col min="11781" max="11781" width="14.85546875" style="152" customWidth="1"/>
    <col min="11782" max="11782" width="13.85546875" style="152" customWidth="1"/>
    <col min="11783" max="11783" width="13.42578125" style="152" customWidth="1"/>
    <col min="11784" max="11784" width="14.7109375" style="152" customWidth="1"/>
    <col min="11785" max="11785" width="13.5703125" style="152" customWidth="1"/>
    <col min="11786" max="12032" width="9.140625" style="152"/>
    <col min="12033" max="12033" width="14.28515625" style="152" customWidth="1"/>
    <col min="12034" max="12034" width="14.5703125" style="152" customWidth="1"/>
    <col min="12035" max="12035" width="16.7109375" style="152" customWidth="1"/>
    <col min="12036" max="12036" width="16" style="152" customWidth="1"/>
    <col min="12037" max="12037" width="14.85546875" style="152" customWidth="1"/>
    <col min="12038" max="12038" width="13.85546875" style="152" customWidth="1"/>
    <col min="12039" max="12039" width="13.42578125" style="152" customWidth="1"/>
    <col min="12040" max="12040" width="14.7109375" style="152" customWidth="1"/>
    <col min="12041" max="12041" width="13.5703125" style="152" customWidth="1"/>
    <col min="12042" max="12288" width="9.140625" style="152"/>
    <col min="12289" max="12289" width="14.28515625" style="152" customWidth="1"/>
    <col min="12290" max="12290" width="14.5703125" style="152" customWidth="1"/>
    <col min="12291" max="12291" width="16.7109375" style="152" customWidth="1"/>
    <col min="12292" max="12292" width="16" style="152" customWidth="1"/>
    <col min="12293" max="12293" width="14.85546875" style="152" customWidth="1"/>
    <col min="12294" max="12294" width="13.85546875" style="152" customWidth="1"/>
    <col min="12295" max="12295" width="13.42578125" style="152" customWidth="1"/>
    <col min="12296" max="12296" width="14.7109375" style="152" customWidth="1"/>
    <col min="12297" max="12297" width="13.5703125" style="152" customWidth="1"/>
    <col min="12298" max="12544" width="9.140625" style="152"/>
    <col min="12545" max="12545" width="14.28515625" style="152" customWidth="1"/>
    <col min="12546" max="12546" width="14.5703125" style="152" customWidth="1"/>
    <col min="12547" max="12547" width="16.7109375" style="152" customWidth="1"/>
    <col min="12548" max="12548" width="16" style="152" customWidth="1"/>
    <col min="12549" max="12549" width="14.85546875" style="152" customWidth="1"/>
    <col min="12550" max="12550" width="13.85546875" style="152" customWidth="1"/>
    <col min="12551" max="12551" width="13.42578125" style="152" customWidth="1"/>
    <col min="12552" max="12552" width="14.7109375" style="152" customWidth="1"/>
    <col min="12553" max="12553" width="13.5703125" style="152" customWidth="1"/>
    <col min="12554" max="12800" width="9.140625" style="152"/>
    <col min="12801" max="12801" width="14.28515625" style="152" customWidth="1"/>
    <col min="12802" max="12802" width="14.5703125" style="152" customWidth="1"/>
    <col min="12803" max="12803" width="16.7109375" style="152" customWidth="1"/>
    <col min="12804" max="12804" width="16" style="152" customWidth="1"/>
    <col min="12805" max="12805" width="14.85546875" style="152" customWidth="1"/>
    <col min="12806" max="12806" width="13.85546875" style="152" customWidth="1"/>
    <col min="12807" max="12807" width="13.42578125" style="152" customWidth="1"/>
    <col min="12808" max="12808" width="14.7109375" style="152" customWidth="1"/>
    <col min="12809" max="12809" width="13.5703125" style="152" customWidth="1"/>
    <col min="12810" max="13056" width="9.140625" style="152"/>
    <col min="13057" max="13057" width="14.28515625" style="152" customWidth="1"/>
    <col min="13058" max="13058" width="14.5703125" style="152" customWidth="1"/>
    <col min="13059" max="13059" width="16.7109375" style="152" customWidth="1"/>
    <col min="13060" max="13060" width="16" style="152" customWidth="1"/>
    <col min="13061" max="13061" width="14.85546875" style="152" customWidth="1"/>
    <col min="13062" max="13062" width="13.85546875" style="152" customWidth="1"/>
    <col min="13063" max="13063" width="13.42578125" style="152" customWidth="1"/>
    <col min="13064" max="13064" width="14.7109375" style="152" customWidth="1"/>
    <col min="13065" max="13065" width="13.5703125" style="152" customWidth="1"/>
    <col min="13066" max="13312" width="9.140625" style="152"/>
    <col min="13313" max="13313" width="14.28515625" style="152" customWidth="1"/>
    <col min="13314" max="13314" width="14.5703125" style="152" customWidth="1"/>
    <col min="13315" max="13315" width="16.7109375" style="152" customWidth="1"/>
    <col min="13316" max="13316" width="16" style="152" customWidth="1"/>
    <col min="13317" max="13317" width="14.85546875" style="152" customWidth="1"/>
    <col min="13318" max="13318" width="13.85546875" style="152" customWidth="1"/>
    <col min="13319" max="13319" width="13.42578125" style="152" customWidth="1"/>
    <col min="13320" max="13320" width="14.7109375" style="152" customWidth="1"/>
    <col min="13321" max="13321" width="13.5703125" style="152" customWidth="1"/>
    <col min="13322" max="13568" width="9.140625" style="152"/>
    <col min="13569" max="13569" width="14.28515625" style="152" customWidth="1"/>
    <col min="13570" max="13570" width="14.5703125" style="152" customWidth="1"/>
    <col min="13571" max="13571" width="16.7109375" style="152" customWidth="1"/>
    <col min="13572" max="13572" width="16" style="152" customWidth="1"/>
    <col min="13573" max="13573" width="14.85546875" style="152" customWidth="1"/>
    <col min="13574" max="13574" width="13.85546875" style="152" customWidth="1"/>
    <col min="13575" max="13575" width="13.42578125" style="152" customWidth="1"/>
    <col min="13576" max="13576" width="14.7109375" style="152" customWidth="1"/>
    <col min="13577" max="13577" width="13.5703125" style="152" customWidth="1"/>
    <col min="13578" max="13824" width="9.140625" style="152"/>
    <col min="13825" max="13825" width="14.28515625" style="152" customWidth="1"/>
    <col min="13826" max="13826" width="14.5703125" style="152" customWidth="1"/>
    <col min="13827" max="13827" width="16.7109375" style="152" customWidth="1"/>
    <col min="13828" max="13828" width="16" style="152" customWidth="1"/>
    <col min="13829" max="13829" width="14.85546875" style="152" customWidth="1"/>
    <col min="13830" max="13830" width="13.85546875" style="152" customWidth="1"/>
    <col min="13831" max="13831" width="13.42578125" style="152" customWidth="1"/>
    <col min="13832" max="13832" width="14.7109375" style="152" customWidth="1"/>
    <col min="13833" max="13833" width="13.5703125" style="152" customWidth="1"/>
    <col min="13834" max="14080" width="9.140625" style="152"/>
    <col min="14081" max="14081" width="14.28515625" style="152" customWidth="1"/>
    <col min="14082" max="14082" width="14.5703125" style="152" customWidth="1"/>
    <col min="14083" max="14083" width="16.7109375" style="152" customWidth="1"/>
    <col min="14084" max="14084" width="16" style="152" customWidth="1"/>
    <col min="14085" max="14085" width="14.85546875" style="152" customWidth="1"/>
    <col min="14086" max="14086" width="13.85546875" style="152" customWidth="1"/>
    <col min="14087" max="14087" width="13.42578125" style="152" customWidth="1"/>
    <col min="14088" max="14088" width="14.7109375" style="152" customWidth="1"/>
    <col min="14089" max="14089" width="13.5703125" style="152" customWidth="1"/>
    <col min="14090" max="14336" width="9.140625" style="152"/>
    <col min="14337" max="14337" width="14.28515625" style="152" customWidth="1"/>
    <col min="14338" max="14338" width="14.5703125" style="152" customWidth="1"/>
    <col min="14339" max="14339" width="16.7109375" style="152" customWidth="1"/>
    <col min="14340" max="14340" width="16" style="152" customWidth="1"/>
    <col min="14341" max="14341" width="14.85546875" style="152" customWidth="1"/>
    <col min="14342" max="14342" width="13.85546875" style="152" customWidth="1"/>
    <col min="14343" max="14343" width="13.42578125" style="152" customWidth="1"/>
    <col min="14344" max="14344" width="14.7109375" style="152" customWidth="1"/>
    <col min="14345" max="14345" width="13.5703125" style="152" customWidth="1"/>
    <col min="14346" max="14592" width="9.140625" style="152"/>
    <col min="14593" max="14593" width="14.28515625" style="152" customWidth="1"/>
    <col min="14594" max="14594" width="14.5703125" style="152" customWidth="1"/>
    <col min="14595" max="14595" width="16.7109375" style="152" customWidth="1"/>
    <col min="14596" max="14596" width="16" style="152" customWidth="1"/>
    <col min="14597" max="14597" width="14.85546875" style="152" customWidth="1"/>
    <col min="14598" max="14598" width="13.85546875" style="152" customWidth="1"/>
    <col min="14599" max="14599" width="13.42578125" style="152" customWidth="1"/>
    <col min="14600" max="14600" width="14.7109375" style="152" customWidth="1"/>
    <col min="14601" max="14601" width="13.5703125" style="152" customWidth="1"/>
    <col min="14602" max="14848" width="9.140625" style="152"/>
    <col min="14849" max="14849" width="14.28515625" style="152" customWidth="1"/>
    <col min="14850" max="14850" width="14.5703125" style="152" customWidth="1"/>
    <col min="14851" max="14851" width="16.7109375" style="152" customWidth="1"/>
    <col min="14852" max="14852" width="16" style="152" customWidth="1"/>
    <col min="14853" max="14853" width="14.85546875" style="152" customWidth="1"/>
    <col min="14854" max="14854" width="13.85546875" style="152" customWidth="1"/>
    <col min="14855" max="14855" width="13.42578125" style="152" customWidth="1"/>
    <col min="14856" max="14856" width="14.7109375" style="152" customWidth="1"/>
    <col min="14857" max="14857" width="13.5703125" style="152" customWidth="1"/>
    <col min="14858" max="15104" width="9.140625" style="152"/>
    <col min="15105" max="15105" width="14.28515625" style="152" customWidth="1"/>
    <col min="15106" max="15106" width="14.5703125" style="152" customWidth="1"/>
    <col min="15107" max="15107" width="16.7109375" style="152" customWidth="1"/>
    <col min="15108" max="15108" width="16" style="152" customWidth="1"/>
    <col min="15109" max="15109" width="14.85546875" style="152" customWidth="1"/>
    <col min="15110" max="15110" width="13.85546875" style="152" customWidth="1"/>
    <col min="15111" max="15111" width="13.42578125" style="152" customWidth="1"/>
    <col min="15112" max="15112" width="14.7109375" style="152" customWidth="1"/>
    <col min="15113" max="15113" width="13.5703125" style="152" customWidth="1"/>
    <col min="15114" max="15360" width="9.140625" style="152"/>
    <col min="15361" max="15361" width="14.28515625" style="152" customWidth="1"/>
    <col min="15362" max="15362" width="14.5703125" style="152" customWidth="1"/>
    <col min="15363" max="15363" width="16.7109375" style="152" customWidth="1"/>
    <col min="15364" max="15364" width="16" style="152" customWidth="1"/>
    <col min="15365" max="15365" width="14.85546875" style="152" customWidth="1"/>
    <col min="15366" max="15366" width="13.85546875" style="152" customWidth="1"/>
    <col min="15367" max="15367" width="13.42578125" style="152" customWidth="1"/>
    <col min="15368" max="15368" width="14.7109375" style="152" customWidth="1"/>
    <col min="15369" max="15369" width="13.5703125" style="152" customWidth="1"/>
    <col min="15370" max="15616" width="9.140625" style="152"/>
    <col min="15617" max="15617" width="14.28515625" style="152" customWidth="1"/>
    <col min="15618" max="15618" width="14.5703125" style="152" customWidth="1"/>
    <col min="15619" max="15619" width="16.7109375" style="152" customWidth="1"/>
    <col min="15620" max="15620" width="16" style="152" customWidth="1"/>
    <col min="15621" max="15621" width="14.85546875" style="152" customWidth="1"/>
    <col min="15622" max="15622" width="13.85546875" style="152" customWidth="1"/>
    <col min="15623" max="15623" width="13.42578125" style="152" customWidth="1"/>
    <col min="15624" max="15624" width="14.7109375" style="152" customWidth="1"/>
    <col min="15625" max="15625" width="13.5703125" style="152" customWidth="1"/>
    <col min="15626" max="15872" width="9.140625" style="152"/>
    <col min="15873" max="15873" width="14.28515625" style="152" customWidth="1"/>
    <col min="15874" max="15874" width="14.5703125" style="152" customWidth="1"/>
    <col min="15875" max="15875" width="16.7109375" style="152" customWidth="1"/>
    <col min="15876" max="15876" width="16" style="152" customWidth="1"/>
    <col min="15877" max="15877" width="14.85546875" style="152" customWidth="1"/>
    <col min="15878" max="15878" width="13.85546875" style="152" customWidth="1"/>
    <col min="15879" max="15879" width="13.42578125" style="152" customWidth="1"/>
    <col min="15880" max="15880" width="14.7109375" style="152" customWidth="1"/>
    <col min="15881" max="15881" width="13.5703125" style="152" customWidth="1"/>
    <col min="15882" max="16128" width="9.140625" style="152"/>
    <col min="16129" max="16129" width="14.28515625" style="152" customWidth="1"/>
    <col min="16130" max="16130" width="14.5703125" style="152" customWidth="1"/>
    <col min="16131" max="16131" width="16.7109375" style="152" customWidth="1"/>
    <col min="16132" max="16132" width="16" style="152" customWidth="1"/>
    <col min="16133" max="16133" width="14.85546875" style="152" customWidth="1"/>
    <col min="16134" max="16134" width="13.85546875" style="152" customWidth="1"/>
    <col min="16135" max="16135" width="13.42578125" style="152" customWidth="1"/>
    <col min="16136" max="16136" width="14.7109375" style="152" customWidth="1"/>
    <col min="16137" max="16137" width="13.5703125" style="152" customWidth="1"/>
    <col min="16138" max="16384" width="9.140625" style="152"/>
  </cols>
  <sheetData>
    <row r="1" spans="1:9" ht="13.5" customHeight="1" thickBot="1">
      <c r="A1" s="151" t="s">
        <v>0</v>
      </c>
      <c r="I1" s="154" t="s">
        <v>1</v>
      </c>
    </row>
    <row r="2" spans="1:9" ht="24" customHeight="1" thickTop="1">
      <c r="A2" s="6250" t="s">
        <v>4809</v>
      </c>
      <c r="B2" s="6251"/>
      <c r="C2" s="6251"/>
      <c r="D2" s="6251"/>
      <c r="E2" s="6251"/>
      <c r="F2" s="6251"/>
      <c r="G2" s="6251"/>
      <c r="H2" s="6251"/>
      <c r="I2" s="6252"/>
    </row>
    <row r="3" spans="1:9" ht="42" customHeight="1" thickBot="1">
      <c r="A3" s="6253" t="s">
        <v>4802</v>
      </c>
      <c r="B3" s="6254"/>
      <c r="C3" s="6254"/>
      <c r="D3" s="6254"/>
      <c r="E3" s="6254"/>
      <c r="F3" s="6254"/>
      <c r="G3" s="6254"/>
      <c r="H3" s="6254"/>
      <c r="I3" s="6255"/>
    </row>
    <row r="4" spans="1:9" ht="42" customHeight="1" thickBot="1">
      <c r="A4" s="5350"/>
      <c r="B4" s="7681">
        <v>2008</v>
      </c>
      <c r="C4" s="8018"/>
      <c r="D4" s="7680">
        <v>2009</v>
      </c>
      <c r="E4" s="7679"/>
      <c r="F4" s="7681">
        <v>2010</v>
      </c>
      <c r="G4" s="8018"/>
      <c r="H4" s="7680">
        <v>2011</v>
      </c>
      <c r="I4" s="8023"/>
    </row>
    <row r="5" spans="1:9" ht="64.5" customHeight="1" thickBot="1">
      <c r="A5" s="5351" t="s">
        <v>2132</v>
      </c>
      <c r="B5" s="5329" t="s">
        <v>4803</v>
      </c>
      <c r="C5" s="5330" t="s">
        <v>4804</v>
      </c>
      <c r="D5" s="5329" t="s">
        <v>4803</v>
      </c>
      <c r="E5" s="5330" t="s">
        <v>4804</v>
      </c>
      <c r="F5" s="5329" t="s">
        <v>4803</v>
      </c>
      <c r="G5" s="5330" t="s">
        <v>4804</v>
      </c>
      <c r="H5" s="5329" t="s">
        <v>4803</v>
      </c>
      <c r="I5" s="5352" t="s">
        <v>4804</v>
      </c>
    </row>
    <row r="6" spans="1:9" ht="20.100000000000001" customHeight="1">
      <c r="A6" s="5353" t="s">
        <v>2538</v>
      </c>
      <c r="B6" s="5334">
        <v>429</v>
      </c>
      <c r="C6" s="5336">
        <v>39362</v>
      </c>
      <c r="D6" s="5334">
        <v>440</v>
      </c>
      <c r="E6" s="5336">
        <v>46153</v>
      </c>
      <c r="F6" s="5334">
        <v>573</v>
      </c>
      <c r="G6" s="5336">
        <v>60177</v>
      </c>
      <c r="H6" s="5334">
        <v>626</v>
      </c>
      <c r="I6" s="5354">
        <v>68739</v>
      </c>
    </row>
    <row r="7" spans="1:9" ht="20.100000000000001" customHeight="1">
      <c r="A7" s="5355" t="s">
        <v>2539</v>
      </c>
      <c r="B7" s="5340">
        <v>827</v>
      </c>
      <c r="C7" s="5342">
        <v>78824</v>
      </c>
      <c r="D7" s="5340">
        <v>836</v>
      </c>
      <c r="E7" s="5342">
        <v>91497</v>
      </c>
      <c r="F7" s="5340">
        <v>1096</v>
      </c>
      <c r="G7" s="5342">
        <v>116640</v>
      </c>
      <c r="H7" s="5340">
        <v>1199</v>
      </c>
      <c r="I7" s="5356">
        <v>138104</v>
      </c>
    </row>
    <row r="8" spans="1:9" ht="20.100000000000001" customHeight="1">
      <c r="A8" s="5355" t="s">
        <v>2540</v>
      </c>
      <c r="B8" s="5340">
        <v>1243</v>
      </c>
      <c r="C8" s="5342">
        <v>124405</v>
      </c>
      <c r="D8" s="5340">
        <v>1335</v>
      </c>
      <c r="E8" s="5342">
        <v>139061</v>
      </c>
      <c r="F8" s="5340">
        <v>1673</v>
      </c>
      <c r="G8" s="5342">
        <v>180711</v>
      </c>
      <c r="H8" s="5340">
        <v>1912</v>
      </c>
      <c r="I8" s="5356">
        <v>215744</v>
      </c>
    </row>
    <row r="9" spans="1:9" ht="20.100000000000001" customHeight="1">
      <c r="A9" s="5355" t="s">
        <v>2541</v>
      </c>
      <c r="B9" s="5340">
        <v>1715</v>
      </c>
      <c r="C9" s="5342">
        <v>176994</v>
      </c>
      <c r="D9" s="5340">
        <v>1810</v>
      </c>
      <c r="E9" s="5342">
        <v>196495</v>
      </c>
      <c r="F9" s="5340">
        <v>2353</v>
      </c>
      <c r="G9" s="5342">
        <v>253843</v>
      </c>
      <c r="H9" s="5340">
        <v>2753</v>
      </c>
      <c r="I9" s="5356">
        <v>304728</v>
      </c>
    </row>
    <row r="10" spans="1:9" ht="20.100000000000001" customHeight="1">
      <c r="A10" s="5355" t="s">
        <v>2530</v>
      </c>
      <c r="B10" s="5340">
        <v>2229</v>
      </c>
      <c r="C10" s="5342">
        <v>236887</v>
      </c>
      <c r="D10" s="5340">
        <v>2369</v>
      </c>
      <c r="E10" s="5342">
        <v>258660</v>
      </c>
      <c r="F10" s="5340">
        <v>3099</v>
      </c>
      <c r="G10" s="5342">
        <v>337938</v>
      </c>
      <c r="H10" s="5340">
        <v>3706</v>
      </c>
      <c r="I10" s="5356">
        <v>404685</v>
      </c>
    </row>
    <row r="11" spans="1:9" ht="20.100000000000001" customHeight="1">
      <c r="A11" s="5355" t="s">
        <v>2531</v>
      </c>
      <c r="B11" s="5340">
        <v>2802</v>
      </c>
      <c r="C11" s="5342">
        <v>302145</v>
      </c>
      <c r="D11" s="5340">
        <v>3038</v>
      </c>
      <c r="E11" s="5342">
        <v>328154</v>
      </c>
      <c r="F11" s="5340">
        <v>3889</v>
      </c>
      <c r="G11" s="5342">
        <v>424772</v>
      </c>
      <c r="H11" s="5340">
        <v>4754</v>
      </c>
      <c r="I11" s="5356">
        <v>514055</v>
      </c>
    </row>
    <row r="12" spans="1:9" ht="20.100000000000001" customHeight="1">
      <c r="A12" s="5355" t="s">
        <v>2532</v>
      </c>
      <c r="B12" s="5340">
        <v>3494</v>
      </c>
      <c r="C12" s="5342">
        <v>387512</v>
      </c>
      <c r="D12" s="5340">
        <v>3896</v>
      </c>
      <c r="E12" s="5342">
        <v>424460</v>
      </c>
      <c r="F12" s="5340">
        <v>4804</v>
      </c>
      <c r="G12" s="5342">
        <v>532851</v>
      </c>
      <c r="H12" s="5340">
        <v>5954</v>
      </c>
      <c r="I12" s="5356">
        <v>647638</v>
      </c>
    </row>
    <row r="13" spans="1:9" ht="20.100000000000001" customHeight="1">
      <c r="A13" s="5355" t="s">
        <v>2533</v>
      </c>
      <c r="B13" s="5340">
        <v>4231</v>
      </c>
      <c r="C13" s="5342">
        <v>465540</v>
      </c>
      <c r="D13" s="5340">
        <v>4740</v>
      </c>
      <c r="E13" s="5342">
        <v>511124</v>
      </c>
      <c r="F13" s="5340">
        <v>5745</v>
      </c>
      <c r="G13" s="5342">
        <v>627742</v>
      </c>
      <c r="H13" s="5340">
        <v>7127</v>
      </c>
      <c r="I13" s="5356">
        <v>765229</v>
      </c>
    </row>
    <row r="14" spans="1:9" ht="20.100000000000001" customHeight="1">
      <c r="A14" s="5355" t="s">
        <v>2534</v>
      </c>
      <c r="B14" s="5340">
        <v>4805</v>
      </c>
      <c r="C14" s="5342">
        <v>521780</v>
      </c>
      <c r="D14" s="5340">
        <v>5421</v>
      </c>
      <c r="E14" s="5342">
        <v>582700</v>
      </c>
      <c r="F14" s="5340">
        <v>6524</v>
      </c>
      <c r="G14" s="5342">
        <v>718350</v>
      </c>
      <c r="H14" s="5340">
        <v>5278</v>
      </c>
      <c r="I14" s="5356">
        <v>881927</v>
      </c>
    </row>
    <row r="15" spans="1:9" ht="20.100000000000001" customHeight="1">
      <c r="A15" s="5355" t="s">
        <v>2535</v>
      </c>
      <c r="B15" s="5340">
        <v>5388</v>
      </c>
      <c r="C15" s="5342">
        <v>581386</v>
      </c>
      <c r="D15" s="5340">
        <v>6123</v>
      </c>
      <c r="E15" s="5342">
        <v>654262</v>
      </c>
      <c r="F15" s="5340">
        <v>7272</v>
      </c>
      <c r="G15" s="5342">
        <v>802280</v>
      </c>
      <c r="H15" s="5340">
        <v>9271</v>
      </c>
      <c r="I15" s="5356">
        <v>989580</v>
      </c>
    </row>
    <row r="16" spans="1:9" ht="20.100000000000001" customHeight="1">
      <c r="A16" s="5355" t="s">
        <v>2536</v>
      </c>
      <c r="B16" s="5340">
        <v>5896</v>
      </c>
      <c r="C16" s="5342">
        <v>627342</v>
      </c>
      <c r="D16" s="5340">
        <v>6703</v>
      </c>
      <c r="E16" s="5342">
        <v>714020</v>
      </c>
      <c r="F16" s="5340">
        <v>7833</v>
      </c>
      <c r="G16" s="5342">
        <v>869471</v>
      </c>
      <c r="H16" s="5340">
        <v>10164</v>
      </c>
      <c r="I16" s="5356">
        <v>1078992</v>
      </c>
    </row>
    <row r="17" spans="1:9" ht="20.100000000000001" customHeight="1" thickBot="1">
      <c r="A17" s="5357" t="s">
        <v>2537</v>
      </c>
      <c r="B17" s="5346">
        <v>6559</v>
      </c>
      <c r="C17" s="5348">
        <v>674882</v>
      </c>
      <c r="D17" s="5346">
        <v>7280</v>
      </c>
      <c r="E17" s="5348">
        <v>779223</v>
      </c>
      <c r="F17" s="5346">
        <v>8500</v>
      </c>
      <c r="G17" s="5348">
        <v>941170</v>
      </c>
      <c r="H17" s="5346">
        <v>10991</v>
      </c>
      <c r="I17" s="5358">
        <v>1164666</v>
      </c>
    </row>
    <row r="18" spans="1:9" ht="16.5" customHeight="1" thickTop="1">
      <c r="A18" s="1481"/>
    </row>
    <row r="19" spans="1:9" ht="16.5" customHeight="1">
      <c r="A19" s="6249" t="s">
        <v>4799</v>
      </c>
      <c r="B19" s="6249"/>
      <c r="C19" s="6249"/>
      <c r="D19" s="6249"/>
    </row>
    <row r="20" spans="1:9" ht="17.25" customHeight="1">
      <c r="A20" s="6248" t="s">
        <v>4805</v>
      </c>
      <c r="B20" s="6248"/>
      <c r="C20" s="6248"/>
      <c r="D20" s="6248"/>
    </row>
    <row r="21" spans="1:9" ht="15.75" customHeight="1">
      <c r="A21" s="5317" t="s">
        <v>4801</v>
      </c>
    </row>
    <row r="25" spans="1:9">
      <c r="D25" s="5321" t="s">
        <v>3</v>
      </c>
    </row>
  </sheetData>
  <mergeCells count="8">
    <mergeCell ref="A19:D19"/>
    <mergeCell ref="A20:D20"/>
    <mergeCell ref="A2:I2"/>
    <mergeCell ref="A3:I3"/>
    <mergeCell ref="B4:C4"/>
    <mergeCell ref="D4:E4"/>
    <mergeCell ref="F4:G4"/>
    <mergeCell ref="H4:I4"/>
  </mergeCells>
  <hyperlinks>
    <hyperlink ref="A1" r:id="rId1"/>
  </hyperlinks>
  <pageMargins left="0.74803149606299213" right="0.74803149606299213" top="0.98425196850393704" bottom="0.98425196850393704" header="0.51181102362204722" footer="0.51181102362204722"/>
  <pageSetup paperSize="9" scale="94" orientation="landscape" horizontalDpi="300" verticalDpi="300" r:id="rId2"/>
  <headerFooter alignWithMargins="0">
    <oddFooter>&amp;R329</oddFooter>
  </headerFooter>
  <drawing r:id="rId3"/>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17"/>
  <dimension ref="A1:D25"/>
  <sheetViews>
    <sheetView view="pageBreakPreview" zoomScale="60" zoomScaleNormal="100" workbookViewId="0">
      <selection activeCell="H15" sqref="H15"/>
    </sheetView>
  </sheetViews>
  <sheetFormatPr defaultRowHeight="12.75"/>
  <cols>
    <col min="1" max="4" width="30.7109375" style="152" customWidth="1"/>
    <col min="5" max="256" width="9.140625" style="152"/>
    <col min="257" max="257" width="27.28515625" style="152" customWidth="1"/>
    <col min="258" max="258" width="26" style="152" customWidth="1"/>
    <col min="259" max="259" width="25" style="152" customWidth="1"/>
    <col min="260" max="260" width="21.85546875" style="152" customWidth="1"/>
    <col min="261" max="512" width="9.140625" style="152"/>
    <col min="513" max="513" width="27.28515625" style="152" customWidth="1"/>
    <col min="514" max="514" width="26" style="152" customWidth="1"/>
    <col min="515" max="515" width="25" style="152" customWidth="1"/>
    <col min="516" max="516" width="21.85546875" style="152" customWidth="1"/>
    <col min="517" max="768" width="9.140625" style="152"/>
    <col min="769" max="769" width="27.28515625" style="152" customWidth="1"/>
    <col min="770" max="770" width="26" style="152" customWidth="1"/>
    <col min="771" max="771" width="25" style="152" customWidth="1"/>
    <col min="772" max="772" width="21.85546875" style="152" customWidth="1"/>
    <col min="773" max="1024" width="9.140625" style="152"/>
    <col min="1025" max="1025" width="27.28515625" style="152" customWidth="1"/>
    <col min="1026" max="1026" width="26" style="152" customWidth="1"/>
    <col min="1027" max="1027" width="25" style="152" customWidth="1"/>
    <col min="1028" max="1028" width="21.85546875" style="152" customWidth="1"/>
    <col min="1029" max="1280" width="9.140625" style="152"/>
    <col min="1281" max="1281" width="27.28515625" style="152" customWidth="1"/>
    <col min="1282" max="1282" width="26" style="152" customWidth="1"/>
    <col min="1283" max="1283" width="25" style="152" customWidth="1"/>
    <col min="1284" max="1284" width="21.85546875" style="152" customWidth="1"/>
    <col min="1285" max="1536" width="9.140625" style="152"/>
    <col min="1537" max="1537" width="27.28515625" style="152" customWidth="1"/>
    <col min="1538" max="1538" width="26" style="152" customWidth="1"/>
    <col min="1539" max="1539" width="25" style="152" customWidth="1"/>
    <col min="1540" max="1540" width="21.85546875" style="152" customWidth="1"/>
    <col min="1541" max="1792" width="9.140625" style="152"/>
    <col min="1793" max="1793" width="27.28515625" style="152" customWidth="1"/>
    <col min="1794" max="1794" width="26" style="152" customWidth="1"/>
    <col min="1795" max="1795" width="25" style="152" customWidth="1"/>
    <col min="1796" max="1796" width="21.85546875" style="152" customWidth="1"/>
    <col min="1797" max="2048" width="9.140625" style="152"/>
    <col min="2049" max="2049" width="27.28515625" style="152" customWidth="1"/>
    <col min="2050" max="2050" width="26" style="152" customWidth="1"/>
    <col min="2051" max="2051" width="25" style="152" customWidth="1"/>
    <col min="2052" max="2052" width="21.85546875" style="152" customWidth="1"/>
    <col min="2053" max="2304" width="9.140625" style="152"/>
    <col min="2305" max="2305" width="27.28515625" style="152" customWidth="1"/>
    <col min="2306" max="2306" width="26" style="152" customWidth="1"/>
    <col min="2307" max="2307" width="25" style="152" customWidth="1"/>
    <col min="2308" max="2308" width="21.85546875" style="152" customWidth="1"/>
    <col min="2309" max="2560" width="9.140625" style="152"/>
    <col min="2561" max="2561" width="27.28515625" style="152" customWidth="1"/>
    <col min="2562" max="2562" width="26" style="152" customWidth="1"/>
    <col min="2563" max="2563" width="25" style="152" customWidth="1"/>
    <col min="2564" max="2564" width="21.85546875" style="152" customWidth="1"/>
    <col min="2565" max="2816" width="9.140625" style="152"/>
    <col min="2817" max="2817" width="27.28515625" style="152" customWidth="1"/>
    <col min="2818" max="2818" width="26" style="152" customWidth="1"/>
    <col min="2819" max="2819" width="25" style="152" customWidth="1"/>
    <col min="2820" max="2820" width="21.85546875" style="152" customWidth="1"/>
    <col min="2821" max="3072" width="9.140625" style="152"/>
    <col min="3073" max="3073" width="27.28515625" style="152" customWidth="1"/>
    <col min="3074" max="3074" width="26" style="152" customWidth="1"/>
    <col min="3075" max="3075" width="25" style="152" customWidth="1"/>
    <col min="3076" max="3076" width="21.85546875" style="152" customWidth="1"/>
    <col min="3077" max="3328" width="9.140625" style="152"/>
    <col min="3329" max="3329" width="27.28515625" style="152" customWidth="1"/>
    <col min="3330" max="3330" width="26" style="152" customWidth="1"/>
    <col min="3331" max="3331" width="25" style="152" customWidth="1"/>
    <col min="3332" max="3332" width="21.85546875" style="152" customWidth="1"/>
    <col min="3333" max="3584" width="9.140625" style="152"/>
    <col min="3585" max="3585" width="27.28515625" style="152" customWidth="1"/>
    <col min="3586" max="3586" width="26" style="152" customWidth="1"/>
    <col min="3587" max="3587" width="25" style="152" customWidth="1"/>
    <col min="3588" max="3588" width="21.85546875" style="152" customWidth="1"/>
    <col min="3589" max="3840" width="9.140625" style="152"/>
    <col min="3841" max="3841" width="27.28515625" style="152" customWidth="1"/>
    <col min="3842" max="3842" width="26" style="152" customWidth="1"/>
    <col min="3843" max="3843" width="25" style="152" customWidth="1"/>
    <col min="3844" max="3844" width="21.85546875" style="152" customWidth="1"/>
    <col min="3845" max="4096" width="9.140625" style="152"/>
    <col min="4097" max="4097" width="27.28515625" style="152" customWidth="1"/>
    <col min="4098" max="4098" width="26" style="152" customWidth="1"/>
    <col min="4099" max="4099" width="25" style="152" customWidth="1"/>
    <col min="4100" max="4100" width="21.85546875" style="152" customWidth="1"/>
    <col min="4101" max="4352" width="9.140625" style="152"/>
    <col min="4353" max="4353" width="27.28515625" style="152" customWidth="1"/>
    <col min="4354" max="4354" width="26" style="152" customWidth="1"/>
    <col min="4355" max="4355" width="25" style="152" customWidth="1"/>
    <col min="4356" max="4356" width="21.85546875" style="152" customWidth="1"/>
    <col min="4357" max="4608" width="9.140625" style="152"/>
    <col min="4609" max="4609" width="27.28515625" style="152" customWidth="1"/>
    <col min="4610" max="4610" width="26" style="152" customWidth="1"/>
    <col min="4611" max="4611" width="25" style="152" customWidth="1"/>
    <col min="4612" max="4612" width="21.85546875" style="152" customWidth="1"/>
    <col min="4613" max="4864" width="9.140625" style="152"/>
    <col min="4865" max="4865" width="27.28515625" style="152" customWidth="1"/>
    <col min="4866" max="4866" width="26" style="152" customWidth="1"/>
    <col min="4867" max="4867" width="25" style="152" customWidth="1"/>
    <col min="4868" max="4868" width="21.85546875" style="152" customWidth="1"/>
    <col min="4869" max="5120" width="9.140625" style="152"/>
    <col min="5121" max="5121" width="27.28515625" style="152" customWidth="1"/>
    <col min="5122" max="5122" width="26" style="152" customWidth="1"/>
    <col min="5123" max="5123" width="25" style="152" customWidth="1"/>
    <col min="5124" max="5124" width="21.85546875" style="152" customWidth="1"/>
    <col min="5125" max="5376" width="9.140625" style="152"/>
    <col min="5377" max="5377" width="27.28515625" style="152" customWidth="1"/>
    <col min="5378" max="5378" width="26" style="152" customWidth="1"/>
    <col min="5379" max="5379" width="25" style="152" customWidth="1"/>
    <col min="5380" max="5380" width="21.85546875" style="152" customWidth="1"/>
    <col min="5381" max="5632" width="9.140625" style="152"/>
    <col min="5633" max="5633" width="27.28515625" style="152" customWidth="1"/>
    <col min="5634" max="5634" width="26" style="152" customWidth="1"/>
    <col min="5635" max="5635" width="25" style="152" customWidth="1"/>
    <col min="5636" max="5636" width="21.85546875" style="152" customWidth="1"/>
    <col min="5637" max="5888" width="9.140625" style="152"/>
    <col min="5889" max="5889" width="27.28515625" style="152" customWidth="1"/>
    <col min="5890" max="5890" width="26" style="152" customWidth="1"/>
    <col min="5891" max="5891" width="25" style="152" customWidth="1"/>
    <col min="5892" max="5892" width="21.85546875" style="152" customWidth="1"/>
    <col min="5893" max="6144" width="9.140625" style="152"/>
    <col min="6145" max="6145" width="27.28515625" style="152" customWidth="1"/>
    <col min="6146" max="6146" width="26" style="152" customWidth="1"/>
    <col min="6147" max="6147" width="25" style="152" customWidth="1"/>
    <col min="6148" max="6148" width="21.85546875" style="152" customWidth="1"/>
    <col min="6149" max="6400" width="9.140625" style="152"/>
    <col min="6401" max="6401" width="27.28515625" style="152" customWidth="1"/>
    <col min="6402" max="6402" width="26" style="152" customWidth="1"/>
    <col min="6403" max="6403" width="25" style="152" customWidth="1"/>
    <col min="6404" max="6404" width="21.85546875" style="152" customWidth="1"/>
    <col min="6405" max="6656" width="9.140625" style="152"/>
    <col min="6657" max="6657" width="27.28515625" style="152" customWidth="1"/>
    <col min="6658" max="6658" width="26" style="152" customWidth="1"/>
    <col min="6659" max="6659" width="25" style="152" customWidth="1"/>
    <col min="6660" max="6660" width="21.85546875" style="152" customWidth="1"/>
    <col min="6661" max="6912" width="9.140625" style="152"/>
    <col min="6913" max="6913" width="27.28515625" style="152" customWidth="1"/>
    <col min="6914" max="6914" width="26" style="152" customWidth="1"/>
    <col min="6915" max="6915" width="25" style="152" customWidth="1"/>
    <col min="6916" max="6916" width="21.85546875" style="152" customWidth="1"/>
    <col min="6917" max="7168" width="9.140625" style="152"/>
    <col min="7169" max="7169" width="27.28515625" style="152" customWidth="1"/>
    <col min="7170" max="7170" width="26" style="152" customWidth="1"/>
    <col min="7171" max="7171" width="25" style="152" customWidth="1"/>
    <col min="7172" max="7172" width="21.85546875" style="152" customWidth="1"/>
    <col min="7173" max="7424" width="9.140625" style="152"/>
    <col min="7425" max="7425" width="27.28515625" style="152" customWidth="1"/>
    <col min="7426" max="7426" width="26" style="152" customWidth="1"/>
    <col min="7427" max="7427" width="25" style="152" customWidth="1"/>
    <col min="7428" max="7428" width="21.85546875" style="152" customWidth="1"/>
    <col min="7429" max="7680" width="9.140625" style="152"/>
    <col min="7681" max="7681" width="27.28515625" style="152" customWidth="1"/>
    <col min="7682" max="7682" width="26" style="152" customWidth="1"/>
    <col min="7683" max="7683" width="25" style="152" customWidth="1"/>
    <col min="7684" max="7684" width="21.85546875" style="152" customWidth="1"/>
    <col min="7685" max="7936" width="9.140625" style="152"/>
    <col min="7937" max="7937" width="27.28515625" style="152" customWidth="1"/>
    <col min="7938" max="7938" width="26" style="152" customWidth="1"/>
    <col min="7939" max="7939" width="25" style="152" customWidth="1"/>
    <col min="7940" max="7940" width="21.85546875" style="152" customWidth="1"/>
    <col min="7941" max="8192" width="9.140625" style="152"/>
    <col min="8193" max="8193" width="27.28515625" style="152" customWidth="1"/>
    <col min="8194" max="8194" width="26" style="152" customWidth="1"/>
    <col min="8195" max="8195" width="25" style="152" customWidth="1"/>
    <col min="8196" max="8196" width="21.85546875" style="152" customWidth="1"/>
    <col min="8197" max="8448" width="9.140625" style="152"/>
    <col min="8449" max="8449" width="27.28515625" style="152" customWidth="1"/>
    <col min="8450" max="8450" width="26" style="152" customWidth="1"/>
    <col min="8451" max="8451" width="25" style="152" customWidth="1"/>
    <col min="8452" max="8452" width="21.85546875" style="152" customWidth="1"/>
    <col min="8453" max="8704" width="9.140625" style="152"/>
    <col min="8705" max="8705" width="27.28515625" style="152" customWidth="1"/>
    <col min="8706" max="8706" width="26" style="152" customWidth="1"/>
    <col min="8707" max="8707" width="25" style="152" customWidth="1"/>
    <col min="8708" max="8708" width="21.85546875" style="152" customWidth="1"/>
    <col min="8709" max="8960" width="9.140625" style="152"/>
    <col min="8961" max="8961" width="27.28515625" style="152" customWidth="1"/>
    <col min="8962" max="8962" width="26" style="152" customWidth="1"/>
    <col min="8963" max="8963" width="25" style="152" customWidth="1"/>
    <col min="8964" max="8964" width="21.85546875" style="152" customWidth="1"/>
    <col min="8965" max="9216" width="9.140625" style="152"/>
    <col min="9217" max="9217" width="27.28515625" style="152" customWidth="1"/>
    <col min="9218" max="9218" width="26" style="152" customWidth="1"/>
    <col min="9219" max="9219" width="25" style="152" customWidth="1"/>
    <col min="9220" max="9220" width="21.85546875" style="152" customWidth="1"/>
    <col min="9221" max="9472" width="9.140625" style="152"/>
    <col min="9473" max="9473" width="27.28515625" style="152" customWidth="1"/>
    <col min="9474" max="9474" width="26" style="152" customWidth="1"/>
    <col min="9475" max="9475" width="25" style="152" customWidth="1"/>
    <col min="9476" max="9476" width="21.85546875" style="152" customWidth="1"/>
    <col min="9477" max="9728" width="9.140625" style="152"/>
    <col min="9729" max="9729" width="27.28515625" style="152" customWidth="1"/>
    <col min="9730" max="9730" width="26" style="152" customWidth="1"/>
    <col min="9731" max="9731" width="25" style="152" customWidth="1"/>
    <col min="9732" max="9732" width="21.85546875" style="152" customWidth="1"/>
    <col min="9733" max="9984" width="9.140625" style="152"/>
    <col min="9985" max="9985" width="27.28515625" style="152" customWidth="1"/>
    <col min="9986" max="9986" width="26" style="152" customWidth="1"/>
    <col min="9987" max="9987" width="25" style="152" customWidth="1"/>
    <col min="9988" max="9988" width="21.85546875" style="152" customWidth="1"/>
    <col min="9989" max="10240" width="9.140625" style="152"/>
    <col min="10241" max="10241" width="27.28515625" style="152" customWidth="1"/>
    <col min="10242" max="10242" width="26" style="152" customWidth="1"/>
    <col min="10243" max="10243" width="25" style="152" customWidth="1"/>
    <col min="10244" max="10244" width="21.85546875" style="152" customWidth="1"/>
    <col min="10245" max="10496" width="9.140625" style="152"/>
    <col min="10497" max="10497" width="27.28515625" style="152" customWidth="1"/>
    <col min="10498" max="10498" width="26" style="152" customWidth="1"/>
    <col min="10499" max="10499" width="25" style="152" customWidth="1"/>
    <col min="10500" max="10500" width="21.85546875" style="152" customWidth="1"/>
    <col min="10501" max="10752" width="9.140625" style="152"/>
    <col min="10753" max="10753" width="27.28515625" style="152" customWidth="1"/>
    <col min="10754" max="10754" width="26" style="152" customWidth="1"/>
    <col min="10755" max="10755" width="25" style="152" customWidth="1"/>
    <col min="10756" max="10756" width="21.85546875" style="152" customWidth="1"/>
    <col min="10757" max="11008" width="9.140625" style="152"/>
    <col min="11009" max="11009" width="27.28515625" style="152" customWidth="1"/>
    <col min="11010" max="11010" width="26" style="152" customWidth="1"/>
    <col min="11011" max="11011" width="25" style="152" customWidth="1"/>
    <col min="11012" max="11012" width="21.85546875" style="152" customWidth="1"/>
    <col min="11013" max="11264" width="9.140625" style="152"/>
    <col min="11265" max="11265" width="27.28515625" style="152" customWidth="1"/>
    <col min="11266" max="11266" width="26" style="152" customWidth="1"/>
    <col min="11267" max="11267" width="25" style="152" customWidth="1"/>
    <col min="11268" max="11268" width="21.85546875" style="152" customWidth="1"/>
    <col min="11269" max="11520" width="9.140625" style="152"/>
    <col min="11521" max="11521" width="27.28515625" style="152" customWidth="1"/>
    <col min="11522" max="11522" width="26" style="152" customWidth="1"/>
    <col min="11523" max="11523" width="25" style="152" customWidth="1"/>
    <col min="11524" max="11524" width="21.85546875" style="152" customWidth="1"/>
    <col min="11525" max="11776" width="9.140625" style="152"/>
    <col min="11777" max="11777" width="27.28515625" style="152" customWidth="1"/>
    <col min="11778" max="11778" width="26" style="152" customWidth="1"/>
    <col min="11779" max="11779" width="25" style="152" customWidth="1"/>
    <col min="11780" max="11780" width="21.85546875" style="152" customWidth="1"/>
    <col min="11781" max="12032" width="9.140625" style="152"/>
    <col min="12033" max="12033" width="27.28515625" style="152" customWidth="1"/>
    <col min="12034" max="12034" width="26" style="152" customWidth="1"/>
    <col min="12035" max="12035" width="25" style="152" customWidth="1"/>
    <col min="12036" max="12036" width="21.85546875" style="152" customWidth="1"/>
    <col min="12037" max="12288" width="9.140625" style="152"/>
    <col min="12289" max="12289" width="27.28515625" style="152" customWidth="1"/>
    <col min="12290" max="12290" width="26" style="152" customWidth="1"/>
    <col min="12291" max="12291" width="25" style="152" customWidth="1"/>
    <col min="12292" max="12292" width="21.85546875" style="152" customWidth="1"/>
    <col min="12293" max="12544" width="9.140625" style="152"/>
    <col min="12545" max="12545" width="27.28515625" style="152" customWidth="1"/>
    <col min="12546" max="12546" width="26" style="152" customWidth="1"/>
    <col min="12547" max="12547" width="25" style="152" customWidth="1"/>
    <col min="12548" max="12548" width="21.85546875" style="152" customWidth="1"/>
    <col min="12549" max="12800" width="9.140625" style="152"/>
    <col min="12801" max="12801" width="27.28515625" style="152" customWidth="1"/>
    <col min="12802" max="12802" width="26" style="152" customWidth="1"/>
    <col min="12803" max="12803" width="25" style="152" customWidth="1"/>
    <col min="12804" max="12804" width="21.85546875" style="152" customWidth="1"/>
    <col min="12805" max="13056" width="9.140625" style="152"/>
    <col min="13057" max="13057" width="27.28515625" style="152" customWidth="1"/>
    <col min="13058" max="13058" width="26" style="152" customWidth="1"/>
    <col min="13059" max="13059" width="25" style="152" customWidth="1"/>
    <col min="13060" max="13060" width="21.85546875" style="152" customWidth="1"/>
    <col min="13061" max="13312" width="9.140625" style="152"/>
    <col min="13313" max="13313" width="27.28515625" style="152" customWidth="1"/>
    <col min="13314" max="13314" width="26" style="152" customWidth="1"/>
    <col min="13315" max="13315" width="25" style="152" customWidth="1"/>
    <col min="13316" max="13316" width="21.85546875" style="152" customWidth="1"/>
    <col min="13317" max="13568" width="9.140625" style="152"/>
    <col min="13569" max="13569" width="27.28515625" style="152" customWidth="1"/>
    <col min="13570" max="13570" width="26" style="152" customWidth="1"/>
    <col min="13571" max="13571" width="25" style="152" customWidth="1"/>
    <col min="13572" max="13572" width="21.85546875" style="152" customWidth="1"/>
    <col min="13573" max="13824" width="9.140625" style="152"/>
    <col min="13825" max="13825" width="27.28515625" style="152" customWidth="1"/>
    <col min="13826" max="13826" width="26" style="152" customWidth="1"/>
    <col min="13827" max="13827" width="25" style="152" customWidth="1"/>
    <col min="13828" max="13828" width="21.85546875" style="152" customWidth="1"/>
    <col min="13829" max="14080" width="9.140625" style="152"/>
    <col min="14081" max="14081" width="27.28515625" style="152" customWidth="1"/>
    <col min="14082" max="14082" width="26" style="152" customWidth="1"/>
    <col min="14083" max="14083" width="25" style="152" customWidth="1"/>
    <col min="14084" max="14084" width="21.85546875" style="152" customWidth="1"/>
    <col min="14085" max="14336" width="9.140625" style="152"/>
    <col min="14337" max="14337" width="27.28515625" style="152" customWidth="1"/>
    <col min="14338" max="14338" width="26" style="152" customWidth="1"/>
    <col min="14339" max="14339" width="25" style="152" customWidth="1"/>
    <col min="14340" max="14340" width="21.85546875" style="152" customWidth="1"/>
    <col min="14341" max="14592" width="9.140625" style="152"/>
    <col min="14593" max="14593" width="27.28515625" style="152" customWidth="1"/>
    <col min="14594" max="14594" width="26" style="152" customWidth="1"/>
    <col min="14595" max="14595" width="25" style="152" customWidth="1"/>
    <col min="14596" max="14596" width="21.85546875" style="152" customWidth="1"/>
    <col min="14597" max="14848" width="9.140625" style="152"/>
    <col min="14849" max="14849" width="27.28515625" style="152" customWidth="1"/>
    <col min="14850" max="14850" width="26" style="152" customWidth="1"/>
    <col min="14851" max="14851" width="25" style="152" customWidth="1"/>
    <col min="14852" max="14852" width="21.85546875" style="152" customWidth="1"/>
    <col min="14853" max="15104" width="9.140625" style="152"/>
    <col min="15105" max="15105" width="27.28515625" style="152" customWidth="1"/>
    <col min="15106" max="15106" width="26" style="152" customWidth="1"/>
    <col min="15107" max="15107" width="25" style="152" customWidth="1"/>
    <col min="15108" max="15108" width="21.85546875" style="152" customWidth="1"/>
    <col min="15109" max="15360" width="9.140625" style="152"/>
    <col min="15361" max="15361" width="27.28515625" style="152" customWidth="1"/>
    <col min="15362" max="15362" width="26" style="152" customWidth="1"/>
    <col min="15363" max="15363" width="25" style="152" customWidth="1"/>
    <col min="15364" max="15364" width="21.85546875" style="152" customWidth="1"/>
    <col min="15365" max="15616" width="9.140625" style="152"/>
    <col min="15617" max="15617" width="27.28515625" style="152" customWidth="1"/>
    <col min="15618" max="15618" width="26" style="152" customWidth="1"/>
    <col min="15619" max="15619" width="25" style="152" customWidth="1"/>
    <col min="15620" max="15620" width="21.85546875" style="152" customWidth="1"/>
    <col min="15621" max="15872" width="9.140625" style="152"/>
    <col min="15873" max="15873" width="27.28515625" style="152" customWidth="1"/>
    <col min="15874" max="15874" width="26" style="152" customWidth="1"/>
    <col min="15875" max="15875" width="25" style="152" customWidth="1"/>
    <col min="15876" max="15876" width="21.85546875" style="152" customWidth="1"/>
    <col min="15877" max="16128" width="9.140625" style="152"/>
    <col min="16129" max="16129" width="27.28515625" style="152" customWidth="1"/>
    <col min="16130" max="16130" width="26" style="152" customWidth="1"/>
    <col min="16131" max="16131" width="25" style="152" customWidth="1"/>
    <col min="16132" max="16132" width="21.85546875" style="152" customWidth="1"/>
    <col min="16133" max="16384" width="9.140625" style="152"/>
  </cols>
  <sheetData>
    <row r="1" spans="1:4" ht="14.25" customHeight="1" thickBot="1">
      <c r="A1" s="151" t="s">
        <v>0</v>
      </c>
      <c r="D1" s="154" t="s">
        <v>1</v>
      </c>
    </row>
    <row r="2" spans="1:4" ht="24" customHeight="1" thickTop="1">
      <c r="A2" s="6250" t="s">
        <v>4810</v>
      </c>
      <c r="B2" s="6251"/>
      <c r="C2" s="6251"/>
      <c r="D2" s="6252"/>
    </row>
    <row r="3" spans="1:4" ht="42" customHeight="1" thickBot="1">
      <c r="A3" s="6253" t="s">
        <v>4806</v>
      </c>
      <c r="B3" s="6254"/>
      <c r="C3" s="6254"/>
      <c r="D3" s="6255"/>
    </row>
    <row r="4" spans="1:4" ht="35.25" customHeight="1" thickBot="1">
      <c r="A4" s="8024" t="s">
        <v>2132</v>
      </c>
      <c r="B4" s="5359">
        <v>2009</v>
      </c>
      <c r="C4" s="5322">
        <v>2010</v>
      </c>
      <c r="D4" s="5360">
        <v>2011</v>
      </c>
    </row>
    <row r="5" spans="1:4" ht="42.75" customHeight="1" thickBot="1">
      <c r="A5" s="8025"/>
      <c r="B5" s="5329" t="s">
        <v>4807</v>
      </c>
      <c r="C5" s="5329" t="s">
        <v>4807</v>
      </c>
      <c r="D5" s="5361" t="s">
        <v>4807</v>
      </c>
    </row>
    <row r="6" spans="1:4" ht="20.100000000000001" customHeight="1">
      <c r="A6" s="5353" t="s">
        <v>2538</v>
      </c>
      <c r="B6" s="5333">
        <v>615036</v>
      </c>
      <c r="C6" s="5333">
        <v>733033</v>
      </c>
      <c r="D6" s="5337">
        <v>792846</v>
      </c>
    </row>
    <row r="7" spans="1:4" ht="20.100000000000001" customHeight="1">
      <c r="A7" s="5355" t="s">
        <v>2539</v>
      </c>
      <c r="B7" s="5339">
        <v>1154438</v>
      </c>
      <c r="C7" s="5339">
        <v>1383836</v>
      </c>
      <c r="D7" s="5343">
        <v>1564207</v>
      </c>
    </row>
    <row r="8" spans="1:4" ht="20.100000000000001" customHeight="1">
      <c r="A8" s="5355" t="s">
        <v>2540</v>
      </c>
      <c r="B8" s="5339">
        <v>1778748</v>
      </c>
      <c r="C8" s="5339">
        <v>2140182</v>
      </c>
      <c r="D8" s="5343">
        <v>2520317</v>
      </c>
    </row>
    <row r="9" spans="1:4" ht="20.100000000000001" customHeight="1">
      <c r="A9" s="5355" t="s">
        <v>2541</v>
      </c>
      <c r="B9" s="5339">
        <v>2599113</v>
      </c>
      <c r="C9" s="5339">
        <v>3094585</v>
      </c>
      <c r="D9" s="5343">
        <v>3673407</v>
      </c>
    </row>
    <row r="10" spans="1:4" ht="20.100000000000001" customHeight="1">
      <c r="A10" s="5355" t="s">
        <v>2530</v>
      </c>
      <c r="B10" s="5339">
        <v>3539783</v>
      </c>
      <c r="C10" s="5339">
        <v>4272094</v>
      </c>
      <c r="D10" s="5343">
        <v>4928437</v>
      </c>
    </row>
    <row r="11" spans="1:4" ht="20.100000000000001" customHeight="1">
      <c r="A11" s="5355" t="s">
        <v>2531</v>
      </c>
      <c r="B11" s="5339">
        <v>4651125</v>
      </c>
      <c r="C11" s="5339">
        <v>5616832</v>
      </c>
      <c r="D11" s="5343">
        <v>6439734</v>
      </c>
    </row>
    <row r="12" spans="1:4" ht="20.100000000000001" customHeight="1">
      <c r="A12" s="5355" t="s">
        <v>2532</v>
      </c>
      <c r="B12" s="5339">
        <v>6433069</v>
      </c>
      <c r="C12" s="5339">
        <v>7533783</v>
      </c>
      <c r="D12" s="5343">
        <v>8613406</v>
      </c>
    </row>
    <row r="13" spans="1:4" ht="20.100000000000001" customHeight="1">
      <c r="A13" s="5355" t="s">
        <v>2533</v>
      </c>
      <c r="B13" s="5339">
        <v>8166082</v>
      </c>
      <c r="C13" s="5339">
        <v>9304731</v>
      </c>
      <c r="D13" s="5343">
        <v>10542337</v>
      </c>
    </row>
    <row r="14" spans="1:4" ht="20.100000000000001" customHeight="1">
      <c r="A14" s="5355" t="s">
        <v>2534</v>
      </c>
      <c r="B14" s="5339">
        <v>9357769</v>
      </c>
      <c r="C14" s="5339">
        <v>10816824</v>
      </c>
      <c r="D14" s="5343">
        <v>13108954</v>
      </c>
    </row>
    <row r="15" spans="1:4" ht="20.100000000000001" customHeight="1">
      <c r="A15" s="5355" t="s">
        <v>2535</v>
      </c>
      <c r="B15" s="5339">
        <v>10462280</v>
      </c>
      <c r="C15" s="5339">
        <v>12042803</v>
      </c>
      <c r="D15" s="5343">
        <v>14623010</v>
      </c>
    </row>
    <row r="16" spans="1:4" ht="20.100000000000001" customHeight="1">
      <c r="A16" s="5355" t="s">
        <v>2536</v>
      </c>
      <c r="B16" s="5339">
        <v>11244656</v>
      </c>
      <c r="C16" s="5339">
        <v>12928609</v>
      </c>
      <c r="D16" s="5343">
        <v>15769987</v>
      </c>
    </row>
    <row r="17" spans="1:4" ht="20.100000000000001" customHeight="1" thickBot="1">
      <c r="A17" s="5357" t="s">
        <v>2537</v>
      </c>
      <c r="B17" s="5345">
        <v>12084516</v>
      </c>
      <c r="C17" s="5345">
        <v>13789651</v>
      </c>
      <c r="D17" s="5349">
        <v>16685530</v>
      </c>
    </row>
    <row r="18" spans="1:4" ht="16.5" customHeight="1" thickTop="1">
      <c r="A18" s="1481"/>
    </row>
    <row r="19" spans="1:4" ht="16.5" customHeight="1">
      <c r="A19" s="6249" t="s">
        <v>4799</v>
      </c>
      <c r="B19" s="6249"/>
    </row>
    <row r="20" spans="1:4" ht="17.25" customHeight="1">
      <c r="A20" s="6248" t="s">
        <v>4808</v>
      </c>
      <c r="B20" s="6248"/>
    </row>
    <row r="21" spans="1:4" ht="15.75" customHeight="1">
      <c r="A21" s="5317" t="s">
        <v>4801</v>
      </c>
    </row>
    <row r="25" spans="1:4">
      <c r="B25" s="5321" t="s">
        <v>3</v>
      </c>
    </row>
  </sheetData>
  <mergeCells count="5">
    <mergeCell ref="A2:D2"/>
    <mergeCell ref="A3:D3"/>
    <mergeCell ref="A4:A5"/>
    <mergeCell ref="A19:B19"/>
    <mergeCell ref="A20:B20"/>
  </mergeCells>
  <hyperlinks>
    <hyperlink ref="A1" r:id="rId1"/>
  </hyperlinks>
  <pageMargins left="0.74803149606299213" right="0.74803149606299213" top="0.98425196850393704" bottom="0.98425196850393704" header="0.51181102362204722" footer="0.51181102362204722"/>
  <pageSetup paperSize="9" orientation="landscape" r:id="rId2"/>
  <headerFooter alignWithMargins="0">
    <oddFooter>&amp;R330</oddFooter>
  </headerFooter>
  <drawing r:id="rId3"/>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18"/>
  <dimension ref="A1:C16"/>
  <sheetViews>
    <sheetView view="pageBreakPreview" zoomScale="60" zoomScaleNormal="100" workbookViewId="0">
      <selection activeCell="H15" sqref="H15"/>
    </sheetView>
  </sheetViews>
  <sheetFormatPr defaultRowHeight="12.75"/>
  <cols>
    <col min="1" max="3" width="30.7109375" style="152" customWidth="1"/>
    <col min="4" max="256" width="9.140625" style="152"/>
    <col min="257" max="257" width="27.28515625" style="152" customWidth="1"/>
    <col min="258" max="258" width="25.85546875" style="152" customWidth="1"/>
    <col min="259" max="259" width="24.85546875" style="152" customWidth="1"/>
    <col min="260" max="512" width="9.140625" style="152"/>
    <col min="513" max="513" width="27.28515625" style="152" customWidth="1"/>
    <col min="514" max="514" width="25.85546875" style="152" customWidth="1"/>
    <col min="515" max="515" width="24.85546875" style="152" customWidth="1"/>
    <col min="516" max="768" width="9.140625" style="152"/>
    <col min="769" max="769" width="27.28515625" style="152" customWidth="1"/>
    <col min="770" max="770" width="25.85546875" style="152" customWidth="1"/>
    <col min="771" max="771" width="24.85546875" style="152" customWidth="1"/>
    <col min="772" max="1024" width="9.140625" style="152"/>
    <col min="1025" max="1025" width="27.28515625" style="152" customWidth="1"/>
    <col min="1026" max="1026" width="25.85546875" style="152" customWidth="1"/>
    <col min="1027" max="1027" width="24.85546875" style="152" customWidth="1"/>
    <col min="1028" max="1280" width="9.140625" style="152"/>
    <col min="1281" max="1281" width="27.28515625" style="152" customWidth="1"/>
    <col min="1282" max="1282" width="25.85546875" style="152" customWidth="1"/>
    <col min="1283" max="1283" width="24.85546875" style="152" customWidth="1"/>
    <col min="1284" max="1536" width="9.140625" style="152"/>
    <col min="1537" max="1537" width="27.28515625" style="152" customWidth="1"/>
    <col min="1538" max="1538" width="25.85546875" style="152" customWidth="1"/>
    <col min="1539" max="1539" width="24.85546875" style="152" customWidth="1"/>
    <col min="1540" max="1792" width="9.140625" style="152"/>
    <col min="1793" max="1793" width="27.28515625" style="152" customWidth="1"/>
    <col min="1794" max="1794" width="25.85546875" style="152" customWidth="1"/>
    <col min="1795" max="1795" width="24.85546875" style="152" customWidth="1"/>
    <col min="1796" max="2048" width="9.140625" style="152"/>
    <col min="2049" max="2049" width="27.28515625" style="152" customWidth="1"/>
    <col min="2050" max="2050" width="25.85546875" style="152" customWidth="1"/>
    <col min="2051" max="2051" width="24.85546875" style="152" customWidth="1"/>
    <col min="2052" max="2304" width="9.140625" style="152"/>
    <col min="2305" max="2305" width="27.28515625" style="152" customWidth="1"/>
    <col min="2306" max="2306" width="25.85546875" style="152" customWidth="1"/>
    <col min="2307" max="2307" width="24.85546875" style="152" customWidth="1"/>
    <col min="2308" max="2560" width="9.140625" style="152"/>
    <col min="2561" max="2561" width="27.28515625" style="152" customWidth="1"/>
    <col min="2562" max="2562" width="25.85546875" style="152" customWidth="1"/>
    <col min="2563" max="2563" width="24.85546875" style="152" customWidth="1"/>
    <col min="2564" max="2816" width="9.140625" style="152"/>
    <col min="2817" max="2817" width="27.28515625" style="152" customWidth="1"/>
    <col min="2818" max="2818" width="25.85546875" style="152" customWidth="1"/>
    <col min="2819" max="2819" width="24.85546875" style="152" customWidth="1"/>
    <col min="2820" max="3072" width="9.140625" style="152"/>
    <col min="3073" max="3073" width="27.28515625" style="152" customWidth="1"/>
    <col min="3074" max="3074" width="25.85546875" style="152" customWidth="1"/>
    <col min="3075" max="3075" width="24.85546875" style="152" customWidth="1"/>
    <col min="3076" max="3328" width="9.140625" style="152"/>
    <col min="3329" max="3329" width="27.28515625" style="152" customWidth="1"/>
    <col min="3330" max="3330" width="25.85546875" style="152" customWidth="1"/>
    <col min="3331" max="3331" width="24.85546875" style="152" customWidth="1"/>
    <col min="3332" max="3584" width="9.140625" style="152"/>
    <col min="3585" max="3585" width="27.28515625" style="152" customWidth="1"/>
    <col min="3586" max="3586" width="25.85546875" style="152" customWidth="1"/>
    <col min="3587" max="3587" width="24.85546875" style="152" customWidth="1"/>
    <col min="3588" max="3840" width="9.140625" style="152"/>
    <col min="3841" max="3841" width="27.28515625" style="152" customWidth="1"/>
    <col min="3842" max="3842" width="25.85546875" style="152" customWidth="1"/>
    <col min="3843" max="3843" width="24.85546875" style="152" customWidth="1"/>
    <col min="3844" max="4096" width="9.140625" style="152"/>
    <col min="4097" max="4097" width="27.28515625" style="152" customWidth="1"/>
    <col min="4098" max="4098" width="25.85546875" style="152" customWidth="1"/>
    <col min="4099" max="4099" width="24.85546875" style="152" customWidth="1"/>
    <col min="4100" max="4352" width="9.140625" style="152"/>
    <col min="4353" max="4353" width="27.28515625" style="152" customWidth="1"/>
    <col min="4354" max="4354" width="25.85546875" style="152" customWidth="1"/>
    <col min="4355" max="4355" width="24.85546875" style="152" customWidth="1"/>
    <col min="4356" max="4608" width="9.140625" style="152"/>
    <col min="4609" max="4609" width="27.28515625" style="152" customWidth="1"/>
    <col min="4610" max="4610" width="25.85546875" style="152" customWidth="1"/>
    <col min="4611" max="4611" width="24.85546875" style="152" customWidth="1"/>
    <col min="4612" max="4864" width="9.140625" style="152"/>
    <col min="4865" max="4865" width="27.28515625" style="152" customWidth="1"/>
    <col min="4866" max="4866" width="25.85546875" style="152" customWidth="1"/>
    <col min="4867" max="4867" width="24.85546875" style="152" customWidth="1"/>
    <col min="4868" max="5120" width="9.140625" style="152"/>
    <col min="5121" max="5121" width="27.28515625" style="152" customWidth="1"/>
    <col min="5122" max="5122" width="25.85546875" style="152" customWidth="1"/>
    <col min="5123" max="5123" width="24.85546875" style="152" customWidth="1"/>
    <col min="5124" max="5376" width="9.140625" style="152"/>
    <col min="5377" max="5377" width="27.28515625" style="152" customWidth="1"/>
    <col min="5378" max="5378" width="25.85546875" style="152" customWidth="1"/>
    <col min="5379" max="5379" width="24.85546875" style="152" customWidth="1"/>
    <col min="5380" max="5632" width="9.140625" style="152"/>
    <col min="5633" max="5633" width="27.28515625" style="152" customWidth="1"/>
    <col min="5634" max="5634" width="25.85546875" style="152" customWidth="1"/>
    <col min="5635" max="5635" width="24.85546875" style="152" customWidth="1"/>
    <col min="5636" max="5888" width="9.140625" style="152"/>
    <col min="5889" max="5889" width="27.28515625" style="152" customWidth="1"/>
    <col min="5890" max="5890" width="25.85546875" style="152" customWidth="1"/>
    <col min="5891" max="5891" width="24.85546875" style="152" customWidth="1"/>
    <col min="5892" max="6144" width="9.140625" style="152"/>
    <col min="6145" max="6145" width="27.28515625" style="152" customWidth="1"/>
    <col min="6146" max="6146" width="25.85546875" style="152" customWidth="1"/>
    <col min="6147" max="6147" width="24.85546875" style="152" customWidth="1"/>
    <col min="6148" max="6400" width="9.140625" style="152"/>
    <col min="6401" max="6401" width="27.28515625" style="152" customWidth="1"/>
    <col min="6402" max="6402" width="25.85546875" style="152" customWidth="1"/>
    <col min="6403" max="6403" width="24.85546875" style="152" customWidth="1"/>
    <col min="6404" max="6656" width="9.140625" style="152"/>
    <col min="6657" max="6657" width="27.28515625" style="152" customWidth="1"/>
    <col min="6658" max="6658" width="25.85546875" style="152" customWidth="1"/>
    <col min="6659" max="6659" width="24.85546875" style="152" customWidth="1"/>
    <col min="6660" max="6912" width="9.140625" style="152"/>
    <col min="6913" max="6913" width="27.28515625" style="152" customWidth="1"/>
    <col min="6914" max="6914" width="25.85546875" style="152" customWidth="1"/>
    <col min="6915" max="6915" width="24.85546875" style="152" customWidth="1"/>
    <col min="6916" max="7168" width="9.140625" style="152"/>
    <col min="7169" max="7169" width="27.28515625" style="152" customWidth="1"/>
    <col min="7170" max="7170" width="25.85546875" style="152" customWidth="1"/>
    <col min="7171" max="7171" width="24.85546875" style="152" customWidth="1"/>
    <col min="7172" max="7424" width="9.140625" style="152"/>
    <col min="7425" max="7425" width="27.28515625" style="152" customWidth="1"/>
    <col min="7426" max="7426" width="25.85546875" style="152" customWidth="1"/>
    <col min="7427" max="7427" width="24.85546875" style="152" customWidth="1"/>
    <col min="7428" max="7680" width="9.140625" style="152"/>
    <col min="7681" max="7681" width="27.28515625" style="152" customWidth="1"/>
    <col min="7682" max="7682" width="25.85546875" style="152" customWidth="1"/>
    <col min="7683" max="7683" width="24.85546875" style="152" customWidth="1"/>
    <col min="7684" max="7936" width="9.140625" style="152"/>
    <col min="7937" max="7937" width="27.28515625" style="152" customWidth="1"/>
    <col min="7938" max="7938" width="25.85546875" style="152" customWidth="1"/>
    <col min="7939" max="7939" width="24.85546875" style="152" customWidth="1"/>
    <col min="7940" max="8192" width="9.140625" style="152"/>
    <col min="8193" max="8193" width="27.28515625" style="152" customWidth="1"/>
    <col min="8194" max="8194" width="25.85546875" style="152" customWidth="1"/>
    <col min="8195" max="8195" width="24.85546875" style="152" customWidth="1"/>
    <col min="8196" max="8448" width="9.140625" style="152"/>
    <col min="8449" max="8449" width="27.28515625" style="152" customWidth="1"/>
    <col min="8450" max="8450" width="25.85546875" style="152" customWidth="1"/>
    <col min="8451" max="8451" width="24.85546875" style="152" customWidth="1"/>
    <col min="8452" max="8704" width="9.140625" style="152"/>
    <col min="8705" max="8705" width="27.28515625" style="152" customWidth="1"/>
    <col min="8706" max="8706" width="25.85546875" style="152" customWidth="1"/>
    <col min="8707" max="8707" width="24.85546875" style="152" customWidth="1"/>
    <col min="8708" max="8960" width="9.140625" style="152"/>
    <col min="8961" max="8961" width="27.28515625" style="152" customWidth="1"/>
    <col min="8962" max="8962" width="25.85546875" style="152" customWidth="1"/>
    <col min="8963" max="8963" width="24.85546875" style="152" customWidth="1"/>
    <col min="8964" max="9216" width="9.140625" style="152"/>
    <col min="9217" max="9217" width="27.28515625" style="152" customWidth="1"/>
    <col min="9218" max="9218" width="25.85546875" style="152" customWidth="1"/>
    <col min="9219" max="9219" width="24.85546875" style="152" customWidth="1"/>
    <col min="9220" max="9472" width="9.140625" style="152"/>
    <col min="9473" max="9473" width="27.28515625" style="152" customWidth="1"/>
    <col min="9474" max="9474" width="25.85546875" style="152" customWidth="1"/>
    <col min="9475" max="9475" width="24.85546875" style="152" customWidth="1"/>
    <col min="9476" max="9728" width="9.140625" style="152"/>
    <col min="9729" max="9729" width="27.28515625" style="152" customWidth="1"/>
    <col min="9730" max="9730" width="25.85546875" style="152" customWidth="1"/>
    <col min="9731" max="9731" width="24.85546875" style="152" customWidth="1"/>
    <col min="9732" max="9984" width="9.140625" style="152"/>
    <col min="9985" max="9985" width="27.28515625" style="152" customWidth="1"/>
    <col min="9986" max="9986" width="25.85546875" style="152" customWidth="1"/>
    <col min="9987" max="9987" width="24.85546875" style="152" customWidth="1"/>
    <col min="9988" max="10240" width="9.140625" style="152"/>
    <col min="10241" max="10241" width="27.28515625" style="152" customWidth="1"/>
    <col min="10242" max="10242" width="25.85546875" style="152" customWidth="1"/>
    <col min="10243" max="10243" width="24.85546875" style="152" customWidth="1"/>
    <col min="10244" max="10496" width="9.140625" style="152"/>
    <col min="10497" max="10497" width="27.28515625" style="152" customWidth="1"/>
    <col min="10498" max="10498" width="25.85546875" style="152" customWidth="1"/>
    <col min="10499" max="10499" width="24.85546875" style="152" customWidth="1"/>
    <col min="10500" max="10752" width="9.140625" style="152"/>
    <col min="10753" max="10753" width="27.28515625" style="152" customWidth="1"/>
    <col min="10754" max="10754" width="25.85546875" style="152" customWidth="1"/>
    <col min="10755" max="10755" width="24.85546875" style="152" customWidth="1"/>
    <col min="10756" max="11008" width="9.140625" style="152"/>
    <col min="11009" max="11009" width="27.28515625" style="152" customWidth="1"/>
    <col min="11010" max="11010" width="25.85546875" style="152" customWidth="1"/>
    <col min="11011" max="11011" width="24.85546875" style="152" customWidth="1"/>
    <col min="11012" max="11264" width="9.140625" style="152"/>
    <col min="11265" max="11265" width="27.28515625" style="152" customWidth="1"/>
    <col min="11266" max="11266" width="25.85546875" style="152" customWidth="1"/>
    <col min="11267" max="11267" width="24.85546875" style="152" customWidth="1"/>
    <col min="11268" max="11520" width="9.140625" style="152"/>
    <col min="11521" max="11521" width="27.28515625" style="152" customWidth="1"/>
    <col min="11522" max="11522" width="25.85546875" style="152" customWidth="1"/>
    <col min="11523" max="11523" width="24.85546875" style="152" customWidth="1"/>
    <col min="11524" max="11776" width="9.140625" style="152"/>
    <col min="11777" max="11777" width="27.28515625" style="152" customWidth="1"/>
    <col min="11778" max="11778" width="25.85546875" style="152" customWidth="1"/>
    <col min="11779" max="11779" width="24.85546875" style="152" customWidth="1"/>
    <col min="11780" max="12032" width="9.140625" style="152"/>
    <col min="12033" max="12033" width="27.28515625" style="152" customWidth="1"/>
    <col min="12034" max="12034" width="25.85546875" style="152" customWidth="1"/>
    <col min="12035" max="12035" width="24.85546875" style="152" customWidth="1"/>
    <col min="12036" max="12288" width="9.140625" style="152"/>
    <col min="12289" max="12289" width="27.28515625" style="152" customWidth="1"/>
    <col min="12290" max="12290" width="25.85546875" style="152" customWidth="1"/>
    <col min="12291" max="12291" width="24.85546875" style="152" customWidth="1"/>
    <col min="12292" max="12544" width="9.140625" style="152"/>
    <col min="12545" max="12545" width="27.28515625" style="152" customWidth="1"/>
    <col min="12546" max="12546" width="25.85546875" style="152" customWidth="1"/>
    <col min="12547" max="12547" width="24.85546875" style="152" customWidth="1"/>
    <col min="12548" max="12800" width="9.140625" style="152"/>
    <col min="12801" max="12801" width="27.28515625" style="152" customWidth="1"/>
    <col min="12802" max="12802" width="25.85546875" style="152" customWidth="1"/>
    <col min="12803" max="12803" width="24.85546875" style="152" customWidth="1"/>
    <col min="12804" max="13056" width="9.140625" style="152"/>
    <col min="13057" max="13057" width="27.28515625" style="152" customWidth="1"/>
    <col min="13058" max="13058" width="25.85546875" style="152" customWidth="1"/>
    <col min="13059" max="13059" width="24.85546875" style="152" customWidth="1"/>
    <col min="13060" max="13312" width="9.140625" style="152"/>
    <col min="13313" max="13313" width="27.28515625" style="152" customWidth="1"/>
    <col min="13314" max="13314" width="25.85546875" style="152" customWidth="1"/>
    <col min="13315" max="13315" width="24.85546875" style="152" customWidth="1"/>
    <col min="13316" max="13568" width="9.140625" style="152"/>
    <col min="13569" max="13569" width="27.28515625" style="152" customWidth="1"/>
    <col min="13570" max="13570" width="25.85546875" style="152" customWidth="1"/>
    <col min="13571" max="13571" width="24.85546875" style="152" customWidth="1"/>
    <col min="13572" max="13824" width="9.140625" style="152"/>
    <col min="13825" max="13825" width="27.28515625" style="152" customWidth="1"/>
    <col min="13826" max="13826" width="25.85546875" style="152" customWidth="1"/>
    <col min="13827" max="13827" width="24.85546875" style="152" customWidth="1"/>
    <col min="13828" max="14080" width="9.140625" style="152"/>
    <col min="14081" max="14081" width="27.28515625" style="152" customWidth="1"/>
    <col min="14082" max="14082" width="25.85546875" style="152" customWidth="1"/>
    <col min="14083" max="14083" width="24.85546875" style="152" customWidth="1"/>
    <col min="14084" max="14336" width="9.140625" style="152"/>
    <col min="14337" max="14337" width="27.28515625" style="152" customWidth="1"/>
    <col min="14338" max="14338" width="25.85546875" style="152" customWidth="1"/>
    <col min="14339" max="14339" width="24.85546875" style="152" customWidth="1"/>
    <col min="14340" max="14592" width="9.140625" style="152"/>
    <col min="14593" max="14593" width="27.28515625" style="152" customWidth="1"/>
    <col min="14594" max="14594" width="25.85546875" style="152" customWidth="1"/>
    <col min="14595" max="14595" width="24.85546875" style="152" customWidth="1"/>
    <col min="14596" max="14848" width="9.140625" style="152"/>
    <col min="14849" max="14849" width="27.28515625" style="152" customWidth="1"/>
    <col min="14850" max="14850" width="25.85546875" style="152" customWidth="1"/>
    <col min="14851" max="14851" width="24.85546875" style="152" customWidth="1"/>
    <col min="14852" max="15104" width="9.140625" style="152"/>
    <col min="15105" max="15105" width="27.28515625" style="152" customWidth="1"/>
    <col min="15106" max="15106" width="25.85546875" style="152" customWidth="1"/>
    <col min="15107" max="15107" width="24.85546875" style="152" customWidth="1"/>
    <col min="15108" max="15360" width="9.140625" style="152"/>
    <col min="15361" max="15361" width="27.28515625" style="152" customWidth="1"/>
    <col min="15362" max="15362" width="25.85546875" style="152" customWidth="1"/>
    <col min="15363" max="15363" width="24.85546875" style="152" customWidth="1"/>
    <col min="15364" max="15616" width="9.140625" style="152"/>
    <col min="15617" max="15617" width="27.28515625" style="152" customWidth="1"/>
    <col min="15618" max="15618" width="25.85546875" style="152" customWidth="1"/>
    <col min="15619" max="15619" width="24.85546875" style="152" customWidth="1"/>
    <col min="15620" max="15872" width="9.140625" style="152"/>
    <col min="15873" max="15873" width="27.28515625" style="152" customWidth="1"/>
    <col min="15874" max="15874" width="25.85546875" style="152" customWidth="1"/>
    <col min="15875" max="15875" width="24.85546875" style="152" customWidth="1"/>
    <col min="15876" max="16128" width="9.140625" style="152"/>
    <col min="16129" max="16129" width="27.28515625" style="152" customWidth="1"/>
    <col min="16130" max="16130" width="25.85546875" style="152" customWidth="1"/>
    <col min="16131" max="16131" width="24.85546875" style="152" customWidth="1"/>
    <col min="16132" max="16384" width="9.140625" style="152"/>
  </cols>
  <sheetData>
    <row r="1" spans="1:3" ht="17.25" customHeight="1" thickBot="1">
      <c r="A1" s="151" t="s">
        <v>0</v>
      </c>
      <c r="C1" s="154" t="s">
        <v>1</v>
      </c>
    </row>
    <row r="2" spans="1:3" ht="24" customHeight="1" thickTop="1">
      <c r="A2" s="6250" t="s">
        <v>4815</v>
      </c>
      <c r="B2" s="6251"/>
      <c r="C2" s="6252"/>
    </row>
    <row r="3" spans="1:3" ht="42" customHeight="1" thickBot="1">
      <c r="A3" s="6253" t="s">
        <v>4811</v>
      </c>
      <c r="B3" s="6254"/>
      <c r="C3" s="6255"/>
    </row>
    <row r="4" spans="1:3" ht="42.75" customHeight="1" thickBot="1">
      <c r="A4" s="5362" t="s">
        <v>2089</v>
      </c>
      <c r="B4" s="5329" t="s">
        <v>4812</v>
      </c>
      <c r="C4" s="5361" t="s">
        <v>4813</v>
      </c>
    </row>
    <row r="5" spans="1:3" ht="35.1" customHeight="1">
      <c r="A5" s="5332">
        <v>2009</v>
      </c>
      <c r="B5" s="5333">
        <v>94212</v>
      </c>
      <c r="C5" s="5337">
        <v>562</v>
      </c>
    </row>
    <row r="6" spans="1:3" ht="35.1" customHeight="1">
      <c r="A6" s="5338">
        <v>2010</v>
      </c>
      <c r="B6" s="5339">
        <v>63866</v>
      </c>
      <c r="C6" s="5343">
        <v>1706</v>
      </c>
    </row>
    <row r="7" spans="1:3" ht="35.1" customHeight="1" thickBot="1">
      <c r="A7" s="5344">
        <v>2011</v>
      </c>
      <c r="B7" s="5345">
        <v>76385</v>
      </c>
      <c r="C7" s="5349">
        <v>2392</v>
      </c>
    </row>
    <row r="8" spans="1:3" ht="16.5" customHeight="1" thickTop="1">
      <c r="A8" s="1481"/>
    </row>
    <row r="9" spans="1:3" ht="16.5" customHeight="1">
      <c r="A9" s="5317" t="s">
        <v>4799</v>
      </c>
    </row>
    <row r="10" spans="1:3" ht="17.25" customHeight="1">
      <c r="A10" s="6248" t="s">
        <v>4814</v>
      </c>
      <c r="B10" s="6248"/>
    </row>
    <row r="11" spans="1:3" ht="15.75" customHeight="1">
      <c r="A11" s="5317" t="s">
        <v>4801</v>
      </c>
    </row>
    <row r="16" spans="1:3">
      <c r="B16" s="5321" t="s">
        <v>3</v>
      </c>
    </row>
  </sheetData>
  <mergeCells count="3">
    <mergeCell ref="A2:C2"/>
    <mergeCell ref="A3:C3"/>
    <mergeCell ref="A10:B10"/>
  </mergeCells>
  <hyperlinks>
    <hyperlink ref="A1" r:id="rId1"/>
  </hyperlinks>
  <pageMargins left="0.74803149606299213" right="0.74803149606299213" top="0.98425196850393704" bottom="0.98425196850393704" header="0.51181102362204722" footer="0.51181102362204722"/>
  <pageSetup paperSize="9" orientation="landscape" r:id="rId2"/>
  <headerFooter alignWithMargins="0">
    <oddFooter>&amp;R331</oddFooter>
  </headerFooter>
  <drawing r:id="rId3"/>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19">
    <pageSetUpPr fitToPage="1"/>
  </sheetPr>
  <dimension ref="A1:I23"/>
  <sheetViews>
    <sheetView view="pageBreakPreview" zoomScale="60" zoomScaleNormal="100" workbookViewId="0">
      <selection activeCell="F7" sqref="F7"/>
    </sheetView>
  </sheetViews>
  <sheetFormatPr defaultRowHeight="12.75"/>
  <cols>
    <col min="1" max="1" width="24.140625" style="152" customWidth="1"/>
    <col min="2" max="7" width="18.7109375" style="152" customWidth="1"/>
    <col min="8" max="256" width="9.140625" style="152"/>
    <col min="257" max="257" width="24.140625" style="152" customWidth="1"/>
    <col min="258" max="259" width="23.28515625" style="152" customWidth="1"/>
    <col min="260" max="260" width="21.28515625" style="152" customWidth="1"/>
    <col min="261" max="262" width="20.85546875" style="152" customWidth="1"/>
    <col min="263" max="263" width="19.5703125" style="152" customWidth="1"/>
    <col min="264" max="512" width="9.140625" style="152"/>
    <col min="513" max="513" width="24.140625" style="152" customWidth="1"/>
    <col min="514" max="515" width="23.28515625" style="152" customWidth="1"/>
    <col min="516" max="516" width="21.28515625" style="152" customWidth="1"/>
    <col min="517" max="518" width="20.85546875" style="152" customWidth="1"/>
    <col min="519" max="519" width="19.5703125" style="152" customWidth="1"/>
    <col min="520" max="768" width="9.140625" style="152"/>
    <col min="769" max="769" width="24.140625" style="152" customWidth="1"/>
    <col min="770" max="771" width="23.28515625" style="152" customWidth="1"/>
    <col min="772" max="772" width="21.28515625" style="152" customWidth="1"/>
    <col min="773" max="774" width="20.85546875" style="152" customWidth="1"/>
    <col min="775" max="775" width="19.5703125" style="152" customWidth="1"/>
    <col min="776" max="1024" width="9.140625" style="152"/>
    <col min="1025" max="1025" width="24.140625" style="152" customWidth="1"/>
    <col min="1026" max="1027" width="23.28515625" style="152" customWidth="1"/>
    <col min="1028" max="1028" width="21.28515625" style="152" customWidth="1"/>
    <col min="1029" max="1030" width="20.85546875" style="152" customWidth="1"/>
    <col min="1031" max="1031" width="19.5703125" style="152" customWidth="1"/>
    <col min="1032" max="1280" width="9.140625" style="152"/>
    <col min="1281" max="1281" width="24.140625" style="152" customWidth="1"/>
    <col min="1282" max="1283" width="23.28515625" style="152" customWidth="1"/>
    <col min="1284" max="1284" width="21.28515625" style="152" customWidth="1"/>
    <col min="1285" max="1286" width="20.85546875" style="152" customWidth="1"/>
    <col min="1287" max="1287" width="19.5703125" style="152" customWidth="1"/>
    <col min="1288" max="1536" width="9.140625" style="152"/>
    <col min="1537" max="1537" width="24.140625" style="152" customWidth="1"/>
    <col min="1538" max="1539" width="23.28515625" style="152" customWidth="1"/>
    <col min="1540" max="1540" width="21.28515625" style="152" customWidth="1"/>
    <col min="1541" max="1542" width="20.85546875" style="152" customWidth="1"/>
    <col min="1543" max="1543" width="19.5703125" style="152" customWidth="1"/>
    <col min="1544" max="1792" width="9.140625" style="152"/>
    <col min="1793" max="1793" width="24.140625" style="152" customWidth="1"/>
    <col min="1794" max="1795" width="23.28515625" style="152" customWidth="1"/>
    <col min="1796" max="1796" width="21.28515625" style="152" customWidth="1"/>
    <col min="1797" max="1798" width="20.85546875" style="152" customWidth="1"/>
    <col min="1799" max="1799" width="19.5703125" style="152" customWidth="1"/>
    <col min="1800" max="2048" width="9.140625" style="152"/>
    <col min="2049" max="2049" width="24.140625" style="152" customWidth="1"/>
    <col min="2050" max="2051" width="23.28515625" style="152" customWidth="1"/>
    <col min="2052" max="2052" width="21.28515625" style="152" customWidth="1"/>
    <col min="2053" max="2054" width="20.85546875" style="152" customWidth="1"/>
    <col min="2055" max="2055" width="19.5703125" style="152" customWidth="1"/>
    <col min="2056" max="2304" width="9.140625" style="152"/>
    <col min="2305" max="2305" width="24.140625" style="152" customWidth="1"/>
    <col min="2306" max="2307" width="23.28515625" style="152" customWidth="1"/>
    <col min="2308" max="2308" width="21.28515625" style="152" customWidth="1"/>
    <col min="2309" max="2310" width="20.85546875" style="152" customWidth="1"/>
    <col min="2311" max="2311" width="19.5703125" style="152" customWidth="1"/>
    <col min="2312" max="2560" width="9.140625" style="152"/>
    <col min="2561" max="2561" width="24.140625" style="152" customWidth="1"/>
    <col min="2562" max="2563" width="23.28515625" style="152" customWidth="1"/>
    <col min="2564" max="2564" width="21.28515625" style="152" customWidth="1"/>
    <col min="2565" max="2566" width="20.85546875" style="152" customWidth="1"/>
    <col min="2567" max="2567" width="19.5703125" style="152" customWidth="1"/>
    <col min="2568" max="2816" width="9.140625" style="152"/>
    <col min="2817" max="2817" width="24.140625" style="152" customWidth="1"/>
    <col min="2818" max="2819" width="23.28515625" style="152" customWidth="1"/>
    <col min="2820" max="2820" width="21.28515625" style="152" customWidth="1"/>
    <col min="2821" max="2822" width="20.85546875" style="152" customWidth="1"/>
    <col min="2823" max="2823" width="19.5703125" style="152" customWidth="1"/>
    <col min="2824" max="3072" width="9.140625" style="152"/>
    <col min="3073" max="3073" width="24.140625" style="152" customWidth="1"/>
    <col min="3074" max="3075" width="23.28515625" style="152" customWidth="1"/>
    <col min="3076" max="3076" width="21.28515625" style="152" customWidth="1"/>
    <col min="3077" max="3078" width="20.85546875" style="152" customWidth="1"/>
    <col min="3079" max="3079" width="19.5703125" style="152" customWidth="1"/>
    <col min="3080" max="3328" width="9.140625" style="152"/>
    <col min="3329" max="3329" width="24.140625" style="152" customWidth="1"/>
    <col min="3330" max="3331" width="23.28515625" style="152" customWidth="1"/>
    <col min="3332" max="3332" width="21.28515625" style="152" customWidth="1"/>
    <col min="3333" max="3334" width="20.85546875" style="152" customWidth="1"/>
    <col min="3335" max="3335" width="19.5703125" style="152" customWidth="1"/>
    <col min="3336" max="3584" width="9.140625" style="152"/>
    <col min="3585" max="3585" width="24.140625" style="152" customWidth="1"/>
    <col min="3586" max="3587" width="23.28515625" style="152" customWidth="1"/>
    <col min="3588" max="3588" width="21.28515625" style="152" customWidth="1"/>
    <col min="3589" max="3590" width="20.85546875" style="152" customWidth="1"/>
    <col min="3591" max="3591" width="19.5703125" style="152" customWidth="1"/>
    <col min="3592" max="3840" width="9.140625" style="152"/>
    <col min="3841" max="3841" width="24.140625" style="152" customWidth="1"/>
    <col min="3842" max="3843" width="23.28515625" style="152" customWidth="1"/>
    <col min="3844" max="3844" width="21.28515625" style="152" customWidth="1"/>
    <col min="3845" max="3846" width="20.85546875" style="152" customWidth="1"/>
    <col min="3847" max="3847" width="19.5703125" style="152" customWidth="1"/>
    <col min="3848" max="4096" width="9.140625" style="152"/>
    <col min="4097" max="4097" width="24.140625" style="152" customWidth="1"/>
    <col min="4098" max="4099" width="23.28515625" style="152" customWidth="1"/>
    <col min="4100" max="4100" width="21.28515625" style="152" customWidth="1"/>
    <col min="4101" max="4102" width="20.85546875" style="152" customWidth="1"/>
    <col min="4103" max="4103" width="19.5703125" style="152" customWidth="1"/>
    <col min="4104" max="4352" width="9.140625" style="152"/>
    <col min="4353" max="4353" width="24.140625" style="152" customWidth="1"/>
    <col min="4354" max="4355" width="23.28515625" style="152" customWidth="1"/>
    <col min="4356" max="4356" width="21.28515625" style="152" customWidth="1"/>
    <col min="4357" max="4358" width="20.85546875" style="152" customWidth="1"/>
    <col min="4359" max="4359" width="19.5703125" style="152" customWidth="1"/>
    <col min="4360" max="4608" width="9.140625" style="152"/>
    <col min="4609" max="4609" width="24.140625" style="152" customWidth="1"/>
    <col min="4610" max="4611" width="23.28515625" style="152" customWidth="1"/>
    <col min="4612" max="4612" width="21.28515625" style="152" customWidth="1"/>
    <col min="4613" max="4614" width="20.85546875" style="152" customWidth="1"/>
    <col min="4615" max="4615" width="19.5703125" style="152" customWidth="1"/>
    <col min="4616" max="4864" width="9.140625" style="152"/>
    <col min="4865" max="4865" width="24.140625" style="152" customWidth="1"/>
    <col min="4866" max="4867" width="23.28515625" style="152" customWidth="1"/>
    <col min="4868" max="4868" width="21.28515625" style="152" customWidth="1"/>
    <col min="4869" max="4870" width="20.85546875" style="152" customWidth="1"/>
    <col min="4871" max="4871" width="19.5703125" style="152" customWidth="1"/>
    <col min="4872" max="5120" width="9.140625" style="152"/>
    <col min="5121" max="5121" width="24.140625" style="152" customWidth="1"/>
    <col min="5122" max="5123" width="23.28515625" style="152" customWidth="1"/>
    <col min="5124" max="5124" width="21.28515625" style="152" customWidth="1"/>
    <col min="5125" max="5126" width="20.85546875" style="152" customWidth="1"/>
    <col min="5127" max="5127" width="19.5703125" style="152" customWidth="1"/>
    <col min="5128" max="5376" width="9.140625" style="152"/>
    <col min="5377" max="5377" width="24.140625" style="152" customWidth="1"/>
    <col min="5378" max="5379" width="23.28515625" style="152" customWidth="1"/>
    <col min="5380" max="5380" width="21.28515625" style="152" customWidth="1"/>
    <col min="5381" max="5382" width="20.85546875" style="152" customWidth="1"/>
    <col min="5383" max="5383" width="19.5703125" style="152" customWidth="1"/>
    <col min="5384" max="5632" width="9.140625" style="152"/>
    <col min="5633" max="5633" width="24.140625" style="152" customWidth="1"/>
    <col min="5634" max="5635" width="23.28515625" style="152" customWidth="1"/>
    <col min="5636" max="5636" width="21.28515625" style="152" customWidth="1"/>
    <col min="5637" max="5638" width="20.85546875" style="152" customWidth="1"/>
    <col min="5639" max="5639" width="19.5703125" style="152" customWidth="1"/>
    <col min="5640" max="5888" width="9.140625" style="152"/>
    <col min="5889" max="5889" width="24.140625" style="152" customWidth="1"/>
    <col min="5890" max="5891" width="23.28515625" style="152" customWidth="1"/>
    <col min="5892" max="5892" width="21.28515625" style="152" customWidth="1"/>
    <col min="5893" max="5894" width="20.85546875" style="152" customWidth="1"/>
    <col min="5895" max="5895" width="19.5703125" style="152" customWidth="1"/>
    <col min="5896" max="6144" width="9.140625" style="152"/>
    <col min="6145" max="6145" width="24.140625" style="152" customWidth="1"/>
    <col min="6146" max="6147" width="23.28515625" style="152" customWidth="1"/>
    <col min="6148" max="6148" width="21.28515625" style="152" customWidth="1"/>
    <col min="6149" max="6150" width="20.85546875" style="152" customWidth="1"/>
    <col min="6151" max="6151" width="19.5703125" style="152" customWidth="1"/>
    <col min="6152" max="6400" width="9.140625" style="152"/>
    <col min="6401" max="6401" width="24.140625" style="152" customWidth="1"/>
    <col min="6402" max="6403" width="23.28515625" style="152" customWidth="1"/>
    <col min="6404" max="6404" width="21.28515625" style="152" customWidth="1"/>
    <col min="6405" max="6406" width="20.85546875" style="152" customWidth="1"/>
    <col min="6407" max="6407" width="19.5703125" style="152" customWidth="1"/>
    <col min="6408" max="6656" width="9.140625" style="152"/>
    <col min="6657" max="6657" width="24.140625" style="152" customWidth="1"/>
    <col min="6658" max="6659" width="23.28515625" style="152" customWidth="1"/>
    <col min="6660" max="6660" width="21.28515625" style="152" customWidth="1"/>
    <col min="6661" max="6662" width="20.85546875" style="152" customWidth="1"/>
    <col min="6663" max="6663" width="19.5703125" style="152" customWidth="1"/>
    <col min="6664" max="6912" width="9.140625" style="152"/>
    <col min="6913" max="6913" width="24.140625" style="152" customWidth="1"/>
    <col min="6914" max="6915" width="23.28515625" style="152" customWidth="1"/>
    <col min="6916" max="6916" width="21.28515625" style="152" customWidth="1"/>
    <col min="6917" max="6918" width="20.85546875" style="152" customWidth="1"/>
    <col min="6919" max="6919" width="19.5703125" style="152" customWidth="1"/>
    <col min="6920" max="7168" width="9.140625" style="152"/>
    <col min="7169" max="7169" width="24.140625" style="152" customWidth="1"/>
    <col min="7170" max="7171" width="23.28515625" style="152" customWidth="1"/>
    <col min="7172" max="7172" width="21.28515625" style="152" customWidth="1"/>
    <col min="7173" max="7174" width="20.85546875" style="152" customWidth="1"/>
    <col min="7175" max="7175" width="19.5703125" style="152" customWidth="1"/>
    <col min="7176" max="7424" width="9.140625" style="152"/>
    <col min="7425" max="7425" width="24.140625" style="152" customWidth="1"/>
    <col min="7426" max="7427" width="23.28515625" style="152" customWidth="1"/>
    <col min="7428" max="7428" width="21.28515625" style="152" customWidth="1"/>
    <col min="7429" max="7430" width="20.85546875" style="152" customWidth="1"/>
    <col min="7431" max="7431" width="19.5703125" style="152" customWidth="1"/>
    <col min="7432" max="7680" width="9.140625" style="152"/>
    <col min="7681" max="7681" width="24.140625" style="152" customWidth="1"/>
    <col min="7682" max="7683" width="23.28515625" style="152" customWidth="1"/>
    <col min="7684" max="7684" width="21.28515625" style="152" customWidth="1"/>
    <col min="7685" max="7686" width="20.85546875" style="152" customWidth="1"/>
    <col min="7687" max="7687" width="19.5703125" style="152" customWidth="1"/>
    <col min="7688" max="7936" width="9.140625" style="152"/>
    <col min="7937" max="7937" width="24.140625" style="152" customWidth="1"/>
    <col min="7938" max="7939" width="23.28515625" style="152" customWidth="1"/>
    <col min="7940" max="7940" width="21.28515625" style="152" customWidth="1"/>
    <col min="7941" max="7942" width="20.85546875" style="152" customWidth="1"/>
    <col min="7943" max="7943" width="19.5703125" style="152" customWidth="1"/>
    <col min="7944" max="8192" width="9.140625" style="152"/>
    <col min="8193" max="8193" width="24.140625" style="152" customWidth="1"/>
    <col min="8194" max="8195" width="23.28515625" style="152" customWidth="1"/>
    <col min="8196" max="8196" width="21.28515625" style="152" customWidth="1"/>
    <col min="8197" max="8198" width="20.85546875" style="152" customWidth="1"/>
    <col min="8199" max="8199" width="19.5703125" style="152" customWidth="1"/>
    <col min="8200" max="8448" width="9.140625" style="152"/>
    <col min="8449" max="8449" width="24.140625" style="152" customWidth="1"/>
    <col min="8450" max="8451" width="23.28515625" style="152" customWidth="1"/>
    <col min="8452" max="8452" width="21.28515625" style="152" customWidth="1"/>
    <col min="8453" max="8454" width="20.85546875" style="152" customWidth="1"/>
    <col min="8455" max="8455" width="19.5703125" style="152" customWidth="1"/>
    <col min="8456" max="8704" width="9.140625" style="152"/>
    <col min="8705" max="8705" width="24.140625" style="152" customWidth="1"/>
    <col min="8706" max="8707" width="23.28515625" style="152" customWidth="1"/>
    <col min="8708" max="8708" width="21.28515625" style="152" customWidth="1"/>
    <col min="8709" max="8710" width="20.85546875" style="152" customWidth="1"/>
    <col min="8711" max="8711" width="19.5703125" style="152" customWidth="1"/>
    <col min="8712" max="8960" width="9.140625" style="152"/>
    <col min="8961" max="8961" width="24.140625" style="152" customWidth="1"/>
    <col min="8962" max="8963" width="23.28515625" style="152" customWidth="1"/>
    <col min="8964" max="8964" width="21.28515625" style="152" customWidth="1"/>
    <col min="8965" max="8966" width="20.85546875" style="152" customWidth="1"/>
    <col min="8967" max="8967" width="19.5703125" style="152" customWidth="1"/>
    <col min="8968" max="9216" width="9.140625" style="152"/>
    <col min="9217" max="9217" width="24.140625" style="152" customWidth="1"/>
    <col min="9218" max="9219" width="23.28515625" style="152" customWidth="1"/>
    <col min="9220" max="9220" width="21.28515625" style="152" customWidth="1"/>
    <col min="9221" max="9222" width="20.85546875" style="152" customWidth="1"/>
    <col min="9223" max="9223" width="19.5703125" style="152" customWidth="1"/>
    <col min="9224" max="9472" width="9.140625" style="152"/>
    <col min="9473" max="9473" width="24.140625" style="152" customWidth="1"/>
    <col min="9474" max="9475" width="23.28515625" style="152" customWidth="1"/>
    <col min="9476" max="9476" width="21.28515625" style="152" customWidth="1"/>
    <col min="9477" max="9478" width="20.85546875" style="152" customWidth="1"/>
    <col min="9479" max="9479" width="19.5703125" style="152" customWidth="1"/>
    <col min="9480" max="9728" width="9.140625" style="152"/>
    <col min="9729" max="9729" width="24.140625" style="152" customWidth="1"/>
    <col min="9730" max="9731" width="23.28515625" style="152" customWidth="1"/>
    <col min="9732" max="9732" width="21.28515625" style="152" customWidth="1"/>
    <col min="9733" max="9734" width="20.85546875" style="152" customWidth="1"/>
    <col min="9735" max="9735" width="19.5703125" style="152" customWidth="1"/>
    <col min="9736" max="9984" width="9.140625" style="152"/>
    <col min="9985" max="9985" width="24.140625" style="152" customWidth="1"/>
    <col min="9986" max="9987" width="23.28515625" style="152" customWidth="1"/>
    <col min="9988" max="9988" width="21.28515625" style="152" customWidth="1"/>
    <col min="9989" max="9990" width="20.85546875" style="152" customWidth="1"/>
    <col min="9991" max="9991" width="19.5703125" style="152" customWidth="1"/>
    <col min="9992" max="10240" width="9.140625" style="152"/>
    <col min="10241" max="10241" width="24.140625" style="152" customWidth="1"/>
    <col min="10242" max="10243" width="23.28515625" style="152" customWidth="1"/>
    <col min="10244" max="10244" width="21.28515625" style="152" customWidth="1"/>
    <col min="10245" max="10246" width="20.85546875" style="152" customWidth="1"/>
    <col min="10247" max="10247" width="19.5703125" style="152" customWidth="1"/>
    <col min="10248" max="10496" width="9.140625" style="152"/>
    <col min="10497" max="10497" width="24.140625" style="152" customWidth="1"/>
    <col min="10498" max="10499" width="23.28515625" style="152" customWidth="1"/>
    <col min="10500" max="10500" width="21.28515625" style="152" customWidth="1"/>
    <col min="10501" max="10502" width="20.85546875" style="152" customWidth="1"/>
    <col min="10503" max="10503" width="19.5703125" style="152" customWidth="1"/>
    <col min="10504" max="10752" width="9.140625" style="152"/>
    <col min="10753" max="10753" width="24.140625" style="152" customWidth="1"/>
    <col min="10754" max="10755" width="23.28515625" style="152" customWidth="1"/>
    <col min="10756" max="10756" width="21.28515625" style="152" customWidth="1"/>
    <col min="10757" max="10758" width="20.85546875" style="152" customWidth="1"/>
    <col min="10759" max="10759" width="19.5703125" style="152" customWidth="1"/>
    <col min="10760" max="11008" width="9.140625" style="152"/>
    <col min="11009" max="11009" width="24.140625" style="152" customWidth="1"/>
    <col min="11010" max="11011" width="23.28515625" style="152" customWidth="1"/>
    <col min="11012" max="11012" width="21.28515625" style="152" customWidth="1"/>
    <col min="11013" max="11014" width="20.85546875" style="152" customWidth="1"/>
    <col min="11015" max="11015" width="19.5703125" style="152" customWidth="1"/>
    <col min="11016" max="11264" width="9.140625" style="152"/>
    <col min="11265" max="11265" width="24.140625" style="152" customWidth="1"/>
    <col min="11266" max="11267" width="23.28515625" style="152" customWidth="1"/>
    <col min="11268" max="11268" width="21.28515625" style="152" customWidth="1"/>
    <col min="11269" max="11270" width="20.85546875" style="152" customWidth="1"/>
    <col min="11271" max="11271" width="19.5703125" style="152" customWidth="1"/>
    <col min="11272" max="11520" width="9.140625" style="152"/>
    <col min="11521" max="11521" width="24.140625" style="152" customWidth="1"/>
    <col min="11522" max="11523" width="23.28515625" style="152" customWidth="1"/>
    <col min="11524" max="11524" width="21.28515625" style="152" customWidth="1"/>
    <col min="11525" max="11526" width="20.85546875" style="152" customWidth="1"/>
    <col min="11527" max="11527" width="19.5703125" style="152" customWidth="1"/>
    <col min="11528" max="11776" width="9.140625" style="152"/>
    <col min="11777" max="11777" width="24.140625" style="152" customWidth="1"/>
    <col min="11778" max="11779" width="23.28515625" style="152" customWidth="1"/>
    <col min="11780" max="11780" width="21.28515625" style="152" customWidth="1"/>
    <col min="11781" max="11782" width="20.85546875" style="152" customWidth="1"/>
    <col min="11783" max="11783" width="19.5703125" style="152" customWidth="1"/>
    <col min="11784" max="12032" width="9.140625" style="152"/>
    <col min="12033" max="12033" width="24.140625" style="152" customWidth="1"/>
    <col min="12034" max="12035" width="23.28515625" style="152" customWidth="1"/>
    <col min="12036" max="12036" width="21.28515625" style="152" customWidth="1"/>
    <col min="12037" max="12038" width="20.85546875" style="152" customWidth="1"/>
    <col min="12039" max="12039" width="19.5703125" style="152" customWidth="1"/>
    <col min="12040" max="12288" width="9.140625" style="152"/>
    <col min="12289" max="12289" width="24.140625" style="152" customWidth="1"/>
    <col min="12290" max="12291" width="23.28515625" style="152" customWidth="1"/>
    <col min="12292" max="12292" width="21.28515625" style="152" customWidth="1"/>
    <col min="12293" max="12294" width="20.85546875" style="152" customWidth="1"/>
    <col min="12295" max="12295" width="19.5703125" style="152" customWidth="1"/>
    <col min="12296" max="12544" width="9.140625" style="152"/>
    <col min="12545" max="12545" width="24.140625" style="152" customWidth="1"/>
    <col min="12546" max="12547" width="23.28515625" style="152" customWidth="1"/>
    <col min="12548" max="12548" width="21.28515625" style="152" customWidth="1"/>
    <col min="12549" max="12550" width="20.85546875" style="152" customWidth="1"/>
    <col min="12551" max="12551" width="19.5703125" style="152" customWidth="1"/>
    <col min="12552" max="12800" width="9.140625" style="152"/>
    <col min="12801" max="12801" width="24.140625" style="152" customWidth="1"/>
    <col min="12802" max="12803" width="23.28515625" style="152" customWidth="1"/>
    <col min="12804" max="12804" width="21.28515625" style="152" customWidth="1"/>
    <col min="12805" max="12806" width="20.85546875" style="152" customWidth="1"/>
    <col min="12807" max="12807" width="19.5703125" style="152" customWidth="1"/>
    <col min="12808" max="13056" width="9.140625" style="152"/>
    <col min="13057" max="13057" width="24.140625" style="152" customWidth="1"/>
    <col min="13058" max="13059" width="23.28515625" style="152" customWidth="1"/>
    <col min="13060" max="13060" width="21.28515625" style="152" customWidth="1"/>
    <col min="13061" max="13062" width="20.85546875" style="152" customWidth="1"/>
    <col min="13063" max="13063" width="19.5703125" style="152" customWidth="1"/>
    <col min="13064" max="13312" width="9.140625" style="152"/>
    <col min="13313" max="13313" width="24.140625" style="152" customWidth="1"/>
    <col min="13314" max="13315" width="23.28515625" style="152" customWidth="1"/>
    <col min="13316" max="13316" width="21.28515625" style="152" customWidth="1"/>
    <col min="13317" max="13318" width="20.85546875" style="152" customWidth="1"/>
    <col min="13319" max="13319" width="19.5703125" style="152" customWidth="1"/>
    <col min="13320" max="13568" width="9.140625" style="152"/>
    <col min="13569" max="13569" width="24.140625" style="152" customWidth="1"/>
    <col min="13570" max="13571" width="23.28515625" style="152" customWidth="1"/>
    <col min="13572" max="13572" width="21.28515625" style="152" customWidth="1"/>
    <col min="13573" max="13574" width="20.85546875" style="152" customWidth="1"/>
    <col min="13575" max="13575" width="19.5703125" style="152" customWidth="1"/>
    <col min="13576" max="13824" width="9.140625" style="152"/>
    <col min="13825" max="13825" width="24.140625" style="152" customWidth="1"/>
    <col min="13826" max="13827" width="23.28515625" style="152" customWidth="1"/>
    <col min="13828" max="13828" width="21.28515625" style="152" customWidth="1"/>
    <col min="13829" max="13830" width="20.85546875" style="152" customWidth="1"/>
    <col min="13831" max="13831" width="19.5703125" style="152" customWidth="1"/>
    <col min="13832" max="14080" width="9.140625" style="152"/>
    <col min="14081" max="14081" width="24.140625" style="152" customWidth="1"/>
    <col min="14082" max="14083" width="23.28515625" style="152" customWidth="1"/>
    <col min="14084" max="14084" width="21.28515625" style="152" customWidth="1"/>
    <col min="14085" max="14086" width="20.85546875" style="152" customWidth="1"/>
    <col min="14087" max="14087" width="19.5703125" style="152" customWidth="1"/>
    <col min="14088" max="14336" width="9.140625" style="152"/>
    <col min="14337" max="14337" width="24.140625" style="152" customWidth="1"/>
    <col min="14338" max="14339" width="23.28515625" style="152" customWidth="1"/>
    <col min="14340" max="14340" width="21.28515625" style="152" customWidth="1"/>
    <col min="14341" max="14342" width="20.85546875" style="152" customWidth="1"/>
    <col min="14343" max="14343" width="19.5703125" style="152" customWidth="1"/>
    <col min="14344" max="14592" width="9.140625" style="152"/>
    <col min="14593" max="14593" width="24.140625" style="152" customWidth="1"/>
    <col min="14594" max="14595" width="23.28515625" style="152" customWidth="1"/>
    <col min="14596" max="14596" width="21.28515625" style="152" customWidth="1"/>
    <col min="14597" max="14598" width="20.85546875" style="152" customWidth="1"/>
    <col min="14599" max="14599" width="19.5703125" style="152" customWidth="1"/>
    <col min="14600" max="14848" width="9.140625" style="152"/>
    <col min="14849" max="14849" width="24.140625" style="152" customWidth="1"/>
    <col min="14850" max="14851" width="23.28515625" style="152" customWidth="1"/>
    <col min="14852" max="14852" width="21.28515625" style="152" customWidth="1"/>
    <col min="14853" max="14854" width="20.85546875" style="152" customWidth="1"/>
    <col min="14855" max="14855" width="19.5703125" style="152" customWidth="1"/>
    <col min="14856" max="15104" width="9.140625" style="152"/>
    <col min="15105" max="15105" width="24.140625" style="152" customWidth="1"/>
    <col min="15106" max="15107" width="23.28515625" style="152" customWidth="1"/>
    <col min="15108" max="15108" width="21.28515625" style="152" customWidth="1"/>
    <col min="15109" max="15110" width="20.85546875" style="152" customWidth="1"/>
    <col min="15111" max="15111" width="19.5703125" style="152" customWidth="1"/>
    <col min="15112" max="15360" width="9.140625" style="152"/>
    <col min="15361" max="15361" width="24.140625" style="152" customWidth="1"/>
    <col min="15362" max="15363" width="23.28515625" style="152" customWidth="1"/>
    <col min="15364" max="15364" width="21.28515625" style="152" customWidth="1"/>
    <col min="15365" max="15366" width="20.85546875" style="152" customWidth="1"/>
    <col min="15367" max="15367" width="19.5703125" style="152" customWidth="1"/>
    <col min="15368" max="15616" width="9.140625" style="152"/>
    <col min="15617" max="15617" width="24.140625" style="152" customWidth="1"/>
    <col min="15618" max="15619" width="23.28515625" style="152" customWidth="1"/>
    <col min="15620" max="15620" width="21.28515625" style="152" customWidth="1"/>
    <col min="15621" max="15622" width="20.85546875" style="152" customWidth="1"/>
    <col min="15623" max="15623" width="19.5703125" style="152" customWidth="1"/>
    <col min="15624" max="15872" width="9.140625" style="152"/>
    <col min="15873" max="15873" width="24.140625" style="152" customWidth="1"/>
    <col min="15874" max="15875" width="23.28515625" style="152" customWidth="1"/>
    <col min="15876" max="15876" width="21.28515625" style="152" customWidth="1"/>
    <col min="15877" max="15878" width="20.85546875" style="152" customWidth="1"/>
    <col min="15879" max="15879" width="19.5703125" style="152" customWidth="1"/>
    <col min="15880" max="16128" width="9.140625" style="152"/>
    <col min="16129" max="16129" width="24.140625" style="152" customWidth="1"/>
    <col min="16130" max="16131" width="23.28515625" style="152" customWidth="1"/>
    <col min="16132" max="16132" width="21.28515625" style="152" customWidth="1"/>
    <col min="16133" max="16134" width="20.85546875" style="152" customWidth="1"/>
    <col min="16135" max="16135" width="19.5703125" style="152" customWidth="1"/>
    <col min="16136" max="16384" width="9.140625" style="152"/>
  </cols>
  <sheetData>
    <row r="1" spans="1:7" s="3517" customFormat="1" ht="15.75" thickBot="1">
      <c r="A1" s="3497" t="s">
        <v>0</v>
      </c>
      <c r="G1" s="474" t="s">
        <v>1</v>
      </c>
    </row>
    <row r="2" spans="1:7" ht="27.75" customHeight="1" thickTop="1">
      <c r="A2" s="6250" t="s">
        <v>4872</v>
      </c>
      <c r="B2" s="6251"/>
      <c r="C2" s="6251"/>
      <c r="D2" s="6251"/>
      <c r="E2" s="6251"/>
      <c r="F2" s="6251"/>
      <c r="G2" s="6252"/>
    </row>
    <row r="3" spans="1:7" ht="25.5" customHeight="1">
      <c r="A3" s="6452" t="s">
        <v>4816</v>
      </c>
      <c r="B3" s="6453"/>
      <c r="C3" s="6453"/>
      <c r="D3" s="6453"/>
      <c r="E3" s="6453"/>
      <c r="F3" s="6453"/>
      <c r="G3" s="6454"/>
    </row>
    <row r="4" spans="1:7" ht="23.25" customHeight="1" thickBot="1">
      <c r="A4" s="6512"/>
      <c r="B4" s="6457"/>
      <c r="C4" s="6457"/>
      <c r="D4" s="6457"/>
      <c r="E4" s="6457"/>
      <c r="F4" s="6457"/>
      <c r="G4" s="6513"/>
    </row>
    <row r="5" spans="1:7" ht="31.5" customHeight="1">
      <c r="A5" s="7973" t="s">
        <v>12</v>
      </c>
      <c r="B5" s="8026" t="s">
        <v>4817</v>
      </c>
      <c r="C5" s="8026"/>
      <c r="D5" s="6568"/>
      <c r="E5" s="6568" t="s">
        <v>4818</v>
      </c>
      <c r="F5" s="6568"/>
      <c r="G5" s="6653"/>
    </row>
    <row r="6" spans="1:7" ht="54" customHeight="1" thickBot="1">
      <c r="A6" s="7974"/>
      <c r="B6" s="5363" t="s">
        <v>4819</v>
      </c>
      <c r="C6" s="5364" t="s">
        <v>5436</v>
      </c>
      <c r="D6" s="5364" t="s">
        <v>4820</v>
      </c>
      <c r="E6" s="5364" t="s">
        <v>4819</v>
      </c>
      <c r="F6" s="5364" t="s">
        <v>5436</v>
      </c>
      <c r="G6" s="5365" t="s">
        <v>4820</v>
      </c>
    </row>
    <row r="7" spans="1:7" ht="24.95" customHeight="1">
      <c r="A7" s="5366">
        <v>2006</v>
      </c>
      <c r="B7" s="5367">
        <v>18113</v>
      </c>
      <c r="C7" s="1198" t="s">
        <v>9</v>
      </c>
      <c r="D7" s="5367">
        <v>196137</v>
      </c>
      <c r="E7" s="5367">
        <v>12078</v>
      </c>
      <c r="F7" s="2608" t="s">
        <v>9</v>
      </c>
      <c r="G7" s="5368">
        <v>286652</v>
      </c>
    </row>
    <row r="8" spans="1:7" ht="24.95" customHeight="1">
      <c r="A8" s="5369">
        <v>2007</v>
      </c>
      <c r="B8" s="1661">
        <v>14762</v>
      </c>
      <c r="C8" s="5370">
        <f t="shared" ref="C8:C13" si="0">(B8-B7)/B7*100</f>
        <v>-18.500524485176392</v>
      </c>
      <c r="D8" s="1661">
        <v>210899</v>
      </c>
      <c r="E8" s="1661">
        <v>16465</v>
      </c>
      <c r="F8" s="5370">
        <f t="shared" ref="F8:F13" si="1">(E8-E7)/E7*100</f>
        <v>36.322238781255173</v>
      </c>
      <c r="G8" s="5371">
        <v>303117</v>
      </c>
    </row>
    <row r="9" spans="1:7" ht="24.95" customHeight="1">
      <c r="A9" s="5369">
        <v>2008</v>
      </c>
      <c r="B9" s="1661">
        <v>12461</v>
      </c>
      <c r="C9" s="5370">
        <f t="shared" si="0"/>
        <v>-15.587318791491667</v>
      </c>
      <c r="D9" s="1661">
        <v>218014</v>
      </c>
      <c r="E9" s="1661">
        <v>9079</v>
      </c>
      <c r="F9" s="5370">
        <f t="shared" si="1"/>
        <v>-44.85879137564531</v>
      </c>
      <c r="G9" s="5371">
        <v>311590</v>
      </c>
    </row>
    <row r="10" spans="1:7" ht="24.95" customHeight="1">
      <c r="A10" s="5369">
        <v>2009</v>
      </c>
      <c r="B10" s="930">
        <v>26351</v>
      </c>
      <c r="C10" s="5370">
        <f t="shared" si="0"/>
        <v>111.4677794719525</v>
      </c>
      <c r="D10" s="930">
        <v>238109</v>
      </c>
      <c r="E10" s="1769">
        <v>23964</v>
      </c>
      <c r="F10" s="5370">
        <f t="shared" si="1"/>
        <v>163.9497742042075</v>
      </c>
      <c r="G10" s="5372">
        <v>349195</v>
      </c>
    </row>
    <row r="11" spans="1:7" ht="24.95" customHeight="1">
      <c r="A11" s="5369">
        <v>2010</v>
      </c>
      <c r="B11" s="1661">
        <v>13281</v>
      </c>
      <c r="C11" s="5370">
        <f t="shared" si="0"/>
        <v>-49.599635687450196</v>
      </c>
      <c r="D11" s="1661">
        <v>231721</v>
      </c>
      <c r="E11" s="1769">
        <v>28367</v>
      </c>
      <c r="F11" s="5370">
        <f t="shared" si="1"/>
        <v>18.373393423468539</v>
      </c>
      <c r="G11" s="5372">
        <v>377147</v>
      </c>
    </row>
    <row r="12" spans="1:7" ht="24.95" customHeight="1">
      <c r="A12" s="5369">
        <v>2011</v>
      </c>
      <c r="B12" s="930">
        <v>28956</v>
      </c>
      <c r="C12" s="5370">
        <f t="shared" si="0"/>
        <v>118.02575107296138</v>
      </c>
      <c r="D12" s="930">
        <v>232228</v>
      </c>
      <c r="E12" s="1769">
        <v>21767</v>
      </c>
      <c r="F12" s="5370">
        <f t="shared" si="1"/>
        <v>-23.266471604328974</v>
      </c>
      <c r="G12" s="5372">
        <v>344025</v>
      </c>
    </row>
    <row r="13" spans="1:7" ht="24.95" customHeight="1" thickBot="1">
      <c r="A13" s="5373">
        <v>2012</v>
      </c>
      <c r="B13" s="1598">
        <v>24856</v>
      </c>
      <c r="C13" s="5374">
        <f t="shared" si="0"/>
        <v>-14.159414283740848</v>
      </c>
      <c r="D13" s="1598">
        <v>246506</v>
      </c>
      <c r="E13" s="1772">
        <v>17930</v>
      </c>
      <c r="F13" s="5374">
        <f t="shared" si="1"/>
        <v>-17.627601414985989</v>
      </c>
      <c r="G13" s="5375">
        <v>361375</v>
      </c>
    </row>
    <row r="14" spans="1:7" ht="13.5" thickTop="1"/>
    <row r="15" spans="1:7" ht="19.5" customHeight="1">
      <c r="A15" s="6248" t="s">
        <v>4821</v>
      </c>
      <c r="B15" s="6249"/>
      <c r="C15" s="6249"/>
      <c r="D15" s="6249"/>
      <c r="E15" s="6249"/>
      <c r="F15" s="6249"/>
      <c r="G15" s="6249"/>
    </row>
    <row r="16" spans="1:7" ht="15.75" customHeight="1">
      <c r="A16" s="6492" t="s">
        <v>4822</v>
      </c>
      <c r="B16" s="6492"/>
      <c r="C16" s="5318"/>
      <c r="D16" s="5317"/>
      <c r="E16" s="5317"/>
      <c r="F16" s="5317"/>
      <c r="G16" s="5317"/>
    </row>
    <row r="17" spans="1:9" ht="27" customHeight="1">
      <c r="A17" s="6488" t="s">
        <v>4823</v>
      </c>
      <c r="B17" s="6451"/>
      <c r="C17" s="6451"/>
      <c r="D17" s="6451"/>
      <c r="E17" s="6451"/>
      <c r="F17" s="6451"/>
      <c r="G17" s="6451"/>
      <c r="I17" s="1329"/>
    </row>
    <row r="18" spans="1:9" ht="16.5" customHeight="1">
      <c r="A18" s="6248" t="s">
        <v>4824</v>
      </c>
      <c r="B18" s="6249"/>
      <c r="C18" s="6249"/>
      <c r="D18" s="6249"/>
      <c r="E18" s="6249"/>
      <c r="F18" s="6249"/>
      <c r="G18" s="6249"/>
    </row>
    <row r="22" spans="1:9">
      <c r="G22" s="5376"/>
    </row>
    <row r="23" spans="1:9">
      <c r="D23" s="5321" t="s">
        <v>3</v>
      </c>
    </row>
  </sheetData>
  <mergeCells count="9">
    <mergeCell ref="A16:B16"/>
    <mergeCell ref="A17:G17"/>
    <mergeCell ref="A18:G18"/>
    <mergeCell ref="A2:G2"/>
    <mergeCell ref="A3:G4"/>
    <mergeCell ref="A5:A6"/>
    <mergeCell ref="B5:D5"/>
    <mergeCell ref="E5:G5"/>
    <mergeCell ref="A15:G15"/>
  </mergeCells>
  <hyperlinks>
    <hyperlink ref="A1" r:id="rId1"/>
  </hyperlinks>
  <pageMargins left="0.70866141732283472" right="0.70866141732283472" top="0.74803149606299213" bottom="0.74803149606299213" header="0.31496062992125984" footer="0.31496062992125984"/>
  <pageSetup paperSize="9" scale="98" fitToHeight="0" orientation="landscape" r:id="rId2"/>
  <headerFooter>
    <oddFooter>&amp;R332</oddFooter>
  </headerFooter>
  <drawing r:id="rId3"/>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20">
    <pageSetUpPr fitToPage="1"/>
  </sheetPr>
  <dimension ref="A1:M30"/>
  <sheetViews>
    <sheetView view="pageBreakPreview" zoomScale="60" zoomScaleNormal="100" workbookViewId="0">
      <selection activeCell="H15" sqref="H15"/>
    </sheetView>
  </sheetViews>
  <sheetFormatPr defaultRowHeight="12.75"/>
  <cols>
    <col min="1" max="1" width="24.140625" style="152" customWidth="1"/>
    <col min="2" max="2" width="15.140625" style="152" customWidth="1"/>
    <col min="3" max="3" width="14.140625" style="152" customWidth="1"/>
    <col min="4" max="4" width="12.140625" style="152" customWidth="1"/>
    <col min="5" max="5" width="12.7109375" style="152" customWidth="1"/>
    <col min="6" max="6" width="14.140625" style="152" customWidth="1"/>
    <col min="7" max="7" width="15.5703125" style="5376" customWidth="1"/>
    <col min="8" max="8" width="14.5703125" style="152" customWidth="1"/>
    <col min="9" max="9" width="16.28515625" style="152" customWidth="1"/>
    <col min="10" max="11" width="13.5703125" style="152" customWidth="1"/>
    <col min="12" max="12" width="13.28515625" style="152" customWidth="1"/>
    <col min="13" max="13" width="14.42578125" style="152" customWidth="1"/>
    <col min="14" max="256" width="9.140625" style="152"/>
    <col min="257" max="257" width="24.140625" style="152" customWidth="1"/>
    <col min="258" max="258" width="15.140625" style="152" customWidth="1"/>
    <col min="259" max="259" width="14.140625" style="152" customWidth="1"/>
    <col min="260" max="260" width="12.140625" style="152" customWidth="1"/>
    <col min="261" max="261" width="12.7109375" style="152" customWidth="1"/>
    <col min="262" max="262" width="14.140625" style="152" customWidth="1"/>
    <col min="263" max="263" width="15.5703125" style="152" customWidth="1"/>
    <col min="264" max="264" width="14.5703125" style="152" customWidth="1"/>
    <col min="265" max="265" width="16.28515625" style="152" customWidth="1"/>
    <col min="266" max="267" width="13.5703125" style="152" customWidth="1"/>
    <col min="268" max="268" width="13.28515625" style="152" customWidth="1"/>
    <col min="269" max="269" width="14.42578125" style="152" customWidth="1"/>
    <col min="270" max="512" width="9.140625" style="152"/>
    <col min="513" max="513" width="24.140625" style="152" customWidth="1"/>
    <col min="514" max="514" width="15.140625" style="152" customWidth="1"/>
    <col min="515" max="515" width="14.140625" style="152" customWidth="1"/>
    <col min="516" max="516" width="12.140625" style="152" customWidth="1"/>
    <col min="517" max="517" width="12.7109375" style="152" customWidth="1"/>
    <col min="518" max="518" width="14.140625" style="152" customWidth="1"/>
    <col min="519" max="519" width="15.5703125" style="152" customWidth="1"/>
    <col min="520" max="520" width="14.5703125" style="152" customWidth="1"/>
    <col min="521" max="521" width="16.28515625" style="152" customWidth="1"/>
    <col min="522" max="523" width="13.5703125" style="152" customWidth="1"/>
    <col min="524" max="524" width="13.28515625" style="152" customWidth="1"/>
    <col min="525" max="525" width="14.42578125" style="152" customWidth="1"/>
    <col min="526" max="768" width="9.140625" style="152"/>
    <col min="769" max="769" width="24.140625" style="152" customWidth="1"/>
    <col min="770" max="770" width="15.140625" style="152" customWidth="1"/>
    <col min="771" max="771" width="14.140625" style="152" customWidth="1"/>
    <col min="772" max="772" width="12.140625" style="152" customWidth="1"/>
    <col min="773" max="773" width="12.7109375" style="152" customWidth="1"/>
    <col min="774" max="774" width="14.140625" style="152" customWidth="1"/>
    <col min="775" max="775" width="15.5703125" style="152" customWidth="1"/>
    <col min="776" max="776" width="14.5703125" style="152" customWidth="1"/>
    <col min="777" max="777" width="16.28515625" style="152" customWidth="1"/>
    <col min="778" max="779" width="13.5703125" style="152" customWidth="1"/>
    <col min="780" max="780" width="13.28515625" style="152" customWidth="1"/>
    <col min="781" max="781" width="14.42578125" style="152" customWidth="1"/>
    <col min="782" max="1024" width="9.140625" style="152"/>
    <col min="1025" max="1025" width="24.140625" style="152" customWidth="1"/>
    <col min="1026" max="1026" width="15.140625" style="152" customWidth="1"/>
    <col min="1027" max="1027" width="14.140625" style="152" customWidth="1"/>
    <col min="1028" max="1028" width="12.140625" style="152" customWidth="1"/>
    <col min="1029" max="1029" width="12.7109375" style="152" customWidth="1"/>
    <col min="1030" max="1030" width="14.140625" style="152" customWidth="1"/>
    <col min="1031" max="1031" width="15.5703125" style="152" customWidth="1"/>
    <col min="1032" max="1032" width="14.5703125" style="152" customWidth="1"/>
    <col min="1033" max="1033" width="16.28515625" style="152" customWidth="1"/>
    <col min="1034" max="1035" width="13.5703125" style="152" customWidth="1"/>
    <col min="1036" max="1036" width="13.28515625" style="152" customWidth="1"/>
    <col min="1037" max="1037" width="14.42578125" style="152" customWidth="1"/>
    <col min="1038" max="1280" width="9.140625" style="152"/>
    <col min="1281" max="1281" width="24.140625" style="152" customWidth="1"/>
    <col min="1282" max="1282" width="15.140625" style="152" customWidth="1"/>
    <col min="1283" max="1283" width="14.140625" style="152" customWidth="1"/>
    <col min="1284" max="1284" width="12.140625" style="152" customWidth="1"/>
    <col min="1285" max="1285" width="12.7109375" style="152" customWidth="1"/>
    <col min="1286" max="1286" width="14.140625" style="152" customWidth="1"/>
    <col min="1287" max="1287" width="15.5703125" style="152" customWidth="1"/>
    <col min="1288" max="1288" width="14.5703125" style="152" customWidth="1"/>
    <col min="1289" max="1289" width="16.28515625" style="152" customWidth="1"/>
    <col min="1290" max="1291" width="13.5703125" style="152" customWidth="1"/>
    <col min="1292" max="1292" width="13.28515625" style="152" customWidth="1"/>
    <col min="1293" max="1293" width="14.42578125" style="152" customWidth="1"/>
    <col min="1294" max="1536" width="9.140625" style="152"/>
    <col min="1537" max="1537" width="24.140625" style="152" customWidth="1"/>
    <col min="1538" max="1538" width="15.140625" style="152" customWidth="1"/>
    <col min="1539" max="1539" width="14.140625" style="152" customWidth="1"/>
    <col min="1540" max="1540" width="12.140625" style="152" customWidth="1"/>
    <col min="1541" max="1541" width="12.7109375" style="152" customWidth="1"/>
    <col min="1542" max="1542" width="14.140625" style="152" customWidth="1"/>
    <col min="1543" max="1543" width="15.5703125" style="152" customWidth="1"/>
    <col min="1544" max="1544" width="14.5703125" style="152" customWidth="1"/>
    <col min="1545" max="1545" width="16.28515625" style="152" customWidth="1"/>
    <col min="1546" max="1547" width="13.5703125" style="152" customWidth="1"/>
    <col min="1548" max="1548" width="13.28515625" style="152" customWidth="1"/>
    <col min="1549" max="1549" width="14.42578125" style="152" customWidth="1"/>
    <col min="1550" max="1792" width="9.140625" style="152"/>
    <col min="1793" max="1793" width="24.140625" style="152" customWidth="1"/>
    <col min="1794" max="1794" width="15.140625" style="152" customWidth="1"/>
    <col min="1795" max="1795" width="14.140625" style="152" customWidth="1"/>
    <col min="1796" max="1796" width="12.140625" style="152" customWidth="1"/>
    <col min="1797" max="1797" width="12.7109375" style="152" customWidth="1"/>
    <col min="1798" max="1798" width="14.140625" style="152" customWidth="1"/>
    <col min="1799" max="1799" width="15.5703125" style="152" customWidth="1"/>
    <col min="1800" max="1800" width="14.5703125" style="152" customWidth="1"/>
    <col min="1801" max="1801" width="16.28515625" style="152" customWidth="1"/>
    <col min="1802" max="1803" width="13.5703125" style="152" customWidth="1"/>
    <col min="1804" max="1804" width="13.28515625" style="152" customWidth="1"/>
    <col min="1805" max="1805" width="14.42578125" style="152" customWidth="1"/>
    <col min="1806" max="2048" width="9.140625" style="152"/>
    <col min="2049" max="2049" width="24.140625" style="152" customWidth="1"/>
    <col min="2050" max="2050" width="15.140625" style="152" customWidth="1"/>
    <col min="2051" max="2051" width="14.140625" style="152" customWidth="1"/>
    <col min="2052" max="2052" width="12.140625" style="152" customWidth="1"/>
    <col min="2053" max="2053" width="12.7109375" style="152" customWidth="1"/>
    <col min="2054" max="2054" width="14.140625" style="152" customWidth="1"/>
    <col min="2055" max="2055" width="15.5703125" style="152" customWidth="1"/>
    <col min="2056" max="2056" width="14.5703125" style="152" customWidth="1"/>
    <col min="2057" max="2057" width="16.28515625" style="152" customWidth="1"/>
    <col min="2058" max="2059" width="13.5703125" style="152" customWidth="1"/>
    <col min="2060" max="2060" width="13.28515625" style="152" customWidth="1"/>
    <col min="2061" max="2061" width="14.42578125" style="152" customWidth="1"/>
    <col min="2062" max="2304" width="9.140625" style="152"/>
    <col min="2305" max="2305" width="24.140625" style="152" customWidth="1"/>
    <col min="2306" max="2306" width="15.140625" style="152" customWidth="1"/>
    <col min="2307" max="2307" width="14.140625" style="152" customWidth="1"/>
    <col min="2308" max="2308" width="12.140625" style="152" customWidth="1"/>
    <col min="2309" max="2309" width="12.7109375" style="152" customWidth="1"/>
    <col min="2310" max="2310" width="14.140625" style="152" customWidth="1"/>
    <col min="2311" max="2311" width="15.5703125" style="152" customWidth="1"/>
    <col min="2312" max="2312" width="14.5703125" style="152" customWidth="1"/>
    <col min="2313" max="2313" width="16.28515625" style="152" customWidth="1"/>
    <col min="2314" max="2315" width="13.5703125" style="152" customWidth="1"/>
    <col min="2316" max="2316" width="13.28515625" style="152" customWidth="1"/>
    <col min="2317" max="2317" width="14.42578125" style="152" customWidth="1"/>
    <col min="2318" max="2560" width="9.140625" style="152"/>
    <col min="2561" max="2561" width="24.140625" style="152" customWidth="1"/>
    <col min="2562" max="2562" width="15.140625" style="152" customWidth="1"/>
    <col min="2563" max="2563" width="14.140625" style="152" customWidth="1"/>
    <col min="2564" max="2564" width="12.140625" style="152" customWidth="1"/>
    <col min="2565" max="2565" width="12.7109375" style="152" customWidth="1"/>
    <col min="2566" max="2566" width="14.140625" style="152" customWidth="1"/>
    <col min="2567" max="2567" width="15.5703125" style="152" customWidth="1"/>
    <col min="2568" max="2568" width="14.5703125" style="152" customWidth="1"/>
    <col min="2569" max="2569" width="16.28515625" style="152" customWidth="1"/>
    <col min="2570" max="2571" width="13.5703125" style="152" customWidth="1"/>
    <col min="2572" max="2572" width="13.28515625" style="152" customWidth="1"/>
    <col min="2573" max="2573" width="14.42578125" style="152" customWidth="1"/>
    <col min="2574" max="2816" width="9.140625" style="152"/>
    <col min="2817" max="2817" width="24.140625" style="152" customWidth="1"/>
    <col min="2818" max="2818" width="15.140625" style="152" customWidth="1"/>
    <col min="2819" max="2819" width="14.140625" style="152" customWidth="1"/>
    <col min="2820" max="2820" width="12.140625" style="152" customWidth="1"/>
    <col min="2821" max="2821" width="12.7109375" style="152" customWidth="1"/>
    <col min="2822" max="2822" width="14.140625" style="152" customWidth="1"/>
    <col min="2823" max="2823" width="15.5703125" style="152" customWidth="1"/>
    <col min="2824" max="2824" width="14.5703125" style="152" customWidth="1"/>
    <col min="2825" max="2825" width="16.28515625" style="152" customWidth="1"/>
    <col min="2826" max="2827" width="13.5703125" style="152" customWidth="1"/>
    <col min="2828" max="2828" width="13.28515625" style="152" customWidth="1"/>
    <col min="2829" max="2829" width="14.42578125" style="152" customWidth="1"/>
    <col min="2830" max="3072" width="9.140625" style="152"/>
    <col min="3073" max="3073" width="24.140625" style="152" customWidth="1"/>
    <col min="3074" max="3074" width="15.140625" style="152" customWidth="1"/>
    <col min="3075" max="3075" width="14.140625" style="152" customWidth="1"/>
    <col min="3076" max="3076" width="12.140625" style="152" customWidth="1"/>
    <col min="3077" max="3077" width="12.7109375" style="152" customWidth="1"/>
    <col min="3078" max="3078" width="14.140625" style="152" customWidth="1"/>
    <col min="3079" max="3079" width="15.5703125" style="152" customWidth="1"/>
    <col min="3080" max="3080" width="14.5703125" style="152" customWidth="1"/>
    <col min="3081" max="3081" width="16.28515625" style="152" customWidth="1"/>
    <col min="3082" max="3083" width="13.5703125" style="152" customWidth="1"/>
    <col min="3084" max="3084" width="13.28515625" style="152" customWidth="1"/>
    <col min="3085" max="3085" width="14.42578125" style="152" customWidth="1"/>
    <col min="3086" max="3328" width="9.140625" style="152"/>
    <col min="3329" max="3329" width="24.140625" style="152" customWidth="1"/>
    <col min="3330" max="3330" width="15.140625" style="152" customWidth="1"/>
    <col min="3331" max="3331" width="14.140625" style="152" customWidth="1"/>
    <col min="3332" max="3332" width="12.140625" style="152" customWidth="1"/>
    <col min="3333" max="3333" width="12.7109375" style="152" customWidth="1"/>
    <col min="3334" max="3334" width="14.140625" style="152" customWidth="1"/>
    <col min="3335" max="3335" width="15.5703125" style="152" customWidth="1"/>
    <col min="3336" max="3336" width="14.5703125" style="152" customWidth="1"/>
    <col min="3337" max="3337" width="16.28515625" style="152" customWidth="1"/>
    <col min="3338" max="3339" width="13.5703125" style="152" customWidth="1"/>
    <col min="3340" max="3340" width="13.28515625" style="152" customWidth="1"/>
    <col min="3341" max="3341" width="14.42578125" style="152" customWidth="1"/>
    <col min="3342" max="3584" width="9.140625" style="152"/>
    <col min="3585" max="3585" width="24.140625" style="152" customWidth="1"/>
    <col min="3586" max="3586" width="15.140625" style="152" customWidth="1"/>
    <col min="3587" max="3587" width="14.140625" style="152" customWidth="1"/>
    <col min="3588" max="3588" width="12.140625" style="152" customWidth="1"/>
    <col min="3589" max="3589" width="12.7109375" style="152" customWidth="1"/>
    <col min="3590" max="3590" width="14.140625" style="152" customWidth="1"/>
    <col min="3591" max="3591" width="15.5703125" style="152" customWidth="1"/>
    <col min="3592" max="3592" width="14.5703125" style="152" customWidth="1"/>
    <col min="3593" max="3593" width="16.28515625" style="152" customWidth="1"/>
    <col min="3594" max="3595" width="13.5703125" style="152" customWidth="1"/>
    <col min="3596" max="3596" width="13.28515625" style="152" customWidth="1"/>
    <col min="3597" max="3597" width="14.42578125" style="152" customWidth="1"/>
    <col min="3598" max="3840" width="9.140625" style="152"/>
    <col min="3841" max="3841" width="24.140625" style="152" customWidth="1"/>
    <col min="3842" max="3842" width="15.140625" style="152" customWidth="1"/>
    <col min="3843" max="3843" width="14.140625" style="152" customWidth="1"/>
    <col min="3844" max="3844" width="12.140625" style="152" customWidth="1"/>
    <col min="3845" max="3845" width="12.7109375" style="152" customWidth="1"/>
    <col min="3846" max="3846" width="14.140625" style="152" customWidth="1"/>
    <col min="3847" max="3847" width="15.5703125" style="152" customWidth="1"/>
    <col min="3848" max="3848" width="14.5703125" style="152" customWidth="1"/>
    <col min="3849" max="3849" width="16.28515625" style="152" customWidth="1"/>
    <col min="3850" max="3851" width="13.5703125" style="152" customWidth="1"/>
    <col min="3852" max="3852" width="13.28515625" style="152" customWidth="1"/>
    <col min="3853" max="3853" width="14.42578125" style="152" customWidth="1"/>
    <col min="3854" max="4096" width="9.140625" style="152"/>
    <col min="4097" max="4097" width="24.140625" style="152" customWidth="1"/>
    <col min="4098" max="4098" width="15.140625" style="152" customWidth="1"/>
    <col min="4099" max="4099" width="14.140625" style="152" customWidth="1"/>
    <col min="4100" max="4100" width="12.140625" style="152" customWidth="1"/>
    <col min="4101" max="4101" width="12.7109375" style="152" customWidth="1"/>
    <col min="4102" max="4102" width="14.140625" style="152" customWidth="1"/>
    <col min="4103" max="4103" width="15.5703125" style="152" customWidth="1"/>
    <col min="4104" max="4104" width="14.5703125" style="152" customWidth="1"/>
    <col min="4105" max="4105" width="16.28515625" style="152" customWidth="1"/>
    <col min="4106" max="4107" width="13.5703125" style="152" customWidth="1"/>
    <col min="4108" max="4108" width="13.28515625" style="152" customWidth="1"/>
    <col min="4109" max="4109" width="14.42578125" style="152" customWidth="1"/>
    <col min="4110" max="4352" width="9.140625" style="152"/>
    <col min="4353" max="4353" width="24.140625" style="152" customWidth="1"/>
    <col min="4354" max="4354" width="15.140625" style="152" customWidth="1"/>
    <col min="4355" max="4355" width="14.140625" style="152" customWidth="1"/>
    <col min="4356" max="4356" width="12.140625" style="152" customWidth="1"/>
    <col min="4357" max="4357" width="12.7109375" style="152" customWidth="1"/>
    <col min="4358" max="4358" width="14.140625" style="152" customWidth="1"/>
    <col min="4359" max="4359" width="15.5703125" style="152" customWidth="1"/>
    <col min="4360" max="4360" width="14.5703125" style="152" customWidth="1"/>
    <col min="4361" max="4361" width="16.28515625" style="152" customWidth="1"/>
    <col min="4362" max="4363" width="13.5703125" style="152" customWidth="1"/>
    <col min="4364" max="4364" width="13.28515625" style="152" customWidth="1"/>
    <col min="4365" max="4365" width="14.42578125" style="152" customWidth="1"/>
    <col min="4366" max="4608" width="9.140625" style="152"/>
    <col min="4609" max="4609" width="24.140625" style="152" customWidth="1"/>
    <col min="4610" max="4610" width="15.140625" style="152" customWidth="1"/>
    <col min="4611" max="4611" width="14.140625" style="152" customWidth="1"/>
    <col min="4612" max="4612" width="12.140625" style="152" customWidth="1"/>
    <col min="4613" max="4613" width="12.7109375" style="152" customWidth="1"/>
    <col min="4614" max="4614" width="14.140625" style="152" customWidth="1"/>
    <col min="4615" max="4615" width="15.5703125" style="152" customWidth="1"/>
    <col min="4616" max="4616" width="14.5703125" style="152" customWidth="1"/>
    <col min="4617" max="4617" width="16.28515625" style="152" customWidth="1"/>
    <col min="4618" max="4619" width="13.5703125" style="152" customWidth="1"/>
    <col min="4620" max="4620" width="13.28515625" style="152" customWidth="1"/>
    <col min="4621" max="4621" width="14.42578125" style="152" customWidth="1"/>
    <col min="4622" max="4864" width="9.140625" style="152"/>
    <col min="4865" max="4865" width="24.140625" style="152" customWidth="1"/>
    <col min="4866" max="4866" width="15.140625" style="152" customWidth="1"/>
    <col min="4867" max="4867" width="14.140625" style="152" customWidth="1"/>
    <col min="4868" max="4868" width="12.140625" style="152" customWidth="1"/>
    <col min="4869" max="4869" width="12.7109375" style="152" customWidth="1"/>
    <col min="4870" max="4870" width="14.140625" style="152" customWidth="1"/>
    <col min="4871" max="4871" width="15.5703125" style="152" customWidth="1"/>
    <col min="4872" max="4872" width="14.5703125" style="152" customWidth="1"/>
    <col min="4873" max="4873" width="16.28515625" style="152" customWidth="1"/>
    <col min="4874" max="4875" width="13.5703125" style="152" customWidth="1"/>
    <col min="4876" max="4876" width="13.28515625" style="152" customWidth="1"/>
    <col min="4877" max="4877" width="14.42578125" style="152" customWidth="1"/>
    <col min="4878" max="5120" width="9.140625" style="152"/>
    <col min="5121" max="5121" width="24.140625" style="152" customWidth="1"/>
    <col min="5122" max="5122" width="15.140625" style="152" customWidth="1"/>
    <col min="5123" max="5123" width="14.140625" style="152" customWidth="1"/>
    <col min="5124" max="5124" width="12.140625" style="152" customWidth="1"/>
    <col min="5125" max="5125" width="12.7109375" style="152" customWidth="1"/>
    <col min="5126" max="5126" width="14.140625" style="152" customWidth="1"/>
    <col min="5127" max="5127" width="15.5703125" style="152" customWidth="1"/>
    <col min="5128" max="5128" width="14.5703125" style="152" customWidth="1"/>
    <col min="5129" max="5129" width="16.28515625" style="152" customWidth="1"/>
    <col min="5130" max="5131" width="13.5703125" style="152" customWidth="1"/>
    <col min="5132" max="5132" width="13.28515625" style="152" customWidth="1"/>
    <col min="5133" max="5133" width="14.42578125" style="152" customWidth="1"/>
    <col min="5134" max="5376" width="9.140625" style="152"/>
    <col min="5377" max="5377" width="24.140625" style="152" customWidth="1"/>
    <col min="5378" max="5378" width="15.140625" style="152" customWidth="1"/>
    <col min="5379" max="5379" width="14.140625" style="152" customWidth="1"/>
    <col min="5380" max="5380" width="12.140625" style="152" customWidth="1"/>
    <col min="5381" max="5381" width="12.7109375" style="152" customWidth="1"/>
    <col min="5382" max="5382" width="14.140625" style="152" customWidth="1"/>
    <col min="5383" max="5383" width="15.5703125" style="152" customWidth="1"/>
    <col min="5384" max="5384" width="14.5703125" style="152" customWidth="1"/>
    <col min="5385" max="5385" width="16.28515625" style="152" customWidth="1"/>
    <col min="5386" max="5387" width="13.5703125" style="152" customWidth="1"/>
    <col min="5388" max="5388" width="13.28515625" style="152" customWidth="1"/>
    <col min="5389" max="5389" width="14.42578125" style="152" customWidth="1"/>
    <col min="5390" max="5632" width="9.140625" style="152"/>
    <col min="5633" max="5633" width="24.140625" style="152" customWidth="1"/>
    <col min="5634" max="5634" width="15.140625" style="152" customWidth="1"/>
    <col min="5635" max="5635" width="14.140625" style="152" customWidth="1"/>
    <col min="5636" max="5636" width="12.140625" style="152" customWidth="1"/>
    <col min="5637" max="5637" width="12.7109375" style="152" customWidth="1"/>
    <col min="5638" max="5638" width="14.140625" style="152" customWidth="1"/>
    <col min="5639" max="5639" width="15.5703125" style="152" customWidth="1"/>
    <col min="5640" max="5640" width="14.5703125" style="152" customWidth="1"/>
    <col min="5641" max="5641" width="16.28515625" style="152" customWidth="1"/>
    <col min="5642" max="5643" width="13.5703125" style="152" customWidth="1"/>
    <col min="5644" max="5644" width="13.28515625" style="152" customWidth="1"/>
    <col min="5645" max="5645" width="14.42578125" style="152" customWidth="1"/>
    <col min="5646" max="5888" width="9.140625" style="152"/>
    <col min="5889" max="5889" width="24.140625" style="152" customWidth="1"/>
    <col min="5890" max="5890" width="15.140625" style="152" customWidth="1"/>
    <col min="5891" max="5891" width="14.140625" style="152" customWidth="1"/>
    <col min="5892" max="5892" width="12.140625" style="152" customWidth="1"/>
    <col min="5893" max="5893" width="12.7109375" style="152" customWidth="1"/>
    <col min="5894" max="5894" width="14.140625" style="152" customWidth="1"/>
    <col min="5895" max="5895" width="15.5703125" style="152" customWidth="1"/>
    <col min="5896" max="5896" width="14.5703125" style="152" customWidth="1"/>
    <col min="5897" max="5897" width="16.28515625" style="152" customWidth="1"/>
    <col min="5898" max="5899" width="13.5703125" style="152" customWidth="1"/>
    <col min="5900" max="5900" width="13.28515625" style="152" customWidth="1"/>
    <col min="5901" max="5901" width="14.42578125" style="152" customWidth="1"/>
    <col min="5902" max="6144" width="9.140625" style="152"/>
    <col min="6145" max="6145" width="24.140625" style="152" customWidth="1"/>
    <col min="6146" max="6146" width="15.140625" style="152" customWidth="1"/>
    <col min="6147" max="6147" width="14.140625" style="152" customWidth="1"/>
    <col min="6148" max="6148" width="12.140625" style="152" customWidth="1"/>
    <col min="6149" max="6149" width="12.7109375" style="152" customWidth="1"/>
    <col min="6150" max="6150" width="14.140625" style="152" customWidth="1"/>
    <col min="6151" max="6151" width="15.5703125" style="152" customWidth="1"/>
    <col min="6152" max="6152" width="14.5703125" style="152" customWidth="1"/>
    <col min="6153" max="6153" width="16.28515625" style="152" customWidth="1"/>
    <col min="6154" max="6155" width="13.5703125" style="152" customWidth="1"/>
    <col min="6156" max="6156" width="13.28515625" style="152" customWidth="1"/>
    <col min="6157" max="6157" width="14.42578125" style="152" customWidth="1"/>
    <col min="6158" max="6400" width="9.140625" style="152"/>
    <col min="6401" max="6401" width="24.140625" style="152" customWidth="1"/>
    <col min="6402" max="6402" width="15.140625" style="152" customWidth="1"/>
    <col min="6403" max="6403" width="14.140625" style="152" customWidth="1"/>
    <col min="6404" max="6404" width="12.140625" style="152" customWidth="1"/>
    <col min="6405" max="6405" width="12.7109375" style="152" customWidth="1"/>
    <col min="6406" max="6406" width="14.140625" style="152" customWidth="1"/>
    <col min="6407" max="6407" width="15.5703125" style="152" customWidth="1"/>
    <col min="6408" max="6408" width="14.5703125" style="152" customWidth="1"/>
    <col min="6409" max="6409" width="16.28515625" style="152" customWidth="1"/>
    <col min="6410" max="6411" width="13.5703125" style="152" customWidth="1"/>
    <col min="6412" max="6412" width="13.28515625" style="152" customWidth="1"/>
    <col min="6413" max="6413" width="14.42578125" style="152" customWidth="1"/>
    <col min="6414" max="6656" width="9.140625" style="152"/>
    <col min="6657" max="6657" width="24.140625" style="152" customWidth="1"/>
    <col min="6658" max="6658" width="15.140625" style="152" customWidth="1"/>
    <col min="6659" max="6659" width="14.140625" style="152" customWidth="1"/>
    <col min="6660" max="6660" width="12.140625" style="152" customWidth="1"/>
    <col min="6661" max="6661" width="12.7109375" style="152" customWidth="1"/>
    <col min="6662" max="6662" width="14.140625" style="152" customWidth="1"/>
    <col min="6663" max="6663" width="15.5703125" style="152" customWidth="1"/>
    <col min="6664" max="6664" width="14.5703125" style="152" customWidth="1"/>
    <col min="6665" max="6665" width="16.28515625" style="152" customWidth="1"/>
    <col min="6666" max="6667" width="13.5703125" style="152" customWidth="1"/>
    <col min="6668" max="6668" width="13.28515625" style="152" customWidth="1"/>
    <col min="6669" max="6669" width="14.42578125" style="152" customWidth="1"/>
    <col min="6670" max="6912" width="9.140625" style="152"/>
    <col min="6913" max="6913" width="24.140625" style="152" customWidth="1"/>
    <col min="6914" max="6914" width="15.140625" style="152" customWidth="1"/>
    <col min="6915" max="6915" width="14.140625" style="152" customWidth="1"/>
    <col min="6916" max="6916" width="12.140625" style="152" customWidth="1"/>
    <col min="6917" max="6917" width="12.7109375" style="152" customWidth="1"/>
    <col min="6918" max="6918" width="14.140625" style="152" customWidth="1"/>
    <col min="6919" max="6919" width="15.5703125" style="152" customWidth="1"/>
    <col min="6920" max="6920" width="14.5703125" style="152" customWidth="1"/>
    <col min="6921" max="6921" width="16.28515625" style="152" customWidth="1"/>
    <col min="6922" max="6923" width="13.5703125" style="152" customWidth="1"/>
    <col min="6924" max="6924" width="13.28515625" style="152" customWidth="1"/>
    <col min="6925" max="6925" width="14.42578125" style="152" customWidth="1"/>
    <col min="6926" max="7168" width="9.140625" style="152"/>
    <col min="7169" max="7169" width="24.140625" style="152" customWidth="1"/>
    <col min="7170" max="7170" width="15.140625" style="152" customWidth="1"/>
    <col min="7171" max="7171" width="14.140625" style="152" customWidth="1"/>
    <col min="7172" max="7172" width="12.140625" style="152" customWidth="1"/>
    <col min="7173" max="7173" width="12.7109375" style="152" customWidth="1"/>
    <col min="7174" max="7174" width="14.140625" style="152" customWidth="1"/>
    <col min="7175" max="7175" width="15.5703125" style="152" customWidth="1"/>
    <col min="7176" max="7176" width="14.5703125" style="152" customWidth="1"/>
    <col min="7177" max="7177" width="16.28515625" style="152" customWidth="1"/>
    <col min="7178" max="7179" width="13.5703125" style="152" customWidth="1"/>
    <col min="7180" max="7180" width="13.28515625" style="152" customWidth="1"/>
    <col min="7181" max="7181" width="14.42578125" style="152" customWidth="1"/>
    <col min="7182" max="7424" width="9.140625" style="152"/>
    <col min="7425" max="7425" width="24.140625" style="152" customWidth="1"/>
    <col min="7426" max="7426" width="15.140625" style="152" customWidth="1"/>
    <col min="7427" max="7427" width="14.140625" style="152" customWidth="1"/>
    <col min="7428" max="7428" width="12.140625" style="152" customWidth="1"/>
    <col min="7429" max="7429" width="12.7109375" style="152" customWidth="1"/>
    <col min="7430" max="7430" width="14.140625" style="152" customWidth="1"/>
    <col min="7431" max="7431" width="15.5703125" style="152" customWidth="1"/>
    <col min="7432" max="7432" width="14.5703125" style="152" customWidth="1"/>
    <col min="7433" max="7433" width="16.28515625" style="152" customWidth="1"/>
    <col min="7434" max="7435" width="13.5703125" style="152" customWidth="1"/>
    <col min="7436" max="7436" width="13.28515625" style="152" customWidth="1"/>
    <col min="7437" max="7437" width="14.42578125" style="152" customWidth="1"/>
    <col min="7438" max="7680" width="9.140625" style="152"/>
    <col min="7681" max="7681" width="24.140625" style="152" customWidth="1"/>
    <col min="7682" max="7682" width="15.140625" style="152" customWidth="1"/>
    <col min="7683" max="7683" width="14.140625" style="152" customWidth="1"/>
    <col min="7684" max="7684" width="12.140625" style="152" customWidth="1"/>
    <col min="7685" max="7685" width="12.7109375" style="152" customWidth="1"/>
    <col min="7686" max="7686" width="14.140625" style="152" customWidth="1"/>
    <col min="7687" max="7687" width="15.5703125" style="152" customWidth="1"/>
    <col min="7688" max="7688" width="14.5703125" style="152" customWidth="1"/>
    <col min="7689" max="7689" width="16.28515625" style="152" customWidth="1"/>
    <col min="7690" max="7691" width="13.5703125" style="152" customWidth="1"/>
    <col min="7692" max="7692" width="13.28515625" style="152" customWidth="1"/>
    <col min="7693" max="7693" width="14.42578125" style="152" customWidth="1"/>
    <col min="7694" max="7936" width="9.140625" style="152"/>
    <col min="7937" max="7937" width="24.140625" style="152" customWidth="1"/>
    <col min="7938" max="7938" width="15.140625" style="152" customWidth="1"/>
    <col min="7939" max="7939" width="14.140625" style="152" customWidth="1"/>
    <col min="7940" max="7940" width="12.140625" style="152" customWidth="1"/>
    <col min="7941" max="7941" width="12.7109375" style="152" customWidth="1"/>
    <col min="7942" max="7942" width="14.140625" style="152" customWidth="1"/>
    <col min="7943" max="7943" width="15.5703125" style="152" customWidth="1"/>
    <col min="7944" max="7944" width="14.5703125" style="152" customWidth="1"/>
    <col min="7945" max="7945" width="16.28515625" style="152" customWidth="1"/>
    <col min="7946" max="7947" width="13.5703125" style="152" customWidth="1"/>
    <col min="7948" max="7948" width="13.28515625" style="152" customWidth="1"/>
    <col min="7949" max="7949" width="14.42578125" style="152" customWidth="1"/>
    <col min="7950" max="8192" width="9.140625" style="152"/>
    <col min="8193" max="8193" width="24.140625" style="152" customWidth="1"/>
    <col min="8194" max="8194" width="15.140625" style="152" customWidth="1"/>
    <col min="8195" max="8195" width="14.140625" style="152" customWidth="1"/>
    <col min="8196" max="8196" width="12.140625" style="152" customWidth="1"/>
    <col min="8197" max="8197" width="12.7109375" style="152" customWidth="1"/>
    <col min="8198" max="8198" width="14.140625" style="152" customWidth="1"/>
    <col min="8199" max="8199" width="15.5703125" style="152" customWidth="1"/>
    <col min="8200" max="8200" width="14.5703125" style="152" customWidth="1"/>
    <col min="8201" max="8201" width="16.28515625" style="152" customWidth="1"/>
    <col min="8202" max="8203" width="13.5703125" style="152" customWidth="1"/>
    <col min="8204" max="8204" width="13.28515625" style="152" customWidth="1"/>
    <col min="8205" max="8205" width="14.42578125" style="152" customWidth="1"/>
    <col min="8206" max="8448" width="9.140625" style="152"/>
    <col min="8449" max="8449" width="24.140625" style="152" customWidth="1"/>
    <col min="8450" max="8450" width="15.140625" style="152" customWidth="1"/>
    <col min="8451" max="8451" width="14.140625" style="152" customWidth="1"/>
    <col min="8452" max="8452" width="12.140625" style="152" customWidth="1"/>
    <col min="8453" max="8453" width="12.7109375" style="152" customWidth="1"/>
    <col min="8454" max="8454" width="14.140625" style="152" customWidth="1"/>
    <col min="8455" max="8455" width="15.5703125" style="152" customWidth="1"/>
    <col min="8456" max="8456" width="14.5703125" style="152" customWidth="1"/>
    <col min="8457" max="8457" width="16.28515625" style="152" customWidth="1"/>
    <col min="8458" max="8459" width="13.5703125" style="152" customWidth="1"/>
    <col min="8460" max="8460" width="13.28515625" style="152" customWidth="1"/>
    <col min="8461" max="8461" width="14.42578125" style="152" customWidth="1"/>
    <col min="8462" max="8704" width="9.140625" style="152"/>
    <col min="8705" max="8705" width="24.140625" style="152" customWidth="1"/>
    <col min="8706" max="8706" width="15.140625" style="152" customWidth="1"/>
    <col min="8707" max="8707" width="14.140625" style="152" customWidth="1"/>
    <col min="8708" max="8708" width="12.140625" style="152" customWidth="1"/>
    <col min="8709" max="8709" width="12.7109375" style="152" customWidth="1"/>
    <col min="8710" max="8710" width="14.140625" style="152" customWidth="1"/>
    <col min="8711" max="8711" width="15.5703125" style="152" customWidth="1"/>
    <col min="8712" max="8712" width="14.5703125" style="152" customWidth="1"/>
    <col min="8713" max="8713" width="16.28515625" style="152" customWidth="1"/>
    <col min="8714" max="8715" width="13.5703125" style="152" customWidth="1"/>
    <col min="8716" max="8716" width="13.28515625" style="152" customWidth="1"/>
    <col min="8717" max="8717" width="14.42578125" style="152" customWidth="1"/>
    <col min="8718" max="8960" width="9.140625" style="152"/>
    <col min="8961" max="8961" width="24.140625" style="152" customWidth="1"/>
    <col min="8962" max="8962" width="15.140625" style="152" customWidth="1"/>
    <col min="8963" max="8963" width="14.140625" style="152" customWidth="1"/>
    <col min="8964" max="8964" width="12.140625" style="152" customWidth="1"/>
    <col min="8965" max="8965" width="12.7109375" style="152" customWidth="1"/>
    <col min="8966" max="8966" width="14.140625" style="152" customWidth="1"/>
    <col min="8967" max="8967" width="15.5703125" style="152" customWidth="1"/>
    <col min="8968" max="8968" width="14.5703125" style="152" customWidth="1"/>
    <col min="8969" max="8969" width="16.28515625" style="152" customWidth="1"/>
    <col min="8970" max="8971" width="13.5703125" style="152" customWidth="1"/>
    <col min="8972" max="8972" width="13.28515625" style="152" customWidth="1"/>
    <col min="8973" max="8973" width="14.42578125" style="152" customWidth="1"/>
    <col min="8974" max="9216" width="9.140625" style="152"/>
    <col min="9217" max="9217" width="24.140625" style="152" customWidth="1"/>
    <col min="9218" max="9218" width="15.140625" style="152" customWidth="1"/>
    <col min="9219" max="9219" width="14.140625" style="152" customWidth="1"/>
    <col min="9220" max="9220" width="12.140625" style="152" customWidth="1"/>
    <col min="9221" max="9221" width="12.7109375" style="152" customWidth="1"/>
    <col min="9222" max="9222" width="14.140625" style="152" customWidth="1"/>
    <col min="9223" max="9223" width="15.5703125" style="152" customWidth="1"/>
    <col min="9224" max="9224" width="14.5703125" style="152" customWidth="1"/>
    <col min="9225" max="9225" width="16.28515625" style="152" customWidth="1"/>
    <col min="9226" max="9227" width="13.5703125" style="152" customWidth="1"/>
    <col min="9228" max="9228" width="13.28515625" style="152" customWidth="1"/>
    <col min="9229" max="9229" width="14.42578125" style="152" customWidth="1"/>
    <col min="9230" max="9472" width="9.140625" style="152"/>
    <col min="9473" max="9473" width="24.140625" style="152" customWidth="1"/>
    <col min="9474" max="9474" width="15.140625" style="152" customWidth="1"/>
    <col min="9475" max="9475" width="14.140625" style="152" customWidth="1"/>
    <col min="9476" max="9476" width="12.140625" style="152" customWidth="1"/>
    <col min="9477" max="9477" width="12.7109375" style="152" customWidth="1"/>
    <col min="9478" max="9478" width="14.140625" style="152" customWidth="1"/>
    <col min="9479" max="9479" width="15.5703125" style="152" customWidth="1"/>
    <col min="9480" max="9480" width="14.5703125" style="152" customWidth="1"/>
    <col min="9481" max="9481" width="16.28515625" style="152" customWidth="1"/>
    <col min="9482" max="9483" width="13.5703125" style="152" customWidth="1"/>
    <col min="9484" max="9484" width="13.28515625" style="152" customWidth="1"/>
    <col min="9485" max="9485" width="14.42578125" style="152" customWidth="1"/>
    <col min="9486" max="9728" width="9.140625" style="152"/>
    <col min="9729" max="9729" width="24.140625" style="152" customWidth="1"/>
    <col min="9730" max="9730" width="15.140625" style="152" customWidth="1"/>
    <col min="9731" max="9731" width="14.140625" style="152" customWidth="1"/>
    <col min="9732" max="9732" width="12.140625" style="152" customWidth="1"/>
    <col min="9733" max="9733" width="12.7109375" style="152" customWidth="1"/>
    <col min="9734" max="9734" width="14.140625" style="152" customWidth="1"/>
    <col min="9735" max="9735" width="15.5703125" style="152" customWidth="1"/>
    <col min="9736" max="9736" width="14.5703125" style="152" customWidth="1"/>
    <col min="9737" max="9737" width="16.28515625" style="152" customWidth="1"/>
    <col min="9738" max="9739" width="13.5703125" style="152" customWidth="1"/>
    <col min="9740" max="9740" width="13.28515625" style="152" customWidth="1"/>
    <col min="9741" max="9741" width="14.42578125" style="152" customWidth="1"/>
    <col min="9742" max="9984" width="9.140625" style="152"/>
    <col min="9985" max="9985" width="24.140625" style="152" customWidth="1"/>
    <col min="9986" max="9986" width="15.140625" style="152" customWidth="1"/>
    <col min="9987" max="9987" width="14.140625" style="152" customWidth="1"/>
    <col min="9988" max="9988" width="12.140625" style="152" customWidth="1"/>
    <col min="9989" max="9989" width="12.7109375" style="152" customWidth="1"/>
    <col min="9990" max="9990" width="14.140625" style="152" customWidth="1"/>
    <col min="9991" max="9991" width="15.5703125" style="152" customWidth="1"/>
    <col min="9992" max="9992" width="14.5703125" style="152" customWidth="1"/>
    <col min="9993" max="9993" width="16.28515625" style="152" customWidth="1"/>
    <col min="9994" max="9995" width="13.5703125" style="152" customWidth="1"/>
    <col min="9996" max="9996" width="13.28515625" style="152" customWidth="1"/>
    <col min="9997" max="9997" width="14.42578125" style="152" customWidth="1"/>
    <col min="9998" max="10240" width="9.140625" style="152"/>
    <col min="10241" max="10241" width="24.140625" style="152" customWidth="1"/>
    <col min="10242" max="10242" width="15.140625" style="152" customWidth="1"/>
    <col min="10243" max="10243" width="14.140625" style="152" customWidth="1"/>
    <col min="10244" max="10244" width="12.140625" style="152" customWidth="1"/>
    <col min="10245" max="10245" width="12.7109375" style="152" customWidth="1"/>
    <col min="10246" max="10246" width="14.140625" style="152" customWidth="1"/>
    <col min="10247" max="10247" width="15.5703125" style="152" customWidth="1"/>
    <col min="10248" max="10248" width="14.5703125" style="152" customWidth="1"/>
    <col min="10249" max="10249" width="16.28515625" style="152" customWidth="1"/>
    <col min="10250" max="10251" width="13.5703125" style="152" customWidth="1"/>
    <col min="10252" max="10252" width="13.28515625" style="152" customWidth="1"/>
    <col min="10253" max="10253" width="14.42578125" style="152" customWidth="1"/>
    <col min="10254" max="10496" width="9.140625" style="152"/>
    <col min="10497" max="10497" width="24.140625" style="152" customWidth="1"/>
    <col min="10498" max="10498" width="15.140625" style="152" customWidth="1"/>
    <col min="10499" max="10499" width="14.140625" style="152" customWidth="1"/>
    <col min="10500" max="10500" width="12.140625" style="152" customWidth="1"/>
    <col min="10501" max="10501" width="12.7109375" style="152" customWidth="1"/>
    <col min="10502" max="10502" width="14.140625" style="152" customWidth="1"/>
    <col min="10503" max="10503" width="15.5703125" style="152" customWidth="1"/>
    <col min="10504" max="10504" width="14.5703125" style="152" customWidth="1"/>
    <col min="10505" max="10505" width="16.28515625" style="152" customWidth="1"/>
    <col min="10506" max="10507" width="13.5703125" style="152" customWidth="1"/>
    <col min="10508" max="10508" width="13.28515625" style="152" customWidth="1"/>
    <col min="10509" max="10509" width="14.42578125" style="152" customWidth="1"/>
    <col min="10510" max="10752" width="9.140625" style="152"/>
    <col min="10753" max="10753" width="24.140625" style="152" customWidth="1"/>
    <col min="10754" max="10754" width="15.140625" style="152" customWidth="1"/>
    <col min="10755" max="10755" width="14.140625" style="152" customWidth="1"/>
    <col min="10756" max="10756" width="12.140625" style="152" customWidth="1"/>
    <col min="10757" max="10757" width="12.7109375" style="152" customWidth="1"/>
    <col min="10758" max="10758" width="14.140625" style="152" customWidth="1"/>
    <col min="10759" max="10759" width="15.5703125" style="152" customWidth="1"/>
    <col min="10760" max="10760" width="14.5703125" style="152" customWidth="1"/>
    <col min="10761" max="10761" width="16.28515625" style="152" customWidth="1"/>
    <col min="10762" max="10763" width="13.5703125" style="152" customWidth="1"/>
    <col min="10764" max="10764" width="13.28515625" style="152" customWidth="1"/>
    <col min="10765" max="10765" width="14.42578125" style="152" customWidth="1"/>
    <col min="10766" max="11008" width="9.140625" style="152"/>
    <col min="11009" max="11009" width="24.140625" style="152" customWidth="1"/>
    <col min="11010" max="11010" width="15.140625" style="152" customWidth="1"/>
    <col min="11011" max="11011" width="14.140625" style="152" customWidth="1"/>
    <col min="11012" max="11012" width="12.140625" style="152" customWidth="1"/>
    <col min="11013" max="11013" width="12.7109375" style="152" customWidth="1"/>
    <col min="11014" max="11014" width="14.140625" style="152" customWidth="1"/>
    <col min="11015" max="11015" width="15.5703125" style="152" customWidth="1"/>
    <col min="11016" max="11016" width="14.5703125" style="152" customWidth="1"/>
    <col min="11017" max="11017" width="16.28515625" style="152" customWidth="1"/>
    <col min="11018" max="11019" width="13.5703125" style="152" customWidth="1"/>
    <col min="11020" max="11020" width="13.28515625" style="152" customWidth="1"/>
    <col min="11021" max="11021" width="14.42578125" style="152" customWidth="1"/>
    <col min="11022" max="11264" width="9.140625" style="152"/>
    <col min="11265" max="11265" width="24.140625" style="152" customWidth="1"/>
    <col min="11266" max="11266" width="15.140625" style="152" customWidth="1"/>
    <col min="11267" max="11267" width="14.140625" style="152" customWidth="1"/>
    <col min="11268" max="11268" width="12.140625" style="152" customWidth="1"/>
    <col min="11269" max="11269" width="12.7109375" style="152" customWidth="1"/>
    <col min="11270" max="11270" width="14.140625" style="152" customWidth="1"/>
    <col min="11271" max="11271" width="15.5703125" style="152" customWidth="1"/>
    <col min="11272" max="11272" width="14.5703125" style="152" customWidth="1"/>
    <col min="11273" max="11273" width="16.28515625" style="152" customWidth="1"/>
    <col min="11274" max="11275" width="13.5703125" style="152" customWidth="1"/>
    <col min="11276" max="11276" width="13.28515625" style="152" customWidth="1"/>
    <col min="11277" max="11277" width="14.42578125" style="152" customWidth="1"/>
    <col min="11278" max="11520" width="9.140625" style="152"/>
    <col min="11521" max="11521" width="24.140625" style="152" customWidth="1"/>
    <col min="11522" max="11522" width="15.140625" style="152" customWidth="1"/>
    <col min="11523" max="11523" width="14.140625" style="152" customWidth="1"/>
    <col min="11524" max="11524" width="12.140625" style="152" customWidth="1"/>
    <col min="11525" max="11525" width="12.7109375" style="152" customWidth="1"/>
    <col min="11526" max="11526" width="14.140625" style="152" customWidth="1"/>
    <col min="11527" max="11527" width="15.5703125" style="152" customWidth="1"/>
    <col min="11528" max="11528" width="14.5703125" style="152" customWidth="1"/>
    <col min="11529" max="11529" width="16.28515625" style="152" customWidth="1"/>
    <col min="11530" max="11531" width="13.5703125" style="152" customWidth="1"/>
    <col min="11532" max="11532" width="13.28515625" style="152" customWidth="1"/>
    <col min="11533" max="11533" width="14.42578125" style="152" customWidth="1"/>
    <col min="11534" max="11776" width="9.140625" style="152"/>
    <col min="11777" max="11777" width="24.140625" style="152" customWidth="1"/>
    <col min="11778" max="11778" width="15.140625" style="152" customWidth="1"/>
    <col min="11779" max="11779" width="14.140625" style="152" customWidth="1"/>
    <col min="11780" max="11780" width="12.140625" style="152" customWidth="1"/>
    <col min="11781" max="11781" width="12.7109375" style="152" customWidth="1"/>
    <col min="11782" max="11782" width="14.140625" style="152" customWidth="1"/>
    <col min="11783" max="11783" width="15.5703125" style="152" customWidth="1"/>
    <col min="11784" max="11784" width="14.5703125" style="152" customWidth="1"/>
    <col min="11785" max="11785" width="16.28515625" style="152" customWidth="1"/>
    <col min="11786" max="11787" width="13.5703125" style="152" customWidth="1"/>
    <col min="11788" max="11788" width="13.28515625" style="152" customWidth="1"/>
    <col min="11789" max="11789" width="14.42578125" style="152" customWidth="1"/>
    <col min="11790" max="12032" width="9.140625" style="152"/>
    <col min="12033" max="12033" width="24.140625" style="152" customWidth="1"/>
    <col min="12034" max="12034" width="15.140625" style="152" customWidth="1"/>
    <col min="12035" max="12035" width="14.140625" style="152" customWidth="1"/>
    <col min="12036" max="12036" width="12.140625" style="152" customWidth="1"/>
    <col min="12037" max="12037" width="12.7109375" style="152" customWidth="1"/>
    <col min="12038" max="12038" width="14.140625" style="152" customWidth="1"/>
    <col min="12039" max="12039" width="15.5703125" style="152" customWidth="1"/>
    <col min="12040" max="12040" width="14.5703125" style="152" customWidth="1"/>
    <col min="12041" max="12041" width="16.28515625" style="152" customWidth="1"/>
    <col min="12042" max="12043" width="13.5703125" style="152" customWidth="1"/>
    <col min="12044" max="12044" width="13.28515625" style="152" customWidth="1"/>
    <col min="12045" max="12045" width="14.42578125" style="152" customWidth="1"/>
    <col min="12046" max="12288" width="9.140625" style="152"/>
    <col min="12289" max="12289" width="24.140625" style="152" customWidth="1"/>
    <col min="12290" max="12290" width="15.140625" style="152" customWidth="1"/>
    <col min="12291" max="12291" width="14.140625" style="152" customWidth="1"/>
    <col min="12292" max="12292" width="12.140625" style="152" customWidth="1"/>
    <col min="12293" max="12293" width="12.7109375" style="152" customWidth="1"/>
    <col min="12294" max="12294" width="14.140625" style="152" customWidth="1"/>
    <col min="12295" max="12295" width="15.5703125" style="152" customWidth="1"/>
    <col min="12296" max="12296" width="14.5703125" style="152" customWidth="1"/>
    <col min="12297" max="12297" width="16.28515625" style="152" customWidth="1"/>
    <col min="12298" max="12299" width="13.5703125" style="152" customWidth="1"/>
    <col min="12300" max="12300" width="13.28515625" style="152" customWidth="1"/>
    <col min="12301" max="12301" width="14.42578125" style="152" customWidth="1"/>
    <col min="12302" max="12544" width="9.140625" style="152"/>
    <col min="12545" max="12545" width="24.140625" style="152" customWidth="1"/>
    <col min="12546" max="12546" width="15.140625" style="152" customWidth="1"/>
    <col min="12547" max="12547" width="14.140625" style="152" customWidth="1"/>
    <col min="12548" max="12548" width="12.140625" style="152" customWidth="1"/>
    <col min="12549" max="12549" width="12.7109375" style="152" customWidth="1"/>
    <col min="12550" max="12550" width="14.140625" style="152" customWidth="1"/>
    <col min="12551" max="12551" width="15.5703125" style="152" customWidth="1"/>
    <col min="12552" max="12552" width="14.5703125" style="152" customWidth="1"/>
    <col min="12553" max="12553" width="16.28515625" style="152" customWidth="1"/>
    <col min="12554" max="12555" width="13.5703125" style="152" customWidth="1"/>
    <col min="12556" max="12556" width="13.28515625" style="152" customWidth="1"/>
    <col min="12557" max="12557" width="14.42578125" style="152" customWidth="1"/>
    <col min="12558" max="12800" width="9.140625" style="152"/>
    <col min="12801" max="12801" width="24.140625" style="152" customWidth="1"/>
    <col min="12802" max="12802" width="15.140625" style="152" customWidth="1"/>
    <col min="12803" max="12803" width="14.140625" style="152" customWidth="1"/>
    <col min="12804" max="12804" width="12.140625" style="152" customWidth="1"/>
    <col min="12805" max="12805" width="12.7109375" style="152" customWidth="1"/>
    <col min="12806" max="12806" width="14.140625" style="152" customWidth="1"/>
    <col min="12807" max="12807" width="15.5703125" style="152" customWidth="1"/>
    <col min="12808" max="12808" width="14.5703125" style="152" customWidth="1"/>
    <col min="12809" max="12809" width="16.28515625" style="152" customWidth="1"/>
    <col min="12810" max="12811" width="13.5703125" style="152" customWidth="1"/>
    <col min="12812" max="12812" width="13.28515625" style="152" customWidth="1"/>
    <col min="12813" max="12813" width="14.42578125" style="152" customWidth="1"/>
    <col min="12814" max="13056" width="9.140625" style="152"/>
    <col min="13057" max="13057" width="24.140625" style="152" customWidth="1"/>
    <col min="13058" max="13058" width="15.140625" style="152" customWidth="1"/>
    <col min="13059" max="13059" width="14.140625" style="152" customWidth="1"/>
    <col min="13060" max="13060" width="12.140625" style="152" customWidth="1"/>
    <col min="13061" max="13061" width="12.7109375" style="152" customWidth="1"/>
    <col min="13062" max="13062" width="14.140625" style="152" customWidth="1"/>
    <col min="13063" max="13063" width="15.5703125" style="152" customWidth="1"/>
    <col min="13064" max="13064" width="14.5703125" style="152" customWidth="1"/>
    <col min="13065" max="13065" width="16.28515625" style="152" customWidth="1"/>
    <col min="13066" max="13067" width="13.5703125" style="152" customWidth="1"/>
    <col min="13068" max="13068" width="13.28515625" style="152" customWidth="1"/>
    <col min="13069" max="13069" width="14.42578125" style="152" customWidth="1"/>
    <col min="13070" max="13312" width="9.140625" style="152"/>
    <col min="13313" max="13313" width="24.140625" style="152" customWidth="1"/>
    <col min="13314" max="13314" width="15.140625" style="152" customWidth="1"/>
    <col min="13315" max="13315" width="14.140625" style="152" customWidth="1"/>
    <col min="13316" max="13316" width="12.140625" style="152" customWidth="1"/>
    <col min="13317" max="13317" width="12.7109375" style="152" customWidth="1"/>
    <col min="13318" max="13318" width="14.140625" style="152" customWidth="1"/>
    <col min="13319" max="13319" width="15.5703125" style="152" customWidth="1"/>
    <col min="13320" max="13320" width="14.5703125" style="152" customWidth="1"/>
    <col min="13321" max="13321" width="16.28515625" style="152" customWidth="1"/>
    <col min="13322" max="13323" width="13.5703125" style="152" customWidth="1"/>
    <col min="13324" max="13324" width="13.28515625" style="152" customWidth="1"/>
    <col min="13325" max="13325" width="14.42578125" style="152" customWidth="1"/>
    <col min="13326" max="13568" width="9.140625" style="152"/>
    <col min="13569" max="13569" width="24.140625" style="152" customWidth="1"/>
    <col min="13570" max="13570" width="15.140625" style="152" customWidth="1"/>
    <col min="13571" max="13571" width="14.140625" style="152" customWidth="1"/>
    <col min="13572" max="13572" width="12.140625" style="152" customWidth="1"/>
    <col min="13573" max="13573" width="12.7109375" style="152" customWidth="1"/>
    <col min="13574" max="13574" width="14.140625" style="152" customWidth="1"/>
    <col min="13575" max="13575" width="15.5703125" style="152" customWidth="1"/>
    <col min="13576" max="13576" width="14.5703125" style="152" customWidth="1"/>
    <col min="13577" max="13577" width="16.28515625" style="152" customWidth="1"/>
    <col min="13578" max="13579" width="13.5703125" style="152" customWidth="1"/>
    <col min="13580" max="13580" width="13.28515625" style="152" customWidth="1"/>
    <col min="13581" max="13581" width="14.42578125" style="152" customWidth="1"/>
    <col min="13582" max="13824" width="9.140625" style="152"/>
    <col min="13825" max="13825" width="24.140625" style="152" customWidth="1"/>
    <col min="13826" max="13826" width="15.140625" style="152" customWidth="1"/>
    <col min="13827" max="13827" width="14.140625" style="152" customWidth="1"/>
    <col min="13828" max="13828" width="12.140625" style="152" customWidth="1"/>
    <col min="13829" max="13829" width="12.7109375" style="152" customWidth="1"/>
    <col min="13830" max="13830" width="14.140625" style="152" customWidth="1"/>
    <col min="13831" max="13831" width="15.5703125" style="152" customWidth="1"/>
    <col min="13832" max="13832" width="14.5703125" style="152" customWidth="1"/>
    <col min="13833" max="13833" width="16.28515625" style="152" customWidth="1"/>
    <col min="13834" max="13835" width="13.5703125" style="152" customWidth="1"/>
    <col min="13836" max="13836" width="13.28515625" style="152" customWidth="1"/>
    <col min="13837" max="13837" width="14.42578125" style="152" customWidth="1"/>
    <col min="13838" max="14080" width="9.140625" style="152"/>
    <col min="14081" max="14081" width="24.140625" style="152" customWidth="1"/>
    <col min="14082" max="14082" width="15.140625" style="152" customWidth="1"/>
    <col min="14083" max="14083" width="14.140625" style="152" customWidth="1"/>
    <col min="14084" max="14084" width="12.140625" style="152" customWidth="1"/>
    <col min="14085" max="14085" width="12.7109375" style="152" customWidth="1"/>
    <col min="14086" max="14086" width="14.140625" style="152" customWidth="1"/>
    <col min="14087" max="14087" width="15.5703125" style="152" customWidth="1"/>
    <col min="14088" max="14088" width="14.5703125" style="152" customWidth="1"/>
    <col min="14089" max="14089" width="16.28515625" style="152" customWidth="1"/>
    <col min="14090" max="14091" width="13.5703125" style="152" customWidth="1"/>
    <col min="14092" max="14092" width="13.28515625" style="152" customWidth="1"/>
    <col min="14093" max="14093" width="14.42578125" style="152" customWidth="1"/>
    <col min="14094" max="14336" width="9.140625" style="152"/>
    <col min="14337" max="14337" width="24.140625" style="152" customWidth="1"/>
    <col min="14338" max="14338" width="15.140625" style="152" customWidth="1"/>
    <col min="14339" max="14339" width="14.140625" style="152" customWidth="1"/>
    <col min="14340" max="14340" width="12.140625" style="152" customWidth="1"/>
    <col min="14341" max="14341" width="12.7109375" style="152" customWidth="1"/>
    <col min="14342" max="14342" width="14.140625" style="152" customWidth="1"/>
    <col min="14343" max="14343" width="15.5703125" style="152" customWidth="1"/>
    <col min="14344" max="14344" width="14.5703125" style="152" customWidth="1"/>
    <col min="14345" max="14345" width="16.28515625" style="152" customWidth="1"/>
    <col min="14346" max="14347" width="13.5703125" style="152" customWidth="1"/>
    <col min="14348" max="14348" width="13.28515625" style="152" customWidth="1"/>
    <col min="14349" max="14349" width="14.42578125" style="152" customWidth="1"/>
    <col min="14350" max="14592" width="9.140625" style="152"/>
    <col min="14593" max="14593" width="24.140625" style="152" customWidth="1"/>
    <col min="14594" max="14594" width="15.140625" style="152" customWidth="1"/>
    <col min="14595" max="14595" width="14.140625" style="152" customWidth="1"/>
    <col min="14596" max="14596" width="12.140625" style="152" customWidth="1"/>
    <col min="14597" max="14597" width="12.7109375" style="152" customWidth="1"/>
    <col min="14598" max="14598" width="14.140625" style="152" customWidth="1"/>
    <col min="14599" max="14599" width="15.5703125" style="152" customWidth="1"/>
    <col min="14600" max="14600" width="14.5703125" style="152" customWidth="1"/>
    <col min="14601" max="14601" width="16.28515625" style="152" customWidth="1"/>
    <col min="14602" max="14603" width="13.5703125" style="152" customWidth="1"/>
    <col min="14604" max="14604" width="13.28515625" style="152" customWidth="1"/>
    <col min="14605" max="14605" width="14.42578125" style="152" customWidth="1"/>
    <col min="14606" max="14848" width="9.140625" style="152"/>
    <col min="14849" max="14849" width="24.140625" style="152" customWidth="1"/>
    <col min="14850" max="14850" width="15.140625" style="152" customWidth="1"/>
    <col min="14851" max="14851" width="14.140625" style="152" customWidth="1"/>
    <col min="14852" max="14852" width="12.140625" style="152" customWidth="1"/>
    <col min="14853" max="14853" width="12.7109375" style="152" customWidth="1"/>
    <col min="14854" max="14854" width="14.140625" style="152" customWidth="1"/>
    <col min="14855" max="14855" width="15.5703125" style="152" customWidth="1"/>
    <col min="14856" max="14856" width="14.5703125" style="152" customWidth="1"/>
    <col min="14857" max="14857" width="16.28515625" style="152" customWidth="1"/>
    <col min="14858" max="14859" width="13.5703125" style="152" customWidth="1"/>
    <col min="14860" max="14860" width="13.28515625" style="152" customWidth="1"/>
    <col min="14861" max="14861" width="14.42578125" style="152" customWidth="1"/>
    <col min="14862" max="15104" width="9.140625" style="152"/>
    <col min="15105" max="15105" width="24.140625" style="152" customWidth="1"/>
    <col min="15106" max="15106" width="15.140625" style="152" customWidth="1"/>
    <col min="15107" max="15107" width="14.140625" style="152" customWidth="1"/>
    <col min="15108" max="15108" width="12.140625" style="152" customWidth="1"/>
    <col min="15109" max="15109" width="12.7109375" style="152" customWidth="1"/>
    <col min="15110" max="15110" width="14.140625" style="152" customWidth="1"/>
    <col min="15111" max="15111" width="15.5703125" style="152" customWidth="1"/>
    <col min="15112" max="15112" width="14.5703125" style="152" customWidth="1"/>
    <col min="15113" max="15113" width="16.28515625" style="152" customWidth="1"/>
    <col min="15114" max="15115" width="13.5703125" style="152" customWidth="1"/>
    <col min="15116" max="15116" width="13.28515625" style="152" customWidth="1"/>
    <col min="15117" max="15117" width="14.42578125" style="152" customWidth="1"/>
    <col min="15118" max="15360" width="9.140625" style="152"/>
    <col min="15361" max="15361" width="24.140625" style="152" customWidth="1"/>
    <col min="15362" max="15362" width="15.140625" style="152" customWidth="1"/>
    <col min="15363" max="15363" width="14.140625" style="152" customWidth="1"/>
    <col min="15364" max="15364" width="12.140625" style="152" customWidth="1"/>
    <col min="15365" max="15365" width="12.7109375" style="152" customWidth="1"/>
    <col min="15366" max="15366" width="14.140625" style="152" customWidth="1"/>
    <col min="15367" max="15367" width="15.5703125" style="152" customWidth="1"/>
    <col min="15368" max="15368" width="14.5703125" style="152" customWidth="1"/>
    <col min="15369" max="15369" width="16.28515625" style="152" customWidth="1"/>
    <col min="15370" max="15371" width="13.5703125" style="152" customWidth="1"/>
    <col min="15372" max="15372" width="13.28515625" style="152" customWidth="1"/>
    <col min="15373" max="15373" width="14.42578125" style="152" customWidth="1"/>
    <col min="15374" max="15616" width="9.140625" style="152"/>
    <col min="15617" max="15617" width="24.140625" style="152" customWidth="1"/>
    <col min="15618" max="15618" width="15.140625" style="152" customWidth="1"/>
    <col min="15619" max="15619" width="14.140625" style="152" customWidth="1"/>
    <col min="15620" max="15620" width="12.140625" style="152" customWidth="1"/>
    <col min="15621" max="15621" width="12.7109375" style="152" customWidth="1"/>
    <col min="15622" max="15622" width="14.140625" style="152" customWidth="1"/>
    <col min="15623" max="15623" width="15.5703125" style="152" customWidth="1"/>
    <col min="15624" max="15624" width="14.5703125" style="152" customWidth="1"/>
    <col min="15625" max="15625" width="16.28515625" style="152" customWidth="1"/>
    <col min="15626" max="15627" width="13.5703125" style="152" customWidth="1"/>
    <col min="15628" max="15628" width="13.28515625" style="152" customWidth="1"/>
    <col min="15629" max="15629" width="14.42578125" style="152" customWidth="1"/>
    <col min="15630" max="15872" width="9.140625" style="152"/>
    <col min="15873" max="15873" width="24.140625" style="152" customWidth="1"/>
    <col min="15874" max="15874" width="15.140625" style="152" customWidth="1"/>
    <col min="15875" max="15875" width="14.140625" style="152" customWidth="1"/>
    <col min="15876" max="15876" width="12.140625" style="152" customWidth="1"/>
    <col min="15877" max="15877" width="12.7109375" style="152" customWidth="1"/>
    <col min="15878" max="15878" width="14.140625" style="152" customWidth="1"/>
    <col min="15879" max="15879" width="15.5703125" style="152" customWidth="1"/>
    <col min="15880" max="15880" width="14.5703125" style="152" customWidth="1"/>
    <col min="15881" max="15881" width="16.28515625" style="152" customWidth="1"/>
    <col min="15882" max="15883" width="13.5703125" style="152" customWidth="1"/>
    <col min="15884" max="15884" width="13.28515625" style="152" customWidth="1"/>
    <col min="15885" max="15885" width="14.42578125" style="152" customWidth="1"/>
    <col min="15886" max="16128" width="9.140625" style="152"/>
    <col min="16129" max="16129" width="24.140625" style="152" customWidth="1"/>
    <col min="16130" max="16130" width="15.140625" style="152" customWidth="1"/>
    <col min="16131" max="16131" width="14.140625" style="152" customWidth="1"/>
    <col min="16132" max="16132" width="12.140625" style="152" customWidth="1"/>
    <col min="16133" max="16133" width="12.7109375" style="152" customWidth="1"/>
    <col min="16134" max="16134" width="14.140625" style="152" customWidth="1"/>
    <col min="16135" max="16135" width="15.5703125" style="152" customWidth="1"/>
    <col min="16136" max="16136" width="14.5703125" style="152" customWidth="1"/>
    <col min="16137" max="16137" width="16.28515625" style="152" customWidth="1"/>
    <col min="16138" max="16139" width="13.5703125" style="152" customWidth="1"/>
    <col min="16140" max="16140" width="13.28515625" style="152" customWidth="1"/>
    <col min="16141" max="16141" width="14.42578125" style="152" customWidth="1"/>
    <col min="16142" max="16384" width="9.140625" style="152"/>
  </cols>
  <sheetData>
    <row r="1" spans="1:13" s="3517" customFormat="1" ht="15.75" thickBot="1">
      <c r="A1" s="3497" t="s">
        <v>0</v>
      </c>
      <c r="M1" s="474" t="s">
        <v>1</v>
      </c>
    </row>
    <row r="2" spans="1:13" ht="27.75" customHeight="1" thickTop="1">
      <c r="A2" s="6250" t="s">
        <v>4873</v>
      </c>
      <c r="B2" s="6251"/>
      <c r="C2" s="6251"/>
      <c r="D2" s="6251"/>
      <c r="E2" s="6251"/>
      <c r="F2" s="6251"/>
      <c r="G2" s="6251"/>
      <c r="H2" s="6251"/>
      <c r="I2" s="6251"/>
      <c r="J2" s="6251"/>
      <c r="K2" s="6251"/>
      <c r="L2" s="6251"/>
      <c r="M2" s="6252"/>
    </row>
    <row r="3" spans="1:13" ht="25.5" customHeight="1">
      <c r="A3" s="6739" t="s">
        <v>4825</v>
      </c>
      <c r="B3" s="6740"/>
      <c r="C3" s="6740"/>
      <c r="D3" s="6740"/>
      <c r="E3" s="6740"/>
      <c r="F3" s="6740"/>
      <c r="G3" s="6740"/>
      <c r="H3" s="6740"/>
      <c r="I3" s="6740"/>
      <c r="J3" s="6740"/>
      <c r="K3" s="6740"/>
      <c r="L3" s="6740"/>
      <c r="M3" s="6741"/>
    </row>
    <row r="4" spans="1:13" ht="23.25" customHeight="1" thickBot="1">
      <c r="A4" s="6714"/>
      <c r="B4" s="6715"/>
      <c r="C4" s="6715"/>
      <c r="D4" s="6715"/>
      <c r="E4" s="6715"/>
      <c r="F4" s="6715"/>
      <c r="G4" s="6715"/>
      <c r="H4" s="6715"/>
      <c r="I4" s="6715"/>
      <c r="J4" s="6715"/>
      <c r="K4" s="6715"/>
      <c r="L4" s="6715"/>
      <c r="M4" s="6716"/>
    </row>
    <row r="5" spans="1:13" ht="40.5" customHeight="1">
      <c r="A5" s="8028" t="s">
        <v>4826</v>
      </c>
      <c r="B5" s="5377" t="s">
        <v>4827</v>
      </c>
      <c r="C5" s="5377" t="s">
        <v>4828</v>
      </c>
      <c r="D5" s="5377" t="s">
        <v>4829</v>
      </c>
      <c r="E5" s="5377" t="s">
        <v>4827</v>
      </c>
      <c r="F5" s="5377" t="s">
        <v>4828</v>
      </c>
      <c r="G5" s="5378" t="s">
        <v>1555</v>
      </c>
      <c r="H5" s="5377" t="s">
        <v>4830</v>
      </c>
      <c r="I5" s="5377" t="s">
        <v>4831</v>
      </c>
      <c r="J5" s="5377" t="s">
        <v>4829</v>
      </c>
      <c r="K5" s="5377" t="s">
        <v>4830</v>
      </c>
      <c r="L5" s="5377" t="s">
        <v>4831</v>
      </c>
      <c r="M5" s="5378" t="s">
        <v>1555</v>
      </c>
    </row>
    <row r="6" spans="1:13" ht="46.5" customHeight="1" thickBot="1">
      <c r="A6" s="8029"/>
      <c r="B6" s="5435" t="s">
        <v>4829</v>
      </c>
      <c r="C6" s="5435" t="s">
        <v>4829</v>
      </c>
      <c r="D6" s="5435" t="s">
        <v>4877</v>
      </c>
      <c r="E6" s="5435" t="s">
        <v>1555</v>
      </c>
      <c r="F6" s="5435" t="s">
        <v>1555</v>
      </c>
      <c r="G6" s="5435" t="s">
        <v>4877</v>
      </c>
      <c r="H6" s="5435" t="s">
        <v>4829</v>
      </c>
      <c r="I6" s="5435" t="s">
        <v>4829</v>
      </c>
      <c r="J6" s="5435" t="s">
        <v>4878</v>
      </c>
      <c r="K6" s="5435" t="s">
        <v>1555</v>
      </c>
      <c r="L6" s="5435" t="s">
        <v>1555</v>
      </c>
      <c r="M6" s="5436" t="s">
        <v>4878</v>
      </c>
    </row>
    <row r="7" spans="1:13" ht="30" customHeight="1">
      <c r="A7" s="5379" t="s">
        <v>4832</v>
      </c>
      <c r="B7" s="5380">
        <v>492</v>
      </c>
      <c r="C7" s="5381">
        <v>402</v>
      </c>
      <c r="D7" s="5382">
        <f t="shared" ref="D7:D20" si="0">(C7-B7)/B7*100</f>
        <v>-18.292682926829269</v>
      </c>
      <c r="E7" s="5380">
        <v>815</v>
      </c>
      <c r="F7" s="5381">
        <v>625</v>
      </c>
      <c r="G7" s="5382">
        <f>(F7-E7)/E7*100</f>
        <v>-23.312883435582819</v>
      </c>
      <c r="H7" s="5383">
        <v>10496</v>
      </c>
      <c r="I7" s="5384">
        <v>10584</v>
      </c>
      <c r="J7" s="5382">
        <f t="shared" ref="J7:J20" si="1">(I7-H7)/H7*100</f>
        <v>0.83841463414634154</v>
      </c>
      <c r="K7" s="5380">
        <v>14268</v>
      </c>
      <c r="L7" s="5381">
        <v>14523</v>
      </c>
      <c r="M7" s="1745">
        <f>(L7-K7)/K7*100</f>
        <v>1.7872161480235491</v>
      </c>
    </row>
    <row r="8" spans="1:13" ht="30" customHeight="1">
      <c r="A8" s="5379" t="s">
        <v>4833</v>
      </c>
      <c r="B8" s="5385">
        <v>15163</v>
      </c>
      <c r="C8" s="1769">
        <v>17988</v>
      </c>
      <c r="D8" s="5386">
        <f t="shared" si="0"/>
        <v>18.630877794631669</v>
      </c>
      <c r="E8" s="5385">
        <v>16803</v>
      </c>
      <c r="F8" s="1769">
        <v>20463</v>
      </c>
      <c r="G8" s="5386">
        <f t="shared" ref="G8:G20" si="2">(F8-E8)/E8*100</f>
        <v>21.781824674165328</v>
      </c>
      <c r="H8" s="5385">
        <v>146322</v>
      </c>
      <c r="I8" s="1769">
        <v>156557</v>
      </c>
      <c r="J8" s="5386">
        <f t="shared" si="1"/>
        <v>6.994846981315181</v>
      </c>
      <c r="K8" s="5385">
        <v>159309</v>
      </c>
      <c r="L8" s="1769">
        <v>170462</v>
      </c>
      <c r="M8" s="1749">
        <f t="shared" ref="M8:M20" si="3">(L8-K8)/K8*100</f>
        <v>7.0008599639693925</v>
      </c>
    </row>
    <row r="9" spans="1:13" ht="30" customHeight="1">
      <c r="A9" s="5379" t="s">
        <v>4834</v>
      </c>
      <c r="B9" s="5385">
        <v>1022</v>
      </c>
      <c r="C9" s="5387">
        <v>706</v>
      </c>
      <c r="D9" s="5386">
        <f t="shared" si="0"/>
        <v>-30.919765166340508</v>
      </c>
      <c r="E9" s="5385">
        <v>1166</v>
      </c>
      <c r="F9" s="5387">
        <v>963</v>
      </c>
      <c r="G9" s="5386">
        <f t="shared" si="2"/>
        <v>-17.409948542024015</v>
      </c>
      <c r="H9" s="5385">
        <v>4032</v>
      </c>
      <c r="I9" s="5387">
        <v>4084</v>
      </c>
      <c r="J9" s="5386">
        <f t="shared" si="1"/>
        <v>1.2896825396825395</v>
      </c>
      <c r="K9" s="5385">
        <v>4990</v>
      </c>
      <c r="L9" s="5387">
        <v>5063</v>
      </c>
      <c r="M9" s="1749">
        <f t="shared" si="3"/>
        <v>1.4629258517034067</v>
      </c>
    </row>
    <row r="10" spans="1:13" ht="30" customHeight="1">
      <c r="A10" s="5379" t="s">
        <v>4835</v>
      </c>
      <c r="B10" s="5388">
        <v>419</v>
      </c>
      <c r="C10" s="5387">
        <v>450</v>
      </c>
      <c r="D10" s="5386">
        <f t="shared" si="0"/>
        <v>7.3985680190930783</v>
      </c>
      <c r="E10" s="5388">
        <v>456</v>
      </c>
      <c r="F10" s="5387">
        <v>569</v>
      </c>
      <c r="G10" s="5386">
        <f t="shared" si="2"/>
        <v>24.780701754385966</v>
      </c>
      <c r="H10" s="5388">
        <v>3362</v>
      </c>
      <c r="I10" s="5387">
        <v>3684</v>
      </c>
      <c r="J10" s="5386">
        <f t="shared" si="1"/>
        <v>9.5776323616894707</v>
      </c>
      <c r="K10" s="5388">
        <v>3670</v>
      </c>
      <c r="L10" s="5387">
        <v>4015</v>
      </c>
      <c r="M10" s="1749">
        <f t="shared" si="3"/>
        <v>9.4005449591280659</v>
      </c>
    </row>
    <row r="11" spans="1:13" ht="30" customHeight="1">
      <c r="A11" s="5379" t="s">
        <v>4836</v>
      </c>
      <c r="B11" s="5385">
        <v>3910</v>
      </c>
      <c r="C11" s="1769">
        <v>5013</v>
      </c>
      <c r="D11" s="5386">
        <f t="shared" si="0"/>
        <v>28.209718670076729</v>
      </c>
      <c r="E11" s="5385">
        <v>4458</v>
      </c>
      <c r="F11" s="1769">
        <v>5896</v>
      </c>
      <c r="G11" s="5386">
        <f t="shared" si="2"/>
        <v>32.256617317182595</v>
      </c>
      <c r="H11" s="5385">
        <v>38677</v>
      </c>
      <c r="I11" s="1769">
        <v>41449</v>
      </c>
      <c r="J11" s="5386">
        <f t="shared" si="1"/>
        <v>7.1670501848643902</v>
      </c>
      <c r="K11" s="5385">
        <v>4233</v>
      </c>
      <c r="L11" s="1769">
        <v>45561</v>
      </c>
      <c r="M11" s="1749">
        <f t="shared" si="3"/>
        <v>976.32884479092843</v>
      </c>
    </row>
    <row r="12" spans="1:13" ht="30" customHeight="1">
      <c r="A12" s="5379" t="s">
        <v>4837</v>
      </c>
      <c r="B12" s="5388">
        <v>562</v>
      </c>
      <c r="C12" s="5387">
        <v>750</v>
      </c>
      <c r="D12" s="5386">
        <f t="shared" si="0"/>
        <v>33.45195729537366</v>
      </c>
      <c r="E12" s="5388">
        <v>705</v>
      </c>
      <c r="F12" s="1769">
        <v>1006</v>
      </c>
      <c r="G12" s="5386">
        <f t="shared" si="2"/>
        <v>42.695035460992905</v>
      </c>
      <c r="H12" s="5388">
        <v>9765</v>
      </c>
      <c r="I12" s="5387">
        <v>9797</v>
      </c>
      <c r="J12" s="5386">
        <f t="shared" si="1"/>
        <v>0.32770097286226318</v>
      </c>
      <c r="K12" s="5388">
        <v>11458</v>
      </c>
      <c r="L12" s="1769">
        <v>11564</v>
      </c>
      <c r="M12" s="1749">
        <f t="shared" si="3"/>
        <v>0.92511782160935585</v>
      </c>
    </row>
    <row r="13" spans="1:13" ht="30" customHeight="1">
      <c r="A13" s="5379" t="s">
        <v>3161</v>
      </c>
      <c r="B13" s="5388">
        <v>439</v>
      </c>
      <c r="C13" s="5387">
        <v>850</v>
      </c>
      <c r="D13" s="5386">
        <f t="shared" si="0"/>
        <v>93.621867881548965</v>
      </c>
      <c r="E13" s="5388">
        <v>991</v>
      </c>
      <c r="F13" s="1769">
        <v>1574</v>
      </c>
      <c r="G13" s="5386">
        <f t="shared" si="2"/>
        <v>58.829465186680117</v>
      </c>
      <c r="H13" s="5388">
        <v>13272</v>
      </c>
      <c r="I13" s="5387">
        <v>13535</v>
      </c>
      <c r="J13" s="5386">
        <f t="shared" si="1"/>
        <v>1.9816154309825196</v>
      </c>
      <c r="K13" s="5388">
        <v>22111</v>
      </c>
      <c r="L13" s="1769">
        <v>22890</v>
      </c>
      <c r="M13" s="1749">
        <f t="shared" si="3"/>
        <v>3.5231332820767944</v>
      </c>
    </row>
    <row r="14" spans="1:13" ht="30" customHeight="1">
      <c r="A14" s="5379" t="s">
        <v>4838</v>
      </c>
      <c r="B14" s="5388">
        <v>249</v>
      </c>
      <c r="C14" s="5387">
        <v>283</v>
      </c>
      <c r="D14" s="5386">
        <f t="shared" si="0"/>
        <v>13.654618473895583</v>
      </c>
      <c r="E14" s="5388">
        <v>296</v>
      </c>
      <c r="F14" s="5387">
        <v>379</v>
      </c>
      <c r="G14" s="5386">
        <f t="shared" si="2"/>
        <v>28.040540540540544</v>
      </c>
      <c r="H14" s="5388">
        <v>2285</v>
      </c>
      <c r="I14" s="5387">
        <v>2645</v>
      </c>
      <c r="J14" s="5386">
        <f t="shared" si="1"/>
        <v>15.75492341356674</v>
      </c>
      <c r="K14" s="5388">
        <v>2736</v>
      </c>
      <c r="L14" s="5387">
        <v>3168</v>
      </c>
      <c r="M14" s="1749">
        <f t="shared" si="3"/>
        <v>15.789473684210526</v>
      </c>
    </row>
    <row r="15" spans="1:13" ht="30" customHeight="1">
      <c r="A15" s="5379" t="s">
        <v>4839</v>
      </c>
      <c r="B15" s="5388">
        <v>9</v>
      </c>
      <c r="C15" s="5387">
        <v>14</v>
      </c>
      <c r="D15" s="5386">
        <f t="shared" si="0"/>
        <v>55.555555555555557</v>
      </c>
      <c r="E15" s="5388">
        <v>12</v>
      </c>
      <c r="F15" s="5387">
        <v>59</v>
      </c>
      <c r="G15" s="5386">
        <f t="shared" si="2"/>
        <v>391.66666666666663</v>
      </c>
      <c r="H15" s="5388">
        <v>342</v>
      </c>
      <c r="I15" s="5387">
        <v>377</v>
      </c>
      <c r="J15" s="5386">
        <f t="shared" si="1"/>
        <v>10.23391812865497</v>
      </c>
      <c r="K15" s="5388">
        <v>394</v>
      </c>
      <c r="L15" s="5387">
        <v>428</v>
      </c>
      <c r="M15" s="1749">
        <f t="shared" si="3"/>
        <v>8.6294416243654819</v>
      </c>
    </row>
    <row r="16" spans="1:13" ht="30" customHeight="1">
      <c r="A16" s="5379" t="s">
        <v>4840</v>
      </c>
      <c r="B16" s="5388">
        <v>10</v>
      </c>
      <c r="C16" s="5387">
        <v>22</v>
      </c>
      <c r="D16" s="5386">
        <f t="shared" si="0"/>
        <v>120</v>
      </c>
      <c r="E16" s="5388">
        <v>16</v>
      </c>
      <c r="F16" s="5387">
        <v>74</v>
      </c>
      <c r="G16" s="5386">
        <f t="shared" si="2"/>
        <v>362.5</v>
      </c>
      <c r="H16" s="5388">
        <v>374</v>
      </c>
      <c r="I16" s="5387">
        <v>370</v>
      </c>
      <c r="J16" s="5386">
        <f t="shared" si="1"/>
        <v>-1.0695187165775399</v>
      </c>
      <c r="K16" s="5388">
        <v>443</v>
      </c>
      <c r="L16" s="5387">
        <v>432</v>
      </c>
      <c r="M16" s="1749">
        <f t="shared" si="3"/>
        <v>-2.4830699774266365</v>
      </c>
    </row>
    <row r="17" spans="1:13" ht="30" customHeight="1">
      <c r="A17" s="5379" t="s">
        <v>4841</v>
      </c>
      <c r="B17" s="5388">
        <v>256</v>
      </c>
      <c r="C17" s="5387">
        <v>256</v>
      </c>
      <c r="D17" s="5386">
        <f t="shared" si="0"/>
        <v>0</v>
      </c>
      <c r="E17" s="5388">
        <v>274</v>
      </c>
      <c r="F17" s="5387">
        <v>303</v>
      </c>
      <c r="G17" s="5386">
        <f t="shared" si="2"/>
        <v>10.583941605839415</v>
      </c>
      <c r="H17" s="5388">
        <v>344</v>
      </c>
      <c r="I17" s="5387">
        <v>90</v>
      </c>
      <c r="J17" s="5386">
        <f t="shared" si="1"/>
        <v>-73.837209302325576</v>
      </c>
      <c r="K17" s="5388">
        <v>422</v>
      </c>
      <c r="L17" s="5387">
        <v>111</v>
      </c>
      <c r="M17" s="1749">
        <f t="shared" si="3"/>
        <v>-73.69668246445498</v>
      </c>
    </row>
    <row r="18" spans="1:13" ht="30" customHeight="1">
      <c r="A18" s="5379" t="s">
        <v>3158</v>
      </c>
      <c r="B18" s="5388">
        <v>10</v>
      </c>
      <c r="C18" s="5387">
        <v>8</v>
      </c>
      <c r="D18" s="5386">
        <f t="shared" si="0"/>
        <v>-20</v>
      </c>
      <c r="E18" s="5388">
        <v>10</v>
      </c>
      <c r="F18" s="5387">
        <v>10</v>
      </c>
      <c r="G18" s="5386">
        <f t="shared" si="2"/>
        <v>0</v>
      </c>
      <c r="H18" s="5388">
        <v>172</v>
      </c>
      <c r="I18" s="5387">
        <v>164</v>
      </c>
      <c r="J18" s="5386">
        <f t="shared" si="1"/>
        <v>-4.6511627906976747</v>
      </c>
      <c r="K18" s="5388">
        <v>177</v>
      </c>
      <c r="L18" s="5387">
        <v>168</v>
      </c>
      <c r="M18" s="1749">
        <f t="shared" si="3"/>
        <v>-5.0847457627118651</v>
      </c>
    </row>
    <row r="19" spans="1:13" ht="30" customHeight="1">
      <c r="A19" s="5379" t="s">
        <v>4842</v>
      </c>
      <c r="B19" s="5388">
        <v>279</v>
      </c>
      <c r="C19" s="5387">
        <v>271</v>
      </c>
      <c r="D19" s="5386">
        <f t="shared" si="0"/>
        <v>-2.8673835125448028</v>
      </c>
      <c r="E19" s="5388">
        <v>349</v>
      </c>
      <c r="F19" s="5387">
        <v>383</v>
      </c>
      <c r="G19" s="5386">
        <f t="shared" si="2"/>
        <v>9.7421203438395416</v>
      </c>
      <c r="H19" s="5388">
        <v>2785</v>
      </c>
      <c r="I19" s="5387">
        <v>3170</v>
      </c>
      <c r="J19" s="5386">
        <f t="shared" si="1"/>
        <v>13.824057450628366</v>
      </c>
      <c r="K19" s="5388">
        <v>3340</v>
      </c>
      <c r="L19" s="5387">
        <v>3809</v>
      </c>
      <c r="M19" s="1749">
        <f t="shared" si="3"/>
        <v>14.04191616766467</v>
      </c>
    </row>
    <row r="20" spans="1:13" ht="30" customHeight="1" thickBot="1">
      <c r="A20" s="5389" t="s">
        <v>2</v>
      </c>
      <c r="B20" s="5390">
        <f>SUM(B7:B19)</f>
        <v>22820</v>
      </c>
      <c r="C20" s="5391">
        <f>SUM(C7:C19)</f>
        <v>27013</v>
      </c>
      <c r="D20" s="5392">
        <f t="shared" si="0"/>
        <v>18.374233128834355</v>
      </c>
      <c r="E20" s="5390">
        <f>SUM(E7:E19)</f>
        <v>26351</v>
      </c>
      <c r="F20" s="5391">
        <f>SUM(F7:F19)</f>
        <v>32304</v>
      </c>
      <c r="G20" s="5392">
        <f t="shared" si="2"/>
        <v>22.591173010511937</v>
      </c>
      <c r="H20" s="5390">
        <v>232.22800000000001</v>
      </c>
      <c r="I20" s="5391">
        <v>246.506</v>
      </c>
      <c r="J20" s="5392">
        <f t="shared" si="1"/>
        <v>6.1482680813683066</v>
      </c>
      <c r="K20" s="5390">
        <v>265.65300000000002</v>
      </c>
      <c r="L20" s="5391">
        <v>282.19400000000002</v>
      </c>
      <c r="M20" s="5393">
        <f t="shared" si="3"/>
        <v>6.2265436490459338</v>
      </c>
    </row>
    <row r="21" spans="1:13" ht="18" customHeight="1" thickTop="1"/>
    <row r="22" spans="1:13" ht="18" customHeight="1">
      <c r="A22" s="6248" t="s">
        <v>4843</v>
      </c>
      <c r="B22" s="6249"/>
      <c r="C22" s="6249"/>
      <c r="D22" s="6249"/>
      <c r="E22" s="6249"/>
      <c r="F22" s="6249"/>
    </row>
    <row r="23" spans="1:13" ht="18" customHeight="1">
      <c r="A23" s="6248" t="s">
        <v>4844</v>
      </c>
      <c r="B23" s="6248"/>
      <c r="C23" s="6248"/>
      <c r="D23" s="5317"/>
      <c r="E23" s="5317"/>
      <c r="F23" s="5317"/>
    </row>
    <row r="24" spans="1:13" ht="18" customHeight="1">
      <c r="A24" s="6488" t="s">
        <v>4845</v>
      </c>
      <c r="B24" s="6451"/>
      <c r="C24" s="6451"/>
      <c r="D24" s="6451"/>
      <c r="E24" s="6451"/>
      <c r="F24" s="6451"/>
      <c r="G24" s="6451"/>
    </row>
    <row r="25" spans="1:13" ht="18" customHeight="1">
      <c r="A25" s="6248" t="s">
        <v>4846</v>
      </c>
      <c r="B25" s="6249"/>
      <c r="C25" s="6249"/>
      <c r="D25" s="6249"/>
      <c r="E25" s="6249"/>
      <c r="F25" s="6249"/>
    </row>
    <row r="26" spans="1:13">
      <c r="A26" s="8027"/>
      <c r="B26" s="8027"/>
    </row>
    <row r="30" spans="1:13">
      <c r="C30" s="5321" t="s">
        <v>3</v>
      </c>
    </row>
  </sheetData>
  <mergeCells count="8">
    <mergeCell ref="A25:F25"/>
    <mergeCell ref="A26:B26"/>
    <mergeCell ref="A2:M2"/>
    <mergeCell ref="A3:M4"/>
    <mergeCell ref="A5:A6"/>
    <mergeCell ref="A22:F22"/>
    <mergeCell ref="A23:C23"/>
    <mergeCell ref="A24:G24"/>
  </mergeCells>
  <hyperlinks>
    <hyperlink ref="A1" r:id="rId1"/>
  </hyperlinks>
  <pageMargins left="0.74803149606299213" right="0.74803149606299213" top="0.98425196850393704" bottom="0.98425196850393704" header="0.51181102362204722" footer="0.51181102362204722"/>
  <pageSetup paperSize="9" scale="67" fitToWidth="0" orientation="landscape" r:id="rId2"/>
  <headerFooter alignWithMargins="0">
    <oddFooter>&amp;R333</oddFooter>
  </headerFooter>
  <ignoredErrors>
    <ignoredError sqref="D20" formula="1"/>
  </ignoredError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0">
    <pageSetUpPr fitToPage="1"/>
  </sheetPr>
  <dimension ref="A1:T34"/>
  <sheetViews>
    <sheetView view="pageBreakPreview" zoomScale="60" zoomScaleNormal="100" workbookViewId="0">
      <selection activeCell="H15" sqref="H15"/>
    </sheetView>
  </sheetViews>
  <sheetFormatPr defaultRowHeight="12.75"/>
  <cols>
    <col min="1" max="1" width="40.140625" style="152" customWidth="1"/>
    <col min="2" max="8" width="20.7109375" style="152" customWidth="1"/>
    <col min="9" max="12" width="12.7109375" style="152" bestFit="1" customWidth="1"/>
    <col min="13" max="13" width="13.85546875" style="152" customWidth="1"/>
    <col min="14" max="16384" width="9.140625" style="152"/>
  </cols>
  <sheetData>
    <row r="1" spans="1:8" ht="13.5" thickBot="1">
      <c r="A1" s="1" t="s">
        <v>0</v>
      </c>
      <c r="B1" s="1"/>
      <c r="H1" s="474" t="s">
        <v>1</v>
      </c>
    </row>
    <row r="2" spans="1:8" ht="24" customHeight="1" thickTop="1">
      <c r="A2" s="6393" t="s">
        <v>716</v>
      </c>
      <c r="B2" s="6394"/>
      <c r="C2" s="6394"/>
      <c r="D2" s="6394"/>
      <c r="E2" s="6394"/>
      <c r="F2" s="6394"/>
      <c r="G2" s="6394"/>
      <c r="H2" s="6395"/>
    </row>
    <row r="3" spans="1:8" ht="27.75" customHeight="1" thickBot="1">
      <c r="A3" s="6396" t="s">
        <v>474</v>
      </c>
      <c r="B3" s="6397"/>
      <c r="C3" s="6397"/>
      <c r="D3" s="6397"/>
      <c r="E3" s="6397"/>
      <c r="F3" s="6397"/>
      <c r="G3" s="6397"/>
      <c r="H3" s="6398"/>
    </row>
    <row r="4" spans="1:8" ht="32.25" customHeight="1" thickBot="1">
      <c r="A4" s="6256" t="s">
        <v>482</v>
      </c>
      <c r="B4" s="6259" t="s">
        <v>483</v>
      </c>
      <c r="C4" s="6259"/>
      <c r="D4" s="6259"/>
      <c r="E4" s="6259"/>
      <c r="F4" s="6259"/>
      <c r="G4" s="6259"/>
      <c r="H4" s="6401" t="s">
        <v>2</v>
      </c>
    </row>
    <row r="5" spans="1:8" ht="33" customHeight="1" thickBot="1">
      <c r="A5" s="6403"/>
      <c r="B5" s="501" t="s">
        <v>484</v>
      </c>
      <c r="C5" s="501" t="s">
        <v>485</v>
      </c>
      <c r="D5" s="501" t="s">
        <v>486</v>
      </c>
      <c r="E5" s="518" t="s">
        <v>487</v>
      </c>
      <c r="F5" s="518" t="s">
        <v>518</v>
      </c>
      <c r="G5" s="501" t="s">
        <v>519</v>
      </c>
      <c r="H5" s="6404"/>
    </row>
    <row r="6" spans="1:8" ht="20.100000000000001" customHeight="1">
      <c r="A6" s="519" t="s">
        <v>488</v>
      </c>
      <c r="B6" s="520">
        <v>1</v>
      </c>
      <c r="C6" s="520">
        <v>5</v>
      </c>
      <c r="D6" s="520">
        <v>11</v>
      </c>
      <c r="E6" s="520">
        <v>32</v>
      </c>
      <c r="F6" s="520">
        <v>5</v>
      </c>
      <c r="G6" s="520">
        <v>1</v>
      </c>
      <c r="H6" s="521">
        <v>55</v>
      </c>
    </row>
    <row r="7" spans="1:8" ht="20.100000000000001" customHeight="1">
      <c r="A7" s="522" t="s">
        <v>490</v>
      </c>
      <c r="B7" s="523">
        <v>1</v>
      </c>
      <c r="C7" s="523">
        <v>5</v>
      </c>
      <c r="D7" s="523">
        <v>8</v>
      </c>
      <c r="E7" s="523">
        <v>2</v>
      </c>
      <c r="F7" s="523">
        <v>1</v>
      </c>
      <c r="G7" s="523">
        <v>1</v>
      </c>
      <c r="H7" s="524">
        <v>18</v>
      </c>
    </row>
    <row r="8" spans="1:8" ht="20.100000000000001" customHeight="1">
      <c r="A8" s="522" t="s">
        <v>491</v>
      </c>
      <c r="B8" s="523">
        <v>1</v>
      </c>
      <c r="C8" s="523">
        <v>3</v>
      </c>
      <c r="D8" s="523">
        <v>3</v>
      </c>
      <c r="E8" s="523">
        <v>1</v>
      </c>
      <c r="F8" s="523" t="s">
        <v>9</v>
      </c>
      <c r="G8" s="523" t="s">
        <v>9</v>
      </c>
      <c r="H8" s="524">
        <v>8</v>
      </c>
    </row>
    <row r="9" spans="1:8" ht="20.100000000000001" customHeight="1">
      <c r="A9" s="522" t="s">
        <v>492</v>
      </c>
      <c r="B9" s="523">
        <v>1</v>
      </c>
      <c r="C9" s="523">
        <v>5</v>
      </c>
      <c r="D9" s="523">
        <v>11</v>
      </c>
      <c r="E9" s="523">
        <v>7</v>
      </c>
      <c r="F9" s="523" t="s">
        <v>9</v>
      </c>
      <c r="G9" s="523" t="s">
        <v>9</v>
      </c>
      <c r="H9" s="524">
        <v>24</v>
      </c>
    </row>
    <row r="10" spans="1:8" ht="20.100000000000001" customHeight="1">
      <c r="A10" s="522" t="s">
        <v>493</v>
      </c>
      <c r="B10" s="523">
        <v>1</v>
      </c>
      <c r="C10" s="523">
        <v>4</v>
      </c>
      <c r="D10" s="523">
        <v>10</v>
      </c>
      <c r="E10" s="523">
        <v>11</v>
      </c>
      <c r="F10" s="523" t="s">
        <v>9</v>
      </c>
      <c r="G10" s="523" t="s">
        <v>9</v>
      </c>
      <c r="H10" s="524">
        <v>26</v>
      </c>
    </row>
    <row r="11" spans="1:8" ht="20.100000000000001" customHeight="1">
      <c r="A11" s="522" t="s">
        <v>494</v>
      </c>
      <c r="B11" s="523">
        <v>1</v>
      </c>
      <c r="C11" s="523">
        <v>4</v>
      </c>
      <c r="D11" s="523">
        <v>10</v>
      </c>
      <c r="E11" s="523">
        <v>20</v>
      </c>
      <c r="F11" s="523" t="s">
        <v>9</v>
      </c>
      <c r="G11" s="523" t="s">
        <v>9</v>
      </c>
      <c r="H11" s="524">
        <v>35</v>
      </c>
    </row>
    <row r="12" spans="1:8" ht="20.100000000000001" customHeight="1">
      <c r="A12" s="522" t="s">
        <v>495</v>
      </c>
      <c r="B12" s="523">
        <v>1</v>
      </c>
      <c r="C12" s="523">
        <v>2</v>
      </c>
      <c r="D12" s="523" t="s">
        <v>9</v>
      </c>
      <c r="E12" s="523" t="s">
        <v>9</v>
      </c>
      <c r="F12" s="523" t="s">
        <v>9</v>
      </c>
      <c r="G12" s="523" t="s">
        <v>9</v>
      </c>
      <c r="H12" s="524">
        <v>3</v>
      </c>
    </row>
    <row r="13" spans="1:8" ht="20.100000000000001" customHeight="1">
      <c r="A13" s="522" t="s">
        <v>496</v>
      </c>
      <c r="B13" s="523">
        <v>1</v>
      </c>
      <c r="C13" s="523">
        <v>4</v>
      </c>
      <c r="D13" s="523">
        <v>3</v>
      </c>
      <c r="E13" s="523">
        <v>6</v>
      </c>
      <c r="F13" s="523" t="s">
        <v>9</v>
      </c>
      <c r="G13" s="523" t="s">
        <v>9</v>
      </c>
      <c r="H13" s="524">
        <v>14</v>
      </c>
    </row>
    <row r="14" spans="1:8" ht="20.100000000000001" customHeight="1">
      <c r="A14" s="522" t="s">
        <v>497</v>
      </c>
      <c r="B14" s="523">
        <v>1</v>
      </c>
      <c r="C14" s="523">
        <v>4</v>
      </c>
      <c r="D14" s="523">
        <v>6</v>
      </c>
      <c r="E14" s="523" t="s">
        <v>9</v>
      </c>
      <c r="F14" s="523" t="s">
        <v>9</v>
      </c>
      <c r="G14" s="523" t="s">
        <v>9</v>
      </c>
      <c r="H14" s="524">
        <v>11</v>
      </c>
    </row>
    <row r="15" spans="1:8" ht="20.100000000000001" customHeight="1">
      <c r="A15" s="522" t="s">
        <v>498</v>
      </c>
      <c r="B15" s="523">
        <v>1</v>
      </c>
      <c r="C15" s="523">
        <v>3</v>
      </c>
      <c r="D15" s="523">
        <v>5</v>
      </c>
      <c r="E15" s="523">
        <v>12</v>
      </c>
      <c r="F15" s="523" t="s">
        <v>9</v>
      </c>
      <c r="G15" s="523" t="s">
        <v>9</v>
      </c>
      <c r="H15" s="524">
        <v>21</v>
      </c>
    </row>
    <row r="16" spans="1:8" ht="20.100000000000001" customHeight="1">
      <c r="A16" s="522" t="s">
        <v>499</v>
      </c>
      <c r="B16" s="523">
        <v>1</v>
      </c>
      <c r="C16" s="523">
        <v>4</v>
      </c>
      <c r="D16" s="523">
        <v>3</v>
      </c>
      <c r="E16" s="523">
        <v>3</v>
      </c>
      <c r="F16" s="523" t="s">
        <v>9</v>
      </c>
      <c r="G16" s="523" t="s">
        <v>9</v>
      </c>
      <c r="H16" s="524">
        <v>11</v>
      </c>
    </row>
    <row r="17" spans="1:20" ht="20.100000000000001" customHeight="1">
      <c r="A17" s="522" t="s">
        <v>500</v>
      </c>
      <c r="B17" s="523">
        <v>1</v>
      </c>
      <c r="C17" s="523" t="s">
        <v>9</v>
      </c>
      <c r="D17" s="523" t="s">
        <v>9</v>
      </c>
      <c r="E17" s="523" t="s">
        <v>9</v>
      </c>
      <c r="F17" s="523" t="s">
        <v>9</v>
      </c>
      <c r="G17" s="523" t="s">
        <v>9</v>
      </c>
      <c r="H17" s="524">
        <v>1</v>
      </c>
    </row>
    <row r="18" spans="1:20" ht="20.100000000000001" customHeight="1">
      <c r="A18" s="522" t="s">
        <v>502</v>
      </c>
      <c r="B18" s="523">
        <v>1</v>
      </c>
      <c r="C18" s="523">
        <v>2</v>
      </c>
      <c r="D18" s="523">
        <v>4</v>
      </c>
      <c r="E18" s="523">
        <v>1</v>
      </c>
      <c r="F18" s="523" t="s">
        <v>9</v>
      </c>
      <c r="G18" s="523" t="s">
        <v>9</v>
      </c>
      <c r="H18" s="524">
        <v>8</v>
      </c>
    </row>
    <row r="19" spans="1:20" ht="20.100000000000001" customHeight="1">
      <c r="A19" s="522" t="s">
        <v>504</v>
      </c>
      <c r="B19" s="523">
        <v>1</v>
      </c>
      <c r="C19" s="523">
        <v>5</v>
      </c>
      <c r="D19" s="523">
        <v>11</v>
      </c>
      <c r="E19" s="523">
        <v>21</v>
      </c>
      <c r="F19" s="523" t="s">
        <v>9</v>
      </c>
      <c r="G19" s="523" t="s">
        <v>9</v>
      </c>
      <c r="H19" s="524">
        <v>38</v>
      </c>
    </row>
    <row r="20" spans="1:20" s="452" customFormat="1" ht="20.100000000000001" customHeight="1">
      <c r="A20" s="522" t="s">
        <v>503</v>
      </c>
      <c r="B20" s="523">
        <v>1</v>
      </c>
      <c r="C20" s="523">
        <v>4</v>
      </c>
      <c r="D20" s="523">
        <v>3</v>
      </c>
      <c r="E20" s="523">
        <v>2</v>
      </c>
      <c r="F20" s="523" t="s">
        <v>9</v>
      </c>
      <c r="G20" s="523" t="s">
        <v>9</v>
      </c>
      <c r="H20" s="524">
        <v>10</v>
      </c>
    </row>
    <row r="21" spans="1:20" ht="20.100000000000001" customHeight="1">
      <c r="A21" s="522" t="s">
        <v>505</v>
      </c>
      <c r="B21" s="523">
        <v>1</v>
      </c>
      <c r="C21" s="523">
        <v>4</v>
      </c>
      <c r="D21" s="523">
        <v>2</v>
      </c>
      <c r="E21" s="523">
        <v>4</v>
      </c>
      <c r="F21" s="523" t="s">
        <v>9</v>
      </c>
      <c r="G21" s="523" t="s">
        <v>9</v>
      </c>
      <c r="H21" s="524">
        <v>11</v>
      </c>
    </row>
    <row r="22" spans="1:20" ht="20.100000000000001" customHeight="1">
      <c r="A22" s="522" t="s">
        <v>506</v>
      </c>
      <c r="B22" s="523">
        <v>1</v>
      </c>
      <c r="C22" s="523">
        <v>5</v>
      </c>
      <c r="D22" s="523">
        <v>10</v>
      </c>
      <c r="E22" s="523">
        <v>15</v>
      </c>
      <c r="F22" s="523" t="s">
        <v>9</v>
      </c>
      <c r="G22" s="523" t="s">
        <v>9</v>
      </c>
      <c r="H22" s="524">
        <v>31</v>
      </c>
    </row>
    <row r="23" spans="1:20" ht="20.100000000000001" customHeight="1">
      <c r="A23" s="522" t="s">
        <v>507</v>
      </c>
      <c r="B23" s="523">
        <v>1</v>
      </c>
      <c r="C23" s="523" t="s">
        <v>9</v>
      </c>
      <c r="D23" s="523" t="s">
        <v>9</v>
      </c>
      <c r="E23" s="523" t="s">
        <v>9</v>
      </c>
      <c r="F23" s="523" t="s">
        <v>9</v>
      </c>
      <c r="G23" s="523" t="s">
        <v>9</v>
      </c>
      <c r="H23" s="524">
        <v>1</v>
      </c>
    </row>
    <row r="24" spans="1:20" ht="20.100000000000001" customHeight="1">
      <c r="A24" s="525" t="s">
        <v>2</v>
      </c>
      <c r="B24" s="526">
        <v>18</v>
      </c>
      <c r="C24" s="526">
        <v>63</v>
      </c>
      <c r="D24" s="526">
        <v>100</v>
      </c>
      <c r="E24" s="526">
        <v>137</v>
      </c>
      <c r="F24" s="526">
        <v>6</v>
      </c>
      <c r="G24" s="526">
        <v>2</v>
      </c>
      <c r="H24" s="527">
        <v>326</v>
      </c>
    </row>
    <row r="25" spans="1:20" ht="27" customHeight="1" thickBot="1">
      <c r="A25" s="528" t="s">
        <v>520</v>
      </c>
      <c r="B25" s="529">
        <v>1</v>
      </c>
      <c r="C25" s="529" t="s">
        <v>9</v>
      </c>
      <c r="D25" s="529" t="s">
        <v>9</v>
      </c>
      <c r="E25" s="529" t="s">
        <v>9</v>
      </c>
      <c r="F25" s="529" t="s">
        <v>9</v>
      </c>
      <c r="G25" s="529" t="s">
        <v>9</v>
      </c>
      <c r="H25" s="530">
        <v>1</v>
      </c>
    </row>
    <row r="26" spans="1:20" ht="15.75" customHeight="1" thickTop="1">
      <c r="A26" s="516"/>
      <c r="B26" s="516"/>
      <c r="C26" s="517"/>
      <c r="D26" s="517"/>
      <c r="E26" s="517"/>
      <c r="F26" s="517"/>
      <c r="G26" s="517"/>
      <c r="H26" s="517"/>
    </row>
    <row r="27" spans="1:20" ht="17.25" customHeight="1">
      <c r="A27" s="358" t="s">
        <v>521</v>
      </c>
      <c r="B27" s="358"/>
      <c r="C27" s="450"/>
      <c r="D27" s="450"/>
      <c r="E27" s="450"/>
      <c r="F27" s="450"/>
      <c r="G27" s="450"/>
      <c r="H27" s="450"/>
      <c r="I27" s="450"/>
      <c r="J27" s="450"/>
      <c r="K27" s="450"/>
      <c r="L27" s="450"/>
      <c r="M27" s="450"/>
      <c r="N27" s="450"/>
      <c r="O27" s="450"/>
      <c r="P27" s="450"/>
      <c r="Q27" s="450"/>
      <c r="R27" s="450"/>
      <c r="S27" s="450"/>
      <c r="T27" s="450"/>
    </row>
    <row r="28" spans="1:20" ht="15.75" customHeight="1">
      <c r="A28" s="358" t="s">
        <v>522</v>
      </c>
      <c r="B28" s="358"/>
      <c r="C28" s="358"/>
      <c r="D28" s="175"/>
      <c r="E28" s="175"/>
      <c r="F28" s="175"/>
      <c r="G28" s="175"/>
      <c r="H28" s="175"/>
      <c r="I28" s="175"/>
      <c r="J28" s="175"/>
      <c r="K28" s="175"/>
      <c r="L28" s="175"/>
      <c r="M28" s="175"/>
      <c r="N28" s="175"/>
      <c r="O28" s="175"/>
      <c r="P28" s="175"/>
      <c r="Q28" s="175"/>
      <c r="R28" s="176"/>
      <c r="S28" s="176"/>
      <c r="T28" s="176"/>
    </row>
    <row r="29" spans="1:20">
      <c r="A29" s="358" t="s">
        <v>140</v>
      </c>
      <c r="B29" s="358"/>
      <c r="C29" s="450"/>
      <c r="D29" s="450"/>
      <c r="E29" s="450"/>
      <c r="F29" s="450"/>
      <c r="G29" s="450"/>
      <c r="H29" s="450"/>
      <c r="I29" s="450"/>
      <c r="J29" s="450"/>
      <c r="K29" s="450"/>
      <c r="L29" s="450"/>
      <c r="M29" s="450"/>
      <c r="N29" s="450"/>
      <c r="O29" s="450"/>
      <c r="P29" s="450"/>
      <c r="Q29" s="450"/>
      <c r="R29" s="450"/>
      <c r="S29" s="450"/>
      <c r="T29" s="450"/>
    </row>
    <row r="34" spans="3:3">
      <c r="C34" s="177" t="s">
        <v>3</v>
      </c>
    </row>
  </sheetData>
  <mergeCells count="5">
    <mergeCell ref="A2:H2"/>
    <mergeCell ref="A3:H3"/>
    <mergeCell ref="A4:A5"/>
    <mergeCell ref="B4:G4"/>
    <mergeCell ref="H4:H5"/>
  </mergeCells>
  <hyperlinks>
    <hyperlink ref="A1" r:id="rId1"/>
  </hyperlinks>
  <pageMargins left="0.70866141732283472" right="0.70866141732283472" top="0.74803149606299213" bottom="0.74803149606299213" header="0.31496062992125984" footer="0.31496062992125984"/>
  <pageSetup paperSize="9" scale="72" fitToHeight="0" orientation="landscape" r:id="rId2"/>
  <headerFooter>
    <oddFooter>&amp;R28</oddFooter>
  </headerFooter>
  <drawing r:id="rId3"/>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21">
    <pageSetUpPr fitToPage="1"/>
  </sheetPr>
  <dimension ref="A1:L66"/>
  <sheetViews>
    <sheetView view="pageBreakPreview" zoomScale="60" zoomScaleNormal="100" workbookViewId="0">
      <selection activeCell="H15" sqref="H15"/>
    </sheetView>
  </sheetViews>
  <sheetFormatPr defaultRowHeight="12.75"/>
  <cols>
    <col min="1" max="12" width="25.7109375" style="152" customWidth="1"/>
    <col min="13" max="256" width="9.140625" style="152"/>
    <col min="257" max="258" width="14.28515625" style="152" customWidth="1"/>
    <col min="259" max="259" width="14.5703125" style="152" customWidth="1"/>
    <col min="260" max="260" width="16.7109375" style="152" customWidth="1"/>
    <col min="261" max="261" width="16" style="152" customWidth="1"/>
    <col min="262" max="262" width="14.85546875" style="152" customWidth="1"/>
    <col min="263" max="264" width="13.85546875" style="152" customWidth="1"/>
    <col min="265" max="266" width="13.42578125" style="152" customWidth="1"/>
    <col min="267" max="267" width="14.7109375" style="152" customWidth="1"/>
    <col min="268" max="268" width="13.5703125" style="152" customWidth="1"/>
    <col min="269" max="512" width="9.140625" style="152"/>
    <col min="513" max="514" width="14.28515625" style="152" customWidth="1"/>
    <col min="515" max="515" width="14.5703125" style="152" customWidth="1"/>
    <col min="516" max="516" width="16.7109375" style="152" customWidth="1"/>
    <col min="517" max="517" width="16" style="152" customWidth="1"/>
    <col min="518" max="518" width="14.85546875" style="152" customWidth="1"/>
    <col min="519" max="520" width="13.85546875" style="152" customWidth="1"/>
    <col min="521" max="522" width="13.42578125" style="152" customWidth="1"/>
    <col min="523" max="523" width="14.7109375" style="152" customWidth="1"/>
    <col min="524" max="524" width="13.5703125" style="152" customWidth="1"/>
    <col min="525" max="768" width="9.140625" style="152"/>
    <col min="769" max="770" width="14.28515625" style="152" customWidth="1"/>
    <col min="771" max="771" width="14.5703125" style="152" customWidth="1"/>
    <col min="772" max="772" width="16.7109375" style="152" customWidth="1"/>
    <col min="773" max="773" width="16" style="152" customWidth="1"/>
    <col min="774" max="774" width="14.85546875" style="152" customWidth="1"/>
    <col min="775" max="776" width="13.85546875" style="152" customWidth="1"/>
    <col min="777" max="778" width="13.42578125" style="152" customWidth="1"/>
    <col min="779" max="779" width="14.7109375" style="152" customWidth="1"/>
    <col min="780" max="780" width="13.5703125" style="152" customWidth="1"/>
    <col min="781" max="1024" width="9.140625" style="152"/>
    <col min="1025" max="1026" width="14.28515625" style="152" customWidth="1"/>
    <col min="1027" max="1027" width="14.5703125" style="152" customWidth="1"/>
    <col min="1028" max="1028" width="16.7109375" style="152" customWidth="1"/>
    <col min="1029" max="1029" width="16" style="152" customWidth="1"/>
    <col min="1030" max="1030" width="14.85546875" style="152" customWidth="1"/>
    <col min="1031" max="1032" width="13.85546875" style="152" customWidth="1"/>
    <col min="1033" max="1034" width="13.42578125" style="152" customWidth="1"/>
    <col min="1035" max="1035" width="14.7109375" style="152" customWidth="1"/>
    <col min="1036" max="1036" width="13.5703125" style="152" customWidth="1"/>
    <col min="1037" max="1280" width="9.140625" style="152"/>
    <col min="1281" max="1282" width="14.28515625" style="152" customWidth="1"/>
    <col min="1283" max="1283" width="14.5703125" style="152" customWidth="1"/>
    <col min="1284" max="1284" width="16.7109375" style="152" customWidth="1"/>
    <col min="1285" max="1285" width="16" style="152" customWidth="1"/>
    <col min="1286" max="1286" width="14.85546875" style="152" customWidth="1"/>
    <col min="1287" max="1288" width="13.85546875" style="152" customWidth="1"/>
    <col min="1289" max="1290" width="13.42578125" style="152" customWidth="1"/>
    <col min="1291" max="1291" width="14.7109375" style="152" customWidth="1"/>
    <col min="1292" max="1292" width="13.5703125" style="152" customWidth="1"/>
    <col min="1293" max="1536" width="9.140625" style="152"/>
    <col min="1537" max="1538" width="14.28515625" style="152" customWidth="1"/>
    <col min="1539" max="1539" width="14.5703125" style="152" customWidth="1"/>
    <col min="1540" max="1540" width="16.7109375" style="152" customWidth="1"/>
    <col min="1541" max="1541" width="16" style="152" customWidth="1"/>
    <col min="1542" max="1542" width="14.85546875" style="152" customWidth="1"/>
    <col min="1543" max="1544" width="13.85546875" style="152" customWidth="1"/>
    <col min="1545" max="1546" width="13.42578125" style="152" customWidth="1"/>
    <col min="1547" max="1547" width="14.7109375" style="152" customWidth="1"/>
    <col min="1548" max="1548" width="13.5703125" style="152" customWidth="1"/>
    <col min="1549" max="1792" width="9.140625" style="152"/>
    <col min="1793" max="1794" width="14.28515625" style="152" customWidth="1"/>
    <col min="1795" max="1795" width="14.5703125" style="152" customWidth="1"/>
    <col min="1796" max="1796" width="16.7109375" style="152" customWidth="1"/>
    <col min="1797" max="1797" width="16" style="152" customWidth="1"/>
    <col min="1798" max="1798" width="14.85546875" style="152" customWidth="1"/>
    <col min="1799" max="1800" width="13.85546875" style="152" customWidth="1"/>
    <col min="1801" max="1802" width="13.42578125" style="152" customWidth="1"/>
    <col min="1803" max="1803" width="14.7109375" style="152" customWidth="1"/>
    <col min="1804" max="1804" width="13.5703125" style="152" customWidth="1"/>
    <col min="1805" max="2048" width="9.140625" style="152"/>
    <col min="2049" max="2050" width="14.28515625" style="152" customWidth="1"/>
    <col min="2051" max="2051" width="14.5703125" style="152" customWidth="1"/>
    <col min="2052" max="2052" width="16.7109375" style="152" customWidth="1"/>
    <col min="2053" max="2053" width="16" style="152" customWidth="1"/>
    <col min="2054" max="2054" width="14.85546875" style="152" customWidth="1"/>
    <col min="2055" max="2056" width="13.85546875" style="152" customWidth="1"/>
    <col min="2057" max="2058" width="13.42578125" style="152" customWidth="1"/>
    <col min="2059" max="2059" width="14.7109375" style="152" customWidth="1"/>
    <col min="2060" max="2060" width="13.5703125" style="152" customWidth="1"/>
    <col min="2061" max="2304" width="9.140625" style="152"/>
    <col min="2305" max="2306" width="14.28515625" style="152" customWidth="1"/>
    <col min="2307" max="2307" width="14.5703125" style="152" customWidth="1"/>
    <col min="2308" max="2308" width="16.7109375" style="152" customWidth="1"/>
    <col min="2309" max="2309" width="16" style="152" customWidth="1"/>
    <col min="2310" max="2310" width="14.85546875" style="152" customWidth="1"/>
    <col min="2311" max="2312" width="13.85546875" style="152" customWidth="1"/>
    <col min="2313" max="2314" width="13.42578125" style="152" customWidth="1"/>
    <col min="2315" max="2315" width="14.7109375" style="152" customWidth="1"/>
    <col min="2316" max="2316" width="13.5703125" style="152" customWidth="1"/>
    <col min="2317" max="2560" width="9.140625" style="152"/>
    <col min="2561" max="2562" width="14.28515625" style="152" customWidth="1"/>
    <col min="2563" max="2563" width="14.5703125" style="152" customWidth="1"/>
    <col min="2564" max="2564" width="16.7109375" style="152" customWidth="1"/>
    <col min="2565" max="2565" width="16" style="152" customWidth="1"/>
    <col min="2566" max="2566" width="14.85546875" style="152" customWidth="1"/>
    <col min="2567" max="2568" width="13.85546875" style="152" customWidth="1"/>
    <col min="2569" max="2570" width="13.42578125" style="152" customWidth="1"/>
    <col min="2571" max="2571" width="14.7109375" style="152" customWidth="1"/>
    <col min="2572" max="2572" width="13.5703125" style="152" customWidth="1"/>
    <col min="2573" max="2816" width="9.140625" style="152"/>
    <col min="2817" max="2818" width="14.28515625" style="152" customWidth="1"/>
    <col min="2819" max="2819" width="14.5703125" style="152" customWidth="1"/>
    <col min="2820" max="2820" width="16.7109375" style="152" customWidth="1"/>
    <col min="2821" max="2821" width="16" style="152" customWidth="1"/>
    <col min="2822" max="2822" width="14.85546875" style="152" customWidth="1"/>
    <col min="2823" max="2824" width="13.85546875" style="152" customWidth="1"/>
    <col min="2825" max="2826" width="13.42578125" style="152" customWidth="1"/>
    <col min="2827" max="2827" width="14.7109375" style="152" customWidth="1"/>
    <col min="2828" max="2828" width="13.5703125" style="152" customWidth="1"/>
    <col min="2829" max="3072" width="9.140625" style="152"/>
    <col min="3073" max="3074" width="14.28515625" style="152" customWidth="1"/>
    <col min="3075" max="3075" width="14.5703125" style="152" customWidth="1"/>
    <col min="3076" max="3076" width="16.7109375" style="152" customWidth="1"/>
    <col min="3077" max="3077" width="16" style="152" customWidth="1"/>
    <col min="3078" max="3078" width="14.85546875" style="152" customWidth="1"/>
    <col min="3079" max="3080" width="13.85546875" style="152" customWidth="1"/>
    <col min="3081" max="3082" width="13.42578125" style="152" customWidth="1"/>
    <col min="3083" max="3083" width="14.7109375" style="152" customWidth="1"/>
    <col min="3084" max="3084" width="13.5703125" style="152" customWidth="1"/>
    <col min="3085" max="3328" width="9.140625" style="152"/>
    <col min="3329" max="3330" width="14.28515625" style="152" customWidth="1"/>
    <col min="3331" max="3331" width="14.5703125" style="152" customWidth="1"/>
    <col min="3332" max="3332" width="16.7109375" style="152" customWidth="1"/>
    <col min="3333" max="3333" width="16" style="152" customWidth="1"/>
    <col min="3334" max="3334" width="14.85546875" style="152" customWidth="1"/>
    <col min="3335" max="3336" width="13.85546875" style="152" customWidth="1"/>
    <col min="3337" max="3338" width="13.42578125" style="152" customWidth="1"/>
    <col min="3339" max="3339" width="14.7109375" style="152" customWidth="1"/>
    <col min="3340" max="3340" width="13.5703125" style="152" customWidth="1"/>
    <col min="3341" max="3584" width="9.140625" style="152"/>
    <col min="3585" max="3586" width="14.28515625" style="152" customWidth="1"/>
    <col min="3587" max="3587" width="14.5703125" style="152" customWidth="1"/>
    <col min="3588" max="3588" width="16.7109375" style="152" customWidth="1"/>
    <col min="3589" max="3589" width="16" style="152" customWidth="1"/>
    <col min="3590" max="3590" width="14.85546875" style="152" customWidth="1"/>
    <col min="3591" max="3592" width="13.85546875" style="152" customWidth="1"/>
    <col min="3593" max="3594" width="13.42578125" style="152" customWidth="1"/>
    <col min="3595" max="3595" width="14.7109375" style="152" customWidth="1"/>
    <col min="3596" max="3596" width="13.5703125" style="152" customWidth="1"/>
    <col min="3597" max="3840" width="9.140625" style="152"/>
    <col min="3841" max="3842" width="14.28515625" style="152" customWidth="1"/>
    <col min="3843" max="3843" width="14.5703125" style="152" customWidth="1"/>
    <col min="3844" max="3844" width="16.7109375" style="152" customWidth="1"/>
    <col min="3845" max="3845" width="16" style="152" customWidth="1"/>
    <col min="3846" max="3846" width="14.85546875" style="152" customWidth="1"/>
    <col min="3847" max="3848" width="13.85546875" style="152" customWidth="1"/>
    <col min="3849" max="3850" width="13.42578125" style="152" customWidth="1"/>
    <col min="3851" max="3851" width="14.7109375" style="152" customWidth="1"/>
    <col min="3852" max="3852" width="13.5703125" style="152" customWidth="1"/>
    <col min="3853" max="4096" width="9.140625" style="152"/>
    <col min="4097" max="4098" width="14.28515625" style="152" customWidth="1"/>
    <col min="4099" max="4099" width="14.5703125" style="152" customWidth="1"/>
    <col min="4100" max="4100" width="16.7109375" style="152" customWidth="1"/>
    <col min="4101" max="4101" width="16" style="152" customWidth="1"/>
    <col min="4102" max="4102" width="14.85546875" style="152" customWidth="1"/>
    <col min="4103" max="4104" width="13.85546875" style="152" customWidth="1"/>
    <col min="4105" max="4106" width="13.42578125" style="152" customWidth="1"/>
    <col min="4107" max="4107" width="14.7109375" style="152" customWidth="1"/>
    <col min="4108" max="4108" width="13.5703125" style="152" customWidth="1"/>
    <col min="4109" max="4352" width="9.140625" style="152"/>
    <col min="4353" max="4354" width="14.28515625" style="152" customWidth="1"/>
    <col min="4355" max="4355" width="14.5703125" style="152" customWidth="1"/>
    <col min="4356" max="4356" width="16.7109375" style="152" customWidth="1"/>
    <col min="4357" max="4357" width="16" style="152" customWidth="1"/>
    <col min="4358" max="4358" width="14.85546875" style="152" customWidth="1"/>
    <col min="4359" max="4360" width="13.85546875" style="152" customWidth="1"/>
    <col min="4361" max="4362" width="13.42578125" style="152" customWidth="1"/>
    <col min="4363" max="4363" width="14.7109375" style="152" customWidth="1"/>
    <col min="4364" max="4364" width="13.5703125" style="152" customWidth="1"/>
    <col min="4365" max="4608" width="9.140625" style="152"/>
    <col min="4609" max="4610" width="14.28515625" style="152" customWidth="1"/>
    <col min="4611" max="4611" width="14.5703125" style="152" customWidth="1"/>
    <col min="4612" max="4612" width="16.7109375" style="152" customWidth="1"/>
    <col min="4613" max="4613" width="16" style="152" customWidth="1"/>
    <col min="4614" max="4614" width="14.85546875" style="152" customWidth="1"/>
    <col min="4615" max="4616" width="13.85546875" style="152" customWidth="1"/>
    <col min="4617" max="4618" width="13.42578125" style="152" customWidth="1"/>
    <col min="4619" max="4619" width="14.7109375" style="152" customWidth="1"/>
    <col min="4620" max="4620" width="13.5703125" style="152" customWidth="1"/>
    <col min="4621" max="4864" width="9.140625" style="152"/>
    <col min="4865" max="4866" width="14.28515625" style="152" customWidth="1"/>
    <col min="4867" max="4867" width="14.5703125" style="152" customWidth="1"/>
    <col min="4868" max="4868" width="16.7109375" style="152" customWidth="1"/>
    <col min="4869" max="4869" width="16" style="152" customWidth="1"/>
    <col min="4870" max="4870" width="14.85546875" style="152" customWidth="1"/>
    <col min="4871" max="4872" width="13.85546875" style="152" customWidth="1"/>
    <col min="4873" max="4874" width="13.42578125" style="152" customWidth="1"/>
    <col min="4875" max="4875" width="14.7109375" style="152" customWidth="1"/>
    <col min="4876" max="4876" width="13.5703125" style="152" customWidth="1"/>
    <col min="4877" max="5120" width="9.140625" style="152"/>
    <col min="5121" max="5122" width="14.28515625" style="152" customWidth="1"/>
    <col min="5123" max="5123" width="14.5703125" style="152" customWidth="1"/>
    <col min="5124" max="5124" width="16.7109375" style="152" customWidth="1"/>
    <col min="5125" max="5125" width="16" style="152" customWidth="1"/>
    <col min="5126" max="5126" width="14.85546875" style="152" customWidth="1"/>
    <col min="5127" max="5128" width="13.85546875" style="152" customWidth="1"/>
    <col min="5129" max="5130" width="13.42578125" style="152" customWidth="1"/>
    <col min="5131" max="5131" width="14.7109375" style="152" customWidth="1"/>
    <col min="5132" max="5132" width="13.5703125" style="152" customWidth="1"/>
    <col min="5133" max="5376" width="9.140625" style="152"/>
    <col min="5377" max="5378" width="14.28515625" style="152" customWidth="1"/>
    <col min="5379" max="5379" width="14.5703125" style="152" customWidth="1"/>
    <col min="5380" max="5380" width="16.7109375" style="152" customWidth="1"/>
    <col min="5381" max="5381" width="16" style="152" customWidth="1"/>
    <col min="5382" max="5382" width="14.85546875" style="152" customWidth="1"/>
    <col min="5383" max="5384" width="13.85546875" style="152" customWidth="1"/>
    <col min="5385" max="5386" width="13.42578125" style="152" customWidth="1"/>
    <col min="5387" max="5387" width="14.7109375" style="152" customWidth="1"/>
    <col min="5388" max="5388" width="13.5703125" style="152" customWidth="1"/>
    <col min="5389" max="5632" width="9.140625" style="152"/>
    <col min="5633" max="5634" width="14.28515625" style="152" customWidth="1"/>
    <col min="5635" max="5635" width="14.5703125" style="152" customWidth="1"/>
    <col min="5636" max="5636" width="16.7109375" style="152" customWidth="1"/>
    <col min="5637" max="5637" width="16" style="152" customWidth="1"/>
    <col min="5638" max="5638" width="14.85546875" style="152" customWidth="1"/>
    <col min="5639" max="5640" width="13.85546875" style="152" customWidth="1"/>
    <col min="5641" max="5642" width="13.42578125" style="152" customWidth="1"/>
    <col min="5643" max="5643" width="14.7109375" style="152" customWidth="1"/>
    <col min="5644" max="5644" width="13.5703125" style="152" customWidth="1"/>
    <col min="5645" max="5888" width="9.140625" style="152"/>
    <col min="5889" max="5890" width="14.28515625" style="152" customWidth="1"/>
    <col min="5891" max="5891" width="14.5703125" style="152" customWidth="1"/>
    <col min="5892" max="5892" width="16.7109375" style="152" customWidth="1"/>
    <col min="5893" max="5893" width="16" style="152" customWidth="1"/>
    <col min="5894" max="5894" width="14.85546875" style="152" customWidth="1"/>
    <col min="5895" max="5896" width="13.85546875" style="152" customWidth="1"/>
    <col min="5897" max="5898" width="13.42578125" style="152" customWidth="1"/>
    <col min="5899" max="5899" width="14.7109375" style="152" customWidth="1"/>
    <col min="5900" max="5900" width="13.5703125" style="152" customWidth="1"/>
    <col min="5901" max="6144" width="9.140625" style="152"/>
    <col min="6145" max="6146" width="14.28515625" style="152" customWidth="1"/>
    <col min="6147" max="6147" width="14.5703125" style="152" customWidth="1"/>
    <col min="6148" max="6148" width="16.7109375" style="152" customWidth="1"/>
    <col min="6149" max="6149" width="16" style="152" customWidth="1"/>
    <col min="6150" max="6150" width="14.85546875" style="152" customWidth="1"/>
    <col min="6151" max="6152" width="13.85546875" style="152" customWidth="1"/>
    <col min="6153" max="6154" width="13.42578125" style="152" customWidth="1"/>
    <col min="6155" max="6155" width="14.7109375" style="152" customWidth="1"/>
    <col min="6156" max="6156" width="13.5703125" style="152" customWidth="1"/>
    <col min="6157" max="6400" width="9.140625" style="152"/>
    <col min="6401" max="6402" width="14.28515625" style="152" customWidth="1"/>
    <col min="6403" max="6403" width="14.5703125" style="152" customWidth="1"/>
    <col min="6404" max="6404" width="16.7109375" style="152" customWidth="1"/>
    <col min="6405" max="6405" width="16" style="152" customWidth="1"/>
    <col min="6406" max="6406" width="14.85546875" style="152" customWidth="1"/>
    <col min="6407" max="6408" width="13.85546875" style="152" customWidth="1"/>
    <col min="6409" max="6410" width="13.42578125" style="152" customWidth="1"/>
    <col min="6411" max="6411" width="14.7109375" style="152" customWidth="1"/>
    <col min="6412" max="6412" width="13.5703125" style="152" customWidth="1"/>
    <col min="6413" max="6656" width="9.140625" style="152"/>
    <col min="6657" max="6658" width="14.28515625" style="152" customWidth="1"/>
    <col min="6659" max="6659" width="14.5703125" style="152" customWidth="1"/>
    <col min="6660" max="6660" width="16.7109375" style="152" customWidth="1"/>
    <col min="6661" max="6661" width="16" style="152" customWidth="1"/>
    <col min="6662" max="6662" width="14.85546875" style="152" customWidth="1"/>
    <col min="6663" max="6664" width="13.85546875" style="152" customWidth="1"/>
    <col min="6665" max="6666" width="13.42578125" style="152" customWidth="1"/>
    <col min="6667" max="6667" width="14.7109375" style="152" customWidth="1"/>
    <col min="6668" max="6668" width="13.5703125" style="152" customWidth="1"/>
    <col min="6669" max="6912" width="9.140625" style="152"/>
    <col min="6913" max="6914" width="14.28515625" style="152" customWidth="1"/>
    <col min="6915" max="6915" width="14.5703125" style="152" customWidth="1"/>
    <col min="6916" max="6916" width="16.7109375" style="152" customWidth="1"/>
    <col min="6917" max="6917" width="16" style="152" customWidth="1"/>
    <col min="6918" max="6918" width="14.85546875" style="152" customWidth="1"/>
    <col min="6919" max="6920" width="13.85546875" style="152" customWidth="1"/>
    <col min="6921" max="6922" width="13.42578125" style="152" customWidth="1"/>
    <col min="6923" max="6923" width="14.7109375" style="152" customWidth="1"/>
    <col min="6924" max="6924" width="13.5703125" style="152" customWidth="1"/>
    <col min="6925" max="7168" width="9.140625" style="152"/>
    <col min="7169" max="7170" width="14.28515625" style="152" customWidth="1"/>
    <col min="7171" max="7171" width="14.5703125" style="152" customWidth="1"/>
    <col min="7172" max="7172" width="16.7109375" style="152" customWidth="1"/>
    <col min="7173" max="7173" width="16" style="152" customWidth="1"/>
    <col min="7174" max="7174" width="14.85546875" style="152" customWidth="1"/>
    <col min="7175" max="7176" width="13.85546875" style="152" customWidth="1"/>
    <col min="7177" max="7178" width="13.42578125" style="152" customWidth="1"/>
    <col min="7179" max="7179" width="14.7109375" style="152" customWidth="1"/>
    <col min="7180" max="7180" width="13.5703125" style="152" customWidth="1"/>
    <col min="7181" max="7424" width="9.140625" style="152"/>
    <col min="7425" max="7426" width="14.28515625" style="152" customWidth="1"/>
    <col min="7427" max="7427" width="14.5703125" style="152" customWidth="1"/>
    <col min="7428" max="7428" width="16.7109375" style="152" customWidth="1"/>
    <col min="7429" max="7429" width="16" style="152" customWidth="1"/>
    <col min="7430" max="7430" width="14.85546875" style="152" customWidth="1"/>
    <col min="7431" max="7432" width="13.85546875" style="152" customWidth="1"/>
    <col min="7433" max="7434" width="13.42578125" style="152" customWidth="1"/>
    <col min="7435" max="7435" width="14.7109375" style="152" customWidth="1"/>
    <col min="7436" max="7436" width="13.5703125" style="152" customWidth="1"/>
    <col min="7437" max="7680" width="9.140625" style="152"/>
    <col min="7681" max="7682" width="14.28515625" style="152" customWidth="1"/>
    <col min="7683" max="7683" width="14.5703125" style="152" customWidth="1"/>
    <col min="7684" max="7684" width="16.7109375" style="152" customWidth="1"/>
    <col min="7685" max="7685" width="16" style="152" customWidth="1"/>
    <col min="7686" max="7686" width="14.85546875" style="152" customWidth="1"/>
    <col min="7687" max="7688" width="13.85546875" style="152" customWidth="1"/>
    <col min="7689" max="7690" width="13.42578125" style="152" customWidth="1"/>
    <col min="7691" max="7691" width="14.7109375" style="152" customWidth="1"/>
    <col min="7692" max="7692" width="13.5703125" style="152" customWidth="1"/>
    <col min="7693" max="7936" width="9.140625" style="152"/>
    <col min="7937" max="7938" width="14.28515625" style="152" customWidth="1"/>
    <col min="7939" max="7939" width="14.5703125" style="152" customWidth="1"/>
    <col min="7940" max="7940" width="16.7109375" style="152" customWidth="1"/>
    <col min="7941" max="7941" width="16" style="152" customWidth="1"/>
    <col min="7942" max="7942" width="14.85546875" style="152" customWidth="1"/>
    <col min="7943" max="7944" width="13.85546875" style="152" customWidth="1"/>
    <col min="7945" max="7946" width="13.42578125" style="152" customWidth="1"/>
    <col min="7947" max="7947" width="14.7109375" style="152" customWidth="1"/>
    <col min="7948" max="7948" width="13.5703125" style="152" customWidth="1"/>
    <col min="7949" max="8192" width="9.140625" style="152"/>
    <col min="8193" max="8194" width="14.28515625" style="152" customWidth="1"/>
    <col min="8195" max="8195" width="14.5703125" style="152" customWidth="1"/>
    <col min="8196" max="8196" width="16.7109375" style="152" customWidth="1"/>
    <col min="8197" max="8197" width="16" style="152" customWidth="1"/>
    <col min="8198" max="8198" width="14.85546875" style="152" customWidth="1"/>
    <col min="8199" max="8200" width="13.85546875" style="152" customWidth="1"/>
    <col min="8201" max="8202" width="13.42578125" style="152" customWidth="1"/>
    <col min="8203" max="8203" width="14.7109375" style="152" customWidth="1"/>
    <col min="8204" max="8204" width="13.5703125" style="152" customWidth="1"/>
    <col min="8205" max="8448" width="9.140625" style="152"/>
    <col min="8449" max="8450" width="14.28515625" style="152" customWidth="1"/>
    <col min="8451" max="8451" width="14.5703125" style="152" customWidth="1"/>
    <col min="8452" max="8452" width="16.7109375" style="152" customWidth="1"/>
    <col min="8453" max="8453" width="16" style="152" customWidth="1"/>
    <col min="8454" max="8454" width="14.85546875" style="152" customWidth="1"/>
    <col min="8455" max="8456" width="13.85546875" style="152" customWidth="1"/>
    <col min="8457" max="8458" width="13.42578125" style="152" customWidth="1"/>
    <col min="8459" max="8459" width="14.7109375" style="152" customWidth="1"/>
    <col min="8460" max="8460" width="13.5703125" style="152" customWidth="1"/>
    <col min="8461" max="8704" width="9.140625" style="152"/>
    <col min="8705" max="8706" width="14.28515625" style="152" customWidth="1"/>
    <col min="8707" max="8707" width="14.5703125" style="152" customWidth="1"/>
    <col min="8708" max="8708" width="16.7109375" style="152" customWidth="1"/>
    <col min="8709" max="8709" width="16" style="152" customWidth="1"/>
    <col min="8710" max="8710" width="14.85546875" style="152" customWidth="1"/>
    <col min="8711" max="8712" width="13.85546875" style="152" customWidth="1"/>
    <col min="8713" max="8714" width="13.42578125" style="152" customWidth="1"/>
    <col min="8715" max="8715" width="14.7109375" style="152" customWidth="1"/>
    <col min="8716" max="8716" width="13.5703125" style="152" customWidth="1"/>
    <col min="8717" max="8960" width="9.140625" style="152"/>
    <col min="8961" max="8962" width="14.28515625" style="152" customWidth="1"/>
    <col min="8963" max="8963" width="14.5703125" style="152" customWidth="1"/>
    <col min="8964" max="8964" width="16.7109375" style="152" customWidth="1"/>
    <col min="8965" max="8965" width="16" style="152" customWidth="1"/>
    <col min="8966" max="8966" width="14.85546875" style="152" customWidth="1"/>
    <col min="8967" max="8968" width="13.85546875" style="152" customWidth="1"/>
    <col min="8969" max="8970" width="13.42578125" style="152" customWidth="1"/>
    <col min="8971" max="8971" width="14.7109375" style="152" customWidth="1"/>
    <col min="8972" max="8972" width="13.5703125" style="152" customWidth="1"/>
    <col min="8973" max="9216" width="9.140625" style="152"/>
    <col min="9217" max="9218" width="14.28515625" style="152" customWidth="1"/>
    <col min="9219" max="9219" width="14.5703125" style="152" customWidth="1"/>
    <col min="9220" max="9220" width="16.7109375" style="152" customWidth="1"/>
    <col min="9221" max="9221" width="16" style="152" customWidth="1"/>
    <col min="9222" max="9222" width="14.85546875" style="152" customWidth="1"/>
    <col min="9223" max="9224" width="13.85546875" style="152" customWidth="1"/>
    <col min="9225" max="9226" width="13.42578125" style="152" customWidth="1"/>
    <col min="9227" max="9227" width="14.7109375" style="152" customWidth="1"/>
    <col min="9228" max="9228" width="13.5703125" style="152" customWidth="1"/>
    <col min="9229" max="9472" width="9.140625" style="152"/>
    <col min="9473" max="9474" width="14.28515625" style="152" customWidth="1"/>
    <col min="9475" max="9475" width="14.5703125" style="152" customWidth="1"/>
    <col min="9476" max="9476" width="16.7109375" style="152" customWidth="1"/>
    <col min="9477" max="9477" width="16" style="152" customWidth="1"/>
    <col min="9478" max="9478" width="14.85546875" style="152" customWidth="1"/>
    <col min="9479" max="9480" width="13.85546875" style="152" customWidth="1"/>
    <col min="9481" max="9482" width="13.42578125" style="152" customWidth="1"/>
    <col min="9483" max="9483" width="14.7109375" style="152" customWidth="1"/>
    <col min="9484" max="9484" width="13.5703125" style="152" customWidth="1"/>
    <col min="9485" max="9728" width="9.140625" style="152"/>
    <col min="9729" max="9730" width="14.28515625" style="152" customWidth="1"/>
    <col min="9731" max="9731" width="14.5703125" style="152" customWidth="1"/>
    <col min="9732" max="9732" width="16.7109375" style="152" customWidth="1"/>
    <col min="9733" max="9733" width="16" style="152" customWidth="1"/>
    <col min="9734" max="9734" width="14.85546875" style="152" customWidth="1"/>
    <col min="9735" max="9736" width="13.85546875" style="152" customWidth="1"/>
    <col min="9737" max="9738" width="13.42578125" style="152" customWidth="1"/>
    <col min="9739" max="9739" width="14.7109375" style="152" customWidth="1"/>
    <col min="9740" max="9740" width="13.5703125" style="152" customWidth="1"/>
    <col min="9741" max="9984" width="9.140625" style="152"/>
    <col min="9985" max="9986" width="14.28515625" style="152" customWidth="1"/>
    <col min="9987" max="9987" width="14.5703125" style="152" customWidth="1"/>
    <col min="9988" max="9988" width="16.7109375" style="152" customWidth="1"/>
    <col min="9989" max="9989" width="16" style="152" customWidth="1"/>
    <col min="9990" max="9990" width="14.85546875" style="152" customWidth="1"/>
    <col min="9991" max="9992" width="13.85546875" style="152" customWidth="1"/>
    <col min="9993" max="9994" width="13.42578125" style="152" customWidth="1"/>
    <col min="9995" max="9995" width="14.7109375" style="152" customWidth="1"/>
    <col min="9996" max="9996" width="13.5703125" style="152" customWidth="1"/>
    <col min="9997" max="10240" width="9.140625" style="152"/>
    <col min="10241" max="10242" width="14.28515625" style="152" customWidth="1"/>
    <col min="10243" max="10243" width="14.5703125" style="152" customWidth="1"/>
    <col min="10244" max="10244" width="16.7109375" style="152" customWidth="1"/>
    <col min="10245" max="10245" width="16" style="152" customWidth="1"/>
    <col min="10246" max="10246" width="14.85546875" style="152" customWidth="1"/>
    <col min="10247" max="10248" width="13.85546875" style="152" customWidth="1"/>
    <col min="10249" max="10250" width="13.42578125" style="152" customWidth="1"/>
    <col min="10251" max="10251" width="14.7109375" style="152" customWidth="1"/>
    <col min="10252" max="10252" width="13.5703125" style="152" customWidth="1"/>
    <col min="10253" max="10496" width="9.140625" style="152"/>
    <col min="10497" max="10498" width="14.28515625" style="152" customWidth="1"/>
    <col min="10499" max="10499" width="14.5703125" style="152" customWidth="1"/>
    <col min="10500" max="10500" width="16.7109375" style="152" customWidth="1"/>
    <col min="10501" max="10501" width="16" style="152" customWidth="1"/>
    <col min="10502" max="10502" width="14.85546875" style="152" customWidth="1"/>
    <col min="10503" max="10504" width="13.85546875" style="152" customWidth="1"/>
    <col min="10505" max="10506" width="13.42578125" style="152" customWidth="1"/>
    <col min="10507" max="10507" width="14.7109375" style="152" customWidth="1"/>
    <col min="10508" max="10508" width="13.5703125" style="152" customWidth="1"/>
    <col min="10509" max="10752" width="9.140625" style="152"/>
    <col min="10753" max="10754" width="14.28515625" style="152" customWidth="1"/>
    <col min="10755" max="10755" width="14.5703125" style="152" customWidth="1"/>
    <col min="10756" max="10756" width="16.7109375" style="152" customWidth="1"/>
    <col min="10757" max="10757" width="16" style="152" customWidth="1"/>
    <col min="10758" max="10758" width="14.85546875" style="152" customWidth="1"/>
    <col min="10759" max="10760" width="13.85546875" style="152" customWidth="1"/>
    <col min="10761" max="10762" width="13.42578125" style="152" customWidth="1"/>
    <col min="10763" max="10763" width="14.7109375" style="152" customWidth="1"/>
    <col min="10764" max="10764" width="13.5703125" style="152" customWidth="1"/>
    <col min="10765" max="11008" width="9.140625" style="152"/>
    <col min="11009" max="11010" width="14.28515625" style="152" customWidth="1"/>
    <col min="11011" max="11011" width="14.5703125" style="152" customWidth="1"/>
    <col min="11012" max="11012" width="16.7109375" style="152" customWidth="1"/>
    <col min="11013" max="11013" width="16" style="152" customWidth="1"/>
    <col min="11014" max="11014" width="14.85546875" style="152" customWidth="1"/>
    <col min="11015" max="11016" width="13.85546875" style="152" customWidth="1"/>
    <col min="11017" max="11018" width="13.42578125" style="152" customWidth="1"/>
    <col min="11019" max="11019" width="14.7109375" style="152" customWidth="1"/>
    <col min="11020" max="11020" width="13.5703125" style="152" customWidth="1"/>
    <col min="11021" max="11264" width="9.140625" style="152"/>
    <col min="11265" max="11266" width="14.28515625" style="152" customWidth="1"/>
    <col min="11267" max="11267" width="14.5703125" style="152" customWidth="1"/>
    <col min="11268" max="11268" width="16.7109375" style="152" customWidth="1"/>
    <col min="11269" max="11269" width="16" style="152" customWidth="1"/>
    <col min="11270" max="11270" width="14.85546875" style="152" customWidth="1"/>
    <col min="11271" max="11272" width="13.85546875" style="152" customWidth="1"/>
    <col min="11273" max="11274" width="13.42578125" style="152" customWidth="1"/>
    <col min="11275" max="11275" width="14.7109375" style="152" customWidth="1"/>
    <col min="11276" max="11276" width="13.5703125" style="152" customWidth="1"/>
    <col min="11277" max="11520" width="9.140625" style="152"/>
    <col min="11521" max="11522" width="14.28515625" style="152" customWidth="1"/>
    <col min="11523" max="11523" width="14.5703125" style="152" customWidth="1"/>
    <col min="11524" max="11524" width="16.7109375" style="152" customWidth="1"/>
    <col min="11525" max="11525" width="16" style="152" customWidth="1"/>
    <col min="11526" max="11526" width="14.85546875" style="152" customWidth="1"/>
    <col min="11527" max="11528" width="13.85546875" style="152" customWidth="1"/>
    <col min="11529" max="11530" width="13.42578125" style="152" customWidth="1"/>
    <col min="11531" max="11531" width="14.7109375" style="152" customWidth="1"/>
    <col min="11532" max="11532" width="13.5703125" style="152" customWidth="1"/>
    <col min="11533" max="11776" width="9.140625" style="152"/>
    <col min="11777" max="11778" width="14.28515625" style="152" customWidth="1"/>
    <col min="11779" max="11779" width="14.5703125" style="152" customWidth="1"/>
    <col min="11780" max="11780" width="16.7109375" style="152" customWidth="1"/>
    <col min="11781" max="11781" width="16" style="152" customWidth="1"/>
    <col min="11782" max="11782" width="14.85546875" style="152" customWidth="1"/>
    <col min="11783" max="11784" width="13.85546875" style="152" customWidth="1"/>
    <col min="11785" max="11786" width="13.42578125" style="152" customWidth="1"/>
    <col min="11787" max="11787" width="14.7109375" style="152" customWidth="1"/>
    <col min="11788" max="11788" width="13.5703125" style="152" customWidth="1"/>
    <col min="11789" max="12032" width="9.140625" style="152"/>
    <col min="12033" max="12034" width="14.28515625" style="152" customWidth="1"/>
    <col min="12035" max="12035" width="14.5703125" style="152" customWidth="1"/>
    <col min="12036" max="12036" width="16.7109375" style="152" customWidth="1"/>
    <col min="12037" max="12037" width="16" style="152" customWidth="1"/>
    <col min="12038" max="12038" width="14.85546875" style="152" customWidth="1"/>
    <col min="12039" max="12040" width="13.85546875" style="152" customWidth="1"/>
    <col min="12041" max="12042" width="13.42578125" style="152" customWidth="1"/>
    <col min="12043" max="12043" width="14.7109375" style="152" customWidth="1"/>
    <col min="12044" max="12044" width="13.5703125" style="152" customWidth="1"/>
    <col min="12045" max="12288" width="9.140625" style="152"/>
    <col min="12289" max="12290" width="14.28515625" style="152" customWidth="1"/>
    <col min="12291" max="12291" width="14.5703125" style="152" customWidth="1"/>
    <col min="12292" max="12292" width="16.7109375" style="152" customWidth="1"/>
    <col min="12293" max="12293" width="16" style="152" customWidth="1"/>
    <col min="12294" max="12294" width="14.85546875" style="152" customWidth="1"/>
    <col min="12295" max="12296" width="13.85546875" style="152" customWidth="1"/>
    <col min="12297" max="12298" width="13.42578125" style="152" customWidth="1"/>
    <col min="12299" max="12299" width="14.7109375" style="152" customWidth="1"/>
    <col min="12300" max="12300" width="13.5703125" style="152" customWidth="1"/>
    <col min="12301" max="12544" width="9.140625" style="152"/>
    <col min="12545" max="12546" width="14.28515625" style="152" customWidth="1"/>
    <col min="12547" max="12547" width="14.5703125" style="152" customWidth="1"/>
    <col min="12548" max="12548" width="16.7109375" style="152" customWidth="1"/>
    <col min="12549" max="12549" width="16" style="152" customWidth="1"/>
    <col min="12550" max="12550" width="14.85546875" style="152" customWidth="1"/>
    <col min="12551" max="12552" width="13.85546875" style="152" customWidth="1"/>
    <col min="12553" max="12554" width="13.42578125" style="152" customWidth="1"/>
    <col min="12555" max="12555" width="14.7109375" style="152" customWidth="1"/>
    <col min="12556" max="12556" width="13.5703125" style="152" customWidth="1"/>
    <col min="12557" max="12800" width="9.140625" style="152"/>
    <col min="12801" max="12802" width="14.28515625" style="152" customWidth="1"/>
    <col min="12803" max="12803" width="14.5703125" style="152" customWidth="1"/>
    <col min="12804" max="12804" width="16.7109375" style="152" customWidth="1"/>
    <col min="12805" max="12805" width="16" style="152" customWidth="1"/>
    <col min="12806" max="12806" width="14.85546875" style="152" customWidth="1"/>
    <col min="12807" max="12808" width="13.85546875" style="152" customWidth="1"/>
    <col min="12809" max="12810" width="13.42578125" style="152" customWidth="1"/>
    <col min="12811" max="12811" width="14.7109375" style="152" customWidth="1"/>
    <col min="12812" max="12812" width="13.5703125" style="152" customWidth="1"/>
    <col min="12813" max="13056" width="9.140625" style="152"/>
    <col min="13057" max="13058" width="14.28515625" style="152" customWidth="1"/>
    <col min="13059" max="13059" width="14.5703125" style="152" customWidth="1"/>
    <col min="13060" max="13060" width="16.7109375" style="152" customWidth="1"/>
    <col min="13061" max="13061" width="16" style="152" customWidth="1"/>
    <col min="13062" max="13062" width="14.85546875" style="152" customWidth="1"/>
    <col min="13063" max="13064" width="13.85546875" style="152" customWidth="1"/>
    <col min="13065" max="13066" width="13.42578125" style="152" customWidth="1"/>
    <col min="13067" max="13067" width="14.7109375" style="152" customWidth="1"/>
    <col min="13068" max="13068" width="13.5703125" style="152" customWidth="1"/>
    <col min="13069" max="13312" width="9.140625" style="152"/>
    <col min="13313" max="13314" width="14.28515625" style="152" customWidth="1"/>
    <col min="13315" max="13315" width="14.5703125" style="152" customWidth="1"/>
    <col min="13316" max="13316" width="16.7109375" style="152" customWidth="1"/>
    <col min="13317" max="13317" width="16" style="152" customWidth="1"/>
    <col min="13318" max="13318" width="14.85546875" style="152" customWidth="1"/>
    <col min="13319" max="13320" width="13.85546875" style="152" customWidth="1"/>
    <col min="13321" max="13322" width="13.42578125" style="152" customWidth="1"/>
    <col min="13323" max="13323" width="14.7109375" style="152" customWidth="1"/>
    <col min="13324" max="13324" width="13.5703125" style="152" customWidth="1"/>
    <col min="13325" max="13568" width="9.140625" style="152"/>
    <col min="13569" max="13570" width="14.28515625" style="152" customWidth="1"/>
    <col min="13571" max="13571" width="14.5703125" style="152" customWidth="1"/>
    <col min="13572" max="13572" width="16.7109375" style="152" customWidth="1"/>
    <col min="13573" max="13573" width="16" style="152" customWidth="1"/>
    <col min="13574" max="13574" width="14.85546875" style="152" customWidth="1"/>
    <col min="13575" max="13576" width="13.85546875" style="152" customWidth="1"/>
    <col min="13577" max="13578" width="13.42578125" style="152" customWidth="1"/>
    <col min="13579" max="13579" width="14.7109375" style="152" customWidth="1"/>
    <col min="13580" max="13580" width="13.5703125" style="152" customWidth="1"/>
    <col min="13581" max="13824" width="9.140625" style="152"/>
    <col min="13825" max="13826" width="14.28515625" style="152" customWidth="1"/>
    <col min="13827" max="13827" width="14.5703125" style="152" customWidth="1"/>
    <col min="13828" max="13828" width="16.7109375" style="152" customWidth="1"/>
    <col min="13829" max="13829" width="16" style="152" customWidth="1"/>
    <col min="13830" max="13830" width="14.85546875" style="152" customWidth="1"/>
    <col min="13831" max="13832" width="13.85546875" style="152" customWidth="1"/>
    <col min="13833" max="13834" width="13.42578125" style="152" customWidth="1"/>
    <col min="13835" max="13835" width="14.7109375" style="152" customWidth="1"/>
    <col min="13836" max="13836" width="13.5703125" style="152" customWidth="1"/>
    <col min="13837" max="14080" width="9.140625" style="152"/>
    <col min="14081" max="14082" width="14.28515625" style="152" customWidth="1"/>
    <col min="14083" max="14083" width="14.5703125" style="152" customWidth="1"/>
    <col min="14084" max="14084" width="16.7109375" style="152" customWidth="1"/>
    <col min="14085" max="14085" width="16" style="152" customWidth="1"/>
    <col min="14086" max="14086" width="14.85546875" style="152" customWidth="1"/>
    <col min="14087" max="14088" width="13.85546875" style="152" customWidth="1"/>
    <col min="14089" max="14090" width="13.42578125" style="152" customWidth="1"/>
    <col min="14091" max="14091" width="14.7109375" style="152" customWidth="1"/>
    <col min="14092" max="14092" width="13.5703125" style="152" customWidth="1"/>
    <col min="14093" max="14336" width="9.140625" style="152"/>
    <col min="14337" max="14338" width="14.28515625" style="152" customWidth="1"/>
    <col min="14339" max="14339" width="14.5703125" style="152" customWidth="1"/>
    <col min="14340" max="14340" width="16.7109375" style="152" customWidth="1"/>
    <col min="14341" max="14341" width="16" style="152" customWidth="1"/>
    <col min="14342" max="14342" width="14.85546875" style="152" customWidth="1"/>
    <col min="14343" max="14344" width="13.85546875" style="152" customWidth="1"/>
    <col min="14345" max="14346" width="13.42578125" style="152" customWidth="1"/>
    <col min="14347" max="14347" width="14.7109375" style="152" customWidth="1"/>
    <col min="14348" max="14348" width="13.5703125" style="152" customWidth="1"/>
    <col min="14349" max="14592" width="9.140625" style="152"/>
    <col min="14593" max="14594" width="14.28515625" style="152" customWidth="1"/>
    <col min="14595" max="14595" width="14.5703125" style="152" customWidth="1"/>
    <col min="14596" max="14596" width="16.7109375" style="152" customWidth="1"/>
    <col min="14597" max="14597" width="16" style="152" customWidth="1"/>
    <col min="14598" max="14598" width="14.85546875" style="152" customWidth="1"/>
    <col min="14599" max="14600" width="13.85546875" style="152" customWidth="1"/>
    <col min="14601" max="14602" width="13.42578125" style="152" customWidth="1"/>
    <col min="14603" max="14603" width="14.7109375" style="152" customWidth="1"/>
    <col min="14604" max="14604" width="13.5703125" style="152" customWidth="1"/>
    <col min="14605" max="14848" width="9.140625" style="152"/>
    <col min="14849" max="14850" width="14.28515625" style="152" customWidth="1"/>
    <col min="14851" max="14851" width="14.5703125" style="152" customWidth="1"/>
    <col min="14852" max="14852" width="16.7109375" style="152" customWidth="1"/>
    <col min="14853" max="14853" width="16" style="152" customWidth="1"/>
    <col min="14854" max="14854" width="14.85546875" style="152" customWidth="1"/>
    <col min="14855" max="14856" width="13.85546875" style="152" customWidth="1"/>
    <col min="14857" max="14858" width="13.42578125" style="152" customWidth="1"/>
    <col min="14859" max="14859" width="14.7109375" style="152" customWidth="1"/>
    <col min="14860" max="14860" width="13.5703125" style="152" customWidth="1"/>
    <col min="14861" max="15104" width="9.140625" style="152"/>
    <col min="15105" max="15106" width="14.28515625" style="152" customWidth="1"/>
    <col min="15107" max="15107" width="14.5703125" style="152" customWidth="1"/>
    <col min="15108" max="15108" width="16.7109375" style="152" customWidth="1"/>
    <col min="15109" max="15109" width="16" style="152" customWidth="1"/>
    <col min="15110" max="15110" width="14.85546875" style="152" customWidth="1"/>
    <col min="15111" max="15112" width="13.85546875" style="152" customWidth="1"/>
    <col min="15113" max="15114" width="13.42578125" style="152" customWidth="1"/>
    <col min="15115" max="15115" width="14.7109375" style="152" customWidth="1"/>
    <col min="15116" max="15116" width="13.5703125" style="152" customWidth="1"/>
    <col min="15117" max="15360" width="9.140625" style="152"/>
    <col min="15361" max="15362" width="14.28515625" style="152" customWidth="1"/>
    <col min="15363" max="15363" width="14.5703125" style="152" customWidth="1"/>
    <col min="15364" max="15364" width="16.7109375" style="152" customWidth="1"/>
    <col min="15365" max="15365" width="16" style="152" customWidth="1"/>
    <col min="15366" max="15366" width="14.85546875" style="152" customWidth="1"/>
    <col min="15367" max="15368" width="13.85546875" style="152" customWidth="1"/>
    <col min="15369" max="15370" width="13.42578125" style="152" customWidth="1"/>
    <col min="15371" max="15371" width="14.7109375" style="152" customWidth="1"/>
    <col min="15372" max="15372" width="13.5703125" style="152" customWidth="1"/>
    <col min="15373" max="15616" width="9.140625" style="152"/>
    <col min="15617" max="15618" width="14.28515625" style="152" customWidth="1"/>
    <col min="15619" max="15619" width="14.5703125" style="152" customWidth="1"/>
    <col min="15620" max="15620" width="16.7109375" style="152" customWidth="1"/>
    <col min="15621" max="15621" width="16" style="152" customWidth="1"/>
    <col min="15622" max="15622" width="14.85546875" style="152" customWidth="1"/>
    <col min="15623" max="15624" width="13.85546875" style="152" customWidth="1"/>
    <col min="15625" max="15626" width="13.42578125" style="152" customWidth="1"/>
    <col min="15627" max="15627" width="14.7109375" style="152" customWidth="1"/>
    <col min="15628" max="15628" width="13.5703125" style="152" customWidth="1"/>
    <col min="15629" max="15872" width="9.140625" style="152"/>
    <col min="15873" max="15874" width="14.28515625" style="152" customWidth="1"/>
    <col min="15875" max="15875" width="14.5703125" style="152" customWidth="1"/>
    <col min="15876" max="15876" width="16.7109375" style="152" customWidth="1"/>
    <col min="15877" max="15877" width="16" style="152" customWidth="1"/>
    <col min="15878" max="15878" width="14.85546875" style="152" customWidth="1"/>
    <col min="15879" max="15880" width="13.85546875" style="152" customWidth="1"/>
    <col min="15881" max="15882" width="13.42578125" style="152" customWidth="1"/>
    <col min="15883" max="15883" width="14.7109375" style="152" customWidth="1"/>
    <col min="15884" max="15884" width="13.5703125" style="152" customWidth="1"/>
    <col min="15885" max="16128" width="9.140625" style="152"/>
    <col min="16129" max="16130" width="14.28515625" style="152" customWidth="1"/>
    <col min="16131" max="16131" width="14.5703125" style="152" customWidth="1"/>
    <col min="16132" max="16132" width="16.7109375" style="152" customWidth="1"/>
    <col min="16133" max="16133" width="16" style="152" customWidth="1"/>
    <col min="16134" max="16134" width="14.85546875" style="152" customWidth="1"/>
    <col min="16135" max="16136" width="13.85546875" style="152" customWidth="1"/>
    <col min="16137" max="16138" width="13.42578125" style="152" customWidth="1"/>
    <col min="16139" max="16139" width="14.7109375" style="152" customWidth="1"/>
    <col min="16140" max="16140" width="13.5703125" style="152" customWidth="1"/>
    <col min="16141" max="16384" width="9.140625" style="152"/>
  </cols>
  <sheetData>
    <row r="1" spans="1:12" ht="15.75" customHeight="1" thickBot="1">
      <c r="A1" s="151" t="s">
        <v>0</v>
      </c>
      <c r="B1" s="151"/>
      <c r="L1" s="154" t="s">
        <v>1</v>
      </c>
    </row>
    <row r="2" spans="1:12" ht="18.75" customHeight="1" thickTop="1">
      <c r="A2" s="6250" t="s">
        <v>4875</v>
      </c>
      <c r="B2" s="7661"/>
      <c r="C2" s="6251"/>
      <c r="D2" s="6251"/>
      <c r="E2" s="6251"/>
      <c r="F2" s="6251"/>
      <c r="G2" s="6251"/>
      <c r="H2" s="6251"/>
      <c r="I2" s="6251"/>
      <c r="J2" s="6251"/>
      <c r="K2" s="6251"/>
      <c r="L2" s="6252"/>
    </row>
    <row r="3" spans="1:12" ht="28.5" customHeight="1" thickBot="1">
      <c r="A3" s="6253" t="s">
        <v>4847</v>
      </c>
      <c r="B3" s="8033"/>
      <c r="C3" s="6254"/>
      <c r="D3" s="6254"/>
      <c r="E3" s="6254"/>
      <c r="F3" s="6254"/>
      <c r="G3" s="6254"/>
      <c r="H3" s="6254"/>
      <c r="I3" s="6254"/>
      <c r="J3" s="6254"/>
      <c r="K3" s="6254"/>
      <c r="L3" s="6255"/>
    </row>
    <row r="4" spans="1:12" ht="26.25" customHeight="1" thickBot="1">
      <c r="A4" s="5394" t="s">
        <v>2089</v>
      </c>
      <c r="B4" s="5395" t="s">
        <v>2132</v>
      </c>
      <c r="C4" s="5396" t="s">
        <v>2</v>
      </c>
      <c r="D4" s="5397" t="s">
        <v>4833</v>
      </c>
      <c r="E4" s="5398" t="s">
        <v>4834</v>
      </c>
      <c r="F4" s="5398" t="s">
        <v>4835</v>
      </c>
      <c r="G4" s="5398" t="s">
        <v>4836</v>
      </c>
      <c r="H4" s="5398" t="s">
        <v>4837</v>
      </c>
      <c r="I4" s="5398" t="s">
        <v>4832</v>
      </c>
      <c r="J4" s="5398" t="s">
        <v>4848</v>
      </c>
      <c r="K4" s="5398" t="s">
        <v>4849</v>
      </c>
      <c r="L4" s="5399" t="s">
        <v>3161</v>
      </c>
    </row>
    <row r="5" spans="1:12" ht="18.95" customHeight="1">
      <c r="A5" s="8034">
        <v>1994</v>
      </c>
      <c r="B5" s="5400" t="s">
        <v>2532</v>
      </c>
      <c r="C5" s="5401">
        <v>70379</v>
      </c>
      <c r="D5" s="5402">
        <v>44022</v>
      </c>
      <c r="E5" s="5403">
        <v>3155</v>
      </c>
      <c r="F5" s="5403">
        <v>1332</v>
      </c>
      <c r="G5" s="5403">
        <v>4775</v>
      </c>
      <c r="H5" s="5403">
        <v>6497</v>
      </c>
      <c r="I5" s="5403">
        <v>8297</v>
      </c>
      <c r="J5" s="5403">
        <v>515</v>
      </c>
      <c r="K5" s="5403">
        <v>1786</v>
      </c>
      <c r="L5" s="5404">
        <v>0</v>
      </c>
    </row>
    <row r="6" spans="1:12" ht="18.95" customHeight="1">
      <c r="A6" s="8031"/>
      <c r="B6" s="5405" t="s">
        <v>2533</v>
      </c>
      <c r="C6" s="5339">
        <v>70960</v>
      </c>
      <c r="D6" s="5340">
        <v>44475</v>
      </c>
      <c r="E6" s="5341">
        <v>3172</v>
      </c>
      <c r="F6" s="5341">
        <v>1334</v>
      </c>
      <c r="G6" s="5341">
        <v>4794</v>
      </c>
      <c r="H6" s="5341">
        <v>6528</v>
      </c>
      <c r="I6" s="5341">
        <v>8347</v>
      </c>
      <c r="J6" s="5341">
        <v>518</v>
      </c>
      <c r="K6" s="5341">
        <v>1792</v>
      </c>
      <c r="L6" s="5356">
        <v>0</v>
      </c>
    </row>
    <row r="7" spans="1:12" ht="18.95" customHeight="1">
      <c r="A7" s="8031"/>
      <c r="B7" s="5405" t="s">
        <v>2534</v>
      </c>
      <c r="C7" s="5339">
        <v>71610</v>
      </c>
      <c r="D7" s="5340">
        <v>44918</v>
      </c>
      <c r="E7" s="5341">
        <v>3209</v>
      </c>
      <c r="F7" s="5341">
        <v>1344</v>
      </c>
      <c r="G7" s="5341">
        <v>4833</v>
      </c>
      <c r="H7" s="5341">
        <v>6554</v>
      </c>
      <c r="I7" s="5341">
        <v>8433</v>
      </c>
      <c r="J7" s="5341">
        <v>523</v>
      </c>
      <c r="K7" s="5341">
        <v>1796</v>
      </c>
      <c r="L7" s="5356">
        <v>0</v>
      </c>
    </row>
    <row r="8" spans="1:12" ht="18.95" customHeight="1">
      <c r="A8" s="8031"/>
      <c r="B8" s="5405" t="s">
        <v>2535</v>
      </c>
      <c r="C8" s="5339">
        <v>72095</v>
      </c>
      <c r="D8" s="5340">
        <v>45273</v>
      </c>
      <c r="E8" s="5341">
        <v>3225</v>
      </c>
      <c r="F8" s="5341">
        <v>1354</v>
      </c>
      <c r="G8" s="5341">
        <v>4858</v>
      </c>
      <c r="H8" s="5341">
        <v>6598</v>
      </c>
      <c r="I8" s="5341">
        <v>8472</v>
      </c>
      <c r="J8" s="5341">
        <v>523</v>
      </c>
      <c r="K8" s="5341">
        <v>1792</v>
      </c>
      <c r="L8" s="5356">
        <v>0</v>
      </c>
    </row>
    <row r="9" spans="1:12" ht="18.95" customHeight="1">
      <c r="A9" s="8031"/>
      <c r="B9" s="5405" t="s">
        <v>2536</v>
      </c>
      <c r="C9" s="5339">
        <v>72537</v>
      </c>
      <c r="D9" s="5340">
        <v>45599</v>
      </c>
      <c r="E9" s="5341">
        <v>3240</v>
      </c>
      <c r="F9" s="5341">
        <v>1360</v>
      </c>
      <c r="G9" s="5341">
        <v>4850</v>
      </c>
      <c r="H9" s="5341">
        <v>6649</v>
      </c>
      <c r="I9" s="5341">
        <v>8522</v>
      </c>
      <c r="J9" s="5341">
        <v>526</v>
      </c>
      <c r="K9" s="5341">
        <v>1782</v>
      </c>
      <c r="L9" s="5356">
        <v>0</v>
      </c>
    </row>
    <row r="10" spans="1:12" ht="18.95" customHeight="1" thickBot="1">
      <c r="A10" s="8035"/>
      <c r="B10" s="5406" t="s">
        <v>2537</v>
      </c>
      <c r="C10" s="5407">
        <v>73018</v>
      </c>
      <c r="D10" s="5408">
        <v>45965</v>
      </c>
      <c r="E10" s="5409">
        <v>3257</v>
      </c>
      <c r="F10" s="5409">
        <v>1370</v>
      </c>
      <c r="G10" s="5409">
        <v>4877</v>
      </c>
      <c r="H10" s="5409">
        <v>6674</v>
      </c>
      <c r="I10" s="5409">
        <v>8568</v>
      </c>
      <c r="J10" s="5409">
        <v>525</v>
      </c>
      <c r="K10" s="5409">
        <v>1782</v>
      </c>
      <c r="L10" s="5410">
        <v>0</v>
      </c>
    </row>
    <row r="11" spans="1:12" ht="18.95" customHeight="1">
      <c r="A11" s="8030">
        <v>1995</v>
      </c>
      <c r="B11" s="5411" t="s">
        <v>2538</v>
      </c>
      <c r="C11" s="5333">
        <v>73287</v>
      </c>
      <c r="D11" s="5334">
        <v>46165</v>
      </c>
      <c r="E11" s="5335">
        <v>3251</v>
      </c>
      <c r="F11" s="5335">
        <v>1375</v>
      </c>
      <c r="G11" s="5335">
        <v>4894</v>
      </c>
      <c r="H11" s="5335">
        <v>6690</v>
      </c>
      <c r="I11" s="5335">
        <v>8586</v>
      </c>
      <c r="J11" s="5335">
        <v>529</v>
      </c>
      <c r="K11" s="5335">
        <v>1797</v>
      </c>
      <c r="L11" s="5354">
        <v>0</v>
      </c>
    </row>
    <row r="12" spans="1:12" ht="18.95" customHeight="1">
      <c r="A12" s="8031"/>
      <c r="B12" s="5405" t="s">
        <v>2539</v>
      </c>
      <c r="C12" s="5339">
        <v>73524</v>
      </c>
      <c r="D12" s="5340">
        <v>46375</v>
      </c>
      <c r="E12" s="5341">
        <v>3263</v>
      </c>
      <c r="F12" s="5341">
        <v>1370</v>
      </c>
      <c r="G12" s="5341">
        <v>4907</v>
      </c>
      <c r="H12" s="5341">
        <v>6678</v>
      </c>
      <c r="I12" s="5341">
        <v>8601</v>
      </c>
      <c r="J12" s="5341">
        <v>529</v>
      </c>
      <c r="K12" s="5341">
        <v>1801</v>
      </c>
      <c r="L12" s="5356">
        <v>0</v>
      </c>
    </row>
    <row r="13" spans="1:12" ht="18.95" customHeight="1">
      <c r="A13" s="8031"/>
      <c r="B13" s="5405" t="s">
        <v>2540</v>
      </c>
      <c r="C13" s="5339">
        <v>73809</v>
      </c>
      <c r="D13" s="5340">
        <v>46609</v>
      </c>
      <c r="E13" s="5341">
        <v>3271</v>
      </c>
      <c r="F13" s="5341">
        <v>1381</v>
      </c>
      <c r="G13" s="5341">
        <v>4925</v>
      </c>
      <c r="H13" s="5341">
        <v>6676</v>
      </c>
      <c r="I13" s="5341">
        <v>8616</v>
      </c>
      <c r="J13" s="5341">
        <v>532</v>
      </c>
      <c r="K13" s="5341">
        <v>1799</v>
      </c>
      <c r="L13" s="5356">
        <v>0</v>
      </c>
    </row>
    <row r="14" spans="1:12" ht="18.95" customHeight="1">
      <c r="A14" s="8031"/>
      <c r="B14" s="5405" t="s">
        <v>2541</v>
      </c>
      <c r="C14" s="5339">
        <v>73949</v>
      </c>
      <c r="D14" s="5340">
        <v>46726</v>
      </c>
      <c r="E14" s="5341">
        <v>3272</v>
      </c>
      <c r="F14" s="5341">
        <v>1386</v>
      </c>
      <c r="G14" s="5341">
        <v>4923</v>
      </c>
      <c r="H14" s="5341">
        <v>6659</v>
      </c>
      <c r="I14" s="5341">
        <v>8630</v>
      </c>
      <c r="J14" s="5341">
        <v>534</v>
      </c>
      <c r="K14" s="5341">
        <v>1819</v>
      </c>
      <c r="L14" s="5356">
        <v>0</v>
      </c>
    </row>
    <row r="15" spans="1:12" ht="18.95" customHeight="1">
      <c r="A15" s="8031"/>
      <c r="B15" s="5405" t="s">
        <v>2530</v>
      </c>
      <c r="C15" s="5339">
        <v>74224</v>
      </c>
      <c r="D15" s="5340">
        <v>46928</v>
      </c>
      <c r="E15" s="5341">
        <v>3278</v>
      </c>
      <c r="F15" s="5341">
        <v>1390</v>
      </c>
      <c r="G15" s="5341">
        <v>4943</v>
      </c>
      <c r="H15" s="5341">
        <v>6661</v>
      </c>
      <c r="I15" s="5341">
        <v>8660</v>
      </c>
      <c r="J15" s="5341">
        <v>536</v>
      </c>
      <c r="K15" s="5341">
        <v>1828</v>
      </c>
      <c r="L15" s="5356">
        <v>0</v>
      </c>
    </row>
    <row r="16" spans="1:12" ht="18.95" customHeight="1">
      <c r="A16" s="8031"/>
      <c r="B16" s="5405" t="s">
        <v>2531</v>
      </c>
      <c r="C16" s="5339">
        <v>74565</v>
      </c>
      <c r="D16" s="5340">
        <v>47193</v>
      </c>
      <c r="E16" s="5341">
        <v>3283</v>
      </c>
      <c r="F16" s="5341">
        <v>1393</v>
      </c>
      <c r="G16" s="5341">
        <v>4967</v>
      </c>
      <c r="H16" s="5341">
        <v>6666</v>
      </c>
      <c r="I16" s="5341">
        <v>8700</v>
      </c>
      <c r="J16" s="5341">
        <v>536</v>
      </c>
      <c r="K16" s="5341">
        <v>1827</v>
      </c>
      <c r="L16" s="5356">
        <v>0</v>
      </c>
    </row>
    <row r="17" spans="1:12" ht="18.95" customHeight="1">
      <c r="A17" s="8031"/>
      <c r="B17" s="5405" t="s">
        <v>2532</v>
      </c>
      <c r="C17" s="5339">
        <v>75063</v>
      </c>
      <c r="D17" s="5340">
        <v>47550</v>
      </c>
      <c r="E17" s="5341">
        <v>3286</v>
      </c>
      <c r="F17" s="5341">
        <v>1398</v>
      </c>
      <c r="G17" s="5341">
        <v>4997</v>
      </c>
      <c r="H17" s="5341">
        <v>6719</v>
      </c>
      <c r="I17" s="5341">
        <v>8736</v>
      </c>
      <c r="J17" s="5341">
        <v>542</v>
      </c>
      <c r="K17" s="5341">
        <v>1835</v>
      </c>
      <c r="L17" s="5356">
        <v>0</v>
      </c>
    </row>
    <row r="18" spans="1:12" ht="18.95" customHeight="1">
      <c r="A18" s="8031"/>
      <c r="B18" s="5405" t="s">
        <v>2533</v>
      </c>
      <c r="C18" s="5339">
        <v>75448</v>
      </c>
      <c r="D18" s="5340">
        <v>47831</v>
      </c>
      <c r="E18" s="5341">
        <v>3286</v>
      </c>
      <c r="F18" s="5341">
        <v>1398</v>
      </c>
      <c r="G18" s="5341">
        <v>5042</v>
      </c>
      <c r="H18" s="5341">
        <v>6739</v>
      </c>
      <c r="I18" s="5341">
        <v>8778</v>
      </c>
      <c r="J18" s="5341">
        <v>544</v>
      </c>
      <c r="K18" s="5341">
        <v>1830</v>
      </c>
      <c r="L18" s="5356">
        <v>0</v>
      </c>
    </row>
    <row r="19" spans="1:12" ht="18.95" customHeight="1">
      <c r="A19" s="8031"/>
      <c r="B19" s="5405" t="s">
        <v>2534</v>
      </c>
      <c r="C19" s="5339">
        <v>75898</v>
      </c>
      <c r="D19" s="5340">
        <v>48162</v>
      </c>
      <c r="E19" s="5341">
        <v>3297</v>
      </c>
      <c r="F19" s="5341">
        <v>1416</v>
      </c>
      <c r="G19" s="5341">
        <v>5079</v>
      </c>
      <c r="H19" s="5341">
        <v>6772</v>
      </c>
      <c r="I19" s="5341">
        <v>8798</v>
      </c>
      <c r="J19" s="5341">
        <v>547</v>
      </c>
      <c r="K19" s="5341">
        <v>1827</v>
      </c>
      <c r="L19" s="5356">
        <v>0</v>
      </c>
    </row>
    <row r="20" spans="1:12" ht="18.95" customHeight="1">
      <c r="A20" s="8031"/>
      <c r="B20" s="5405" t="s">
        <v>2535</v>
      </c>
      <c r="C20" s="5339">
        <v>76382</v>
      </c>
      <c r="D20" s="5340">
        <v>48553</v>
      </c>
      <c r="E20" s="5341">
        <v>3317</v>
      </c>
      <c r="F20" s="5341">
        <v>1416</v>
      </c>
      <c r="G20" s="5341">
        <v>5121</v>
      </c>
      <c r="H20" s="5341">
        <v>6781</v>
      </c>
      <c r="I20" s="5341">
        <v>8808</v>
      </c>
      <c r="J20" s="5341">
        <v>549</v>
      </c>
      <c r="K20" s="5341">
        <v>1837</v>
      </c>
      <c r="L20" s="5356">
        <v>0</v>
      </c>
    </row>
    <row r="21" spans="1:12" ht="18.95" customHeight="1">
      <c r="A21" s="8031"/>
      <c r="B21" s="5405" t="s">
        <v>2536</v>
      </c>
      <c r="C21" s="5339">
        <v>76842</v>
      </c>
      <c r="D21" s="5340">
        <v>48864</v>
      </c>
      <c r="E21" s="5341">
        <v>3333</v>
      </c>
      <c r="F21" s="5341">
        <v>1414</v>
      </c>
      <c r="G21" s="5341">
        <v>5177</v>
      </c>
      <c r="H21" s="5341">
        <v>6801</v>
      </c>
      <c r="I21" s="5341">
        <v>8835</v>
      </c>
      <c r="J21" s="5341">
        <v>557</v>
      </c>
      <c r="K21" s="5341">
        <v>1861</v>
      </c>
      <c r="L21" s="5356">
        <v>0</v>
      </c>
    </row>
    <row r="22" spans="1:12" ht="18.95" customHeight="1" thickBot="1">
      <c r="A22" s="8035"/>
      <c r="B22" s="5406" t="s">
        <v>2537</v>
      </c>
      <c r="C22" s="5407">
        <v>77438</v>
      </c>
      <c r="D22" s="5408">
        <v>49301</v>
      </c>
      <c r="E22" s="5409">
        <v>3352</v>
      </c>
      <c r="F22" s="5409">
        <v>1411</v>
      </c>
      <c r="G22" s="5409">
        <v>5245</v>
      </c>
      <c r="H22" s="5409">
        <v>6824</v>
      </c>
      <c r="I22" s="5409">
        <v>8853</v>
      </c>
      <c r="J22" s="5409">
        <v>563</v>
      </c>
      <c r="K22" s="5409">
        <v>1889</v>
      </c>
      <c r="L22" s="5410">
        <v>0</v>
      </c>
    </row>
    <row r="23" spans="1:12" ht="18.95" customHeight="1">
      <c r="A23" s="8030">
        <v>1996</v>
      </c>
      <c r="B23" s="5411" t="s">
        <v>2538</v>
      </c>
      <c r="C23" s="5333">
        <v>77725</v>
      </c>
      <c r="D23" s="5334">
        <v>49507</v>
      </c>
      <c r="E23" s="5335">
        <v>3365</v>
      </c>
      <c r="F23" s="5335">
        <v>1429</v>
      </c>
      <c r="G23" s="5335">
        <v>5276</v>
      </c>
      <c r="H23" s="5335">
        <v>6842</v>
      </c>
      <c r="I23" s="5335">
        <v>8852</v>
      </c>
      <c r="J23" s="5335">
        <v>566</v>
      </c>
      <c r="K23" s="5335">
        <v>1888</v>
      </c>
      <c r="L23" s="5354">
        <v>0</v>
      </c>
    </row>
    <row r="24" spans="1:12" ht="18.95" customHeight="1">
      <c r="A24" s="8031"/>
      <c r="B24" s="5405" t="s">
        <v>2539</v>
      </c>
      <c r="C24" s="5339">
        <v>78068</v>
      </c>
      <c r="D24" s="5340">
        <v>49761</v>
      </c>
      <c r="E24" s="5341">
        <v>3373</v>
      </c>
      <c r="F24" s="5341">
        <v>1438</v>
      </c>
      <c r="G24" s="5341">
        <v>5314</v>
      </c>
      <c r="H24" s="5341">
        <v>6847</v>
      </c>
      <c r="I24" s="5341">
        <v>8854</v>
      </c>
      <c r="J24" s="5341">
        <v>572</v>
      </c>
      <c r="K24" s="5341">
        <v>1909</v>
      </c>
      <c r="L24" s="5356">
        <v>0</v>
      </c>
    </row>
    <row r="25" spans="1:12" ht="18.95" customHeight="1">
      <c r="A25" s="8031"/>
      <c r="B25" s="5405" t="s">
        <v>2540</v>
      </c>
      <c r="C25" s="5339">
        <v>78453</v>
      </c>
      <c r="D25" s="5340">
        <v>49964</v>
      </c>
      <c r="E25" s="5341">
        <v>3376</v>
      </c>
      <c r="F25" s="5341">
        <v>1456</v>
      </c>
      <c r="G25" s="5341">
        <v>5385</v>
      </c>
      <c r="H25" s="5341">
        <v>6873</v>
      </c>
      <c r="I25" s="5341">
        <v>8868</v>
      </c>
      <c r="J25" s="5341">
        <v>581</v>
      </c>
      <c r="K25" s="5341">
        <v>1950</v>
      </c>
      <c r="L25" s="5356">
        <v>0</v>
      </c>
    </row>
    <row r="26" spans="1:12" ht="18.95" customHeight="1">
      <c r="A26" s="8031"/>
      <c r="B26" s="5405" t="s">
        <v>2541</v>
      </c>
      <c r="C26" s="5339">
        <v>78843</v>
      </c>
      <c r="D26" s="5340">
        <v>50179</v>
      </c>
      <c r="E26" s="5341">
        <v>3392</v>
      </c>
      <c r="F26" s="5341">
        <v>1460</v>
      </c>
      <c r="G26" s="5341">
        <v>5444</v>
      </c>
      <c r="H26" s="5341">
        <v>6919</v>
      </c>
      <c r="I26" s="5341">
        <v>8879</v>
      </c>
      <c r="J26" s="5341">
        <v>585</v>
      </c>
      <c r="K26" s="5341">
        <v>1985</v>
      </c>
      <c r="L26" s="5356">
        <v>0</v>
      </c>
    </row>
    <row r="27" spans="1:12" ht="18.95" customHeight="1">
      <c r="A27" s="8031"/>
      <c r="B27" s="5405" t="s">
        <v>2530</v>
      </c>
      <c r="C27" s="5339">
        <v>79228</v>
      </c>
      <c r="D27" s="5340">
        <v>50406</v>
      </c>
      <c r="E27" s="5341">
        <v>3400</v>
      </c>
      <c r="F27" s="5341">
        <v>1462</v>
      </c>
      <c r="G27" s="5341">
        <v>5505</v>
      </c>
      <c r="H27" s="5341">
        <v>6958</v>
      </c>
      <c r="I27" s="5341">
        <v>8902</v>
      </c>
      <c r="J27" s="5341">
        <v>596</v>
      </c>
      <c r="K27" s="5341">
        <v>1999</v>
      </c>
      <c r="L27" s="5356">
        <v>0</v>
      </c>
    </row>
    <row r="28" spans="1:12" ht="18.95" customHeight="1">
      <c r="A28" s="8031"/>
      <c r="B28" s="5405" t="s">
        <v>2531</v>
      </c>
      <c r="C28" s="5339">
        <v>79644</v>
      </c>
      <c r="D28" s="5340">
        <v>50716</v>
      </c>
      <c r="E28" s="5341">
        <v>3405</v>
      </c>
      <c r="F28" s="5341">
        <v>1475</v>
      </c>
      <c r="G28" s="5341">
        <v>5548</v>
      </c>
      <c r="H28" s="5341">
        <v>6964</v>
      </c>
      <c r="I28" s="5341">
        <v>8932</v>
      </c>
      <c r="J28" s="5341">
        <v>600</v>
      </c>
      <c r="K28" s="5341">
        <v>2004</v>
      </c>
      <c r="L28" s="5356">
        <v>0</v>
      </c>
    </row>
    <row r="29" spans="1:12" ht="18.95" customHeight="1">
      <c r="A29" s="8031"/>
      <c r="B29" s="5405" t="s">
        <v>2532</v>
      </c>
      <c r="C29" s="5339">
        <v>80311</v>
      </c>
      <c r="D29" s="5340">
        <v>51120</v>
      </c>
      <c r="E29" s="5341">
        <v>3419</v>
      </c>
      <c r="F29" s="5341">
        <v>1479</v>
      </c>
      <c r="G29" s="5341">
        <v>5638</v>
      </c>
      <c r="H29" s="5341">
        <v>7006</v>
      </c>
      <c r="I29" s="5341">
        <v>8975</v>
      </c>
      <c r="J29" s="5341">
        <v>606</v>
      </c>
      <c r="K29" s="5341">
        <v>2068</v>
      </c>
      <c r="L29" s="5356">
        <v>0</v>
      </c>
    </row>
    <row r="30" spans="1:12" ht="18.95" customHeight="1">
      <c r="A30" s="8031"/>
      <c r="B30" s="5405" t="s">
        <v>2533</v>
      </c>
      <c r="C30" s="5339">
        <v>80841</v>
      </c>
      <c r="D30" s="5340">
        <v>51461</v>
      </c>
      <c r="E30" s="5341">
        <v>3441</v>
      </c>
      <c r="F30" s="5341">
        <v>1480</v>
      </c>
      <c r="G30" s="5341">
        <v>5732</v>
      </c>
      <c r="H30" s="5341">
        <v>7024</v>
      </c>
      <c r="I30" s="5341">
        <v>9004</v>
      </c>
      <c r="J30" s="5341">
        <v>612</v>
      </c>
      <c r="K30" s="5341">
        <v>2087</v>
      </c>
      <c r="L30" s="5356">
        <v>0</v>
      </c>
    </row>
    <row r="31" spans="1:12" ht="18.95" customHeight="1">
      <c r="A31" s="8031"/>
      <c r="B31" s="5405" t="s">
        <v>2534</v>
      </c>
      <c r="C31" s="5339">
        <v>81326</v>
      </c>
      <c r="D31" s="5340">
        <v>51750</v>
      </c>
      <c r="E31" s="5341">
        <v>3454</v>
      </c>
      <c r="F31" s="5341">
        <v>1489</v>
      </c>
      <c r="G31" s="5341">
        <v>5824</v>
      </c>
      <c r="H31" s="5341">
        <v>7061</v>
      </c>
      <c r="I31" s="5341">
        <v>9035</v>
      </c>
      <c r="J31" s="5341">
        <v>620</v>
      </c>
      <c r="K31" s="5341">
        <v>2093</v>
      </c>
      <c r="L31" s="5356">
        <v>0</v>
      </c>
    </row>
    <row r="32" spans="1:12" ht="18.95" customHeight="1">
      <c r="A32" s="8031"/>
      <c r="B32" s="5405" t="s">
        <v>2535</v>
      </c>
      <c r="C32" s="5339">
        <v>81804</v>
      </c>
      <c r="D32" s="5340">
        <v>52083</v>
      </c>
      <c r="E32" s="5341">
        <v>3467</v>
      </c>
      <c r="F32" s="5341">
        <v>1495</v>
      </c>
      <c r="G32" s="5341">
        <v>5898</v>
      </c>
      <c r="H32" s="5341">
        <v>7083</v>
      </c>
      <c r="I32" s="5341">
        <v>9057</v>
      </c>
      <c r="J32" s="5341">
        <v>624</v>
      </c>
      <c r="K32" s="5341">
        <v>2097</v>
      </c>
      <c r="L32" s="5356">
        <v>0</v>
      </c>
    </row>
    <row r="33" spans="1:12" ht="18.95" customHeight="1">
      <c r="A33" s="8031"/>
      <c r="B33" s="5405" t="s">
        <v>2536</v>
      </c>
      <c r="C33" s="5339">
        <v>82246</v>
      </c>
      <c r="D33" s="5340">
        <v>52354</v>
      </c>
      <c r="E33" s="5341">
        <v>3489</v>
      </c>
      <c r="F33" s="5341">
        <v>1510</v>
      </c>
      <c r="G33" s="5341">
        <v>5992</v>
      </c>
      <c r="H33" s="5341">
        <v>7090</v>
      </c>
      <c r="I33" s="5341">
        <v>9075</v>
      </c>
      <c r="J33" s="5341">
        <v>630</v>
      </c>
      <c r="K33" s="5341">
        <v>2109</v>
      </c>
      <c r="L33" s="5356">
        <v>0</v>
      </c>
    </row>
    <row r="34" spans="1:12" ht="18.95" customHeight="1" thickBot="1">
      <c r="A34" s="8035"/>
      <c r="B34" s="5406" t="s">
        <v>2537</v>
      </c>
      <c r="C34" s="5407">
        <v>83009</v>
      </c>
      <c r="D34" s="5408">
        <v>52854</v>
      </c>
      <c r="E34" s="5409">
        <v>3500</v>
      </c>
      <c r="F34" s="5409">
        <v>1517</v>
      </c>
      <c r="G34" s="5409">
        <v>6129</v>
      </c>
      <c r="H34" s="5409">
        <v>7127</v>
      </c>
      <c r="I34" s="5409">
        <v>9135</v>
      </c>
      <c r="J34" s="5409">
        <v>635</v>
      </c>
      <c r="K34" s="5409">
        <v>2112</v>
      </c>
      <c r="L34" s="5410">
        <v>0</v>
      </c>
    </row>
    <row r="35" spans="1:12" ht="18.95" customHeight="1">
      <c r="A35" s="8030">
        <v>1997</v>
      </c>
      <c r="B35" s="5411" t="s">
        <v>2538</v>
      </c>
      <c r="C35" s="5333">
        <v>83380</v>
      </c>
      <c r="D35" s="5334">
        <v>53047</v>
      </c>
      <c r="E35" s="5335">
        <v>3510</v>
      </c>
      <c r="F35" s="5335">
        <v>1533</v>
      </c>
      <c r="G35" s="5335">
        <v>6202</v>
      </c>
      <c r="H35" s="5335">
        <v>7164</v>
      </c>
      <c r="I35" s="5335">
        <v>9149</v>
      </c>
      <c r="J35" s="5335">
        <v>645</v>
      </c>
      <c r="K35" s="5335">
        <v>2130</v>
      </c>
      <c r="L35" s="5354">
        <v>0</v>
      </c>
    </row>
    <row r="36" spans="1:12" ht="18.95" customHeight="1">
      <c r="A36" s="8031"/>
      <c r="B36" s="5405" t="s">
        <v>2539</v>
      </c>
      <c r="C36" s="5339">
        <v>83871</v>
      </c>
      <c r="D36" s="5340">
        <v>53374</v>
      </c>
      <c r="E36" s="5341">
        <v>3522</v>
      </c>
      <c r="F36" s="5341">
        <v>1556</v>
      </c>
      <c r="G36" s="5341">
        <v>6291</v>
      </c>
      <c r="H36" s="5341">
        <v>7179</v>
      </c>
      <c r="I36" s="5341">
        <v>9160</v>
      </c>
      <c r="J36" s="5341">
        <v>648</v>
      </c>
      <c r="K36" s="5341">
        <v>2141</v>
      </c>
      <c r="L36" s="5356">
        <v>0</v>
      </c>
    </row>
    <row r="37" spans="1:12" ht="18.95" customHeight="1">
      <c r="A37" s="8031"/>
      <c r="B37" s="5405" t="s">
        <v>2540</v>
      </c>
      <c r="C37" s="5339">
        <v>84406</v>
      </c>
      <c r="D37" s="5340">
        <v>53707</v>
      </c>
      <c r="E37" s="5341">
        <v>3533</v>
      </c>
      <c r="F37" s="5341">
        <v>1563</v>
      </c>
      <c r="G37" s="5341">
        <v>6401</v>
      </c>
      <c r="H37" s="5341">
        <v>7223</v>
      </c>
      <c r="I37" s="5341">
        <v>9175</v>
      </c>
      <c r="J37" s="5341">
        <v>659</v>
      </c>
      <c r="K37" s="5341">
        <v>2145</v>
      </c>
      <c r="L37" s="5356">
        <v>0</v>
      </c>
    </row>
    <row r="38" spans="1:12" ht="18.95" customHeight="1">
      <c r="A38" s="8031"/>
      <c r="B38" s="5405" t="s">
        <v>2541</v>
      </c>
      <c r="C38" s="5339">
        <v>84983</v>
      </c>
      <c r="D38" s="5340">
        <v>54041</v>
      </c>
      <c r="E38" s="5341">
        <v>3540</v>
      </c>
      <c r="F38" s="5341">
        <v>1575</v>
      </c>
      <c r="G38" s="5341">
        <v>6497</v>
      </c>
      <c r="H38" s="5341">
        <v>7304</v>
      </c>
      <c r="I38" s="5341">
        <v>9195</v>
      </c>
      <c r="J38" s="5341">
        <v>666</v>
      </c>
      <c r="K38" s="5341">
        <v>2165</v>
      </c>
      <c r="L38" s="5356">
        <v>0</v>
      </c>
    </row>
    <row r="39" spans="1:12" ht="18.95" customHeight="1">
      <c r="A39" s="8031"/>
      <c r="B39" s="5405" t="s">
        <v>2530</v>
      </c>
      <c r="C39" s="5339">
        <v>85766</v>
      </c>
      <c r="D39" s="5340">
        <v>54475</v>
      </c>
      <c r="E39" s="5341">
        <v>3549</v>
      </c>
      <c r="F39" s="5341">
        <v>1578</v>
      </c>
      <c r="G39" s="5341">
        <v>6641</v>
      </c>
      <c r="H39" s="5341">
        <v>7422</v>
      </c>
      <c r="I39" s="5341">
        <v>9250</v>
      </c>
      <c r="J39" s="5341">
        <v>674</v>
      </c>
      <c r="K39" s="5341">
        <v>2177</v>
      </c>
      <c r="L39" s="5356">
        <v>0</v>
      </c>
    </row>
    <row r="40" spans="1:12" ht="18.95" customHeight="1">
      <c r="A40" s="8031"/>
      <c r="B40" s="5405" t="s">
        <v>2531</v>
      </c>
      <c r="C40" s="5339">
        <v>86433</v>
      </c>
      <c r="D40" s="5340">
        <v>54878</v>
      </c>
      <c r="E40" s="5341">
        <v>3572</v>
      </c>
      <c r="F40" s="5341">
        <v>1582</v>
      </c>
      <c r="G40" s="5341">
        <v>6790</v>
      </c>
      <c r="H40" s="5341">
        <v>7473</v>
      </c>
      <c r="I40" s="5341">
        <v>9278</v>
      </c>
      <c r="J40" s="5341">
        <v>673</v>
      </c>
      <c r="K40" s="5341">
        <v>2186</v>
      </c>
      <c r="L40" s="5356">
        <v>0</v>
      </c>
    </row>
    <row r="41" spans="1:12" ht="18.95" customHeight="1">
      <c r="A41" s="8031"/>
      <c r="B41" s="5405" t="s">
        <v>2532</v>
      </c>
      <c r="C41" s="5339">
        <v>87228</v>
      </c>
      <c r="D41" s="5340">
        <v>55424</v>
      </c>
      <c r="E41" s="5341">
        <v>3585</v>
      </c>
      <c r="F41" s="5341">
        <v>1594</v>
      </c>
      <c r="G41" s="5341">
        <v>6931</v>
      </c>
      <c r="H41" s="5341">
        <v>7498</v>
      </c>
      <c r="I41" s="5341">
        <v>9321</v>
      </c>
      <c r="J41" s="5341">
        <v>683</v>
      </c>
      <c r="K41" s="5341">
        <v>2192</v>
      </c>
      <c r="L41" s="5356">
        <v>0</v>
      </c>
    </row>
    <row r="42" spans="1:12" ht="18.95" customHeight="1">
      <c r="A42" s="8031"/>
      <c r="B42" s="5405" t="s">
        <v>2533</v>
      </c>
      <c r="C42" s="5339">
        <v>87833</v>
      </c>
      <c r="D42" s="5340">
        <v>55783</v>
      </c>
      <c r="E42" s="5341">
        <v>3605</v>
      </c>
      <c r="F42" s="5341">
        <v>1607</v>
      </c>
      <c r="G42" s="5341">
        <v>7066</v>
      </c>
      <c r="H42" s="5341">
        <v>7518</v>
      </c>
      <c r="I42" s="5341">
        <v>9392</v>
      </c>
      <c r="J42" s="5341">
        <v>688</v>
      </c>
      <c r="K42" s="5341">
        <v>2174</v>
      </c>
      <c r="L42" s="5356">
        <v>0</v>
      </c>
    </row>
    <row r="43" spans="1:12" ht="18.95" customHeight="1">
      <c r="A43" s="8031"/>
      <c r="B43" s="5405" t="s">
        <v>2534</v>
      </c>
      <c r="C43" s="5339">
        <v>88582</v>
      </c>
      <c r="D43" s="5340">
        <v>56225</v>
      </c>
      <c r="E43" s="5341">
        <v>3635</v>
      </c>
      <c r="F43" s="5341">
        <v>1620</v>
      </c>
      <c r="G43" s="5341">
        <v>7223</v>
      </c>
      <c r="H43" s="5341">
        <v>7579</v>
      </c>
      <c r="I43" s="5341">
        <v>9417</v>
      </c>
      <c r="J43" s="5341">
        <v>693</v>
      </c>
      <c r="K43" s="5341">
        <v>2190</v>
      </c>
      <c r="L43" s="5356">
        <v>0</v>
      </c>
    </row>
    <row r="44" spans="1:12" ht="18.95" customHeight="1">
      <c r="A44" s="8031"/>
      <c r="B44" s="5405" t="s">
        <v>2535</v>
      </c>
      <c r="C44" s="5339">
        <v>89314</v>
      </c>
      <c r="D44" s="5340">
        <v>56665</v>
      </c>
      <c r="E44" s="5341">
        <v>3656</v>
      </c>
      <c r="F44" s="5341">
        <v>1629</v>
      </c>
      <c r="G44" s="5341">
        <v>7383</v>
      </c>
      <c r="H44" s="5341">
        <v>7607</v>
      </c>
      <c r="I44" s="5341">
        <v>9445</v>
      </c>
      <c r="J44" s="5341">
        <v>710</v>
      </c>
      <c r="K44" s="5341">
        <v>2219</v>
      </c>
      <c r="L44" s="5356">
        <v>0</v>
      </c>
    </row>
    <row r="45" spans="1:12" ht="18.95" customHeight="1">
      <c r="A45" s="8031"/>
      <c r="B45" s="5405" t="s">
        <v>2536</v>
      </c>
      <c r="C45" s="5339">
        <v>90030</v>
      </c>
      <c r="D45" s="5340">
        <v>57072</v>
      </c>
      <c r="E45" s="5341">
        <v>3671</v>
      </c>
      <c r="F45" s="5341">
        <v>1638</v>
      </c>
      <c r="G45" s="5341">
        <v>7554</v>
      </c>
      <c r="H45" s="5341">
        <v>7663</v>
      </c>
      <c r="I45" s="5341">
        <v>9463</v>
      </c>
      <c r="J45" s="5341">
        <v>719</v>
      </c>
      <c r="K45" s="5341">
        <v>2250</v>
      </c>
      <c r="L45" s="5356">
        <v>0</v>
      </c>
    </row>
    <row r="46" spans="1:12" ht="18.95" customHeight="1" thickBot="1">
      <c r="A46" s="8035"/>
      <c r="B46" s="5406" t="s">
        <v>2537</v>
      </c>
      <c r="C46" s="5407">
        <v>91025</v>
      </c>
      <c r="D46" s="5408">
        <v>57679</v>
      </c>
      <c r="E46" s="5409">
        <v>3686</v>
      </c>
      <c r="F46" s="5409">
        <v>1651</v>
      </c>
      <c r="G46" s="5409">
        <v>7741</v>
      </c>
      <c r="H46" s="5409">
        <v>7769</v>
      </c>
      <c r="I46" s="5409">
        <v>9500</v>
      </c>
      <c r="J46" s="5409">
        <v>730</v>
      </c>
      <c r="K46" s="5409">
        <v>2269</v>
      </c>
      <c r="L46" s="5410">
        <v>0</v>
      </c>
    </row>
    <row r="47" spans="1:12" ht="18.95" customHeight="1">
      <c r="A47" s="8030">
        <v>1998</v>
      </c>
      <c r="B47" s="5411" t="s">
        <v>2538</v>
      </c>
      <c r="C47" s="5333">
        <v>91448</v>
      </c>
      <c r="D47" s="5334">
        <v>57935</v>
      </c>
      <c r="E47" s="5335">
        <v>3700</v>
      </c>
      <c r="F47" s="5335">
        <v>1665</v>
      </c>
      <c r="G47" s="5335">
        <v>7813</v>
      </c>
      <c r="H47" s="5335">
        <v>7807</v>
      </c>
      <c r="I47" s="5335">
        <v>9502</v>
      </c>
      <c r="J47" s="5335">
        <v>732</v>
      </c>
      <c r="K47" s="5335">
        <v>2294</v>
      </c>
      <c r="L47" s="5354">
        <v>0</v>
      </c>
    </row>
    <row r="48" spans="1:12" ht="18.95" customHeight="1">
      <c r="A48" s="8031"/>
      <c r="B48" s="5405" t="s">
        <v>2539</v>
      </c>
      <c r="C48" s="5339">
        <v>92075</v>
      </c>
      <c r="D48" s="5340">
        <v>58302</v>
      </c>
      <c r="E48" s="5341">
        <v>3704</v>
      </c>
      <c r="F48" s="5341">
        <v>1680</v>
      </c>
      <c r="G48" s="5341">
        <v>7971</v>
      </c>
      <c r="H48" s="5341">
        <v>7863</v>
      </c>
      <c r="I48" s="5341">
        <v>9514</v>
      </c>
      <c r="J48" s="5341">
        <v>740</v>
      </c>
      <c r="K48" s="5341">
        <v>2301</v>
      </c>
      <c r="L48" s="5356">
        <v>0</v>
      </c>
    </row>
    <row r="49" spans="1:12" ht="18.95" customHeight="1">
      <c r="A49" s="8031"/>
      <c r="B49" s="5405" t="s">
        <v>2540</v>
      </c>
      <c r="C49" s="5339">
        <v>92954</v>
      </c>
      <c r="D49" s="5340">
        <v>58810</v>
      </c>
      <c r="E49" s="5341">
        <v>3726</v>
      </c>
      <c r="F49" s="5341">
        <v>1707</v>
      </c>
      <c r="G49" s="5341">
        <v>8168</v>
      </c>
      <c r="H49" s="5341">
        <v>7932</v>
      </c>
      <c r="I49" s="5341">
        <v>9525</v>
      </c>
      <c r="J49" s="5341">
        <v>743</v>
      </c>
      <c r="K49" s="5341">
        <v>2343</v>
      </c>
      <c r="L49" s="5356">
        <v>0</v>
      </c>
    </row>
    <row r="50" spans="1:12" ht="18.95" customHeight="1">
      <c r="A50" s="8031"/>
      <c r="B50" s="5405" t="s">
        <v>2541</v>
      </c>
      <c r="C50" s="5339">
        <v>93507</v>
      </c>
      <c r="D50" s="5340">
        <v>59125</v>
      </c>
      <c r="E50" s="5341">
        <v>3726</v>
      </c>
      <c r="F50" s="5341">
        <v>1709</v>
      </c>
      <c r="G50" s="5341">
        <v>8312</v>
      </c>
      <c r="H50" s="5341">
        <v>7987</v>
      </c>
      <c r="I50" s="5341">
        <v>9533</v>
      </c>
      <c r="J50" s="5341">
        <v>751</v>
      </c>
      <c r="K50" s="5341">
        <v>2364</v>
      </c>
      <c r="L50" s="5356">
        <v>0</v>
      </c>
    </row>
    <row r="51" spans="1:12" ht="18.95" customHeight="1">
      <c r="A51" s="8031"/>
      <c r="B51" s="5405" t="s">
        <v>2530</v>
      </c>
      <c r="C51" s="5339">
        <v>94352</v>
      </c>
      <c r="D51" s="5340">
        <v>59596</v>
      </c>
      <c r="E51" s="5341">
        <v>3746</v>
      </c>
      <c r="F51" s="5341">
        <v>1723</v>
      </c>
      <c r="G51" s="5341">
        <v>8475</v>
      </c>
      <c r="H51" s="5341">
        <v>8073</v>
      </c>
      <c r="I51" s="5341">
        <v>9554</v>
      </c>
      <c r="J51" s="5341">
        <v>767</v>
      </c>
      <c r="K51" s="5341">
        <v>2418</v>
      </c>
      <c r="L51" s="5356">
        <v>0</v>
      </c>
    </row>
    <row r="52" spans="1:12" ht="18.95" customHeight="1">
      <c r="A52" s="8031"/>
      <c r="B52" s="5405" t="s">
        <v>2531</v>
      </c>
      <c r="C52" s="5339">
        <v>95236</v>
      </c>
      <c r="D52" s="5340">
        <v>60082</v>
      </c>
      <c r="E52" s="5341">
        <v>3768</v>
      </c>
      <c r="F52" s="5341">
        <v>1737</v>
      </c>
      <c r="G52" s="5341">
        <v>8674</v>
      </c>
      <c r="H52" s="5341">
        <v>8210</v>
      </c>
      <c r="I52" s="5341">
        <v>9573</v>
      </c>
      <c r="J52" s="5341">
        <v>767</v>
      </c>
      <c r="K52" s="5341">
        <v>2425</v>
      </c>
      <c r="L52" s="5356">
        <v>0</v>
      </c>
    </row>
    <row r="53" spans="1:12" ht="18.95" customHeight="1">
      <c r="A53" s="8031"/>
      <c r="B53" s="5405" t="s">
        <v>2532</v>
      </c>
      <c r="C53" s="5339">
        <v>96031</v>
      </c>
      <c r="D53" s="5340">
        <v>60538</v>
      </c>
      <c r="E53" s="5341">
        <v>3795</v>
      </c>
      <c r="F53" s="5341">
        <v>1750</v>
      </c>
      <c r="G53" s="5341">
        <v>8837</v>
      </c>
      <c r="H53" s="5341">
        <v>8291</v>
      </c>
      <c r="I53" s="5341">
        <v>9591</v>
      </c>
      <c r="J53" s="5341">
        <v>775</v>
      </c>
      <c r="K53" s="5341">
        <v>2454</v>
      </c>
      <c r="L53" s="5356">
        <v>0</v>
      </c>
    </row>
    <row r="54" spans="1:12" ht="18.95" customHeight="1">
      <c r="A54" s="8031"/>
      <c r="B54" s="5405" t="s">
        <v>2533</v>
      </c>
      <c r="C54" s="5339">
        <v>96750</v>
      </c>
      <c r="D54" s="5340">
        <v>60986</v>
      </c>
      <c r="E54" s="5341">
        <v>3815</v>
      </c>
      <c r="F54" s="5341">
        <v>1764</v>
      </c>
      <c r="G54" s="5341">
        <v>8999</v>
      </c>
      <c r="H54" s="5341">
        <v>8332</v>
      </c>
      <c r="I54" s="5341">
        <v>9603</v>
      </c>
      <c r="J54" s="5341">
        <v>782</v>
      </c>
      <c r="K54" s="5341">
        <v>2469</v>
      </c>
      <c r="L54" s="5356">
        <v>0</v>
      </c>
    </row>
    <row r="55" spans="1:12" ht="18.95" customHeight="1">
      <c r="A55" s="8031"/>
      <c r="B55" s="5405" t="s">
        <v>2534</v>
      </c>
      <c r="C55" s="5339">
        <v>97546</v>
      </c>
      <c r="D55" s="5340">
        <v>61455</v>
      </c>
      <c r="E55" s="5341">
        <v>3858</v>
      </c>
      <c r="F55" s="5341">
        <v>1767</v>
      </c>
      <c r="G55" s="5341">
        <v>9210</v>
      </c>
      <c r="H55" s="5341">
        <v>8373</v>
      </c>
      <c r="I55" s="5341">
        <v>9621</v>
      </c>
      <c r="J55" s="5341">
        <v>787</v>
      </c>
      <c r="K55" s="5341">
        <v>2475</v>
      </c>
      <c r="L55" s="5356">
        <v>0</v>
      </c>
    </row>
    <row r="56" spans="1:12" ht="18.95" customHeight="1">
      <c r="A56" s="8031"/>
      <c r="B56" s="5405" t="s">
        <v>2535</v>
      </c>
      <c r="C56" s="5339">
        <v>98173</v>
      </c>
      <c r="D56" s="5340">
        <v>61854</v>
      </c>
      <c r="E56" s="5341">
        <v>3862</v>
      </c>
      <c r="F56" s="5341">
        <v>1774</v>
      </c>
      <c r="G56" s="5341">
        <v>9366</v>
      </c>
      <c r="H56" s="5341">
        <v>8410</v>
      </c>
      <c r="I56" s="5341">
        <v>9635</v>
      </c>
      <c r="J56" s="5341">
        <v>794</v>
      </c>
      <c r="K56" s="5341">
        <v>2478</v>
      </c>
      <c r="L56" s="5356">
        <v>0</v>
      </c>
    </row>
    <row r="57" spans="1:12" ht="18.95" customHeight="1">
      <c r="A57" s="8031"/>
      <c r="B57" s="5405" t="s">
        <v>2536</v>
      </c>
      <c r="C57" s="5339">
        <v>98944</v>
      </c>
      <c r="D57" s="5340">
        <v>62320</v>
      </c>
      <c r="E57" s="5341">
        <v>3881</v>
      </c>
      <c r="F57" s="5341">
        <v>1792</v>
      </c>
      <c r="G57" s="5341">
        <v>9566</v>
      </c>
      <c r="H57" s="5341">
        <v>8462</v>
      </c>
      <c r="I57" s="5341">
        <v>9644</v>
      </c>
      <c r="J57" s="5341">
        <v>800</v>
      </c>
      <c r="K57" s="5341">
        <v>2479</v>
      </c>
      <c r="L57" s="5356">
        <v>0</v>
      </c>
    </row>
    <row r="58" spans="1:12" ht="18.95" customHeight="1" thickBot="1">
      <c r="A58" s="8032"/>
      <c r="B58" s="5412" t="s">
        <v>2537</v>
      </c>
      <c r="C58" s="5345">
        <v>99946</v>
      </c>
      <c r="D58" s="5346">
        <v>62990</v>
      </c>
      <c r="E58" s="5347">
        <v>3915</v>
      </c>
      <c r="F58" s="5347">
        <v>1798</v>
      </c>
      <c r="G58" s="5347">
        <v>9780</v>
      </c>
      <c r="H58" s="5347">
        <v>8488</v>
      </c>
      <c r="I58" s="5347">
        <v>9669</v>
      </c>
      <c r="J58" s="5347">
        <v>810</v>
      </c>
      <c r="K58" s="5347">
        <v>2496</v>
      </c>
      <c r="L58" s="5358">
        <v>0</v>
      </c>
    </row>
    <row r="59" spans="1:12" ht="14.1" customHeight="1" thickTop="1">
      <c r="A59" s="5413"/>
      <c r="B59" s="5414"/>
      <c r="C59" s="5415"/>
      <c r="D59" s="5415"/>
      <c r="E59" s="5415"/>
      <c r="F59" s="5415"/>
      <c r="G59" s="5415"/>
      <c r="H59" s="5415"/>
      <c r="I59" s="5415"/>
      <c r="J59" s="5415"/>
      <c r="K59" s="5415"/>
      <c r="L59" s="5415"/>
    </row>
    <row r="60" spans="1:12" ht="14.1" customHeight="1">
      <c r="A60" s="6249" t="s">
        <v>4850</v>
      </c>
      <c r="B60" s="6249"/>
      <c r="C60" s="6249"/>
      <c r="D60" s="6249"/>
      <c r="E60" s="6249"/>
    </row>
    <row r="61" spans="1:12" ht="14.1" customHeight="1">
      <c r="A61" s="6248" t="s">
        <v>4851</v>
      </c>
      <c r="B61" s="6248"/>
      <c r="C61" s="6248"/>
      <c r="D61" s="6248"/>
      <c r="E61" s="6248"/>
    </row>
    <row r="62" spans="1:12" ht="14.1" customHeight="1">
      <c r="A62" s="6249" t="s">
        <v>4852</v>
      </c>
      <c r="B62" s="6249"/>
      <c r="C62" s="6249"/>
      <c r="D62" s="6249"/>
    </row>
    <row r="66" spans="5:5">
      <c r="E66" s="5321" t="s">
        <v>3</v>
      </c>
    </row>
  </sheetData>
  <mergeCells count="10">
    <mergeCell ref="A47:A58"/>
    <mergeCell ref="A60:E60"/>
    <mergeCell ref="A61:E61"/>
    <mergeCell ref="A62:D62"/>
    <mergeCell ref="A2:L2"/>
    <mergeCell ref="A3:L3"/>
    <mergeCell ref="A5:A10"/>
    <mergeCell ref="A11:A22"/>
    <mergeCell ref="A23:A34"/>
    <mergeCell ref="A35:A46"/>
  </mergeCells>
  <hyperlinks>
    <hyperlink ref="A1" r:id="rId1"/>
  </hyperlinks>
  <pageMargins left="0.70866141732283472" right="0.70866141732283472" top="0.55118110236220474" bottom="0.74803149606299213" header="0.31496062992125984" footer="0.31496062992125984"/>
  <pageSetup paperSize="9" scale="43" fitToHeight="0" orientation="landscape" r:id="rId2"/>
  <headerFooter alignWithMargins="0">
    <oddFooter>&amp;R334</oddFooter>
  </headerFooter>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22">
    <pageSetUpPr fitToPage="1"/>
  </sheetPr>
  <dimension ref="A1:L75"/>
  <sheetViews>
    <sheetView view="pageBreakPreview" zoomScale="60" zoomScaleNormal="100" workbookViewId="0">
      <selection activeCell="A2" sqref="A2:L64"/>
    </sheetView>
  </sheetViews>
  <sheetFormatPr defaultRowHeight="12.75"/>
  <cols>
    <col min="1" max="12" width="25.7109375" style="152" customWidth="1"/>
    <col min="13" max="256" width="9.140625" style="152"/>
    <col min="257" max="258" width="14.28515625" style="152" customWidth="1"/>
    <col min="259" max="259" width="14.5703125" style="152" customWidth="1"/>
    <col min="260" max="260" width="16.7109375" style="152" customWidth="1"/>
    <col min="261" max="261" width="16" style="152" customWidth="1"/>
    <col min="262" max="262" width="14.85546875" style="152" customWidth="1"/>
    <col min="263" max="264" width="13.85546875" style="152" customWidth="1"/>
    <col min="265" max="266" width="13.42578125" style="152" customWidth="1"/>
    <col min="267" max="267" width="14.7109375" style="152" customWidth="1"/>
    <col min="268" max="268" width="13.5703125" style="152" customWidth="1"/>
    <col min="269" max="512" width="9.140625" style="152"/>
    <col min="513" max="514" width="14.28515625" style="152" customWidth="1"/>
    <col min="515" max="515" width="14.5703125" style="152" customWidth="1"/>
    <col min="516" max="516" width="16.7109375" style="152" customWidth="1"/>
    <col min="517" max="517" width="16" style="152" customWidth="1"/>
    <col min="518" max="518" width="14.85546875" style="152" customWidth="1"/>
    <col min="519" max="520" width="13.85546875" style="152" customWidth="1"/>
    <col min="521" max="522" width="13.42578125" style="152" customWidth="1"/>
    <col min="523" max="523" width="14.7109375" style="152" customWidth="1"/>
    <col min="524" max="524" width="13.5703125" style="152" customWidth="1"/>
    <col min="525" max="768" width="9.140625" style="152"/>
    <col min="769" max="770" width="14.28515625" style="152" customWidth="1"/>
    <col min="771" max="771" width="14.5703125" style="152" customWidth="1"/>
    <col min="772" max="772" width="16.7109375" style="152" customWidth="1"/>
    <col min="773" max="773" width="16" style="152" customWidth="1"/>
    <col min="774" max="774" width="14.85546875" style="152" customWidth="1"/>
    <col min="775" max="776" width="13.85546875" style="152" customWidth="1"/>
    <col min="777" max="778" width="13.42578125" style="152" customWidth="1"/>
    <col min="779" max="779" width="14.7109375" style="152" customWidth="1"/>
    <col min="780" max="780" width="13.5703125" style="152" customWidth="1"/>
    <col min="781" max="1024" width="9.140625" style="152"/>
    <col min="1025" max="1026" width="14.28515625" style="152" customWidth="1"/>
    <col min="1027" max="1027" width="14.5703125" style="152" customWidth="1"/>
    <col min="1028" max="1028" width="16.7109375" style="152" customWidth="1"/>
    <col min="1029" max="1029" width="16" style="152" customWidth="1"/>
    <col min="1030" max="1030" width="14.85546875" style="152" customWidth="1"/>
    <col min="1031" max="1032" width="13.85546875" style="152" customWidth="1"/>
    <col min="1033" max="1034" width="13.42578125" style="152" customWidth="1"/>
    <col min="1035" max="1035" width="14.7109375" style="152" customWidth="1"/>
    <col min="1036" max="1036" width="13.5703125" style="152" customWidth="1"/>
    <col min="1037" max="1280" width="9.140625" style="152"/>
    <col min="1281" max="1282" width="14.28515625" style="152" customWidth="1"/>
    <col min="1283" max="1283" width="14.5703125" style="152" customWidth="1"/>
    <col min="1284" max="1284" width="16.7109375" style="152" customWidth="1"/>
    <col min="1285" max="1285" width="16" style="152" customWidth="1"/>
    <col min="1286" max="1286" width="14.85546875" style="152" customWidth="1"/>
    <col min="1287" max="1288" width="13.85546875" style="152" customWidth="1"/>
    <col min="1289" max="1290" width="13.42578125" style="152" customWidth="1"/>
    <col min="1291" max="1291" width="14.7109375" style="152" customWidth="1"/>
    <col min="1292" max="1292" width="13.5703125" style="152" customWidth="1"/>
    <col min="1293" max="1536" width="9.140625" style="152"/>
    <col min="1537" max="1538" width="14.28515625" style="152" customWidth="1"/>
    <col min="1539" max="1539" width="14.5703125" style="152" customWidth="1"/>
    <col min="1540" max="1540" width="16.7109375" style="152" customWidth="1"/>
    <col min="1541" max="1541" width="16" style="152" customWidth="1"/>
    <col min="1542" max="1542" width="14.85546875" style="152" customWidth="1"/>
    <col min="1543" max="1544" width="13.85546875" style="152" customWidth="1"/>
    <col min="1545" max="1546" width="13.42578125" style="152" customWidth="1"/>
    <col min="1547" max="1547" width="14.7109375" style="152" customWidth="1"/>
    <col min="1548" max="1548" width="13.5703125" style="152" customWidth="1"/>
    <col min="1549" max="1792" width="9.140625" style="152"/>
    <col min="1793" max="1794" width="14.28515625" style="152" customWidth="1"/>
    <col min="1795" max="1795" width="14.5703125" style="152" customWidth="1"/>
    <col min="1796" max="1796" width="16.7109375" style="152" customWidth="1"/>
    <col min="1797" max="1797" width="16" style="152" customWidth="1"/>
    <col min="1798" max="1798" width="14.85546875" style="152" customWidth="1"/>
    <col min="1799" max="1800" width="13.85546875" style="152" customWidth="1"/>
    <col min="1801" max="1802" width="13.42578125" style="152" customWidth="1"/>
    <col min="1803" max="1803" width="14.7109375" style="152" customWidth="1"/>
    <col min="1804" max="1804" width="13.5703125" style="152" customWidth="1"/>
    <col min="1805" max="2048" width="9.140625" style="152"/>
    <col min="2049" max="2050" width="14.28515625" style="152" customWidth="1"/>
    <col min="2051" max="2051" width="14.5703125" style="152" customWidth="1"/>
    <col min="2052" max="2052" width="16.7109375" style="152" customWidth="1"/>
    <col min="2053" max="2053" width="16" style="152" customWidth="1"/>
    <col min="2054" max="2054" width="14.85546875" style="152" customWidth="1"/>
    <col min="2055" max="2056" width="13.85546875" style="152" customWidth="1"/>
    <col min="2057" max="2058" width="13.42578125" style="152" customWidth="1"/>
    <col min="2059" max="2059" width="14.7109375" style="152" customWidth="1"/>
    <col min="2060" max="2060" width="13.5703125" style="152" customWidth="1"/>
    <col min="2061" max="2304" width="9.140625" style="152"/>
    <col min="2305" max="2306" width="14.28515625" style="152" customWidth="1"/>
    <col min="2307" max="2307" width="14.5703125" style="152" customWidth="1"/>
    <col min="2308" max="2308" width="16.7109375" style="152" customWidth="1"/>
    <col min="2309" max="2309" width="16" style="152" customWidth="1"/>
    <col min="2310" max="2310" width="14.85546875" style="152" customWidth="1"/>
    <col min="2311" max="2312" width="13.85546875" style="152" customWidth="1"/>
    <col min="2313" max="2314" width="13.42578125" style="152" customWidth="1"/>
    <col min="2315" max="2315" width="14.7109375" style="152" customWidth="1"/>
    <col min="2316" max="2316" width="13.5703125" style="152" customWidth="1"/>
    <col min="2317" max="2560" width="9.140625" style="152"/>
    <col min="2561" max="2562" width="14.28515625" style="152" customWidth="1"/>
    <col min="2563" max="2563" width="14.5703125" style="152" customWidth="1"/>
    <col min="2564" max="2564" width="16.7109375" style="152" customWidth="1"/>
    <col min="2565" max="2565" width="16" style="152" customWidth="1"/>
    <col min="2566" max="2566" width="14.85546875" style="152" customWidth="1"/>
    <col min="2567" max="2568" width="13.85546875" style="152" customWidth="1"/>
    <col min="2569" max="2570" width="13.42578125" style="152" customWidth="1"/>
    <col min="2571" max="2571" width="14.7109375" style="152" customWidth="1"/>
    <col min="2572" max="2572" width="13.5703125" style="152" customWidth="1"/>
    <col min="2573" max="2816" width="9.140625" style="152"/>
    <col min="2817" max="2818" width="14.28515625" style="152" customWidth="1"/>
    <col min="2819" max="2819" width="14.5703125" style="152" customWidth="1"/>
    <col min="2820" max="2820" width="16.7109375" style="152" customWidth="1"/>
    <col min="2821" max="2821" width="16" style="152" customWidth="1"/>
    <col min="2822" max="2822" width="14.85546875" style="152" customWidth="1"/>
    <col min="2823" max="2824" width="13.85546875" style="152" customWidth="1"/>
    <col min="2825" max="2826" width="13.42578125" style="152" customWidth="1"/>
    <col min="2827" max="2827" width="14.7109375" style="152" customWidth="1"/>
    <col min="2828" max="2828" width="13.5703125" style="152" customWidth="1"/>
    <col min="2829" max="3072" width="9.140625" style="152"/>
    <col min="3073" max="3074" width="14.28515625" style="152" customWidth="1"/>
    <col min="3075" max="3075" width="14.5703125" style="152" customWidth="1"/>
    <col min="3076" max="3076" width="16.7109375" style="152" customWidth="1"/>
    <col min="3077" max="3077" width="16" style="152" customWidth="1"/>
    <col min="3078" max="3078" width="14.85546875" style="152" customWidth="1"/>
    <col min="3079" max="3080" width="13.85546875" style="152" customWidth="1"/>
    <col min="3081" max="3082" width="13.42578125" style="152" customWidth="1"/>
    <col min="3083" max="3083" width="14.7109375" style="152" customWidth="1"/>
    <col min="3084" max="3084" width="13.5703125" style="152" customWidth="1"/>
    <col min="3085" max="3328" width="9.140625" style="152"/>
    <col min="3329" max="3330" width="14.28515625" style="152" customWidth="1"/>
    <col min="3331" max="3331" width="14.5703125" style="152" customWidth="1"/>
    <col min="3332" max="3332" width="16.7109375" style="152" customWidth="1"/>
    <col min="3333" max="3333" width="16" style="152" customWidth="1"/>
    <col min="3334" max="3334" width="14.85546875" style="152" customWidth="1"/>
    <col min="3335" max="3336" width="13.85546875" style="152" customWidth="1"/>
    <col min="3337" max="3338" width="13.42578125" style="152" customWidth="1"/>
    <col min="3339" max="3339" width="14.7109375" style="152" customWidth="1"/>
    <col min="3340" max="3340" width="13.5703125" style="152" customWidth="1"/>
    <col min="3341" max="3584" width="9.140625" style="152"/>
    <col min="3585" max="3586" width="14.28515625" style="152" customWidth="1"/>
    <col min="3587" max="3587" width="14.5703125" style="152" customWidth="1"/>
    <col min="3588" max="3588" width="16.7109375" style="152" customWidth="1"/>
    <col min="3589" max="3589" width="16" style="152" customWidth="1"/>
    <col min="3590" max="3590" width="14.85546875" style="152" customWidth="1"/>
    <col min="3591" max="3592" width="13.85546875" style="152" customWidth="1"/>
    <col min="3593" max="3594" width="13.42578125" style="152" customWidth="1"/>
    <col min="3595" max="3595" width="14.7109375" style="152" customWidth="1"/>
    <col min="3596" max="3596" width="13.5703125" style="152" customWidth="1"/>
    <col min="3597" max="3840" width="9.140625" style="152"/>
    <col min="3841" max="3842" width="14.28515625" style="152" customWidth="1"/>
    <col min="3843" max="3843" width="14.5703125" style="152" customWidth="1"/>
    <col min="3844" max="3844" width="16.7109375" style="152" customWidth="1"/>
    <col min="3845" max="3845" width="16" style="152" customWidth="1"/>
    <col min="3846" max="3846" width="14.85546875" style="152" customWidth="1"/>
    <col min="3847" max="3848" width="13.85546875" style="152" customWidth="1"/>
    <col min="3849" max="3850" width="13.42578125" style="152" customWidth="1"/>
    <col min="3851" max="3851" width="14.7109375" style="152" customWidth="1"/>
    <col min="3852" max="3852" width="13.5703125" style="152" customWidth="1"/>
    <col min="3853" max="4096" width="9.140625" style="152"/>
    <col min="4097" max="4098" width="14.28515625" style="152" customWidth="1"/>
    <col min="4099" max="4099" width="14.5703125" style="152" customWidth="1"/>
    <col min="4100" max="4100" width="16.7109375" style="152" customWidth="1"/>
    <col min="4101" max="4101" width="16" style="152" customWidth="1"/>
    <col min="4102" max="4102" width="14.85546875" style="152" customWidth="1"/>
    <col min="4103" max="4104" width="13.85546875" style="152" customWidth="1"/>
    <col min="4105" max="4106" width="13.42578125" style="152" customWidth="1"/>
    <col min="4107" max="4107" width="14.7109375" style="152" customWidth="1"/>
    <col min="4108" max="4108" width="13.5703125" style="152" customWidth="1"/>
    <col min="4109" max="4352" width="9.140625" style="152"/>
    <col min="4353" max="4354" width="14.28515625" style="152" customWidth="1"/>
    <col min="4355" max="4355" width="14.5703125" style="152" customWidth="1"/>
    <col min="4356" max="4356" width="16.7109375" style="152" customWidth="1"/>
    <col min="4357" max="4357" width="16" style="152" customWidth="1"/>
    <col min="4358" max="4358" width="14.85546875" style="152" customWidth="1"/>
    <col min="4359" max="4360" width="13.85546875" style="152" customWidth="1"/>
    <col min="4361" max="4362" width="13.42578125" style="152" customWidth="1"/>
    <col min="4363" max="4363" width="14.7109375" style="152" customWidth="1"/>
    <col min="4364" max="4364" width="13.5703125" style="152" customWidth="1"/>
    <col min="4365" max="4608" width="9.140625" style="152"/>
    <col min="4609" max="4610" width="14.28515625" style="152" customWidth="1"/>
    <col min="4611" max="4611" width="14.5703125" style="152" customWidth="1"/>
    <col min="4612" max="4612" width="16.7109375" style="152" customWidth="1"/>
    <col min="4613" max="4613" width="16" style="152" customWidth="1"/>
    <col min="4614" max="4614" width="14.85546875" style="152" customWidth="1"/>
    <col min="4615" max="4616" width="13.85546875" style="152" customWidth="1"/>
    <col min="4617" max="4618" width="13.42578125" style="152" customWidth="1"/>
    <col min="4619" max="4619" width="14.7109375" style="152" customWidth="1"/>
    <col min="4620" max="4620" width="13.5703125" style="152" customWidth="1"/>
    <col min="4621" max="4864" width="9.140625" style="152"/>
    <col min="4865" max="4866" width="14.28515625" style="152" customWidth="1"/>
    <col min="4867" max="4867" width="14.5703125" style="152" customWidth="1"/>
    <col min="4868" max="4868" width="16.7109375" style="152" customWidth="1"/>
    <col min="4869" max="4869" width="16" style="152" customWidth="1"/>
    <col min="4870" max="4870" width="14.85546875" style="152" customWidth="1"/>
    <col min="4871" max="4872" width="13.85546875" style="152" customWidth="1"/>
    <col min="4873" max="4874" width="13.42578125" style="152" customWidth="1"/>
    <col min="4875" max="4875" width="14.7109375" style="152" customWidth="1"/>
    <col min="4876" max="4876" width="13.5703125" style="152" customWidth="1"/>
    <col min="4877" max="5120" width="9.140625" style="152"/>
    <col min="5121" max="5122" width="14.28515625" style="152" customWidth="1"/>
    <col min="5123" max="5123" width="14.5703125" style="152" customWidth="1"/>
    <col min="5124" max="5124" width="16.7109375" style="152" customWidth="1"/>
    <col min="5125" max="5125" width="16" style="152" customWidth="1"/>
    <col min="5126" max="5126" width="14.85546875" style="152" customWidth="1"/>
    <col min="5127" max="5128" width="13.85546875" style="152" customWidth="1"/>
    <col min="5129" max="5130" width="13.42578125" style="152" customWidth="1"/>
    <col min="5131" max="5131" width="14.7109375" style="152" customWidth="1"/>
    <col min="5132" max="5132" width="13.5703125" style="152" customWidth="1"/>
    <col min="5133" max="5376" width="9.140625" style="152"/>
    <col min="5377" max="5378" width="14.28515625" style="152" customWidth="1"/>
    <col min="5379" max="5379" width="14.5703125" style="152" customWidth="1"/>
    <col min="5380" max="5380" width="16.7109375" style="152" customWidth="1"/>
    <col min="5381" max="5381" width="16" style="152" customWidth="1"/>
    <col min="5382" max="5382" width="14.85546875" style="152" customWidth="1"/>
    <col min="5383" max="5384" width="13.85546875" style="152" customWidth="1"/>
    <col min="5385" max="5386" width="13.42578125" style="152" customWidth="1"/>
    <col min="5387" max="5387" width="14.7109375" style="152" customWidth="1"/>
    <col min="5388" max="5388" width="13.5703125" style="152" customWidth="1"/>
    <col min="5389" max="5632" width="9.140625" style="152"/>
    <col min="5633" max="5634" width="14.28515625" style="152" customWidth="1"/>
    <col min="5635" max="5635" width="14.5703125" style="152" customWidth="1"/>
    <col min="5636" max="5636" width="16.7109375" style="152" customWidth="1"/>
    <col min="5637" max="5637" width="16" style="152" customWidth="1"/>
    <col min="5638" max="5638" width="14.85546875" style="152" customWidth="1"/>
    <col min="5639" max="5640" width="13.85546875" style="152" customWidth="1"/>
    <col min="5641" max="5642" width="13.42578125" style="152" customWidth="1"/>
    <col min="5643" max="5643" width="14.7109375" style="152" customWidth="1"/>
    <col min="5644" max="5644" width="13.5703125" style="152" customWidth="1"/>
    <col min="5645" max="5888" width="9.140625" style="152"/>
    <col min="5889" max="5890" width="14.28515625" style="152" customWidth="1"/>
    <col min="5891" max="5891" width="14.5703125" style="152" customWidth="1"/>
    <col min="5892" max="5892" width="16.7109375" style="152" customWidth="1"/>
    <col min="5893" max="5893" width="16" style="152" customWidth="1"/>
    <col min="5894" max="5894" width="14.85546875" style="152" customWidth="1"/>
    <col min="5895" max="5896" width="13.85546875" style="152" customWidth="1"/>
    <col min="5897" max="5898" width="13.42578125" style="152" customWidth="1"/>
    <col min="5899" max="5899" width="14.7109375" style="152" customWidth="1"/>
    <col min="5900" max="5900" width="13.5703125" style="152" customWidth="1"/>
    <col min="5901" max="6144" width="9.140625" style="152"/>
    <col min="6145" max="6146" width="14.28515625" style="152" customWidth="1"/>
    <col min="6147" max="6147" width="14.5703125" style="152" customWidth="1"/>
    <col min="6148" max="6148" width="16.7109375" style="152" customWidth="1"/>
    <col min="6149" max="6149" width="16" style="152" customWidth="1"/>
    <col min="6150" max="6150" width="14.85546875" style="152" customWidth="1"/>
    <col min="6151" max="6152" width="13.85546875" style="152" customWidth="1"/>
    <col min="6153" max="6154" width="13.42578125" style="152" customWidth="1"/>
    <col min="6155" max="6155" width="14.7109375" style="152" customWidth="1"/>
    <col min="6156" max="6156" width="13.5703125" style="152" customWidth="1"/>
    <col min="6157" max="6400" width="9.140625" style="152"/>
    <col min="6401" max="6402" width="14.28515625" style="152" customWidth="1"/>
    <col min="6403" max="6403" width="14.5703125" style="152" customWidth="1"/>
    <col min="6404" max="6404" width="16.7109375" style="152" customWidth="1"/>
    <col min="6405" max="6405" width="16" style="152" customWidth="1"/>
    <col min="6406" max="6406" width="14.85546875" style="152" customWidth="1"/>
    <col min="6407" max="6408" width="13.85546875" style="152" customWidth="1"/>
    <col min="6409" max="6410" width="13.42578125" style="152" customWidth="1"/>
    <col min="6411" max="6411" width="14.7109375" style="152" customWidth="1"/>
    <col min="6412" max="6412" width="13.5703125" style="152" customWidth="1"/>
    <col min="6413" max="6656" width="9.140625" style="152"/>
    <col min="6657" max="6658" width="14.28515625" style="152" customWidth="1"/>
    <col min="6659" max="6659" width="14.5703125" style="152" customWidth="1"/>
    <col min="6660" max="6660" width="16.7109375" style="152" customWidth="1"/>
    <col min="6661" max="6661" width="16" style="152" customWidth="1"/>
    <col min="6662" max="6662" width="14.85546875" style="152" customWidth="1"/>
    <col min="6663" max="6664" width="13.85546875" style="152" customWidth="1"/>
    <col min="6665" max="6666" width="13.42578125" style="152" customWidth="1"/>
    <col min="6667" max="6667" width="14.7109375" style="152" customWidth="1"/>
    <col min="6668" max="6668" width="13.5703125" style="152" customWidth="1"/>
    <col min="6669" max="6912" width="9.140625" style="152"/>
    <col min="6913" max="6914" width="14.28515625" style="152" customWidth="1"/>
    <col min="6915" max="6915" width="14.5703125" style="152" customWidth="1"/>
    <col min="6916" max="6916" width="16.7109375" style="152" customWidth="1"/>
    <col min="6917" max="6917" width="16" style="152" customWidth="1"/>
    <col min="6918" max="6918" width="14.85546875" style="152" customWidth="1"/>
    <col min="6919" max="6920" width="13.85546875" style="152" customWidth="1"/>
    <col min="6921" max="6922" width="13.42578125" style="152" customWidth="1"/>
    <col min="6923" max="6923" width="14.7109375" style="152" customWidth="1"/>
    <col min="6924" max="6924" width="13.5703125" style="152" customWidth="1"/>
    <col min="6925" max="7168" width="9.140625" style="152"/>
    <col min="7169" max="7170" width="14.28515625" style="152" customWidth="1"/>
    <col min="7171" max="7171" width="14.5703125" style="152" customWidth="1"/>
    <col min="7172" max="7172" width="16.7109375" style="152" customWidth="1"/>
    <col min="7173" max="7173" width="16" style="152" customWidth="1"/>
    <col min="7174" max="7174" width="14.85546875" style="152" customWidth="1"/>
    <col min="7175" max="7176" width="13.85546875" style="152" customWidth="1"/>
    <col min="7177" max="7178" width="13.42578125" style="152" customWidth="1"/>
    <col min="7179" max="7179" width="14.7109375" style="152" customWidth="1"/>
    <col min="7180" max="7180" width="13.5703125" style="152" customWidth="1"/>
    <col min="7181" max="7424" width="9.140625" style="152"/>
    <col min="7425" max="7426" width="14.28515625" style="152" customWidth="1"/>
    <col min="7427" max="7427" width="14.5703125" style="152" customWidth="1"/>
    <col min="7428" max="7428" width="16.7109375" style="152" customWidth="1"/>
    <col min="7429" max="7429" width="16" style="152" customWidth="1"/>
    <col min="7430" max="7430" width="14.85546875" style="152" customWidth="1"/>
    <col min="7431" max="7432" width="13.85546875" style="152" customWidth="1"/>
    <col min="7433" max="7434" width="13.42578125" style="152" customWidth="1"/>
    <col min="7435" max="7435" width="14.7109375" style="152" customWidth="1"/>
    <col min="7436" max="7436" width="13.5703125" style="152" customWidth="1"/>
    <col min="7437" max="7680" width="9.140625" style="152"/>
    <col min="7681" max="7682" width="14.28515625" style="152" customWidth="1"/>
    <col min="7683" max="7683" width="14.5703125" style="152" customWidth="1"/>
    <col min="7684" max="7684" width="16.7109375" style="152" customWidth="1"/>
    <col min="7685" max="7685" width="16" style="152" customWidth="1"/>
    <col min="7686" max="7686" width="14.85546875" style="152" customWidth="1"/>
    <col min="7687" max="7688" width="13.85546875" style="152" customWidth="1"/>
    <col min="7689" max="7690" width="13.42578125" style="152" customWidth="1"/>
    <col min="7691" max="7691" width="14.7109375" style="152" customWidth="1"/>
    <col min="7692" max="7692" width="13.5703125" style="152" customWidth="1"/>
    <col min="7693" max="7936" width="9.140625" style="152"/>
    <col min="7937" max="7938" width="14.28515625" style="152" customWidth="1"/>
    <col min="7939" max="7939" width="14.5703125" style="152" customWidth="1"/>
    <col min="7940" max="7940" width="16.7109375" style="152" customWidth="1"/>
    <col min="7941" max="7941" width="16" style="152" customWidth="1"/>
    <col min="7942" max="7942" width="14.85546875" style="152" customWidth="1"/>
    <col min="7943" max="7944" width="13.85546875" style="152" customWidth="1"/>
    <col min="7945" max="7946" width="13.42578125" style="152" customWidth="1"/>
    <col min="7947" max="7947" width="14.7109375" style="152" customWidth="1"/>
    <col min="7948" max="7948" width="13.5703125" style="152" customWidth="1"/>
    <col min="7949" max="8192" width="9.140625" style="152"/>
    <col min="8193" max="8194" width="14.28515625" style="152" customWidth="1"/>
    <col min="8195" max="8195" width="14.5703125" style="152" customWidth="1"/>
    <col min="8196" max="8196" width="16.7109375" style="152" customWidth="1"/>
    <col min="8197" max="8197" width="16" style="152" customWidth="1"/>
    <col min="8198" max="8198" width="14.85546875" style="152" customWidth="1"/>
    <col min="8199" max="8200" width="13.85546875" style="152" customWidth="1"/>
    <col min="8201" max="8202" width="13.42578125" style="152" customWidth="1"/>
    <col min="8203" max="8203" width="14.7109375" style="152" customWidth="1"/>
    <col min="8204" max="8204" width="13.5703125" style="152" customWidth="1"/>
    <col min="8205" max="8448" width="9.140625" style="152"/>
    <col min="8449" max="8450" width="14.28515625" style="152" customWidth="1"/>
    <col min="8451" max="8451" width="14.5703125" style="152" customWidth="1"/>
    <col min="8452" max="8452" width="16.7109375" style="152" customWidth="1"/>
    <col min="8453" max="8453" width="16" style="152" customWidth="1"/>
    <col min="8454" max="8454" width="14.85546875" style="152" customWidth="1"/>
    <col min="8455" max="8456" width="13.85546875" style="152" customWidth="1"/>
    <col min="8457" max="8458" width="13.42578125" style="152" customWidth="1"/>
    <col min="8459" max="8459" width="14.7109375" style="152" customWidth="1"/>
    <col min="8460" max="8460" width="13.5703125" style="152" customWidth="1"/>
    <col min="8461" max="8704" width="9.140625" style="152"/>
    <col min="8705" max="8706" width="14.28515625" style="152" customWidth="1"/>
    <col min="8707" max="8707" width="14.5703125" style="152" customWidth="1"/>
    <col min="8708" max="8708" width="16.7109375" style="152" customWidth="1"/>
    <col min="8709" max="8709" width="16" style="152" customWidth="1"/>
    <col min="8710" max="8710" width="14.85546875" style="152" customWidth="1"/>
    <col min="8711" max="8712" width="13.85546875" style="152" customWidth="1"/>
    <col min="8713" max="8714" width="13.42578125" style="152" customWidth="1"/>
    <col min="8715" max="8715" width="14.7109375" style="152" customWidth="1"/>
    <col min="8716" max="8716" width="13.5703125" style="152" customWidth="1"/>
    <col min="8717" max="8960" width="9.140625" style="152"/>
    <col min="8961" max="8962" width="14.28515625" style="152" customWidth="1"/>
    <col min="8963" max="8963" width="14.5703125" style="152" customWidth="1"/>
    <col min="8964" max="8964" width="16.7109375" style="152" customWidth="1"/>
    <col min="8965" max="8965" width="16" style="152" customWidth="1"/>
    <col min="8966" max="8966" width="14.85546875" style="152" customWidth="1"/>
    <col min="8967" max="8968" width="13.85546875" style="152" customWidth="1"/>
    <col min="8969" max="8970" width="13.42578125" style="152" customWidth="1"/>
    <col min="8971" max="8971" width="14.7109375" style="152" customWidth="1"/>
    <col min="8972" max="8972" width="13.5703125" style="152" customWidth="1"/>
    <col min="8973" max="9216" width="9.140625" style="152"/>
    <col min="9217" max="9218" width="14.28515625" style="152" customWidth="1"/>
    <col min="9219" max="9219" width="14.5703125" style="152" customWidth="1"/>
    <col min="9220" max="9220" width="16.7109375" style="152" customWidth="1"/>
    <col min="9221" max="9221" width="16" style="152" customWidth="1"/>
    <col min="9222" max="9222" width="14.85546875" style="152" customWidth="1"/>
    <col min="9223" max="9224" width="13.85546875" style="152" customWidth="1"/>
    <col min="9225" max="9226" width="13.42578125" style="152" customWidth="1"/>
    <col min="9227" max="9227" width="14.7109375" style="152" customWidth="1"/>
    <col min="9228" max="9228" width="13.5703125" style="152" customWidth="1"/>
    <col min="9229" max="9472" width="9.140625" style="152"/>
    <col min="9473" max="9474" width="14.28515625" style="152" customWidth="1"/>
    <col min="9475" max="9475" width="14.5703125" style="152" customWidth="1"/>
    <col min="9476" max="9476" width="16.7109375" style="152" customWidth="1"/>
    <col min="9477" max="9477" width="16" style="152" customWidth="1"/>
    <col min="9478" max="9478" width="14.85546875" style="152" customWidth="1"/>
    <col min="9479" max="9480" width="13.85546875" style="152" customWidth="1"/>
    <col min="9481" max="9482" width="13.42578125" style="152" customWidth="1"/>
    <col min="9483" max="9483" width="14.7109375" style="152" customWidth="1"/>
    <col min="9484" max="9484" width="13.5703125" style="152" customWidth="1"/>
    <col min="9485" max="9728" width="9.140625" style="152"/>
    <col min="9729" max="9730" width="14.28515625" style="152" customWidth="1"/>
    <col min="9731" max="9731" width="14.5703125" style="152" customWidth="1"/>
    <col min="9732" max="9732" width="16.7109375" style="152" customWidth="1"/>
    <col min="9733" max="9733" width="16" style="152" customWidth="1"/>
    <col min="9734" max="9734" width="14.85546875" style="152" customWidth="1"/>
    <col min="9735" max="9736" width="13.85546875" style="152" customWidth="1"/>
    <col min="9737" max="9738" width="13.42578125" style="152" customWidth="1"/>
    <col min="9739" max="9739" width="14.7109375" style="152" customWidth="1"/>
    <col min="9740" max="9740" width="13.5703125" style="152" customWidth="1"/>
    <col min="9741" max="9984" width="9.140625" style="152"/>
    <col min="9985" max="9986" width="14.28515625" style="152" customWidth="1"/>
    <col min="9987" max="9987" width="14.5703125" style="152" customWidth="1"/>
    <col min="9988" max="9988" width="16.7109375" style="152" customWidth="1"/>
    <col min="9989" max="9989" width="16" style="152" customWidth="1"/>
    <col min="9990" max="9990" width="14.85546875" style="152" customWidth="1"/>
    <col min="9991" max="9992" width="13.85546875" style="152" customWidth="1"/>
    <col min="9993" max="9994" width="13.42578125" style="152" customWidth="1"/>
    <col min="9995" max="9995" width="14.7109375" style="152" customWidth="1"/>
    <col min="9996" max="9996" width="13.5703125" style="152" customWidth="1"/>
    <col min="9997" max="10240" width="9.140625" style="152"/>
    <col min="10241" max="10242" width="14.28515625" style="152" customWidth="1"/>
    <col min="10243" max="10243" width="14.5703125" style="152" customWidth="1"/>
    <col min="10244" max="10244" width="16.7109375" style="152" customWidth="1"/>
    <col min="10245" max="10245" width="16" style="152" customWidth="1"/>
    <col min="10246" max="10246" width="14.85546875" style="152" customWidth="1"/>
    <col min="10247" max="10248" width="13.85546875" style="152" customWidth="1"/>
    <col min="10249" max="10250" width="13.42578125" style="152" customWidth="1"/>
    <col min="10251" max="10251" width="14.7109375" style="152" customWidth="1"/>
    <col min="10252" max="10252" width="13.5703125" style="152" customWidth="1"/>
    <col min="10253" max="10496" width="9.140625" style="152"/>
    <col min="10497" max="10498" width="14.28515625" style="152" customWidth="1"/>
    <col min="10499" max="10499" width="14.5703125" style="152" customWidth="1"/>
    <col min="10500" max="10500" width="16.7109375" style="152" customWidth="1"/>
    <col min="10501" max="10501" width="16" style="152" customWidth="1"/>
    <col min="10502" max="10502" width="14.85546875" style="152" customWidth="1"/>
    <col min="10503" max="10504" width="13.85546875" style="152" customWidth="1"/>
    <col min="10505" max="10506" width="13.42578125" style="152" customWidth="1"/>
    <col min="10507" max="10507" width="14.7109375" style="152" customWidth="1"/>
    <col min="10508" max="10508" width="13.5703125" style="152" customWidth="1"/>
    <col min="10509" max="10752" width="9.140625" style="152"/>
    <col min="10753" max="10754" width="14.28515625" style="152" customWidth="1"/>
    <col min="10755" max="10755" width="14.5703125" style="152" customWidth="1"/>
    <col min="10756" max="10756" width="16.7109375" style="152" customWidth="1"/>
    <col min="10757" max="10757" width="16" style="152" customWidth="1"/>
    <col min="10758" max="10758" width="14.85546875" style="152" customWidth="1"/>
    <col min="10759" max="10760" width="13.85546875" style="152" customWidth="1"/>
    <col min="10761" max="10762" width="13.42578125" style="152" customWidth="1"/>
    <col min="10763" max="10763" width="14.7109375" style="152" customWidth="1"/>
    <col min="10764" max="10764" width="13.5703125" style="152" customWidth="1"/>
    <col min="10765" max="11008" width="9.140625" style="152"/>
    <col min="11009" max="11010" width="14.28515625" style="152" customWidth="1"/>
    <col min="11011" max="11011" width="14.5703125" style="152" customWidth="1"/>
    <col min="11012" max="11012" width="16.7109375" style="152" customWidth="1"/>
    <col min="11013" max="11013" width="16" style="152" customWidth="1"/>
    <col min="11014" max="11014" width="14.85546875" style="152" customWidth="1"/>
    <col min="11015" max="11016" width="13.85546875" style="152" customWidth="1"/>
    <col min="11017" max="11018" width="13.42578125" style="152" customWidth="1"/>
    <col min="11019" max="11019" width="14.7109375" style="152" customWidth="1"/>
    <col min="11020" max="11020" width="13.5703125" style="152" customWidth="1"/>
    <col min="11021" max="11264" width="9.140625" style="152"/>
    <col min="11265" max="11266" width="14.28515625" style="152" customWidth="1"/>
    <col min="11267" max="11267" width="14.5703125" style="152" customWidth="1"/>
    <col min="11268" max="11268" width="16.7109375" style="152" customWidth="1"/>
    <col min="11269" max="11269" width="16" style="152" customWidth="1"/>
    <col min="11270" max="11270" width="14.85546875" style="152" customWidth="1"/>
    <col min="11271" max="11272" width="13.85546875" style="152" customWidth="1"/>
    <col min="11273" max="11274" width="13.42578125" style="152" customWidth="1"/>
    <col min="11275" max="11275" width="14.7109375" style="152" customWidth="1"/>
    <col min="11276" max="11276" width="13.5703125" style="152" customWidth="1"/>
    <col min="11277" max="11520" width="9.140625" style="152"/>
    <col min="11521" max="11522" width="14.28515625" style="152" customWidth="1"/>
    <col min="11523" max="11523" width="14.5703125" style="152" customWidth="1"/>
    <col min="11524" max="11524" width="16.7109375" style="152" customWidth="1"/>
    <col min="11525" max="11525" width="16" style="152" customWidth="1"/>
    <col min="11526" max="11526" width="14.85546875" style="152" customWidth="1"/>
    <col min="11527" max="11528" width="13.85546875" style="152" customWidth="1"/>
    <col min="11529" max="11530" width="13.42578125" style="152" customWidth="1"/>
    <col min="11531" max="11531" width="14.7109375" style="152" customWidth="1"/>
    <col min="11532" max="11532" width="13.5703125" style="152" customWidth="1"/>
    <col min="11533" max="11776" width="9.140625" style="152"/>
    <col min="11777" max="11778" width="14.28515625" style="152" customWidth="1"/>
    <col min="11779" max="11779" width="14.5703125" style="152" customWidth="1"/>
    <col min="11780" max="11780" width="16.7109375" style="152" customWidth="1"/>
    <col min="11781" max="11781" width="16" style="152" customWidth="1"/>
    <col min="11782" max="11782" width="14.85546875" style="152" customWidth="1"/>
    <col min="11783" max="11784" width="13.85546875" style="152" customWidth="1"/>
    <col min="11785" max="11786" width="13.42578125" style="152" customWidth="1"/>
    <col min="11787" max="11787" width="14.7109375" style="152" customWidth="1"/>
    <col min="11788" max="11788" width="13.5703125" style="152" customWidth="1"/>
    <col min="11789" max="12032" width="9.140625" style="152"/>
    <col min="12033" max="12034" width="14.28515625" style="152" customWidth="1"/>
    <col min="12035" max="12035" width="14.5703125" style="152" customWidth="1"/>
    <col min="12036" max="12036" width="16.7109375" style="152" customWidth="1"/>
    <col min="12037" max="12037" width="16" style="152" customWidth="1"/>
    <col min="12038" max="12038" width="14.85546875" style="152" customWidth="1"/>
    <col min="12039" max="12040" width="13.85546875" style="152" customWidth="1"/>
    <col min="12041" max="12042" width="13.42578125" style="152" customWidth="1"/>
    <col min="12043" max="12043" width="14.7109375" style="152" customWidth="1"/>
    <col min="12044" max="12044" width="13.5703125" style="152" customWidth="1"/>
    <col min="12045" max="12288" width="9.140625" style="152"/>
    <col min="12289" max="12290" width="14.28515625" style="152" customWidth="1"/>
    <col min="12291" max="12291" width="14.5703125" style="152" customWidth="1"/>
    <col min="12292" max="12292" width="16.7109375" style="152" customWidth="1"/>
    <col min="12293" max="12293" width="16" style="152" customWidth="1"/>
    <col min="12294" max="12294" width="14.85546875" style="152" customWidth="1"/>
    <col min="12295" max="12296" width="13.85546875" style="152" customWidth="1"/>
    <col min="12297" max="12298" width="13.42578125" style="152" customWidth="1"/>
    <col min="12299" max="12299" width="14.7109375" style="152" customWidth="1"/>
    <col min="12300" max="12300" width="13.5703125" style="152" customWidth="1"/>
    <col min="12301" max="12544" width="9.140625" style="152"/>
    <col min="12545" max="12546" width="14.28515625" style="152" customWidth="1"/>
    <col min="12547" max="12547" width="14.5703125" style="152" customWidth="1"/>
    <col min="12548" max="12548" width="16.7109375" style="152" customWidth="1"/>
    <col min="12549" max="12549" width="16" style="152" customWidth="1"/>
    <col min="12550" max="12550" width="14.85546875" style="152" customWidth="1"/>
    <col min="12551" max="12552" width="13.85546875" style="152" customWidth="1"/>
    <col min="12553" max="12554" width="13.42578125" style="152" customWidth="1"/>
    <col min="12555" max="12555" width="14.7109375" style="152" customWidth="1"/>
    <col min="12556" max="12556" width="13.5703125" style="152" customWidth="1"/>
    <col min="12557" max="12800" width="9.140625" style="152"/>
    <col min="12801" max="12802" width="14.28515625" style="152" customWidth="1"/>
    <col min="12803" max="12803" width="14.5703125" style="152" customWidth="1"/>
    <col min="12804" max="12804" width="16.7109375" style="152" customWidth="1"/>
    <col min="12805" max="12805" width="16" style="152" customWidth="1"/>
    <col min="12806" max="12806" width="14.85546875" style="152" customWidth="1"/>
    <col min="12807" max="12808" width="13.85546875" style="152" customWidth="1"/>
    <col min="12809" max="12810" width="13.42578125" style="152" customWidth="1"/>
    <col min="12811" max="12811" width="14.7109375" style="152" customWidth="1"/>
    <col min="12812" max="12812" width="13.5703125" style="152" customWidth="1"/>
    <col min="12813" max="13056" width="9.140625" style="152"/>
    <col min="13057" max="13058" width="14.28515625" style="152" customWidth="1"/>
    <col min="13059" max="13059" width="14.5703125" style="152" customWidth="1"/>
    <col min="13060" max="13060" width="16.7109375" style="152" customWidth="1"/>
    <col min="13061" max="13061" width="16" style="152" customWidth="1"/>
    <col min="13062" max="13062" width="14.85546875" style="152" customWidth="1"/>
    <col min="13063" max="13064" width="13.85546875" style="152" customWidth="1"/>
    <col min="13065" max="13066" width="13.42578125" style="152" customWidth="1"/>
    <col min="13067" max="13067" width="14.7109375" style="152" customWidth="1"/>
    <col min="13068" max="13068" width="13.5703125" style="152" customWidth="1"/>
    <col min="13069" max="13312" width="9.140625" style="152"/>
    <col min="13313" max="13314" width="14.28515625" style="152" customWidth="1"/>
    <col min="13315" max="13315" width="14.5703125" style="152" customWidth="1"/>
    <col min="13316" max="13316" width="16.7109375" style="152" customWidth="1"/>
    <col min="13317" max="13317" width="16" style="152" customWidth="1"/>
    <col min="13318" max="13318" width="14.85546875" style="152" customWidth="1"/>
    <col min="13319" max="13320" width="13.85546875" style="152" customWidth="1"/>
    <col min="13321" max="13322" width="13.42578125" style="152" customWidth="1"/>
    <col min="13323" max="13323" width="14.7109375" style="152" customWidth="1"/>
    <col min="13324" max="13324" width="13.5703125" style="152" customWidth="1"/>
    <col min="13325" max="13568" width="9.140625" style="152"/>
    <col min="13569" max="13570" width="14.28515625" style="152" customWidth="1"/>
    <col min="13571" max="13571" width="14.5703125" style="152" customWidth="1"/>
    <col min="13572" max="13572" width="16.7109375" style="152" customWidth="1"/>
    <col min="13573" max="13573" width="16" style="152" customWidth="1"/>
    <col min="13574" max="13574" width="14.85546875" style="152" customWidth="1"/>
    <col min="13575" max="13576" width="13.85546875" style="152" customWidth="1"/>
    <col min="13577" max="13578" width="13.42578125" style="152" customWidth="1"/>
    <col min="13579" max="13579" width="14.7109375" style="152" customWidth="1"/>
    <col min="13580" max="13580" width="13.5703125" style="152" customWidth="1"/>
    <col min="13581" max="13824" width="9.140625" style="152"/>
    <col min="13825" max="13826" width="14.28515625" style="152" customWidth="1"/>
    <col min="13827" max="13827" width="14.5703125" style="152" customWidth="1"/>
    <col min="13828" max="13828" width="16.7109375" style="152" customWidth="1"/>
    <col min="13829" max="13829" width="16" style="152" customWidth="1"/>
    <col min="13830" max="13830" width="14.85546875" style="152" customWidth="1"/>
    <col min="13831" max="13832" width="13.85546875" style="152" customWidth="1"/>
    <col min="13833" max="13834" width="13.42578125" style="152" customWidth="1"/>
    <col min="13835" max="13835" width="14.7109375" style="152" customWidth="1"/>
    <col min="13836" max="13836" width="13.5703125" style="152" customWidth="1"/>
    <col min="13837" max="14080" width="9.140625" style="152"/>
    <col min="14081" max="14082" width="14.28515625" style="152" customWidth="1"/>
    <col min="14083" max="14083" width="14.5703125" style="152" customWidth="1"/>
    <col min="14084" max="14084" width="16.7109375" style="152" customWidth="1"/>
    <col min="14085" max="14085" width="16" style="152" customWidth="1"/>
    <col min="14086" max="14086" width="14.85546875" style="152" customWidth="1"/>
    <col min="14087" max="14088" width="13.85546875" style="152" customWidth="1"/>
    <col min="14089" max="14090" width="13.42578125" style="152" customWidth="1"/>
    <col min="14091" max="14091" width="14.7109375" style="152" customWidth="1"/>
    <col min="14092" max="14092" width="13.5703125" style="152" customWidth="1"/>
    <col min="14093" max="14336" width="9.140625" style="152"/>
    <col min="14337" max="14338" width="14.28515625" style="152" customWidth="1"/>
    <col min="14339" max="14339" width="14.5703125" style="152" customWidth="1"/>
    <col min="14340" max="14340" width="16.7109375" style="152" customWidth="1"/>
    <col min="14341" max="14341" width="16" style="152" customWidth="1"/>
    <col min="14342" max="14342" width="14.85546875" style="152" customWidth="1"/>
    <col min="14343" max="14344" width="13.85546875" style="152" customWidth="1"/>
    <col min="14345" max="14346" width="13.42578125" style="152" customWidth="1"/>
    <col min="14347" max="14347" width="14.7109375" style="152" customWidth="1"/>
    <col min="14348" max="14348" width="13.5703125" style="152" customWidth="1"/>
    <col min="14349" max="14592" width="9.140625" style="152"/>
    <col min="14593" max="14594" width="14.28515625" style="152" customWidth="1"/>
    <col min="14595" max="14595" width="14.5703125" style="152" customWidth="1"/>
    <col min="14596" max="14596" width="16.7109375" style="152" customWidth="1"/>
    <col min="14597" max="14597" width="16" style="152" customWidth="1"/>
    <col min="14598" max="14598" width="14.85546875" style="152" customWidth="1"/>
    <col min="14599" max="14600" width="13.85546875" style="152" customWidth="1"/>
    <col min="14601" max="14602" width="13.42578125" style="152" customWidth="1"/>
    <col min="14603" max="14603" width="14.7109375" style="152" customWidth="1"/>
    <col min="14604" max="14604" width="13.5703125" style="152" customWidth="1"/>
    <col min="14605" max="14848" width="9.140625" style="152"/>
    <col min="14849" max="14850" width="14.28515625" style="152" customWidth="1"/>
    <col min="14851" max="14851" width="14.5703125" style="152" customWidth="1"/>
    <col min="14852" max="14852" width="16.7109375" style="152" customWidth="1"/>
    <col min="14853" max="14853" width="16" style="152" customWidth="1"/>
    <col min="14854" max="14854" width="14.85546875" style="152" customWidth="1"/>
    <col min="14855" max="14856" width="13.85546875" style="152" customWidth="1"/>
    <col min="14857" max="14858" width="13.42578125" style="152" customWidth="1"/>
    <col min="14859" max="14859" width="14.7109375" style="152" customWidth="1"/>
    <col min="14860" max="14860" width="13.5703125" style="152" customWidth="1"/>
    <col min="14861" max="15104" width="9.140625" style="152"/>
    <col min="15105" max="15106" width="14.28515625" style="152" customWidth="1"/>
    <col min="15107" max="15107" width="14.5703125" style="152" customWidth="1"/>
    <col min="15108" max="15108" width="16.7109375" style="152" customWidth="1"/>
    <col min="15109" max="15109" width="16" style="152" customWidth="1"/>
    <col min="15110" max="15110" width="14.85546875" style="152" customWidth="1"/>
    <col min="15111" max="15112" width="13.85546875" style="152" customWidth="1"/>
    <col min="15113" max="15114" width="13.42578125" style="152" customWidth="1"/>
    <col min="15115" max="15115" width="14.7109375" style="152" customWidth="1"/>
    <col min="15116" max="15116" width="13.5703125" style="152" customWidth="1"/>
    <col min="15117" max="15360" width="9.140625" style="152"/>
    <col min="15361" max="15362" width="14.28515625" style="152" customWidth="1"/>
    <col min="15363" max="15363" width="14.5703125" style="152" customWidth="1"/>
    <col min="15364" max="15364" width="16.7109375" style="152" customWidth="1"/>
    <col min="15365" max="15365" width="16" style="152" customWidth="1"/>
    <col min="15366" max="15366" width="14.85546875" style="152" customWidth="1"/>
    <col min="15367" max="15368" width="13.85546875" style="152" customWidth="1"/>
    <col min="15369" max="15370" width="13.42578125" style="152" customWidth="1"/>
    <col min="15371" max="15371" width="14.7109375" style="152" customWidth="1"/>
    <col min="15372" max="15372" width="13.5703125" style="152" customWidth="1"/>
    <col min="15373" max="15616" width="9.140625" style="152"/>
    <col min="15617" max="15618" width="14.28515625" style="152" customWidth="1"/>
    <col min="15619" max="15619" width="14.5703125" style="152" customWidth="1"/>
    <col min="15620" max="15620" width="16.7109375" style="152" customWidth="1"/>
    <col min="15621" max="15621" width="16" style="152" customWidth="1"/>
    <col min="15622" max="15622" width="14.85546875" style="152" customWidth="1"/>
    <col min="15623" max="15624" width="13.85546875" style="152" customWidth="1"/>
    <col min="15625" max="15626" width="13.42578125" style="152" customWidth="1"/>
    <col min="15627" max="15627" width="14.7109375" style="152" customWidth="1"/>
    <col min="15628" max="15628" width="13.5703125" style="152" customWidth="1"/>
    <col min="15629" max="15872" width="9.140625" style="152"/>
    <col min="15873" max="15874" width="14.28515625" style="152" customWidth="1"/>
    <col min="15875" max="15875" width="14.5703125" style="152" customWidth="1"/>
    <col min="15876" max="15876" width="16.7109375" style="152" customWidth="1"/>
    <col min="15877" max="15877" width="16" style="152" customWidth="1"/>
    <col min="15878" max="15878" width="14.85546875" style="152" customWidth="1"/>
    <col min="15879" max="15880" width="13.85546875" style="152" customWidth="1"/>
    <col min="15881" max="15882" width="13.42578125" style="152" customWidth="1"/>
    <col min="15883" max="15883" width="14.7109375" style="152" customWidth="1"/>
    <col min="15884" max="15884" width="13.5703125" style="152" customWidth="1"/>
    <col min="15885" max="16128" width="9.140625" style="152"/>
    <col min="16129" max="16130" width="14.28515625" style="152" customWidth="1"/>
    <col min="16131" max="16131" width="14.5703125" style="152" customWidth="1"/>
    <col min="16132" max="16132" width="16.7109375" style="152" customWidth="1"/>
    <col min="16133" max="16133" width="16" style="152" customWidth="1"/>
    <col min="16134" max="16134" width="14.85546875" style="152" customWidth="1"/>
    <col min="16135" max="16136" width="13.85546875" style="152" customWidth="1"/>
    <col min="16137" max="16138" width="13.42578125" style="152" customWidth="1"/>
    <col min="16139" max="16139" width="14.7109375" style="152" customWidth="1"/>
    <col min="16140" max="16140" width="13.5703125" style="152" customWidth="1"/>
    <col min="16141" max="16384" width="9.140625" style="152"/>
  </cols>
  <sheetData>
    <row r="1" spans="1:12" ht="14.25" customHeight="1" thickBot="1">
      <c r="A1" s="151" t="s">
        <v>0</v>
      </c>
      <c r="B1" s="151"/>
      <c r="L1" s="154" t="s">
        <v>1</v>
      </c>
    </row>
    <row r="2" spans="1:12" ht="18.75" customHeight="1" thickTop="1">
      <c r="A2" s="6250" t="s">
        <v>4876</v>
      </c>
      <c r="B2" s="7661"/>
      <c r="C2" s="6251"/>
      <c r="D2" s="6251"/>
      <c r="E2" s="6251"/>
      <c r="F2" s="6251"/>
      <c r="G2" s="6251"/>
      <c r="H2" s="6251"/>
      <c r="I2" s="6251"/>
      <c r="J2" s="6251"/>
      <c r="K2" s="6251"/>
      <c r="L2" s="6252"/>
    </row>
    <row r="3" spans="1:12" ht="25.5" customHeight="1" thickBot="1">
      <c r="A3" s="6253" t="s">
        <v>4853</v>
      </c>
      <c r="B3" s="8033"/>
      <c r="C3" s="6254"/>
      <c r="D3" s="6254"/>
      <c r="E3" s="6254"/>
      <c r="F3" s="6254"/>
      <c r="G3" s="6254"/>
      <c r="H3" s="6254"/>
      <c r="I3" s="6254"/>
      <c r="J3" s="6254"/>
      <c r="K3" s="6254"/>
      <c r="L3" s="6255"/>
    </row>
    <row r="4" spans="1:12" ht="27" customHeight="1" thickBot="1">
      <c r="A4" s="5394" t="s">
        <v>2089</v>
      </c>
      <c r="B4" s="5395" t="s">
        <v>2132</v>
      </c>
      <c r="C4" s="5396" t="s">
        <v>2</v>
      </c>
      <c r="D4" s="5397" t="s">
        <v>4833</v>
      </c>
      <c r="E4" s="5398" t="s">
        <v>4834</v>
      </c>
      <c r="F4" s="5398" t="s">
        <v>4835</v>
      </c>
      <c r="G4" s="5398" t="s">
        <v>4836</v>
      </c>
      <c r="H4" s="5398" t="s">
        <v>4837</v>
      </c>
      <c r="I4" s="5398" t="s">
        <v>4832</v>
      </c>
      <c r="J4" s="5398" t="s">
        <v>4848</v>
      </c>
      <c r="K4" s="5398" t="s">
        <v>4849</v>
      </c>
      <c r="L4" s="5399" t="s">
        <v>3161</v>
      </c>
    </row>
    <row r="5" spans="1:12" ht="17.45" customHeight="1">
      <c r="A5" s="8034">
        <v>1999</v>
      </c>
      <c r="B5" s="5411" t="s">
        <v>2538</v>
      </c>
      <c r="C5" s="5401">
        <v>100137</v>
      </c>
      <c r="D5" s="5402">
        <v>63120</v>
      </c>
      <c r="E5" s="5403">
        <v>3909</v>
      </c>
      <c r="F5" s="5403">
        <v>1798</v>
      </c>
      <c r="G5" s="5403">
        <v>9840</v>
      </c>
      <c r="H5" s="5403">
        <v>8482</v>
      </c>
      <c r="I5" s="5403">
        <v>9669</v>
      </c>
      <c r="J5" s="5403">
        <v>812</v>
      </c>
      <c r="K5" s="5403">
        <v>2507</v>
      </c>
      <c r="L5" s="5404">
        <v>0</v>
      </c>
    </row>
    <row r="6" spans="1:12" ht="17.45" customHeight="1">
      <c r="A6" s="8034"/>
      <c r="B6" s="5405" t="s">
        <v>2539</v>
      </c>
      <c r="C6" s="5401">
        <v>100665</v>
      </c>
      <c r="D6" s="5402">
        <v>63516</v>
      </c>
      <c r="E6" s="5403">
        <v>3906</v>
      </c>
      <c r="F6" s="5403">
        <v>1803</v>
      </c>
      <c r="G6" s="5403">
        <v>9941</v>
      </c>
      <c r="H6" s="5403">
        <v>8497</v>
      </c>
      <c r="I6" s="5403">
        <v>9673</v>
      </c>
      <c r="J6" s="5403">
        <v>811</v>
      </c>
      <c r="K6" s="5403">
        <v>2518</v>
      </c>
      <c r="L6" s="5404">
        <v>0</v>
      </c>
    </row>
    <row r="7" spans="1:12" ht="17.45" customHeight="1">
      <c r="A7" s="8034"/>
      <c r="B7" s="5405" t="s">
        <v>2540</v>
      </c>
      <c r="C7" s="5401">
        <v>101270</v>
      </c>
      <c r="D7" s="5402">
        <v>63950</v>
      </c>
      <c r="E7" s="5403">
        <v>3916</v>
      </c>
      <c r="F7" s="5403">
        <v>1808</v>
      </c>
      <c r="G7" s="5403">
        <v>10071</v>
      </c>
      <c r="H7" s="5403">
        <v>8529</v>
      </c>
      <c r="I7" s="5403">
        <v>9674</v>
      </c>
      <c r="J7" s="5403">
        <v>812</v>
      </c>
      <c r="K7" s="5403">
        <v>2510</v>
      </c>
      <c r="L7" s="5404">
        <v>0</v>
      </c>
    </row>
    <row r="8" spans="1:12" ht="17.45" customHeight="1">
      <c r="A8" s="8034"/>
      <c r="B8" s="5405" t="s">
        <v>2541</v>
      </c>
      <c r="C8" s="5401">
        <v>101985</v>
      </c>
      <c r="D8" s="5402">
        <v>64468</v>
      </c>
      <c r="E8" s="5403">
        <v>3918</v>
      </c>
      <c r="F8" s="5403">
        <v>1812</v>
      </c>
      <c r="G8" s="5403">
        <v>10208</v>
      </c>
      <c r="H8" s="5403">
        <v>8555</v>
      </c>
      <c r="I8" s="5403">
        <v>9690</v>
      </c>
      <c r="J8" s="5403">
        <v>814</v>
      </c>
      <c r="K8" s="5403">
        <v>2520</v>
      </c>
      <c r="L8" s="5404">
        <v>0</v>
      </c>
    </row>
    <row r="9" spans="1:12" ht="17.45" customHeight="1">
      <c r="A9" s="8034"/>
      <c r="B9" s="5405" t="s">
        <v>2530</v>
      </c>
      <c r="C9" s="5401">
        <v>102714</v>
      </c>
      <c r="D9" s="5402">
        <v>65028</v>
      </c>
      <c r="E9" s="5403">
        <v>3930</v>
      </c>
      <c r="F9" s="5403">
        <v>1812</v>
      </c>
      <c r="G9" s="5403">
        <v>10323</v>
      </c>
      <c r="H9" s="5403">
        <v>8583</v>
      </c>
      <c r="I9" s="5403">
        <v>9699</v>
      </c>
      <c r="J9" s="5403">
        <v>818</v>
      </c>
      <c r="K9" s="5403">
        <v>2521</v>
      </c>
      <c r="L9" s="5404">
        <v>0</v>
      </c>
    </row>
    <row r="10" spans="1:12" ht="17.45" customHeight="1">
      <c r="A10" s="8034"/>
      <c r="B10" s="5405" t="s">
        <v>2531</v>
      </c>
      <c r="C10" s="5401">
        <v>103422</v>
      </c>
      <c r="D10" s="5402">
        <v>65576</v>
      </c>
      <c r="E10" s="5403">
        <v>3942</v>
      </c>
      <c r="F10" s="5403">
        <v>1812</v>
      </c>
      <c r="G10" s="5403">
        <v>10422</v>
      </c>
      <c r="H10" s="5403">
        <v>8613</v>
      </c>
      <c r="I10" s="5403">
        <v>9715</v>
      </c>
      <c r="J10" s="5403">
        <v>817</v>
      </c>
      <c r="K10" s="5403">
        <v>2525</v>
      </c>
      <c r="L10" s="5404">
        <v>0</v>
      </c>
    </row>
    <row r="11" spans="1:12" ht="17.45" customHeight="1">
      <c r="A11" s="8034"/>
      <c r="B11" s="5400" t="s">
        <v>2532</v>
      </c>
      <c r="C11" s="5401">
        <v>10461</v>
      </c>
      <c r="D11" s="5402">
        <v>66191</v>
      </c>
      <c r="E11" s="5403">
        <v>3967</v>
      </c>
      <c r="F11" s="5403">
        <v>1820</v>
      </c>
      <c r="G11" s="5403">
        <v>10580</v>
      </c>
      <c r="H11" s="5403">
        <v>8639</v>
      </c>
      <c r="I11" s="5403">
        <v>9724</v>
      </c>
      <c r="J11" s="5403">
        <v>817</v>
      </c>
      <c r="K11" s="5403">
        <v>2523</v>
      </c>
      <c r="L11" s="5404">
        <v>0</v>
      </c>
    </row>
    <row r="12" spans="1:12" ht="17.45" customHeight="1">
      <c r="A12" s="8031"/>
      <c r="B12" s="5405" t="s">
        <v>2533</v>
      </c>
      <c r="C12" s="5339">
        <v>104933</v>
      </c>
      <c r="D12" s="5340">
        <v>66722</v>
      </c>
      <c r="E12" s="5341">
        <v>3976</v>
      </c>
      <c r="F12" s="5341">
        <v>1829</v>
      </c>
      <c r="G12" s="5341">
        <v>10711</v>
      </c>
      <c r="H12" s="5341">
        <v>8626</v>
      </c>
      <c r="I12" s="5341">
        <v>9735</v>
      </c>
      <c r="J12" s="5341">
        <v>821</v>
      </c>
      <c r="K12" s="5341">
        <v>2513</v>
      </c>
      <c r="L12" s="5404">
        <v>0</v>
      </c>
    </row>
    <row r="13" spans="1:12" ht="17.45" customHeight="1">
      <c r="A13" s="8031"/>
      <c r="B13" s="5405" t="s">
        <v>2534</v>
      </c>
      <c r="C13" s="5339">
        <v>105741</v>
      </c>
      <c r="D13" s="5340">
        <v>67319</v>
      </c>
      <c r="E13" s="5341">
        <v>3996</v>
      </c>
      <c r="F13" s="5341">
        <v>1846</v>
      </c>
      <c r="G13" s="5341">
        <v>10843</v>
      </c>
      <c r="H13" s="5341">
        <v>8659</v>
      </c>
      <c r="I13" s="5341">
        <v>9741</v>
      </c>
      <c r="J13" s="5341">
        <v>822</v>
      </c>
      <c r="K13" s="5341">
        <v>2515</v>
      </c>
      <c r="L13" s="5404">
        <v>0</v>
      </c>
    </row>
    <row r="14" spans="1:12" ht="17.45" customHeight="1">
      <c r="A14" s="8031"/>
      <c r="B14" s="5405" t="s">
        <v>2535</v>
      </c>
      <c r="C14" s="5339">
        <v>106276</v>
      </c>
      <c r="D14" s="5340">
        <v>67718</v>
      </c>
      <c r="E14" s="5341">
        <v>4005</v>
      </c>
      <c r="F14" s="5341">
        <v>1848</v>
      </c>
      <c r="G14" s="5341">
        <v>10955</v>
      </c>
      <c r="H14" s="5341">
        <v>8672</v>
      </c>
      <c r="I14" s="5341">
        <v>9749</v>
      </c>
      <c r="J14" s="5341">
        <v>817</v>
      </c>
      <c r="K14" s="5341">
        <v>2512</v>
      </c>
      <c r="L14" s="5404">
        <v>0</v>
      </c>
    </row>
    <row r="15" spans="1:12" ht="17.45" customHeight="1">
      <c r="A15" s="8031"/>
      <c r="B15" s="5405" t="s">
        <v>2536</v>
      </c>
      <c r="C15" s="5339">
        <v>107071</v>
      </c>
      <c r="D15" s="5340">
        <v>68349</v>
      </c>
      <c r="E15" s="5341">
        <v>4017</v>
      </c>
      <c r="F15" s="5341">
        <v>1860</v>
      </c>
      <c r="G15" s="5341">
        <v>11053</v>
      </c>
      <c r="H15" s="5341">
        <v>8693</v>
      </c>
      <c r="I15" s="5341">
        <v>9758</v>
      </c>
      <c r="J15" s="5341">
        <v>822</v>
      </c>
      <c r="K15" s="5341">
        <v>2519</v>
      </c>
      <c r="L15" s="5404">
        <v>0</v>
      </c>
    </row>
    <row r="16" spans="1:12" ht="17.45" customHeight="1" thickBot="1">
      <c r="A16" s="8035"/>
      <c r="B16" s="5406" t="s">
        <v>2537</v>
      </c>
      <c r="C16" s="5407">
        <v>108355</v>
      </c>
      <c r="D16" s="5419">
        <v>69381</v>
      </c>
      <c r="E16" s="5420">
        <v>4029</v>
      </c>
      <c r="F16" s="5420">
        <v>1887</v>
      </c>
      <c r="G16" s="5420">
        <v>11238</v>
      </c>
      <c r="H16" s="5420">
        <v>8700</v>
      </c>
      <c r="I16" s="5420">
        <v>9785</v>
      </c>
      <c r="J16" s="5420">
        <v>818</v>
      </c>
      <c r="K16" s="5420">
        <v>2517</v>
      </c>
      <c r="L16" s="5421">
        <v>0</v>
      </c>
    </row>
    <row r="17" spans="1:12" ht="17.45" customHeight="1">
      <c r="A17" s="8030">
        <v>2000</v>
      </c>
      <c r="B17" s="5411" t="s">
        <v>2538</v>
      </c>
      <c r="C17" s="6041">
        <v>108687</v>
      </c>
      <c r="D17" s="5334">
        <v>69656</v>
      </c>
      <c r="E17" s="5335">
        <v>4017</v>
      </c>
      <c r="F17" s="5335">
        <v>1909</v>
      </c>
      <c r="G17" s="5335">
        <v>11288</v>
      </c>
      <c r="H17" s="5335">
        <v>8703</v>
      </c>
      <c r="I17" s="5335">
        <v>9786</v>
      </c>
      <c r="J17" s="5335">
        <v>814</v>
      </c>
      <c r="K17" s="5335">
        <v>2514</v>
      </c>
      <c r="L17" s="5354">
        <v>0</v>
      </c>
    </row>
    <row r="18" spans="1:12" ht="17.45" customHeight="1">
      <c r="A18" s="8031"/>
      <c r="B18" s="5405" t="s">
        <v>2539</v>
      </c>
      <c r="C18" s="6042">
        <v>109336</v>
      </c>
      <c r="D18" s="5340">
        <v>70178</v>
      </c>
      <c r="E18" s="5341">
        <v>4008</v>
      </c>
      <c r="F18" s="5341">
        <v>1921</v>
      </c>
      <c r="G18" s="5341">
        <v>11399</v>
      </c>
      <c r="H18" s="5341">
        <v>8715</v>
      </c>
      <c r="I18" s="5341">
        <v>9790</v>
      </c>
      <c r="J18" s="5341">
        <v>808</v>
      </c>
      <c r="K18" s="5341">
        <v>2517</v>
      </c>
      <c r="L18" s="5356">
        <v>0</v>
      </c>
    </row>
    <row r="19" spans="1:12" ht="17.45" customHeight="1">
      <c r="A19" s="8031"/>
      <c r="B19" s="5405" t="s">
        <v>2540</v>
      </c>
      <c r="C19" s="6042">
        <v>110175</v>
      </c>
      <c r="D19" s="5340">
        <v>70831</v>
      </c>
      <c r="E19" s="5341">
        <v>4011</v>
      </c>
      <c r="F19" s="5341">
        <v>1952</v>
      </c>
      <c r="G19" s="5341">
        <v>11514</v>
      </c>
      <c r="H19" s="5341">
        <v>8744</v>
      </c>
      <c r="I19" s="5341">
        <v>9794</v>
      </c>
      <c r="J19" s="5341">
        <v>807</v>
      </c>
      <c r="K19" s="5341">
        <v>2522</v>
      </c>
      <c r="L19" s="5356">
        <v>0</v>
      </c>
    </row>
    <row r="20" spans="1:12" ht="17.45" customHeight="1">
      <c r="A20" s="8031"/>
      <c r="B20" s="5405" t="s">
        <v>2541</v>
      </c>
      <c r="C20" s="6042">
        <v>111027</v>
      </c>
      <c r="D20" s="5340">
        <v>71533</v>
      </c>
      <c r="E20" s="5341">
        <v>4012</v>
      </c>
      <c r="F20" s="5341">
        <v>1963</v>
      </c>
      <c r="G20" s="5341">
        <v>11630</v>
      </c>
      <c r="H20" s="5341">
        <v>8746</v>
      </c>
      <c r="I20" s="5341">
        <v>9807</v>
      </c>
      <c r="J20" s="5341">
        <v>814</v>
      </c>
      <c r="K20" s="5341">
        <v>2522</v>
      </c>
      <c r="L20" s="5356">
        <v>0</v>
      </c>
    </row>
    <row r="21" spans="1:12" ht="17.45" customHeight="1">
      <c r="A21" s="8031"/>
      <c r="B21" s="5405" t="s">
        <v>2530</v>
      </c>
      <c r="C21" s="6042">
        <v>111694</v>
      </c>
      <c r="D21" s="5340">
        <v>72002</v>
      </c>
      <c r="E21" s="5341">
        <v>4003</v>
      </c>
      <c r="F21" s="5341">
        <v>1968</v>
      </c>
      <c r="G21" s="5341">
        <v>11780</v>
      </c>
      <c r="H21" s="5341">
        <v>8785</v>
      </c>
      <c r="I21" s="5341">
        <v>9809</v>
      </c>
      <c r="J21" s="5341">
        <v>818</v>
      </c>
      <c r="K21" s="5341">
        <v>2529</v>
      </c>
      <c r="L21" s="5356">
        <v>0</v>
      </c>
    </row>
    <row r="22" spans="1:12" ht="17.45" customHeight="1">
      <c r="A22" s="8031"/>
      <c r="B22" s="5405" t="s">
        <v>2531</v>
      </c>
      <c r="C22" s="6042">
        <v>113323</v>
      </c>
      <c r="D22" s="5340">
        <v>73314</v>
      </c>
      <c r="E22" s="5341">
        <v>4010</v>
      </c>
      <c r="F22" s="5341">
        <v>1983</v>
      </c>
      <c r="G22" s="5341">
        <v>11957</v>
      </c>
      <c r="H22" s="5341">
        <v>8858</v>
      </c>
      <c r="I22" s="5341">
        <v>9828</v>
      </c>
      <c r="J22" s="5341">
        <v>820</v>
      </c>
      <c r="K22" s="5341">
        <v>2553</v>
      </c>
      <c r="L22" s="5356">
        <v>0</v>
      </c>
    </row>
    <row r="23" spans="1:12" ht="17.45" customHeight="1">
      <c r="A23" s="8031"/>
      <c r="B23" s="5405" t="s">
        <v>2532</v>
      </c>
      <c r="C23" s="6042">
        <v>114141</v>
      </c>
      <c r="D23" s="5340">
        <v>73947</v>
      </c>
      <c r="E23" s="5341">
        <v>4018</v>
      </c>
      <c r="F23" s="5341">
        <v>1989</v>
      </c>
      <c r="G23" s="5341">
        <v>12081</v>
      </c>
      <c r="H23" s="5341">
        <v>8874</v>
      </c>
      <c r="I23" s="5341">
        <v>9840</v>
      </c>
      <c r="J23" s="5341">
        <v>824</v>
      </c>
      <c r="K23" s="5341">
        <v>2568</v>
      </c>
      <c r="L23" s="5356">
        <v>0</v>
      </c>
    </row>
    <row r="24" spans="1:12" ht="17.45" customHeight="1">
      <c r="A24" s="8031"/>
      <c r="B24" s="5405" t="s">
        <v>2533</v>
      </c>
      <c r="C24" s="6042">
        <v>114907</v>
      </c>
      <c r="D24" s="5340">
        <v>74538</v>
      </c>
      <c r="E24" s="5341">
        <v>4035</v>
      </c>
      <c r="F24" s="5341">
        <v>2003</v>
      </c>
      <c r="G24" s="5341">
        <v>12185</v>
      </c>
      <c r="H24" s="5341">
        <v>8889</v>
      </c>
      <c r="I24" s="5341">
        <v>9846</v>
      </c>
      <c r="J24" s="5341">
        <v>832</v>
      </c>
      <c r="K24" s="5341">
        <v>2579</v>
      </c>
      <c r="L24" s="5356">
        <v>0</v>
      </c>
    </row>
    <row r="25" spans="1:12" ht="17.45" customHeight="1">
      <c r="A25" s="8031"/>
      <c r="B25" s="5405" t="s">
        <v>2534</v>
      </c>
      <c r="C25" s="6042">
        <v>115954</v>
      </c>
      <c r="D25" s="5340">
        <v>75290</v>
      </c>
      <c r="E25" s="5341">
        <v>4057</v>
      </c>
      <c r="F25" s="5341">
        <v>2017</v>
      </c>
      <c r="G25" s="5341">
        <v>12355</v>
      </c>
      <c r="H25" s="5341">
        <v>8949</v>
      </c>
      <c r="I25" s="5341">
        <v>9854</v>
      </c>
      <c r="J25" s="5341">
        <v>842</v>
      </c>
      <c r="K25" s="5341">
        <v>2590</v>
      </c>
      <c r="L25" s="5356">
        <v>0</v>
      </c>
    </row>
    <row r="26" spans="1:12" ht="17.45" customHeight="1">
      <c r="A26" s="8031"/>
      <c r="B26" s="5405" t="s">
        <v>2535</v>
      </c>
      <c r="C26" s="6042">
        <v>117086</v>
      </c>
      <c r="D26" s="5340">
        <v>76112</v>
      </c>
      <c r="E26" s="5341">
        <v>4069</v>
      </c>
      <c r="F26" s="5341">
        <v>2032</v>
      </c>
      <c r="G26" s="5341">
        <v>12560</v>
      </c>
      <c r="H26" s="5341">
        <v>9013</v>
      </c>
      <c r="I26" s="5341">
        <v>9866</v>
      </c>
      <c r="J26" s="5341">
        <v>845</v>
      </c>
      <c r="K26" s="5341">
        <v>2589</v>
      </c>
      <c r="L26" s="5356">
        <v>0</v>
      </c>
    </row>
    <row r="27" spans="1:12" ht="17.45" customHeight="1">
      <c r="A27" s="8031"/>
      <c r="B27" s="5405" t="s">
        <v>2536</v>
      </c>
      <c r="C27" s="6042">
        <v>118386</v>
      </c>
      <c r="D27" s="5340">
        <v>77072</v>
      </c>
      <c r="E27" s="5341">
        <v>4083</v>
      </c>
      <c r="F27" s="5341">
        <v>2057</v>
      </c>
      <c r="G27" s="5341">
        <v>12792</v>
      </c>
      <c r="H27" s="5341">
        <v>9055</v>
      </c>
      <c r="I27" s="5341">
        <v>9870</v>
      </c>
      <c r="J27" s="5341">
        <v>855</v>
      </c>
      <c r="K27" s="5341">
        <v>2602</v>
      </c>
      <c r="L27" s="5356">
        <v>0</v>
      </c>
    </row>
    <row r="28" spans="1:12" ht="17.45" customHeight="1" thickBot="1">
      <c r="A28" s="8035"/>
      <c r="B28" s="5406" t="s">
        <v>2537</v>
      </c>
      <c r="C28" s="6043">
        <v>119314</v>
      </c>
      <c r="D28" s="5419">
        <v>77940</v>
      </c>
      <c r="E28" s="5420">
        <v>4075</v>
      </c>
      <c r="F28" s="5420">
        <v>2060</v>
      </c>
      <c r="G28" s="5420">
        <v>12847</v>
      </c>
      <c r="H28" s="5420">
        <v>9055</v>
      </c>
      <c r="I28" s="5420">
        <v>9875</v>
      </c>
      <c r="J28" s="5420">
        <v>852</v>
      </c>
      <c r="K28" s="5420">
        <v>2610</v>
      </c>
      <c r="L28" s="5422">
        <v>0</v>
      </c>
    </row>
    <row r="29" spans="1:12" ht="17.45" customHeight="1">
      <c r="A29" s="8030">
        <v>2001</v>
      </c>
      <c r="B29" s="5411" t="s">
        <v>2538</v>
      </c>
      <c r="C29" s="6041">
        <v>119812</v>
      </c>
      <c r="D29" s="5334">
        <v>78341</v>
      </c>
      <c r="E29" s="5335">
        <v>4071</v>
      </c>
      <c r="F29" s="5335">
        <v>2066</v>
      </c>
      <c r="G29" s="5335">
        <v>12940</v>
      </c>
      <c r="H29" s="5335">
        <v>9050</v>
      </c>
      <c r="I29" s="5335">
        <v>9873</v>
      </c>
      <c r="J29" s="5335">
        <v>855</v>
      </c>
      <c r="K29" s="5335">
        <v>2610</v>
      </c>
      <c r="L29" s="5354">
        <v>0</v>
      </c>
    </row>
    <row r="30" spans="1:12" ht="17.45" customHeight="1">
      <c r="A30" s="8031"/>
      <c r="B30" s="5405" t="s">
        <v>2539</v>
      </c>
      <c r="C30" s="6042">
        <v>120228</v>
      </c>
      <c r="D30" s="5340">
        <v>78675</v>
      </c>
      <c r="E30" s="5341">
        <v>4071</v>
      </c>
      <c r="F30" s="5341">
        <v>2076</v>
      </c>
      <c r="G30" s="5341">
        <v>12993</v>
      </c>
      <c r="H30" s="5341">
        <v>9052</v>
      </c>
      <c r="I30" s="5341">
        <v>9875</v>
      </c>
      <c r="J30" s="5341">
        <v>856</v>
      </c>
      <c r="K30" s="5341">
        <v>2630</v>
      </c>
      <c r="L30" s="5356">
        <v>0</v>
      </c>
    </row>
    <row r="31" spans="1:12" ht="17.45" customHeight="1">
      <c r="A31" s="8031"/>
      <c r="B31" s="5405" t="s">
        <v>2540</v>
      </c>
      <c r="C31" s="6042">
        <v>120571</v>
      </c>
      <c r="D31" s="5340">
        <v>78946</v>
      </c>
      <c r="E31" s="5341">
        <v>4067</v>
      </c>
      <c r="F31" s="5341">
        <v>2084</v>
      </c>
      <c r="G31" s="5341">
        <v>13046</v>
      </c>
      <c r="H31" s="5341">
        <v>9058</v>
      </c>
      <c r="I31" s="5341">
        <v>9876</v>
      </c>
      <c r="J31" s="5341">
        <v>860</v>
      </c>
      <c r="K31" s="5341">
        <v>2634</v>
      </c>
      <c r="L31" s="5356">
        <v>0</v>
      </c>
    </row>
    <row r="32" spans="1:12" ht="17.45" customHeight="1">
      <c r="A32" s="8031"/>
      <c r="B32" s="5405" t="s">
        <v>2541</v>
      </c>
      <c r="C32" s="6042">
        <v>120982</v>
      </c>
      <c r="D32" s="5340">
        <v>79265</v>
      </c>
      <c r="E32" s="5341">
        <v>4061</v>
      </c>
      <c r="F32" s="5341">
        <v>2091</v>
      </c>
      <c r="G32" s="5341">
        <v>13113</v>
      </c>
      <c r="H32" s="5341">
        <v>9071</v>
      </c>
      <c r="I32" s="5341">
        <v>9877</v>
      </c>
      <c r="J32" s="5341">
        <v>864</v>
      </c>
      <c r="K32" s="5341">
        <v>2640</v>
      </c>
      <c r="L32" s="5356">
        <v>0</v>
      </c>
    </row>
    <row r="33" spans="1:12" ht="17.45" customHeight="1">
      <c r="A33" s="8031"/>
      <c r="B33" s="5405" t="s">
        <v>2530</v>
      </c>
      <c r="C33" s="6042">
        <v>121502</v>
      </c>
      <c r="D33" s="5340">
        <v>79727</v>
      </c>
      <c r="E33" s="5341">
        <v>4066</v>
      </c>
      <c r="F33" s="5341">
        <v>2097</v>
      </c>
      <c r="G33" s="5341">
        <v>13160</v>
      </c>
      <c r="H33" s="5341">
        <v>90609</v>
      </c>
      <c r="I33" s="5341">
        <v>9879</v>
      </c>
      <c r="J33" s="5341">
        <v>864</v>
      </c>
      <c r="K33" s="5341">
        <v>2640</v>
      </c>
      <c r="L33" s="5356">
        <v>0</v>
      </c>
    </row>
    <row r="34" spans="1:12" ht="17.45" customHeight="1">
      <c r="A34" s="8031"/>
      <c r="B34" s="5405" t="s">
        <v>2531</v>
      </c>
      <c r="C34" s="6042">
        <v>131977</v>
      </c>
      <c r="D34" s="5340">
        <v>80111</v>
      </c>
      <c r="E34" s="5341">
        <v>4073</v>
      </c>
      <c r="F34" s="5341">
        <v>2097</v>
      </c>
      <c r="G34" s="5341">
        <v>13242</v>
      </c>
      <c r="H34" s="5341">
        <v>9066</v>
      </c>
      <c r="I34" s="5341">
        <v>9883</v>
      </c>
      <c r="J34" s="5341">
        <v>861</v>
      </c>
      <c r="K34" s="5341">
        <v>2644</v>
      </c>
      <c r="L34" s="5356">
        <v>0</v>
      </c>
    </row>
    <row r="35" spans="1:12" ht="17.45" customHeight="1">
      <c r="A35" s="8031"/>
      <c r="B35" s="5405" t="s">
        <v>2532</v>
      </c>
      <c r="C35" s="6042">
        <v>122534</v>
      </c>
      <c r="D35" s="5340">
        <v>80546</v>
      </c>
      <c r="E35" s="5341">
        <v>4104</v>
      </c>
      <c r="F35" s="5341">
        <v>2098</v>
      </c>
      <c r="G35" s="5341">
        <v>13321</v>
      </c>
      <c r="H35" s="5341">
        <v>9072</v>
      </c>
      <c r="I35" s="5341">
        <v>9885</v>
      </c>
      <c r="J35" s="5341">
        <v>867</v>
      </c>
      <c r="K35" s="5341">
        <v>2641</v>
      </c>
      <c r="L35" s="5356">
        <v>0</v>
      </c>
    </row>
    <row r="36" spans="1:12" ht="17.45" customHeight="1">
      <c r="A36" s="8031"/>
      <c r="B36" s="5405" t="s">
        <v>2533</v>
      </c>
      <c r="C36" s="6042">
        <v>123013</v>
      </c>
      <c r="D36" s="5340">
        <v>80925</v>
      </c>
      <c r="E36" s="5341">
        <v>4120</v>
      </c>
      <c r="F36" s="5341">
        <v>2089</v>
      </c>
      <c r="G36" s="5341">
        <v>13400</v>
      </c>
      <c r="H36" s="5341">
        <v>9085</v>
      </c>
      <c r="I36" s="5341">
        <v>9890</v>
      </c>
      <c r="J36" s="5341">
        <v>865</v>
      </c>
      <c r="K36" s="5341">
        <v>2639</v>
      </c>
      <c r="L36" s="5356">
        <v>0</v>
      </c>
    </row>
    <row r="37" spans="1:12" ht="17.45" customHeight="1">
      <c r="A37" s="8031"/>
      <c r="B37" s="5405" t="s">
        <v>2534</v>
      </c>
      <c r="C37" s="6042">
        <v>123477</v>
      </c>
      <c r="D37" s="5340">
        <v>81270</v>
      </c>
      <c r="E37" s="5341">
        <v>4156</v>
      </c>
      <c r="F37" s="5341">
        <v>2105</v>
      </c>
      <c r="G37" s="5341">
        <v>13460</v>
      </c>
      <c r="H37" s="5341">
        <v>9087</v>
      </c>
      <c r="I37" s="5341">
        <v>9895</v>
      </c>
      <c r="J37" s="5341">
        <v>864</v>
      </c>
      <c r="K37" s="5341">
        <v>2640</v>
      </c>
      <c r="L37" s="5356">
        <v>0</v>
      </c>
    </row>
    <row r="38" spans="1:12" ht="17.45" customHeight="1">
      <c r="A38" s="8031"/>
      <c r="B38" s="5405" t="s">
        <v>2535</v>
      </c>
      <c r="C38" s="6042">
        <v>123890</v>
      </c>
      <c r="D38" s="5340">
        <v>81592</v>
      </c>
      <c r="E38" s="5341">
        <v>4160</v>
      </c>
      <c r="F38" s="5341">
        <v>2108</v>
      </c>
      <c r="G38" s="5341">
        <v>13520</v>
      </c>
      <c r="H38" s="5341">
        <v>9094</v>
      </c>
      <c r="I38" s="5341">
        <v>9902</v>
      </c>
      <c r="J38" s="5341">
        <v>873</v>
      </c>
      <c r="K38" s="5341">
        <v>2641</v>
      </c>
      <c r="L38" s="5356">
        <v>0</v>
      </c>
    </row>
    <row r="39" spans="1:12" ht="17.45" customHeight="1">
      <c r="A39" s="8031"/>
      <c r="B39" s="5405" t="s">
        <v>2536</v>
      </c>
      <c r="C39" s="6042">
        <v>124366</v>
      </c>
      <c r="D39" s="5340">
        <v>82003</v>
      </c>
      <c r="E39" s="5341">
        <v>4180</v>
      </c>
      <c r="F39" s="5341">
        <v>2107</v>
      </c>
      <c r="G39" s="5341">
        <v>13562</v>
      </c>
      <c r="H39" s="5341">
        <v>9087</v>
      </c>
      <c r="I39" s="5341">
        <v>9911</v>
      </c>
      <c r="J39" s="5341">
        <v>874</v>
      </c>
      <c r="K39" s="5341">
        <v>2642</v>
      </c>
      <c r="L39" s="5356">
        <v>0</v>
      </c>
    </row>
    <row r="40" spans="1:12" ht="17.45" customHeight="1" thickBot="1">
      <c r="A40" s="8035"/>
      <c r="B40" s="5406" t="s">
        <v>2537</v>
      </c>
      <c r="C40" s="6043">
        <v>125254</v>
      </c>
      <c r="D40" s="5419">
        <v>82683</v>
      </c>
      <c r="E40" s="5420">
        <v>4206</v>
      </c>
      <c r="F40" s="5420">
        <v>2114</v>
      </c>
      <c r="G40" s="5420">
        <v>13712</v>
      </c>
      <c r="H40" s="5420">
        <v>9097</v>
      </c>
      <c r="I40" s="5420">
        <v>9916</v>
      </c>
      <c r="J40" s="5420">
        <v>878</v>
      </c>
      <c r="K40" s="5420">
        <v>2648</v>
      </c>
      <c r="L40" s="5422">
        <v>0</v>
      </c>
    </row>
    <row r="41" spans="1:12" ht="17.45" customHeight="1">
      <c r="A41" s="8030">
        <v>2002</v>
      </c>
      <c r="B41" s="5411" t="s">
        <v>2538</v>
      </c>
      <c r="C41" s="6041">
        <v>125537</v>
      </c>
      <c r="D41" s="5334">
        <v>82878</v>
      </c>
      <c r="E41" s="5335">
        <v>4213</v>
      </c>
      <c r="F41" s="5335">
        <v>2123</v>
      </c>
      <c r="G41" s="5335">
        <v>13772</v>
      </c>
      <c r="H41" s="5335">
        <v>9109</v>
      </c>
      <c r="I41" s="5335">
        <v>9916</v>
      </c>
      <c r="J41" s="5335">
        <v>879</v>
      </c>
      <c r="K41" s="5335">
        <v>2648</v>
      </c>
      <c r="L41" s="5354">
        <v>0</v>
      </c>
    </row>
    <row r="42" spans="1:12" ht="17.45" customHeight="1">
      <c r="A42" s="8031"/>
      <c r="B42" s="5405" t="s">
        <v>2539</v>
      </c>
      <c r="C42" s="6042">
        <v>125768</v>
      </c>
      <c r="D42" s="5340">
        <v>83033</v>
      </c>
      <c r="E42" s="5341">
        <v>4238</v>
      </c>
      <c r="F42" s="5341">
        <v>2119</v>
      </c>
      <c r="G42" s="5341">
        <v>13808</v>
      </c>
      <c r="H42" s="5341">
        <v>9116</v>
      </c>
      <c r="I42" s="5341">
        <v>9918</v>
      </c>
      <c r="J42" s="5341">
        <v>885</v>
      </c>
      <c r="K42" s="5341">
        <v>2651</v>
      </c>
      <c r="L42" s="5356">
        <v>0</v>
      </c>
    </row>
    <row r="43" spans="1:12" ht="17.45" customHeight="1">
      <c r="A43" s="8031"/>
      <c r="B43" s="5405" t="s">
        <v>2540</v>
      </c>
      <c r="C43" s="6042">
        <v>126043</v>
      </c>
      <c r="D43" s="5340">
        <v>83210</v>
      </c>
      <c r="E43" s="5341">
        <v>4255</v>
      </c>
      <c r="F43" s="5341">
        <v>2121</v>
      </c>
      <c r="G43" s="5341">
        <v>13858</v>
      </c>
      <c r="H43" s="5341">
        <v>9132</v>
      </c>
      <c r="I43" s="5341">
        <v>9918</v>
      </c>
      <c r="J43" s="5341">
        <v>895</v>
      </c>
      <c r="K43" s="5341">
        <v>2654</v>
      </c>
      <c r="L43" s="5356">
        <v>0</v>
      </c>
    </row>
    <row r="44" spans="1:12" ht="17.45" customHeight="1">
      <c r="A44" s="8031"/>
      <c r="B44" s="5405" t="s">
        <v>2541</v>
      </c>
      <c r="C44" s="6042">
        <v>126352</v>
      </c>
      <c r="D44" s="5340">
        <v>83403</v>
      </c>
      <c r="E44" s="5341">
        <v>4269</v>
      </c>
      <c r="F44" s="5341">
        <v>2131</v>
      </c>
      <c r="G44" s="5341">
        <v>13933</v>
      </c>
      <c r="H44" s="5341">
        <v>9139</v>
      </c>
      <c r="I44" s="5341">
        <v>9918</v>
      </c>
      <c r="J44" s="5341">
        <v>897</v>
      </c>
      <c r="K44" s="5341">
        <v>2662</v>
      </c>
      <c r="L44" s="5356">
        <v>0</v>
      </c>
    </row>
    <row r="45" spans="1:12" ht="17.45" customHeight="1">
      <c r="A45" s="8031"/>
      <c r="B45" s="5405" t="s">
        <v>2530</v>
      </c>
      <c r="C45" s="6042">
        <v>126679</v>
      </c>
      <c r="D45" s="5340">
        <v>83629</v>
      </c>
      <c r="E45" s="5341">
        <v>4274</v>
      </c>
      <c r="F45" s="5341">
        <v>2137</v>
      </c>
      <c r="G45" s="5341">
        <v>14003</v>
      </c>
      <c r="H45" s="5341">
        <v>9145</v>
      </c>
      <c r="I45" s="5341">
        <v>9918</v>
      </c>
      <c r="J45" s="5341">
        <v>896</v>
      </c>
      <c r="K45" s="5341">
        <v>2677</v>
      </c>
      <c r="L45" s="5356">
        <v>0</v>
      </c>
    </row>
    <row r="46" spans="1:12" ht="17.45" customHeight="1">
      <c r="A46" s="8031"/>
      <c r="B46" s="5405" t="s">
        <v>2531</v>
      </c>
      <c r="C46" s="6042">
        <v>126969</v>
      </c>
      <c r="D46" s="5340">
        <v>83847</v>
      </c>
      <c r="E46" s="5341">
        <v>4264</v>
      </c>
      <c r="F46" s="5341">
        <v>2146</v>
      </c>
      <c r="G46" s="5341">
        <v>14066</v>
      </c>
      <c r="H46" s="5341">
        <v>9156</v>
      </c>
      <c r="I46" s="5341">
        <v>9918</v>
      </c>
      <c r="J46" s="5341">
        <v>897</v>
      </c>
      <c r="K46" s="5341">
        <v>2675</v>
      </c>
      <c r="L46" s="5356">
        <v>0</v>
      </c>
    </row>
    <row r="47" spans="1:12" ht="17.45" customHeight="1">
      <c r="A47" s="8031"/>
      <c r="B47" s="5405" t="s">
        <v>2532</v>
      </c>
      <c r="C47" s="6042">
        <v>127424</v>
      </c>
      <c r="D47" s="5340">
        <v>84284</v>
      </c>
      <c r="E47" s="5341">
        <v>4261</v>
      </c>
      <c r="F47" s="5341">
        <v>2143</v>
      </c>
      <c r="G47" s="5341">
        <v>14073</v>
      </c>
      <c r="H47" s="5341">
        <v>9165</v>
      </c>
      <c r="I47" s="5341">
        <v>9919</v>
      </c>
      <c r="J47" s="5341">
        <v>894</v>
      </c>
      <c r="K47" s="5341">
        <v>2685</v>
      </c>
      <c r="L47" s="5356">
        <v>0</v>
      </c>
    </row>
    <row r="48" spans="1:12" ht="17.45" customHeight="1">
      <c r="A48" s="8031"/>
      <c r="B48" s="5405" t="s">
        <v>2533</v>
      </c>
      <c r="C48" s="6042">
        <v>128002</v>
      </c>
      <c r="D48" s="5340">
        <v>84677</v>
      </c>
      <c r="E48" s="5341">
        <v>4276</v>
      </c>
      <c r="F48" s="5341">
        <v>2152</v>
      </c>
      <c r="G48" s="5341">
        <v>14207</v>
      </c>
      <c r="H48" s="5341">
        <v>9171</v>
      </c>
      <c r="I48" s="5341">
        <v>9926</v>
      </c>
      <c r="J48" s="5341">
        <v>900</v>
      </c>
      <c r="K48" s="5341">
        <v>2693</v>
      </c>
      <c r="L48" s="5356">
        <v>0</v>
      </c>
    </row>
    <row r="49" spans="1:12" ht="17.45" customHeight="1">
      <c r="A49" s="8031"/>
      <c r="B49" s="5405" t="s">
        <v>2534</v>
      </c>
      <c r="C49" s="6042">
        <v>128566</v>
      </c>
      <c r="D49" s="5340">
        <v>85119</v>
      </c>
      <c r="E49" s="5341">
        <v>4281</v>
      </c>
      <c r="F49" s="5341">
        <v>2163</v>
      </c>
      <c r="G49" s="5341">
        <v>14285</v>
      </c>
      <c r="H49" s="5341">
        <v>9185</v>
      </c>
      <c r="I49" s="5341">
        <v>9924</v>
      </c>
      <c r="J49" s="5341">
        <v>903</v>
      </c>
      <c r="K49" s="5341">
        <v>2706</v>
      </c>
      <c r="L49" s="5356">
        <v>0</v>
      </c>
    </row>
    <row r="50" spans="1:12" ht="17.45" customHeight="1">
      <c r="A50" s="8031"/>
      <c r="B50" s="5405" t="s">
        <v>2535</v>
      </c>
      <c r="C50" s="6042">
        <v>129088</v>
      </c>
      <c r="D50" s="5340">
        <v>85507</v>
      </c>
      <c r="E50" s="5341">
        <v>4271</v>
      </c>
      <c r="F50" s="5341">
        <v>2175</v>
      </c>
      <c r="G50" s="5341">
        <v>14386</v>
      </c>
      <c r="H50" s="5341">
        <v>9204</v>
      </c>
      <c r="I50" s="5341">
        <v>9927</v>
      </c>
      <c r="J50" s="5341">
        <v>901</v>
      </c>
      <c r="K50" s="5341">
        <v>2717</v>
      </c>
      <c r="L50" s="5356">
        <v>0</v>
      </c>
    </row>
    <row r="51" spans="1:12" ht="17.45" customHeight="1">
      <c r="A51" s="8031"/>
      <c r="B51" s="5405" t="s">
        <v>2536</v>
      </c>
      <c r="C51" s="6042">
        <v>129718</v>
      </c>
      <c r="D51" s="5340">
        <v>85971</v>
      </c>
      <c r="E51" s="5341">
        <v>4276</v>
      </c>
      <c r="F51" s="5341">
        <v>2182</v>
      </c>
      <c r="G51" s="5341">
        <v>14486</v>
      </c>
      <c r="H51" s="5341">
        <v>9234</v>
      </c>
      <c r="I51" s="5341">
        <v>9932</v>
      </c>
      <c r="J51" s="5341">
        <v>901</v>
      </c>
      <c r="K51" s="5341">
        <v>2736</v>
      </c>
      <c r="L51" s="5356">
        <v>0</v>
      </c>
    </row>
    <row r="52" spans="1:12" ht="17.45" customHeight="1" thickBot="1">
      <c r="A52" s="8035"/>
      <c r="B52" s="5406" t="s">
        <v>2537</v>
      </c>
      <c r="C52" s="6043">
        <v>130604</v>
      </c>
      <c r="D52" s="5408">
        <v>86636</v>
      </c>
      <c r="E52" s="5409">
        <v>4289</v>
      </c>
      <c r="F52" s="5409">
        <v>2189</v>
      </c>
      <c r="G52" s="5409">
        <v>14652</v>
      </c>
      <c r="H52" s="5409">
        <v>9253</v>
      </c>
      <c r="I52" s="5409">
        <v>9936</v>
      </c>
      <c r="J52" s="5409">
        <v>900</v>
      </c>
      <c r="K52" s="5409">
        <v>2749</v>
      </c>
      <c r="L52" s="5410">
        <v>0</v>
      </c>
    </row>
    <row r="53" spans="1:12" ht="17.45" customHeight="1">
      <c r="A53" s="8030">
        <v>2003</v>
      </c>
      <c r="B53" s="5411" t="s">
        <v>2538</v>
      </c>
      <c r="C53" s="5333">
        <v>131009</v>
      </c>
      <c r="D53" s="5402">
        <v>86927</v>
      </c>
      <c r="E53" s="5403">
        <v>4282</v>
      </c>
      <c r="F53" s="5403">
        <v>2193</v>
      </c>
      <c r="G53" s="5403">
        <v>14734</v>
      </c>
      <c r="H53" s="5403">
        <v>9251</v>
      </c>
      <c r="I53" s="5403">
        <v>9937</v>
      </c>
      <c r="J53" s="5403">
        <v>906</v>
      </c>
      <c r="K53" s="5403">
        <v>2779</v>
      </c>
      <c r="L53" s="5404">
        <v>0</v>
      </c>
    </row>
    <row r="54" spans="1:12" ht="17.45" customHeight="1">
      <c r="A54" s="8031"/>
      <c r="B54" s="5405" t="s">
        <v>2539</v>
      </c>
      <c r="C54" s="5339">
        <v>131366</v>
      </c>
      <c r="D54" s="5340">
        <v>87186</v>
      </c>
      <c r="E54" s="5341">
        <v>4291</v>
      </c>
      <c r="F54" s="5341">
        <v>2194</v>
      </c>
      <c r="G54" s="5341">
        <v>14792</v>
      </c>
      <c r="H54" s="5341">
        <v>9261</v>
      </c>
      <c r="I54" s="5341">
        <v>9939</v>
      </c>
      <c r="J54" s="5341">
        <v>911</v>
      </c>
      <c r="K54" s="5341">
        <v>2792</v>
      </c>
      <c r="L54" s="5404">
        <v>0</v>
      </c>
    </row>
    <row r="55" spans="1:12" ht="17.45" customHeight="1">
      <c r="A55" s="8031"/>
      <c r="B55" s="5405" t="s">
        <v>2540</v>
      </c>
      <c r="C55" s="5339">
        <v>131767</v>
      </c>
      <c r="D55" s="5340">
        <v>87485</v>
      </c>
      <c r="E55" s="5341">
        <v>4300</v>
      </c>
      <c r="F55" s="5341">
        <v>2196</v>
      </c>
      <c r="G55" s="5341">
        <v>14868</v>
      </c>
      <c r="H55" s="5341">
        <v>9270</v>
      </c>
      <c r="I55" s="5341">
        <v>9943</v>
      </c>
      <c r="J55" s="5341">
        <v>918</v>
      </c>
      <c r="K55" s="5341">
        <v>2787</v>
      </c>
      <c r="L55" s="5404">
        <v>0</v>
      </c>
    </row>
    <row r="56" spans="1:12" ht="17.45" customHeight="1">
      <c r="A56" s="8031"/>
      <c r="B56" s="5405" t="s">
        <v>2541</v>
      </c>
      <c r="C56" s="5339">
        <v>132172</v>
      </c>
      <c r="D56" s="5340">
        <v>87791</v>
      </c>
      <c r="E56" s="5341">
        <v>4297</v>
      </c>
      <c r="F56" s="5341">
        <v>2204</v>
      </c>
      <c r="G56" s="5341">
        <v>14959</v>
      </c>
      <c r="H56" s="5341">
        <v>9265</v>
      </c>
      <c r="I56" s="5341">
        <v>9945</v>
      </c>
      <c r="J56" s="5341">
        <v>922</v>
      </c>
      <c r="K56" s="5341">
        <v>2789</v>
      </c>
      <c r="L56" s="5404">
        <v>0</v>
      </c>
    </row>
    <row r="57" spans="1:12" ht="17.45" customHeight="1">
      <c r="A57" s="8031"/>
      <c r="B57" s="5405" t="s">
        <v>2530</v>
      </c>
      <c r="C57" s="5339">
        <v>132761</v>
      </c>
      <c r="D57" s="5340">
        <v>88218</v>
      </c>
      <c r="E57" s="5341">
        <v>4308</v>
      </c>
      <c r="F57" s="5341">
        <v>2211</v>
      </c>
      <c r="G57" s="5341">
        <v>15082</v>
      </c>
      <c r="H57" s="5341">
        <v>9266</v>
      </c>
      <c r="I57" s="5341">
        <v>9954</v>
      </c>
      <c r="J57" s="5341">
        <v>924</v>
      </c>
      <c r="K57" s="5341">
        <v>2798</v>
      </c>
      <c r="L57" s="5404">
        <v>0</v>
      </c>
    </row>
    <row r="58" spans="1:12" ht="17.45" customHeight="1">
      <c r="A58" s="8031"/>
      <c r="B58" s="5405" t="s">
        <v>2531</v>
      </c>
      <c r="C58" s="5339">
        <v>133493</v>
      </c>
      <c r="D58" s="5340">
        <v>88702</v>
      </c>
      <c r="E58" s="5341">
        <v>4317</v>
      </c>
      <c r="F58" s="5341">
        <v>2223</v>
      </c>
      <c r="G58" s="5341">
        <v>15216</v>
      </c>
      <c r="H58" s="5341">
        <v>9300</v>
      </c>
      <c r="I58" s="5341">
        <v>9987</v>
      </c>
      <c r="J58" s="5341">
        <v>931</v>
      </c>
      <c r="K58" s="5341">
        <v>2817</v>
      </c>
      <c r="L58" s="5404">
        <v>0</v>
      </c>
    </row>
    <row r="59" spans="1:12" ht="17.45" customHeight="1">
      <c r="A59" s="8031"/>
      <c r="B59" s="5405" t="s">
        <v>2532</v>
      </c>
      <c r="C59" s="5339">
        <v>134148</v>
      </c>
      <c r="D59" s="5340">
        <v>89134</v>
      </c>
      <c r="E59" s="5341">
        <v>4304</v>
      </c>
      <c r="F59" s="5341">
        <v>2225</v>
      </c>
      <c r="G59" s="5341">
        <v>15408</v>
      </c>
      <c r="H59" s="5341">
        <v>9314</v>
      </c>
      <c r="I59" s="5341">
        <v>10005</v>
      </c>
      <c r="J59" s="5341">
        <v>934</v>
      </c>
      <c r="K59" s="5341">
        <v>2824</v>
      </c>
      <c r="L59" s="5404">
        <v>0</v>
      </c>
    </row>
    <row r="60" spans="1:12" ht="17.45" customHeight="1">
      <c r="A60" s="8031"/>
      <c r="B60" s="5405" t="s">
        <v>2533</v>
      </c>
      <c r="C60" s="5339">
        <v>134828</v>
      </c>
      <c r="D60" s="5340">
        <v>89573</v>
      </c>
      <c r="E60" s="5341">
        <v>4299</v>
      </c>
      <c r="F60" s="5341">
        <v>2238</v>
      </c>
      <c r="G60" s="5341">
        <v>15590</v>
      </c>
      <c r="H60" s="5341">
        <v>9339</v>
      </c>
      <c r="I60" s="5341">
        <v>10014</v>
      </c>
      <c r="J60" s="5341">
        <v>933</v>
      </c>
      <c r="K60" s="5341">
        <v>2842</v>
      </c>
      <c r="L60" s="5404">
        <v>0</v>
      </c>
    </row>
    <row r="61" spans="1:12" ht="17.45" customHeight="1">
      <c r="A61" s="8031"/>
      <c r="B61" s="5405" t="s">
        <v>2534</v>
      </c>
      <c r="C61" s="5339">
        <v>135367</v>
      </c>
      <c r="D61" s="5340">
        <v>89831</v>
      </c>
      <c r="E61" s="5341">
        <v>4302</v>
      </c>
      <c r="F61" s="5341">
        <v>2246</v>
      </c>
      <c r="G61" s="5341">
        <v>15782</v>
      </c>
      <c r="H61" s="5341">
        <v>9362</v>
      </c>
      <c r="I61" s="5341">
        <v>10029</v>
      </c>
      <c r="J61" s="5341">
        <v>938</v>
      </c>
      <c r="K61" s="5341">
        <v>2877</v>
      </c>
      <c r="L61" s="5404">
        <v>0</v>
      </c>
    </row>
    <row r="62" spans="1:12" ht="17.45" customHeight="1">
      <c r="A62" s="8031"/>
      <c r="B62" s="5405" t="s">
        <v>2535</v>
      </c>
      <c r="C62" s="5339">
        <v>136432</v>
      </c>
      <c r="D62" s="5340">
        <v>90598</v>
      </c>
      <c r="E62" s="5341">
        <v>4303</v>
      </c>
      <c r="F62" s="5341">
        <v>2256</v>
      </c>
      <c r="G62" s="5341">
        <v>15987</v>
      </c>
      <c r="H62" s="5341">
        <v>9398</v>
      </c>
      <c r="I62" s="5341">
        <v>10038</v>
      </c>
      <c r="J62" s="5341">
        <v>936</v>
      </c>
      <c r="K62" s="5341">
        <v>2916</v>
      </c>
      <c r="L62" s="5404">
        <v>0</v>
      </c>
    </row>
    <row r="63" spans="1:12" ht="17.45" customHeight="1">
      <c r="A63" s="8031"/>
      <c r="B63" s="5405" t="s">
        <v>2536</v>
      </c>
      <c r="C63" s="5339">
        <v>137183</v>
      </c>
      <c r="D63" s="5340">
        <v>91204</v>
      </c>
      <c r="E63" s="5341">
        <v>4288</v>
      </c>
      <c r="F63" s="5341">
        <v>2263</v>
      </c>
      <c r="G63" s="5341">
        <v>16109</v>
      </c>
      <c r="H63" s="5341">
        <v>9405</v>
      </c>
      <c r="I63" s="5341">
        <v>10041</v>
      </c>
      <c r="J63" s="5341">
        <v>935</v>
      </c>
      <c r="K63" s="5341">
        <v>2938</v>
      </c>
      <c r="L63" s="5404">
        <v>0</v>
      </c>
    </row>
    <row r="64" spans="1:12" ht="17.45" customHeight="1" thickBot="1">
      <c r="A64" s="8032"/>
      <c r="B64" s="5412" t="s">
        <v>2537</v>
      </c>
      <c r="C64" s="5345">
        <v>138287</v>
      </c>
      <c r="D64" s="5346">
        <v>91807</v>
      </c>
      <c r="E64" s="5347">
        <v>4288</v>
      </c>
      <c r="F64" s="5347">
        <v>2272</v>
      </c>
      <c r="G64" s="5347">
        <v>16484</v>
      </c>
      <c r="H64" s="5347">
        <v>9481</v>
      </c>
      <c r="I64" s="5347">
        <v>10051</v>
      </c>
      <c r="J64" s="5347">
        <v>929</v>
      </c>
      <c r="K64" s="5347">
        <v>2975</v>
      </c>
      <c r="L64" s="5416">
        <v>0</v>
      </c>
    </row>
    <row r="65" spans="1:12" ht="14.1" customHeight="1" thickTop="1">
      <c r="A65" s="5413"/>
      <c r="B65" s="5414"/>
      <c r="C65" s="5415"/>
      <c r="D65" s="5415"/>
      <c r="E65" s="5415"/>
      <c r="F65" s="5415"/>
      <c r="G65" s="5415"/>
      <c r="H65" s="5415"/>
      <c r="I65" s="5415"/>
      <c r="J65" s="5415"/>
      <c r="K65" s="5415"/>
      <c r="L65" s="5415"/>
    </row>
    <row r="66" spans="1:12" ht="14.1" customHeight="1">
      <c r="A66" s="6249" t="s">
        <v>4850</v>
      </c>
      <c r="B66" s="6249"/>
      <c r="C66" s="6249"/>
      <c r="D66" s="6249"/>
      <c r="E66" s="6249"/>
    </row>
    <row r="67" spans="1:12" ht="14.1" customHeight="1">
      <c r="A67" s="6248" t="s">
        <v>4851</v>
      </c>
      <c r="B67" s="6248"/>
      <c r="C67" s="6248"/>
      <c r="D67" s="6248"/>
      <c r="E67" s="6248"/>
    </row>
    <row r="68" spans="1:12" ht="14.1" customHeight="1">
      <c r="A68" s="6249" t="s">
        <v>4852</v>
      </c>
      <c r="B68" s="6249"/>
      <c r="C68" s="6249"/>
      <c r="D68" s="6249"/>
    </row>
    <row r="72" spans="1:12">
      <c r="E72" s="5321"/>
    </row>
    <row r="75" spans="1:12">
      <c r="F75" s="5321" t="s">
        <v>3</v>
      </c>
    </row>
  </sheetData>
  <mergeCells count="10">
    <mergeCell ref="A53:A64"/>
    <mergeCell ref="A66:E66"/>
    <mergeCell ref="A67:E67"/>
    <mergeCell ref="A68:D68"/>
    <mergeCell ref="A2:L2"/>
    <mergeCell ref="A3:L3"/>
    <mergeCell ref="A5:A16"/>
    <mergeCell ref="A17:A28"/>
    <mergeCell ref="A29:A40"/>
    <mergeCell ref="A41:A52"/>
  </mergeCells>
  <hyperlinks>
    <hyperlink ref="A1" r:id="rId1"/>
  </hyperlinks>
  <pageMargins left="0.70866141732283472" right="0.70866141732283472" top="0.55118110236220474" bottom="0.74803149606299213" header="0.31496062992125984" footer="0.31496062992125984"/>
  <pageSetup paperSize="9" scale="43" fitToHeight="0" orientation="landscape" r:id="rId2"/>
  <headerFooter>
    <oddFooter>&amp;R335</oddFooter>
  </headerFooter>
  <drawing r:id="rId3"/>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23">
    <pageSetUpPr fitToPage="1"/>
  </sheetPr>
  <dimension ref="A1:L72"/>
  <sheetViews>
    <sheetView view="pageBreakPreview" zoomScale="60" zoomScaleNormal="100" workbookViewId="0">
      <selection activeCell="H15" sqref="H15"/>
    </sheetView>
  </sheetViews>
  <sheetFormatPr defaultRowHeight="12.75"/>
  <cols>
    <col min="1" max="12" width="25.7109375" style="152" customWidth="1"/>
    <col min="13" max="256" width="9.140625" style="152"/>
    <col min="257" max="257" width="12.28515625" style="152" customWidth="1"/>
    <col min="258" max="258" width="14.42578125" style="152" customWidth="1"/>
    <col min="259" max="260" width="15" style="152" customWidth="1"/>
    <col min="261" max="262" width="14.28515625" style="152" customWidth="1"/>
    <col min="263" max="264" width="13.85546875" style="152" customWidth="1"/>
    <col min="265" max="265" width="13" style="152" customWidth="1"/>
    <col min="266" max="266" width="13.42578125" style="152" customWidth="1"/>
    <col min="267" max="267" width="14.85546875" style="152" customWidth="1"/>
    <col min="268" max="268" width="13.5703125" style="152" customWidth="1"/>
    <col min="269" max="512" width="9.140625" style="152"/>
    <col min="513" max="513" width="12.28515625" style="152" customWidth="1"/>
    <col min="514" max="514" width="14.42578125" style="152" customWidth="1"/>
    <col min="515" max="516" width="15" style="152" customWidth="1"/>
    <col min="517" max="518" width="14.28515625" style="152" customWidth="1"/>
    <col min="519" max="520" width="13.85546875" style="152" customWidth="1"/>
    <col min="521" max="521" width="13" style="152" customWidth="1"/>
    <col min="522" max="522" width="13.42578125" style="152" customWidth="1"/>
    <col min="523" max="523" width="14.85546875" style="152" customWidth="1"/>
    <col min="524" max="524" width="13.5703125" style="152" customWidth="1"/>
    <col min="525" max="768" width="9.140625" style="152"/>
    <col min="769" max="769" width="12.28515625" style="152" customWidth="1"/>
    <col min="770" max="770" width="14.42578125" style="152" customWidth="1"/>
    <col min="771" max="772" width="15" style="152" customWidth="1"/>
    <col min="773" max="774" width="14.28515625" style="152" customWidth="1"/>
    <col min="775" max="776" width="13.85546875" style="152" customWidth="1"/>
    <col min="777" max="777" width="13" style="152" customWidth="1"/>
    <col min="778" max="778" width="13.42578125" style="152" customWidth="1"/>
    <col min="779" max="779" width="14.85546875" style="152" customWidth="1"/>
    <col min="780" max="780" width="13.5703125" style="152" customWidth="1"/>
    <col min="781" max="1024" width="9.140625" style="152"/>
    <col min="1025" max="1025" width="12.28515625" style="152" customWidth="1"/>
    <col min="1026" max="1026" width="14.42578125" style="152" customWidth="1"/>
    <col min="1027" max="1028" width="15" style="152" customWidth="1"/>
    <col min="1029" max="1030" width="14.28515625" style="152" customWidth="1"/>
    <col min="1031" max="1032" width="13.85546875" style="152" customWidth="1"/>
    <col min="1033" max="1033" width="13" style="152" customWidth="1"/>
    <col min="1034" max="1034" width="13.42578125" style="152" customWidth="1"/>
    <col min="1035" max="1035" width="14.85546875" style="152" customWidth="1"/>
    <col min="1036" max="1036" width="13.5703125" style="152" customWidth="1"/>
    <col min="1037" max="1280" width="9.140625" style="152"/>
    <col min="1281" max="1281" width="12.28515625" style="152" customWidth="1"/>
    <col min="1282" max="1282" width="14.42578125" style="152" customWidth="1"/>
    <col min="1283" max="1284" width="15" style="152" customWidth="1"/>
    <col min="1285" max="1286" width="14.28515625" style="152" customWidth="1"/>
    <col min="1287" max="1288" width="13.85546875" style="152" customWidth="1"/>
    <col min="1289" max="1289" width="13" style="152" customWidth="1"/>
    <col min="1290" max="1290" width="13.42578125" style="152" customWidth="1"/>
    <col min="1291" max="1291" width="14.85546875" style="152" customWidth="1"/>
    <col min="1292" max="1292" width="13.5703125" style="152" customWidth="1"/>
    <col min="1293" max="1536" width="9.140625" style="152"/>
    <col min="1537" max="1537" width="12.28515625" style="152" customWidth="1"/>
    <col min="1538" max="1538" width="14.42578125" style="152" customWidth="1"/>
    <col min="1539" max="1540" width="15" style="152" customWidth="1"/>
    <col min="1541" max="1542" width="14.28515625" style="152" customWidth="1"/>
    <col min="1543" max="1544" width="13.85546875" style="152" customWidth="1"/>
    <col min="1545" max="1545" width="13" style="152" customWidth="1"/>
    <col min="1546" max="1546" width="13.42578125" style="152" customWidth="1"/>
    <col min="1547" max="1547" width="14.85546875" style="152" customWidth="1"/>
    <col min="1548" max="1548" width="13.5703125" style="152" customWidth="1"/>
    <col min="1549" max="1792" width="9.140625" style="152"/>
    <col min="1793" max="1793" width="12.28515625" style="152" customWidth="1"/>
    <col min="1794" max="1794" width="14.42578125" style="152" customWidth="1"/>
    <col min="1795" max="1796" width="15" style="152" customWidth="1"/>
    <col min="1797" max="1798" width="14.28515625" style="152" customWidth="1"/>
    <col min="1799" max="1800" width="13.85546875" style="152" customWidth="1"/>
    <col min="1801" max="1801" width="13" style="152" customWidth="1"/>
    <col min="1802" max="1802" width="13.42578125" style="152" customWidth="1"/>
    <col min="1803" max="1803" width="14.85546875" style="152" customWidth="1"/>
    <col min="1804" max="1804" width="13.5703125" style="152" customWidth="1"/>
    <col min="1805" max="2048" width="9.140625" style="152"/>
    <col min="2049" max="2049" width="12.28515625" style="152" customWidth="1"/>
    <col min="2050" max="2050" width="14.42578125" style="152" customWidth="1"/>
    <col min="2051" max="2052" width="15" style="152" customWidth="1"/>
    <col min="2053" max="2054" width="14.28515625" style="152" customWidth="1"/>
    <col min="2055" max="2056" width="13.85546875" style="152" customWidth="1"/>
    <col min="2057" max="2057" width="13" style="152" customWidth="1"/>
    <col min="2058" max="2058" width="13.42578125" style="152" customWidth="1"/>
    <col min="2059" max="2059" width="14.85546875" style="152" customWidth="1"/>
    <col min="2060" max="2060" width="13.5703125" style="152" customWidth="1"/>
    <col min="2061" max="2304" width="9.140625" style="152"/>
    <col min="2305" max="2305" width="12.28515625" style="152" customWidth="1"/>
    <col min="2306" max="2306" width="14.42578125" style="152" customWidth="1"/>
    <col min="2307" max="2308" width="15" style="152" customWidth="1"/>
    <col min="2309" max="2310" width="14.28515625" style="152" customWidth="1"/>
    <col min="2311" max="2312" width="13.85546875" style="152" customWidth="1"/>
    <col min="2313" max="2313" width="13" style="152" customWidth="1"/>
    <col min="2314" max="2314" width="13.42578125" style="152" customWidth="1"/>
    <col min="2315" max="2315" width="14.85546875" style="152" customWidth="1"/>
    <col min="2316" max="2316" width="13.5703125" style="152" customWidth="1"/>
    <col min="2317" max="2560" width="9.140625" style="152"/>
    <col min="2561" max="2561" width="12.28515625" style="152" customWidth="1"/>
    <col min="2562" max="2562" width="14.42578125" style="152" customWidth="1"/>
    <col min="2563" max="2564" width="15" style="152" customWidth="1"/>
    <col min="2565" max="2566" width="14.28515625" style="152" customWidth="1"/>
    <col min="2567" max="2568" width="13.85546875" style="152" customWidth="1"/>
    <col min="2569" max="2569" width="13" style="152" customWidth="1"/>
    <col min="2570" max="2570" width="13.42578125" style="152" customWidth="1"/>
    <col min="2571" max="2571" width="14.85546875" style="152" customWidth="1"/>
    <col min="2572" max="2572" width="13.5703125" style="152" customWidth="1"/>
    <col min="2573" max="2816" width="9.140625" style="152"/>
    <col min="2817" max="2817" width="12.28515625" style="152" customWidth="1"/>
    <col min="2818" max="2818" width="14.42578125" style="152" customWidth="1"/>
    <col min="2819" max="2820" width="15" style="152" customWidth="1"/>
    <col min="2821" max="2822" width="14.28515625" style="152" customWidth="1"/>
    <col min="2823" max="2824" width="13.85546875" style="152" customWidth="1"/>
    <col min="2825" max="2825" width="13" style="152" customWidth="1"/>
    <col min="2826" max="2826" width="13.42578125" style="152" customWidth="1"/>
    <col min="2827" max="2827" width="14.85546875" style="152" customWidth="1"/>
    <col min="2828" max="2828" width="13.5703125" style="152" customWidth="1"/>
    <col min="2829" max="3072" width="9.140625" style="152"/>
    <col min="3073" max="3073" width="12.28515625" style="152" customWidth="1"/>
    <col min="3074" max="3074" width="14.42578125" style="152" customWidth="1"/>
    <col min="3075" max="3076" width="15" style="152" customWidth="1"/>
    <col min="3077" max="3078" width="14.28515625" style="152" customWidth="1"/>
    <col min="3079" max="3080" width="13.85546875" style="152" customWidth="1"/>
    <col min="3081" max="3081" width="13" style="152" customWidth="1"/>
    <col min="3082" max="3082" width="13.42578125" style="152" customWidth="1"/>
    <col min="3083" max="3083" width="14.85546875" style="152" customWidth="1"/>
    <col min="3084" max="3084" width="13.5703125" style="152" customWidth="1"/>
    <col min="3085" max="3328" width="9.140625" style="152"/>
    <col min="3329" max="3329" width="12.28515625" style="152" customWidth="1"/>
    <col min="3330" max="3330" width="14.42578125" style="152" customWidth="1"/>
    <col min="3331" max="3332" width="15" style="152" customWidth="1"/>
    <col min="3333" max="3334" width="14.28515625" style="152" customWidth="1"/>
    <col min="3335" max="3336" width="13.85546875" style="152" customWidth="1"/>
    <col min="3337" max="3337" width="13" style="152" customWidth="1"/>
    <col min="3338" max="3338" width="13.42578125" style="152" customWidth="1"/>
    <col min="3339" max="3339" width="14.85546875" style="152" customWidth="1"/>
    <col min="3340" max="3340" width="13.5703125" style="152" customWidth="1"/>
    <col min="3341" max="3584" width="9.140625" style="152"/>
    <col min="3585" max="3585" width="12.28515625" style="152" customWidth="1"/>
    <col min="3586" max="3586" width="14.42578125" style="152" customWidth="1"/>
    <col min="3587" max="3588" width="15" style="152" customWidth="1"/>
    <col min="3589" max="3590" width="14.28515625" style="152" customWidth="1"/>
    <col min="3591" max="3592" width="13.85546875" style="152" customWidth="1"/>
    <col min="3593" max="3593" width="13" style="152" customWidth="1"/>
    <col min="3594" max="3594" width="13.42578125" style="152" customWidth="1"/>
    <col min="3595" max="3595" width="14.85546875" style="152" customWidth="1"/>
    <col min="3596" max="3596" width="13.5703125" style="152" customWidth="1"/>
    <col min="3597" max="3840" width="9.140625" style="152"/>
    <col min="3841" max="3841" width="12.28515625" style="152" customWidth="1"/>
    <col min="3842" max="3842" width="14.42578125" style="152" customWidth="1"/>
    <col min="3843" max="3844" width="15" style="152" customWidth="1"/>
    <col min="3845" max="3846" width="14.28515625" style="152" customWidth="1"/>
    <col min="3847" max="3848" width="13.85546875" style="152" customWidth="1"/>
    <col min="3849" max="3849" width="13" style="152" customWidth="1"/>
    <col min="3850" max="3850" width="13.42578125" style="152" customWidth="1"/>
    <col min="3851" max="3851" width="14.85546875" style="152" customWidth="1"/>
    <col min="3852" max="3852" width="13.5703125" style="152" customWidth="1"/>
    <col min="3853" max="4096" width="9.140625" style="152"/>
    <col min="4097" max="4097" width="12.28515625" style="152" customWidth="1"/>
    <col min="4098" max="4098" width="14.42578125" style="152" customWidth="1"/>
    <col min="4099" max="4100" width="15" style="152" customWidth="1"/>
    <col min="4101" max="4102" width="14.28515625" style="152" customWidth="1"/>
    <col min="4103" max="4104" width="13.85546875" style="152" customWidth="1"/>
    <col min="4105" max="4105" width="13" style="152" customWidth="1"/>
    <col min="4106" max="4106" width="13.42578125" style="152" customWidth="1"/>
    <col min="4107" max="4107" width="14.85546875" style="152" customWidth="1"/>
    <col min="4108" max="4108" width="13.5703125" style="152" customWidth="1"/>
    <col min="4109" max="4352" width="9.140625" style="152"/>
    <col min="4353" max="4353" width="12.28515625" style="152" customWidth="1"/>
    <col min="4354" max="4354" width="14.42578125" style="152" customWidth="1"/>
    <col min="4355" max="4356" width="15" style="152" customWidth="1"/>
    <col min="4357" max="4358" width="14.28515625" style="152" customWidth="1"/>
    <col min="4359" max="4360" width="13.85546875" style="152" customWidth="1"/>
    <col min="4361" max="4361" width="13" style="152" customWidth="1"/>
    <col min="4362" max="4362" width="13.42578125" style="152" customWidth="1"/>
    <col min="4363" max="4363" width="14.85546875" style="152" customWidth="1"/>
    <col min="4364" max="4364" width="13.5703125" style="152" customWidth="1"/>
    <col min="4365" max="4608" width="9.140625" style="152"/>
    <col min="4609" max="4609" width="12.28515625" style="152" customWidth="1"/>
    <col min="4610" max="4610" width="14.42578125" style="152" customWidth="1"/>
    <col min="4611" max="4612" width="15" style="152" customWidth="1"/>
    <col min="4613" max="4614" width="14.28515625" style="152" customWidth="1"/>
    <col min="4615" max="4616" width="13.85546875" style="152" customWidth="1"/>
    <col min="4617" max="4617" width="13" style="152" customWidth="1"/>
    <col min="4618" max="4618" width="13.42578125" style="152" customWidth="1"/>
    <col min="4619" max="4619" width="14.85546875" style="152" customWidth="1"/>
    <col min="4620" max="4620" width="13.5703125" style="152" customWidth="1"/>
    <col min="4621" max="4864" width="9.140625" style="152"/>
    <col min="4865" max="4865" width="12.28515625" style="152" customWidth="1"/>
    <col min="4866" max="4866" width="14.42578125" style="152" customWidth="1"/>
    <col min="4867" max="4868" width="15" style="152" customWidth="1"/>
    <col min="4869" max="4870" width="14.28515625" style="152" customWidth="1"/>
    <col min="4871" max="4872" width="13.85546875" style="152" customWidth="1"/>
    <col min="4873" max="4873" width="13" style="152" customWidth="1"/>
    <col min="4874" max="4874" width="13.42578125" style="152" customWidth="1"/>
    <col min="4875" max="4875" width="14.85546875" style="152" customWidth="1"/>
    <col min="4876" max="4876" width="13.5703125" style="152" customWidth="1"/>
    <col min="4877" max="5120" width="9.140625" style="152"/>
    <col min="5121" max="5121" width="12.28515625" style="152" customWidth="1"/>
    <col min="5122" max="5122" width="14.42578125" style="152" customWidth="1"/>
    <col min="5123" max="5124" width="15" style="152" customWidth="1"/>
    <col min="5125" max="5126" width="14.28515625" style="152" customWidth="1"/>
    <col min="5127" max="5128" width="13.85546875" style="152" customWidth="1"/>
    <col min="5129" max="5129" width="13" style="152" customWidth="1"/>
    <col min="5130" max="5130" width="13.42578125" style="152" customWidth="1"/>
    <col min="5131" max="5131" width="14.85546875" style="152" customWidth="1"/>
    <col min="5132" max="5132" width="13.5703125" style="152" customWidth="1"/>
    <col min="5133" max="5376" width="9.140625" style="152"/>
    <col min="5377" max="5377" width="12.28515625" style="152" customWidth="1"/>
    <col min="5378" max="5378" width="14.42578125" style="152" customWidth="1"/>
    <col min="5379" max="5380" width="15" style="152" customWidth="1"/>
    <col min="5381" max="5382" width="14.28515625" style="152" customWidth="1"/>
    <col min="5383" max="5384" width="13.85546875" style="152" customWidth="1"/>
    <col min="5385" max="5385" width="13" style="152" customWidth="1"/>
    <col min="5386" max="5386" width="13.42578125" style="152" customWidth="1"/>
    <col min="5387" max="5387" width="14.85546875" style="152" customWidth="1"/>
    <col min="5388" max="5388" width="13.5703125" style="152" customWidth="1"/>
    <col min="5389" max="5632" width="9.140625" style="152"/>
    <col min="5633" max="5633" width="12.28515625" style="152" customWidth="1"/>
    <col min="5634" max="5634" width="14.42578125" style="152" customWidth="1"/>
    <col min="5635" max="5636" width="15" style="152" customWidth="1"/>
    <col min="5637" max="5638" width="14.28515625" style="152" customWidth="1"/>
    <col min="5639" max="5640" width="13.85546875" style="152" customWidth="1"/>
    <col min="5641" max="5641" width="13" style="152" customWidth="1"/>
    <col min="5642" max="5642" width="13.42578125" style="152" customWidth="1"/>
    <col min="5643" max="5643" width="14.85546875" style="152" customWidth="1"/>
    <col min="5644" max="5644" width="13.5703125" style="152" customWidth="1"/>
    <col min="5645" max="5888" width="9.140625" style="152"/>
    <col min="5889" max="5889" width="12.28515625" style="152" customWidth="1"/>
    <col min="5890" max="5890" width="14.42578125" style="152" customWidth="1"/>
    <col min="5891" max="5892" width="15" style="152" customWidth="1"/>
    <col min="5893" max="5894" width="14.28515625" style="152" customWidth="1"/>
    <col min="5895" max="5896" width="13.85546875" style="152" customWidth="1"/>
    <col min="5897" max="5897" width="13" style="152" customWidth="1"/>
    <col min="5898" max="5898" width="13.42578125" style="152" customWidth="1"/>
    <col min="5899" max="5899" width="14.85546875" style="152" customWidth="1"/>
    <col min="5900" max="5900" width="13.5703125" style="152" customWidth="1"/>
    <col min="5901" max="6144" width="9.140625" style="152"/>
    <col min="6145" max="6145" width="12.28515625" style="152" customWidth="1"/>
    <col min="6146" max="6146" width="14.42578125" style="152" customWidth="1"/>
    <col min="6147" max="6148" width="15" style="152" customWidth="1"/>
    <col min="6149" max="6150" width="14.28515625" style="152" customWidth="1"/>
    <col min="6151" max="6152" width="13.85546875" style="152" customWidth="1"/>
    <col min="6153" max="6153" width="13" style="152" customWidth="1"/>
    <col min="6154" max="6154" width="13.42578125" style="152" customWidth="1"/>
    <col min="6155" max="6155" width="14.85546875" style="152" customWidth="1"/>
    <col min="6156" max="6156" width="13.5703125" style="152" customWidth="1"/>
    <col min="6157" max="6400" width="9.140625" style="152"/>
    <col min="6401" max="6401" width="12.28515625" style="152" customWidth="1"/>
    <col min="6402" max="6402" width="14.42578125" style="152" customWidth="1"/>
    <col min="6403" max="6404" width="15" style="152" customWidth="1"/>
    <col min="6405" max="6406" width="14.28515625" style="152" customWidth="1"/>
    <col min="6407" max="6408" width="13.85546875" style="152" customWidth="1"/>
    <col min="6409" max="6409" width="13" style="152" customWidth="1"/>
    <col min="6410" max="6410" width="13.42578125" style="152" customWidth="1"/>
    <col min="6411" max="6411" width="14.85546875" style="152" customWidth="1"/>
    <col min="6412" max="6412" width="13.5703125" style="152" customWidth="1"/>
    <col min="6413" max="6656" width="9.140625" style="152"/>
    <col min="6657" max="6657" width="12.28515625" style="152" customWidth="1"/>
    <col min="6658" max="6658" width="14.42578125" style="152" customWidth="1"/>
    <col min="6659" max="6660" width="15" style="152" customWidth="1"/>
    <col min="6661" max="6662" width="14.28515625" style="152" customWidth="1"/>
    <col min="6663" max="6664" width="13.85546875" style="152" customWidth="1"/>
    <col min="6665" max="6665" width="13" style="152" customWidth="1"/>
    <col min="6666" max="6666" width="13.42578125" style="152" customWidth="1"/>
    <col min="6667" max="6667" width="14.85546875" style="152" customWidth="1"/>
    <col min="6668" max="6668" width="13.5703125" style="152" customWidth="1"/>
    <col min="6669" max="6912" width="9.140625" style="152"/>
    <col min="6913" max="6913" width="12.28515625" style="152" customWidth="1"/>
    <col min="6914" max="6914" width="14.42578125" style="152" customWidth="1"/>
    <col min="6915" max="6916" width="15" style="152" customWidth="1"/>
    <col min="6917" max="6918" width="14.28515625" style="152" customWidth="1"/>
    <col min="6919" max="6920" width="13.85546875" style="152" customWidth="1"/>
    <col min="6921" max="6921" width="13" style="152" customWidth="1"/>
    <col min="6922" max="6922" width="13.42578125" style="152" customWidth="1"/>
    <col min="6923" max="6923" width="14.85546875" style="152" customWidth="1"/>
    <col min="6924" max="6924" width="13.5703125" style="152" customWidth="1"/>
    <col min="6925" max="7168" width="9.140625" style="152"/>
    <col min="7169" max="7169" width="12.28515625" style="152" customWidth="1"/>
    <col min="7170" max="7170" width="14.42578125" style="152" customWidth="1"/>
    <col min="7171" max="7172" width="15" style="152" customWidth="1"/>
    <col min="7173" max="7174" width="14.28515625" style="152" customWidth="1"/>
    <col min="7175" max="7176" width="13.85546875" style="152" customWidth="1"/>
    <col min="7177" max="7177" width="13" style="152" customWidth="1"/>
    <col min="7178" max="7178" width="13.42578125" style="152" customWidth="1"/>
    <col min="7179" max="7179" width="14.85546875" style="152" customWidth="1"/>
    <col min="7180" max="7180" width="13.5703125" style="152" customWidth="1"/>
    <col min="7181" max="7424" width="9.140625" style="152"/>
    <col min="7425" max="7425" width="12.28515625" style="152" customWidth="1"/>
    <col min="7426" max="7426" width="14.42578125" style="152" customWidth="1"/>
    <col min="7427" max="7428" width="15" style="152" customWidth="1"/>
    <col min="7429" max="7430" width="14.28515625" style="152" customWidth="1"/>
    <col min="7431" max="7432" width="13.85546875" style="152" customWidth="1"/>
    <col min="7433" max="7433" width="13" style="152" customWidth="1"/>
    <col min="7434" max="7434" width="13.42578125" style="152" customWidth="1"/>
    <col min="7435" max="7435" width="14.85546875" style="152" customWidth="1"/>
    <col min="7436" max="7436" width="13.5703125" style="152" customWidth="1"/>
    <col min="7437" max="7680" width="9.140625" style="152"/>
    <col min="7681" max="7681" width="12.28515625" style="152" customWidth="1"/>
    <col min="7682" max="7682" width="14.42578125" style="152" customWidth="1"/>
    <col min="7683" max="7684" width="15" style="152" customWidth="1"/>
    <col min="7685" max="7686" width="14.28515625" style="152" customWidth="1"/>
    <col min="7687" max="7688" width="13.85546875" style="152" customWidth="1"/>
    <col min="7689" max="7689" width="13" style="152" customWidth="1"/>
    <col min="7690" max="7690" width="13.42578125" style="152" customWidth="1"/>
    <col min="7691" max="7691" width="14.85546875" style="152" customWidth="1"/>
    <col min="7692" max="7692" width="13.5703125" style="152" customWidth="1"/>
    <col min="7693" max="7936" width="9.140625" style="152"/>
    <col min="7937" max="7937" width="12.28515625" style="152" customWidth="1"/>
    <col min="7938" max="7938" width="14.42578125" style="152" customWidth="1"/>
    <col min="7939" max="7940" width="15" style="152" customWidth="1"/>
    <col min="7941" max="7942" width="14.28515625" style="152" customWidth="1"/>
    <col min="7943" max="7944" width="13.85546875" style="152" customWidth="1"/>
    <col min="7945" max="7945" width="13" style="152" customWidth="1"/>
    <col min="7946" max="7946" width="13.42578125" style="152" customWidth="1"/>
    <col min="7947" max="7947" width="14.85546875" style="152" customWidth="1"/>
    <col min="7948" max="7948" width="13.5703125" style="152" customWidth="1"/>
    <col min="7949" max="8192" width="9.140625" style="152"/>
    <col min="8193" max="8193" width="12.28515625" style="152" customWidth="1"/>
    <col min="8194" max="8194" width="14.42578125" style="152" customWidth="1"/>
    <col min="8195" max="8196" width="15" style="152" customWidth="1"/>
    <col min="8197" max="8198" width="14.28515625" style="152" customWidth="1"/>
    <col min="8199" max="8200" width="13.85546875" style="152" customWidth="1"/>
    <col min="8201" max="8201" width="13" style="152" customWidth="1"/>
    <col min="8202" max="8202" width="13.42578125" style="152" customWidth="1"/>
    <col min="8203" max="8203" width="14.85546875" style="152" customWidth="1"/>
    <col min="8204" max="8204" width="13.5703125" style="152" customWidth="1"/>
    <col min="8205" max="8448" width="9.140625" style="152"/>
    <col min="8449" max="8449" width="12.28515625" style="152" customWidth="1"/>
    <col min="8450" max="8450" width="14.42578125" style="152" customWidth="1"/>
    <col min="8451" max="8452" width="15" style="152" customWidth="1"/>
    <col min="8453" max="8454" width="14.28515625" style="152" customWidth="1"/>
    <col min="8455" max="8456" width="13.85546875" style="152" customWidth="1"/>
    <col min="8457" max="8457" width="13" style="152" customWidth="1"/>
    <col min="8458" max="8458" width="13.42578125" style="152" customWidth="1"/>
    <col min="8459" max="8459" width="14.85546875" style="152" customWidth="1"/>
    <col min="8460" max="8460" width="13.5703125" style="152" customWidth="1"/>
    <col min="8461" max="8704" width="9.140625" style="152"/>
    <col min="8705" max="8705" width="12.28515625" style="152" customWidth="1"/>
    <col min="8706" max="8706" width="14.42578125" style="152" customWidth="1"/>
    <col min="8707" max="8708" width="15" style="152" customWidth="1"/>
    <col min="8709" max="8710" width="14.28515625" style="152" customWidth="1"/>
    <col min="8711" max="8712" width="13.85546875" style="152" customWidth="1"/>
    <col min="8713" max="8713" width="13" style="152" customWidth="1"/>
    <col min="8714" max="8714" width="13.42578125" style="152" customWidth="1"/>
    <col min="8715" max="8715" width="14.85546875" style="152" customWidth="1"/>
    <col min="8716" max="8716" width="13.5703125" style="152" customWidth="1"/>
    <col min="8717" max="8960" width="9.140625" style="152"/>
    <col min="8961" max="8961" width="12.28515625" style="152" customWidth="1"/>
    <col min="8962" max="8962" width="14.42578125" style="152" customWidth="1"/>
    <col min="8963" max="8964" width="15" style="152" customWidth="1"/>
    <col min="8965" max="8966" width="14.28515625" style="152" customWidth="1"/>
    <col min="8967" max="8968" width="13.85546875" style="152" customWidth="1"/>
    <col min="8969" max="8969" width="13" style="152" customWidth="1"/>
    <col min="8970" max="8970" width="13.42578125" style="152" customWidth="1"/>
    <col min="8971" max="8971" width="14.85546875" style="152" customWidth="1"/>
    <col min="8972" max="8972" width="13.5703125" style="152" customWidth="1"/>
    <col min="8973" max="9216" width="9.140625" style="152"/>
    <col min="9217" max="9217" width="12.28515625" style="152" customWidth="1"/>
    <col min="9218" max="9218" width="14.42578125" style="152" customWidth="1"/>
    <col min="9219" max="9220" width="15" style="152" customWidth="1"/>
    <col min="9221" max="9222" width="14.28515625" style="152" customWidth="1"/>
    <col min="9223" max="9224" width="13.85546875" style="152" customWidth="1"/>
    <col min="9225" max="9225" width="13" style="152" customWidth="1"/>
    <col min="9226" max="9226" width="13.42578125" style="152" customWidth="1"/>
    <col min="9227" max="9227" width="14.85546875" style="152" customWidth="1"/>
    <col min="9228" max="9228" width="13.5703125" style="152" customWidth="1"/>
    <col min="9229" max="9472" width="9.140625" style="152"/>
    <col min="9473" max="9473" width="12.28515625" style="152" customWidth="1"/>
    <col min="9474" max="9474" width="14.42578125" style="152" customWidth="1"/>
    <col min="9475" max="9476" width="15" style="152" customWidth="1"/>
    <col min="9477" max="9478" width="14.28515625" style="152" customWidth="1"/>
    <col min="9479" max="9480" width="13.85546875" style="152" customWidth="1"/>
    <col min="9481" max="9481" width="13" style="152" customWidth="1"/>
    <col min="9482" max="9482" width="13.42578125" style="152" customWidth="1"/>
    <col min="9483" max="9483" width="14.85546875" style="152" customWidth="1"/>
    <col min="9484" max="9484" width="13.5703125" style="152" customWidth="1"/>
    <col min="9485" max="9728" width="9.140625" style="152"/>
    <col min="9729" max="9729" width="12.28515625" style="152" customWidth="1"/>
    <col min="9730" max="9730" width="14.42578125" style="152" customWidth="1"/>
    <col min="9731" max="9732" width="15" style="152" customWidth="1"/>
    <col min="9733" max="9734" width="14.28515625" style="152" customWidth="1"/>
    <col min="9735" max="9736" width="13.85546875" style="152" customWidth="1"/>
    <col min="9737" max="9737" width="13" style="152" customWidth="1"/>
    <col min="9738" max="9738" width="13.42578125" style="152" customWidth="1"/>
    <col min="9739" max="9739" width="14.85546875" style="152" customWidth="1"/>
    <col min="9740" max="9740" width="13.5703125" style="152" customWidth="1"/>
    <col min="9741" max="9984" width="9.140625" style="152"/>
    <col min="9985" max="9985" width="12.28515625" style="152" customWidth="1"/>
    <col min="9986" max="9986" width="14.42578125" style="152" customWidth="1"/>
    <col min="9987" max="9988" width="15" style="152" customWidth="1"/>
    <col min="9989" max="9990" width="14.28515625" style="152" customWidth="1"/>
    <col min="9991" max="9992" width="13.85546875" style="152" customWidth="1"/>
    <col min="9993" max="9993" width="13" style="152" customWidth="1"/>
    <col min="9994" max="9994" width="13.42578125" style="152" customWidth="1"/>
    <col min="9995" max="9995" width="14.85546875" style="152" customWidth="1"/>
    <col min="9996" max="9996" width="13.5703125" style="152" customWidth="1"/>
    <col min="9997" max="10240" width="9.140625" style="152"/>
    <col min="10241" max="10241" width="12.28515625" style="152" customWidth="1"/>
    <col min="10242" max="10242" width="14.42578125" style="152" customWidth="1"/>
    <col min="10243" max="10244" width="15" style="152" customWidth="1"/>
    <col min="10245" max="10246" width="14.28515625" style="152" customWidth="1"/>
    <col min="10247" max="10248" width="13.85546875" style="152" customWidth="1"/>
    <col min="10249" max="10249" width="13" style="152" customWidth="1"/>
    <col min="10250" max="10250" width="13.42578125" style="152" customWidth="1"/>
    <col min="10251" max="10251" width="14.85546875" style="152" customWidth="1"/>
    <col min="10252" max="10252" width="13.5703125" style="152" customWidth="1"/>
    <col min="10253" max="10496" width="9.140625" style="152"/>
    <col min="10497" max="10497" width="12.28515625" style="152" customWidth="1"/>
    <col min="10498" max="10498" width="14.42578125" style="152" customWidth="1"/>
    <col min="10499" max="10500" width="15" style="152" customWidth="1"/>
    <col min="10501" max="10502" width="14.28515625" style="152" customWidth="1"/>
    <col min="10503" max="10504" width="13.85546875" style="152" customWidth="1"/>
    <col min="10505" max="10505" width="13" style="152" customWidth="1"/>
    <col min="10506" max="10506" width="13.42578125" style="152" customWidth="1"/>
    <col min="10507" max="10507" width="14.85546875" style="152" customWidth="1"/>
    <col min="10508" max="10508" width="13.5703125" style="152" customWidth="1"/>
    <col min="10509" max="10752" width="9.140625" style="152"/>
    <col min="10753" max="10753" width="12.28515625" style="152" customWidth="1"/>
    <col min="10754" max="10754" width="14.42578125" style="152" customWidth="1"/>
    <col min="10755" max="10756" width="15" style="152" customWidth="1"/>
    <col min="10757" max="10758" width="14.28515625" style="152" customWidth="1"/>
    <col min="10759" max="10760" width="13.85546875" style="152" customWidth="1"/>
    <col min="10761" max="10761" width="13" style="152" customWidth="1"/>
    <col min="10762" max="10762" width="13.42578125" style="152" customWidth="1"/>
    <col min="10763" max="10763" width="14.85546875" style="152" customWidth="1"/>
    <col min="10764" max="10764" width="13.5703125" style="152" customWidth="1"/>
    <col min="10765" max="11008" width="9.140625" style="152"/>
    <col min="11009" max="11009" width="12.28515625" style="152" customWidth="1"/>
    <col min="11010" max="11010" width="14.42578125" style="152" customWidth="1"/>
    <col min="11011" max="11012" width="15" style="152" customWidth="1"/>
    <col min="11013" max="11014" width="14.28515625" style="152" customWidth="1"/>
    <col min="11015" max="11016" width="13.85546875" style="152" customWidth="1"/>
    <col min="11017" max="11017" width="13" style="152" customWidth="1"/>
    <col min="11018" max="11018" width="13.42578125" style="152" customWidth="1"/>
    <col min="11019" max="11019" width="14.85546875" style="152" customWidth="1"/>
    <col min="11020" max="11020" width="13.5703125" style="152" customWidth="1"/>
    <col min="11021" max="11264" width="9.140625" style="152"/>
    <col min="11265" max="11265" width="12.28515625" style="152" customWidth="1"/>
    <col min="11266" max="11266" width="14.42578125" style="152" customWidth="1"/>
    <col min="11267" max="11268" width="15" style="152" customWidth="1"/>
    <col min="11269" max="11270" width="14.28515625" style="152" customWidth="1"/>
    <col min="11271" max="11272" width="13.85546875" style="152" customWidth="1"/>
    <col min="11273" max="11273" width="13" style="152" customWidth="1"/>
    <col min="11274" max="11274" width="13.42578125" style="152" customWidth="1"/>
    <col min="11275" max="11275" width="14.85546875" style="152" customWidth="1"/>
    <col min="11276" max="11276" width="13.5703125" style="152" customWidth="1"/>
    <col min="11277" max="11520" width="9.140625" style="152"/>
    <col min="11521" max="11521" width="12.28515625" style="152" customWidth="1"/>
    <col min="11522" max="11522" width="14.42578125" style="152" customWidth="1"/>
    <col min="11523" max="11524" width="15" style="152" customWidth="1"/>
    <col min="11525" max="11526" width="14.28515625" style="152" customWidth="1"/>
    <col min="11527" max="11528" width="13.85546875" style="152" customWidth="1"/>
    <col min="11529" max="11529" width="13" style="152" customWidth="1"/>
    <col min="11530" max="11530" width="13.42578125" style="152" customWidth="1"/>
    <col min="11531" max="11531" width="14.85546875" style="152" customWidth="1"/>
    <col min="11532" max="11532" width="13.5703125" style="152" customWidth="1"/>
    <col min="11533" max="11776" width="9.140625" style="152"/>
    <col min="11777" max="11777" width="12.28515625" style="152" customWidth="1"/>
    <col min="11778" max="11778" width="14.42578125" style="152" customWidth="1"/>
    <col min="11779" max="11780" width="15" style="152" customWidth="1"/>
    <col min="11781" max="11782" width="14.28515625" style="152" customWidth="1"/>
    <col min="11783" max="11784" width="13.85546875" style="152" customWidth="1"/>
    <col min="11785" max="11785" width="13" style="152" customWidth="1"/>
    <col min="11786" max="11786" width="13.42578125" style="152" customWidth="1"/>
    <col min="11787" max="11787" width="14.85546875" style="152" customWidth="1"/>
    <col min="11788" max="11788" width="13.5703125" style="152" customWidth="1"/>
    <col min="11789" max="12032" width="9.140625" style="152"/>
    <col min="12033" max="12033" width="12.28515625" style="152" customWidth="1"/>
    <col min="12034" max="12034" width="14.42578125" style="152" customWidth="1"/>
    <col min="12035" max="12036" width="15" style="152" customWidth="1"/>
    <col min="12037" max="12038" width="14.28515625" style="152" customWidth="1"/>
    <col min="12039" max="12040" width="13.85546875" style="152" customWidth="1"/>
    <col min="12041" max="12041" width="13" style="152" customWidth="1"/>
    <col min="12042" max="12042" width="13.42578125" style="152" customWidth="1"/>
    <col min="12043" max="12043" width="14.85546875" style="152" customWidth="1"/>
    <col min="12044" max="12044" width="13.5703125" style="152" customWidth="1"/>
    <col min="12045" max="12288" width="9.140625" style="152"/>
    <col min="12289" max="12289" width="12.28515625" style="152" customWidth="1"/>
    <col min="12290" max="12290" width="14.42578125" style="152" customWidth="1"/>
    <col min="12291" max="12292" width="15" style="152" customWidth="1"/>
    <col min="12293" max="12294" width="14.28515625" style="152" customWidth="1"/>
    <col min="12295" max="12296" width="13.85546875" style="152" customWidth="1"/>
    <col min="12297" max="12297" width="13" style="152" customWidth="1"/>
    <col min="12298" max="12298" width="13.42578125" style="152" customWidth="1"/>
    <col min="12299" max="12299" width="14.85546875" style="152" customWidth="1"/>
    <col min="12300" max="12300" width="13.5703125" style="152" customWidth="1"/>
    <col min="12301" max="12544" width="9.140625" style="152"/>
    <col min="12545" max="12545" width="12.28515625" style="152" customWidth="1"/>
    <col min="12546" max="12546" width="14.42578125" style="152" customWidth="1"/>
    <col min="12547" max="12548" width="15" style="152" customWidth="1"/>
    <col min="12549" max="12550" width="14.28515625" style="152" customWidth="1"/>
    <col min="12551" max="12552" width="13.85546875" style="152" customWidth="1"/>
    <col min="12553" max="12553" width="13" style="152" customWidth="1"/>
    <col min="12554" max="12554" width="13.42578125" style="152" customWidth="1"/>
    <col min="12555" max="12555" width="14.85546875" style="152" customWidth="1"/>
    <col min="12556" max="12556" width="13.5703125" style="152" customWidth="1"/>
    <col min="12557" max="12800" width="9.140625" style="152"/>
    <col min="12801" max="12801" width="12.28515625" style="152" customWidth="1"/>
    <col min="12802" max="12802" width="14.42578125" style="152" customWidth="1"/>
    <col min="12803" max="12804" width="15" style="152" customWidth="1"/>
    <col min="12805" max="12806" width="14.28515625" style="152" customWidth="1"/>
    <col min="12807" max="12808" width="13.85546875" style="152" customWidth="1"/>
    <col min="12809" max="12809" width="13" style="152" customWidth="1"/>
    <col min="12810" max="12810" width="13.42578125" style="152" customWidth="1"/>
    <col min="12811" max="12811" width="14.85546875" style="152" customWidth="1"/>
    <col min="12812" max="12812" width="13.5703125" style="152" customWidth="1"/>
    <col min="12813" max="13056" width="9.140625" style="152"/>
    <col min="13057" max="13057" width="12.28515625" style="152" customWidth="1"/>
    <col min="13058" max="13058" width="14.42578125" style="152" customWidth="1"/>
    <col min="13059" max="13060" width="15" style="152" customWidth="1"/>
    <col min="13061" max="13062" width="14.28515625" style="152" customWidth="1"/>
    <col min="13063" max="13064" width="13.85546875" style="152" customWidth="1"/>
    <col min="13065" max="13065" width="13" style="152" customWidth="1"/>
    <col min="13066" max="13066" width="13.42578125" style="152" customWidth="1"/>
    <col min="13067" max="13067" width="14.85546875" style="152" customWidth="1"/>
    <col min="13068" max="13068" width="13.5703125" style="152" customWidth="1"/>
    <col min="13069" max="13312" width="9.140625" style="152"/>
    <col min="13313" max="13313" width="12.28515625" style="152" customWidth="1"/>
    <col min="13314" max="13314" width="14.42578125" style="152" customWidth="1"/>
    <col min="13315" max="13316" width="15" style="152" customWidth="1"/>
    <col min="13317" max="13318" width="14.28515625" style="152" customWidth="1"/>
    <col min="13319" max="13320" width="13.85546875" style="152" customWidth="1"/>
    <col min="13321" max="13321" width="13" style="152" customWidth="1"/>
    <col min="13322" max="13322" width="13.42578125" style="152" customWidth="1"/>
    <col min="13323" max="13323" width="14.85546875" style="152" customWidth="1"/>
    <col min="13324" max="13324" width="13.5703125" style="152" customWidth="1"/>
    <col min="13325" max="13568" width="9.140625" style="152"/>
    <col min="13569" max="13569" width="12.28515625" style="152" customWidth="1"/>
    <col min="13570" max="13570" width="14.42578125" style="152" customWidth="1"/>
    <col min="13571" max="13572" width="15" style="152" customWidth="1"/>
    <col min="13573" max="13574" width="14.28515625" style="152" customWidth="1"/>
    <col min="13575" max="13576" width="13.85546875" style="152" customWidth="1"/>
    <col min="13577" max="13577" width="13" style="152" customWidth="1"/>
    <col min="13578" max="13578" width="13.42578125" style="152" customWidth="1"/>
    <col min="13579" max="13579" width="14.85546875" style="152" customWidth="1"/>
    <col min="13580" max="13580" width="13.5703125" style="152" customWidth="1"/>
    <col min="13581" max="13824" width="9.140625" style="152"/>
    <col min="13825" max="13825" width="12.28515625" style="152" customWidth="1"/>
    <col min="13826" max="13826" width="14.42578125" style="152" customWidth="1"/>
    <col min="13827" max="13828" width="15" style="152" customWidth="1"/>
    <col min="13829" max="13830" width="14.28515625" style="152" customWidth="1"/>
    <col min="13831" max="13832" width="13.85546875" style="152" customWidth="1"/>
    <col min="13833" max="13833" width="13" style="152" customWidth="1"/>
    <col min="13834" max="13834" width="13.42578125" style="152" customWidth="1"/>
    <col min="13835" max="13835" width="14.85546875" style="152" customWidth="1"/>
    <col min="13836" max="13836" width="13.5703125" style="152" customWidth="1"/>
    <col min="13837" max="14080" width="9.140625" style="152"/>
    <col min="14081" max="14081" width="12.28515625" style="152" customWidth="1"/>
    <col min="14082" max="14082" width="14.42578125" style="152" customWidth="1"/>
    <col min="14083" max="14084" width="15" style="152" customWidth="1"/>
    <col min="14085" max="14086" width="14.28515625" style="152" customWidth="1"/>
    <col min="14087" max="14088" width="13.85546875" style="152" customWidth="1"/>
    <col min="14089" max="14089" width="13" style="152" customWidth="1"/>
    <col min="14090" max="14090" width="13.42578125" style="152" customWidth="1"/>
    <col min="14091" max="14091" width="14.85546875" style="152" customWidth="1"/>
    <col min="14092" max="14092" width="13.5703125" style="152" customWidth="1"/>
    <col min="14093" max="14336" width="9.140625" style="152"/>
    <col min="14337" max="14337" width="12.28515625" style="152" customWidth="1"/>
    <col min="14338" max="14338" width="14.42578125" style="152" customWidth="1"/>
    <col min="14339" max="14340" width="15" style="152" customWidth="1"/>
    <col min="14341" max="14342" width="14.28515625" style="152" customWidth="1"/>
    <col min="14343" max="14344" width="13.85546875" style="152" customWidth="1"/>
    <col min="14345" max="14345" width="13" style="152" customWidth="1"/>
    <col min="14346" max="14346" width="13.42578125" style="152" customWidth="1"/>
    <col min="14347" max="14347" width="14.85546875" style="152" customWidth="1"/>
    <col min="14348" max="14348" width="13.5703125" style="152" customWidth="1"/>
    <col min="14349" max="14592" width="9.140625" style="152"/>
    <col min="14593" max="14593" width="12.28515625" style="152" customWidth="1"/>
    <col min="14594" max="14594" width="14.42578125" style="152" customWidth="1"/>
    <col min="14595" max="14596" width="15" style="152" customWidth="1"/>
    <col min="14597" max="14598" width="14.28515625" style="152" customWidth="1"/>
    <col min="14599" max="14600" width="13.85546875" style="152" customWidth="1"/>
    <col min="14601" max="14601" width="13" style="152" customWidth="1"/>
    <col min="14602" max="14602" width="13.42578125" style="152" customWidth="1"/>
    <col min="14603" max="14603" width="14.85546875" style="152" customWidth="1"/>
    <col min="14604" max="14604" width="13.5703125" style="152" customWidth="1"/>
    <col min="14605" max="14848" width="9.140625" style="152"/>
    <col min="14849" max="14849" width="12.28515625" style="152" customWidth="1"/>
    <col min="14850" max="14850" width="14.42578125" style="152" customWidth="1"/>
    <col min="14851" max="14852" width="15" style="152" customWidth="1"/>
    <col min="14853" max="14854" width="14.28515625" style="152" customWidth="1"/>
    <col min="14855" max="14856" width="13.85546875" style="152" customWidth="1"/>
    <col min="14857" max="14857" width="13" style="152" customWidth="1"/>
    <col min="14858" max="14858" width="13.42578125" style="152" customWidth="1"/>
    <col min="14859" max="14859" width="14.85546875" style="152" customWidth="1"/>
    <col min="14860" max="14860" width="13.5703125" style="152" customWidth="1"/>
    <col min="14861" max="15104" width="9.140625" style="152"/>
    <col min="15105" max="15105" width="12.28515625" style="152" customWidth="1"/>
    <col min="15106" max="15106" width="14.42578125" style="152" customWidth="1"/>
    <col min="15107" max="15108" width="15" style="152" customWidth="1"/>
    <col min="15109" max="15110" width="14.28515625" style="152" customWidth="1"/>
    <col min="15111" max="15112" width="13.85546875" style="152" customWidth="1"/>
    <col min="15113" max="15113" width="13" style="152" customWidth="1"/>
    <col min="15114" max="15114" width="13.42578125" style="152" customWidth="1"/>
    <col min="15115" max="15115" width="14.85546875" style="152" customWidth="1"/>
    <col min="15116" max="15116" width="13.5703125" style="152" customWidth="1"/>
    <col min="15117" max="15360" width="9.140625" style="152"/>
    <col min="15361" max="15361" width="12.28515625" style="152" customWidth="1"/>
    <col min="15362" max="15362" width="14.42578125" style="152" customWidth="1"/>
    <col min="15363" max="15364" width="15" style="152" customWidth="1"/>
    <col min="15365" max="15366" width="14.28515625" style="152" customWidth="1"/>
    <col min="15367" max="15368" width="13.85546875" style="152" customWidth="1"/>
    <col min="15369" max="15369" width="13" style="152" customWidth="1"/>
    <col min="15370" max="15370" width="13.42578125" style="152" customWidth="1"/>
    <col min="15371" max="15371" width="14.85546875" style="152" customWidth="1"/>
    <col min="15372" max="15372" width="13.5703125" style="152" customWidth="1"/>
    <col min="15373" max="15616" width="9.140625" style="152"/>
    <col min="15617" max="15617" width="12.28515625" style="152" customWidth="1"/>
    <col min="15618" max="15618" width="14.42578125" style="152" customWidth="1"/>
    <col min="15619" max="15620" width="15" style="152" customWidth="1"/>
    <col min="15621" max="15622" width="14.28515625" style="152" customWidth="1"/>
    <col min="15623" max="15624" width="13.85546875" style="152" customWidth="1"/>
    <col min="15625" max="15625" width="13" style="152" customWidth="1"/>
    <col min="15626" max="15626" width="13.42578125" style="152" customWidth="1"/>
    <col min="15627" max="15627" width="14.85546875" style="152" customWidth="1"/>
    <col min="15628" max="15628" width="13.5703125" style="152" customWidth="1"/>
    <col min="15629" max="15872" width="9.140625" style="152"/>
    <col min="15873" max="15873" width="12.28515625" style="152" customWidth="1"/>
    <col min="15874" max="15874" width="14.42578125" style="152" customWidth="1"/>
    <col min="15875" max="15876" width="15" style="152" customWidth="1"/>
    <col min="15877" max="15878" width="14.28515625" style="152" customWidth="1"/>
    <col min="15879" max="15880" width="13.85546875" style="152" customWidth="1"/>
    <col min="15881" max="15881" width="13" style="152" customWidth="1"/>
    <col min="15882" max="15882" width="13.42578125" style="152" customWidth="1"/>
    <col min="15883" max="15883" width="14.85546875" style="152" customWidth="1"/>
    <col min="15884" max="15884" width="13.5703125" style="152" customWidth="1"/>
    <col min="15885" max="16128" width="9.140625" style="152"/>
    <col min="16129" max="16129" width="12.28515625" style="152" customWidth="1"/>
    <col min="16130" max="16130" width="14.42578125" style="152" customWidth="1"/>
    <col min="16131" max="16132" width="15" style="152" customWidth="1"/>
    <col min="16133" max="16134" width="14.28515625" style="152" customWidth="1"/>
    <col min="16135" max="16136" width="13.85546875" style="152" customWidth="1"/>
    <col min="16137" max="16137" width="13" style="152" customWidth="1"/>
    <col min="16138" max="16138" width="13.42578125" style="152" customWidth="1"/>
    <col min="16139" max="16139" width="14.85546875" style="152" customWidth="1"/>
    <col min="16140" max="16140" width="13.5703125" style="152" customWidth="1"/>
    <col min="16141" max="16384" width="9.140625" style="152"/>
  </cols>
  <sheetData>
    <row r="1" spans="1:12" ht="17.25" customHeight="1" thickBot="1">
      <c r="A1" s="151" t="s">
        <v>0</v>
      </c>
      <c r="B1" s="151"/>
      <c r="L1" s="154" t="s">
        <v>1</v>
      </c>
    </row>
    <row r="2" spans="1:12" ht="21" customHeight="1" thickTop="1">
      <c r="A2" s="6250" t="s">
        <v>4876</v>
      </c>
      <c r="B2" s="7661"/>
      <c r="C2" s="6251"/>
      <c r="D2" s="6251"/>
      <c r="E2" s="6251"/>
      <c r="F2" s="6251"/>
      <c r="G2" s="6251"/>
      <c r="H2" s="6251"/>
      <c r="I2" s="6251"/>
      <c r="J2" s="6251"/>
      <c r="K2" s="6251"/>
      <c r="L2" s="6252"/>
    </row>
    <row r="3" spans="1:12" ht="25.5" customHeight="1" thickBot="1">
      <c r="A3" s="6253" t="s">
        <v>4854</v>
      </c>
      <c r="B3" s="8033"/>
      <c r="C3" s="6254"/>
      <c r="D3" s="6254"/>
      <c r="E3" s="6254"/>
      <c r="F3" s="6254"/>
      <c r="G3" s="6254"/>
      <c r="H3" s="6254"/>
      <c r="I3" s="6254"/>
      <c r="J3" s="6254"/>
      <c r="K3" s="6254"/>
      <c r="L3" s="6255"/>
    </row>
    <row r="4" spans="1:12" ht="28.5" customHeight="1" thickBot="1">
      <c r="A4" s="5394" t="s">
        <v>2089</v>
      </c>
      <c r="B4" s="5395" t="s">
        <v>2132</v>
      </c>
      <c r="C4" s="5396" t="s">
        <v>2</v>
      </c>
      <c r="D4" s="5397" t="s">
        <v>4833</v>
      </c>
      <c r="E4" s="5398" t="s">
        <v>4834</v>
      </c>
      <c r="F4" s="5398" t="s">
        <v>4835</v>
      </c>
      <c r="G4" s="5398" t="s">
        <v>4836</v>
      </c>
      <c r="H4" s="5398" t="s">
        <v>4837</v>
      </c>
      <c r="I4" s="5398" t="s">
        <v>4832</v>
      </c>
      <c r="J4" s="5398" t="s">
        <v>4848</v>
      </c>
      <c r="K4" s="5398" t="s">
        <v>4849</v>
      </c>
      <c r="L4" s="5399" t="s">
        <v>3161</v>
      </c>
    </row>
    <row r="5" spans="1:12" ht="17.45" customHeight="1">
      <c r="A5" s="8034">
        <v>2004</v>
      </c>
      <c r="B5" s="5411" t="s">
        <v>2538</v>
      </c>
      <c r="C5" s="5401">
        <v>139383</v>
      </c>
      <c r="D5" s="5402">
        <v>92491</v>
      </c>
      <c r="E5" s="5403">
        <v>4299</v>
      </c>
      <c r="F5" s="5403">
        <v>2289</v>
      </c>
      <c r="G5" s="5403">
        <v>16768</v>
      </c>
      <c r="H5" s="5403">
        <v>9557</v>
      </c>
      <c r="I5" s="5403">
        <v>10054</v>
      </c>
      <c r="J5" s="5403">
        <v>926</v>
      </c>
      <c r="K5" s="5403">
        <v>2999</v>
      </c>
      <c r="L5" s="5404">
        <v>0</v>
      </c>
    </row>
    <row r="6" spans="1:12" ht="17.45" customHeight="1">
      <c r="A6" s="8034"/>
      <c r="B6" s="5405" t="s">
        <v>2539</v>
      </c>
      <c r="C6" s="5401">
        <v>139834</v>
      </c>
      <c r="D6" s="5402">
        <v>92709</v>
      </c>
      <c r="E6" s="5403">
        <v>4313</v>
      </c>
      <c r="F6" s="5403">
        <v>2295</v>
      </c>
      <c r="G6" s="5403">
        <v>16938</v>
      </c>
      <c r="H6" s="5403">
        <v>9604</v>
      </c>
      <c r="I6" s="5403">
        <v>10057</v>
      </c>
      <c r="J6" s="5403">
        <v>918</v>
      </c>
      <c r="K6" s="5403">
        <v>3000</v>
      </c>
      <c r="L6" s="5404">
        <v>0</v>
      </c>
    </row>
    <row r="7" spans="1:12" ht="17.45" customHeight="1">
      <c r="A7" s="8034"/>
      <c r="B7" s="5405" t="s">
        <v>2540</v>
      </c>
      <c r="C7" s="5401">
        <v>140269</v>
      </c>
      <c r="D7" s="5402">
        <v>92753</v>
      </c>
      <c r="E7" s="5403">
        <v>4321</v>
      </c>
      <c r="F7" s="5403">
        <v>2309</v>
      </c>
      <c r="G7" s="5403">
        <v>17251</v>
      </c>
      <c r="H7" s="5403">
        <v>9640</v>
      </c>
      <c r="I7" s="5403">
        <v>10066</v>
      </c>
      <c r="J7" s="5403">
        <v>910</v>
      </c>
      <c r="K7" s="5403">
        <v>3020</v>
      </c>
      <c r="L7" s="5404">
        <v>0</v>
      </c>
    </row>
    <row r="8" spans="1:12" ht="17.45" customHeight="1">
      <c r="A8" s="8034"/>
      <c r="B8" s="5405" t="s">
        <v>2541</v>
      </c>
      <c r="C8" s="5401">
        <v>140794</v>
      </c>
      <c r="D8" s="5402">
        <v>92845</v>
      </c>
      <c r="E8" s="5403">
        <v>4306</v>
      </c>
      <c r="F8" s="5403">
        <v>2319</v>
      </c>
      <c r="G8" s="5403">
        <v>17600</v>
      </c>
      <c r="H8" s="5403">
        <v>9691</v>
      </c>
      <c r="I8" s="5403">
        <v>10087</v>
      </c>
      <c r="J8" s="5403">
        <v>906</v>
      </c>
      <c r="K8" s="5403">
        <v>3042</v>
      </c>
      <c r="L8" s="5404">
        <v>0</v>
      </c>
    </row>
    <row r="9" spans="1:12" ht="17.45" customHeight="1">
      <c r="A9" s="8034"/>
      <c r="B9" s="5405" t="s">
        <v>2530</v>
      </c>
      <c r="C9" s="5401">
        <v>141269</v>
      </c>
      <c r="D9" s="5402">
        <v>92887</v>
      </c>
      <c r="E9" s="5403">
        <v>4299</v>
      </c>
      <c r="F9" s="5403">
        <v>2333</v>
      </c>
      <c r="G9" s="5403">
        <v>17936</v>
      </c>
      <c r="H9" s="5403">
        <v>9746</v>
      </c>
      <c r="I9" s="5403">
        <v>10109</v>
      </c>
      <c r="J9" s="5403">
        <v>904</v>
      </c>
      <c r="K9" s="5403">
        <v>3055</v>
      </c>
      <c r="L9" s="5404">
        <v>0</v>
      </c>
    </row>
    <row r="10" spans="1:12" ht="17.45" customHeight="1">
      <c r="A10" s="8034"/>
      <c r="B10" s="5405" t="s">
        <v>2531</v>
      </c>
      <c r="C10" s="5401">
        <v>141269</v>
      </c>
      <c r="D10" s="5402">
        <v>92887</v>
      </c>
      <c r="E10" s="5403">
        <v>4299</v>
      </c>
      <c r="F10" s="5403">
        <v>2333</v>
      </c>
      <c r="G10" s="5403">
        <v>17936</v>
      </c>
      <c r="H10" s="5403">
        <v>9746</v>
      </c>
      <c r="I10" s="5403">
        <v>10109</v>
      </c>
      <c r="J10" s="5403">
        <v>904</v>
      </c>
      <c r="K10" s="5403">
        <v>3055</v>
      </c>
      <c r="L10" s="5404">
        <v>0</v>
      </c>
    </row>
    <row r="11" spans="1:12" ht="17.45" customHeight="1">
      <c r="A11" s="8034"/>
      <c r="B11" s="5400" t="s">
        <v>2532</v>
      </c>
      <c r="C11" s="5401">
        <v>143541</v>
      </c>
      <c r="D11" s="5402">
        <v>94212</v>
      </c>
      <c r="E11" s="5403">
        <v>4311</v>
      </c>
      <c r="F11" s="5403">
        <v>2345</v>
      </c>
      <c r="G11" s="5403">
        <v>18654</v>
      </c>
      <c r="H11" s="5403">
        <v>9827</v>
      </c>
      <c r="I11" s="5403">
        <v>10179</v>
      </c>
      <c r="J11" s="5403">
        <v>909</v>
      </c>
      <c r="K11" s="5403">
        <v>3099</v>
      </c>
      <c r="L11" s="5404">
        <v>0</v>
      </c>
    </row>
    <row r="12" spans="1:12" ht="17.45" customHeight="1">
      <c r="A12" s="8031"/>
      <c r="B12" s="5405" t="s">
        <v>2533</v>
      </c>
      <c r="C12" s="5339">
        <v>157998</v>
      </c>
      <c r="D12" s="5340">
        <v>92137</v>
      </c>
      <c r="E12" s="5341">
        <v>4740</v>
      </c>
      <c r="F12" s="5341">
        <v>2001</v>
      </c>
      <c r="G12" s="5341">
        <v>18567</v>
      </c>
      <c r="H12" s="5341">
        <v>13143</v>
      </c>
      <c r="I12" s="5341">
        <v>9912</v>
      </c>
      <c r="J12" s="5341">
        <v>281</v>
      </c>
      <c r="K12" s="5341">
        <v>0</v>
      </c>
      <c r="L12" s="5404">
        <v>17217</v>
      </c>
    </row>
    <row r="13" spans="1:12" ht="17.45" customHeight="1">
      <c r="A13" s="8031"/>
      <c r="B13" s="5405" t="s">
        <v>2534</v>
      </c>
      <c r="C13" s="5339">
        <v>158792</v>
      </c>
      <c r="D13" s="5340">
        <v>92422</v>
      </c>
      <c r="E13" s="5341">
        <v>4757</v>
      </c>
      <c r="F13" s="5341">
        <v>2010</v>
      </c>
      <c r="G13" s="5341">
        <v>18893</v>
      </c>
      <c r="H13" s="5341">
        <v>13203</v>
      </c>
      <c r="I13" s="5341">
        <v>9940</v>
      </c>
      <c r="J13" s="5341">
        <v>283</v>
      </c>
      <c r="K13" s="5341">
        <v>0</v>
      </c>
      <c r="L13" s="5404">
        <v>17284</v>
      </c>
    </row>
    <row r="14" spans="1:12" ht="17.45" customHeight="1">
      <c r="A14" s="8031"/>
      <c r="B14" s="5405" t="s">
        <v>2535</v>
      </c>
      <c r="C14" s="5339">
        <v>159548</v>
      </c>
      <c r="D14" s="5340">
        <v>92786</v>
      </c>
      <c r="E14" s="5341">
        <v>4767</v>
      </c>
      <c r="F14" s="5341">
        <v>2021</v>
      </c>
      <c r="G14" s="5341">
        <v>19150</v>
      </c>
      <c r="H14" s="5341">
        <v>13274</v>
      </c>
      <c r="I14" s="5341">
        <v>9960</v>
      </c>
      <c r="J14" s="5341">
        <v>289</v>
      </c>
      <c r="K14" s="5341">
        <v>0</v>
      </c>
      <c r="L14" s="5404">
        <v>17301</v>
      </c>
    </row>
    <row r="15" spans="1:12" ht="17.45" customHeight="1">
      <c r="A15" s="8031"/>
      <c r="B15" s="5405" t="s">
        <v>2536</v>
      </c>
      <c r="C15" s="5339">
        <v>160510</v>
      </c>
      <c r="D15" s="5340">
        <v>93403</v>
      </c>
      <c r="E15" s="5341">
        <v>4788</v>
      </c>
      <c r="F15" s="5341">
        <v>2031</v>
      </c>
      <c r="G15" s="5341">
        <v>19389</v>
      </c>
      <c r="H15" s="5341">
        <v>13288</v>
      </c>
      <c r="I15" s="5341">
        <v>9991</v>
      </c>
      <c r="J15" s="5341">
        <v>301</v>
      </c>
      <c r="K15" s="5341">
        <v>0</v>
      </c>
      <c r="L15" s="5404">
        <v>17319</v>
      </c>
    </row>
    <row r="16" spans="1:12" ht="17.45" customHeight="1" thickBot="1">
      <c r="A16" s="8036"/>
      <c r="B16" s="5417" t="s">
        <v>2537</v>
      </c>
      <c r="C16" s="5418">
        <v>161648</v>
      </c>
      <c r="D16" s="5419">
        <v>93942</v>
      </c>
      <c r="E16" s="5420">
        <v>4817</v>
      </c>
      <c r="F16" s="5420">
        <v>2053</v>
      </c>
      <c r="G16" s="5420">
        <v>19784</v>
      </c>
      <c r="H16" s="5420">
        <v>13373</v>
      </c>
      <c r="I16" s="5420">
        <v>10004</v>
      </c>
      <c r="J16" s="5420">
        <v>312</v>
      </c>
      <c r="K16" s="5420">
        <v>0</v>
      </c>
      <c r="L16" s="5421">
        <v>17363</v>
      </c>
    </row>
    <row r="17" spans="1:12" ht="17.45" customHeight="1">
      <c r="A17" s="8030">
        <v>2005</v>
      </c>
      <c r="B17" s="5411" t="s">
        <v>2538</v>
      </c>
      <c r="C17" s="5333">
        <v>162454</v>
      </c>
      <c r="D17" s="5334">
        <v>94402</v>
      </c>
      <c r="E17" s="5335">
        <v>4829</v>
      </c>
      <c r="F17" s="5335">
        <v>2071</v>
      </c>
      <c r="G17" s="5335">
        <v>20028</v>
      </c>
      <c r="H17" s="5335">
        <v>13406</v>
      </c>
      <c r="I17" s="5335">
        <v>10009</v>
      </c>
      <c r="J17" s="5335">
        <v>316</v>
      </c>
      <c r="K17" s="5335">
        <v>0</v>
      </c>
      <c r="L17" s="5354">
        <v>17393</v>
      </c>
    </row>
    <row r="18" spans="1:12" ht="17.45" customHeight="1">
      <c r="A18" s="8031"/>
      <c r="B18" s="5405" t="s">
        <v>2539</v>
      </c>
      <c r="C18" s="5339">
        <v>163272</v>
      </c>
      <c r="D18" s="5340">
        <v>94956</v>
      </c>
      <c r="E18" s="5341">
        <v>4869</v>
      </c>
      <c r="F18" s="5341">
        <v>2082</v>
      </c>
      <c r="G18" s="5341">
        <v>20139</v>
      </c>
      <c r="H18" s="5341">
        <v>13432</v>
      </c>
      <c r="I18" s="5341">
        <v>10021</v>
      </c>
      <c r="J18" s="5341">
        <v>335</v>
      </c>
      <c r="K18" s="5341">
        <v>0</v>
      </c>
      <c r="L18" s="5356">
        <v>17438</v>
      </c>
    </row>
    <row r="19" spans="1:12" ht="17.45" customHeight="1">
      <c r="A19" s="8031"/>
      <c r="B19" s="5405" t="s">
        <v>2540</v>
      </c>
      <c r="C19" s="5339">
        <v>163661</v>
      </c>
      <c r="D19" s="5340">
        <v>95135</v>
      </c>
      <c r="E19" s="5341">
        <v>4869</v>
      </c>
      <c r="F19" s="5341">
        <v>2088</v>
      </c>
      <c r="G19" s="5341">
        <v>20285</v>
      </c>
      <c r="H19" s="5341">
        <v>13459</v>
      </c>
      <c r="I19" s="5341">
        <v>10039</v>
      </c>
      <c r="J19" s="5341">
        <v>338</v>
      </c>
      <c r="K19" s="5341">
        <v>0</v>
      </c>
      <c r="L19" s="5356">
        <v>17448</v>
      </c>
    </row>
    <row r="20" spans="1:12" ht="17.45" customHeight="1">
      <c r="A20" s="8031"/>
      <c r="B20" s="5405" t="s">
        <v>2541</v>
      </c>
      <c r="C20" s="5339">
        <v>164877</v>
      </c>
      <c r="D20" s="5340">
        <v>95825</v>
      </c>
      <c r="E20" s="5341">
        <v>4891</v>
      </c>
      <c r="F20" s="5341">
        <v>2123</v>
      </c>
      <c r="G20" s="5341">
        <v>20622</v>
      </c>
      <c r="H20" s="5341">
        <v>13489</v>
      </c>
      <c r="I20" s="5341">
        <v>10084</v>
      </c>
      <c r="J20" s="5341">
        <v>350</v>
      </c>
      <c r="K20" s="5341">
        <v>0</v>
      </c>
      <c r="L20" s="5356">
        <v>17493</v>
      </c>
    </row>
    <row r="21" spans="1:12" ht="17.45" customHeight="1">
      <c r="A21" s="8031"/>
      <c r="B21" s="5405" t="s">
        <v>2530</v>
      </c>
      <c r="C21" s="5339">
        <v>166357</v>
      </c>
      <c r="D21" s="5340">
        <v>96619</v>
      </c>
      <c r="E21" s="5341">
        <v>4914</v>
      </c>
      <c r="F21" s="5341">
        <v>2139</v>
      </c>
      <c r="G21" s="5341">
        <v>21061</v>
      </c>
      <c r="H21" s="5341">
        <v>13540</v>
      </c>
      <c r="I21" s="5341">
        <v>10134</v>
      </c>
      <c r="J21" s="5341">
        <v>358</v>
      </c>
      <c r="K21" s="5341">
        <v>0</v>
      </c>
      <c r="L21" s="5356">
        <v>17592</v>
      </c>
    </row>
    <row r="22" spans="1:12" ht="17.45" customHeight="1">
      <c r="A22" s="8031"/>
      <c r="B22" s="5405" t="s">
        <v>2531</v>
      </c>
      <c r="C22" s="5339">
        <v>167362</v>
      </c>
      <c r="D22" s="5340">
        <v>97230</v>
      </c>
      <c r="E22" s="5341">
        <v>4954</v>
      </c>
      <c r="F22" s="5341">
        <v>2155</v>
      </c>
      <c r="G22" s="5341">
        <v>21225</v>
      </c>
      <c r="H22" s="5341">
        <v>13569</v>
      </c>
      <c r="I22" s="5341">
        <v>10183</v>
      </c>
      <c r="J22" s="5341">
        <v>365</v>
      </c>
      <c r="K22" s="5341">
        <v>0</v>
      </c>
      <c r="L22" s="5356">
        <v>17681</v>
      </c>
    </row>
    <row r="23" spans="1:12" ht="17.45" customHeight="1">
      <c r="A23" s="8031"/>
      <c r="B23" s="5405" t="s">
        <v>2532</v>
      </c>
      <c r="C23" s="5339">
        <v>168548</v>
      </c>
      <c r="D23" s="5340">
        <v>97809</v>
      </c>
      <c r="E23" s="5341">
        <v>4967</v>
      </c>
      <c r="F23" s="5341">
        <v>2159</v>
      </c>
      <c r="G23" s="5341">
        <v>21608</v>
      </c>
      <c r="H23" s="5341">
        <v>13614</v>
      </c>
      <c r="I23" s="5341">
        <v>10288</v>
      </c>
      <c r="J23" s="5341">
        <v>375</v>
      </c>
      <c r="K23" s="5341">
        <v>0</v>
      </c>
      <c r="L23" s="5356">
        <v>17728</v>
      </c>
    </row>
    <row r="24" spans="1:12" ht="17.45" customHeight="1">
      <c r="A24" s="8031"/>
      <c r="B24" s="5405" t="s">
        <v>2533</v>
      </c>
      <c r="C24" s="5339">
        <v>170417</v>
      </c>
      <c r="D24" s="5340">
        <v>98856</v>
      </c>
      <c r="E24" s="5341">
        <v>5002</v>
      </c>
      <c r="F24" s="5341">
        <v>2174</v>
      </c>
      <c r="G24" s="5341">
        <v>22124</v>
      </c>
      <c r="H24" s="5341">
        <v>13689</v>
      </c>
      <c r="I24" s="5341">
        <v>10386</v>
      </c>
      <c r="J24" s="5341">
        <v>384</v>
      </c>
      <c r="K24" s="5341">
        <v>0</v>
      </c>
      <c r="L24" s="5356">
        <v>17802</v>
      </c>
    </row>
    <row r="25" spans="1:12" ht="17.45" customHeight="1">
      <c r="A25" s="8031"/>
      <c r="B25" s="5405" t="s">
        <v>2534</v>
      </c>
      <c r="C25" s="5339">
        <v>171933</v>
      </c>
      <c r="D25" s="5340">
        <v>99646</v>
      </c>
      <c r="E25" s="5341">
        <v>5036</v>
      </c>
      <c r="F25" s="5341">
        <v>2194</v>
      </c>
      <c r="G25" s="5341">
        <v>22554</v>
      </c>
      <c r="H25" s="5341">
        <v>13752</v>
      </c>
      <c r="I25" s="5341">
        <v>10467</v>
      </c>
      <c r="J25" s="5341">
        <v>393</v>
      </c>
      <c r="K25" s="5341">
        <v>0</v>
      </c>
      <c r="L25" s="5356">
        <v>17891</v>
      </c>
    </row>
    <row r="26" spans="1:12" ht="17.45" customHeight="1">
      <c r="A26" s="8031"/>
      <c r="B26" s="5405" t="s">
        <v>2535</v>
      </c>
      <c r="C26" s="5339">
        <v>173340</v>
      </c>
      <c r="D26" s="5340">
        <v>100426</v>
      </c>
      <c r="E26" s="5341">
        <v>5090</v>
      </c>
      <c r="F26" s="5341">
        <v>2206</v>
      </c>
      <c r="G26" s="5341">
        <v>22926</v>
      </c>
      <c r="H26" s="5341">
        <v>13788</v>
      </c>
      <c r="I26" s="5341">
        <v>10527</v>
      </c>
      <c r="J26" s="5341">
        <v>403</v>
      </c>
      <c r="K26" s="5341">
        <v>0</v>
      </c>
      <c r="L26" s="5356">
        <v>17974</v>
      </c>
    </row>
    <row r="27" spans="1:12" ht="17.45" customHeight="1">
      <c r="A27" s="8031"/>
      <c r="B27" s="5405" t="s">
        <v>2536</v>
      </c>
      <c r="C27" s="5339">
        <v>174531</v>
      </c>
      <c r="D27" s="5340">
        <v>101110</v>
      </c>
      <c r="E27" s="5341">
        <v>5106</v>
      </c>
      <c r="F27" s="5341">
        <v>2219</v>
      </c>
      <c r="G27" s="5341">
        <v>23219</v>
      </c>
      <c r="H27" s="5341">
        <v>13831</v>
      </c>
      <c r="I27" s="5341">
        <v>10558</v>
      </c>
      <c r="J27" s="5341">
        <v>409</v>
      </c>
      <c r="K27" s="5341">
        <v>0</v>
      </c>
      <c r="L27" s="5356">
        <v>18079</v>
      </c>
    </row>
    <row r="28" spans="1:12" ht="17.45" customHeight="1" thickBot="1">
      <c r="A28" s="8036"/>
      <c r="B28" s="5417" t="s">
        <v>2537</v>
      </c>
      <c r="C28" s="5418">
        <v>176556</v>
      </c>
      <c r="D28" s="5419">
        <v>102238</v>
      </c>
      <c r="E28" s="5420">
        <v>5181</v>
      </c>
      <c r="F28" s="5420">
        <v>2216</v>
      </c>
      <c r="G28" s="5420">
        <v>23617</v>
      </c>
      <c r="H28" s="5420">
        <v>13864</v>
      </c>
      <c r="I28" s="5420">
        <v>10616</v>
      </c>
      <c r="J28" s="5420">
        <v>575</v>
      </c>
      <c r="K28" s="5420">
        <v>0</v>
      </c>
      <c r="L28" s="5422">
        <v>18249</v>
      </c>
    </row>
    <row r="29" spans="1:12" ht="17.45" customHeight="1">
      <c r="A29" s="8030">
        <v>2006</v>
      </c>
      <c r="B29" s="5411" t="s">
        <v>2538</v>
      </c>
      <c r="C29" s="5333">
        <v>178602</v>
      </c>
      <c r="D29" s="5334">
        <v>103338</v>
      </c>
      <c r="E29" s="5335">
        <v>5232</v>
      </c>
      <c r="F29" s="5335">
        <v>2241</v>
      </c>
      <c r="G29" s="5335">
        <v>24221</v>
      </c>
      <c r="H29" s="5335">
        <v>13978</v>
      </c>
      <c r="I29" s="5335">
        <v>10675</v>
      </c>
      <c r="J29" s="5335">
        <v>585</v>
      </c>
      <c r="K29" s="5335">
        <v>0</v>
      </c>
      <c r="L29" s="5354">
        <v>18332</v>
      </c>
    </row>
    <row r="30" spans="1:12" ht="17.45" customHeight="1">
      <c r="A30" s="8031"/>
      <c r="B30" s="5405" t="s">
        <v>2539</v>
      </c>
      <c r="C30" s="5339">
        <v>179427</v>
      </c>
      <c r="D30" s="5340">
        <v>103802</v>
      </c>
      <c r="E30" s="5341">
        <v>5246</v>
      </c>
      <c r="F30" s="5341">
        <v>2242</v>
      </c>
      <c r="G30" s="5341">
        <v>24396</v>
      </c>
      <c r="H30" s="5341">
        <v>14037</v>
      </c>
      <c r="I30" s="5341">
        <v>10731</v>
      </c>
      <c r="J30" s="5341">
        <v>593</v>
      </c>
      <c r="K30" s="5341">
        <v>0</v>
      </c>
      <c r="L30" s="5356">
        <v>18380</v>
      </c>
    </row>
    <row r="31" spans="1:12" ht="17.45" customHeight="1">
      <c r="A31" s="8031"/>
      <c r="B31" s="5405" t="s">
        <v>2540</v>
      </c>
      <c r="C31" s="5339">
        <v>180904</v>
      </c>
      <c r="D31" s="5340">
        <v>104565</v>
      </c>
      <c r="E31" s="5341">
        <v>5271</v>
      </c>
      <c r="F31" s="5341">
        <v>2258</v>
      </c>
      <c r="G31" s="5341">
        <v>24703</v>
      </c>
      <c r="H31" s="5341">
        <v>14112</v>
      </c>
      <c r="I31" s="5341">
        <v>10958</v>
      </c>
      <c r="J31" s="5341">
        <v>548</v>
      </c>
      <c r="K31" s="5341">
        <v>0</v>
      </c>
      <c r="L31" s="5356">
        <v>18453</v>
      </c>
    </row>
    <row r="32" spans="1:12" ht="17.45" customHeight="1">
      <c r="A32" s="8031"/>
      <c r="B32" s="5405" t="s">
        <v>2541</v>
      </c>
      <c r="C32" s="5339">
        <v>182343</v>
      </c>
      <c r="D32" s="5340">
        <v>105256</v>
      </c>
      <c r="E32" s="5341">
        <v>5286</v>
      </c>
      <c r="F32" s="5341">
        <v>2283</v>
      </c>
      <c r="G32" s="5341">
        <v>24990</v>
      </c>
      <c r="H32" s="5341">
        <v>14174</v>
      </c>
      <c r="I32" s="5341">
        <v>11202</v>
      </c>
      <c r="J32" s="5341">
        <v>590</v>
      </c>
      <c r="K32" s="5341">
        <v>0</v>
      </c>
      <c r="L32" s="5356">
        <v>18562</v>
      </c>
    </row>
    <row r="33" spans="1:12" ht="17.45" customHeight="1">
      <c r="A33" s="8031"/>
      <c r="B33" s="5405" t="s">
        <v>2530</v>
      </c>
      <c r="C33" s="5339">
        <v>184711</v>
      </c>
      <c r="D33" s="5340">
        <v>106469</v>
      </c>
      <c r="E33" s="5341">
        <v>5319</v>
      </c>
      <c r="F33" s="5341">
        <v>2301</v>
      </c>
      <c r="G33" s="5341">
        <v>25577</v>
      </c>
      <c r="H33" s="5341">
        <v>14243</v>
      </c>
      <c r="I33" s="5341">
        <v>11538</v>
      </c>
      <c r="J33" s="5341">
        <v>606</v>
      </c>
      <c r="K33" s="5341">
        <v>0</v>
      </c>
      <c r="L33" s="5356">
        <v>18661</v>
      </c>
    </row>
    <row r="34" spans="1:12" ht="17.45" customHeight="1">
      <c r="A34" s="8031"/>
      <c r="B34" s="5405" t="s">
        <v>2531</v>
      </c>
      <c r="C34" s="5339">
        <v>186104</v>
      </c>
      <c r="D34" s="5340">
        <v>107175</v>
      </c>
      <c r="E34" s="5341">
        <v>5331</v>
      </c>
      <c r="F34" s="5341">
        <v>2307</v>
      </c>
      <c r="G34" s="5341">
        <v>25860</v>
      </c>
      <c r="H34" s="5341">
        <v>14241</v>
      </c>
      <c r="I34" s="5341">
        <v>11834</v>
      </c>
      <c r="J34" s="5341">
        <v>614</v>
      </c>
      <c r="K34" s="5341">
        <v>0</v>
      </c>
      <c r="L34" s="5356">
        <v>18742</v>
      </c>
    </row>
    <row r="35" spans="1:12" ht="17.45" customHeight="1">
      <c r="A35" s="8031"/>
      <c r="B35" s="5405" t="s">
        <v>2532</v>
      </c>
      <c r="C35" s="5339">
        <v>187674</v>
      </c>
      <c r="D35" s="5340">
        <v>108019</v>
      </c>
      <c r="E35" s="5341">
        <v>5346</v>
      </c>
      <c r="F35" s="5341">
        <v>2325</v>
      </c>
      <c r="G35" s="5341">
        <v>26153</v>
      </c>
      <c r="H35" s="5341">
        <v>14299</v>
      </c>
      <c r="I35" s="5341">
        <v>12126</v>
      </c>
      <c r="J35" s="5341">
        <v>625</v>
      </c>
      <c r="K35" s="5341">
        <v>0</v>
      </c>
      <c r="L35" s="5356">
        <v>18781</v>
      </c>
    </row>
    <row r="36" spans="1:12" ht="17.45" customHeight="1">
      <c r="A36" s="8031"/>
      <c r="B36" s="5405" t="s">
        <v>2533</v>
      </c>
      <c r="C36" s="5339">
        <v>189389</v>
      </c>
      <c r="D36" s="5340">
        <v>108919</v>
      </c>
      <c r="E36" s="5341">
        <v>5362</v>
      </c>
      <c r="F36" s="5341">
        <v>2345</v>
      </c>
      <c r="G36" s="5341">
        <v>26539</v>
      </c>
      <c r="H36" s="5341">
        <v>14366</v>
      </c>
      <c r="I36" s="5341">
        <v>12358</v>
      </c>
      <c r="J36" s="5341">
        <v>641</v>
      </c>
      <c r="K36" s="5341">
        <v>0</v>
      </c>
      <c r="L36" s="5356">
        <v>18859</v>
      </c>
    </row>
    <row r="37" spans="1:12" ht="17.45" customHeight="1">
      <c r="A37" s="8031"/>
      <c r="B37" s="5405" t="s">
        <v>2534</v>
      </c>
      <c r="C37" s="5339">
        <v>190585</v>
      </c>
      <c r="D37" s="5340">
        <v>109559</v>
      </c>
      <c r="E37" s="5341">
        <v>5411</v>
      </c>
      <c r="F37" s="5341">
        <v>2372</v>
      </c>
      <c r="G37" s="5341">
        <v>26769</v>
      </c>
      <c r="H37" s="5341">
        <v>14388</v>
      </c>
      <c r="I37" s="5341">
        <v>12500</v>
      </c>
      <c r="J37" s="5341">
        <v>659</v>
      </c>
      <c r="K37" s="5341">
        <v>0</v>
      </c>
      <c r="L37" s="5356">
        <v>18927</v>
      </c>
    </row>
    <row r="38" spans="1:12" ht="17.45" customHeight="1">
      <c r="A38" s="8031"/>
      <c r="B38" s="5405" t="s">
        <v>2535</v>
      </c>
      <c r="C38" s="5339">
        <v>191579</v>
      </c>
      <c r="D38" s="5340">
        <v>110126</v>
      </c>
      <c r="E38" s="5341">
        <v>5442</v>
      </c>
      <c r="F38" s="5341">
        <v>2404</v>
      </c>
      <c r="G38" s="5341">
        <v>26952</v>
      </c>
      <c r="H38" s="5341">
        <v>14397</v>
      </c>
      <c r="I38" s="5341">
        <v>12603</v>
      </c>
      <c r="J38" s="5341">
        <v>666</v>
      </c>
      <c r="K38" s="5341">
        <v>0</v>
      </c>
      <c r="L38" s="5356">
        <v>18989</v>
      </c>
    </row>
    <row r="39" spans="1:12" ht="17.45" customHeight="1">
      <c r="A39" s="8031"/>
      <c r="B39" s="5405" t="s">
        <v>2536</v>
      </c>
      <c r="C39" s="5339">
        <v>192759</v>
      </c>
      <c r="D39" s="5340">
        <v>110795</v>
      </c>
      <c r="E39" s="5341">
        <v>5485</v>
      </c>
      <c r="F39" s="5341">
        <v>2416</v>
      </c>
      <c r="G39" s="5341">
        <v>27238</v>
      </c>
      <c r="H39" s="5341">
        <v>14414</v>
      </c>
      <c r="I39" s="5341">
        <v>12662</v>
      </c>
      <c r="J39" s="5341">
        <v>685</v>
      </c>
      <c r="K39" s="5341">
        <v>0</v>
      </c>
      <c r="L39" s="5356">
        <v>19064</v>
      </c>
    </row>
    <row r="40" spans="1:12" ht="17.45" customHeight="1" thickBot="1">
      <c r="A40" s="8036"/>
      <c r="B40" s="5417" t="s">
        <v>2537</v>
      </c>
      <c r="C40" s="5418">
        <v>193819</v>
      </c>
      <c r="D40" s="5419">
        <v>111512</v>
      </c>
      <c r="E40" s="5420">
        <v>5516</v>
      </c>
      <c r="F40" s="5420">
        <v>2433</v>
      </c>
      <c r="G40" s="5420">
        <v>27461</v>
      </c>
      <c r="H40" s="5420">
        <v>14399</v>
      </c>
      <c r="I40" s="5420">
        <v>12678</v>
      </c>
      <c r="J40" s="5420">
        <v>702</v>
      </c>
      <c r="K40" s="5420">
        <v>0</v>
      </c>
      <c r="L40" s="5422">
        <v>19128</v>
      </c>
    </row>
    <row r="41" spans="1:12" ht="17.45" customHeight="1">
      <c r="A41" s="8030">
        <v>2007</v>
      </c>
      <c r="B41" s="5411" t="s">
        <v>2538</v>
      </c>
      <c r="C41" s="5333">
        <v>195008</v>
      </c>
      <c r="D41" s="5334">
        <v>112191</v>
      </c>
      <c r="E41" s="5335">
        <v>5546</v>
      </c>
      <c r="F41" s="5335">
        <v>2454</v>
      </c>
      <c r="G41" s="5335">
        <v>27783</v>
      </c>
      <c r="H41" s="5335">
        <v>14431</v>
      </c>
      <c r="I41" s="5335">
        <v>12706</v>
      </c>
      <c r="J41" s="5335">
        <v>717</v>
      </c>
      <c r="K41" s="5335">
        <v>0</v>
      </c>
      <c r="L41" s="5354">
        <v>19180</v>
      </c>
    </row>
    <row r="42" spans="1:12" ht="17.45" customHeight="1">
      <c r="A42" s="8031"/>
      <c r="B42" s="5405" t="s">
        <v>2539</v>
      </c>
      <c r="C42" s="5339">
        <v>195668</v>
      </c>
      <c r="D42" s="5340">
        <v>112605</v>
      </c>
      <c r="E42" s="5341">
        <v>5570</v>
      </c>
      <c r="F42" s="5341">
        <v>2466</v>
      </c>
      <c r="G42" s="5341">
        <v>27893</v>
      </c>
      <c r="H42" s="5341">
        <v>14443</v>
      </c>
      <c r="I42" s="5341">
        <v>12731</v>
      </c>
      <c r="J42" s="5341">
        <v>723</v>
      </c>
      <c r="K42" s="5341">
        <v>0</v>
      </c>
      <c r="L42" s="5356">
        <v>19237</v>
      </c>
    </row>
    <row r="43" spans="1:12" ht="17.45" customHeight="1">
      <c r="A43" s="8031"/>
      <c r="B43" s="5405" t="s">
        <v>2540</v>
      </c>
      <c r="C43" s="5339">
        <v>196771</v>
      </c>
      <c r="D43" s="5340">
        <v>113260</v>
      </c>
      <c r="E43" s="5341">
        <v>5598</v>
      </c>
      <c r="F43" s="5341">
        <v>2488</v>
      </c>
      <c r="G43" s="5341">
        <v>28121</v>
      </c>
      <c r="H43" s="5341">
        <v>14497</v>
      </c>
      <c r="I43" s="5341">
        <v>12786</v>
      </c>
      <c r="J43" s="5341">
        <v>730</v>
      </c>
      <c r="K43" s="5341">
        <v>0</v>
      </c>
      <c r="L43" s="5356">
        <v>19291</v>
      </c>
    </row>
    <row r="44" spans="1:12" ht="17.45" customHeight="1">
      <c r="A44" s="8031"/>
      <c r="B44" s="5405" t="s">
        <v>2541</v>
      </c>
      <c r="C44" s="5339">
        <v>197063</v>
      </c>
      <c r="D44" s="5340">
        <v>113778</v>
      </c>
      <c r="E44" s="5341">
        <v>5583</v>
      </c>
      <c r="F44" s="5341">
        <v>2474</v>
      </c>
      <c r="G44" s="5341">
        <v>28292</v>
      </c>
      <c r="H44" s="5341">
        <v>14426</v>
      </c>
      <c r="I44" s="5341">
        <v>12436</v>
      </c>
      <c r="J44" s="5341">
        <v>740</v>
      </c>
      <c r="K44" s="5341">
        <v>0</v>
      </c>
      <c r="L44" s="5356">
        <v>19334</v>
      </c>
    </row>
    <row r="45" spans="1:12" ht="17.45" customHeight="1">
      <c r="A45" s="8031"/>
      <c r="B45" s="5405" t="s">
        <v>2530</v>
      </c>
      <c r="C45" s="5339">
        <v>197689</v>
      </c>
      <c r="D45" s="5340">
        <v>114501</v>
      </c>
      <c r="E45" s="5341">
        <v>5591</v>
      </c>
      <c r="F45" s="5341">
        <v>2490</v>
      </c>
      <c r="G45" s="5341">
        <v>28503</v>
      </c>
      <c r="H45" s="5341">
        <v>14488</v>
      </c>
      <c r="I45" s="5341">
        <v>11945</v>
      </c>
      <c r="J45" s="5341">
        <v>747</v>
      </c>
      <c r="K45" s="5341">
        <v>0</v>
      </c>
      <c r="L45" s="5356">
        <v>19424</v>
      </c>
    </row>
    <row r="46" spans="1:12" ht="17.45" customHeight="1">
      <c r="A46" s="8031"/>
      <c r="B46" s="5405" t="s">
        <v>2531</v>
      </c>
      <c r="C46" s="5339">
        <v>198939</v>
      </c>
      <c r="D46" s="5340">
        <v>115241</v>
      </c>
      <c r="E46" s="5341">
        <v>5607</v>
      </c>
      <c r="F46" s="5341">
        <v>2497</v>
      </c>
      <c r="G46" s="5341">
        <v>28726</v>
      </c>
      <c r="H46" s="5341">
        <v>14554</v>
      </c>
      <c r="I46" s="5341">
        <v>12052</v>
      </c>
      <c r="J46" s="5341">
        <v>757</v>
      </c>
      <c r="K46" s="5341">
        <v>0</v>
      </c>
      <c r="L46" s="5356">
        <v>19505</v>
      </c>
    </row>
    <row r="47" spans="1:12" ht="17.45" customHeight="1">
      <c r="A47" s="8031"/>
      <c r="B47" s="5405" t="s">
        <v>2532</v>
      </c>
      <c r="C47" s="5339">
        <v>200214</v>
      </c>
      <c r="D47" s="5340">
        <v>115979</v>
      </c>
      <c r="E47" s="5341">
        <v>5626</v>
      </c>
      <c r="F47" s="5341">
        <v>2528</v>
      </c>
      <c r="G47" s="5341">
        <v>28960</v>
      </c>
      <c r="H47" s="5341">
        <v>14607</v>
      </c>
      <c r="I47" s="5341">
        <v>12208</v>
      </c>
      <c r="J47" s="5341">
        <v>762</v>
      </c>
      <c r="K47" s="5341">
        <v>0</v>
      </c>
      <c r="L47" s="5356">
        <v>19544</v>
      </c>
    </row>
    <row r="48" spans="1:12" ht="17.45" customHeight="1">
      <c r="A48" s="8031"/>
      <c r="B48" s="5405" t="s">
        <v>2533</v>
      </c>
      <c r="C48" s="5339">
        <v>201687</v>
      </c>
      <c r="D48" s="5340">
        <v>116767</v>
      </c>
      <c r="E48" s="5341">
        <v>5641</v>
      </c>
      <c r="F48" s="5341">
        <v>2546</v>
      </c>
      <c r="G48" s="5341">
        <v>29378</v>
      </c>
      <c r="H48" s="5341">
        <v>14666</v>
      </c>
      <c r="I48" s="5341">
        <v>12318</v>
      </c>
      <c r="J48" s="5341">
        <v>778</v>
      </c>
      <c r="K48" s="5341">
        <v>0</v>
      </c>
      <c r="L48" s="5356">
        <v>19593</v>
      </c>
    </row>
    <row r="49" spans="1:12" ht="17.45" customHeight="1">
      <c r="A49" s="8031"/>
      <c r="B49" s="5405" t="s">
        <v>2534</v>
      </c>
      <c r="C49" s="5339">
        <v>202891</v>
      </c>
      <c r="D49" s="5340">
        <v>117505</v>
      </c>
      <c r="E49" s="5341">
        <v>5557</v>
      </c>
      <c r="F49" s="5341">
        <v>2673</v>
      </c>
      <c r="G49" s="5341">
        <v>29602</v>
      </c>
      <c r="H49" s="5341">
        <v>14717</v>
      </c>
      <c r="I49" s="5341">
        <v>12416</v>
      </c>
      <c r="J49" s="5341">
        <v>795</v>
      </c>
      <c r="K49" s="5341">
        <v>0</v>
      </c>
      <c r="L49" s="5356">
        <v>19626</v>
      </c>
    </row>
    <row r="50" spans="1:12" ht="17.45" customHeight="1">
      <c r="A50" s="8031"/>
      <c r="B50" s="5405" t="s">
        <v>2535</v>
      </c>
      <c r="C50" s="5339">
        <v>203922</v>
      </c>
      <c r="D50" s="5340">
        <v>118096</v>
      </c>
      <c r="E50" s="5341">
        <v>5541</v>
      </c>
      <c r="F50" s="5341">
        <v>2723</v>
      </c>
      <c r="G50" s="5341">
        <v>29789</v>
      </c>
      <c r="H50" s="5341">
        <v>14789</v>
      </c>
      <c r="I50" s="5341">
        <v>12500</v>
      </c>
      <c r="J50" s="5341">
        <v>808</v>
      </c>
      <c r="K50" s="5341">
        <v>0</v>
      </c>
      <c r="L50" s="5356">
        <v>19676</v>
      </c>
    </row>
    <row r="51" spans="1:12" ht="17.45" customHeight="1">
      <c r="A51" s="8031"/>
      <c r="B51" s="5405" t="s">
        <v>2536</v>
      </c>
      <c r="C51" s="5339">
        <v>205095</v>
      </c>
      <c r="D51" s="5340">
        <v>118859</v>
      </c>
      <c r="E51" s="5341">
        <v>5548</v>
      </c>
      <c r="F51" s="5341">
        <v>2760</v>
      </c>
      <c r="G51" s="5341">
        <v>30021</v>
      </c>
      <c r="H51" s="5341">
        <v>14807</v>
      </c>
      <c r="I51" s="5341">
        <v>12553</v>
      </c>
      <c r="J51" s="5341">
        <v>819</v>
      </c>
      <c r="K51" s="5341">
        <v>0</v>
      </c>
      <c r="L51" s="5356">
        <v>19728</v>
      </c>
    </row>
    <row r="52" spans="1:12" ht="17.45" customHeight="1" thickBot="1">
      <c r="A52" s="8036"/>
      <c r="B52" s="5417" t="s">
        <v>2537</v>
      </c>
      <c r="C52" s="5418">
        <v>206223</v>
      </c>
      <c r="D52" s="5419">
        <v>119160</v>
      </c>
      <c r="E52" s="5420">
        <v>5565</v>
      </c>
      <c r="F52" s="5420">
        <v>2780</v>
      </c>
      <c r="G52" s="5420">
        <v>30280</v>
      </c>
      <c r="H52" s="5420">
        <v>14850</v>
      </c>
      <c r="I52" s="5420">
        <v>12594</v>
      </c>
      <c r="J52" s="5420">
        <v>826</v>
      </c>
      <c r="K52" s="5420">
        <v>0</v>
      </c>
      <c r="L52" s="5422">
        <v>19768</v>
      </c>
    </row>
    <row r="53" spans="1:12" ht="17.45" customHeight="1">
      <c r="A53" s="8030">
        <v>2008</v>
      </c>
      <c r="B53" s="5411" t="s">
        <v>2538</v>
      </c>
      <c r="C53" s="5333">
        <v>207642</v>
      </c>
      <c r="D53" s="5334">
        <v>120452</v>
      </c>
      <c r="E53" s="5335">
        <v>5579</v>
      </c>
      <c r="F53" s="5335">
        <v>2801</v>
      </c>
      <c r="G53" s="5335">
        <v>30739</v>
      </c>
      <c r="H53" s="5335">
        <v>14884</v>
      </c>
      <c r="I53" s="5335">
        <v>12589</v>
      </c>
      <c r="J53" s="5335">
        <v>814</v>
      </c>
      <c r="K53" s="5335">
        <v>0</v>
      </c>
      <c r="L53" s="5354">
        <v>19784</v>
      </c>
    </row>
    <row r="54" spans="1:12" ht="17.45" customHeight="1">
      <c r="A54" s="8031"/>
      <c r="B54" s="5405" t="s">
        <v>2539</v>
      </c>
      <c r="C54" s="5339">
        <v>208296</v>
      </c>
      <c r="D54" s="5340">
        <v>120893</v>
      </c>
      <c r="E54" s="5341">
        <v>5586</v>
      </c>
      <c r="F54" s="5341">
        <v>2808</v>
      </c>
      <c r="G54" s="5341">
        <v>30898</v>
      </c>
      <c r="H54" s="5341">
        <v>14914</v>
      </c>
      <c r="I54" s="5341">
        <v>12597</v>
      </c>
      <c r="J54" s="5341">
        <v>807</v>
      </c>
      <c r="K54" s="5341">
        <v>0</v>
      </c>
      <c r="L54" s="5356">
        <v>19793</v>
      </c>
    </row>
    <row r="55" spans="1:12" ht="17.45" customHeight="1">
      <c r="A55" s="8031"/>
      <c r="B55" s="5405" t="s">
        <v>2540</v>
      </c>
      <c r="C55" s="5339">
        <v>209592</v>
      </c>
      <c r="D55" s="5340">
        <v>121744</v>
      </c>
      <c r="E55" s="5341">
        <v>5605</v>
      </c>
      <c r="F55" s="5341">
        <v>2827</v>
      </c>
      <c r="G55" s="5341">
        <v>31175</v>
      </c>
      <c r="H55" s="5341">
        <v>14930</v>
      </c>
      <c r="I55" s="5341">
        <v>12667</v>
      </c>
      <c r="J55" s="5341">
        <v>808</v>
      </c>
      <c r="K55" s="5341">
        <v>0</v>
      </c>
      <c r="L55" s="5356">
        <v>19836</v>
      </c>
    </row>
    <row r="56" spans="1:12" ht="17.45" customHeight="1">
      <c r="A56" s="8031"/>
      <c r="B56" s="5405" t="s">
        <v>2541</v>
      </c>
      <c r="C56" s="5339">
        <v>210910</v>
      </c>
      <c r="D56" s="5340">
        <v>122568</v>
      </c>
      <c r="E56" s="5341">
        <v>5605</v>
      </c>
      <c r="F56" s="5341">
        <v>2837</v>
      </c>
      <c r="G56" s="5341">
        <v>31491</v>
      </c>
      <c r="H56" s="5341">
        <v>14940</v>
      </c>
      <c r="I56" s="5341">
        <v>12772</v>
      </c>
      <c r="J56" s="5341">
        <v>804</v>
      </c>
      <c r="K56" s="5341">
        <v>0</v>
      </c>
      <c r="L56" s="5356">
        <v>19893</v>
      </c>
    </row>
    <row r="57" spans="1:12" ht="17.45" customHeight="1">
      <c r="A57" s="8031"/>
      <c r="B57" s="5405" t="s">
        <v>2530</v>
      </c>
      <c r="C57" s="5339">
        <v>212105</v>
      </c>
      <c r="D57" s="5340">
        <v>123275</v>
      </c>
      <c r="E57" s="5341">
        <v>5616</v>
      </c>
      <c r="F57" s="5341">
        <v>2858</v>
      </c>
      <c r="G57" s="5341">
        <v>31748</v>
      </c>
      <c r="H57" s="5341">
        <v>14979</v>
      </c>
      <c r="I57" s="5341">
        <v>12890</v>
      </c>
      <c r="J57" s="5341">
        <v>797</v>
      </c>
      <c r="K57" s="5341">
        <v>0</v>
      </c>
      <c r="L57" s="5356">
        <v>19942</v>
      </c>
    </row>
    <row r="58" spans="1:12" ht="17.45" customHeight="1">
      <c r="A58" s="8031"/>
      <c r="B58" s="5405" t="s">
        <v>2531</v>
      </c>
      <c r="C58" s="5339">
        <v>213028</v>
      </c>
      <c r="D58" s="5340">
        <v>123878</v>
      </c>
      <c r="E58" s="5341">
        <v>5595</v>
      </c>
      <c r="F58" s="5341">
        <v>2876</v>
      </c>
      <c r="G58" s="5341">
        <v>31925</v>
      </c>
      <c r="H58" s="5341">
        <v>14951</v>
      </c>
      <c r="I58" s="5341">
        <v>13024</v>
      </c>
      <c r="J58" s="5341">
        <v>787</v>
      </c>
      <c r="K58" s="5341">
        <v>0</v>
      </c>
      <c r="L58" s="5356">
        <v>19992</v>
      </c>
    </row>
    <row r="59" spans="1:12" ht="17.45" customHeight="1">
      <c r="A59" s="8031"/>
      <c r="B59" s="5405" t="s">
        <v>2532</v>
      </c>
      <c r="C59" s="5339">
        <v>214210</v>
      </c>
      <c r="D59" s="5340">
        <v>124671</v>
      </c>
      <c r="E59" s="5341">
        <v>5595</v>
      </c>
      <c r="F59" s="5341">
        <v>2892</v>
      </c>
      <c r="G59" s="5341">
        <v>32148</v>
      </c>
      <c r="H59" s="5341">
        <v>14968</v>
      </c>
      <c r="I59" s="5341">
        <v>13129</v>
      </c>
      <c r="J59" s="5341">
        <v>785</v>
      </c>
      <c r="K59" s="5341">
        <v>0</v>
      </c>
      <c r="L59" s="5356">
        <v>20022</v>
      </c>
    </row>
    <row r="60" spans="1:12" ht="17.45" customHeight="1">
      <c r="A60" s="8031"/>
      <c r="B60" s="5405" t="s">
        <v>2533</v>
      </c>
      <c r="C60" s="5339">
        <v>215676</v>
      </c>
      <c r="D60" s="5340">
        <v>125550</v>
      </c>
      <c r="E60" s="5341">
        <v>5588</v>
      </c>
      <c r="F60" s="5341">
        <v>2954</v>
      </c>
      <c r="G60" s="5341">
        <v>32503</v>
      </c>
      <c r="H60" s="5341">
        <v>14990</v>
      </c>
      <c r="I60" s="5341">
        <v>13244</v>
      </c>
      <c r="J60" s="5341">
        <v>773</v>
      </c>
      <c r="K60" s="5341">
        <v>0</v>
      </c>
      <c r="L60" s="5356">
        <v>20074</v>
      </c>
    </row>
    <row r="61" spans="1:12" ht="17.45" customHeight="1">
      <c r="A61" s="8031"/>
      <c r="B61" s="5405" t="s">
        <v>2534</v>
      </c>
      <c r="C61" s="5339">
        <v>216668</v>
      </c>
      <c r="D61" s="5340">
        <v>126161</v>
      </c>
      <c r="E61" s="5341">
        <v>5592</v>
      </c>
      <c r="F61" s="5341">
        <v>2988</v>
      </c>
      <c r="G61" s="5341">
        <v>32722</v>
      </c>
      <c r="H61" s="5341">
        <v>15004</v>
      </c>
      <c r="I61" s="5341">
        <v>13304</v>
      </c>
      <c r="J61" s="5341">
        <v>765</v>
      </c>
      <c r="K61" s="5341">
        <v>0</v>
      </c>
      <c r="L61" s="5356">
        <v>20132</v>
      </c>
    </row>
    <row r="62" spans="1:12" ht="17.45" customHeight="1">
      <c r="A62" s="8031"/>
      <c r="B62" s="5405" t="s">
        <v>2535</v>
      </c>
      <c r="C62" s="5339">
        <v>217605</v>
      </c>
      <c r="D62" s="5340">
        <v>126786</v>
      </c>
      <c r="E62" s="5341">
        <v>5583</v>
      </c>
      <c r="F62" s="5341">
        <v>2990</v>
      </c>
      <c r="G62" s="5341">
        <v>32968</v>
      </c>
      <c r="H62" s="5341">
        <v>14991</v>
      </c>
      <c r="I62" s="5341">
        <v>13371</v>
      </c>
      <c r="J62" s="5341">
        <v>684</v>
      </c>
      <c r="K62" s="5341">
        <v>0</v>
      </c>
      <c r="L62" s="5356">
        <v>20232</v>
      </c>
    </row>
    <row r="63" spans="1:12" ht="17.45" customHeight="1">
      <c r="A63" s="8031"/>
      <c r="B63" s="5405" t="s">
        <v>2536</v>
      </c>
      <c r="C63" s="5339">
        <v>218319</v>
      </c>
      <c r="D63" s="5340">
        <v>127304</v>
      </c>
      <c r="E63" s="5341">
        <v>5567</v>
      </c>
      <c r="F63" s="5341">
        <v>3005</v>
      </c>
      <c r="G63" s="5341">
        <v>33139</v>
      </c>
      <c r="H63" s="5341">
        <v>14973</v>
      </c>
      <c r="I63" s="5341">
        <v>13404</v>
      </c>
      <c r="J63" s="5341">
        <v>630</v>
      </c>
      <c r="K63" s="5341">
        <v>0</v>
      </c>
      <c r="L63" s="5356">
        <v>20297</v>
      </c>
    </row>
    <row r="64" spans="1:12" ht="17.45" customHeight="1" thickBot="1">
      <c r="A64" s="8032"/>
      <c r="B64" s="5412" t="s">
        <v>2537</v>
      </c>
      <c r="C64" s="5345">
        <v>219065</v>
      </c>
      <c r="D64" s="5346">
        <v>127915</v>
      </c>
      <c r="E64" s="5347">
        <v>5574</v>
      </c>
      <c r="F64" s="5347">
        <v>2995</v>
      </c>
      <c r="G64" s="5347">
        <v>33278</v>
      </c>
      <c r="H64" s="5347">
        <v>14936</v>
      </c>
      <c r="I64" s="5347">
        <v>13427</v>
      </c>
      <c r="J64" s="5347">
        <v>572</v>
      </c>
      <c r="K64" s="5347">
        <v>0</v>
      </c>
      <c r="L64" s="5358">
        <v>20368</v>
      </c>
    </row>
    <row r="65" spans="1:12" ht="16.5" customHeight="1" thickTop="1">
      <c r="A65" s="5413"/>
      <c r="B65" s="5414"/>
      <c r="C65" s="5415"/>
      <c r="D65" s="5415"/>
      <c r="E65" s="5415"/>
      <c r="F65" s="5415"/>
      <c r="G65" s="5415"/>
      <c r="H65" s="5415"/>
      <c r="I65" s="5415"/>
      <c r="J65" s="5415"/>
      <c r="K65" s="5415"/>
      <c r="L65" s="5415"/>
    </row>
    <row r="66" spans="1:12" ht="15" customHeight="1">
      <c r="A66" s="6249" t="s">
        <v>4850</v>
      </c>
      <c r="B66" s="6249"/>
      <c r="C66" s="6249"/>
      <c r="D66" s="6249"/>
      <c r="E66" s="6249"/>
    </row>
    <row r="67" spans="1:12" ht="15.75" customHeight="1">
      <c r="A67" s="6248" t="s">
        <v>4851</v>
      </c>
      <c r="B67" s="6248"/>
      <c r="C67" s="6248"/>
      <c r="D67" s="6248"/>
      <c r="E67" s="6248"/>
    </row>
    <row r="68" spans="1:12" ht="14.25" customHeight="1">
      <c r="A68" s="6249" t="s">
        <v>4852</v>
      </c>
      <c r="B68" s="6249"/>
      <c r="C68" s="6249"/>
      <c r="D68" s="6249"/>
    </row>
    <row r="72" spans="1:12">
      <c r="F72" s="5321" t="s">
        <v>3</v>
      </c>
    </row>
  </sheetData>
  <mergeCells count="10">
    <mergeCell ref="A53:A64"/>
    <mergeCell ref="A66:E66"/>
    <mergeCell ref="A67:E67"/>
    <mergeCell ref="A68:D68"/>
    <mergeCell ref="A2:L2"/>
    <mergeCell ref="A3:L3"/>
    <mergeCell ref="A5:A16"/>
    <mergeCell ref="A17:A28"/>
    <mergeCell ref="A29:A40"/>
    <mergeCell ref="A41:A52"/>
  </mergeCells>
  <hyperlinks>
    <hyperlink ref="A1" r:id="rId1"/>
  </hyperlinks>
  <pageMargins left="0.70866141732283472" right="0.70866141732283472" top="0.55118110236220474" bottom="0.74803149606299213" header="0.31496062992125984" footer="0.31496062992125984"/>
  <pageSetup paperSize="9" scale="43" fitToHeight="0" orientation="landscape" r:id="rId2"/>
  <headerFooter>
    <oddFooter>&amp;R336</oddFooter>
  </headerFooter>
  <drawing r:id="rId3"/>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24">
    <pageSetUpPr fitToPage="1"/>
  </sheetPr>
  <dimension ref="A1:L59"/>
  <sheetViews>
    <sheetView view="pageBreakPreview" zoomScale="60" zoomScaleNormal="100" workbookViewId="0">
      <selection activeCell="H15" sqref="H15"/>
    </sheetView>
  </sheetViews>
  <sheetFormatPr defaultRowHeight="12.75"/>
  <cols>
    <col min="1" max="12" width="23.7109375" style="152" customWidth="1"/>
    <col min="13" max="256" width="9.140625" style="152"/>
    <col min="257" max="257" width="13" style="152" customWidth="1"/>
    <col min="258" max="258" width="16.140625" style="152" customWidth="1"/>
    <col min="259" max="259" width="16.42578125" style="152" customWidth="1"/>
    <col min="260" max="260" width="14.85546875" style="152" customWidth="1"/>
    <col min="261" max="261" width="16" style="152" customWidth="1"/>
    <col min="262" max="262" width="14.85546875" style="152" customWidth="1"/>
    <col min="263" max="263" width="14.5703125" style="152" customWidth="1"/>
    <col min="264" max="264" width="13.85546875" style="152" customWidth="1"/>
    <col min="265" max="265" width="13.42578125" style="152" customWidth="1"/>
    <col min="266" max="266" width="14" style="152" customWidth="1"/>
    <col min="267" max="267" width="15.28515625" style="152" customWidth="1"/>
    <col min="268" max="268" width="15.42578125" style="152" customWidth="1"/>
    <col min="269" max="512" width="9.140625" style="152"/>
    <col min="513" max="513" width="13" style="152" customWidth="1"/>
    <col min="514" max="514" width="16.140625" style="152" customWidth="1"/>
    <col min="515" max="515" width="16.42578125" style="152" customWidth="1"/>
    <col min="516" max="516" width="14.85546875" style="152" customWidth="1"/>
    <col min="517" max="517" width="16" style="152" customWidth="1"/>
    <col min="518" max="518" width="14.85546875" style="152" customWidth="1"/>
    <col min="519" max="519" width="14.5703125" style="152" customWidth="1"/>
    <col min="520" max="520" width="13.85546875" style="152" customWidth="1"/>
    <col min="521" max="521" width="13.42578125" style="152" customWidth="1"/>
    <col min="522" max="522" width="14" style="152" customWidth="1"/>
    <col min="523" max="523" width="15.28515625" style="152" customWidth="1"/>
    <col min="524" max="524" width="15.42578125" style="152" customWidth="1"/>
    <col min="525" max="768" width="9.140625" style="152"/>
    <col min="769" max="769" width="13" style="152" customWidth="1"/>
    <col min="770" max="770" width="16.140625" style="152" customWidth="1"/>
    <col min="771" max="771" width="16.42578125" style="152" customWidth="1"/>
    <col min="772" max="772" width="14.85546875" style="152" customWidth="1"/>
    <col min="773" max="773" width="16" style="152" customWidth="1"/>
    <col min="774" max="774" width="14.85546875" style="152" customWidth="1"/>
    <col min="775" max="775" width="14.5703125" style="152" customWidth="1"/>
    <col min="776" max="776" width="13.85546875" style="152" customWidth="1"/>
    <col min="777" max="777" width="13.42578125" style="152" customWidth="1"/>
    <col min="778" max="778" width="14" style="152" customWidth="1"/>
    <col min="779" max="779" width="15.28515625" style="152" customWidth="1"/>
    <col min="780" max="780" width="15.42578125" style="152" customWidth="1"/>
    <col min="781" max="1024" width="9.140625" style="152"/>
    <col min="1025" max="1025" width="13" style="152" customWidth="1"/>
    <col min="1026" max="1026" width="16.140625" style="152" customWidth="1"/>
    <col min="1027" max="1027" width="16.42578125" style="152" customWidth="1"/>
    <col min="1028" max="1028" width="14.85546875" style="152" customWidth="1"/>
    <col min="1029" max="1029" width="16" style="152" customWidth="1"/>
    <col min="1030" max="1030" width="14.85546875" style="152" customWidth="1"/>
    <col min="1031" max="1031" width="14.5703125" style="152" customWidth="1"/>
    <col min="1032" max="1032" width="13.85546875" style="152" customWidth="1"/>
    <col min="1033" max="1033" width="13.42578125" style="152" customWidth="1"/>
    <col min="1034" max="1034" width="14" style="152" customWidth="1"/>
    <col min="1035" max="1035" width="15.28515625" style="152" customWidth="1"/>
    <col min="1036" max="1036" width="15.42578125" style="152" customWidth="1"/>
    <col min="1037" max="1280" width="9.140625" style="152"/>
    <col min="1281" max="1281" width="13" style="152" customWidth="1"/>
    <col min="1282" max="1282" width="16.140625" style="152" customWidth="1"/>
    <col min="1283" max="1283" width="16.42578125" style="152" customWidth="1"/>
    <col min="1284" max="1284" width="14.85546875" style="152" customWidth="1"/>
    <col min="1285" max="1285" width="16" style="152" customWidth="1"/>
    <col min="1286" max="1286" width="14.85546875" style="152" customWidth="1"/>
    <col min="1287" max="1287" width="14.5703125" style="152" customWidth="1"/>
    <col min="1288" max="1288" width="13.85546875" style="152" customWidth="1"/>
    <col min="1289" max="1289" width="13.42578125" style="152" customWidth="1"/>
    <col min="1290" max="1290" width="14" style="152" customWidth="1"/>
    <col min="1291" max="1291" width="15.28515625" style="152" customWidth="1"/>
    <col min="1292" max="1292" width="15.42578125" style="152" customWidth="1"/>
    <col min="1293" max="1536" width="9.140625" style="152"/>
    <col min="1537" max="1537" width="13" style="152" customWidth="1"/>
    <col min="1538" max="1538" width="16.140625" style="152" customWidth="1"/>
    <col min="1539" max="1539" width="16.42578125" style="152" customWidth="1"/>
    <col min="1540" max="1540" width="14.85546875" style="152" customWidth="1"/>
    <col min="1541" max="1541" width="16" style="152" customWidth="1"/>
    <col min="1542" max="1542" width="14.85546875" style="152" customWidth="1"/>
    <col min="1543" max="1543" width="14.5703125" style="152" customWidth="1"/>
    <col min="1544" max="1544" width="13.85546875" style="152" customWidth="1"/>
    <col min="1545" max="1545" width="13.42578125" style="152" customWidth="1"/>
    <col min="1546" max="1546" width="14" style="152" customWidth="1"/>
    <col min="1547" max="1547" width="15.28515625" style="152" customWidth="1"/>
    <col min="1548" max="1548" width="15.42578125" style="152" customWidth="1"/>
    <col min="1549" max="1792" width="9.140625" style="152"/>
    <col min="1793" max="1793" width="13" style="152" customWidth="1"/>
    <col min="1794" max="1794" width="16.140625" style="152" customWidth="1"/>
    <col min="1795" max="1795" width="16.42578125" style="152" customWidth="1"/>
    <col min="1796" max="1796" width="14.85546875" style="152" customWidth="1"/>
    <col min="1797" max="1797" width="16" style="152" customWidth="1"/>
    <col min="1798" max="1798" width="14.85546875" style="152" customWidth="1"/>
    <col min="1799" max="1799" width="14.5703125" style="152" customWidth="1"/>
    <col min="1800" max="1800" width="13.85546875" style="152" customWidth="1"/>
    <col min="1801" max="1801" width="13.42578125" style="152" customWidth="1"/>
    <col min="1802" max="1802" width="14" style="152" customWidth="1"/>
    <col min="1803" max="1803" width="15.28515625" style="152" customWidth="1"/>
    <col min="1804" max="1804" width="15.42578125" style="152" customWidth="1"/>
    <col min="1805" max="2048" width="9.140625" style="152"/>
    <col min="2049" max="2049" width="13" style="152" customWidth="1"/>
    <col min="2050" max="2050" width="16.140625" style="152" customWidth="1"/>
    <col min="2051" max="2051" width="16.42578125" style="152" customWidth="1"/>
    <col min="2052" max="2052" width="14.85546875" style="152" customWidth="1"/>
    <col min="2053" max="2053" width="16" style="152" customWidth="1"/>
    <col min="2054" max="2054" width="14.85546875" style="152" customWidth="1"/>
    <col min="2055" max="2055" width="14.5703125" style="152" customWidth="1"/>
    <col min="2056" max="2056" width="13.85546875" style="152" customWidth="1"/>
    <col min="2057" max="2057" width="13.42578125" style="152" customWidth="1"/>
    <col min="2058" max="2058" width="14" style="152" customWidth="1"/>
    <col min="2059" max="2059" width="15.28515625" style="152" customWidth="1"/>
    <col min="2060" max="2060" width="15.42578125" style="152" customWidth="1"/>
    <col min="2061" max="2304" width="9.140625" style="152"/>
    <col min="2305" max="2305" width="13" style="152" customWidth="1"/>
    <col min="2306" max="2306" width="16.140625" style="152" customWidth="1"/>
    <col min="2307" max="2307" width="16.42578125" style="152" customWidth="1"/>
    <col min="2308" max="2308" width="14.85546875" style="152" customWidth="1"/>
    <col min="2309" max="2309" width="16" style="152" customWidth="1"/>
    <col min="2310" max="2310" width="14.85546875" style="152" customWidth="1"/>
    <col min="2311" max="2311" width="14.5703125" style="152" customWidth="1"/>
    <col min="2312" max="2312" width="13.85546875" style="152" customWidth="1"/>
    <col min="2313" max="2313" width="13.42578125" style="152" customWidth="1"/>
    <col min="2314" max="2314" width="14" style="152" customWidth="1"/>
    <col min="2315" max="2315" width="15.28515625" style="152" customWidth="1"/>
    <col min="2316" max="2316" width="15.42578125" style="152" customWidth="1"/>
    <col min="2317" max="2560" width="9.140625" style="152"/>
    <col min="2561" max="2561" width="13" style="152" customWidth="1"/>
    <col min="2562" max="2562" width="16.140625" style="152" customWidth="1"/>
    <col min="2563" max="2563" width="16.42578125" style="152" customWidth="1"/>
    <col min="2564" max="2564" width="14.85546875" style="152" customWidth="1"/>
    <col min="2565" max="2565" width="16" style="152" customWidth="1"/>
    <col min="2566" max="2566" width="14.85546875" style="152" customWidth="1"/>
    <col min="2567" max="2567" width="14.5703125" style="152" customWidth="1"/>
    <col min="2568" max="2568" width="13.85546875" style="152" customWidth="1"/>
    <col min="2569" max="2569" width="13.42578125" style="152" customWidth="1"/>
    <col min="2570" max="2570" width="14" style="152" customWidth="1"/>
    <col min="2571" max="2571" width="15.28515625" style="152" customWidth="1"/>
    <col min="2572" max="2572" width="15.42578125" style="152" customWidth="1"/>
    <col min="2573" max="2816" width="9.140625" style="152"/>
    <col min="2817" max="2817" width="13" style="152" customWidth="1"/>
    <col min="2818" max="2818" width="16.140625" style="152" customWidth="1"/>
    <col min="2819" max="2819" width="16.42578125" style="152" customWidth="1"/>
    <col min="2820" max="2820" width="14.85546875" style="152" customWidth="1"/>
    <col min="2821" max="2821" width="16" style="152" customWidth="1"/>
    <col min="2822" max="2822" width="14.85546875" style="152" customWidth="1"/>
    <col min="2823" max="2823" width="14.5703125" style="152" customWidth="1"/>
    <col min="2824" max="2824" width="13.85546875" style="152" customWidth="1"/>
    <col min="2825" max="2825" width="13.42578125" style="152" customWidth="1"/>
    <col min="2826" max="2826" width="14" style="152" customWidth="1"/>
    <col min="2827" max="2827" width="15.28515625" style="152" customWidth="1"/>
    <col min="2828" max="2828" width="15.42578125" style="152" customWidth="1"/>
    <col min="2829" max="3072" width="9.140625" style="152"/>
    <col min="3073" max="3073" width="13" style="152" customWidth="1"/>
    <col min="3074" max="3074" width="16.140625" style="152" customWidth="1"/>
    <col min="3075" max="3075" width="16.42578125" style="152" customWidth="1"/>
    <col min="3076" max="3076" width="14.85546875" style="152" customWidth="1"/>
    <col min="3077" max="3077" width="16" style="152" customWidth="1"/>
    <col min="3078" max="3078" width="14.85546875" style="152" customWidth="1"/>
    <col min="3079" max="3079" width="14.5703125" style="152" customWidth="1"/>
    <col min="3080" max="3080" width="13.85546875" style="152" customWidth="1"/>
    <col min="3081" max="3081" width="13.42578125" style="152" customWidth="1"/>
    <col min="3082" max="3082" width="14" style="152" customWidth="1"/>
    <col min="3083" max="3083" width="15.28515625" style="152" customWidth="1"/>
    <col min="3084" max="3084" width="15.42578125" style="152" customWidth="1"/>
    <col min="3085" max="3328" width="9.140625" style="152"/>
    <col min="3329" max="3329" width="13" style="152" customWidth="1"/>
    <col min="3330" max="3330" width="16.140625" style="152" customWidth="1"/>
    <col min="3331" max="3331" width="16.42578125" style="152" customWidth="1"/>
    <col min="3332" max="3332" width="14.85546875" style="152" customWidth="1"/>
    <col min="3333" max="3333" width="16" style="152" customWidth="1"/>
    <col min="3334" max="3334" width="14.85546875" style="152" customWidth="1"/>
    <col min="3335" max="3335" width="14.5703125" style="152" customWidth="1"/>
    <col min="3336" max="3336" width="13.85546875" style="152" customWidth="1"/>
    <col min="3337" max="3337" width="13.42578125" style="152" customWidth="1"/>
    <col min="3338" max="3338" width="14" style="152" customWidth="1"/>
    <col min="3339" max="3339" width="15.28515625" style="152" customWidth="1"/>
    <col min="3340" max="3340" width="15.42578125" style="152" customWidth="1"/>
    <col min="3341" max="3584" width="9.140625" style="152"/>
    <col min="3585" max="3585" width="13" style="152" customWidth="1"/>
    <col min="3586" max="3586" width="16.140625" style="152" customWidth="1"/>
    <col min="3587" max="3587" width="16.42578125" style="152" customWidth="1"/>
    <col min="3588" max="3588" width="14.85546875" style="152" customWidth="1"/>
    <col min="3589" max="3589" width="16" style="152" customWidth="1"/>
    <col min="3590" max="3590" width="14.85546875" style="152" customWidth="1"/>
    <col min="3591" max="3591" width="14.5703125" style="152" customWidth="1"/>
    <col min="3592" max="3592" width="13.85546875" style="152" customWidth="1"/>
    <col min="3593" max="3593" width="13.42578125" style="152" customWidth="1"/>
    <col min="3594" max="3594" width="14" style="152" customWidth="1"/>
    <col min="3595" max="3595" width="15.28515625" style="152" customWidth="1"/>
    <col min="3596" max="3596" width="15.42578125" style="152" customWidth="1"/>
    <col min="3597" max="3840" width="9.140625" style="152"/>
    <col min="3841" max="3841" width="13" style="152" customWidth="1"/>
    <col min="3842" max="3842" width="16.140625" style="152" customWidth="1"/>
    <col min="3843" max="3843" width="16.42578125" style="152" customWidth="1"/>
    <col min="3844" max="3844" width="14.85546875" style="152" customWidth="1"/>
    <col min="3845" max="3845" width="16" style="152" customWidth="1"/>
    <col min="3846" max="3846" width="14.85546875" style="152" customWidth="1"/>
    <col min="3847" max="3847" width="14.5703125" style="152" customWidth="1"/>
    <col min="3848" max="3848" width="13.85546875" style="152" customWidth="1"/>
    <col min="3849" max="3849" width="13.42578125" style="152" customWidth="1"/>
    <col min="3850" max="3850" width="14" style="152" customWidth="1"/>
    <col min="3851" max="3851" width="15.28515625" style="152" customWidth="1"/>
    <col min="3852" max="3852" width="15.42578125" style="152" customWidth="1"/>
    <col min="3853" max="4096" width="9.140625" style="152"/>
    <col min="4097" max="4097" width="13" style="152" customWidth="1"/>
    <col min="4098" max="4098" width="16.140625" style="152" customWidth="1"/>
    <col min="4099" max="4099" width="16.42578125" style="152" customWidth="1"/>
    <col min="4100" max="4100" width="14.85546875" style="152" customWidth="1"/>
    <col min="4101" max="4101" width="16" style="152" customWidth="1"/>
    <col min="4102" max="4102" width="14.85546875" style="152" customWidth="1"/>
    <col min="4103" max="4103" width="14.5703125" style="152" customWidth="1"/>
    <col min="4104" max="4104" width="13.85546875" style="152" customWidth="1"/>
    <col min="4105" max="4105" width="13.42578125" style="152" customWidth="1"/>
    <col min="4106" max="4106" width="14" style="152" customWidth="1"/>
    <col min="4107" max="4107" width="15.28515625" style="152" customWidth="1"/>
    <col min="4108" max="4108" width="15.42578125" style="152" customWidth="1"/>
    <col min="4109" max="4352" width="9.140625" style="152"/>
    <col min="4353" max="4353" width="13" style="152" customWidth="1"/>
    <col min="4354" max="4354" width="16.140625" style="152" customWidth="1"/>
    <col min="4355" max="4355" width="16.42578125" style="152" customWidth="1"/>
    <col min="4356" max="4356" width="14.85546875" style="152" customWidth="1"/>
    <col min="4357" max="4357" width="16" style="152" customWidth="1"/>
    <col min="4358" max="4358" width="14.85546875" style="152" customWidth="1"/>
    <col min="4359" max="4359" width="14.5703125" style="152" customWidth="1"/>
    <col min="4360" max="4360" width="13.85546875" style="152" customWidth="1"/>
    <col min="4361" max="4361" width="13.42578125" style="152" customWidth="1"/>
    <col min="4362" max="4362" width="14" style="152" customWidth="1"/>
    <col min="4363" max="4363" width="15.28515625" style="152" customWidth="1"/>
    <col min="4364" max="4364" width="15.42578125" style="152" customWidth="1"/>
    <col min="4365" max="4608" width="9.140625" style="152"/>
    <col min="4609" max="4609" width="13" style="152" customWidth="1"/>
    <col min="4610" max="4610" width="16.140625" style="152" customWidth="1"/>
    <col min="4611" max="4611" width="16.42578125" style="152" customWidth="1"/>
    <col min="4612" max="4612" width="14.85546875" style="152" customWidth="1"/>
    <col min="4613" max="4613" width="16" style="152" customWidth="1"/>
    <col min="4614" max="4614" width="14.85546875" style="152" customWidth="1"/>
    <col min="4615" max="4615" width="14.5703125" style="152" customWidth="1"/>
    <col min="4616" max="4616" width="13.85546875" style="152" customWidth="1"/>
    <col min="4617" max="4617" width="13.42578125" style="152" customWidth="1"/>
    <col min="4618" max="4618" width="14" style="152" customWidth="1"/>
    <col min="4619" max="4619" width="15.28515625" style="152" customWidth="1"/>
    <col min="4620" max="4620" width="15.42578125" style="152" customWidth="1"/>
    <col min="4621" max="4864" width="9.140625" style="152"/>
    <col min="4865" max="4865" width="13" style="152" customWidth="1"/>
    <col min="4866" max="4866" width="16.140625" style="152" customWidth="1"/>
    <col min="4867" max="4867" width="16.42578125" style="152" customWidth="1"/>
    <col min="4868" max="4868" width="14.85546875" style="152" customWidth="1"/>
    <col min="4869" max="4869" width="16" style="152" customWidth="1"/>
    <col min="4870" max="4870" width="14.85546875" style="152" customWidth="1"/>
    <col min="4871" max="4871" width="14.5703125" style="152" customWidth="1"/>
    <col min="4872" max="4872" width="13.85546875" style="152" customWidth="1"/>
    <col min="4873" max="4873" width="13.42578125" style="152" customWidth="1"/>
    <col min="4874" max="4874" width="14" style="152" customWidth="1"/>
    <col min="4875" max="4875" width="15.28515625" style="152" customWidth="1"/>
    <col min="4876" max="4876" width="15.42578125" style="152" customWidth="1"/>
    <col min="4877" max="5120" width="9.140625" style="152"/>
    <col min="5121" max="5121" width="13" style="152" customWidth="1"/>
    <col min="5122" max="5122" width="16.140625" style="152" customWidth="1"/>
    <col min="5123" max="5123" width="16.42578125" style="152" customWidth="1"/>
    <col min="5124" max="5124" width="14.85546875" style="152" customWidth="1"/>
    <col min="5125" max="5125" width="16" style="152" customWidth="1"/>
    <col min="5126" max="5126" width="14.85546875" style="152" customWidth="1"/>
    <col min="5127" max="5127" width="14.5703125" style="152" customWidth="1"/>
    <col min="5128" max="5128" width="13.85546875" style="152" customWidth="1"/>
    <col min="5129" max="5129" width="13.42578125" style="152" customWidth="1"/>
    <col min="5130" max="5130" width="14" style="152" customWidth="1"/>
    <col min="5131" max="5131" width="15.28515625" style="152" customWidth="1"/>
    <col min="5132" max="5132" width="15.42578125" style="152" customWidth="1"/>
    <col min="5133" max="5376" width="9.140625" style="152"/>
    <col min="5377" max="5377" width="13" style="152" customWidth="1"/>
    <col min="5378" max="5378" width="16.140625" style="152" customWidth="1"/>
    <col min="5379" max="5379" width="16.42578125" style="152" customWidth="1"/>
    <col min="5380" max="5380" width="14.85546875" style="152" customWidth="1"/>
    <col min="5381" max="5381" width="16" style="152" customWidth="1"/>
    <col min="5382" max="5382" width="14.85546875" style="152" customWidth="1"/>
    <col min="5383" max="5383" width="14.5703125" style="152" customWidth="1"/>
    <col min="5384" max="5384" width="13.85546875" style="152" customWidth="1"/>
    <col min="5385" max="5385" width="13.42578125" style="152" customWidth="1"/>
    <col min="5386" max="5386" width="14" style="152" customWidth="1"/>
    <col min="5387" max="5387" width="15.28515625" style="152" customWidth="1"/>
    <col min="5388" max="5388" width="15.42578125" style="152" customWidth="1"/>
    <col min="5389" max="5632" width="9.140625" style="152"/>
    <col min="5633" max="5633" width="13" style="152" customWidth="1"/>
    <col min="5634" max="5634" width="16.140625" style="152" customWidth="1"/>
    <col min="5635" max="5635" width="16.42578125" style="152" customWidth="1"/>
    <col min="5636" max="5636" width="14.85546875" style="152" customWidth="1"/>
    <col min="5637" max="5637" width="16" style="152" customWidth="1"/>
    <col min="5638" max="5638" width="14.85546875" style="152" customWidth="1"/>
    <col min="5639" max="5639" width="14.5703125" style="152" customWidth="1"/>
    <col min="5640" max="5640" width="13.85546875" style="152" customWidth="1"/>
    <col min="5641" max="5641" width="13.42578125" style="152" customWidth="1"/>
    <col min="5642" max="5642" width="14" style="152" customWidth="1"/>
    <col min="5643" max="5643" width="15.28515625" style="152" customWidth="1"/>
    <col min="5644" max="5644" width="15.42578125" style="152" customWidth="1"/>
    <col min="5645" max="5888" width="9.140625" style="152"/>
    <col min="5889" max="5889" width="13" style="152" customWidth="1"/>
    <col min="5890" max="5890" width="16.140625" style="152" customWidth="1"/>
    <col min="5891" max="5891" width="16.42578125" style="152" customWidth="1"/>
    <col min="5892" max="5892" width="14.85546875" style="152" customWidth="1"/>
    <col min="5893" max="5893" width="16" style="152" customWidth="1"/>
    <col min="5894" max="5894" width="14.85546875" style="152" customWidth="1"/>
    <col min="5895" max="5895" width="14.5703125" style="152" customWidth="1"/>
    <col min="5896" max="5896" width="13.85546875" style="152" customWidth="1"/>
    <col min="5897" max="5897" width="13.42578125" style="152" customWidth="1"/>
    <col min="5898" max="5898" width="14" style="152" customWidth="1"/>
    <col min="5899" max="5899" width="15.28515625" style="152" customWidth="1"/>
    <col min="5900" max="5900" width="15.42578125" style="152" customWidth="1"/>
    <col min="5901" max="6144" width="9.140625" style="152"/>
    <col min="6145" max="6145" width="13" style="152" customWidth="1"/>
    <col min="6146" max="6146" width="16.140625" style="152" customWidth="1"/>
    <col min="6147" max="6147" width="16.42578125" style="152" customWidth="1"/>
    <col min="6148" max="6148" width="14.85546875" style="152" customWidth="1"/>
    <col min="6149" max="6149" width="16" style="152" customWidth="1"/>
    <col min="6150" max="6150" width="14.85546875" style="152" customWidth="1"/>
    <col min="6151" max="6151" width="14.5703125" style="152" customWidth="1"/>
    <col min="6152" max="6152" width="13.85546875" style="152" customWidth="1"/>
    <col min="6153" max="6153" width="13.42578125" style="152" customWidth="1"/>
    <col min="6154" max="6154" width="14" style="152" customWidth="1"/>
    <col min="6155" max="6155" width="15.28515625" style="152" customWidth="1"/>
    <col min="6156" max="6156" width="15.42578125" style="152" customWidth="1"/>
    <col min="6157" max="6400" width="9.140625" style="152"/>
    <col min="6401" max="6401" width="13" style="152" customWidth="1"/>
    <col min="6402" max="6402" width="16.140625" style="152" customWidth="1"/>
    <col min="6403" max="6403" width="16.42578125" style="152" customWidth="1"/>
    <col min="6404" max="6404" width="14.85546875" style="152" customWidth="1"/>
    <col min="6405" max="6405" width="16" style="152" customWidth="1"/>
    <col min="6406" max="6406" width="14.85546875" style="152" customWidth="1"/>
    <col min="6407" max="6407" width="14.5703125" style="152" customWidth="1"/>
    <col min="6408" max="6408" width="13.85546875" style="152" customWidth="1"/>
    <col min="6409" max="6409" width="13.42578125" style="152" customWidth="1"/>
    <col min="6410" max="6410" width="14" style="152" customWidth="1"/>
    <col min="6411" max="6411" width="15.28515625" style="152" customWidth="1"/>
    <col min="6412" max="6412" width="15.42578125" style="152" customWidth="1"/>
    <col min="6413" max="6656" width="9.140625" style="152"/>
    <col min="6657" max="6657" width="13" style="152" customWidth="1"/>
    <col min="6658" max="6658" width="16.140625" style="152" customWidth="1"/>
    <col min="6659" max="6659" width="16.42578125" style="152" customWidth="1"/>
    <col min="6660" max="6660" width="14.85546875" style="152" customWidth="1"/>
    <col min="6661" max="6661" width="16" style="152" customWidth="1"/>
    <col min="6662" max="6662" width="14.85546875" style="152" customWidth="1"/>
    <col min="6663" max="6663" width="14.5703125" style="152" customWidth="1"/>
    <col min="6664" max="6664" width="13.85546875" style="152" customWidth="1"/>
    <col min="6665" max="6665" width="13.42578125" style="152" customWidth="1"/>
    <col min="6666" max="6666" width="14" style="152" customWidth="1"/>
    <col min="6667" max="6667" width="15.28515625" style="152" customWidth="1"/>
    <col min="6668" max="6668" width="15.42578125" style="152" customWidth="1"/>
    <col min="6669" max="6912" width="9.140625" style="152"/>
    <col min="6913" max="6913" width="13" style="152" customWidth="1"/>
    <col min="6914" max="6914" width="16.140625" style="152" customWidth="1"/>
    <col min="6915" max="6915" width="16.42578125" style="152" customWidth="1"/>
    <col min="6916" max="6916" width="14.85546875" style="152" customWidth="1"/>
    <col min="6917" max="6917" width="16" style="152" customWidth="1"/>
    <col min="6918" max="6918" width="14.85546875" style="152" customWidth="1"/>
    <col min="6919" max="6919" width="14.5703125" style="152" customWidth="1"/>
    <col min="6920" max="6920" width="13.85546875" style="152" customWidth="1"/>
    <col min="6921" max="6921" width="13.42578125" style="152" customWidth="1"/>
    <col min="6922" max="6922" width="14" style="152" customWidth="1"/>
    <col min="6923" max="6923" width="15.28515625" style="152" customWidth="1"/>
    <col min="6924" max="6924" width="15.42578125" style="152" customWidth="1"/>
    <col min="6925" max="7168" width="9.140625" style="152"/>
    <col min="7169" max="7169" width="13" style="152" customWidth="1"/>
    <col min="7170" max="7170" width="16.140625" style="152" customWidth="1"/>
    <col min="7171" max="7171" width="16.42578125" style="152" customWidth="1"/>
    <col min="7172" max="7172" width="14.85546875" style="152" customWidth="1"/>
    <col min="7173" max="7173" width="16" style="152" customWidth="1"/>
    <col min="7174" max="7174" width="14.85546875" style="152" customWidth="1"/>
    <col min="7175" max="7175" width="14.5703125" style="152" customWidth="1"/>
    <col min="7176" max="7176" width="13.85546875" style="152" customWidth="1"/>
    <col min="7177" max="7177" width="13.42578125" style="152" customWidth="1"/>
    <col min="7178" max="7178" width="14" style="152" customWidth="1"/>
    <col min="7179" max="7179" width="15.28515625" style="152" customWidth="1"/>
    <col min="7180" max="7180" width="15.42578125" style="152" customWidth="1"/>
    <col min="7181" max="7424" width="9.140625" style="152"/>
    <col min="7425" max="7425" width="13" style="152" customWidth="1"/>
    <col min="7426" max="7426" width="16.140625" style="152" customWidth="1"/>
    <col min="7427" max="7427" width="16.42578125" style="152" customWidth="1"/>
    <col min="7428" max="7428" width="14.85546875" style="152" customWidth="1"/>
    <col min="7429" max="7429" width="16" style="152" customWidth="1"/>
    <col min="7430" max="7430" width="14.85546875" style="152" customWidth="1"/>
    <col min="7431" max="7431" width="14.5703125" style="152" customWidth="1"/>
    <col min="7432" max="7432" width="13.85546875" style="152" customWidth="1"/>
    <col min="7433" max="7433" width="13.42578125" style="152" customWidth="1"/>
    <col min="7434" max="7434" width="14" style="152" customWidth="1"/>
    <col min="7435" max="7435" width="15.28515625" style="152" customWidth="1"/>
    <col min="7436" max="7436" width="15.42578125" style="152" customWidth="1"/>
    <col min="7437" max="7680" width="9.140625" style="152"/>
    <col min="7681" max="7681" width="13" style="152" customWidth="1"/>
    <col min="7682" max="7682" width="16.140625" style="152" customWidth="1"/>
    <col min="7683" max="7683" width="16.42578125" style="152" customWidth="1"/>
    <col min="7684" max="7684" width="14.85546875" style="152" customWidth="1"/>
    <col min="7685" max="7685" width="16" style="152" customWidth="1"/>
    <col min="7686" max="7686" width="14.85546875" style="152" customWidth="1"/>
    <col min="7687" max="7687" width="14.5703125" style="152" customWidth="1"/>
    <col min="7688" max="7688" width="13.85546875" style="152" customWidth="1"/>
    <col min="7689" max="7689" width="13.42578125" style="152" customWidth="1"/>
    <col min="7690" max="7690" width="14" style="152" customWidth="1"/>
    <col min="7691" max="7691" width="15.28515625" style="152" customWidth="1"/>
    <col min="7692" max="7692" width="15.42578125" style="152" customWidth="1"/>
    <col min="7693" max="7936" width="9.140625" style="152"/>
    <col min="7937" max="7937" width="13" style="152" customWidth="1"/>
    <col min="7938" max="7938" width="16.140625" style="152" customWidth="1"/>
    <col min="7939" max="7939" width="16.42578125" style="152" customWidth="1"/>
    <col min="7940" max="7940" width="14.85546875" style="152" customWidth="1"/>
    <col min="7941" max="7941" width="16" style="152" customWidth="1"/>
    <col min="7942" max="7942" width="14.85546875" style="152" customWidth="1"/>
    <col min="7943" max="7943" width="14.5703125" style="152" customWidth="1"/>
    <col min="7944" max="7944" width="13.85546875" style="152" customWidth="1"/>
    <col min="7945" max="7945" width="13.42578125" style="152" customWidth="1"/>
    <col min="7946" max="7946" width="14" style="152" customWidth="1"/>
    <col min="7947" max="7947" width="15.28515625" style="152" customWidth="1"/>
    <col min="7948" max="7948" width="15.42578125" style="152" customWidth="1"/>
    <col min="7949" max="8192" width="9.140625" style="152"/>
    <col min="8193" max="8193" width="13" style="152" customWidth="1"/>
    <col min="8194" max="8194" width="16.140625" style="152" customWidth="1"/>
    <col min="8195" max="8195" width="16.42578125" style="152" customWidth="1"/>
    <col min="8196" max="8196" width="14.85546875" style="152" customWidth="1"/>
    <col min="8197" max="8197" width="16" style="152" customWidth="1"/>
    <col min="8198" max="8198" width="14.85546875" style="152" customWidth="1"/>
    <col min="8199" max="8199" width="14.5703125" style="152" customWidth="1"/>
    <col min="8200" max="8200" width="13.85546875" style="152" customWidth="1"/>
    <col min="8201" max="8201" width="13.42578125" style="152" customWidth="1"/>
    <col min="8202" max="8202" width="14" style="152" customWidth="1"/>
    <col min="8203" max="8203" width="15.28515625" style="152" customWidth="1"/>
    <col min="8204" max="8204" width="15.42578125" style="152" customWidth="1"/>
    <col min="8205" max="8448" width="9.140625" style="152"/>
    <col min="8449" max="8449" width="13" style="152" customWidth="1"/>
    <col min="8450" max="8450" width="16.140625" style="152" customWidth="1"/>
    <col min="8451" max="8451" width="16.42578125" style="152" customWidth="1"/>
    <col min="8452" max="8452" width="14.85546875" style="152" customWidth="1"/>
    <col min="8453" max="8453" width="16" style="152" customWidth="1"/>
    <col min="8454" max="8454" width="14.85546875" style="152" customWidth="1"/>
    <col min="8455" max="8455" width="14.5703125" style="152" customWidth="1"/>
    <col min="8456" max="8456" width="13.85546875" style="152" customWidth="1"/>
    <col min="8457" max="8457" width="13.42578125" style="152" customWidth="1"/>
    <col min="8458" max="8458" width="14" style="152" customWidth="1"/>
    <col min="8459" max="8459" width="15.28515625" style="152" customWidth="1"/>
    <col min="8460" max="8460" width="15.42578125" style="152" customWidth="1"/>
    <col min="8461" max="8704" width="9.140625" style="152"/>
    <col min="8705" max="8705" width="13" style="152" customWidth="1"/>
    <col min="8706" max="8706" width="16.140625" style="152" customWidth="1"/>
    <col min="8707" max="8707" width="16.42578125" style="152" customWidth="1"/>
    <col min="8708" max="8708" width="14.85546875" style="152" customWidth="1"/>
    <col min="8709" max="8709" width="16" style="152" customWidth="1"/>
    <col min="8710" max="8710" width="14.85546875" style="152" customWidth="1"/>
    <col min="8711" max="8711" width="14.5703125" style="152" customWidth="1"/>
    <col min="8712" max="8712" width="13.85546875" style="152" customWidth="1"/>
    <col min="8713" max="8713" width="13.42578125" style="152" customWidth="1"/>
    <col min="8714" max="8714" width="14" style="152" customWidth="1"/>
    <col min="8715" max="8715" width="15.28515625" style="152" customWidth="1"/>
    <col min="8716" max="8716" width="15.42578125" style="152" customWidth="1"/>
    <col min="8717" max="8960" width="9.140625" style="152"/>
    <col min="8961" max="8961" width="13" style="152" customWidth="1"/>
    <col min="8962" max="8962" width="16.140625" style="152" customWidth="1"/>
    <col min="8963" max="8963" width="16.42578125" style="152" customWidth="1"/>
    <col min="8964" max="8964" width="14.85546875" style="152" customWidth="1"/>
    <col min="8965" max="8965" width="16" style="152" customWidth="1"/>
    <col min="8966" max="8966" width="14.85546875" style="152" customWidth="1"/>
    <col min="8967" max="8967" width="14.5703125" style="152" customWidth="1"/>
    <col min="8968" max="8968" width="13.85546875" style="152" customWidth="1"/>
    <col min="8969" max="8969" width="13.42578125" style="152" customWidth="1"/>
    <col min="8970" max="8970" width="14" style="152" customWidth="1"/>
    <col min="8971" max="8971" width="15.28515625" style="152" customWidth="1"/>
    <col min="8972" max="8972" width="15.42578125" style="152" customWidth="1"/>
    <col min="8973" max="9216" width="9.140625" style="152"/>
    <col min="9217" max="9217" width="13" style="152" customWidth="1"/>
    <col min="9218" max="9218" width="16.140625" style="152" customWidth="1"/>
    <col min="9219" max="9219" width="16.42578125" style="152" customWidth="1"/>
    <col min="9220" max="9220" width="14.85546875" style="152" customWidth="1"/>
    <col min="9221" max="9221" width="16" style="152" customWidth="1"/>
    <col min="9222" max="9222" width="14.85546875" style="152" customWidth="1"/>
    <col min="9223" max="9223" width="14.5703125" style="152" customWidth="1"/>
    <col min="9224" max="9224" width="13.85546875" style="152" customWidth="1"/>
    <col min="9225" max="9225" width="13.42578125" style="152" customWidth="1"/>
    <col min="9226" max="9226" width="14" style="152" customWidth="1"/>
    <col min="9227" max="9227" width="15.28515625" style="152" customWidth="1"/>
    <col min="9228" max="9228" width="15.42578125" style="152" customWidth="1"/>
    <col min="9229" max="9472" width="9.140625" style="152"/>
    <col min="9473" max="9473" width="13" style="152" customWidth="1"/>
    <col min="9474" max="9474" width="16.140625" style="152" customWidth="1"/>
    <col min="9475" max="9475" width="16.42578125" style="152" customWidth="1"/>
    <col min="9476" max="9476" width="14.85546875" style="152" customWidth="1"/>
    <col min="9477" max="9477" width="16" style="152" customWidth="1"/>
    <col min="9478" max="9478" width="14.85546875" style="152" customWidth="1"/>
    <col min="9479" max="9479" width="14.5703125" style="152" customWidth="1"/>
    <col min="9480" max="9480" width="13.85546875" style="152" customWidth="1"/>
    <col min="9481" max="9481" width="13.42578125" style="152" customWidth="1"/>
    <col min="9482" max="9482" width="14" style="152" customWidth="1"/>
    <col min="9483" max="9483" width="15.28515625" style="152" customWidth="1"/>
    <col min="9484" max="9484" width="15.42578125" style="152" customWidth="1"/>
    <col min="9485" max="9728" width="9.140625" style="152"/>
    <col min="9729" max="9729" width="13" style="152" customWidth="1"/>
    <col min="9730" max="9730" width="16.140625" style="152" customWidth="1"/>
    <col min="9731" max="9731" width="16.42578125" style="152" customWidth="1"/>
    <col min="9732" max="9732" width="14.85546875" style="152" customWidth="1"/>
    <col min="9733" max="9733" width="16" style="152" customWidth="1"/>
    <col min="9734" max="9734" width="14.85546875" style="152" customWidth="1"/>
    <col min="9735" max="9735" width="14.5703125" style="152" customWidth="1"/>
    <col min="9736" max="9736" width="13.85546875" style="152" customWidth="1"/>
    <col min="9737" max="9737" width="13.42578125" style="152" customWidth="1"/>
    <col min="9738" max="9738" width="14" style="152" customWidth="1"/>
    <col min="9739" max="9739" width="15.28515625" style="152" customWidth="1"/>
    <col min="9740" max="9740" width="15.42578125" style="152" customWidth="1"/>
    <col min="9741" max="9984" width="9.140625" style="152"/>
    <col min="9985" max="9985" width="13" style="152" customWidth="1"/>
    <col min="9986" max="9986" width="16.140625" style="152" customWidth="1"/>
    <col min="9987" max="9987" width="16.42578125" style="152" customWidth="1"/>
    <col min="9988" max="9988" width="14.85546875" style="152" customWidth="1"/>
    <col min="9989" max="9989" width="16" style="152" customWidth="1"/>
    <col min="9990" max="9990" width="14.85546875" style="152" customWidth="1"/>
    <col min="9991" max="9991" width="14.5703125" style="152" customWidth="1"/>
    <col min="9992" max="9992" width="13.85546875" style="152" customWidth="1"/>
    <col min="9993" max="9993" width="13.42578125" style="152" customWidth="1"/>
    <col min="9994" max="9994" width="14" style="152" customWidth="1"/>
    <col min="9995" max="9995" width="15.28515625" style="152" customWidth="1"/>
    <col min="9996" max="9996" width="15.42578125" style="152" customWidth="1"/>
    <col min="9997" max="10240" width="9.140625" style="152"/>
    <col min="10241" max="10241" width="13" style="152" customWidth="1"/>
    <col min="10242" max="10242" width="16.140625" style="152" customWidth="1"/>
    <col min="10243" max="10243" width="16.42578125" style="152" customWidth="1"/>
    <col min="10244" max="10244" width="14.85546875" style="152" customWidth="1"/>
    <col min="10245" max="10245" width="16" style="152" customWidth="1"/>
    <col min="10246" max="10246" width="14.85546875" style="152" customWidth="1"/>
    <col min="10247" max="10247" width="14.5703125" style="152" customWidth="1"/>
    <col min="10248" max="10248" width="13.85546875" style="152" customWidth="1"/>
    <col min="10249" max="10249" width="13.42578125" style="152" customWidth="1"/>
    <col min="10250" max="10250" width="14" style="152" customWidth="1"/>
    <col min="10251" max="10251" width="15.28515625" style="152" customWidth="1"/>
    <col min="10252" max="10252" width="15.42578125" style="152" customWidth="1"/>
    <col min="10253" max="10496" width="9.140625" style="152"/>
    <col min="10497" max="10497" width="13" style="152" customWidth="1"/>
    <col min="10498" max="10498" width="16.140625" style="152" customWidth="1"/>
    <col min="10499" max="10499" width="16.42578125" style="152" customWidth="1"/>
    <col min="10500" max="10500" width="14.85546875" style="152" customWidth="1"/>
    <col min="10501" max="10501" width="16" style="152" customWidth="1"/>
    <col min="10502" max="10502" width="14.85546875" style="152" customWidth="1"/>
    <col min="10503" max="10503" width="14.5703125" style="152" customWidth="1"/>
    <col min="10504" max="10504" width="13.85546875" style="152" customWidth="1"/>
    <col min="10505" max="10505" width="13.42578125" style="152" customWidth="1"/>
    <col min="10506" max="10506" width="14" style="152" customWidth="1"/>
    <col min="10507" max="10507" width="15.28515625" style="152" customWidth="1"/>
    <col min="10508" max="10508" width="15.42578125" style="152" customWidth="1"/>
    <col min="10509" max="10752" width="9.140625" style="152"/>
    <col min="10753" max="10753" width="13" style="152" customWidth="1"/>
    <col min="10754" max="10754" width="16.140625" style="152" customWidth="1"/>
    <col min="10755" max="10755" width="16.42578125" style="152" customWidth="1"/>
    <col min="10756" max="10756" width="14.85546875" style="152" customWidth="1"/>
    <col min="10757" max="10757" width="16" style="152" customWidth="1"/>
    <col min="10758" max="10758" width="14.85546875" style="152" customWidth="1"/>
    <col min="10759" max="10759" width="14.5703125" style="152" customWidth="1"/>
    <col min="10760" max="10760" width="13.85546875" style="152" customWidth="1"/>
    <col min="10761" max="10761" width="13.42578125" style="152" customWidth="1"/>
    <col min="10762" max="10762" width="14" style="152" customWidth="1"/>
    <col min="10763" max="10763" width="15.28515625" style="152" customWidth="1"/>
    <col min="10764" max="10764" width="15.42578125" style="152" customWidth="1"/>
    <col min="10765" max="11008" width="9.140625" style="152"/>
    <col min="11009" max="11009" width="13" style="152" customWidth="1"/>
    <col min="11010" max="11010" width="16.140625" style="152" customWidth="1"/>
    <col min="11011" max="11011" width="16.42578125" style="152" customWidth="1"/>
    <col min="11012" max="11012" width="14.85546875" style="152" customWidth="1"/>
    <col min="11013" max="11013" width="16" style="152" customWidth="1"/>
    <col min="11014" max="11014" width="14.85546875" style="152" customWidth="1"/>
    <col min="11015" max="11015" width="14.5703125" style="152" customWidth="1"/>
    <col min="11016" max="11016" width="13.85546875" style="152" customWidth="1"/>
    <col min="11017" max="11017" width="13.42578125" style="152" customWidth="1"/>
    <col min="11018" max="11018" width="14" style="152" customWidth="1"/>
    <col min="11019" max="11019" width="15.28515625" style="152" customWidth="1"/>
    <col min="11020" max="11020" width="15.42578125" style="152" customWidth="1"/>
    <col min="11021" max="11264" width="9.140625" style="152"/>
    <col min="11265" max="11265" width="13" style="152" customWidth="1"/>
    <col min="11266" max="11266" width="16.140625" style="152" customWidth="1"/>
    <col min="11267" max="11267" width="16.42578125" style="152" customWidth="1"/>
    <col min="11268" max="11268" width="14.85546875" style="152" customWidth="1"/>
    <col min="11269" max="11269" width="16" style="152" customWidth="1"/>
    <col min="11270" max="11270" width="14.85546875" style="152" customWidth="1"/>
    <col min="11271" max="11271" width="14.5703125" style="152" customWidth="1"/>
    <col min="11272" max="11272" width="13.85546875" style="152" customWidth="1"/>
    <col min="11273" max="11273" width="13.42578125" style="152" customWidth="1"/>
    <col min="11274" max="11274" width="14" style="152" customWidth="1"/>
    <col min="11275" max="11275" width="15.28515625" style="152" customWidth="1"/>
    <col min="11276" max="11276" width="15.42578125" style="152" customWidth="1"/>
    <col min="11277" max="11520" width="9.140625" style="152"/>
    <col min="11521" max="11521" width="13" style="152" customWidth="1"/>
    <col min="11522" max="11522" width="16.140625" style="152" customWidth="1"/>
    <col min="11523" max="11523" width="16.42578125" style="152" customWidth="1"/>
    <col min="11524" max="11524" width="14.85546875" style="152" customWidth="1"/>
    <col min="11525" max="11525" width="16" style="152" customWidth="1"/>
    <col min="11526" max="11526" width="14.85546875" style="152" customWidth="1"/>
    <col min="11527" max="11527" width="14.5703125" style="152" customWidth="1"/>
    <col min="11528" max="11528" width="13.85546875" style="152" customWidth="1"/>
    <col min="11529" max="11529" width="13.42578125" style="152" customWidth="1"/>
    <col min="11530" max="11530" width="14" style="152" customWidth="1"/>
    <col min="11531" max="11531" width="15.28515625" style="152" customWidth="1"/>
    <col min="11532" max="11532" width="15.42578125" style="152" customWidth="1"/>
    <col min="11533" max="11776" width="9.140625" style="152"/>
    <col min="11777" max="11777" width="13" style="152" customWidth="1"/>
    <col min="11778" max="11778" width="16.140625" style="152" customWidth="1"/>
    <col min="11779" max="11779" width="16.42578125" style="152" customWidth="1"/>
    <col min="11780" max="11780" width="14.85546875" style="152" customWidth="1"/>
    <col min="11781" max="11781" width="16" style="152" customWidth="1"/>
    <col min="11782" max="11782" width="14.85546875" style="152" customWidth="1"/>
    <col min="11783" max="11783" width="14.5703125" style="152" customWidth="1"/>
    <col min="11784" max="11784" width="13.85546875" style="152" customWidth="1"/>
    <col min="11785" max="11785" width="13.42578125" style="152" customWidth="1"/>
    <col min="11786" max="11786" width="14" style="152" customWidth="1"/>
    <col min="11787" max="11787" width="15.28515625" style="152" customWidth="1"/>
    <col min="11788" max="11788" width="15.42578125" style="152" customWidth="1"/>
    <col min="11789" max="12032" width="9.140625" style="152"/>
    <col min="12033" max="12033" width="13" style="152" customWidth="1"/>
    <col min="12034" max="12034" width="16.140625" style="152" customWidth="1"/>
    <col min="12035" max="12035" width="16.42578125" style="152" customWidth="1"/>
    <col min="12036" max="12036" width="14.85546875" style="152" customWidth="1"/>
    <col min="12037" max="12037" width="16" style="152" customWidth="1"/>
    <col min="12038" max="12038" width="14.85546875" style="152" customWidth="1"/>
    <col min="12039" max="12039" width="14.5703125" style="152" customWidth="1"/>
    <col min="12040" max="12040" width="13.85546875" style="152" customWidth="1"/>
    <col min="12041" max="12041" width="13.42578125" style="152" customWidth="1"/>
    <col min="12042" max="12042" width="14" style="152" customWidth="1"/>
    <col min="12043" max="12043" width="15.28515625" style="152" customWidth="1"/>
    <col min="12044" max="12044" width="15.42578125" style="152" customWidth="1"/>
    <col min="12045" max="12288" width="9.140625" style="152"/>
    <col min="12289" max="12289" width="13" style="152" customWidth="1"/>
    <col min="12290" max="12290" width="16.140625" style="152" customWidth="1"/>
    <col min="12291" max="12291" width="16.42578125" style="152" customWidth="1"/>
    <col min="12292" max="12292" width="14.85546875" style="152" customWidth="1"/>
    <col min="12293" max="12293" width="16" style="152" customWidth="1"/>
    <col min="12294" max="12294" width="14.85546875" style="152" customWidth="1"/>
    <col min="12295" max="12295" width="14.5703125" style="152" customWidth="1"/>
    <col min="12296" max="12296" width="13.85546875" style="152" customWidth="1"/>
    <col min="12297" max="12297" width="13.42578125" style="152" customWidth="1"/>
    <col min="12298" max="12298" width="14" style="152" customWidth="1"/>
    <col min="12299" max="12299" width="15.28515625" style="152" customWidth="1"/>
    <col min="12300" max="12300" width="15.42578125" style="152" customWidth="1"/>
    <col min="12301" max="12544" width="9.140625" style="152"/>
    <col min="12545" max="12545" width="13" style="152" customWidth="1"/>
    <col min="12546" max="12546" width="16.140625" style="152" customWidth="1"/>
    <col min="12547" max="12547" width="16.42578125" style="152" customWidth="1"/>
    <col min="12548" max="12548" width="14.85546875" style="152" customWidth="1"/>
    <col min="12549" max="12549" width="16" style="152" customWidth="1"/>
    <col min="12550" max="12550" width="14.85546875" style="152" customWidth="1"/>
    <col min="12551" max="12551" width="14.5703125" style="152" customWidth="1"/>
    <col min="12552" max="12552" width="13.85546875" style="152" customWidth="1"/>
    <col min="12553" max="12553" width="13.42578125" style="152" customWidth="1"/>
    <col min="12554" max="12554" width="14" style="152" customWidth="1"/>
    <col min="12555" max="12555" width="15.28515625" style="152" customWidth="1"/>
    <col min="12556" max="12556" width="15.42578125" style="152" customWidth="1"/>
    <col min="12557" max="12800" width="9.140625" style="152"/>
    <col min="12801" max="12801" width="13" style="152" customWidth="1"/>
    <col min="12802" max="12802" width="16.140625" style="152" customWidth="1"/>
    <col min="12803" max="12803" width="16.42578125" style="152" customWidth="1"/>
    <col min="12804" max="12804" width="14.85546875" style="152" customWidth="1"/>
    <col min="12805" max="12805" width="16" style="152" customWidth="1"/>
    <col min="12806" max="12806" width="14.85546875" style="152" customWidth="1"/>
    <col min="12807" max="12807" width="14.5703125" style="152" customWidth="1"/>
    <col min="12808" max="12808" width="13.85546875" style="152" customWidth="1"/>
    <col min="12809" max="12809" width="13.42578125" style="152" customWidth="1"/>
    <col min="12810" max="12810" width="14" style="152" customWidth="1"/>
    <col min="12811" max="12811" width="15.28515625" style="152" customWidth="1"/>
    <col min="12812" max="12812" width="15.42578125" style="152" customWidth="1"/>
    <col min="12813" max="13056" width="9.140625" style="152"/>
    <col min="13057" max="13057" width="13" style="152" customWidth="1"/>
    <col min="13058" max="13058" width="16.140625" style="152" customWidth="1"/>
    <col min="13059" max="13059" width="16.42578125" style="152" customWidth="1"/>
    <col min="13060" max="13060" width="14.85546875" style="152" customWidth="1"/>
    <col min="13061" max="13061" width="16" style="152" customWidth="1"/>
    <col min="13062" max="13062" width="14.85546875" style="152" customWidth="1"/>
    <col min="13063" max="13063" width="14.5703125" style="152" customWidth="1"/>
    <col min="13064" max="13064" width="13.85546875" style="152" customWidth="1"/>
    <col min="13065" max="13065" width="13.42578125" style="152" customWidth="1"/>
    <col min="13066" max="13066" width="14" style="152" customWidth="1"/>
    <col min="13067" max="13067" width="15.28515625" style="152" customWidth="1"/>
    <col min="13068" max="13068" width="15.42578125" style="152" customWidth="1"/>
    <col min="13069" max="13312" width="9.140625" style="152"/>
    <col min="13313" max="13313" width="13" style="152" customWidth="1"/>
    <col min="13314" max="13314" width="16.140625" style="152" customWidth="1"/>
    <col min="13315" max="13315" width="16.42578125" style="152" customWidth="1"/>
    <col min="13316" max="13316" width="14.85546875" style="152" customWidth="1"/>
    <col min="13317" max="13317" width="16" style="152" customWidth="1"/>
    <col min="13318" max="13318" width="14.85546875" style="152" customWidth="1"/>
    <col min="13319" max="13319" width="14.5703125" style="152" customWidth="1"/>
    <col min="13320" max="13320" width="13.85546875" style="152" customWidth="1"/>
    <col min="13321" max="13321" width="13.42578125" style="152" customWidth="1"/>
    <col min="13322" max="13322" width="14" style="152" customWidth="1"/>
    <col min="13323" max="13323" width="15.28515625" style="152" customWidth="1"/>
    <col min="13324" max="13324" width="15.42578125" style="152" customWidth="1"/>
    <col min="13325" max="13568" width="9.140625" style="152"/>
    <col min="13569" max="13569" width="13" style="152" customWidth="1"/>
    <col min="13570" max="13570" width="16.140625" style="152" customWidth="1"/>
    <col min="13571" max="13571" width="16.42578125" style="152" customWidth="1"/>
    <col min="13572" max="13572" width="14.85546875" style="152" customWidth="1"/>
    <col min="13573" max="13573" width="16" style="152" customWidth="1"/>
    <col min="13574" max="13574" width="14.85546875" style="152" customWidth="1"/>
    <col min="13575" max="13575" width="14.5703125" style="152" customWidth="1"/>
    <col min="13576" max="13576" width="13.85546875" style="152" customWidth="1"/>
    <col min="13577" max="13577" width="13.42578125" style="152" customWidth="1"/>
    <col min="13578" max="13578" width="14" style="152" customWidth="1"/>
    <col min="13579" max="13579" width="15.28515625" style="152" customWidth="1"/>
    <col min="13580" max="13580" width="15.42578125" style="152" customWidth="1"/>
    <col min="13581" max="13824" width="9.140625" style="152"/>
    <col min="13825" max="13825" width="13" style="152" customWidth="1"/>
    <col min="13826" max="13826" width="16.140625" style="152" customWidth="1"/>
    <col min="13827" max="13827" width="16.42578125" style="152" customWidth="1"/>
    <col min="13828" max="13828" width="14.85546875" style="152" customWidth="1"/>
    <col min="13829" max="13829" width="16" style="152" customWidth="1"/>
    <col min="13830" max="13830" width="14.85546875" style="152" customWidth="1"/>
    <col min="13831" max="13831" width="14.5703125" style="152" customWidth="1"/>
    <col min="13832" max="13832" width="13.85546875" style="152" customWidth="1"/>
    <col min="13833" max="13833" width="13.42578125" style="152" customWidth="1"/>
    <col min="13834" max="13834" width="14" style="152" customWidth="1"/>
    <col min="13835" max="13835" width="15.28515625" style="152" customWidth="1"/>
    <col min="13836" max="13836" width="15.42578125" style="152" customWidth="1"/>
    <col min="13837" max="14080" width="9.140625" style="152"/>
    <col min="14081" max="14081" width="13" style="152" customWidth="1"/>
    <col min="14082" max="14082" width="16.140625" style="152" customWidth="1"/>
    <col min="14083" max="14083" width="16.42578125" style="152" customWidth="1"/>
    <col min="14084" max="14084" width="14.85546875" style="152" customWidth="1"/>
    <col min="14085" max="14085" width="16" style="152" customWidth="1"/>
    <col min="14086" max="14086" width="14.85546875" style="152" customWidth="1"/>
    <col min="14087" max="14087" width="14.5703125" style="152" customWidth="1"/>
    <col min="14088" max="14088" width="13.85546875" style="152" customWidth="1"/>
    <col min="14089" max="14089" width="13.42578125" style="152" customWidth="1"/>
    <col min="14090" max="14090" width="14" style="152" customWidth="1"/>
    <col min="14091" max="14091" width="15.28515625" style="152" customWidth="1"/>
    <col min="14092" max="14092" width="15.42578125" style="152" customWidth="1"/>
    <col min="14093" max="14336" width="9.140625" style="152"/>
    <col min="14337" max="14337" width="13" style="152" customWidth="1"/>
    <col min="14338" max="14338" width="16.140625" style="152" customWidth="1"/>
    <col min="14339" max="14339" width="16.42578125" style="152" customWidth="1"/>
    <col min="14340" max="14340" width="14.85546875" style="152" customWidth="1"/>
    <col min="14341" max="14341" width="16" style="152" customWidth="1"/>
    <col min="14342" max="14342" width="14.85546875" style="152" customWidth="1"/>
    <col min="14343" max="14343" width="14.5703125" style="152" customWidth="1"/>
    <col min="14344" max="14344" width="13.85546875" style="152" customWidth="1"/>
    <col min="14345" max="14345" width="13.42578125" style="152" customWidth="1"/>
    <col min="14346" max="14346" width="14" style="152" customWidth="1"/>
    <col min="14347" max="14347" width="15.28515625" style="152" customWidth="1"/>
    <col min="14348" max="14348" width="15.42578125" style="152" customWidth="1"/>
    <col min="14349" max="14592" width="9.140625" style="152"/>
    <col min="14593" max="14593" width="13" style="152" customWidth="1"/>
    <col min="14594" max="14594" width="16.140625" style="152" customWidth="1"/>
    <col min="14595" max="14595" width="16.42578125" style="152" customWidth="1"/>
    <col min="14596" max="14596" width="14.85546875" style="152" customWidth="1"/>
    <col min="14597" max="14597" width="16" style="152" customWidth="1"/>
    <col min="14598" max="14598" width="14.85546875" style="152" customWidth="1"/>
    <col min="14599" max="14599" width="14.5703125" style="152" customWidth="1"/>
    <col min="14600" max="14600" width="13.85546875" style="152" customWidth="1"/>
    <col min="14601" max="14601" width="13.42578125" style="152" customWidth="1"/>
    <col min="14602" max="14602" width="14" style="152" customWidth="1"/>
    <col min="14603" max="14603" width="15.28515625" style="152" customWidth="1"/>
    <col min="14604" max="14604" width="15.42578125" style="152" customWidth="1"/>
    <col min="14605" max="14848" width="9.140625" style="152"/>
    <col min="14849" max="14849" width="13" style="152" customWidth="1"/>
    <col min="14850" max="14850" width="16.140625" style="152" customWidth="1"/>
    <col min="14851" max="14851" width="16.42578125" style="152" customWidth="1"/>
    <col min="14852" max="14852" width="14.85546875" style="152" customWidth="1"/>
    <col min="14853" max="14853" width="16" style="152" customWidth="1"/>
    <col min="14854" max="14854" width="14.85546875" style="152" customWidth="1"/>
    <col min="14855" max="14855" width="14.5703125" style="152" customWidth="1"/>
    <col min="14856" max="14856" width="13.85546875" style="152" customWidth="1"/>
    <col min="14857" max="14857" width="13.42578125" style="152" customWidth="1"/>
    <col min="14858" max="14858" width="14" style="152" customWidth="1"/>
    <col min="14859" max="14859" width="15.28515625" style="152" customWidth="1"/>
    <col min="14860" max="14860" width="15.42578125" style="152" customWidth="1"/>
    <col min="14861" max="15104" width="9.140625" style="152"/>
    <col min="15105" max="15105" width="13" style="152" customWidth="1"/>
    <col min="15106" max="15106" width="16.140625" style="152" customWidth="1"/>
    <col min="15107" max="15107" width="16.42578125" style="152" customWidth="1"/>
    <col min="15108" max="15108" width="14.85546875" style="152" customWidth="1"/>
    <col min="15109" max="15109" width="16" style="152" customWidth="1"/>
    <col min="15110" max="15110" width="14.85546875" style="152" customWidth="1"/>
    <col min="15111" max="15111" width="14.5703125" style="152" customWidth="1"/>
    <col min="15112" max="15112" width="13.85546875" style="152" customWidth="1"/>
    <col min="15113" max="15113" width="13.42578125" style="152" customWidth="1"/>
    <col min="15114" max="15114" width="14" style="152" customWidth="1"/>
    <col min="15115" max="15115" width="15.28515625" style="152" customWidth="1"/>
    <col min="15116" max="15116" width="15.42578125" style="152" customWidth="1"/>
    <col min="15117" max="15360" width="9.140625" style="152"/>
    <col min="15361" max="15361" width="13" style="152" customWidth="1"/>
    <col min="15362" max="15362" width="16.140625" style="152" customWidth="1"/>
    <col min="15363" max="15363" width="16.42578125" style="152" customWidth="1"/>
    <col min="15364" max="15364" width="14.85546875" style="152" customWidth="1"/>
    <col min="15365" max="15365" width="16" style="152" customWidth="1"/>
    <col min="15366" max="15366" width="14.85546875" style="152" customWidth="1"/>
    <col min="15367" max="15367" width="14.5703125" style="152" customWidth="1"/>
    <col min="15368" max="15368" width="13.85546875" style="152" customWidth="1"/>
    <col min="15369" max="15369" width="13.42578125" style="152" customWidth="1"/>
    <col min="15370" max="15370" width="14" style="152" customWidth="1"/>
    <col min="15371" max="15371" width="15.28515625" style="152" customWidth="1"/>
    <col min="15372" max="15372" width="15.42578125" style="152" customWidth="1"/>
    <col min="15373" max="15616" width="9.140625" style="152"/>
    <col min="15617" max="15617" width="13" style="152" customWidth="1"/>
    <col min="15618" max="15618" width="16.140625" style="152" customWidth="1"/>
    <col min="15619" max="15619" width="16.42578125" style="152" customWidth="1"/>
    <col min="15620" max="15620" width="14.85546875" style="152" customWidth="1"/>
    <col min="15621" max="15621" width="16" style="152" customWidth="1"/>
    <col min="15622" max="15622" width="14.85546875" style="152" customWidth="1"/>
    <col min="15623" max="15623" width="14.5703125" style="152" customWidth="1"/>
    <col min="15624" max="15624" width="13.85546875" style="152" customWidth="1"/>
    <col min="15625" max="15625" width="13.42578125" style="152" customWidth="1"/>
    <col min="15626" max="15626" width="14" style="152" customWidth="1"/>
    <col min="15627" max="15627" width="15.28515625" style="152" customWidth="1"/>
    <col min="15628" max="15628" width="15.42578125" style="152" customWidth="1"/>
    <col min="15629" max="15872" width="9.140625" style="152"/>
    <col min="15873" max="15873" width="13" style="152" customWidth="1"/>
    <col min="15874" max="15874" width="16.140625" style="152" customWidth="1"/>
    <col min="15875" max="15875" width="16.42578125" style="152" customWidth="1"/>
    <col min="15876" max="15876" width="14.85546875" style="152" customWidth="1"/>
    <col min="15877" max="15877" width="16" style="152" customWidth="1"/>
    <col min="15878" max="15878" width="14.85546875" style="152" customWidth="1"/>
    <col min="15879" max="15879" width="14.5703125" style="152" customWidth="1"/>
    <col min="15880" max="15880" width="13.85546875" style="152" customWidth="1"/>
    <col min="15881" max="15881" width="13.42578125" style="152" customWidth="1"/>
    <col min="15882" max="15882" width="14" style="152" customWidth="1"/>
    <col min="15883" max="15883" width="15.28515625" style="152" customWidth="1"/>
    <col min="15884" max="15884" width="15.42578125" style="152" customWidth="1"/>
    <col min="15885" max="16128" width="9.140625" style="152"/>
    <col min="16129" max="16129" width="13" style="152" customWidth="1"/>
    <col min="16130" max="16130" width="16.140625" style="152" customWidth="1"/>
    <col min="16131" max="16131" width="16.42578125" style="152" customWidth="1"/>
    <col min="16132" max="16132" width="14.85546875" style="152" customWidth="1"/>
    <col min="16133" max="16133" width="16" style="152" customWidth="1"/>
    <col min="16134" max="16134" width="14.85546875" style="152" customWidth="1"/>
    <col min="16135" max="16135" width="14.5703125" style="152" customWidth="1"/>
    <col min="16136" max="16136" width="13.85546875" style="152" customWidth="1"/>
    <col min="16137" max="16137" width="13.42578125" style="152" customWidth="1"/>
    <col min="16138" max="16138" width="14" style="152" customWidth="1"/>
    <col min="16139" max="16139" width="15.28515625" style="152" customWidth="1"/>
    <col min="16140" max="16140" width="15.42578125" style="152" customWidth="1"/>
    <col min="16141" max="16384" width="9.140625" style="152"/>
  </cols>
  <sheetData>
    <row r="1" spans="1:12" ht="17.25" customHeight="1" thickBot="1">
      <c r="A1" s="151" t="s">
        <v>0</v>
      </c>
      <c r="B1" s="151"/>
      <c r="L1" s="154" t="s">
        <v>1</v>
      </c>
    </row>
    <row r="2" spans="1:12" ht="20.25" customHeight="1" thickTop="1">
      <c r="A2" s="6250" t="s">
        <v>4876</v>
      </c>
      <c r="B2" s="7661"/>
      <c r="C2" s="6251"/>
      <c r="D2" s="6251"/>
      <c r="E2" s="6251"/>
      <c r="F2" s="6251"/>
      <c r="G2" s="6251"/>
      <c r="H2" s="6251"/>
      <c r="I2" s="6251"/>
      <c r="J2" s="6251"/>
      <c r="K2" s="6251"/>
      <c r="L2" s="6252"/>
    </row>
    <row r="3" spans="1:12" ht="24" customHeight="1" thickBot="1">
      <c r="A3" s="6253" t="s">
        <v>4855</v>
      </c>
      <c r="B3" s="8033"/>
      <c r="C3" s="6254"/>
      <c r="D3" s="6254"/>
      <c r="E3" s="6254"/>
      <c r="F3" s="6254"/>
      <c r="G3" s="6254"/>
      <c r="H3" s="6254"/>
      <c r="I3" s="6254"/>
      <c r="J3" s="6254"/>
      <c r="K3" s="6254"/>
      <c r="L3" s="6255"/>
    </row>
    <row r="4" spans="1:12" ht="25.5" customHeight="1" thickBot="1">
      <c r="A4" s="5394" t="s">
        <v>2089</v>
      </c>
      <c r="B4" s="5395" t="s">
        <v>2132</v>
      </c>
      <c r="C4" s="5396" t="s">
        <v>2</v>
      </c>
      <c r="D4" s="5397" t="s">
        <v>4833</v>
      </c>
      <c r="E4" s="5398" t="s">
        <v>4834</v>
      </c>
      <c r="F4" s="5398" t="s">
        <v>4835</v>
      </c>
      <c r="G4" s="5398" t="s">
        <v>4836</v>
      </c>
      <c r="H4" s="5398" t="s">
        <v>4837</v>
      </c>
      <c r="I4" s="5398" t="s">
        <v>4832</v>
      </c>
      <c r="J4" s="5398" t="s">
        <v>4848</v>
      </c>
      <c r="K4" s="5398" t="s">
        <v>4849</v>
      </c>
      <c r="L4" s="5399" t="s">
        <v>3161</v>
      </c>
    </row>
    <row r="5" spans="1:12" ht="19.5" customHeight="1">
      <c r="A5" s="8034">
        <v>2009</v>
      </c>
      <c r="B5" s="5411" t="s">
        <v>2538</v>
      </c>
      <c r="C5" s="5401">
        <v>220241</v>
      </c>
      <c r="D5" s="5402">
        <v>128694</v>
      </c>
      <c r="E5" s="5403">
        <v>5612</v>
      </c>
      <c r="F5" s="5403">
        <v>2993</v>
      </c>
      <c r="G5" s="5403">
        <v>33556</v>
      </c>
      <c r="H5" s="5403">
        <v>14984</v>
      </c>
      <c r="I5" s="5403">
        <v>13452</v>
      </c>
      <c r="J5" s="5403">
        <v>559</v>
      </c>
      <c r="K5" s="5403">
        <v>0</v>
      </c>
      <c r="L5" s="5404">
        <v>20391</v>
      </c>
    </row>
    <row r="6" spans="1:12" ht="19.5" customHeight="1">
      <c r="A6" s="8034"/>
      <c r="B6" s="5405" t="s">
        <v>2539</v>
      </c>
      <c r="C6" s="5401">
        <v>221150</v>
      </c>
      <c r="D6" s="5402">
        <v>129312</v>
      </c>
      <c r="E6" s="5403">
        <v>5614</v>
      </c>
      <c r="F6" s="5403">
        <v>3000</v>
      </c>
      <c r="G6" s="5403">
        <v>33694</v>
      </c>
      <c r="H6" s="5403">
        <v>14983</v>
      </c>
      <c r="I6" s="5403">
        <v>13576</v>
      </c>
      <c r="J6" s="5403">
        <v>557</v>
      </c>
      <c r="K6" s="5403">
        <v>0</v>
      </c>
      <c r="L6" s="5404">
        <v>20414</v>
      </c>
    </row>
    <row r="7" spans="1:12" ht="19.5" customHeight="1">
      <c r="A7" s="8034"/>
      <c r="B7" s="5405" t="s">
        <v>2540</v>
      </c>
      <c r="C7" s="5401">
        <v>222624</v>
      </c>
      <c r="D7" s="5402">
        <v>130244</v>
      </c>
      <c r="E7" s="5403">
        <v>5608</v>
      </c>
      <c r="F7" s="5403">
        <v>2998</v>
      </c>
      <c r="G7" s="5403">
        <v>33963</v>
      </c>
      <c r="H7" s="5403">
        <v>15000</v>
      </c>
      <c r="I7" s="5403">
        <v>13813</v>
      </c>
      <c r="J7" s="5403">
        <v>553</v>
      </c>
      <c r="K7" s="5403">
        <v>0</v>
      </c>
      <c r="L7" s="5404">
        <v>20445</v>
      </c>
    </row>
    <row r="8" spans="1:12" ht="19.5" customHeight="1">
      <c r="A8" s="8034"/>
      <c r="B8" s="5405" t="s">
        <v>2541</v>
      </c>
      <c r="C8" s="5401">
        <v>223866</v>
      </c>
      <c r="D8" s="5402">
        <v>131125</v>
      </c>
      <c r="E8" s="5403">
        <v>5614</v>
      </c>
      <c r="F8" s="5403">
        <v>3050</v>
      </c>
      <c r="G8" s="5403">
        <v>34203</v>
      </c>
      <c r="H8" s="5403">
        <v>14979</v>
      </c>
      <c r="I8" s="5403">
        <v>13886</v>
      </c>
      <c r="J8" s="5403">
        <v>541</v>
      </c>
      <c r="K8" s="5403">
        <v>0</v>
      </c>
      <c r="L8" s="5404">
        <v>20468</v>
      </c>
    </row>
    <row r="9" spans="1:12" ht="19.5" customHeight="1">
      <c r="A9" s="8034"/>
      <c r="B9" s="5405" t="s">
        <v>2530</v>
      </c>
      <c r="C9" s="5401">
        <v>225190</v>
      </c>
      <c r="D9" s="5402">
        <v>132064</v>
      </c>
      <c r="E9" s="5403">
        <v>5611</v>
      </c>
      <c r="F9" s="5403">
        <v>3047</v>
      </c>
      <c r="G9" s="5403">
        <v>34427</v>
      </c>
      <c r="H9" s="5403">
        <v>14992</v>
      </c>
      <c r="I9" s="5403">
        <v>13998</v>
      </c>
      <c r="J9" s="5403">
        <v>535</v>
      </c>
      <c r="K9" s="5403">
        <v>0</v>
      </c>
      <c r="L9" s="5404">
        <v>20516</v>
      </c>
    </row>
    <row r="10" spans="1:12" ht="19.5" customHeight="1">
      <c r="A10" s="8034"/>
      <c r="B10" s="5405" t="s">
        <v>2531</v>
      </c>
      <c r="C10" s="5401">
        <v>226698</v>
      </c>
      <c r="D10" s="5402">
        <v>133190</v>
      </c>
      <c r="E10" s="5403">
        <v>5600</v>
      </c>
      <c r="F10" s="5403">
        <v>3060</v>
      </c>
      <c r="G10" s="5403">
        <v>34668</v>
      </c>
      <c r="H10" s="5403">
        <v>14977</v>
      </c>
      <c r="I10" s="5403">
        <v>14121</v>
      </c>
      <c r="J10" s="5403">
        <v>533</v>
      </c>
      <c r="K10" s="5403">
        <v>0</v>
      </c>
      <c r="L10" s="5404">
        <v>20449</v>
      </c>
    </row>
    <row r="11" spans="1:12" ht="19.5" customHeight="1">
      <c r="A11" s="8034"/>
      <c r="B11" s="5400" t="s">
        <v>2532</v>
      </c>
      <c r="C11" s="5401">
        <v>227336</v>
      </c>
      <c r="D11" s="5402">
        <v>133701</v>
      </c>
      <c r="E11" s="5403">
        <v>5551</v>
      </c>
      <c r="F11" s="5403">
        <v>3048</v>
      </c>
      <c r="G11" s="5403">
        <v>34831</v>
      </c>
      <c r="H11" s="5403">
        <v>14894</v>
      </c>
      <c r="I11" s="5403">
        <v>14217</v>
      </c>
      <c r="J11" s="5403">
        <v>535</v>
      </c>
      <c r="K11" s="5403">
        <v>0</v>
      </c>
      <c r="L11" s="5404">
        <v>20559</v>
      </c>
    </row>
    <row r="12" spans="1:12" ht="19.5" customHeight="1">
      <c r="A12" s="8031"/>
      <c r="B12" s="5405" t="s">
        <v>2533</v>
      </c>
      <c r="C12" s="5339">
        <v>228457</v>
      </c>
      <c r="D12" s="5340">
        <v>134470</v>
      </c>
      <c r="E12" s="5341">
        <v>5539</v>
      </c>
      <c r="F12" s="5341">
        <v>3090</v>
      </c>
      <c r="G12" s="5341">
        <v>35073</v>
      </c>
      <c r="H12" s="5341">
        <v>14880</v>
      </c>
      <c r="I12" s="5341">
        <v>14278</v>
      </c>
      <c r="J12" s="5341">
        <v>531</v>
      </c>
      <c r="K12" s="5403">
        <v>0</v>
      </c>
      <c r="L12" s="5356">
        <v>20596</v>
      </c>
    </row>
    <row r="13" spans="1:12" ht="19.5" customHeight="1">
      <c r="A13" s="8031"/>
      <c r="B13" s="5405" t="s">
        <v>2534</v>
      </c>
      <c r="C13" s="5339">
        <v>229584</v>
      </c>
      <c r="D13" s="5340">
        <v>135250</v>
      </c>
      <c r="E13" s="5341">
        <v>5526</v>
      </c>
      <c r="F13" s="5341">
        <v>3138</v>
      </c>
      <c r="G13" s="5341">
        <v>35314</v>
      </c>
      <c r="H13" s="5341">
        <v>14887</v>
      </c>
      <c r="I13" s="5341">
        <v>14334</v>
      </c>
      <c r="J13" s="5341">
        <v>523</v>
      </c>
      <c r="K13" s="5403">
        <v>0</v>
      </c>
      <c r="L13" s="5356">
        <v>20612</v>
      </c>
    </row>
    <row r="14" spans="1:12" ht="19.5" customHeight="1">
      <c r="A14" s="8031"/>
      <c r="B14" s="5405" t="s">
        <v>2535</v>
      </c>
      <c r="C14" s="5339">
        <v>230485</v>
      </c>
      <c r="D14" s="5340">
        <v>135907</v>
      </c>
      <c r="E14" s="5341">
        <v>5508</v>
      </c>
      <c r="F14" s="5341">
        <v>3161</v>
      </c>
      <c r="G14" s="5341">
        <v>35516</v>
      </c>
      <c r="H14" s="5341">
        <v>14872</v>
      </c>
      <c r="I14" s="5341">
        <v>14368</v>
      </c>
      <c r="J14" s="5341">
        <v>519</v>
      </c>
      <c r="K14" s="5403">
        <v>0</v>
      </c>
      <c r="L14" s="5356">
        <v>20634</v>
      </c>
    </row>
    <row r="15" spans="1:12" ht="19.5" customHeight="1">
      <c r="A15" s="8031"/>
      <c r="B15" s="5405" t="s">
        <v>2536</v>
      </c>
      <c r="C15" s="5339">
        <v>230684</v>
      </c>
      <c r="D15" s="5340">
        <v>136047</v>
      </c>
      <c r="E15" s="5341">
        <v>5497</v>
      </c>
      <c r="F15" s="5341">
        <v>3180</v>
      </c>
      <c r="G15" s="5341">
        <v>35577</v>
      </c>
      <c r="H15" s="5341">
        <v>14850</v>
      </c>
      <c r="I15" s="5341">
        <v>14366</v>
      </c>
      <c r="J15" s="5341">
        <v>517</v>
      </c>
      <c r="K15" s="5403">
        <v>0</v>
      </c>
      <c r="L15" s="5356">
        <v>20657</v>
      </c>
    </row>
    <row r="16" spans="1:12" ht="19.5" customHeight="1" thickBot="1">
      <c r="A16" s="8035"/>
      <c r="B16" s="5406" t="s">
        <v>2537</v>
      </c>
      <c r="C16" s="5407">
        <v>231815</v>
      </c>
      <c r="D16" s="5408">
        <v>137053</v>
      </c>
      <c r="E16" s="5409">
        <v>5461</v>
      </c>
      <c r="F16" s="5409">
        <v>3212</v>
      </c>
      <c r="G16" s="5409">
        <v>35777</v>
      </c>
      <c r="H16" s="5409">
        <v>14741</v>
      </c>
      <c r="I16" s="5409">
        <v>14346</v>
      </c>
      <c r="J16" s="5409">
        <v>521</v>
      </c>
      <c r="K16" s="5403">
        <v>0</v>
      </c>
      <c r="L16" s="5410">
        <v>20724</v>
      </c>
    </row>
    <row r="17" spans="1:12" ht="19.5" customHeight="1">
      <c r="A17" s="8030">
        <v>2010</v>
      </c>
      <c r="B17" s="5411" t="s">
        <v>2538</v>
      </c>
      <c r="C17" s="5333">
        <v>233379</v>
      </c>
      <c r="D17" s="5334">
        <v>138125</v>
      </c>
      <c r="E17" s="5335">
        <v>5474</v>
      </c>
      <c r="F17" s="5335">
        <v>3214</v>
      </c>
      <c r="G17" s="5335">
        <v>36242</v>
      </c>
      <c r="H17" s="5335">
        <v>14717</v>
      </c>
      <c r="I17" s="5335">
        <v>14339</v>
      </c>
      <c r="J17" s="5335">
        <v>519</v>
      </c>
      <c r="K17" s="5335">
        <v>0</v>
      </c>
      <c r="L17" s="5354">
        <v>20749</v>
      </c>
    </row>
    <row r="18" spans="1:12" ht="19.5" customHeight="1">
      <c r="A18" s="8031"/>
      <c r="B18" s="5405" t="s">
        <v>2539</v>
      </c>
      <c r="C18" s="5339">
        <v>234451</v>
      </c>
      <c r="D18" s="5340">
        <v>138836</v>
      </c>
      <c r="E18" s="5341">
        <v>5454</v>
      </c>
      <c r="F18" s="5341">
        <v>3238</v>
      </c>
      <c r="G18" s="5341">
        <v>36520</v>
      </c>
      <c r="H18" s="5341">
        <v>14729</v>
      </c>
      <c r="I18" s="5341">
        <v>14349</v>
      </c>
      <c r="J18" s="5341">
        <v>524</v>
      </c>
      <c r="K18" s="5341">
        <v>0</v>
      </c>
      <c r="L18" s="5356">
        <v>20801</v>
      </c>
    </row>
    <row r="19" spans="1:12" ht="19.5" customHeight="1">
      <c r="A19" s="8031"/>
      <c r="B19" s="5405" t="s">
        <v>2540</v>
      </c>
      <c r="C19" s="5339">
        <v>235638</v>
      </c>
      <c r="D19" s="5340">
        <v>139621</v>
      </c>
      <c r="E19" s="5341">
        <v>5452</v>
      </c>
      <c r="F19" s="5341">
        <v>3254</v>
      </c>
      <c r="G19" s="5341">
        <v>36773</v>
      </c>
      <c r="H19" s="5341">
        <v>14771</v>
      </c>
      <c r="I19" s="5341">
        <v>14390</v>
      </c>
      <c r="J19" s="5341">
        <v>521</v>
      </c>
      <c r="K19" s="5341">
        <v>0</v>
      </c>
      <c r="L19" s="5356">
        <v>20856</v>
      </c>
    </row>
    <row r="20" spans="1:12" ht="19.5" customHeight="1">
      <c r="A20" s="8031"/>
      <c r="B20" s="5405" t="s">
        <v>2541</v>
      </c>
      <c r="C20" s="5339">
        <v>237037</v>
      </c>
      <c r="D20" s="5340">
        <v>140624</v>
      </c>
      <c r="E20" s="5341">
        <v>5441</v>
      </c>
      <c r="F20" s="5341">
        <v>3280</v>
      </c>
      <c r="G20" s="5341">
        <v>37096</v>
      </c>
      <c r="H20" s="5341">
        <v>14722</v>
      </c>
      <c r="I20" s="5341">
        <v>14418</v>
      </c>
      <c r="J20" s="5341">
        <v>522</v>
      </c>
      <c r="K20" s="5341">
        <v>0</v>
      </c>
      <c r="L20" s="5356">
        <v>20934</v>
      </c>
    </row>
    <row r="21" spans="1:12" ht="19.5" customHeight="1">
      <c r="A21" s="8031"/>
      <c r="B21" s="5405" t="s">
        <v>2530</v>
      </c>
      <c r="C21" s="5339">
        <v>237934</v>
      </c>
      <c r="D21" s="5340">
        <v>141321</v>
      </c>
      <c r="E21" s="5341">
        <v>5425</v>
      </c>
      <c r="F21" s="5341">
        <v>3288</v>
      </c>
      <c r="G21" s="5341">
        <v>37271</v>
      </c>
      <c r="H21" s="5341">
        <v>14703</v>
      </c>
      <c r="I21" s="5341">
        <v>14449</v>
      </c>
      <c r="J21" s="5341">
        <v>520</v>
      </c>
      <c r="K21" s="5341">
        <v>0</v>
      </c>
      <c r="L21" s="5356">
        <v>20957</v>
      </c>
    </row>
    <row r="22" spans="1:12" ht="19.5" customHeight="1">
      <c r="A22" s="8031"/>
      <c r="B22" s="5405" t="s">
        <v>2531</v>
      </c>
      <c r="C22" s="5339">
        <v>238940</v>
      </c>
      <c r="D22" s="5340">
        <v>142062</v>
      </c>
      <c r="E22" s="5341">
        <v>5404</v>
      </c>
      <c r="F22" s="5341">
        <v>3299</v>
      </c>
      <c r="G22" s="5341">
        <v>37469</v>
      </c>
      <c r="H22" s="5341">
        <v>14688</v>
      </c>
      <c r="I22" s="5341">
        <v>14504</v>
      </c>
      <c r="J22" s="5341">
        <v>522</v>
      </c>
      <c r="K22" s="5341">
        <v>0</v>
      </c>
      <c r="L22" s="5356">
        <v>20992</v>
      </c>
    </row>
    <row r="23" spans="1:12" ht="19.5" customHeight="1">
      <c r="A23" s="8031"/>
      <c r="B23" s="5405" t="s">
        <v>2532</v>
      </c>
      <c r="C23" s="5339">
        <v>240150</v>
      </c>
      <c r="D23" s="5340">
        <v>143029</v>
      </c>
      <c r="E23" s="5341">
        <v>5387</v>
      </c>
      <c r="F23" s="5341">
        <v>3277</v>
      </c>
      <c r="G23" s="5341">
        <v>37689</v>
      </c>
      <c r="H23" s="5341">
        <v>14654</v>
      </c>
      <c r="I23" s="5341">
        <v>14565</v>
      </c>
      <c r="J23" s="5341">
        <v>517</v>
      </c>
      <c r="K23" s="5341">
        <v>0</v>
      </c>
      <c r="L23" s="5356">
        <v>21032</v>
      </c>
    </row>
    <row r="24" spans="1:12" ht="19.5" customHeight="1">
      <c r="A24" s="8031"/>
      <c r="B24" s="5405" t="s">
        <v>2533</v>
      </c>
      <c r="C24" s="5339">
        <v>241842</v>
      </c>
      <c r="D24" s="5340">
        <v>144172</v>
      </c>
      <c r="E24" s="5341">
        <v>5394</v>
      </c>
      <c r="F24" s="5341">
        <v>3321</v>
      </c>
      <c r="G24" s="5341">
        <v>38065</v>
      </c>
      <c r="H24" s="5341">
        <v>14673</v>
      </c>
      <c r="I24" s="5341">
        <v>14651</v>
      </c>
      <c r="J24" s="5341">
        <v>516</v>
      </c>
      <c r="K24" s="5341">
        <v>0</v>
      </c>
      <c r="L24" s="5356">
        <v>21050</v>
      </c>
    </row>
    <row r="25" spans="1:12" ht="19.5" customHeight="1">
      <c r="A25" s="8031"/>
      <c r="B25" s="5405" t="s">
        <v>2534</v>
      </c>
      <c r="C25" s="5339">
        <v>242272</v>
      </c>
      <c r="D25" s="5340">
        <v>144776</v>
      </c>
      <c r="E25" s="5341">
        <v>5320</v>
      </c>
      <c r="F25" s="5341">
        <v>3360</v>
      </c>
      <c r="G25" s="5341">
        <v>38231</v>
      </c>
      <c r="H25" s="5341">
        <v>14628</v>
      </c>
      <c r="I25" s="5341">
        <v>14364</v>
      </c>
      <c r="J25" s="5341">
        <v>512</v>
      </c>
      <c r="K25" s="5341">
        <v>0</v>
      </c>
      <c r="L25" s="5356">
        <v>21081</v>
      </c>
    </row>
    <row r="26" spans="1:12" ht="19.5" customHeight="1">
      <c r="A26" s="8031"/>
      <c r="B26" s="5405" t="s">
        <v>2535</v>
      </c>
      <c r="C26" s="5339">
        <v>143507</v>
      </c>
      <c r="D26" s="5340">
        <v>145663</v>
      </c>
      <c r="E26" s="5341">
        <v>5298</v>
      </c>
      <c r="F26" s="5341">
        <v>3709</v>
      </c>
      <c r="G26" s="5341">
        <v>38499</v>
      </c>
      <c r="H26" s="5341">
        <v>14696</v>
      </c>
      <c r="I26" s="5341">
        <v>14304</v>
      </c>
      <c r="J26" s="5341">
        <v>508</v>
      </c>
      <c r="K26" s="5341">
        <v>0</v>
      </c>
      <c r="L26" s="5356">
        <v>21130</v>
      </c>
    </row>
    <row r="27" spans="1:12" ht="19.5" customHeight="1">
      <c r="A27" s="8031"/>
      <c r="B27" s="5405" t="s">
        <v>2536</v>
      </c>
      <c r="C27" s="5339">
        <v>244661</v>
      </c>
      <c r="D27" s="5340">
        <v>146578</v>
      </c>
      <c r="E27" s="5341">
        <v>5275</v>
      </c>
      <c r="F27" s="5341">
        <v>3447</v>
      </c>
      <c r="G27" s="5341">
        <v>38765</v>
      </c>
      <c r="H27" s="5341">
        <v>14676</v>
      </c>
      <c r="I27" s="5341">
        <v>14241</v>
      </c>
      <c r="J27" s="5341">
        <v>504</v>
      </c>
      <c r="K27" s="5341">
        <v>0</v>
      </c>
      <c r="L27" s="5356">
        <v>21175</v>
      </c>
    </row>
    <row r="28" spans="1:12" ht="19.5" customHeight="1" thickBot="1">
      <c r="A28" s="8035"/>
      <c r="B28" s="5406" t="s">
        <v>2537</v>
      </c>
      <c r="C28" s="5407">
        <v>245832</v>
      </c>
      <c r="D28" s="5408">
        <v>147497</v>
      </c>
      <c r="E28" s="5409">
        <v>5240</v>
      </c>
      <c r="F28" s="5409">
        <v>3485</v>
      </c>
      <c r="G28" s="5409">
        <v>38996</v>
      </c>
      <c r="H28" s="5409">
        <v>14635</v>
      </c>
      <c r="I28" s="5409">
        <v>14203</v>
      </c>
      <c r="J28" s="5409">
        <v>500</v>
      </c>
      <c r="K28" s="5341">
        <v>0</v>
      </c>
      <c r="L28" s="5410">
        <v>21276</v>
      </c>
    </row>
    <row r="29" spans="1:12" ht="19.5" customHeight="1">
      <c r="A29" s="8030">
        <v>2011</v>
      </c>
      <c r="B29" s="5411" t="s">
        <v>2538</v>
      </c>
      <c r="C29" s="5333">
        <v>248022</v>
      </c>
      <c r="D29" s="5334">
        <v>148951</v>
      </c>
      <c r="E29" s="5335">
        <v>5261</v>
      </c>
      <c r="F29" s="5335">
        <v>3507</v>
      </c>
      <c r="G29" s="5335">
        <v>39612</v>
      </c>
      <c r="H29" s="5335">
        <v>14660</v>
      </c>
      <c r="I29" s="5335">
        <v>14204</v>
      </c>
      <c r="J29" s="5335">
        <v>510</v>
      </c>
      <c r="K29" s="5335">
        <v>0</v>
      </c>
      <c r="L29" s="5354">
        <v>21317</v>
      </c>
    </row>
    <row r="30" spans="1:12" ht="19.5" customHeight="1">
      <c r="A30" s="8031"/>
      <c r="B30" s="5405" t="s">
        <v>2539</v>
      </c>
      <c r="C30" s="5339">
        <v>249236</v>
      </c>
      <c r="D30" s="5340">
        <v>149778</v>
      </c>
      <c r="E30" s="5341">
        <v>5252</v>
      </c>
      <c r="F30" s="5341">
        <v>3520</v>
      </c>
      <c r="G30" s="5341">
        <v>39887</v>
      </c>
      <c r="H30" s="5341">
        <v>14705</v>
      </c>
      <c r="I30" s="5341">
        <v>14204</v>
      </c>
      <c r="J30" s="5341">
        <v>511</v>
      </c>
      <c r="K30" s="5341">
        <v>0</v>
      </c>
      <c r="L30" s="5356">
        <v>21379</v>
      </c>
    </row>
    <row r="31" spans="1:12" ht="19.5" customHeight="1">
      <c r="A31" s="8031"/>
      <c r="B31" s="5405" t="s">
        <v>2540</v>
      </c>
      <c r="C31" s="5339">
        <v>250864</v>
      </c>
      <c r="D31" s="5340">
        <v>151051</v>
      </c>
      <c r="E31" s="5341">
        <v>5225</v>
      </c>
      <c r="F31" s="5341">
        <v>3538</v>
      </c>
      <c r="G31" s="5341">
        <v>40214</v>
      </c>
      <c r="H31" s="5341">
        <v>14667</v>
      </c>
      <c r="I31" s="5341">
        <v>14199</v>
      </c>
      <c r="J31" s="5341">
        <v>516</v>
      </c>
      <c r="K31" s="5341">
        <v>0</v>
      </c>
      <c r="L31" s="5356">
        <v>21454</v>
      </c>
    </row>
    <row r="32" spans="1:12" ht="19.5" customHeight="1">
      <c r="A32" s="8031"/>
      <c r="B32" s="5405" t="s">
        <v>2541</v>
      </c>
      <c r="C32" s="5339">
        <v>252136</v>
      </c>
      <c r="D32" s="5340">
        <v>152046</v>
      </c>
      <c r="E32" s="5341">
        <v>5203</v>
      </c>
      <c r="F32" s="5341">
        <v>3561</v>
      </c>
      <c r="G32" s="5341">
        <v>40398</v>
      </c>
      <c r="H32" s="5341">
        <v>14664</v>
      </c>
      <c r="I32" s="5341">
        <v>14208</v>
      </c>
      <c r="J32" s="5341">
        <v>518</v>
      </c>
      <c r="K32" s="5341">
        <v>0</v>
      </c>
      <c r="L32" s="5356">
        <v>21538</v>
      </c>
    </row>
    <row r="33" spans="1:12" ht="19.5" customHeight="1">
      <c r="A33" s="8031"/>
      <c r="B33" s="5405" t="s">
        <v>2530</v>
      </c>
      <c r="C33" s="5339">
        <v>253525</v>
      </c>
      <c r="D33" s="5340">
        <v>153242</v>
      </c>
      <c r="E33" s="5341">
        <v>5130</v>
      </c>
      <c r="F33" s="5341">
        <v>3598</v>
      </c>
      <c r="G33" s="5341">
        <v>40620</v>
      </c>
      <c r="H33" s="5341">
        <v>14651</v>
      </c>
      <c r="I33" s="5341">
        <v>14145</v>
      </c>
      <c r="J33" s="5341">
        <v>516</v>
      </c>
      <c r="K33" s="5341">
        <v>0</v>
      </c>
      <c r="L33" s="5356">
        <v>21623</v>
      </c>
    </row>
    <row r="34" spans="1:12" ht="19.5" customHeight="1">
      <c r="A34" s="8031"/>
      <c r="B34" s="5405" t="s">
        <v>2531</v>
      </c>
      <c r="C34" s="5339">
        <v>254447</v>
      </c>
      <c r="D34" s="5340">
        <v>154003</v>
      </c>
      <c r="E34" s="5341">
        <v>5090</v>
      </c>
      <c r="F34" s="5341">
        <v>3588</v>
      </c>
      <c r="G34" s="5341">
        <v>40790</v>
      </c>
      <c r="H34" s="5341">
        <v>14565</v>
      </c>
      <c r="I34" s="5341">
        <v>14178</v>
      </c>
      <c r="J34" s="5341">
        <v>518</v>
      </c>
      <c r="K34" s="5341">
        <v>0</v>
      </c>
      <c r="L34" s="5356">
        <v>21715</v>
      </c>
    </row>
    <row r="35" spans="1:12" ht="19.5" customHeight="1">
      <c r="A35" s="8031"/>
      <c r="B35" s="5405" t="s">
        <v>2532</v>
      </c>
      <c r="C35" s="5339">
        <v>256386</v>
      </c>
      <c r="D35" s="5340">
        <v>155318</v>
      </c>
      <c r="E35" s="5341">
        <v>5081</v>
      </c>
      <c r="F35" s="5341">
        <v>3602</v>
      </c>
      <c r="G35" s="5341">
        <v>41232</v>
      </c>
      <c r="H35" s="5341">
        <v>14580</v>
      </c>
      <c r="I35" s="5341">
        <v>14281</v>
      </c>
      <c r="J35" s="5341">
        <v>512</v>
      </c>
      <c r="K35" s="5341">
        <v>0</v>
      </c>
      <c r="L35" s="5356">
        <v>21780</v>
      </c>
    </row>
    <row r="36" spans="1:12" ht="19.5" customHeight="1">
      <c r="A36" s="8031"/>
      <c r="B36" s="5405" t="s">
        <v>2533</v>
      </c>
      <c r="C36" s="5339">
        <v>257739</v>
      </c>
      <c r="D36" s="5340">
        <v>156300</v>
      </c>
      <c r="E36" s="5341">
        <v>5054</v>
      </c>
      <c r="F36" s="5341">
        <v>3621</v>
      </c>
      <c r="G36" s="5341">
        <v>41559</v>
      </c>
      <c r="H36" s="5341">
        <v>14589</v>
      </c>
      <c r="I36" s="5341">
        <v>14397</v>
      </c>
      <c r="J36" s="5341">
        <v>491</v>
      </c>
      <c r="K36" s="5341">
        <v>0</v>
      </c>
      <c r="L36" s="5356">
        <v>21828</v>
      </c>
    </row>
    <row r="37" spans="1:12" ht="19.5" customHeight="1">
      <c r="A37" s="8031"/>
      <c r="B37" s="5405" t="s">
        <v>2534</v>
      </c>
      <c r="C37" s="5339">
        <v>259070</v>
      </c>
      <c r="D37" s="5340">
        <v>157172</v>
      </c>
      <c r="E37" s="5341">
        <v>5053</v>
      </c>
      <c r="F37" s="5341">
        <v>3642</v>
      </c>
      <c r="G37" s="5341">
        <v>41764</v>
      </c>
      <c r="H37" s="5341">
        <v>14611</v>
      </c>
      <c r="I37" s="5341">
        <v>14441</v>
      </c>
      <c r="J37" s="5341">
        <v>493</v>
      </c>
      <c r="K37" s="5341">
        <v>0</v>
      </c>
      <c r="L37" s="5356">
        <v>21894</v>
      </c>
    </row>
    <row r="38" spans="1:12" ht="19.5" customHeight="1">
      <c r="A38" s="8031"/>
      <c r="B38" s="5405" t="s">
        <v>2535</v>
      </c>
      <c r="C38" s="5339">
        <v>260385</v>
      </c>
      <c r="D38" s="5340">
        <v>158082</v>
      </c>
      <c r="E38" s="5341">
        <v>5041</v>
      </c>
      <c r="F38" s="5341">
        <v>3673</v>
      </c>
      <c r="G38" s="5341">
        <v>41992</v>
      </c>
      <c r="H38" s="5341">
        <v>14672</v>
      </c>
      <c r="I38" s="5341">
        <v>14435</v>
      </c>
      <c r="J38" s="5341">
        <v>492</v>
      </c>
      <c r="K38" s="5341">
        <v>0</v>
      </c>
      <c r="L38" s="5356">
        <v>21998</v>
      </c>
    </row>
    <row r="39" spans="1:12" ht="19.5" customHeight="1">
      <c r="A39" s="8031"/>
      <c r="B39" s="5405" t="s">
        <v>2536</v>
      </c>
      <c r="C39" s="5339">
        <v>261469</v>
      </c>
      <c r="D39" s="5340">
        <v>158964</v>
      </c>
      <c r="E39" s="5341">
        <v>4994</v>
      </c>
      <c r="F39" s="5341">
        <v>3655</v>
      </c>
      <c r="G39" s="5341">
        <v>42203</v>
      </c>
      <c r="H39" s="5341">
        <v>14672</v>
      </c>
      <c r="I39" s="5341">
        <v>14426</v>
      </c>
      <c r="J39" s="5341">
        <v>481</v>
      </c>
      <c r="K39" s="5341">
        <v>0</v>
      </c>
      <c r="L39" s="5356">
        <v>22074</v>
      </c>
    </row>
    <row r="40" spans="1:12" ht="19.5" customHeight="1" thickBot="1">
      <c r="A40" s="8035"/>
      <c r="B40" s="5406" t="s">
        <v>2537</v>
      </c>
      <c r="C40" s="5407">
        <v>262112</v>
      </c>
      <c r="D40" s="5408">
        <v>159605</v>
      </c>
      <c r="E40" s="5409">
        <v>4983</v>
      </c>
      <c r="F40" s="5409">
        <v>3660</v>
      </c>
      <c r="G40" s="5409">
        <v>42325</v>
      </c>
      <c r="H40" s="5409">
        <v>14641</v>
      </c>
      <c r="I40" s="5409">
        <v>14285</v>
      </c>
      <c r="J40" s="5409">
        <v>476</v>
      </c>
      <c r="K40" s="5341">
        <v>0</v>
      </c>
      <c r="L40" s="5410">
        <v>22137</v>
      </c>
    </row>
    <row r="41" spans="1:12" ht="19.5" customHeight="1">
      <c r="A41" s="8030">
        <v>2012</v>
      </c>
      <c r="B41" s="5411" t="s">
        <v>2538</v>
      </c>
      <c r="C41" s="5333">
        <v>263861</v>
      </c>
      <c r="D41" s="5334">
        <v>160794</v>
      </c>
      <c r="E41" s="5335">
        <v>4982</v>
      </c>
      <c r="F41" s="5335">
        <v>3681</v>
      </c>
      <c r="G41" s="5335">
        <v>42817</v>
      </c>
      <c r="H41" s="5335">
        <v>14710</v>
      </c>
      <c r="I41" s="5335">
        <v>14279</v>
      </c>
      <c r="J41" s="5335">
        <v>433</v>
      </c>
      <c r="K41" s="5335">
        <v>0</v>
      </c>
      <c r="L41" s="5354">
        <v>20265</v>
      </c>
    </row>
    <row r="42" spans="1:12" ht="19.5" customHeight="1">
      <c r="A42" s="8031"/>
      <c r="B42" s="5405" t="s">
        <v>2539</v>
      </c>
      <c r="C42" s="5339">
        <v>264925</v>
      </c>
      <c r="D42" s="5340">
        <v>161485</v>
      </c>
      <c r="E42" s="5341">
        <v>5002</v>
      </c>
      <c r="F42" s="5341">
        <v>3708</v>
      </c>
      <c r="G42" s="5341">
        <v>43018</v>
      </c>
      <c r="H42" s="5341">
        <v>14759</v>
      </c>
      <c r="I42" s="5341">
        <v>14304</v>
      </c>
      <c r="J42" s="5341">
        <v>426</v>
      </c>
      <c r="K42" s="5341">
        <v>0</v>
      </c>
      <c r="L42" s="5356">
        <v>22223</v>
      </c>
    </row>
    <row r="43" spans="1:12" ht="19.5" customHeight="1">
      <c r="A43" s="8031"/>
      <c r="B43" s="5405" t="s">
        <v>2540</v>
      </c>
      <c r="C43" s="5339">
        <v>266202</v>
      </c>
      <c r="D43" s="5340">
        <v>162348</v>
      </c>
      <c r="E43" s="5341">
        <v>4999</v>
      </c>
      <c r="F43" s="5341">
        <v>3735</v>
      </c>
      <c r="G43" s="5341">
        <v>43286</v>
      </c>
      <c r="H43" s="5341">
        <v>14814</v>
      </c>
      <c r="I43" s="5341">
        <v>14302</v>
      </c>
      <c r="J43" s="5341">
        <v>421</v>
      </c>
      <c r="K43" s="5341">
        <v>0</v>
      </c>
      <c r="L43" s="5356">
        <v>22297</v>
      </c>
    </row>
    <row r="44" spans="1:12" ht="19.5" customHeight="1">
      <c r="A44" s="8031"/>
      <c r="B44" s="5405" t="s">
        <v>2541</v>
      </c>
      <c r="C44" s="5339">
        <v>267650</v>
      </c>
      <c r="D44" s="5340">
        <v>163223</v>
      </c>
      <c r="E44" s="5341">
        <v>5009</v>
      </c>
      <c r="F44" s="5341">
        <v>3768</v>
      </c>
      <c r="G44" s="5341">
        <v>43562</v>
      </c>
      <c r="H44" s="5341">
        <v>14906</v>
      </c>
      <c r="I44" s="5341">
        <v>14364</v>
      </c>
      <c r="J44" s="5341">
        <v>423</v>
      </c>
      <c r="K44" s="5341">
        <v>0</v>
      </c>
      <c r="L44" s="5356">
        <v>22395</v>
      </c>
    </row>
    <row r="45" spans="1:12" ht="19.5" customHeight="1">
      <c r="A45" s="8031"/>
      <c r="B45" s="5405" t="s">
        <v>2530</v>
      </c>
      <c r="C45" s="5339">
        <v>269193</v>
      </c>
      <c r="D45" s="5340">
        <v>164120</v>
      </c>
      <c r="E45" s="5341">
        <v>5033</v>
      </c>
      <c r="F45" s="5341">
        <v>3805</v>
      </c>
      <c r="G45" s="5341">
        <v>43897</v>
      </c>
      <c r="H45" s="5341">
        <v>14975</v>
      </c>
      <c r="I45" s="5341">
        <v>14439</v>
      </c>
      <c r="J45" s="5341">
        <v>431</v>
      </c>
      <c r="K45" s="5341">
        <v>0</v>
      </c>
      <c r="L45" s="5356">
        <v>22493</v>
      </c>
    </row>
    <row r="46" spans="1:12" ht="19.5" customHeight="1">
      <c r="A46" s="8031"/>
      <c r="B46" s="5405" t="s">
        <v>2531</v>
      </c>
      <c r="C46" s="5339">
        <v>270325</v>
      </c>
      <c r="D46" s="5340">
        <v>164884</v>
      </c>
      <c r="E46" s="5341">
        <v>5042</v>
      </c>
      <c r="F46" s="5341">
        <v>3826</v>
      </c>
      <c r="G46" s="5341">
        <v>44072</v>
      </c>
      <c r="H46" s="5341">
        <v>15008</v>
      </c>
      <c r="I46" s="5341">
        <v>14508</v>
      </c>
      <c r="J46" s="5341">
        <v>431</v>
      </c>
      <c r="K46" s="5341">
        <v>0</v>
      </c>
      <c r="L46" s="5356">
        <v>22554</v>
      </c>
    </row>
    <row r="47" spans="1:12" ht="19.5" customHeight="1">
      <c r="A47" s="8031"/>
      <c r="B47" s="5405" t="s">
        <v>2532</v>
      </c>
      <c r="C47" s="5339">
        <v>271953</v>
      </c>
      <c r="D47" s="5340">
        <v>165957</v>
      </c>
      <c r="E47" s="5341">
        <v>5047</v>
      </c>
      <c r="F47" s="5341">
        <v>3853</v>
      </c>
      <c r="G47" s="5341">
        <v>44386</v>
      </c>
      <c r="H47" s="5341">
        <v>15073</v>
      </c>
      <c r="I47" s="5341">
        <v>14610</v>
      </c>
      <c r="J47" s="5341">
        <v>435</v>
      </c>
      <c r="K47" s="5341">
        <v>0</v>
      </c>
      <c r="L47" s="5356">
        <v>22592</v>
      </c>
    </row>
    <row r="48" spans="1:12" ht="19.5" customHeight="1">
      <c r="A48" s="8031"/>
      <c r="B48" s="5405" t="s">
        <v>2533</v>
      </c>
      <c r="C48" s="5339">
        <v>273197</v>
      </c>
      <c r="D48" s="5340">
        <v>166869</v>
      </c>
      <c r="E48" s="5341">
        <v>5054</v>
      </c>
      <c r="F48" s="5341">
        <v>3871</v>
      </c>
      <c r="G48" s="5341">
        <v>44585</v>
      </c>
      <c r="H48" s="5341">
        <v>15088</v>
      </c>
      <c r="I48" s="5341">
        <v>14657</v>
      </c>
      <c r="J48" s="5341">
        <v>439</v>
      </c>
      <c r="K48" s="5341">
        <v>0</v>
      </c>
      <c r="L48" s="5356">
        <v>22634</v>
      </c>
    </row>
    <row r="49" spans="1:12" ht="19.5" customHeight="1">
      <c r="A49" s="8031"/>
      <c r="B49" s="5405" t="s">
        <v>2534</v>
      </c>
      <c r="C49" s="5339">
        <v>274435</v>
      </c>
      <c r="D49" s="5340">
        <v>167769</v>
      </c>
      <c r="E49" s="5341">
        <v>5035</v>
      </c>
      <c r="F49" s="5341">
        <v>3941</v>
      </c>
      <c r="G49" s="5341">
        <v>44787</v>
      </c>
      <c r="H49" s="5341">
        <v>15127</v>
      </c>
      <c r="I49" s="5341">
        <v>14665</v>
      </c>
      <c r="J49" s="5341">
        <v>441</v>
      </c>
      <c r="K49" s="5341">
        <v>0</v>
      </c>
      <c r="L49" s="5356">
        <v>22674</v>
      </c>
    </row>
    <row r="50" spans="1:12" ht="19.5" customHeight="1">
      <c r="A50" s="8031"/>
      <c r="B50" s="5405" t="s">
        <v>2535</v>
      </c>
      <c r="C50" s="5339">
        <v>275752</v>
      </c>
      <c r="D50" s="5340">
        <v>168747</v>
      </c>
      <c r="E50" s="5341">
        <v>5030</v>
      </c>
      <c r="F50" s="5341">
        <v>3963</v>
      </c>
      <c r="G50" s="5341">
        <v>45034</v>
      </c>
      <c r="H50" s="5341">
        <v>15171</v>
      </c>
      <c r="I50" s="5341">
        <v>14644</v>
      </c>
      <c r="J50" s="5341">
        <v>439</v>
      </c>
      <c r="K50" s="5341">
        <v>0</v>
      </c>
      <c r="L50" s="5356">
        <v>22724</v>
      </c>
    </row>
    <row r="51" spans="1:12" ht="19.5" customHeight="1">
      <c r="A51" s="8031"/>
      <c r="B51" s="5405" t="s">
        <v>2536</v>
      </c>
      <c r="C51" s="5339">
        <v>277111</v>
      </c>
      <c r="D51" s="5340">
        <v>169712</v>
      </c>
      <c r="E51" s="5341">
        <v>5041</v>
      </c>
      <c r="F51" s="5341">
        <v>3991</v>
      </c>
      <c r="G51" s="5341">
        <v>45356</v>
      </c>
      <c r="H51" s="5341">
        <v>15187</v>
      </c>
      <c r="I51" s="5341">
        <v>14568</v>
      </c>
      <c r="J51" s="5341">
        <v>440</v>
      </c>
      <c r="K51" s="5341">
        <v>0</v>
      </c>
      <c r="L51" s="5356">
        <v>22816</v>
      </c>
    </row>
    <row r="52" spans="1:12" ht="19.5" customHeight="1" thickBot="1">
      <c r="A52" s="8032"/>
      <c r="B52" s="5412" t="s">
        <v>2537</v>
      </c>
      <c r="C52" s="5345">
        <v>273197</v>
      </c>
      <c r="D52" s="5346">
        <v>166869</v>
      </c>
      <c r="E52" s="5347">
        <v>5054</v>
      </c>
      <c r="F52" s="5347">
        <v>3871</v>
      </c>
      <c r="G52" s="5347">
        <v>44585</v>
      </c>
      <c r="H52" s="5347">
        <v>15088</v>
      </c>
      <c r="I52" s="5347">
        <v>14657</v>
      </c>
      <c r="J52" s="5347">
        <v>439</v>
      </c>
      <c r="K52" s="5347">
        <v>0</v>
      </c>
      <c r="L52" s="5358">
        <v>22634</v>
      </c>
    </row>
    <row r="53" spans="1:12" ht="14.1" customHeight="1" thickTop="1">
      <c r="A53" s="5413"/>
      <c r="B53" s="5414"/>
      <c r="C53" s="5415"/>
      <c r="D53" s="5415"/>
      <c r="E53" s="5415"/>
      <c r="F53" s="5415"/>
      <c r="G53" s="5415"/>
      <c r="H53" s="5415"/>
      <c r="I53" s="5415"/>
      <c r="J53" s="5415"/>
      <c r="K53" s="5415"/>
      <c r="L53" s="5415"/>
    </row>
    <row r="54" spans="1:12" ht="14.1" customHeight="1">
      <c r="A54" s="6249" t="s">
        <v>4850</v>
      </c>
      <c r="B54" s="6249"/>
      <c r="C54" s="6249"/>
      <c r="D54" s="6249"/>
      <c r="E54" s="6249"/>
    </row>
    <row r="55" spans="1:12" ht="14.1" customHeight="1">
      <c r="A55" s="6248" t="s">
        <v>4851</v>
      </c>
      <c r="B55" s="6248"/>
      <c r="C55" s="6248"/>
      <c r="D55" s="6248"/>
      <c r="E55" s="6248"/>
    </row>
    <row r="56" spans="1:12" ht="14.1" customHeight="1">
      <c r="A56" s="6249" t="s">
        <v>4852</v>
      </c>
      <c r="B56" s="6249"/>
      <c r="C56" s="6249"/>
      <c r="D56" s="6249"/>
    </row>
    <row r="59" spans="1:12">
      <c r="F59" s="5321" t="s">
        <v>3</v>
      </c>
    </row>
  </sheetData>
  <mergeCells count="9">
    <mergeCell ref="A54:E54"/>
    <mergeCell ref="A55:E55"/>
    <mergeCell ref="A56:D56"/>
    <mergeCell ref="A2:L2"/>
    <mergeCell ref="A3:L3"/>
    <mergeCell ref="A5:A16"/>
    <mergeCell ref="A17:A28"/>
    <mergeCell ref="A29:A40"/>
    <mergeCell ref="A41:A52"/>
  </mergeCells>
  <hyperlinks>
    <hyperlink ref="A1" r:id="rId1"/>
  </hyperlinks>
  <pageMargins left="0.70866141732283472" right="0.70866141732283472" top="0.55118110236220474" bottom="0.74803149606299213" header="0.31496062992125984" footer="0.31496062992125984"/>
  <pageSetup paperSize="9" scale="47" fitToHeight="0" orientation="landscape" r:id="rId2"/>
  <headerFooter>
    <oddFooter>&amp;R337</oddFooter>
  </headerFooter>
  <drawing r:id="rId3"/>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25">
    <pageSetUpPr fitToPage="1"/>
  </sheetPr>
  <dimension ref="A1:G26"/>
  <sheetViews>
    <sheetView view="pageBreakPreview" zoomScale="60" zoomScaleNormal="100" workbookViewId="0">
      <selection activeCell="A24" sqref="A24"/>
    </sheetView>
  </sheetViews>
  <sheetFormatPr defaultRowHeight="12.75"/>
  <cols>
    <col min="1" max="1" width="37.42578125" style="152" customWidth="1"/>
    <col min="2" max="4" width="25.7109375" style="152" customWidth="1"/>
    <col min="5" max="5" width="25.7109375" style="5376" customWidth="1"/>
    <col min="6" max="255" width="9.140625" style="152"/>
    <col min="256" max="256" width="37.42578125" style="152" customWidth="1"/>
    <col min="257" max="257" width="25.7109375" style="152" customWidth="1"/>
    <col min="258" max="258" width="24.140625" style="152" customWidth="1"/>
    <col min="259" max="259" width="23.85546875" style="152" customWidth="1"/>
    <col min="260" max="261" width="24.85546875" style="152" customWidth="1"/>
    <col min="262" max="511" width="9.140625" style="152"/>
    <col min="512" max="512" width="37.42578125" style="152" customWidth="1"/>
    <col min="513" max="513" width="25.7109375" style="152" customWidth="1"/>
    <col min="514" max="514" width="24.140625" style="152" customWidth="1"/>
    <col min="515" max="515" width="23.85546875" style="152" customWidth="1"/>
    <col min="516" max="517" width="24.85546875" style="152" customWidth="1"/>
    <col min="518" max="767" width="9.140625" style="152"/>
    <col min="768" max="768" width="37.42578125" style="152" customWidth="1"/>
    <col min="769" max="769" width="25.7109375" style="152" customWidth="1"/>
    <col min="770" max="770" width="24.140625" style="152" customWidth="1"/>
    <col min="771" max="771" width="23.85546875" style="152" customWidth="1"/>
    <col min="772" max="773" width="24.85546875" style="152" customWidth="1"/>
    <col min="774" max="1023" width="9.140625" style="152"/>
    <col min="1024" max="1024" width="37.42578125" style="152" customWidth="1"/>
    <col min="1025" max="1025" width="25.7109375" style="152" customWidth="1"/>
    <col min="1026" max="1026" width="24.140625" style="152" customWidth="1"/>
    <col min="1027" max="1027" width="23.85546875" style="152" customWidth="1"/>
    <col min="1028" max="1029" width="24.85546875" style="152" customWidth="1"/>
    <col min="1030" max="1279" width="9.140625" style="152"/>
    <col min="1280" max="1280" width="37.42578125" style="152" customWidth="1"/>
    <col min="1281" max="1281" width="25.7109375" style="152" customWidth="1"/>
    <col min="1282" max="1282" width="24.140625" style="152" customWidth="1"/>
    <col min="1283" max="1283" width="23.85546875" style="152" customWidth="1"/>
    <col min="1284" max="1285" width="24.85546875" style="152" customWidth="1"/>
    <col min="1286" max="1535" width="9.140625" style="152"/>
    <col min="1536" max="1536" width="37.42578125" style="152" customWidth="1"/>
    <col min="1537" max="1537" width="25.7109375" style="152" customWidth="1"/>
    <col min="1538" max="1538" width="24.140625" style="152" customWidth="1"/>
    <col min="1539" max="1539" width="23.85546875" style="152" customWidth="1"/>
    <col min="1540" max="1541" width="24.85546875" style="152" customWidth="1"/>
    <col min="1542" max="1791" width="9.140625" style="152"/>
    <col min="1792" max="1792" width="37.42578125" style="152" customWidth="1"/>
    <col min="1793" max="1793" width="25.7109375" style="152" customWidth="1"/>
    <col min="1794" max="1794" width="24.140625" style="152" customWidth="1"/>
    <col min="1795" max="1795" width="23.85546875" style="152" customWidth="1"/>
    <col min="1796" max="1797" width="24.85546875" style="152" customWidth="1"/>
    <col min="1798" max="2047" width="9.140625" style="152"/>
    <col min="2048" max="2048" width="37.42578125" style="152" customWidth="1"/>
    <col min="2049" max="2049" width="25.7109375" style="152" customWidth="1"/>
    <col min="2050" max="2050" width="24.140625" style="152" customWidth="1"/>
    <col min="2051" max="2051" width="23.85546875" style="152" customWidth="1"/>
    <col min="2052" max="2053" width="24.85546875" style="152" customWidth="1"/>
    <col min="2054" max="2303" width="9.140625" style="152"/>
    <col min="2304" max="2304" width="37.42578125" style="152" customWidth="1"/>
    <col min="2305" max="2305" width="25.7109375" style="152" customWidth="1"/>
    <col min="2306" max="2306" width="24.140625" style="152" customWidth="1"/>
    <col min="2307" max="2307" width="23.85546875" style="152" customWidth="1"/>
    <col min="2308" max="2309" width="24.85546875" style="152" customWidth="1"/>
    <col min="2310" max="2559" width="9.140625" style="152"/>
    <col min="2560" max="2560" width="37.42578125" style="152" customWidth="1"/>
    <col min="2561" max="2561" width="25.7109375" style="152" customWidth="1"/>
    <col min="2562" max="2562" width="24.140625" style="152" customWidth="1"/>
    <col min="2563" max="2563" width="23.85546875" style="152" customWidth="1"/>
    <col min="2564" max="2565" width="24.85546875" style="152" customWidth="1"/>
    <col min="2566" max="2815" width="9.140625" style="152"/>
    <col min="2816" max="2816" width="37.42578125" style="152" customWidth="1"/>
    <col min="2817" max="2817" width="25.7109375" style="152" customWidth="1"/>
    <col min="2818" max="2818" width="24.140625" style="152" customWidth="1"/>
    <col min="2819" max="2819" width="23.85546875" style="152" customWidth="1"/>
    <col min="2820" max="2821" width="24.85546875" style="152" customWidth="1"/>
    <col min="2822" max="3071" width="9.140625" style="152"/>
    <col min="3072" max="3072" width="37.42578125" style="152" customWidth="1"/>
    <col min="3073" max="3073" width="25.7109375" style="152" customWidth="1"/>
    <col min="3074" max="3074" width="24.140625" style="152" customWidth="1"/>
    <col min="3075" max="3075" width="23.85546875" style="152" customWidth="1"/>
    <col min="3076" max="3077" width="24.85546875" style="152" customWidth="1"/>
    <col min="3078" max="3327" width="9.140625" style="152"/>
    <col min="3328" max="3328" width="37.42578125" style="152" customWidth="1"/>
    <col min="3329" max="3329" width="25.7109375" style="152" customWidth="1"/>
    <col min="3330" max="3330" width="24.140625" style="152" customWidth="1"/>
    <col min="3331" max="3331" width="23.85546875" style="152" customWidth="1"/>
    <col min="3332" max="3333" width="24.85546875" style="152" customWidth="1"/>
    <col min="3334" max="3583" width="9.140625" style="152"/>
    <col min="3584" max="3584" width="37.42578125" style="152" customWidth="1"/>
    <col min="3585" max="3585" width="25.7109375" style="152" customWidth="1"/>
    <col min="3586" max="3586" width="24.140625" style="152" customWidth="1"/>
    <col min="3587" max="3587" width="23.85546875" style="152" customWidth="1"/>
    <col min="3588" max="3589" width="24.85546875" style="152" customWidth="1"/>
    <col min="3590" max="3839" width="9.140625" style="152"/>
    <col min="3840" max="3840" width="37.42578125" style="152" customWidth="1"/>
    <col min="3841" max="3841" width="25.7109375" style="152" customWidth="1"/>
    <col min="3842" max="3842" width="24.140625" style="152" customWidth="1"/>
    <col min="3843" max="3843" width="23.85546875" style="152" customWidth="1"/>
    <col min="3844" max="3845" width="24.85546875" style="152" customWidth="1"/>
    <col min="3846" max="4095" width="9.140625" style="152"/>
    <col min="4096" max="4096" width="37.42578125" style="152" customWidth="1"/>
    <col min="4097" max="4097" width="25.7109375" style="152" customWidth="1"/>
    <col min="4098" max="4098" width="24.140625" style="152" customWidth="1"/>
    <col min="4099" max="4099" width="23.85546875" style="152" customWidth="1"/>
    <col min="4100" max="4101" width="24.85546875" style="152" customWidth="1"/>
    <col min="4102" max="4351" width="9.140625" style="152"/>
    <col min="4352" max="4352" width="37.42578125" style="152" customWidth="1"/>
    <col min="4353" max="4353" width="25.7109375" style="152" customWidth="1"/>
    <col min="4354" max="4354" width="24.140625" style="152" customWidth="1"/>
    <col min="4355" max="4355" width="23.85546875" style="152" customWidth="1"/>
    <col min="4356" max="4357" width="24.85546875" style="152" customWidth="1"/>
    <col min="4358" max="4607" width="9.140625" style="152"/>
    <col min="4608" max="4608" width="37.42578125" style="152" customWidth="1"/>
    <col min="4609" max="4609" width="25.7109375" style="152" customWidth="1"/>
    <col min="4610" max="4610" width="24.140625" style="152" customWidth="1"/>
    <col min="4611" max="4611" width="23.85546875" style="152" customWidth="1"/>
    <col min="4612" max="4613" width="24.85546875" style="152" customWidth="1"/>
    <col min="4614" max="4863" width="9.140625" style="152"/>
    <col min="4864" max="4864" width="37.42578125" style="152" customWidth="1"/>
    <col min="4865" max="4865" width="25.7109375" style="152" customWidth="1"/>
    <col min="4866" max="4866" width="24.140625" style="152" customWidth="1"/>
    <col min="4867" max="4867" width="23.85546875" style="152" customWidth="1"/>
    <col min="4868" max="4869" width="24.85546875" style="152" customWidth="1"/>
    <col min="4870" max="5119" width="9.140625" style="152"/>
    <col min="5120" max="5120" width="37.42578125" style="152" customWidth="1"/>
    <col min="5121" max="5121" width="25.7109375" style="152" customWidth="1"/>
    <col min="5122" max="5122" width="24.140625" style="152" customWidth="1"/>
    <col min="5123" max="5123" width="23.85546875" style="152" customWidth="1"/>
    <col min="5124" max="5125" width="24.85546875" style="152" customWidth="1"/>
    <col min="5126" max="5375" width="9.140625" style="152"/>
    <col min="5376" max="5376" width="37.42578125" style="152" customWidth="1"/>
    <col min="5377" max="5377" width="25.7109375" style="152" customWidth="1"/>
    <col min="5378" max="5378" width="24.140625" style="152" customWidth="1"/>
    <col min="5379" max="5379" width="23.85546875" style="152" customWidth="1"/>
    <col min="5380" max="5381" width="24.85546875" style="152" customWidth="1"/>
    <col min="5382" max="5631" width="9.140625" style="152"/>
    <col min="5632" max="5632" width="37.42578125" style="152" customWidth="1"/>
    <col min="5633" max="5633" width="25.7109375" style="152" customWidth="1"/>
    <col min="5634" max="5634" width="24.140625" style="152" customWidth="1"/>
    <col min="5635" max="5635" width="23.85546875" style="152" customWidth="1"/>
    <col min="5636" max="5637" width="24.85546875" style="152" customWidth="1"/>
    <col min="5638" max="5887" width="9.140625" style="152"/>
    <col min="5888" max="5888" width="37.42578125" style="152" customWidth="1"/>
    <col min="5889" max="5889" width="25.7109375" style="152" customWidth="1"/>
    <col min="5890" max="5890" width="24.140625" style="152" customWidth="1"/>
    <col min="5891" max="5891" width="23.85546875" style="152" customWidth="1"/>
    <col min="5892" max="5893" width="24.85546875" style="152" customWidth="1"/>
    <col min="5894" max="6143" width="9.140625" style="152"/>
    <col min="6144" max="6144" width="37.42578125" style="152" customWidth="1"/>
    <col min="6145" max="6145" width="25.7109375" style="152" customWidth="1"/>
    <col min="6146" max="6146" width="24.140625" style="152" customWidth="1"/>
    <col min="6147" max="6147" width="23.85546875" style="152" customWidth="1"/>
    <col min="6148" max="6149" width="24.85546875" style="152" customWidth="1"/>
    <col min="6150" max="6399" width="9.140625" style="152"/>
    <col min="6400" max="6400" width="37.42578125" style="152" customWidth="1"/>
    <col min="6401" max="6401" width="25.7109375" style="152" customWidth="1"/>
    <col min="6402" max="6402" width="24.140625" style="152" customWidth="1"/>
    <col min="6403" max="6403" width="23.85546875" style="152" customWidth="1"/>
    <col min="6404" max="6405" width="24.85546875" style="152" customWidth="1"/>
    <col min="6406" max="6655" width="9.140625" style="152"/>
    <col min="6656" max="6656" width="37.42578125" style="152" customWidth="1"/>
    <col min="6657" max="6657" width="25.7109375" style="152" customWidth="1"/>
    <col min="6658" max="6658" width="24.140625" style="152" customWidth="1"/>
    <col min="6659" max="6659" width="23.85546875" style="152" customWidth="1"/>
    <col min="6660" max="6661" width="24.85546875" style="152" customWidth="1"/>
    <col min="6662" max="6911" width="9.140625" style="152"/>
    <col min="6912" max="6912" width="37.42578125" style="152" customWidth="1"/>
    <col min="6913" max="6913" width="25.7109375" style="152" customWidth="1"/>
    <col min="6914" max="6914" width="24.140625" style="152" customWidth="1"/>
    <col min="6915" max="6915" width="23.85546875" style="152" customWidth="1"/>
    <col min="6916" max="6917" width="24.85546875" style="152" customWidth="1"/>
    <col min="6918" max="7167" width="9.140625" style="152"/>
    <col min="7168" max="7168" width="37.42578125" style="152" customWidth="1"/>
    <col min="7169" max="7169" width="25.7109375" style="152" customWidth="1"/>
    <col min="7170" max="7170" width="24.140625" style="152" customWidth="1"/>
    <col min="7171" max="7171" width="23.85546875" style="152" customWidth="1"/>
    <col min="7172" max="7173" width="24.85546875" style="152" customWidth="1"/>
    <col min="7174" max="7423" width="9.140625" style="152"/>
    <col min="7424" max="7424" width="37.42578125" style="152" customWidth="1"/>
    <col min="7425" max="7425" width="25.7109375" style="152" customWidth="1"/>
    <col min="7426" max="7426" width="24.140625" style="152" customWidth="1"/>
    <col min="7427" max="7427" width="23.85546875" style="152" customWidth="1"/>
    <col min="7428" max="7429" width="24.85546875" style="152" customWidth="1"/>
    <col min="7430" max="7679" width="9.140625" style="152"/>
    <col min="7680" max="7680" width="37.42578125" style="152" customWidth="1"/>
    <col min="7681" max="7681" width="25.7109375" style="152" customWidth="1"/>
    <col min="7682" max="7682" width="24.140625" style="152" customWidth="1"/>
    <col min="7683" max="7683" width="23.85546875" style="152" customWidth="1"/>
    <col min="7684" max="7685" width="24.85546875" style="152" customWidth="1"/>
    <col min="7686" max="7935" width="9.140625" style="152"/>
    <col min="7936" max="7936" width="37.42578125" style="152" customWidth="1"/>
    <col min="7937" max="7937" width="25.7109375" style="152" customWidth="1"/>
    <col min="7938" max="7938" width="24.140625" style="152" customWidth="1"/>
    <col min="7939" max="7939" width="23.85546875" style="152" customWidth="1"/>
    <col min="7940" max="7941" width="24.85546875" style="152" customWidth="1"/>
    <col min="7942" max="8191" width="9.140625" style="152"/>
    <col min="8192" max="8192" width="37.42578125" style="152" customWidth="1"/>
    <col min="8193" max="8193" width="25.7109375" style="152" customWidth="1"/>
    <col min="8194" max="8194" width="24.140625" style="152" customWidth="1"/>
    <col min="8195" max="8195" width="23.85546875" style="152" customWidth="1"/>
    <col min="8196" max="8197" width="24.85546875" style="152" customWidth="1"/>
    <col min="8198" max="8447" width="9.140625" style="152"/>
    <col min="8448" max="8448" width="37.42578125" style="152" customWidth="1"/>
    <col min="8449" max="8449" width="25.7109375" style="152" customWidth="1"/>
    <col min="8450" max="8450" width="24.140625" style="152" customWidth="1"/>
    <col min="8451" max="8451" width="23.85546875" style="152" customWidth="1"/>
    <col min="8452" max="8453" width="24.85546875" style="152" customWidth="1"/>
    <col min="8454" max="8703" width="9.140625" style="152"/>
    <col min="8704" max="8704" width="37.42578125" style="152" customWidth="1"/>
    <col min="8705" max="8705" width="25.7109375" style="152" customWidth="1"/>
    <col min="8706" max="8706" width="24.140625" style="152" customWidth="1"/>
    <col min="8707" max="8707" width="23.85546875" style="152" customWidth="1"/>
    <col min="8708" max="8709" width="24.85546875" style="152" customWidth="1"/>
    <col min="8710" max="8959" width="9.140625" style="152"/>
    <col min="8960" max="8960" width="37.42578125" style="152" customWidth="1"/>
    <col min="8961" max="8961" width="25.7109375" style="152" customWidth="1"/>
    <col min="8962" max="8962" width="24.140625" style="152" customWidth="1"/>
    <col min="8963" max="8963" width="23.85546875" style="152" customWidth="1"/>
    <col min="8964" max="8965" width="24.85546875" style="152" customWidth="1"/>
    <col min="8966" max="9215" width="9.140625" style="152"/>
    <col min="9216" max="9216" width="37.42578125" style="152" customWidth="1"/>
    <col min="9217" max="9217" width="25.7109375" style="152" customWidth="1"/>
    <col min="9218" max="9218" width="24.140625" style="152" customWidth="1"/>
    <col min="9219" max="9219" width="23.85546875" style="152" customWidth="1"/>
    <col min="9220" max="9221" width="24.85546875" style="152" customWidth="1"/>
    <col min="9222" max="9471" width="9.140625" style="152"/>
    <col min="9472" max="9472" width="37.42578125" style="152" customWidth="1"/>
    <col min="9473" max="9473" width="25.7109375" style="152" customWidth="1"/>
    <col min="9474" max="9474" width="24.140625" style="152" customWidth="1"/>
    <col min="9475" max="9475" width="23.85546875" style="152" customWidth="1"/>
    <col min="9476" max="9477" width="24.85546875" style="152" customWidth="1"/>
    <col min="9478" max="9727" width="9.140625" style="152"/>
    <col min="9728" max="9728" width="37.42578125" style="152" customWidth="1"/>
    <col min="9729" max="9729" width="25.7109375" style="152" customWidth="1"/>
    <col min="9730" max="9730" width="24.140625" style="152" customWidth="1"/>
    <col min="9731" max="9731" width="23.85546875" style="152" customWidth="1"/>
    <col min="9732" max="9733" width="24.85546875" style="152" customWidth="1"/>
    <col min="9734" max="9983" width="9.140625" style="152"/>
    <col min="9984" max="9984" width="37.42578125" style="152" customWidth="1"/>
    <col min="9985" max="9985" width="25.7109375" style="152" customWidth="1"/>
    <col min="9986" max="9986" width="24.140625" style="152" customWidth="1"/>
    <col min="9987" max="9987" width="23.85546875" style="152" customWidth="1"/>
    <col min="9988" max="9989" width="24.85546875" style="152" customWidth="1"/>
    <col min="9990" max="10239" width="9.140625" style="152"/>
    <col min="10240" max="10240" width="37.42578125" style="152" customWidth="1"/>
    <col min="10241" max="10241" width="25.7109375" style="152" customWidth="1"/>
    <col min="10242" max="10242" width="24.140625" style="152" customWidth="1"/>
    <col min="10243" max="10243" width="23.85546875" style="152" customWidth="1"/>
    <col min="10244" max="10245" width="24.85546875" style="152" customWidth="1"/>
    <col min="10246" max="10495" width="9.140625" style="152"/>
    <col min="10496" max="10496" width="37.42578125" style="152" customWidth="1"/>
    <col min="10497" max="10497" width="25.7109375" style="152" customWidth="1"/>
    <col min="10498" max="10498" width="24.140625" style="152" customWidth="1"/>
    <col min="10499" max="10499" width="23.85546875" style="152" customWidth="1"/>
    <col min="10500" max="10501" width="24.85546875" style="152" customWidth="1"/>
    <col min="10502" max="10751" width="9.140625" style="152"/>
    <col min="10752" max="10752" width="37.42578125" style="152" customWidth="1"/>
    <col min="10753" max="10753" width="25.7109375" style="152" customWidth="1"/>
    <col min="10754" max="10754" width="24.140625" style="152" customWidth="1"/>
    <col min="10755" max="10755" width="23.85546875" style="152" customWidth="1"/>
    <col min="10756" max="10757" width="24.85546875" style="152" customWidth="1"/>
    <col min="10758" max="11007" width="9.140625" style="152"/>
    <col min="11008" max="11008" width="37.42578125" style="152" customWidth="1"/>
    <col min="11009" max="11009" width="25.7109375" style="152" customWidth="1"/>
    <col min="11010" max="11010" width="24.140625" style="152" customWidth="1"/>
    <col min="11011" max="11011" width="23.85546875" style="152" customWidth="1"/>
    <col min="11012" max="11013" width="24.85546875" style="152" customWidth="1"/>
    <col min="11014" max="11263" width="9.140625" style="152"/>
    <col min="11264" max="11264" width="37.42578125" style="152" customWidth="1"/>
    <col min="11265" max="11265" width="25.7109375" style="152" customWidth="1"/>
    <col min="11266" max="11266" width="24.140625" style="152" customWidth="1"/>
    <col min="11267" max="11267" width="23.85546875" style="152" customWidth="1"/>
    <col min="11268" max="11269" width="24.85546875" style="152" customWidth="1"/>
    <col min="11270" max="11519" width="9.140625" style="152"/>
    <col min="11520" max="11520" width="37.42578125" style="152" customWidth="1"/>
    <col min="11521" max="11521" width="25.7109375" style="152" customWidth="1"/>
    <col min="11522" max="11522" width="24.140625" style="152" customWidth="1"/>
    <col min="11523" max="11523" width="23.85546875" style="152" customWidth="1"/>
    <col min="11524" max="11525" width="24.85546875" style="152" customWidth="1"/>
    <col min="11526" max="11775" width="9.140625" style="152"/>
    <col min="11776" max="11776" width="37.42578125" style="152" customWidth="1"/>
    <col min="11777" max="11777" width="25.7109375" style="152" customWidth="1"/>
    <col min="11778" max="11778" width="24.140625" style="152" customWidth="1"/>
    <col min="11779" max="11779" width="23.85546875" style="152" customWidth="1"/>
    <col min="11780" max="11781" width="24.85546875" style="152" customWidth="1"/>
    <col min="11782" max="12031" width="9.140625" style="152"/>
    <col min="12032" max="12032" width="37.42578125" style="152" customWidth="1"/>
    <col min="12033" max="12033" width="25.7109375" style="152" customWidth="1"/>
    <col min="12034" max="12034" width="24.140625" style="152" customWidth="1"/>
    <col min="12035" max="12035" width="23.85546875" style="152" customWidth="1"/>
    <col min="12036" max="12037" width="24.85546875" style="152" customWidth="1"/>
    <col min="12038" max="12287" width="9.140625" style="152"/>
    <col min="12288" max="12288" width="37.42578125" style="152" customWidth="1"/>
    <col min="12289" max="12289" width="25.7109375" style="152" customWidth="1"/>
    <col min="12290" max="12290" width="24.140625" style="152" customWidth="1"/>
    <col min="12291" max="12291" width="23.85546875" style="152" customWidth="1"/>
    <col min="12292" max="12293" width="24.85546875" style="152" customWidth="1"/>
    <col min="12294" max="12543" width="9.140625" style="152"/>
    <col min="12544" max="12544" width="37.42578125" style="152" customWidth="1"/>
    <col min="12545" max="12545" width="25.7109375" style="152" customWidth="1"/>
    <col min="12546" max="12546" width="24.140625" style="152" customWidth="1"/>
    <col min="12547" max="12547" width="23.85546875" style="152" customWidth="1"/>
    <col min="12548" max="12549" width="24.85546875" style="152" customWidth="1"/>
    <col min="12550" max="12799" width="9.140625" style="152"/>
    <col min="12800" max="12800" width="37.42578125" style="152" customWidth="1"/>
    <col min="12801" max="12801" width="25.7109375" style="152" customWidth="1"/>
    <col min="12802" max="12802" width="24.140625" style="152" customWidth="1"/>
    <col min="12803" max="12803" width="23.85546875" style="152" customWidth="1"/>
    <col min="12804" max="12805" width="24.85546875" style="152" customWidth="1"/>
    <col min="12806" max="13055" width="9.140625" style="152"/>
    <col min="13056" max="13056" width="37.42578125" style="152" customWidth="1"/>
    <col min="13057" max="13057" width="25.7109375" style="152" customWidth="1"/>
    <col min="13058" max="13058" width="24.140625" style="152" customWidth="1"/>
    <col min="13059" max="13059" width="23.85546875" style="152" customWidth="1"/>
    <col min="13060" max="13061" width="24.85546875" style="152" customWidth="1"/>
    <col min="13062" max="13311" width="9.140625" style="152"/>
    <col min="13312" max="13312" width="37.42578125" style="152" customWidth="1"/>
    <col min="13313" max="13313" width="25.7109375" style="152" customWidth="1"/>
    <col min="13314" max="13314" width="24.140625" style="152" customWidth="1"/>
    <col min="13315" max="13315" width="23.85546875" style="152" customWidth="1"/>
    <col min="13316" max="13317" width="24.85546875" style="152" customWidth="1"/>
    <col min="13318" max="13567" width="9.140625" style="152"/>
    <col min="13568" max="13568" width="37.42578125" style="152" customWidth="1"/>
    <col min="13569" max="13569" width="25.7109375" style="152" customWidth="1"/>
    <col min="13570" max="13570" width="24.140625" style="152" customWidth="1"/>
    <col min="13571" max="13571" width="23.85546875" style="152" customWidth="1"/>
    <col min="13572" max="13573" width="24.85546875" style="152" customWidth="1"/>
    <col min="13574" max="13823" width="9.140625" style="152"/>
    <col min="13824" max="13824" width="37.42578125" style="152" customWidth="1"/>
    <col min="13825" max="13825" width="25.7109375" style="152" customWidth="1"/>
    <col min="13826" max="13826" width="24.140625" style="152" customWidth="1"/>
    <col min="13827" max="13827" width="23.85546875" style="152" customWidth="1"/>
    <col min="13828" max="13829" width="24.85546875" style="152" customWidth="1"/>
    <col min="13830" max="14079" width="9.140625" style="152"/>
    <col min="14080" max="14080" width="37.42578125" style="152" customWidth="1"/>
    <col min="14081" max="14081" width="25.7109375" style="152" customWidth="1"/>
    <col min="14082" max="14082" width="24.140625" style="152" customWidth="1"/>
    <col min="14083" max="14083" width="23.85546875" style="152" customWidth="1"/>
    <col min="14084" max="14085" width="24.85546875" style="152" customWidth="1"/>
    <col min="14086" max="14335" width="9.140625" style="152"/>
    <col min="14336" max="14336" width="37.42578125" style="152" customWidth="1"/>
    <col min="14337" max="14337" width="25.7109375" style="152" customWidth="1"/>
    <col min="14338" max="14338" width="24.140625" style="152" customWidth="1"/>
    <col min="14339" max="14339" width="23.85546875" style="152" customWidth="1"/>
    <col min="14340" max="14341" width="24.85546875" style="152" customWidth="1"/>
    <col min="14342" max="14591" width="9.140625" style="152"/>
    <col min="14592" max="14592" width="37.42578125" style="152" customWidth="1"/>
    <col min="14593" max="14593" width="25.7109375" style="152" customWidth="1"/>
    <col min="14594" max="14594" width="24.140625" style="152" customWidth="1"/>
    <col min="14595" max="14595" width="23.85546875" style="152" customWidth="1"/>
    <col min="14596" max="14597" width="24.85546875" style="152" customWidth="1"/>
    <col min="14598" max="14847" width="9.140625" style="152"/>
    <col min="14848" max="14848" width="37.42578125" style="152" customWidth="1"/>
    <col min="14849" max="14849" width="25.7109375" style="152" customWidth="1"/>
    <col min="14850" max="14850" width="24.140625" style="152" customWidth="1"/>
    <col min="14851" max="14851" width="23.85546875" style="152" customWidth="1"/>
    <col min="14852" max="14853" width="24.85546875" style="152" customWidth="1"/>
    <col min="14854" max="15103" width="9.140625" style="152"/>
    <col min="15104" max="15104" width="37.42578125" style="152" customWidth="1"/>
    <col min="15105" max="15105" width="25.7109375" style="152" customWidth="1"/>
    <col min="15106" max="15106" width="24.140625" style="152" customWidth="1"/>
    <col min="15107" max="15107" width="23.85546875" style="152" customWidth="1"/>
    <col min="15108" max="15109" width="24.85546875" style="152" customWidth="1"/>
    <col min="15110" max="15359" width="9.140625" style="152"/>
    <col min="15360" max="15360" width="37.42578125" style="152" customWidth="1"/>
    <col min="15361" max="15361" width="25.7109375" style="152" customWidth="1"/>
    <col min="15362" max="15362" width="24.140625" style="152" customWidth="1"/>
    <col min="15363" max="15363" width="23.85546875" style="152" customWidth="1"/>
    <col min="15364" max="15365" width="24.85546875" style="152" customWidth="1"/>
    <col min="15366" max="15615" width="9.140625" style="152"/>
    <col min="15616" max="15616" width="37.42578125" style="152" customWidth="1"/>
    <col min="15617" max="15617" width="25.7109375" style="152" customWidth="1"/>
    <col min="15618" max="15618" width="24.140625" style="152" customWidth="1"/>
    <col min="15619" max="15619" width="23.85546875" style="152" customWidth="1"/>
    <col min="15620" max="15621" width="24.85546875" style="152" customWidth="1"/>
    <col min="15622" max="15871" width="9.140625" style="152"/>
    <col min="15872" max="15872" width="37.42578125" style="152" customWidth="1"/>
    <col min="15873" max="15873" width="25.7109375" style="152" customWidth="1"/>
    <col min="15874" max="15874" width="24.140625" style="152" customWidth="1"/>
    <col min="15875" max="15875" width="23.85546875" style="152" customWidth="1"/>
    <col min="15876" max="15877" width="24.85546875" style="152" customWidth="1"/>
    <col min="15878" max="16127" width="9.140625" style="152"/>
    <col min="16128" max="16128" width="37.42578125" style="152" customWidth="1"/>
    <col min="16129" max="16129" width="25.7109375" style="152" customWidth="1"/>
    <col min="16130" max="16130" width="24.140625" style="152" customWidth="1"/>
    <col min="16131" max="16131" width="23.85546875" style="152" customWidth="1"/>
    <col min="16132" max="16133" width="24.85546875" style="152" customWidth="1"/>
    <col min="16134" max="16384" width="9.140625" style="152"/>
  </cols>
  <sheetData>
    <row r="1" spans="1:5" s="3517" customFormat="1" ht="15.75" thickBot="1">
      <c r="A1" s="3497" t="s">
        <v>0</v>
      </c>
      <c r="E1" s="474" t="s">
        <v>1</v>
      </c>
    </row>
    <row r="2" spans="1:5" ht="27.75" customHeight="1" thickTop="1">
      <c r="A2" s="6250" t="s">
        <v>4874</v>
      </c>
      <c r="B2" s="6251"/>
      <c r="C2" s="6251"/>
      <c r="D2" s="6251"/>
      <c r="E2" s="6252"/>
    </row>
    <row r="3" spans="1:5" ht="25.5" customHeight="1">
      <c r="A3" s="6452" t="s">
        <v>4856</v>
      </c>
      <c r="B3" s="6453"/>
      <c r="C3" s="6453"/>
      <c r="D3" s="6453"/>
      <c r="E3" s="6454"/>
    </row>
    <row r="4" spans="1:5" ht="23.25" customHeight="1" thickBot="1">
      <c r="A4" s="6512"/>
      <c r="B4" s="6457"/>
      <c r="C4" s="6457"/>
      <c r="D4" s="6457"/>
      <c r="E4" s="6513"/>
    </row>
    <row r="5" spans="1:5" ht="54" customHeight="1" thickBot="1">
      <c r="A5" s="5437" t="s">
        <v>4857</v>
      </c>
      <c r="B5" s="5423">
        <v>2009</v>
      </c>
      <c r="C5" s="5423">
        <v>2010</v>
      </c>
      <c r="D5" s="5423">
        <v>2011</v>
      </c>
      <c r="E5" s="5438">
        <v>2012</v>
      </c>
    </row>
    <row r="6" spans="1:5" ht="20.100000000000001" customHeight="1">
      <c r="A6" s="5424" t="s">
        <v>4858</v>
      </c>
      <c r="B6" s="5425">
        <v>28</v>
      </c>
      <c r="C6" s="5425">
        <v>75</v>
      </c>
      <c r="D6" s="5425">
        <v>97</v>
      </c>
      <c r="E6" s="5439">
        <v>86</v>
      </c>
    </row>
    <row r="7" spans="1:5" ht="20.100000000000001" customHeight="1">
      <c r="A7" s="5426" t="s">
        <v>4859</v>
      </c>
      <c r="B7" s="5427">
        <v>39</v>
      </c>
      <c r="C7" s="5427">
        <v>89</v>
      </c>
      <c r="D7" s="5427">
        <v>102</v>
      </c>
      <c r="E7" s="5440">
        <v>106</v>
      </c>
    </row>
    <row r="8" spans="1:5" ht="20.100000000000001" customHeight="1">
      <c r="A8" s="5426" t="s">
        <v>4860</v>
      </c>
      <c r="B8" s="5428">
        <v>1787</v>
      </c>
      <c r="C8" s="5428">
        <v>2987</v>
      </c>
      <c r="D8" s="5428">
        <v>3695</v>
      </c>
      <c r="E8" s="5441">
        <v>4002</v>
      </c>
    </row>
    <row r="9" spans="1:5" ht="20.100000000000001" customHeight="1">
      <c r="A9" s="5426" t="s">
        <v>4861</v>
      </c>
      <c r="B9" s="5428">
        <v>3387</v>
      </c>
      <c r="C9" s="5428">
        <v>4778</v>
      </c>
      <c r="D9" s="5428">
        <v>5801</v>
      </c>
      <c r="E9" s="5441">
        <v>5865</v>
      </c>
    </row>
    <row r="10" spans="1:5" ht="20.100000000000001" customHeight="1">
      <c r="A10" s="5426" t="s">
        <v>4862</v>
      </c>
      <c r="B10" s="5428">
        <v>2303</v>
      </c>
      <c r="C10" s="5428">
        <v>2436</v>
      </c>
      <c r="D10" s="5428">
        <v>2688</v>
      </c>
      <c r="E10" s="5441">
        <v>3701</v>
      </c>
    </row>
    <row r="11" spans="1:5" ht="20.100000000000001" customHeight="1">
      <c r="A11" s="5426" t="s">
        <v>4863</v>
      </c>
      <c r="B11" s="5429">
        <v>14843565</v>
      </c>
      <c r="C11" s="5429">
        <v>16195350</v>
      </c>
      <c r="D11" s="5429">
        <v>19833113</v>
      </c>
      <c r="E11" s="5441">
        <v>23479150</v>
      </c>
    </row>
    <row r="12" spans="1:5" ht="20.100000000000001" customHeight="1">
      <c r="A12" s="5430" t="s">
        <v>4864</v>
      </c>
      <c r="B12" s="5431">
        <v>4118</v>
      </c>
      <c r="C12" s="5431">
        <v>5498</v>
      </c>
      <c r="D12" s="5431">
        <v>6480</v>
      </c>
      <c r="E12" s="5442">
        <v>7789</v>
      </c>
    </row>
    <row r="13" spans="1:5" ht="20.100000000000001" customHeight="1">
      <c r="A13" s="5426" t="s">
        <v>4865</v>
      </c>
      <c r="B13" s="5428">
        <v>445373</v>
      </c>
      <c r="C13" s="5428">
        <v>573564</v>
      </c>
      <c r="D13" s="5428">
        <v>519079</v>
      </c>
      <c r="E13" s="5440" t="s">
        <v>4866</v>
      </c>
    </row>
    <row r="14" spans="1:5" ht="20.100000000000001" customHeight="1">
      <c r="A14" s="5426" t="s">
        <v>4867</v>
      </c>
      <c r="B14" s="5428">
        <v>162003</v>
      </c>
      <c r="C14" s="5428">
        <v>145189</v>
      </c>
      <c r="D14" s="5428">
        <v>118831</v>
      </c>
      <c r="E14" s="5441">
        <v>99739</v>
      </c>
    </row>
    <row r="15" spans="1:5" ht="20.25" customHeight="1">
      <c r="A15" s="5426" t="s">
        <v>4868</v>
      </c>
      <c r="B15" s="5429">
        <v>25367644</v>
      </c>
      <c r="C15" s="5429">
        <v>23562841</v>
      </c>
      <c r="D15" s="5429">
        <v>21196467</v>
      </c>
      <c r="E15" s="5443">
        <v>19773342</v>
      </c>
    </row>
    <row r="16" spans="1:5" ht="20.100000000000001" customHeight="1">
      <c r="A16" s="5432" t="s">
        <v>4869</v>
      </c>
      <c r="B16" s="5428">
        <v>2156</v>
      </c>
      <c r="C16" s="5428">
        <v>2436</v>
      </c>
      <c r="D16" s="5428">
        <v>2325</v>
      </c>
      <c r="E16" s="5441">
        <v>1748</v>
      </c>
    </row>
    <row r="17" spans="1:7" ht="20.100000000000001" customHeight="1" thickBot="1">
      <c r="A17" s="5433" t="s">
        <v>4870</v>
      </c>
      <c r="B17" s="5434">
        <v>9772</v>
      </c>
      <c r="C17" s="5434">
        <v>11503</v>
      </c>
      <c r="D17" s="5434">
        <v>10780</v>
      </c>
      <c r="E17" s="5444">
        <v>8054</v>
      </c>
    </row>
    <row r="18" spans="1:7" ht="13.5" thickTop="1"/>
    <row r="19" spans="1:7" ht="23.25" customHeight="1">
      <c r="A19" s="6248" t="s">
        <v>4871</v>
      </c>
      <c r="B19" s="6249"/>
      <c r="C19" s="6249"/>
      <c r="D19" s="6249"/>
      <c r="E19" s="6249"/>
      <c r="F19" s="5376"/>
    </row>
    <row r="20" spans="1:7" ht="13.5" customHeight="1">
      <c r="A20" s="6488" t="s">
        <v>4845</v>
      </c>
      <c r="B20" s="6488"/>
      <c r="C20" s="6488"/>
      <c r="D20" s="6488"/>
      <c r="E20" s="5445"/>
      <c r="F20" s="5445"/>
      <c r="G20" s="1329"/>
    </row>
    <row r="21" spans="1:7" ht="14.25" customHeight="1">
      <c r="A21" s="6248" t="s">
        <v>4846</v>
      </c>
      <c r="B21" s="6249"/>
      <c r="C21" s="6249"/>
      <c r="D21" s="6249"/>
      <c r="E21" s="6249"/>
      <c r="F21" s="5376"/>
    </row>
    <row r="25" spans="1:7">
      <c r="E25" s="152"/>
    </row>
    <row r="26" spans="1:7">
      <c r="C26" s="5321" t="s">
        <v>3</v>
      </c>
    </row>
  </sheetData>
  <mergeCells count="5">
    <mergeCell ref="A2:E2"/>
    <mergeCell ref="A3:E4"/>
    <mergeCell ref="A19:E19"/>
    <mergeCell ref="A21:E21"/>
    <mergeCell ref="A20:D20"/>
  </mergeCells>
  <hyperlinks>
    <hyperlink ref="A1" r:id="rId1"/>
  </hyperlinks>
  <pageMargins left="0.70866141732283472" right="0.70866141732283472" top="0.74803149606299213" bottom="0.74803149606299213" header="0.31496062992125984" footer="0.31496062992125984"/>
  <pageSetup paperSize="9" scale="95" fitToHeight="0" orientation="landscape" r:id="rId2"/>
  <headerFooter>
    <oddFooter>&amp;R338</oddFooter>
  </headerFooter>
  <drawing r:id="rId3"/>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
  <sheetViews>
    <sheetView view="pageBreakPreview" zoomScale="60" zoomScaleNormal="85" workbookViewId="0">
      <selection activeCell="H15" sqref="H15"/>
    </sheetView>
  </sheetViews>
  <sheetFormatPr defaultRowHeight="12.75"/>
  <cols>
    <col min="1" max="1" width="16.42578125" style="32" customWidth="1"/>
    <col min="2" max="10" width="15.7109375" style="32" customWidth="1"/>
    <col min="11" max="16384" width="9.140625" style="32"/>
  </cols>
  <sheetData>
    <row r="1" spans="1:10" ht="62.25" customHeight="1" thickTop="1" thickBot="1">
      <c r="A1" s="7831" t="s">
        <v>5139</v>
      </c>
      <c r="B1" s="7832"/>
      <c r="C1" s="7832"/>
      <c r="D1" s="7832"/>
      <c r="E1" s="7832"/>
      <c r="F1" s="7832"/>
      <c r="G1" s="7832"/>
      <c r="H1" s="7832"/>
      <c r="I1" s="7832"/>
      <c r="J1" s="7833"/>
    </row>
    <row r="2" spans="1:10" s="5790" customFormat="1" ht="24.95" customHeight="1">
      <c r="A2" s="5783" t="s">
        <v>5243</v>
      </c>
      <c r="B2" s="7498" t="s">
        <v>4879</v>
      </c>
      <c r="C2" s="6208"/>
      <c r="D2" s="6208"/>
      <c r="E2" s="6208"/>
      <c r="F2" s="6208"/>
      <c r="G2" s="6208"/>
      <c r="H2" s="6208"/>
      <c r="I2" s="6208"/>
      <c r="J2" s="6209"/>
    </row>
    <row r="3" spans="1:10" s="5790" customFormat="1" ht="24.95" customHeight="1">
      <c r="A3" s="5784" t="s">
        <v>5244</v>
      </c>
      <c r="B3" s="7502" t="s">
        <v>4891</v>
      </c>
      <c r="C3" s="6202"/>
      <c r="D3" s="6202"/>
      <c r="E3" s="6202"/>
      <c r="F3" s="6202"/>
      <c r="G3" s="6202"/>
      <c r="H3" s="6202"/>
      <c r="I3" s="6202"/>
      <c r="J3" s="6203"/>
    </row>
    <row r="4" spans="1:10" s="5790" customFormat="1" ht="24.95" customHeight="1">
      <c r="A4" s="5784" t="s">
        <v>5245</v>
      </c>
      <c r="B4" s="7502" t="s">
        <v>4893</v>
      </c>
      <c r="C4" s="6202"/>
      <c r="D4" s="6202"/>
      <c r="E4" s="6202"/>
      <c r="F4" s="6202"/>
      <c r="G4" s="6202"/>
      <c r="H4" s="6202"/>
      <c r="I4" s="6202"/>
      <c r="J4" s="6203"/>
    </row>
    <row r="5" spans="1:10" s="5790" customFormat="1" ht="24.95" customHeight="1">
      <c r="A5" s="5784" t="s">
        <v>5246</v>
      </c>
      <c r="B5" s="7502" t="s">
        <v>4908</v>
      </c>
      <c r="C5" s="6202"/>
      <c r="D5" s="6202"/>
      <c r="E5" s="6202"/>
      <c r="F5" s="6202"/>
      <c r="G5" s="6202"/>
      <c r="H5" s="6202"/>
      <c r="I5" s="6202"/>
      <c r="J5" s="6203"/>
    </row>
    <row r="6" spans="1:10" s="5790" customFormat="1" ht="24.95" customHeight="1">
      <c r="A6" s="5784" t="s">
        <v>5247</v>
      </c>
      <c r="B6" s="7502" t="s">
        <v>5140</v>
      </c>
      <c r="C6" s="6202"/>
      <c r="D6" s="6202"/>
      <c r="E6" s="6202"/>
      <c r="F6" s="6202"/>
      <c r="G6" s="6202"/>
      <c r="H6" s="6202"/>
      <c r="I6" s="6202"/>
      <c r="J6" s="6203"/>
    </row>
    <row r="7" spans="1:10" s="5790" customFormat="1" ht="24.95" customHeight="1">
      <c r="A7" s="5784" t="s">
        <v>5248</v>
      </c>
      <c r="B7" s="7502" t="s">
        <v>4923</v>
      </c>
      <c r="C7" s="6202"/>
      <c r="D7" s="6202"/>
      <c r="E7" s="6202"/>
      <c r="F7" s="6202"/>
      <c r="G7" s="6202"/>
      <c r="H7" s="6202"/>
      <c r="I7" s="6202"/>
      <c r="J7" s="6203"/>
    </row>
    <row r="8" spans="1:10" s="5790" customFormat="1" ht="24.95" customHeight="1">
      <c r="A8" s="5784" t="s">
        <v>5249</v>
      </c>
      <c r="B8" s="7502" t="s">
        <v>4932</v>
      </c>
      <c r="C8" s="6202"/>
      <c r="D8" s="6202"/>
      <c r="E8" s="6202"/>
      <c r="F8" s="6202"/>
      <c r="G8" s="6202"/>
      <c r="H8" s="6202"/>
      <c r="I8" s="6202"/>
      <c r="J8" s="6203"/>
    </row>
    <row r="9" spans="1:10" s="5790" customFormat="1" ht="24.95" customHeight="1" thickBot="1">
      <c r="A9" s="5785" t="s">
        <v>5250</v>
      </c>
      <c r="B9" s="7518" t="s">
        <v>5141</v>
      </c>
      <c r="C9" s="6205"/>
      <c r="D9" s="6205"/>
      <c r="E9" s="6205"/>
      <c r="F9" s="6205"/>
      <c r="G9" s="6205"/>
      <c r="H9" s="6205"/>
      <c r="I9" s="6205"/>
      <c r="J9" s="6206"/>
    </row>
    <row r="10" spans="1:10" ht="18.95" customHeight="1" thickTop="1"/>
  </sheetData>
  <mergeCells count="9">
    <mergeCell ref="A1:J1"/>
    <mergeCell ref="B8:J8"/>
    <mergeCell ref="B9:J9"/>
    <mergeCell ref="B2:J2"/>
    <mergeCell ref="B3:J3"/>
    <mergeCell ref="B4:J4"/>
    <mergeCell ref="B5:J5"/>
    <mergeCell ref="B6:J6"/>
    <mergeCell ref="B7:J7"/>
  </mergeCells>
  <hyperlinks>
    <hyperlink ref="B3:J3" location="'TABLO 2'!A1" display="YILLAR İTİBARİYLE PTT PROJELERİNİN YATIRIM HARCAMALARI (2003-2013)"/>
    <hyperlink ref="B4:J4" location="'TABLO 4'!A1" display="YILLAR İTİBARİYLE PTT KURUMUNDA ÇALIŞAN PERSONEL SAYILARI (2002-2013)"/>
    <hyperlink ref="B5:J5" location="'TABLO 7'!A1" display="YILLAR İTİBARİYLE PTT PERSONELİNİN ÖGRENİM DURUMLARINA GÖRE DAĞILIMI (2003-2013)"/>
    <hyperlink ref="B6:J6" location="'TABLO 8'!A1" display="YILLAR İTİBARİYLE PTT KURUMUNDA ÇALIŞAN İŞÇİ SAYISI (2002-2013)"/>
    <hyperlink ref="B7:J7" location="'TABLO 9'!A1" display="YILLAR İTİBARİYLE BAŞMÜDÜRLÜKLERE GÖRE KABUL EDİLEN VE DAĞITILAN POSTA GÖNDERİLERİ (2003-2013)"/>
    <hyperlink ref="B8:J8" location="'TABLO 11'!A1" display="YILLAR İTİBARİYLE  PTT BAŞMÜDÜRLÜKLERİNCE KULLANILAN POSTA HATLARI (2003-2013)"/>
    <hyperlink ref="B9:J9" location="'TABLO 17'!A1" display="YILLAR İTİBARİYLE TELEFON SANTRAL KAPASİTESİ VE ABONE SAYILARI (2000-2012)"/>
  </hyperlinks>
  <pageMargins left="0.70866141732283472" right="0.70866141732283472" top="0.74803149606299213" bottom="0.74803149606299213" header="0.31496062992125984" footer="0.31496062992125984"/>
  <pageSetup paperSize="9" scale="84" fitToHeight="0" orientation="landscape" r:id="rId1"/>
  <headerFooter alignWithMargins="0">
    <oddFooter>&amp;R339</oddFooter>
  </headerFooter>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26">
    <pageSetUpPr fitToPage="1"/>
  </sheetPr>
  <dimension ref="A1:K60"/>
  <sheetViews>
    <sheetView view="pageBreakPreview" zoomScale="60" zoomScaleNormal="100" workbookViewId="0">
      <selection activeCell="H15" sqref="H15"/>
    </sheetView>
  </sheetViews>
  <sheetFormatPr defaultRowHeight="12.75"/>
  <cols>
    <col min="1" max="1" width="32" style="5316" customWidth="1"/>
    <col min="2" max="2" width="46.140625" style="5316" customWidth="1"/>
    <col min="3" max="3" width="42.85546875" style="5316" customWidth="1"/>
    <col min="4" max="4" width="41.7109375" style="5316" customWidth="1"/>
    <col min="5" max="5" width="42.5703125" style="5316" customWidth="1"/>
    <col min="6" max="7" width="9.140625" style="5316"/>
    <col min="8" max="8" width="21.42578125" style="5316" bestFit="1" customWidth="1"/>
    <col min="9" max="255" width="9.140625" style="5316"/>
    <col min="256" max="256" width="10.28515625" style="5316" customWidth="1"/>
    <col min="257" max="257" width="9.140625" style="5316"/>
    <col min="258" max="258" width="9.5703125" style="5316" customWidth="1"/>
    <col min="259" max="261" width="19.85546875" style="5316" customWidth="1"/>
    <col min="262" max="263" width="9.140625" style="5316"/>
    <col min="264" max="264" width="21.42578125" style="5316" bestFit="1" customWidth="1"/>
    <col min="265" max="511" width="9.140625" style="5316"/>
    <col min="512" max="512" width="10.28515625" style="5316" customWidth="1"/>
    <col min="513" max="513" width="9.140625" style="5316"/>
    <col min="514" max="514" width="9.5703125" style="5316" customWidth="1"/>
    <col min="515" max="517" width="19.85546875" style="5316" customWidth="1"/>
    <col min="518" max="519" width="9.140625" style="5316"/>
    <col min="520" max="520" width="21.42578125" style="5316" bestFit="1" customWidth="1"/>
    <col min="521" max="767" width="9.140625" style="5316"/>
    <col min="768" max="768" width="10.28515625" style="5316" customWidth="1"/>
    <col min="769" max="769" width="9.140625" style="5316"/>
    <col min="770" max="770" width="9.5703125" style="5316" customWidth="1"/>
    <col min="771" max="773" width="19.85546875" style="5316" customWidth="1"/>
    <col min="774" max="775" width="9.140625" style="5316"/>
    <col min="776" max="776" width="21.42578125" style="5316" bestFit="1" customWidth="1"/>
    <col min="777" max="1023" width="9.140625" style="5316"/>
    <col min="1024" max="1024" width="10.28515625" style="5316" customWidth="1"/>
    <col min="1025" max="1025" width="9.140625" style="5316"/>
    <col min="1026" max="1026" width="9.5703125" style="5316" customWidth="1"/>
    <col min="1027" max="1029" width="19.85546875" style="5316" customWidth="1"/>
    <col min="1030" max="1031" width="9.140625" style="5316"/>
    <col min="1032" max="1032" width="21.42578125" style="5316" bestFit="1" customWidth="1"/>
    <col min="1033" max="1279" width="9.140625" style="5316"/>
    <col min="1280" max="1280" width="10.28515625" style="5316" customWidth="1"/>
    <col min="1281" max="1281" width="9.140625" style="5316"/>
    <col min="1282" max="1282" width="9.5703125" style="5316" customWidth="1"/>
    <col min="1283" max="1285" width="19.85546875" style="5316" customWidth="1"/>
    <col min="1286" max="1287" width="9.140625" style="5316"/>
    <col min="1288" max="1288" width="21.42578125" style="5316" bestFit="1" customWidth="1"/>
    <col min="1289" max="1535" width="9.140625" style="5316"/>
    <col min="1536" max="1536" width="10.28515625" style="5316" customWidth="1"/>
    <col min="1537" max="1537" width="9.140625" style="5316"/>
    <col min="1538" max="1538" width="9.5703125" style="5316" customWidth="1"/>
    <col min="1539" max="1541" width="19.85546875" style="5316" customWidth="1"/>
    <col min="1542" max="1543" width="9.140625" style="5316"/>
    <col min="1544" max="1544" width="21.42578125" style="5316" bestFit="1" customWidth="1"/>
    <col min="1545" max="1791" width="9.140625" style="5316"/>
    <col min="1792" max="1792" width="10.28515625" style="5316" customWidth="1"/>
    <col min="1793" max="1793" width="9.140625" style="5316"/>
    <col min="1794" max="1794" width="9.5703125" style="5316" customWidth="1"/>
    <col min="1795" max="1797" width="19.85546875" style="5316" customWidth="1"/>
    <col min="1798" max="1799" width="9.140625" style="5316"/>
    <col min="1800" max="1800" width="21.42578125" style="5316" bestFit="1" customWidth="1"/>
    <col min="1801" max="2047" width="9.140625" style="5316"/>
    <col min="2048" max="2048" width="10.28515625" style="5316" customWidth="1"/>
    <col min="2049" max="2049" width="9.140625" style="5316"/>
    <col min="2050" max="2050" width="9.5703125" style="5316" customWidth="1"/>
    <col min="2051" max="2053" width="19.85546875" style="5316" customWidth="1"/>
    <col min="2054" max="2055" width="9.140625" style="5316"/>
    <col min="2056" max="2056" width="21.42578125" style="5316" bestFit="1" customWidth="1"/>
    <col min="2057" max="2303" width="9.140625" style="5316"/>
    <col min="2304" max="2304" width="10.28515625" style="5316" customWidth="1"/>
    <col min="2305" max="2305" width="9.140625" style="5316"/>
    <col min="2306" max="2306" width="9.5703125" style="5316" customWidth="1"/>
    <col min="2307" max="2309" width="19.85546875" style="5316" customWidth="1"/>
    <col min="2310" max="2311" width="9.140625" style="5316"/>
    <col min="2312" max="2312" width="21.42578125" style="5316" bestFit="1" customWidth="1"/>
    <col min="2313" max="2559" width="9.140625" style="5316"/>
    <col min="2560" max="2560" width="10.28515625" style="5316" customWidth="1"/>
    <col min="2561" max="2561" width="9.140625" style="5316"/>
    <col min="2562" max="2562" width="9.5703125" style="5316" customWidth="1"/>
    <col min="2563" max="2565" width="19.85546875" style="5316" customWidth="1"/>
    <col min="2566" max="2567" width="9.140625" style="5316"/>
    <col min="2568" max="2568" width="21.42578125" style="5316" bestFit="1" customWidth="1"/>
    <col min="2569" max="2815" width="9.140625" style="5316"/>
    <col min="2816" max="2816" width="10.28515625" style="5316" customWidth="1"/>
    <col min="2817" max="2817" width="9.140625" style="5316"/>
    <col min="2818" max="2818" width="9.5703125" style="5316" customWidth="1"/>
    <col min="2819" max="2821" width="19.85546875" style="5316" customWidth="1"/>
    <col min="2822" max="2823" width="9.140625" style="5316"/>
    <col min="2824" max="2824" width="21.42578125" style="5316" bestFit="1" customWidth="1"/>
    <col min="2825" max="3071" width="9.140625" style="5316"/>
    <col min="3072" max="3072" width="10.28515625" style="5316" customWidth="1"/>
    <col min="3073" max="3073" width="9.140625" style="5316"/>
    <col min="3074" max="3074" width="9.5703125" style="5316" customWidth="1"/>
    <col min="3075" max="3077" width="19.85546875" style="5316" customWidth="1"/>
    <col min="3078" max="3079" width="9.140625" style="5316"/>
    <col min="3080" max="3080" width="21.42578125" style="5316" bestFit="1" customWidth="1"/>
    <col min="3081" max="3327" width="9.140625" style="5316"/>
    <col min="3328" max="3328" width="10.28515625" style="5316" customWidth="1"/>
    <col min="3329" max="3329" width="9.140625" style="5316"/>
    <col min="3330" max="3330" width="9.5703125" style="5316" customWidth="1"/>
    <col min="3331" max="3333" width="19.85546875" style="5316" customWidth="1"/>
    <col min="3334" max="3335" width="9.140625" style="5316"/>
    <col min="3336" max="3336" width="21.42578125" style="5316" bestFit="1" customWidth="1"/>
    <col min="3337" max="3583" width="9.140625" style="5316"/>
    <col min="3584" max="3584" width="10.28515625" style="5316" customWidth="1"/>
    <col min="3585" max="3585" width="9.140625" style="5316"/>
    <col min="3586" max="3586" width="9.5703125" style="5316" customWidth="1"/>
    <col min="3587" max="3589" width="19.85546875" style="5316" customWidth="1"/>
    <col min="3590" max="3591" width="9.140625" style="5316"/>
    <col min="3592" max="3592" width="21.42578125" style="5316" bestFit="1" customWidth="1"/>
    <col min="3593" max="3839" width="9.140625" style="5316"/>
    <col min="3840" max="3840" width="10.28515625" style="5316" customWidth="1"/>
    <col min="3841" max="3841" width="9.140625" style="5316"/>
    <col min="3842" max="3842" width="9.5703125" style="5316" customWidth="1"/>
    <col min="3843" max="3845" width="19.85546875" style="5316" customWidth="1"/>
    <col min="3846" max="3847" width="9.140625" style="5316"/>
    <col min="3848" max="3848" width="21.42578125" style="5316" bestFit="1" customWidth="1"/>
    <col min="3849" max="4095" width="9.140625" style="5316"/>
    <col min="4096" max="4096" width="10.28515625" style="5316" customWidth="1"/>
    <col min="4097" max="4097" width="9.140625" style="5316"/>
    <col min="4098" max="4098" width="9.5703125" style="5316" customWidth="1"/>
    <col min="4099" max="4101" width="19.85546875" style="5316" customWidth="1"/>
    <col min="4102" max="4103" width="9.140625" style="5316"/>
    <col min="4104" max="4104" width="21.42578125" style="5316" bestFit="1" customWidth="1"/>
    <col min="4105" max="4351" width="9.140625" style="5316"/>
    <col min="4352" max="4352" width="10.28515625" style="5316" customWidth="1"/>
    <col min="4353" max="4353" width="9.140625" style="5316"/>
    <col min="4354" max="4354" width="9.5703125" style="5316" customWidth="1"/>
    <col min="4355" max="4357" width="19.85546875" style="5316" customWidth="1"/>
    <col min="4358" max="4359" width="9.140625" style="5316"/>
    <col min="4360" max="4360" width="21.42578125" style="5316" bestFit="1" customWidth="1"/>
    <col min="4361" max="4607" width="9.140625" style="5316"/>
    <col min="4608" max="4608" width="10.28515625" style="5316" customWidth="1"/>
    <col min="4609" max="4609" width="9.140625" style="5316"/>
    <col min="4610" max="4610" width="9.5703125" style="5316" customWidth="1"/>
    <col min="4611" max="4613" width="19.85546875" style="5316" customWidth="1"/>
    <col min="4614" max="4615" width="9.140625" style="5316"/>
    <col min="4616" max="4616" width="21.42578125" style="5316" bestFit="1" customWidth="1"/>
    <col min="4617" max="4863" width="9.140625" style="5316"/>
    <col min="4864" max="4864" width="10.28515625" style="5316" customWidth="1"/>
    <col min="4865" max="4865" width="9.140625" style="5316"/>
    <col min="4866" max="4866" width="9.5703125" style="5316" customWidth="1"/>
    <col min="4867" max="4869" width="19.85546875" style="5316" customWidth="1"/>
    <col min="4870" max="4871" width="9.140625" style="5316"/>
    <col min="4872" max="4872" width="21.42578125" style="5316" bestFit="1" customWidth="1"/>
    <col min="4873" max="5119" width="9.140625" style="5316"/>
    <col min="5120" max="5120" width="10.28515625" style="5316" customWidth="1"/>
    <col min="5121" max="5121" width="9.140625" style="5316"/>
    <col min="5122" max="5122" width="9.5703125" style="5316" customWidth="1"/>
    <col min="5123" max="5125" width="19.85546875" style="5316" customWidth="1"/>
    <col min="5126" max="5127" width="9.140625" style="5316"/>
    <col min="5128" max="5128" width="21.42578125" style="5316" bestFit="1" customWidth="1"/>
    <col min="5129" max="5375" width="9.140625" style="5316"/>
    <col min="5376" max="5376" width="10.28515625" style="5316" customWidth="1"/>
    <col min="5377" max="5377" width="9.140625" style="5316"/>
    <col min="5378" max="5378" width="9.5703125" style="5316" customWidth="1"/>
    <col min="5379" max="5381" width="19.85546875" style="5316" customWidth="1"/>
    <col min="5382" max="5383" width="9.140625" style="5316"/>
    <col min="5384" max="5384" width="21.42578125" style="5316" bestFit="1" customWidth="1"/>
    <col min="5385" max="5631" width="9.140625" style="5316"/>
    <col min="5632" max="5632" width="10.28515625" style="5316" customWidth="1"/>
    <col min="5633" max="5633" width="9.140625" style="5316"/>
    <col min="5634" max="5634" width="9.5703125" style="5316" customWidth="1"/>
    <col min="5635" max="5637" width="19.85546875" style="5316" customWidth="1"/>
    <col min="5638" max="5639" width="9.140625" style="5316"/>
    <col min="5640" max="5640" width="21.42578125" style="5316" bestFit="1" customWidth="1"/>
    <col min="5641" max="5887" width="9.140625" style="5316"/>
    <col min="5888" max="5888" width="10.28515625" style="5316" customWidth="1"/>
    <col min="5889" max="5889" width="9.140625" style="5316"/>
    <col min="5890" max="5890" width="9.5703125" style="5316" customWidth="1"/>
    <col min="5891" max="5893" width="19.85546875" style="5316" customWidth="1"/>
    <col min="5894" max="5895" width="9.140625" style="5316"/>
    <col min="5896" max="5896" width="21.42578125" style="5316" bestFit="1" customWidth="1"/>
    <col min="5897" max="6143" width="9.140625" style="5316"/>
    <col min="6144" max="6144" width="10.28515625" style="5316" customWidth="1"/>
    <col min="6145" max="6145" width="9.140625" style="5316"/>
    <col min="6146" max="6146" width="9.5703125" style="5316" customWidth="1"/>
    <col min="6147" max="6149" width="19.85546875" style="5316" customWidth="1"/>
    <col min="6150" max="6151" width="9.140625" style="5316"/>
    <col min="6152" max="6152" width="21.42578125" style="5316" bestFit="1" customWidth="1"/>
    <col min="6153" max="6399" width="9.140625" style="5316"/>
    <col min="6400" max="6400" width="10.28515625" style="5316" customWidth="1"/>
    <col min="6401" max="6401" width="9.140625" style="5316"/>
    <col min="6402" max="6402" width="9.5703125" style="5316" customWidth="1"/>
    <col min="6403" max="6405" width="19.85546875" style="5316" customWidth="1"/>
    <col min="6406" max="6407" width="9.140625" style="5316"/>
    <col min="6408" max="6408" width="21.42578125" style="5316" bestFit="1" customWidth="1"/>
    <col min="6409" max="6655" width="9.140625" style="5316"/>
    <col min="6656" max="6656" width="10.28515625" style="5316" customWidth="1"/>
    <col min="6657" max="6657" width="9.140625" style="5316"/>
    <col min="6658" max="6658" width="9.5703125" style="5316" customWidth="1"/>
    <col min="6659" max="6661" width="19.85546875" style="5316" customWidth="1"/>
    <col min="6662" max="6663" width="9.140625" style="5316"/>
    <col min="6664" max="6664" width="21.42578125" style="5316" bestFit="1" customWidth="1"/>
    <col min="6665" max="6911" width="9.140625" style="5316"/>
    <col min="6912" max="6912" width="10.28515625" style="5316" customWidth="1"/>
    <col min="6913" max="6913" width="9.140625" style="5316"/>
    <col min="6914" max="6914" width="9.5703125" style="5316" customWidth="1"/>
    <col min="6915" max="6917" width="19.85546875" style="5316" customWidth="1"/>
    <col min="6918" max="6919" width="9.140625" style="5316"/>
    <col min="6920" max="6920" width="21.42578125" style="5316" bestFit="1" customWidth="1"/>
    <col min="6921" max="7167" width="9.140625" style="5316"/>
    <col min="7168" max="7168" width="10.28515625" style="5316" customWidth="1"/>
    <col min="7169" max="7169" width="9.140625" style="5316"/>
    <col min="7170" max="7170" width="9.5703125" style="5316" customWidth="1"/>
    <col min="7171" max="7173" width="19.85546875" style="5316" customWidth="1"/>
    <col min="7174" max="7175" width="9.140625" style="5316"/>
    <col min="7176" max="7176" width="21.42578125" style="5316" bestFit="1" customWidth="1"/>
    <col min="7177" max="7423" width="9.140625" style="5316"/>
    <col min="7424" max="7424" width="10.28515625" style="5316" customWidth="1"/>
    <col min="7425" max="7425" width="9.140625" style="5316"/>
    <col min="7426" max="7426" width="9.5703125" style="5316" customWidth="1"/>
    <col min="7427" max="7429" width="19.85546875" style="5316" customWidth="1"/>
    <col min="7430" max="7431" width="9.140625" style="5316"/>
    <col min="7432" max="7432" width="21.42578125" style="5316" bestFit="1" customWidth="1"/>
    <col min="7433" max="7679" width="9.140625" style="5316"/>
    <col min="7680" max="7680" width="10.28515625" style="5316" customWidth="1"/>
    <col min="7681" max="7681" width="9.140625" style="5316"/>
    <col min="7682" max="7682" width="9.5703125" style="5316" customWidth="1"/>
    <col min="7683" max="7685" width="19.85546875" style="5316" customWidth="1"/>
    <col min="7686" max="7687" width="9.140625" style="5316"/>
    <col min="7688" max="7688" width="21.42578125" style="5316" bestFit="1" customWidth="1"/>
    <col min="7689" max="7935" width="9.140625" style="5316"/>
    <col min="7936" max="7936" width="10.28515625" style="5316" customWidth="1"/>
    <col min="7937" max="7937" width="9.140625" style="5316"/>
    <col min="7938" max="7938" width="9.5703125" style="5316" customWidth="1"/>
    <col min="7939" max="7941" width="19.85546875" style="5316" customWidth="1"/>
    <col min="7942" max="7943" width="9.140625" style="5316"/>
    <col min="7944" max="7944" width="21.42578125" style="5316" bestFit="1" customWidth="1"/>
    <col min="7945" max="8191" width="9.140625" style="5316"/>
    <col min="8192" max="8192" width="10.28515625" style="5316" customWidth="1"/>
    <col min="8193" max="8193" width="9.140625" style="5316"/>
    <col min="8194" max="8194" width="9.5703125" style="5316" customWidth="1"/>
    <col min="8195" max="8197" width="19.85546875" style="5316" customWidth="1"/>
    <col min="8198" max="8199" width="9.140625" style="5316"/>
    <col min="8200" max="8200" width="21.42578125" style="5316" bestFit="1" customWidth="1"/>
    <col min="8201" max="8447" width="9.140625" style="5316"/>
    <col min="8448" max="8448" width="10.28515625" style="5316" customWidth="1"/>
    <col min="8449" max="8449" width="9.140625" style="5316"/>
    <col min="8450" max="8450" width="9.5703125" style="5316" customWidth="1"/>
    <col min="8451" max="8453" width="19.85546875" style="5316" customWidth="1"/>
    <col min="8454" max="8455" width="9.140625" style="5316"/>
    <col min="8456" max="8456" width="21.42578125" style="5316" bestFit="1" customWidth="1"/>
    <col min="8457" max="8703" width="9.140625" style="5316"/>
    <col min="8704" max="8704" width="10.28515625" style="5316" customWidth="1"/>
    <col min="8705" max="8705" width="9.140625" style="5316"/>
    <col min="8706" max="8706" width="9.5703125" style="5316" customWidth="1"/>
    <col min="8707" max="8709" width="19.85546875" style="5316" customWidth="1"/>
    <col min="8710" max="8711" width="9.140625" style="5316"/>
    <col min="8712" max="8712" width="21.42578125" style="5316" bestFit="1" customWidth="1"/>
    <col min="8713" max="8959" width="9.140625" style="5316"/>
    <col min="8960" max="8960" width="10.28515625" style="5316" customWidth="1"/>
    <col min="8961" max="8961" width="9.140625" style="5316"/>
    <col min="8962" max="8962" width="9.5703125" style="5316" customWidth="1"/>
    <col min="8963" max="8965" width="19.85546875" style="5316" customWidth="1"/>
    <col min="8966" max="8967" width="9.140625" style="5316"/>
    <col min="8968" max="8968" width="21.42578125" style="5316" bestFit="1" customWidth="1"/>
    <col min="8969" max="9215" width="9.140625" style="5316"/>
    <col min="9216" max="9216" width="10.28515625" style="5316" customWidth="1"/>
    <col min="9217" max="9217" width="9.140625" style="5316"/>
    <col min="9218" max="9218" width="9.5703125" style="5316" customWidth="1"/>
    <col min="9219" max="9221" width="19.85546875" style="5316" customWidth="1"/>
    <col min="9222" max="9223" width="9.140625" style="5316"/>
    <col min="9224" max="9224" width="21.42578125" style="5316" bestFit="1" customWidth="1"/>
    <col min="9225" max="9471" width="9.140625" style="5316"/>
    <col min="9472" max="9472" width="10.28515625" style="5316" customWidth="1"/>
    <col min="9473" max="9473" width="9.140625" style="5316"/>
    <col min="9474" max="9474" width="9.5703125" style="5316" customWidth="1"/>
    <col min="9475" max="9477" width="19.85546875" style="5316" customWidth="1"/>
    <col min="9478" max="9479" width="9.140625" style="5316"/>
    <col min="9480" max="9480" width="21.42578125" style="5316" bestFit="1" customWidth="1"/>
    <col min="9481" max="9727" width="9.140625" style="5316"/>
    <col min="9728" max="9728" width="10.28515625" style="5316" customWidth="1"/>
    <col min="9729" max="9729" width="9.140625" style="5316"/>
    <col min="9730" max="9730" width="9.5703125" style="5316" customWidth="1"/>
    <col min="9731" max="9733" width="19.85546875" style="5316" customWidth="1"/>
    <col min="9734" max="9735" width="9.140625" style="5316"/>
    <col min="9736" max="9736" width="21.42578125" style="5316" bestFit="1" customWidth="1"/>
    <col min="9737" max="9983" width="9.140625" style="5316"/>
    <col min="9984" max="9984" width="10.28515625" style="5316" customWidth="1"/>
    <col min="9985" max="9985" width="9.140625" style="5316"/>
    <col min="9986" max="9986" width="9.5703125" style="5316" customWidth="1"/>
    <col min="9987" max="9989" width="19.85546875" style="5316" customWidth="1"/>
    <col min="9990" max="9991" width="9.140625" style="5316"/>
    <col min="9992" max="9992" width="21.42578125" style="5316" bestFit="1" customWidth="1"/>
    <col min="9993" max="10239" width="9.140625" style="5316"/>
    <col min="10240" max="10240" width="10.28515625" style="5316" customWidth="1"/>
    <col min="10241" max="10241" width="9.140625" style="5316"/>
    <col min="10242" max="10242" width="9.5703125" style="5316" customWidth="1"/>
    <col min="10243" max="10245" width="19.85546875" style="5316" customWidth="1"/>
    <col min="10246" max="10247" width="9.140625" style="5316"/>
    <col min="10248" max="10248" width="21.42578125" style="5316" bestFit="1" customWidth="1"/>
    <col min="10249" max="10495" width="9.140625" style="5316"/>
    <col min="10496" max="10496" width="10.28515625" style="5316" customWidth="1"/>
    <col min="10497" max="10497" width="9.140625" style="5316"/>
    <col min="10498" max="10498" width="9.5703125" style="5316" customWidth="1"/>
    <col min="10499" max="10501" width="19.85546875" style="5316" customWidth="1"/>
    <col min="10502" max="10503" width="9.140625" style="5316"/>
    <col min="10504" max="10504" width="21.42578125" style="5316" bestFit="1" customWidth="1"/>
    <col min="10505" max="10751" width="9.140625" style="5316"/>
    <col min="10752" max="10752" width="10.28515625" style="5316" customWidth="1"/>
    <col min="10753" max="10753" width="9.140625" style="5316"/>
    <col min="10754" max="10754" width="9.5703125" style="5316" customWidth="1"/>
    <col min="10755" max="10757" width="19.85546875" style="5316" customWidth="1"/>
    <col min="10758" max="10759" width="9.140625" style="5316"/>
    <col min="10760" max="10760" width="21.42578125" style="5316" bestFit="1" customWidth="1"/>
    <col min="10761" max="11007" width="9.140625" style="5316"/>
    <col min="11008" max="11008" width="10.28515625" style="5316" customWidth="1"/>
    <col min="11009" max="11009" width="9.140625" style="5316"/>
    <col min="11010" max="11010" width="9.5703125" style="5316" customWidth="1"/>
    <col min="11011" max="11013" width="19.85546875" style="5316" customWidth="1"/>
    <col min="11014" max="11015" width="9.140625" style="5316"/>
    <col min="11016" max="11016" width="21.42578125" style="5316" bestFit="1" customWidth="1"/>
    <col min="11017" max="11263" width="9.140625" style="5316"/>
    <col min="11264" max="11264" width="10.28515625" style="5316" customWidth="1"/>
    <col min="11265" max="11265" width="9.140625" style="5316"/>
    <col min="11266" max="11266" width="9.5703125" style="5316" customWidth="1"/>
    <col min="11267" max="11269" width="19.85546875" style="5316" customWidth="1"/>
    <col min="11270" max="11271" width="9.140625" style="5316"/>
    <col min="11272" max="11272" width="21.42578125" style="5316" bestFit="1" customWidth="1"/>
    <col min="11273" max="11519" width="9.140625" style="5316"/>
    <col min="11520" max="11520" width="10.28515625" style="5316" customWidth="1"/>
    <col min="11521" max="11521" width="9.140625" style="5316"/>
    <col min="11522" max="11522" width="9.5703125" style="5316" customWidth="1"/>
    <col min="11523" max="11525" width="19.85546875" style="5316" customWidth="1"/>
    <col min="11526" max="11527" width="9.140625" style="5316"/>
    <col min="11528" max="11528" width="21.42578125" style="5316" bestFit="1" customWidth="1"/>
    <col min="11529" max="11775" width="9.140625" style="5316"/>
    <col min="11776" max="11776" width="10.28515625" style="5316" customWidth="1"/>
    <col min="11777" max="11777" width="9.140625" style="5316"/>
    <col min="11778" max="11778" width="9.5703125" style="5316" customWidth="1"/>
    <col min="11779" max="11781" width="19.85546875" style="5316" customWidth="1"/>
    <col min="11782" max="11783" width="9.140625" style="5316"/>
    <col min="11784" max="11784" width="21.42578125" style="5316" bestFit="1" customWidth="1"/>
    <col min="11785" max="12031" width="9.140625" style="5316"/>
    <col min="12032" max="12032" width="10.28515625" style="5316" customWidth="1"/>
    <col min="12033" max="12033" width="9.140625" style="5316"/>
    <col min="12034" max="12034" width="9.5703125" style="5316" customWidth="1"/>
    <col min="12035" max="12037" width="19.85546875" style="5316" customWidth="1"/>
    <col min="12038" max="12039" width="9.140625" style="5316"/>
    <col min="12040" max="12040" width="21.42578125" style="5316" bestFit="1" customWidth="1"/>
    <col min="12041" max="12287" width="9.140625" style="5316"/>
    <col min="12288" max="12288" width="10.28515625" style="5316" customWidth="1"/>
    <col min="12289" max="12289" width="9.140625" style="5316"/>
    <col min="12290" max="12290" width="9.5703125" style="5316" customWidth="1"/>
    <col min="12291" max="12293" width="19.85546875" style="5316" customWidth="1"/>
    <col min="12294" max="12295" width="9.140625" style="5316"/>
    <col min="12296" max="12296" width="21.42578125" style="5316" bestFit="1" customWidth="1"/>
    <col min="12297" max="12543" width="9.140625" style="5316"/>
    <col min="12544" max="12544" width="10.28515625" style="5316" customWidth="1"/>
    <col min="12545" max="12545" width="9.140625" style="5316"/>
    <col min="12546" max="12546" width="9.5703125" style="5316" customWidth="1"/>
    <col min="12547" max="12549" width="19.85546875" style="5316" customWidth="1"/>
    <col min="12550" max="12551" width="9.140625" style="5316"/>
    <col min="12552" max="12552" width="21.42578125" style="5316" bestFit="1" customWidth="1"/>
    <col min="12553" max="12799" width="9.140625" style="5316"/>
    <col min="12800" max="12800" width="10.28515625" style="5316" customWidth="1"/>
    <col min="12801" max="12801" width="9.140625" style="5316"/>
    <col min="12802" max="12802" width="9.5703125" style="5316" customWidth="1"/>
    <col min="12803" max="12805" width="19.85546875" style="5316" customWidth="1"/>
    <col min="12806" max="12807" width="9.140625" style="5316"/>
    <col min="12808" max="12808" width="21.42578125" style="5316" bestFit="1" customWidth="1"/>
    <col min="12809" max="13055" width="9.140625" style="5316"/>
    <col min="13056" max="13056" width="10.28515625" style="5316" customWidth="1"/>
    <col min="13057" max="13057" width="9.140625" style="5316"/>
    <col min="13058" max="13058" width="9.5703125" style="5316" customWidth="1"/>
    <col min="13059" max="13061" width="19.85546875" style="5316" customWidth="1"/>
    <col min="13062" max="13063" width="9.140625" style="5316"/>
    <col min="13064" max="13064" width="21.42578125" style="5316" bestFit="1" customWidth="1"/>
    <col min="13065" max="13311" width="9.140625" style="5316"/>
    <col min="13312" max="13312" width="10.28515625" style="5316" customWidth="1"/>
    <col min="13313" max="13313" width="9.140625" style="5316"/>
    <col min="13314" max="13314" width="9.5703125" style="5316" customWidth="1"/>
    <col min="13315" max="13317" width="19.85546875" style="5316" customWidth="1"/>
    <col min="13318" max="13319" width="9.140625" style="5316"/>
    <col min="13320" max="13320" width="21.42578125" style="5316" bestFit="1" customWidth="1"/>
    <col min="13321" max="13567" width="9.140625" style="5316"/>
    <col min="13568" max="13568" width="10.28515625" style="5316" customWidth="1"/>
    <col min="13569" max="13569" width="9.140625" style="5316"/>
    <col min="13570" max="13570" width="9.5703125" style="5316" customWidth="1"/>
    <col min="13571" max="13573" width="19.85546875" style="5316" customWidth="1"/>
    <col min="13574" max="13575" width="9.140625" style="5316"/>
    <col min="13576" max="13576" width="21.42578125" style="5316" bestFit="1" customWidth="1"/>
    <col min="13577" max="13823" width="9.140625" style="5316"/>
    <col min="13824" max="13824" width="10.28515625" style="5316" customWidth="1"/>
    <col min="13825" max="13825" width="9.140625" style="5316"/>
    <col min="13826" max="13826" width="9.5703125" style="5316" customWidth="1"/>
    <col min="13827" max="13829" width="19.85546875" style="5316" customWidth="1"/>
    <col min="13830" max="13831" width="9.140625" style="5316"/>
    <col min="13832" max="13832" width="21.42578125" style="5316" bestFit="1" customWidth="1"/>
    <col min="13833" max="14079" width="9.140625" style="5316"/>
    <col min="14080" max="14080" width="10.28515625" style="5316" customWidth="1"/>
    <col min="14081" max="14081" width="9.140625" style="5316"/>
    <col min="14082" max="14082" width="9.5703125" style="5316" customWidth="1"/>
    <col min="14083" max="14085" width="19.85546875" style="5316" customWidth="1"/>
    <col min="14086" max="14087" width="9.140625" style="5316"/>
    <col min="14088" max="14088" width="21.42578125" style="5316" bestFit="1" customWidth="1"/>
    <col min="14089" max="14335" width="9.140625" style="5316"/>
    <col min="14336" max="14336" width="10.28515625" style="5316" customWidth="1"/>
    <col min="14337" max="14337" width="9.140625" style="5316"/>
    <col min="14338" max="14338" width="9.5703125" style="5316" customWidth="1"/>
    <col min="14339" max="14341" width="19.85546875" style="5316" customWidth="1"/>
    <col min="14342" max="14343" width="9.140625" style="5316"/>
    <col min="14344" max="14344" width="21.42578125" style="5316" bestFit="1" customWidth="1"/>
    <col min="14345" max="14591" width="9.140625" style="5316"/>
    <col min="14592" max="14592" width="10.28515625" style="5316" customWidth="1"/>
    <col min="14593" max="14593" width="9.140625" style="5316"/>
    <col min="14594" max="14594" width="9.5703125" style="5316" customWidth="1"/>
    <col min="14595" max="14597" width="19.85546875" style="5316" customWidth="1"/>
    <col min="14598" max="14599" width="9.140625" style="5316"/>
    <col min="14600" max="14600" width="21.42578125" style="5316" bestFit="1" customWidth="1"/>
    <col min="14601" max="14847" width="9.140625" style="5316"/>
    <col min="14848" max="14848" width="10.28515625" style="5316" customWidth="1"/>
    <col min="14849" max="14849" width="9.140625" style="5316"/>
    <col min="14850" max="14850" width="9.5703125" style="5316" customWidth="1"/>
    <col min="14851" max="14853" width="19.85546875" style="5316" customWidth="1"/>
    <col min="14854" max="14855" width="9.140625" style="5316"/>
    <col min="14856" max="14856" width="21.42578125" style="5316" bestFit="1" customWidth="1"/>
    <col min="14857" max="15103" width="9.140625" style="5316"/>
    <col min="15104" max="15104" width="10.28515625" style="5316" customWidth="1"/>
    <col min="15105" max="15105" width="9.140625" style="5316"/>
    <col min="15106" max="15106" width="9.5703125" style="5316" customWidth="1"/>
    <col min="15107" max="15109" width="19.85546875" style="5316" customWidth="1"/>
    <col min="15110" max="15111" width="9.140625" style="5316"/>
    <col min="15112" max="15112" width="21.42578125" style="5316" bestFit="1" customWidth="1"/>
    <col min="15113" max="15359" width="9.140625" style="5316"/>
    <col min="15360" max="15360" width="10.28515625" style="5316" customWidth="1"/>
    <col min="15361" max="15361" width="9.140625" style="5316"/>
    <col min="15362" max="15362" width="9.5703125" style="5316" customWidth="1"/>
    <col min="15363" max="15365" width="19.85546875" style="5316" customWidth="1"/>
    <col min="15366" max="15367" width="9.140625" style="5316"/>
    <col min="15368" max="15368" width="21.42578125" style="5316" bestFit="1" customWidth="1"/>
    <col min="15369" max="15615" width="9.140625" style="5316"/>
    <col min="15616" max="15616" width="10.28515625" style="5316" customWidth="1"/>
    <col min="15617" max="15617" width="9.140625" style="5316"/>
    <col min="15618" max="15618" width="9.5703125" style="5316" customWidth="1"/>
    <col min="15619" max="15621" width="19.85546875" style="5316" customWidth="1"/>
    <col min="15622" max="15623" width="9.140625" style="5316"/>
    <col min="15624" max="15624" width="21.42578125" style="5316" bestFit="1" customWidth="1"/>
    <col min="15625" max="15871" width="9.140625" style="5316"/>
    <col min="15872" max="15872" width="10.28515625" style="5316" customWidth="1"/>
    <col min="15873" max="15873" width="9.140625" style="5316"/>
    <col min="15874" max="15874" width="9.5703125" style="5316" customWidth="1"/>
    <col min="15875" max="15877" width="19.85546875" style="5316" customWidth="1"/>
    <col min="15878" max="15879" width="9.140625" style="5316"/>
    <col min="15880" max="15880" width="21.42578125" style="5316" bestFit="1" customWidth="1"/>
    <col min="15881" max="16127" width="9.140625" style="5316"/>
    <col min="16128" max="16128" width="10.28515625" style="5316" customWidth="1"/>
    <col min="16129" max="16129" width="9.140625" style="5316"/>
    <col min="16130" max="16130" width="9.5703125" style="5316" customWidth="1"/>
    <col min="16131" max="16133" width="19.85546875" style="5316" customWidth="1"/>
    <col min="16134" max="16135" width="9.140625" style="5316"/>
    <col min="16136" max="16136" width="21.42578125" style="5316" bestFit="1" customWidth="1"/>
    <col min="16137" max="16384" width="9.140625" style="5316"/>
  </cols>
  <sheetData>
    <row r="1" spans="1:5" ht="13.5" thickBot="1">
      <c r="A1" s="1" t="s">
        <v>0</v>
      </c>
      <c r="E1" s="5446" t="s">
        <v>1</v>
      </c>
    </row>
    <row r="2" spans="1:5" ht="18.75" customHeight="1" thickTop="1">
      <c r="A2" s="8037" t="s">
        <v>4948</v>
      </c>
      <c r="B2" s="8038"/>
      <c r="C2" s="8038"/>
      <c r="D2" s="8038"/>
      <c r="E2" s="8039"/>
    </row>
    <row r="3" spans="1:5" ht="18" customHeight="1">
      <c r="A3" s="8040" t="s">
        <v>4879</v>
      </c>
      <c r="B3" s="8041"/>
      <c r="C3" s="8041"/>
      <c r="D3" s="8041"/>
      <c r="E3" s="8042"/>
    </row>
    <row r="4" spans="1:5" ht="4.5" customHeight="1">
      <c r="A4" s="8040"/>
      <c r="B4" s="8041"/>
      <c r="C4" s="8041"/>
      <c r="D4" s="8041"/>
      <c r="E4" s="8042"/>
    </row>
    <row r="5" spans="1:5" ht="16.5" customHeight="1">
      <c r="A5" s="8043" t="s">
        <v>2986</v>
      </c>
      <c r="B5" s="8045" t="s">
        <v>4880</v>
      </c>
      <c r="C5" s="8045" t="s">
        <v>4881</v>
      </c>
      <c r="D5" s="8045" t="s">
        <v>4882</v>
      </c>
      <c r="E5" s="8047" t="s">
        <v>4883</v>
      </c>
    </row>
    <row r="6" spans="1:5" ht="14.25" customHeight="1" thickBot="1">
      <c r="A6" s="8044"/>
      <c r="B6" s="8046"/>
      <c r="C6" s="8046"/>
      <c r="D6" s="8046"/>
      <c r="E6" s="8048"/>
    </row>
    <row r="7" spans="1:5" ht="15.95" customHeight="1" thickBot="1">
      <c r="A7" s="8049">
        <v>2003</v>
      </c>
      <c r="B7" s="5577" t="s">
        <v>4884</v>
      </c>
      <c r="C7" s="5447">
        <v>11415554</v>
      </c>
      <c r="D7" s="5448">
        <v>24317176</v>
      </c>
      <c r="E7" s="5449">
        <f t="shared" ref="E7:E14" si="0">C7-D7</f>
        <v>-12901622</v>
      </c>
    </row>
    <row r="8" spans="1:5" ht="15.95" customHeight="1">
      <c r="A8" s="8043"/>
      <c r="B8" s="981" t="s">
        <v>4885</v>
      </c>
      <c r="C8" s="982">
        <v>5407481</v>
      </c>
      <c r="D8" s="982">
        <v>11664551</v>
      </c>
      <c r="E8" s="5450">
        <f t="shared" si="0"/>
        <v>-6257070</v>
      </c>
    </row>
    <row r="9" spans="1:5" ht="15.95" customHeight="1">
      <c r="A9" s="8043"/>
      <c r="B9" s="5326" t="s">
        <v>4886</v>
      </c>
      <c r="C9" s="13">
        <v>3695790</v>
      </c>
      <c r="D9" s="13">
        <v>8540682</v>
      </c>
      <c r="E9" s="5450">
        <f t="shared" si="0"/>
        <v>-4844892</v>
      </c>
    </row>
    <row r="10" spans="1:5" ht="15.95" customHeight="1" thickBot="1">
      <c r="A10" s="8051"/>
      <c r="B10" s="4502" t="s">
        <v>4887</v>
      </c>
      <c r="C10" s="5451">
        <v>2312283</v>
      </c>
      <c r="D10" s="5451">
        <v>4111943</v>
      </c>
      <c r="E10" s="5452">
        <f t="shared" si="0"/>
        <v>-1799660</v>
      </c>
    </row>
    <row r="11" spans="1:5" ht="15.95" customHeight="1" thickBot="1">
      <c r="A11" s="8049">
        <v>2004</v>
      </c>
      <c r="B11" s="5577" t="s">
        <v>4884</v>
      </c>
      <c r="C11" s="5447">
        <v>15678153</v>
      </c>
      <c r="D11" s="5447">
        <v>26210946</v>
      </c>
      <c r="E11" s="5449">
        <f t="shared" si="0"/>
        <v>-10532793</v>
      </c>
    </row>
    <row r="12" spans="1:5" ht="15.95" customHeight="1">
      <c r="A12" s="8043"/>
      <c r="B12" s="981" t="s">
        <v>4885</v>
      </c>
      <c r="C12" s="982">
        <v>7337315</v>
      </c>
      <c r="D12" s="982">
        <v>12506369</v>
      </c>
      <c r="E12" s="5450">
        <f t="shared" si="0"/>
        <v>-5169054</v>
      </c>
    </row>
    <row r="13" spans="1:5" ht="15.95" customHeight="1">
      <c r="A13" s="8043"/>
      <c r="B13" s="5326" t="s">
        <v>4886</v>
      </c>
      <c r="C13" s="13">
        <v>5082609</v>
      </c>
      <c r="D13" s="13">
        <v>9136123</v>
      </c>
      <c r="E13" s="5453">
        <f t="shared" si="0"/>
        <v>-4053514</v>
      </c>
    </row>
    <row r="14" spans="1:5" ht="15.95" customHeight="1" thickBot="1">
      <c r="A14" s="8044"/>
      <c r="B14" s="4498" t="s">
        <v>4887</v>
      </c>
      <c r="C14" s="5454">
        <v>3258229</v>
      </c>
      <c r="D14" s="5454">
        <v>4568454</v>
      </c>
      <c r="E14" s="5455">
        <f t="shared" si="0"/>
        <v>-1310225</v>
      </c>
    </row>
    <row r="15" spans="1:5" ht="15.95" customHeight="1" thickBot="1">
      <c r="A15" s="8050">
        <v>2005</v>
      </c>
      <c r="B15" s="5578" t="s">
        <v>4884</v>
      </c>
      <c r="C15" s="5456">
        <v>11958030</v>
      </c>
      <c r="D15" s="5456">
        <v>26795570</v>
      </c>
      <c r="E15" s="5457">
        <v>-14837540</v>
      </c>
    </row>
    <row r="16" spans="1:5" ht="15.95" customHeight="1">
      <c r="A16" s="8043"/>
      <c r="B16" s="981" t="s">
        <v>4885</v>
      </c>
      <c r="C16" s="982">
        <v>5992409</v>
      </c>
      <c r="D16" s="982">
        <v>12835473</v>
      </c>
      <c r="E16" s="2178">
        <v>-6843064</v>
      </c>
    </row>
    <row r="17" spans="1:5" ht="15.95" customHeight="1">
      <c r="A17" s="8043"/>
      <c r="B17" s="5326" t="s">
        <v>4886</v>
      </c>
      <c r="C17" s="13">
        <v>3627328</v>
      </c>
      <c r="D17" s="13">
        <v>9270979</v>
      </c>
      <c r="E17" s="14">
        <v>-5643651</v>
      </c>
    </row>
    <row r="18" spans="1:5" ht="15.95" customHeight="1" thickBot="1">
      <c r="A18" s="8044"/>
      <c r="B18" s="4498" t="s">
        <v>4887</v>
      </c>
      <c r="C18" s="5454">
        <v>2338293</v>
      </c>
      <c r="D18" s="5454">
        <v>4689118</v>
      </c>
      <c r="E18" s="5458">
        <v>-2350825</v>
      </c>
    </row>
    <row r="19" spans="1:5" ht="15.95" customHeight="1" thickBot="1">
      <c r="A19" s="8049">
        <v>2006</v>
      </c>
      <c r="B19" s="5577" t="s">
        <v>4884</v>
      </c>
      <c r="C19" s="5447">
        <v>14293047</v>
      </c>
      <c r="D19" s="5447">
        <v>28832099</v>
      </c>
      <c r="E19" s="5449">
        <v>-14539052</v>
      </c>
    </row>
    <row r="20" spans="1:5" ht="15.95" customHeight="1">
      <c r="A20" s="8043"/>
      <c r="B20" s="981" t="s">
        <v>4885</v>
      </c>
      <c r="C20" s="982">
        <v>6846844</v>
      </c>
      <c r="D20" s="982">
        <v>14253721</v>
      </c>
      <c r="E20" s="2178">
        <v>-7406878</v>
      </c>
    </row>
    <row r="21" spans="1:5" ht="15.95" customHeight="1">
      <c r="A21" s="8043"/>
      <c r="B21" s="5326" t="s">
        <v>4886</v>
      </c>
      <c r="C21" s="13">
        <v>4826257</v>
      </c>
      <c r="D21" s="13">
        <v>9817438</v>
      </c>
      <c r="E21" s="14">
        <v>-4991181</v>
      </c>
    </row>
    <row r="22" spans="1:5" ht="15.95" customHeight="1" thickBot="1">
      <c r="A22" s="8044"/>
      <c r="B22" s="4498" t="s">
        <v>4887</v>
      </c>
      <c r="C22" s="5454">
        <v>2619946</v>
      </c>
      <c r="D22" s="5454">
        <v>4760940</v>
      </c>
      <c r="E22" s="5458">
        <v>-2140994</v>
      </c>
    </row>
    <row r="23" spans="1:5" ht="15.95" customHeight="1" thickBot="1">
      <c r="A23" s="8049">
        <v>2007</v>
      </c>
      <c r="B23" s="5577" t="s">
        <v>4884</v>
      </c>
      <c r="C23" s="5447">
        <v>17954573</v>
      </c>
      <c r="D23" s="5447">
        <v>31815224</v>
      </c>
      <c r="E23" s="5449">
        <v>-13860651</v>
      </c>
    </row>
    <row r="24" spans="1:5" ht="15.95" customHeight="1">
      <c r="A24" s="8043"/>
      <c r="B24" s="981" t="s">
        <v>4885</v>
      </c>
      <c r="C24" s="982">
        <v>8129732</v>
      </c>
      <c r="D24" s="982">
        <v>15555478</v>
      </c>
      <c r="E24" s="2178">
        <v>-7425746</v>
      </c>
    </row>
    <row r="25" spans="1:5" ht="15.95" customHeight="1">
      <c r="A25" s="8043"/>
      <c r="B25" s="5326" t="s">
        <v>4886</v>
      </c>
      <c r="C25" s="13">
        <v>6412816</v>
      </c>
      <c r="D25" s="13">
        <v>10969549</v>
      </c>
      <c r="E25" s="14">
        <v>-4556733</v>
      </c>
    </row>
    <row r="26" spans="1:5" ht="15.95" customHeight="1" thickBot="1">
      <c r="A26" s="8044"/>
      <c r="B26" s="4498" t="s">
        <v>4887</v>
      </c>
      <c r="C26" s="5454">
        <v>3412025</v>
      </c>
      <c r="D26" s="5454">
        <v>5290197</v>
      </c>
      <c r="E26" s="5458">
        <v>-1878171</v>
      </c>
    </row>
    <row r="27" spans="1:5" ht="15.95" customHeight="1" thickBot="1">
      <c r="A27" s="8049">
        <v>2008</v>
      </c>
      <c r="B27" s="5577" t="s">
        <v>4884</v>
      </c>
      <c r="C27" s="5447">
        <v>19555371</v>
      </c>
      <c r="D27" s="5447">
        <v>34357826</v>
      </c>
      <c r="E27" s="5449">
        <v>-14802455</v>
      </c>
    </row>
    <row r="28" spans="1:5" ht="15.95" customHeight="1">
      <c r="A28" s="8043"/>
      <c r="B28" s="981" t="s">
        <v>4885</v>
      </c>
      <c r="C28" s="982">
        <v>9147991</v>
      </c>
      <c r="D28" s="982">
        <v>16950296</v>
      </c>
      <c r="E28" s="2178">
        <v>-7802305</v>
      </c>
    </row>
    <row r="29" spans="1:5" ht="15.95" customHeight="1">
      <c r="A29" s="8043"/>
      <c r="B29" s="5326" t="s">
        <v>4886</v>
      </c>
      <c r="C29" s="13">
        <v>6491905</v>
      </c>
      <c r="D29" s="13">
        <v>11729136</v>
      </c>
      <c r="E29" s="14">
        <v>-5237231</v>
      </c>
    </row>
    <row r="30" spans="1:5" ht="15.95" customHeight="1" thickBot="1">
      <c r="A30" s="8044"/>
      <c r="B30" s="4498" t="s">
        <v>4887</v>
      </c>
      <c r="C30" s="5454">
        <v>3915475</v>
      </c>
      <c r="D30" s="5454">
        <v>5678394</v>
      </c>
      <c r="E30" s="5458">
        <v>-1762919</v>
      </c>
    </row>
    <row r="31" spans="1:5" ht="15.95" customHeight="1" thickBot="1">
      <c r="A31" s="8049">
        <v>2009</v>
      </c>
      <c r="B31" s="5577" t="s">
        <v>4884</v>
      </c>
      <c r="C31" s="5447">
        <v>19839126</v>
      </c>
      <c r="D31" s="5447">
        <v>38063704</v>
      </c>
      <c r="E31" s="5449">
        <v>-18224578</v>
      </c>
    </row>
    <row r="32" spans="1:5" ht="15.95" customHeight="1">
      <c r="A32" s="8043"/>
      <c r="B32" s="981" t="s">
        <v>4885</v>
      </c>
      <c r="C32" s="982">
        <v>10382039</v>
      </c>
      <c r="D32" s="982">
        <v>18815662</v>
      </c>
      <c r="E32" s="2178">
        <v>-8433623</v>
      </c>
    </row>
    <row r="33" spans="1:5" ht="15.95" customHeight="1">
      <c r="A33" s="8043"/>
      <c r="B33" s="5326" t="s">
        <v>4886</v>
      </c>
      <c r="C33" s="13">
        <v>6137358</v>
      </c>
      <c r="D33" s="13">
        <v>12755147</v>
      </c>
      <c r="E33" s="14">
        <v>-6617788</v>
      </c>
    </row>
    <row r="34" spans="1:5" ht="15.95" customHeight="1" thickBot="1">
      <c r="A34" s="8051"/>
      <c r="B34" s="4502" t="s">
        <v>4887</v>
      </c>
      <c r="C34" s="5451">
        <v>3319729</v>
      </c>
      <c r="D34" s="5451">
        <v>6492895</v>
      </c>
      <c r="E34" s="2174">
        <v>-3173167</v>
      </c>
    </row>
    <row r="35" spans="1:5" ht="15.95" customHeight="1" thickBot="1">
      <c r="A35" s="8049">
        <v>2010</v>
      </c>
      <c r="B35" s="5577" t="s">
        <v>4884</v>
      </c>
      <c r="C35" s="5447">
        <v>22168532</v>
      </c>
      <c r="D35" s="5447">
        <v>39190803</v>
      </c>
      <c r="E35" s="5449">
        <v>-17022271</v>
      </c>
    </row>
    <row r="36" spans="1:5" ht="15.95" customHeight="1">
      <c r="A36" s="8043"/>
      <c r="B36" s="981" t="s">
        <v>4885</v>
      </c>
      <c r="C36" s="982">
        <v>11343639</v>
      </c>
      <c r="D36" s="982">
        <v>20109892</v>
      </c>
      <c r="E36" s="2178">
        <v>-8766253</v>
      </c>
    </row>
    <row r="37" spans="1:5" ht="15.95" customHeight="1">
      <c r="A37" s="8043"/>
      <c r="B37" s="5326" t="s">
        <v>4886</v>
      </c>
      <c r="C37" s="13">
        <v>6878271</v>
      </c>
      <c r="D37" s="13">
        <v>12536186</v>
      </c>
      <c r="E37" s="14">
        <v>-5657915</v>
      </c>
    </row>
    <row r="38" spans="1:5" ht="15.95" customHeight="1" thickBot="1">
      <c r="A38" s="8044"/>
      <c r="B38" s="4498" t="s">
        <v>4887</v>
      </c>
      <c r="C38" s="5454">
        <v>3946622</v>
      </c>
      <c r="D38" s="5454">
        <v>6544725</v>
      </c>
      <c r="E38" s="5458">
        <v>-2598103</v>
      </c>
    </row>
    <row r="39" spans="1:5" ht="15.95" customHeight="1" thickBot="1">
      <c r="A39" s="8050">
        <v>2011</v>
      </c>
      <c r="B39" s="5578" t="s">
        <v>4884</v>
      </c>
      <c r="C39" s="5456">
        <v>24577516</v>
      </c>
      <c r="D39" s="5456">
        <v>47370695</v>
      </c>
      <c r="E39" s="5457">
        <v>-22793179</v>
      </c>
    </row>
    <row r="40" spans="1:5" ht="15.95" customHeight="1">
      <c r="A40" s="8043"/>
      <c r="B40" s="981" t="s">
        <v>4885</v>
      </c>
      <c r="C40" s="982">
        <v>12877849</v>
      </c>
      <c r="D40" s="982">
        <v>24798706</v>
      </c>
      <c r="E40" s="2178">
        <v>-11920857</v>
      </c>
    </row>
    <row r="41" spans="1:5" ht="15.95" customHeight="1">
      <c r="A41" s="8043"/>
      <c r="B41" s="5326" t="s">
        <v>4886</v>
      </c>
      <c r="C41" s="13">
        <v>7434209</v>
      </c>
      <c r="D41" s="13">
        <v>14898005</v>
      </c>
      <c r="E41" s="14">
        <v>-7463796</v>
      </c>
    </row>
    <row r="42" spans="1:5" ht="15.95" customHeight="1" thickBot="1">
      <c r="A42" s="8051"/>
      <c r="B42" s="4502" t="s">
        <v>4887</v>
      </c>
      <c r="C42" s="5451">
        <v>4265459</v>
      </c>
      <c r="D42" s="5451">
        <v>7673984</v>
      </c>
      <c r="E42" s="2174">
        <v>-3408526</v>
      </c>
    </row>
    <row r="43" spans="1:5" ht="15.95" customHeight="1" thickBot="1">
      <c r="A43" s="8049">
        <v>2012</v>
      </c>
      <c r="B43" s="5577" t="s">
        <v>4884</v>
      </c>
      <c r="C43" s="5447">
        <v>28615396</v>
      </c>
      <c r="D43" s="5447">
        <v>51316446</v>
      </c>
      <c r="E43" s="5449">
        <v>-22701051</v>
      </c>
    </row>
    <row r="44" spans="1:5" ht="15.95" customHeight="1">
      <c r="A44" s="8043"/>
      <c r="B44" s="981" t="s">
        <v>4885</v>
      </c>
      <c r="C44" s="982">
        <v>15034010</v>
      </c>
      <c r="D44" s="982">
        <v>27640011</v>
      </c>
      <c r="E44" s="2178">
        <v>-12606001</v>
      </c>
    </row>
    <row r="45" spans="1:5" ht="15.95" customHeight="1">
      <c r="A45" s="8043"/>
      <c r="B45" s="5326" t="s">
        <v>4886</v>
      </c>
      <c r="C45" s="13">
        <v>8606115</v>
      </c>
      <c r="D45" s="13">
        <v>15487677</v>
      </c>
      <c r="E45" s="14">
        <v>-6881562</v>
      </c>
    </row>
    <row r="46" spans="1:5" ht="15.95" customHeight="1" thickBot="1">
      <c r="A46" s="8044"/>
      <c r="B46" s="4498" t="s">
        <v>4887</v>
      </c>
      <c r="C46" s="5454">
        <v>4975271</v>
      </c>
      <c r="D46" s="5454">
        <v>8188758</v>
      </c>
      <c r="E46" s="5458">
        <v>-3213488</v>
      </c>
    </row>
    <row r="47" spans="1:5" ht="15.95" customHeight="1" thickBot="1">
      <c r="A47" s="8050">
        <v>2013</v>
      </c>
      <c r="B47" s="5578" t="s">
        <v>4884</v>
      </c>
      <c r="C47" s="5456">
        <v>35589525</v>
      </c>
      <c r="D47" s="5456">
        <v>50668457</v>
      </c>
      <c r="E47" s="5457">
        <v>-15078932</v>
      </c>
    </row>
    <row r="48" spans="1:5" ht="15.95" customHeight="1">
      <c r="A48" s="8043"/>
      <c r="B48" s="981" t="s">
        <v>4885</v>
      </c>
      <c r="C48" s="982">
        <v>19851308</v>
      </c>
      <c r="D48" s="982">
        <v>26446227</v>
      </c>
      <c r="E48" s="14">
        <v>-6594919</v>
      </c>
    </row>
    <row r="49" spans="1:11" ht="15.95" customHeight="1">
      <c r="A49" s="8043"/>
      <c r="B49" s="5326" t="s">
        <v>4886</v>
      </c>
      <c r="C49" s="13">
        <v>10281225</v>
      </c>
      <c r="D49" s="13">
        <v>15577700</v>
      </c>
      <c r="E49" s="5452">
        <v>-5296475</v>
      </c>
    </row>
    <row r="50" spans="1:11" ht="15.95" customHeight="1" thickBot="1">
      <c r="A50" s="8052"/>
      <c r="B50" s="2196" t="s">
        <v>4887</v>
      </c>
      <c r="C50" s="17">
        <v>5456992</v>
      </c>
      <c r="D50" s="17">
        <v>8644530</v>
      </c>
      <c r="E50" s="18">
        <v>-3187538</v>
      </c>
    </row>
    <row r="51" spans="1:11" ht="12" customHeight="1" thickTop="1"/>
    <row r="52" spans="1:11" ht="12" customHeight="1">
      <c r="A52" s="7738" t="s">
        <v>4888</v>
      </c>
      <c r="B52" s="7738"/>
    </row>
    <row r="53" spans="1:11" ht="12" customHeight="1">
      <c r="A53" s="7738" t="s">
        <v>4889</v>
      </c>
      <c r="B53" s="7738"/>
      <c r="C53" s="7738"/>
      <c r="D53" s="7738"/>
      <c r="E53" s="7738"/>
    </row>
    <row r="54" spans="1:11" ht="12" customHeight="1">
      <c r="A54" s="7739" t="s">
        <v>4952</v>
      </c>
      <c r="B54" s="7739"/>
      <c r="C54" s="7739"/>
      <c r="D54" s="7739"/>
      <c r="E54" s="5478"/>
      <c r="F54" s="5478"/>
    </row>
    <row r="55" spans="1:11" ht="12" customHeight="1">
      <c r="A55" s="5478" t="s">
        <v>4890</v>
      </c>
      <c r="B55" s="5478"/>
      <c r="C55" s="5478"/>
      <c r="D55" s="5478"/>
      <c r="E55" s="5478"/>
      <c r="F55" s="5478"/>
      <c r="G55" s="5478"/>
    </row>
    <row r="56" spans="1:11" ht="14.25" customHeight="1">
      <c r="A56" s="8053"/>
      <c r="B56" s="8053"/>
      <c r="C56" s="8053"/>
      <c r="D56" s="8053"/>
      <c r="E56" s="8053"/>
      <c r="F56" s="8053"/>
      <c r="G56" s="8053"/>
      <c r="H56" s="8053"/>
      <c r="I56" s="8053"/>
      <c r="J56" s="8053"/>
      <c r="K56" s="8053"/>
    </row>
    <row r="57" spans="1:11" ht="11.25" customHeight="1">
      <c r="A57" s="8054"/>
      <c r="B57" s="8054"/>
    </row>
    <row r="59" spans="1:11" ht="11.25" customHeight="1"/>
    <row r="60" spans="1:11" s="5459" customFormat="1" ht="21" customHeight="1">
      <c r="C60" s="8055" t="s">
        <v>3</v>
      </c>
      <c r="D60" s="8055"/>
      <c r="F60" s="5461"/>
    </row>
  </sheetData>
  <mergeCells count="24">
    <mergeCell ref="A53:E53"/>
    <mergeCell ref="A56:K56"/>
    <mergeCell ref="A57:B57"/>
    <mergeCell ref="C60:D60"/>
    <mergeCell ref="A54:D54"/>
    <mergeCell ref="A47:A50"/>
    <mergeCell ref="A52:B52"/>
    <mergeCell ref="A39:A42"/>
    <mergeCell ref="A43:A46"/>
    <mergeCell ref="A31:A34"/>
    <mergeCell ref="A35:A38"/>
    <mergeCell ref="A23:A26"/>
    <mergeCell ref="A27:A30"/>
    <mergeCell ref="A15:A18"/>
    <mergeCell ref="A19:A22"/>
    <mergeCell ref="A7:A10"/>
    <mergeCell ref="A11:A14"/>
    <mergeCell ref="A2:E2"/>
    <mergeCell ref="A3:E4"/>
    <mergeCell ref="A5:A6"/>
    <mergeCell ref="B5:B6"/>
    <mergeCell ref="C5:C6"/>
    <mergeCell ref="D5:D6"/>
    <mergeCell ref="E5:E6"/>
  </mergeCells>
  <hyperlinks>
    <hyperlink ref="A1" r:id="rId1"/>
  </hyperlinks>
  <pageMargins left="0.94488188976377963" right="0.74803149606299213" top="0.62992125984251968" bottom="0.27559055118110237" header="0.39370078740157483" footer="0.35433070866141736"/>
  <pageSetup paperSize="9" scale="63" fitToHeight="0" orientation="landscape" r:id="rId2"/>
  <headerFooter alignWithMargins="0">
    <oddFooter>&amp;R340</oddFooter>
  </headerFooter>
  <drawing r:id="rId3"/>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27">
    <pageSetUpPr fitToPage="1"/>
  </sheetPr>
  <dimension ref="A1:K77"/>
  <sheetViews>
    <sheetView view="pageBreakPreview" zoomScale="60" zoomScaleNormal="100" workbookViewId="0">
      <selection activeCell="H15" sqref="H15"/>
    </sheetView>
  </sheetViews>
  <sheetFormatPr defaultRowHeight="12.75"/>
  <cols>
    <col min="1" max="1" width="32.7109375" style="5316" customWidth="1"/>
    <col min="2" max="2" width="49.85546875" style="5316" customWidth="1"/>
    <col min="3" max="3" width="51.85546875" style="5316" customWidth="1"/>
    <col min="4" max="4" width="17.5703125" style="5316" bestFit="1" customWidth="1"/>
    <col min="5" max="255" width="9.140625" style="5316"/>
    <col min="256" max="256" width="16.7109375" style="5316" customWidth="1"/>
    <col min="257" max="258" width="16" style="5316" customWidth="1"/>
    <col min="259" max="259" width="28.42578125" style="5316" customWidth="1"/>
    <col min="260" max="260" width="17.5703125" style="5316" bestFit="1" customWidth="1"/>
    <col min="261" max="511" width="9.140625" style="5316"/>
    <col min="512" max="512" width="16.7109375" style="5316" customWidth="1"/>
    <col min="513" max="514" width="16" style="5316" customWidth="1"/>
    <col min="515" max="515" width="28.42578125" style="5316" customWidth="1"/>
    <col min="516" max="516" width="17.5703125" style="5316" bestFit="1" customWidth="1"/>
    <col min="517" max="767" width="9.140625" style="5316"/>
    <col min="768" max="768" width="16.7109375" style="5316" customWidth="1"/>
    <col min="769" max="770" width="16" style="5316" customWidth="1"/>
    <col min="771" max="771" width="28.42578125" style="5316" customWidth="1"/>
    <col min="772" max="772" width="17.5703125" style="5316" bestFit="1" customWidth="1"/>
    <col min="773" max="1023" width="9.140625" style="5316"/>
    <col min="1024" max="1024" width="16.7109375" style="5316" customWidth="1"/>
    <col min="1025" max="1026" width="16" style="5316" customWidth="1"/>
    <col min="1027" max="1027" width="28.42578125" style="5316" customWidth="1"/>
    <col min="1028" max="1028" width="17.5703125" style="5316" bestFit="1" customWidth="1"/>
    <col min="1029" max="1279" width="9.140625" style="5316"/>
    <col min="1280" max="1280" width="16.7109375" style="5316" customWidth="1"/>
    <col min="1281" max="1282" width="16" style="5316" customWidth="1"/>
    <col min="1283" max="1283" width="28.42578125" style="5316" customWidth="1"/>
    <col min="1284" max="1284" width="17.5703125" style="5316" bestFit="1" customWidth="1"/>
    <col min="1285" max="1535" width="9.140625" style="5316"/>
    <col min="1536" max="1536" width="16.7109375" style="5316" customWidth="1"/>
    <col min="1537" max="1538" width="16" style="5316" customWidth="1"/>
    <col min="1539" max="1539" width="28.42578125" style="5316" customWidth="1"/>
    <col min="1540" max="1540" width="17.5703125" style="5316" bestFit="1" customWidth="1"/>
    <col min="1541" max="1791" width="9.140625" style="5316"/>
    <col min="1792" max="1792" width="16.7109375" style="5316" customWidth="1"/>
    <col min="1793" max="1794" width="16" style="5316" customWidth="1"/>
    <col min="1795" max="1795" width="28.42578125" style="5316" customWidth="1"/>
    <col min="1796" max="1796" width="17.5703125" style="5316" bestFit="1" customWidth="1"/>
    <col min="1797" max="2047" width="9.140625" style="5316"/>
    <col min="2048" max="2048" width="16.7109375" style="5316" customWidth="1"/>
    <col min="2049" max="2050" width="16" style="5316" customWidth="1"/>
    <col min="2051" max="2051" width="28.42578125" style="5316" customWidth="1"/>
    <col min="2052" max="2052" width="17.5703125" style="5316" bestFit="1" customWidth="1"/>
    <col min="2053" max="2303" width="9.140625" style="5316"/>
    <col min="2304" max="2304" width="16.7109375" style="5316" customWidth="1"/>
    <col min="2305" max="2306" width="16" style="5316" customWidth="1"/>
    <col min="2307" max="2307" width="28.42578125" style="5316" customWidth="1"/>
    <col min="2308" max="2308" width="17.5703125" style="5316" bestFit="1" customWidth="1"/>
    <col min="2309" max="2559" width="9.140625" style="5316"/>
    <col min="2560" max="2560" width="16.7109375" style="5316" customWidth="1"/>
    <col min="2561" max="2562" width="16" style="5316" customWidth="1"/>
    <col min="2563" max="2563" width="28.42578125" style="5316" customWidth="1"/>
    <col min="2564" max="2564" width="17.5703125" style="5316" bestFit="1" customWidth="1"/>
    <col min="2565" max="2815" width="9.140625" style="5316"/>
    <col min="2816" max="2816" width="16.7109375" style="5316" customWidth="1"/>
    <col min="2817" max="2818" width="16" style="5316" customWidth="1"/>
    <col min="2819" max="2819" width="28.42578125" style="5316" customWidth="1"/>
    <col min="2820" max="2820" width="17.5703125" style="5316" bestFit="1" customWidth="1"/>
    <col min="2821" max="3071" width="9.140625" style="5316"/>
    <col min="3072" max="3072" width="16.7109375" style="5316" customWidth="1"/>
    <col min="3073" max="3074" width="16" style="5316" customWidth="1"/>
    <col min="3075" max="3075" width="28.42578125" style="5316" customWidth="1"/>
    <col min="3076" max="3076" width="17.5703125" style="5316" bestFit="1" customWidth="1"/>
    <col min="3077" max="3327" width="9.140625" style="5316"/>
    <col min="3328" max="3328" width="16.7109375" style="5316" customWidth="1"/>
    <col min="3329" max="3330" width="16" style="5316" customWidth="1"/>
    <col min="3331" max="3331" width="28.42578125" style="5316" customWidth="1"/>
    <col min="3332" max="3332" width="17.5703125" style="5316" bestFit="1" customWidth="1"/>
    <col min="3333" max="3583" width="9.140625" style="5316"/>
    <col min="3584" max="3584" width="16.7109375" style="5316" customWidth="1"/>
    <col min="3585" max="3586" width="16" style="5316" customWidth="1"/>
    <col min="3587" max="3587" width="28.42578125" style="5316" customWidth="1"/>
    <col min="3588" max="3588" width="17.5703125" style="5316" bestFit="1" customWidth="1"/>
    <col min="3589" max="3839" width="9.140625" style="5316"/>
    <col min="3840" max="3840" width="16.7109375" style="5316" customWidth="1"/>
    <col min="3841" max="3842" width="16" style="5316" customWidth="1"/>
    <col min="3843" max="3843" width="28.42578125" style="5316" customWidth="1"/>
    <col min="3844" max="3844" width="17.5703125" style="5316" bestFit="1" customWidth="1"/>
    <col min="3845" max="4095" width="9.140625" style="5316"/>
    <col min="4096" max="4096" width="16.7109375" style="5316" customWidth="1"/>
    <col min="4097" max="4098" width="16" style="5316" customWidth="1"/>
    <col min="4099" max="4099" width="28.42578125" style="5316" customWidth="1"/>
    <col min="4100" max="4100" width="17.5703125" style="5316" bestFit="1" customWidth="1"/>
    <col min="4101" max="4351" width="9.140625" style="5316"/>
    <col min="4352" max="4352" width="16.7109375" style="5316" customWidth="1"/>
    <col min="4353" max="4354" width="16" style="5316" customWidth="1"/>
    <col min="4355" max="4355" width="28.42578125" style="5316" customWidth="1"/>
    <col min="4356" max="4356" width="17.5703125" style="5316" bestFit="1" customWidth="1"/>
    <col min="4357" max="4607" width="9.140625" style="5316"/>
    <col min="4608" max="4608" width="16.7109375" style="5316" customWidth="1"/>
    <col min="4609" max="4610" width="16" style="5316" customWidth="1"/>
    <col min="4611" max="4611" width="28.42578125" style="5316" customWidth="1"/>
    <col min="4612" max="4612" width="17.5703125" style="5316" bestFit="1" customWidth="1"/>
    <col min="4613" max="4863" width="9.140625" style="5316"/>
    <col min="4864" max="4864" width="16.7109375" style="5316" customWidth="1"/>
    <col min="4865" max="4866" width="16" style="5316" customWidth="1"/>
    <col min="4867" max="4867" width="28.42578125" style="5316" customWidth="1"/>
    <col min="4868" max="4868" width="17.5703125" style="5316" bestFit="1" customWidth="1"/>
    <col min="4869" max="5119" width="9.140625" style="5316"/>
    <col min="5120" max="5120" width="16.7109375" style="5316" customWidth="1"/>
    <col min="5121" max="5122" width="16" style="5316" customWidth="1"/>
    <col min="5123" max="5123" width="28.42578125" style="5316" customWidth="1"/>
    <col min="5124" max="5124" width="17.5703125" style="5316" bestFit="1" customWidth="1"/>
    <col min="5125" max="5375" width="9.140625" style="5316"/>
    <col min="5376" max="5376" width="16.7109375" style="5316" customWidth="1"/>
    <col min="5377" max="5378" width="16" style="5316" customWidth="1"/>
    <col min="5379" max="5379" width="28.42578125" style="5316" customWidth="1"/>
    <col min="5380" max="5380" width="17.5703125" style="5316" bestFit="1" customWidth="1"/>
    <col min="5381" max="5631" width="9.140625" style="5316"/>
    <col min="5632" max="5632" width="16.7109375" style="5316" customWidth="1"/>
    <col min="5633" max="5634" width="16" style="5316" customWidth="1"/>
    <col min="5635" max="5635" width="28.42578125" style="5316" customWidth="1"/>
    <col min="5636" max="5636" width="17.5703125" style="5316" bestFit="1" customWidth="1"/>
    <col min="5637" max="5887" width="9.140625" style="5316"/>
    <col min="5888" max="5888" width="16.7109375" style="5316" customWidth="1"/>
    <col min="5889" max="5890" width="16" style="5316" customWidth="1"/>
    <col min="5891" max="5891" width="28.42578125" style="5316" customWidth="1"/>
    <col min="5892" max="5892" width="17.5703125" style="5316" bestFit="1" customWidth="1"/>
    <col min="5893" max="6143" width="9.140625" style="5316"/>
    <col min="6144" max="6144" width="16.7109375" style="5316" customWidth="1"/>
    <col min="6145" max="6146" width="16" style="5316" customWidth="1"/>
    <col min="6147" max="6147" width="28.42578125" style="5316" customWidth="1"/>
    <col min="6148" max="6148" width="17.5703125" style="5316" bestFit="1" customWidth="1"/>
    <col min="6149" max="6399" width="9.140625" style="5316"/>
    <col min="6400" max="6400" width="16.7109375" style="5316" customWidth="1"/>
    <col min="6401" max="6402" width="16" style="5316" customWidth="1"/>
    <col min="6403" max="6403" width="28.42578125" style="5316" customWidth="1"/>
    <col min="6404" max="6404" width="17.5703125" style="5316" bestFit="1" customWidth="1"/>
    <col min="6405" max="6655" width="9.140625" style="5316"/>
    <col min="6656" max="6656" width="16.7109375" style="5316" customWidth="1"/>
    <col min="6657" max="6658" width="16" style="5316" customWidth="1"/>
    <col min="6659" max="6659" width="28.42578125" style="5316" customWidth="1"/>
    <col min="6660" max="6660" width="17.5703125" style="5316" bestFit="1" customWidth="1"/>
    <col min="6661" max="6911" width="9.140625" style="5316"/>
    <col min="6912" max="6912" width="16.7109375" style="5316" customWidth="1"/>
    <col min="6913" max="6914" width="16" style="5316" customWidth="1"/>
    <col min="6915" max="6915" width="28.42578125" style="5316" customWidth="1"/>
    <col min="6916" max="6916" width="17.5703125" style="5316" bestFit="1" customWidth="1"/>
    <col min="6917" max="7167" width="9.140625" style="5316"/>
    <col min="7168" max="7168" width="16.7109375" style="5316" customWidth="1"/>
    <col min="7169" max="7170" width="16" style="5316" customWidth="1"/>
    <col min="7171" max="7171" width="28.42578125" style="5316" customWidth="1"/>
    <col min="7172" max="7172" width="17.5703125" style="5316" bestFit="1" customWidth="1"/>
    <col min="7173" max="7423" width="9.140625" style="5316"/>
    <col min="7424" max="7424" width="16.7109375" style="5316" customWidth="1"/>
    <col min="7425" max="7426" width="16" style="5316" customWidth="1"/>
    <col min="7427" max="7427" width="28.42578125" style="5316" customWidth="1"/>
    <col min="7428" max="7428" width="17.5703125" style="5316" bestFit="1" customWidth="1"/>
    <col min="7429" max="7679" width="9.140625" style="5316"/>
    <col min="7680" max="7680" width="16.7109375" style="5316" customWidth="1"/>
    <col min="7681" max="7682" width="16" style="5316" customWidth="1"/>
    <col min="7683" max="7683" width="28.42578125" style="5316" customWidth="1"/>
    <col min="7684" max="7684" width="17.5703125" style="5316" bestFit="1" customWidth="1"/>
    <col min="7685" max="7935" width="9.140625" style="5316"/>
    <col min="7936" max="7936" width="16.7109375" style="5316" customWidth="1"/>
    <col min="7937" max="7938" width="16" style="5316" customWidth="1"/>
    <col min="7939" max="7939" width="28.42578125" style="5316" customWidth="1"/>
    <col min="7940" max="7940" width="17.5703125" style="5316" bestFit="1" customWidth="1"/>
    <col min="7941" max="8191" width="9.140625" style="5316"/>
    <col min="8192" max="8192" width="16.7109375" style="5316" customWidth="1"/>
    <col min="8193" max="8194" width="16" style="5316" customWidth="1"/>
    <col min="8195" max="8195" width="28.42578125" style="5316" customWidth="1"/>
    <col min="8196" max="8196" width="17.5703125" style="5316" bestFit="1" customWidth="1"/>
    <col min="8197" max="8447" width="9.140625" style="5316"/>
    <col min="8448" max="8448" width="16.7109375" style="5316" customWidth="1"/>
    <col min="8449" max="8450" width="16" style="5316" customWidth="1"/>
    <col min="8451" max="8451" width="28.42578125" style="5316" customWidth="1"/>
    <col min="8452" max="8452" width="17.5703125" style="5316" bestFit="1" customWidth="1"/>
    <col min="8453" max="8703" width="9.140625" style="5316"/>
    <col min="8704" max="8704" width="16.7109375" style="5316" customWidth="1"/>
    <col min="8705" max="8706" width="16" style="5316" customWidth="1"/>
    <col min="8707" max="8707" width="28.42578125" style="5316" customWidth="1"/>
    <col min="8708" max="8708" width="17.5703125" style="5316" bestFit="1" customWidth="1"/>
    <col min="8709" max="8959" width="9.140625" style="5316"/>
    <col min="8960" max="8960" width="16.7109375" style="5316" customWidth="1"/>
    <col min="8961" max="8962" width="16" style="5316" customWidth="1"/>
    <col min="8963" max="8963" width="28.42578125" style="5316" customWidth="1"/>
    <col min="8964" max="8964" width="17.5703125" style="5316" bestFit="1" customWidth="1"/>
    <col min="8965" max="9215" width="9.140625" style="5316"/>
    <col min="9216" max="9216" width="16.7109375" style="5316" customWidth="1"/>
    <col min="9217" max="9218" width="16" style="5316" customWidth="1"/>
    <col min="9219" max="9219" width="28.42578125" style="5316" customWidth="1"/>
    <col min="9220" max="9220" width="17.5703125" style="5316" bestFit="1" customWidth="1"/>
    <col min="9221" max="9471" width="9.140625" style="5316"/>
    <col min="9472" max="9472" width="16.7109375" style="5316" customWidth="1"/>
    <col min="9473" max="9474" width="16" style="5316" customWidth="1"/>
    <col min="9475" max="9475" width="28.42578125" style="5316" customWidth="1"/>
    <col min="9476" max="9476" width="17.5703125" style="5316" bestFit="1" customWidth="1"/>
    <col min="9477" max="9727" width="9.140625" style="5316"/>
    <col min="9728" max="9728" width="16.7109375" style="5316" customWidth="1"/>
    <col min="9729" max="9730" width="16" style="5316" customWidth="1"/>
    <col min="9731" max="9731" width="28.42578125" style="5316" customWidth="1"/>
    <col min="9732" max="9732" width="17.5703125" style="5316" bestFit="1" customWidth="1"/>
    <col min="9733" max="9983" width="9.140625" style="5316"/>
    <col min="9984" max="9984" width="16.7109375" style="5316" customWidth="1"/>
    <col min="9985" max="9986" width="16" style="5316" customWidth="1"/>
    <col min="9987" max="9987" width="28.42578125" style="5316" customWidth="1"/>
    <col min="9988" max="9988" width="17.5703125" style="5316" bestFit="1" customWidth="1"/>
    <col min="9989" max="10239" width="9.140625" style="5316"/>
    <col min="10240" max="10240" width="16.7109375" style="5316" customWidth="1"/>
    <col min="10241" max="10242" width="16" style="5316" customWidth="1"/>
    <col min="10243" max="10243" width="28.42578125" style="5316" customWidth="1"/>
    <col min="10244" max="10244" width="17.5703125" style="5316" bestFit="1" customWidth="1"/>
    <col min="10245" max="10495" width="9.140625" style="5316"/>
    <col min="10496" max="10496" width="16.7109375" style="5316" customWidth="1"/>
    <col min="10497" max="10498" width="16" style="5316" customWidth="1"/>
    <col min="10499" max="10499" width="28.42578125" style="5316" customWidth="1"/>
    <col min="10500" max="10500" width="17.5703125" style="5316" bestFit="1" customWidth="1"/>
    <col min="10501" max="10751" width="9.140625" style="5316"/>
    <col min="10752" max="10752" width="16.7109375" style="5316" customWidth="1"/>
    <col min="10753" max="10754" width="16" style="5316" customWidth="1"/>
    <col min="10755" max="10755" width="28.42578125" style="5316" customWidth="1"/>
    <col min="10756" max="10756" width="17.5703125" style="5316" bestFit="1" customWidth="1"/>
    <col min="10757" max="11007" width="9.140625" style="5316"/>
    <col min="11008" max="11008" width="16.7109375" style="5316" customWidth="1"/>
    <col min="11009" max="11010" width="16" style="5316" customWidth="1"/>
    <col min="11011" max="11011" width="28.42578125" style="5316" customWidth="1"/>
    <col min="11012" max="11012" width="17.5703125" style="5316" bestFit="1" customWidth="1"/>
    <col min="11013" max="11263" width="9.140625" style="5316"/>
    <col min="11264" max="11264" width="16.7109375" style="5316" customWidth="1"/>
    <col min="11265" max="11266" width="16" style="5316" customWidth="1"/>
    <col min="11267" max="11267" width="28.42578125" style="5316" customWidth="1"/>
    <col min="11268" max="11268" width="17.5703125" style="5316" bestFit="1" customWidth="1"/>
    <col min="11269" max="11519" width="9.140625" style="5316"/>
    <col min="11520" max="11520" width="16.7109375" style="5316" customWidth="1"/>
    <col min="11521" max="11522" width="16" style="5316" customWidth="1"/>
    <col min="11523" max="11523" width="28.42578125" style="5316" customWidth="1"/>
    <col min="11524" max="11524" width="17.5703125" style="5316" bestFit="1" customWidth="1"/>
    <col min="11525" max="11775" width="9.140625" style="5316"/>
    <col min="11776" max="11776" width="16.7109375" style="5316" customWidth="1"/>
    <col min="11777" max="11778" width="16" style="5316" customWidth="1"/>
    <col min="11779" max="11779" width="28.42578125" style="5316" customWidth="1"/>
    <col min="11780" max="11780" width="17.5703125" style="5316" bestFit="1" customWidth="1"/>
    <col min="11781" max="12031" width="9.140625" style="5316"/>
    <col min="12032" max="12032" width="16.7109375" style="5316" customWidth="1"/>
    <col min="12033" max="12034" width="16" style="5316" customWidth="1"/>
    <col min="12035" max="12035" width="28.42578125" style="5316" customWidth="1"/>
    <col min="12036" max="12036" width="17.5703125" style="5316" bestFit="1" customWidth="1"/>
    <col min="12037" max="12287" width="9.140625" style="5316"/>
    <col min="12288" max="12288" width="16.7109375" style="5316" customWidth="1"/>
    <col min="12289" max="12290" width="16" style="5316" customWidth="1"/>
    <col min="12291" max="12291" width="28.42578125" style="5316" customWidth="1"/>
    <col min="12292" max="12292" width="17.5703125" style="5316" bestFit="1" customWidth="1"/>
    <col min="12293" max="12543" width="9.140625" style="5316"/>
    <col min="12544" max="12544" width="16.7109375" style="5316" customWidth="1"/>
    <col min="12545" max="12546" width="16" style="5316" customWidth="1"/>
    <col min="12547" max="12547" width="28.42578125" style="5316" customWidth="1"/>
    <col min="12548" max="12548" width="17.5703125" style="5316" bestFit="1" customWidth="1"/>
    <col min="12549" max="12799" width="9.140625" style="5316"/>
    <col min="12800" max="12800" width="16.7109375" style="5316" customWidth="1"/>
    <col min="12801" max="12802" width="16" style="5316" customWidth="1"/>
    <col min="12803" max="12803" width="28.42578125" style="5316" customWidth="1"/>
    <col min="12804" max="12804" width="17.5703125" style="5316" bestFit="1" customWidth="1"/>
    <col min="12805" max="13055" width="9.140625" style="5316"/>
    <col min="13056" max="13056" width="16.7109375" style="5316" customWidth="1"/>
    <col min="13057" max="13058" width="16" style="5316" customWidth="1"/>
    <col min="13059" max="13059" width="28.42578125" style="5316" customWidth="1"/>
    <col min="13060" max="13060" width="17.5703125" style="5316" bestFit="1" customWidth="1"/>
    <col min="13061" max="13311" width="9.140625" style="5316"/>
    <col min="13312" max="13312" width="16.7109375" style="5316" customWidth="1"/>
    <col min="13313" max="13314" width="16" style="5316" customWidth="1"/>
    <col min="13315" max="13315" width="28.42578125" style="5316" customWidth="1"/>
    <col min="13316" max="13316" width="17.5703125" style="5316" bestFit="1" customWidth="1"/>
    <col min="13317" max="13567" width="9.140625" style="5316"/>
    <col min="13568" max="13568" width="16.7109375" style="5316" customWidth="1"/>
    <col min="13569" max="13570" width="16" style="5316" customWidth="1"/>
    <col min="13571" max="13571" width="28.42578125" style="5316" customWidth="1"/>
    <col min="13572" max="13572" width="17.5703125" style="5316" bestFit="1" customWidth="1"/>
    <col min="13573" max="13823" width="9.140625" style="5316"/>
    <col min="13824" max="13824" width="16.7109375" style="5316" customWidth="1"/>
    <col min="13825" max="13826" width="16" style="5316" customWidth="1"/>
    <col min="13827" max="13827" width="28.42578125" style="5316" customWidth="1"/>
    <col min="13828" max="13828" width="17.5703125" style="5316" bestFit="1" customWidth="1"/>
    <col min="13829" max="14079" width="9.140625" style="5316"/>
    <col min="14080" max="14080" width="16.7109375" style="5316" customWidth="1"/>
    <col min="14081" max="14082" width="16" style="5316" customWidth="1"/>
    <col min="14083" max="14083" width="28.42578125" style="5316" customWidth="1"/>
    <col min="14084" max="14084" width="17.5703125" style="5316" bestFit="1" customWidth="1"/>
    <col min="14085" max="14335" width="9.140625" style="5316"/>
    <col min="14336" max="14336" width="16.7109375" style="5316" customWidth="1"/>
    <col min="14337" max="14338" width="16" style="5316" customWidth="1"/>
    <col min="14339" max="14339" width="28.42578125" style="5316" customWidth="1"/>
    <col min="14340" max="14340" width="17.5703125" style="5316" bestFit="1" customWidth="1"/>
    <col min="14341" max="14591" width="9.140625" style="5316"/>
    <col min="14592" max="14592" width="16.7109375" style="5316" customWidth="1"/>
    <col min="14593" max="14594" width="16" style="5316" customWidth="1"/>
    <col min="14595" max="14595" width="28.42578125" style="5316" customWidth="1"/>
    <col min="14596" max="14596" width="17.5703125" style="5316" bestFit="1" customWidth="1"/>
    <col min="14597" max="14847" width="9.140625" style="5316"/>
    <col min="14848" max="14848" width="16.7109375" style="5316" customWidth="1"/>
    <col min="14849" max="14850" width="16" style="5316" customWidth="1"/>
    <col min="14851" max="14851" width="28.42578125" style="5316" customWidth="1"/>
    <col min="14852" max="14852" width="17.5703125" style="5316" bestFit="1" customWidth="1"/>
    <col min="14853" max="15103" width="9.140625" style="5316"/>
    <col min="15104" max="15104" width="16.7109375" style="5316" customWidth="1"/>
    <col min="15105" max="15106" width="16" style="5316" customWidth="1"/>
    <col min="15107" max="15107" width="28.42578125" style="5316" customWidth="1"/>
    <col min="15108" max="15108" width="17.5703125" style="5316" bestFit="1" customWidth="1"/>
    <col min="15109" max="15359" width="9.140625" style="5316"/>
    <col min="15360" max="15360" width="16.7109375" style="5316" customWidth="1"/>
    <col min="15361" max="15362" width="16" style="5316" customWidth="1"/>
    <col min="15363" max="15363" width="28.42578125" style="5316" customWidth="1"/>
    <col min="15364" max="15364" width="17.5703125" style="5316" bestFit="1" customWidth="1"/>
    <col min="15365" max="15615" width="9.140625" style="5316"/>
    <col min="15616" max="15616" width="16.7109375" style="5316" customWidth="1"/>
    <col min="15617" max="15618" width="16" style="5316" customWidth="1"/>
    <col min="15619" max="15619" width="28.42578125" style="5316" customWidth="1"/>
    <col min="15620" max="15620" width="17.5703125" style="5316" bestFit="1" customWidth="1"/>
    <col min="15621" max="15871" width="9.140625" style="5316"/>
    <col min="15872" max="15872" width="16.7109375" style="5316" customWidth="1"/>
    <col min="15873" max="15874" width="16" style="5316" customWidth="1"/>
    <col min="15875" max="15875" width="28.42578125" style="5316" customWidth="1"/>
    <col min="15876" max="15876" width="17.5703125" style="5316" bestFit="1" customWidth="1"/>
    <col min="15877" max="16127" width="9.140625" style="5316"/>
    <col min="16128" max="16128" width="16.7109375" style="5316" customWidth="1"/>
    <col min="16129" max="16130" width="16" style="5316" customWidth="1"/>
    <col min="16131" max="16131" width="28.42578125" style="5316" customWidth="1"/>
    <col min="16132" max="16132" width="17.5703125" style="5316" bestFit="1" customWidth="1"/>
    <col min="16133" max="16384" width="9.140625" style="5316"/>
  </cols>
  <sheetData>
    <row r="1" spans="1:3" ht="13.5" thickBot="1">
      <c r="A1" s="1" t="s">
        <v>0</v>
      </c>
      <c r="C1" s="5446" t="s">
        <v>1</v>
      </c>
    </row>
    <row r="2" spans="1:3" ht="21.75" customHeight="1" thickTop="1">
      <c r="A2" s="8037" t="s">
        <v>4949</v>
      </c>
      <c r="B2" s="8038"/>
      <c r="C2" s="8039"/>
    </row>
    <row r="3" spans="1:3" ht="27.75" customHeight="1">
      <c r="A3" s="8040" t="s">
        <v>4891</v>
      </c>
      <c r="B3" s="8041"/>
      <c r="C3" s="8042"/>
    </row>
    <row r="4" spans="1:3" ht="0.75" customHeight="1" thickBot="1">
      <c r="A4" s="8056"/>
      <c r="B4" s="8057"/>
      <c r="C4" s="8058"/>
    </row>
    <row r="5" spans="1:3" ht="13.5" customHeight="1">
      <c r="A5" s="8059" t="s">
        <v>2986</v>
      </c>
      <c r="B5" s="8060" t="s">
        <v>4880</v>
      </c>
      <c r="C5" s="8061" t="s">
        <v>4892</v>
      </c>
    </row>
    <row r="6" spans="1:3" ht="15.75" customHeight="1" thickBot="1">
      <c r="A6" s="8044"/>
      <c r="B6" s="8046"/>
      <c r="C6" s="8048"/>
    </row>
    <row r="7" spans="1:3" ht="12" customHeight="1" thickBot="1">
      <c r="A7" s="8050">
        <v>2003</v>
      </c>
      <c r="B7" s="5577" t="s">
        <v>4884</v>
      </c>
      <c r="C7" s="5449">
        <v>121060</v>
      </c>
    </row>
    <row r="8" spans="1:3" ht="12" customHeight="1">
      <c r="A8" s="8043"/>
      <c r="B8" s="981" t="s">
        <v>4885</v>
      </c>
      <c r="C8" s="2178">
        <v>51919</v>
      </c>
    </row>
    <row r="9" spans="1:3" ht="12" customHeight="1">
      <c r="A9" s="8043"/>
      <c r="B9" s="5326" t="s">
        <v>4886</v>
      </c>
      <c r="C9" s="14">
        <v>36236</v>
      </c>
    </row>
    <row r="10" spans="1:3" ht="12" customHeight="1" thickBot="1">
      <c r="A10" s="8051"/>
      <c r="B10" s="4502" t="s">
        <v>4887</v>
      </c>
      <c r="C10" s="2174">
        <v>32905</v>
      </c>
    </row>
    <row r="11" spans="1:3" ht="12" customHeight="1" thickBot="1">
      <c r="A11" s="8049">
        <v>2004</v>
      </c>
      <c r="B11" s="5577" t="s">
        <v>4884</v>
      </c>
      <c r="C11" s="5449">
        <v>460094</v>
      </c>
    </row>
    <row r="12" spans="1:3" ht="12" customHeight="1">
      <c r="A12" s="8043"/>
      <c r="B12" s="981" t="s">
        <v>4885</v>
      </c>
      <c r="C12" s="2178">
        <v>229193</v>
      </c>
    </row>
    <row r="13" spans="1:3" ht="12" customHeight="1">
      <c r="A13" s="8043"/>
      <c r="B13" s="5326" t="s">
        <v>4886</v>
      </c>
      <c r="C13" s="14">
        <v>172633</v>
      </c>
    </row>
    <row r="14" spans="1:3" ht="12" customHeight="1" thickBot="1">
      <c r="A14" s="8044"/>
      <c r="B14" s="4498" t="s">
        <v>4887</v>
      </c>
      <c r="C14" s="5458">
        <v>58268</v>
      </c>
    </row>
    <row r="15" spans="1:3" ht="12" customHeight="1" thickBot="1">
      <c r="A15" s="8049">
        <v>2005</v>
      </c>
      <c r="B15" s="5577" t="s">
        <v>4884</v>
      </c>
      <c r="C15" s="5449">
        <v>333021</v>
      </c>
    </row>
    <row r="16" spans="1:3" ht="12" customHeight="1">
      <c r="A16" s="8043"/>
      <c r="B16" s="981" t="s">
        <v>4885</v>
      </c>
      <c r="C16" s="2178">
        <v>151223</v>
      </c>
    </row>
    <row r="17" spans="1:3" ht="12" customHeight="1">
      <c r="A17" s="8043"/>
      <c r="B17" s="5326" t="s">
        <v>4886</v>
      </c>
      <c r="C17" s="14">
        <v>106395</v>
      </c>
    </row>
    <row r="18" spans="1:3" ht="12" customHeight="1" thickBot="1">
      <c r="A18" s="8044"/>
      <c r="B18" s="4498" t="s">
        <v>4887</v>
      </c>
      <c r="C18" s="5458">
        <v>75403</v>
      </c>
    </row>
    <row r="19" spans="1:3" ht="12" customHeight="1" thickBot="1">
      <c r="A19" s="8049">
        <v>2006</v>
      </c>
      <c r="B19" s="5577" t="s">
        <v>4884</v>
      </c>
      <c r="C19" s="5449">
        <v>426928</v>
      </c>
    </row>
    <row r="20" spans="1:3" ht="12" customHeight="1">
      <c r="A20" s="8043"/>
      <c r="B20" s="981" t="s">
        <v>4885</v>
      </c>
      <c r="C20" s="2178">
        <v>319869</v>
      </c>
    </row>
    <row r="21" spans="1:3" ht="12" customHeight="1">
      <c r="A21" s="8043"/>
      <c r="B21" s="5326" t="s">
        <v>4886</v>
      </c>
      <c r="C21" s="14">
        <v>80396</v>
      </c>
    </row>
    <row r="22" spans="1:3" ht="12" customHeight="1" thickBot="1">
      <c r="A22" s="8044"/>
      <c r="B22" s="4498" t="s">
        <v>4887</v>
      </c>
      <c r="C22" s="5458">
        <v>26663</v>
      </c>
    </row>
    <row r="23" spans="1:3" ht="12" customHeight="1" thickBot="1">
      <c r="A23" s="8049">
        <v>2007</v>
      </c>
      <c r="B23" s="5577" t="s">
        <v>4884</v>
      </c>
      <c r="C23" s="5449">
        <v>3245124</v>
      </c>
    </row>
    <row r="24" spans="1:3" ht="12" customHeight="1">
      <c r="A24" s="8043"/>
      <c r="B24" s="981" t="s">
        <v>4885</v>
      </c>
      <c r="C24" s="2178">
        <v>694615</v>
      </c>
    </row>
    <row r="25" spans="1:3" ht="12" customHeight="1">
      <c r="A25" s="8043"/>
      <c r="B25" s="5326" t="s">
        <v>4886</v>
      </c>
      <c r="C25" s="14">
        <v>1807760</v>
      </c>
    </row>
    <row r="26" spans="1:3" ht="12" customHeight="1" thickBot="1">
      <c r="A26" s="8044"/>
      <c r="B26" s="4498" t="s">
        <v>4887</v>
      </c>
      <c r="C26" s="5458">
        <v>742749</v>
      </c>
    </row>
    <row r="27" spans="1:3" ht="12" customHeight="1" thickBot="1">
      <c r="A27" s="8049">
        <v>2008</v>
      </c>
      <c r="B27" s="5577" t="s">
        <v>4884</v>
      </c>
      <c r="C27" s="5449">
        <v>2283089</v>
      </c>
    </row>
    <row r="28" spans="1:3" ht="12" customHeight="1">
      <c r="A28" s="8043"/>
      <c r="B28" s="981" t="s">
        <v>4885</v>
      </c>
      <c r="C28" s="2178">
        <v>204137</v>
      </c>
    </row>
    <row r="29" spans="1:3" ht="12" customHeight="1">
      <c r="A29" s="8043"/>
      <c r="B29" s="5326" t="s">
        <v>4886</v>
      </c>
      <c r="C29" s="14">
        <v>1150485</v>
      </c>
    </row>
    <row r="30" spans="1:3" ht="12" customHeight="1" thickBot="1">
      <c r="A30" s="8051"/>
      <c r="B30" s="4502" t="s">
        <v>4887</v>
      </c>
      <c r="C30" s="2174">
        <v>928467</v>
      </c>
    </row>
    <row r="31" spans="1:3" ht="12" customHeight="1" thickBot="1">
      <c r="A31" s="8049">
        <v>2009</v>
      </c>
      <c r="B31" s="5577" t="s">
        <v>4884</v>
      </c>
      <c r="C31" s="5449">
        <v>2910923</v>
      </c>
    </row>
    <row r="32" spans="1:3" ht="12" customHeight="1">
      <c r="A32" s="8043"/>
      <c r="B32" s="981" t="s">
        <v>4885</v>
      </c>
      <c r="C32" s="2178">
        <v>1527059</v>
      </c>
    </row>
    <row r="33" spans="1:3" ht="12" customHeight="1">
      <c r="A33" s="8043"/>
      <c r="B33" s="5326" t="s">
        <v>4886</v>
      </c>
      <c r="C33" s="14">
        <v>570735</v>
      </c>
    </row>
    <row r="34" spans="1:3" ht="12" customHeight="1" thickBot="1">
      <c r="A34" s="8044"/>
      <c r="B34" s="4498" t="s">
        <v>4887</v>
      </c>
      <c r="C34" s="5458">
        <v>813129</v>
      </c>
    </row>
    <row r="35" spans="1:3" ht="12" customHeight="1" thickBot="1">
      <c r="A35" s="8049">
        <v>2010</v>
      </c>
      <c r="B35" s="5577" t="s">
        <v>4884</v>
      </c>
      <c r="C35" s="5449">
        <v>1783003</v>
      </c>
    </row>
    <row r="36" spans="1:3" ht="12" customHeight="1">
      <c r="A36" s="8043"/>
      <c r="B36" s="981" t="s">
        <v>4885</v>
      </c>
      <c r="C36" s="2178">
        <v>1063893</v>
      </c>
    </row>
    <row r="37" spans="1:3" ht="12" customHeight="1">
      <c r="A37" s="8043"/>
      <c r="B37" s="5326" t="s">
        <v>4886</v>
      </c>
      <c r="C37" s="14">
        <v>92407</v>
      </c>
    </row>
    <row r="38" spans="1:3" ht="12" customHeight="1" thickBot="1">
      <c r="A38" s="8044"/>
      <c r="B38" s="4498" t="s">
        <v>4887</v>
      </c>
      <c r="C38" s="5458">
        <v>625703</v>
      </c>
    </row>
    <row r="39" spans="1:3" ht="12" customHeight="1" thickBot="1">
      <c r="A39" s="8049">
        <v>2011</v>
      </c>
      <c r="B39" s="5577" t="s">
        <v>4884</v>
      </c>
      <c r="C39" s="5449">
        <v>3338441</v>
      </c>
    </row>
    <row r="40" spans="1:3" ht="12" customHeight="1">
      <c r="A40" s="8043"/>
      <c r="B40" s="981" t="s">
        <v>4885</v>
      </c>
      <c r="C40" s="2178">
        <v>1105738</v>
      </c>
    </row>
    <row r="41" spans="1:3" ht="12" customHeight="1">
      <c r="A41" s="8043"/>
      <c r="B41" s="5326" t="s">
        <v>4886</v>
      </c>
      <c r="C41" s="14">
        <v>979107</v>
      </c>
    </row>
    <row r="42" spans="1:3" ht="12" customHeight="1" thickBot="1">
      <c r="A42" s="8051"/>
      <c r="B42" s="4502" t="s">
        <v>4887</v>
      </c>
      <c r="C42" s="2174">
        <v>1253596</v>
      </c>
    </row>
    <row r="43" spans="1:3" ht="12" customHeight="1" thickBot="1">
      <c r="A43" s="8049">
        <v>2012</v>
      </c>
      <c r="B43" s="5577" t="s">
        <v>4884</v>
      </c>
      <c r="C43" s="5449">
        <v>2851851</v>
      </c>
    </row>
    <row r="44" spans="1:3" ht="12" customHeight="1">
      <c r="A44" s="8043"/>
      <c r="B44" s="981" t="s">
        <v>4885</v>
      </c>
      <c r="C44" s="2178">
        <v>1510652</v>
      </c>
    </row>
    <row r="45" spans="1:3" ht="12" customHeight="1">
      <c r="A45" s="8043"/>
      <c r="B45" s="5326" t="s">
        <v>4886</v>
      </c>
      <c r="C45" s="14">
        <v>1274192</v>
      </c>
    </row>
    <row r="46" spans="1:3" ht="12" customHeight="1" thickBot="1">
      <c r="A46" s="8044"/>
      <c r="B46" s="4498" t="s">
        <v>4887</v>
      </c>
      <c r="C46" s="5458">
        <v>67007</v>
      </c>
    </row>
    <row r="47" spans="1:3" ht="12" customHeight="1" thickBot="1">
      <c r="A47" s="8050">
        <v>2013</v>
      </c>
      <c r="B47" s="5578" t="s">
        <v>4884</v>
      </c>
      <c r="C47" s="5457">
        <v>3934705</v>
      </c>
    </row>
    <row r="48" spans="1:3" ht="12" customHeight="1">
      <c r="A48" s="8043"/>
      <c r="B48" s="981" t="s">
        <v>4885</v>
      </c>
      <c r="C48" s="2178">
        <v>2516611</v>
      </c>
    </row>
    <row r="49" spans="1:11" ht="12" customHeight="1">
      <c r="A49" s="8043"/>
      <c r="B49" s="5326" t="s">
        <v>4886</v>
      </c>
      <c r="C49" s="14">
        <v>609783</v>
      </c>
    </row>
    <row r="50" spans="1:11" ht="12" customHeight="1" thickBot="1">
      <c r="A50" s="8052"/>
      <c r="B50" s="2196" t="s">
        <v>4887</v>
      </c>
      <c r="C50" s="18">
        <v>808311</v>
      </c>
    </row>
    <row r="51" spans="1:11" ht="12" customHeight="1" thickTop="1">
      <c r="A51" s="5325"/>
      <c r="B51" s="5325"/>
      <c r="C51" s="5325"/>
      <c r="D51" s="5325"/>
      <c r="E51" s="5325"/>
      <c r="F51" s="5325"/>
      <c r="G51" s="5325"/>
      <c r="H51" s="5325"/>
      <c r="I51" s="5325"/>
      <c r="J51" s="5325"/>
      <c r="K51" s="5325"/>
    </row>
    <row r="52" spans="1:11" ht="12" customHeight="1">
      <c r="A52" s="7738" t="s">
        <v>4888</v>
      </c>
      <c r="B52" s="7738"/>
    </row>
    <row r="53" spans="1:11" ht="12" customHeight="1">
      <c r="A53" s="5467" t="s">
        <v>4889</v>
      </c>
      <c r="B53" s="5467"/>
      <c r="C53" s="5467"/>
      <c r="D53" s="5467"/>
      <c r="E53" s="5467"/>
    </row>
    <row r="54" spans="1:11" ht="12" customHeight="1">
      <c r="A54" s="7739" t="s">
        <v>4951</v>
      </c>
      <c r="B54" s="7739"/>
      <c r="C54" s="7739"/>
      <c r="D54" s="5478"/>
      <c r="E54" s="5478"/>
      <c r="F54" s="5478"/>
    </row>
    <row r="55" spans="1:11" ht="12" customHeight="1">
      <c r="A55" s="5478" t="s">
        <v>4890</v>
      </c>
      <c r="B55" s="5478"/>
      <c r="C55" s="5478"/>
      <c r="D55" s="5478"/>
      <c r="E55" s="5478"/>
      <c r="F55" s="5478"/>
      <c r="G55" s="5478"/>
    </row>
    <row r="56" spans="1:11">
      <c r="A56" s="5325"/>
      <c r="B56" s="5325"/>
      <c r="C56" s="5325"/>
      <c r="D56" s="5325"/>
      <c r="E56" s="5325"/>
      <c r="F56" s="5325"/>
      <c r="G56" s="5325"/>
      <c r="H56" s="5325"/>
      <c r="I56" s="5325"/>
      <c r="J56" s="5325"/>
      <c r="K56" s="5325"/>
    </row>
    <row r="58" spans="1:11">
      <c r="A58" s="5459"/>
      <c r="B58" s="5459"/>
      <c r="C58" s="8055" t="s">
        <v>3</v>
      </c>
      <c r="D58" s="8055"/>
      <c r="E58" s="5459"/>
      <c r="F58" s="5461"/>
      <c r="G58" s="5459"/>
      <c r="H58" s="5459"/>
      <c r="I58" s="5459"/>
      <c r="J58" s="5459"/>
      <c r="K58" s="5459"/>
    </row>
    <row r="77" spans="1:1">
      <c r="A77" s="5316">
        <v>2011</v>
      </c>
    </row>
  </sheetData>
  <mergeCells count="19">
    <mergeCell ref="A52:B52"/>
    <mergeCell ref="C58:D58"/>
    <mergeCell ref="A54:C54"/>
    <mergeCell ref="A43:A46"/>
    <mergeCell ref="A47:A50"/>
    <mergeCell ref="A35:A38"/>
    <mergeCell ref="A39:A42"/>
    <mergeCell ref="A27:A30"/>
    <mergeCell ref="A31:A34"/>
    <mergeCell ref="A19:A22"/>
    <mergeCell ref="A23:A26"/>
    <mergeCell ref="A11:A14"/>
    <mergeCell ref="A15:A18"/>
    <mergeCell ref="A2:C2"/>
    <mergeCell ref="A3:C4"/>
    <mergeCell ref="A5:A6"/>
    <mergeCell ref="B5:B6"/>
    <mergeCell ref="C5:C6"/>
    <mergeCell ref="A7:A10"/>
  </mergeCells>
  <hyperlinks>
    <hyperlink ref="A1" r:id="rId1"/>
  </hyperlinks>
  <pageMargins left="0.94488188976377963" right="0.74803149606299213" top="0.51181102362204722" bottom="0.31496062992125984" header="0.35433070866141736" footer="0.31496062992125984"/>
  <pageSetup paperSize="9" scale="80" fitToHeight="0" orientation="landscape" r:id="rId2"/>
  <headerFooter alignWithMargins="0">
    <oddFooter>&amp;R341</oddFooter>
  </headerFooter>
  <drawing r:id="rId3"/>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28">
    <pageSetUpPr fitToPage="1"/>
  </sheetPr>
  <dimension ref="A1:L38"/>
  <sheetViews>
    <sheetView view="pageBreakPreview" zoomScale="60" zoomScaleNormal="100" workbookViewId="0">
      <selection activeCell="H15" sqref="H15"/>
    </sheetView>
  </sheetViews>
  <sheetFormatPr defaultRowHeight="12.75"/>
  <cols>
    <col min="1" max="1" width="38.7109375" style="5316" customWidth="1"/>
    <col min="2" max="5" width="35.7109375" style="5316" customWidth="1"/>
    <col min="6" max="6" width="12" style="5316" customWidth="1"/>
    <col min="7" max="16" width="12.140625" style="5316" customWidth="1"/>
    <col min="17" max="17" width="11.5703125" style="5316" customWidth="1"/>
    <col min="18" max="256" width="9.140625" style="5316"/>
    <col min="257" max="257" width="15.5703125" style="5316" customWidth="1"/>
    <col min="258" max="258" width="15.7109375" style="5316" customWidth="1"/>
    <col min="259" max="259" width="15.42578125" style="5316" customWidth="1"/>
    <col min="260" max="260" width="14.42578125" style="5316" customWidth="1"/>
    <col min="261" max="261" width="15.42578125" style="5316" customWidth="1"/>
    <col min="262" max="262" width="12" style="5316" customWidth="1"/>
    <col min="263" max="272" width="12.140625" style="5316" customWidth="1"/>
    <col min="273" max="273" width="11.5703125" style="5316" customWidth="1"/>
    <col min="274" max="512" width="9.140625" style="5316"/>
    <col min="513" max="513" width="15.5703125" style="5316" customWidth="1"/>
    <col min="514" max="514" width="15.7109375" style="5316" customWidth="1"/>
    <col min="515" max="515" width="15.42578125" style="5316" customWidth="1"/>
    <col min="516" max="516" width="14.42578125" style="5316" customWidth="1"/>
    <col min="517" max="517" width="15.42578125" style="5316" customWidth="1"/>
    <col min="518" max="518" width="12" style="5316" customWidth="1"/>
    <col min="519" max="528" width="12.140625" style="5316" customWidth="1"/>
    <col min="529" max="529" width="11.5703125" style="5316" customWidth="1"/>
    <col min="530" max="768" width="9.140625" style="5316"/>
    <col min="769" max="769" width="15.5703125" style="5316" customWidth="1"/>
    <col min="770" max="770" width="15.7109375" style="5316" customWidth="1"/>
    <col min="771" max="771" width="15.42578125" style="5316" customWidth="1"/>
    <col min="772" max="772" width="14.42578125" style="5316" customWidth="1"/>
    <col min="773" max="773" width="15.42578125" style="5316" customWidth="1"/>
    <col min="774" max="774" width="12" style="5316" customWidth="1"/>
    <col min="775" max="784" width="12.140625" style="5316" customWidth="1"/>
    <col min="785" max="785" width="11.5703125" style="5316" customWidth="1"/>
    <col min="786" max="1024" width="9.140625" style="5316"/>
    <col min="1025" max="1025" width="15.5703125" style="5316" customWidth="1"/>
    <col min="1026" max="1026" width="15.7109375" style="5316" customWidth="1"/>
    <col min="1027" max="1027" width="15.42578125" style="5316" customWidth="1"/>
    <col min="1028" max="1028" width="14.42578125" style="5316" customWidth="1"/>
    <col min="1029" max="1029" width="15.42578125" style="5316" customWidth="1"/>
    <col min="1030" max="1030" width="12" style="5316" customWidth="1"/>
    <col min="1031" max="1040" width="12.140625" style="5316" customWidth="1"/>
    <col min="1041" max="1041" width="11.5703125" style="5316" customWidth="1"/>
    <col min="1042" max="1280" width="9.140625" style="5316"/>
    <col min="1281" max="1281" width="15.5703125" style="5316" customWidth="1"/>
    <col min="1282" max="1282" width="15.7109375" style="5316" customWidth="1"/>
    <col min="1283" max="1283" width="15.42578125" style="5316" customWidth="1"/>
    <col min="1284" max="1284" width="14.42578125" style="5316" customWidth="1"/>
    <col min="1285" max="1285" width="15.42578125" style="5316" customWidth="1"/>
    <col min="1286" max="1286" width="12" style="5316" customWidth="1"/>
    <col min="1287" max="1296" width="12.140625" style="5316" customWidth="1"/>
    <col min="1297" max="1297" width="11.5703125" style="5316" customWidth="1"/>
    <col min="1298" max="1536" width="9.140625" style="5316"/>
    <col min="1537" max="1537" width="15.5703125" style="5316" customWidth="1"/>
    <col min="1538" max="1538" width="15.7109375" style="5316" customWidth="1"/>
    <col min="1539" max="1539" width="15.42578125" style="5316" customWidth="1"/>
    <col min="1540" max="1540" width="14.42578125" style="5316" customWidth="1"/>
    <col min="1541" max="1541" width="15.42578125" style="5316" customWidth="1"/>
    <col min="1542" max="1542" width="12" style="5316" customWidth="1"/>
    <col min="1543" max="1552" width="12.140625" style="5316" customWidth="1"/>
    <col min="1553" max="1553" width="11.5703125" style="5316" customWidth="1"/>
    <col min="1554" max="1792" width="9.140625" style="5316"/>
    <col min="1793" max="1793" width="15.5703125" style="5316" customWidth="1"/>
    <col min="1794" max="1794" width="15.7109375" style="5316" customWidth="1"/>
    <col min="1795" max="1795" width="15.42578125" style="5316" customWidth="1"/>
    <col min="1796" max="1796" width="14.42578125" style="5316" customWidth="1"/>
    <col min="1797" max="1797" width="15.42578125" style="5316" customWidth="1"/>
    <col min="1798" max="1798" width="12" style="5316" customWidth="1"/>
    <col min="1799" max="1808" width="12.140625" style="5316" customWidth="1"/>
    <col min="1809" max="1809" width="11.5703125" style="5316" customWidth="1"/>
    <col min="1810" max="2048" width="9.140625" style="5316"/>
    <col min="2049" max="2049" width="15.5703125" style="5316" customWidth="1"/>
    <col min="2050" max="2050" width="15.7109375" style="5316" customWidth="1"/>
    <col min="2051" max="2051" width="15.42578125" style="5316" customWidth="1"/>
    <col min="2052" max="2052" width="14.42578125" style="5316" customWidth="1"/>
    <col min="2053" max="2053" width="15.42578125" style="5316" customWidth="1"/>
    <col min="2054" max="2054" width="12" style="5316" customWidth="1"/>
    <col min="2055" max="2064" width="12.140625" style="5316" customWidth="1"/>
    <col min="2065" max="2065" width="11.5703125" style="5316" customWidth="1"/>
    <col min="2066" max="2304" width="9.140625" style="5316"/>
    <col min="2305" max="2305" width="15.5703125" style="5316" customWidth="1"/>
    <col min="2306" max="2306" width="15.7109375" style="5316" customWidth="1"/>
    <col min="2307" max="2307" width="15.42578125" style="5316" customWidth="1"/>
    <col min="2308" max="2308" width="14.42578125" style="5316" customWidth="1"/>
    <col min="2309" max="2309" width="15.42578125" style="5316" customWidth="1"/>
    <col min="2310" max="2310" width="12" style="5316" customWidth="1"/>
    <col min="2311" max="2320" width="12.140625" style="5316" customWidth="1"/>
    <col min="2321" max="2321" width="11.5703125" style="5316" customWidth="1"/>
    <col min="2322" max="2560" width="9.140625" style="5316"/>
    <col min="2561" max="2561" width="15.5703125" style="5316" customWidth="1"/>
    <col min="2562" max="2562" width="15.7109375" style="5316" customWidth="1"/>
    <col min="2563" max="2563" width="15.42578125" style="5316" customWidth="1"/>
    <col min="2564" max="2564" width="14.42578125" style="5316" customWidth="1"/>
    <col min="2565" max="2565" width="15.42578125" style="5316" customWidth="1"/>
    <col min="2566" max="2566" width="12" style="5316" customWidth="1"/>
    <col min="2567" max="2576" width="12.140625" style="5316" customWidth="1"/>
    <col min="2577" max="2577" width="11.5703125" style="5316" customWidth="1"/>
    <col min="2578" max="2816" width="9.140625" style="5316"/>
    <col min="2817" max="2817" width="15.5703125" style="5316" customWidth="1"/>
    <col min="2818" max="2818" width="15.7109375" style="5316" customWidth="1"/>
    <col min="2819" max="2819" width="15.42578125" style="5316" customWidth="1"/>
    <col min="2820" max="2820" width="14.42578125" style="5316" customWidth="1"/>
    <col min="2821" max="2821" width="15.42578125" style="5316" customWidth="1"/>
    <col min="2822" max="2822" width="12" style="5316" customWidth="1"/>
    <col min="2823" max="2832" width="12.140625" style="5316" customWidth="1"/>
    <col min="2833" max="2833" width="11.5703125" style="5316" customWidth="1"/>
    <col min="2834" max="3072" width="9.140625" style="5316"/>
    <col min="3073" max="3073" width="15.5703125" style="5316" customWidth="1"/>
    <col min="3074" max="3074" width="15.7109375" style="5316" customWidth="1"/>
    <col min="3075" max="3075" width="15.42578125" style="5316" customWidth="1"/>
    <col min="3076" max="3076" width="14.42578125" style="5316" customWidth="1"/>
    <col min="3077" max="3077" width="15.42578125" style="5316" customWidth="1"/>
    <col min="3078" max="3078" width="12" style="5316" customWidth="1"/>
    <col min="3079" max="3088" width="12.140625" style="5316" customWidth="1"/>
    <col min="3089" max="3089" width="11.5703125" style="5316" customWidth="1"/>
    <col min="3090" max="3328" width="9.140625" style="5316"/>
    <col min="3329" max="3329" width="15.5703125" style="5316" customWidth="1"/>
    <col min="3330" max="3330" width="15.7109375" style="5316" customWidth="1"/>
    <col min="3331" max="3331" width="15.42578125" style="5316" customWidth="1"/>
    <col min="3332" max="3332" width="14.42578125" style="5316" customWidth="1"/>
    <col min="3333" max="3333" width="15.42578125" style="5316" customWidth="1"/>
    <col min="3334" max="3334" width="12" style="5316" customWidth="1"/>
    <col min="3335" max="3344" width="12.140625" style="5316" customWidth="1"/>
    <col min="3345" max="3345" width="11.5703125" style="5316" customWidth="1"/>
    <col min="3346" max="3584" width="9.140625" style="5316"/>
    <col min="3585" max="3585" width="15.5703125" style="5316" customWidth="1"/>
    <col min="3586" max="3586" width="15.7109375" style="5316" customWidth="1"/>
    <col min="3587" max="3587" width="15.42578125" style="5316" customWidth="1"/>
    <col min="3588" max="3588" width="14.42578125" style="5316" customWidth="1"/>
    <col min="3589" max="3589" width="15.42578125" style="5316" customWidth="1"/>
    <col min="3590" max="3590" width="12" style="5316" customWidth="1"/>
    <col min="3591" max="3600" width="12.140625" style="5316" customWidth="1"/>
    <col min="3601" max="3601" width="11.5703125" style="5316" customWidth="1"/>
    <col min="3602" max="3840" width="9.140625" style="5316"/>
    <col min="3841" max="3841" width="15.5703125" style="5316" customWidth="1"/>
    <col min="3842" max="3842" width="15.7109375" style="5316" customWidth="1"/>
    <col min="3843" max="3843" width="15.42578125" style="5316" customWidth="1"/>
    <col min="3844" max="3844" width="14.42578125" style="5316" customWidth="1"/>
    <col min="3845" max="3845" width="15.42578125" style="5316" customWidth="1"/>
    <col min="3846" max="3846" width="12" style="5316" customWidth="1"/>
    <col min="3847" max="3856" width="12.140625" style="5316" customWidth="1"/>
    <col min="3857" max="3857" width="11.5703125" style="5316" customWidth="1"/>
    <col min="3858" max="4096" width="9.140625" style="5316"/>
    <col min="4097" max="4097" width="15.5703125" style="5316" customWidth="1"/>
    <col min="4098" max="4098" width="15.7109375" style="5316" customWidth="1"/>
    <col min="4099" max="4099" width="15.42578125" style="5316" customWidth="1"/>
    <col min="4100" max="4100" width="14.42578125" style="5316" customWidth="1"/>
    <col min="4101" max="4101" width="15.42578125" style="5316" customWidth="1"/>
    <col min="4102" max="4102" width="12" style="5316" customWidth="1"/>
    <col min="4103" max="4112" width="12.140625" style="5316" customWidth="1"/>
    <col min="4113" max="4113" width="11.5703125" style="5316" customWidth="1"/>
    <col min="4114" max="4352" width="9.140625" style="5316"/>
    <col min="4353" max="4353" width="15.5703125" style="5316" customWidth="1"/>
    <col min="4354" max="4354" width="15.7109375" style="5316" customWidth="1"/>
    <col min="4355" max="4355" width="15.42578125" style="5316" customWidth="1"/>
    <col min="4356" max="4356" width="14.42578125" style="5316" customWidth="1"/>
    <col min="4357" max="4357" width="15.42578125" style="5316" customWidth="1"/>
    <col min="4358" max="4358" width="12" style="5316" customWidth="1"/>
    <col min="4359" max="4368" width="12.140625" style="5316" customWidth="1"/>
    <col min="4369" max="4369" width="11.5703125" style="5316" customWidth="1"/>
    <col min="4370" max="4608" width="9.140625" style="5316"/>
    <col min="4609" max="4609" width="15.5703125" style="5316" customWidth="1"/>
    <col min="4610" max="4610" width="15.7109375" style="5316" customWidth="1"/>
    <col min="4611" max="4611" width="15.42578125" style="5316" customWidth="1"/>
    <col min="4612" max="4612" width="14.42578125" style="5316" customWidth="1"/>
    <col min="4613" max="4613" width="15.42578125" style="5316" customWidth="1"/>
    <col min="4614" max="4614" width="12" style="5316" customWidth="1"/>
    <col min="4615" max="4624" width="12.140625" style="5316" customWidth="1"/>
    <col min="4625" max="4625" width="11.5703125" style="5316" customWidth="1"/>
    <col min="4626" max="4864" width="9.140625" style="5316"/>
    <col min="4865" max="4865" width="15.5703125" style="5316" customWidth="1"/>
    <col min="4866" max="4866" width="15.7109375" style="5316" customWidth="1"/>
    <col min="4867" max="4867" width="15.42578125" style="5316" customWidth="1"/>
    <col min="4868" max="4868" width="14.42578125" style="5316" customWidth="1"/>
    <col min="4869" max="4869" width="15.42578125" style="5316" customWidth="1"/>
    <col min="4870" max="4870" width="12" style="5316" customWidth="1"/>
    <col min="4871" max="4880" width="12.140625" style="5316" customWidth="1"/>
    <col min="4881" max="4881" width="11.5703125" style="5316" customWidth="1"/>
    <col min="4882" max="5120" width="9.140625" style="5316"/>
    <col min="5121" max="5121" width="15.5703125" style="5316" customWidth="1"/>
    <col min="5122" max="5122" width="15.7109375" style="5316" customWidth="1"/>
    <col min="5123" max="5123" width="15.42578125" style="5316" customWidth="1"/>
    <col min="5124" max="5124" width="14.42578125" style="5316" customWidth="1"/>
    <col min="5125" max="5125" width="15.42578125" style="5316" customWidth="1"/>
    <col min="5126" max="5126" width="12" style="5316" customWidth="1"/>
    <col min="5127" max="5136" width="12.140625" style="5316" customWidth="1"/>
    <col min="5137" max="5137" width="11.5703125" style="5316" customWidth="1"/>
    <col min="5138" max="5376" width="9.140625" style="5316"/>
    <col min="5377" max="5377" width="15.5703125" style="5316" customWidth="1"/>
    <col min="5378" max="5378" width="15.7109375" style="5316" customWidth="1"/>
    <col min="5379" max="5379" width="15.42578125" style="5316" customWidth="1"/>
    <col min="5380" max="5380" width="14.42578125" style="5316" customWidth="1"/>
    <col min="5381" max="5381" width="15.42578125" style="5316" customWidth="1"/>
    <col min="5382" max="5382" width="12" style="5316" customWidth="1"/>
    <col min="5383" max="5392" width="12.140625" style="5316" customWidth="1"/>
    <col min="5393" max="5393" width="11.5703125" style="5316" customWidth="1"/>
    <col min="5394" max="5632" width="9.140625" style="5316"/>
    <col min="5633" max="5633" width="15.5703125" style="5316" customWidth="1"/>
    <col min="5634" max="5634" width="15.7109375" style="5316" customWidth="1"/>
    <col min="5635" max="5635" width="15.42578125" style="5316" customWidth="1"/>
    <col min="5636" max="5636" width="14.42578125" style="5316" customWidth="1"/>
    <col min="5637" max="5637" width="15.42578125" style="5316" customWidth="1"/>
    <col min="5638" max="5638" width="12" style="5316" customWidth="1"/>
    <col min="5639" max="5648" width="12.140625" style="5316" customWidth="1"/>
    <col min="5649" max="5649" width="11.5703125" style="5316" customWidth="1"/>
    <col min="5650" max="5888" width="9.140625" style="5316"/>
    <col min="5889" max="5889" width="15.5703125" style="5316" customWidth="1"/>
    <col min="5890" max="5890" width="15.7109375" style="5316" customWidth="1"/>
    <col min="5891" max="5891" width="15.42578125" style="5316" customWidth="1"/>
    <col min="5892" max="5892" width="14.42578125" style="5316" customWidth="1"/>
    <col min="5893" max="5893" width="15.42578125" style="5316" customWidth="1"/>
    <col min="5894" max="5894" width="12" style="5316" customWidth="1"/>
    <col min="5895" max="5904" width="12.140625" style="5316" customWidth="1"/>
    <col min="5905" max="5905" width="11.5703125" style="5316" customWidth="1"/>
    <col min="5906" max="6144" width="9.140625" style="5316"/>
    <col min="6145" max="6145" width="15.5703125" style="5316" customWidth="1"/>
    <col min="6146" max="6146" width="15.7109375" style="5316" customWidth="1"/>
    <col min="6147" max="6147" width="15.42578125" style="5316" customWidth="1"/>
    <col min="6148" max="6148" width="14.42578125" style="5316" customWidth="1"/>
    <col min="6149" max="6149" width="15.42578125" style="5316" customWidth="1"/>
    <col min="6150" max="6150" width="12" style="5316" customWidth="1"/>
    <col min="6151" max="6160" width="12.140625" style="5316" customWidth="1"/>
    <col min="6161" max="6161" width="11.5703125" style="5316" customWidth="1"/>
    <col min="6162" max="6400" width="9.140625" style="5316"/>
    <col min="6401" max="6401" width="15.5703125" style="5316" customWidth="1"/>
    <col min="6402" max="6402" width="15.7109375" style="5316" customWidth="1"/>
    <col min="6403" max="6403" width="15.42578125" style="5316" customWidth="1"/>
    <col min="6404" max="6404" width="14.42578125" style="5316" customWidth="1"/>
    <col min="6405" max="6405" width="15.42578125" style="5316" customWidth="1"/>
    <col min="6406" max="6406" width="12" style="5316" customWidth="1"/>
    <col min="6407" max="6416" width="12.140625" style="5316" customWidth="1"/>
    <col min="6417" max="6417" width="11.5703125" style="5316" customWidth="1"/>
    <col min="6418" max="6656" width="9.140625" style="5316"/>
    <col min="6657" max="6657" width="15.5703125" style="5316" customWidth="1"/>
    <col min="6658" max="6658" width="15.7109375" style="5316" customWidth="1"/>
    <col min="6659" max="6659" width="15.42578125" style="5316" customWidth="1"/>
    <col min="6660" max="6660" width="14.42578125" style="5316" customWidth="1"/>
    <col min="6661" max="6661" width="15.42578125" style="5316" customWidth="1"/>
    <col min="6662" max="6662" width="12" style="5316" customWidth="1"/>
    <col min="6663" max="6672" width="12.140625" style="5316" customWidth="1"/>
    <col min="6673" max="6673" width="11.5703125" style="5316" customWidth="1"/>
    <col min="6674" max="6912" width="9.140625" style="5316"/>
    <col min="6913" max="6913" width="15.5703125" style="5316" customWidth="1"/>
    <col min="6914" max="6914" width="15.7109375" style="5316" customWidth="1"/>
    <col min="6915" max="6915" width="15.42578125" style="5316" customWidth="1"/>
    <col min="6916" max="6916" width="14.42578125" style="5316" customWidth="1"/>
    <col min="6917" max="6917" width="15.42578125" style="5316" customWidth="1"/>
    <col min="6918" max="6918" width="12" style="5316" customWidth="1"/>
    <col min="6919" max="6928" width="12.140625" style="5316" customWidth="1"/>
    <col min="6929" max="6929" width="11.5703125" style="5316" customWidth="1"/>
    <col min="6930" max="7168" width="9.140625" style="5316"/>
    <col min="7169" max="7169" width="15.5703125" style="5316" customWidth="1"/>
    <col min="7170" max="7170" width="15.7109375" style="5316" customWidth="1"/>
    <col min="7171" max="7171" width="15.42578125" style="5316" customWidth="1"/>
    <col min="7172" max="7172" width="14.42578125" style="5316" customWidth="1"/>
    <col min="7173" max="7173" width="15.42578125" style="5316" customWidth="1"/>
    <col min="7174" max="7174" width="12" style="5316" customWidth="1"/>
    <col min="7175" max="7184" width="12.140625" style="5316" customWidth="1"/>
    <col min="7185" max="7185" width="11.5703125" style="5316" customWidth="1"/>
    <col min="7186" max="7424" width="9.140625" style="5316"/>
    <col min="7425" max="7425" width="15.5703125" style="5316" customWidth="1"/>
    <col min="7426" max="7426" width="15.7109375" style="5316" customWidth="1"/>
    <col min="7427" max="7427" width="15.42578125" style="5316" customWidth="1"/>
    <col min="7428" max="7428" width="14.42578125" style="5316" customWidth="1"/>
    <col min="7429" max="7429" width="15.42578125" style="5316" customWidth="1"/>
    <col min="7430" max="7430" width="12" style="5316" customWidth="1"/>
    <col min="7431" max="7440" width="12.140625" style="5316" customWidth="1"/>
    <col min="7441" max="7441" width="11.5703125" style="5316" customWidth="1"/>
    <col min="7442" max="7680" width="9.140625" style="5316"/>
    <col min="7681" max="7681" width="15.5703125" style="5316" customWidth="1"/>
    <col min="7682" max="7682" width="15.7109375" style="5316" customWidth="1"/>
    <col min="7683" max="7683" width="15.42578125" style="5316" customWidth="1"/>
    <col min="7684" max="7684" width="14.42578125" style="5316" customWidth="1"/>
    <col min="7685" max="7685" width="15.42578125" style="5316" customWidth="1"/>
    <col min="7686" max="7686" width="12" style="5316" customWidth="1"/>
    <col min="7687" max="7696" width="12.140625" style="5316" customWidth="1"/>
    <col min="7697" max="7697" width="11.5703125" style="5316" customWidth="1"/>
    <col min="7698" max="7936" width="9.140625" style="5316"/>
    <col min="7937" max="7937" width="15.5703125" style="5316" customWidth="1"/>
    <col min="7938" max="7938" width="15.7109375" style="5316" customWidth="1"/>
    <col min="7939" max="7939" width="15.42578125" style="5316" customWidth="1"/>
    <col min="7940" max="7940" width="14.42578125" style="5316" customWidth="1"/>
    <col min="7941" max="7941" width="15.42578125" style="5316" customWidth="1"/>
    <col min="7942" max="7942" width="12" style="5316" customWidth="1"/>
    <col min="7943" max="7952" width="12.140625" style="5316" customWidth="1"/>
    <col min="7953" max="7953" width="11.5703125" style="5316" customWidth="1"/>
    <col min="7954" max="8192" width="9.140625" style="5316"/>
    <col min="8193" max="8193" width="15.5703125" style="5316" customWidth="1"/>
    <col min="8194" max="8194" width="15.7109375" style="5316" customWidth="1"/>
    <col min="8195" max="8195" width="15.42578125" style="5316" customWidth="1"/>
    <col min="8196" max="8196" width="14.42578125" style="5316" customWidth="1"/>
    <col min="8197" max="8197" width="15.42578125" style="5316" customWidth="1"/>
    <col min="8198" max="8198" width="12" style="5316" customWidth="1"/>
    <col min="8199" max="8208" width="12.140625" style="5316" customWidth="1"/>
    <col min="8209" max="8209" width="11.5703125" style="5316" customWidth="1"/>
    <col min="8210" max="8448" width="9.140625" style="5316"/>
    <col min="8449" max="8449" width="15.5703125" style="5316" customWidth="1"/>
    <col min="8450" max="8450" width="15.7109375" style="5316" customWidth="1"/>
    <col min="8451" max="8451" width="15.42578125" style="5316" customWidth="1"/>
    <col min="8452" max="8452" width="14.42578125" style="5316" customWidth="1"/>
    <col min="8453" max="8453" width="15.42578125" style="5316" customWidth="1"/>
    <col min="8454" max="8454" width="12" style="5316" customWidth="1"/>
    <col min="8455" max="8464" width="12.140625" style="5316" customWidth="1"/>
    <col min="8465" max="8465" width="11.5703125" style="5316" customWidth="1"/>
    <col min="8466" max="8704" width="9.140625" style="5316"/>
    <col min="8705" max="8705" width="15.5703125" style="5316" customWidth="1"/>
    <col min="8706" max="8706" width="15.7109375" style="5316" customWidth="1"/>
    <col min="8707" max="8707" width="15.42578125" style="5316" customWidth="1"/>
    <col min="8708" max="8708" width="14.42578125" style="5316" customWidth="1"/>
    <col min="8709" max="8709" width="15.42578125" style="5316" customWidth="1"/>
    <col min="8710" max="8710" width="12" style="5316" customWidth="1"/>
    <col min="8711" max="8720" width="12.140625" style="5316" customWidth="1"/>
    <col min="8721" max="8721" width="11.5703125" style="5316" customWidth="1"/>
    <col min="8722" max="8960" width="9.140625" style="5316"/>
    <col min="8961" max="8961" width="15.5703125" style="5316" customWidth="1"/>
    <col min="8962" max="8962" width="15.7109375" style="5316" customWidth="1"/>
    <col min="8963" max="8963" width="15.42578125" style="5316" customWidth="1"/>
    <col min="8964" max="8964" width="14.42578125" style="5316" customWidth="1"/>
    <col min="8965" max="8965" width="15.42578125" style="5316" customWidth="1"/>
    <col min="8966" max="8966" width="12" style="5316" customWidth="1"/>
    <col min="8967" max="8976" width="12.140625" style="5316" customWidth="1"/>
    <col min="8977" max="8977" width="11.5703125" style="5316" customWidth="1"/>
    <col min="8978" max="9216" width="9.140625" style="5316"/>
    <col min="9217" max="9217" width="15.5703125" style="5316" customWidth="1"/>
    <col min="9218" max="9218" width="15.7109375" style="5316" customWidth="1"/>
    <col min="9219" max="9219" width="15.42578125" style="5316" customWidth="1"/>
    <col min="9220" max="9220" width="14.42578125" style="5316" customWidth="1"/>
    <col min="9221" max="9221" width="15.42578125" style="5316" customWidth="1"/>
    <col min="9222" max="9222" width="12" style="5316" customWidth="1"/>
    <col min="9223" max="9232" width="12.140625" style="5316" customWidth="1"/>
    <col min="9233" max="9233" width="11.5703125" style="5316" customWidth="1"/>
    <col min="9234" max="9472" width="9.140625" style="5316"/>
    <col min="9473" max="9473" width="15.5703125" style="5316" customWidth="1"/>
    <col min="9474" max="9474" width="15.7109375" style="5316" customWidth="1"/>
    <col min="9475" max="9475" width="15.42578125" style="5316" customWidth="1"/>
    <col min="9476" max="9476" width="14.42578125" style="5316" customWidth="1"/>
    <col min="9477" max="9477" width="15.42578125" style="5316" customWidth="1"/>
    <col min="9478" max="9478" width="12" style="5316" customWidth="1"/>
    <col min="9479" max="9488" width="12.140625" style="5316" customWidth="1"/>
    <col min="9489" max="9489" width="11.5703125" style="5316" customWidth="1"/>
    <col min="9490" max="9728" width="9.140625" style="5316"/>
    <col min="9729" max="9729" width="15.5703125" style="5316" customWidth="1"/>
    <col min="9730" max="9730" width="15.7109375" style="5316" customWidth="1"/>
    <col min="9731" max="9731" width="15.42578125" style="5316" customWidth="1"/>
    <col min="9732" max="9732" width="14.42578125" style="5316" customWidth="1"/>
    <col min="9733" max="9733" width="15.42578125" style="5316" customWidth="1"/>
    <col min="9734" max="9734" width="12" style="5316" customWidth="1"/>
    <col min="9735" max="9744" width="12.140625" style="5316" customWidth="1"/>
    <col min="9745" max="9745" width="11.5703125" style="5316" customWidth="1"/>
    <col min="9746" max="9984" width="9.140625" style="5316"/>
    <col min="9985" max="9985" width="15.5703125" style="5316" customWidth="1"/>
    <col min="9986" max="9986" width="15.7109375" style="5316" customWidth="1"/>
    <col min="9987" max="9987" width="15.42578125" style="5316" customWidth="1"/>
    <col min="9988" max="9988" width="14.42578125" style="5316" customWidth="1"/>
    <col min="9989" max="9989" width="15.42578125" style="5316" customWidth="1"/>
    <col min="9990" max="9990" width="12" style="5316" customWidth="1"/>
    <col min="9991" max="10000" width="12.140625" style="5316" customWidth="1"/>
    <col min="10001" max="10001" width="11.5703125" style="5316" customWidth="1"/>
    <col min="10002" max="10240" width="9.140625" style="5316"/>
    <col min="10241" max="10241" width="15.5703125" style="5316" customWidth="1"/>
    <col min="10242" max="10242" width="15.7109375" style="5316" customWidth="1"/>
    <col min="10243" max="10243" width="15.42578125" style="5316" customWidth="1"/>
    <col min="10244" max="10244" width="14.42578125" style="5316" customWidth="1"/>
    <col min="10245" max="10245" width="15.42578125" style="5316" customWidth="1"/>
    <col min="10246" max="10246" width="12" style="5316" customWidth="1"/>
    <col min="10247" max="10256" width="12.140625" style="5316" customWidth="1"/>
    <col min="10257" max="10257" width="11.5703125" style="5316" customWidth="1"/>
    <col min="10258" max="10496" width="9.140625" style="5316"/>
    <col min="10497" max="10497" width="15.5703125" style="5316" customWidth="1"/>
    <col min="10498" max="10498" width="15.7109375" style="5316" customWidth="1"/>
    <col min="10499" max="10499" width="15.42578125" style="5316" customWidth="1"/>
    <col min="10500" max="10500" width="14.42578125" style="5316" customWidth="1"/>
    <col min="10501" max="10501" width="15.42578125" style="5316" customWidth="1"/>
    <col min="10502" max="10502" width="12" style="5316" customWidth="1"/>
    <col min="10503" max="10512" width="12.140625" style="5316" customWidth="1"/>
    <col min="10513" max="10513" width="11.5703125" style="5316" customWidth="1"/>
    <col min="10514" max="10752" width="9.140625" style="5316"/>
    <col min="10753" max="10753" width="15.5703125" style="5316" customWidth="1"/>
    <col min="10754" max="10754" width="15.7109375" style="5316" customWidth="1"/>
    <col min="10755" max="10755" width="15.42578125" style="5316" customWidth="1"/>
    <col min="10756" max="10756" width="14.42578125" style="5316" customWidth="1"/>
    <col min="10757" max="10757" width="15.42578125" style="5316" customWidth="1"/>
    <col min="10758" max="10758" width="12" style="5316" customWidth="1"/>
    <col min="10759" max="10768" width="12.140625" style="5316" customWidth="1"/>
    <col min="10769" max="10769" width="11.5703125" style="5316" customWidth="1"/>
    <col min="10770" max="11008" width="9.140625" style="5316"/>
    <col min="11009" max="11009" width="15.5703125" style="5316" customWidth="1"/>
    <col min="11010" max="11010" width="15.7109375" style="5316" customWidth="1"/>
    <col min="11011" max="11011" width="15.42578125" style="5316" customWidth="1"/>
    <col min="11012" max="11012" width="14.42578125" style="5316" customWidth="1"/>
    <col min="11013" max="11013" width="15.42578125" style="5316" customWidth="1"/>
    <col min="11014" max="11014" width="12" style="5316" customWidth="1"/>
    <col min="11015" max="11024" width="12.140625" style="5316" customWidth="1"/>
    <col min="11025" max="11025" width="11.5703125" style="5316" customWidth="1"/>
    <col min="11026" max="11264" width="9.140625" style="5316"/>
    <col min="11265" max="11265" width="15.5703125" style="5316" customWidth="1"/>
    <col min="11266" max="11266" width="15.7109375" style="5316" customWidth="1"/>
    <col min="11267" max="11267" width="15.42578125" style="5316" customWidth="1"/>
    <col min="11268" max="11268" width="14.42578125" style="5316" customWidth="1"/>
    <col min="11269" max="11269" width="15.42578125" style="5316" customWidth="1"/>
    <col min="11270" max="11270" width="12" style="5316" customWidth="1"/>
    <col min="11271" max="11280" width="12.140625" style="5316" customWidth="1"/>
    <col min="11281" max="11281" width="11.5703125" style="5316" customWidth="1"/>
    <col min="11282" max="11520" width="9.140625" style="5316"/>
    <col min="11521" max="11521" width="15.5703125" style="5316" customWidth="1"/>
    <col min="11522" max="11522" width="15.7109375" style="5316" customWidth="1"/>
    <col min="11523" max="11523" width="15.42578125" style="5316" customWidth="1"/>
    <col min="11524" max="11524" width="14.42578125" style="5316" customWidth="1"/>
    <col min="11525" max="11525" width="15.42578125" style="5316" customWidth="1"/>
    <col min="11526" max="11526" width="12" style="5316" customWidth="1"/>
    <col min="11527" max="11536" width="12.140625" style="5316" customWidth="1"/>
    <col min="11537" max="11537" width="11.5703125" style="5316" customWidth="1"/>
    <col min="11538" max="11776" width="9.140625" style="5316"/>
    <col min="11777" max="11777" width="15.5703125" style="5316" customWidth="1"/>
    <col min="11778" max="11778" width="15.7109375" style="5316" customWidth="1"/>
    <col min="11779" max="11779" width="15.42578125" style="5316" customWidth="1"/>
    <col min="11780" max="11780" width="14.42578125" style="5316" customWidth="1"/>
    <col min="11781" max="11781" width="15.42578125" style="5316" customWidth="1"/>
    <col min="11782" max="11782" width="12" style="5316" customWidth="1"/>
    <col min="11783" max="11792" width="12.140625" style="5316" customWidth="1"/>
    <col min="11793" max="11793" width="11.5703125" style="5316" customWidth="1"/>
    <col min="11794" max="12032" width="9.140625" style="5316"/>
    <col min="12033" max="12033" width="15.5703125" style="5316" customWidth="1"/>
    <col min="12034" max="12034" width="15.7109375" style="5316" customWidth="1"/>
    <col min="12035" max="12035" width="15.42578125" style="5316" customWidth="1"/>
    <col min="12036" max="12036" width="14.42578125" style="5316" customWidth="1"/>
    <col min="12037" max="12037" width="15.42578125" style="5316" customWidth="1"/>
    <col min="12038" max="12038" width="12" style="5316" customWidth="1"/>
    <col min="12039" max="12048" width="12.140625" style="5316" customWidth="1"/>
    <col min="12049" max="12049" width="11.5703125" style="5316" customWidth="1"/>
    <col min="12050" max="12288" width="9.140625" style="5316"/>
    <col min="12289" max="12289" width="15.5703125" style="5316" customWidth="1"/>
    <col min="12290" max="12290" width="15.7109375" style="5316" customWidth="1"/>
    <col min="12291" max="12291" width="15.42578125" style="5316" customWidth="1"/>
    <col min="12292" max="12292" width="14.42578125" style="5316" customWidth="1"/>
    <col min="12293" max="12293" width="15.42578125" style="5316" customWidth="1"/>
    <col min="12294" max="12294" width="12" style="5316" customWidth="1"/>
    <col min="12295" max="12304" width="12.140625" style="5316" customWidth="1"/>
    <col min="12305" max="12305" width="11.5703125" style="5316" customWidth="1"/>
    <col min="12306" max="12544" width="9.140625" style="5316"/>
    <col min="12545" max="12545" width="15.5703125" style="5316" customWidth="1"/>
    <col min="12546" max="12546" width="15.7109375" style="5316" customWidth="1"/>
    <col min="12547" max="12547" width="15.42578125" style="5316" customWidth="1"/>
    <col min="12548" max="12548" width="14.42578125" style="5316" customWidth="1"/>
    <col min="12549" max="12549" width="15.42578125" style="5316" customWidth="1"/>
    <col min="12550" max="12550" width="12" style="5316" customWidth="1"/>
    <col min="12551" max="12560" width="12.140625" style="5316" customWidth="1"/>
    <col min="12561" max="12561" width="11.5703125" style="5316" customWidth="1"/>
    <col min="12562" max="12800" width="9.140625" style="5316"/>
    <col min="12801" max="12801" width="15.5703125" style="5316" customWidth="1"/>
    <col min="12802" max="12802" width="15.7109375" style="5316" customWidth="1"/>
    <col min="12803" max="12803" width="15.42578125" style="5316" customWidth="1"/>
    <col min="12804" max="12804" width="14.42578125" style="5316" customWidth="1"/>
    <col min="12805" max="12805" width="15.42578125" style="5316" customWidth="1"/>
    <col min="12806" max="12806" width="12" style="5316" customWidth="1"/>
    <col min="12807" max="12816" width="12.140625" style="5316" customWidth="1"/>
    <col min="12817" max="12817" width="11.5703125" style="5316" customWidth="1"/>
    <col min="12818" max="13056" width="9.140625" style="5316"/>
    <col min="13057" max="13057" width="15.5703125" style="5316" customWidth="1"/>
    <col min="13058" max="13058" width="15.7109375" style="5316" customWidth="1"/>
    <col min="13059" max="13059" width="15.42578125" style="5316" customWidth="1"/>
    <col min="13060" max="13060" width="14.42578125" style="5316" customWidth="1"/>
    <col min="13061" max="13061" width="15.42578125" style="5316" customWidth="1"/>
    <col min="13062" max="13062" width="12" style="5316" customWidth="1"/>
    <col min="13063" max="13072" width="12.140625" style="5316" customWidth="1"/>
    <col min="13073" max="13073" width="11.5703125" style="5316" customWidth="1"/>
    <col min="13074" max="13312" width="9.140625" style="5316"/>
    <col min="13313" max="13313" width="15.5703125" style="5316" customWidth="1"/>
    <col min="13314" max="13314" width="15.7109375" style="5316" customWidth="1"/>
    <col min="13315" max="13315" width="15.42578125" style="5316" customWidth="1"/>
    <col min="13316" max="13316" width="14.42578125" style="5316" customWidth="1"/>
    <col min="13317" max="13317" width="15.42578125" style="5316" customWidth="1"/>
    <col min="13318" max="13318" width="12" style="5316" customWidth="1"/>
    <col min="13319" max="13328" width="12.140625" style="5316" customWidth="1"/>
    <col min="13329" max="13329" width="11.5703125" style="5316" customWidth="1"/>
    <col min="13330" max="13568" width="9.140625" style="5316"/>
    <col min="13569" max="13569" width="15.5703125" style="5316" customWidth="1"/>
    <col min="13570" max="13570" width="15.7109375" style="5316" customWidth="1"/>
    <col min="13571" max="13571" width="15.42578125" style="5316" customWidth="1"/>
    <col min="13572" max="13572" width="14.42578125" style="5316" customWidth="1"/>
    <col min="13573" max="13573" width="15.42578125" style="5316" customWidth="1"/>
    <col min="13574" max="13574" width="12" style="5316" customWidth="1"/>
    <col min="13575" max="13584" width="12.140625" style="5316" customWidth="1"/>
    <col min="13585" max="13585" width="11.5703125" style="5316" customWidth="1"/>
    <col min="13586" max="13824" width="9.140625" style="5316"/>
    <col min="13825" max="13825" width="15.5703125" style="5316" customWidth="1"/>
    <col min="13826" max="13826" width="15.7109375" style="5316" customWidth="1"/>
    <col min="13827" max="13827" width="15.42578125" style="5316" customWidth="1"/>
    <col min="13828" max="13828" width="14.42578125" style="5316" customWidth="1"/>
    <col min="13829" max="13829" width="15.42578125" style="5316" customWidth="1"/>
    <col min="13830" max="13830" width="12" style="5316" customWidth="1"/>
    <col min="13831" max="13840" width="12.140625" style="5316" customWidth="1"/>
    <col min="13841" max="13841" width="11.5703125" style="5316" customWidth="1"/>
    <col min="13842" max="14080" width="9.140625" style="5316"/>
    <col min="14081" max="14081" width="15.5703125" style="5316" customWidth="1"/>
    <col min="14082" max="14082" width="15.7109375" style="5316" customWidth="1"/>
    <col min="14083" max="14083" width="15.42578125" style="5316" customWidth="1"/>
    <col min="14084" max="14084" width="14.42578125" style="5316" customWidth="1"/>
    <col min="14085" max="14085" width="15.42578125" style="5316" customWidth="1"/>
    <col min="14086" max="14086" width="12" style="5316" customWidth="1"/>
    <col min="14087" max="14096" width="12.140625" style="5316" customWidth="1"/>
    <col min="14097" max="14097" width="11.5703125" style="5316" customWidth="1"/>
    <col min="14098" max="14336" width="9.140625" style="5316"/>
    <col min="14337" max="14337" width="15.5703125" style="5316" customWidth="1"/>
    <col min="14338" max="14338" width="15.7109375" style="5316" customWidth="1"/>
    <col min="14339" max="14339" width="15.42578125" style="5316" customWidth="1"/>
    <col min="14340" max="14340" width="14.42578125" style="5316" customWidth="1"/>
    <col min="14341" max="14341" width="15.42578125" style="5316" customWidth="1"/>
    <col min="14342" max="14342" width="12" style="5316" customWidth="1"/>
    <col min="14343" max="14352" width="12.140625" style="5316" customWidth="1"/>
    <col min="14353" max="14353" width="11.5703125" style="5316" customWidth="1"/>
    <col min="14354" max="14592" width="9.140625" style="5316"/>
    <col min="14593" max="14593" width="15.5703125" style="5316" customWidth="1"/>
    <col min="14594" max="14594" width="15.7109375" style="5316" customWidth="1"/>
    <col min="14595" max="14595" width="15.42578125" style="5316" customWidth="1"/>
    <col min="14596" max="14596" width="14.42578125" style="5316" customWidth="1"/>
    <col min="14597" max="14597" width="15.42578125" style="5316" customWidth="1"/>
    <col min="14598" max="14598" width="12" style="5316" customWidth="1"/>
    <col min="14599" max="14608" width="12.140625" style="5316" customWidth="1"/>
    <col min="14609" max="14609" width="11.5703125" style="5316" customWidth="1"/>
    <col min="14610" max="14848" width="9.140625" style="5316"/>
    <col min="14849" max="14849" width="15.5703125" style="5316" customWidth="1"/>
    <col min="14850" max="14850" width="15.7109375" style="5316" customWidth="1"/>
    <col min="14851" max="14851" width="15.42578125" style="5316" customWidth="1"/>
    <col min="14852" max="14852" width="14.42578125" style="5316" customWidth="1"/>
    <col min="14853" max="14853" width="15.42578125" style="5316" customWidth="1"/>
    <col min="14854" max="14854" width="12" style="5316" customWidth="1"/>
    <col min="14855" max="14864" width="12.140625" style="5316" customWidth="1"/>
    <col min="14865" max="14865" width="11.5703125" style="5316" customWidth="1"/>
    <col min="14866" max="15104" width="9.140625" style="5316"/>
    <col min="15105" max="15105" width="15.5703125" style="5316" customWidth="1"/>
    <col min="15106" max="15106" width="15.7109375" style="5316" customWidth="1"/>
    <col min="15107" max="15107" width="15.42578125" style="5316" customWidth="1"/>
    <col min="15108" max="15108" width="14.42578125" style="5316" customWidth="1"/>
    <col min="15109" max="15109" width="15.42578125" style="5316" customWidth="1"/>
    <col min="15110" max="15110" width="12" style="5316" customWidth="1"/>
    <col min="15111" max="15120" width="12.140625" style="5316" customWidth="1"/>
    <col min="15121" max="15121" width="11.5703125" style="5316" customWidth="1"/>
    <col min="15122" max="15360" width="9.140625" style="5316"/>
    <col min="15361" max="15361" width="15.5703125" style="5316" customWidth="1"/>
    <col min="15362" max="15362" width="15.7109375" style="5316" customWidth="1"/>
    <col min="15363" max="15363" width="15.42578125" style="5316" customWidth="1"/>
    <col min="15364" max="15364" width="14.42578125" style="5316" customWidth="1"/>
    <col min="15365" max="15365" width="15.42578125" style="5316" customWidth="1"/>
    <col min="15366" max="15366" width="12" style="5316" customWidth="1"/>
    <col min="15367" max="15376" width="12.140625" style="5316" customWidth="1"/>
    <col min="15377" max="15377" width="11.5703125" style="5316" customWidth="1"/>
    <col min="15378" max="15616" width="9.140625" style="5316"/>
    <col min="15617" max="15617" width="15.5703125" style="5316" customWidth="1"/>
    <col min="15618" max="15618" width="15.7109375" style="5316" customWidth="1"/>
    <col min="15619" max="15619" width="15.42578125" style="5316" customWidth="1"/>
    <col min="15620" max="15620" width="14.42578125" style="5316" customWidth="1"/>
    <col min="15621" max="15621" width="15.42578125" style="5316" customWidth="1"/>
    <col min="15622" max="15622" width="12" style="5316" customWidth="1"/>
    <col min="15623" max="15632" width="12.140625" style="5316" customWidth="1"/>
    <col min="15633" max="15633" width="11.5703125" style="5316" customWidth="1"/>
    <col min="15634" max="15872" width="9.140625" style="5316"/>
    <col min="15873" max="15873" width="15.5703125" style="5316" customWidth="1"/>
    <col min="15874" max="15874" width="15.7109375" style="5316" customWidth="1"/>
    <col min="15875" max="15875" width="15.42578125" style="5316" customWidth="1"/>
    <col min="15876" max="15876" width="14.42578125" style="5316" customWidth="1"/>
    <col min="15877" max="15877" width="15.42578125" style="5316" customWidth="1"/>
    <col min="15878" max="15878" width="12" style="5316" customWidth="1"/>
    <col min="15879" max="15888" width="12.140625" style="5316" customWidth="1"/>
    <col min="15889" max="15889" width="11.5703125" style="5316" customWidth="1"/>
    <col min="15890" max="16128" width="9.140625" style="5316"/>
    <col min="16129" max="16129" width="15.5703125" style="5316" customWidth="1"/>
    <col min="16130" max="16130" width="15.7109375" style="5316" customWidth="1"/>
    <col min="16131" max="16131" width="15.42578125" style="5316" customWidth="1"/>
    <col min="16132" max="16132" width="14.42578125" style="5316" customWidth="1"/>
    <col min="16133" max="16133" width="15.42578125" style="5316" customWidth="1"/>
    <col min="16134" max="16134" width="12" style="5316" customWidth="1"/>
    <col min="16135" max="16144" width="12.140625" style="5316" customWidth="1"/>
    <col min="16145" max="16145" width="11.5703125" style="5316" customWidth="1"/>
    <col min="16146" max="16384" width="9.140625" style="5316"/>
  </cols>
  <sheetData>
    <row r="1" spans="1:5" ht="13.5" thickBot="1">
      <c r="A1" s="1" t="s">
        <v>0</v>
      </c>
      <c r="E1" s="5446" t="s">
        <v>1</v>
      </c>
    </row>
    <row r="2" spans="1:5" ht="18" customHeight="1" thickTop="1">
      <c r="A2" s="8037" t="s">
        <v>5342</v>
      </c>
      <c r="B2" s="8038"/>
      <c r="C2" s="8038"/>
      <c r="D2" s="8038"/>
      <c r="E2" s="8039"/>
    </row>
    <row r="3" spans="1:5" ht="21.75" customHeight="1">
      <c r="A3" s="8040" t="s">
        <v>4893</v>
      </c>
      <c r="B3" s="8041"/>
      <c r="C3" s="8041"/>
      <c r="D3" s="8041"/>
      <c r="E3" s="8042"/>
    </row>
    <row r="4" spans="1:5" ht="9" customHeight="1" thickBot="1">
      <c r="A4" s="8056"/>
      <c r="B4" s="8057"/>
      <c r="C4" s="8057"/>
      <c r="D4" s="8057"/>
      <c r="E4" s="8058"/>
    </row>
    <row r="5" spans="1:5" ht="16.5" customHeight="1">
      <c r="A5" s="8062" t="s">
        <v>2986</v>
      </c>
      <c r="B5" s="8065" t="s">
        <v>4880</v>
      </c>
      <c r="C5" s="8060"/>
      <c r="D5" s="8060"/>
      <c r="E5" s="8061"/>
    </row>
    <row r="6" spans="1:5" ht="9" customHeight="1" thickBot="1">
      <c r="A6" s="8063"/>
      <c r="B6" s="8066"/>
      <c r="C6" s="8067"/>
      <c r="D6" s="8067"/>
      <c r="E6" s="8068"/>
    </row>
    <row r="7" spans="1:5" ht="18.75" customHeight="1" thickBot="1">
      <c r="A7" s="8064"/>
      <c r="B7" s="5463" t="s">
        <v>4884</v>
      </c>
      <c r="C7" s="5464" t="s">
        <v>4885</v>
      </c>
      <c r="D7" s="5465" t="s">
        <v>4886</v>
      </c>
      <c r="E7" s="5466" t="s">
        <v>4887</v>
      </c>
    </row>
    <row r="8" spans="1:5" ht="18.95" customHeight="1">
      <c r="A8" s="5579" t="s">
        <v>4953</v>
      </c>
      <c r="B8" s="5581">
        <v>1312</v>
      </c>
      <c r="C8" s="4489">
        <v>603</v>
      </c>
      <c r="D8" s="1004">
        <v>480</v>
      </c>
      <c r="E8" s="2248">
        <v>229</v>
      </c>
    </row>
    <row r="9" spans="1:5" ht="18.95" customHeight="1">
      <c r="A9" s="5580" t="s">
        <v>4954</v>
      </c>
      <c r="B9" s="5582">
        <v>1238</v>
      </c>
      <c r="C9" s="987">
        <v>570</v>
      </c>
      <c r="D9" s="13">
        <v>458</v>
      </c>
      <c r="E9" s="14">
        <v>210</v>
      </c>
    </row>
    <row r="10" spans="1:5" ht="18.95" customHeight="1">
      <c r="A10" s="5583" t="s">
        <v>4894</v>
      </c>
      <c r="B10" s="5582">
        <v>-74</v>
      </c>
      <c r="C10" s="5584">
        <v>-33</v>
      </c>
      <c r="D10" s="5527">
        <v>-22</v>
      </c>
      <c r="E10" s="4495">
        <v>-19</v>
      </c>
    </row>
    <row r="11" spans="1:5" ht="18.95" customHeight="1">
      <c r="A11" s="5580" t="s">
        <v>4955</v>
      </c>
      <c r="B11" s="5582">
        <v>1099</v>
      </c>
      <c r="C11" s="4493">
        <v>495</v>
      </c>
      <c r="D11" s="5326">
        <v>417</v>
      </c>
      <c r="E11" s="2249">
        <v>187</v>
      </c>
    </row>
    <row r="12" spans="1:5" ht="18.95" customHeight="1">
      <c r="A12" s="5583" t="s">
        <v>4895</v>
      </c>
      <c r="B12" s="5582">
        <v>-139</v>
      </c>
      <c r="C12" s="5584">
        <v>-75</v>
      </c>
      <c r="D12" s="5527">
        <v>-41</v>
      </c>
      <c r="E12" s="4495">
        <v>-23</v>
      </c>
    </row>
    <row r="13" spans="1:5" ht="18.95" customHeight="1">
      <c r="A13" s="5580" t="s">
        <v>4956</v>
      </c>
      <c r="B13" s="5582">
        <v>1054</v>
      </c>
      <c r="C13" s="4493">
        <v>498</v>
      </c>
      <c r="D13" s="5326">
        <v>383</v>
      </c>
      <c r="E13" s="2249">
        <v>173</v>
      </c>
    </row>
    <row r="14" spans="1:5" ht="18.95" customHeight="1">
      <c r="A14" s="5583" t="s">
        <v>4896</v>
      </c>
      <c r="B14" s="5582">
        <f>B13-B11</f>
        <v>-45</v>
      </c>
      <c r="C14" s="5584">
        <f>C13-C11</f>
        <v>3</v>
      </c>
      <c r="D14" s="5527">
        <f>D13-D11</f>
        <v>-34</v>
      </c>
      <c r="E14" s="4495">
        <f>E13-E11</f>
        <v>-14</v>
      </c>
    </row>
    <row r="15" spans="1:5" ht="18.95" customHeight="1">
      <c r="A15" s="5580" t="s">
        <v>4957</v>
      </c>
      <c r="B15" s="5582">
        <v>1023</v>
      </c>
      <c r="C15" s="4493">
        <v>483</v>
      </c>
      <c r="D15" s="5326">
        <v>368</v>
      </c>
      <c r="E15" s="2249">
        <v>172</v>
      </c>
    </row>
    <row r="16" spans="1:5" ht="18.95" customHeight="1">
      <c r="A16" s="5583" t="s">
        <v>4897</v>
      </c>
      <c r="B16" s="5582">
        <v>-31</v>
      </c>
      <c r="C16" s="5584">
        <v>-15</v>
      </c>
      <c r="D16" s="5527">
        <v>-15</v>
      </c>
      <c r="E16" s="4495">
        <v>-1</v>
      </c>
    </row>
    <row r="17" spans="1:6" ht="18.95" customHeight="1">
      <c r="A17" s="5580" t="s">
        <v>4958</v>
      </c>
      <c r="B17" s="5582">
        <v>1002</v>
      </c>
      <c r="C17" s="4493">
        <v>467</v>
      </c>
      <c r="D17" s="5326">
        <v>360</v>
      </c>
      <c r="E17" s="2249">
        <v>175</v>
      </c>
    </row>
    <row r="18" spans="1:6" ht="18.95" customHeight="1">
      <c r="A18" s="5583" t="s">
        <v>4898</v>
      </c>
      <c r="B18" s="5582">
        <v>-21</v>
      </c>
      <c r="C18" s="5584">
        <v>-16</v>
      </c>
      <c r="D18" s="5527">
        <v>-8</v>
      </c>
      <c r="E18" s="4495">
        <v>3</v>
      </c>
    </row>
    <row r="19" spans="1:6" ht="18.95" customHeight="1">
      <c r="A19" s="5580" t="s">
        <v>4959</v>
      </c>
      <c r="B19" s="5582">
        <v>961</v>
      </c>
      <c r="C19" s="4493">
        <v>449</v>
      </c>
      <c r="D19" s="5326">
        <v>342</v>
      </c>
      <c r="E19" s="2249">
        <v>170</v>
      </c>
    </row>
    <row r="20" spans="1:6" ht="18.95" customHeight="1">
      <c r="A20" s="5583" t="s">
        <v>4899</v>
      </c>
      <c r="B20" s="5582">
        <v>-41</v>
      </c>
      <c r="C20" s="5584">
        <v>-18</v>
      </c>
      <c r="D20" s="5527">
        <v>-18</v>
      </c>
      <c r="E20" s="4495">
        <v>-5</v>
      </c>
    </row>
    <row r="21" spans="1:6" ht="18.95" customHeight="1">
      <c r="A21" s="5580" t="s">
        <v>4960</v>
      </c>
      <c r="B21" s="5582">
        <v>955</v>
      </c>
      <c r="C21" s="4493">
        <v>461</v>
      </c>
      <c r="D21" s="5326">
        <v>330</v>
      </c>
      <c r="E21" s="2249">
        <v>164</v>
      </c>
    </row>
    <row r="22" spans="1:6" ht="18.95" customHeight="1">
      <c r="A22" s="5583" t="s">
        <v>4900</v>
      </c>
      <c r="B22" s="5582">
        <v>-6</v>
      </c>
      <c r="C22" s="5584">
        <v>12</v>
      </c>
      <c r="D22" s="5527">
        <v>-12</v>
      </c>
      <c r="E22" s="4495">
        <v>-6</v>
      </c>
    </row>
    <row r="23" spans="1:6" ht="18.95" customHeight="1">
      <c r="A23" s="5580" t="s">
        <v>4961</v>
      </c>
      <c r="B23" s="5582">
        <v>934</v>
      </c>
      <c r="C23" s="4493">
        <v>456</v>
      </c>
      <c r="D23" s="5326">
        <v>316</v>
      </c>
      <c r="E23" s="2249">
        <v>162</v>
      </c>
    </row>
    <row r="24" spans="1:6" ht="18.95" customHeight="1">
      <c r="A24" s="5583" t="s">
        <v>4901</v>
      </c>
      <c r="B24" s="5582">
        <v>-21</v>
      </c>
      <c r="C24" s="5584">
        <v>-5</v>
      </c>
      <c r="D24" s="5527">
        <v>-14</v>
      </c>
      <c r="E24" s="4495">
        <v>-2</v>
      </c>
    </row>
    <row r="25" spans="1:6" ht="18.95" customHeight="1">
      <c r="A25" s="5580" t="s">
        <v>4962</v>
      </c>
      <c r="B25" s="5582">
        <v>889</v>
      </c>
      <c r="C25" s="4493">
        <v>440</v>
      </c>
      <c r="D25" s="5326">
        <v>297</v>
      </c>
      <c r="E25" s="2249">
        <v>152</v>
      </c>
    </row>
    <row r="26" spans="1:6" ht="18.95" customHeight="1">
      <c r="A26" s="5583" t="s">
        <v>4902</v>
      </c>
      <c r="B26" s="5582">
        <v>-45</v>
      </c>
      <c r="C26" s="5584">
        <v>-16</v>
      </c>
      <c r="D26" s="5527">
        <v>-19</v>
      </c>
      <c r="E26" s="4495">
        <v>-10</v>
      </c>
    </row>
    <row r="27" spans="1:6" ht="18.95" customHeight="1">
      <c r="A27" s="5583" t="s">
        <v>4903</v>
      </c>
      <c r="B27" s="5582">
        <v>-33</v>
      </c>
      <c r="C27" s="5584">
        <v>-6</v>
      </c>
      <c r="D27" s="5527">
        <v>-21</v>
      </c>
      <c r="E27" s="4495">
        <v>-6</v>
      </c>
    </row>
    <row r="28" spans="1:6" ht="18.95" customHeight="1">
      <c r="A28" s="5580" t="s">
        <v>4963</v>
      </c>
      <c r="B28" s="5582">
        <v>732</v>
      </c>
      <c r="C28" s="4493">
        <v>362</v>
      </c>
      <c r="D28" s="5326">
        <v>241</v>
      </c>
      <c r="E28" s="2249">
        <v>129</v>
      </c>
    </row>
    <row r="29" spans="1:6" ht="18.95" customHeight="1" thickBot="1">
      <c r="A29" s="5585" t="s">
        <v>4904</v>
      </c>
      <c r="B29" s="5586">
        <v>-124</v>
      </c>
      <c r="C29" s="5587">
        <v>-72</v>
      </c>
      <c r="D29" s="5531">
        <v>-35</v>
      </c>
      <c r="E29" s="4521">
        <v>-17</v>
      </c>
    </row>
    <row r="30" spans="1:6" ht="18" customHeight="1" thickTop="1"/>
    <row r="31" spans="1:6" ht="18" customHeight="1">
      <c r="A31" s="7738" t="s">
        <v>4888</v>
      </c>
      <c r="B31" s="7738"/>
      <c r="C31" s="7738"/>
      <c r="D31" s="7738"/>
      <c r="E31" s="7738"/>
    </row>
    <row r="32" spans="1:6" ht="18" customHeight="1">
      <c r="A32" s="7738" t="s">
        <v>4889</v>
      </c>
      <c r="B32" s="7738"/>
      <c r="C32" s="7738"/>
      <c r="D32" s="7738"/>
      <c r="E32" s="7738"/>
      <c r="F32" s="5467"/>
    </row>
    <row r="33" spans="1:12" ht="18" customHeight="1">
      <c r="A33" s="7739" t="s">
        <v>4951</v>
      </c>
      <c r="B33" s="7739"/>
      <c r="C33" s="7739"/>
      <c r="D33" s="5553"/>
      <c r="E33" s="5553"/>
      <c r="F33" s="5478"/>
      <c r="G33" s="5478"/>
    </row>
    <row r="34" spans="1:12" ht="18" customHeight="1">
      <c r="A34" s="5478" t="s">
        <v>4890</v>
      </c>
      <c r="B34" s="5478"/>
      <c r="C34" s="5478"/>
      <c r="D34" s="5478"/>
      <c r="E34" s="5478"/>
      <c r="F34" s="5478"/>
      <c r="G34" s="5478"/>
      <c r="H34" s="5478"/>
    </row>
    <row r="35" spans="1:12" ht="13.5" customHeight="1">
      <c r="A35" s="5323"/>
      <c r="B35" s="5323"/>
      <c r="C35" s="5323"/>
      <c r="G35" s="5323"/>
      <c r="H35" s="5323"/>
    </row>
    <row r="36" spans="1:12">
      <c r="B36" s="5323"/>
      <c r="C36" s="5323"/>
      <c r="D36" s="5323"/>
    </row>
    <row r="37" spans="1:12">
      <c r="A37" s="5459"/>
      <c r="G37" s="5461"/>
      <c r="H37" s="5459"/>
      <c r="I37" s="5459"/>
      <c r="J37" s="5459"/>
      <c r="K37" s="5459"/>
      <c r="L37" s="5459"/>
    </row>
    <row r="38" spans="1:12">
      <c r="B38" s="5468" t="s">
        <v>3</v>
      </c>
      <c r="C38" s="5468"/>
      <c r="D38" s="5459"/>
    </row>
  </sheetData>
  <mergeCells count="7">
    <mergeCell ref="A31:E31"/>
    <mergeCell ref="A32:E32"/>
    <mergeCell ref="A33:C33"/>
    <mergeCell ref="A2:E2"/>
    <mergeCell ref="A3:E4"/>
    <mergeCell ref="A5:A7"/>
    <mergeCell ref="B5:E6"/>
  </mergeCells>
  <hyperlinks>
    <hyperlink ref="A1" r:id="rId1"/>
  </hyperlinks>
  <pageMargins left="0.74803149606299213" right="0.74803149606299213" top="0.78740157480314965" bottom="0.98425196850393704" header="0.51181102362204722" footer="0.51181102362204722"/>
  <pageSetup paperSize="9" scale="73" fitToHeight="0" orientation="landscape" r:id="rId2"/>
  <headerFooter alignWithMargins="0">
    <oddFooter>&amp;R342</oddFooter>
  </headerFooter>
  <drawing r:id="rId3"/>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30">
    <pageSetUpPr fitToPage="1"/>
  </sheetPr>
  <dimension ref="A1:P60"/>
  <sheetViews>
    <sheetView view="pageBreakPreview" zoomScale="60" zoomScaleNormal="100" workbookViewId="0">
      <selection activeCell="H15" sqref="H15"/>
    </sheetView>
  </sheetViews>
  <sheetFormatPr defaultRowHeight="12.75"/>
  <cols>
    <col min="1" max="1" width="12.42578125" style="5316" customWidth="1"/>
    <col min="2" max="3" width="18.42578125" style="5316" customWidth="1"/>
    <col min="4" max="4" width="16.7109375" style="5316" customWidth="1"/>
    <col min="5" max="16" width="14.7109375" style="5316" customWidth="1"/>
    <col min="17" max="256" width="9.140625" style="5316"/>
    <col min="257" max="257" width="12.42578125" style="5316" customWidth="1"/>
    <col min="258" max="259" width="18.42578125" style="5316" customWidth="1"/>
    <col min="260" max="260" width="16.7109375" style="5316" customWidth="1"/>
    <col min="261" max="266" width="9.140625" style="5316"/>
    <col min="267" max="267" width="13" style="5316" customWidth="1"/>
    <col min="268" max="268" width="12" style="5316" customWidth="1"/>
    <col min="269" max="269" width="13.42578125" style="5316" customWidth="1"/>
    <col min="270" max="270" width="11.28515625" style="5316" customWidth="1"/>
    <col min="271" max="271" width="10.85546875" style="5316" customWidth="1"/>
    <col min="272" max="272" width="12" style="5316" customWidth="1"/>
    <col min="273" max="512" width="9.140625" style="5316"/>
    <col min="513" max="513" width="12.42578125" style="5316" customWidth="1"/>
    <col min="514" max="515" width="18.42578125" style="5316" customWidth="1"/>
    <col min="516" max="516" width="16.7109375" style="5316" customWidth="1"/>
    <col min="517" max="522" width="9.140625" style="5316"/>
    <col min="523" max="523" width="13" style="5316" customWidth="1"/>
    <col min="524" max="524" width="12" style="5316" customWidth="1"/>
    <col min="525" max="525" width="13.42578125" style="5316" customWidth="1"/>
    <col min="526" max="526" width="11.28515625" style="5316" customWidth="1"/>
    <col min="527" max="527" width="10.85546875" style="5316" customWidth="1"/>
    <col min="528" max="528" width="12" style="5316" customWidth="1"/>
    <col min="529" max="768" width="9.140625" style="5316"/>
    <col min="769" max="769" width="12.42578125" style="5316" customWidth="1"/>
    <col min="770" max="771" width="18.42578125" style="5316" customWidth="1"/>
    <col min="772" max="772" width="16.7109375" style="5316" customWidth="1"/>
    <col min="773" max="778" width="9.140625" style="5316"/>
    <col min="779" max="779" width="13" style="5316" customWidth="1"/>
    <col min="780" max="780" width="12" style="5316" customWidth="1"/>
    <col min="781" max="781" width="13.42578125" style="5316" customWidth="1"/>
    <col min="782" max="782" width="11.28515625" style="5316" customWidth="1"/>
    <col min="783" max="783" width="10.85546875" style="5316" customWidth="1"/>
    <col min="784" max="784" width="12" style="5316" customWidth="1"/>
    <col min="785" max="1024" width="9.140625" style="5316"/>
    <col min="1025" max="1025" width="12.42578125" style="5316" customWidth="1"/>
    <col min="1026" max="1027" width="18.42578125" style="5316" customWidth="1"/>
    <col min="1028" max="1028" width="16.7109375" style="5316" customWidth="1"/>
    <col min="1029" max="1034" width="9.140625" style="5316"/>
    <col min="1035" max="1035" width="13" style="5316" customWidth="1"/>
    <col min="1036" max="1036" width="12" style="5316" customWidth="1"/>
    <col min="1037" max="1037" width="13.42578125" style="5316" customWidth="1"/>
    <col min="1038" max="1038" width="11.28515625" style="5316" customWidth="1"/>
    <col min="1039" max="1039" width="10.85546875" style="5316" customWidth="1"/>
    <col min="1040" max="1040" width="12" style="5316" customWidth="1"/>
    <col min="1041" max="1280" width="9.140625" style="5316"/>
    <col min="1281" max="1281" width="12.42578125" style="5316" customWidth="1"/>
    <col min="1282" max="1283" width="18.42578125" style="5316" customWidth="1"/>
    <col min="1284" max="1284" width="16.7109375" style="5316" customWidth="1"/>
    <col min="1285" max="1290" width="9.140625" style="5316"/>
    <col min="1291" max="1291" width="13" style="5316" customWidth="1"/>
    <col min="1292" max="1292" width="12" style="5316" customWidth="1"/>
    <col min="1293" max="1293" width="13.42578125" style="5316" customWidth="1"/>
    <col min="1294" max="1294" width="11.28515625" style="5316" customWidth="1"/>
    <col min="1295" max="1295" width="10.85546875" style="5316" customWidth="1"/>
    <col min="1296" max="1296" width="12" style="5316" customWidth="1"/>
    <col min="1297" max="1536" width="9.140625" style="5316"/>
    <col min="1537" max="1537" width="12.42578125" style="5316" customWidth="1"/>
    <col min="1538" max="1539" width="18.42578125" style="5316" customWidth="1"/>
    <col min="1540" max="1540" width="16.7109375" style="5316" customWidth="1"/>
    <col min="1541" max="1546" width="9.140625" style="5316"/>
    <col min="1547" max="1547" width="13" style="5316" customWidth="1"/>
    <col min="1548" max="1548" width="12" style="5316" customWidth="1"/>
    <col min="1549" max="1549" width="13.42578125" style="5316" customWidth="1"/>
    <col min="1550" max="1550" width="11.28515625" style="5316" customWidth="1"/>
    <col min="1551" max="1551" width="10.85546875" style="5316" customWidth="1"/>
    <col min="1552" max="1552" width="12" style="5316" customWidth="1"/>
    <col min="1553" max="1792" width="9.140625" style="5316"/>
    <col min="1793" max="1793" width="12.42578125" style="5316" customWidth="1"/>
    <col min="1794" max="1795" width="18.42578125" style="5316" customWidth="1"/>
    <col min="1796" max="1796" width="16.7109375" style="5316" customWidth="1"/>
    <col min="1797" max="1802" width="9.140625" style="5316"/>
    <col min="1803" max="1803" width="13" style="5316" customWidth="1"/>
    <col min="1804" max="1804" width="12" style="5316" customWidth="1"/>
    <col min="1805" max="1805" width="13.42578125" style="5316" customWidth="1"/>
    <col min="1806" max="1806" width="11.28515625" style="5316" customWidth="1"/>
    <col min="1807" max="1807" width="10.85546875" style="5316" customWidth="1"/>
    <col min="1808" max="1808" width="12" style="5316" customWidth="1"/>
    <col min="1809" max="2048" width="9.140625" style="5316"/>
    <col min="2049" max="2049" width="12.42578125" style="5316" customWidth="1"/>
    <col min="2050" max="2051" width="18.42578125" style="5316" customWidth="1"/>
    <col min="2052" max="2052" width="16.7109375" style="5316" customWidth="1"/>
    <col min="2053" max="2058" width="9.140625" style="5316"/>
    <col min="2059" max="2059" width="13" style="5316" customWidth="1"/>
    <col min="2060" max="2060" width="12" style="5316" customWidth="1"/>
    <col min="2061" max="2061" width="13.42578125" style="5316" customWidth="1"/>
    <col min="2062" max="2062" width="11.28515625" style="5316" customWidth="1"/>
    <col min="2063" max="2063" width="10.85546875" style="5316" customWidth="1"/>
    <col min="2064" max="2064" width="12" style="5316" customWidth="1"/>
    <col min="2065" max="2304" width="9.140625" style="5316"/>
    <col min="2305" max="2305" width="12.42578125" style="5316" customWidth="1"/>
    <col min="2306" max="2307" width="18.42578125" style="5316" customWidth="1"/>
    <col min="2308" max="2308" width="16.7109375" style="5316" customWidth="1"/>
    <col min="2309" max="2314" width="9.140625" style="5316"/>
    <col min="2315" max="2315" width="13" style="5316" customWidth="1"/>
    <col min="2316" max="2316" width="12" style="5316" customWidth="1"/>
    <col min="2317" max="2317" width="13.42578125" style="5316" customWidth="1"/>
    <col min="2318" max="2318" width="11.28515625" style="5316" customWidth="1"/>
    <col min="2319" max="2319" width="10.85546875" style="5316" customWidth="1"/>
    <col min="2320" max="2320" width="12" style="5316" customWidth="1"/>
    <col min="2321" max="2560" width="9.140625" style="5316"/>
    <col min="2561" max="2561" width="12.42578125" style="5316" customWidth="1"/>
    <col min="2562" max="2563" width="18.42578125" style="5316" customWidth="1"/>
    <col min="2564" max="2564" width="16.7109375" style="5316" customWidth="1"/>
    <col min="2565" max="2570" width="9.140625" style="5316"/>
    <col min="2571" max="2571" width="13" style="5316" customWidth="1"/>
    <col min="2572" max="2572" width="12" style="5316" customWidth="1"/>
    <col min="2573" max="2573" width="13.42578125" style="5316" customWidth="1"/>
    <col min="2574" max="2574" width="11.28515625" style="5316" customWidth="1"/>
    <col min="2575" max="2575" width="10.85546875" style="5316" customWidth="1"/>
    <col min="2576" max="2576" width="12" style="5316" customWidth="1"/>
    <col min="2577" max="2816" width="9.140625" style="5316"/>
    <col min="2817" max="2817" width="12.42578125" style="5316" customWidth="1"/>
    <col min="2818" max="2819" width="18.42578125" style="5316" customWidth="1"/>
    <col min="2820" max="2820" width="16.7109375" style="5316" customWidth="1"/>
    <col min="2821" max="2826" width="9.140625" style="5316"/>
    <col min="2827" max="2827" width="13" style="5316" customWidth="1"/>
    <col min="2828" max="2828" width="12" style="5316" customWidth="1"/>
    <col min="2829" max="2829" width="13.42578125" style="5316" customWidth="1"/>
    <col min="2830" max="2830" width="11.28515625" style="5316" customWidth="1"/>
    <col min="2831" max="2831" width="10.85546875" style="5316" customWidth="1"/>
    <col min="2832" max="2832" width="12" style="5316" customWidth="1"/>
    <col min="2833" max="3072" width="9.140625" style="5316"/>
    <col min="3073" max="3073" width="12.42578125" style="5316" customWidth="1"/>
    <col min="3074" max="3075" width="18.42578125" style="5316" customWidth="1"/>
    <col min="3076" max="3076" width="16.7109375" style="5316" customWidth="1"/>
    <col min="3077" max="3082" width="9.140625" style="5316"/>
    <col min="3083" max="3083" width="13" style="5316" customWidth="1"/>
    <col min="3084" max="3084" width="12" style="5316" customWidth="1"/>
    <col min="3085" max="3085" width="13.42578125" style="5316" customWidth="1"/>
    <col min="3086" max="3086" width="11.28515625" style="5316" customWidth="1"/>
    <col min="3087" max="3087" width="10.85546875" style="5316" customWidth="1"/>
    <col min="3088" max="3088" width="12" style="5316" customWidth="1"/>
    <col min="3089" max="3328" width="9.140625" style="5316"/>
    <col min="3329" max="3329" width="12.42578125" style="5316" customWidth="1"/>
    <col min="3330" max="3331" width="18.42578125" style="5316" customWidth="1"/>
    <col min="3332" max="3332" width="16.7109375" style="5316" customWidth="1"/>
    <col min="3333" max="3338" width="9.140625" style="5316"/>
    <col min="3339" max="3339" width="13" style="5316" customWidth="1"/>
    <col min="3340" max="3340" width="12" style="5316" customWidth="1"/>
    <col min="3341" max="3341" width="13.42578125" style="5316" customWidth="1"/>
    <col min="3342" max="3342" width="11.28515625" style="5316" customWidth="1"/>
    <col min="3343" max="3343" width="10.85546875" style="5316" customWidth="1"/>
    <col min="3344" max="3344" width="12" style="5316" customWidth="1"/>
    <col min="3345" max="3584" width="9.140625" style="5316"/>
    <col min="3585" max="3585" width="12.42578125" style="5316" customWidth="1"/>
    <col min="3586" max="3587" width="18.42578125" style="5316" customWidth="1"/>
    <col min="3588" max="3588" width="16.7109375" style="5316" customWidth="1"/>
    <col min="3589" max="3594" width="9.140625" style="5316"/>
    <col min="3595" max="3595" width="13" style="5316" customWidth="1"/>
    <col min="3596" max="3596" width="12" style="5316" customWidth="1"/>
    <col min="3597" max="3597" width="13.42578125" style="5316" customWidth="1"/>
    <col min="3598" max="3598" width="11.28515625" style="5316" customWidth="1"/>
    <col min="3599" max="3599" width="10.85546875" style="5316" customWidth="1"/>
    <col min="3600" max="3600" width="12" style="5316" customWidth="1"/>
    <col min="3601" max="3840" width="9.140625" style="5316"/>
    <col min="3841" max="3841" width="12.42578125" style="5316" customWidth="1"/>
    <col min="3842" max="3843" width="18.42578125" style="5316" customWidth="1"/>
    <col min="3844" max="3844" width="16.7109375" style="5316" customWidth="1"/>
    <col min="3845" max="3850" width="9.140625" style="5316"/>
    <col min="3851" max="3851" width="13" style="5316" customWidth="1"/>
    <col min="3852" max="3852" width="12" style="5316" customWidth="1"/>
    <col min="3853" max="3853" width="13.42578125" style="5316" customWidth="1"/>
    <col min="3854" max="3854" width="11.28515625" style="5316" customWidth="1"/>
    <col min="3855" max="3855" width="10.85546875" style="5316" customWidth="1"/>
    <col min="3856" max="3856" width="12" style="5316" customWidth="1"/>
    <col min="3857" max="4096" width="9.140625" style="5316"/>
    <col min="4097" max="4097" width="12.42578125" style="5316" customWidth="1"/>
    <col min="4098" max="4099" width="18.42578125" style="5316" customWidth="1"/>
    <col min="4100" max="4100" width="16.7109375" style="5316" customWidth="1"/>
    <col min="4101" max="4106" width="9.140625" style="5316"/>
    <col min="4107" max="4107" width="13" style="5316" customWidth="1"/>
    <col min="4108" max="4108" width="12" style="5316" customWidth="1"/>
    <col min="4109" max="4109" width="13.42578125" style="5316" customWidth="1"/>
    <col min="4110" max="4110" width="11.28515625" style="5316" customWidth="1"/>
    <col min="4111" max="4111" width="10.85546875" style="5316" customWidth="1"/>
    <col min="4112" max="4112" width="12" style="5316" customWidth="1"/>
    <col min="4113" max="4352" width="9.140625" style="5316"/>
    <col min="4353" max="4353" width="12.42578125" style="5316" customWidth="1"/>
    <col min="4354" max="4355" width="18.42578125" style="5316" customWidth="1"/>
    <col min="4356" max="4356" width="16.7109375" style="5316" customWidth="1"/>
    <col min="4357" max="4362" width="9.140625" style="5316"/>
    <col min="4363" max="4363" width="13" style="5316" customWidth="1"/>
    <col min="4364" max="4364" width="12" style="5316" customWidth="1"/>
    <col min="4365" max="4365" width="13.42578125" style="5316" customWidth="1"/>
    <col min="4366" max="4366" width="11.28515625" style="5316" customWidth="1"/>
    <col min="4367" max="4367" width="10.85546875" style="5316" customWidth="1"/>
    <col min="4368" max="4368" width="12" style="5316" customWidth="1"/>
    <col min="4369" max="4608" width="9.140625" style="5316"/>
    <col min="4609" max="4609" width="12.42578125" style="5316" customWidth="1"/>
    <col min="4610" max="4611" width="18.42578125" style="5316" customWidth="1"/>
    <col min="4612" max="4612" width="16.7109375" style="5316" customWidth="1"/>
    <col min="4613" max="4618" width="9.140625" style="5316"/>
    <col min="4619" max="4619" width="13" style="5316" customWidth="1"/>
    <col min="4620" max="4620" width="12" style="5316" customWidth="1"/>
    <col min="4621" max="4621" width="13.42578125" style="5316" customWidth="1"/>
    <col min="4622" max="4622" width="11.28515625" style="5316" customWidth="1"/>
    <col min="4623" max="4623" width="10.85546875" style="5316" customWidth="1"/>
    <col min="4624" max="4624" width="12" style="5316" customWidth="1"/>
    <col min="4625" max="4864" width="9.140625" style="5316"/>
    <col min="4865" max="4865" width="12.42578125" style="5316" customWidth="1"/>
    <col min="4866" max="4867" width="18.42578125" style="5316" customWidth="1"/>
    <col min="4868" max="4868" width="16.7109375" style="5316" customWidth="1"/>
    <col min="4869" max="4874" width="9.140625" style="5316"/>
    <col min="4875" max="4875" width="13" style="5316" customWidth="1"/>
    <col min="4876" max="4876" width="12" style="5316" customWidth="1"/>
    <col min="4877" max="4877" width="13.42578125" style="5316" customWidth="1"/>
    <col min="4878" max="4878" width="11.28515625" style="5316" customWidth="1"/>
    <col min="4879" max="4879" width="10.85546875" style="5316" customWidth="1"/>
    <col min="4880" max="4880" width="12" style="5316" customWidth="1"/>
    <col min="4881" max="5120" width="9.140625" style="5316"/>
    <col min="5121" max="5121" width="12.42578125" style="5316" customWidth="1"/>
    <col min="5122" max="5123" width="18.42578125" style="5316" customWidth="1"/>
    <col min="5124" max="5124" width="16.7109375" style="5316" customWidth="1"/>
    <col min="5125" max="5130" width="9.140625" style="5316"/>
    <col min="5131" max="5131" width="13" style="5316" customWidth="1"/>
    <col min="5132" max="5132" width="12" style="5316" customWidth="1"/>
    <col min="5133" max="5133" width="13.42578125" style="5316" customWidth="1"/>
    <col min="5134" max="5134" width="11.28515625" style="5316" customWidth="1"/>
    <col min="5135" max="5135" width="10.85546875" style="5316" customWidth="1"/>
    <col min="5136" max="5136" width="12" style="5316" customWidth="1"/>
    <col min="5137" max="5376" width="9.140625" style="5316"/>
    <col min="5377" max="5377" width="12.42578125" style="5316" customWidth="1"/>
    <col min="5378" max="5379" width="18.42578125" style="5316" customWidth="1"/>
    <col min="5380" max="5380" width="16.7109375" style="5316" customWidth="1"/>
    <col min="5381" max="5386" width="9.140625" style="5316"/>
    <col min="5387" max="5387" width="13" style="5316" customWidth="1"/>
    <col min="5388" max="5388" width="12" style="5316" customWidth="1"/>
    <col min="5389" max="5389" width="13.42578125" style="5316" customWidth="1"/>
    <col min="5390" max="5390" width="11.28515625" style="5316" customWidth="1"/>
    <col min="5391" max="5391" width="10.85546875" style="5316" customWidth="1"/>
    <col min="5392" max="5392" width="12" style="5316" customWidth="1"/>
    <col min="5393" max="5632" width="9.140625" style="5316"/>
    <col min="5633" max="5633" width="12.42578125" style="5316" customWidth="1"/>
    <col min="5634" max="5635" width="18.42578125" style="5316" customWidth="1"/>
    <col min="5636" max="5636" width="16.7109375" style="5316" customWidth="1"/>
    <col min="5637" max="5642" width="9.140625" style="5316"/>
    <col min="5643" max="5643" width="13" style="5316" customWidth="1"/>
    <col min="5644" max="5644" width="12" style="5316" customWidth="1"/>
    <col min="5645" max="5645" width="13.42578125" style="5316" customWidth="1"/>
    <col min="5646" max="5646" width="11.28515625" style="5316" customWidth="1"/>
    <col min="5647" max="5647" width="10.85546875" style="5316" customWidth="1"/>
    <col min="5648" max="5648" width="12" style="5316" customWidth="1"/>
    <col min="5649" max="5888" width="9.140625" style="5316"/>
    <col min="5889" max="5889" width="12.42578125" style="5316" customWidth="1"/>
    <col min="5890" max="5891" width="18.42578125" style="5316" customWidth="1"/>
    <col min="5892" max="5892" width="16.7109375" style="5316" customWidth="1"/>
    <col min="5893" max="5898" width="9.140625" style="5316"/>
    <col min="5899" max="5899" width="13" style="5316" customWidth="1"/>
    <col min="5900" max="5900" width="12" style="5316" customWidth="1"/>
    <col min="5901" max="5901" width="13.42578125" style="5316" customWidth="1"/>
    <col min="5902" max="5902" width="11.28515625" style="5316" customWidth="1"/>
    <col min="5903" max="5903" width="10.85546875" style="5316" customWidth="1"/>
    <col min="5904" max="5904" width="12" style="5316" customWidth="1"/>
    <col min="5905" max="6144" width="9.140625" style="5316"/>
    <col min="6145" max="6145" width="12.42578125" style="5316" customWidth="1"/>
    <col min="6146" max="6147" width="18.42578125" style="5316" customWidth="1"/>
    <col min="6148" max="6148" width="16.7109375" style="5316" customWidth="1"/>
    <col min="6149" max="6154" width="9.140625" style="5316"/>
    <col min="6155" max="6155" width="13" style="5316" customWidth="1"/>
    <col min="6156" max="6156" width="12" style="5316" customWidth="1"/>
    <col min="6157" max="6157" width="13.42578125" style="5316" customWidth="1"/>
    <col min="6158" max="6158" width="11.28515625" style="5316" customWidth="1"/>
    <col min="6159" max="6159" width="10.85546875" style="5316" customWidth="1"/>
    <col min="6160" max="6160" width="12" style="5316" customWidth="1"/>
    <col min="6161" max="6400" width="9.140625" style="5316"/>
    <col min="6401" max="6401" width="12.42578125" style="5316" customWidth="1"/>
    <col min="6402" max="6403" width="18.42578125" style="5316" customWidth="1"/>
    <col min="6404" max="6404" width="16.7109375" style="5316" customWidth="1"/>
    <col min="6405" max="6410" width="9.140625" style="5316"/>
    <col min="6411" max="6411" width="13" style="5316" customWidth="1"/>
    <col min="6412" max="6412" width="12" style="5316" customWidth="1"/>
    <col min="6413" max="6413" width="13.42578125" style="5316" customWidth="1"/>
    <col min="6414" max="6414" width="11.28515625" style="5316" customWidth="1"/>
    <col min="6415" max="6415" width="10.85546875" style="5316" customWidth="1"/>
    <col min="6416" max="6416" width="12" style="5316" customWidth="1"/>
    <col min="6417" max="6656" width="9.140625" style="5316"/>
    <col min="6657" max="6657" width="12.42578125" style="5316" customWidth="1"/>
    <col min="6658" max="6659" width="18.42578125" style="5316" customWidth="1"/>
    <col min="6660" max="6660" width="16.7109375" style="5316" customWidth="1"/>
    <col min="6661" max="6666" width="9.140625" style="5316"/>
    <col min="6667" max="6667" width="13" style="5316" customWidth="1"/>
    <col min="6668" max="6668" width="12" style="5316" customWidth="1"/>
    <col min="6669" max="6669" width="13.42578125" style="5316" customWidth="1"/>
    <col min="6670" max="6670" width="11.28515625" style="5316" customWidth="1"/>
    <col min="6671" max="6671" width="10.85546875" style="5316" customWidth="1"/>
    <col min="6672" max="6672" width="12" style="5316" customWidth="1"/>
    <col min="6673" max="6912" width="9.140625" style="5316"/>
    <col min="6913" max="6913" width="12.42578125" style="5316" customWidth="1"/>
    <col min="6914" max="6915" width="18.42578125" style="5316" customWidth="1"/>
    <col min="6916" max="6916" width="16.7109375" style="5316" customWidth="1"/>
    <col min="6917" max="6922" width="9.140625" style="5316"/>
    <col min="6923" max="6923" width="13" style="5316" customWidth="1"/>
    <col min="6924" max="6924" width="12" style="5316" customWidth="1"/>
    <col min="6925" max="6925" width="13.42578125" style="5316" customWidth="1"/>
    <col min="6926" max="6926" width="11.28515625" style="5316" customWidth="1"/>
    <col min="6927" max="6927" width="10.85546875" style="5316" customWidth="1"/>
    <col min="6928" max="6928" width="12" style="5316" customWidth="1"/>
    <col min="6929" max="7168" width="9.140625" style="5316"/>
    <col min="7169" max="7169" width="12.42578125" style="5316" customWidth="1"/>
    <col min="7170" max="7171" width="18.42578125" style="5316" customWidth="1"/>
    <col min="7172" max="7172" width="16.7109375" style="5316" customWidth="1"/>
    <col min="7173" max="7178" width="9.140625" style="5316"/>
    <col min="7179" max="7179" width="13" style="5316" customWidth="1"/>
    <col min="7180" max="7180" width="12" style="5316" customWidth="1"/>
    <col min="7181" max="7181" width="13.42578125" style="5316" customWidth="1"/>
    <col min="7182" max="7182" width="11.28515625" style="5316" customWidth="1"/>
    <col min="7183" max="7183" width="10.85546875" style="5316" customWidth="1"/>
    <col min="7184" max="7184" width="12" style="5316" customWidth="1"/>
    <col min="7185" max="7424" width="9.140625" style="5316"/>
    <col min="7425" max="7425" width="12.42578125" style="5316" customWidth="1"/>
    <col min="7426" max="7427" width="18.42578125" style="5316" customWidth="1"/>
    <col min="7428" max="7428" width="16.7109375" style="5316" customWidth="1"/>
    <col min="7429" max="7434" width="9.140625" style="5316"/>
    <col min="7435" max="7435" width="13" style="5316" customWidth="1"/>
    <col min="7436" max="7436" width="12" style="5316" customWidth="1"/>
    <col min="7437" max="7437" width="13.42578125" style="5316" customWidth="1"/>
    <col min="7438" max="7438" width="11.28515625" style="5316" customWidth="1"/>
    <col min="7439" max="7439" width="10.85546875" style="5316" customWidth="1"/>
    <col min="7440" max="7440" width="12" style="5316" customWidth="1"/>
    <col min="7441" max="7680" width="9.140625" style="5316"/>
    <col min="7681" max="7681" width="12.42578125" style="5316" customWidth="1"/>
    <col min="7682" max="7683" width="18.42578125" style="5316" customWidth="1"/>
    <col min="7684" max="7684" width="16.7109375" style="5316" customWidth="1"/>
    <col min="7685" max="7690" width="9.140625" style="5316"/>
    <col min="7691" max="7691" width="13" style="5316" customWidth="1"/>
    <col min="7692" max="7692" width="12" style="5316" customWidth="1"/>
    <col min="7693" max="7693" width="13.42578125" style="5316" customWidth="1"/>
    <col min="7694" max="7694" width="11.28515625" style="5316" customWidth="1"/>
    <col min="7695" max="7695" width="10.85546875" style="5316" customWidth="1"/>
    <col min="7696" max="7696" width="12" style="5316" customWidth="1"/>
    <col min="7697" max="7936" width="9.140625" style="5316"/>
    <col min="7937" max="7937" width="12.42578125" style="5316" customWidth="1"/>
    <col min="7938" max="7939" width="18.42578125" style="5316" customWidth="1"/>
    <col min="7940" max="7940" width="16.7109375" style="5316" customWidth="1"/>
    <col min="7941" max="7946" width="9.140625" style="5316"/>
    <col min="7947" max="7947" width="13" style="5316" customWidth="1"/>
    <col min="7948" max="7948" width="12" style="5316" customWidth="1"/>
    <col min="7949" max="7949" width="13.42578125" style="5316" customWidth="1"/>
    <col min="7950" max="7950" width="11.28515625" style="5316" customWidth="1"/>
    <col min="7951" max="7951" width="10.85546875" style="5316" customWidth="1"/>
    <col min="7952" max="7952" width="12" style="5316" customWidth="1"/>
    <col min="7953" max="8192" width="9.140625" style="5316"/>
    <col min="8193" max="8193" width="12.42578125" style="5316" customWidth="1"/>
    <col min="8194" max="8195" width="18.42578125" style="5316" customWidth="1"/>
    <col min="8196" max="8196" width="16.7109375" style="5316" customWidth="1"/>
    <col min="8197" max="8202" width="9.140625" style="5316"/>
    <col min="8203" max="8203" width="13" style="5316" customWidth="1"/>
    <col min="8204" max="8204" width="12" style="5316" customWidth="1"/>
    <col min="8205" max="8205" width="13.42578125" style="5316" customWidth="1"/>
    <col min="8206" max="8206" width="11.28515625" style="5316" customWidth="1"/>
    <col min="8207" max="8207" width="10.85546875" style="5316" customWidth="1"/>
    <col min="8208" max="8208" width="12" style="5316" customWidth="1"/>
    <col min="8209" max="8448" width="9.140625" style="5316"/>
    <col min="8449" max="8449" width="12.42578125" style="5316" customWidth="1"/>
    <col min="8450" max="8451" width="18.42578125" style="5316" customWidth="1"/>
    <col min="8452" max="8452" width="16.7109375" style="5316" customWidth="1"/>
    <col min="8453" max="8458" width="9.140625" style="5316"/>
    <col min="8459" max="8459" width="13" style="5316" customWidth="1"/>
    <col min="8460" max="8460" width="12" style="5316" customWidth="1"/>
    <col min="8461" max="8461" width="13.42578125" style="5316" customWidth="1"/>
    <col min="8462" max="8462" width="11.28515625" style="5316" customWidth="1"/>
    <col min="8463" max="8463" width="10.85546875" style="5316" customWidth="1"/>
    <col min="8464" max="8464" width="12" style="5316" customWidth="1"/>
    <col min="8465" max="8704" width="9.140625" style="5316"/>
    <col min="8705" max="8705" width="12.42578125" style="5316" customWidth="1"/>
    <col min="8706" max="8707" width="18.42578125" style="5316" customWidth="1"/>
    <col min="8708" max="8708" width="16.7109375" style="5316" customWidth="1"/>
    <col min="8709" max="8714" width="9.140625" style="5316"/>
    <col min="8715" max="8715" width="13" style="5316" customWidth="1"/>
    <col min="8716" max="8716" width="12" style="5316" customWidth="1"/>
    <col min="8717" max="8717" width="13.42578125" style="5316" customWidth="1"/>
    <col min="8718" max="8718" width="11.28515625" style="5316" customWidth="1"/>
    <col min="8719" max="8719" width="10.85546875" style="5316" customWidth="1"/>
    <col min="8720" max="8720" width="12" style="5316" customWidth="1"/>
    <col min="8721" max="8960" width="9.140625" style="5316"/>
    <col min="8961" max="8961" width="12.42578125" style="5316" customWidth="1"/>
    <col min="8962" max="8963" width="18.42578125" style="5316" customWidth="1"/>
    <col min="8964" max="8964" width="16.7109375" style="5316" customWidth="1"/>
    <col min="8965" max="8970" width="9.140625" style="5316"/>
    <col min="8971" max="8971" width="13" style="5316" customWidth="1"/>
    <col min="8972" max="8972" width="12" style="5316" customWidth="1"/>
    <col min="8973" max="8973" width="13.42578125" style="5316" customWidth="1"/>
    <col min="8974" max="8974" width="11.28515625" style="5316" customWidth="1"/>
    <col min="8975" max="8975" width="10.85546875" style="5316" customWidth="1"/>
    <col min="8976" max="8976" width="12" style="5316" customWidth="1"/>
    <col min="8977" max="9216" width="9.140625" style="5316"/>
    <col min="9217" max="9217" width="12.42578125" style="5316" customWidth="1"/>
    <col min="9218" max="9219" width="18.42578125" style="5316" customWidth="1"/>
    <col min="9220" max="9220" width="16.7109375" style="5316" customWidth="1"/>
    <col min="9221" max="9226" width="9.140625" style="5316"/>
    <col min="9227" max="9227" width="13" style="5316" customWidth="1"/>
    <col min="9228" max="9228" width="12" style="5316" customWidth="1"/>
    <col min="9229" max="9229" width="13.42578125" style="5316" customWidth="1"/>
    <col min="9230" max="9230" width="11.28515625" style="5316" customWidth="1"/>
    <col min="9231" max="9231" width="10.85546875" style="5316" customWidth="1"/>
    <col min="9232" max="9232" width="12" style="5316" customWidth="1"/>
    <col min="9233" max="9472" width="9.140625" style="5316"/>
    <col min="9473" max="9473" width="12.42578125" style="5316" customWidth="1"/>
    <col min="9474" max="9475" width="18.42578125" style="5316" customWidth="1"/>
    <col min="9476" max="9476" width="16.7109375" style="5316" customWidth="1"/>
    <col min="9477" max="9482" width="9.140625" style="5316"/>
    <col min="9483" max="9483" width="13" style="5316" customWidth="1"/>
    <col min="9484" max="9484" width="12" style="5316" customWidth="1"/>
    <col min="9485" max="9485" width="13.42578125" style="5316" customWidth="1"/>
    <col min="9486" max="9486" width="11.28515625" style="5316" customWidth="1"/>
    <col min="9487" max="9487" width="10.85546875" style="5316" customWidth="1"/>
    <col min="9488" max="9488" width="12" style="5316" customWidth="1"/>
    <col min="9489" max="9728" width="9.140625" style="5316"/>
    <col min="9729" max="9729" width="12.42578125" style="5316" customWidth="1"/>
    <col min="9730" max="9731" width="18.42578125" style="5316" customWidth="1"/>
    <col min="9732" max="9732" width="16.7109375" style="5316" customWidth="1"/>
    <col min="9733" max="9738" width="9.140625" style="5316"/>
    <col min="9739" max="9739" width="13" style="5316" customWidth="1"/>
    <col min="9740" max="9740" width="12" style="5316" customWidth="1"/>
    <col min="9741" max="9741" width="13.42578125" style="5316" customWidth="1"/>
    <col min="9742" max="9742" width="11.28515625" style="5316" customWidth="1"/>
    <col min="9743" max="9743" width="10.85546875" style="5316" customWidth="1"/>
    <col min="9744" max="9744" width="12" style="5316" customWidth="1"/>
    <col min="9745" max="9984" width="9.140625" style="5316"/>
    <col min="9985" max="9985" width="12.42578125" style="5316" customWidth="1"/>
    <col min="9986" max="9987" width="18.42578125" style="5316" customWidth="1"/>
    <col min="9988" max="9988" width="16.7109375" style="5316" customWidth="1"/>
    <col min="9989" max="9994" width="9.140625" style="5316"/>
    <col min="9995" max="9995" width="13" style="5316" customWidth="1"/>
    <col min="9996" max="9996" width="12" style="5316" customWidth="1"/>
    <col min="9997" max="9997" width="13.42578125" style="5316" customWidth="1"/>
    <col min="9998" max="9998" width="11.28515625" style="5316" customWidth="1"/>
    <col min="9999" max="9999" width="10.85546875" style="5316" customWidth="1"/>
    <col min="10000" max="10000" width="12" style="5316" customWidth="1"/>
    <col min="10001" max="10240" width="9.140625" style="5316"/>
    <col min="10241" max="10241" width="12.42578125" style="5316" customWidth="1"/>
    <col min="10242" max="10243" width="18.42578125" style="5316" customWidth="1"/>
    <col min="10244" max="10244" width="16.7109375" style="5316" customWidth="1"/>
    <col min="10245" max="10250" width="9.140625" style="5316"/>
    <col min="10251" max="10251" width="13" style="5316" customWidth="1"/>
    <col min="10252" max="10252" width="12" style="5316" customWidth="1"/>
    <col min="10253" max="10253" width="13.42578125" style="5316" customWidth="1"/>
    <col min="10254" max="10254" width="11.28515625" style="5316" customWidth="1"/>
    <col min="10255" max="10255" width="10.85546875" style="5316" customWidth="1"/>
    <col min="10256" max="10256" width="12" style="5316" customWidth="1"/>
    <col min="10257" max="10496" width="9.140625" style="5316"/>
    <col min="10497" max="10497" width="12.42578125" style="5316" customWidth="1"/>
    <col min="10498" max="10499" width="18.42578125" style="5316" customWidth="1"/>
    <col min="10500" max="10500" width="16.7109375" style="5316" customWidth="1"/>
    <col min="10501" max="10506" width="9.140625" style="5316"/>
    <col min="10507" max="10507" width="13" style="5316" customWidth="1"/>
    <col min="10508" max="10508" width="12" style="5316" customWidth="1"/>
    <col min="10509" max="10509" width="13.42578125" style="5316" customWidth="1"/>
    <col min="10510" max="10510" width="11.28515625" style="5316" customWidth="1"/>
    <col min="10511" max="10511" width="10.85546875" style="5316" customWidth="1"/>
    <col min="10512" max="10512" width="12" style="5316" customWidth="1"/>
    <col min="10513" max="10752" width="9.140625" style="5316"/>
    <col min="10753" max="10753" width="12.42578125" style="5316" customWidth="1"/>
    <col min="10754" max="10755" width="18.42578125" style="5316" customWidth="1"/>
    <col min="10756" max="10756" width="16.7109375" style="5316" customWidth="1"/>
    <col min="10757" max="10762" width="9.140625" style="5316"/>
    <col min="10763" max="10763" width="13" style="5316" customWidth="1"/>
    <col min="10764" max="10764" width="12" style="5316" customWidth="1"/>
    <col min="10765" max="10765" width="13.42578125" style="5316" customWidth="1"/>
    <col min="10766" max="10766" width="11.28515625" style="5316" customWidth="1"/>
    <col min="10767" max="10767" width="10.85546875" style="5316" customWidth="1"/>
    <col min="10768" max="10768" width="12" style="5316" customWidth="1"/>
    <col min="10769" max="11008" width="9.140625" style="5316"/>
    <col min="11009" max="11009" width="12.42578125" style="5316" customWidth="1"/>
    <col min="11010" max="11011" width="18.42578125" style="5316" customWidth="1"/>
    <col min="11012" max="11012" width="16.7109375" style="5316" customWidth="1"/>
    <col min="11013" max="11018" width="9.140625" style="5316"/>
    <col min="11019" max="11019" width="13" style="5316" customWidth="1"/>
    <col min="11020" max="11020" width="12" style="5316" customWidth="1"/>
    <col min="11021" max="11021" width="13.42578125" style="5316" customWidth="1"/>
    <col min="11022" max="11022" width="11.28515625" style="5316" customWidth="1"/>
    <col min="11023" max="11023" width="10.85546875" style="5316" customWidth="1"/>
    <col min="11024" max="11024" width="12" style="5316" customWidth="1"/>
    <col min="11025" max="11264" width="9.140625" style="5316"/>
    <col min="11265" max="11265" width="12.42578125" style="5316" customWidth="1"/>
    <col min="11266" max="11267" width="18.42578125" style="5316" customWidth="1"/>
    <col min="11268" max="11268" width="16.7109375" style="5316" customWidth="1"/>
    <col min="11269" max="11274" width="9.140625" style="5316"/>
    <col min="11275" max="11275" width="13" style="5316" customWidth="1"/>
    <col min="11276" max="11276" width="12" style="5316" customWidth="1"/>
    <col min="11277" max="11277" width="13.42578125" style="5316" customWidth="1"/>
    <col min="11278" max="11278" width="11.28515625" style="5316" customWidth="1"/>
    <col min="11279" max="11279" width="10.85546875" style="5316" customWidth="1"/>
    <col min="11280" max="11280" width="12" style="5316" customWidth="1"/>
    <col min="11281" max="11520" width="9.140625" style="5316"/>
    <col min="11521" max="11521" width="12.42578125" style="5316" customWidth="1"/>
    <col min="11522" max="11523" width="18.42578125" style="5316" customWidth="1"/>
    <col min="11524" max="11524" width="16.7109375" style="5316" customWidth="1"/>
    <col min="11525" max="11530" width="9.140625" style="5316"/>
    <col min="11531" max="11531" width="13" style="5316" customWidth="1"/>
    <col min="11532" max="11532" width="12" style="5316" customWidth="1"/>
    <col min="11533" max="11533" width="13.42578125" style="5316" customWidth="1"/>
    <col min="11534" max="11534" width="11.28515625" style="5316" customWidth="1"/>
    <col min="11535" max="11535" width="10.85546875" style="5316" customWidth="1"/>
    <col min="11536" max="11536" width="12" style="5316" customWidth="1"/>
    <col min="11537" max="11776" width="9.140625" style="5316"/>
    <col min="11777" max="11777" width="12.42578125" style="5316" customWidth="1"/>
    <col min="11778" max="11779" width="18.42578125" style="5316" customWidth="1"/>
    <col min="11780" max="11780" width="16.7109375" style="5316" customWidth="1"/>
    <col min="11781" max="11786" width="9.140625" style="5316"/>
    <col min="11787" max="11787" width="13" style="5316" customWidth="1"/>
    <col min="11788" max="11788" width="12" style="5316" customWidth="1"/>
    <col min="11789" max="11789" width="13.42578125" style="5316" customWidth="1"/>
    <col min="11790" max="11790" width="11.28515625" style="5316" customWidth="1"/>
    <col min="11791" max="11791" width="10.85546875" style="5316" customWidth="1"/>
    <col min="11792" max="11792" width="12" style="5316" customWidth="1"/>
    <col min="11793" max="12032" width="9.140625" style="5316"/>
    <col min="12033" max="12033" width="12.42578125" style="5316" customWidth="1"/>
    <col min="12034" max="12035" width="18.42578125" style="5316" customWidth="1"/>
    <col min="12036" max="12036" width="16.7109375" style="5316" customWidth="1"/>
    <col min="12037" max="12042" width="9.140625" style="5316"/>
    <col min="12043" max="12043" width="13" style="5316" customWidth="1"/>
    <col min="12044" max="12044" width="12" style="5316" customWidth="1"/>
    <col min="12045" max="12045" width="13.42578125" style="5316" customWidth="1"/>
    <col min="12046" max="12046" width="11.28515625" style="5316" customWidth="1"/>
    <col min="12047" max="12047" width="10.85546875" style="5316" customWidth="1"/>
    <col min="12048" max="12048" width="12" style="5316" customWidth="1"/>
    <col min="12049" max="12288" width="9.140625" style="5316"/>
    <col min="12289" max="12289" width="12.42578125" style="5316" customWidth="1"/>
    <col min="12290" max="12291" width="18.42578125" style="5316" customWidth="1"/>
    <col min="12292" max="12292" width="16.7109375" style="5316" customWidth="1"/>
    <col min="12293" max="12298" width="9.140625" style="5316"/>
    <col min="12299" max="12299" width="13" style="5316" customWidth="1"/>
    <col min="12300" max="12300" width="12" style="5316" customWidth="1"/>
    <col min="12301" max="12301" width="13.42578125" style="5316" customWidth="1"/>
    <col min="12302" max="12302" width="11.28515625" style="5316" customWidth="1"/>
    <col min="12303" max="12303" width="10.85546875" style="5316" customWidth="1"/>
    <col min="12304" max="12304" width="12" style="5316" customWidth="1"/>
    <col min="12305" max="12544" width="9.140625" style="5316"/>
    <col min="12545" max="12545" width="12.42578125" style="5316" customWidth="1"/>
    <col min="12546" max="12547" width="18.42578125" style="5316" customWidth="1"/>
    <col min="12548" max="12548" width="16.7109375" style="5316" customWidth="1"/>
    <col min="12549" max="12554" width="9.140625" style="5316"/>
    <col min="12555" max="12555" width="13" style="5316" customWidth="1"/>
    <col min="12556" max="12556" width="12" style="5316" customWidth="1"/>
    <col min="12557" max="12557" width="13.42578125" style="5316" customWidth="1"/>
    <col min="12558" max="12558" width="11.28515625" style="5316" customWidth="1"/>
    <col min="12559" max="12559" width="10.85546875" style="5316" customWidth="1"/>
    <col min="12560" max="12560" width="12" style="5316" customWidth="1"/>
    <col min="12561" max="12800" width="9.140625" style="5316"/>
    <col min="12801" max="12801" width="12.42578125" style="5316" customWidth="1"/>
    <col min="12802" max="12803" width="18.42578125" style="5316" customWidth="1"/>
    <col min="12804" max="12804" width="16.7109375" style="5316" customWidth="1"/>
    <col min="12805" max="12810" width="9.140625" style="5316"/>
    <col min="12811" max="12811" width="13" style="5316" customWidth="1"/>
    <col min="12812" max="12812" width="12" style="5316" customWidth="1"/>
    <col min="12813" max="12813" width="13.42578125" style="5316" customWidth="1"/>
    <col min="12814" max="12814" width="11.28515625" style="5316" customWidth="1"/>
    <col min="12815" max="12815" width="10.85546875" style="5316" customWidth="1"/>
    <col min="12816" max="12816" width="12" style="5316" customWidth="1"/>
    <col min="12817" max="13056" width="9.140625" style="5316"/>
    <col min="13057" max="13057" width="12.42578125" style="5316" customWidth="1"/>
    <col min="13058" max="13059" width="18.42578125" style="5316" customWidth="1"/>
    <col min="13060" max="13060" width="16.7109375" style="5316" customWidth="1"/>
    <col min="13061" max="13066" width="9.140625" style="5316"/>
    <col min="13067" max="13067" width="13" style="5316" customWidth="1"/>
    <col min="13068" max="13068" width="12" style="5316" customWidth="1"/>
    <col min="13069" max="13069" width="13.42578125" style="5316" customWidth="1"/>
    <col min="13070" max="13070" width="11.28515625" style="5316" customWidth="1"/>
    <col min="13071" max="13071" width="10.85546875" style="5316" customWidth="1"/>
    <col min="13072" max="13072" width="12" style="5316" customWidth="1"/>
    <col min="13073" max="13312" width="9.140625" style="5316"/>
    <col min="13313" max="13313" width="12.42578125" style="5316" customWidth="1"/>
    <col min="13314" max="13315" width="18.42578125" style="5316" customWidth="1"/>
    <col min="13316" max="13316" width="16.7109375" style="5316" customWidth="1"/>
    <col min="13317" max="13322" width="9.140625" style="5316"/>
    <col min="13323" max="13323" width="13" style="5316" customWidth="1"/>
    <col min="13324" max="13324" width="12" style="5316" customWidth="1"/>
    <col min="13325" max="13325" width="13.42578125" style="5316" customWidth="1"/>
    <col min="13326" max="13326" width="11.28515625" style="5316" customWidth="1"/>
    <col min="13327" max="13327" width="10.85546875" style="5316" customWidth="1"/>
    <col min="13328" max="13328" width="12" style="5316" customWidth="1"/>
    <col min="13329" max="13568" width="9.140625" style="5316"/>
    <col min="13569" max="13569" width="12.42578125" style="5316" customWidth="1"/>
    <col min="13570" max="13571" width="18.42578125" style="5316" customWidth="1"/>
    <col min="13572" max="13572" width="16.7109375" style="5316" customWidth="1"/>
    <col min="13573" max="13578" width="9.140625" style="5316"/>
    <col min="13579" max="13579" width="13" style="5316" customWidth="1"/>
    <col min="13580" max="13580" width="12" style="5316" customWidth="1"/>
    <col min="13581" max="13581" width="13.42578125" style="5316" customWidth="1"/>
    <col min="13582" max="13582" width="11.28515625" style="5316" customWidth="1"/>
    <col min="13583" max="13583" width="10.85546875" style="5316" customWidth="1"/>
    <col min="13584" max="13584" width="12" style="5316" customWidth="1"/>
    <col min="13585" max="13824" width="9.140625" style="5316"/>
    <col min="13825" max="13825" width="12.42578125" style="5316" customWidth="1"/>
    <col min="13826" max="13827" width="18.42578125" style="5316" customWidth="1"/>
    <col min="13828" max="13828" width="16.7109375" style="5316" customWidth="1"/>
    <col min="13829" max="13834" width="9.140625" style="5316"/>
    <col min="13835" max="13835" width="13" style="5316" customWidth="1"/>
    <col min="13836" max="13836" width="12" style="5316" customWidth="1"/>
    <col min="13837" max="13837" width="13.42578125" style="5316" customWidth="1"/>
    <col min="13838" max="13838" width="11.28515625" style="5316" customWidth="1"/>
    <col min="13839" max="13839" width="10.85546875" style="5316" customWidth="1"/>
    <col min="13840" max="13840" width="12" style="5316" customWidth="1"/>
    <col min="13841" max="14080" width="9.140625" style="5316"/>
    <col min="14081" max="14081" width="12.42578125" style="5316" customWidth="1"/>
    <col min="14082" max="14083" width="18.42578125" style="5316" customWidth="1"/>
    <col min="14084" max="14084" width="16.7109375" style="5316" customWidth="1"/>
    <col min="14085" max="14090" width="9.140625" style="5316"/>
    <col min="14091" max="14091" width="13" style="5316" customWidth="1"/>
    <col min="14092" max="14092" width="12" style="5316" customWidth="1"/>
    <col min="14093" max="14093" width="13.42578125" style="5316" customWidth="1"/>
    <col min="14094" max="14094" width="11.28515625" style="5316" customWidth="1"/>
    <col min="14095" max="14095" width="10.85546875" style="5316" customWidth="1"/>
    <col min="14096" max="14096" width="12" style="5316" customWidth="1"/>
    <col min="14097" max="14336" width="9.140625" style="5316"/>
    <col min="14337" max="14337" width="12.42578125" style="5316" customWidth="1"/>
    <col min="14338" max="14339" width="18.42578125" style="5316" customWidth="1"/>
    <col min="14340" max="14340" width="16.7109375" style="5316" customWidth="1"/>
    <col min="14341" max="14346" width="9.140625" style="5316"/>
    <col min="14347" max="14347" width="13" style="5316" customWidth="1"/>
    <col min="14348" max="14348" width="12" style="5316" customWidth="1"/>
    <col min="14349" max="14349" width="13.42578125" style="5316" customWidth="1"/>
    <col min="14350" max="14350" width="11.28515625" style="5316" customWidth="1"/>
    <col min="14351" max="14351" width="10.85546875" style="5316" customWidth="1"/>
    <col min="14352" max="14352" width="12" style="5316" customWidth="1"/>
    <col min="14353" max="14592" width="9.140625" style="5316"/>
    <col min="14593" max="14593" width="12.42578125" style="5316" customWidth="1"/>
    <col min="14594" max="14595" width="18.42578125" style="5316" customWidth="1"/>
    <col min="14596" max="14596" width="16.7109375" style="5316" customWidth="1"/>
    <col min="14597" max="14602" width="9.140625" style="5316"/>
    <col min="14603" max="14603" width="13" style="5316" customWidth="1"/>
    <col min="14604" max="14604" width="12" style="5316" customWidth="1"/>
    <col min="14605" max="14605" width="13.42578125" style="5316" customWidth="1"/>
    <col min="14606" max="14606" width="11.28515625" style="5316" customWidth="1"/>
    <col min="14607" max="14607" width="10.85546875" style="5316" customWidth="1"/>
    <col min="14608" max="14608" width="12" style="5316" customWidth="1"/>
    <col min="14609" max="14848" width="9.140625" style="5316"/>
    <col min="14849" max="14849" width="12.42578125" style="5316" customWidth="1"/>
    <col min="14850" max="14851" width="18.42578125" style="5316" customWidth="1"/>
    <col min="14852" max="14852" width="16.7109375" style="5316" customWidth="1"/>
    <col min="14853" max="14858" width="9.140625" style="5316"/>
    <col min="14859" max="14859" width="13" style="5316" customWidth="1"/>
    <col min="14860" max="14860" width="12" style="5316" customWidth="1"/>
    <col min="14861" max="14861" width="13.42578125" style="5316" customWidth="1"/>
    <col min="14862" max="14862" width="11.28515625" style="5316" customWidth="1"/>
    <col min="14863" max="14863" width="10.85546875" style="5316" customWidth="1"/>
    <col min="14864" max="14864" width="12" style="5316" customWidth="1"/>
    <col min="14865" max="15104" width="9.140625" style="5316"/>
    <col min="15105" max="15105" width="12.42578125" style="5316" customWidth="1"/>
    <col min="15106" max="15107" width="18.42578125" style="5316" customWidth="1"/>
    <col min="15108" max="15108" width="16.7109375" style="5316" customWidth="1"/>
    <col min="15109" max="15114" width="9.140625" style="5316"/>
    <col min="15115" max="15115" width="13" style="5316" customWidth="1"/>
    <col min="15116" max="15116" width="12" style="5316" customWidth="1"/>
    <col min="15117" max="15117" width="13.42578125" style="5316" customWidth="1"/>
    <col min="15118" max="15118" width="11.28515625" style="5316" customWidth="1"/>
    <col min="15119" max="15119" width="10.85546875" style="5316" customWidth="1"/>
    <col min="15120" max="15120" width="12" style="5316" customWidth="1"/>
    <col min="15121" max="15360" width="9.140625" style="5316"/>
    <col min="15361" max="15361" width="12.42578125" style="5316" customWidth="1"/>
    <col min="15362" max="15363" width="18.42578125" style="5316" customWidth="1"/>
    <col min="15364" max="15364" width="16.7109375" style="5316" customWidth="1"/>
    <col min="15365" max="15370" width="9.140625" style="5316"/>
    <col min="15371" max="15371" width="13" style="5316" customWidth="1"/>
    <col min="15372" max="15372" width="12" style="5316" customWidth="1"/>
    <col min="15373" max="15373" width="13.42578125" style="5316" customWidth="1"/>
    <col min="15374" max="15374" width="11.28515625" style="5316" customWidth="1"/>
    <col min="15375" max="15375" width="10.85546875" style="5316" customWidth="1"/>
    <col min="15376" max="15376" width="12" style="5316" customWidth="1"/>
    <col min="15377" max="15616" width="9.140625" style="5316"/>
    <col min="15617" max="15617" width="12.42578125" style="5316" customWidth="1"/>
    <col min="15618" max="15619" width="18.42578125" style="5316" customWidth="1"/>
    <col min="15620" max="15620" width="16.7109375" style="5316" customWidth="1"/>
    <col min="15621" max="15626" width="9.140625" style="5316"/>
    <col min="15627" max="15627" width="13" style="5316" customWidth="1"/>
    <col min="15628" max="15628" width="12" style="5316" customWidth="1"/>
    <col min="15629" max="15629" width="13.42578125" style="5316" customWidth="1"/>
    <col min="15630" max="15630" width="11.28515625" style="5316" customWidth="1"/>
    <col min="15631" max="15631" width="10.85546875" style="5316" customWidth="1"/>
    <col min="15632" max="15632" width="12" style="5316" customWidth="1"/>
    <col min="15633" max="15872" width="9.140625" style="5316"/>
    <col min="15873" max="15873" width="12.42578125" style="5316" customWidth="1"/>
    <col min="15874" max="15875" width="18.42578125" style="5316" customWidth="1"/>
    <col min="15876" max="15876" width="16.7109375" style="5316" customWidth="1"/>
    <col min="15877" max="15882" width="9.140625" style="5316"/>
    <col min="15883" max="15883" width="13" style="5316" customWidth="1"/>
    <col min="15884" max="15884" width="12" style="5316" customWidth="1"/>
    <col min="15885" max="15885" width="13.42578125" style="5316" customWidth="1"/>
    <col min="15886" max="15886" width="11.28515625" style="5316" customWidth="1"/>
    <col min="15887" max="15887" width="10.85546875" style="5316" customWidth="1"/>
    <col min="15888" max="15888" width="12" style="5316" customWidth="1"/>
    <col min="15889" max="16128" width="9.140625" style="5316"/>
    <col min="16129" max="16129" width="12.42578125" style="5316" customWidth="1"/>
    <col min="16130" max="16131" width="18.42578125" style="5316" customWidth="1"/>
    <col min="16132" max="16132" width="16.7109375" style="5316" customWidth="1"/>
    <col min="16133" max="16138" width="9.140625" style="5316"/>
    <col min="16139" max="16139" width="13" style="5316" customWidth="1"/>
    <col min="16140" max="16140" width="12" style="5316" customWidth="1"/>
    <col min="16141" max="16141" width="13.42578125" style="5316" customWidth="1"/>
    <col min="16142" max="16142" width="11.28515625" style="5316" customWidth="1"/>
    <col min="16143" max="16143" width="10.85546875" style="5316" customWidth="1"/>
    <col min="16144" max="16144" width="12" style="5316" customWidth="1"/>
    <col min="16145" max="16384" width="9.140625" style="5316"/>
  </cols>
  <sheetData>
    <row r="1" spans="1:16" ht="13.5" thickBot="1">
      <c r="A1" s="1" t="s">
        <v>0</v>
      </c>
      <c r="P1" s="5446" t="s">
        <v>1</v>
      </c>
    </row>
    <row r="2" spans="1:16" ht="19.5" customHeight="1" thickTop="1">
      <c r="A2" s="8069" t="s">
        <v>4950</v>
      </c>
      <c r="B2" s="8070"/>
      <c r="C2" s="8070"/>
      <c r="D2" s="8070"/>
      <c r="E2" s="8070"/>
      <c r="F2" s="8070"/>
      <c r="G2" s="8070"/>
      <c r="H2" s="8070"/>
      <c r="I2" s="8070"/>
      <c r="J2" s="8070"/>
      <c r="K2" s="8070"/>
      <c r="L2" s="8070"/>
      <c r="M2" s="8070"/>
      <c r="N2" s="8070"/>
      <c r="O2" s="8070"/>
      <c r="P2" s="8071"/>
    </row>
    <row r="3" spans="1:16" ht="30" customHeight="1">
      <c r="A3" s="8072" t="s">
        <v>4908</v>
      </c>
      <c r="B3" s="8073"/>
      <c r="C3" s="8073"/>
      <c r="D3" s="8073"/>
      <c r="E3" s="8073"/>
      <c r="F3" s="8073"/>
      <c r="G3" s="8073"/>
      <c r="H3" s="8073"/>
      <c r="I3" s="8073"/>
      <c r="J3" s="8073"/>
      <c r="K3" s="8073"/>
      <c r="L3" s="8073"/>
      <c r="M3" s="8073"/>
      <c r="N3" s="8073"/>
      <c r="O3" s="8073"/>
      <c r="P3" s="8074"/>
    </row>
    <row r="4" spans="1:16" ht="1.5" customHeight="1" thickBot="1">
      <c r="A4" s="8075"/>
      <c r="B4" s="8076"/>
      <c r="C4" s="8076"/>
      <c r="D4" s="8076"/>
      <c r="E4" s="8076"/>
      <c r="F4" s="8076"/>
      <c r="G4" s="8076"/>
      <c r="H4" s="8076"/>
      <c r="I4" s="8076"/>
      <c r="J4" s="8076"/>
      <c r="K4" s="8076"/>
      <c r="L4" s="8076"/>
      <c r="M4" s="8076"/>
      <c r="N4" s="8076"/>
      <c r="O4" s="8076"/>
      <c r="P4" s="8077"/>
    </row>
    <row r="5" spans="1:16" ht="21" customHeight="1">
      <c r="A5" s="7812" t="s">
        <v>12</v>
      </c>
      <c r="B5" s="8078" t="s">
        <v>4880</v>
      </c>
      <c r="C5" s="7822" t="s">
        <v>4909</v>
      </c>
      <c r="D5" s="8078" t="s">
        <v>4910</v>
      </c>
      <c r="E5" s="8080" t="s">
        <v>4911</v>
      </c>
      <c r="F5" s="8081"/>
      <c r="G5" s="8081"/>
      <c r="H5" s="8082"/>
      <c r="I5" s="8080" t="s">
        <v>4912</v>
      </c>
      <c r="J5" s="8082"/>
      <c r="K5" s="8083" t="s">
        <v>4913</v>
      </c>
      <c r="L5" s="8085" t="s">
        <v>4914</v>
      </c>
      <c r="M5" s="8089" t="s">
        <v>4915</v>
      </c>
      <c r="N5" s="8090" t="s">
        <v>4916</v>
      </c>
      <c r="O5" s="8083" t="s">
        <v>4917</v>
      </c>
      <c r="P5" s="8092" t="s">
        <v>1859</v>
      </c>
    </row>
    <row r="6" spans="1:16" ht="18" customHeight="1" thickBot="1">
      <c r="A6" s="7814"/>
      <c r="B6" s="8079"/>
      <c r="C6" s="7021"/>
      <c r="D6" s="8079"/>
      <c r="E6" s="5486" t="s">
        <v>4918</v>
      </c>
      <c r="F6" s="5487" t="s">
        <v>4906</v>
      </c>
      <c r="G6" s="5487" t="s">
        <v>4919</v>
      </c>
      <c r="H6" s="5489" t="s">
        <v>4920</v>
      </c>
      <c r="I6" s="5486" t="s">
        <v>4905</v>
      </c>
      <c r="J6" s="5489" t="s">
        <v>4907</v>
      </c>
      <c r="K6" s="8084"/>
      <c r="L6" s="8086"/>
      <c r="M6" s="8076"/>
      <c r="N6" s="8091"/>
      <c r="O6" s="8084"/>
      <c r="P6" s="8093"/>
    </row>
    <row r="7" spans="1:16" ht="15.95" customHeight="1">
      <c r="A7" s="8049">
        <v>2003</v>
      </c>
      <c r="B7" s="5479" t="s">
        <v>4884</v>
      </c>
      <c r="C7" s="5479" t="s">
        <v>9</v>
      </c>
      <c r="D7" s="5479" t="s">
        <v>9</v>
      </c>
      <c r="E7" s="5490">
        <f t="shared" ref="E7:J7" si="0">E8+E9+E10</f>
        <v>48</v>
      </c>
      <c r="F7" s="5472">
        <v>1</v>
      </c>
      <c r="G7" s="5472">
        <f t="shared" si="0"/>
        <v>37</v>
      </c>
      <c r="H7" s="4490" t="s">
        <v>9</v>
      </c>
      <c r="I7" s="5490">
        <f t="shared" si="0"/>
        <v>184</v>
      </c>
      <c r="J7" s="4490">
        <f t="shared" si="0"/>
        <v>35</v>
      </c>
      <c r="K7" s="5479">
        <v>305</v>
      </c>
      <c r="L7" s="5490">
        <f>L8+L9+L10</f>
        <v>641</v>
      </c>
      <c r="M7" s="5472">
        <f>M8+M9+M10</f>
        <v>235</v>
      </c>
      <c r="N7" s="4490">
        <f>N8+N9+N10</f>
        <v>50</v>
      </c>
      <c r="O7" s="5479">
        <f t="shared" ref="O7:O13" si="1">L7+M7+N7</f>
        <v>926</v>
      </c>
      <c r="P7" s="5480">
        <f>K7+O7</f>
        <v>1231</v>
      </c>
    </row>
    <row r="8" spans="1:16" ht="15.95" customHeight="1">
      <c r="A8" s="8094"/>
      <c r="B8" s="5481" t="s">
        <v>4885</v>
      </c>
      <c r="C8" s="5481" t="s">
        <v>9</v>
      </c>
      <c r="D8" s="5481" t="s">
        <v>9</v>
      </c>
      <c r="E8" s="2185">
        <v>24</v>
      </c>
      <c r="F8" s="5491" t="s">
        <v>9</v>
      </c>
      <c r="G8" s="5491">
        <v>24</v>
      </c>
      <c r="H8" s="5492" t="s">
        <v>9</v>
      </c>
      <c r="I8" s="2185">
        <v>122</v>
      </c>
      <c r="J8" s="5492">
        <v>11</v>
      </c>
      <c r="K8" s="5493">
        <f>SUM(D8:J8)</f>
        <v>181</v>
      </c>
      <c r="L8" s="2185">
        <v>247</v>
      </c>
      <c r="M8" s="5491">
        <v>101</v>
      </c>
      <c r="N8" s="5492">
        <v>38</v>
      </c>
      <c r="O8" s="5493">
        <f t="shared" si="1"/>
        <v>386</v>
      </c>
      <c r="P8" s="5494">
        <f>K8+O8</f>
        <v>567</v>
      </c>
    </row>
    <row r="9" spans="1:16" ht="15.95" customHeight="1">
      <c r="A9" s="8094"/>
      <c r="B9" s="5481" t="s">
        <v>4886</v>
      </c>
      <c r="C9" s="5481" t="s">
        <v>9</v>
      </c>
      <c r="D9" s="5481" t="s">
        <v>9</v>
      </c>
      <c r="E9" s="2185">
        <v>16</v>
      </c>
      <c r="F9" s="5491">
        <v>1</v>
      </c>
      <c r="G9" s="5491">
        <v>9</v>
      </c>
      <c r="H9" s="5492" t="s">
        <v>9</v>
      </c>
      <c r="I9" s="2185">
        <v>52</v>
      </c>
      <c r="J9" s="5492">
        <v>14</v>
      </c>
      <c r="K9" s="5493">
        <f>SUM(D9:J9)</f>
        <v>92</v>
      </c>
      <c r="L9" s="2185">
        <v>284</v>
      </c>
      <c r="M9" s="5491">
        <v>71</v>
      </c>
      <c r="N9" s="5492">
        <v>7</v>
      </c>
      <c r="O9" s="5493">
        <f t="shared" si="1"/>
        <v>362</v>
      </c>
      <c r="P9" s="5494">
        <f>K9+O9</f>
        <v>454</v>
      </c>
    </row>
    <row r="10" spans="1:16" ht="15.95" customHeight="1" thickBot="1">
      <c r="A10" s="8095"/>
      <c r="B10" s="5484" t="s">
        <v>4887</v>
      </c>
      <c r="C10" s="5484" t="s">
        <v>9</v>
      </c>
      <c r="D10" s="5484" t="s">
        <v>9</v>
      </c>
      <c r="E10" s="5495">
        <v>8</v>
      </c>
      <c r="F10" s="5496" t="s">
        <v>9</v>
      </c>
      <c r="G10" s="5496">
        <v>4</v>
      </c>
      <c r="H10" s="5497" t="s">
        <v>9</v>
      </c>
      <c r="I10" s="5495">
        <v>10</v>
      </c>
      <c r="J10" s="5497">
        <v>10</v>
      </c>
      <c r="K10" s="5498">
        <f>SUM(D10:J10)</f>
        <v>32</v>
      </c>
      <c r="L10" s="5495">
        <v>110</v>
      </c>
      <c r="M10" s="5496">
        <v>63</v>
      </c>
      <c r="N10" s="5497">
        <v>5</v>
      </c>
      <c r="O10" s="5498">
        <f t="shared" si="1"/>
        <v>178</v>
      </c>
      <c r="P10" s="5499">
        <f>K10+O10</f>
        <v>210</v>
      </c>
    </row>
    <row r="11" spans="1:16" ht="15.95" customHeight="1">
      <c r="A11" s="8049">
        <v>2004</v>
      </c>
      <c r="B11" s="5479" t="s">
        <v>4884</v>
      </c>
      <c r="C11" s="5479" t="s">
        <v>9</v>
      </c>
      <c r="D11" s="5479" t="s">
        <v>9</v>
      </c>
      <c r="E11" s="5490">
        <v>45</v>
      </c>
      <c r="F11" s="5472">
        <v>1</v>
      </c>
      <c r="G11" s="5472">
        <v>34</v>
      </c>
      <c r="H11" s="4490" t="s">
        <v>9</v>
      </c>
      <c r="I11" s="5490">
        <v>162</v>
      </c>
      <c r="J11" s="4490">
        <v>32</v>
      </c>
      <c r="K11" s="5479">
        <v>274</v>
      </c>
      <c r="L11" s="5490">
        <v>580</v>
      </c>
      <c r="M11" s="5472">
        <v>197</v>
      </c>
      <c r="N11" s="4490">
        <v>43</v>
      </c>
      <c r="O11" s="5479">
        <f t="shared" si="1"/>
        <v>820</v>
      </c>
      <c r="P11" s="5480">
        <v>1094</v>
      </c>
    </row>
    <row r="12" spans="1:16" ht="15.95" customHeight="1">
      <c r="A12" s="8094"/>
      <c r="B12" s="5481" t="s">
        <v>4885</v>
      </c>
      <c r="C12" s="5481" t="s">
        <v>9</v>
      </c>
      <c r="D12" s="5481" t="s">
        <v>9</v>
      </c>
      <c r="E12" s="4493">
        <v>24</v>
      </c>
      <c r="F12" s="5326" t="s">
        <v>9</v>
      </c>
      <c r="G12" s="5326">
        <v>24</v>
      </c>
      <c r="H12" s="5500" t="s">
        <v>9</v>
      </c>
      <c r="I12" s="4493">
        <v>116</v>
      </c>
      <c r="J12" s="5500">
        <v>10</v>
      </c>
      <c r="K12" s="5493">
        <v>174</v>
      </c>
      <c r="L12" s="4493">
        <v>208</v>
      </c>
      <c r="M12" s="5326">
        <v>79</v>
      </c>
      <c r="N12" s="5500">
        <v>31</v>
      </c>
      <c r="O12" s="5493">
        <f t="shared" si="1"/>
        <v>318</v>
      </c>
      <c r="P12" s="5494">
        <v>492</v>
      </c>
    </row>
    <row r="13" spans="1:16" ht="15.95" customHeight="1">
      <c r="A13" s="8094"/>
      <c r="B13" s="5481" t="s">
        <v>4886</v>
      </c>
      <c r="C13" s="5481" t="s">
        <v>9</v>
      </c>
      <c r="D13" s="5481" t="s">
        <v>9</v>
      </c>
      <c r="E13" s="4493">
        <v>17</v>
      </c>
      <c r="F13" s="5326">
        <v>1</v>
      </c>
      <c r="G13" s="5326">
        <v>8</v>
      </c>
      <c r="H13" s="5500" t="s">
        <v>9</v>
      </c>
      <c r="I13" s="4493">
        <v>39</v>
      </c>
      <c r="J13" s="5500">
        <v>12</v>
      </c>
      <c r="K13" s="5493">
        <v>77</v>
      </c>
      <c r="L13" s="4493">
        <v>277</v>
      </c>
      <c r="M13" s="5326">
        <v>52</v>
      </c>
      <c r="N13" s="5500">
        <v>9</v>
      </c>
      <c r="O13" s="5493">
        <f t="shared" si="1"/>
        <v>338</v>
      </c>
      <c r="P13" s="5494">
        <v>415</v>
      </c>
    </row>
    <row r="14" spans="1:16" ht="15.95" customHeight="1" thickBot="1">
      <c r="A14" s="8095"/>
      <c r="B14" s="5484" t="s">
        <v>4887</v>
      </c>
      <c r="C14" s="5484" t="s">
        <v>9</v>
      </c>
      <c r="D14" s="5484" t="s">
        <v>9</v>
      </c>
      <c r="E14" s="4497">
        <v>4</v>
      </c>
      <c r="F14" s="4498" t="s">
        <v>9</v>
      </c>
      <c r="G14" s="4498">
        <v>2</v>
      </c>
      <c r="H14" s="5501" t="s">
        <v>9</v>
      </c>
      <c r="I14" s="4497">
        <v>7</v>
      </c>
      <c r="J14" s="5501">
        <v>10</v>
      </c>
      <c r="K14" s="5498">
        <v>23</v>
      </c>
      <c r="L14" s="4497">
        <v>95</v>
      </c>
      <c r="M14" s="4498">
        <v>66</v>
      </c>
      <c r="N14" s="5501">
        <v>3</v>
      </c>
      <c r="O14" s="5498">
        <v>164</v>
      </c>
      <c r="P14" s="5499">
        <v>187</v>
      </c>
    </row>
    <row r="15" spans="1:16" ht="15.95" customHeight="1">
      <c r="A15" s="8049">
        <v>2005</v>
      </c>
      <c r="B15" s="5479" t="s">
        <v>4884</v>
      </c>
      <c r="C15" s="5479" t="s">
        <v>9</v>
      </c>
      <c r="D15" s="5479" t="s">
        <v>9</v>
      </c>
      <c r="E15" s="5490">
        <f t="shared" ref="E15:P15" si="2">E16+E17+E18</f>
        <v>49</v>
      </c>
      <c r="F15" s="5472" t="s">
        <v>9</v>
      </c>
      <c r="G15" s="5472">
        <f t="shared" si="2"/>
        <v>37</v>
      </c>
      <c r="H15" s="4490">
        <v>1</v>
      </c>
      <c r="I15" s="5490">
        <f t="shared" si="2"/>
        <v>198</v>
      </c>
      <c r="J15" s="4490">
        <f t="shared" si="2"/>
        <v>46</v>
      </c>
      <c r="K15" s="5479">
        <f t="shared" si="2"/>
        <v>331</v>
      </c>
      <c r="L15" s="5490">
        <f t="shared" si="2"/>
        <v>523</v>
      </c>
      <c r="M15" s="5472">
        <f t="shared" si="2"/>
        <v>162</v>
      </c>
      <c r="N15" s="4490">
        <f t="shared" si="2"/>
        <v>38</v>
      </c>
      <c r="O15" s="5479">
        <f t="shared" si="2"/>
        <v>723</v>
      </c>
      <c r="P15" s="5480">
        <f t="shared" si="2"/>
        <v>1054</v>
      </c>
    </row>
    <row r="16" spans="1:16" ht="15.95" customHeight="1">
      <c r="A16" s="8094"/>
      <c r="B16" s="5481" t="s">
        <v>4885</v>
      </c>
      <c r="C16" s="5481" t="s">
        <v>9</v>
      </c>
      <c r="D16" s="5481" t="s">
        <v>9</v>
      </c>
      <c r="E16" s="4493">
        <v>24</v>
      </c>
      <c r="F16" s="5326" t="s">
        <v>9</v>
      </c>
      <c r="G16" s="5326">
        <v>25</v>
      </c>
      <c r="H16" s="5500">
        <v>1</v>
      </c>
      <c r="I16" s="4493">
        <v>132</v>
      </c>
      <c r="J16" s="5500">
        <v>17</v>
      </c>
      <c r="K16" s="5493">
        <v>199</v>
      </c>
      <c r="L16" s="4493">
        <v>204</v>
      </c>
      <c r="M16" s="5326">
        <v>66</v>
      </c>
      <c r="N16" s="5500">
        <v>29</v>
      </c>
      <c r="O16" s="5493">
        <v>299</v>
      </c>
      <c r="P16" s="5494">
        <v>498</v>
      </c>
    </row>
    <row r="17" spans="1:16" ht="15.95" customHeight="1">
      <c r="A17" s="8094"/>
      <c r="B17" s="5481" t="s">
        <v>4886</v>
      </c>
      <c r="C17" s="5481" t="s">
        <v>9</v>
      </c>
      <c r="D17" s="5481" t="s">
        <v>9</v>
      </c>
      <c r="E17" s="4493">
        <v>15</v>
      </c>
      <c r="F17" s="5326" t="s">
        <v>9</v>
      </c>
      <c r="G17" s="5326">
        <v>10</v>
      </c>
      <c r="H17" s="5500" t="s">
        <v>9</v>
      </c>
      <c r="I17" s="4493">
        <v>53</v>
      </c>
      <c r="J17" s="5500">
        <v>18</v>
      </c>
      <c r="K17" s="5493">
        <v>96</v>
      </c>
      <c r="L17" s="4493">
        <v>230</v>
      </c>
      <c r="M17" s="5326">
        <v>51</v>
      </c>
      <c r="N17" s="5500">
        <v>6</v>
      </c>
      <c r="O17" s="5493">
        <v>287</v>
      </c>
      <c r="P17" s="5494">
        <v>383</v>
      </c>
    </row>
    <row r="18" spans="1:16" ht="15.95" customHeight="1" thickBot="1">
      <c r="A18" s="8095"/>
      <c r="B18" s="5484" t="s">
        <v>4887</v>
      </c>
      <c r="C18" s="5484" t="s">
        <v>9</v>
      </c>
      <c r="D18" s="5484" t="s">
        <v>9</v>
      </c>
      <c r="E18" s="4497">
        <v>10</v>
      </c>
      <c r="F18" s="4498" t="s">
        <v>9</v>
      </c>
      <c r="G18" s="4498">
        <v>2</v>
      </c>
      <c r="H18" s="5501" t="s">
        <v>9</v>
      </c>
      <c r="I18" s="4497">
        <v>13</v>
      </c>
      <c r="J18" s="5501">
        <v>11</v>
      </c>
      <c r="K18" s="5498">
        <v>36</v>
      </c>
      <c r="L18" s="4497">
        <v>89</v>
      </c>
      <c r="M18" s="4498">
        <v>45</v>
      </c>
      <c r="N18" s="5501">
        <v>3</v>
      </c>
      <c r="O18" s="5498">
        <v>137</v>
      </c>
      <c r="P18" s="5499">
        <v>173</v>
      </c>
    </row>
    <row r="19" spans="1:16" ht="15.95" customHeight="1">
      <c r="A19" s="8049">
        <v>2006</v>
      </c>
      <c r="B19" s="5479" t="s">
        <v>4884</v>
      </c>
      <c r="C19" s="5479" t="s">
        <v>9</v>
      </c>
      <c r="D19" s="5479" t="s">
        <v>9</v>
      </c>
      <c r="E19" s="5490">
        <v>46</v>
      </c>
      <c r="F19" s="5472" t="s">
        <v>9</v>
      </c>
      <c r="G19" s="5472">
        <v>34</v>
      </c>
      <c r="H19" s="4490">
        <v>1</v>
      </c>
      <c r="I19" s="5490">
        <v>156</v>
      </c>
      <c r="J19" s="4490">
        <v>47</v>
      </c>
      <c r="K19" s="5479">
        <v>284</v>
      </c>
      <c r="L19" s="5490">
        <v>544</v>
      </c>
      <c r="M19" s="5472">
        <v>165</v>
      </c>
      <c r="N19" s="4490">
        <v>30</v>
      </c>
      <c r="O19" s="5479">
        <v>739</v>
      </c>
      <c r="P19" s="5480">
        <v>1023</v>
      </c>
    </row>
    <row r="20" spans="1:16" ht="15.95" customHeight="1">
      <c r="A20" s="8094"/>
      <c r="B20" s="5481" t="s">
        <v>4885</v>
      </c>
      <c r="C20" s="5481" t="s">
        <v>9</v>
      </c>
      <c r="D20" s="5481" t="s">
        <v>9</v>
      </c>
      <c r="E20" s="4493">
        <v>14</v>
      </c>
      <c r="F20" s="5326" t="s">
        <v>9</v>
      </c>
      <c r="G20" s="5326">
        <v>23</v>
      </c>
      <c r="H20" s="5500">
        <v>1</v>
      </c>
      <c r="I20" s="4493">
        <v>90</v>
      </c>
      <c r="J20" s="5500">
        <v>13</v>
      </c>
      <c r="K20" s="5493">
        <v>141</v>
      </c>
      <c r="L20" s="4493">
        <v>243</v>
      </c>
      <c r="M20" s="5326">
        <v>80</v>
      </c>
      <c r="N20" s="5500">
        <v>19</v>
      </c>
      <c r="O20" s="5493">
        <v>342</v>
      </c>
      <c r="P20" s="5494">
        <v>483</v>
      </c>
    </row>
    <row r="21" spans="1:16" ht="15.95" customHeight="1">
      <c r="A21" s="8094"/>
      <c r="B21" s="5481" t="s">
        <v>4886</v>
      </c>
      <c r="C21" s="5481" t="s">
        <v>9</v>
      </c>
      <c r="D21" s="5481" t="s">
        <v>9</v>
      </c>
      <c r="E21" s="4493">
        <v>18</v>
      </c>
      <c r="F21" s="5326" t="s">
        <v>9</v>
      </c>
      <c r="G21" s="5326">
        <v>9</v>
      </c>
      <c r="H21" s="5500" t="s">
        <v>9</v>
      </c>
      <c r="I21" s="4493">
        <v>48</v>
      </c>
      <c r="J21" s="5500">
        <v>24</v>
      </c>
      <c r="K21" s="5493">
        <v>99</v>
      </c>
      <c r="L21" s="4493">
        <v>215</v>
      </c>
      <c r="M21" s="5326">
        <v>48</v>
      </c>
      <c r="N21" s="5500">
        <v>6</v>
      </c>
      <c r="O21" s="5493">
        <v>269</v>
      </c>
      <c r="P21" s="5494">
        <v>368</v>
      </c>
    </row>
    <row r="22" spans="1:16" ht="15.95" customHeight="1" thickBot="1">
      <c r="A22" s="8095"/>
      <c r="B22" s="5484" t="s">
        <v>4887</v>
      </c>
      <c r="C22" s="5484" t="s">
        <v>9</v>
      </c>
      <c r="D22" s="5484" t="s">
        <v>9</v>
      </c>
      <c r="E22" s="4497">
        <v>14</v>
      </c>
      <c r="F22" s="4498" t="s">
        <v>9</v>
      </c>
      <c r="G22" s="4498">
        <v>2</v>
      </c>
      <c r="H22" s="5501" t="s">
        <v>9</v>
      </c>
      <c r="I22" s="4497">
        <v>18</v>
      </c>
      <c r="J22" s="5501">
        <v>10</v>
      </c>
      <c r="K22" s="5498">
        <v>44</v>
      </c>
      <c r="L22" s="4497">
        <v>86</v>
      </c>
      <c r="M22" s="4498">
        <v>37</v>
      </c>
      <c r="N22" s="5501">
        <v>5</v>
      </c>
      <c r="O22" s="5498">
        <v>128</v>
      </c>
      <c r="P22" s="5499">
        <v>172</v>
      </c>
    </row>
    <row r="23" spans="1:16" ht="15.95" customHeight="1">
      <c r="A23" s="8049">
        <v>2007</v>
      </c>
      <c r="B23" s="5479" t="s">
        <v>4884</v>
      </c>
      <c r="C23" s="5479" t="s">
        <v>9</v>
      </c>
      <c r="D23" s="5479" t="s">
        <v>9</v>
      </c>
      <c r="E23" s="5490">
        <v>43</v>
      </c>
      <c r="F23" s="5472">
        <v>18</v>
      </c>
      <c r="G23" s="5472">
        <v>38</v>
      </c>
      <c r="H23" s="4490">
        <v>2</v>
      </c>
      <c r="I23" s="5490">
        <v>126</v>
      </c>
      <c r="J23" s="4490">
        <v>50</v>
      </c>
      <c r="K23" s="5479">
        <v>277</v>
      </c>
      <c r="L23" s="5490">
        <v>544</v>
      </c>
      <c r="M23" s="5472">
        <v>150</v>
      </c>
      <c r="N23" s="4490">
        <v>31</v>
      </c>
      <c r="O23" s="5479">
        <v>725</v>
      </c>
      <c r="P23" s="5480">
        <v>1002</v>
      </c>
    </row>
    <row r="24" spans="1:16" ht="15.95" customHeight="1">
      <c r="A24" s="8094"/>
      <c r="B24" s="5481" t="s">
        <v>4885</v>
      </c>
      <c r="C24" s="5481" t="s">
        <v>9</v>
      </c>
      <c r="D24" s="5481" t="s">
        <v>9</v>
      </c>
      <c r="E24" s="4493">
        <v>9</v>
      </c>
      <c r="F24" s="5326">
        <v>18</v>
      </c>
      <c r="G24" s="5326">
        <v>26</v>
      </c>
      <c r="H24" s="5500">
        <v>2</v>
      </c>
      <c r="I24" s="4493">
        <v>64</v>
      </c>
      <c r="J24" s="5500">
        <v>16</v>
      </c>
      <c r="K24" s="5493">
        <v>135</v>
      </c>
      <c r="L24" s="4493">
        <v>250</v>
      </c>
      <c r="M24" s="5326">
        <v>61</v>
      </c>
      <c r="N24" s="5500">
        <v>21</v>
      </c>
      <c r="O24" s="5493">
        <v>332</v>
      </c>
      <c r="P24" s="5494">
        <v>467</v>
      </c>
    </row>
    <row r="25" spans="1:16" ht="15.95" customHeight="1">
      <c r="A25" s="8094"/>
      <c r="B25" s="5481" t="s">
        <v>4886</v>
      </c>
      <c r="C25" s="5481" t="s">
        <v>9</v>
      </c>
      <c r="D25" s="5481" t="s">
        <v>9</v>
      </c>
      <c r="E25" s="4493">
        <v>19</v>
      </c>
      <c r="F25" s="5326" t="s">
        <v>9</v>
      </c>
      <c r="G25" s="5326">
        <v>10</v>
      </c>
      <c r="H25" s="5500" t="s">
        <v>9</v>
      </c>
      <c r="I25" s="4493">
        <v>46</v>
      </c>
      <c r="J25" s="5500">
        <v>25</v>
      </c>
      <c r="K25" s="5493">
        <v>100</v>
      </c>
      <c r="L25" s="4493">
        <v>210</v>
      </c>
      <c r="M25" s="5326">
        <v>44</v>
      </c>
      <c r="N25" s="5500">
        <v>6</v>
      </c>
      <c r="O25" s="5493">
        <v>260</v>
      </c>
      <c r="P25" s="5494">
        <v>360</v>
      </c>
    </row>
    <row r="26" spans="1:16" ht="15.95" customHeight="1" thickBot="1">
      <c r="A26" s="8095"/>
      <c r="B26" s="5484" t="s">
        <v>4887</v>
      </c>
      <c r="C26" s="5484" t="s">
        <v>9</v>
      </c>
      <c r="D26" s="5484" t="s">
        <v>9</v>
      </c>
      <c r="E26" s="4497">
        <v>15</v>
      </c>
      <c r="F26" s="4498" t="s">
        <v>9</v>
      </c>
      <c r="G26" s="4498">
        <v>2</v>
      </c>
      <c r="H26" s="5501" t="s">
        <v>9</v>
      </c>
      <c r="I26" s="4497">
        <v>16</v>
      </c>
      <c r="J26" s="5501">
        <v>9</v>
      </c>
      <c r="K26" s="5498">
        <v>42</v>
      </c>
      <c r="L26" s="4497">
        <v>84</v>
      </c>
      <c r="M26" s="4498">
        <v>45</v>
      </c>
      <c r="N26" s="5501">
        <v>4</v>
      </c>
      <c r="O26" s="5498">
        <v>133</v>
      </c>
      <c r="P26" s="5499">
        <v>175</v>
      </c>
    </row>
    <row r="27" spans="1:16" ht="15.95" customHeight="1">
      <c r="A27" s="8049">
        <v>2008</v>
      </c>
      <c r="B27" s="5479" t="s">
        <v>4884</v>
      </c>
      <c r="C27" s="5479" t="s">
        <v>9</v>
      </c>
      <c r="D27" s="5479">
        <v>2</v>
      </c>
      <c r="E27" s="5490">
        <v>45</v>
      </c>
      <c r="F27" s="5472">
        <v>17</v>
      </c>
      <c r="G27" s="5472">
        <v>34</v>
      </c>
      <c r="H27" s="4490">
        <v>1</v>
      </c>
      <c r="I27" s="5490">
        <v>134</v>
      </c>
      <c r="J27" s="4490">
        <v>67</v>
      </c>
      <c r="K27" s="5479">
        <v>300</v>
      </c>
      <c r="L27" s="5490">
        <v>511</v>
      </c>
      <c r="M27" s="5472">
        <v>135</v>
      </c>
      <c r="N27" s="4490">
        <v>15</v>
      </c>
      <c r="O27" s="5479">
        <v>661</v>
      </c>
      <c r="P27" s="5480">
        <v>961</v>
      </c>
    </row>
    <row r="28" spans="1:16" ht="15.95" customHeight="1">
      <c r="A28" s="8094"/>
      <c r="B28" s="5481" t="s">
        <v>4885</v>
      </c>
      <c r="C28" s="5502" t="s">
        <v>9</v>
      </c>
      <c r="D28" s="5481">
        <v>1</v>
      </c>
      <c r="E28" s="4493">
        <v>10</v>
      </c>
      <c r="F28" s="5326">
        <v>17</v>
      </c>
      <c r="G28" s="5326">
        <v>24</v>
      </c>
      <c r="H28" s="5500">
        <v>1</v>
      </c>
      <c r="I28" s="4493">
        <v>73</v>
      </c>
      <c r="J28" s="5500">
        <v>22</v>
      </c>
      <c r="K28" s="5493">
        <v>148</v>
      </c>
      <c r="L28" s="4493">
        <v>238</v>
      </c>
      <c r="M28" s="5326">
        <v>59</v>
      </c>
      <c r="N28" s="5500">
        <v>4</v>
      </c>
      <c r="O28" s="5493">
        <v>301</v>
      </c>
      <c r="P28" s="5494">
        <v>449</v>
      </c>
    </row>
    <row r="29" spans="1:16" ht="15.95" customHeight="1">
      <c r="A29" s="8094"/>
      <c r="B29" s="5481" t="s">
        <v>4886</v>
      </c>
      <c r="C29" s="5502" t="s">
        <v>9</v>
      </c>
      <c r="D29" s="5481">
        <v>1</v>
      </c>
      <c r="E29" s="4493">
        <v>20</v>
      </c>
      <c r="F29" s="5326" t="s">
        <v>9</v>
      </c>
      <c r="G29" s="5326">
        <v>9</v>
      </c>
      <c r="H29" s="5500" t="s">
        <v>9</v>
      </c>
      <c r="I29" s="4493">
        <v>41</v>
      </c>
      <c r="J29" s="5500">
        <v>29</v>
      </c>
      <c r="K29" s="5493">
        <v>100</v>
      </c>
      <c r="L29" s="4493">
        <v>196</v>
      </c>
      <c r="M29" s="5326">
        <v>41</v>
      </c>
      <c r="N29" s="5500">
        <v>5</v>
      </c>
      <c r="O29" s="5493">
        <v>242</v>
      </c>
      <c r="P29" s="5494">
        <v>342</v>
      </c>
    </row>
    <row r="30" spans="1:16" ht="15.95" customHeight="1" thickBot="1">
      <c r="A30" s="8095"/>
      <c r="B30" s="5484" t="s">
        <v>4887</v>
      </c>
      <c r="C30" s="5503" t="s">
        <v>9</v>
      </c>
      <c r="D30" s="5484" t="s">
        <v>9</v>
      </c>
      <c r="E30" s="4497">
        <v>15</v>
      </c>
      <c r="F30" s="4498" t="s">
        <v>9</v>
      </c>
      <c r="G30" s="4498">
        <v>1</v>
      </c>
      <c r="H30" s="5501" t="s">
        <v>9</v>
      </c>
      <c r="I30" s="4497">
        <v>20</v>
      </c>
      <c r="J30" s="5501">
        <v>16</v>
      </c>
      <c r="K30" s="5498">
        <v>52</v>
      </c>
      <c r="L30" s="4497">
        <v>77</v>
      </c>
      <c r="M30" s="4498">
        <v>35</v>
      </c>
      <c r="N30" s="5501">
        <v>6</v>
      </c>
      <c r="O30" s="5498">
        <v>118</v>
      </c>
      <c r="P30" s="5499">
        <v>170</v>
      </c>
    </row>
    <row r="31" spans="1:16" ht="15.95" customHeight="1">
      <c r="A31" s="8049">
        <v>2009</v>
      </c>
      <c r="B31" s="5479" t="s">
        <v>4884</v>
      </c>
      <c r="C31" s="5479" t="s">
        <v>9</v>
      </c>
      <c r="D31" s="5479">
        <v>10</v>
      </c>
      <c r="E31" s="5490">
        <v>48</v>
      </c>
      <c r="F31" s="5472">
        <v>3</v>
      </c>
      <c r="G31" s="5472">
        <v>46</v>
      </c>
      <c r="H31" s="4490">
        <v>1</v>
      </c>
      <c r="I31" s="5490">
        <v>125</v>
      </c>
      <c r="J31" s="4490">
        <v>84</v>
      </c>
      <c r="K31" s="5479">
        <v>317</v>
      </c>
      <c r="L31" s="5490">
        <v>477</v>
      </c>
      <c r="M31" s="5472">
        <v>139</v>
      </c>
      <c r="N31" s="4490">
        <v>22</v>
      </c>
      <c r="O31" s="5479">
        <v>638</v>
      </c>
      <c r="P31" s="5480">
        <v>955</v>
      </c>
    </row>
    <row r="32" spans="1:16" ht="15.95" customHeight="1">
      <c r="A32" s="8094"/>
      <c r="B32" s="5481" t="s">
        <v>4885</v>
      </c>
      <c r="C32" s="5502" t="s">
        <v>9</v>
      </c>
      <c r="D32" s="5481">
        <v>8</v>
      </c>
      <c r="E32" s="4493">
        <v>14</v>
      </c>
      <c r="F32" s="5326">
        <v>3</v>
      </c>
      <c r="G32" s="5326">
        <v>27</v>
      </c>
      <c r="H32" s="5500">
        <v>1</v>
      </c>
      <c r="I32" s="4493">
        <v>60</v>
      </c>
      <c r="J32" s="5500">
        <v>36</v>
      </c>
      <c r="K32" s="5493">
        <v>149</v>
      </c>
      <c r="L32" s="4493">
        <v>222</v>
      </c>
      <c r="M32" s="5326">
        <v>75</v>
      </c>
      <c r="N32" s="5500">
        <v>15</v>
      </c>
      <c r="O32" s="5493">
        <v>312</v>
      </c>
      <c r="P32" s="5494">
        <v>461</v>
      </c>
    </row>
    <row r="33" spans="1:16" ht="15.95" customHeight="1">
      <c r="A33" s="8094"/>
      <c r="B33" s="5481" t="s">
        <v>4886</v>
      </c>
      <c r="C33" s="5502" t="s">
        <v>9</v>
      </c>
      <c r="D33" s="5481" t="s">
        <v>9</v>
      </c>
      <c r="E33" s="4493">
        <v>25</v>
      </c>
      <c r="F33" s="5326" t="s">
        <v>9</v>
      </c>
      <c r="G33" s="5326">
        <v>16</v>
      </c>
      <c r="H33" s="5500" t="s">
        <v>9</v>
      </c>
      <c r="I33" s="4493">
        <v>40</v>
      </c>
      <c r="J33" s="5500">
        <v>29</v>
      </c>
      <c r="K33" s="5493">
        <v>110</v>
      </c>
      <c r="L33" s="4493">
        <v>182</v>
      </c>
      <c r="M33" s="5326">
        <v>34</v>
      </c>
      <c r="N33" s="5500">
        <v>4</v>
      </c>
      <c r="O33" s="5493">
        <v>220</v>
      </c>
      <c r="P33" s="5494">
        <v>330</v>
      </c>
    </row>
    <row r="34" spans="1:16" ht="15.95" customHeight="1" thickBot="1">
      <c r="A34" s="8095"/>
      <c r="B34" s="5484" t="s">
        <v>4887</v>
      </c>
      <c r="C34" s="5503" t="s">
        <v>9</v>
      </c>
      <c r="D34" s="5484">
        <v>2</v>
      </c>
      <c r="E34" s="4497">
        <v>9</v>
      </c>
      <c r="F34" s="4498" t="s">
        <v>9</v>
      </c>
      <c r="G34" s="4498">
        <v>3</v>
      </c>
      <c r="H34" s="5501" t="s">
        <v>9</v>
      </c>
      <c r="I34" s="4497">
        <v>25</v>
      </c>
      <c r="J34" s="5501">
        <v>19</v>
      </c>
      <c r="K34" s="5498">
        <v>58</v>
      </c>
      <c r="L34" s="4497">
        <v>73</v>
      </c>
      <c r="M34" s="4498">
        <v>30</v>
      </c>
      <c r="N34" s="5501">
        <v>3</v>
      </c>
      <c r="O34" s="5498">
        <v>106</v>
      </c>
      <c r="P34" s="5499">
        <v>164</v>
      </c>
    </row>
    <row r="35" spans="1:16" ht="15.95" customHeight="1">
      <c r="A35" s="8087">
        <v>2010</v>
      </c>
      <c r="B35" s="5479" t="s">
        <v>4884</v>
      </c>
      <c r="C35" s="5479" t="s">
        <v>9</v>
      </c>
      <c r="D35" s="5479">
        <v>11</v>
      </c>
      <c r="E35" s="5490">
        <v>179</v>
      </c>
      <c r="F35" s="5472">
        <v>15</v>
      </c>
      <c r="G35" s="5472">
        <v>156</v>
      </c>
      <c r="H35" s="4490">
        <v>2</v>
      </c>
      <c r="I35" s="5490" t="s">
        <v>9</v>
      </c>
      <c r="J35" s="4490" t="s">
        <v>9</v>
      </c>
      <c r="K35" s="5479">
        <v>363</v>
      </c>
      <c r="L35" s="5490">
        <v>429</v>
      </c>
      <c r="M35" s="5472">
        <v>126</v>
      </c>
      <c r="N35" s="4490">
        <v>16</v>
      </c>
      <c r="O35" s="5479">
        <v>571</v>
      </c>
      <c r="P35" s="5480">
        <v>934</v>
      </c>
    </row>
    <row r="36" spans="1:16" ht="15.95" customHeight="1">
      <c r="A36" s="8063"/>
      <c r="B36" s="5481" t="s">
        <v>4885</v>
      </c>
      <c r="C36" s="5502" t="s">
        <v>9</v>
      </c>
      <c r="D36" s="5481">
        <v>6</v>
      </c>
      <c r="E36" s="4493">
        <v>90</v>
      </c>
      <c r="F36" s="5326">
        <v>15</v>
      </c>
      <c r="G36" s="5326">
        <v>88</v>
      </c>
      <c r="H36" s="5500">
        <v>2</v>
      </c>
      <c r="I36" s="5504" t="s">
        <v>9</v>
      </c>
      <c r="J36" s="5505" t="s">
        <v>9</v>
      </c>
      <c r="K36" s="5493">
        <v>201</v>
      </c>
      <c r="L36" s="4493">
        <v>195</v>
      </c>
      <c r="M36" s="5326">
        <v>60</v>
      </c>
      <c r="N36" s="5500">
        <v>10</v>
      </c>
      <c r="O36" s="5493">
        <v>255</v>
      </c>
      <c r="P36" s="5494">
        <v>456</v>
      </c>
    </row>
    <row r="37" spans="1:16" ht="15.95" customHeight="1">
      <c r="A37" s="8063"/>
      <c r="B37" s="5481" t="s">
        <v>4886</v>
      </c>
      <c r="C37" s="5502" t="s">
        <v>9</v>
      </c>
      <c r="D37" s="5481">
        <v>2</v>
      </c>
      <c r="E37" s="4493">
        <v>54</v>
      </c>
      <c r="F37" s="5473" t="s">
        <v>9</v>
      </c>
      <c r="G37" s="5326">
        <v>46</v>
      </c>
      <c r="H37" s="5505" t="s">
        <v>9</v>
      </c>
      <c r="I37" s="5504" t="s">
        <v>9</v>
      </c>
      <c r="J37" s="5505" t="s">
        <v>9</v>
      </c>
      <c r="K37" s="5493">
        <v>103</v>
      </c>
      <c r="L37" s="4493">
        <v>173</v>
      </c>
      <c r="M37" s="5326">
        <v>37</v>
      </c>
      <c r="N37" s="5500">
        <v>3</v>
      </c>
      <c r="O37" s="5493">
        <v>213</v>
      </c>
      <c r="P37" s="5494">
        <v>316</v>
      </c>
    </row>
    <row r="38" spans="1:16" ht="15.95" customHeight="1" thickBot="1">
      <c r="A38" s="8088"/>
      <c r="B38" s="5484" t="s">
        <v>4887</v>
      </c>
      <c r="C38" s="5503" t="s">
        <v>9</v>
      </c>
      <c r="D38" s="5484">
        <v>3</v>
      </c>
      <c r="E38" s="4497">
        <v>35</v>
      </c>
      <c r="F38" s="5475" t="s">
        <v>9</v>
      </c>
      <c r="G38" s="4498">
        <v>22</v>
      </c>
      <c r="H38" s="5506" t="s">
        <v>9</v>
      </c>
      <c r="I38" s="5507" t="s">
        <v>9</v>
      </c>
      <c r="J38" s="5506" t="s">
        <v>9</v>
      </c>
      <c r="K38" s="5498">
        <v>59</v>
      </c>
      <c r="L38" s="4497">
        <v>71</v>
      </c>
      <c r="M38" s="4498">
        <v>29</v>
      </c>
      <c r="N38" s="5501">
        <v>3</v>
      </c>
      <c r="O38" s="5498">
        <v>103</v>
      </c>
      <c r="P38" s="5499">
        <v>162</v>
      </c>
    </row>
    <row r="39" spans="1:16" ht="15.95" customHeight="1">
      <c r="A39" s="8087">
        <v>2011</v>
      </c>
      <c r="B39" s="5479" t="s">
        <v>4884</v>
      </c>
      <c r="C39" s="5479" t="s">
        <v>9</v>
      </c>
      <c r="D39" s="5479">
        <v>13</v>
      </c>
      <c r="E39" s="5490">
        <v>173</v>
      </c>
      <c r="F39" s="5472">
        <v>6</v>
      </c>
      <c r="G39" s="5472">
        <v>156</v>
      </c>
      <c r="H39" s="4490">
        <v>1</v>
      </c>
      <c r="I39" s="5490" t="s">
        <v>9</v>
      </c>
      <c r="J39" s="4490" t="s">
        <v>9</v>
      </c>
      <c r="K39" s="5479">
        <v>349</v>
      </c>
      <c r="L39" s="5490">
        <v>401</v>
      </c>
      <c r="M39" s="5472">
        <v>118</v>
      </c>
      <c r="N39" s="4490">
        <v>21</v>
      </c>
      <c r="O39" s="5479">
        <v>540</v>
      </c>
      <c r="P39" s="5480">
        <v>889</v>
      </c>
    </row>
    <row r="40" spans="1:16" ht="15.95" customHeight="1">
      <c r="A40" s="8063"/>
      <c r="B40" s="5481" t="s">
        <v>4885</v>
      </c>
      <c r="C40" s="5502" t="s">
        <v>9</v>
      </c>
      <c r="D40" s="5481">
        <v>7</v>
      </c>
      <c r="E40" s="4493">
        <v>90</v>
      </c>
      <c r="F40" s="5326">
        <v>1</v>
      </c>
      <c r="G40" s="5326">
        <v>90</v>
      </c>
      <c r="H40" s="5500">
        <v>1</v>
      </c>
      <c r="I40" s="5504" t="s">
        <v>9</v>
      </c>
      <c r="J40" s="5505" t="s">
        <v>9</v>
      </c>
      <c r="K40" s="5493">
        <v>189</v>
      </c>
      <c r="L40" s="4493">
        <v>176</v>
      </c>
      <c r="M40" s="5326">
        <v>60</v>
      </c>
      <c r="N40" s="5500">
        <v>15</v>
      </c>
      <c r="O40" s="5493">
        <v>251</v>
      </c>
      <c r="P40" s="5494">
        <v>440</v>
      </c>
    </row>
    <row r="41" spans="1:16" ht="15.95" customHeight="1">
      <c r="A41" s="8063"/>
      <c r="B41" s="5481" t="s">
        <v>4886</v>
      </c>
      <c r="C41" s="5502" t="s">
        <v>9</v>
      </c>
      <c r="D41" s="5481">
        <v>3</v>
      </c>
      <c r="E41" s="4493">
        <v>51</v>
      </c>
      <c r="F41" s="5473">
        <v>5</v>
      </c>
      <c r="G41" s="5326">
        <v>37</v>
      </c>
      <c r="H41" s="5505" t="s">
        <v>9</v>
      </c>
      <c r="I41" s="5504" t="s">
        <v>9</v>
      </c>
      <c r="J41" s="5505" t="s">
        <v>9</v>
      </c>
      <c r="K41" s="5493">
        <v>96</v>
      </c>
      <c r="L41" s="4493">
        <v>164</v>
      </c>
      <c r="M41" s="5326">
        <v>34</v>
      </c>
      <c r="N41" s="5500">
        <v>3</v>
      </c>
      <c r="O41" s="5493">
        <v>201</v>
      </c>
      <c r="P41" s="5494">
        <v>197</v>
      </c>
    </row>
    <row r="42" spans="1:16" ht="15.95" customHeight="1" thickBot="1">
      <c r="A42" s="8064"/>
      <c r="B42" s="5483" t="s">
        <v>4887</v>
      </c>
      <c r="C42" s="5508" t="s">
        <v>9</v>
      </c>
      <c r="D42" s="5483">
        <v>3</v>
      </c>
      <c r="E42" s="4501">
        <v>32</v>
      </c>
      <c r="F42" s="5474" t="s">
        <v>9</v>
      </c>
      <c r="G42" s="4502">
        <v>29</v>
      </c>
      <c r="H42" s="5509" t="s">
        <v>9</v>
      </c>
      <c r="I42" s="5510" t="s">
        <v>9</v>
      </c>
      <c r="J42" s="5509" t="s">
        <v>9</v>
      </c>
      <c r="K42" s="5511">
        <v>64</v>
      </c>
      <c r="L42" s="4501">
        <v>61</v>
      </c>
      <c r="M42" s="4502">
        <v>24</v>
      </c>
      <c r="N42" s="5512">
        <v>3</v>
      </c>
      <c r="O42" s="5511">
        <v>88</v>
      </c>
      <c r="P42" s="5513">
        <v>152</v>
      </c>
    </row>
    <row r="43" spans="1:16" ht="15.95" customHeight="1">
      <c r="A43" s="8087">
        <v>2012</v>
      </c>
      <c r="B43" s="5479" t="s">
        <v>4884</v>
      </c>
      <c r="C43" s="5479">
        <v>1</v>
      </c>
      <c r="D43" s="5479">
        <v>13</v>
      </c>
      <c r="E43" s="5490">
        <v>161</v>
      </c>
      <c r="F43" s="5472">
        <v>6</v>
      </c>
      <c r="G43" s="5472">
        <v>185</v>
      </c>
      <c r="H43" s="4490" t="s">
        <v>9</v>
      </c>
      <c r="I43" s="5490" t="s">
        <v>9</v>
      </c>
      <c r="J43" s="4490" t="s">
        <v>9</v>
      </c>
      <c r="K43" s="5479">
        <v>366</v>
      </c>
      <c r="L43" s="5490">
        <v>356</v>
      </c>
      <c r="M43" s="5472">
        <v>113</v>
      </c>
      <c r="N43" s="4490">
        <v>21</v>
      </c>
      <c r="O43" s="5479">
        <v>490</v>
      </c>
      <c r="P43" s="5480">
        <v>856</v>
      </c>
    </row>
    <row r="44" spans="1:16" ht="15.95" customHeight="1">
      <c r="A44" s="8063"/>
      <c r="B44" s="5481" t="s">
        <v>4885</v>
      </c>
      <c r="C44" s="5481">
        <v>1</v>
      </c>
      <c r="D44" s="5481">
        <v>8</v>
      </c>
      <c r="E44" s="4493">
        <v>85</v>
      </c>
      <c r="F44" s="5326">
        <v>6</v>
      </c>
      <c r="G44" s="5326">
        <v>101</v>
      </c>
      <c r="H44" s="5505" t="s">
        <v>9</v>
      </c>
      <c r="I44" s="5504" t="s">
        <v>9</v>
      </c>
      <c r="J44" s="5505" t="s">
        <v>9</v>
      </c>
      <c r="K44" s="5493">
        <v>201</v>
      </c>
      <c r="L44" s="4493">
        <v>158</v>
      </c>
      <c r="M44" s="5326">
        <v>60</v>
      </c>
      <c r="N44" s="5500">
        <v>15</v>
      </c>
      <c r="O44" s="5493">
        <v>233</v>
      </c>
      <c r="P44" s="5494">
        <v>434</v>
      </c>
    </row>
    <row r="45" spans="1:16" ht="15.95" customHeight="1">
      <c r="A45" s="8063"/>
      <c r="B45" s="5481" t="s">
        <v>4886</v>
      </c>
      <c r="C45" s="5502" t="s">
        <v>9</v>
      </c>
      <c r="D45" s="5481">
        <v>3</v>
      </c>
      <c r="E45" s="4493">
        <v>51</v>
      </c>
      <c r="F45" s="5473" t="s">
        <v>9</v>
      </c>
      <c r="G45" s="5326">
        <v>48</v>
      </c>
      <c r="H45" s="5505" t="s">
        <v>9</v>
      </c>
      <c r="I45" s="5504" t="s">
        <v>9</v>
      </c>
      <c r="J45" s="5505" t="s">
        <v>9</v>
      </c>
      <c r="K45" s="5493">
        <v>102</v>
      </c>
      <c r="L45" s="4493">
        <v>139</v>
      </c>
      <c r="M45" s="5326">
        <v>32</v>
      </c>
      <c r="N45" s="5500">
        <v>3</v>
      </c>
      <c r="O45" s="5493">
        <v>174</v>
      </c>
      <c r="P45" s="5494">
        <v>276</v>
      </c>
    </row>
    <row r="46" spans="1:16" ht="15.95" customHeight="1" thickBot="1">
      <c r="A46" s="8088"/>
      <c r="B46" s="5484" t="s">
        <v>4887</v>
      </c>
      <c r="C46" s="5503" t="s">
        <v>9</v>
      </c>
      <c r="D46" s="5484">
        <v>2</v>
      </c>
      <c r="E46" s="4497">
        <v>25</v>
      </c>
      <c r="F46" s="5475" t="s">
        <v>9</v>
      </c>
      <c r="G46" s="4498">
        <v>36</v>
      </c>
      <c r="H46" s="5506" t="s">
        <v>9</v>
      </c>
      <c r="I46" s="5507" t="s">
        <v>9</v>
      </c>
      <c r="J46" s="5506" t="s">
        <v>9</v>
      </c>
      <c r="K46" s="5498">
        <v>63</v>
      </c>
      <c r="L46" s="4497">
        <v>59</v>
      </c>
      <c r="M46" s="4498">
        <v>21</v>
      </c>
      <c r="N46" s="5501">
        <v>3</v>
      </c>
      <c r="O46" s="5498">
        <v>83</v>
      </c>
      <c r="P46" s="5499">
        <v>146</v>
      </c>
    </row>
    <row r="47" spans="1:16" ht="15.95" customHeight="1">
      <c r="A47" s="8087">
        <v>2013</v>
      </c>
      <c r="B47" s="5479" t="s">
        <v>4884</v>
      </c>
      <c r="C47" s="5514" t="s">
        <v>9</v>
      </c>
      <c r="D47" s="5490">
        <v>23</v>
      </c>
      <c r="E47" s="5472">
        <v>126</v>
      </c>
      <c r="F47" s="5472">
        <v>2</v>
      </c>
      <c r="G47" s="4490">
        <v>257</v>
      </c>
      <c r="H47" s="4490" t="s">
        <v>9</v>
      </c>
      <c r="I47" s="5490" t="s">
        <v>9</v>
      </c>
      <c r="J47" s="4490" t="s">
        <v>9</v>
      </c>
      <c r="K47" s="5479">
        <v>408</v>
      </c>
      <c r="L47" s="5490">
        <v>224</v>
      </c>
      <c r="M47" s="5472">
        <v>85</v>
      </c>
      <c r="N47" s="4490">
        <v>15</v>
      </c>
      <c r="O47" s="5479">
        <v>324</v>
      </c>
      <c r="P47" s="5480">
        <v>732</v>
      </c>
    </row>
    <row r="48" spans="1:16" ht="15.95" customHeight="1">
      <c r="A48" s="8063"/>
      <c r="B48" s="5481" t="s">
        <v>4885</v>
      </c>
      <c r="C48" s="5515" t="s">
        <v>9</v>
      </c>
      <c r="D48" s="4493">
        <v>16</v>
      </c>
      <c r="E48" s="5326">
        <v>60</v>
      </c>
      <c r="F48" s="5326">
        <v>1</v>
      </c>
      <c r="G48" s="5500">
        <v>128</v>
      </c>
      <c r="H48" s="5505" t="s">
        <v>9</v>
      </c>
      <c r="I48" s="5504" t="s">
        <v>9</v>
      </c>
      <c r="J48" s="5505" t="s">
        <v>9</v>
      </c>
      <c r="K48" s="5493">
        <v>205</v>
      </c>
      <c r="L48" s="4493">
        <v>99</v>
      </c>
      <c r="M48" s="5326">
        <v>48</v>
      </c>
      <c r="N48" s="5500">
        <v>10</v>
      </c>
      <c r="O48" s="5493">
        <v>157</v>
      </c>
      <c r="P48" s="5494">
        <v>362</v>
      </c>
    </row>
    <row r="49" spans="1:16" ht="15.95" customHeight="1">
      <c r="A49" s="8063"/>
      <c r="B49" s="5481" t="s">
        <v>4886</v>
      </c>
      <c r="C49" s="5515" t="s">
        <v>9</v>
      </c>
      <c r="D49" s="4493">
        <v>5</v>
      </c>
      <c r="E49" s="5473">
        <v>38</v>
      </c>
      <c r="F49" s="5326">
        <v>1</v>
      </c>
      <c r="G49" s="5505">
        <v>83</v>
      </c>
      <c r="H49" s="5505" t="s">
        <v>9</v>
      </c>
      <c r="I49" s="5504" t="s">
        <v>9</v>
      </c>
      <c r="J49" s="5505" t="s">
        <v>9</v>
      </c>
      <c r="K49" s="5493">
        <v>127</v>
      </c>
      <c r="L49" s="4493">
        <v>86</v>
      </c>
      <c r="M49" s="5326">
        <v>26</v>
      </c>
      <c r="N49" s="5500">
        <v>2</v>
      </c>
      <c r="O49" s="5493">
        <v>114</v>
      </c>
      <c r="P49" s="5494">
        <v>241</v>
      </c>
    </row>
    <row r="50" spans="1:16" ht="15.95" customHeight="1" thickBot="1">
      <c r="A50" s="8096"/>
      <c r="B50" s="5485" t="s">
        <v>4887</v>
      </c>
      <c r="C50" s="5516" t="s">
        <v>9</v>
      </c>
      <c r="D50" s="5517">
        <v>2</v>
      </c>
      <c r="E50" s="5477">
        <v>28</v>
      </c>
      <c r="F50" s="5477" t="s">
        <v>9</v>
      </c>
      <c r="G50" s="5518">
        <v>46</v>
      </c>
      <c r="H50" s="5518" t="s">
        <v>9</v>
      </c>
      <c r="I50" s="5519" t="s">
        <v>9</v>
      </c>
      <c r="J50" s="5518" t="s">
        <v>9</v>
      </c>
      <c r="K50" s="5520">
        <v>76</v>
      </c>
      <c r="L50" s="5517">
        <v>39</v>
      </c>
      <c r="M50" s="2196">
        <v>11</v>
      </c>
      <c r="N50" s="5521">
        <v>3</v>
      </c>
      <c r="O50" s="5520">
        <v>53</v>
      </c>
      <c r="P50" s="5522">
        <v>129</v>
      </c>
    </row>
    <row r="51" spans="1:16" ht="13.5" thickTop="1"/>
    <row r="52" spans="1:16">
      <c r="A52" s="7738" t="s">
        <v>4888</v>
      </c>
      <c r="B52" s="7738"/>
      <c r="C52" s="7738"/>
      <c r="D52" s="7738"/>
    </row>
    <row r="53" spans="1:16">
      <c r="A53" s="7738" t="s">
        <v>4889</v>
      </c>
      <c r="B53" s="7738"/>
      <c r="C53" s="7738"/>
      <c r="D53" s="7738"/>
      <c r="E53" s="7738"/>
      <c r="F53" s="7738"/>
      <c r="G53" s="7738"/>
      <c r="J53" s="5467"/>
      <c r="K53" s="5467"/>
      <c r="L53" s="5467"/>
      <c r="M53" s="5467"/>
      <c r="N53" s="5467"/>
      <c r="O53" s="5467"/>
      <c r="P53" s="5467"/>
    </row>
    <row r="54" spans="1:16" ht="14.25" customHeight="1">
      <c r="A54" s="7739" t="s">
        <v>4951</v>
      </c>
      <c r="B54" s="7739"/>
      <c r="C54" s="7739"/>
      <c r="D54" s="7739"/>
      <c r="E54" s="7739"/>
      <c r="F54" s="7739"/>
      <c r="G54" s="7739"/>
      <c r="H54" s="7739"/>
      <c r="I54" s="7739"/>
      <c r="J54" s="7739"/>
      <c r="K54" s="7739"/>
      <c r="L54" s="5478"/>
      <c r="M54" s="5478"/>
      <c r="N54" s="5478"/>
      <c r="O54" s="5478"/>
      <c r="P54" s="5478"/>
    </row>
    <row r="55" spans="1:16" ht="16.5" customHeight="1">
      <c r="A55" s="7739" t="s">
        <v>4890</v>
      </c>
      <c r="B55" s="7739"/>
      <c r="C55" s="7739"/>
      <c r="D55" s="7739"/>
      <c r="E55" s="7739"/>
      <c r="F55" s="7739"/>
      <c r="G55" s="7739"/>
      <c r="H55" s="7739"/>
      <c r="I55" s="7739"/>
      <c r="J55" s="5478"/>
      <c r="K55" s="5478"/>
      <c r="L55" s="5478"/>
      <c r="M55" s="5478"/>
      <c r="N55" s="5478"/>
      <c r="O55" s="5478"/>
      <c r="P55" s="5478"/>
    </row>
    <row r="56" spans="1:16" ht="16.5" customHeight="1">
      <c r="A56" s="5323" t="s">
        <v>4921</v>
      </c>
      <c r="B56" s="5323"/>
      <c r="C56" s="5323"/>
      <c r="D56" s="5323"/>
      <c r="E56" s="5323"/>
      <c r="F56" s="5323"/>
      <c r="G56" s="5323"/>
      <c r="H56" s="5323"/>
      <c r="I56" s="5323"/>
      <c r="J56" s="5323"/>
      <c r="K56" s="5323"/>
      <c r="L56" s="5323"/>
      <c r="M56" s="5323"/>
      <c r="N56" s="5323"/>
      <c r="O56" s="5323"/>
      <c r="P56" s="5323"/>
    </row>
    <row r="57" spans="1:16" ht="13.5" customHeight="1"/>
    <row r="58" spans="1:16" ht="14.25" customHeight="1">
      <c r="A58" s="5459"/>
      <c r="B58" s="5459"/>
      <c r="C58" s="5459"/>
      <c r="D58" s="5460"/>
      <c r="E58" s="8055" t="s">
        <v>3</v>
      </c>
      <c r="F58" s="8055"/>
      <c r="G58" s="5459"/>
      <c r="H58" s="5461"/>
      <c r="I58" s="5459"/>
      <c r="J58" s="5459"/>
      <c r="K58" s="5459"/>
      <c r="L58" s="5459"/>
      <c r="M58" s="5459"/>
    </row>
    <row r="59" spans="1:16" ht="19.5" customHeight="1"/>
    <row r="60" spans="1:16" ht="12.75" customHeight="1"/>
  </sheetData>
  <mergeCells count="30">
    <mergeCell ref="A55:I55"/>
    <mergeCell ref="E58:F58"/>
    <mergeCell ref="A39:A42"/>
    <mergeCell ref="A43:A46"/>
    <mergeCell ref="A47:A50"/>
    <mergeCell ref="A52:D52"/>
    <mergeCell ref="A53:G53"/>
    <mergeCell ref="A54:K54"/>
    <mergeCell ref="A35:A38"/>
    <mergeCell ref="M5:M6"/>
    <mergeCell ref="N5:N6"/>
    <mergeCell ref="O5:O6"/>
    <mergeCell ref="P5:P6"/>
    <mergeCell ref="A7:A10"/>
    <mergeCell ref="A11:A14"/>
    <mergeCell ref="A15:A18"/>
    <mergeCell ref="A19:A22"/>
    <mergeCell ref="A23:A26"/>
    <mergeCell ref="A27:A30"/>
    <mergeCell ref="A31:A34"/>
    <mergeCell ref="A2:P2"/>
    <mergeCell ref="A3:P4"/>
    <mergeCell ref="A5:A6"/>
    <mergeCell ref="B5:B6"/>
    <mergeCell ref="C5:C6"/>
    <mergeCell ref="D5:D6"/>
    <mergeCell ref="E5:H5"/>
    <mergeCell ref="I5:J5"/>
    <mergeCell ref="K5:K6"/>
    <mergeCell ref="L5:L6"/>
  </mergeCells>
  <hyperlinks>
    <hyperlink ref="A1" r:id="rId1"/>
  </hyperlinks>
  <pageMargins left="0.70866141732283472" right="0.70866141732283472" top="0.74803149606299213" bottom="0.74803149606299213" header="0.31496062992125984" footer="0.31496062992125984"/>
  <pageSetup paperSize="9" scale="55" fitToHeight="0" orientation="landscape" r:id="rId2"/>
  <headerFooter alignWithMargins="0">
    <oddFooter>&amp;R343</oddFooter>
  </headerFooter>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1">
    <pageSetUpPr fitToPage="1"/>
  </sheetPr>
  <dimension ref="A1:T37"/>
  <sheetViews>
    <sheetView view="pageBreakPreview" zoomScale="60" zoomScaleNormal="100" workbookViewId="0">
      <selection activeCell="H15" sqref="H15"/>
    </sheetView>
  </sheetViews>
  <sheetFormatPr defaultRowHeight="12.75"/>
  <cols>
    <col min="1" max="1" width="40.7109375" style="152" customWidth="1"/>
    <col min="2" max="8" width="20.7109375" style="152" customWidth="1"/>
    <col min="9" max="12" width="12.7109375" style="152" bestFit="1" customWidth="1"/>
    <col min="13" max="13" width="13.85546875" style="152" customWidth="1"/>
    <col min="14" max="16384" width="9.140625" style="152"/>
  </cols>
  <sheetData>
    <row r="1" spans="1:8" ht="13.5" thickBot="1">
      <c r="A1" s="1" t="s">
        <v>0</v>
      </c>
      <c r="B1" s="1"/>
      <c r="H1" s="474" t="s">
        <v>1</v>
      </c>
    </row>
    <row r="2" spans="1:8" ht="24" customHeight="1" thickTop="1">
      <c r="A2" s="6393" t="s">
        <v>716</v>
      </c>
      <c r="B2" s="6394"/>
      <c r="C2" s="6394"/>
      <c r="D2" s="6394"/>
      <c r="E2" s="6394"/>
      <c r="F2" s="6394"/>
      <c r="G2" s="6394"/>
      <c r="H2" s="6395"/>
    </row>
    <row r="3" spans="1:8" ht="27.75" customHeight="1" thickBot="1">
      <c r="A3" s="6396" t="s">
        <v>475</v>
      </c>
      <c r="B3" s="6397"/>
      <c r="C3" s="6397"/>
      <c r="D3" s="6397"/>
      <c r="E3" s="6397"/>
      <c r="F3" s="6397"/>
      <c r="G3" s="6397"/>
      <c r="H3" s="6398"/>
    </row>
    <row r="4" spans="1:8" ht="32.25" customHeight="1" thickBot="1">
      <c r="A4" s="6256" t="s">
        <v>482</v>
      </c>
      <c r="B4" s="6259" t="s">
        <v>483</v>
      </c>
      <c r="C4" s="6259"/>
      <c r="D4" s="6259"/>
      <c r="E4" s="6259"/>
      <c r="F4" s="6259"/>
      <c r="G4" s="6259"/>
      <c r="H4" s="6401" t="s">
        <v>2</v>
      </c>
    </row>
    <row r="5" spans="1:8" ht="33" customHeight="1" thickBot="1">
      <c r="A5" s="6403"/>
      <c r="B5" s="501" t="s">
        <v>484</v>
      </c>
      <c r="C5" s="501" t="s">
        <v>485</v>
      </c>
      <c r="D5" s="501" t="s">
        <v>486</v>
      </c>
      <c r="E5" s="518" t="s">
        <v>487</v>
      </c>
      <c r="F5" s="518" t="s">
        <v>518</v>
      </c>
      <c r="G5" s="501" t="s">
        <v>519</v>
      </c>
      <c r="H5" s="6404"/>
    </row>
    <row r="6" spans="1:8" ht="20.100000000000001" customHeight="1">
      <c r="A6" s="519" t="s">
        <v>488</v>
      </c>
      <c r="B6" s="520">
        <v>1</v>
      </c>
      <c r="C6" s="520">
        <v>5</v>
      </c>
      <c r="D6" s="520">
        <v>11</v>
      </c>
      <c r="E6" s="520">
        <v>32</v>
      </c>
      <c r="F6" s="520">
        <v>5</v>
      </c>
      <c r="G6" s="520">
        <v>1</v>
      </c>
      <c r="H6" s="521">
        <v>55</v>
      </c>
    </row>
    <row r="7" spans="1:8" ht="20.100000000000001" customHeight="1">
      <c r="A7" s="522" t="s">
        <v>490</v>
      </c>
      <c r="B7" s="523">
        <v>1</v>
      </c>
      <c r="C7" s="523">
        <v>5</v>
      </c>
      <c r="D7" s="523">
        <v>8</v>
      </c>
      <c r="E7" s="523">
        <v>2</v>
      </c>
      <c r="F7" s="523">
        <v>1</v>
      </c>
      <c r="G7" s="523">
        <v>1</v>
      </c>
      <c r="H7" s="524">
        <v>18</v>
      </c>
    </row>
    <row r="8" spans="1:8" ht="20.100000000000001" customHeight="1">
      <c r="A8" s="522" t="s">
        <v>491</v>
      </c>
      <c r="B8" s="523">
        <v>1</v>
      </c>
      <c r="C8" s="523">
        <v>3</v>
      </c>
      <c r="D8" s="523">
        <v>4</v>
      </c>
      <c r="E8" s="523">
        <v>1</v>
      </c>
      <c r="F8" s="523" t="s">
        <v>9</v>
      </c>
      <c r="G8" s="523" t="s">
        <v>9</v>
      </c>
      <c r="H8" s="524">
        <v>9</v>
      </c>
    </row>
    <row r="9" spans="1:8" ht="20.100000000000001" customHeight="1">
      <c r="A9" s="522" t="s">
        <v>492</v>
      </c>
      <c r="B9" s="523">
        <v>1</v>
      </c>
      <c r="C9" s="523">
        <v>5</v>
      </c>
      <c r="D9" s="523">
        <v>11</v>
      </c>
      <c r="E9" s="523">
        <v>7</v>
      </c>
      <c r="F9" s="523" t="s">
        <v>9</v>
      </c>
      <c r="G9" s="523" t="s">
        <v>9</v>
      </c>
      <c r="H9" s="524">
        <v>24</v>
      </c>
    </row>
    <row r="10" spans="1:8" ht="20.100000000000001" customHeight="1">
      <c r="A10" s="522" t="s">
        <v>493</v>
      </c>
      <c r="B10" s="523">
        <v>1</v>
      </c>
      <c r="C10" s="523">
        <v>4</v>
      </c>
      <c r="D10" s="523">
        <v>10</v>
      </c>
      <c r="E10" s="523">
        <v>11</v>
      </c>
      <c r="F10" s="523" t="s">
        <v>9</v>
      </c>
      <c r="G10" s="523" t="s">
        <v>9</v>
      </c>
      <c r="H10" s="524">
        <v>26</v>
      </c>
    </row>
    <row r="11" spans="1:8" ht="20.100000000000001" customHeight="1">
      <c r="A11" s="522" t="s">
        <v>495</v>
      </c>
      <c r="B11" s="523">
        <v>1</v>
      </c>
      <c r="C11" s="523">
        <v>2</v>
      </c>
      <c r="D11" s="523" t="s">
        <v>9</v>
      </c>
      <c r="E11" s="523" t="s">
        <v>9</v>
      </c>
      <c r="F11" s="523" t="s">
        <v>9</v>
      </c>
      <c r="G11" s="523" t="s">
        <v>9</v>
      </c>
      <c r="H11" s="524">
        <v>3</v>
      </c>
    </row>
    <row r="12" spans="1:8" ht="20.100000000000001" customHeight="1">
      <c r="A12" s="522" t="s">
        <v>496</v>
      </c>
      <c r="B12" s="523">
        <v>1</v>
      </c>
      <c r="C12" s="523">
        <v>4</v>
      </c>
      <c r="D12" s="523">
        <v>3</v>
      </c>
      <c r="E12" s="523">
        <v>6</v>
      </c>
      <c r="F12" s="523" t="s">
        <v>9</v>
      </c>
      <c r="G12" s="523" t="s">
        <v>9</v>
      </c>
      <c r="H12" s="524">
        <v>14</v>
      </c>
    </row>
    <row r="13" spans="1:8" ht="20.100000000000001" customHeight="1">
      <c r="A13" s="522" t="s">
        <v>497</v>
      </c>
      <c r="B13" s="523">
        <v>1</v>
      </c>
      <c r="C13" s="523">
        <v>4</v>
      </c>
      <c r="D13" s="523">
        <v>6</v>
      </c>
      <c r="E13" s="523" t="s">
        <v>9</v>
      </c>
      <c r="F13" s="523" t="s">
        <v>9</v>
      </c>
      <c r="G13" s="523" t="s">
        <v>9</v>
      </c>
      <c r="H13" s="524">
        <v>11</v>
      </c>
    </row>
    <row r="14" spans="1:8" ht="20.100000000000001" customHeight="1">
      <c r="A14" s="522" t="s">
        <v>498</v>
      </c>
      <c r="B14" s="523">
        <v>1</v>
      </c>
      <c r="C14" s="523">
        <v>3</v>
      </c>
      <c r="D14" s="523">
        <v>5</v>
      </c>
      <c r="E14" s="523">
        <v>12</v>
      </c>
      <c r="F14" s="523" t="s">
        <v>9</v>
      </c>
      <c r="G14" s="523" t="s">
        <v>9</v>
      </c>
      <c r="H14" s="524">
        <v>21</v>
      </c>
    </row>
    <row r="15" spans="1:8" ht="20.100000000000001" customHeight="1">
      <c r="A15" s="522" t="s">
        <v>499</v>
      </c>
      <c r="B15" s="523" t="s">
        <v>9</v>
      </c>
      <c r="C15" s="523">
        <v>4</v>
      </c>
      <c r="D15" s="523">
        <v>3</v>
      </c>
      <c r="E15" s="523">
        <v>3</v>
      </c>
      <c r="F15" s="523" t="s">
        <v>9</v>
      </c>
      <c r="G15" s="523" t="s">
        <v>9</v>
      </c>
      <c r="H15" s="524">
        <v>10</v>
      </c>
    </row>
    <row r="16" spans="1:8" ht="20.100000000000001" customHeight="1">
      <c r="A16" s="522" t="s">
        <v>500</v>
      </c>
      <c r="B16" s="523">
        <v>1</v>
      </c>
      <c r="C16" s="523" t="s">
        <v>9</v>
      </c>
      <c r="D16" s="523" t="s">
        <v>9</v>
      </c>
      <c r="E16" s="523" t="s">
        <v>9</v>
      </c>
      <c r="F16" s="523" t="s">
        <v>9</v>
      </c>
      <c r="G16" s="523" t="s">
        <v>9</v>
      </c>
      <c r="H16" s="524">
        <v>1</v>
      </c>
    </row>
    <row r="17" spans="1:20" ht="20.100000000000001" customHeight="1">
      <c r="A17" s="522" t="s">
        <v>524</v>
      </c>
      <c r="B17" s="523">
        <v>1</v>
      </c>
      <c r="C17" s="523">
        <v>1</v>
      </c>
      <c r="D17" s="523">
        <v>5</v>
      </c>
      <c r="E17" s="523">
        <v>3</v>
      </c>
      <c r="F17" s="523" t="s">
        <v>9</v>
      </c>
      <c r="G17" s="523" t="s">
        <v>9</v>
      </c>
      <c r="H17" s="524">
        <v>10</v>
      </c>
    </row>
    <row r="18" spans="1:20" ht="20.100000000000001" customHeight="1">
      <c r="A18" s="522" t="s">
        <v>525</v>
      </c>
      <c r="B18" s="523">
        <v>1</v>
      </c>
      <c r="C18" s="523">
        <v>4</v>
      </c>
      <c r="D18" s="523">
        <v>2</v>
      </c>
      <c r="E18" s="523" t="s">
        <v>9</v>
      </c>
      <c r="F18" s="523" t="s">
        <v>9</v>
      </c>
      <c r="G18" s="523" t="s">
        <v>9</v>
      </c>
      <c r="H18" s="524">
        <v>7</v>
      </c>
    </row>
    <row r="19" spans="1:20" ht="20.100000000000001" customHeight="1">
      <c r="A19" s="522" t="s">
        <v>502</v>
      </c>
      <c r="B19" s="523">
        <v>1</v>
      </c>
      <c r="C19" s="523">
        <v>5</v>
      </c>
      <c r="D19" s="523">
        <v>6</v>
      </c>
      <c r="E19" s="523">
        <v>1</v>
      </c>
      <c r="F19" s="523" t="s">
        <v>9</v>
      </c>
      <c r="G19" s="523" t="s">
        <v>9</v>
      </c>
      <c r="H19" s="524">
        <v>13</v>
      </c>
    </row>
    <row r="20" spans="1:20" ht="20.100000000000001" customHeight="1">
      <c r="A20" s="522" t="s">
        <v>504</v>
      </c>
      <c r="B20" s="523">
        <v>1</v>
      </c>
      <c r="C20" s="523">
        <v>5</v>
      </c>
      <c r="D20" s="523">
        <v>11</v>
      </c>
      <c r="E20" s="523">
        <v>21</v>
      </c>
      <c r="F20" s="523" t="s">
        <v>9</v>
      </c>
      <c r="G20" s="523" t="s">
        <v>9</v>
      </c>
      <c r="H20" s="524">
        <v>38</v>
      </c>
    </row>
    <row r="21" spans="1:20" s="452" customFormat="1" ht="20.100000000000001" customHeight="1">
      <c r="A21" s="522" t="s">
        <v>503</v>
      </c>
      <c r="B21" s="523">
        <v>1</v>
      </c>
      <c r="C21" s="523">
        <v>4</v>
      </c>
      <c r="D21" s="523">
        <v>3</v>
      </c>
      <c r="E21" s="523">
        <v>2</v>
      </c>
      <c r="F21" s="523" t="s">
        <v>9</v>
      </c>
      <c r="G21" s="523" t="s">
        <v>9</v>
      </c>
      <c r="H21" s="524">
        <v>10</v>
      </c>
    </row>
    <row r="22" spans="1:20" ht="20.100000000000001" customHeight="1">
      <c r="A22" s="522" t="s">
        <v>505</v>
      </c>
      <c r="B22" s="523">
        <v>1</v>
      </c>
      <c r="C22" s="523">
        <v>4</v>
      </c>
      <c r="D22" s="523">
        <v>2</v>
      </c>
      <c r="E22" s="523">
        <v>4</v>
      </c>
      <c r="F22" s="523" t="s">
        <v>9</v>
      </c>
      <c r="G22" s="523" t="s">
        <v>9</v>
      </c>
      <c r="H22" s="524">
        <v>11</v>
      </c>
    </row>
    <row r="23" spans="1:20" ht="20.100000000000001" customHeight="1">
      <c r="A23" s="522" t="s">
        <v>526</v>
      </c>
      <c r="B23" s="523">
        <v>1</v>
      </c>
      <c r="C23" s="523" t="s">
        <v>9</v>
      </c>
      <c r="D23" s="523" t="s">
        <v>9</v>
      </c>
      <c r="E23" s="523" t="s">
        <v>9</v>
      </c>
      <c r="F23" s="523" t="s">
        <v>9</v>
      </c>
      <c r="G23" s="523" t="s">
        <v>9</v>
      </c>
      <c r="H23" s="524">
        <v>1</v>
      </c>
    </row>
    <row r="24" spans="1:20" ht="20.100000000000001" customHeight="1">
      <c r="A24" s="522" t="s">
        <v>506</v>
      </c>
      <c r="B24" s="523">
        <v>1</v>
      </c>
      <c r="C24" s="523">
        <v>5</v>
      </c>
      <c r="D24" s="523">
        <v>10</v>
      </c>
      <c r="E24" s="523">
        <v>15</v>
      </c>
      <c r="F24" s="523" t="s">
        <v>9</v>
      </c>
      <c r="G24" s="523" t="s">
        <v>9</v>
      </c>
      <c r="H24" s="524">
        <v>31</v>
      </c>
    </row>
    <row r="25" spans="1:20" ht="20.100000000000001" customHeight="1">
      <c r="A25" s="522" t="s">
        <v>507</v>
      </c>
      <c r="B25" s="523">
        <v>1</v>
      </c>
      <c r="C25" s="523" t="s">
        <v>9</v>
      </c>
      <c r="D25" s="523" t="s">
        <v>9</v>
      </c>
      <c r="E25" s="523" t="s">
        <v>9</v>
      </c>
      <c r="F25" s="523" t="s">
        <v>9</v>
      </c>
      <c r="G25" s="523" t="s">
        <v>9</v>
      </c>
      <c r="H25" s="524">
        <v>1</v>
      </c>
    </row>
    <row r="26" spans="1:20" ht="20.100000000000001" customHeight="1">
      <c r="A26" s="522" t="s">
        <v>527</v>
      </c>
      <c r="B26" s="523">
        <v>1</v>
      </c>
      <c r="C26" s="523" t="s">
        <v>9</v>
      </c>
      <c r="D26" s="523" t="s">
        <v>9</v>
      </c>
      <c r="E26" s="523" t="s">
        <v>9</v>
      </c>
      <c r="F26" s="523" t="s">
        <v>9</v>
      </c>
      <c r="G26" s="523" t="s">
        <v>9</v>
      </c>
      <c r="H26" s="524">
        <v>1</v>
      </c>
    </row>
    <row r="27" spans="1:20" ht="25.5" customHeight="1">
      <c r="A27" s="525" t="s">
        <v>2</v>
      </c>
      <c r="B27" s="526">
        <v>20</v>
      </c>
      <c r="C27" s="526">
        <v>67</v>
      </c>
      <c r="D27" s="526">
        <v>100</v>
      </c>
      <c r="E27" s="526">
        <v>120</v>
      </c>
      <c r="F27" s="526">
        <v>6</v>
      </c>
      <c r="G27" s="526">
        <v>2</v>
      </c>
      <c r="H27" s="527">
        <v>315</v>
      </c>
    </row>
    <row r="28" spans="1:20" ht="30.75" customHeight="1" thickBot="1">
      <c r="A28" s="528" t="s">
        <v>520</v>
      </c>
      <c r="B28" s="529">
        <v>1</v>
      </c>
      <c r="C28" s="529" t="s">
        <v>9</v>
      </c>
      <c r="D28" s="529" t="s">
        <v>9</v>
      </c>
      <c r="E28" s="529" t="s">
        <v>9</v>
      </c>
      <c r="F28" s="529" t="s">
        <v>9</v>
      </c>
      <c r="G28" s="529" t="s">
        <v>9</v>
      </c>
      <c r="H28" s="530">
        <v>1</v>
      </c>
    </row>
    <row r="29" spans="1:20" ht="15.75" customHeight="1" thickTop="1">
      <c r="A29" s="516"/>
      <c r="B29" s="516"/>
      <c r="C29" s="517"/>
      <c r="D29" s="517"/>
      <c r="E29" s="517"/>
      <c r="F29" s="517"/>
      <c r="G29" s="517"/>
      <c r="H29" s="517"/>
    </row>
    <row r="30" spans="1:20" ht="17.25" customHeight="1">
      <c r="A30" s="358" t="s">
        <v>528</v>
      </c>
      <c r="B30" s="358"/>
      <c r="C30" s="450"/>
      <c r="D30" s="450"/>
      <c r="E30" s="450"/>
      <c r="F30" s="450"/>
      <c r="G30" s="450"/>
      <c r="H30" s="450"/>
      <c r="I30" s="450"/>
      <c r="J30" s="450"/>
      <c r="K30" s="450"/>
      <c r="L30" s="450"/>
      <c r="M30" s="450"/>
      <c r="N30" s="450"/>
      <c r="O30" s="450"/>
      <c r="P30" s="450"/>
      <c r="Q30" s="450"/>
      <c r="R30" s="450"/>
      <c r="S30" s="450"/>
      <c r="T30" s="450"/>
    </row>
    <row r="31" spans="1:20" ht="15.75" customHeight="1">
      <c r="A31" s="358" t="s">
        <v>529</v>
      </c>
      <c r="B31" s="358"/>
      <c r="C31" s="358"/>
      <c r="D31" s="175"/>
      <c r="E31" s="175"/>
      <c r="F31" s="175"/>
      <c r="G31" s="175"/>
      <c r="H31" s="175"/>
      <c r="I31" s="175"/>
      <c r="J31" s="175"/>
      <c r="K31" s="175"/>
      <c r="L31" s="175"/>
      <c r="M31" s="175"/>
      <c r="N31" s="175"/>
      <c r="O31" s="175"/>
      <c r="P31" s="175"/>
      <c r="Q31" s="175"/>
      <c r="R31" s="176"/>
      <c r="S31" s="176"/>
      <c r="T31" s="176"/>
    </row>
    <row r="32" spans="1:20">
      <c r="A32" s="358" t="s">
        <v>140</v>
      </c>
      <c r="B32" s="358"/>
      <c r="C32" s="450"/>
      <c r="D32" s="450"/>
      <c r="E32" s="450"/>
      <c r="F32" s="450"/>
      <c r="G32" s="450"/>
      <c r="H32" s="450"/>
      <c r="I32" s="450"/>
      <c r="J32" s="450"/>
      <c r="K32" s="450"/>
      <c r="L32" s="450"/>
      <c r="M32" s="450"/>
      <c r="N32" s="450"/>
      <c r="O32" s="450"/>
      <c r="P32" s="450"/>
      <c r="Q32" s="450"/>
      <c r="R32" s="450"/>
      <c r="S32" s="450"/>
      <c r="T32" s="450"/>
    </row>
    <row r="37" spans="3:3">
      <c r="C37" s="177" t="s">
        <v>3</v>
      </c>
    </row>
  </sheetData>
  <mergeCells count="5">
    <mergeCell ref="A2:H2"/>
    <mergeCell ref="A3:H3"/>
    <mergeCell ref="A4:A5"/>
    <mergeCell ref="B4:G4"/>
    <mergeCell ref="H4:H5"/>
  </mergeCells>
  <hyperlinks>
    <hyperlink ref="A1" r:id="rId1"/>
  </hyperlinks>
  <pageMargins left="0.70866141732283472" right="0.70866141732283472" top="0.74803149606299213" bottom="0.74803149606299213" header="0.31496062992125984" footer="0.31496062992125984"/>
  <pageSetup paperSize="9" scale="72" fitToHeight="0" orientation="landscape" r:id="rId2"/>
  <headerFooter>
    <oddFooter>&amp;R29</oddFooter>
  </headerFooter>
  <drawing r:id="rId3"/>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31">
    <pageSetUpPr fitToPage="1"/>
  </sheetPr>
  <dimension ref="A1:X40"/>
  <sheetViews>
    <sheetView view="pageBreakPreview" zoomScale="60" zoomScaleNormal="100" workbookViewId="0">
      <selection activeCell="A20" sqref="A19:A20"/>
    </sheetView>
  </sheetViews>
  <sheetFormatPr defaultRowHeight="12.75"/>
  <cols>
    <col min="1" max="1" width="14.7109375" style="5316" customWidth="1"/>
    <col min="2" max="3" width="4.7109375" style="5316" customWidth="1"/>
    <col min="4" max="4" width="6.28515625" style="5316" customWidth="1"/>
    <col min="5" max="5" width="4.7109375" style="5316" customWidth="1"/>
    <col min="6" max="6" width="6.28515625" style="5316" customWidth="1"/>
    <col min="7" max="7" width="4.7109375" style="5316" customWidth="1"/>
    <col min="8" max="8" width="6.140625" style="5316" customWidth="1"/>
    <col min="9" max="9" width="4.7109375" style="5316" customWidth="1"/>
    <col min="10" max="10" width="5.28515625" style="5316" customWidth="1"/>
    <col min="11" max="11" width="4.7109375" style="5316" customWidth="1"/>
    <col min="12" max="12" width="5.28515625" style="5316" customWidth="1"/>
    <col min="13" max="13" width="4.7109375" style="5316" customWidth="1"/>
    <col min="14" max="14" width="5.28515625" style="5316" customWidth="1"/>
    <col min="15" max="15" width="4.7109375" style="5316" customWidth="1"/>
    <col min="16" max="16" width="6" style="5316" customWidth="1"/>
    <col min="17" max="17" width="4.7109375" style="5316" customWidth="1"/>
    <col min="18" max="18" width="5.28515625" style="5316" customWidth="1"/>
    <col min="19" max="19" width="4.7109375" style="5316" customWidth="1"/>
    <col min="20" max="20" width="5.28515625" style="5316" customWidth="1"/>
    <col min="21" max="21" width="4.7109375" style="5316" customWidth="1"/>
    <col min="22" max="22" width="5.28515625" style="5316" customWidth="1"/>
    <col min="23" max="23" width="4.7109375" style="5316" customWidth="1"/>
    <col min="24" max="24" width="5.85546875" style="5316" customWidth="1"/>
    <col min="25" max="256" width="9.140625" style="5316"/>
    <col min="257" max="257" width="18.5703125" style="5316" customWidth="1"/>
    <col min="258" max="258" width="12.28515625" style="5316" customWidth="1"/>
    <col min="259" max="260" width="12" style="5316" customWidth="1"/>
    <col min="261" max="261" width="11.140625" style="5316" customWidth="1"/>
    <col min="262" max="262" width="12.140625" style="5316" customWidth="1"/>
    <col min="263" max="263" width="13.28515625" style="5316" customWidth="1"/>
    <col min="264" max="264" width="11.85546875" style="5316" customWidth="1"/>
    <col min="265" max="266" width="11.28515625" style="5316" customWidth="1"/>
    <col min="267" max="267" width="13.140625" style="5316" customWidth="1"/>
    <col min="268" max="268" width="12.42578125" style="5316" customWidth="1"/>
    <col min="269" max="269" width="11.28515625" style="5316" customWidth="1"/>
    <col min="270" max="270" width="13" style="5316" customWidth="1"/>
    <col min="271" max="271" width="11.85546875" style="5316" customWidth="1"/>
    <col min="272" max="272" width="13.5703125" style="5316" customWidth="1"/>
    <col min="273" max="273" width="11.5703125" style="5316" customWidth="1"/>
    <col min="274" max="274" width="13.5703125" style="5316" customWidth="1"/>
    <col min="275" max="275" width="11.85546875" style="5316" customWidth="1"/>
    <col min="276" max="276" width="14.42578125" style="5316" customWidth="1"/>
    <col min="277" max="277" width="10.85546875" style="5316" customWidth="1"/>
    <col min="278" max="278" width="14.85546875" style="5316" customWidth="1"/>
    <col min="279" max="279" width="10.5703125" style="5316" customWidth="1"/>
    <col min="280" max="280" width="12.28515625" style="5316" customWidth="1"/>
    <col min="281" max="512" width="9.140625" style="5316"/>
    <col min="513" max="513" width="18.5703125" style="5316" customWidth="1"/>
    <col min="514" max="514" width="12.28515625" style="5316" customWidth="1"/>
    <col min="515" max="516" width="12" style="5316" customWidth="1"/>
    <col min="517" max="517" width="11.140625" style="5316" customWidth="1"/>
    <col min="518" max="518" width="12.140625" style="5316" customWidth="1"/>
    <col min="519" max="519" width="13.28515625" style="5316" customWidth="1"/>
    <col min="520" max="520" width="11.85546875" style="5316" customWidth="1"/>
    <col min="521" max="522" width="11.28515625" style="5316" customWidth="1"/>
    <col min="523" max="523" width="13.140625" style="5316" customWidth="1"/>
    <col min="524" max="524" width="12.42578125" style="5316" customWidth="1"/>
    <col min="525" max="525" width="11.28515625" style="5316" customWidth="1"/>
    <col min="526" max="526" width="13" style="5316" customWidth="1"/>
    <col min="527" max="527" width="11.85546875" style="5316" customWidth="1"/>
    <col min="528" max="528" width="13.5703125" style="5316" customWidth="1"/>
    <col min="529" max="529" width="11.5703125" style="5316" customWidth="1"/>
    <col min="530" max="530" width="13.5703125" style="5316" customWidth="1"/>
    <col min="531" max="531" width="11.85546875" style="5316" customWidth="1"/>
    <col min="532" max="532" width="14.42578125" style="5316" customWidth="1"/>
    <col min="533" max="533" width="10.85546875" style="5316" customWidth="1"/>
    <col min="534" max="534" width="14.85546875" style="5316" customWidth="1"/>
    <col min="535" max="535" width="10.5703125" style="5316" customWidth="1"/>
    <col min="536" max="536" width="12.28515625" style="5316" customWidth="1"/>
    <col min="537" max="768" width="9.140625" style="5316"/>
    <col min="769" max="769" width="18.5703125" style="5316" customWidth="1"/>
    <col min="770" max="770" width="12.28515625" style="5316" customWidth="1"/>
    <col min="771" max="772" width="12" style="5316" customWidth="1"/>
    <col min="773" max="773" width="11.140625" style="5316" customWidth="1"/>
    <col min="774" max="774" width="12.140625" style="5316" customWidth="1"/>
    <col min="775" max="775" width="13.28515625" style="5316" customWidth="1"/>
    <col min="776" max="776" width="11.85546875" style="5316" customWidth="1"/>
    <col min="777" max="778" width="11.28515625" style="5316" customWidth="1"/>
    <col min="779" max="779" width="13.140625" style="5316" customWidth="1"/>
    <col min="780" max="780" width="12.42578125" style="5316" customWidth="1"/>
    <col min="781" max="781" width="11.28515625" style="5316" customWidth="1"/>
    <col min="782" max="782" width="13" style="5316" customWidth="1"/>
    <col min="783" max="783" width="11.85546875" style="5316" customWidth="1"/>
    <col min="784" max="784" width="13.5703125" style="5316" customWidth="1"/>
    <col min="785" max="785" width="11.5703125" style="5316" customWidth="1"/>
    <col min="786" max="786" width="13.5703125" style="5316" customWidth="1"/>
    <col min="787" max="787" width="11.85546875" style="5316" customWidth="1"/>
    <col min="788" max="788" width="14.42578125" style="5316" customWidth="1"/>
    <col min="789" max="789" width="10.85546875" style="5316" customWidth="1"/>
    <col min="790" max="790" width="14.85546875" style="5316" customWidth="1"/>
    <col min="791" max="791" width="10.5703125" style="5316" customWidth="1"/>
    <col min="792" max="792" width="12.28515625" style="5316" customWidth="1"/>
    <col min="793" max="1024" width="9.140625" style="5316"/>
    <col min="1025" max="1025" width="18.5703125" style="5316" customWidth="1"/>
    <col min="1026" max="1026" width="12.28515625" style="5316" customWidth="1"/>
    <col min="1027" max="1028" width="12" style="5316" customWidth="1"/>
    <col min="1029" max="1029" width="11.140625" style="5316" customWidth="1"/>
    <col min="1030" max="1030" width="12.140625" style="5316" customWidth="1"/>
    <col min="1031" max="1031" width="13.28515625" style="5316" customWidth="1"/>
    <col min="1032" max="1032" width="11.85546875" style="5316" customWidth="1"/>
    <col min="1033" max="1034" width="11.28515625" style="5316" customWidth="1"/>
    <col min="1035" max="1035" width="13.140625" style="5316" customWidth="1"/>
    <col min="1036" max="1036" width="12.42578125" style="5316" customWidth="1"/>
    <col min="1037" max="1037" width="11.28515625" style="5316" customWidth="1"/>
    <col min="1038" max="1038" width="13" style="5316" customWidth="1"/>
    <col min="1039" max="1039" width="11.85546875" style="5316" customWidth="1"/>
    <col min="1040" max="1040" width="13.5703125" style="5316" customWidth="1"/>
    <col min="1041" max="1041" width="11.5703125" style="5316" customWidth="1"/>
    <col min="1042" max="1042" width="13.5703125" style="5316" customWidth="1"/>
    <col min="1043" max="1043" width="11.85546875" style="5316" customWidth="1"/>
    <col min="1044" max="1044" width="14.42578125" style="5316" customWidth="1"/>
    <col min="1045" max="1045" width="10.85546875" style="5316" customWidth="1"/>
    <col min="1046" max="1046" width="14.85546875" style="5316" customWidth="1"/>
    <col min="1047" max="1047" width="10.5703125" style="5316" customWidth="1"/>
    <col min="1048" max="1048" width="12.28515625" style="5316" customWidth="1"/>
    <col min="1049" max="1280" width="9.140625" style="5316"/>
    <col min="1281" max="1281" width="18.5703125" style="5316" customWidth="1"/>
    <col min="1282" max="1282" width="12.28515625" style="5316" customWidth="1"/>
    <col min="1283" max="1284" width="12" style="5316" customWidth="1"/>
    <col min="1285" max="1285" width="11.140625" style="5316" customWidth="1"/>
    <col min="1286" max="1286" width="12.140625" style="5316" customWidth="1"/>
    <col min="1287" max="1287" width="13.28515625" style="5316" customWidth="1"/>
    <col min="1288" max="1288" width="11.85546875" style="5316" customWidth="1"/>
    <col min="1289" max="1290" width="11.28515625" style="5316" customWidth="1"/>
    <col min="1291" max="1291" width="13.140625" style="5316" customWidth="1"/>
    <col min="1292" max="1292" width="12.42578125" style="5316" customWidth="1"/>
    <col min="1293" max="1293" width="11.28515625" style="5316" customWidth="1"/>
    <col min="1294" max="1294" width="13" style="5316" customWidth="1"/>
    <col min="1295" max="1295" width="11.85546875" style="5316" customWidth="1"/>
    <col min="1296" max="1296" width="13.5703125" style="5316" customWidth="1"/>
    <col min="1297" max="1297" width="11.5703125" style="5316" customWidth="1"/>
    <col min="1298" max="1298" width="13.5703125" style="5316" customWidth="1"/>
    <col min="1299" max="1299" width="11.85546875" style="5316" customWidth="1"/>
    <col min="1300" max="1300" width="14.42578125" style="5316" customWidth="1"/>
    <col min="1301" max="1301" width="10.85546875" style="5316" customWidth="1"/>
    <col min="1302" max="1302" width="14.85546875" style="5316" customWidth="1"/>
    <col min="1303" max="1303" width="10.5703125" style="5316" customWidth="1"/>
    <col min="1304" max="1304" width="12.28515625" style="5316" customWidth="1"/>
    <col min="1305" max="1536" width="9.140625" style="5316"/>
    <col min="1537" max="1537" width="18.5703125" style="5316" customWidth="1"/>
    <col min="1538" max="1538" width="12.28515625" style="5316" customWidth="1"/>
    <col min="1539" max="1540" width="12" style="5316" customWidth="1"/>
    <col min="1541" max="1541" width="11.140625" style="5316" customWidth="1"/>
    <col min="1542" max="1542" width="12.140625" style="5316" customWidth="1"/>
    <col min="1543" max="1543" width="13.28515625" style="5316" customWidth="1"/>
    <col min="1544" max="1544" width="11.85546875" style="5316" customWidth="1"/>
    <col min="1545" max="1546" width="11.28515625" style="5316" customWidth="1"/>
    <col min="1547" max="1547" width="13.140625" style="5316" customWidth="1"/>
    <col min="1548" max="1548" width="12.42578125" style="5316" customWidth="1"/>
    <col min="1549" max="1549" width="11.28515625" style="5316" customWidth="1"/>
    <col min="1550" max="1550" width="13" style="5316" customWidth="1"/>
    <col min="1551" max="1551" width="11.85546875" style="5316" customWidth="1"/>
    <col min="1552" max="1552" width="13.5703125" style="5316" customWidth="1"/>
    <col min="1553" max="1553" width="11.5703125" style="5316" customWidth="1"/>
    <col min="1554" max="1554" width="13.5703125" style="5316" customWidth="1"/>
    <col min="1555" max="1555" width="11.85546875" style="5316" customWidth="1"/>
    <col min="1556" max="1556" width="14.42578125" style="5316" customWidth="1"/>
    <col min="1557" max="1557" width="10.85546875" style="5316" customWidth="1"/>
    <col min="1558" max="1558" width="14.85546875" style="5316" customWidth="1"/>
    <col min="1559" max="1559" width="10.5703125" style="5316" customWidth="1"/>
    <col min="1560" max="1560" width="12.28515625" style="5316" customWidth="1"/>
    <col min="1561" max="1792" width="9.140625" style="5316"/>
    <col min="1793" max="1793" width="18.5703125" style="5316" customWidth="1"/>
    <col min="1794" max="1794" width="12.28515625" style="5316" customWidth="1"/>
    <col min="1795" max="1796" width="12" style="5316" customWidth="1"/>
    <col min="1797" max="1797" width="11.140625" style="5316" customWidth="1"/>
    <col min="1798" max="1798" width="12.140625" style="5316" customWidth="1"/>
    <col min="1799" max="1799" width="13.28515625" style="5316" customWidth="1"/>
    <col min="1800" max="1800" width="11.85546875" style="5316" customWidth="1"/>
    <col min="1801" max="1802" width="11.28515625" style="5316" customWidth="1"/>
    <col min="1803" max="1803" width="13.140625" style="5316" customWidth="1"/>
    <col min="1804" max="1804" width="12.42578125" style="5316" customWidth="1"/>
    <col min="1805" max="1805" width="11.28515625" style="5316" customWidth="1"/>
    <col min="1806" max="1806" width="13" style="5316" customWidth="1"/>
    <col min="1807" max="1807" width="11.85546875" style="5316" customWidth="1"/>
    <col min="1808" max="1808" width="13.5703125" style="5316" customWidth="1"/>
    <col min="1809" max="1809" width="11.5703125" style="5316" customWidth="1"/>
    <col min="1810" max="1810" width="13.5703125" style="5316" customWidth="1"/>
    <col min="1811" max="1811" width="11.85546875" style="5316" customWidth="1"/>
    <col min="1812" max="1812" width="14.42578125" style="5316" customWidth="1"/>
    <col min="1813" max="1813" width="10.85546875" style="5316" customWidth="1"/>
    <col min="1814" max="1814" width="14.85546875" style="5316" customWidth="1"/>
    <col min="1815" max="1815" width="10.5703125" style="5316" customWidth="1"/>
    <col min="1816" max="1816" width="12.28515625" style="5316" customWidth="1"/>
    <col min="1817" max="2048" width="9.140625" style="5316"/>
    <col min="2049" max="2049" width="18.5703125" style="5316" customWidth="1"/>
    <col min="2050" max="2050" width="12.28515625" style="5316" customWidth="1"/>
    <col min="2051" max="2052" width="12" style="5316" customWidth="1"/>
    <col min="2053" max="2053" width="11.140625" style="5316" customWidth="1"/>
    <col min="2054" max="2054" width="12.140625" style="5316" customWidth="1"/>
    <col min="2055" max="2055" width="13.28515625" style="5316" customWidth="1"/>
    <col min="2056" max="2056" width="11.85546875" style="5316" customWidth="1"/>
    <col min="2057" max="2058" width="11.28515625" style="5316" customWidth="1"/>
    <col min="2059" max="2059" width="13.140625" style="5316" customWidth="1"/>
    <col min="2060" max="2060" width="12.42578125" style="5316" customWidth="1"/>
    <col min="2061" max="2061" width="11.28515625" style="5316" customWidth="1"/>
    <col min="2062" max="2062" width="13" style="5316" customWidth="1"/>
    <col min="2063" max="2063" width="11.85546875" style="5316" customWidth="1"/>
    <col min="2064" max="2064" width="13.5703125" style="5316" customWidth="1"/>
    <col min="2065" max="2065" width="11.5703125" style="5316" customWidth="1"/>
    <col min="2066" max="2066" width="13.5703125" style="5316" customWidth="1"/>
    <col min="2067" max="2067" width="11.85546875" style="5316" customWidth="1"/>
    <col min="2068" max="2068" width="14.42578125" style="5316" customWidth="1"/>
    <col min="2069" max="2069" width="10.85546875" style="5316" customWidth="1"/>
    <col min="2070" max="2070" width="14.85546875" style="5316" customWidth="1"/>
    <col min="2071" max="2071" width="10.5703125" style="5316" customWidth="1"/>
    <col min="2072" max="2072" width="12.28515625" style="5316" customWidth="1"/>
    <col min="2073" max="2304" width="9.140625" style="5316"/>
    <col min="2305" max="2305" width="18.5703125" style="5316" customWidth="1"/>
    <col min="2306" max="2306" width="12.28515625" style="5316" customWidth="1"/>
    <col min="2307" max="2308" width="12" style="5316" customWidth="1"/>
    <col min="2309" max="2309" width="11.140625" style="5316" customWidth="1"/>
    <col min="2310" max="2310" width="12.140625" style="5316" customWidth="1"/>
    <col min="2311" max="2311" width="13.28515625" style="5316" customWidth="1"/>
    <col min="2312" max="2312" width="11.85546875" style="5316" customWidth="1"/>
    <col min="2313" max="2314" width="11.28515625" style="5316" customWidth="1"/>
    <col min="2315" max="2315" width="13.140625" style="5316" customWidth="1"/>
    <col min="2316" max="2316" width="12.42578125" style="5316" customWidth="1"/>
    <col min="2317" max="2317" width="11.28515625" style="5316" customWidth="1"/>
    <col min="2318" max="2318" width="13" style="5316" customWidth="1"/>
    <col min="2319" max="2319" width="11.85546875" style="5316" customWidth="1"/>
    <col min="2320" max="2320" width="13.5703125" style="5316" customWidth="1"/>
    <col min="2321" max="2321" width="11.5703125" style="5316" customWidth="1"/>
    <col min="2322" max="2322" width="13.5703125" style="5316" customWidth="1"/>
    <col min="2323" max="2323" width="11.85546875" style="5316" customWidth="1"/>
    <col min="2324" max="2324" width="14.42578125" style="5316" customWidth="1"/>
    <col min="2325" max="2325" width="10.85546875" style="5316" customWidth="1"/>
    <col min="2326" max="2326" width="14.85546875" style="5316" customWidth="1"/>
    <col min="2327" max="2327" width="10.5703125" style="5316" customWidth="1"/>
    <col min="2328" max="2328" width="12.28515625" style="5316" customWidth="1"/>
    <col min="2329" max="2560" width="9.140625" style="5316"/>
    <col min="2561" max="2561" width="18.5703125" style="5316" customWidth="1"/>
    <col min="2562" max="2562" width="12.28515625" style="5316" customWidth="1"/>
    <col min="2563" max="2564" width="12" style="5316" customWidth="1"/>
    <col min="2565" max="2565" width="11.140625" style="5316" customWidth="1"/>
    <col min="2566" max="2566" width="12.140625" style="5316" customWidth="1"/>
    <col min="2567" max="2567" width="13.28515625" style="5316" customWidth="1"/>
    <col min="2568" max="2568" width="11.85546875" style="5316" customWidth="1"/>
    <col min="2569" max="2570" width="11.28515625" style="5316" customWidth="1"/>
    <col min="2571" max="2571" width="13.140625" style="5316" customWidth="1"/>
    <col min="2572" max="2572" width="12.42578125" style="5316" customWidth="1"/>
    <col min="2573" max="2573" width="11.28515625" style="5316" customWidth="1"/>
    <col min="2574" max="2574" width="13" style="5316" customWidth="1"/>
    <col min="2575" max="2575" width="11.85546875" style="5316" customWidth="1"/>
    <col min="2576" max="2576" width="13.5703125" style="5316" customWidth="1"/>
    <col min="2577" max="2577" width="11.5703125" style="5316" customWidth="1"/>
    <col min="2578" max="2578" width="13.5703125" style="5316" customWidth="1"/>
    <col min="2579" max="2579" width="11.85546875" style="5316" customWidth="1"/>
    <col min="2580" max="2580" width="14.42578125" style="5316" customWidth="1"/>
    <col min="2581" max="2581" width="10.85546875" style="5316" customWidth="1"/>
    <col min="2582" max="2582" width="14.85546875" style="5316" customWidth="1"/>
    <col min="2583" max="2583" width="10.5703125" style="5316" customWidth="1"/>
    <col min="2584" max="2584" width="12.28515625" style="5316" customWidth="1"/>
    <col min="2585" max="2816" width="9.140625" style="5316"/>
    <col min="2817" max="2817" width="18.5703125" style="5316" customWidth="1"/>
    <col min="2818" max="2818" width="12.28515625" style="5316" customWidth="1"/>
    <col min="2819" max="2820" width="12" style="5316" customWidth="1"/>
    <col min="2821" max="2821" width="11.140625" style="5316" customWidth="1"/>
    <col min="2822" max="2822" width="12.140625" style="5316" customWidth="1"/>
    <col min="2823" max="2823" width="13.28515625" style="5316" customWidth="1"/>
    <col min="2824" max="2824" width="11.85546875" style="5316" customWidth="1"/>
    <col min="2825" max="2826" width="11.28515625" style="5316" customWidth="1"/>
    <col min="2827" max="2827" width="13.140625" style="5316" customWidth="1"/>
    <col min="2828" max="2828" width="12.42578125" style="5316" customWidth="1"/>
    <col min="2829" max="2829" width="11.28515625" style="5316" customWidth="1"/>
    <col min="2830" max="2830" width="13" style="5316" customWidth="1"/>
    <col min="2831" max="2831" width="11.85546875" style="5316" customWidth="1"/>
    <col min="2832" max="2832" width="13.5703125" style="5316" customWidth="1"/>
    <col min="2833" max="2833" width="11.5703125" style="5316" customWidth="1"/>
    <col min="2834" max="2834" width="13.5703125" style="5316" customWidth="1"/>
    <col min="2835" max="2835" width="11.85546875" style="5316" customWidth="1"/>
    <col min="2836" max="2836" width="14.42578125" style="5316" customWidth="1"/>
    <col min="2837" max="2837" width="10.85546875" style="5316" customWidth="1"/>
    <col min="2838" max="2838" width="14.85546875" style="5316" customWidth="1"/>
    <col min="2839" max="2839" width="10.5703125" style="5316" customWidth="1"/>
    <col min="2840" max="2840" width="12.28515625" style="5316" customWidth="1"/>
    <col min="2841" max="3072" width="9.140625" style="5316"/>
    <col min="3073" max="3073" width="18.5703125" style="5316" customWidth="1"/>
    <col min="3074" max="3074" width="12.28515625" style="5316" customWidth="1"/>
    <col min="3075" max="3076" width="12" style="5316" customWidth="1"/>
    <col min="3077" max="3077" width="11.140625" style="5316" customWidth="1"/>
    <col min="3078" max="3078" width="12.140625" style="5316" customWidth="1"/>
    <col min="3079" max="3079" width="13.28515625" style="5316" customWidth="1"/>
    <col min="3080" max="3080" width="11.85546875" style="5316" customWidth="1"/>
    <col min="3081" max="3082" width="11.28515625" style="5316" customWidth="1"/>
    <col min="3083" max="3083" width="13.140625" style="5316" customWidth="1"/>
    <col min="3084" max="3084" width="12.42578125" style="5316" customWidth="1"/>
    <col min="3085" max="3085" width="11.28515625" style="5316" customWidth="1"/>
    <col min="3086" max="3086" width="13" style="5316" customWidth="1"/>
    <col min="3087" max="3087" width="11.85546875" style="5316" customWidth="1"/>
    <col min="3088" max="3088" width="13.5703125" style="5316" customWidth="1"/>
    <col min="3089" max="3089" width="11.5703125" style="5316" customWidth="1"/>
    <col min="3090" max="3090" width="13.5703125" style="5316" customWidth="1"/>
    <col min="3091" max="3091" width="11.85546875" style="5316" customWidth="1"/>
    <col min="3092" max="3092" width="14.42578125" style="5316" customWidth="1"/>
    <col min="3093" max="3093" width="10.85546875" style="5316" customWidth="1"/>
    <col min="3094" max="3094" width="14.85546875" style="5316" customWidth="1"/>
    <col min="3095" max="3095" width="10.5703125" style="5316" customWidth="1"/>
    <col min="3096" max="3096" width="12.28515625" style="5316" customWidth="1"/>
    <col min="3097" max="3328" width="9.140625" style="5316"/>
    <col min="3329" max="3329" width="18.5703125" style="5316" customWidth="1"/>
    <col min="3330" max="3330" width="12.28515625" style="5316" customWidth="1"/>
    <col min="3331" max="3332" width="12" style="5316" customWidth="1"/>
    <col min="3333" max="3333" width="11.140625" style="5316" customWidth="1"/>
    <col min="3334" max="3334" width="12.140625" style="5316" customWidth="1"/>
    <col min="3335" max="3335" width="13.28515625" style="5316" customWidth="1"/>
    <col min="3336" max="3336" width="11.85546875" style="5316" customWidth="1"/>
    <col min="3337" max="3338" width="11.28515625" style="5316" customWidth="1"/>
    <col min="3339" max="3339" width="13.140625" style="5316" customWidth="1"/>
    <col min="3340" max="3340" width="12.42578125" style="5316" customWidth="1"/>
    <col min="3341" max="3341" width="11.28515625" style="5316" customWidth="1"/>
    <col min="3342" max="3342" width="13" style="5316" customWidth="1"/>
    <col min="3343" max="3343" width="11.85546875" style="5316" customWidth="1"/>
    <col min="3344" max="3344" width="13.5703125" style="5316" customWidth="1"/>
    <col min="3345" max="3345" width="11.5703125" style="5316" customWidth="1"/>
    <col min="3346" max="3346" width="13.5703125" style="5316" customWidth="1"/>
    <col min="3347" max="3347" width="11.85546875" style="5316" customWidth="1"/>
    <col min="3348" max="3348" width="14.42578125" style="5316" customWidth="1"/>
    <col min="3349" max="3349" width="10.85546875" style="5316" customWidth="1"/>
    <col min="3350" max="3350" width="14.85546875" style="5316" customWidth="1"/>
    <col min="3351" max="3351" width="10.5703125" style="5316" customWidth="1"/>
    <col min="3352" max="3352" width="12.28515625" style="5316" customWidth="1"/>
    <col min="3353" max="3584" width="9.140625" style="5316"/>
    <col min="3585" max="3585" width="18.5703125" style="5316" customWidth="1"/>
    <col min="3586" max="3586" width="12.28515625" style="5316" customWidth="1"/>
    <col min="3587" max="3588" width="12" style="5316" customWidth="1"/>
    <col min="3589" max="3589" width="11.140625" style="5316" customWidth="1"/>
    <col min="3590" max="3590" width="12.140625" style="5316" customWidth="1"/>
    <col min="3591" max="3591" width="13.28515625" style="5316" customWidth="1"/>
    <col min="3592" max="3592" width="11.85546875" style="5316" customWidth="1"/>
    <col min="3593" max="3594" width="11.28515625" style="5316" customWidth="1"/>
    <col min="3595" max="3595" width="13.140625" style="5316" customWidth="1"/>
    <col min="3596" max="3596" width="12.42578125" style="5316" customWidth="1"/>
    <col min="3597" max="3597" width="11.28515625" style="5316" customWidth="1"/>
    <col min="3598" max="3598" width="13" style="5316" customWidth="1"/>
    <col min="3599" max="3599" width="11.85546875" style="5316" customWidth="1"/>
    <col min="3600" max="3600" width="13.5703125" style="5316" customWidth="1"/>
    <col min="3601" max="3601" width="11.5703125" style="5316" customWidth="1"/>
    <col min="3602" max="3602" width="13.5703125" style="5316" customWidth="1"/>
    <col min="3603" max="3603" width="11.85546875" style="5316" customWidth="1"/>
    <col min="3604" max="3604" width="14.42578125" style="5316" customWidth="1"/>
    <col min="3605" max="3605" width="10.85546875" style="5316" customWidth="1"/>
    <col min="3606" max="3606" width="14.85546875" style="5316" customWidth="1"/>
    <col min="3607" max="3607" width="10.5703125" style="5316" customWidth="1"/>
    <col min="3608" max="3608" width="12.28515625" style="5316" customWidth="1"/>
    <col min="3609" max="3840" width="9.140625" style="5316"/>
    <col min="3841" max="3841" width="18.5703125" style="5316" customWidth="1"/>
    <col min="3842" max="3842" width="12.28515625" style="5316" customWidth="1"/>
    <col min="3843" max="3844" width="12" style="5316" customWidth="1"/>
    <col min="3845" max="3845" width="11.140625" style="5316" customWidth="1"/>
    <col min="3846" max="3846" width="12.140625" style="5316" customWidth="1"/>
    <col min="3847" max="3847" width="13.28515625" style="5316" customWidth="1"/>
    <col min="3848" max="3848" width="11.85546875" style="5316" customWidth="1"/>
    <col min="3849" max="3850" width="11.28515625" style="5316" customWidth="1"/>
    <col min="3851" max="3851" width="13.140625" style="5316" customWidth="1"/>
    <col min="3852" max="3852" width="12.42578125" style="5316" customWidth="1"/>
    <col min="3853" max="3853" width="11.28515625" style="5316" customWidth="1"/>
    <col min="3854" max="3854" width="13" style="5316" customWidth="1"/>
    <col min="3855" max="3855" width="11.85546875" style="5316" customWidth="1"/>
    <col min="3856" max="3856" width="13.5703125" style="5316" customWidth="1"/>
    <col min="3857" max="3857" width="11.5703125" style="5316" customWidth="1"/>
    <col min="3858" max="3858" width="13.5703125" style="5316" customWidth="1"/>
    <col min="3859" max="3859" width="11.85546875" style="5316" customWidth="1"/>
    <col min="3860" max="3860" width="14.42578125" style="5316" customWidth="1"/>
    <col min="3861" max="3861" width="10.85546875" style="5316" customWidth="1"/>
    <col min="3862" max="3862" width="14.85546875" style="5316" customWidth="1"/>
    <col min="3863" max="3863" width="10.5703125" style="5316" customWidth="1"/>
    <col min="3864" max="3864" width="12.28515625" style="5316" customWidth="1"/>
    <col min="3865" max="4096" width="9.140625" style="5316"/>
    <col min="4097" max="4097" width="18.5703125" style="5316" customWidth="1"/>
    <col min="4098" max="4098" width="12.28515625" style="5316" customWidth="1"/>
    <col min="4099" max="4100" width="12" style="5316" customWidth="1"/>
    <col min="4101" max="4101" width="11.140625" style="5316" customWidth="1"/>
    <col min="4102" max="4102" width="12.140625" style="5316" customWidth="1"/>
    <col min="4103" max="4103" width="13.28515625" style="5316" customWidth="1"/>
    <col min="4104" max="4104" width="11.85546875" style="5316" customWidth="1"/>
    <col min="4105" max="4106" width="11.28515625" style="5316" customWidth="1"/>
    <col min="4107" max="4107" width="13.140625" style="5316" customWidth="1"/>
    <col min="4108" max="4108" width="12.42578125" style="5316" customWidth="1"/>
    <col min="4109" max="4109" width="11.28515625" style="5316" customWidth="1"/>
    <col min="4110" max="4110" width="13" style="5316" customWidth="1"/>
    <col min="4111" max="4111" width="11.85546875" style="5316" customWidth="1"/>
    <col min="4112" max="4112" width="13.5703125" style="5316" customWidth="1"/>
    <col min="4113" max="4113" width="11.5703125" style="5316" customWidth="1"/>
    <col min="4114" max="4114" width="13.5703125" style="5316" customWidth="1"/>
    <col min="4115" max="4115" width="11.85546875" style="5316" customWidth="1"/>
    <col min="4116" max="4116" width="14.42578125" style="5316" customWidth="1"/>
    <col min="4117" max="4117" width="10.85546875" style="5316" customWidth="1"/>
    <col min="4118" max="4118" width="14.85546875" style="5316" customWidth="1"/>
    <col min="4119" max="4119" width="10.5703125" style="5316" customWidth="1"/>
    <col min="4120" max="4120" width="12.28515625" style="5316" customWidth="1"/>
    <col min="4121" max="4352" width="9.140625" style="5316"/>
    <col min="4353" max="4353" width="18.5703125" style="5316" customWidth="1"/>
    <col min="4354" max="4354" width="12.28515625" style="5316" customWidth="1"/>
    <col min="4355" max="4356" width="12" style="5316" customWidth="1"/>
    <col min="4357" max="4357" width="11.140625" style="5316" customWidth="1"/>
    <col min="4358" max="4358" width="12.140625" style="5316" customWidth="1"/>
    <col min="4359" max="4359" width="13.28515625" style="5316" customWidth="1"/>
    <col min="4360" max="4360" width="11.85546875" style="5316" customWidth="1"/>
    <col min="4361" max="4362" width="11.28515625" style="5316" customWidth="1"/>
    <col min="4363" max="4363" width="13.140625" style="5316" customWidth="1"/>
    <col min="4364" max="4364" width="12.42578125" style="5316" customWidth="1"/>
    <col min="4365" max="4365" width="11.28515625" style="5316" customWidth="1"/>
    <col min="4366" max="4366" width="13" style="5316" customWidth="1"/>
    <col min="4367" max="4367" width="11.85546875" style="5316" customWidth="1"/>
    <col min="4368" max="4368" width="13.5703125" style="5316" customWidth="1"/>
    <col min="4369" max="4369" width="11.5703125" style="5316" customWidth="1"/>
    <col min="4370" max="4370" width="13.5703125" style="5316" customWidth="1"/>
    <col min="4371" max="4371" width="11.85546875" style="5316" customWidth="1"/>
    <col min="4372" max="4372" width="14.42578125" style="5316" customWidth="1"/>
    <col min="4373" max="4373" width="10.85546875" style="5316" customWidth="1"/>
    <col min="4374" max="4374" width="14.85546875" style="5316" customWidth="1"/>
    <col min="4375" max="4375" width="10.5703125" style="5316" customWidth="1"/>
    <col min="4376" max="4376" width="12.28515625" style="5316" customWidth="1"/>
    <col min="4377" max="4608" width="9.140625" style="5316"/>
    <col min="4609" max="4609" width="18.5703125" style="5316" customWidth="1"/>
    <col min="4610" max="4610" width="12.28515625" style="5316" customWidth="1"/>
    <col min="4611" max="4612" width="12" style="5316" customWidth="1"/>
    <col min="4613" max="4613" width="11.140625" style="5316" customWidth="1"/>
    <col min="4614" max="4614" width="12.140625" style="5316" customWidth="1"/>
    <col min="4615" max="4615" width="13.28515625" style="5316" customWidth="1"/>
    <col min="4616" max="4616" width="11.85546875" style="5316" customWidth="1"/>
    <col min="4617" max="4618" width="11.28515625" style="5316" customWidth="1"/>
    <col min="4619" max="4619" width="13.140625" style="5316" customWidth="1"/>
    <col min="4620" max="4620" width="12.42578125" style="5316" customWidth="1"/>
    <col min="4621" max="4621" width="11.28515625" style="5316" customWidth="1"/>
    <col min="4622" max="4622" width="13" style="5316" customWidth="1"/>
    <col min="4623" max="4623" width="11.85546875" style="5316" customWidth="1"/>
    <col min="4624" max="4624" width="13.5703125" style="5316" customWidth="1"/>
    <col min="4625" max="4625" width="11.5703125" style="5316" customWidth="1"/>
    <col min="4626" max="4626" width="13.5703125" style="5316" customWidth="1"/>
    <col min="4627" max="4627" width="11.85546875" style="5316" customWidth="1"/>
    <col min="4628" max="4628" width="14.42578125" style="5316" customWidth="1"/>
    <col min="4629" max="4629" width="10.85546875" style="5316" customWidth="1"/>
    <col min="4630" max="4630" width="14.85546875" style="5316" customWidth="1"/>
    <col min="4631" max="4631" width="10.5703125" style="5316" customWidth="1"/>
    <col min="4632" max="4632" width="12.28515625" style="5316" customWidth="1"/>
    <col min="4633" max="4864" width="9.140625" style="5316"/>
    <col min="4865" max="4865" width="18.5703125" style="5316" customWidth="1"/>
    <col min="4866" max="4866" width="12.28515625" style="5316" customWidth="1"/>
    <col min="4867" max="4868" width="12" style="5316" customWidth="1"/>
    <col min="4869" max="4869" width="11.140625" style="5316" customWidth="1"/>
    <col min="4870" max="4870" width="12.140625" style="5316" customWidth="1"/>
    <col min="4871" max="4871" width="13.28515625" style="5316" customWidth="1"/>
    <col min="4872" max="4872" width="11.85546875" style="5316" customWidth="1"/>
    <col min="4873" max="4874" width="11.28515625" style="5316" customWidth="1"/>
    <col min="4875" max="4875" width="13.140625" style="5316" customWidth="1"/>
    <col min="4876" max="4876" width="12.42578125" style="5316" customWidth="1"/>
    <col min="4877" max="4877" width="11.28515625" style="5316" customWidth="1"/>
    <col min="4878" max="4878" width="13" style="5316" customWidth="1"/>
    <col min="4879" max="4879" width="11.85546875" style="5316" customWidth="1"/>
    <col min="4880" max="4880" width="13.5703125" style="5316" customWidth="1"/>
    <col min="4881" max="4881" width="11.5703125" style="5316" customWidth="1"/>
    <col min="4882" max="4882" width="13.5703125" style="5316" customWidth="1"/>
    <col min="4883" max="4883" width="11.85546875" style="5316" customWidth="1"/>
    <col min="4884" max="4884" width="14.42578125" style="5316" customWidth="1"/>
    <col min="4885" max="4885" width="10.85546875" style="5316" customWidth="1"/>
    <col min="4886" max="4886" width="14.85546875" style="5316" customWidth="1"/>
    <col min="4887" max="4887" width="10.5703125" style="5316" customWidth="1"/>
    <col min="4888" max="4888" width="12.28515625" style="5316" customWidth="1"/>
    <col min="4889" max="5120" width="9.140625" style="5316"/>
    <col min="5121" max="5121" width="18.5703125" style="5316" customWidth="1"/>
    <col min="5122" max="5122" width="12.28515625" style="5316" customWidth="1"/>
    <col min="5123" max="5124" width="12" style="5316" customWidth="1"/>
    <col min="5125" max="5125" width="11.140625" style="5316" customWidth="1"/>
    <col min="5126" max="5126" width="12.140625" style="5316" customWidth="1"/>
    <col min="5127" max="5127" width="13.28515625" style="5316" customWidth="1"/>
    <col min="5128" max="5128" width="11.85546875" style="5316" customWidth="1"/>
    <col min="5129" max="5130" width="11.28515625" style="5316" customWidth="1"/>
    <col min="5131" max="5131" width="13.140625" style="5316" customWidth="1"/>
    <col min="5132" max="5132" width="12.42578125" style="5316" customWidth="1"/>
    <col min="5133" max="5133" width="11.28515625" style="5316" customWidth="1"/>
    <col min="5134" max="5134" width="13" style="5316" customWidth="1"/>
    <col min="5135" max="5135" width="11.85546875" style="5316" customWidth="1"/>
    <col min="5136" max="5136" width="13.5703125" style="5316" customWidth="1"/>
    <col min="5137" max="5137" width="11.5703125" style="5316" customWidth="1"/>
    <col min="5138" max="5138" width="13.5703125" style="5316" customWidth="1"/>
    <col min="5139" max="5139" width="11.85546875" style="5316" customWidth="1"/>
    <col min="5140" max="5140" width="14.42578125" style="5316" customWidth="1"/>
    <col min="5141" max="5141" width="10.85546875" style="5316" customWidth="1"/>
    <col min="5142" max="5142" width="14.85546875" style="5316" customWidth="1"/>
    <col min="5143" max="5143" width="10.5703125" style="5316" customWidth="1"/>
    <col min="5144" max="5144" width="12.28515625" style="5316" customWidth="1"/>
    <col min="5145" max="5376" width="9.140625" style="5316"/>
    <col min="5377" max="5377" width="18.5703125" style="5316" customWidth="1"/>
    <col min="5378" max="5378" width="12.28515625" style="5316" customWidth="1"/>
    <col min="5379" max="5380" width="12" style="5316" customWidth="1"/>
    <col min="5381" max="5381" width="11.140625" style="5316" customWidth="1"/>
    <col min="5382" max="5382" width="12.140625" style="5316" customWidth="1"/>
    <col min="5383" max="5383" width="13.28515625" style="5316" customWidth="1"/>
    <col min="5384" max="5384" width="11.85546875" style="5316" customWidth="1"/>
    <col min="5385" max="5386" width="11.28515625" style="5316" customWidth="1"/>
    <col min="5387" max="5387" width="13.140625" style="5316" customWidth="1"/>
    <col min="5388" max="5388" width="12.42578125" style="5316" customWidth="1"/>
    <col min="5389" max="5389" width="11.28515625" style="5316" customWidth="1"/>
    <col min="5390" max="5390" width="13" style="5316" customWidth="1"/>
    <col min="5391" max="5391" width="11.85546875" style="5316" customWidth="1"/>
    <col min="5392" max="5392" width="13.5703125" style="5316" customWidth="1"/>
    <col min="5393" max="5393" width="11.5703125" style="5316" customWidth="1"/>
    <col min="5394" max="5394" width="13.5703125" style="5316" customWidth="1"/>
    <col min="5395" max="5395" width="11.85546875" style="5316" customWidth="1"/>
    <col min="5396" max="5396" width="14.42578125" style="5316" customWidth="1"/>
    <col min="5397" max="5397" width="10.85546875" style="5316" customWidth="1"/>
    <col min="5398" max="5398" width="14.85546875" style="5316" customWidth="1"/>
    <col min="5399" max="5399" width="10.5703125" style="5316" customWidth="1"/>
    <col min="5400" max="5400" width="12.28515625" style="5316" customWidth="1"/>
    <col min="5401" max="5632" width="9.140625" style="5316"/>
    <col min="5633" max="5633" width="18.5703125" style="5316" customWidth="1"/>
    <col min="5634" max="5634" width="12.28515625" style="5316" customWidth="1"/>
    <col min="5635" max="5636" width="12" style="5316" customWidth="1"/>
    <col min="5637" max="5637" width="11.140625" style="5316" customWidth="1"/>
    <col min="5638" max="5638" width="12.140625" style="5316" customWidth="1"/>
    <col min="5639" max="5639" width="13.28515625" style="5316" customWidth="1"/>
    <col min="5640" max="5640" width="11.85546875" style="5316" customWidth="1"/>
    <col min="5641" max="5642" width="11.28515625" style="5316" customWidth="1"/>
    <col min="5643" max="5643" width="13.140625" style="5316" customWidth="1"/>
    <col min="5644" max="5644" width="12.42578125" style="5316" customWidth="1"/>
    <col min="5645" max="5645" width="11.28515625" style="5316" customWidth="1"/>
    <col min="5646" max="5646" width="13" style="5316" customWidth="1"/>
    <col min="5647" max="5647" width="11.85546875" style="5316" customWidth="1"/>
    <col min="5648" max="5648" width="13.5703125" style="5316" customWidth="1"/>
    <col min="5649" max="5649" width="11.5703125" style="5316" customWidth="1"/>
    <col min="5650" max="5650" width="13.5703125" style="5316" customWidth="1"/>
    <col min="5651" max="5651" width="11.85546875" style="5316" customWidth="1"/>
    <col min="5652" max="5652" width="14.42578125" style="5316" customWidth="1"/>
    <col min="5653" max="5653" width="10.85546875" style="5316" customWidth="1"/>
    <col min="5654" max="5654" width="14.85546875" style="5316" customWidth="1"/>
    <col min="5655" max="5655" width="10.5703125" style="5316" customWidth="1"/>
    <col min="5656" max="5656" width="12.28515625" style="5316" customWidth="1"/>
    <col min="5657" max="5888" width="9.140625" style="5316"/>
    <col min="5889" max="5889" width="18.5703125" style="5316" customWidth="1"/>
    <col min="5890" max="5890" width="12.28515625" style="5316" customWidth="1"/>
    <col min="5891" max="5892" width="12" style="5316" customWidth="1"/>
    <col min="5893" max="5893" width="11.140625" style="5316" customWidth="1"/>
    <col min="5894" max="5894" width="12.140625" style="5316" customWidth="1"/>
    <col min="5895" max="5895" width="13.28515625" style="5316" customWidth="1"/>
    <col min="5896" max="5896" width="11.85546875" style="5316" customWidth="1"/>
    <col min="5897" max="5898" width="11.28515625" style="5316" customWidth="1"/>
    <col min="5899" max="5899" width="13.140625" style="5316" customWidth="1"/>
    <col min="5900" max="5900" width="12.42578125" style="5316" customWidth="1"/>
    <col min="5901" max="5901" width="11.28515625" style="5316" customWidth="1"/>
    <col min="5902" max="5902" width="13" style="5316" customWidth="1"/>
    <col min="5903" max="5903" width="11.85546875" style="5316" customWidth="1"/>
    <col min="5904" max="5904" width="13.5703125" style="5316" customWidth="1"/>
    <col min="5905" max="5905" width="11.5703125" style="5316" customWidth="1"/>
    <col min="5906" max="5906" width="13.5703125" style="5316" customWidth="1"/>
    <col min="5907" max="5907" width="11.85546875" style="5316" customWidth="1"/>
    <col min="5908" max="5908" width="14.42578125" style="5316" customWidth="1"/>
    <col min="5909" max="5909" width="10.85546875" style="5316" customWidth="1"/>
    <col min="5910" max="5910" width="14.85546875" style="5316" customWidth="1"/>
    <col min="5911" max="5911" width="10.5703125" style="5316" customWidth="1"/>
    <col min="5912" max="5912" width="12.28515625" style="5316" customWidth="1"/>
    <col min="5913" max="6144" width="9.140625" style="5316"/>
    <col min="6145" max="6145" width="18.5703125" style="5316" customWidth="1"/>
    <col min="6146" max="6146" width="12.28515625" style="5316" customWidth="1"/>
    <col min="6147" max="6148" width="12" style="5316" customWidth="1"/>
    <col min="6149" max="6149" width="11.140625" style="5316" customWidth="1"/>
    <col min="6150" max="6150" width="12.140625" style="5316" customWidth="1"/>
    <col min="6151" max="6151" width="13.28515625" style="5316" customWidth="1"/>
    <col min="6152" max="6152" width="11.85546875" style="5316" customWidth="1"/>
    <col min="6153" max="6154" width="11.28515625" style="5316" customWidth="1"/>
    <col min="6155" max="6155" width="13.140625" style="5316" customWidth="1"/>
    <col min="6156" max="6156" width="12.42578125" style="5316" customWidth="1"/>
    <col min="6157" max="6157" width="11.28515625" style="5316" customWidth="1"/>
    <col min="6158" max="6158" width="13" style="5316" customWidth="1"/>
    <col min="6159" max="6159" width="11.85546875" style="5316" customWidth="1"/>
    <col min="6160" max="6160" width="13.5703125" style="5316" customWidth="1"/>
    <col min="6161" max="6161" width="11.5703125" style="5316" customWidth="1"/>
    <col min="6162" max="6162" width="13.5703125" style="5316" customWidth="1"/>
    <col min="6163" max="6163" width="11.85546875" style="5316" customWidth="1"/>
    <col min="6164" max="6164" width="14.42578125" style="5316" customWidth="1"/>
    <col min="6165" max="6165" width="10.85546875" style="5316" customWidth="1"/>
    <col min="6166" max="6166" width="14.85546875" style="5316" customWidth="1"/>
    <col min="6167" max="6167" width="10.5703125" style="5316" customWidth="1"/>
    <col min="6168" max="6168" width="12.28515625" style="5316" customWidth="1"/>
    <col min="6169" max="6400" width="9.140625" style="5316"/>
    <col min="6401" max="6401" width="18.5703125" style="5316" customWidth="1"/>
    <col min="6402" max="6402" width="12.28515625" style="5316" customWidth="1"/>
    <col min="6403" max="6404" width="12" style="5316" customWidth="1"/>
    <col min="6405" max="6405" width="11.140625" style="5316" customWidth="1"/>
    <col min="6406" max="6406" width="12.140625" style="5316" customWidth="1"/>
    <col min="6407" max="6407" width="13.28515625" style="5316" customWidth="1"/>
    <col min="6408" max="6408" width="11.85546875" style="5316" customWidth="1"/>
    <col min="6409" max="6410" width="11.28515625" style="5316" customWidth="1"/>
    <col min="6411" max="6411" width="13.140625" style="5316" customWidth="1"/>
    <col min="6412" max="6412" width="12.42578125" style="5316" customWidth="1"/>
    <col min="6413" max="6413" width="11.28515625" style="5316" customWidth="1"/>
    <col min="6414" max="6414" width="13" style="5316" customWidth="1"/>
    <col min="6415" max="6415" width="11.85546875" style="5316" customWidth="1"/>
    <col min="6416" max="6416" width="13.5703125" style="5316" customWidth="1"/>
    <col min="6417" max="6417" width="11.5703125" style="5316" customWidth="1"/>
    <col min="6418" max="6418" width="13.5703125" style="5316" customWidth="1"/>
    <col min="6419" max="6419" width="11.85546875" style="5316" customWidth="1"/>
    <col min="6420" max="6420" width="14.42578125" style="5316" customWidth="1"/>
    <col min="6421" max="6421" width="10.85546875" style="5316" customWidth="1"/>
    <col min="6422" max="6422" width="14.85546875" style="5316" customWidth="1"/>
    <col min="6423" max="6423" width="10.5703125" style="5316" customWidth="1"/>
    <col min="6424" max="6424" width="12.28515625" style="5316" customWidth="1"/>
    <col min="6425" max="6656" width="9.140625" style="5316"/>
    <col min="6657" max="6657" width="18.5703125" style="5316" customWidth="1"/>
    <col min="6658" max="6658" width="12.28515625" style="5316" customWidth="1"/>
    <col min="6659" max="6660" width="12" style="5316" customWidth="1"/>
    <col min="6661" max="6661" width="11.140625" style="5316" customWidth="1"/>
    <col min="6662" max="6662" width="12.140625" style="5316" customWidth="1"/>
    <col min="6663" max="6663" width="13.28515625" style="5316" customWidth="1"/>
    <col min="6664" max="6664" width="11.85546875" style="5316" customWidth="1"/>
    <col min="6665" max="6666" width="11.28515625" style="5316" customWidth="1"/>
    <col min="6667" max="6667" width="13.140625" style="5316" customWidth="1"/>
    <col min="6668" max="6668" width="12.42578125" style="5316" customWidth="1"/>
    <col min="6669" max="6669" width="11.28515625" style="5316" customWidth="1"/>
    <col min="6670" max="6670" width="13" style="5316" customWidth="1"/>
    <col min="6671" max="6671" width="11.85546875" style="5316" customWidth="1"/>
    <col min="6672" max="6672" width="13.5703125" style="5316" customWidth="1"/>
    <col min="6673" max="6673" width="11.5703125" style="5316" customWidth="1"/>
    <col min="6674" max="6674" width="13.5703125" style="5316" customWidth="1"/>
    <col min="6675" max="6675" width="11.85546875" style="5316" customWidth="1"/>
    <col min="6676" max="6676" width="14.42578125" style="5316" customWidth="1"/>
    <col min="6677" max="6677" width="10.85546875" style="5316" customWidth="1"/>
    <col min="6678" max="6678" width="14.85546875" style="5316" customWidth="1"/>
    <col min="6679" max="6679" width="10.5703125" style="5316" customWidth="1"/>
    <col min="6680" max="6680" width="12.28515625" style="5316" customWidth="1"/>
    <col min="6681" max="6912" width="9.140625" style="5316"/>
    <col min="6913" max="6913" width="18.5703125" style="5316" customWidth="1"/>
    <col min="6914" max="6914" width="12.28515625" style="5316" customWidth="1"/>
    <col min="6915" max="6916" width="12" style="5316" customWidth="1"/>
    <col min="6917" max="6917" width="11.140625" style="5316" customWidth="1"/>
    <col min="6918" max="6918" width="12.140625" style="5316" customWidth="1"/>
    <col min="6919" max="6919" width="13.28515625" style="5316" customWidth="1"/>
    <col min="6920" max="6920" width="11.85546875" style="5316" customWidth="1"/>
    <col min="6921" max="6922" width="11.28515625" style="5316" customWidth="1"/>
    <col min="6923" max="6923" width="13.140625" style="5316" customWidth="1"/>
    <col min="6924" max="6924" width="12.42578125" style="5316" customWidth="1"/>
    <col min="6925" max="6925" width="11.28515625" style="5316" customWidth="1"/>
    <col min="6926" max="6926" width="13" style="5316" customWidth="1"/>
    <col min="6927" max="6927" width="11.85546875" style="5316" customWidth="1"/>
    <col min="6928" max="6928" width="13.5703125" style="5316" customWidth="1"/>
    <col min="6929" max="6929" width="11.5703125" style="5316" customWidth="1"/>
    <col min="6930" max="6930" width="13.5703125" style="5316" customWidth="1"/>
    <col min="6931" max="6931" width="11.85546875" style="5316" customWidth="1"/>
    <col min="6932" max="6932" width="14.42578125" style="5316" customWidth="1"/>
    <col min="6933" max="6933" width="10.85546875" style="5316" customWidth="1"/>
    <col min="6934" max="6934" width="14.85546875" style="5316" customWidth="1"/>
    <col min="6935" max="6935" width="10.5703125" style="5316" customWidth="1"/>
    <col min="6936" max="6936" width="12.28515625" style="5316" customWidth="1"/>
    <col min="6937" max="7168" width="9.140625" style="5316"/>
    <col min="7169" max="7169" width="18.5703125" style="5316" customWidth="1"/>
    <col min="7170" max="7170" width="12.28515625" style="5316" customWidth="1"/>
    <col min="7171" max="7172" width="12" style="5316" customWidth="1"/>
    <col min="7173" max="7173" width="11.140625" style="5316" customWidth="1"/>
    <col min="7174" max="7174" width="12.140625" style="5316" customWidth="1"/>
    <col min="7175" max="7175" width="13.28515625" style="5316" customWidth="1"/>
    <col min="7176" max="7176" width="11.85546875" style="5316" customWidth="1"/>
    <col min="7177" max="7178" width="11.28515625" style="5316" customWidth="1"/>
    <col min="7179" max="7179" width="13.140625" style="5316" customWidth="1"/>
    <col min="7180" max="7180" width="12.42578125" style="5316" customWidth="1"/>
    <col min="7181" max="7181" width="11.28515625" style="5316" customWidth="1"/>
    <col min="7182" max="7182" width="13" style="5316" customWidth="1"/>
    <col min="7183" max="7183" width="11.85546875" style="5316" customWidth="1"/>
    <col min="7184" max="7184" width="13.5703125" style="5316" customWidth="1"/>
    <col min="7185" max="7185" width="11.5703125" style="5316" customWidth="1"/>
    <col min="7186" max="7186" width="13.5703125" style="5316" customWidth="1"/>
    <col min="7187" max="7187" width="11.85546875" style="5316" customWidth="1"/>
    <col min="7188" max="7188" width="14.42578125" style="5316" customWidth="1"/>
    <col min="7189" max="7189" width="10.85546875" style="5316" customWidth="1"/>
    <col min="7190" max="7190" width="14.85546875" style="5316" customWidth="1"/>
    <col min="7191" max="7191" width="10.5703125" style="5316" customWidth="1"/>
    <col min="7192" max="7192" width="12.28515625" style="5316" customWidth="1"/>
    <col min="7193" max="7424" width="9.140625" style="5316"/>
    <col min="7425" max="7425" width="18.5703125" style="5316" customWidth="1"/>
    <col min="7426" max="7426" width="12.28515625" style="5316" customWidth="1"/>
    <col min="7427" max="7428" width="12" style="5316" customWidth="1"/>
    <col min="7429" max="7429" width="11.140625" style="5316" customWidth="1"/>
    <col min="7430" max="7430" width="12.140625" style="5316" customWidth="1"/>
    <col min="7431" max="7431" width="13.28515625" style="5316" customWidth="1"/>
    <col min="7432" max="7432" width="11.85546875" style="5316" customWidth="1"/>
    <col min="7433" max="7434" width="11.28515625" style="5316" customWidth="1"/>
    <col min="7435" max="7435" width="13.140625" style="5316" customWidth="1"/>
    <col min="7436" max="7436" width="12.42578125" style="5316" customWidth="1"/>
    <col min="7437" max="7437" width="11.28515625" style="5316" customWidth="1"/>
    <col min="7438" max="7438" width="13" style="5316" customWidth="1"/>
    <col min="7439" max="7439" width="11.85546875" style="5316" customWidth="1"/>
    <col min="7440" max="7440" width="13.5703125" style="5316" customWidth="1"/>
    <col min="7441" max="7441" width="11.5703125" style="5316" customWidth="1"/>
    <col min="7442" max="7442" width="13.5703125" style="5316" customWidth="1"/>
    <col min="7443" max="7443" width="11.85546875" style="5316" customWidth="1"/>
    <col min="7444" max="7444" width="14.42578125" style="5316" customWidth="1"/>
    <col min="7445" max="7445" width="10.85546875" style="5316" customWidth="1"/>
    <col min="7446" max="7446" width="14.85546875" style="5316" customWidth="1"/>
    <col min="7447" max="7447" width="10.5703125" style="5316" customWidth="1"/>
    <col min="7448" max="7448" width="12.28515625" style="5316" customWidth="1"/>
    <col min="7449" max="7680" width="9.140625" style="5316"/>
    <col min="7681" max="7681" width="18.5703125" style="5316" customWidth="1"/>
    <col min="7682" max="7682" width="12.28515625" style="5316" customWidth="1"/>
    <col min="7683" max="7684" width="12" style="5316" customWidth="1"/>
    <col min="7685" max="7685" width="11.140625" style="5316" customWidth="1"/>
    <col min="7686" max="7686" width="12.140625" style="5316" customWidth="1"/>
    <col min="7687" max="7687" width="13.28515625" style="5316" customWidth="1"/>
    <col min="7688" max="7688" width="11.85546875" style="5316" customWidth="1"/>
    <col min="7689" max="7690" width="11.28515625" style="5316" customWidth="1"/>
    <col min="7691" max="7691" width="13.140625" style="5316" customWidth="1"/>
    <col min="7692" max="7692" width="12.42578125" style="5316" customWidth="1"/>
    <col min="7693" max="7693" width="11.28515625" style="5316" customWidth="1"/>
    <col min="7694" max="7694" width="13" style="5316" customWidth="1"/>
    <col min="7695" max="7695" width="11.85546875" style="5316" customWidth="1"/>
    <col min="7696" max="7696" width="13.5703125" style="5316" customWidth="1"/>
    <col min="7697" max="7697" width="11.5703125" style="5316" customWidth="1"/>
    <col min="7698" max="7698" width="13.5703125" style="5316" customWidth="1"/>
    <col min="7699" max="7699" width="11.85546875" style="5316" customWidth="1"/>
    <col min="7700" max="7700" width="14.42578125" style="5316" customWidth="1"/>
    <col min="7701" max="7701" width="10.85546875" style="5316" customWidth="1"/>
    <col min="7702" max="7702" width="14.85546875" style="5316" customWidth="1"/>
    <col min="7703" max="7703" width="10.5703125" style="5316" customWidth="1"/>
    <col min="7704" max="7704" width="12.28515625" style="5316" customWidth="1"/>
    <col min="7705" max="7936" width="9.140625" style="5316"/>
    <col min="7937" max="7937" width="18.5703125" style="5316" customWidth="1"/>
    <col min="7938" max="7938" width="12.28515625" style="5316" customWidth="1"/>
    <col min="7939" max="7940" width="12" style="5316" customWidth="1"/>
    <col min="7941" max="7941" width="11.140625" style="5316" customWidth="1"/>
    <col min="7942" max="7942" width="12.140625" style="5316" customWidth="1"/>
    <col min="7943" max="7943" width="13.28515625" style="5316" customWidth="1"/>
    <col min="7944" max="7944" width="11.85546875" style="5316" customWidth="1"/>
    <col min="7945" max="7946" width="11.28515625" style="5316" customWidth="1"/>
    <col min="7947" max="7947" width="13.140625" style="5316" customWidth="1"/>
    <col min="7948" max="7948" width="12.42578125" style="5316" customWidth="1"/>
    <col min="7949" max="7949" width="11.28515625" style="5316" customWidth="1"/>
    <col min="7950" max="7950" width="13" style="5316" customWidth="1"/>
    <col min="7951" max="7951" width="11.85546875" style="5316" customWidth="1"/>
    <col min="7952" max="7952" width="13.5703125" style="5316" customWidth="1"/>
    <col min="7953" max="7953" width="11.5703125" style="5316" customWidth="1"/>
    <col min="7954" max="7954" width="13.5703125" style="5316" customWidth="1"/>
    <col min="7955" max="7955" width="11.85546875" style="5316" customWidth="1"/>
    <col min="7956" max="7956" width="14.42578125" style="5316" customWidth="1"/>
    <col min="7957" max="7957" width="10.85546875" style="5316" customWidth="1"/>
    <col min="7958" max="7958" width="14.85546875" style="5316" customWidth="1"/>
    <col min="7959" max="7959" width="10.5703125" style="5316" customWidth="1"/>
    <col min="7960" max="7960" width="12.28515625" style="5316" customWidth="1"/>
    <col min="7961" max="8192" width="9.140625" style="5316"/>
    <col min="8193" max="8193" width="18.5703125" style="5316" customWidth="1"/>
    <col min="8194" max="8194" width="12.28515625" style="5316" customWidth="1"/>
    <col min="8195" max="8196" width="12" style="5316" customWidth="1"/>
    <col min="8197" max="8197" width="11.140625" style="5316" customWidth="1"/>
    <col min="8198" max="8198" width="12.140625" style="5316" customWidth="1"/>
    <col min="8199" max="8199" width="13.28515625" style="5316" customWidth="1"/>
    <col min="8200" max="8200" width="11.85546875" style="5316" customWidth="1"/>
    <col min="8201" max="8202" width="11.28515625" style="5316" customWidth="1"/>
    <col min="8203" max="8203" width="13.140625" style="5316" customWidth="1"/>
    <col min="8204" max="8204" width="12.42578125" style="5316" customWidth="1"/>
    <col min="8205" max="8205" width="11.28515625" style="5316" customWidth="1"/>
    <col min="8206" max="8206" width="13" style="5316" customWidth="1"/>
    <col min="8207" max="8207" width="11.85546875" style="5316" customWidth="1"/>
    <col min="8208" max="8208" width="13.5703125" style="5316" customWidth="1"/>
    <col min="8209" max="8209" width="11.5703125" style="5316" customWidth="1"/>
    <col min="8210" max="8210" width="13.5703125" style="5316" customWidth="1"/>
    <col min="8211" max="8211" width="11.85546875" style="5316" customWidth="1"/>
    <col min="8212" max="8212" width="14.42578125" style="5316" customWidth="1"/>
    <col min="8213" max="8213" width="10.85546875" style="5316" customWidth="1"/>
    <col min="8214" max="8214" width="14.85546875" style="5316" customWidth="1"/>
    <col min="8215" max="8215" width="10.5703125" style="5316" customWidth="1"/>
    <col min="8216" max="8216" width="12.28515625" style="5316" customWidth="1"/>
    <col min="8217" max="8448" width="9.140625" style="5316"/>
    <col min="8449" max="8449" width="18.5703125" style="5316" customWidth="1"/>
    <col min="8450" max="8450" width="12.28515625" style="5316" customWidth="1"/>
    <col min="8451" max="8452" width="12" style="5316" customWidth="1"/>
    <col min="8453" max="8453" width="11.140625" style="5316" customWidth="1"/>
    <col min="8454" max="8454" width="12.140625" style="5316" customWidth="1"/>
    <col min="8455" max="8455" width="13.28515625" style="5316" customWidth="1"/>
    <col min="8456" max="8456" width="11.85546875" style="5316" customWidth="1"/>
    <col min="8457" max="8458" width="11.28515625" style="5316" customWidth="1"/>
    <col min="8459" max="8459" width="13.140625" style="5316" customWidth="1"/>
    <col min="8460" max="8460" width="12.42578125" style="5316" customWidth="1"/>
    <col min="8461" max="8461" width="11.28515625" style="5316" customWidth="1"/>
    <col min="8462" max="8462" width="13" style="5316" customWidth="1"/>
    <col min="8463" max="8463" width="11.85546875" style="5316" customWidth="1"/>
    <col min="8464" max="8464" width="13.5703125" style="5316" customWidth="1"/>
    <col min="8465" max="8465" width="11.5703125" style="5316" customWidth="1"/>
    <col min="8466" max="8466" width="13.5703125" style="5316" customWidth="1"/>
    <col min="8467" max="8467" width="11.85546875" style="5316" customWidth="1"/>
    <col min="8468" max="8468" width="14.42578125" style="5316" customWidth="1"/>
    <col min="8469" max="8469" width="10.85546875" style="5316" customWidth="1"/>
    <col min="8470" max="8470" width="14.85546875" style="5316" customWidth="1"/>
    <col min="8471" max="8471" width="10.5703125" style="5316" customWidth="1"/>
    <col min="8472" max="8472" width="12.28515625" style="5316" customWidth="1"/>
    <col min="8473" max="8704" width="9.140625" style="5316"/>
    <col min="8705" max="8705" width="18.5703125" style="5316" customWidth="1"/>
    <col min="8706" max="8706" width="12.28515625" style="5316" customWidth="1"/>
    <col min="8707" max="8708" width="12" style="5316" customWidth="1"/>
    <col min="8709" max="8709" width="11.140625" style="5316" customWidth="1"/>
    <col min="8710" max="8710" width="12.140625" style="5316" customWidth="1"/>
    <col min="8711" max="8711" width="13.28515625" style="5316" customWidth="1"/>
    <col min="8712" max="8712" width="11.85546875" style="5316" customWidth="1"/>
    <col min="8713" max="8714" width="11.28515625" style="5316" customWidth="1"/>
    <col min="8715" max="8715" width="13.140625" style="5316" customWidth="1"/>
    <col min="8716" max="8716" width="12.42578125" style="5316" customWidth="1"/>
    <col min="8717" max="8717" width="11.28515625" style="5316" customWidth="1"/>
    <col min="8718" max="8718" width="13" style="5316" customWidth="1"/>
    <col min="8719" max="8719" width="11.85546875" style="5316" customWidth="1"/>
    <col min="8720" max="8720" width="13.5703125" style="5316" customWidth="1"/>
    <col min="8721" max="8721" width="11.5703125" style="5316" customWidth="1"/>
    <col min="8722" max="8722" width="13.5703125" style="5316" customWidth="1"/>
    <col min="8723" max="8723" width="11.85546875" style="5316" customWidth="1"/>
    <col min="8724" max="8724" width="14.42578125" style="5316" customWidth="1"/>
    <col min="8725" max="8725" width="10.85546875" style="5316" customWidth="1"/>
    <col min="8726" max="8726" width="14.85546875" style="5316" customWidth="1"/>
    <col min="8727" max="8727" width="10.5703125" style="5316" customWidth="1"/>
    <col min="8728" max="8728" width="12.28515625" style="5316" customWidth="1"/>
    <col min="8729" max="8960" width="9.140625" style="5316"/>
    <col min="8961" max="8961" width="18.5703125" style="5316" customWidth="1"/>
    <col min="8962" max="8962" width="12.28515625" style="5316" customWidth="1"/>
    <col min="8963" max="8964" width="12" style="5316" customWidth="1"/>
    <col min="8965" max="8965" width="11.140625" style="5316" customWidth="1"/>
    <col min="8966" max="8966" width="12.140625" style="5316" customWidth="1"/>
    <col min="8967" max="8967" width="13.28515625" style="5316" customWidth="1"/>
    <col min="8968" max="8968" width="11.85546875" style="5316" customWidth="1"/>
    <col min="8969" max="8970" width="11.28515625" style="5316" customWidth="1"/>
    <col min="8971" max="8971" width="13.140625" style="5316" customWidth="1"/>
    <col min="8972" max="8972" width="12.42578125" style="5316" customWidth="1"/>
    <col min="8973" max="8973" width="11.28515625" style="5316" customWidth="1"/>
    <col min="8974" max="8974" width="13" style="5316" customWidth="1"/>
    <col min="8975" max="8975" width="11.85546875" style="5316" customWidth="1"/>
    <col min="8976" max="8976" width="13.5703125" style="5316" customWidth="1"/>
    <col min="8977" max="8977" width="11.5703125" style="5316" customWidth="1"/>
    <col min="8978" max="8978" width="13.5703125" style="5316" customWidth="1"/>
    <col min="8979" max="8979" width="11.85546875" style="5316" customWidth="1"/>
    <col min="8980" max="8980" width="14.42578125" style="5316" customWidth="1"/>
    <col min="8981" max="8981" width="10.85546875" style="5316" customWidth="1"/>
    <col min="8982" max="8982" width="14.85546875" style="5316" customWidth="1"/>
    <col min="8983" max="8983" width="10.5703125" style="5316" customWidth="1"/>
    <col min="8984" max="8984" width="12.28515625" style="5316" customWidth="1"/>
    <col min="8985" max="9216" width="9.140625" style="5316"/>
    <col min="9217" max="9217" width="18.5703125" style="5316" customWidth="1"/>
    <col min="9218" max="9218" width="12.28515625" style="5316" customWidth="1"/>
    <col min="9219" max="9220" width="12" style="5316" customWidth="1"/>
    <col min="9221" max="9221" width="11.140625" style="5316" customWidth="1"/>
    <col min="9222" max="9222" width="12.140625" style="5316" customWidth="1"/>
    <col min="9223" max="9223" width="13.28515625" style="5316" customWidth="1"/>
    <col min="9224" max="9224" width="11.85546875" style="5316" customWidth="1"/>
    <col min="9225" max="9226" width="11.28515625" style="5316" customWidth="1"/>
    <col min="9227" max="9227" width="13.140625" style="5316" customWidth="1"/>
    <col min="9228" max="9228" width="12.42578125" style="5316" customWidth="1"/>
    <col min="9229" max="9229" width="11.28515625" style="5316" customWidth="1"/>
    <col min="9230" max="9230" width="13" style="5316" customWidth="1"/>
    <col min="9231" max="9231" width="11.85546875" style="5316" customWidth="1"/>
    <col min="9232" max="9232" width="13.5703125" style="5316" customWidth="1"/>
    <col min="9233" max="9233" width="11.5703125" style="5316" customWidth="1"/>
    <col min="9234" max="9234" width="13.5703125" style="5316" customWidth="1"/>
    <col min="9235" max="9235" width="11.85546875" style="5316" customWidth="1"/>
    <col min="9236" max="9236" width="14.42578125" style="5316" customWidth="1"/>
    <col min="9237" max="9237" width="10.85546875" style="5316" customWidth="1"/>
    <col min="9238" max="9238" width="14.85546875" style="5316" customWidth="1"/>
    <col min="9239" max="9239" width="10.5703125" style="5316" customWidth="1"/>
    <col min="9240" max="9240" width="12.28515625" style="5316" customWidth="1"/>
    <col min="9241" max="9472" width="9.140625" style="5316"/>
    <col min="9473" max="9473" width="18.5703125" style="5316" customWidth="1"/>
    <col min="9474" max="9474" width="12.28515625" style="5316" customWidth="1"/>
    <col min="9475" max="9476" width="12" style="5316" customWidth="1"/>
    <col min="9477" max="9477" width="11.140625" style="5316" customWidth="1"/>
    <col min="9478" max="9478" width="12.140625" style="5316" customWidth="1"/>
    <col min="9479" max="9479" width="13.28515625" style="5316" customWidth="1"/>
    <col min="9480" max="9480" width="11.85546875" style="5316" customWidth="1"/>
    <col min="9481" max="9482" width="11.28515625" style="5316" customWidth="1"/>
    <col min="9483" max="9483" width="13.140625" style="5316" customWidth="1"/>
    <col min="9484" max="9484" width="12.42578125" style="5316" customWidth="1"/>
    <col min="9485" max="9485" width="11.28515625" style="5316" customWidth="1"/>
    <col min="9486" max="9486" width="13" style="5316" customWidth="1"/>
    <col min="9487" max="9487" width="11.85546875" style="5316" customWidth="1"/>
    <col min="9488" max="9488" width="13.5703125" style="5316" customWidth="1"/>
    <col min="9489" max="9489" width="11.5703125" style="5316" customWidth="1"/>
    <col min="9490" max="9490" width="13.5703125" style="5316" customWidth="1"/>
    <col min="9491" max="9491" width="11.85546875" style="5316" customWidth="1"/>
    <col min="9492" max="9492" width="14.42578125" style="5316" customWidth="1"/>
    <col min="9493" max="9493" width="10.85546875" style="5316" customWidth="1"/>
    <col min="9494" max="9494" width="14.85546875" style="5316" customWidth="1"/>
    <col min="9495" max="9495" width="10.5703125" style="5316" customWidth="1"/>
    <col min="9496" max="9496" width="12.28515625" style="5316" customWidth="1"/>
    <col min="9497" max="9728" width="9.140625" style="5316"/>
    <col min="9729" max="9729" width="18.5703125" style="5316" customWidth="1"/>
    <col min="9730" max="9730" width="12.28515625" style="5316" customWidth="1"/>
    <col min="9731" max="9732" width="12" style="5316" customWidth="1"/>
    <col min="9733" max="9733" width="11.140625" style="5316" customWidth="1"/>
    <col min="9734" max="9734" width="12.140625" style="5316" customWidth="1"/>
    <col min="9735" max="9735" width="13.28515625" style="5316" customWidth="1"/>
    <col min="9736" max="9736" width="11.85546875" style="5316" customWidth="1"/>
    <col min="9737" max="9738" width="11.28515625" style="5316" customWidth="1"/>
    <col min="9739" max="9739" width="13.140625" style="5316" customWidth="1"/>
    <col min="9740" max="9740" width="12.42578125" style="5316" customWidth="1"/>
    <col min="9741" max="9741" width="11.28515625" style="5316" customWidth="1"/>
    <col min="9742" max="9742" width="13" style="5316" customWidth="1"/>
    <col min="9743" max="9743" width="11.85546875" style="5316" customWidth="1"/>
    <col min="9744" max="9744" width="13.5703125" style="5316" customWidth="1"/>
    <col min="9745" max="9745" width="11.5703125" style="5316" customWidth="1"/>
    <col min="9746" max="9746" width="13.5703125" style="5316" customWidth="1"/>
    <col min="9747" max="9747" width="11.85546875" style="5316" customWidth="1"/>
    <col min="9748" max="9748" width="14.42578125" style="5316" customWidth="1"/>
    <col min="9749" max="9749" width="10.85546875" style="5316" customWidth="1"/>
    <col min="9750" max="9750" width="14.85546875" style="5316" customWidth="1"/>
    <col min="9751" max="9751" width="10.5703125" style="5316" customWidth="1"/>
    <col min="9752" max="9752" width="12.28515625" style="5316" customWidth="1"/>
    <col min="9753" max="9984" width="9.140625" style="5316"/>
    <col min="9985" max="9985" width="18.5703125" style="5316" customWidth="1"/>
    <col min="9986" max="9986" width="12.28515625" style="5316" customWidth="1"/>
    <col min="9987" max="9988" width="12" style="5316" customWidth="1"/>
    <col min="9989" max="9989" width="11.140625" style="5316" customWidth="1"/>
    <col min="9990" max="9990" width="12.140625" style="5316" customWidth="1"/>
    <col min="9991" max="9991" width="13.28515625" style="5316" customWidth="1"/>
    <col min="9992" max="9992" width="11.85546875" style="5316" customWidth="1"/>
    <col min="9993" max="9994" width="11.28515625" style="5316" customWidth="1"/>
    <col min="9995" max="9995" width="13.140625" style="5316" customWidth="1"/>
    <col min="9996" max="9996" width="12.42578125" style="5316" customWidth="1"/>
    <col min="9997" max="9997" width="11.28515625" style="5316" customWidth="1"/>
    <col min="9998" max="9998" width="13" style="5316" customWidth="1"/>
    <col min="9999" max="9999" width="11.85546875" style="5316" customWidth="1"/>
    <col min="10000" max="10000" width="13.5703125" style="5316" customWidth="1"/>
    <col min="10001" max="10001" width="11.5703125" style="5316" customWidth="1"/>
    <col min="10002" max="10002" width="13.5703125" style="5316" customWidth="1"/>
    <col min="10003" max="10003" width="11.85546875" style="5316" customWidth="1"/>
    <col min="10004" max="10004" width="14.42578125" style="5316" customWidth="1"/>
    <col min="10005" max="10005" width="10.85546875" style="5316" customWidth="1"/>
    <col min="10006" max="10006" width="14.85546875" style="5316" customWidth="1"/>
    <col min="10007" max="10007" width="10.5703125" style="5316" customWidth="1"/>
    <col min="10008" max="10008" width="12.28515625" style="5316" customWidth="1"/>
    <col min="10009" max="10240" width="9.140625" style="5316"/>
    <col min="10241" max="10241" width="18.5703125" style="5316" customWidth="1"/>
    <col min="10242" max="10242" width="12.28515625" style="5316" customWidth="1"/>
    <col min="10243" max="10244" width="12" style="5316" customWidth="1"/>
    <col min="10245" max="10245" width="11.140625" style="5316" customWidth="1"/>
    <col min="10246" max="10246" width="12.140625" style="5316" customWidth="1"/>
    <col min="10247" max="10247" width="13.28515625" style="5316" customWidth="1"/>
    <col min="10248" max="10248" width="11.85546875" style="5316" customWidth="1"/>
    <col min="10249" max="10250" width="11.28515625" style="5316" customWidth="1"/>
    <col min="10251" max="10251" width="13.140625" style="5316" customWidth="1"/>
    <col min="10252" max="10252" width="12.42578125" style="5316" customWidth="1"/>
    <col min="10253" max="10253" width="11.28515625" style="5316" customWidth="1"/>
    <col min="10254" max="10254" width="13" style="5316" customWidth="1"/>
    <col min="10255" max="10255" width="11.85546875" style="5316" customWidth="1"/>
    <col min="10256" max="10256" width="13.5703125" style="5316" customWidth="1"/>
    <col min="10257" max="10257" width="11.5703125" style="5316" customWidth="1"/>
    <col min="10258" max="10258" width="13.5703125" style="5316" customWidth="1"/>
    <col min="10259" max="10259" width="11.85546875" style="5316" customWidth="1"/>
    <col min="10260" max="10260" width="14.42578125" style="5316" customWidth="1"/>
    <col min="10261" max="10261" width="10.85546875" style="5316" customWidth="1"/>
    <col min="10262" max="10262" width="14.85546875" style="5316" customWidth="1"/>
    <col min="10263" max="10263" width="10.5703125" style="5316" customWidth="1"/>
    <col min="10264" max="10264" width="12.28515625" style="5316" customWidth="1"/>
    <col min="10265" max="10496" width="9.140625" style="5316"/>
    <col min="10497" max="10497" width="18.5703125" style="5316" customWidth="1"/>
    <col min="10498" max="10498" width="12.28515625" style="5316" customWidth="1"/>
    <col min="10499" max="10500" width="12" style="5316" customWidth="1"/>
    <col min="10501" max="10501" width="11.140625" style="5316" customWidth="1"/>
    <col min="10502" max="10502" width="12.140625" style="5316" customWidth="1"/>
    <col min="10503" max="10503" width="13.28515625" style="5316" customWidth="1"/>
    <col min="10504" max="10504" width="11.85546875" style="5316" customWidth="1"/>
    <col min="10505" max="10506" width="11.28515625" style="5316" customWidth="1"/>
    <col min="10507" max="10507" width="13.140625" style="5316" customWidth="1"/>
    <col min="10508" max="10508" width="12.42578125" style="5316" customWidth="1"/>
    <col min="10509" max="10509" width="11.28515625" style="5316" customWidth="1"/>
    <col min="10510" max="10510" width="13" style="5316" customWidth="1"/>
    <col min="10511" max="10511" width="11.85546875" style="5316" customWidth="1"/>
    <col min="10512" max="10512" width="13.5703125" style="5316" customWidth="1"/>
    <col min="10513" max="10513" width="11.5703125" style="5316" customWidth="1"/>
    <col min="10514" max="10514" width="13.5703125" style="5316" customWidth="1"/>
    <col min="10515" max="10515" width="11.85546875" style="5316" customWidth="1"/>
    <col min="10516" max="10516" width="14.42578125" style="5316" customWidth="1"/>
    <col min="10517" max="10517" width="10.85546875" style="5316" customWidth="1"/>
    <col min="10518" max="10518" width="14.85546875" style="5316" customWidth="1"/>
    <col min="10519" max="10519" width="10.5703125" style="5316" customWidth="1"/>
    <col min="10520" max="10520" width="12.28515625" style="5316" customWidth="1"/>
    <col min="10521" max="10752" width="9.140625" style="5316"/>
    <col min="10753" max="10753" width="18.5703125" style="5316" customWidth="1"/>
    <col min="10754" max="10754" width="12.28515625" style="5316" customWidth="1"/>
    <col min="10755" max="10756" width="12" style="5316" customWidth="1"/>
    <col min="10757" max="10757" width="11.140625" style="5316" customWidth="1"/>
    <col min="10758" max="10758" width="12.140625" style="5316" customWidth="1"/>
    <col min="10759" max="10759" width="13.28515625" style="5316" customWidth="1"/>
    <col min="10760" max="10760" width="11.85546875" style="5316" customWidth="1"/>
    <col min="10761" max="10762" width="11.28515625" style="5316" customWidth="1"/>
    <col min="10763" max="10763" width="13.140625" style="5316" customWidth="1"/>
    <col min="10764" max="10764" width="12.42578125" style="5316" customWidth="1"/>
    <col min="10765" max="10765" width="11.28515625" style="5316" customWidth="1"/>
    <col min="10766" max="10766" width="13" style="5316" customWidth="1"/>
    <col min="10767" max="10767" width="11.85546875" style="5316" customWidth="1"/>
    <col min="10768" max="10768" width="13.5703125" style="5316" customWidth="1"/>
    <col min="10769" max="10769" width="11.5703125" style="5316" customWidth="1"/>
    <col min="10770" max="10770" width="13.5703125" style="5316" customWidth="1"/>
    <col min="10771" max="10771" width="11.85546875" style="5316" customWidth="1"/>
    <col min="10772" max="10772" width="14.42578125" style="5316" customWidth="1"/>
    <col min="10773" max="10773" width="10.85546875" style="5316" customWidth="1"/>
    <col min="10774" max="10774" width="14.85546875" style="5316" customWidth="1"/>
    <col min="10775" max="10775" width="10.5703125" style="5316" customWidth="1"/>
    <col min="10776" max="10776" width="12.28515625" style="5316" customWidth="1"/>
    <col min="10777" max="11008" width="9.140625" style="5316"/>
    <col min="11009" max="11009" width="18.5703125" style="5316" customWidth="1"/>
    <col min="11010" max="11010" width="12.28515625" style="5316" customWidth="1"/>
    <col min="11011" max="11012" width="12" style="5316" customWidth="1"/>
    <col min="11013" max="11013" width="11.140625" style="5316" customWidth="1"/>
    <col min="11014" max="11014" width="12.140625" style="5316" customWidth="1"/>
    <col min="11015" max="11015" width="13.28515625" style="5316" customWidth="1"/>
    <col min="11016" max="11016" width="11.85546875" style="5316" customWidth="1"/>
    <col min="11017" max="11018" width="11.28515625" style="5316" customWidth="1"/>
    <col min="11019" max="11019" width="13.140625" style="5316" customWidth="1"/>
    <col min="11020" max="11020" width="12.42578125" style="5316" customWidth="1"/>
    <col min="11021" max="11021" width="11.28515625" style="5316" customWidth="1"/>
    <col min="11022" max="11022" width="13" style="5316" customWidth="1"/>
    <col min="11023" max="11023" width="11.85546875" style="5316" customWidth="1"/>
    <col min="11024" max="11024" width="13.5703125" style="5316" customWidth="1"/>
    <col min="11025" max="11025" width="11.5703125" style="5316" customWidth="1"/>
    <col min="11026" max="11026" width="13.5703125" style="5316" customWidth="1"/>
    <col min="11027" max="11027" width="11.85546875" style="5316" customWidth="1"/>
    <col min="11028" max="11028" width="14.42578125" style="5316" customWidth="1"/>
    <col min="11029" max="11029" width="10.85546875" style="5316" customWidth="1"/>
    <col min="11030" max="11030" width="14.85546875" style="5316" customWidth="1"/>
    <col min="11031" max="11031" width="10.5703125" style="5316" customWidth="1"/>
    <col min="11032" max="11032" width="12.28515625" style="5316" customWidth="1"/>
    <col min="11033" max="11264" width="9.140625" style="5316"/>
    <col min="11265" max="11265" width="18.5703125" style="5316" customWidth="1"/>
    <col min="11266" max="11266" width="12.28515625" style="5316" customWidth="1"/>
    <col min="11267" max="11268" width="12" style="5316" customWidth="1"/>
    <col min="11269" max="11269" width="11.140625" style="5316" customWidth="1"/>
    <col min="11270" max="11270" width="12.140625" style="5316" customWidth="1"/>
    <col min="11271" max="11271" width="13.28515625" style="5316" customWidth="1"/>
    <col min="11272" max="11272" width="11.85546875" style="5316" customWidth="1"/>
    <col min="11273" max="11274" width="11.28515625" style="5316" customWidth="1"/>
    <col min="11275" max="11275" width="13.140625" style="5316" customWidth="1"/>
    <col min="11276" max="11276" width="12.42578125" style="5316" customWidth="1"/>
    <col min="11277" max="11277" width="11.28515625" style="5316" customWidth="1"/>
    <col min="11278" max="11278" width="13" style="5316" customWidth="1"/>
    <col min="11279" max="11279" width="11.85546875" style="5316" customWidth="1"/>
    <col min="11280" max="11280" width="13.5703125" style="5316" customWidth="1"/>
    <col min="11281" max="11281" width="11.5703125" style="5316" customWidth="1"/>
    <col min="11282" max="11282" width="13.5703125" style="5316" customWidth="1"/>
    <col min="11283" max="11283" width="11.85546875" style="5316" customWidth="1"/>
    <col min="11284" max="11284" width="14.42578125" style="5316" customWidth="1"/>
    <col min="11285" max="11285" width="10.85546875" style="5316" customWidth="1"/>
    <col min="11286" max="11286" width="14.85546875" style="5316" customWidth="1"/>
    <col min="11287" max="11287" width="10.5703125" style="5316" customWidth="1"/>
    <col min="11288" max="11288" width="12.28515625" style="5316" customWidth="1"/>
    <col min="11289" max="11520" width="9.140625" style="5316"/>
    <col min="11521" max="11521" width="18.5703125" style="5316" customWidth="1"/>
    <col min="11522" max="11522" width="12.28515625" style="5316" customWidth="1"/>
    <col min="11523" max="11524" width="12" style="5316" customWidth="1"/>
    <col min="11525" max="11525" width="11.140625" style="5316" customWidth="1"/>
    <col min="11526" max="11526" width="12.140625" style="5316" customWidth="1"/>
    <col min="11527" max="11527" width="13.28515625" style="5316" customWidth="1"/>
    <col min="11528" max="11528" width="11.85546875" style="5316" customWidth="1"/>
    <col min="11529" max="11530" width="11.28515625" style="5316" customWidth="1"/>
    <col min="11531" max="11531" width="13.140625" style="5316" customWidth="1"/>
    <col min="11532" max="11532" width="12.42578125" style="5316" customWidth="1"/>
    <col min="11533" max="11533" width="11.28515625" style="5316" customWidth="1"/>
    <col min="11534" max="11534" width="13" style="5316" customWidth="1"/>
    <col min="11535" max="11535" width="11.85546875" style="5316" customWidth="1"/>
    <col min="11536" max="11536" width="13.5703125" style="5316" customWidth="1"/>
    <col min="11537" max="11537" width="11.5703125" style="5316" customWidth="1"/>
    <col min="11538" max="11538" width="13.5703125" style="5316" customWidth="1"/>
    <col min="11539" max="11539" width="11.85546875" style="5316" customWidth="1"/>
    <col min="11540" max="11540" width="14.42578125" style="5316" customWidth="1"/>
    <col min="11541" max="11541" width="10.85546875" style="5316" customWidth="1"/>
    <col min="11542" max="11542" width="14.85546875" style="5316" customWidth="1"/>
    <col min="11543" max="11543" width="10.5703125" style="5316" customWidth="1"/>
    <col min="11544" max="11544" width="12.28515625" style="5316" customWidth="1"/>
    <col min="11545" max="11776" width="9.140625" style="5316"/>
    <col min="11777" max="11777" width="18.5703125" style="5316" customWidth="1"/>
    <col min="11778" max="11778" width="12.28515625" style="5316" customWidth="1"/>
    <col min="11779" max="11780" width="12" style="5316" customWidth="1"/>
    <col min="11781" max="11781" width="11.140625" style="5316" customWidth="1"/>
    <col min="11782" max="11782" width="12.140625" style="5316" customWidth="1"/>
    <col min="11783" max="11783" width="13.28515625" style="5316" customWidth="1"/>
    <col min="11784" max="11784" width="11.85546875" style="5316" customWidth="1"/>
    <col min="11785" max="11786" width="11.28515625" style="5316" customWidth="1"/>
    <col min="11787" max="11787" width="13.140625" style="5316" customWidth="1"/>
    <col min="11788" max="11788" width="12.42578125" style="5316" customWidth="1"/>
    <col min="11789" max="11789" width="11.28515625" style="5316" customWidth="1"/>
    <col min="11790" max="11790" width="13" style="5316" customWidth="1"/>
    <col min="11791" max="11791" width="11.85546875" style="5316" customWidth="1"/>
    <col min="11792" max="11792" width="13.5703125" style="5316" customWidth="1"/>
    <col min="11793" max="11793" width="11.5703125" style="5316" customWidth="1"/>
    <col min="11794" max="11794" width="13.5703125" style="5316" customWidth="1"/>
    <col min="11795" max="11795" width="11.85546875" style="5316" customWidth="1"/>
    <col min="11796" max="11796" width="14.42578125" style="5316" customWidth="1"/>
    <col min="11797" max="11797" width="10.85546875" style="5316" customWidth="1"/>
    <col min="11798" max="11798" width="14.85546875" style="5316" customWidth="1"/>
    <col min="11799" max="11799" width="10.5703125" style="5316" customWidth="1"/>
    <col min="11800" max="11800" width="12.28515625" style="5316" customWidth="1"/>
    <col min="11801" max="12032" width="9.140625" style="5316"/>
    <col min="12033" max="12033" width="18.5703125" style="5316" customWidth="1"/>
    <col min="12034" max="12034" width="12.28515625" style="5316" customWidth="1"/>
    <col min="12035" max="12036" width="12" style="5316" customWidth="1"/>
    <col min="12037" max="12037" width="11.140625" style="5316" customWidth="1"/>
    <col min="12038" max="12038" width="12.140625" style="5316" customWidth="1"/>
    <col min="12039" max="12039" width="13.28515625" style="5316" customWidth="1"/>
    <col min="12040" max="12040" width="11.85546875" style="5316" customWidth="1"/>
    <col min="12041" max="12042" width="11.28515625" style="5316" customWidth="1"/>
    <col min="12043" max="12043" width="13.140625" style="5316" customWidth="1"/>
    <col min="12044" max="12044" width="12.42578125" style="5316" customWidth="1"/>
    <col min="12045" max="12045" width="11.28515625" style="5316" customWidth="1"/>
    <col min="12046" max="12046" width="13" style="5316" customWidth="1"/>
    <col min="12047" max="12047" width="11.85546875" style="5316" customWidth="1"/>
    <col min="12048" max="12048" width="13.5703125" style="5316" customWidth="1"/>
    <col min="12049" max="12049" width="11.5703125" style="5316" customWidth="1"/>
    <col min="12050" max="12050" width="13.5703125" style="5316" customWidth="1"/>
    <col min="12051" max="12051" width="11.85546875" style="5316" customWidth="1"/>
    <col min="12052" max="12052" width="14.42578125" style="5316" customWidth="1"/>
    <col min="12053" max="12053" width="10.85546875" style="5316" customWidth="1"/>
    <col min="12054" max="12054" width="14.85546875" style="5316" customWidth="1"/>
    <col min="12055" max="12055" width="10.5703125" style="5316" customWidth="1"/>
    <col min="12056" max="12056" width="12.28515625" style="5316" customWidth="1"/>
    <col min="12057" max="12288" width="9.140625" style="5316"/>
    <col min="12289" max="12289" width="18.5703125" style="5316" customWidth="1"/>
    <col min="12290" max="12290" width="12.28515625" style="5316" customWidth="1"/>
    <col min="12291" max="12292" width="12" style="5316" customWidth="1"/>
    <col min="12293" max="12293" width="11.140625" style="5316" customWidth="1"/>
    <col min="12294" max="12294" width="12.140625" style="5316" customWidth="1"/>
    <col min="12295" max="12295" width="13.28515625" style="5316" customWidth="1"/>
    <col min="12296" max="12296" width="11.85546875" style="5316" customWidth="1"/>
    <col min="12297" max="12298" width="11.28515625" style="5316" customWidth="1"/>
    <col min="12299" max="12299" width="13.140625" style="5316" customWidth="1"/>
    <col min="12300" max="12300" width="12.42578125" style="5316" customWidth="1"/>
    <col min="12301" max="12301" width="11.28515625" style="5316" customWidth="1"/>
    <col min="12302" max="12302" width="13" style="5316" customWidth="1"/>
    <col min="12303" max="12303" width="11.85546875" style="5316" customWidth="1"/>
    <col min="12304" max="12304" width="13.5703125" style="5316" customWidth="1"/>
    <col min="12305" max="12305" width="11.5703125" style="5316" customWidth="1"/>
    <col min="12306" max="12306" width="13.5703125" style="5316" customWidth="1"/>
    <col min="12307" max="12307" width="11.85546875" style="5316" customWidth="1"/>
    <col min="12308" max="12308" width="14.42578125" style="5316" customWidth="1"/>
    <col min="12309" max="12309" width="10.85546875" style="5316" customWidth="1"/>
    <col min="12310" max="12310" width="14.85546875" style="5316" customWidth="1"/>
    <col min="12311" max="12311" width="10.5703125" style="5316" customWidth="1"/>
    <col min="12312" max="12312" width="12.28515625" style="5316" customWidth="1"/>
    <col min="12313" max="12544" width="9.140625" style="5316"/>
    <col min="12545" max="12545" width="18.5703125" style="5316" customWidth="1"/>
    <col min="12546" max="12546" width="12.28515625" style="5316" customWidth="1"/>
    <col min="12547" max="12548" width="12" style="5316" customWidth="1"/>
    <col min="12549" max="12549" width="11.140625" style="5316" customWidth="1"/>
    <col min="12550" max="12550" width="12.140625" style="5316" customWidth="1"/>
    <col min="12551" max="12551" width="13.28515625" style="5316" customWidth="1"/>
    <col min="12552" max="12552" width="11.85546875" style="5316" customWidth="1"/>
    <col min="12553" max="12554" width="11.28515625" style="5316" customWidth="1"/>
    <col min="12555" max="12555" width="13.140625" style="5316" customWidth="1"/>
    <col min="12556" max="12556" width="12.42578125" style="5316" customWidth="1"/>
    <col min="12557" max="12557" width="11.28515625" style="5316" customWidth="1"/>
    <col min="12558" max="12558" width="13" style="5316" customWidth="1"/>
    <col min="12559" max="12559" width="11.85546875" style="5316" customWidth="1"/>
    <col min="12560" max="12560" width="13.5703125" style="5316" customWidth="1"/>
    <col min="12561" max="12561" width="11.5703125" style="5316" customWidth="1"/>
    <col min="12562" max="12562" width="13.5703125" style="5316" customWidth="1"/>
    <col min="12563" max="12563" width="11.85546875" style="5316" customWidth="1"/>
    <col min="12564" max="12564" width="14.42578125" style="5316" customWidth="1"/>
    <col min="12565" max="12565" width="10.85546875" style="5316" customWidth="1"/>
    <col min="12566" max="12566" width="14.85546875" style="5316" customWidth="1"/>
    <col min="12567" max="12567" width="10.5703125" style="5316" customWidth="1"/>
    <col min="12568" max="12568" width="12.28515625" style="5316" customWidth="1"/>
    <col min="12569" max="12800" width="9.140625" style="5316"/>
    <col min="12801" max="12801" width="18.5703125" style="5316" customWidth="1"/>
    <col min="12802" max="12802" width="12.28515625" style="5316" customWidth="1"/>
    <col min="12803" max="12804" width="12" style="5316" customWidth="1"/>
    <col min="12805" max="12805" width="11.140625" style="5316" customWidth="1"/>
    <col min="12806" max="12806" width="12.140625" style="5316" customWidth="1"/>
    <col min="12807" max="12807" width="13.28515625" style="5316" customWidth="1"/>
    <col min="12808" max="12808" width="11.85546875" style="5316" customWidth="1"/>
    <col min="12809" max="12810" width="11.28515625" style="5316" customWidth="1"/>
    <col min="12811" max="12811" width="13.140625" style="5316" customWidth="1"/>
    <col min="12812" max="12812" width="12.42578125" style="5316" customWidth="1"/>
    <col min="12813" max="12813" width="11.28515625" style="5316" customWidth="1"/>
    <col min="12814" max="12814" width="13" style="5316" customWidth="1"/>
    <col min="12815" max="12815" width="11.85546875" style="5316" customWidth="1"/>
    <col min="12816" max="12816" width="13.5703125" style="5316" customWidth="1"/>
    <col min="12817" max="12817" width="11.5703125" style="5316" customWidth="1"/>
    <col min="12818" max="12818" width="13.5703125" style="5316" customWidth="1"/>
    <col min="12819" max="12819" width="11.85546875" style="5316" customWidth="1"/>
    <col min="12820" max="12820" width="14.42578125" style="5316" customWidth="1"/>
    <col min="12821" max="12821" width="10.85546875" style="5316" customWidth="1"/>
    <col min="12822" max="12822" width="14.85546875" style="5316" customWidth="1"/>
    <col min="12823" max="12823" width="10.5703125" style="5316" customWidth="1"/>
    <col min="12824" max="12824" width="12.28515625" style="5316" customWidth="1"/>
    <col min="12825" max="13056" width="9.140625" style="5316"/>
    <col min="13057" max="13057" width="18.5703125" style="5316" customWidth="1"/>
    <col min="13058" max="13058" width="12.28515625" style="5316" customWidth="1"/>
    <col min="13059" max="13060" width="12" style="5316" customWidth="1"/>
    <col min="13061" max="13061" width="11.140625" style="5316" customWidth="1"/>
    <col min="13062" max="13062" width="12.140625" style="5316" customWidth="1"/>
    <col min="13063" max="13063" width="13.28515625" style="5316" customWidth="1"/>
    <col min="13064" max="13064" width="11.85546875" style="5316" customWidth="1"/>
    <col min="13065" max="13066" width="11.28515625" style="5316" customWidth="1"/>
    <col min="13067" max="13067" width="13.140625" style="5316" customWidth="1"/>
    <col min="13068" max="13068" width="12.42578125" style="5316" customWidth="1"/>
    <col min="13069" max="13069" width="11.28515625" style="5316" customWidth="1"/>
    <col min="13070" max="13070" width="13" style="5316" customWidth="1"/>
    <col min="13071" max="13071" width="11.85546875" style="5316" customWidth="1"/>
    <col min="13072" max="13072" width="13.5703125" style="5316" customWidth="1"/>
    <col min="13073" max="13073" width="11.5703125" style="5316" customWidth="1"/>
    <col min="13074" max="13074" width="13.5703125" style="5316" customWidth="1"/>
    <col min="13075" max="13075" width="11.85546875" style="5316" customWidth="1"/>
    <col min="13076" max="13076" width="14.42578125" style="5316" customWidth="1"/>
    <col min="13077" max="13077" width="10.85546875" style="5316" customWidth="1"/>
    <col min="13078" max="13078" width="14.85546875" style="5316" customWidth="1"/>
    <col min="13079" max="13079" width="10.5703125" style="5316" customWidth="1"/>
    <col min="13080" max="13080" width="12.28515625" style="5316" customWidth="1"/>
    <col min="13081" max="13312" width="9.140625" style="5316"/>
    <col min="13313" max="13313" width="18.5703125" style="5316" customWidth="1"/>
    <col min="13314" max="13314" width="12.28515625" style="5316" customWidth="1"/>
    <col min="13315" max="13316" width="12" style="5316" customWidth="1"/>
    <col min="13317" max="13317" width="11.140625" style="5316" customWidth="1"/>
    <col min="13318" max="13318" width="12.140625" style="5316" customWidth="1"/>
    <col min="13319" max="13319" width="13.28515625" style="5316" customWidth="1"/>
    <col min="13320" max="13320" width="11.85546875" style="5316" customWidth="1"/>
    <col min="13321" max="13322" width="11.28515625" style="5316" customWidth="1"/>
    <col min="13323" max="13323" width="13.140625" style="5316" customWidth="1"/>
    <col min="13324" max="13324" width="12.42578125" style="5316" customWidth="1"/>
    <col min="13325" max="13325" width="11.28515625" style="5316" customWidth="1"/>
    <col min="13326" max="13326" width="13" style="5316" customWidth="1"/>
    <col min="13327" max="13327" width="11.85546875" style="5316" customWidth="1"/>
    <col min="13328" max="13328" width="13.5703125" style="5316" customWidth="1"/>
    <col min="13329" max="13329" width="11.5703125" style="5316" customWidth="1"/>
    <col min="13330" max="13330" width="13.5703125" style="5316" customWidth="1"/>
    <col min="13331" max="13331" width="11.85546875" style="5316" customWidth="1"/>
    <col min="13332" max="13332" width="14.42578125" style="5316" customWidth="1"/>
    <col min="13333" max="13333" width="10.85546875" style="5316" customWidth="1"/>
    <col min="13334" max="13334" width="14.85546875" style="5316" customWidth="1"/>
    <col min="13335" max="13335" width="10.5703125" style="5316" customWidth="1"/>
    <col min="13336" max="13336" width="12.28515625" style="5316" customWidth="1"/>
    <col min="13337" max="13568" width="9.140625" style="5316"/>
    <col min="13569" max="13569" width="18.5703125" style="5316" customWidth="1"/>
    <col min="13570" max="13570" width="12.28515625" style="5316" customWidth="1"/>
    <col min="13571" max="13572" width="12" style="5316" customWidth="1"/>
    <col min="13573" max="13573" width="11.140625" style="5316" customWidth="1"/>
    <col min="13574" max="13574" width="12.140625" style="5316" customWidth="1"/>
    <col min="13575" max="13575" width="13.28515625" style="5316" customWidth="1"/>
    <col min="13576" max="13576" width="11.85546875" style="5316" customWidth="1"/>
    <col min="13577" max="13578" width="11.28515625" style="5316" customWidth="1"/>
    <col min="13579" max="13579" width="13.140625" style="5316" customWidth="1"/>
    <col min="13580" max="13580" width="12.42578125" style="5316" customWidth="1"/>
    <col min="13581" max="13581" width="11.28515625" style="5316" customWidth="1"/>
    <col min="13582" max="13582" width="13" style="5316" customWidth="1"/>
    <col min="13583" max="13583" width="11.85546875" style="5316" customWidth="1"/>
    <col min="13584" max="13584" width="13.5703125" style="5316" customWidth="1"/>
    <col min="13585" max="13585" width="11.5703125" style="5316" customWidth="1"/>
    <col min="13586" max="13586" width="13.5703125" style="5316" customWidth="1"/>
    <col min="13587" max="13587" width="11.85546875" style="5316" customWidth="1"/>
    <col min="13588" max="13588" width="14.42578125" style="5316" customWidth="1"/>
    <col min="13589" max="13589" width="10.85546875" style="5316" customWidth="1"/>
    <col min="13590" max="13590" width="14.85546875" style="5316" customWidth="1"/>
    <col min="13591" max="13591" width="10.5703125" style="5316" customWidth="1"/>
    <col min="13592" max="13592" width="12.28515625" style="5316" customWidth="1"/>
    <col min="13593" max="13824" width="9.140625" style="5316"/>
    <col min="13825" max="13825" width="18.5703125" style="5316" customWidth="1"/>
    <col min="13826" max="13826" width="12.28515625" style="5316" customWidth="1"/>
    <col min="13827" max="13828" width="12" style="5316" customWidth="1"/>
    <col min="13829" max="13829" width="11.140625" style="5316" customWidth="1"/>
    <col min="13830" max="13830" width="12.140625" style="5316" customWidth="1"/>
    <col min="13831" max="13831" width="13.28515625" style="5316" customWidth="1"/>
    <col min="13832" max="13832" width="11.85546875" style="5316" customWidth="1"/>
    <col min="13833" max="13834" width="11.28515625" style="5316" customWidth="1"/>
    <col min="13835" max="13835" width="13.140625" style="5316" customWidth="1"/>
    <col min="13836" max="13836" width="12.42578125" style="5316" customWidth="1"/>
    <col min="13837" max="13837" width="11.28515625" style="5316" customWidth="1"/>
    <col min="13838" max="13838" width="13" style="5316" customWidth="1"/>
    <col min="13839" max="13839" width="11.85546875" style="5316" customWidth="1"/>
    <col min="13840" max="13840" width="13.5703125" style="5316" customWidth="1"/>
    <col min="13841" max="13841" width="11.5703125" style="5316" customWidth="1"/>
    <col min="13842" max="13842" width="13.5703125" style="5316" customWidth="1"/>
    <col min="13843" max="13843" width="11.85546875" style="5316" customWidth="1"/>
    <col min="13844" max="13844" width="14.42578125" style="5316" customWidth="1"/>
    <col min="13845" max="13845" width="10.85546875" style="5316" customWidth="1"/>
    <col min="13846" max="13846" width="14.85546875" style="5316" customWidth="1"/>
    <col min="13847" max="13847" width="10.5703125" style="5316" customWidth="1"/>
    <col min="13848" max="13848" width="12.28515625" style="5316" customWidth="1"/>
    <col min="13849" max="14080" width="9.140625" style="5316"/>
    <col min="14081" max="14081" width="18.5703125" style="5316" customWidth="1"/>
    <col min="14082" max="14082" width="12.28515625" style="5316" customWidth="1"/>
    <col min="14083" max="14084" width="12" style="5316" customWidth="1"/>
    <col min="14085" max="14085" width="11.140625" style="5316" customWidth="1"/>
    <col min="14086" max="14086" width="12.140625" style="5316" customWidth="1"/>
    <col min="14087" max="14087" width="13.28515625" style="5316" customWidth="1"/>
    <col min="14088" max="14088" width="11.85546875" style="5316" customWidth="1"/>
    <col min="14089" max="14090" width="11.28515625" style="5316" customWidth="1"/>
    <col min="14091" max="14091" width="13.140625" style="5316" customWidth="1"/>
    <col min="14092" max="14092" width="12.42578125" style="5316" customWidth="1"/>
    <col min="14093" max="14093" width="11.28515625" style="5316" customWidth="1"/>
    <col min="14094" max="14094" width="13" style="5316" customWidth="1"/>
    <col min="14095" max="14095" width="11.85546875" style="5316" customWidth="1"/>
    <col min="14096" max="14096" width="13.5703125" style="5316" customWidth="1"/>
    <col min="14097" max="14097" width="11.5703125" style="5316" customWidth="1"/>
    <col min="14098" max="14098" width="13.5703125" style="5316" customWidth="1"/>
    <col min="14099" max="14099" width="11.85546875" style="5316" customWidth="1"/>
    <col min="14100" max="14100" width="14.42578125" style="5316" customWidth="1"/>
    <col min="14101" max="14101" width="10.85546875" style="5316" customWidth="1"/>
    <col min="14102" max="14102" width="14.85546875" style="5316" customWidth="1"/>
    <col min="14103" max="14103" width="10.5703125" style="5316" customWidth="1"/>
    <col min="14104" max="14104" width="12.28515625" style="5316" customWidth="1"/>
    <col min="14105" max="14336" width="9.140625" style="5316"/>
    <col min="14337" max="14337" width="18.5703125" style="5316" customWidth="1"/>
    <col min="14338" max="14338" width="12.28515625" style="5316" customWidth="1"/>
    <col min="14339" max="14340" width="12" style="5316" customWidth="1"/>
    <col min="14341" max="14341" width="11.140625" style="5316" customWidth="1"/>
    <col min="14342" max="14342" width="12.140625" style="5316" customWidth="1"/>
    <col min="14343" max="14343" width="13.28515625" style="5316" customWidth="1"/>
    <col min="14344" max="14344" width="11.85546875" style="5316" customWidth="1"/>
    <col min="14345" max="14346" width="11.28515625" style="5316" customWidth="1"/>
    <col min="14347" max="14347" width="13.140625" style="5316" customWidth="1"/>
    <col min="14348" max="14348" width="12.42578125" style="5316" customWidth="1"/>
    <col min="14349" max="14349" width="11.28515625" style="5316" customWidth="1"/>
    <col min="14350" max="14350" width="13" style="5316" customWidth="1"/>
    <col min="14351" max="14351" width="11.85546875" style="5316" customWidth="1"/>
    <col min="14352" max="14352" width="13.5703125" style="5316" customWidth="1"/>
    <col min="14353" max="14353" width="11.5703125" style="5316" customWidth="1"/>
    <col min="14354" max="14354" width="13.5703125" style="5316" customWidth="1"/>
    <col min="14355" max="14355" width="11.85546875" style="5316" customWidth="1"/>
    <col min="14356" max="14356" width="14.42578125" style="5316" customWidth="1"/>
    <col min="14357" max="14357" width="10.85546875" style="5316" customWidth="1"/>
    <col min="14358" max="14358" width="14.85546875" style="5316" customWidth="1"/>
    <col min="14359" max="14359" width="10.5703125" style="5316" customWidth="1"/>
    <col min="14360" max="14360" width="12.28515625" style="5316" customWidth="1"/>
    <col min="14361" max="14592" width="9.140625" style="5316"/>
    <col min="14593" max="14593" width="18.5703125" style="5316" customWidth="1"/>
    <col min="14594" max="14594" width="12.28515625" style="5316" customWidth="1"/>
    <col min="14595" max="14596" width="12" style="5316" customWidth="1"/>
    <col min="14597" max="14597" width="11.140625" style="5316" customWidth="1"/>
    <col min="14598" max="14598" width="12.140625" style="5316" customWidth="1"/>
    <col min="14599" max="14599" width="13.28515625" style="5316" customWidth="1"/>
    <col min="14600" max="14600" width="11.85546875" style="5316" customWidth="1"/>
    <col min="14601" max="14602" width="11.28515625" style="5316" customWidth="1"/>
    <col min="14603" max="14603" width="13.140625" style="5316" customWidth="1"/>
    <col min="14604" max="14604" width="12.42578125" style="5316" customWidth="1"/>
    <col min="14605" max="14605" width="11.28515625" style="5316" customWidth="1"/>
    <col min="14606" max="14606" width="13" style="5316" customWidth="1"/>
    <col min="14607" max="14607" width="11.85546875" style="5316" customWidth="1"/>
    <col min="14608" max="14608" width="13.5703125" style="5316" customWidth="1"/>
    <col min="14609" max="14609" width="11.5703125" style="5316" customWidth="1"/>
    <col min="14610" max="14610" width="13.5703125" style="5316" customWidth="1"/>
    <col min="14611" max="14611" width="11.85546875" style="5316" customWidth="1"/>
    <col min="14612" max="14612" width="14.42578125" style="5316" customWidth="1"/>
    <col min="14613" max="14613" width="10.85546875" style="5316" customWidth="1"/>
    <col min="14614" max="14614" width="14.85546875" style="5316" customWidth="1"/>
    <col min="14615" max="14615" width="10.5703125" style="5316" customWidth="1"/>
    <col min="14616" max="14616" width="12.28515625" style="5316" customWidth="1"/>
    <col min="14617" max="14848" width="9.140625" style="5316"/>
    <col min="14849" max="14849" width="18.5703125" style="5316" customWidth="1"/>
    <col min="14850" max="14850" width="12.28515625" style="5316" customWidth="1"/>
    <col min="14851" max="14852" width="12" style="5316" customWidth="1"/>
    <col min="14853" max="14853" width="11.140625" style="5316" customWidth="1"/>
    <col min="14854" max="14854" width="12.140625" style="5316" customWidth="1"/>
    <col min="14855" max="14855" width="13.28515625" style="5316" customWidth="1"/>
    <col min="14856" max="14856" width="11.85546875" style="5316" customWidth="1"/>
    <col min="14857" max="14858" width="11.28515625" style="5316" customWidth="1"/>
    <col min="14859" max="14859" width="13.140625" style="5316" customWidth="1"/>
    <col min="14860" max="14860" width="12.42578125" style="5316" customWidth="1"/>
    <col min="14861" max="14861" width="11.28515625" style="5316" customWidth="1"/>
    <col min="14862" max="14862" width="13" style="5316" customWidth="1"/>
    <col min="14863" max="14863" width="11.85546875" style="5316" customWidth="1"/>
    <col min="14864" max="14864" width="13.5703125" style="5316" customWidth="1"/>
    <col min="14865" max="14865" width="11.5703125" style="5316" customWidth="1"/>
    <col min="14866" max="14866" width="13.5703125" style="5316" customWidth="1"/>
    <col min="14867" max="14867" width="11.85546875" style="5316" customWidth="1"/>
    <col min="14868" max="14868" width="14.42578125" style="5316" customWidth="1"/>
    <col min="14869" max="14869" width="10.85546875" style="5316" customWidth="1"/>
    <col min="14870" max="14870" width="14.85546875" style="5316" customWidth="1"/>
    <col min="14871" max="14871" width="10.5703125" style="5316" customWidth="1"/>
    <col min="14872" max="14872" width="12.28515625" style="5316" customWidth="1"/>
    <col min="14873" max="15104" width="9.140625" style="5316"/>
    <col min="15105" max="15105" width="18.5703125" style="5316" customWidth="1"/>
    <col min="15106" max="15106" width="12.28515625" style="5316" customWidth="1"/>
    <col min="15107" max="15108" width="12" style="5316" customWidth="1"/>
    <col min="15109" max="15109" width="11.140625" style="5316" customWidth="1"/>
    <col min="15110" max="15110" width="12.140625" style="5316" customWidth="1"/>
    <col min="15111" max="15111" width="13.28515625" style="5316" customWidth="1"/>
    <col min="15112" max="15112" width="11.85546875" style="5316" customWidth="1"/>
    <col min="15113" max="15114" width="11.28515625" style="5316" customWidth="1"/>
    <col min="15115" max="15115" width="13.140625" style="5316" customWidth="1"/>
    <col min="15116" max="15116" width="12.42578125" style="5316" customWidth="1"/>
    <col min="15117" max="15117" width="11.28515625" style="5316" customWidth="1"/>
    <col min="15118" max="15118" width="13" style="5316" customWidth="1"/>
    <col min="15119" max="15119" width="11.85546875" style="5316" customWidth="1"/>
    <col min="15120" max="15120" width="13.5703125" style="5316" customWidth="1"/>
    <col min="15121" max="15121" width="11.5703125" style="5316" customWidth="1"/>
    <col min="15122" max="15122" width="13.5703125" style="5316" customWidth="1"/>
    <col min="15123" max="15123" width="11.85546875" style="5316" customWidth="1"/>
    <col min="15124" max="15124" width="14.42578125" style="5316" customWidth="1"/>
    <col min="15125" max="15125" width="10.85546875" style="5316" customWidth="1"/>
    <col min="15126" max="15126" width="14.85546875" style="5316" customWidth="1"/>
    <col min="15127" max="15127" width="10.5703125" style="5316" customWidth="1"/>
    <col min="15128" max="15128" width="12.28515625" style="5316" customWidth="1"/>
    <col min="15129" max="15360" width="9.140625" style="5316"/>
    <col min="15361" max="15361" width="18.5703125" style="5316" customWidth="1"/>
    <col min="15362" max="15362" width="12.28515625" style="5316" customWidth="1"/>
    <col min="15363" max="15364" width="12" style="5316" customWidth="1"/>
    <col min="15365" max="15365" width="11.140625" style="5316" customWidth="1"/>
    <col min="15366" max="15366" width="12.140625" style="5316" customWidth="1"/>
    <col min="15367" max="15367" width="13.28515625" style="5316" customWidth="1"/>
    <col min="15368" max="15368" width="11.85546875" style="5316" customWidth="1"/>
    <col min="15369" max="15370" width="11.28515625" style="5316" customWidth="1"/>
    <col min="15371" max="15371" width="13.140625" style="5316" customWidth="1"/>
    <col min="15372" max="15372" width="12.42578125" style="5316" customWidth="1"/>
    <col min="15373" max="15373" width="11.28515625" style="5316" customWidth="1"/>
    <col min="15374" max="15374" width="13" style="5316" customWidth="1"/>
    <col min="15375" max="15375" width="11.85546875" style="5316" customWidth="1"/>
    <col min="15376" max="15376" width="13.5703125" style="5316" customWidth="1"/>
    <col min="15377" max="15377" width="11.5703125" style="5316" customWidth="1"/>
    <col min="15378" max="15378" width="13.5703125" style="5316" customWidth="1"/>
    <col min="15379" max="15379" width="11.85546875" style="5316" customWidth="1"/>
    <col min="15380" max="15380" width="14.42578125" style="5316" customWidth="1"/>
    <col min="15381" max="15381" width="10.85546875" style="5316" customWidth="1"/>
    <col min="15382" max="15382" width="14.85546875" style="5316" customWidth="1"/>
    <col min="15383" max="15383" width="10.5703125" style="5316" customWidth="1"/>
    <col min="15384" max="15384" width="12.28515625" style="5316" customWidth="1"/>
    <col min="15385" max="15616" width="9.140625" style="5316"/>
    <col min="15617" max="15617" width="18.5703125" style="5316" customWidth="1"/>
    <col min="15618" max="15618" width="12.28515625" style="5316" customWidth="1"/>
    <col min="15619" max="15620" width="12" style="5316" customWidth="1"/>
    <col min="15621" max="15621" width="11.140625" style="5316" customWidth="1"/>
    <col min="15622" max="15622" width="12.140625" style="5316" customWidth="1"/>
    <col min="15623" max="15623" width="13.28515625" style="5316" customWidth="1"/>
    <col min="15624" max="15624" width="11.85546875" style="5316" customWidth="1"/>
    <col min="15625" max="15626" width="11.28515625" style="5316" customWidth="1"/>
    <col min="15627" max="15627" width="13.140625" style="5316" customWidth="1"/>
    <col min="15628" max="15628" width="12.42578125" style="5316" customWidth="1"/>
    <col min="15629" max="15629" width="11.28515625" style="5316" customWidth="1"/>
    <col min="15630" max="15630" width="13" style="5316" customWidth="1"/>
    <col min="15631" max="15631" width="11.85546875" style="5316" customWidth="1"/>
    <col min="15632" max="15632" width="13.5703125" style="5316" customWidth="1"/>
    <col min="15633" max="15633" width="11.5703125" style="5316" customWidth="1"/>
    <col min="15634" max="15634" width="13.5703125" style="5316" customWidth="1"/>
    <col min="15635" max="15635" width="11.85546875" style="5316" customWidth="1"/>
    <col min="15636" max="15636" width="14.42578125" style="5316" customWidth="1"/>
    <col min="15637" max="15637" width="10.85546875" style="5316" customWidth="1"/>
    <col min="15638" max="15638" width="14.85546875" style="5316" customWidth="1"/>
    <col min="15639" max="15639" width="10.5703125" style="5316" customWidth="1"/>
    <col min="15640" max="15640" width="12.28515625" style="5316" customWidth="1"/>
    <col min="15641" max="15872" width="9.140625" style="5316"/>
    <col min="15873" max="15873" width="18.5703125" style="5316" customWidth="1"/>
    <col min="15874" max="15874" width="12.28515625" style="5316" customWidth="1"/>
    <col min="15875" max="15876" width="12" style="5316" customWidth="1"/>
    <col min="15877" max="15877" width="11.140625" style="5316" customWidth="1"/>
    <col min="15878" max="15878" width="12.140625" style="5316" customWidth="1"/>
    <col min="15879" max="15879" width="13.28515625" style="5316" customWidth="1"/>
    <col min="15880" max="15880" width="11.85546875" style="5316" customWidth="1"/>
    <col min="15881" max="15882" width="11.28515625" style="5316" customWidth="1"/>
    <col min="15883" max="15883" width="13.140625" style="5316" customWidth="1"/>
    <col min="15884" max="15884" width="12.42578125" style="5316" customWidth="1"/>
    <col min="15885" max="15885" width="11.28515625" style="5316" customWidth="1"/>
    <col min="15886" max="15886" width="13" style="5316" customWidth="1"/>
    <col min="15887" max="15887" width="11.85546875" style="5316" customWidth="1"/>
    <col min="15888" max="15888" width="13.5703125" style="5316" customWidth="1"/>
    <col min="15889" max="15889" width="11.5703125" style="5316" customWidth="1"/>
    <col min="15890" max="15890" width="13.5703125" style="5316" customWidth="1"/>
    <col min="15891" max="15891" width="11.85546875" style="5316" customWidth="1"/>
    <col min="15892" max="15892" width="14.42578125" style="5316" customWidth="1"/>
    <col min="15893" max="15893" width="10.85546875" style="5316" customWidth="1"/>
    <col min="15894" max="15894" width="14.85546875" style="5316" customWidth="1"/>
    <col min="15895" max="15895" width="10.5703125" style="5316" customWidth="1"/>
    <col min="15896" max="15896" width="12.28515625" style="5316" customWidth="1"/>
    <col min="15897" max="16128" width="9.140625" style="5316"/>
    <col min="16129" max="16129" width="18.5703125" style="5316" customWidth="1"/>
    <col min="16130" max="16130" width="12.28515625" style="5316" customWidth="1"/>
    <col min="16131" max="16132" width="12" style="5316" customWidth="1"/>
    <col min="16133" max="16133" width="11.140625" style="5316" customWidth="1"/>
    <col min="16134" max="16134" width="12.140625" style="5316" customWidth="1"/>
    <col min="16135" max="16135" width="13.28515625" style="5316" customWidth="1"/>
    <col min="16136" max="16136" width="11.85546875" style="5316" customWidth="1"/>
    <col min="16137" max="16138" width="11.28515625" style="5316" customWidth="1"/>
    <col min="16139" max="16139" width="13.140625" style="5316" customWidth="1"/>
    <col min="16140" max="16140" width="12.42578125" style="5316" customWidth="1"/>
    <col min="16141" max="16141" width="11.28515625" style="5316" customWidth="1"/>
    <col min="16142" max="16142" width="13" style="5316" customWidth="1"/>
    <col min="16143" max="16143" width="11.85546875" style="5316" customWidth="1"/>
    <col min="16144" max="16144" width="13.5703125" style="5316" customWidth="1"/>
    <col min="16145" max="16145" width="11.5703125" style="5316" customWidth="1"/>
    <col min="16146" max="16146" width="13.5703125" style="5316" customWidth="1"/>
    <col min="16147" max="16147" width="11.85546875" style="5316" customWidth="1"/>
    <col min="16148" max="16148" width="14.42578125" style="5316" customWidth="1"/>
    <col min="16149" max="16149" width="10.85546875" style="5316" customWidth="1"/>
    <col min="16150" max="16150" width="14.85546875" style="5316" customWidth="1"/>
    <col min="16151" max="16151" width="10.5703125" style="5316" customWidth="1"/>
    <col min="16152" max="16152" width="12.28515625" style="5316" customWidth="1"/>
    <col min="16153" max="16384" width="9.140625" style="5316"/>
  </cols>
  <sheetData>
    <row r="1" spans="1:24" ht="13.5" thickBot="1">
      <c r="A1" s="1" t="s">
        <v>0</v>
      </c>
      <c r="X1" s="5446" t="s">
        <v>1</v>
      </c>
    </row>
    <row r="2" spans="1:24" ht="30.75" customHeight="1" thickTop="1">
      <c r="A2" s="8069" t="s">
        <v>5343</v>
      </c>
      <c r="B2" s="8070"/>
      <c r="C2" s="8070"/>
      <c r="D2" s="8070"/>
      <c r="E2" s="8070"/>
      <c r="F2" s="8070"/>
      <c r="G2" s="8070"/>
      <c r="H2" s="8070"/>
      <c r="I2" s="8070"/>
      <c r="J2" s="8070"/>
      <c r="K2" s="8070"/>
      <c r="L2" s="8070"/>
      <c r="M2" s="8070"/>
      <c r="N2" s="8070"/>
      <c r="O2" s="8070"/>
      <c r="P2" s="8070"/>
      <c r="Q2" s="8070"/>
      <c r="R2" s="8070"/>
      <c r="S2" s="8070"/>
      <c r="T2" s="8070"/>
      <c r="U2" s="8070"/>
      <c r="V2" s="8070"/>
      <c r="W2" s="8070"/>
      <c r="X2" s="8071"/>
    </row>
    <row r="3" spans="1:24" ht="30" customHeight="1">
      <c r="A3" s="8072" t="s">
        <v>4922</v>
      </c>
      <c r="B3" s="8073"/>
      <c r="C3" s="8073"/>
      <c r="D3" s="8073"/>
      <c r="E3" s="8073"/>
      <c r="F3" s="8073"/>
      <c r="G3" s="8073"/>
      <c r="H3" s="8073"/>
      <c r="I3" s="8073"/>
      <c r="J3" s="8073"/>
      <c r="K3" s="8073"/>
      <c r="L3" s="8073"/>
      <c r="M3" s="8073"/>
      <c r="N3" s="8073"/>
      <c r="O3" s="8073"/>
      <c r="P3" s="8073"/>
      <c r="Q3" s="8073"/>
      <c r="R3" s="8073"/>
      <c r="S3" s="8073"/>
      <c r="T3" s="8073"/>
      <c r="U3" s="8073"/>
      <c r="V3" s="8073"/>
      <c r="W3" s="8073"/>
      <c r="X3" s="8074"/>
    </row>
    <row r="4" spans="1:24" ht="37.5" customHeight="1" thickBot="1">
      <c r="A4" s="8097"/>
      <c r="B4" s="8076"/>
      <c r="C4" s="8076"/>
      <c r="D4" s="8076"/>
      <c r="E4" s="8076"/>
      <c r="F4" s="8076"/>
      <c r="G4" s="8076"/>
      <c r="H4" s="8076"/>
      <c r="I4" s="8076"/>
      <c r="J4" s="8076"/>
      <c r="K4" s="8076"/>
      <c r="L4" s="8076"/>
      <c r="M4" s="8076"/>
      <c r="N4" s="8076"/>
      <c r="O4" s="8076"/>
      <c r="P4" s="8076"/>
      <c r="Q4" s="8076"/>
      <c r="R4" s="8076"/>
      <c r="S4" s="8076"/>
      <c r="T4" s="8076"/>
      <c r="U4" s="8076"/>
      <c r="V4" s="8076"/>
      <c r="W4" s="8076"/>
      <c r="X4" s="8077"/>
    </row>
    <row r="5" spans="1:24" ht="51" customHeight="1">
      <c r="A5" s="7815" t="s">
        <v>4880</v>
      </c>
      <c r="B5" s="8098">
        <v>2002</v>
      </c>
      <c r="C5" s="8100">
        <v>2003</v>
      </c>
      <c r="D5" s="8100" t="s">
        <v>5437</v>
      </c>
      <c r="E5" s="8102">
        <v>2004</v>
      </c>
      <c r="F5" s="8100" t="s">
        <v>5438</v>
      </c>
      <c r="G5" s="8102">
        <v>2005</v>
      </c>
      <c r="H5" s="8100" t="s">
        <v>5439</v>
      </c>
      <c r="I5" s="8100">
        <v>2006</v>
      </c>
      <c r="J5" s="8100" t="s">
        <v>5440</v>
      </c>
      <c r="K5" s="8102">
        <v>2007</v>
      </c>
      <c r="L5" s="8100" t="s">
        <v>5441</v>
      </c>
      <c r="M5" s="8102">
        <v>2008</v>
      </c>
      <c r="N5" s="8100" t="s">
        <v>5442</v>
      </c>
      <c r="O5" s="8100">
        <v>2009</v>
      </c>
      <c r="P5" s="8100" t="s">
        <v>5443</v>
      </c>
      <c r="Q5" s="8100">
        <v>2010</v>
      </c>
      <c r="R5" s="8100" t="s">
        <v>5444</v>
      </c>
      <c r="S5" s="8100">
        <v>2011</v>
      </c>
      <c r="T5" s="8100" t="s">
        <v>5445</v>
      </c>
      <c r="U5" s="8100">
        <v>2012</v>
      </c>
      <c r="V5" s="8100" t="s">
        <v>5446</v>
      </c>
      <c r="W5" s="8100">
        <v>2013</v>
      </c>
      <c r="X5" s="8104" t="s">
        <v>5447</v>
      </c>
    </row>
    <row r="6" spans="1:24" ht="87.75" customHeight="1" thickBot="1">
      <c r="A6" s="7814"/>
      <c r="B6" s="8099"/>
      <c r="C6" s="8101"/>
      <c r="D6" s="8101"/>
      <c r="E6" s="8103"/>
      <c r="F6" s="8101"/>
      <c r="G6" s="8103"/>
      <c r="H6" s="8101"/>
      <c r="I6" s="8101"/>
      <c r="J6" s="8101"/>
      <c r="K6" s="8103"/>
      <c r="L6" s="8101"/>
      <c r="M6" s="8103"/>
      <c r="N6" s="8101"/>
      <c r="O6" s="8101"/>
      <c r="P6" s="8101"/>
      <c r="Q6" s="8101"/>
      <c r="R6" s="8101"/>
      <c r="S6" s="8101"/>
      <c r="T6" s="8101"/>
      <c r="U6" s="8101"/>
      <c r="V6" s="8101"/>
      <c r="W6" s="8101"/>
      <c r="X6" s="8105"/>
    </row>
    <row r="7" spans="1:24" ht="39.950000000000003" customHeight="1">
      <c r="A7" s="5588" t="s">
        <v>4884</v>
      </c>
      <c r="B7" s="5490">
        <f>B8+B9+B10</f>
        <v>63</v>
      </c>
      <c r="C7" s="5472">
        <f>C8+C9+C10</f>
        <v>57</v>
      </c>
      <c r="D7" s="5523">
        <f>C7/B7*100-100</f>
        <v>-9.5238095238095184</v>
      </c>
      <c r="E7" s="5472">
        <v>52</v>
      </c>
      <c r="F7" s="5523">
        <f>E7/C7*100-100</f>
        <v>-8.7719298245614112</v>
      </c>
      <c r="G7" s="5472">
        <v>47</v>
      </c>
      <c r="H7" s="5523">
        <f>G7/E7*100-100</f>
        <v>-9.6153846153846132</v>
      </c>
      <c r="I7" s="5472">
        <v>47</v>
      </c>
      <c r="J7" s="5472">
        <f>I7/G7*100-100</f>
        <v>0</v>
      </c>
      <c r="K7" s="5472">
        <v>47</v>
      </c>
      <c r="L7" s="5472">
        <f>K7/I7*100-100</f>
        <v>0</v>
      </c>
      <c r="M7" s="5472">
        <v>43</v>
      </c>
      <c r="N7" s="5523">
        <f>M7/K7*100-100</f>
        <v>-8.5106382978723474</v>
      </c>
      <c r="O7" s="5472">
        <v>40</v>
      </c>
      <c r="P7" s="5523">
        <f>O7/M7*100-100</f>
        <v>-6.9767441860465169</v>
      </c>
      <c r="Q7" s="5472">
        <v>37</v>
      </c>
      <c r="R7" s="5523">
        <f>Q7/O7*100-100</f>
        <v>-7.5</v>
      </c>
      <c r="S7" s="5472">
        <v>36</v>
      </c>
      <c r="T7" s="5523">
        <f>S7/Q7*100-100</f>
        <v>-2.7027027027026946</v>
      </c>
      <c r="U7" s="5472">
        <v>34</v>
      </c>
      <c r="V7" s="5523">
        <f>U7/S7*100-100</f>
        <v>-5.5555555555555571</v>
      </c>
      <c r="W7" s="5472">
        <v>30</v>
      </c>
      <c r="X7" s="5524">
        <f>W7/U7*100-100</f>
        <v>-11.764705882352942</v>
      </c>
    </row>
    <row r="8" spans="1:24" ht="39.950000000000003" customHeight="1">
      <c r="A8" s="5589" t="s">
        <v>4885</v>
      </c>
      <c r="B8" s="2185">
        <v>57</v>
      </c>
      <c r="C8" s="5525">
        <v>52</v>
      </c>
      <c r="D8" s="5526">
        <f>C8/B8*100-100</f>
        <v>-8.7719298245614112</v>
      </c>
      <c r="E8" s="5491">
        <v>48</v>
      </c>
      <c r="F8" s="5526">
        <f>E8/C8*100-100</f>
        <v>-7.6923076923076934</v>
      </c>
      <c r="G8" s="5525">
        <v>43</v>
      </c>
      <c r="H8" s="5526">
        <f>G8/E8*100-100</f>
        <v>-10.416666666666657</v>
      </c>
      <c r="I8" s="5491">
        <v>43</v>
      </c>
      <c r="J8" s="5527">
        <f>I8/G8*100-100</f>
        <v>0</v>
      </c>
      <c r="K8" s="5491">
        <v>43</v>
      </c>
      <c r="L8" s="5527">
        <f>K8/I8*100-100</f>
        <v>0</v>
      </c>
      <c r="M8" s="5525">
        <v>39</v>
      </c>
      <c r="N8" s="5526">
        <f>M8/K8*100-100</f>
        <v>-9.3023255813953512</v>
      </c>
      <c r="O8" s="5525">
        <v>38</v>
      </c>
      <c r="P8" s="5526">
        <f>O8/M8*100-100</f>
        <v>-2.5641025641025692</v>
      </c>
      <c r="Q8" s="5525">
        <v>35</v>
      </c>
      <c r="R8" s="5526">
        <f>Q8/O8*100-100</f>
        <v>-7.8947368421052602</v>
      </c>
      <c r="S8" s="5525">
        <v>34</v>
      </c>
      <c r="T8" s="5526">
        <f>S8/Q8*100-100</f>
        <v>-2.8571428571428612</v>
      </c>
      <c r="U8" s="5525">
        <v>32</v>
      </c>
      <c r="V8" s="5526">
        <f>U8/S8*100-100</f>
        <v>-5.8823529411764781</v>
      </c>
      <c r="W8" s="5525">
        <v>28</v>
      </c>
      <c r="X8" s="5528">
        <f>W8/U8*100-100</f>
        <v>-12.5</v>
      </c>
    </row>
    <row r="9" spans="1:24" ht="39.950000000000003" customHeight="1">
      <c r="A9" s="5589" t="s">
        <v>4886</v>
      </c>
      <c r="B9" s="2185">
        <v>6</v>
      </c>
      <c r="C9" s="5525">
        <v>5</v>
      </c>
      <c r="D9" s="5526">
        <f>C9/B9*100-100</f>
        <v>-16.666666666666657</v>
      </c>
      <c r="E9" s="5491">
        <v>4</v>
      </c>
      <c r="F9" s="5526">
        <f>E9/C9*100-100</f>
        <v>-20</v>
      </c>
      <c r="G9" s="5525">
        <v>4</v>
      </c>
      <c r="H9" s="5526">
        <f>G9/E9*100-100</f>
        <v>0</v>
      </c>
      <c r="I9" s="5491">
        <v>4</v>
      </c>
      <c r="J9" s="5527">
        <f>I9/G9*100-100</f>
        <v>0</v>
      </c>
      <c r="K9" s="5491">
        <v>4</v>
      </c>
      <c r="L9" s="5527">
        <f>K9/I9*100-100</f>
        <v>0</v>
      </c>
      <c r="M9" s="5525">
        <v>4</v>
      </c>
      <c r="N9" s="5526">
        <f>M9/K9*100-100</f>
        <v>0</v>
      </c>
      <c r="O9" s="5525">
        <v>2</v>
      </c>
      <c r="P9" s="5526">
        <f>O9/M9*100-100</f>
        <v>-50</v>
      </c>
      <c r="Q9" s="5525">
        <v>2</v>
      </c>
      <c r="R9" s="5526">
        <f>Q9/O9*100-100</f>
        <v>0</v>
      </c>
      <c r="S9" s="5525">
        <v>2</v>
      </c>
      <c r="T9" s="5526">
        <f>S9/Q9*100-100</f>
        <v>0</v>
      </c>
      <c r="U9" s="5525">
        <v>2</v>
      </c>
      <c r="V9" s="5526">
        <f>U9/S9*100-100</f>
        <v>0</v>
      </c>
      <c r="W9" s="5525">
        <v>2</v>
      </c>
      <c r="X9" s="5528">
        <f>W9/U9*100-100</f>
        <v>0</v>
      </c>
    </row>
    <row r="10" spans="1:24" ht="39.950000000000003" customHeight="1" thickBot="1">
      <c r="A10" s="5590" t="s">
        <v>4887</v>
      </c>
      <c r="B10" s="5529">
        <v>0</v>
      </c>
      <c r="C10" s="5530">
        <v>0</v>
      </c>
      <c r="D10" s="5531" t="s">
        <v>9</v>
      </c>
      <c r="E10" s="5532" t="s">
        <v>9</v>
      </c>
      <c r="F10" s="5533" t="s">
        <v>9</v>
      </c>
      <c r="G10" s="5530" t="s">
        <v>9</v>
      </c>
      <c r="H10" s="5533" t="s">
        <v>9</v>
      </c>
      <c r="I10" s="5532" t="s">
        <v>9</v>
      </c>
      <c r="J10" s="5531" t="s">
        <v>9</v>
      </c>
      <c r="K10" s="5532" t="s">
        <v>9</v>
      </c>
      <c r="L10" s="5531" t="s">
        <v>9</v>
      </c>
      <c r="M10" s="5530" t="s">
        <v>9</v>
      </c>
      <c r="N10" s="5533" t="s">
        <v>9</v>
      </c>
      <c r="O10" s="5530" t="s">
        <v>9</v>
      </c>
      <c r="P10" s="5533" t="s">
        <v>9</v>
      </c>
      <c r="Q10" s="5530" t="s">
        <v>9</v>
      </c>
      <c r="R10" s="5533" t="s">
        <v>9</v>
      </c>
      <c r="S10" s="5530" t="s">
        <v>9</v>
      </c>
      <c r="T10" s="5533" t="s">
        <v>9</v>
      </c>
      <c r="U10" s="5530" t="s">
        <v>9</v>
      </c>
      <c r="V10" s="5533" t="s">
        <v>9</v>
      </c>
      <c r="W10" s="5530" t="s">
        <v>9</v>
      </c>
      <c r="X10" s="5534" t="s">
        <v>9</v>
      </c>
    </row>
    <row r="11" spans="1:24" ht="20.100000000000001" customHeight="1" thickTop="1">
      <c r="A11" s="8053"/>
      <c r="B11" s="8053"/>
      <c r="C11" s="8053"/>
      <c r="D11" s="8053"/>
      <c r="E11" s="8053"/>
      <c r="F11" s="8053"/>
      <c r="G11" s="8053"/>
      <c r="H11" s="8053"/>
      <c r="I11" s="8053"/>
      <c r="J11" s="8053"/>
      <c r="K11" s="8053"/>
      <c r="L11" s="8053"/>
    </row>
    <row r="12" spans="1:24" ht="14.1" customHeight="1">
      <c r="A12" s="7738" t="s">
        <v>4888</v>
      </c>
      <c r="B12" s="7738"/>
      <c r="C12" s="7738"/>
      <c r="I12" s="5325"/>
      <c r="J12" s="5325"/>
      <c r="K12" s="5325"/>
      <c r="L12" s="5325"/>
    </row>
    <row r="13" spans="1:24" ht="14.1" customHeight="1">
      <c r="A13" s="7738" t="s">
        <v>4889</v>
      </c>
      <c r="B13" s="7738"/>
      <c r="C13" s="7738"/>
      <c r="D13" s="7738"/>
      <c r="E13" s="7738"/>
      <c r="F13" s="7738"/>
      <c r="I13" s="5325"/>
      <c r="J13" s="5325"/>
      <c r="K13" s="5325"/>
      <c r="L13" s="5325"/>
    </row>
    <row r="14" spans="1:24" ht="14.1" customHeight="1">
      <c r="A14" s="7739" t="s">
        <v>4951</v>
      </c>
      <c r="B14" s="7739"/>
      <c r="C14" s="7739"/>
      <c r="D14" s="7739"/>
      <c r="E14" s="7739"/>
      <c r="F14" s="7739"/>
      <c r="G14" s="7739"/>
      <c r="H14" s="7739"/>
      <c r="I14" s="7739"/>
      <c r="J14" s="7739"/>
      <c r="K14" s="5325"/>
      <c r="L14" s="5325"/>
    </row>
    <row r="15" spans="1:24" ht="14.1" customHeight="1">
      <c r="A15" s="7739" t="s">
        <v>4890</v>
      </c>
      <c r="B15" s="7739"/>
      <c r="C15" s="7739"/>
      <c r="D15" s="7739"/>
      <c r="E15" s="7739"/>
      <c r="F15" s="7739"/>
      <c r="G15" s="7739"/>
      <c r="H15" s="7739"/>
      <c r="I15" s="5478"/>
      <c r="J15" s="5478"/>
    </row>
    <row r="16" spans="1:24" ht="19.5" customHeight="1"/>
    <row r="17" spans="1:12" ht="19.5" customHeight="1"/>
    <row r="18" spans="1:12" ht="19.5" customHeight="1">
      <c r="A18" s="5459"/>
      <c r="B18" s="5459"/>
      <c r="C18" s="5460"/>
      <c r="D18" s="8055" t="s">
        <v>3</v>
      </c>
      <c r="E18" s="8055"/>
      <c r="F18" s="5459"/>
      <c r="G18" s="5461"/>
      <c r="H18" s="5459"/>
      <c r="I18" s="5459"/>
      <c r="J18" s="5459"/>
      <c r="K18" s="5459"/>
      <c r="L18" s="5459"/>
    </row>
    <row r="19" spans="1:12" ht="19.5" customHeight="1"/>
    <row r="20" spans="1:12" ht="19.5" customHeight="1"/>
    <row r="21" spans="1:12" ht="19.5" customHeight="1"/>
    <row r="22" spans="1:12" ht="19.5" customHeight="1"/>
    <row r="23" spans="1:12" ht="19.5" customHeight="1"/>
    <row r="24" spans="1:12" ht="19.5" customHeight="1"/>
    <row r="25" spans="1:12" ht="19.5" customHeight="1"/>
    <row r="26" spans="1:12" ht="19.5" customHeight="1"/>
    <row r="27" spans="1:12" ht="19.5" customHeight="1"/>
    <row r="28" spans="1:12" ht="19.5" customHeight="1"/>
    <row r="29" spans="1:12" ht="19.5" customHeight="1"/>
    <row r="30" spans="1:12" ht="19.5" customHeight="1"/>
    <row r="31" spans="1:12" ht="19.5" customHeight="1"/>
    <row r="32" spans="1:12" ht="19.5" customHeight="1"/>
    <row r="33" ht="19.5" customHeight="1"/>
    <row r="34" ht="19.5" customHeight="1"/>
    <row r="35" ht="19.5" customHeight="1"/>
    <row r="36" ht="19.5" customHeight="1"/>
    <row r="37" ht="19.5" customHeight="1"/>
    <row r="38" ht="19.5" customHeight="1"/>
    <row r="39" ht="19.5" customHeight="1"/>
    <row r="40" ht="19.5" customHeight="1"/>
  </sheetData>
  <mergeCells count="32">
    <mergeCell ref="A13:F13"/>
    <mergeCell ref="A14:J14"/>
    <mergeCell ref="A15:H15"/>
    <mergeCell ref="D18:E18"/>
    <mergeCell ref="U5:U6"/>
    <mergeCell ref="N5:N6"/>
    <mergeCell ref="A11:L11"/>
    <mergeCell ref="A12:C12"/>
    <mergeCell ref="O5:O6"/>
    <mergeCell ref="P5:P6"/>
    <mergeCell ref="Q5:Q6"/>
    <mergeCell ref="I5:I6"/>
    <mergeCell ref="J5:J6"/>
    <mergeCell ref="K5:K6"/>
    <mergeCell ref="L5:L6"/>
    <mergeCell ref="M5:M6"/>
    <mergeCell ref="A2:X2"/>
    <mergeCell ref="A3:X4"/>
    <mergeCell ref="A5:A6"/>
    <mergeCell ref="B5:B6"/>
    <mergeCell ref="C5:C6"/>
    <mergeCell ref="D5:D6"/>
    <mergeCell ref="E5:E6"/>
    <mergeCell ref="F5:F6"/>
    <mergeCell ref="G5:G6"/>
    <mergeCell ref="H5:H6"/>
    <mergeCell ref="V5:V6"/>
    <mergeCell ref="W5:W6"/>
    <mergeCell ref="X5:X6"/>
    <mergeCell ref="R5:R6"/>
    <mergeCell ref="S5:S6"/>
    <mergeCell ref="T5:T6"/>
  </mergeCells>
  <hyperlinks>
    <hyperlink ref="A1" r:id="rId1"/>
  </hyperlinks>
  <pageMargins left="0.70866141732283472" right="0.70866141732283472" top="0.74803149606299213" bottom="0.74803149606299213" header="0.31496062992125984" footer="0.31496062992125984"/>
  <pageSetup paperSize="9" fitToWidth="0" orientation="landscape" r:id="rId2"/>
  <headerFooter alignWithMargins="0">
    <oddFooter>&amp;R344</oddFooter>
  </headerFooter>
  <drawing r:id="rId3"/>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32">
    <pageSetUpPr fitToPage="1"/>
  </sheetPr>
  <dimension ref="A1:L57"/>
  <sheetViews>
    <sheetView view="pageBreakPreview" zoomScale="60" zoomScaleNormal="100" workbookViewId="0">
      <selection activeCell="H15" sqref="H15"/>
    </sheetView>
  </sheetViews>
  <sheetFormatPr defaultRowHeight="12.75"/>
  <cols>
    <col min="1" max="1" width="20.85546875" style="5316" customWidth="1"/>
    <col min="2" max="2" width="35.42578125" style="5316" customWidth="1"/>
    <col min="3" max="9" width="30.7109375" style="5316" customWidth="1"/>
    <col min="10" max="256" width="9.140625" style="5316"/>
    <col min="257" max="257" width="10.28515625" style="5316" customWidth="1"/>
    <col min="258" max="258" width="18.42578125" style="5316" customWidth="1"/>
    <col min="259" max="259" width="13.28515625" style="5316" customWidth="1"/>
    <col min="260" max="260" width="12.28515625" style="5316" customWidth="1"/>
    <col min="261" max="261" width="17.7109375" style="5316" customWidth="1"/>
    <col min="262" max="262" width="17.5703125" style="5316" customWidth="1"/>
    <col min="263" max="263" width="10.28515625" style="5316" customWidth="1"/>
    <col min="264" max="264" width="11.28515625" style="5316" customWidth="1"/>
    <col min="265" max="265" width="24.140625" style="5316" customWidth="1"/>
    <col min="266" max="512" width="9.140625" style="5316"/>
    <col min="513" max="513" width="10.28515625" style="5316" customWidth="1"/>
    <col min="514" max="514" width="18.42578125" style="5316" customWidth="1"/>
    <col min="515" max="515" width="13.28515625" style="5316" customWidth="1"/>
    <col min="516" max="516" width="12.28515625" style="5316" customWidth="1"/>
    <col min="517" max="517" width="17.7109375" style="5316" customWidth="1"/>
    <col min="518" max="518" width="17.5703125" style="5316" customWidth="1"/>
    <col min="519" max="519" width="10.28515625" style="5316" customWidth="1"/>
    <col min="520" max="520" width="11.28515625" style="5316" customWidth="1"/>
    <col min="521" max="521" width="24.140625" style="5316" customWidth="1"/>
    <col min="522" max="768" width="9.140625" style="5316"/>
    <col min="769" max="769" width="10.28515625" style="5316" customWidth="1"/>
    <col min="770" max="770" width="18.42578125" style="5316" customWidth="1"/>
    <col min="771" max="771" width="13.28515625" style="5316" customWidth="1"/>
    <col min="772" max="772" width="12.28515625" style="5316" customWidth="1"/>
    <col min="773" max="773" width="17.7109375" style="5316" customWidth="1"/>
    <col min="774" max="774" width="17.5703125" style="5316" customWidth="1"/>
    <col min="775" max="775" width="10.28515625" style="5316" customWidth="1"/>
    <col min="776" max="776" width="11.28515625" style="5316" customWidth="1"/>
    <col min="777" max="777" width="24.140625" style="5316" customWidth="1"/>
    <col min="778" max="1024" width="9.140625" style="5316"/>
    <col min="1025" max="1025" width="10.28515625" style="5316" customWidth="1"/>
    <col min="1026" max="1026" width="18.42578125" style="5316" customWidth="1"/>
    <col min="1027" max="1027" width="13.28515625" style="5316" customWidth="1"/>
    <col min="1028" max="1028" width="12.28515625" style="5316" customWidth="1"/>
    <col min="1029" max="1029" width="17.7109375" style="5316" customWidth="1"/>
    <col min="1030" max="1030" width="17.5703125" style="5316" customWidth="1"/>
    <col min="1031" max="1031" width="10.28515625" style="5316" customWidth="1"/>
    <col min="1032" max="1032" width="11.28515625" style="5316" customWidth="1"/>
    <col min="1033" max="1033" width="24.140625" style="5316" customWidth="1"/>
    <col min="1034" max="1280" width="9.140625" style="5316"/>
    <col min="1281" max="1281" width="10.28515625" style="5316" customWidth="1"/>
    <col min="1282" max="1282" width="18.42578125" style="5316" customWidth="1"/>
    <col min="1283" max="1283" width="13.28515625" style="5316" customWidth="1"/>
    <col min="1284" max="1284" width="12.28515625" style="5316" customWidth="1"/>
    <col min="1285" max="1285" width="17.7109375" style="5316" customWidth="1"/>
    <col min="1286" max="1286" width="17.5703125" style="5316" customWidth="1"/>
    <col min="1287" max="1287" width="10.28515625" style="5316" customWidth="1"/>
    <col min="1288" max="1288" width="11.28515625" style="5316" customWidth="1"/>
    <col min="1289" max="1289" width="24.140625" style="5316" customWidth="1"/>
    <col min="1290" max="1536" width="9.140625" style="5316"/>
    <col min="1537" max="1537" width="10.28515625" style="5316" customWidth="1"/>
    <col min="1538" max="1538" width="18.42578125" style="5316" customWidth="1"/>
    <col min="1539" max="1539" width="13.28515625" style="5316" customWidth="1"/>
    <col min="1540" max="1540" width="12.28515625" style="5316" customWidth="1"/>
    <col min="1541" max="1541" width="17.7109375" style="5316" customWidth="1"/>
    <col min="1542" max="1542" width="17.5703125" style="5316" customWidth="1"/>
    <col min="1543" max="1543" width="10.28515625" style="5316" customWidth="1"/>
    <col min="1544" max="1544" width="11.28515625" style="5316" customWidth="1"/>
    <col min="1545" max="1545" width="24.140625" style="5316" customWidth="1"/>
    <col min="1546" max="1792" width="9.140625" style="5316"/>
    <col min="1793" max="1793" width="10.28515625" style="5316" customWidth="1"/>
    <col min="1794" max="1794" width="18.42578125" style="5316" customWidth="1"/>
    <col min="1795" max="1795" width="13.28515625" style="5316" customWidth="1"/>
    <col min="1796" max="1796" width="12.28515625" style="5316" customWidth="1"/>
    <col min="1797" max="1797" width="17.7109375" style="5316" customWidth="1"/>
    <col min="1798" max="1798" width="17.5703125" style="5316" customWidth="1"/>
    <col min="1799" max="1799" width="10.28515625" style="5316" customWidth="1"/>
    <col min="1800" max="1800" width="11.28515625" style="5316" customWidth="1"/>
    <col min="1801" max="1801" width="24.140625" style="5316" customWidth="1"/>
    <col min="1802" max="2048" width="9.140625" style="5316"/>
    <col min="2049" max="2049" width="10.28515625" style="5316" customWidth="1"/>
    <col min="2050" max="2050" width="18.42578125" style="5316" customWidth="1"/>
    <col min="2051" max="2051" width="13.28515625" style="5316" customWidth="1"/>
    <col min="2052" max="2052" width="12.28515625" style="5316" customWidth="1"/>
    <col min="2053" max="2053" width="17.7109375" style="5316" customWidth="1"/>
    <col min="2054" max="2054" width="17.5703125" style="5316" customWidth="1"/>
    <col min="2055" max="2055" width="10.28515625" style="5316" customWidth="1"/>
    <col min="2056" max="2056" width="11.28515625" style="5316" customWidth="1"/>
    <col min="2057" max="2057" width="24.140625" style="5316" customWidth="1"/>
    <col min="2058" max="2304" width="9.140625" style="5316"/>
    <col min="2305" max="2305" width="10.28515625" style="5316" customWidth="1"/>
    <col min="2306" max="2306" width="18.42578125" style="5316" customWidth="1"/>
    <col min="2307" max="2307" width="13.28515625" style="5316" customWidth="1"/>
    <col min="2308" max="2308" width="12.28515625" style="5316" customWidth="1"/>
    <col min="2309" max="2309" width="17.7109375" style="5316" customWidth="1"/>
    <col min="2310" max="2310" width="17.5703125" style="5316" customWidth="1"/>
    <col min="2311" max="2311" width="10.28515625" style="5316" customWidth="1"/>
    <col min="2312" max="2312" width="11.28515625" style="5316" customWidth="1"/>
    <col min="2313" max="2313" width="24.140625" style="5316" customWidth="1"/>
    <col min="2314" max="2560" width="9.140625" style="5316"/>
    <col min="2561" max="2561" width="10.28515625" style="5316" customWidth="1"/>
    <col min="2562" max="2562" width="18.42578125" style="5316" customWidth="1"/>
    <col min="2563" max="2563" width="13.28515625" style="5316" customWidth="1"/>
    <col min="2564" max="2564" width="12.28515625" style="5316" customWidth="1"/>
    <col min="2565" max="2565" width="17.7109375" style="5316" customWidth="1"/>
    <col min="2566" max="2566" width="17.5703125" style="5316" customWidth="1"/>
    <col min="2567" max="2567" width="10.28515625" style="5316" customWidth="1"/>
    <col min="2568" max="2568" width="11.28515625" style="5316" customWidth="1"/>
    <col min="2569" max="2569" width="24.140625" style="5316" customWidth="1"/>
    <col min="2570" max="2816" width="9.140625" style="5316"/>
    <col min="2817" max="2817" width="10.28515625" style="5316" customWidth="1"/>
    <col min="2818" max="2818" width="18.42578125" style="5316" customWidth="1"/>
    <col min="2819" max="2819" width="13.28515625" style="5316" customWidth="1"/>
    <col min="2820" max="2820" width="12.28515625" style="5316" customWidth="1"/>
    <col min="2821" max="2821" width="17.7109375" style="5316" customWidth="1"/>
    <col min="2822" max="2822" width="17.5703125" style="5316" customWidth="1"/>
    <col min="2823" max="2823" width="10.28515625" style="5316" customWidth="1"/>
    <col min="2824" max="2824" width="11.28515625" style="5316" customWidth="1"/>
    <col min="2825" max="2825" width="24.140625" style="5316" customWidth="1"/>
    <col min="2826" max="3072" width="9.140625" style="5316"/>
    <col min="3073" max="3073" width="10.28515625" style="5316" customWidth="1"/>
    <col min="3074" max="3074" width="18.42578125" style="5316" customWidth="1"/>
    <col min="3075" max="3075" width="13.28515625" style="5316" customWidth="1"/>
    <col min="3076" max="3076" width="12.28515625" style="5316" customWidth="1"/>
    <col min="3077" max="3077" width="17.7109375" style="5316" customWidth="1"/>
    <col min="3078" max="3078" width="17.5703125" style="5316" customWidth="1"/>
    <col min="3079" max="3079" width="10.28515625" style="5316" customWidth="1"/>
    <col min="3080" max="3080" width="11.28515625" style="5316" customWidth="1"/>
    <col min="3081" max="3081" width="24.140625" style="5316" customWidth="1"/>
    <col min="3082" max="3328" width="9.140625" style="5316"/>
    <col min="3329" max="3329" width="10.28515625" style="5316" customWidth="1"/>
    <col min="3330" max="3330" width="18.42578125" style="5316" customWidth="1"/>
    <col min="3331" max="3331" width="13.28515625" style="5316" customWidth="1"/>
    <col min="3332" max="3332" width="12.28515625" style="5316" customWidth="1"/>
    <col min="3333" max="3333" width="17.7109375" style="5316" customWidth="1"/>
    <col min="3334" max="3334" width="17.5703125" style="5316" customWidth="1"/>
    <col min="3335" max="3335" width="10.28515625" style="5316" customWidth="1"/>
    <col min="3336" max="3336" width="11.28515625" style="5316" customWidth="1"/>
    <col min="3337" max="3337" width="24.140625" style="5316" customWidth="1"/>
    <col min="3338" max="3584" width="9.140625" style="5316"/>
    <col min="3585" max="3585" width="10.28515625" style="5316" customWidth="1"/>
    <col min="3586" max="3586" width="18.42578125" style="5316" customWidth="1"/>
    <col min="3587" max="3587" width="13.28515625" style="5316" customWidth="1"/>
    <col min="3588" max="3588" width="12.28515625" style="5316" customWidth="1"/>
    <col min="3589" max="3589" width="17.7109375" style="5316" customWidth="1"/>
    <col min="3590" max="3590" width="17.5703125" style="5316" customWidth="1"/>
    <col min="3591" max="3591" width="10.28515625" style="5316" customWidth="1"/>
    <col min="3592" max="3592" width="11.28515625" style="5316" customWidth="1"/>
    <col min="3593" max="3593" width="24.140625" style="5316" customWidth="1"/>
    <col min="3594" max="3840" width="9.140625" style="5316"/>
    <col min="3841" max="3841" width="10.28515625" style="5316" customWidth="1"/>
    <col min="3842" max="3842" width="18.42578125" style="5316" customWidth="1"/>
    <col min="3843" max="3843" width="13.28515625" style="5316" customWidth="1"/>
    <col min="3844" max="3844" width="12.28515625" style="5316" customWidth="1"/>
    <col min="3845" max="3845" width="17.7109375" style="5316" customWidth="1"/>
    <col min="3846" max="3846" width="17.5703125" style="5316" customWidth="1"/>
    <col min="3847" max="3847" width="10.28515625" style="5316" customWidth="1"/>
    <col min="3848" max="3848" width="11.28515625" style="5316" customWidth="1"/>
    <col min="3849" max="3849" width="24.140625" style="5316" customWidth="1"/>
    <col min="3850" max="4096" width="9.140625" style="5316"/>
    <col min="4097" max="4097" width="10.28515625" style="5316" customWidth="1"/>
    <col min="4098" max="4098" width="18.42578125" style="5316" customWidth="1"/>
    <col min="4099" max="4099" width="13.28515625" style="5316" customWidth="1"/>
    <col min="4100" max="4100" width="12.28515625" style="5316" customWidth="1"/>
    <col min="4101" max="4101" width="17.7109375" style="5316" customWidth="1"/>
    <col min="4102" max="4102" width="17.5703125" style="5316" customWidth="1"/>
    <col min="4103" max="4103" width="10.28515625" style="5316" customWidth="1"/>
    <col min="4104" max="4104" width="11.28515625" style="5316" customWidth="1"/>
    <col min="4105" max="4105" width="24.140625" style="5316" customWidth="1"/>
    <col min="4106" max="4352" width="9.140625" style="5316"/>
    <col min="4353" max="4353" width="10.28515625" style="5316" customWidth="1"/>
    <col min="4354" max="4354" width="18.42578125" style="5316" customWidth="1"/>
    <col min="4355" max="4355" width="13.28515625" style="5316" customWidth="1"/>
    <col min="4356" max="4356" width="12.28515625" style="5316" customWidth="1"/>
    <col min="4357" max="4357" width="17.7109375" style="5316" customWidth="1"/>
    <col min="4358" max="4358" width="17.5703125" style="5316" customWidth="1"/>
    <col min="4359" max="4359" width="10.28515625" style="5316" customWidth="1"/>
    <col min="4360" max="4360" width="11.28515625" style="5316" customWidth="1"/>
    <col min="4361" max="4361" width="24.140625" style="5316" customWidth="1"/>
    <col min="4362" max="4608" width="9.140625" style="5316"/>
    <col min="4609" max="4609" width="10.28515625" style="5316" customWidth="1"/>
    <col min="4610" max="4610" width="18.42578125" style="5316" customWidth="1"/>
    <col min="4611" max="4611" width="13.28515625" style="5316" customWidth="1"/>
    <col min="4612" max="4612" width="12.28515625" style="5316" customWidth="1"/>
    <col min="4613" max="4613" width="17.7109375" style="5316" customWidth="1"/>
    <col min="4614" max="4614" width="17.5703125" style="5316" customWidth="1"/>
    <col min="4615" max="4615" width="10.28515625" style="5316" customWidth="1"/>
    <col min="4616" max="4616" width="11.28515625" style="5316" customWidth="1"/>
    <col min="4617" max="4617" width="24.140625" style="5316" customWidth="1"/>
    <col min="4618" max="4864" width="9.140625" style="5316"/>
    <col min="4865" max="4865" width="10.28515625" style="5316" customWidth="1"/>
    <col min="4866" max="4866" width="18.42578125" style="5316" customWidth="1"/>
    <col min="4867" max="4867" width="13.28515625" style="5316" customWidth="1"/>
    <col min="4868" max="4868" width="12.28515625" style="5316" customWidth="1"/>
    <col min="4869" max="4869" width="17.7109375" style="5316" customWidth="1"/>
    <col min="4870" max="4870" width="17.5703125" style="5316" customWidth="1"/>
    <col min="4871" max="4871" width="10.28515625" style="5316" customWidth="1"/>
    <col min="4872" max="4872" width="11.28515625" style="5316" customWidth="1"/>
    <col min="4873" max="4873" width="24.140625" style="5316" customWidth="1"/>
    <col min="4874" max="5120" width="9.140625" style="5316"/>
    <col min="5121" max="5121" width="10.28515625" style="5316" customWidth="1"/>
    <col min="5122" max="5122" width="18.42578125" style="5316" customWidth="1"/>
    <col min="5123" max="5123" width="13.28515625" style="5316" customWidth="1"/>
    <col min="5124" max="5124" width="12.28515625" style="5316" customWidth="1"/>
    <col min="5125" max="5125" width="17.7109375" style="5316" customWidth="1"/>
    <col min="5126" max="5126" width="17.5703125" style="5316" customWidth="1"/>
    <col min="5127" max="5127" width="10.28515625" style="5316" customWidth="1"/>
    <col min="5128" max="5128" width="11.28515625" style="5316" customWidth="1"/>
    <col min="5129" max="5129" width="24.140625" style="5316" customWidth="1"/>
    <col min="5130" max="5376" width="9.140625" style="5316"/>
    <col min="5377" max="5377" width="10.28515625" style="5316" customWidth="1"/>
    <col min="5378" max="5378" width="18.42578125" style="5316" customWidth="1"/>
    <col min="5379" max="5379" width="13.28515625" style="5316" customWidth="1"/>
    <col min="5380" max="5380" width="12.28515625" style="5316" customWidth="1"/>
    <col min="5381" max="5381" width="17.7109375" style="5316" customWidth="1"/>
    <col min="5382" max="5382" width="17.5703125" style="5316" customWidth="1"/>
    <col min="5383" max="5383" width="10.28515625" style="5316" customWidth="1"/>
    <col min="5384" max="5384" width="11.28515625" style="5316" customWidth="1"/>
    <col min="5385" max="5385" width="24.140625" style="5316" customWidth="1"/>
    <col min="5386" max="5632" width="9.140625" style="5316"/>
    <col min="5633" max="5633" width="10.28515625" style="5316" customWidth="1"/>
    <col min="5634" max="5634" width="18.42578125" style="5316" customWidth="1"/>
    <col min="5635" max="5635" width="13.28515625" style="5316" customWidth="1"/>
    <col min="5636" max="5636" width="12.28515625" style="5316" customWidth="1"/>
    <col min="5637" max="5637" width="17.7109375" style="5316" customWidth="1"/>
    <col min="5638" max="5638" width="17.5703125" style="5316" customWidth="1"/>
    <col min="5639" max="5639" width="10.28515625" style="5316" customWidth="1"/>
    <col min="5640" max="5640" width="11.28515625" style="5316" customWidth="1"/>
    <col min="5641" max="5641" width="24.140625" style="5316" customWidth="1"/>
    <col min="5642" max="5888" width="9.140625" style="5316"/>
    <col min="5889" max="5889" width="10.28515625" style="5316" customWidth="1"/>
    <col min="5890" max="5890" width="18.42578125" style="5316" customWidth="1"/>
    <col min="5891" max="5891" width="13.28515625" style="5316" customWidth="1"/>
    <col min="5892" max="5892" width="12.28515625" style="5316" customWidth="1"/>
    <col min="5893" max="5893" width="17.7109375" style="5316" customWidth="1"/>
    <col min="5894" max="5894" width="17.5703125" style="5316" customWidth="1"/>
    <col min="5895" max="5895" width="10.28515625" style="5316" customWidth="1"/>
    <col min="5896" max="5896" width="11.28515625" style="5316" customWidth="1"/>
    <col min="5897" max="5897" width="24.140625" style="5316" customWidth="1"/>
    <col min="5898" max="6144" width="9.140625" style="5316"/>
    <col min="6145" max="6145" width="10.28515625" style="5316" customWidth="1"/>
    <col min="6146" max="6146" width="18.42578125" style="5316" customWidth="1"/>
    <col min="6147" max="6147" width="13.28515625" style="5316" customWidth="1"/>
    <col min="6148" max="6148" width="12.28515625" style="5316" customWidth="1"/>
    <col min="6149" max="6149" width="17.7109375" style="5316" customWidth="1"/>
    <col min="6150" max="6150" width="17.5703125" style="5316" customWidth="1"/>
    <col min="6151" max="6151" width="10.28515625" style="5316" customWidth="1"/>
    <col min="6152" max="6152" width="11.28515625" style="5316" customWidth="1"/>
    <col min="6153" max="6153" width="24.140625" style="5316" customWidth="1"/>
    <col min="6154" max="6400" width="9.140625" style="5316"/>
    <col min="6401" max="6401" width="10.28515625" style="5316" customWidth="1"/>
    <col min="6402" max="6402" width="18.42578125" style="5316" customWidth="1"/>
    <col min="6403" max="6403" width="13.28515625" style="5316" customWidth="1"/>
    <col min="6404" max="6404" width="12.28515625" style="5316" customWidth="1"/>
    <col min="6405" max="6405" width="17.7109375" style="5316" customWidth="1"/>
    <col min="6406" max="6406" width="17.5703125" style="5316" customWidth="1"/>
    <col min="6407" max="6407" width="10.28515625" style="5316" customWidth="1"/>
    <col min="6408" max="6408" width="11.28515625" style="5316" customWidth="1"/>
    <col min="6409" max="6409" width="24.140625" style="5316" customWidth="1"/>
    <col min="6410" max="6656" width="9.140625" style="5316"/>
    <col min="6657" max="6657" width="10.28515625" style="5316" customWidth="1"/>
    <col min="6658" max="6658" width="18.42578125" style="5316" customWidth="1"/>
    <col min="6659" max="6659" width="13.28515625" style="5316" customWidth="1"/>
    <col min="6660" max="6660" width="12.28515625" style="5316" customWidth="1"/>
    <col min="6661" max="6661" width="17.7109375" style="5316" customWidth="1"/>
    <col min="6662" max="6662" width="17.5703125" style="5316" customWidth="1"/>
    <col min="6663" max="6663" width="10.28515625" style="5316" customWidth="1"/>
    <col min="6664" max="6664" width="11.28515625" style="5316" customWidth="1"/>
    <col min="6665" max="6665" width="24.140625" style="5316" customWidth="1"/>
    <col min="6666" max="6912" width="9.140625" style="5316"/>
    <col min="6913" max="6913" width="10.28515625" style="5316" customWidth="1"/>
    <col min="6914" max="6914" width="18.42578125" style="5316" customWidth="1"/>
    <col min="6915" max="6915" width="13.28515625" style="5316" customWidth="1"/>
    <col min="6916" max="6916" width="12.28515625" style="5316" customWidth="1"/>
    <col min="6917" max="6917" width="17.7109375" style="5316" customWidth="1"/>
    <col min="6918" max="6918" width="17.5703125" style="5316" customWidth="1"/>
    <col min="6919" max="6919" width="10.28515625" style="5316" customWidth="1"/>
    <col min="6920" max="6920" width="11.28515625" style="5316" customWidth="1"/>
    <col min="6921" max="6921" width="24.140625" style="5316" customWidth="1"/>
    <col min="6922" max="7168" width="9.140625" style="5316"/>
    <col min="7169" max="7169" width="10.28515625" style="5316" customWidth="1"/>
    <col min="7170" max="7170" width="18.42578125" style="5316" customWidth="1"/>
    <col min="7171" max="7171" width="13.28515625" style="5316" customWidth="1"/>
    <col min="7172" max="7172" width="12.28515625" style="5316" customWidth="1"/>
    <col min="7173" max="7173" width="17.7109375" style="5316" customWidth="1"/>
    <col min="7174" max="7174" width="17.5703125" style="5316" customWidth="1"/>
    <col min="7175" max="7175" width="10.28515625" style="5316" customWidth="1"/>
    <col min="7176" max="7176" width="11.28515625" style="5316" customWidth="1"/>
    <col min="7177" max="7177" width="24.140625" style="5316" customWidth="1"/>
    <col min="7178" max="7424" width="9.140625" style="5316"/>
    <col min="7425" max="7425" width="10.28515625" style="5316" customWidth="1"/>
    <col min="7426" max="7426" width="18.42578125" style="5316" customWidth="1"/>
    <col min="7427" max="7427" width="13.28515625" style="5316" customWidth="1"/>
    <col min="7428" max="7428" width="12.28515625" style="5316" customWidth="1"/>
    <col min="7429" max="7429" width="17.7109375" style="5316" customWidth="1"/>
    <col min="7430" max="7430" width="17.5703125" style="5316" customWidth="1"/>
    <col min="7431" max="7431" width="10.28515625" style="5316" customWidth="1"/>
    <col min="7432" max="7432" width="11.28515625" style="5316" customWidth="1"/>
    <col min="7433" max="7433" width="24.140625" style="5316" customWidth="1"/>
    <col min="7434" max="7680" width="9.140625" style="5316"/>
    <col min="7681" max="7681" width="10.28515625" style="5316" customWidth="1"/>
    <col min="7682" max="7682" width="18.42578125" style="5316" customWidth="1"/>
    <col min="7683" max="7683" width="13.28515625" style="5316" customWidth="1"/>
    <col min="7684" max="7684" width="12.28515625" style="5316" customWidth="1"/>
    <col min="7685" max="7685" width="17.7109375" style="5316" customWidth="1"/>
    <col min="7686" max="7686" width="17.5703125" style="5316" customWidth="1"/>
    <col min="7687" max="7687" width="10.28515625" style="5316" customWidth="1"/>
    <col min="7688" max="7688" width="11.28515625" style="5316" customWidth="1"/>
    <col min="7689" max="7689" width="24.140625" style="5316" customWidth="1"/>
    <col min="7690" max="7936" width="9.140625" style="5316"/>
    <col min="7937" max="7937" width="10.28515625" style="5316" customWidth="1"/>
    <col min="7938" max="7938" width="18.42578125" style="5316" customWidth="1"/>
    <col min="7939" max="7939" width="13.28515625" style="5316" customWidth="1"/>
    <col min="7940" max="7940" width="12.28515625" style="5316" customWidth="1"/>
    <col min="7941" max="7941" width="17.7109375" style="5316" customWidth="1"/>
    <col min="7942" max="7942" width="17.5703125" style="5316" customWidth="1"/>
    <col min="7943" max="7943" width="10.28515625" style="5316" customWidth="1"/>
    <col min="7944" max="7944" width="11.28515625" style="5316" customWidth="1"/>
    <col min="7945" max="7945" width="24.140625" style="5316" customWidth="1"/>
    <col min="7946" max="8192" width="9.140625" style="5316"/>
    <col min="8193" max="8193" width="10.28515625" style="5316" customWidth="1"/>
    <col min="8194" max="8194" width="18.42578125" style="5316" customWidth="1"/>
    <col min="8195" max="8195" width="13.28515625" style="5316" customWidth="1"/>
    <col min="8196" max="8196" width="12.28515625" style="5316" customWidth="1"/>
    <col min="8197" max="8197" width="17.7109375" style="5316" customWidth="1"/>
    <col min="8198" max="8198" width="17.5703125" style="5316" customWidth="1"/>
    <col min="8199" max="8199" width="10.28515625" style="5316" customWidth="1"/>
    <col min="8200" max="8200" width="11.28515625" style="5316" customWidth="1"/>
    <col min="8201" max="8201" width="24.140625" style="5316" customWidth="1"/>
    <col min="8202" max="8448" width="9.140625" style="5316"/>
    <col min="8449" max="8449" width="10.28515625" style="5316" customWidth="1"/>
    <col min="8450" max="8450" width="18.42578125" style="5316" customWidth="1"/>
    <col min="8451" max="8451" width="13.28515625" style="5316" customWidth="1"/>
    <col min="8452" max="8452" width="12.28515625" style="5316" customWidth="1"/>
    <col min="8453" max="8453" width="17.7109375" style="5316" customWidth="1"/>
    <col min="8454" max="8454" width="17.5703125" style="5316" customWidth="1"/>
    <col min="8455" max="8455" width="10.28515625" style="5316" customWidth="1"/>
    <col min="8456" max="8456" width="11.28515625" style="5316" customWidth="1"/>
    <col min="8457" max="8457" width="24.140625" style="5316" customWidth="1"/>
    <col min="8458" max="8704" width="9.140625" style="5316"/>
    <col min="8705" max="8705" width="10.28515625" style="5316" customWidth="1"/>
    <col min="8706" max="8706" width="18.42578125" style="5316" customWidth="1"/>
    <col min="8707" max="8707" width="13.28515625" style="5316" customWidth="1"/>
    <col min="8708" max="8708" width="12.28515625" style="5316" customWidth="1"/>
    <col min="8709" max="8709" width="17.7109375" style="5316" customWidth="1"/>
    <col min="8710" max="8710" width="17.5703125" style="5316" customWidth="1"/>
    <col min="8711" max="8711" width="10.28515625" style="5316" customWidth="1"/>
    <col min="8712" max="8712" width="11.28515625" style="5316" customWidth="1"/>
    <col min="8713" max="8713" width="24.140625" style="5316" customWidth="1"/>
    <col min="8714" max="8960" width="9.140625" style="5316"/>
    <col min="8961" max="8961" width="10.28515625" style="5316" customWidth="1"/>
    <col min="8962" max="8962" width="18.42578125" style="5316" customWidth="1"/>
    <col min="8963" max="8963" width="13.28515625" style="5316" customWidth="1"/>
    <col min="8964" max="8964" width="12.28515625" style="5316" customWidth="1"/>
    <col min="8965" max="8965" width="17.7109375" style="5316" customWidth="1"/>
    <col min="8966" max="8966" width="17.5703125" style="5316" customWidth="1"/>
    <col min="8967" max="8967" width="10.28515625" style="5316" customWidth="1"/>
    <col min="8968" max="8968" width="11.28515625" style="5316" customWidth="1"/>
    <col min="8969" max="8969" width="24.140625" style="5316" customWidth="1"/>
    <col min="8970" max="9216" width="9.140625" style="5316"/>
    <col min="9217" max="9217" width="10.28515625" style="5316" customWidth="1"/>
    <col min="9218" max="9218" width="18.42578125" style="5316" customWidth="1"/>
    <col min="9219" max="9219" width="13.28515625" style="5316" customWidth="1"/>
    <col min="9220" max="9220" width="12.28515625" style="5316" customWidth="1"/>
    <col min="9221" max="9221" width="17.7109375" style="5316" customWidth="1"/>
    <col min="9222" max="9222" width="17.5703125" style="5316" customWidth="1"/>
    <col min="9223" max="9223" width="10.28515625" style="5316" customWidth="1"/>
    <col min="9224" max="9224" width="11.28515625" style="5316" customWidth="1"/>
    <col min="9225" max="9225" width="24.140625" style="5316" customWidth="1"/>
    <col min="9226" max="9472" width="9.140625" style="5316"/>
    <col min="9473" max="9473" width="10.28515625" style="5316" customWidth="1"/>
    <col min="9474" max="9474" width="18.42578125" style="5316" customWidth="1"/>
    <col min="9475" max="9475" width="13.28515625" style="5316" customWidth="1"/>
    <col min="9476" max="9476" width="12.28515625" style="5316" customWidth="1"/>
    <col min="9477" max="9477" width="17.7109375" style="5316" customWidth="1"/>
    <col min="9478" max="9478" width="17.5703125" style="5316" customWidth="1"/>
    <col min="9479" max="9479" width="10.28515625" style="5316" customWidth="1"/>
    <col min="9480" max="9480" width="11.28515625" style="5316" customWidth="1"/>
    <col min="9481" max="9481" width="24.140625" style="5316" customWidth="1"/>
    <col min="9482" max="9728" width="9.140625" style="5316"/>
    <col min="9729" max="9729" width="10.28515625" style="5316" customWidth="1"/>
    <col min="9730" max="9730" width="18.42578125" style="5316" customWidth="1"/>
    <col min="9731" max="9731" width="13.28515625" style="5316" customWidth="1"/>
    <col min="9732" max="9732" width="12.28515625" style="5316" customWidth="1"/>
    <col min="9733" max="9733" width="17.7109375" style="5316" customWidth="1"/>
    <col min="9734" max="9734" width="17.5703125" style="5316" customWidth="1"/>
    <col min="9735" max="9735" width="10.28515625" style="5316" customWidth="1"/>
    <col min="9736" max="9736" width="11.28515625" style="5316" customWidth="1"/>
    <col min="9737" max="9737" width="24.140625" style="5316" customWidth="1"/>
    <col min="9738" max="9984" width="9.140625" style="5316"/>
    <col min="9985" max="9985" width="10.28515625" style="5316" customWidth="1"/>
    <col min="9986" max="9986" width="18.42578125" style="5316" customWidth="1"/>
    <col min="9987" max="9987" width="13.28515625" style="5316" customWidth="1"/>
    <col min="9988" max="9988" width="12.28515625" style="5316" customWidth="1"/>
    <col min="9989" max="9989" width="17.7109375" style="5316" customWidth="1"/>
    <col min="9990" max="9990" width="17.5703125" style="5316" customWidth="1"/>
    <col min="9991" max="9991" width="10.28515625" style="5316" customWidth="1"/>
    <col min="9992" max="9992" width="11.28515625" style="5316" customWidth="1"/>
    <col min="9993" max="9993" width="24.140625" style="5316" customWidth="1"/>
    <col min="9994" max="10240" width="9.140625" style="5316"/>
    <col min="10241" max="10241" width="10.28515625" style="5316" customWidth="1"/>
    <col min="10242" max="10242" width="18.42578125" style="5316" customWidth="1"/>
    <col min="10243" max="10243" width="13.28515625" style="5316" customWidth="1"/>
    <col min="10244" max="10244" width="12.28515625" style="5316" customWidth="1"/>
    <col min="10245" max="10245" width="17.7109375" style="5316" customWidth="1"/>
    <col min="10246" max="10246" width="17.5703125" style="5316" customWidth="1"/>
    <col min="10247" max="10247" width="10.28515625" style="5316" customWidth="1"/>
    <col min="10248" max="10248" width="11.28515625" style="5316" customWidth="1"/>
    <col min="10249" max="10249" width="24.140625" style="5316" customWidth="1"/>
    <col min="10250" max="10496" width="9.140625" style="5316"/>
    <col min="10497" max="10497" width="10.28515625" style="5316" customWidth="1"/>
    <col min="10498" max="10498" width="18.42578125" style="5316" customWidth="1"/>
    <col min="10499" max="10499" width="13.28515625" style="5316" customWidth="1"/>
    <col min="10500" max="10500" width="12.28515625" style="5316" customWidth="1"/>
    <col min="10501" max="10501" width="17.7109375" style="5316" customWidth="1"/>
    <col min="10502" max="10502" width="17.5703125" style="5316" customWidth="1"/>
    <col min="10503" max="10503" width="10.28515625" style="5316" customWidth="1"/>
    <col min="10504" max="10504" width="11.28515625" style="5316" customWidth="1"/>
    <col min="10505" max="10505" width="24.140625" style="5316" customWidth="1"/>
    <col min="10506" max="10752" width="9.140625" style="5316"/>
    <col min="10753" max="10753" width="10.28515625" style="5316" customWidth="1"/>
    <col min="10754" max="10754" width="18.42578125" style="5316" customWidth="1"/>
    <col min="10755" max="10755" width="13.28515625" style="5316" customWidth="1"/>
    <col min="10756" max="10756" width="12.28515625" style="5316" customWidth="1"/>
    <col min="10757" max="10757" width="17.7109375" style="5316" customWidth="1"/>
    <col min="10758" max="10758" width="17.5703125" style="5316" customWidth="1"/>
    <col min="10759" max="10759" width="10.28515625" style="5316" customWidth="1"/>
    <col min="10760" max="10760" width="11.28515625" style="5316" customWidth="1"/>
    <col min="10761" max="10761" width="24.140625" style="5316" customWidth="1"/>
    <col min="10762" max="11008" width="9.140625" style="5316"/>
    <col min="11009" max="11009" width="10.28515625" style="5316" customWidth="1"/>
    <col min="11010" max="11010" width="18.42578125" style="5316" customWidth="1"/>
    <col min="11011" max="11011" width="13.28515625" style="5316" customWidth="1"/>
    <col min="11012" max="11012" width="12.28515625" style="5316" customWidth="1"/>
    <col min="11013" max="11013" width="17.7109375" style="5316" customWidth="1"/>
    <col min="11014" max="11014" width="17.5703125" style="5316" customWidth="1"/>
    <col min="11015" max="11015" width="10.28515625" style="5316" customWidth="1"/>
    <col min="11016" max="11016" width="11.28515625" style="5316" customWidth="1"/>
    <col min="11017" max="11017" width="24.140625" style="5316" customWidth="1"/>
    <col min="11018" max="11264" width="9.140625" style="5316"/>
    <col min="11265" max="11265" width="10.28515625" style="5316" customWidth="1"/>
    <col min="11266" max="11266" width="18.42578125" style="5316" customWidth="1"/>
    <col min="11267" max="11267" width="13.28515625" style="5316" customWidth="1"/>
    <col min="11268" max="11268" width="12.28515625" style="5316" customWidth="1"/>
    <col min="11269" max="11269" width="17.7109375" style="5316" customWidth="1"/>
    <col min="11270" max="11270" width="17.5703125" style="5316" customWidth="1"/>
    <col min="11271" max="11271" width="10.28515625" style="5316" customWidth="1"/>
    <col min="11272" max="11272" width="11.28515625" style="5316" customWidth="1"/>
    <col min="11273" max="11273" width="24.140625" style="5316" customWidth="1"/>
    <col min="11274" max="11520" width="9.140625" style="5316"/>
    <col min="11521" max="11521" width="10.28515625" style="5316" customWidth="1"/>
    <col min="11522" max="11522" width="18.42578125" style="5316" customWidth="1"/>
    <col min="11523" max="11523" width="13.28515625" style="5316" customWidth="1"/>
    <col min="11524" max="11524" width="12.28515625" style="5316" customWidth="1"/>
    <col min="11525" max="11525" width="17.7109375" style="5316" customWidth="1"/>
    <col min="11526" max="11526" width="17.5703125" style="5316" customWidth="1"/>
    <col min="11527" max="11527" width="10.28515625" style="5316" customWidth="1"/>
    <col min="11528" max="11528" width="11.28515625" style="5316" customWidth="1"/>
    <col min="11529" max="11529" width="24.140625" style="5316" customWidth="1"/>
    <col min="11530" max="11776" width="9.140625" style="5316"/>
    <col min="11777" max="11777" width="10.28515625" style="5316" customWidth="1"/>
    <col min="11778" max="11778" width="18.42578125" style="5316" customWidth="1"/>
    <col min="11779" max="11779" width="13.28515625" style="5316" customWidth="1"/>
    <col min="11780" max="11780" width="12.28515625" style="5316" customWidth="1"/>
    <col min="11781" max="11781" width="17.7109375" style="5316" customWidth="1"/>
    <col min="11782" max="11782" width="17.5703125" style="5316" customWidth="1"/>
    <col min="11783" max="11783" width="10.28515625" style="5316" customWidth="1"/>
    <col min="11784" max="11784" width="11.28515625" style="5316" customWidth="1"/>
    <col min="11785" max="11785" width="24.140625" style="5316" customWidth="1"/>
    <col min="11786" max="12032" width="9.140625" style="5316"/>
    <col min="12033" max="12033" width="10.28515625" style="5316" customWidth="1"/>
    <col min="12034" max="12034" width="18.42578125" style="5316" customWidth="1"/>
    <col min="12035" max="12035" width="13.28515625" style="5316" customWidth="1"/>
    <col min="12036" max="12036" width="12.28515625" style="5316" customWidth="1"/>
    <col min="12037" max="12037" width="17.7109375" style="5316" customWidth="1"/>
    <col min="12038" max="12038" width="17.5703125" style="5316" customWidth="1"/>
    <col min="12039" max="12039" width="10.28515625" style="5316" customWidth="1"/>
    <col min="12040" max="12040" width="11.28515625" style="5316" customWidth="1"/>
    <col min="12041" max="12041" width="24.140625" style="5316" customWidth="1"/>
    <col min="12042" max="12288" width="9.140625" style="5316"/>
    <col min="12289" max="12289" width="10.28515625" style="5316" customWidth="1"/>
    <col min="12290" max="12290" width="18.42578125" style="5316" customWidth="1"/>
    <col min="12291" max="12291" width="13.28515625" style="5316" customWidth="1"/>
    <col min="12292" max="12292" width="12.28515625" style="5316" customWidth="1"/>
    <col min="12293" max="12293" width="17.7109375" style="5316" customWidth="1"/>
    <col min="12294" max="12294" width="17.5703125" style="5316" customWidth="1"/>
    <col min="12295" max="12295" width="10.28515625" style="5316" customWidth="1"/>
    <col min="12296" max="12296" width="11.28515625" style="5316" customWidth="1"/>
    <col min="12297" max="12297" width="24.140625" style="5316" customWidth="1"/>
    <col min="12298" max="12544" width="9.140625" style="5316"/>
    <col min="12545" max="12545" width="10.28515625" style="5316" customWidth="1"/>
    <col min="12546" max="12546" width="18.42578125" style="5316" customWidth="1"/>
    <col min="12547" max="12547" width="13.28515625" style="5316" customWidth="1"/>
    <col min="12548" max="12548" width="12.28515625" style="5316" customWidth="1"/>
    <col min="12549" max="12549" width="17.7109375" style="5316" customWidth="1"/>
    <col min="12550" max="12550" width="17.5703125" style="5316" customWidth="1"/>
    <col min="12551" max="12551" width="10.28515625" style="5316" customWidth="1"/>
    <col min="12552" max="12552" width="11.28515625" style="5316" customWidth="1"/>
    <col min="12553" max="12553" width="24.140625" style="5316" customWidth="1"/>
    <col min="12554" max="12800" width="9.140625" style="5316"/>
    <col min="12801" max="12801" width="10.28515625" style="5316" customWidth="1"/>
    <col min="12802" max="12802" width="18.42578125" style="5316" customWidth="1"/>
    <col min="12803" max="12803" width="13.28515625" style="5316" customWidth="1"/>
    <col min="12804" max="12804" width="12.28515625" style="5316" customWidth="1"/>
    <col min="12805" max="12805" width="17.7109375" style="5316" customWidth="1"/>
    <col min="12806" max="12806" width="17.5703125" style="5316" customWidth="1"/>
    <col min="12807" max="12807" width="10.28515625" style="5316" customWidth="1"/>
    <col min="12808" max="12808" width="11.28515625" style="5316" customWidth="1"/>
    <col min="12809" max="12809" width="24.140625" style="5316" customWidth="1"/>
    <col min="12810" max="13056" width="9.140625" style="5316"/>
    <col min="13057" max="13057" width="10.28515625" style="5316" customWidth="1"/>
    <col min="13058" max="13058" width="18.42578125" style="5316" customWidth="1"/>
    <col min="13059" max="13059" width="13.28515625" style="5316" customWidth="1"/>
    <col min="13060" max="13060" width="12.28515625" style="5316" customWidth="1"/>
    <col min="13061" max="13061" width="17.7109375" style="5316" customWidth="1"/>
    <col min="13062" max="13062" width="17.5703125" style="5316" customWidth="1"/>
    <col min="13063" max="13063" width="10.28515625" style="5316" customWidth="1"/>
    <col min="13064" max="13064" width="11.28515625" style="5316" customWidth="1"/>
    <col min="13065" max="13065" width="24.140625" style="5316" customWidth="1"/>
    <col min="13066" max="13312" width="9.140625" style="5316"/>
    <col min="13313" max="13313" width="10.28515625" style="5316" customWidth="1"/>
    <col min="13314" max="13314" width="18.42578125" style="5316" customWidth="1"/>
    <col min="13315" max="13315" width="13.28515625" style="5316" customWidth="1"/>
    <col min="13316" max="13316" width="12.28515625" style="5316" customWidth="1"/>
    <col min="13317" max="13317" width="17.7109375" style="5316" customWidth="1"/>
    <col min="13318" max="13318" width="17.5703125" style="5316" customWidth="1"/>
    <col min="13319" max="13319" width="10.28515625" style="5316" customWidth="1"/>
    <col min="13320" max="13320" width="11.28515625" style="5316" customWidth="1"/>
    <col min="13321" max="13321" width="24.140625" style="5316" customWidth="1"/>
    <col min="13322" max="13568" width="9.140625" style="5316"/>
    <col min="13569" max="13569" width="10.28515625" style="5316" customWidth="1"/>
    <col min="13570" max="13570" width="18.42578125" style="5316" customWidth="1"/>
    <col min="13571" max="13571" width="13.28515625" style="5316" customWidth="1"/>
    <col min="13572" max="13572" width="12.28515625" style="5316" customWidth="1"/>
    <col min="13573" max="13573" width="17.7109375" style="5316" customWidth="1"/>
    <col min="13574" max="13574" width="17.5703125" style="5316" customWidth="1"/>
    <col min="13575" max="13575" width="10.28515625" style="5316" customWidth="1"/>
    <col min="13576" max="13576" width="11.28515625" style="5316" customWidth="1"/>
    <col min="13577" max="13577" width="24.140625" style="5316" customWidth="1"/>
    <col min="13578" max="13824" width="9.140625" style="5316"/>
    <col min="13825" max="13825" width="10.28515625" style="5316" customWidth="1"/>
    <col min="13826" max="13826" width="18.42578125" style="5316" customWidth="1"/>
    <col min="13827" max="13827" width="13.28515625" style="5316" customWidth="1"/>
    <col min="13828" max="13828" width="12.28515625" style="5316" customWidth="1"/>
    <col min="13829" max="13829" width="17.7109375" style="5316" customWidth="1"/>
    <col min="13830" max="13830" width="17.5703125" style="5316" customWidth="1"/>
    <col min="13831" max="13831" width="10.28515625" style="5316" customWidth="1"/>
    <col min="13832" max="13832" width="11.28515625" style="5316" customWidth="1"/>
    <col min="13833" max="13833" width="24.140625" style="5316" customWidth="1"/>
    <col min="13834" max="14080" width="9.140625" style="5316"/>
    <col min="14081" max="14081" width="10.28515625" style="5316" customWidth="1"/>
    <col min="14082" max="14082" width="18.42578125" style="5316" customWidth="1"/>
    <col min="14083" max="14083" width="13.28515625" style="5316" customWidth="1"/>
    <col min="14084" max="14084" width="12.28515625" style="5316" customWidth="1"/>
    <col min="14085" max="14085" width="17.7109375" style="5316" customWidth="1"/>
    <col min="14086" max="14086" width="17.5703125" style="5316" customWidth="1"/>
    <col min="14087" max="14087" width="10.28515625" style="5316" customWidth="1"/>
    <col min="14088" max="14088" width="11.28515625" style="5316" customWidth="1"/>
    <col min="14089" max="14089" width="24.140625" style="5316" customWidth="1"/>
    <col min="14090" max="14336" width="9.140625" style="5316"/>
    <col min="14337" max="14337" width="10.28515625" style="5316" customWidth="1"/>
    <col min="14338" max="14338" width="18.42578125" style="5316" customWidth="1"/>
    <col min="14339" max="14339" width="13.28515625" style="5316" customWidth="1"/>
    <col min="14340" max="14340" width="12.28515625" style="5316" customWidth="1"/>
    <col min="14341" max="14341" width="17.7109375" style="5316" customWidth="1"/>
    <col min="14342" max="14342" width="17.5703125" style="5316" customWidth="1"/>
    <col min="14343" max="14343" width="10.28515625" style="5316" customWidth="1"/>
    <col min="14344" max="14344" width="11.28515625" style="5316" customWidth="1"/>
    <col min="14345" max="14345" width="24.140625" style="5316" customWidth="1"/>
    <col min="14346" max="14592" width="9.140625" style="5316"/>
    <col min="14593" max="14593" width="10.28515625" style="5316" customWidth="1"/>
    <col min="14594" max="14594" width="18.42578125" style="5316" customWidth="1"/>
    <col min="14595" max="14595" width="13.28515625" style="5316" customWidth="1"/>
    <col min="14596" max="14596" width="12.28515625" style="5316" customWidth="1"/>
    <col min="14597" max="14597" width="17.7109375" style="5316" customWidth="1"/>
    <col min="14598" max="14598" width="17.5703125" style="5316" customWidth="1"/>
    <col min="14599" max="14599" width="10.28515625" style="5316" customWidth="1"/>
    <col min="14600" max="14600" width="11.28515625" style="5316" customWidth="1"/>
    <col min="14601" max="14601" width="24.140625" style="5316" customWidth="1"/>
    <col min="14602" max="14848" width="9.140625" style="5316"/>
    <col min="14849" max="14849" width="10.28515625" style="5316" customWidth="1"/>
    <col min="14850" max="14850" width="18.42578125" style="5316" customWidth="1"/>
    <col min="14851" max="14851" width="13.28515625" style="5316" customWidth="1"/>
    <col min="14852" max="14852" width="12.28515625" style="5316" customWidth="1"/>
    <col min="14853" max="14853" width="17.7109375" style="5316" customWidth="1"/>
    <col min="14854" max="14854" width="17.5703125" style="5316" customWidth="1"/>
    <col min="14855" max="14855" width="10.28515625" style="5316" customWidth="1"/>
    <col min="14856" max="14856" width="11.28515625" style="5316" customWidth="1"/>
    <col min="14857" max="14857" width="24.140625" style="5316" customWidth="1"/>
    <col min="14858" max="15104" width="9.140625" style="5316"/>
    <col min="15105" max="15105" width="10.28515625" style="5316" customWidth="1"/>
    <col min="15106" max="15106" width="18.42578125" style="5316" customWidth="1"/>
    <col min="15107" max="15107" width="13.28515625" style="5316" customWidth="1"/>
    <col min="15108" max="15108" width="12.28515625" style="5316" customWidth="1"/>
    <col min="15109" max="15109" width="17.7109375" style="5316" customWidth="1"/>
    <col min="15110" max="15110" width="17.5703125" style="5316" customWidth="1"/>
    <col min="15111" max="15111" width="10.28515625" style="5316" customWidth="1"/>
    <col min="15112" max="15112" width="11.28515625" style="5316" customWidth="1"/>
    <col min="15113" max="15113" width="24.140625" style="5316" customWidth="1"/>
    <col min="15114" max="15360" width="9.140625" style="5316"/>
    <col min="15361" max="15361" width="10.28515625" style="5316" customWidth="1"/>
    <col min="15362" max="15362" width="18.42578125" style="5316" customWidth="1"/>
    <col min="15363" max="15363" width="13.28515625" style="5316" customWidth="1"/>
    <col min="15364" max="15364" width="12.28515625" style="5316" customWidth="1"/>
    <col min="15365" max="15365" width="17.7109375" style="5316" customWidth="1"/>
    <col min="15366" max="15366" width="17.5703125" style="5316" customWidth="1"/>
    <col min="15367" max="15367" width="10.28515625" style="5316" customWidth="1"/>
    <col min="15368" max="15368" width="11.28515625" style="5316" customWidth="1"/>
    <col min="15369" max="15369" width="24.140625" style="5316" customWidth="1"/>
    <col min="15370" max="15616" width="9.140625" style="5316"/>
    <col min="15617" max="15617" width="10.28515625" style="5316" customWidth="1"/>
    <col min="15618" max="15618" width="18.42578125" style="5316" customWidth="1"/>
    <col min="15619" max="15619" width="13.28515625" style="5316" customWidth="1"/>
    <col min="15620" max="15620" width="12.28515625" style="5316" customWidth="1"/>
    <col min="15621" max="15621" width="17.7109375" style="5316" customWidth="1"/>
    <col min="15622" max="15622" width="17.5703125" style="5316" customWidth="1"/>
    <col min="15623" max="15623" width="10.28515625" style="5316" customWidth="1"/>
    <col min="15624" max="15624" width="11.28515625" style="5316" customWidth="1"/>
    <col min="15625" max="15625" width="24.140625" style="5316" customWidth="1"/>
    <col min="15626" max="15872" width="9.140625" style="5316"/>
    <col min="15873" max="15873" width="10.28515625" style="5316" customWidth="1"/>
    <col min="15874" max="15874" width="18.42578125" style="5316" customWidth="1"/>
    <col min="15875" max="15875" width="13.28515625" style="5316" customWidth="1"/>
    <col min="15876" max="15876" width="12.28515625" style="5316" customWidth="1"/>
    <col min="15877" max="15877" width="17.7109375" style="5316" customWidth="1"/>
    <col min="15878" max="15878" width="17.5703125" style="5316" customWidth="1"/>
    <col min="15879" max="15879" width="10.28515625" style="5316" customWidth="1"/>
    <col min="15880" max="15880" width="11.28515625" style="5316" customWidth="1"/>
    <col min="15881" max="15881" width="24.140625" style="5316" customWidth="1"/>
    <col min="15882" max="16128" width="9.140625" style="5316"/>
    <col min="16129" max="16129" width="10.28515625" style="5316" customWidth="1"/>
    <col min="16130" max="16130" width="18.42578125" style="5316" customWidth="1"/>
    <col min="16131" max="16131" width="13.28515625" style="5316" customWidth="1"/>
    <col min="16132" max="16132" width="12.28515625" style="5316" customWidth="1"/>
    <col min="16133" max="16133" width="17.7109375" style="5316" customWidth="1"/>
    <col min="16134" max="16134" width="17.5703125" style="5316" customWidth="1"/>
    <col min="16135" max="16135" width="10.28515625" style="5316" customWidth="1"/>
    <col min="16136" max="16136" width="11.28515625" style="5316" customWidth="1"/>
    <col min="16137" max="16137" width="24.140625" style="5316" customWidth="1"/>
    <col min="16138" max="16384" width="9.140625" style="5316"/>
  </cols>
  <sheetData>
    <row r="1" spans="1:9" ht="13.5" thickBot="1">
      <c r="A1" s="1" t="s">
        <v>0</v>
      </c>
      <c r="I1" s="5446" t="s">
        <v>1</v>
      </c>
    </row>
    <row r="2" spans="1:9" ht="21" customHeight="1" thickTop="1">
      <c r="A2" s="8069" t="s">
        <v>5344</v>
      </c>
      <c r="B2" s="8107"/>
      <c r="C2" s="8107"/>
      <c r="D2" s="8107"/>
      <c r="E2" s="8107"/>
      <c r="F2" s="8107"/>
      <c r="G2" s="8107"/>
      <c r="H2" s="8107"/>
      <c r="I2" s="8108"/>
    </row>
    <row r="3" spans="1:9" ht="29.25" customHeight="1" thickBot="1">
      <c r="A3" s="8109" t="s">
        <v>4923</v>
      </c>
      <c r="B3" s="8110"/>
      <c r="C3" s="8110"/>
      <c r="D3" s="8110"/>
      <c r="E3" s="8110"/>
      <c r="F3" s="8110"/>
      <c r="G3" s="8110"/>
      <c r="H3" s="8110"/>
      <c r="I3" s="8111"/>
    </row>
    <row r="4" spans="1:9" ht="16.5" hidden="1" customHeight="1" thickBot="1">
      <c r="A4" s="8112"/>
      <c r="B4" s="8113"/>
      <c r="C4" s="8113"/>
      <c r="D4" s="8113"/>
      <c r="E4" s="8113"/>
      <c r="F4" s="8113"/>
      <c r="G4" s="8113"/>
      <c r="H4" s="8113"/>
      <c r="I4" s="8114"/>
    </row>
    <row r="5" spans="1:9" ht="27" customHeight="1">
      <c r="A5" s="7823" t="s">
        <v>12</v>
      </c>
      <c r="B5" s="8081" t="s">
        <v>4924</v>
      </c>
      <c r="C5" s="8081" t="s">
        <v>4925</v>
      </c>
      <c r="D5" s="8081"/>
      <c r="E5" s="8081" t="s">
        <v>4926</v>
      </c>
      <c r="F5" s="8081"/>
      <c r="G5" s="8081" t="s">
        <v>4927</v>
      </c>
      <c r="H5" s="8081"/>
      <c r="I5" s="8116" t="s">
        <v>4928</v>
      </c>
    </row>
    <row r="6" spans="1:9" ht="19.5" customHeight="1" thickBot="1">
      <c r="A6" s="7825"/>
      <c r="B6" s="8115"/>
      <c r="C6" s="5487" t="s">
        <v>4929</v>
      </c>
      <c r="D6" s="5487" t="s">
        <v>4930</v>
      </c>
      <c r="E6" s="5487" t="s">
        <v>4929</v>
      </c>
      <c r="F6" s="5487" t="s">
        <v>4930</v>
      </c>
      <c r="G6" s="5487" t="s">
        <v>4929</v>
      </c>
      <c r="H6" s="5487" t="s">
        <v>4930</v>
      </c>
      <c r="I6" s="8117"/>
    </row>
    <row r="7" spans="1:9" ht="18" customHeight="1">
      <c r="A7" s="8106">
        <v>2003</v>
      </c>
      <c r="B7" s="5472" t="s">
        <v>4884</v>
      </c>
      <c r="C7" s="5469">
        <f>C8+C9+C10</f>
        <v>7051</v>
      </c>
      <c r="D7" s="5469">
        <f t="shared" ref="D7:I7" si="0">D8+D9+D10</f>
        <v>943</v>
      </c>
      <c r="E7" s="5469">
        <f t="shared" si="0"/>
        <v>148</v>
      </c>
      <c r="F7" s="5469">
        <v>1</v>
      </c>
      <c r="G7" s="5469">
        <f t="shared" si="0"/>
        <v>18</v>
      </c>
      <c r="H7" s="5469" t="s">
        <v>9</v>
      </c>
      <c r="I7" s="5470">
        <f t="shared" si="0"/>
        <v>22150</v>
      </c>
    </row>
    <row r="8" spans="1:9" ht="18" customHeight="1">
      <c r="A8" s="8043"/>
      <c r="B8" s="5326" t="s">
        <v>4885</v>
      </c>
      <c r="C8" s="5482">
        <v>3007</v>
      </c>
      <c r="D8" s="5482">
        <v>571</v>
      </c>
      <c r="E8" s="5535">
        <v>77</v>
      </c>
      <c r="F8" s="5482">
        <v>1</v>
      </c>
      <c r="G8" s="5482">
        <v>8</v>
      </c>
      <c r="H8" s="5482" t="s">
        <v>9</v>
      </c>
      <c r="I8" s="5536">
        <v>9771</v>
      </c>
    </row>
    <row r="9" spans="1:9" ht="18" customHeight="1">
      <c r="A9" s="8043"/>
      <c r="B9" s="5326" t="s">
        <v>4886</v>
      </c>
      <c r="C9" s="5482">
        <v>2412</v>
      </c>
      <c r="D9" s="5482">
        <v>198</v>
      </c>
      <c r="E9" s="5535">
        <v>46</v>
      </c>
      <c r="F9" s="5482" t="s">
        <v>9</v>
      </c>
      <c r="G9" s="5482">
        <v>5</v>
      </c>
      <c r="H9" s="5482" t="s">
        <v>9</v>
      </c>
      <c r="I9" s="5536">
        <v>6198</v>
      </c>
    </row>
    <row r="10" spans="1:9" ht="18" customHeight="1" thickBot="1">
      <c r="A10" s="8044"/>
      <c r="B10" s="4498" t="s">
        <v>4887</v>
      </c>
      <c r="C10" s="5537">
        <v>1632</v>
      </c>
      <c r="D10" s="5537">
        <v>174</v>
      </c>
      <c r="E10" s="5538">
        <v>25</v>
      </c>
      <c r="F10" s="5537" t="s">
        <v>9</v>
      </c>
      <c r="G10" s="5537">
        <v>5</v>
      </c>
      <c r="H10" s="5537" t="s">
        <v>9</v>
      </c>
      <c r="I10" s="5539">
        <v>6181</v>
      </c>
    </row>
    <row r="11" spans="1:9" ht="18" customHeight="1">
      <c r="A11" s="8059">
        <v>2004</v>
      </c>
      <c r="B11" s="5476" t="s">
        <v>4884</v>
      </c>
      <c r="C11" s="5488">
        <f>C12+C13+C14</f>
        <v>6272</v>
      </c>
      <c r="D11" s="5488">
        <f>D12+D13+D14</f>
        <v>817</v>
      </c>
      <c r="E11" s="5488">
        <f>E12+E13+E14</f>
        <v>139</v>
      </c>
      <c r="F11" s="5488">
        <v>2</v>
      </c>
      <c r="G11" s="5488">
        <f>G12+G13+G14</f>
        <v>30</v>
      </c>
      <c r="H11" s="5488">
        <v>1</v>
      </c>
      <c r="I11" s="5540">
        <v>23539</v>
      </c>
    </row>
    <row r="12" spans="1:9" ht="18" customHeight="1">
      <c r="A12" s="8043"/>
      <c r="B12" s="5326" t="s">
        <v>4885</v>
      </c>
      <c r="C12" s="13">
        <v>2580</v>
      </c>
      <c r="D12" s="5326">
        <v>430</v>
      </c>
      <c r="E12" s="5326">
        <v>69</v>
      </c>
      <c r="F12" s="5326">
        <v>1</v>
      </c>
      <c r="G12" s="5326">
        <v>7</v>
      </c>
      <c r="H12" s="5473" t="s">
        <v>9</v>
      </c>
      <c r="I12" s="14">
        <v>9994</v>
      </c>
    </row>
    <row r="13" spans="1:9" ht="18" customHeight="1">
      <c r="A13" s="8043"/>
      <c r="B13" s="5326" t="s">
        <v>4886</v>
      </c>
      <c r="C13" s="13">
        <v>1989</v>
      </c>
      <c r="D13" s="5326">
        <v>144</v>
      </c>
      <c r="E13" s="5326">
        <v>45</v>
      </c>
      <c r="F13" s="5326">
        <v>1</v>
      </c>
      <c r="G13" s="5326">
        <v>5</v>
      </c>
      <c r="H13" s="5473" t="s">
        <v>9</v>
      </c>
      <c r="I13" s="14">
        <v>7321</v>
      </c>
    </row>
    <row r="14" spans="1:9" ht="18" customHeight="1" thickBot="1">
      <c r="A14" s="8044"/>
      <c r="B14" s="4498" t="s">
        <v>4887</v>
      </c>
      <c r="C14" s="5454">
        <v>1703</v>
      </c>
      <c r="D14" s="4498">
        <v>243</v>
      </c>
      <c r="E14" s="4498">
        <v>25</v>
      </c>
      <c r="F14" s="5475" t="s">
        <v>9</v>
      </c>
      <c r="G14" s="4498">
        <v>18</v>
      </c>
      <c r="H14" s="4498">
        <v>1</v>
      </c>
      <c r="I14" s="5458">
        <v>6224</v>
      </c>
    </row>
    <row r="15" spans="1:9" ht="18" customHeight="1">
      <c r="A15" s="8106">
        <v>2005</v>
      </c>
      <c r="B15" s="5472" t="s">
        <v>4884</v>
      </c>
      <c r="C15" s="5469">
        <f>C16+C17+C18</f>
        <v>6646</v>
      </c>
      <c r="D15" s="5469">
        <f t="shared" ref="D15:I15" si="1">D16+D17+D18</f>
        <v>725</v>
      </c>
      <c r="E15" s="5469">
        <f t="shared" si="1"/>
        <v>138</v>
      </c>
      <c r="F15" s="5469">
        <f t="shared" si="1"/>
        <v>3</v>
      </c>
      <c r="G15" s="5469">
        <f t="shared" si="1"/>
        <v>17</v>
      </c>
      <c r="H15" s="5469">
        <v>1</v>
      </c>
      <c r="I15" s="5470">
        <f t="shared" si="1"/>
        <v>24442</v>
      </c>
    </row>
    <row r="16" spans="1:9" ht="18" customHeight="1">
      <c r="A16" s="8043"/>
      <c r="B16" s="5326" t="s">
        <v>4885</v>
      </c>
      <c r="C16" s="13">
        <v>2744</v>
      </c>
      <c r="D16" s="13">
        <v>394</v>
      </c>
      <c r="E16" s="13">
        <v>65</v>
      </c>
      <c r="F16" s="13">
        <v>1</v>
      </c>
      <c r="G16" s="13">
        <v>6</v>
      </c>
      <c r="H16" s="13">
        <v>1</v>
      </c>
      <c r="I16" s="14">
        <v>9779</v>
      </c>
    </row>
    <row r="17" spans="1:9" ht="18" customHeight="1">
      <c r="A17" s="8043"/>
      <c r="B17" s="5326" t="s">
        <v>4886</v>
      </c>
      <c r="C17" s="13">
        <v>2216</v>
      </c>
      <c r="D17" s="13">
        <v>117</v>
      </c>
      <c r="E17" s="13">
        <v>47</v>
      </c>
      <c r="F17" s="13">
        <v>1</v>
      </c>
      <c r="G17" s="13">
        <v>5</v>
      </c>
      <c r="H17" s="5482" t="s">
        <v>9</v>
      </c>
      <c r="I17" s="14">
        <v>8175</v>
      </c>
    </row>
    <row r="18" spans="1:9" ht="18" customHeight="1" thickBot="1">
      <c r="A18" s="8044"/>
      <c r="B18" s="4498" t="s">
        <v>4887</v>
      </c>
      <c r="C18" s="5454">
        <v>1686</v>
      </c>
      <c r="D18" s="5454">
        <v>214</v>
      </c>
      <c r="E18" s="5454">
        <v>26</v>
      </c>
      <c r="F18" s="5454">
        <v>1</v>
      </c>
      <c r="G18" s="5454">
        <v>6</v>
      </c>
      <c r="H18" s="5537" t="s">
        <v>9</v>
      </c>
      <c r="I18" s="5458">
        <v>6488</v>
      </c>
    </row>
    <row r="19" spans="1:9" ht="18" customHeight="1">
      <c r="A19" s="8106">
        <v>2006</v>
      </c>
      <c r="B19" s="5472" t="s">
        <v>4884</v>
      </c>
      <c r="C19" s="5469">
        <v>6860</v>
      </c>
      <c r="D19" s="5472">
        <v>681</v>
      </c>
      <c r="E19" s="5472">
        <v>129</v>
      </c>
      <c r="F19" s="5472">
        <v>2</v>
      </c>
      <c r="G19" s="5472">
        <v>19</v>
      </c>
      <c r="H19" s="5472">
        <v>1</v>
      </c>
      <c r="I19" s="5470">
        <v>19966</v>
      </c>
    </row>
    <row r="20" spans="1:9" ht="18" customHeight="1">
      <c r="A20" s="8043"/>
      <c r="B20" s="5326" t="s">
        <v>4885</v>
      </c>
      <c r="C20" s="13">
        <v>3032</v>
      </c>
      <c r="D20" s="5326">
        <v>411</v>
      </c>
      <c r="E20" s="5326">
        <v>69</v>
      </c>
      <c r="F20" s="5326">
        <v>1</v>
      </c>
      <c r="G20" s="5326">
        <v>7</v>
      </c>
      <c r="H20" s="5326">
        <v>1</v>
      </c>
      <c r="I20" s="14">
        <v>7294</v>
      </c>
    </row>
    <row r="21" spans="1:9" ht="18" customHeight="1">
      <c r="A21" s="8043"/>
      <c r="B21" s="5326" t="s">
        <v>4886</v>
      </c>
      <c r="C21" s="13">
        <v>2246</v>
      </c>
      <c r="D21" s="5326">
        <v>124</v>
      </c>
      <c r="E21" s="5326">
        <v>45</v>
      </c>
      <c r="F21" s="5326">
        <v>1</v>
      </c>
      <c r="G21" s="5326">
        <v>6</v>
      </c>
      <c r="H21" s="5473" t="s">
        <v>9</v>
      </c>
      <c r="I21" s="14">
        <v>7974</v>
      </c>
    </row>
    <row r="22" spans="1:9" ht="18" customHeight="1" thickBot="1">
      <c r="A22" s="8044"/>
      <c r="B22" s="4498" t="s">
        <v>4887</v>
      </c>
      <c r="C22" s="5454">
        <v>1582</v>
      </c>
      <c r="D22" s="4498">
        <v>146</v>
      </c>
      <c r="E22" s="4498">
        <v>15</v>
      </c>
      <c r="F22" s="5475" t="s">
        <v>9</v>
      </c>
      <c r="G22" s="4498">
        <v>6</v>
      </c>
      <c r="H22" s="5475" t="s">
        <v>9</v>
      </c>
      <c r="I22" s="5458">
        <v>4698</v>
      </c>
    </row>
    <row r="23" spans="1:9" ht="18" customHeight="1">
      <c r="A23" s="8106">
        <v>2007</v>
      </c>
      <c r="B23" s="5472" t="s">
        <v>4884</v>
      </c>
      <c r="C23" s="5469">
        <v>7573</v>
      </c>
      <c r="D23" s="5472">
        <v>730</v>
      </c>
      <c r="E23" s="5472">
        <v>153</v>
      </c>
      <c r="F23" s="5472">
        <v>3</v>
      </c>
      <c r="G23" s="5472">
        <v>22</v>
      </c>
      <c r="H23" s="5472">
        <v>1</v>
      </c>
      <c r="I23" s="5470">
        <v>30873</v>
      </c>
    </row>
    <row r="24" spans="1:9" ht="18" customHeight="1">
      <c r="A24" s="8043"/>
      <c r="B24" s="5326" t="s">
        <v>4885</v>
      </c>
      <c r="C24" s="13">
        <v>3588</v>
      </c>
      <c r="D24" s="5326">
        <v>458</v>
      </c>
      <c r="E24" s="5326">
        <v>80</v>
      </c>
      <c r="F24" s="5326">
        <v>1</v>
      </c>
      <c r="G24" s="5326">
        <v>9</v>
      </c>
      <c r="H24" s="5326">
        <v>1</v>
      </c>
      <c r="I24" s="14">
        <v>13145</v>
      </c>
    </row>
    <row r="25" spans="1:9" ht="18" customHeight="1">
      <c r="A25" s="8043"/>
      <c r="B25" s="5326" t="s">
        <v>4886</v>
      </c>
      <c r="C25" s="13">
        <v>2386</v>
      </c>
      <c r="D25" s="5326">
        <v>67</v>
      </c>
      <c r="E25" s="5326">
        <v>47</v>
      </c>
      <c r="F25" s="5326">
        <v>1</v>
      </c>
      <c r="G25" s="5326">
        <v>7</v>
      </c>
      <c r="H25" s="5473" t="s">
        <v>9</v>
      </c>
      <c r="I25" s="14">
        <v>11200</v>
      </c>
    </row>
    <row r="26" spans="1:9" ht="18" customHeight="1" thickBot="1">
      <c r="A26" s="8044"/>
      <c r="B26" s="4498" t="s">
        <v>4887</v>
      </c>
      <c r="C26" s="5454">
        <v>1599</v>
      </c>
      <c r="D26" s="4498">
        <v>205</v>
      </c>
      <c r="E26" s="4498">
        <v>26</v>
      </c>
      <c r="F26" s="4498">
        <v>1</v>
      </c>
      <c r="G26" s="4498">
        <v>6</v>
      </c>
      <c r="H26" s="5475" t="s">
        <v>9</v>
      </c>
      <c r="I26" s="5458">
        <v>6528</v>
      </c>
    </row>
    <row r="27" spans="1:9" ht="18" customHeight="1">
      <c r="A27" s="8106">
        <v>2008</v>
      </c>
      <c r="B27" s="5472" t="s">
        <v>4884</v>
      </c>
      <c r="C27" s="5469">
        <v>7378</v>
      </c>
      <c r="D27" s="5472">
        <v>584</v>
      </c>
      <c r="E27" s="5472">
        <v>155</v>
      </c>
      <c r="F27" s="5472">
        <v>2</v>
      </c>
      <c r="G27" s="5472">
        <v>39</v>
      </c>
      <c r="H27" s="5472">
        <v>1</v>
      </c>
      <c r="I27" s="5470">
        <v>33582</v>
      </c>
    </row>
    <row r="28" spans="1:9" ht="18" customHeight="1">
      <c r="A28" s="8043"/>
      <c r="B28" s="5326" t="s">
        <v>4885</v>
      </c>
      <c r="C28" s="13">
        <v>4179</v>
      </c>
      <c r="D28" s="5326">
        <v>453</v>
      </c>
      <c r="E28" s="5326">
        <v>81</v>
      </c>
      <c r="F28" s="5326">
        <v>1</v>
      </c>
      <c r="G28" s="5326">
        <v>17</v>
      </c>
      <c r="H28" s="5326">
        <v>1</v>
      </c>
      <c r="I28" s="14">
        <v>14282</v>
      </c>
    </row>
    <row r="29" spans="1:9" ht="18" customHeight="1">
      <c r="A29" s="8043"/>
      <c r="B29" s="5326" t="s">
        <v>4886</v>
      </c>
      <c r="C29" s="13">
        <v>1852</v>
      </c>
      <c r="D29" s="5326">
        <v>39</v>
      </c>
      <c r="E29" s="5326">
        <v>48</v>
      </c>
      <c r="F29" s="5326">
        <v>1</v>
      </c>
      <c r="G29" s="5326">
        <v>15</v>
      </c>
      <c r="H29" s="5473" t="s">
        <v>9</v>
      </c>
      <c r="I29" s="14">
        <v>10668</v>
      </c>
    </row>
    <row r="30" spans="1:9" ht="18" customHeight="1" thickBot="1">
      <c r="A30" s="8044"/>
      <c r="B30" s="4498" t="s">
        <v>4887</v>
      </c>
      <c r="C30" s="5454">
        <v>1346</v>
      </c>
      <c r="D30" s="4498">
        <v>92</v>
      </c>
      <c r="E30" s="4498">
        <v>25</v>
      </c>
      <c r="F30" s="5475" t="s">
        <v>9</v>
      </c>
      <c r="G30" s="4498">
        <v>8</v>
      </c>
      <c r="H30" s="5475" t="s">
        <v>9</v>
      </c>
      <c r="I30" s="5458">
        <v>8633</v>
      </c>
    </row>
    <row r="31" spans="1:9" ht="18" customHeight="1">
      <c r="A31" s="8106">
        <v>2009</v>
      </c>
      <c r="B31" s="5472" t="s">
        <v>4884</v>
      </c>
      <c r="C31" s="5469">
        <v>7567</v>
      </c>
      <c r="D31" s="5472">
        <v>427</v>
      </c>
      <c r="E31" s="5472">
        <v>163</v>
      </c>
      <c r="F31" s="5472">
        <v>2</v>
      </c>
      <c r="G31" s="5472">
        <v>164</v>
      </c>
      <c r="H31" s="5472">
        <v>1</v>
      </c>
      <c r="I31" s="5470">
        <v>51287</v>
      </c>
    </row>
    <row r="32" spans="1:9" ht="18" customHeight="1">
      <c r="A32" s="8043"/>
      <c r="B32" s="5326" t="s">
        <v>4885</v>
      </c>
      <c r="C32" s="13">
        <v>3827</v>
      </c>
      <c r="D32" s="5326">
        <v>281</v>
      </c>
      <c r="E32" s="5326">
        <v>91</v>
      </c>
      <c r="F32" s="5326">
        <v>1</v>
      </c>
      <c r="G32" s="5326">
        <v>101</v>
      </c>
      <c r="H32" s="5326">
        <v>1</v>
      </c>
      <c r="I32" s="14">
        <v>31917</v>
      </c>
    </row>
    <row r="33" spans="1:9" ht="18" customHeight="1">
      <c r="A33" s="8043"/>
      <c r="B33" s="5326" t="s">
        <v>4886</v>
      </c>
      <c r="C33" s="13">
        <v>2446</v>
      </c>
      <c r="D33" s="5326">
        <v>39</v>
      </c>
      <c r="E33" s="5326">
        <v>47</v>
      </c>
      <c r="F33" s="5326">
        <v>1</v>
      </c>
      <c r="G33" s="5326">
        <v>44</v>
      </c>
      <c r="H33" s="5473" t="s">
        <v>9</v>
      </c>
      <c r="I33" s="14">
        <v>11006</v>
      </c>
    </row>
    <row r="34" spans="1:9" ht="18" customHeight="1" thickBot="1">
      <c r="A34" s="8051"/>
      <c r="B34" s="4502" t="s">
        <v>4887</v>
      </c>
      <c r="C34" s="5451">
        <v>1294</v>
      </c>
      <c r="D34" s="4502">
        <v>108</v>
      </c>
      <c r="E34" s="4502">
        <v>25</v>
      </c>
      <c r="F34" s="5474" t="s">
        <v>9</v>
      </c>
      <c r="G34" s="4502">
        <v>19</v>
      </c>
      <c r="H34" s="5474" t="s">
        <v>9</v>
      </c>
      <c r="I34" s="2174">
        <v>8364</v>
      </c>
    </row>
    <row r="35" spans="1:9" ht="18" customHeight="1">
      <c r="A35" s="8106">
        <v>2010</v>
      </c>
      <c r="B35" s="5472" t="s">
        <v>4884</v>
      </c>
      <c r="C35" s="5469">
        <v>6470</v>
      </c>
      <c r="D35" s="5472">
        <v>390</v>
      </c>
      <c r="E35" s="5472">
        <v>158</v>
      </c>
      <c r="F35" s="5472" t="s">
        <v>9</v>
      </c>
      <c r="G35" s="5472">
        <v>294</v>
      </c>
      <c r="H35" s="5472">
        <v>1</v>
      </c>
      <c r="I35" s="5470">
        <v>34588</v>
      </c>
    </row>
    <row r="36" spans="1:9" ht="18" customHeight="1">
      <c r="A36" s="8043"/>
      <c r="B36" s="5326" t="s">
        <v>4885</v>
      </c>
      <c r="C36" s="13">
        <v>3393</v>
      </c>
      <c r="D36" s="5326">
        <v>200</v>
      </c>
      <c r="E36" s="5326">
        <v>90</v>
      </c>
      <c r="F36" s="5473" t="s">
        <v>9</v>
      </c>
      <c r="G36" s="5326">
        <v>191</v>
      </c>
      <c r="H36" s="5326">
        <v>1</v>
      </c>
      <c r="I36" s="14">
        <v>19913</v>
      </c>
    </row>
    <row r="37" spans="1:9" ht="18" customHeight="1">
      <c r="A37" s="8043"/>
      <c r="B37" s="5326" t="s">
        <v>4886</v>
      </c>
      <c r="C37" s="13">
        <v>1876</v>
      </c>
      <c r="D37" s="5326">
        <v>34</v>
      </c>
      <c r="E37" s="5326">
        <v>46</v>
      </c>
      <c r="F37" s="5473" t="s">
        <v>9</v>
      </c>
      <c r="G37" s="5326">
        <v>76</v>
      </c>
      <c r="H37" s="5473" t="s">
        <v>9</v>
      </c>
      <c r="I37" s="14">
        <v>9359</v>
      </c>
    </row>
    <row r="38" spans="1:9" ht="18" customHeight="1" thickBot="1">
      <c r="A38" s="8044"/>
      <c r="B38" s="4498" t="s">
        <v>4887</v>
      </c>
      <c r="C38" s="5454">
        <v>1201</v>
      </c>
      <c r="D38" s="4498">
        <v>156</v>
      </c>
      <c r="E38" s="4498">
        <v>22</v>
      </c>
      <c r="F38" s="5475" t="s">
        <v>9</v>
      </c>
      <c r="G38" s="4498">
        <v>27</v>
      </c>
      <c r="H38" s="5475" t="s">
        <v>9</v>
      </c>
      <c r="I38" s="5458">
        <v>5316</v>
      </c>
    </row>
    <row r="39" spans="1:9" ht="18" customHeight="1">
      <c r="A39" s="8106">
        <v>2011</v>
      </c>
      <c r="B39" s="5472" t="s">
        <v>4884</v>
      </c>
      <c r="C39" s="5469">
        <v>6202</v>
      </c>
      <c r="D39" s="5472">
        <v>230</v>
      </c>
      <c r="E39" s="5472" t="s">
        <v>9</v>
      </c>
      <c r="F39" s="5472">
        <v>1</v>
      </c>
      <c r="G39" s="5472">
        <v>542</v>
      </c>
      <c r="H39" s="5472">
        <v>2</v>
      </c>
      <c r="I39" s="5470">
        <v>33489</v>
      </c>
    </row>
    <row r="40" spans="1:9" ht="18" customHeight="1">
      <c r="A40" s="8043"/>
      <c r="B40" s="5326" t="s">
        <v>4885</v>
      </c>
      <c r="C40" s="13">
        <v>3180</v>
      </c>
      <c r="D40" s="5326">
        <v>81</v>
      </c>
      <c r="E40" s="5473" t="s">
        <v>9</v>
      </c>
      <c r="F40" s="5473">
        <v>1</v>
      </c>
      <c r="G40" s="5326">
        <v>328</v>
      </c>
      <c r="H40" s="5326">
        <v>2</v>
      </c>
      <c r="I40" s="14">
        <v>17241</v>
      </c>
    </row>
    <row r="41" spans="1:9" ht="18" customHeight="1">
      <c r="A41" s="8043"/>
      <c r="B41" s="5326" t="s">
        <v>4886</v>
      </c>
      <c r="C41" s="13">
        <v>1974</v>
      </c>
      <c r="D41" s="5326">
        <v>48</v>
      </c>
      <c r="E41" s="5473" t="s">
        <v>9</v>
      </c>
      <c r="F41" s="5473" t="s">
        <v>9</v>
      </c>
      <c r="G41" s="5326">
        <v>152</v>
      </c>
      <c r="H41" s="5473" t="s">
        <v>9</v>
      </c>
      <c r="I41" s="14">
        <v>10850</v>
      </c>
    </row>
    <row r="42" spans="1:9" ht="18" customHeight="1" thickBot="1">
      <c r="A42" s="8051"/>
      <c r="B42" s="4502" t="s">
        <v>4887</v>
      </c>
      <c r="C42" s="5451">
        <v>1048</v>
      </c>
      <c r="D42" s="4502">
        <v>101</v>
      </c>
      <c r="E42" s="5474" t="s">
        <v>9</v>
      </c>
      <c r="F42" s="5474" t="s">
        <v>9</v>
      </c>
      <c r="G42" s="4502">
        <v>62</v>
      </c>
      <c r="H42" s="5474" t="s">
        <v>9</v>
      </c>
      <c r="I42" s="2174">
        <v>5398</v>
      </c>
    </row>
    <row r="43" spans="1:9" ht="18" customHeight="1">
      <c r="A43" s="8106">
        <v>2012</v>
      </c>
      <c r="B43" s="5472" t="s">
        <v>4884</v>
      </c>
      <c r="C43" s="5469">
        <v>6622</v>
      </c>
      <c r="D43" s="5472">
        <v>160</v>
      </c>
      <c r="E43" s="5472" t="s">
        <v>9</v>
      </c>
      <c r="F43" s="5472">
        <v>1</v>
      </c>
      <c r="G43" s="5472">
        <v>534</v>
      </c>
      <c r="H43" s="5472">
        <v>3</v>
      </c>
      <c r="I43" s="5470">
        <v>33749</v>
      </c>
    </row>
    <row r="44" spans="1:9" ht="18" customHeight="1">
      <c r="A44" s="8043"/>
      <c r="B44" s="5326" t="s">
        <v>4885</v>
      </c>
      <c r="C44" s="13">
        <v>3172</v>
      </c>
      <c r="D44" s="5326">
        <v>79</v>
      </c>
      <c r="E44" s="5473" t="s">
        <v>9</v>
      </c>
      <c r="F44" s="5473">
        <v>1</v>
      </c>
      <c r="G44" s="5326">
        <v>301</v>
      </c>
      <c r="H44" s="5326">
        <v>2</v>
      </c>
      <c r="I44" s="14">
        <v>16615</v>
      </c>
    </row>
    <row r="45" spans="1:9" ht="18" customHeight="1">
      <c r="A45" s="8043"/>
      <c r="B45" s="5326" t="s">
        <v>4886</v>
      </c>
      <c r="C45" s="13">
        <v>2071</v>
      </c>
      <c r="D45" s="5326">
        <v>35</v>
      </c>
      <c r="E45" s="5473" t="s">
        <v>9</v>
      </c>
      <c r="F45" s="5473" t="s">
        <v>9</v>
      </c>
      <c r="G45" s="5326">
        <v>165</v>
      </c>
      <c r="H45" s="5473" t="s">
        <v>9</v>
      </c>
      <c r="I45" s="14">
        <v>12489</v>
      </c>
    </row>
    <row r="46" spans="1:9" ht="18" customHeight="1" thickBot="1">
      <c r="A46" s="8044"/>
      <c r="B46" s="4498" t="s">
        <v>4887</v>
      </c>
      <c r="C46" s="5454">
        <v>1379</v>
      </c>
      <c r="D46" s="4498">
        <v>46</v>
      </c>
      <c r="E46" s="5475" t="s">
        <v>9</v>
      </c>
      <c r="F46" s="5475" t="s">
        <v>9</v>
      </c>
      <c r="G46" s="4498">
        <v>68</v>
      </c>
      <c r="H46" s="5475">
        <v>1</v>
      </c>
      <c r="I46" s="5458">
        <v>4645</v>
      </c>
    </row>
    <row r="47" spans="1:9" ht="18" customHeight="1">
      <c r="A47" s="8106">
        <v>2013</v>
      </c>
      <c r="B47" s="5472" t="s">
        <v>4884</v>
      </c>
      <c r="C47" s="5469">
        <v>4149</v>
      </c>
      <c r="D47" s="5472">
        <v>127</v>
      </c>
      <c r="E47" s="5472" t="s">
        <v>9</v>
      </c>
      <c r="F47" s="5472">
        <v>1</v>
      </c>
      <c r="G47" s="5472">
        <v>601</v>
      </c>
      <c r="H47" s="5472">
        <v>3</v>
      </c>
      <c r="I47" s="5470">
        <v>6615</v>
      </c>
    </row>
    <row r="48" spans="1:9" ht="18" customHeight="1">
      <c r="A48" s="8043"/>
      <c r="B48" s="5326" t="s">
        <v>4885</v>
      </c>
      <c r="C48" s="13">
        <v>1760</v>
      </c>
      <c r="D48" s="5326">
        <v>55</v>
      </c>
      <c r="E48" s="5473" t="s">
        <v>9</v>
      </c>
      <c r="F48" s="5473">
        <v>1</v>
      </c>
      <c r="G48" s="5326">
        <v>327</v>
      </c>
      <c r="H48" s="5326">
        <v>2</v>
      </c>
      <c r="I48" s="14">
        <v>3122</v>
      </c>
    </row>
    <row r="49" spans="1:12" ht="18" customHeight="1">
      <c r="A49" s="8043"/>
      <c r="B49" s="5326" t="s">
        <v>4886</v>
      </c>
      <c r="C49" s="13">
        <v>1483</v>
      </c>
      <c r="D49" s="5326">
        <v>29</v>
      </c>
      <c r="E49" s="5473" t="s">
        <v>9</v>
      </c>
      <c r="F49" s="5473" t="s">
        <v>9</v>
      </c>
      <c r="G49" s="5326">
        <v>170</v>
      </c>
      <c r="H49" s="5473" t="s">
        <v>9</v>
      </c>
      <c r="I49" s="14">
        <v>2184</v>
      </c>
    </row>
    <row r="50" spans="1:12" ht="18" customHeight="1" thickBot="1">
      <c r="A50" s="8052"/>
      <c r="B50" s="2196" t="s">
        <v>4887</v>
      </c>
      <c r="C50" s="17">
        <v>907</v>
      </c>
      <c r="D50" s="2196">
        <v>42</v>
      </c>
      <c r="E50" s="5477" t="s">
        <v>9</v>
      </c>
      <c r="F50" s="5477" t="s">
        <v>9</v>
      </c>
      <c r="G50" s="2196">
        <v>104</v>
      </c>
      <c r="H50" s="5477">
        <v>1</v>
      </c>
      <c r="I50" s="18">
        <v>1309</v>
      </c>
    </row>
    <row r="51" spans="1:12" ht="12" customHeight="1" thickTop="1"/>
    <row r="52" spans="1:12" ht="12" customHeight="1">
      <c r="A52" s="7738" t="s">
        <v>4888</v>
      </c>
      <c r="B52" s="7738"/>
      <c r="C52" s="7738"/>
      <c r="I52" s="20"/>
    </row>
    <row r="53" spans="1:12" ht="12" customHeight="1">
      <c r="A53" s="7738" t="s">
        <v>4889</v>
      </c>
      <c r="B53" s="7738"/>
      <c r="C53" s="7738"/>
      <c r="D53" s="7738"/>
      <c r="E53" s="7738"/>
      <c r="F53" s="7738"/>
      <c r="I53" s="20"/>
    </row>
    <row r="54" spans="1:12" ht="12" customHeight="1">
      <c r="A54" s="5478" t="s">
        <v>4951</v>
      </c>
      <c r="B54" s="5478"/>
      <c r="C54" s="5478"/>
      <c r="D54" s="5478"/>
      <c r="E54" s="5478"/>
      <c r="F54" s="5478"/>
      <c r="G54" s="5478"/>
      <c r="H54" s="5478"/>
      <c r="I54" s="5478"/>
      <c r="J54" s="5478"/>
    </row>
    <row r="55" spans="1:12" ht="12" customHeight="1">
      <c r="A55" s="7739" t="s">
        <v>4890</v>
      </c>
      <c r="B55" s="7739"/>
      <c r="C55" s="7739"/>
      <c r="D55" s="7739"/>
      <c r="E55" s="7739"/>
      <c r="F55" s="7739"/>
      <c r="G55" s="7739"/>
      <c r="H55" s="7739"/>
      <c r="I55" s="5478"/>
      <c r="J55" s="5478"/>
    </row>
    <row r="57" spans="1:12">
      <c r="A57" s="5459"/>
      <c r="B57" s="5459"/>
      <c r="C57" s="5460"/>
      <c r="D57" s="8055" t="s">
        <v>3</v>
      </c>
      <c r="E57" s="8055"/>
      <c r="F57" s="5459"/>
      <c r="G57" s="5461"/>
      <c r="H57" s="5459"/>
      <c r="I57" s="5459"/>
      <c r="J57" s="5459"/>
      <c r="K57" s="5459"/>
      <c r="L57" s="5459"/>
    </row>
  </sheetData>
  <mergeCells count="23">
    <mergeCell ref="A53:F53"/>
    <mergeCell ref="A55:H55"/>
    <mergeCell ref="D57:E57"/>
    <mergeCell ref="A31:A34"/>
    <mergeCell ref="A35:A38"/>
    <mergeCell ref="A39:A42"/>
    <mergeCell ref="A43:A46"/>
    <mergeCell ref="A47:A50"/>
    <mergeCell ref="A52:C52"/>
    <mergeCell ref="A27:A30"/>
    <mergeCell ref="A2:I2"/>
    <mergeCell ref="A3:I4"/>
    <mergeCell ref="A5:A6"/>
    <mergeCell ref="B5:B6"/>
    <mergeCell ref="C5:D5"/>
    <mergeCell ref="E5:F5"/>
    <mergeCell ref="G5:H5"/>
    <mergeCell ref="I5:I6"/>
    <mergeCell ref="A7:A10"/>
    <mergeCell ref="A11:A14"/>
    <mergeCell ref="A15:A18"/>
    <mergeCell ref="A19:A22"/>
    <mergeCell ref="A23:A26"/>
  </mergeCells>
  <hyperlinks>
    <hyperlink ref="A1" r:id="rId1"/>
  </hyperlinks>
  <pageMargins left="0.74803149606299213" right="0.74803149606299213" top="0.98425196850393704" bottom="0.98425196850393704" header="0.51181102362204722" footer="0.51181102362204722"/>
  <pageSetup paperSize="9" scale="48" fitToHeight="0" orientation="landscape" r:id="rId2"/>
  <headerFooter alignWithMargins="0">
    <oddFooter>&amp;R345</oddFooter>
  </headerFooter>
  <drawing r:id="rId3"/>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33">
    <pageSetUpPr fitToPage="1"/>
  </sheetPr>
  <dimension ref="A1:L58"/>
  <sheetViews>
    <sheetView view="pageBreakPreview" topLeftCell="A17" zoomScale="60" zoomScaleNormal="100" workbookViewId="0">
      <selection activeCell="H15" sqref="H15"/>
    </sheetView>
  </sheetViews>
  <sheetFormatPr defaultRowHeight="12.75"/>
  <cols>
    <col min="1" max="1" width="22.28515625" style="5316" customWidth="1"/>
    <col min="2" max="2" width="38.85546875" style="5316" customWidth="1"/>
    <col min="3" max="3" width="31.85546875" style="5316" customWidth="1"/>
    <col min="4" max="4" width="30.7109375" style="5316" customWidth="1"/>
    <col min="5" max="5" width="33.140625" style="5316" customWidth="1"/>
    <col min="6" max="6" width="32.42578125" style="5316" customWidth="1"/>
    <col min="7" max="7" width="34.28515625" style="5316" customWidth="1"/>
    <col min="8" max="256" width="9.140625" style="5316"/>
    <col min="257" max="257" width="15.5703125" style="5316" customWidth="1"/>
    <col min="258" max="258" width="21.42578125" style="5316" customWidth="1"/>
    <col min="259" max="259" width="13.7109375" style="5316" customWidth="1"/>
    <col min="260" max="260" width="14.28515625" style="5316" customWidth="1"/>
    <col min="261" max="261" width="14.7109375" style="5316" customWidth="1"/>
    <col min="262" max="262" width="14.28515625" style="5316" customWidth="1"/>
    <col min="263" max="263" width="17.28515625" style="5316" customWidth="1"/>
    <col min="264" max="512" width="9.140625" style="5316"/>
    <col min="513" max="513" width="15.5703125" style="5316" customWidth="1"/>
    <col min="514" max="514" width="21.42578125" style="5316" customWidth="1"/>
    <col min="515" max="515" width="13.7109375" style="5316" customWidth="1"/>
    <col min="516" max="516" width="14.28515625" style="5316" customWidth="1"/>
    <col min="517" max="517" width="14.7109375" style="5316" customWidth="1"/>
    <col min="518" max="518" width="14.28515625" style="5316" customWidth="1"/>
    <col min="519" max="519" width="17.28515625" style="5316" customWidth="1"/>
    <col min="520" max="768" width="9.140625" style="5316"/>
    <col min="769" max="769" width="15.5703125" style="5316" customWidth="1"/>
    <col min="770" max="770" width="21.42578125" style="5316" customWidth="1"/>
    <col min="771" max="771" width="13.7109375" style="5316" customWidth="1"/>
    <col min="772" max="772" width="14.28515625" style="5316" customWidth="1"/>
    <col min="773" max="773" width="14.7109375" style="5316" customWidth="1"/>
    <col min="774" max="774" width="14.28515625" style="5316" customWidth="1"/>
    <col min="775" max="775" width="17.28515625" style="5316" customWidth="1"/>
    <col min="776" max="1024" width="9.140625" style="5316"/>
    <col min="1025" max="1025" width="15.5703125" style="5316" customWidth="1"/>
    <col min="1026" max="1026" width="21.42578125" style="5316" customWidth="1"/>
    <col min="1027" max="1027" width="13.7109375" style="5316" customWidth="1"/>
    <col min="1028" max="1028" width="14.28515625" style="5316" customWidth="1"/>
    <col min="1029" max="1029" width="14.7109375" style="5316" customWidth="1"/>
    <col min="1030" max="1030" width="14.28515625" style="5316" customWidth="1"/>
    <col min="1031" max="1031" width="17.28515625" style="5316" customWidth="1"/>
    <col min="1032" max="1280" width="9.140625" style="5316"/>
    <col min="1281" max="1281" width="15.5703125" style="5316" customWidth="1"/>
    <col min="1282" max="1282" width="21.42578125" style="5316" customWidth="1"/>
    <col min="1283" max="1283" width="13.7109375" style="5316" customWidth="1"/>
    <col min="1284" max="1284" width="14.28515625" style="5316" customWidth="1"/>
    <col min="1285" max="1285" width="14.7109375" style="5316" customWidth="1"/>
    <col min="1286" max="1286" width="14.28515625" style="5316" customWidth="1"/>
    <col min="1287" max="1287" width="17.28515625" style="5316" customWidth="1"/>
    <col min="1288" max="1536" width="9.140625" style="5316"/>
    <col min="1537" max="1537" width="15.5703125" style="5316" customWidth="1"/>
    <col min="1538" max="1538" width="21.42578125" style="5316" customWidth="1"/>
    <col min="1539" max="1539" width="13.7109375" style="5316" customWidth="1"/>
    <col min="1540" max="1540" width="14.28515625" style="5316" customWidth="1"/>
    <col min="1541" max="1541" width="14.7109375" style="5316" customWidth="1"/>
    <col min="1542" max="1542" width="14.28515625" style="5316" customWidth="1"/>
    <col min="1543" max="1543" width="17.28515625" style="5316" customWidth="1"/>
    <col min="1544" max="1792" width="9.140625" style="5316"/>
    <col min="1793" max="1793" width="15.5703125" style="5316" customWidth="1"/>
    <col min="1794" max="1794" width="21.42578125" style="5316" customWidth="1"/>
    <col min="1795" max="1795" width="13.7109375" style="5316" customWidth="1"/>
    <col min="1796" max="1796" width="14.28515625" style="5316" customWidth="1"/>
    <col min="1797" max="1797" width="14.7109375" style="5316" customWidth="1"/>
    <col min="1798" max="1798" width="14.28515625" style="5316" customWidth="1"/>
    <col min="1799" max="1799" width="17.28515625" style="5316" customWidth="1"/>
    <col min="1800" max="2048" width="9.140625" style="5316"/>
    <col min="2049" max="2049" width="15.5703125" style="5316" customWidth="1"/>
    <col min="2050" max="2050" width="21.42578125" style="5316" customWidth="1"/>
    <col min="2051" max="2051" width="13.7109375" style="5316" customWidth="1"/>
    <col min="2052" max="2052" width="14.28515625" style="5316" customWidth="1"/>
    <col min="2053" max="2053" width="14.7109375" style="5316" customWidth="1"/>
    <col min="2054" max="2054" width="14.28515625" style="5316" customWidth="1"/>
    <col min="2055" max="2055" width="17.28515625" style="5316" customWidth="1"/>
    <col min="2056" max="2304" width="9.140625" style="5316"/>
    <col min="2305" max="2305" width="15.5703125" style="5316" customWidth="1"/>
    <col min="2306" max="2306" width="21.42578125" style="5316" customWidth="1"/>
    <col min="2307" max="2307" width="13.7109375" style="5316" customWidth="1"/>
    <col min="2308" max="2308" width="14.28515625" style="5316" customWidth="1"/>
    <col min="2309" max="2309" width="14.7109375" style="5316" customWidth="1"/>
    <col min="2310" max="2310" width="14.28515625" style="5316" customWidth="1"/>
    <col min="2311" max="2311" width="17.28515625" style="5316" customWidth="1"/>
    <col min="2312" max="2560" width="9.140625" style="5316"/>
    <col min="2561" max="2561" width="15.5703125" style="5316" customWidth="1"/>
    <col min="2562" max="2562" width="21.42578125" style="5316" customWidth="1"/>
    <col min="2563" max="2563" width="13.7109375" style="5316" customWidth="1"/>
    <col min="2564" max="2564" width="14.28515625" style="5316" customWidth="1"/>
    <col min="2565" max="2565" width="14.7109375" style="5316" customWidth="1"/>
    <col min="2566" max="2566" width="14.28515625" style="5316" customWidth="1"/>
    <col min="2567" max="2567" width="17.28515625" style="5316" customWidth="1"/>
    <col min="2568" max="2816" width="9.140625" style="5316"/>
    <col min="2817" max="2817" width="15.5703125" style="5316" customWidth="1"/>
    <col min="2818" max="2818" width="21.42578125" style="5316" customWidth="1"/>
    <col min="2819" max="2819" width="13.7109375" style="5316" customWidth="1"/>
    <col min="2820" max="2820" width="14.28515625" style="5316" customWidth="1"/>
    <col min="2821" max="2821" width="14.7109375" style="5316" customWidth="1"/>
    <col min="2822" max="2822" width="14.28515625" style="5316" customWidth="1"/>
    <col min="2823" max="2823" width="17.28515625" style="5316" customWidth="1"/>
    <col min="2824" max="3072" width="9.140625" style="5316"/>
    <col min="3073" max="3073" width="15.5703125" style="5316" customWidth="1"/>
    <col min="3074" max="3074" width="21.42578125" style="5316" customWidth="1"/>
    <col min="3075" max="3075" width="13.7109375" style="5316" customWidth="1"/>
    <col min="3076" max="3076" width="14.28515625" style="5316" customWidth="1"/>
    <col min="3077" max="3077" width="14.7109375" style="5316" customWidth="1"/>
    <col min="3078" max="3078" width="14.28515625" style="5316" customWidth="1"/>
    <col min="3079" max="3079" width="17.28515625" style="5316" customWidth="1"/>
    <col min="3080" max="3328" width="9.140625" style="5316"/>
    <col min="3329" max="3329" width="15.5703125" style="5316" customWidth="1"/>
    <col min="3330" max="3330" width="21.42578125" style="5316" customWidth="1"/>
    <col min="3331" max="3331" width="13.7109375" style="5316" customWidth="1"/>
    <col min="3332" max="3332" width="14.28515625" style="5316" customWidth="1"/>
    <col min="3333" max="3333" width="14.7109375" style="5316" customWidth="1"/>
    <col min="3334" max="3334" width="14.28515625" style="5316" customWidth="1"/>
    <col min="3335" max="3335" width="17.28515625" style="5316" customWidth="1"/>
    <col min="3336" max="3584" width="9.140625" style="5316"/>
    <col min="3585" max="3585" width="15.5703125" style="5316" customWidth="1"/>
    <col min="3586" max="3586" width="21.42578125" style="5316" customWidth="1"/>
    <col min="3587" max="3587" width="13.7109375" style="5316" customWidth="1"/>
    <col min="3588" max="3588" width="14.28515625" style="5316" customWidth="1"/>
    <col min="3589" max="3589" width="14.7109375" style="5316" customWidth="1"/>
    <col min="3590" max="3590" width="14.28515625" style="5316" customWidth="1"/>
    <col min="3591" max="3591" width="17.28515625" style="5316" customWidth="1"/>
    <col min="3592" max="3840" width="9.140625" style="5316"/>
    <col min="3841" max="3841" width="15.5703125" style="5316" customWidth="1"/>
    <col min="3842" max="3842" width="21.42578125" style="5316" customWidth="1"/>
    <col min="3843" max="3843" width="13.7109375" style="5316" customWidth="1"/>
    <col min="3844" max="3844" width="14.28515625" style="5316" customWidth="1"/>
    <col min="3845" max="3845" width="14.7109375" style="5316" customWidth="1"/>
    <col min="3846" max="3846" width="14.28515625" style="5316" customWidth="1"/>
    <col min="3847" max="3847" width="17.28515625" style="5316" customWidth="1"/>
    <col min="3848" max="4096" width="9.140625" style="5316"/>
    <col min="4097" max="4097" width="15.5703125" style="5316" customWidth="1"/>
    <col min="4098" max="4098" width="21.42578125" style="5316" customWidth="1"/>
    <col min="4099" max="4099" width="13.7109375" style="5316" customWidth="1"/>
    <col min="4100" max="4100" width="14.28515625" style="5316" customWidth="1"/>
    <col min="4101" max="4101" width="14.7109375" style="5316" customWidth="1"/>
    <col min="4102" max="4102" width="14.28515625" style="5316" customWidth="1"/>
    <col min="4103" max="4103" width="17.28515625" style="5316" customWidth="1"/>
    <col min="4104" max="4352" width="9.140625" style="5316"/>
    <col min="4353" max="4353" width="15.5703125" style="5316" customWidth="1"/>
    <col min="4354" max="4354" width="21.42578125" style="5316" customWidth="1"/>
    <col min="4355" max="4355" width="13.7109375" style="5316" customWidth="1"/>
    <col min="4356" max="4356" width="14.28515625" style="5316" customWidth="1"/>
    <col min="4357" max="4357" width="14.7109375" style="5316" customWidth="1"/>
    <col min="4358" max="4358" width="14.28515625" style="5316" customWidth="1"/>
    <col min="4359" max="4359" width="17.28515625" style="5316" customWidth="1"/>
    <col min="4360" max="4608" width="9.140625" style="5316"/>
    <col min="4609" max="4609" width="15.5703125" style="5316" customWidth="1"/>
    <col min="4610" max="4610" width="21.42578125" style="5316" customWidth="1"/>
    <col min="4611" max="4611" width="13.7109375" style="5316" customWidth="1"/>
    <col min="4612" max="4612" width="14.28515625" style="5316" customWidth="1"/>
    <col min="4613" max="4613" width="14.7109375" style="5316" customWidth="1"/>
    <col min="4614" max="4614" width="14.28515625" style="5316" customWidth="1"/>
    <col min="4615" max="4615" width="17.28515625" style="5316" customWidth="1"/>
    <col min="4616" max="4864" width="9.140625" style="5316"/>
    <col min="4865" max="4865" width="15.5703125" style="5316" customWidth="1"/>
    <col min="4866" max="4866" width="21.42578125" style="5316" customWidth="1"/>
    <col min="4867" max="4867" width="13.7109375" style="5316" customWidth="1"/>
    <col min="4868" max="4868" width="14.28515625" style="5316" customWidth="1"/>
    <col min="4869" max="4869" width="14.7109375" style="5316" customWidth="1"/>
    <col min="4870" max="4870" width="14.28515625" style="5316" customWidth="1"/>
    <col min="4871" max="4871" width="17.28515625" style="5316" customWidth="1"/>
    <col min="4872" max="5120" width="9.140625" style="5316"/>
    <col min="5121" max="5121" width="15.5703125" style="5316" customWidth="1"/>
    <col min="5122" max="5122" width="21.42578125" style="5316" customWidth="1"/>
    <col min="5123" max="5123" width="13.7109375" style="5316" customWidth="1"/>
    <col min="5124" max="5124" width="14.28515625" style="5316" customWidth="1"/>
    <col min="5125" max="5125" width="14.7109375" style="5316" customWidth="1"/>
    <col min="5126" max="5126" width="14.28515625" style="5316" customWidth="1"/>
    <col min="5127" max="5127" width="17.28515625" style="5316" customWidth="1"/>
    <col min="5128" max="5376" width="9.140625" style="5316"/>
    <col min="5377" max="5377" width="15.5703125" style="5316" customWidth="1"/>
    <col min="5378" max="5378" width="21.42578125" style="5316" customWidth="1"/>
    <col min="5379" max="5379" width="13.7109375" style="5316" customWidth="1"/>
    <col min="5380" max="5380" width="14.28515625" style="5316" customWidth="1"/>
    <col min="5381" max="5381" width="14.7109375" style="5316" customWidth="1"/>
    <col min="5382" max="5382" width="14.28515625" style="5316" customWidth="1"/>
    <col min="5383" max="5383" width="17.28515625" style="5316" customWidth="1"/>
    <col min="5384" max="5632" width="9.140625" style="5316"/>
    <col min="5633" max="5633" width="15.5703125" style="5316" customWidth="1"/>
    <col min="5634" max="5634" width="21.42578125" style="5316" customWidth="1"/>
    <col min="5635" max="5635" width="13.7109375" style="5316" customWidth="1"/>
    <col min="5636" max="5636" width="14.28515625" style="5316" customWidth="1"/>
    <col min="5637" max="5637" width="14.7109375" style="5316" customWidth="1"/>
    <col min="5638" max="5638" width="14.28515625" style="5316" customWidth="1"/>
    <col min="5639" max="5639" width="17.28515625" style="5316" customWidth="1"/>
    <col min="5640" max="5888" width="9.140625" style="5316"/>
    <col min="5889" max="5889" width="15.5703125" style="5316" customWidth="1"/>
    <col min="5890" max="5890" width="21.42578125" style="5316" customWidth="1"/>
    <col min="5891" max="5891" width="13.7109375" style="5316" customWidth="1"/>
    <col min="5892" max="5892" width="14.28515625" style="5316" customWidth="1"/>
    <col min="5893" max="5893" width="14.7109375" style="5316" customWidth="1"/>
    <col min="5894" max="5894" width="14.28515625" style="5316" customWidth="1"/>
    <col min="5895" max="5895" width="17.28515625" style="5316" customWidth="1"/>
    <col min="5896" max="6144" width="9.140625" style="5316"/>
    <col min="6145" max="6145" width="15.5703125" style="5316" customWidth="1"/>
    <col min="6146" max="6146" width="21.42578125" style="5316" customWidth="1"/>
    <col min="6147" max="6147" width="13.7109375" style="5316" customWidth="1"/>
    <col min="6148" max="6148" width="14.28515625" style="5316" customWidth="1"/>
    <col min="6149" max="6149" width="14.7109375" style="5316" customWidth="1"/>
    <col min="6150" max="6150" width="14.28515625" style="5316" customWidth="1"/>
    <col min="6151" max="6151" width="17.28515625" style="5316" customWidth="1"/>
    <col min="6152" max="6400" width="9.140625" style="5316"/>
    <col min="6401" max="6401" width="15.5703125" style="5316" customWidth="1"/>
    <col min="6402" max="6402" width="21.42578125" style="5316" customWidth="1"/>
    <col min="6403" max="6403" width="13.7109375" style="5316" customWidth="1"/>
    <col min="6404" max="6404" width="14.28515625" style="5316" customWidth="1"/>
    <col min="6405" max="6405" width="14.7109375" style="5316" customWidth="1"/>
    <col min="6406" max="6406" width="14.28515625" style="5316" customWidth="1"/>
    <col min="6407" max="6407" width="17.28515625" style="5316" customWidth="1"/>
    <col min="6408" max="6656" width="9.140625" style="5316"/>
    <col min="6657" max="6657" width="15.5703125" style="5316" customWidth="1"/>
    <col min="6658" max="6658" width="21.42578125" style="5316" customWidth="1"/>
    <col min="6659" max="6659" width="13.7109375" style="5316" customWidth="1"/>
    <col min="6660" max="6660" width="14.28515625" style="5316" customWidth="1"/>
    <col min="6661" max="6661" width="14.7109375" style="5316" customWidth="1"/>
    <col min="6662" max="6662" width="14.28515625" style="5316" customWidth="1"/>
    <col min="6663" max="6663" width="17.28515625" style="5316" customWidth="1"/>
    <col min="6664" max="6912" width="9.140625" style="5316"/>
    <col min="6913" max="6913" width="15.5703125" style="5316" customWidth="1"/>
    <col min="6914" max="6914" width="21.42578125" style="5316" customWidth="1"/>
    <col min="6915" max="6915" width="13.7109375" style="5316" customWidth="1"/>
    <col min="6916" max="6916" width="14.28515625" style="5316" customWidth="1"/>
    <col min="6917" max="6917" width="14.7109375" style="5316" customWidth="1"/>
    <col min="6918" max="6918" width="14.28515625" style="5316" customWidth="1"/>
    <col min="6919" max="6919" width="17.28515625" style="5316" customWidth="1"/>
    <col min="6920" max="7168" width="9.140625" style="5316"/>
    <col min="7169" max="7169" width="15.5703125" style="5316" customWidth="1"/>
    <col min="7170" max="7170" width="21.42578125" style="5316" customWidth="1"/>
    <col min="7171" max="7171" width="13.7109375" style="5316" customWidth="1"/>
    <col min="7172" max="7172" width="14.28515625" style="5316" customWidth="1"/>
    <col min="7173" max="7173" width="14.7109375" style="5316" customWidth="1"/>
    <col min="7174" max="7174" width="14.28515625" style="5316" customWidth="1"/>
    <col min="7175" max="7175" width="17.28515625" style="5316" customWidth="1"/>
    <col min="7176" max="7424" width="9.140625" style="5316"/>
    <col min="7425" max="7425" width="15.5703125" style="5316" customWidth="1"/>
    <col min="7426" max="7426" width="21.42578125" style="5316" customWidth="1"/>
    <col min="7427" max="7427" width="13.7109375" style="5316" customWidth="1"/>
    <col min="7428" max="7428" width="14.28515625" style="5316" customWidth="1"/>
    <col min="7429" max="7429" width="14.7109375" style="5316" customWidth="1"/>
    <col min="7430" max="7430" width="14.28515625" style="5316" customWidth="1"/>
    <col min="7431" max="7431" width="17.28515625" style="5316" customWidth="1"/>
    <col min="7432" max="7680" width="9.140625" style="5316"/>
    <col min="7681" max="7681" width="15.5703125" style="5316" customWidth="1"/>
    <col min="7682" max="7682" width="21.42578125" style="5316" customWidth="1"/>
    <col min="7683" max="7683" width="13.7109375" style="5316" customWidth="1"/>
    <col min="7684" max="7684" width="14.28515625" style="5316" customWidth="1"/>
    <col min="7685" max="7685" width="14.7109375" style="5316" customWidth="1"/>
    <col min="7686" max="7686" width="14.28515625" style="5316" customWidth="1"/>
    <col min="7687" max="7687" width="17.28515625" style="5316" customWidth="1"/>
    <col min="7688" max="7936" width="9.140625" style="5316"/>
    <col min="7937" max="7937" width="15.5703125" style="5316" customWidth="1"/>
    <col min="7938" max="7938" width="21.42578125" style="5316" customWidth="1"/>
    <col min="7939" max="7939" width="13.7109375" style="5316" customWidth="1"/>
    <col min="7940" max="7940" width="14.28515625" style="5316" customWidth="1"/>
    <col min="7941" max="7941" width="14.7109375" style="5316" customWidth="1"/>
    <col min="7942" max="7942" width="14.28515625" style="5316" customWidth="1"/>
    <col min="7943" max="7943" width="17.28515625" style="5316" customWidth="1"/>
    <col min="7944" max="8192" width="9.140625" style="5316"/>
    <col min="8193" max="8193" width="15.5703125" style="5316" customWidth="1"/>
    <col min="8194" max="8194" width="21.42578125" style="5316" customWidth="1"/>
    <col min="8195" max="8195" width="13.7109375" style="5316" customWidth="1"/>
    <col min="8196" max="8196" width="14.28515625" style="5316" customWidth="1"/>
    <col min="8197" max="8197" width="14.7109375" style="5316" customWidth="1"/>
    <col min="8198" max="8198" width="14.28515625" style="5316" customWidth="1"/>
    <col min="8199" max="8199" width="17.28515625" style="5316" customWidth="1"/>
    <col min="8200" max="8448" width="9.140625" style="5316"/>
    <col min="8449" max="8449" width="15.5703125" style="5316" customWidth="1"/>
    <col min="8450" max="8450" width="21.42578125" style="5316" customWidth="1"/>
    <col min="8451" max="8451" width="13.7109375" style="5316" customWidth="1"/>
    <col min="8452" max="8452" width="14.28515625" style="5316" customWidth="1"/>
    <col min="8453" max="8453" width="14.7109375" style="5316" customWidth="1"/>
    <col min="8454" max="8454" width="14.28515625" style="5316" customWidth="1"/>
    <col min="8455" max="8455" width="17.28515625" style="5316" customWidth="1"/>
    <col min="8456" max="8704" width="9.140625" style="5316"/>
    <col min="8705" max="8705" width="15.5703125" style="5316" customWidth="1"/>
    <col min="8706" max="8706" width="21.42578125" style="5316" customWidth="1"/>
    <col min="8707" max="8707" width="13.7109375" style="5316" customWidth="1"/>
    <col min="8708" max="8708" width="14.28515625" style="5316" customWidth="1"/>
    <col min="8709" max="8709" width="14.7109375" style="5316" customWidth="1"/>
    <col min="8710" max="8710" width="14.28515625" style="5316" customWidth="1"/>
    <col min="8711" max="8711" width="17.28515625" style="5316" customWidth="1"/>
    <col min="8712" max="8960" width="9.140625" style="5316"/>
    <col min="8961" max="8961" width="15.5703125" style="5316" customWidth="1"/>
    <col min="8962" max="8962" width="21.42578125" style="5316" customWidth="1"/>
    <col min="8963" max="8963" width="13.7109375" style="5316" customWidth="1"/>
    <col min="8964" max="8964" width="14.28515625" style="5316" customWidth="1"/>
    <col min="8965" max="8965" width="14.7109375" style="5316" customWidth="1"/>
    <col min="8966" max="8966" width="14.28515625" style="5316" customWidth="1"/>
    <col min="8967" max="8967" width="17.28515625" style="5316" customWidth="1"/>
    <col min="8968" max="9216" width="9.140625" style="5316"/>
    <col min="9217" max="9217" width="15.5703125" style="5316" customWidth="1"/>
    <col min="9218" max="9218" width="21.42578125" style="5316" customWidth="1"/>
    <col min="9219" max="9219" width="13.7109375" style="5316" customWidth="1"/>
    <col min="9220" max="9220" width="14.28515625" style="5316" customWidth="1"/>
    <col min="9221" max="9221" width="14.7109375" style="5316" customWidth="1"/>
    <col min="9222" max="9222" width="14.28515625" style="5316" customWidth="1"/>
    <col min="9223" max="9223" width="17.28515625" style="5316" customWidth="1"/>
    <col min="9224" max="9472" width="9.140625" style="5316"/>
    <col min="9473" max="9473" width="15.5703125" style="5316" customWidth="1"/>
    <col min="9474" max="9474" width="21.42578125" style="5316" customWidth="1"/>
    <col min="9475" max="9475" width="13.7109375" style="5316" customWidth="1"/>
    <col min="9476" max="9476" width="14.28515625" style="5316" customWidth="1"/>
    <col min="9477" max="9477" width="14.7109375" style="5316" customWidth="1"/>
    <col min="9478" max="9478" width="14.28515625" style="5316" customWidth="1"/>
    <col min="9479" max="9479" width="17.28515625" style="5316" customWidth="1"/>
    <col min="9480" max="9728" width="9.140625" style="5316"/>
    <col min="9729" max="9729" width="15.5703125" style="5316" customWidth="1"/>
    <col min="9730" max="9730" width="21.42578125" style="5316" customWidth="1"/>
    <col min="9731" max="9731" width="13.7109375" style="5316" customWidth="1"/>
    <col min="9732" max="9732" width="14.28515625" style="5316" customWidth="1"/>
    <col min="9733" max="9733" width="14.7109375" style="5316" customWidth="1"/>
    <col min="9734" max="9734" width="14.28515625" style="5316" customWidth="1"/>
    <col min="9735" max="9735" width="17.28515625" style="5316" customWidth="1"/>
    <col min="9736" max="9984" width="9.140625" style="5316"/>
    <col min="9985" max="9985" width="15.5703125" style="5316" customWidth="1"/>
    <col min="9986" max="9986" width="21.42578125" style="5316" customWidth="1"/>
    <col min="9987" max="9987" width="13.7109375" style="5316" customWidth="1"/>
    <col min="9988" max="9988" width="14.28515625" style="5316" customWidth="1"/>
    <col min="9989" max="9989" width="14.7109375" style="5316" customWidth="1"/>
    <col min="9990" max="9990" width="14.28515625" style="5316" customWidth="1"/>
    <col min="9991" max="9991" width="17.28515625" style="5316" customWidth="1"/>
    <col min="9992" max="10240" width="9.140625" style="5316"/>
    <col min="10241" max="10241" width="15.5703125" style="5316" customWidth="1"/>
    <col min="10242" max="10242" width="21.42578125" style="5316" customWidth="1"/>
    <col min="10243" max="10243" width="13.7109375" style="5316" customWidth="1"/>
    <col min="10244" max="10244" width="14.28515625" style="5316" customWidth="1"/>
    <col min="10245" max="10245" width="14.7109375" style="5316" customWidth="1"/>
    <col min="10246" max="10246" width="14.28515625" style="5316" customWidth="1"/>
    <col min="10247" max="10247" width="17.28515625" style="5316" customWidth="1"/>
    <col min="10248" max="10496" width="9.140625" style="5316"/>
    <col min="10497" max="10497" width="15.5703125" style="5316" customWidth="1"/>
    <col min="10498" max="10498" width="21.42578125" style="5316" customWidth="1"/>
    <col min="10499" max="10499" width="13.7109375" style="5316" customWidth="1"/>
    <col min="10500" max="10500" width="14.28515625" style="5316" customWidth="1"/>
    <col min="10501" max="10501" width="14.7109375" style="5316" customWidth="1"/>
    <col min="10502" max="10502" width="14.28515625" style="5316" customWidth="1"/>
    <col min="10503" max="10503" width="17.28515625" style="5316" customWidth="1"/>
    <col min="10504" max="10752" width="9.140625" style="5316"/>
    <col min="10753" max="10753" width="15.5703125" style="5316" customWidth="1"/>
    <col min="10754" max="10754" width="21.42578125" style="5316" customWidth="1"/>
    <col min="10755" max="10755" width="13.7109375" style="5316" customWidth="1"/>
    <col min="10756" max="10756" width="14.28515625" style="5316" customWidth="1"/>
    <col min="10757" max="10757" width="14.7109375" style="5316" customWidth="1"/>
    <col min="10758" max="10758" width="14.28515625" style="5316" customWidth="1"/>
    <col min="10759" max="10759" width="17.28515625" style="5316" customWidth="1"/>
    <col min="10760" max="11008" width="9.140625" style="5316"/>
    <col min="11009" max="11009" width="15.5703125" style="5316" customWidth="1"/>
    <col min="11010" max="11010" width="21.42578125" style="5316" customWidth="1"/>
    <col min="11011" max="11011" width="13.7109375" style="5316" customWidth="1"/>
    <col min="11012" max="11012" width="14.28515625" style="5316" customWidth="1"/>
    <col min="11013" max="11013" width="14.7109375" style="5316" customWidth="1"/>
    <col min="11014" max="11014" width="14.28515625" style="5316" customWidth="1"/>
    <col min="11015" max="11015" width="17.28515625" style="5316" customWidth="1"/>
    <col min="11016" max="11264" width="9.140625" style="5316"/>
    <col min="11265" max="11265" width="15.5703125" style="5316" customWidth="1"/>
    <col min="11266" max="11266" width="21.42578125" style="5316" customWidth="1"/>
    <col min="11267" max="11267" width="13.7109375" style="5316" customWidth="1"/>
    <col min="11268" max="11268" width="14.28515625" style="5316" customWidth="1"/>
    <col min="11269" max="11269" width="14.7109375" style="5316" customWidth="1"/>
    <col min="11270" max="11270" width="14.28515625" style="5316" customWidth="1"/>
    <col min="11271" max="11271" width="17.28515625" style="5316" customWidth="1"/>
    <col min="11272" max="11520" width="9.140625" style="5316"/>
    <col min="11521" max="11521" width="15.5703125" style="5316" customWidth="1"/>
    <col min="11522" max="11522" width="21.42578125" style="5316" customWidth="1"/>
    <col min="11523" max="11523" width="13.7109375" style="5316" customWidth="1"/>
    <col min="11524" max="11524" width="14.28515625" style="5316" customWidth="1"/>
    <col min="11525" max="11525" width="14.7109375" style="5316" customWidth="1"/>
    <col min="11526" max="11526" width="14.28515625" style="5316" customWidth="1"/>
    <col min="11527" max="11527" width="17.28515625" style="5316" customWidth="1"/>
    <col min="11528" max="11776" width="9.140625" style="5316"/>
    <col min="11777" max="11777" width="15.5703125" style="5316" customWidth="1"/>
    <col min="11778" max="11778" width="21.42578125" style="5316" customWidth="1"/>
    <col min="11779" max="11779" width="13.7109375" style="5316" customWidth="1"/>
    <col min="11780" max="11780" width="14.28515625" style="5316" customWidth="1"/>
    <col min="11781" max="11781" width="14.7109375" style="5316" customWidth="1"/>
    <col min="11782" max="11782" width="14.28515625" style="5316" customWidth="1"/>
    <col min="11783" max="11783" width="17.28515625" style="5316" customWidth="1"/>
    <col min="11784" max="12032" width="9.140625" style="5316"/>
    <col min="12033" max="12033" width="15.5703125" style="5316" customWidth="1"/>
    <col min="12034" max="12034" width="21.42578125" style="5316" customWidth="1"/>
    <col min="12035" max="12035" width="13.7109375" style="5316" customWidth="1"/>
    <col min="12036" max="12036" width="14.28515625" style="5316" customWidth="1"/>
    <col min="12037" max="12037" width="14.7109375" style="5316" customWidth="1"/>
    <col min="12038" max="12038" width="14.28515625" style="5316" customWidth="1"/>
    <col min="12039" max="12039" width="17.28515625" style="5316" customWidth="1"/>
    <col min="12040" max="12288" width="9.140625" style="5316"/>
    <col min="12289" max="12289" width="15.5703125" style="5316" customWidth="1"/>
    <col min="12290" max="12290" width="21.42578125" style="5316" customWidth="1"/>
    <col min="12291" max="12291" width="13.7109375" style="5316" customWidth="1"/>
    <col min="12292" max="12292" width="14.28515625" style="5316" customWidth="1"/>
    <col min="12293" max="12293" width="14.7109375" style="5316" customWidth="1"/>
    <col min="12294" max="12294" width="14.28515625" style="5316" customWidth="1"/>
    <col min="12295" max="12295" width="17.28515625" style="5316" customWidth="1"/>
    <col min="12296" max="12544" width="9.140625" style="5316"/>
    <col min="12545" max="12545" width="15.5703125" style="5316" customWidth="1"/>
    <col min="12546" max="12546" width="21.42578125" style="5316" customWidth="1"/>
    <col min="12547" max="12547" width="13.7109375" style="5316" customWidth="1"/>
    <col min="12548" max="12548" width="14.28515625" style="5316" customWidth="1"/>
    <col min="12549" max="12549" width="14.7109375" style="5316" customWidth="1"/>
    <col min="12550" max="12550" width="14.28515625" style="5316" customWidth="1"/>
    <col min="12551" max="12551" width="17.28515625" style="5316" customWidth="1"/>
    <col min="12552" max="12800" width="9.140625" style="5316"/>
    <col min="12801" max="12801" width="15.5703125" style="5316" customWidth="1"/>
    <col min="12802" max="12802" width="21.42578125" style="5316" customWidth="1"/>
    <col min="12803" max="12803" width="13.7109375" style="5316" customWidth="1"/>
    <col min="12804" max="12804" width="14.28515625" style="5316" customWidth="1"/>
    <col min="12805" max="12805" width="14.7109375" style="5316" customWidth="1"/>
    <col min="12806" max="12806" width="14.28515625" style="5316" customWidth="1"/>
    <col min="12807" max="12807" width="17.28515625" style="5316" customWidth="1"/>
    <col min="12808" max="13056" width="9.140625" style="5316"/>
    <col min="13057" max="13057" width="15.5703125" style="5316" customWidth="1"/>
    <col min="13058" max="13058" width="21.42578125" style="5316" customWidth="1"/>
    <col min="13059" max="13059" width="13.7109375" style="5316" customWidth="1"/>
    <col min="13060" max="13060" width="14.28515625" style="5316" customWidth="1"/>
    <col min="13061" max="13061" width="14.7109375" style="5316" customWidth="1"/>
    <col min="13062" max="13062" width="14.28515625" style="5316" customWidth="1"/>
    <col min="13063" max="13063" width="17.28515625" style="5316" customWidth="1"/>
    <col min="13064" max="13312" width="9.140625" style="5316"/>
    <col min="13313" max="13313" width="15.5703125" style="5316" customWidth="1"/>
    <col min="13314" max="13314" width="21.42578125" style="5316" customWidth="1"/>
    <col min="13315" max="13315" width="13.7109375" style="5316" customWidth="1"/>
    <col min="13316" max="13316" width="14.28515625" style="5316" customWidth="1"/>
    <col min="13317" max="13317" width="14.7109375" style="5316" customWidth="1"/>
    <col min="13318" max="13318" width="14.28515625" style="5316" customWidth="1"/>
    <col min="13319" max="13319" width="17.28515625" style="5316" customWidth="1"/>
    <col min="13320" max="13568" width="9.140625" style="5316"/>
    <col min="13569" max="13569" width="15.5703125" style="5316" customWidth="1"/>
    <col min="13570" max="13570" width="21.42578125" style="5316" customWidth="1"/>
    <col min="13571" max="13571" width="13.7109375" style="5316" customWidth="1"/>
    <col min="13572" max="13572" width="14.28515625" style="5316" customWidth="1"/>
    <col min="13573" max="13573" width="14.7109375" style="5316" customWidth="1"/>
    <col min="13574" max="13574" width="14.28515625" style="5316" customWidth="1"/>
    <col min="13575" max="13575" width="17.28515625" style="5316" customWidth="1"/>
    <col min="13576" max="13824" width="9.140625" style="5316"/>
    <col min="13825" max="13825" width="15.5703125" style="5316" customWidth="1"/>
    <col min="13826" max="13826" width="21.42578125" style="5316" customWidth="1"/>
    <col min="13827" max="13827" width="13.7109375" style="5316" customWidth="1"/>
    <col min="13828" max="13828" width="14.28515625" style="5316" customWidth="1"/>
    <col min="13829" max="13829" width="14.7109375" style="5316" customWidth="1"/>
    <col min="13830" max="13830" width="14.28515625" style="5316" customWidth="1"/>
    <col min="13831" max="13831" width="17.28515625" style="5316" customWidth="1"/>
    <col min="13832" max="14080" width="9.140625" style="5316"/>
    <col min="14081" max="14081" width="15.5703125" style="5316" customWidth="1"/>
    <col min="14082" max="14082" width="21.42578125" style="5316" customWidth="1"/>
    <col min="14083" max="14083" width="13.7109375" style="5316" customWidth="1"/>
    <col min="14084" max="14084" width="14.28515625" style="5316" customWidth="1"/>
    <col min="14085" max="14085" width="14.7109375" style="5316" customWidth="1"/>
    <col min="14086" max="14086" width="14.28515625" style="5316" customWidth="1"/>
    <col min="14087" max="14087" width="17.28515625" style="5316" customWidth="1"/>
    <col min="14088" max="14336" width="9.140625" style="5316"/>
    <col min="14337" max="14337" width="15.5703125" style="5316" customWidth="1"/>
    <col min="14338" max="14338" width="21.42578125" style="5316" customWidth="1"/>
    <col min="14339" max="14339" width="13.7109375" style="5316" customWidth="1"/>
    <col min="14340" max="14340" width="14.28515625" style="5316" customWidth="1"/>
    <col min="14341" max="14341" width="14.7109375" style="5316" customWidth="1"/>
    <col min="14342" max="14342" width="14.28515625" style="5316" customWidth="1"/>
    <col min="14343" max="14343" width="17.28515625" style="5316" customWidth="1"/>
    <col min="14344" max="14592" width="9.140625" style="5316"/>
    <col min="14593" max="14593" width="15.5703125" style="5316" customWidth="1"/>
    <col min="14594" max="14594" width="21.42578125" style="5316" customWidth="1"/>
    <col min="14595" max="14595" width="13.7109375" style="5316" customWidth="1"/>
    <col min="14596" max="14596" width="14.28515625" style="5316" customWidth="1"/>
    <col min="14597" max="14597" width="14.7109375" style="5316" customWidth="1"/>
    <col min="14598" max="14598" width="14.28515625" style="5316" customWidth="1"/>
    <col min="14599" max="14599" width="17.28515625" style="5316" customWidth="1"/>
    <col min="14600" max="14848" width="9.140625" style="5316"/>
    <col min="14849" max="14849" width="15.5703125" style="5316" customWidth="1"/>
    <col min="14850" max="14850" width="21.42578125" style="5316" customWidth="1"/>
    <col min="14851" max="14851" width="13.7109375" style="5316" customWidth="1"/>
    <col min="14852" max="14852" width="14.28515625" style="5316" customWidth="1"/>
    <col min="14853" max="14853" width="14.7109375" style="5316" customWidth="1"/>
    <col min="14854" max="14854" width="14.28515625" style="5316" customWidth="1"/>
    <col min="14855" max="14855" width="17.28515625" style="5316" customWidth="1"/>
    <col min="14856" max="15104" width="9.140625" style="5316"/>
    <col min="15105" max="15105" width="15.5703125" style="5316" customWidth="1"/>
    <col min="15106" max="15106" width="21.42578125" style="5316" customWidth="1"/>
    <col min="15107" max="15107" width="13.7109375" style="5316" customWidth="1"/>
    <col min="15108" max="15108" width="14.28515625" style="5316" customWidth="1"/>
    <col min="15109" max="15109" width="14.7109375" style="5316" customWidth="1"/>
    <col min="15110" max="15110" width="14.28515625" style="5316" customWidth="1"/>
    <col min="15111" max="15111" width="17.28515625" style="5316" customWidth="1"/>
    <col min="15112" max="15360" width="9.140625" style="5316"/>
    <col min="15361" max="15361" width="15.5703125" style="5316" customWidth="1"/>
    <col min="15362" max="15362" width="21.42578125" style="5316" customWidth="1"/>
    <col min="15363" max="15363" width="13.7109375" style="5316" customWidth="1"/>
    <col min="15364" max="15364" width="14.28515625" style="5316" customWidth="1"/>
    <col min="15365" max="15365" width="14.7109375" style="5316" customWidth="1"/>
    <col min="15366" max="15366" width="14.28515625" style="5316" customWidth="1"/>
    <col min="15367" max="15367" width="17.28515625" style="5316" customWidth="1"/>
    <col min="15368" max="15616" width="9.140625" style="5316"/>
    <col min="15617" max="15617" width="15.5703125" style="5316" customWidth="1"/>
    <col min="15618" max="15618" width="21.42578125" style="5316" customWidth="1"/>
    <col min="15619" max="15619" width="13.7109375" style="5316" customWidth="1"/>
    <col min="15620" max="15620" width="14.28515625" style="5316" customWidth="1"/>
    <col min="15621" max="15621" width="14.7109375" style="5316" customWidth="1"/>
    <col min="15622" max="15622" width="14.28515625" style="5316" customWidth="1"/>
    <col min="15623" max="15623" width="17.28515625" style="5316" customWidth="1"/>
    <col min="15624" max="15872" width="9.140625" style="5316"/>
    <col min="15873" max="15873" width="15.5703125" style="5316" customWidth="1"/>
    <col min="15874" max="15874" width="21.42578125" style="5316" customWidth="1"/>
    <col min="15875" max="15875" width="13.7109375" style="5316" customWidth="1"/>
    <col min="15876" max="15876" width="14.28515625" style="5316" customWidth="1"/>
    <col min="15877" max="15877" width="14.7109375" style="5316" customWidth="1"/>
    <col min="15878" max="15878" width="14.28515625" style="5316" customWidth="1"/>
    <col min="15879" max="15879" width="17.28515625" style="5316" customWidth="1"/>
    <col min="15880" max="16128" width="9.140625" style="5316"/>
    <col min="16129" max="16129" width="15.5703125" style="5316" customWidth="1"/>
    <col min="16130" max="16130" width="21.42578125" style="5316" customWidth="1"/>
    <col min="16131" max="16131" width="13.7109375" style="5316" customWidth="1"/>
    <col min="16132" max="16132" width="14.28515625" style="5316" customWidth="1"/>
    <col min="16133" max="16133" width="14.7109375" style="5316" customWidth="1"/>
    <col min="16134" max="16134" width="14.28515625" style="5316" customWidth="1"/>
    <col min="16135" max="16135" width="17.28515625" style="5316" customWidth="1"/>
    <col min="16136" max="16384" width="9.140625" style="5316"/>
  </cols>
  <sheetData>
    <row r="1" spans="1:7" ht="13.5" thickBot="1">
      <c r="A1" s="1" t="s">
        <v>0</v>
      </c>
      <c r="G1" s="5446" t="s">
        <v>1</v>
      </c>
    </row>
    <row r="2" spans="1:7" ht="20.25" customHeight="1" thickTop="1">
      <c r="A2" s="8069" t="s">
        <v>4964</v>
      </c>
      <c r="B2" s="8070"/>
      <c r="C2" s="8070"/>
      <c r="D2" s="8070"/>
      <c r="E2" s="8070"/>
      <c r="F2" s="8070"/>
      <c r="G2" s="8071"/>
    </row>
    <row r="3" spans="1:7" ht="25.5" customHeight="1" thickBot="1">
      <c r="A3" s="8072" t="s">
        <v>4932</v>
      </c>
      <c r="B3" s="8073"/>
      <c r="C3" s="8073"/>
      <c r="D3" s="8073"/>
      <c r="E3" s="8073"/>
      <c r="F3" s="8073"/>
      <c r="G3" s="8074"/>
    </row>
    <row r="4" spans="1:7" ht="25.5" hidden="1" customHeight="1" thickBot="1">
      <c r="A4" s="8075"/>
      <c r="B4" s="8076"/>
      <c r="C4" s="8076"/>
      <c r="D4" s="8076"/>
      <c r="E4" s="8076"/>
      <c r="F4" s="8076"/>
      <c r="G4" s="8077"/>
    </row>
    <row r="5" spans="1:7" ht="25.5" customHeight="1" thickBot="1">
      <c r="A5" s="5686" t="s">
        <v>12</v>
      </c>
      <c r="B5" s="5688" t="s">
        <v>4931</v>
      </c>
      <c r="C5" s="5687" t="s">
        <v>4933</v>
      </c>
      <c r="D5" s="5690" t="s">
        <v>4934</v>
      </c>
      <c r="E5" s="5687" t="s">
        <v>4935</v>
      </c>
      <c r="F5" s="5690" t="s">
        <v>2</v>
      </c>
      <c r="G5" s="5689" t="s">
        <v>4936</v>
      </c>
    </row>
    <row r="6" spans="1:7" ht="14.1" customHeight="1">
      <c r="A6" s="8106">
        <v>2003</v>
      </c>
      <c r="B6" s="5472" t="s">
        <v>4884</v>
      </c>
      <c r="C6" s="5472">
        <f>C7+C8+C9</f>
        <v>18</v>
      </c>
      <c r="D6" s="5472" t="s">
        <v>9</v>
      </c>
      <c r="E6" s="5472">
        <v>7</v>
      </c>
      <c r="F6" s="5472">
        <v>25</v>
      </c>
      <c r="G6" s="5470">
        <f>G7+G8+G9</f>
        <v>3281</v>
      </c>
    </row>
    <row r="7" spans="1:7" ht="14.1" customHeight="1">
      <c r="A7" s="8043"/>
      <c r="B7" s="5326" t="s">
        <v>4885</v>
      </c>
      <c r="C7" s="5473">
        <v>6</v>
      </c>
      <c r="D7" s="5541" t="s">
        <v>9</v>
      </c>
      <c r="E7" s="5473">
        <v>1</v>
      </c>
      <c r="F7" s="5541">
        <v>7</v>
      </c>
      <c r="G7" s="5542">
        <v>523</v>
      </c>
    </row>
    <row r="8" spans="1:7" ht="14.1" customHeight="1">
      <c r="A8" s="8043"/>
      <c r="B8" s="5326" t="s">
        <v>4886</v>
      </c>
      <c r="C8" s="5473">
        <v>8</v>
      </c>
      <c r="D8" s="5541" t="s">
        <v>9</v>
      </c>
      <c r="E8" s="5473">
        <v>6</v>
      </c>
      <c r="F8" s="5541">
        <v>14</v>
      </c>
      <c r="G8" s="5548">
        <v>2320</v>
      </c>
    </row>
    <row r="9" spans="1:7" ht="14.1" customHeight="1" thickBot="1">
      <c r="A9" s="8044"/>
      <c r="B9" s="4498" t="s">
        <v>4887</v>
      </c>
      <c r="C9" s="5475">
        <v>4</v>
      </c>
      <c r="D9" s="5546" t="s">
        <v>9</v>
      </c>
      <c r="E9" s="5475" t="s">
        <v>9</v>
      </c>
      <c r="F9" s="5546">
        <v>4</v>
      </c>
      <c r="G9" s="5549">
        <v>438</v>
      </c>
    </row>
    <row r="10" spans="1:7" ht="14.1" customHeight="1">
      <c r="A10" s="8106">
        <v>2004</v>
      </c>
      <c r="B10" s="5472" t="s">
        <v>4884</v>
      </c>
      <c r="C10" s="5472">
        <f>C11+C12+C13</f>
        <v>19</v>
      </c>
      <c r="D10" s="5472" t="s">
        <v>9</v>
      </c>
      <c r="E10" s="5472">
        <v>8</v>
      </c>
      <c r="F10" s="5472">
        <f>F11+F12+F13</f>
        <v>27</v>
      </c>
      <c r="G10" s="5470">
        <f>G11+G12+G13</f>
        <v>2352</v>
      </c>
    </row>
    <row r="11" spans="1:7" ht="14.1" customHeight="1">
      <c r="A11" s="8043"/>
      <c r="B11" s="5326" t="s">
        <v>4885</v>
      </c>
      <c r="C11" s="5326">
        <v>6</v>
      </c>
      <c r="D11" s="5541" t="s">
        <v>9</v>
      </c>
      <c r="E11" s="5473" t="s">
        <v>9</v>
      </c>
      <c r="F11" s="4507">
        <v>6</v>
      </c>
      <c r="G11" s="5542">
        <v>525</v>
      </c>
    </row>
    <row r="12" spans="1:7" ht="14.1" customHeight="1">
      <c r="A12" s="8043"/>
      <c r="B12" s="5326" t="s">
        <v>4886</v>
      </c>
      <c r="C12" s="5326">
        <v>8</v>
      </c>
      <c r="D12" s="5541" t="s">
        <v>9</v>
      </c>
      <c r="E12" s="5326">
        <v>8</v>
      </c>
      <c r="F12" s="4507">
        <v>16</v>
      </c>
      <c r="G12" s="5548">
        <v>1423</v>
      </c>
    </row>
    <row r="13" spans="1:7" ht="14.1" customHeight="1" thickBot="1">
      <c r="A13" s="8051"/>
      <c r="B13" s="4502" t="s">
        <v>4887</v>
      </c>
      <c r="C13" s="4502">
        <v>5</v>
      </c>
      <c r="D13" s="5543" t="s">
        <v>9</v>
      </c>
      <c r="E13" s="5474" t="s">
        <v>9</v>
      </c>
      <c r="F13" s="4510">
        <v>5</v>
      </c>
      <c r="G13" s="5544">
        <v>404</v>
      </c>
    </row>
    <row r="14" spans="1:7" ht="14.1" customHeight="1">
      <c r="A14" s="8106">
        <v>2005</v>
      </c>
      <c r="B14" s="5472" t="s">
        <v>4884</v>
      </c>
      <c r="C14" s="5469">
        <f>C15+C16+C17</f>
        <v>19</v>
      </c>
      <c r="D14" s="5550" t="s">
        <v>9</v>
      </c>
      <c r="E14" s="5469">
        <v>8</v>
      </c>
      <c r="F14" s="5469">
        <f>F15+F16+F17</f>
        <v>27</v>
      </c>
      <c r="G14" s="5470">
        <f>G15+G16+G17</f>
        <v>2352</v>
      </c>
    </row>
    <row r="15" spans="1:7" ht="14.1" customHeight="1">
      <c r="A15" s="8043"/>
      <c r="B15" s="5326" t="s">
        <v>4885</v>
      </c>
      <c r="C15" s="13">
        <v>6</v>
      </c>
      <c r="D15" s="5535" t="s">
        <v>9</v>
      </c>
      <c r="E15" s="5482" t="s">
        <v>9</v>
      </c>
      <c r="F15" s="5462">
        <v>6</v>
      </c>
      <c r="G15" s="5548">
        <v>525</v>
      </c>
    </row>
    <row r="16" spans="1:7" ht="14.1" customHeight="1">
      <c r="A16" s="8043"/>
      <c r="B16" s="5326" t="s">
        <v>4886</v>
      </c>
      <c r="C16" s="13">
        <v>8</v>
      </c>
      <c r="D16" s="5535" t="s">
        <v>9</v>
      </c>
      <c r="E16" s="13">
        <v>8</v>
      </c>
      <c r="F16" s="5462">
        <v>16</v>
      </c>
      <c r="G16" s="5548">
        <v>1423</v>
      </c>
    </row>
    <row r="17" spans="1:7" ht="14.1" customHeight="1" thickBot="1">
      <c r="A17" s="8044"/>
      <c r="B17" s="4498" t="s">
        <v>4887</v>
      </c>
      <c r="C17" s="5454">
        <v>5</v>
      </c>
      <c r="D17" s="5538" t="s">
        <v>9</v>
      </c>
      <c r="E17" s="5537" t="s">
        <v>9</v>
      </c>
      <c r="F17" s="5471">
        <v>5</v>
      </c>
      <c r="G17" s="5551">
        <v>404</v>
      </c>
    </row>
    <row r="18" spans="1:7" ht="14.1" customHeight="1">
      <c r="A18" s="8059">
        <v>2006</v>
      </c>
      <c r="B18" s="5476" t="s">
        <v>4884</v>
      </c>
      <c r="C18" s="5488">
        <f>C19+C20+C21</f>
        <v>18</v>
      </c>
      <c r="D18" s="5488" t="s">
        <v>9</v>
      </c>
      <c r="E18" s="5488">
        <v>9</v>
      </c>
      <c r="F18" s="5488">
        <f>F19+F20+F21</f>
        <v>27</v>
      </c>
      <c r="G18" s="5540">
        <f>G19+G20+G21</f>
        <v>3219</v>
      </c>
    </row>
    <row r="19" spans="1:7" ht="14.1" customHeight="1">
      <c r="A19" s="8043"/>
      <c r="B19" s="5326" t="s">
        <v>4885</v>
      </c>
      <c r="C19" s="5326">
        <v>6</v>
      </c>
      <c r="D19" s="5541" t="s">
        <v>9</v>
      </c>
      <c r="E19" s="5473" t="s">
        <v>9</v>
      </c>
      <c r="F19" s="4507">
        <v>6</v>
      </c>
      <c r="G19" s="5548">
        <v>1657</v>
      </c>
    </row>
    <row r="20" spans="1:7" ht="14.1" customHeight="1">
      <c r="A20" s="8043"/>
      <c r="B20" s="5326" t="s">
        <v>4886</v>
      </c>
      <c r="C20" s="5326">
        <v>7</v>
      </c>
      <c r="D20" s="5541" t="s">
        <v>9</v>
      </c>
      <c r="E20" s="5326">
        <v>9</v>
      </c>
      <c r="F20" s="4507">
        <v>16</v>
      </c>
      <c r="G20" s="5548">
        <v>1155</v>
      </c>
    </row>
    <row r="21" spans="1:7" ht="14.1" customHeight="1" thickBot="1">
      <c r="A21" s="8044"/>
      <c r="B21" s="4498" t="s">
        <v>4887</v>
      </c>
      <c r="C21" s="4498">
        <v>5</v>
      </c>
      <c r="D21" s="5546" t="s">
        <v>9</v>
      </c>
      <c r="E21" s="5475" t="s">
        <v>9</v>
      </c>
      <c r="F21" s="5545">
        <v>5</v>
      </c>
      <c r="G21" s="5549">
        <v>407</v>
      </c>
    </row>
    <row r="22" spans="1:7" ht="14.1" customHeight="1">
      <c r="A22" s="8106">
        <v>2007</v>
      </c>
      <c r="B22" s="5472" t="s">
        <v>4884</v>
      </c>
      <c r="C22" s="5469">
        <f>C23+C24+C25</f>
        <v>18</v>
      </c>
      <c r="D22" s="5469" t="s">
        <v>9</v>
      </c>
      <c r="E22" s="5469">
        <v>9</v>
      </c>
      <c r="F22" s="5469">
        <f>F23+F24+F25</f>
        <v>27</v>
      </c>
      <c r="G22" s="5470">
        <f>G23+G24+G25</f>
        <v>3289</v>
      </c>
    </row>
    <row r="23" spans="1:7" ht="14.1" customHeight="1">
      <c r="A23" s="8043"/>
      <c r="B23" s="5326" t="s">
        <v>4885</v>
      </c>
      <c r="C23" s="5326">
        <v>6</v>
      </c>
      <c r="D23" s="5541" t="s">
        <v>9</v>
      </c>
      <c r="E23" s="5473" t="s">
        <v>9</v>
      </c>
      <c r="F23" s="4507">
        <v>6</v>
      </c>
      <c r="G23" s="5548">
        <v>1727</v>
      </c>
    </row>
    <row r="24" spans="1:7" ht="14.1" customHeight="1">
      <c r="A24" s="8043"/>
      <c r="B24" s="5326" t="s">
        <v>4886</v>
      </c>
      <c r="C24" s="5326">
        <v>7</v>
      </c>
      <c r="D24" s="5541" t="s">
        <v>9</v>
      </c>
      <c r="E24" s="5326">
        <v>9</v>
      </c>
      <c r="F24" s="4507">
        <v>16</v>
      </c>
      <c r="G24" s="5548">
        <v>1155</v>
      </c>
    </row>
    <row r="25" spans="1:7" ht="14.1" customHeight="1" thickBot="1">
      <c r="A25" s="8044"/>
      <c r="B25" s="4498" t="s">
        <v>4887</v>
      </c>
      <c r="C25" s="4498">
        <v>5</v>
      </c>
      <c r="D25" s="5546" t="s">
        <v>9</v>
      </c>
      <c r="E25" s="5475" t="s">
        <v>9</v>
      </c>
      <c r="F25" s="5545">
        <v>5</v>
      </c>
      <c r="G25" s="5549">
        <v>407</v>
      </c>
    </row>
    <row r="26" spans="1:7" ht="14.1" customHeight="1">
      <c r="A26" s="8106">
        <v>2008</v>
      </c>
      <c r="B26" s="5472" t="s">
        <v>4884</v>
      </c>
      <c r="C26" s="5469">
        <f>C27+C28+C29</f>
        <v>17</v>
      </c>
      <c r="D26" s="5469" t="s">
        <v>9</v>
      </c>
      <c r="E26" s="5469">
        <v>9</v>
      </c>
      <c r="F26" s="5469">
        <f>F27+F28+F29</f>
        <v>26</v>
      </c>
      <c r="G26" s="5470">
        <f>G27+G28+G29</f>
        <v>2595</v>
      </c>
    </row>
    <row r="27" spans="1:7" ht="14.1" customHeight="1">
      <c r="A27" s="8043"/>
      <c r="B27" s="5326" t="s">
        <v>4885</v>
      </c>
      <c r="C27" s="5326">
        <v>5</v>
      </c>
      <c r="D27" s="5541" t="s">
        <v>9</v>
      </c>
      <c r="E27" s="5473" t="s">
        <v>9</v>
      </c>
      <c r="F27" s="4507">
        <v>5</v>
      </c>
      <c r="G27" s="5548">
        <v>1102</v>
      </c>
    </row>
    <row r="28" spans="1:7" ht="14.1" customHeight="1">
      <c r="A28" s="8043"/>
      <c r="B28" s="5326" t="s">
        <v>4886</v>
      </c>
      <c r="C28" s="5326">
        <v>7</v>
      </c>
      <c r="D28" s="5541" t="s">
        <v>9</v>
      </c>
      <c r="E28" s="5326">
        <v>9</v>
      </c>
      <c r="F28" s="4507">
        <v>16</v>
      </c>
      <c r="G28" s="5548">
        <v>1081</v>
      </c>
    </row>
    <row r="29" spans="1:7" ht="14.1" customHeight="1" thickBot="1">
      <c r="A29" s="8044"/>
      <c r="B29" s="4498" t="s">
        <v>4887</v>
      </c>
      <c r="C29" s="4498">
        <v>5</v>
      </c>
      <c r="D29" s="5546" t="s">
        <v>9</v>
      </c>
      <c r="E29" s="5475" t="s">
        <v>9</v>
      </c>
      <c r="F29" s="5545">
        <v>5</v>
      </c>
      <c r="G29" s="5549">
        <v>412</v>
      </c>
    </row>
    <row r="30" spans="1:7" ht="14.1" customHeight="1">
      <c r="A30" s="8106">
        <v>2009</v>
      </c>
      <c r="B30" s="5472" t="s">
        <v>4884</v>
      </c>
      <c r="C30" s="5469">
        <f>C31+C32+C33</f>
        <v>17</v>
      </c>
      <c r="D30" s="5469" t="s">
        <v>9</v>
      </c>
      <c r="E30" s="5469">
        <v>9</v>
      </c>
      <c r="F30" s="5469">
        <f>F31+F32+F33</f>
        <v>26</v>
      </c>
      <c r="G30" s="5470">
        <f>G31+G32+G33</f>
        <v>2297</v>
      </c>
    </row>
    <row r="31" spans="1:7" ht="14.1" customHeight="1">
      <c r="A31" s="8043"/>
      <c r="B31" s="5326" t="s">
        <v>4885</v>
      </c>
      <c r="C31" s="5326">
        <v>5</v>
      </c>
      <c r="D31" s="5541" t="s">
        <v>9</v>
      </c>
      <c r="E31" s="5473" t="s">
        <v>9</v>
      </c>
      <c r="F31" s="4507">
        <v>5</v>
      </c>
      <c r="G31" s="5548">
        <v>1102</v>
      </c>
    </row>
    <row r="32" spans="1:7" ht="14.1" customHeight="1">
      <c r="A32" s="8043"/>
      <c r="B32" s="5326" t="s">
        <v>4886</v>
      </c>
      <c r="C32" s="5326">
        <v>7</v>
      </c>
      <c r="D32" s="5541" t="s">
        <v>9</v>
      </c>
      <c r="E32" s="5326">
        <v>9</v>
      </c>
      <c r="F32" s="4507">
        <v>16</v>
      </c>
      <c r="G32" s="5542">
        <v>783</v>
      </c>
    </row>
    <row r="33" spans="1:7" ht="14.1" customHeight="1" thickBot="1">
      <c r="A33" s="8051"/>
      <c r="B33" s="4502" t="s">
        <v>4887</v>
      </c>
      <c r="C33" s="4502">
        <v>5</v>
      </c>
      <c r="D33" s="5543" t="s">
        <v>9</v>
      </c>
      <c r="E33" s="5474" t="s">
        <v>9</v>
      </c>
      <c r="F33" s="4510">
        <v>5</v>
      </c>
      <c r="G33" s="5544">
        <v>412</v>
      </c>
    </row>
    <row r="34" spans="1:7" ht="14.1" customHeight="1">
      <c r="A34" s="8106">
        <v>2010</v>
      </c>
      <c r="B34" s="5472" t="s">
        <v>4884</v>
      </c>
      <c r="C34" s="5469">
        <v>17</v>
      </c>
      <c r="D34" s="5469" t="s">
        <v>9</v>
      </c>
      <c r="E34" s="5469">
        <v>9</v>
      </c>
      <c r="F34" s="5469">
        <v>26</v>
      </c>
      <c r="G34" s="5470">
        <v>2297</v>
      </c>
    </row>
    <row r="35" spans="1:7" ht="14.1" customHeight="1">
      <c r="A35" s="8043"/>
      <c r="B35" s="5326" t="s">
        <v>4885</v>
      </c>
      <c r="C35" s="5326">
        <v>5</v>
      </c>
      <c r="D35" s="5541" t="s">
        <v>9</v>
      </c>
      <c r="E35" s="5473" t="s">
        <v>9</v>
      </c>
      <c r="F35" s="4507">
        <v>5</v>
      </c>
      <c r="G35" s="5548">
        <v>1102</v>
      </c>
    </row>
    <row r="36" spans="1:7" ht="14.1" customHeight="1">
      <c r="A36" s="8043"/>
      <c r="B36" s="5326" t="s">
        <v>4886</v>
      </c>
      <c r="C36" s="5326">
        <v>7</v>
      </c>
      <c r="D36" s="5541" t="s">
        <v>9</v>
      </c>
      <c r="E36" s="5326">
        <v>9</v>
      </c>
      <c r="F36" s="4507">
        <v>16</v>
      </c>
      <c r="G36" s="5542">
        <v>783</v>
      </c>
    </row>
    <row r="37" spans="1:7" ht="14.1" customHeight="1" thickBot="1">
      <c r="A37" s="8044"/>
      <c r="B37" s="4498" t="s">
        <v>4887</v>
      </c>
      <c r="C37" s="4498">
        <v>5</v>
      </c>
      <c r="D37" s="5546" t="s">
        <v>9</v>
      </c>
      <c r="E37" s="5475" t="s">
        <v>9</v>
      </c>
      <c r="F37" s="5545">
        <v>5</v>
      </c>
      <c r="G37" s="5549">
        <v>412</v>
      </c>
    </row>
    <row r="38" spans="1:7" ht="14.1" customHeight="1">
      <c r="A38" s="8059">
        <v>2011</v>
      </c>
      <c r="B38" s="5476" t="s">
        <v>4884</v>
      </c>
      <c r="C38" s="5488">
        <v>21</v>
      </c>
      <c r="D38" s="5488" t="s">
        <v>9</v>
      </c>
      <c r="E38" s="5488" t="s">
        <v>9</v>
      </c>
      <c r="F38" s="5488">
        <v>21</v>
      </c>
      <c r="G38" s="5540">
        <v>4199</v>
      </c>
    </row>
    <row r="39" spans="1:7" ht="14.1" customHeight="1">
      <c r="A39" s="8043"/>
      <c r="B39" s="5326" t="s">
        <v>4885</v>
      </c>
      <c r="C39" s="5326">
        <v>9</v>
      </c>
      <c r="D39" s="5541" t="s">
        <v>9</v>
      </c>
      <c r="E39" s="5473" t="s">
        <v>9</v>
      </c>
      <c r="F39" s="4507">
        <v>9</v>
      </c>
      <c r="G39" s="5548">
        <v>2872</v>
      </c>
    </row>
    <row r="40" spans="1:7" ht="14.1" customHeight="1">
      <c r="A40" s="8043"/>
      <c r="B40" s="5326" t="s">
        <v>4886</v>
      </c>
      <c r="C40" s="5326">
        <v>7</v>
      </c>
      <c r="D40" s="5541" t="s">
        <v>9</v>
      </c>
      <c r="E40" s="5473" t="s">
        <v>9</v>
      </c>
      <c r="F40" s="4507">
        <v>7</v>
      </c>
      <c r="G40" s="5542">
        <v>826</v>
      </c>
    </row>
    <row r="41" spans="1:7" ht="14.1" customHeight="1" thickBot="1">
      <c r="A41" s="8051"/>
      <c r="B41" s="4502" t="s">
        <v>4887</v>
      </c>
      <c r="C41" s="4502">
        <v>5</v>
      </c>
      <c r="D41" s="5543" t="s">
        <v>9</v>
      </c>
      <c r="E41" s="5474" t="s">
        <v>9</v>
      </c>
      <c r="F41" s="4510">
        <v>5</v>
      </c>
      <c r="G41" s="5544">
        <v>501</v>
      </c>
    </row>
    <row r="42" spans="1:7" ht="14.1" customHeight="1">
      <c r="A42" s="8106">
        <v>2012</v>
      </c>
      <c r="B42" s="5472" t="s">
        <v>4884</v>
      </c>
      <c r="C42" s="5469">
        <v>22</v>
      </c>
      <c r="D42" s="5469" t="s">
        <v>9</v>
      </c>
      <c r="E42" s="5469">
        <v>1</v>
      </c>
      <c r="F42" s="5469">
        <v>23</v>
      </c>
      <c r="G42" s="5470">
        <v>4333</v>
      </c>
    </row>
    <row r="43" spans="1:7" ht="14.1" customHeight="1">
      <c r="A43" s="8043"/>
      <c r="B43" s="5326" t="s">
        <v>4885</v>
      </c>
      <c r="C43" s="5326">
        <v>10</v>
      </c>
      <c r="D43" s="5541" t="s">
        <v>9</v>
      </c>
      <c r="E43" s="5473" t="s">
        <v>9</v>
      </c>
      <c r="F43" s="4507">
        <v>10</v>
      </c>
      <c r="G43" s="5548">
        <v>2980</v>
      </c>
    </row>
    <row r="44" spans="1:7" ht="14.1" customHeight="1">
      <c r="A44" s="8043"/>
      <c r="B44" s="5326" t="s">
        <v>4886</v>
      </c>
      <c r="C44" s="5326">
        <v>7</v>
      </c>
      <c r="D44" s="5541" t="s">
        <v>9</v>
      </c>
      <c r="E44" s="5473" t="s">
        <v>9</v>
      </c>
      <c r="F44" s="4507">
        <v>7</v>
      </c>
      <c r="G44" s="5542">
        <v>826</v>
      </c>
    </row>
    <row r="45" spans="1:7" ht="14.1" customHeight="1" thickBot="1">
      <c r="A45" s="8044"/>
      <c r="B45" s="4498" t="s">
        <v>4887</v>
      </c>
      <c r="C45" s="4498">
        <v>5</v>
      </c>
      <c r="D45" s="5546" t="s">
        <v>9</v>
      </c>
      <c r="E45" s="5475">
        <v>1</v>
      </c>
      <c r="F45" s="5545">
        <v>6</v>
      </c>
      <c r="G45" s="5549">
        <v>527</v>
      </c>
    </row>
    <row r="46" spans="1:7" ht="14.1" customHeight="1">
      <c r="A46" s="8059">
        <v>2013</v>
      </c>
      <c r="B46" s="5476" t="s">
        <v>4884</v>
      </c>
      <c r="C46" s="5488">
        <v>22</v>
      </c>
      <c r="D46" s="5488" t="s">
        <v>9</v>
      </c>
      <c r="E46" s="5488">
        <v>1</v>
      </c>
      <c r="F46" s="5488">
        <v>23</v>
      </c>
      <c r="G46" s="5470">
        <v>4333</v>
      </c>
    </row>
    <row r="47" spans="1:7" ht="14.1" customHeight="1">
      <c r="A47" s="8043"/>
      <c r="B47" s="5326" t="s">
        <v>4885</v>
      </c>
      <c r="C47" s="5326">
        <v>10</v>
      </c>
      <c r="D47" s="5541" t="s">
        <v>9</v>
      </c>
      <c r="E47" s="5473" t="s">
        <v>9</v>
      </c>
      <c r="F47" s="4507">
        <v>10</v>
      </c>
      <c r="G47" s="5548">
        <v>2980</v>
      </c>
    </row>
    <row r="48" spans="1:7" ht="14.1" customHeight="1">
      <c r="A48" s="8043"/>
      <c r="B48" s="5326" t="s">
        <v>4886</v>
      </c>
      <c r="C48" s="5326">
        <v>7</v>
      </c>
      <c r="D48" s="5541" t="s">
        <v>9</v>
      </c>
      <c r="E48" s="5473" t="s">
        <v>9</v>
      </c>
      <c r="F48" s="4507">
        <v>7</v>
      </c>
      <c r="G48" s="5542">
        <v>826</v>
      </c>
    </row>
    <row r="49" spans="1:12" ht="14.1" customHeight="1" thickBot="1">
      <c r="A49" s="8052"/>
      <c r="B49" s="2196" t="s">
        <v>4887</v>
      </c>
      <c r="C49" s="2196">
        <v>5</v>
      </c>
      <c r="D49" s="5547" t="s">
        <v>9</v>
      </c>
      <c r="E49" s="5477">
        <v>1</v>
      </c>
      <c r="F49" s="4519">
        <v>6</v>
      </c>
      <c r="G49" s="5552">
        <v>527</v>
      </c>
    </row>
    <row r="50" spans="1:12" ht="13.5" thickTop="1"/>
    <row r="51" spans="1:12">
      <c r="A51" s="7738" t="s">
        <v>4888</v>
      </c>
      <c r="B51" s="7738"/>
      <c r="C51" s="7738"/>
    </row>
    <row r="52" spans="1:12">
      <c r="A52" s="7738" t="s">
        <v>4889</v>
      </c>
      <c r="B52" s="7738"/>
      <c r="C52" s="7738"/>
      <c r="D52" s="7738"/>
      <c r="E52" s="7738"/>
      <c r="F52" s="7738"/>
    </row>
    <row r="53" spans="1:12">
      <c r="A53" s="5478" t="s">
        <v>4951</v>
      </c>
      <c r="B53" s="5478"/>
      <c r="C53" s="5478"/>
      <c r="D53" s="5478"/>
      <c r="E53" s="5478"/>
      <c r="F53" s="5478"/>
      <c r="G53" s="5478"/>
      <c r="H53" s="5478"/>
      <c r="I53" s="5478"/>
      <c r="J53" s="5478"/>
    </row>
    <row r="54" spans="1:12">
      <c r="A54" s="5478" t="s">
        <v>4890</v>
      </c>
      <c r="B54" s="5478"/>
      <c r="C54" s="5478"/>
      <c r="D54" s="5478"/>
      <c r="E54" s="5478"/>
      <c r="F54" s="5478"/>
      <c r="G54" s="5478"/>
      <c r="H54" s="5478"/>
      <c r="I54" s="5478"/>
      <c r="J54" s="5478"/>
      <c r="K54" s="16"/>
      <c r="L54" s="16"/>
    </row>
    <row r="55" spans="1:12">
      <c r="A55" s="8054"/>
      <c r="B55" s="8054"/>
      <c r="C55" s="8054"/>
    </row>
    <row r="58" spans="1:12">
      <c r="A58" s="5459"/>
      <c r="B58" s="5459"/>
      <c r="C58" s="5460"/>
      <c r="D58" s="8055" t="s">
        <v>3</v>
      </c>
      <c r="E58" s="8055"/>
      <c r="F58" s="5459"/>
      <c r="G58" s="5461"/>
      <c r="H58" s="5459"/>
      <c r="I58" s="5459"/>
      <c r="J58" s="5459"/>
      <c r="K58" s="5459"/>
      <c r="L58" s="5459"/>
    </row>
  </sheetData>
  <mergeCells count="17">
    <mergeCell ref="A52:F52"/>
    <mergeCell ref="A55:C55"/>
    <mergeCell ref="D58:E58"/>
    <mergeCell ref="A30:A33"/>
    <mergeCell ref="A34:A37"/>
    <mergeCell ref="A38:A41"/>
    <mergeCell ref="A42:A45"/>
    <mergeCell ref="A46:A49"/>
    <mergeCell ref="A51:C51"/>
    <mergeCell ref="A26:A29"/>
    <mergeCell ref="A2:G2"/>
    <mergeCell ref="A3:G4"/>
    <mergeCell ref="A6:A9"/>
    <mergeCell ref="A10:A13"/>
    <mergeCell ref="A14:A17"/>
    <mergeCell ref="A18:A21"/>
    <mergeCell ref="A22:A25"/>
  </mergeCells>
  <hyperlinks>
    <hyperlink ref="A1" r:id="rId1"/>
  </hyperlinks>
  <pageMargins left="0.74803149606299213" right="0.74803149606299213" top="0.98425196850393704" bottom="0.98425196850393704" header="0.51181102362204722" footer="0.51181102362204722"/>
  <pageSetup paperSize="9" scale="59" fitToHeight="0" orientation="landscape" r:id="rId2"/>
  <headerFooter alignWithMargins="0">
    <oddFooter>&amp;R346</oddFooter>
  </headerFooter>
  <drawing r:id="rId3"/>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34">
    <pageSetUpPr fitToPage="1"/>
  </sheetPr>
  <dimension ref="A1:J28"/>
  <sheetViews>
    <sheetView view="pageBreakPreview" zoomScale="60" zoomScaleNormal="100" workbookViewId="0">
      <selection activeCell="D5" sqref="D5"/>
    </sheetView>
  </sheetViews>
  <sheetFormatPr defaultRowHeight="12.75"/>
  <cols>
    <col min="1" max="1" width="17.140625" style="5316" customWidth="1"/>
    <col min="2" max="6" width="30.7109375" style="5316" customWidth="1"/>
    <col min="7" max="256" width="9.140625" style="5316"/>
    <col min="257" max="257" width="17.140625" style="5316" customWidth="1"/>
    <col min="258" max="258" width="17.28515625" style="5316" customWidth="1"/>
    <col min="259" max="259" width="22.5703125" style="5316" customWidth="1"/>
    <col min="260" max="260" width="15.7109375" style="5316" customWidth="1"/>
    <col min="261" max="261" width="15.85546875" style="5316" customWidth="1"/>
    <col min="262" max="262" width="15.5703125" style="5316" customWidth="1"/>
    <col min="263" max="512" width="9.140625" style="5316"/>
    <col min="513" max="513" width="17.140625" style="5316" customWidth="1"/>
    <col min="514" max="514" width="17.28515625" style="5316" customWidth="1"/>
    <col min="515" max="515" width="22.5703125" style="5316" customWidth="1"/>
    <col min="516" max="516" width="15.7109375" style="5316" customWidth="1"/>
    <col min="517" max="517" width="15.85546875" style="5316" customWidth="1"/>
    <col min="518" max="518" width="15.5703125" style="5316" customWidth="1"/>
    <col min="519" max="768" width="9.140625" style="5316"/>
    <col min="769" max="769" width="17.140625" style="5316" customWidth="1"/>
    <col min="770" max="770" width="17.28515625" style="5316" customWidth="1"/>
    <col min="771" max="771" width="22.5703125" style="5316" customWidth="1"/>
    <col min="772" max="772" width="15.7109375" style="5316" customWidth="1"/>
    <col min="773" max="773" width="15.85546875" style="5316" customWidth="1"/>
    <col min="774" max="774" width="15.5703125" style="5316" customWidth="1"/>
    <col min="775" max="1024" width="9.140625" style="5316"/>
    <col min="1025" max="1025" width="17.140625" style="5316" customWidth="1"/>
    <col min="1026" max="1026" width="17.28515625" style="5316" customWidth="1"/>
    <col min="1027" max="1027" width="22.5703125" style="5316" customWidth="1"/>
    <col min="1028" max="1028" width="15.7109375" style="5316" customWidth="1"/>
    <col min="1029" max="1029" width="15.85546875" style="5316" customWidth="1"/>
    <col min="1030" max="1030" width="15.5703125" style="5316" customWidth="1"/>
    <col min="1031" max="1280" width="9.140625" style="5316"/>
    <col min="1281" max="1281" width="17.140625" style="5316" customWidth="1"/>
    <col min="1282" max="1282" width="17.28515625" style="5316" customWidth="1"/>
    <col min="1283" max="1283" width="22.5703125" style="5316" customWidth="1"/>
    <col min="1284" max="1284" width="15.7109375" style="5316" customWidth="1"/>
    <col min="1285" max="1285" width="15.85546875" style="5316" customWidth="1"/>
    <col min="1286" max="1286" width="15.5703125" style="5316" customWidth="1"/>
    <col min="1287" max="1536" width="9.140625" style="5316"/>
    <col min="1537" max="1537" width="17.140625" style="5316" customWidth="1"/>
    <col min="1538" max="1538" width="17.28515625" style="5316" customWidth="1"/>
    <col min="1539" max="1539" width="22.5703125" style="5316" customWidth="1"/>
    <col min="1540" max="1540" width="15.7109375" style="5316" customWidth="1"/>
    <col min="1541" max="1541" width="15.85546875" style="5316" customWidth="1"/>
    <col min="1542" max="1542" width="15.5703125" style="5316" customWidth="1"/>
    <col min="1543" max="1792" width="9.140625" style="5316"/>
    <col min="1793" max="1793" width="17.140625" style="5316" customWidth="1"/>
    <col min="1794" max="1794" width="17.28515625" style="5316" customWidth="1"/>
    <col min="1795" max="1795" width="22.5703125" style="5316" customWidth="1"/>
    <col min="1796" max="1796" width="15.7109375" style="5316" customWidth="1"/>
    <col min="1797" max="1797" width="15.85546875" style="5316" customWidth="1"/>
    <col min="1798" max="1798" width="15.5703125" style="5316" customWidth="1"/>
    <col min="1799" max="2048" width="9.140625" style="5316"/>
    <col min="2049" max="2049" width="17.140625" style="5316" customWidth="1"/>
    <col min="2050" max="2050" width="17.28515625" style="5316" customWidth="1"/>
    <col min="2051" max="2051" width="22.5703125" style="5316" customWidth="1"/>
    <col min="2052" max="2052" width="15.7109375" style="5316" customWidth="1"/>
    <col min="2053" max="2053" width="15.85546875" style="5316" customWidth="1"/>
    <col min="2054" max="2054" width="15.5703125" style="5316" customWidth="1"/>
    <col min="2055" max="2304" width="9.140625" style="5316"/>
    <col min="2305" max="2305" width="17.140625" style="5316" customWidth="1"/>
    <col min="2306" max="2306" width="17.28515625" style="5316" customWidth="1"/>
    <col min="2307" max="2307" width="22.5703125" style="5316" customWidth="1"/>
    <col min="2308" max="2308" width="15.7109375" style="5316" customWidth="1"/>
    <col min="2309" max="2309" width="15.85546875" style="5316" customWidth="1"/>
    <col min="2310" max="2310" width="15.5703125" style="5316" customWidth="1"/>
    <col min="2311" max="2560" width="9.140625" style="5316"/>
    <col min="2561" max="2561" width="17.140625" style="5316" customWidth="1"/>
    <col min="2562" max="2562" width="17.28515625" style="5316" customWidth="1"/>
    <col min="2563" max="2563" width="22.5703125" style="5316" customWidth="1"/>
    <col min="2564" max="2564" width="15.7109375" style="5316" customWidth="1"/>
    <col min="2565" max="2565" width="15.85546875" style="5316" customWidth="1"/>
    <col min="2566" max="2566" width="15.5703125" style="5316" customWidth="1"/>
    <col min="2567" max="2816" width="9.140625" style="5316"/>
    <col min="2817" max="2817" width="17.140625" style="5316" customWidth="1"/>
    <col min="2818" max="2818" width="17.28515625" style="5316" customWidth="1"/>
    <col min="2819" max="2819" width="22.5703125" style="5316" customWidth="1"/>
    <col min="2820" max="2820" width="15.7109375" style="5316" customWidth="1"/>
    <col min="2821" max="2821" width="15.85546875" style="5316" customWidth="1"/>
    <col min="2822" max="2822" width="15.5703125" style="5316" customWidth="1"/>
    <col min="2823" max="3072" width="9.140625" style="5316"/>
    <col min="3073" max="3073" width="17.140625" style="5316" customWidth="1"/>
    <col min="3074" max="3074" width="17.28515625" style="5316" customWidth="1"/>
    <col min="3075" max="3075" width="22.5703125" style="5316" customWidth="1"/>
    <col min="3076" max="3076" width="15.7109375" style="5316" customWidth="1"/>
    <col min="3077" max="3077" width="15.85546875" style="5316" customWidth="1"/>
    <col min="3078" max="3078" width="15.5703125" style="5316" customWidth="1"/>
    <col min="3079" max="3328" width="9.140625" style="5316"/>
    <col min="3329" max="3329" width="17.140625" style="5316" customWidth="1"/>
    <col min="3330" max="3330" width="17.28515625" style="5316" customWidth="1"/>
    <col min="3331" max="3331" width="22.5703125" style="5316" customWidth="1"/>
    <col min="3332" max="3332" width="15.7109375" style="5316" customWidth="1"/>
    <col min="3333" max="3333" width="15.85546875" style="5316" customWidth="1"/>
    <col min="3334" max="3334" width="15.5703125" style="5316" customWidth="1"/>
    <col min="3335" max="3584" width="9.140625" style="5316"/>
    <col min="3585" max="3585" width="17.140625" style="5316" customWidth="1"/>
    <col min="3586" max="3586" width="17.28515625" style="5316" customWidth="1"/>
    <col min="3587" max="3587" width="22.5703125" style="5316" customWidth="1"/>
    <col min="3588" max="3588" width="15.7109375" style="5316" customWidth="1"/>
    <col min="3589" max="3589" width="15.85546875" style="5316" customWidth="1"/>
    <col min="3590" max="3590" width="15.5703125" style="5316" customWidth="1"/>
    <col min="3591" max="3840" width="9.140625" style="5316"/>
    <col min="3841" max="3841" width="17.140625" style="5316" customWidth="1"/>
    <col min="3842" max="3842" width="17.28515625" style="5316" customWidth="1"/>
    <col min="3843" max="3843" width="22.5703125" style="5316" customWidth="1"/>
    <col min="3844" max="3844" width="15.7109375" style="5316" customWidth="1"/>
    <col min="3845" max="3845" width="15.85546875" style="5316" customWidth="1"/>
    <col min="3846" max="3846" width="15.5703125" style="5316" customWidth="1"/>
    <col min="3847" max="4096" width="9.140625" style="5316"/>
    <col min="4097" max="4097" width="17.140625" style="5316" customWidth="1"/>
    <col min="4098" max="4098" width="17.28515625" style="5316" customWidth="1"/>
    <col min="4099" max="4099" width="22.5703125" style="5316" customWidth="1"/>
    <col min="4100" max="4100" width="15.7109375" style="5316" customWidth="1"/>
    <col min="4101" max="4101" width="15.85546875" style="5316" customWidth="1"/>
    <col min="4102" max="4102" width="15.5703125" style="5316" customWidth="1"/>
    <col min="4103" max="4352" width="9.140625" style="5316"/>
    <col min="4353" max="4353" width="17.140625" style="5316" customWidth="1"/>
    <col min="4354" max="4354" width="17.28515625" style="5316" customWidth="1"/>
    <col min="4355" max="4355" width="22.5703125" style="5316" customWidth="1"/>
    <col min="4356" max="4356" width="15.7109375" style="5316" customWidth="1"/>
    <col min="4357" max="4357" width="15.85546875" style="5316" customWidth="1"/>
    <col min="4358" max="4358" width="15.5703125" style="5316" customWidth="1"/>
    <col min="4359" max="4608" width="9.140625" style="5316"/>
    <col min="4609" max="4609" width="17.140625" style="5316" customWidth="1"/>
    <col min="4610" max="4610" width="17.28515625" style="5316" customWidth="1"/>
    <col min="4611" max="4611" width="22.5703125" style="5316" customWidth="1"/>
    <col min="4612" max="4612" width="15.7109375" style="5316" customWidth="1"/>
    <col min="4613" max="4613" width="15.85546875" style="5316" customWidth="1"/>
    <col min="4614" max="4614" width="15.5703125" style="5316" customWidth="1"/>
    <col min="4615" max="4864" width="9.140625" style="5316"/>
    <col min="4865" max="4865" width="17.140625" style="5316" customWidth="1"/>
    <col min="4866" max="4866" width="17.28515625" style="5316" customWidth="1"/>
    <col min="4867" max="4867" width="22.5703125" style="5316" customWidth="1"/>
    <col min="4868" max="4868" width="15.7109375" style="5316" customWidth="1"/>
    <col min="4869" max="4869" width="15.85546875" style="5316" customWidth="1"/>
    <col min="4870" max="4870" width="15.5703125" style="5316" customWidth="1"/>
    <col min="4871" max="5120" width="9.140625" style="5316"/>
    <col min="5121" max="5121" width="17.140625" style="5316" customWidth="1"/>
    <col min="5122" max="5122" width="17.28515625" style="5316" customWidth="1"/>
    <col min="5123" max="5123" width="22.5703125" style="5316" customWidth="1"/>
    <col min="5124" max="5124" width="15.7109375" style="5316" customWidth="1"/>
    <col min="5125" max="5125" width="15.85546875" style="5316" customWidth="1"/>
    <col min="5126" max="5126" width="15.5703125" style="5316" customWidth="1"/>
    <col min="5127" max="5376" width="9.140625" style="5316"/>
    <col min="5377" max="5377" width="17.140625" style="5316" customWidth="1"/>
    <col min="5378" max="5378" width="17.28515625" style="5316" customWidth="1"/>
    <col min="5379" max="5379" width="22.5703125" style="5316" customWidth="1"/>
    <col min="5380" max="5380" width="15.7109375" style="5316" customWidth="1"/>
    <col min="5381" max="5381" width="15.85546875" style="5316" customWidth="1"/>
    <col min="5382" max="5382" width="15.5703125" style="5316" customWidth="1"/>
    <col min="5383" max="5632" width="9.140625" style="5316"/>
    <col min="5633" max="5633" width="17.140625" style="5316" customWidth="1"/>
    <col min="5634" max="5634" width="17.28515625" style="5316" customWidth="1"/>
    <col min="5635" max="5635" width="22.5703125" style="5316" customWidth="1"/>
    <col min="5636" max="5636" width="15.7109375" style="5316" customWidth="1"/>
    <col min="5637" max="5637" width="15.85546875" style="5316" customWidth="1"/>
    <col min="5638" max="5638" width="15.5703125" style="5316" customWidth="1"/>
    <col min="5639" max="5888" width="9.140625" style="5316"/>
    <col min="5889" max="5889" width="17.140625" style="5316" customWidth="1"/>
    <col min="5890" max="5890" width="17.28515625" style="5316" customWidth="1"/>
    <col min="5891" max="5891" width="22.5703125" style="5316" customWidth="1"/>
    <col min="5892" max="5892" width="15.7109375" style="5316" customWidth="1"/>
    <col min="5893" max="5893" width="15.85546875" style="5316" customWidth="1"/>
    <col min="5894" max="5894" width="15.5703125" style="5316" customWidth="1"/>
    <col min="5895" max="6144" width="9.140625" style="5316"/>
    <col min="6145" max="6145" width="17.140625" style="5316" customWidth="1"/>
    <col min="6146" max="6146" width="17.28515625" style="5316" customWidth="1"/>
    <col min="6147" max="6147" width="22.5703125" style="5316" customWidth="1"/>
    <col min="6148" max="6148" width="15.7109375" style="5316" customWidth="1"/>
    <col min="6149" max="6149" width="15.85546875" style="5316" customWidth="1"/>
    <col min="6150" max="6150" width="15.5703125" style="5316" customWidth="1"/>
    <col min="6151" max="6400" width="9.140625" style="5316"/>
    <col min="6401" max="6401" width="17.140625" style="5316" customWidth="1"/>
    <col min="6402" max="6402" width="17.28515625" style="5316" customWidth="1"/>
    <col min="6403" max="6403" width="22.5703125" style="5316" customWidth="1"/>
    <col min="6404" max="6404" width="15.7109375" style="5316" customWidth="1"/>
    <col min="6405" max="6405" width="15.85546875" style="5316" customWidth="1"/>
    <col min="6406" max="6406" width="15.5703125" style="5316" customWidth="1"/>
    <col min="6407" max="6656" width="9.140625" style="5316"/>
    <col min="6657" max="6657" width="17.140625" style="5316" customWidth="1"/>
    <col min="6658" max="6658" width="17.28515625" style="5316" customWidth="1"/>
    <col min="6659" max="6659" width="22.5703125" style="5316" customWidth="1"/>
    <col min="6660" max="6660" width="15.7109375" style="5316" customWidth="1"/>
    <col min="6661" max="6661" width="15.85546875" style="5316" customWidth="1"/>
    <col min="6662" max="6662" width="15.5703125" style="5316" customWidth="1"/>
    <col min="6663" max="6912" width="9.140625" style="5316"/>
    <col min="6913" max="6913" width="17.140625" style="5316" customWidth="1"/>
    <col min="6914" max="6914" width="17.28515625" style="5316" customWidth="1"/>
    <col min="6915" max="6915" width="22.5703125" style="5316" customWidth="1"/>
    <col min="6916" max="6916" width="15.7109375" style="5316" customWidth="1"/>
    <col min="6917" max="6917" width="15.85546875" style="5316" customWidth="1"/>
    <col min="6918" max="6918" width="15.5703125" style="5316" customWidth="1"/>
    <col min="6919" max="7168" width="9.140625" style="5316"/>
    <col min="7169" max="7169" width="17.140625" style="5316" customWidth="1"/>
    <col min="7170" max="7170" width="17.28515625" style="5316" customWidth="1"/>
    <col min="7171" max="7171" width="22.5703125" style="5316" customWidth="1"/>
    <col min="7172" max="7172" width="15.7109375" style="5316" customWidth="1"/>
    <col min="7173" max="7173" width="15.85546875" style="5316" customWidth="1"/>
    <col min="7174" max="7174" width="15.5703125" style="5316" customWidth="1"/>
    <col min="7175" max="7424" width="9.140625" style="5316"/>
    <col min="7425" max="7425" width="17.140625" style="5316" customWidth="1"/>
    <col min="7426" max="7426" width="17.28515625" style="5316" customWidth="1"/>
    <col min="7427" max="7427" width="22.5703125" style="5316" customWidth="1"/>
    <col min="7428" max="7428" width="15.7109375" style="5316" customWidth="1"/>
    <col min="7429" max="7429" width="15.85546875" style="5316" customWidth="1"/>
    <col min="7430" max="7430" width="15.5703125" style="5316" customWidth="1"/>
    <col min="7431" max="7680" width="9.140625" style="5316"/>
    <col min="7681" max="7681" width="17.140625" style="5316" customWidth="1"/>
    <col min="7682" max="7682" width="17.28515625" style="5316" customWidth="1"/>
    <col min="7683" max="7683" width="22.5703125" style="5316" customWidth="1"/>
    <col min="7684" max="7684" width="15.7109375" style="5316" customWidth="1"/>
    <col min="7685" max="7685" width="15.85546875" style="5316" customWidth="1"/>
    <col min="7686" max="7686" width="15.5703125" style="5316" customWidth="1"/>
    <col min="7687" max="7936" width="9.140625" style="5316"/>
    <col min="7937" max="7937" width="17.140625" style="5316" customWidth="1"/>
    <col min="7938" max="7938" width="17.28515625" style="5316" customWidth="1"/>
    <col min="7939" max="7939" width="22.5703125" style="5316" customWidth="1"/>
    <col min="7940" max="7940" width="15.7109375" style="5316" customWidth="1"/>
    <col min="7941" max="7941" width="15.85546875" style="5316" customWidth="1"/>
    <col min="7942" max="7942" width="15.5703125" style="5316" customWidth="1"/>
    <col min="7943" max="8192" width="9.140625" style="5316"/>
    <col min="8193" max="8193" width="17.140625" style="5316" customWidth="1"/>
    <col min="8194" max="8194" width="17.28515625" style="5316" customWidth="1"/>
    <col min="8195" max="8195" width="22.5703125" style="5316" customWidth="1"/>
    <col min="8196" max="8196" width="15.7109375" style="5316" customWidth="1"/>
    <col min="8197" max="8197" width="15.85546875" style="5316" customWidth="1"/>
    <col min="8198" max="8198" width="15.5703125" style="5316" customWidth="1"/>
    <col min="8199" max="8448" width="9.140625" style="5316"/>
    <col min="8449" max="8449" width="17.140625" style="5316" customWidth="1"/>
    <col min="8450" max="8450" width="17.28515625" style="5316" customWidth="1"/>
    <col min="8451" max="8451" width="22.5703125" style="5316" customWidth="1"/>
    <col min="8452" max="8452" width="15.7109375" style="5316" customWidth="1"/>
    <col min="8453" max="8453" width="15.85546875" style="5316" customWidth="1"/>
    <col min="8454" max="8454" width="15.5703125" style="5316" customWidth="1"/>
    <col min="8455" max="8704" width="9.140625" style="5316"/>
    <col min="8705" max="8705" width="17.140625" style="5316" customWidth="1"/>
    <col min="8706" max="8706" width="17.28515625" style="5316" customWidth="1"/>
    <col min="8707" max="8707" width="22.5703125" style="5316" customWidth="1"/>
    <col min="8708" max="8708" width="15.7109375" style="5316" customWidth="1"/>
    <col min="8709" max="8709" width="15.85546875" style="5316" customWidth="1"/>
    <col min="8710" max="8710" width="15.5703125" style="5316" customWidth="1"/>
    <col min="8711" max="8960" width="9.140625" style="5316"/>
    <col min="8961" max="8961" width="17.140625" style="5316" customWidth="1"/>
    <col min="8962" max="8962" width="17.28515625" style="5316" customWidth="1"/>
    <col min="8963" max="8963" width="22.5703125" style="5316" customWidth="1"/>
    <col min="8964" max="8964" width="15.7109375" style="5316" customWidth="1"/>
    <col min="8965" max="8965" width="15.85546875" style="5316" customWidth="1"/>
    <col min="8966" max="8966" width="15.5703125" style="5316" customWidth="1"/>
    <col min="8967" max="9216" width="9.140625" style="5316"/>
    <col min="9217" max="9217" width="17.140625" style="5316" customWidth="1"/>
    <col min="9218" max="9218" width="17.28515625" style="5316" customWidth="1"/>
    <col min="9219" max="9219" width="22.5703125" style="5316" customWidth="1"/>
    <col min="9220" max="9220" width="15.7109375" style="5316" customWidth="1"/>
    <col min="9221" max="9221" width="15.85546875" style="5316" customWidth="1"/>
    <col min="9222" max="9222" width="15.5703125" style="5316" customWidth="1"/>
    <col min="9223" max="9472" width="9.140625" style="5316"/>
    <col min="9473" max="9473" width="17.140625" style="5316" customWidth="1"/>
    <col min="9474" max="9474" width="17.28515625" style="5316" customWidth="1"/>
    <col min="9475" max="9475" width="22.5703125" style="5316" customWidth="1"/>
    <col min="9476" max="9476" width="15.7109375" style="5316" customWidth="1"/>
    <col min="9477" max="9477" width="15.85546875" style="5316" customWidth="1"/>
    <col min="9478" max="9478" width="15.5703125" style="5316" customWidth="1"/>
    <col min="9479" max="9728" width="9.140625" style="5316"/>
    <col min="9729" max="9729" width="17.140625" style="5316" customWidth="1"/>
    <col min="9730" max="9730" width="17.28515625" style="5316" customWidth="1"/>
    <col min="9731" max="9731" width="22.5703125" style="5316" customWidth="1"/>
    <col min="9732" max="9732" width="15.7109375" style="5316" customWidth="1"/>
    <col min="9733" max="9733" width="15.85546875" style="5316" customWidth="1"/>
    <col min="9734" max="9734" width="15.5703125" style="5316" customWidth="1"/>
    <col min="9735" max="9984" width="9.140625" style="5316"/>
    <col min="9985" max="9985" width="17.140625" style="5316" customWidth="1"/>
    <col min="9986" max="9986" width="17.28515625" style="5316" customWidth="1"/>
    <col min="9987" max="9987" width="22.5703125" style="5316" customWidth="1"/>
    <col min="9988" max="9988" width="15.7109375" style="5316" customWidth="1"/>
    <col min="9989" max="9989" width="15.85546875" style="5316" customWidth="1"/>
    <col min="9990" max="9990" width="15.5703125" style="5316" customWidth="1"/>
    <col min="9991" max="10240" width="9.140625" style="5316"/>
    <col min="10241" max="10241" width="17.140625" style="5316" customWidth="1"/>
    <col min="10242" max="10242" width="17.28515625" style="5316" customWidth="1"/>
    <col min="10243" max="10243" width="22.5703125" style="5316" customWidth="1"/>
    <col min="10244" max="10244" width="15.7109375" style="5316" customWidth="1"/>
    <col min="10245" max="10245" width="15.85546875" style="5316" customWidth="1"/>
    <col min="10246" max="10246" width="15.5703125" style="5316" customWidth="1"/>
    <col min="10247" max="10496" width="9.140625" style="5316"/>
    <col min="10497" max="10497" width="17.140625" style="5316" customWidth="1"/>
    <col min="10498" max="10498" width="17.28515625" style="5316" customWidth="1"/>
    <col min="10499" max="10499" width="22.5703125" style="5316" customWidth="1"/>
    <col min="10500" max="10500" width="15.7109375" style="5316" customWidth="1"/>
    <col min="10501" max="10501" width="15.85546875" style="5316" customWidth="1"/>
    <col min="10502" max="10502" width="15.5703125" style="5316" customWidth="1"/>
    <col min="10503" max="10752" width="9.140625" style="5316"/>
    <col min="10753" max="10753" width="17.140625" style="5316" customWidth="1"/>
    <col min="10754" max="10754" width="17.28515625" style="5316" customWidth="1"/>
    <col min="10755" max="10755" width="22.5703125" style="5316" customWidth="1"/>
    <col min="10756" max="10756" width="15.7109375" style="5316" customWidth="1"/>
    <col min="10757" max="10757" width="15.85546875" style="5316" customWidth="1"/>
    <col min="10758" max="10758" width="15.5703125" style="5316" customWidth="1"/>
    <col min="10759" max="11008" width="9.140625" style="5316"/>
    <col min="11009" max="11009" width="17.140625" style="5316" customWidth="1"/>
    <col min="11010" max="11010" width="17.28515625" style="5316" customWidth="1"/>
    <col min="11011" max="11011" width="22.5703125" style="5316" customWidth="1"/>
    <col min="11012" max="11012" width="15.7109375" style="5316" customWidth="1"/>
    <col min="11013" max="11013" width="15.85546875" style="5316" customWidth="1"/>
    <col min="11014" max="11014" width="15.5703125" style="5316" customWidth="1"/>
    <col min="11015" max="11264" width="9.140625" style="5316"/>
    <col min="11265" max="11265" width="17.140625" style="5316" customWidth="1"/>
    <col min="11266" max="11266" width="17.28515625" style="5316" customWidth="1"/>
    <col min="11267" max="11267" width="22.5703125" style="5316" customWidth="1"/>
    <col min="11268" max="11268" width="15.7109375" style="5316" customWidth="1"/>
    <col min="11269" max="11269" width="15.85546875" style="5316" customWidth="1"/>
    <col min="11270" max="11270" width="15.5703125" style="5316" customWidth="1"/>
    <col min="11271" max="11520" width="9.140625" style="5316"/>
    <col min="11521" max="11521" width="17.140625" style="5316" customWidth="1"/>
    <col min="11522" max="11522" width="17.28515625" style="5316" customWidth="1"/>
    <col min="11523" max="11523" width="22.5703125" style="5316" customWidth="1"/>
    <col min="11524" max="11524" width="15.7109375" style="5316" customWidth="1"/>
    <col min="11525" max="11525" width="15.85546875" style="5316" customWidth="1"/>
    <col min="11526" max="11526" width="15.5703125" style="5316" customWidth="1"/>
    <col min="11527" max="11776" width="9.140625" style="5316"/>
    <col min="11777" max="11777" width="17.140625" style="5316" customWidth="1"/>
    <col min="11778" max="11778" width="17.28515625" style="5316" customWidth="1"/>
    <col min="11779" max="11779" width="22.5703125" style="5316" customWidth="1"/>
    <col min="11780" max="11780" width="15.7109375" style="5316" customWidth="1"/>
    <col min="11781" max="11781" width="15.85546875" style="5316" customWidth="1"/>
    <col min="11782" max="11782" width="15.5703125" style="5316" customWidth="1"/>
    <col min="11783" max="12032" width="9.140625" style="5316"/>
    <col min="12033" max="12033" width="17.140625" style="5316" customWidth="1"/>
    <col min="12034" max="12034" width="17.28515625" style="5316" customWidth="1"/>
    <col min="12035" max="12035" width="22.5703125" style="5316" customWidth="1"/>
    <col min="12036" max="12036" width="15.7109375" style="5316" customWidth="1"/>
    <col min="12037" max="12037" width="15.85546875" style="5316" customWidth="1"/>
    <col min="12038" max="12038" width="15.5703125" style="5316" customWidth="1"/>
    <col min="12039" max="12288" width="9.140625" style="5316"/>
    <col min="12289" max="12289" width="17.140625" style="5316" customWidth="1"/>
    <col min="12290" max="12290" width="17.28515625" style="5316" customWidth="1"/>
    <col min="12291" max="12291" width="22.5703125" style="5316" customWidth="1"/>
    <col min="12292" max="12292" width="15.7109375" style="5316" customWidth="1"/>
    <col min="12293" max="12293" width="15.85546875" style="5316" customWidth="1"/>
    <col min="12294" max="12294" width="15.5703125" style="5316" customWidth="1"/>
    <col min="12295" max="12544" width="9.140625" style="5316"/>
    <col min="12545" max="12545" width="17.140625" style="5316" customWidth="1"/>
    <col min="12546" max="12546" width="17.28515625" style="5316" customWidth="1"/>
    <col min="12547" max="12547" width="22.5703125" style="5316" customWidth="1"/>
    <col min="12548" max="12548" width="15.7109375" style="5316" customWidth="1"/>
    <col min="12549" max="12549" width="15.85546875" style="5316" customWidth="1"/>
    <col min="12550" max="12550" width="15.5703125" style="5316" customWidth="1"/>
    <col min="12551" max="12800" width="9.140625" style="5316"/>
    <col min="12801" max="12801" width="17.140625" style="5316" customWidth="1"/>
    <col min="12802" max="12802" width="17.28515625" style="5316" customWidth="1"/>
    <col min="12803" max="12803" width="22.5703125" style="5316" customWidth="1"/>
    <col min="12804" max="12804" width="15.7109375" style="5316" customWidth="1"/>
    <col min="12805" max="12805" width="15.85546875" style="5316" customWidth="1"/>
    <col min="12806" max="12806" width="15.5703125" style="5316" customWidth="1"/>
    <col min="12807" max="13056" width="9.140625" style="5316"/>
    <col min="13057" max="13057" width="17.140625" style="5316" customWidth="1"/>
    <col min="13058" max="13058" width="17.28515625" style="5316" customWidth="1"/>
    <col min="13059" max="13059" width="22.5703125" style="5316" customWidth="1"/>
    <col min="13060" max="13060" width="15.7109375" style="5316" customWidth="1"/>
    <col min="13061" max="13061" width="15.85546875" style="5316" customWidth="1"/>
    <col min="13062" max="13062" width="15.5703125" style="5316" customWidth="1"/>
    <col min="13063" max="13312" width="9.140625" style="5316"/>
    <col min="13313" max="13313" width="17.140625" style="5316" customWidth="1"/>
    <col min="13314" max="13314" width="17.28515625" style="5316" customWidth="1"/>
    <col min="13315" max="13315" width="22.5703125" style="5316" customWidth="1"/>
    <col min="13316" max="13316" width="15.7109375" style="5316" customWidth="1"/>
    <col min="13317" max="13317" width="15.85546875" style="5316" customWidth="1"/>
    <col min="13318" max="13318" width="15.5703125" style="5316" customWidth="1"/>
    <col min="13319" max="13568" width="9.140625" style="5316"/>
    <col min="13569" max="13569" width="17.140625" style="5316" customWidth="1"/>
    <col min="13570" max="13570" width="17.28515625" style="5316" customWidth="1"/>
    <col min="13571" max="13571" width="22.5703125" style="5316" customWidth="1"/>
    <col min="13572" max="13572" width="15.7109375" style="5316" customWidth="1"/>
    <col min="13573" max="13573" width="15.85546875" style="5316" customWidth="1"/>
    <col min="13574" max="13574" width="15.5703125" style="5316" customWidth="1"/>
    <col min="13575" max="13824" width="9.140625" style="5316"/>
    <col min="13825" max="13825" width="17.140625" style="5316" customWidth="1"/>
    <col min="13826" max="13826" width="17.28515625" style="5316" customWidth="1"/>
    <col min="13827" max="13827" width="22.5703125" style="5316" customWidth="1"/>
    <col min="13828" max="13828" width="15.7109375" style="5316" customWidth="1"/>
    <col min="13829" max="13829" width="15.85546875" style="5316" customWidth="1"/>
    <col min="13830" max="13830" width="15.5703125" style="5316" customWidth="1"/>
    <col min="13831" max="14080" width="9.140625" style="5316"/>
    <col min="14081" max="14081" width="17.140625" style="5316" customWidth="1"/>
    <col min="14082" max="14082" width="17.28515625" style="5316" customWidth="1"/>
    <col min="14083" max="14083" width="22.5703125" style="5316" customWidth="1"/>
    <col min="14084" max="14084" width="15.7109375" style="5316" customWidth="1"/>
    <col min="14085" max="14085" width="15.85546875" style="5316" customWidth="1"/>
    <col min="14086" max="14086" width="15.5703125" style="5316" customWidth="1"/>
    <col min="14087" max="14336" width="9.140625" style="5316"/>
    <col min="14337" max="14337" width="17.140625" style="5316" customWidth="1"/>
    <col min="14338" max="14338" width="17.28515625" style="5316" customWidth="1"/>
    <col min="14339" max="14339" width="22.5703125" style="5316" customWidth="1"/>
    <col min="14340" max="14340" width="15.7109375" style="5316" customWidth="1"/>
    <col min="14341" max="14341" width="15.85546875" style="5316" customWidth="1"/>
    <col min="14342" max="14342" width="15.5703125" style="5316" customWidth="1"/>
    <col min="14343" max="14592" width="9.140625" style="5316"/>
    <col min="14593" max="14593" width="17.140625" style="5316" customWidth="1"/>
    <col min="14594" max="14594" width="17.28515625" style="5316" customWidth="1"/>
    <col min="14595" max="14595" width="22.5703125" style="5316" customWidth="1"/>
    <col min="14596" max="14596" width="15.7109375" style="5316" customWidth="1"/>
    <col min="14597" max="14597" width="15.85546875" style="5316" customWidth="1"/>
    <col min="14598" max="14598" width="15.5703125" style="5316" customWidth="1"/>
    <col min="14599" max="14848" width="9.140625" style="5316"/>
    <col min="14849" max="14849" width="17.140625" style="5316" customWidth="1"/>
    <col min="14850" max="14850" width="17.28515625" style="5316" customWidth="1"/>
    <col min="14851" max="14851" width="22.5703125" style="5316" customWidth="1"/>
    <col min="14852" max="14852" width="15.7109375" style="5316" customWidth="1"/>
    <col min="14853" max="14853" width="15.85546875" style="5316" customWidth="1"/>
    <col min="14854" max="14854" width="15.5703125" style="5316" customWidth="1"/>
    <col min="14855" max="15104" width="9.140625" style="5316"/>
    <col min="15105" max="15105" width="17.140625" style="5316" customWidth="1"/>
    <col min="15106" max="15106" width="17.28515625" style="5316" customWidth="1"/>
    <col min="15107" max="15107" width="22.5703125" style="5316" customWidth="1"/>
    <col min="15108" max="15108" width="15.7109375" style="5316" customWidth="1"/>
    <col min="15109" max="15109" width="15.85546875" style="5316" customWidth="1"/>
    <col min="15110" max="15110" width="15.5703125" style="5316" customWidth="1"/>
    <col min="15111" max="15360" width="9.140625" style="5316"/>
    <col min="15361" max="15361" width="17.140625" style="5316" customWidth="1"/>
    <col min="15362" max="15362" width="17.28515625" style="5316" customWidth="1"/>
    <col min="15363" max="15363" width="22.5703125" style="5316" customWidth="1"/>
    <col min="15364" max="15364" width="15.7109375" style="5316" customWidth="1"/>
    <col min="15365" max="15365" width="15.85546875" style="5316" customWidth="1"/>
    <col min="15366" max="15366" width="15.5703125" style="5316" customWidth="1"/>
    <col min="15367" max="15616" width="9.140625" style="5316"/>
    <col min="15617" max="15617" width="17.140625" style="5316" customWidth="1"/>
    <col min="15618" max="15618" width="17.28515625" style="5316" customWidth="1"/>
    <col min="15619" max="15619" width="22.5703125" style="5316" customWidth="1"/>
    <col min="15620" max="15620" width="15.7109375" style="5316" customWidth="1"/>
    <col min="15621" max="15621" width="15.85546875" style="5316" customWidth="1"/>
    <col min="15622" max="15622" width="15.5703125" style="5316" customWidth="1"/>
    <col min="15623" max="15872" width="9.140625" style="5316"/>
    <col min="15873" max="15873" width="17.140625" style="5316" customWidth="1"/>
    <col min="15874" max="15874" width="17.28515625" style="5316" customWidth="1"/>
    <col min="15875" max="15875" width="22.5703125" style="5316" customWidth="1"/>
    <col min="15876" max="15876" width="15.7109375" style="5316" customWidth="1"/>
    <col min="15877" max="15877" width="15.85546875" style="5316" customWidth="1"/>
    <col min="15878" max="15878" width="15.5703125" style="5316" customWidth="1"/>
    <col min="15879" max="16128" width="9.140625" style="5316"/>
    <col min="16129" max="16129" width="17.140625" style="5316" customWidth="1"/>
    <col min="16130" max="16130" width="17.28515625" style="5316" customWidth="1"/>
    <col min="16131" max="16131" width="22.5703125" style="5316" customWidth="1"/>
    <col min="16132" max="16132" width="15.7109375" style="5316" customWidth="1"/>
    <col min="16133" max="16133" width="15.85546875" style="5316" customWidth="1"/>
    <col min="16134" max="16134" width="15.5703125" style="5316" customWidth="1"/>
    <col min="16135" max="16384" width="9.140625" style="5316"/>
  </cols>
  <sheetData>
    <row r="1" spans="1:6" s="12" customFormat="1" ht="15.75" thickBot="1">
      <c r="A1" s="3497" t="s">
        <v>0</v>
      </c>
      <c r="F1" s="5446" t="s">
        <v>1</v>
      </c>
    </row>
    <row r="2" spans="1:6" ht="21" customHeight="1" thickTop="1">
      <c r="A2" s="8037" t="s">
        <v>4965</v>
      </c>
      <c r="B2" s="8038"/>
      <c r="C2" s="8038"/>
      <c r="D2" s="8038"/>
      <c r="E2" s="8038"/>
      <c r="F2" s="8039"/>
    </row>
    <row r="3" spans="1:6" ht="34.5" customHeight="1" thickBot="1">
      <c r="A3" s="8051" t="s">
        <v>4937</v>
      </c>
      <c r="B3" s="8067"/>
      <c r="C3" s="8067"/>
      <c r="D3" s="8067"/>
      <c r="E3" s="8067"/>
      <c r="F3" s="8068"/>
    </row>
    <row r="4" spans="1:6" ht="47.25" customHeight="1" thickBot="1">
      <c r="A4" s="5554" t="s">
        <v>12</v>
      </c>
      <c r="B4" s="5555" t="s">
        <v>4938</v>
      </c>
      <c r="C4" s="5556" t="s">
        <v>4939</v>
      </c>
      <c r="D4" s="5557" t="s">
        <v>5448</v>
      </c>
      <c r="E4" s="5557" t="s">
        <v>4940</v>
      </c>
      <c r="F4" s="5558" t="s">
        <v>4941</v>
      </c>
    </row>
    <row r="5" spans="1:6" ht="30" customHeight="1">
      <c r="A5" s="5559">
        <v>2000</v>
      </c>
      <c r="B5" s="5560">
        <v>325711</v>
      </c>
      <c r="C5" s="5561">
        <v>295810</v>
      </c>
      <c r="D5" s="5562" t="s">
        <v>9</v>
      </c>
      <c r="E5" s="5563">
        <f t="shared" ref="E5:E15" si="0">C5/B5*100</f>
        <v>90.819775813527954</v>
      </c>
      <c r="F5" s="5564">
        <v>1160</v>
      </c>
    </row>
    <row r="6" spans="1:6" ht="30" customHeight="1">
      <c r="A6" s="5565">
        <v>2001</v>
      </c>
      <c r="B6" s="5566">
        <v>327060</v>
      </c>
      <c r="C6" s="5567">
        <v>290847</v>
      </c>
      <c r="D6" s="5568">
        <f t="shared" ref="D6:D13" si="1">(C6/C5*100)-100</f>
        <v>-1.6777661336668785</v>
      </c>
      <c r="E6" s="5569">
        <f t="shared" si="0"/>
        <v>88.927719684461564</v>
      </c>
      <c r="F6" s="5570">
        <v>668</v>
      </c>
    </row>
    <row r="7" spans="1:6" ht="30" customHeight="1">
      <c r="A7" s="5565">
        <v>2002</v>
      </c>
      <c r="B7" s="5566">
        <v>330840</v>
      </c>
      <c r="C7" s="5567">
        <v>305114</v>
      </c>
      <c r="D7" s="5568">
        <f t="shared" si="1"/>
        <v>4.9053282309943</v>
      </c>
      <c r="E7" s="5569">
        <f t="shared" si="0"/>
        <v>92.224035787691932</v>
      </c>
      <c r="F7" s="5570">
        <v>221</v>
      </c>
    </row>
    <row r="8" spans="1:6" ht="30" customHeight="1">
      <c r="A8" s="5565">
        <v>2003</v>
      </c>
      <c r="B8" s="5566">
        <v>341438</v>
      </c>
      <c r="C8" s="5567">
        <v>305445</v>
      </c>
      <c r="D8" s="5568">
        <f t="shared" si="1"/>
        <v>0.10848404203018447</v>
      </c>
      <c r="E8" s="5569">
        <f t="shared" si="0"/>
        <v>89.458408261529172</v>
      </c>
      <c r="F8" s="5570">
        <v>258</v>
      </c>
    </row>
    <row r="9" spans="1:6" ht="30" customHeight="1">
      <c r="A9" s="5565">
        <v>2004</v>
      </c>
      <c r="B9" s="5566">
        <v>341020</v>
      </c>
      <c r="C9" s="5567">
        <v>312255</v>
      </c>
      <c r="D9" s="5568">
        <f t="shared" si="1"/>
        <v>2.2295339586504923</v>
      </c>
      <c r="E9" s="5569">
        <f t="shared" si="0"/>
        <v>91.565010849803528</v>
      </c>
      <c r="F9" s="5570" t="s">
        <v>9</v>
      </c>
    </row>
    <row r="10" spans="1:6" ht="30" customHeight="1">
      <c r="A10" s="5565">
        <v>2005</v>
      </c>
      <c r="B10" s="5566">
        <v>348007</v>
      </c>
      <c r="C10" s="5567">
        <v>311030</v>
      </c>
      <c r="D10" s="5568">
        <f t="shared" si="1"/>
        <v>-0.3923075691342035</v>
      </c>
      <c r="E10" s="5569">
        <f t="shared" si="0"/>
        <v>89.374639015881868</v>
      </c>
      <c r="F10" s="5570" t="s">
        <v>9</v>
      </c>
    </row>
    <row r="11" spans="1:6" ht="30" customHeight="1">
      <c r="A11" s="5565">
        <v>2006</v>
      </c>
      <c r="B11" s="5566">
        <v>348527</v>
      </c>
      <c r="C11" s="5567">
        <v>312434</v>
      </c>
      <c r="D11" s="5568">
        <f t="shared" si="1"/>
        <v>0.45140340160112657</v>
      </c>
      <c r="E11" s="5569">
        <f t="shared" si="0"/>
        <v>89.644130870779023</v>
      </c>
      <c r="F11" s="5570" t="s">
        <v>9</v>
      </c>
    </row>
    <row r="12" spans="1:6" ht="30" customHeight="1">
      <c r="A12" s="5565">
        <v>2007</v>
      </c>
      <c r="B12" s="5566">
        <v>348527</v>
      </c>
      <c r="C12" s="5567">
        <v>310356</v>
      </c>
      <c r="D12" s="5568">
        <f t="shared" si="1"/>
        <v>-0.66510046921909804</v>
      </c>
      <c r="E12" s="5569">
        <f t="shared" si="0"/>
        <v>89.047907335730088</v>
      </c>
      <c r="F12" s="5570" t="s">
        <v>9</v>
      </c>
    </row>
    <row r="13" spans="1:6" ht="30" customHeight="1">
      <c r="A13" s="5565">
        <v>2008</v>
      </c>
      <c r="B13" s="5566">
        <v>349918</v>
      </c>
      <c r="C13" s="5567">
        <v>284774</v>
      </c>
      <c r="D13" s="5568">
        <f t="shared" si="1"/>
        <v>-8.2427921483715494</v>
      </c>
      <c r="E13" s="5569">
        <f t="shared" si="0"/>
        <v>81.383066889957078</v>
      </c>
      <c r="F13" s="5570" t="s">
        <v>9</v>
      </c>
    </row>
    <row r="14" spans="1:6" ht="30" customHeight="1">
      <c r="A14" s="5565">
        <v>2009</v>
      </c>
      <c r="B14" s="5566">
        <v>361330</v>
      </c>
      <c r="C14" s="5567">
        <v>277852</v>
      </c>
      <c r="D14" s="5568">
        <f>(C14/C12*100)-100</f>
        <v>-10.473134078284289</v>
      </c>
      <c r="E14" s="5569">
        <f t="shared" si="0"/>
        <v>76.89701934519691</v>
      </c>
      <c r="F14" s="5570" t="s">
        <v>9</v>
      </c>
    </row>
    <row r="15" spans="1:6" ht="30" customHeight="1">
      <c r="A15" s="5565">
        <v>2010</v>
      </c>
      <c r="B15" s="5566">
        <v>375262</v>
      </c>
      <c r="C15" s="5567">
        <v>259830</v>
      </c>
      <c r="D15" s="5568">
        <f>(C15/C13*100)-100</f>
        <v>-8.7592266147892701</v>
      </c>
      <c r="E15" s="5569">
        <f t="shared" si="0"/>
        <v>69.239624582291839</v>
      </c>
      <c r="F15" s="5570" t="s">
        <v>9</v>
      </c>
    </row>
    <row r="16" spans="1:6" ht="30" customHeight="1">
      <c r="A16" s="5565">
        <v>2011</v>
      </c>
      <c r="B16" s="5566">
        <v>375262</v>
      </c>
      <c r="C16" s="5567">
        <v>250623</v>
      </c>
      <c r="D16" s="5568">
        <f>(C16/C14*100)-100</f>
        <v>-9.7998214876984946</v>
      </c>
      <c r="E16" s="5569">
        <f>C16/B16*100</f>
        <v>66.786138751059269</v>
      </c>
      <c r="F16" s="5570" t="s">
        <v>9</v>
      </c>
    </row>
    <row r="17" spans="1:10" ht="30" customHeight="1" thickBot="1">
      <c r="A17" s="5571">
        <v>2012</v>
      </c>
      <c r="B17" s="5572">
        <v>353000</v>
      </c>
      <c r="C17" s="5573" t="s">
        <v>4942</v>
      </c>
      <c r="D17" s="5574" t="s">
        <v>9</v>
      </c>
      <c r="E17" s="5575" t="s">
        <v>9</v>
      </c>
      <c r="F17" s="5576" t="s">
        <v>9</v>
      </c>
    </row>
    <row r="18" spans="1:10" ht="13.5" thickTop="1"/>
    <row r="19" spans="1:10" ht="16.5" customHeight="1">
      <c r="A19" s="8118" t="s">
        <v>4943</v>
      </c>
      <c r="B19" s="8118"/>
      <c r="C19" s="8118"/>
      <c r="D19" s="8118"/>
      <c r="E19" s="8118"/>
      <c r="F19" s="8118"/>
      <c r="G19" s="15"/>
      <c r="H19" s="15"/>
    </row>
    <row r="20" spans="1:10" ht="15" customHeight="1">
      <c r="A20" s="8118" t="s">
        <v>4944</v>
      </c>
      <c r="B20" s="8118"/>
      <c r="C20" s="8118"/>
      <c r="D20" s="8118"/>
      <c r="E20" s="8118"/>
      <c r="F20" s="8118"/>
      <c r="G20" s="5319"/>
      <c r="H20" s="5319"/>
    </row>
    <row r="21" spans="1:10" ht="15" customHeight="1">
      <c r="A21" s="6515" t="s">
        <v>4945</v>
      </c>
      <c r="B21" s="6515"/>
      <c r="C21" s="6515"/>
      <c r="D21" s="6515"/>
      <c r="E21" s="6515"/>
      <c r="F21" s="6515"/>
      <c r="G21" s="22"/>
      <c r="H21" s="22"/>
      <c r="I21" s="22"/>
      <c r="J21" s="22"/>
    </row>
    <row r="22" spans="1:10">
      <c r="A22" s="6515"/>
      <c r="B22" s="6515"/>
      <c r="C22" s="6515"/>
      <c r="D22" s="6515"/>
      <c r="E22" s="6515"/>
      <c r="F22" s="6515"/>
    </row>
    <row r="23" spans="1:10" ht="15" customHeight="1">
      <c r="A23" s="6522" t="s">
        <v>4946</v>
      </c>
      <c r="B23" s="6522"/>
      <c r="C23" s="6522"/>
      <c r="D23" s="6522"/>
      <c r="E23" s="6522"/>
      <c r="F23" s="6522"/>
    </row>
    <row r="24" spans="1:10" ht="15" customHeight="1">
      <c r="A24" s="4569" t="s">
        <v>4947</v>
      </c>
    </row>
    <row r="28" spans="1:10">
      <c r="D28" s="5324" t="s">
        <v>3</v>
      </c>
    </row>
  </sheetData>
  <mergeCells count="6">
    <mergeCell ref="A23:F23"/>
    <mergeCell ref="A2:F2"/>
    <mergeCell ref="A3:F3"/>
    <mergeCell ref="A19:F19"/>
    <mergeCell ref="A20:F20"/>
    <mergeCell ref="A21:F22"/>
  </mergeCells>
  <hyperlinks>
    <hyperlink ref="A1" r:id="rId1"/>
  </hyperlinks>
  <pageMargins left="0.70866141732283472" right="0.70866141732283472" top="0.74803149606299213" bottom="0.74803149606299213" header="0.31496062992125984" footer="0.31496062992125984"/>
  <pageSetup paperSize="9" scale="78" fitToHeight="0" orientation="landscape" r:id="rId2"/>
  <headerFooter>
    <oddFooter>&amp;R347</oddFooter>
  </headerFooter>
  <drawing r:id="rId3"/>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
  <sheetViews>
    <sheetView view="pageBreakPreview" zoomScale="60" zoomScaleNormal="85" workbookViewId="0">
      <selection activeCell="H15" sqref="H15"/>
    </sheetView>
  </sheetViews>
  <sheetFormatPr defaultRowHeight="12.75"/>
  <cols>
    <col min="1" max="1" width="16.85546875" style="32" customWidth="1"/>
    <col min="2" max="7" width="20.7109375" style="32" customWidth="1"/>
    <col min="8" max="16384" width="9.140625" style="32"/>
  </cols>
  <sheetData>
    <row r="1" spans="1:7" ht="64.5" customHeight="1" thickTop="1" thickBot="1">
      <c r="A1" s="7510" t="s">
        <v>5143</v>
      </c>
      <c r="B1" s="7832"/>
      <c r="C1" s="7832"/>
      <c r="D1" s="7832"/>
      <c r="E1" s="7832"/>
      <c r="F1" s="7832"/>
      <c r="G1" s="7833"/>
    </row>
    <row r="2" spans="1:7" s="5768" customFormat="1" ht="24.95" customHeight="1">
      <c r="A2" s="5791" t="s">
        <v>5251</v>
      </c>
      <c r="B2" s="6207" t="s">
        <v>5362</v>
      </c>
      <c r="C2" s="6208"/>
      <c r="D2" s="6208"/>
      <c r="E2" s="6208"/>
      <c r="F2" s="6208"/>
      <c r="G2" s="6209"/>
    </row>
    <row r="3" spans="1:7" s="5768" customFormat="1" ht="24.95" customHeight="1" thickBot="1">
      <c r="A3" s="5792" t="s">
        <v>5252</v>
      </c>
      <c r="B3" s="6204" t="s">
        <v>4972</v>
      </c>
      <c r="C3" s="6205"/>
      <c r="D3" s="6205"/>
      <c r="E3" s="6205"/>
      <c r="F3" s="6205"/>
      <c r="G3" s="6206"/>
    </row>
    <row r="4" spans="1:7" ht="18.95" customHeight="1" thickTop="1"/>
  </sheetData>
  <mergeCells count="3">
    <mergeCell ref="A1:G1"/>
    <mergeCell ref="B2:G2"/>
    <mergeCell ref="B3:G3"/>
  </mergeCells>
  <hyperlinks>
    <hyperlink ref="B2:G2" location="'TABLO 1'!A1" display="2000-2010 YILI KONUT İHTİYAÇ DURUMU*"/>
    <hyperlink ref="B3:G3" location="'TABLO 2'!A1" display="KAYSERİ İLİ TOPLU KONUT UYGULAMALARI"/>
  </hyperlinks>
  <pageMargins left="0.70866141732283472" right="0.70866141732283472" top="0.74803149606299213" bottom="0.74803149606299213" header="0.31496062992125984" footer="0.31496062992125984"/>
  <pageSetup paperSize="9" scale="94" fitToHeight="0" orientation="landscape" r:id="rId1"/>
  <headerFooter alignWithMargins="0">
    <oddFooter>&amp;R348</oddFooter>
  </headerFooter>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35">
    <pageSetUpPr fitToPage="1"/>
  </sheetPr>
  <dimension ref="A1:C15"/>
  <sheetViews>
    <sheetView view="pageBreakPreview" zoomScale="60" zoomScaleNormal="100" workbookViewId="0">
      <selection activeCell="H15" sqref="H15"/>
    </sheetView>
  </sheetViews>
  <sheetFormatPr defaultRowHeight="12.75"/>
  <cols>
    <col min="1" max="3" width="35.7109375" style="152" customWidth="1"/>
    <col min="4" max="256" width="9.140625" style="152"/>
    <col min="257" max="257" width="26.140625" style="152" customWidth="1"/>
    <col min="258" max="258" width="27.42578125" style="152" customWidth="1"/>
    <col min="259" max="259" width="25.7109375" style="152" customWidth="1"/>
    <col min="260" max="512" width="9.140625" style="152"/>
    <col min="513" max="513" width="26.140625" style="152" customWidth="1"/>
    <col min="514" max="514" width="27.42578125" style="152" customWidth="1"/>
    <col min="515" max="515" width="25.7109375" style="152" customWidth="1"/>
    <col min="516" max="768" width="9.140625" style="152"/>
    <col min="769" max="769" width="26.140625" style="152" customWidth="1"/>
    <col min="770" max="770" width="27.42578125" style="152" customWidth="1"/>
    <col min="771" max="771" width="25.7109375" style="152" customWidth="1"/>
    <col min="772" max="1024" width="9.140625" style="152"/>
    <col min="1025" max="1025" width="26.140625" style="152" customWidth="1"/>
    <col min="1026" max="1026" width="27.42578125" style="152" customWidth="1"/>
    <col min="1027" max="1027" width="25.7109375" style="152" customWidth="1"/>
    <col min="1028" max="1280" width="9.140625" style="152"/>
    <col min="1281" max="1281" width="26.140625" style="152" customWidth="1"/>
    <col min="1282" max="1282" width="27.42578125" style="152" customWidth="1"/>
    <col min="1283" max="1283" width="25.7109375" style="152" customWidth="1"/>
    <col min="1284" max="1536" width="9.140625" style="152"/>
    <col min="1537" max="1537" width="26.140625" style="152" customWidth="1"/>
    <col min="1538" max="1538" width="27.42578125" style="152" customWidth="1"/>
    <col min="1539" max="1539" width="25.7109375" style="152" customWidth="1"/>
    <col min="1540" max="1792" width="9.140625" style="152"/>
    <col min="1793" max="1793" width="26.140625" style="152" customWidth="1"/>
    <col min="1794" max="1794" width="27.42578125" style="152" customWidth="1"/>
    <col min="1795" max="1795" width="25.7109375" style="152" customWidth="1"/>
    <col min="1796" max="2048" width="9.140625" style="152"/>
    <col min="2049" max="2049" width="26.140625" style="152" customWidth="1"/>
    <col min="2050" max="2050" width="27.42578125" style="152" customWidth="1"/>
    <col min="2051" max="2051" width="25.7109375" style="152" customWidth="1"/>
    <col min="2052" max="2304" width="9.140625" style="152"/>
    <col min="2305" max="2305" width="26.140625" style="152" customWidth="1"/>
    <col min="2306" max="2306" width="27.42578125" style="152" customWidth="1"/>
    <col min="2307" max="2307" width="25.7109375" style="152" customWidth="1"/>
    <col min="2308" max="2560" width="9.140625" style="152"/>
    <col min="2561" max="2561" width="26.140625" style="152" customWidth="1"/>
    <col min="2562" max="2562" width="27.42578125" style="152" customWidth="1"/>
    <col min="2563" max="2563" width="25.7109375" style="152" customWidth="1"/>
    <col min="2564" max="2816" width="9.140625" style="152"/>
    <col min="2817" max="2817" width="26.140625" style="152" customWidth="1"/>
    <col min="2818" max="2818" width="27.42578125" style="152" customWidth="1"/>
    <col min="2819" max="2819" width="25.7109375" style="152" customWidth="1"/>
    <col min="2820" max="3072" width="9.140625" style="152"/>
    <col min="3073" max="3073" width="26.140625" style="152" customWidth="1"/>
    <col min="3074" max="3074" width="27.42578125" style="152" customWidth="1"/>
    <col min="3075" max="3075" width="25.7109375" style="152" customWidth="1"/>
    <col min="3076" max="3328" width="9.140625" style="152"/>
    <col min="3329" max="3329" width="26.140625" style="152" customWidth="1"/>
    <col min="3330" max="3330" width="27.42578125" style="152" customWidth="1"/>
    <col min="3331" max="3331" width="25.7109375" style="152" customWidth="1"/>
    <col min="3332" max="3584" width="9.140625" style="152"/>
    <col min="3585" max="3585" width="26.140625" style="152" customWidth="1"/>
    <col min="3586" max="3586" width="27.42578125" style="152" customWidth="1"/>
    <col min="3587" max="3587" width="25.7109375" style="152" customWidth="1"/>
    <col min="3588" max="3840" width="9.140625" style="152"/>
    <col min="3841" max="3841" width="26.140625" style="152" customWidth="1"/>
    <col min="3842" max="3842" width="27.42578125" style="152" customWidth="1"/>
    <col min="3843" max="3843" width="25.7109375" style="152" customWidth="1"/>
    <col min="3844" max="4096" width="9.140625" style="152"/>
    <col min="4097" max="4097" width="26.140625" style="152" customWidth="1"/>
    <col min="4098" max="4098" width="27.42578125" style="152" customWidth="1"/>
    <col min="4099" max="4099" width="25.7109375" style="152" customWidth="1"/>
    <col min="4100" max="4352" width="9.140625" style="152"/>
    <col min="4353" max="4353" width="26.140625" style="152" customWidth="1"/>
    <col min="4354" max="4354" width="27.42578125" style="152" customWidth="1"/>
    <col min="4355" max="4355" width="25.7109375" style="152" customWidth="1"/>
    <col min="4356" max="4608" width="9.140625" style="152"/>
    <col min="4609" max="4609" width="26.140625" style="152" customWidth="1"/>
    <col min="4610" max="4610" width="27.42578125" style="152" customWidth="1"/>
    <col min="4611" max="4611" width="25.7109375" style="152" customWidth="1"/>
    <col min="4612" max="4864" width="9.140625" style="152"/>
    <col min="4865" max="4865" width="26.140625" style="152" customWidth="1"/>
    <col min="4866" max="4866" width="27.42578125" style="152" customWidth="1"/>
    <col min="4867" max="4867" width="25.7109375" style="152" customWidth="1"/>
    <col min="4868" max="5120" width="9.140625" style="152"/>
    <col min="5121" max="5121" width="26.140625" style="152" customWidth="1"/>
    <col min="5122" max="5122" width="27.42578125" style="152" customWidth="1"/>
    <col min="5123" max="5123" width="25.7109375" style="152" customWidth="1"/>
    <col min="5124" max="5376" width="9.140625" style="152"/>
    <col min="5377" max="5377" width="26.140625" style="152" customWidth="1"/>
    <col min="5378" max="5378" width="27.42578125" style="152" customWidth="1"/>
    <col min="5379" max="5379" width="25.7109375" style="152" customWidth="1"/>
    <col min="5380" max="5632" width="9.140625" style="152"/>
    <col min="5633" max="5633" width="26.140625" style="152" customWidth="1"/>
    <col min="5634" max="5634" width="27.42578125" style="152" customWidth="1"/>
    <col min="5635" max="5635" width="25.7109375" style="152" customWidth="1"/>
    <col min="5636" max="5888" width="9.140625" style="152"/>
    <col min="5889" max="5889" width="26.140625" style="152" customWidth="1"/>
    <col min="5890" max="5890" width="27.42578125" style="152" customWidth="1"/>
    <col min="5891" max="5891" width="25.7109375" style="152" customWidth="1"/>
    <col min="5892" max="6144" width="9.140625" style="152"/>
    <col min="6145" max="6145" width="26.140625" style="152" customWidth="1"/>
    <col min="6146" max="6146" width="27.42578125" style="152" customWidth="1"/>
    <col min="6147" max="6147" width="25.7109375" style="152" customWidth="1"/>
    <col min="6148" max="6400" width="9.140625" style="152"/>
    <col min="6401" max="6401" width="26.140625" style="152" customWidth="1"/>
    <col min="6402" max="6402" width="27.42578125" style="152" customWidth="1"/>
    <col min="6403" max="6403" width="25.7109375" style="152" customWidth="1"/>
    <col min="6404" max="6656" width="9.140625" style="152"/>
    <col min="6657" max="6657" width="26.140625" style="152" customWidth="1"/>
    <col min="6658" max="6658" width="27.42578125" style="152" customWidth="1"/>
    <col min="6659" max="6659" width="25.7109375" style="152" customWidth="1"/>
    <col min="6660" max="6912" width="9.140625" style="152"/>
    <col min="6913" max="6913" width="26.140625" style="152" customWidth="1"/>
    <col min="6914" max="6914" width="27.42578125" style="152" customWidth="1"/>
    <col min="6915" max="6915" width="25.7109375" style="152" customWidth="1"/>
    <col min="6916" max="7168" width="9.140625" style="152"/>
    <col min="7169" max="7169" width="26.140625" style="152" customWidth="1"/>
    <col min="7170" max="7170" width="27.42578125" style="152" customWidth="1"/>
    <col min="7171" max="7171" width="25.7109375" style="152" customWidth="1"/>
    <col min="7172" max="7424" width="9.140625" style="152"/>
    <col min="7425" max="7425" width="26.140625" style="152" customWidth="1"/>
    <col min="7426" max="7426" width="27.42578125" style="152" customWidth="1"/>
    <col min="7427" max="7427" width="25.7109375" style="152" customWidth="1"/>
    <col min="7428" max="7680" width="9.140625" style="152"/>
    <col min="7681" max="7681" width="26.140625" style="152" customWidth="1"/>
    <col min="7682" max="7682" width="27.42578125" style="152" customWidth="1"/>
    <col min="7683" max="7683" width="25.7109375" style="152" customWidth="1"/>
    <col min="7684" max="7936" width="9.140625" style="152"/>
    <col min="7937" max="7937" width="26.140625" style="152" customWidth="1"/>
    <col min="7938" max="7938" width="27.42578125" style="152" customWidth="1"/>
    <col min="7939" max="7939" width="25.7109375" style="152" customWidth="1"/>
    <col min="7940" max="8192" width="9.140625" style="152"/>
    <col min="8193" max="8193" width="26.140625" style="152" customWidth="1"/>
    <col min="8194" max="8194" width="27.42578125" style="152" customWidth="1"/>
    <col min="8195" max="8195" width="25.7109375" style="152" customWidth="1"/>
    <col min="8196" max="8448" width="9.140625" style="152"/>
    <col min="8449" max="8449" width="26.140625" style="152" customWidth="1"/>
    <col min="8450" max="8450" width="27.42578125" style="152" customWidth="1"/>
    <col min="8451" max="8451" width="25.7109375" style="152" customWidth="1"/>
    <col min="8452" max="8704" width="9.140625" style="152"/>
    <col min="8705" max="8705" width="26.140625" style="152" customWidth="1"/>
    <col min="8706" max="8706" width="27.42578125" style="152" customWidth="1"/>
    <col min="8707" max="8707" width="25.7109375" style="152" customWidth="1"/>
    <col min="8708" max="8960" width="9.140625" style="152"/>
    <col min="8961" max="8961" width="26.140625" style="152" customWidth="1"/>
    <col min="8962" max="8962" width="27.42578125" style="152" customWidth="1"/>
    <col min="8963" max="8963" width="25.7109375" style="152" customWidth="1"/>
    <col min="8964" max="9216" width="9.140625" style="152"/>
    <col min="9217" max="9217" width="26.140625" style="152" customWidth="1"/>
    <col min="9218" max="9218" width="27.42578125" style="152" customWidth="1"/>
    <col min="9219" max="9219" width="25.7109375" style="152" customWidth="1"/>
    <col min="9220" max="9472" width="9.140625" style="152"/>
    <col min="9473" max="9473" width="26.140625" style="152" customWidth="1"/>
    <col min="9474" max="9474" width="27.42578125" style="152" customWidth="1"/>
    <col min="9475" max="9475" width="25.7109375" style="152" customWidth="1"/>
    <col min="9476" max="9728" width="9.140625" style="152"/>
    <col min="9729" max="9729" width="26.140625" style="152" customWidth="1"/>
    <col min="9730" max="9730" width="27.42578125" style="152" customWidth="1"/>
    <col min="9731" max="9731" width="25.7109375" style="152" customWidth="1"/>
    <col min="9732" max="9984" width="9.140625" style="152"/>
    <col min="9985" max="9985" width="26.140625" style="152" customWidth="1"/>
    <col min="9986" max="9986" width="27.42578125" style="152" customWidth="1"/>
    <col min="9987" max="9987" width="25.7109375" style="152" customWidth="1"/>
    <col min="9988" max="10240" width="9.140625" style="152"/>
    <col min="10241" max="10241" width="26.140625" style="152" customWidth="1"/>
    <col min="10242" max="10242" width="27.42578125" style="152" customWidth="1"/>
    <col min="10243" max="10243" width="25.7109375" style="152" customWidth="1"/>
    <col min="10244" max="10496" width="9.140625" style="152"/>
    <col min="10497" max="10497" width="26.140625" style="152" customWidth="1"/>
    <col min="10498" max="10498" width="27.42578125" style="152" customWidth="1"/>
    <col min="10499" max="10499" width="25.7109375" style="152" customWidth="1"/>
    <col min="10500" max="10752" width="9.140625" style="152"/>
    <col min="10753" max="10753" width="26.140625" style="152" customWidth="1"/>
    <col min="10754" max="10754" width="27.42578125" style="152" customWidth="1"/>
    <col min="10755" max="10755" width="25.7109375" style="152" customWidth="1"/>
    <col min="10756" max="11008" width="9.140625" style="152"/>
    <col min="11009" max="11009" width="26.140625" style="152" customWidth="1"/>
    <col min="11010" max="11010" width="27.42578125" style="152" customWidth="1"/>
    <col min="11011" max="11011" width="25.7109375" style="152" customWidth="1"/>
    <col min="11012" max="11264" width="9.140625" style="152"/>
    <col min="11265" max="11265" width="26.140625" style="152" customWidth="1"/>
    <col min="11266" max="11266" width="27.42578125" style="152" customWidth="1"/>
    <col min="11267" max="11267" width="25.7109375" style="152" customWidth="1"/>
    <col min="11268" max="11520" width="9.140625" style="152"/>
    <col min="11521" max="11521" width="26.140625" style="152" customWidth="1"/>
    <col min="11522" max="11522" width="27.42578125" style="152" customWidth="1"/>
    <col min="11523" max="11523" width="25.7109375" style="152" customWidth="1"/>
    <col min="11524" max="11776" width="9.140625" style="152"/>
    <col min="11777" max="11777" width="26.140625" style="152" customWidth="1"/>
    <col min="11778" max="11778" width="27.42578125" style="152" customWidth="1"/>
    <col min="11779" max="11779" width="25.7109375" style="152" customWidth="1"/>
    <col min="11780" max="12032" width="9.140625" style="152"/>
    <col min="12033" max="12033" width="26.140625" style="152" customWidth="1"/>
    <col min="12034" max="12034" width="27.42578125" style="152" customWidth="1"/>
    <col min="12035" max="12035" width="25.7109375" style="152" customWidth="1"/>
    <col min="12036" max="12288" width="9.140625" style="152"/>
    <col min="12289" max="12289" width="26.140625" style="152" customWidth="1"/>
    <col min="12290" max="12290" width="27.42578125" style="152" customWidth="1"/>
    <col min="12291" max="12291" width="25.7109375" style="152" customWidth="1"/>
    <col min="12292" max="12544" width="9.140625" style="152"/>
    <col min="12545" max="12545" width="26.140625" style="152" customWidth="1"/>
    <col min="12546" max="12546" width="27.42578125" style="152" customWidth="1"/>
    <col min="12547" max="12547" width="25.7109375" style="152" customWidth="1"/>
    <col min="12548" max="12800" width="9.140625" style="152"/>
    <col min="12801" max="12801" width="26.140625" style="152" customWidth="1"/>
    <col min="12802" max="12802" width="27.42578125" style="152" customWidth="1"/>
    <col min="12803" max="12803" width="25.7109375" style="152" customWidth="1"/>
    <col min="12804" max="13056" width="9.140625" style="152"/>
    <col min="13057" max="13057" width="26.140625" style="152" customWidth="1"/>
    <col min="13058" max="13058" width="27.42578125" style="152" customWidth="1"/>
    <col min="13059" max="13059" width="25.7109375" style="152" customWidth="1"/>
    <col min="13060" max="13312" width="9.140625" style="152"/>
    <col min="13313" max="13313" width="26.140625" style="152" customWidth="1"/>
    <col min="13314" max="13314" width="27.42578125" style="152" customWidth="1"/>
    <col min="13315" max="13315" width="25.7109375" style="152" customWidth="1"/>
    <col min="13316" max="13568" width="9.140625" style="152"/>
    <col min="13569" max="13569" width="26.140625" style="152" customWidth="1"/>
    <col min="13570" max="13570" width="27.42578125" style="152" customWidth="1"/>
    <col min="13571" max="13571" width="25.7109375" style="152" customWidth="1"/>
    <col min="13572" max="13824" width="9.140625" style="152"/>
    <col min="13825" max="13825" width="26.140625" style="152" customWidth="1"/>
    <col min="13826" max="13826" width="27.42578125" style="152" customWidth="1"/>
    <col min="13827" max="13827" width="25.7109375" style="152" customWidth="1"/>
    <col min="13828" max="14080" width="9.140625" style="152"/>
    <col min="14081" max="14081" width="26.140625" style="152" customWidth="1"/>
    <col min="14082" max="14082" width="27.42578125" style="152" customWidth="1"/>
    <col min="14083" max="14083" width="25.7109375" style="152" customWidth="1"/>
    <col min="14084" max="14336" width="9.140625" style="152"/>
    <col min="14337" max="14337" width="26.140625" style="152" customWidth="1"/>
    <col min="14338" max="14338" width="27.42578125" style="152" customWidth="1"/>
    <col min="14339" max="14339" width="25.7109375" style="152" customWidth="1"/>
    <col min="14340" max="14592" width="9.140625" style="152"/>
    <col min="14593" max="14593" width="26.140625" style="152" customWidth="1"/>
    <col min="14594" max="14594" width="27.42578125" style="152" customWidth="1"/>
    <col min="14595" max="14595" width="25.7109375" style="152" customWidth="1"/>
    <col min="14596" max="14848" width="9.140625" style="152"/>
    <col min="14849" max="14849" width="26.140625" style="152" customWidth="1"/>
    <col min="14850" max="14850" width="27.42578125" style="152" customWidth="1"/>
    <col min="14851" max="14851" width="25.7109375" style="152" customWidth="1"/>
    <col min="14852" max="15104" width="9.140625" style="152"/>
    <col min="15105" max="15105" width="26.140625" style="152" customWidth="1"/>
    <col min="15106" max="15106" width="27.42578125" style="152" customWidth="1"/>
    <col min="15107" max="15107" width="25.7109375" style="152" customWidth="1"/>
    <col min="15108" max="15360" width="9.140625" style="152"/>
    <col min="15361" max="15361" width="26.140625" style="152" customWidth="1"/>
    <col min="15362" max="15362" width="27.42578125" style="152" customWidth="1"/>
    <col min="15363" max="15363" width="25.7109375" style="152" customWidth="1"/>
    <col min="15364" max="15616" width="9.140625" style="152"/>
    <col min="15617" max="15617" width="26.140625" style="152" customWidth="1"/>
    <col min="15618" max="15618" width="27.42578125" style="152" customWidth="1"/>
    <col min="15619" max="15619" width="25.7109375" style="152" customWidth="1"/>
    <col min="15620" max="15872" width="9.140625" style="152"/>
    <col min="15873" max="15873" width="26.140625" style="152" customWidth="1"/>
    <col min="15874" max="15874" width="27.42578125" style="152" customWidth="1"/>
    <col min="15875" max="15875" width="25.7109375" style="152" customWidth="1"/>
    <col min="15876" max="16128" width="9.140625" style="152"/>
    <col min="16129" max="16129" width="26.140625" style="152" customWidth="1"/>
    <col min="16130" max="16130" width="27.42578125" style="152" customWidth="1"/>
    <col min="16131" max="16131" width="25.7109375" style="152" customWidth="1"/>
    <col min="16132" max="16384" width="9.140625" style="152"/>
  </cols>
  <sheetData>
    <row r="1" spans="1:3" s="3517" customFormat="1" ht="15.75" thickBot="1">
      <c r="A1" s="3497" t="s">
        <v>0</v>
      </c>
      <c r="C1" s="474" t="s">
        <v>1</v>
      </c>
    </row>
    <row r="2" spans="1:3" ht="33.75" customHeight="1" thickTop="1">
      <c r="A2" s="6250" t="s">
        <v>5074</v>
      </c>
      <c r="B2" s="6251"/>
      <c r="C2" s="6252"/>
    </row>
    <row r="3" spans="1:3" ht="24" customHeight="1">
      <c r="A3" s="6452" t="s">
        <v>4966</v>
      </c>
      <c r="B3" s="6453"/>
      <c r="C3" s="6454"/>
    </row>
    <row r="4" spans="1:3" ht="24.75" customHeight="1" thickBot="1">
      <c r="A4" s="6512"/>
      <c r="B4" s="6457"/>
      <c r="C4" s="6513"/>
    </row>
    <row r="5" spans="1:3" ht="44.25" customHeight="1" thickBot="1">
      <c r="A5" s="5591" t="s">
        <v>5049</v>
      </c>
      <c r="B5" s="5592" t="s">
        <v>5050</v>
      </c>
      <c r="C5" s="5593" t="s">
        <v>5051</v>
      </c>
    </row>
    <row r="6" spans="1:3" ht="30.75" customHeight="1" thickBot="1">
      <c r="A6" s="5594">
        <v>172427</v>
      </c>
      <c r="B6" s="5595">
        <v>200082</v>
      </c>
      <c r="C6" s="5596">
        <v>27655</v>
      </c>
    </row>
    <row r="7" spans="1:3" ht="18" customHeight="1" thickTop="1"/>
    <row r="8" spans="1:3" ht="18" customHeight="1">
      <c r="A8" s="6249" t="s">
        <v>4967</v>
      </c>
      <c r="B8" s="6249"/>
      <c r="C8" s="6249"/>
    </row>
    <row r="9" spans="1:3" ht="18" customHeight="1">
      <c r="A9" s="6248" t="s">
        <v>4968</v>
      </c>
      <c r="B9" s="6248"/>
      <c r="C9" s="6248"/>
    </row>
    <row r="10" spans="1:3" ht="18" customHeight="1">
      <c r="A10" s="6249" t="s">
        <v>4969</v>
      </c>
      <c r="B10" s="6249"/>
      <c r="C10" s="6249"/>
    </row>
    <row r="11" spans="1:3" ht="18" customHeight="1">
      <c r="A11" s="6248" t="s">
        <v>4970</v>
      </c>
      <c r="B11" s="6248"/>
      <c r="C11" s="6248"/>
    </row>
    <row r="12" spans="1:3" ht="18" customHeight="1">
      <c r="A12" s="6249" t="s">
        <v>4971</v>
      </c>
      <c r="B12" s="6249"/>
      <c r="C12" s="6249"/>
    </row>
    <row r="15" spans="1:3">
      <c r="B15" s="5033" t="s">
        <v>3</v>
      </c>
    </row>
  </sheetData>
  <mergeCells count="7">
    <mergeCell ref="A12:C12"/>
    <mergeCell ref="A2:C2"/>
    <mergeCell ref="A3:C4"/>
    <mergeCell ref="A8:C8"/>
    <mergeCell ref="A9:C9"/>
    <mergeCell ref="A10:C10"/>
    <mergeCell ref="A11:C11"/>
  </mergeCells>
  <hyperlinks>
    <hyperlink ref="A1" r:id="rId1"/>
  </hyperlinks>
  <pageMargins left="0.74803149606299213" right="0.74803149606299213" top="0.98425196850393704" bottom="0.98425196850393704" header="0.51181102362204722" footer="0.51181102362204722"/>
  <pageSetup paperSize="9" fitToWidth="0" orientation="landscape" r:id="rId2"/>
  <headerFooter alignWithMargins="0">
    <oddFooter>&amp;R349</oddFooter>
  </headerFooter>
  <rowBreaks count="1" manualBreakCount="1">
    <brk id="6" max="16383" man="1"/>
  </rowBreaks>
  <drawing r:id="rId3"/>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36">
    <pageSetUpPr fitToPage="1"/>
  </sheetPr>
  <dimension ref="A1:E101"/>
  <sheetViews>
    <sheetView view="pageBreakPreview" zoomScale="60" zoomScaleNormal="100" workbookViewId="0">
      <selection activeCell="H15" sqref="H15"/>
    </sheetView>
  </sheetViews>
  <sheetFormatPr defaultRowHeight="12.75"/>
  <cols>
    <col min="1" max="1" width="118" style="152" customWidth="1"/>
    <col min="2" max="2" width="33.42578125" style="152" customWidth="1"/>
    <col min="3" max="3" width="31.5703125" style="152" customWidth="1"/>
    <col min="4" max="5" width="30.7109375" style="152" customWidth="1"/>
    <col min="6" max="256" width="9.140625" style="152"/>
    <col min="257" max="257" width="77" style="152" customWidth="1"/>
    <col min="258" max="259" width="26.140625" style="152" customWidth="1"/>
    <col min="260" max="260" width="27.42578125" style="152" customWidth="1"/>
    <col min="261" max="261" width="25.7109375" style="152" customWidth="1"/>
    <col min="262" max="512" width="9.140625" style="152"/>
    <col min="513" max="513" width="77" style="152" customWidth="1"/>
    <col min="514" max="515" width="26.140625" style="152" customWidth="1"/>
    <col min="516" max="516" width="27.42578125" style="152" customWidth="1"/>
    <col min="517" max="517" width="25.7109375" style="152" customWidth="1"/>
    <col min="518" max="768" width="9.140625" style="152"/>
    <col min="769" max="769" width="77" style="152" customWidth="1"/>
    <col min="770" max="771" width="26.140625" style="152" customWidth="1"/>
    <col min="772" max="772" width="27.42578125" style="152" customWidth="1"/>
    <col min="773" max="773" width="25.7109375" style="152" customWidth="1"/>
    <col min="774" max="1024" width="9.140625" style="152"/>
    <col min="1025" max="1025" width="77" style="152" customWidth="1"/>
    <col min="1026" max="1027" width="26.140625" style="152" customWidth="1"/>
    <col min="1028" max="1028" width="27.42578125" style="152" customWidth="1"/>
    <col min="1029" max="1029" width="25.7109375" style="152" customWidth="1"/>
    <col min="1030" max="1280" width="9.140625" style="152"/>
    <col min="1281" max="1281" width="77" style="152" customWidth="1"/>
    <col min="1282" max="1283" width="26.140625" style="152" customWidth="1"/>
    <col min="1284" max="1284" width="27.42578125" style="152" customWidth="1"/>
    <col min="1285" max="1285" width="25.7109375" style="152" customWidth="1"/>
    <col min="1286" max="1536" width="9.140625" style="152"/>
    <col min="1537" max="1537" width="77" style="152" customWidth="1"/>
    <col min="1538" max="1539" width="26.140625" style="152" customWidth="1"/>
    <col min="1540" max="1540" width="27.42578125" style="152" customWidth="1"/>
    <col min="1541" max="1541" width="25.7109375" style="152" customWidth="1"/>
    <col min="1542" max="1792" width="9.140625" style="152"/>
    <col min="1793" max="1793" width="77" style="152" customWidth="1"/>
    <col min="1794" max="1795" width="26.140625" style="152" customWidth="1"/>
    <col min="1796" max="1796" width="27.42578125" style="152" customWidth="1"/>
    <col min="1797" max="1797" width="25.7109375" style="152" customWidth="1"/>
    <col min="1798" max="2048" width="9.140625" style="152"/>
    <col min="2049" max="2049" width="77" style="152" customWidth="1"/>
    <col min="2050" max="2051" width="26.140625" style="152" customWidth="1"/>
    <col min="2052" max="2052" width="27.42578125" style="152" customWidth="1"/>
    <col min="2053" max="2053" width="25.7109375" style="152" customWidth="1"/>
    <col min="2054" max="2304" width="9.140625" style="152"/>
    <col min="2305" max="2305" width="77" style="152" customWidth="1"/>
    <col min="2306" max="2307" width="26.140625" style="152" customWidth="1"/>
    <col min="2308" max="2308" width="27.42578125" style="152" customWidth="1"/>
    <col min="2309" max="2309" width="25.7109375" style="152" customWidth="1"/>
    <col min="2310" max="2560" width="9.140625" style="152"/>
    <col min="2561" max="2561" width="77" style="152" customWidth="1"/>
    <col min="2562" max="2563" width="26.140625" style="152" customWidth="1"/>
    <col min="2564" max="2564" width="27.42578125" style="152" customWidth="1"/>
    <col min="2565" max="2565" width="25.7109375" style="152" customWidth="1"/>
    <col min="2566" max="2816" width="9.140625" style="152"/>
    <col min="2817" max="2817" width="77" style="152" customWidth="1"/>
    <col min="2818" max="2819" width="26.140625" style="152" customWidth="1"/>
    <col min="2820" max="2820" width="27.42578125" style="152" customWidth="1"/>
    <col min="2821" max="2821" width="25.7109375" style="152" customWidth="1"/>
    <col min="2822" max="3072" width="9.140625" style="152"/>
    <col min="3073" max="3073" width="77" style="152" customWidth="1"/>
    <col min="3074" max="3075" width="26.140625" style="152" customWidth="1"/>
    <col min="3076" max="3076" width="27.42578125" style="152" customWidth="1"/>
    <col min="3077" max="3077" width="25.7109375" style="152" customWidth="1"/>
    <col min="3078" max="3328" width="9.140625" style="152"/>
    <col min="3329" max="3329" width="77" style="152" customWidth="1"/>
    <col min="3330" max="3331" width="26.140625" style="152" customWidth="1"/>
    <col min="3332" max="3332" width="27.42578125" style="152" customWidth="1"/>
    <col min="3333" max="3333" width="25.7109375" style="152" customWidth="1"/>
    <col min="3334" max="3584" width="9.140625" style="152"/>
    <col min="3585" max="3585" width="77" style="152" customWidth="1"/>
    <col min="3586" max="3587" width="26.140625" style="152" customWidth="1"/>
    <col min="3588" max="3588" width="27.42578125" style="152" customWidth="1"/>
    <col min="3589" max="3589" width="25.7109375" style="152" customWidth="1"/>
    <col min="3590" max="3840" width="9.140625" style="152"/>
    <col min="3841" max="3841" width="77" style="152" customWidth="1"/>
    <col min="3842" max="3843" width="26.140625" style="152" customWidth="1"/>
    <col min="3844" max="3844" width="27.42578125" style="152" customWidth="1"/>
    <col min="3845" max="3845" width="25.7109375" style="152" customWidth="1"/>
    <col min="3846" max="4096" width="9.140625" style="152"/>
    <col min="4097" max="4097" width="77" style="152" customWidth="1"/>
    <col min="4098" max="4099" width="26.140625" style="152" customWidth="1"/>
    <col min="4100" max="4100" width="27.42578125" style="152" customWidth="1"/>
    <col min="4101" max="4101" width="25.7109375" style="152" customWidth="1"/>
    <col min="4102" max="4352" width="9.140625" style="152"/>
    <col min="4353" max="4353" width="77" style="152" customWidth="1"/>
    <col min="4354" max="4355" width="26.140625" style="152" customWidth="1"/>
    <col min="4356" max="4356" width="27.42578125" style="152" customWidth="1"/>
    <col min="4357" max="4357" width="25.7109375" style="152" customWidth="1"/>
    <col min="4358" max="4608" width="9.140625" style="152"/>
    <col min="4609" max="4609" width="77" style="152" customWidth="1"/>
    <col min="4610" max="4611" width="26.140625" style="152" customWidth="1"/>
    <col min="4612" max="4612" width="27.42578125" style="152" customWidth="1"/>
    <col min="4613" max="4613" width="25.7109375" style="152" customWidth="1"/>
    <col min="4614" max="4864" width="9.140625" style="152"/>
    <col min="4865" max="4865" width="77" style="152" customWidth="1"/>
    <col min="4866" max="4867" width="26.140625" style="152" customWidth="1"/>
    <col min="4868" max="4868" width="27.42578125" style="152" customWidth="1"/>
    <col min="4869" max="4869" width="25.7109375" style="152" customWidth="1"/>
    <col min="4870" max="5120" width="9.140625" style="152"/>
    <col min="5121" max="5121" width="77" style="152" customWidth="1"/>
    <col min="5122" max="5123" width="26.140625" style="152" customWidth="1"/>
    <col min="5124" max="5124" width="27.42578125" style="152" customWidth="1"/>
    <col min="5125" max="5125" width="25.7109375" style="152" customWidth="1"/>
    <col min="5126" max="5376" width="9.140625" style="152"/>
    <col min="5377" max="5377" width="77" style="152" customWidth="1"/>
    <col min="5378" max="5379" width="26.140625" style="152" customWidth="1"/>
    <col min="5380" max="5380" width="27.42578125" style="152" customWidth="1"/>
    <col min="5381" max="5381" width="25.7109375" style="152" customWidth="1"/>
    <col min="5382" max="5632" width="9.140625" style="152"/>
    <col min="5633" max="5633" width="77" style="152" customWidth="1"/>
    <col min="5634" max="5635" width="26.140625" style="152" customWidth="1"/>
    <col min="5636" max="5636" width="27.42578125" style="152" customWidth="1"/>
    <col min="5637" max="5637" width="25.7109375" style="152" customWidth="1"/>
    <col min="5638" max="5888" width="9.140625" style="152"/>
    <col min="5889" max="5889" width="77" style="152" customWidth="1"/>
    <col min="5890" max="5891" width="26.140625" style="152" customWidth="1"/>
    <col min="5892" max="5892" width="27.42578125" style="152" customWidth="1"/>
    <col min="5893" max="5893" width="25.7109375" style="152" customWidth="1"/>
    <col min="5894" max="6144" width="9.140625" style="152"/>
    <col min="6145" max="6145" width="77" style="152" customWidth="1"/>
    <col min="6146" max="6147" width="26.140625" style="152" customWidth="1"/>
    <col min="6148" max="6148" width="27.42578125" style="152" customWidth="1"/>
    <col min="6149" max="6149" width="25.7109375" style="152" customWidth="1"/>
    <col min="6150" max="6400" width="9.140625" style="152"/>
    <col min="6401" max="6401" width="77" style="152" customWidth="1"/>
    <col min="6402" max="6403" width="26.140625" style="152" customWidth="1"/>
    <col min="6404" max="6404" width="27.42578125" style="152" customWidth="1"/>
    <col min="6405" max="6405" width="25.7109375" style="152" customWidth="1"/>
    <col min="6406" max="6656" width="9.140625" style="152"/>
    <col min="6657" max="6657" width="77" style="152" customWidth="1"/>
    <col min="6658" max="6659" width="26.140625" style="152" customWidth="1"/>
    <col min="6660" max="6660" width="27.42578125" style="152" customWidth="1"/>
    <col min="6661" max="6661" width="25.7109375" style="152" customWidth="1"/>
    <col min="6662" max="6912" width="9.140625" style="152"/>
    <col min="6913" max="6913" width="77" style="152" customWidth="1"/>
    <col min="6914" max="6915" width="26.140625" style="152" customWidth="1"/>
    <col min="6916" max="6916" width="27.42578125" style="152" customWidth="1"/>
    <col min="6917" max="6917" width="25.7109375" style="152" customWidth="1"/>
    <col min="6918" max="7168" width="9.140625" style="152"/>
    <col min="7169" max="7169" width="77" style="152" customWidth="1"/>
    <col min="7170" max="7171" width="26.140625" style="152" customWidth="1"/>
    <col min="7172" max="7172" width="27.42578125" style="152" customWidth="1"/>
    <col min="7173" max="7173" width="25.7109375" style="152" customWidth="1"/>
    <col min="7174" max="7424" width="9.140625" style="152"/>
    <col min="7425" max="7425" width="77" style="152" customWidth="1"/>
    <col min="7426" max="7427" width="26.140625" style="152" customWidth="1"/>
    <col min="7428" max="7428" width="27.42578125" style="152" customWidth="1"/>
    <col min="7429" max="7429" width="25.7109375" style="152" customWidth="1"/>
    <col min="7430" max="7680" width="9.140625" style="152"/>
    <col min="7681" max="7681" width="77" style="152" customWidth="1"/>
    <col min="7682" max="7683" width="26.140625" style="152" customWidth="1"/>
    <col min="7684" max="7684" width="27.42578125" style="152" customWidth="1"/>
    <col min="7685" max="7685" width="25.7109375" style="152" customWidth="1"/>
    <col min="7686" max="7936" width="9.140625" style="152"/>
    <col min="7937" max="7937" width="77" style="152" customWidth="1"/>
    <col min="7938" max="7939" width="26.140625" style="152" customWidth="1"/>
    <col min="7940" max="7940" width="27.42578125" style="152" customWidth="1"/>
    <col min="7941" max="7941" width="25.7109375" style="152" customWidth="1"/>
    <col min="7942" max="8192" width="9.140625" style="152"/>
    <col min="8193" max="8193" width="77" style="152" customWidth="1"/>
    <col min="8194" max="8195" width="26.140625" style="152" customWidth="1"/>
    <col min="8196" max="8196" width="27.42578125" style="152" customWidth="1"/>
    <col min="8197" max="8197" width="25.7109375" style="152" customWidth="1"/>
    <col min="8198" max="8448" width="9.140625" style="152"/>
    <col min="8449" max="8449" width="77" style="152" customWidth="1"/>
    <col min="8450" max="8451" width="26.140625" style="152" customWidth="1"/>
    <col min="8452" max="8452" width="27.42578125" style="152" customWidth="1"/>
    <col min="8453" max="8453" width="25.7109375" style="152" customWidth="1"/>
    <col min="8454" max="8704" width="9.140625" style="152"/>
    <col min="8705" max="8705" width="77" style="152" customWidth="1"/>
    <col min="8706" max="8707" width="26.140625" style="152" customWidth="1"/>
    <col min="8708" max="8708" width="27.42578125" style="152" customWidth="1"/>
    <col min="8709" max="8709" width="25.7109375" style="152" customWidth="1"/>
    <col min="8710" max="8960" width="9.140625" style="152"/>
    <col min="8961" max="8961" width="77" style="152" customWidth="1"/>
    <col min="8962" max="8963" width="26.140625" style="152" customWidth="1"/>
    <col min="8964" max="8964" width="27.42578125" style="152" customWidth="1"/>
    <col min="8965" max="8965" width="25.7109375" style="152" customWidth="1"/>
    <col min="8966" max="9216" width="9.140625" style="152"/>
    <col min="9217" max="9217" width="77" style="152" customWidth="1"/>
    <col min="9218" max="9219" width="26.140625" style="152" customWidth="1"/>
    <col min="9220" max="9220" width="27.42578125" style="152" customWidth="1"/>
    <col min="9221" max="9221" width="25.7109375" style="152" customWidth="1"/>
    <col min="9222" max="9472" width="9.140625" style="152"/>
    <col min="9473" max="9473" width="77" style="152" customWidth="1"/>
    <col min="9474" max="9475" width="26.140625" style="152" customWidth="1"/>
    <col min="9476" max="9476" width="27.42578125" style="152" customWidth="1"/>
    <col min="9477" max="9477" width="25.7109375" style="152" customWidth="1"/>
    <col min="9478" max="9728" width="9.140625" style="152"/>
    <col min="9729" max="9729" width="77" style="152" customWidth="1"/>
    <col min="9730" max="9731" width="26.140625" style="152" customWidth="1"/>
    <col min="9732" max="9732" width="27.42578125" style="152" customWidth="1"/>
    <col min="9733" max="9733" width="25.7109375" style="152" customWidth="1"/>
    <col min="9734" max="9984" width="9.140625" style="152"/>
    <col min="9985" max="9985" width="77" style="152" customWidth="1"/>
    <col min="9986" max="9987" width="26.140625" style="152" customWidth="1"/>
    <col min="9988" max="9988" width="27.42578125" style="152" customWidth="1"/>
    <col min="9989" max="9989" width="25.7109375" style="152" customWidth="1"/>
    <col min="9990" max="10240" width="9.140625" style="152"/>
    <col min="10241" max="10241" width="77" style="152" customWidth="1"/>
    <col min="10242" max="10243" width="26.140625" style="152" customWidth="1"/>
    <col min="10244" max="10244" width="27.42578125" style="152" customWidth="1"/>
    <col min="10245" max="10245" width="25.7109375" style="152" customWidth="1"/>
    <col min="10246" max="10496" width="9.140625" style="152"/>
    <col min="10497" max="10497" width="77" style="152" customWidth="1"/>
    <col min="10498" max="10499" width="26.140625" style="152" customWidth="1"/>
    <col min="10500" max="10500" width="27.42578125" style="152" customWidth="1"/>
    <col min="10501" max="10501" width="25.7109375" style="152" customWidth="1"/>
    <col min="10502" max="10752" width="9.140625" style="152"/>
    <col min="10753" max="10753" width="77" style="152" customWidth="1"/>
    <col min="10754" max="10755" width="26.140625" style="152" customWidth="1"/>
    <col min="10756" max="10756" width="27.42578125" style="152" customWidth="1"/>
    <col min="10757" max="10757" width="25.7109375" style="152" customWidth="1"/>
    <col min="10758" max="11008" width="9.140625" style="152"/>
    <col min="11009" max="11009" width="77" style="152" customWidth="1"/>
    <col min="11010" max="11011" width="26.140625" style="152" customWidth="1"/>
    <col min="11012" max="11012" width="27.42578125" style="152" customWidth="1"/>
    <col min="11013" max="11013" width="25.7109375" style="152" customWidth="1"/>
    <col min="11014" max="11264" width="9.140625" style="152"/>
    <col min="11265" max="11265" width="77" style="152" customWidth="1"/>
    <col min="11266" max="11267" width="26.140625" style="152" customWidth="1"/>
    <col min="11268" max="11268" width="27.42578125" style="152" customWidth="1"/>
    <col min="11269" max="11269" width="25.7109375" style="152" customWidth="1"/>
    <col min="11270" max="11520" width="9.140625" style="152"/>
    <col min="11521" max="11521" width="77" style="152" customWidth="1"/>
    <col min="11522" max="11523" width="26.140625" style="152" customWidth="1"/>
    <col min="11524" max="11524" width="27.42578125" style="152" customWidth="1"/>
    <col min="11525" max="11525" width="25.7109375" style="152" customWidth="1"/>
    <col min="11526" max="11776" width="9.140625" style="152"/>
    <col min="11777" max="11777" width="77" style="152" customWidth="1"/>
    <col min="11778" max="11779" width="26.140625" style="152" customWidth="1"/>
    <col min="11780" max="11780" width="27.42578125" style="152" customWidth="1"/>
    <col min="11781" max="11781" width="25.7109375" style="152" customWidth="1"/>
    <col min="11782" max="12032" width="9.140625" style="152"/>
    <col min="12033" max="12033" width="77" style="152" customWidth="1"/>
    <col min="12034" max="12035" width="26.140625" style="152" customWidth="1"/>
    <col min="12036" max="12036" width="27.42578125" style="152" customWidth="1"/>
    <col min="12037" max="12037" width="25.7109375" style="152" customWidth="1"/>
    <col min="12038" max="12288" width="9.140625" style="152"/>
    <col min="12289" max="12289" width="77" style="152" customWidth="1"/>
    <col min="12290" max="12291" width="26.140625" style="152" customWidth="1"/>
    <col min="12292" max="12292" width="27.42578125" style="152" customWidth="1"/>
    <col min="12293" max="12293" width="25.7109375" style="152" customWidth="1"/>
    <col min="12294" max="12544" width="9.140625" style="152"/>
    <col min="12545" max="12545" width="77" style="152" customWidth="1"/>
    <col min="12546" max="12547" width="26.140625" style="152" customWidth="1"/>
    <col min="12548" max="12548" width="27.42578125" style="152" customWidth="1"/>
    <col min="12549" max="12549" width="25.7109375" style="152" customWidth="1"/>
    <col min="12550" max="12800" width="9.140625" style="152"/>
    <col min="12801" max="12801" width="77" style="152" customWidth="1"/>
    <col min="12802" max="12803" width="26.140625" style="152" customWidth="1"/>
    <col min="12804" max="12804" width="27.42578125" style="152" customWidth="1"/>
    <col min="12805" max="12805" width="25.7109375" style="152" customWidth="1"/>
    <col min="12806" max="13056" width="9.140625" style="152"/>
    <col min="13057" max="13057" width="77" style="152" customWidth="1"/>
    <col min="13058" max="13059" width="26.140625" style="152" customWidth="1"/>
    <col min="13060" max="13060" width="27.42578125" style="152" customWidth="1"/>
    <col min="13061" max="13061" width="25.7109375" style="152" customWidth="1"/>
    <col min="13062" max="13312" width="9.140625" style="152"/>
    <col min="13313" max="13313" width="77" style="152" customWidth="1"/>
    <col min="13314" max="13315" width="26.140625" style="152" customWidth="1"/>
    <col min="13316" max="13316" width="27.42578125" style="152" customWidth="1"/>
    <col min="13317" max="13317" width="25.7109375" style="152" customWidth="1"/>
    <col min="13318" max="13568" width="9.140625" style="152"/>
    <col min="13569" max="13569" width="77" style="152" customWidth="1"/>
    <col min="13570" max="13571" width="26.140625" style="152" customWidth="1"/>
    <col min="13572" max="13572" width="27.42578125" style="152" customWidth="1"/>
    <col min="13573" max="13573" width="25.7109375" style="152" customWidth="1"/>
    <col min="13574" max="13824" width="9.140625" style="152"/>
    <col min="13825" max="13825" width="77" style="152" customWidth="1"/>
    <col min="13826" max="13827" width="26.140625" style="152" customWidth="1"/>
    <col min="13828" max="13828" width="27.42578125" style="152" customWidth="1"/>
    <col min="13829" max="13829" width="25.7109375" style="152" customWidth="1"/>
    <col min="13830" max="14080" width="9.140625" style="152"/>
    <col min="14081" max="14081" width="77" style="152" customWidth="1"/>
    <col min="14082" max="14083" width="26.140625" style="152" customWidth="1"/>
    <col min="14084" max="14084" width="27.42578125" style="152" customWidth="1"/>
    <col min="14085" max="14085" width="25.7109375" style="152" customWidth="1"/>
    <col min="14086" max="14336" width="9.140625" style="152"/>
    <col min="14337" max="14337" width="77" style="152" customWidth="1"/>
    <col min="14338" max="14339" width="26.140625" style="152" customWidth="1"/>
    <col min="14340" max="14340" width="27.42578125" style="152" customWidth="1"/>
    <col min="14341" max="14341" width="25.7109375" style="152" customWidth="1"/>
    <col min="14342" max="14592" width="9.140625" style="152"/>
    <col min="14593" max="14593" width="77" style="152" customWidth="1"/>
    <col min="14594" max="14595" width="26.140625" style="152" customWidth="1"/>
    <col min="14596" max="14596" width="27.42578125" style="152" customWidth="1"/>
    <col min="14597" max="14597" width="25.7109375" style="152" customWidth="1"/>
    <col min="14598" max="14848" width="9.140625" style="152"/>
    <col min="14849" max="14849" width="77" style="152" customWidth="1"/>
    <col min="14850" max="14851" width="26.140625" style="152" customWidth="1"/>
    <col min="14852" max="14852" width="27.42578125" style="152" customWidth="1"/>
    <col min="14853" max="14853" width="25.7109375" style="152" customWidth="1"/>
    <col min="14854" max="15104" width="9.140625" style="152"/>
    <col min="15105" max="15105" width="77" style="152" customWidth="1"/>
    <col min="15106" max="15107" width="26.140625" style="152" customWidth="1"/>
    <col min="15108" max="15108" width="27.42578125" style="152" customWidth="1"/>
    <col min="15109" max="15109" width="25.7109375" style="152" customWidth="1"/>
    <col min="15110" max="15360" width="9.140625" style="152"/>
    <col min="15361" max="15361" width="77" style="152" customWidth="1"/>
    <col min="15362" max="15363" width="26.140625" style="152" customWidth="1"/>
    <col min="15364" max="15364" width="27.42578125" style="152" customWidth="1"/>
    <col min="15365" max="15365" width="25.7109375" style="152" customWidth="1"/>
    <col min="15366" max="15616" width="9.140625" style="152"/>
    <col min="15617" max="15617" width="77" style="152" customWidth="1"/>
    <col min="15618" max="15619" width="26.140625" style="152" customWidth="1"/>
    <col min="15620" max="15620" width="27.42578125" style="152" customWidth="1"/>
    <col min="15621" max="15621" width="25.7109375" style="152" customWidth="1"/>
    <col min="15622" max="15872" width="9.140625" style="152"/>
    <col min="15873" max="15873" width="77" style="152" customWidth="1"/>
    <col min="15874" max="15875" width="26.140625" style="152" customWidth="1"/>
    <col min="15876" max="15876" width="27.42578125" style="152" customWidth="1"/>
    <col min="15877" max="15877" width="25.7109375" style="152" customWidth="1"/>
    <col min="15878" max="16128" width="9.140625" style="152"/>
    <col min="16129" max="16129" width="77" style="152" customWidth="1"/>
    <col min="16130" max="16131" width="26.140625" style="152" customWidth="1"/>
    <col min="16132" max="16132" width="27.42578125" style="152" customWidth="1"/>
    <col min="16133" max="16133" width="25.7109375" style="152" customWidth="1"/>
    <col min="16134" max="16384" width="9.140625" style="152"/>
  </cols>
  <sheetData>
    <row r="1" spans="1:5" s="3517" customFormat="1" ht="15.75" thickBot="1">
      <c r="A1" s="1" t="s">
        <v>0</v>
      </c>
      <c r="B1" s="3497"/>
      <c r="C1" s="3497"/>
      <c r="E1" s="474" t="s">
        <v>1</v>
      </c>
    </row>
    <row r="2" spans="1:5" ht="18.75" customHeight="1" thickTop="1">
      <c r="A2" s="6250" t="s">
        <v>5345</v>
      </c>
      <c r="B2" s="7661"/>
      <c r="C2" s="7661"/>
      <c r="D2" s="6251"/>
      <c r="E2" s="6252"/>
    </row>
    <row r="3" spans="1:5" ht="24" customHeight="1" thickBot="1">
      <c r="A3" s="6452" t="s">
        <v>4972</v>
      </c>
      <c r="B3" s="8119"/>
      <c r="C3" s="8119"/>
      <c r="D3" s="6453"/>
      <c r="E3" s="6454"/>
    </row>
    <row r="4" spans="1:5" ht="21.75" customHeight="1" thickBot="1">
      <c r="A4" s="1728" t="s">
        <v>4973</v>
      </c>
      <c r="B4" s="5166" t="s">
        <v>4974</v>
      </c>
      <c r="C4" s="5166" t="s">
        <v>4975</v>
      </c>
      <c r="D4" s="5320" t="s">
        <v>4976</v>
      </c>
      <c r="E4" s="1729" t="s">
        <v>4977</v>
      </c>
    </row>
    <row r="5" spans="1:5" ht="17.100000000000001" customHeight="1">
      <c r="A5" s="5597" t="s">
        <v>4978</v>
      </c>
      <c r="B5" s="5598" t="s">
        <v>4979</v>
      </c>
      <c r="C5" s="5598" t="s">
        <v>4980</v>
      </c>
      <c r="D5" s="5598" t="s">
        <v>4981</v>
      </c>
      <c r="E5" s="5599">
        <v>1</v>
      </c>
    </row>
    <row r="6" spans="1:5" ht="17.100000000000001" customHeight="1">
      <c r="A6" s="5600" t="s">
        <v>4982</v>
      </c>
      <c r="B6" s="5601" t="s">
        <v>4979</v>
      </c>
      <c r="C6" s="5601" t="s">
        <v>4980</v>
      </c>
      <c r="D6" s="5601" t="s">
        <v>4983</v>
      </c>
      <c r="E6" s="5602">
        <v>1</v>
      </c>
    </row>
    <row r="7" spans="1:5" ht="17.100000000000001" customHeight="1">
      <c r="A7" s="5600" t="s">
        <v>4984</v>
      </c>
      <c r="B7" s="5601" t="s">
        <v>4979</v>
      </c>
      <c r="C7" s="5601" t="s">
        <v>4980</v>
      </c>
      <c r="D7" s="5601" t="s">
        <v>4985</v>
      </c>
      <c r="E7" s="5602">
        <v>1</v>
      </c>
    </row>
    <row r="8" spans="1:5" ht="17.100000000000001" customHeight="1">
      <c r="A8" s="5600" t="s">
        <v>4986</v>
      </c>
      <c r="B8" s="5601" t="s">
        <v>4987</v>
      </c>
      <c r="C8" s="5601" t="s">
        <v>4980</v>
      </c>
      <c r="D8" s="5601" t="s">
        <v>4988</v>
      </c>
      <c r="E8" s="5602">
        <v>1</v>
      </c>
    </row>
    <row r="9" spans="1:5" ht="17.100000000000001" customHeight="1">
      <c r="A9" s="5600" t="s">
        <v>4989</v>
      </c>
      <c r="B9" s="5601" t="s">
        <v>4987</v>
      </c>
      <c r="C9" s="5601" t="s">
        <v>4980</v>
      </c>
      <c r="D9" s="5601" t="s">
        <v>4990</v>
      </c>
      <c r="E9" s="5602">
        <v>1</v>
      </c>
    </row>
    <row r="10" spans="1:5" ht="17.100000000000001" customHeight="1">
      <c r="A10" s="5600" t="s">
        <v>4991</v>
      </c>
      <c r="B10" s="5601" t="s">
        <v>4987</v>
      </c>
      <c r="C10" s="5601" t="s">
        <v>4980</v>
      </c>
      <c r="D10" s="5601" t="s">
        <v>4992</v>
      </c>
      <c r="E10" s="5602">
        <v>1</v>
      </c>
    </row>
    <row r="11" spans="1:5" ht="17.100000000000001" customHeight="1">
      <c r="A11" s="5600" t="s">
        <v>4993</v>
      </c>
      <c r="B11" s="5601" t="s">
        <v>4994</v>
      </c>
      <c r="C11" s="5601" t="s">
        <v>4980</v>
      </c>
      <c r="D11" s="5601" t="s">
        <v>4995</v>
      </c>
      <c r="E11" s="5602">
        <v>1</v>
      </c>
    </row>
    <row r="12" spans="1:5" ht="17.100000000000001" customHeight="1">
      <c r="A12" s="5600" t="s">
        <v>4996</v>
      </c>
      <c r="B12" s="5601" t="s">
        <v>4994</v>
      </c>
      <c r="C12" s="5601" t="s">
        <v>4980</v>
      </c>
      <c r="D12" s="5601" t="s">
        <v>4997</v>
      </c>
      <c r="E12" s="5602">
        <v>1</v>
      </c>
    </row>
    <row r="13" spans="1:5" ht="17.100000000000001" customHeight="1">
      <c r="A13" s="5600" t="s">
        <v>4998</v>
      </c>
      <c r="B13" s="5601" t="s">
        <v>4994</v>
      </c>
      <c r="C13" s="5601" t="s">
        <v>4980</v>
      </c>
      <c r="D13" s="5601" t="s">
        <v>4999</v>
      </c>
      <c r="E13" s="5602">
        <v>1</v>
      </c>
    </row>
    <row r="14" spans="1:5" ht="17.100000000000001" customHeight="1">
      <c r="A14" s="5600" t="s">
        <v>5000</v>
      </c>
      <c r="B14" s="5601" t="s">
        <v>4979</v>
      </c>
      <c r="C14" s="5601" t="s">
        <v>4980</v>
      </c>
      <c r="D14" s="5601" t="s">
        <v>5001</v>
      </c>
      <c r="E14" s="5602">
        <v>1</v>
      </c>
    </row>
    <row r="15" spans="1:5" ht="17.100000000000001" customHeight="1">
      <c r="A15" s="5600" t="s">
        <v>5002</v>
      </c>
      <c r="B15" s="5601" t="s">
        <v>4979</v>
      </c>
      <c r="C15" s="5601" t="s">
        <v>4980</v>
      </c>
      <c r="D15" s="5601" t="s">
        <v>5003</v>
      </c>
      <c r="E15" s="5602">
        <v>1</v>
      </c>
    </row>
    <row r="16" spans="1:5" ht="17.100000000000001" customHeight="1">
      <c r="A16" s="5600" t="s">
        <v>5004</v>
      </c>
      <c r="B16" s="5601" t="s">
        <v>4994</v>
      </c>
      <c r="C16" s="5601" t="s">
        <v>4980</v>
      </c>
      <c r="D16" s="5601" t="s">
        <v>5005</v>
      </c>
      <c r="E16" s="5602">
        <v>1</v>
      </c>
    </row>
    <row r="17" spans="1:5" ht="17.100000000000001" customHeight="1">
      <c r="A17" s="5600" t="s">
        <v>5006</v>
      </c>
      <c r="B17" s="5601" t="s">
        <v>4979</v>
      </c>
      <c r="C17" s="5601" t="s">
        <v>4980</v>
      </c>
      <c r="D17" s="5601" t="s">
        <v>5007</v>
      </c>
      <c r="E17" s="5602">
        <v>1</v>
      </c>
    </row>
    <row r="18" spans="1:5" ht="17.100000000000001" customHeight="1">
      <c r="A18" s="5600" t="s">
        <v>5008</v>
      </c>
      <c r="B18" s="5601" t="s">
        <v>4979</v>
      </c>
      <c r="C18" s="5601" t="s">
        <v>4980</v>
      </c>
      <c r="D18" s="5601" t="s">
        <v>5009</v>
      </c>
      <c r="E18" s="5602">
        <v>1</v>
      </c>
    </row>
    <row r="19" spans="1:5" ht="30" customHeight="1">
      <c r="A19" s="5600" t="s">
        <v>5010</v>
      </c>
      <c r="B19" s="5601" t="s">
        <v>5011</v>
      </c>
      <c r="C19" s="5601" t="s">
        <v>5012</v>
      </c>
      <c r="D19" s="5601"/>
      <c r="E19" s="5602">
        <v>0.99</v>
      </c>
    </row>
    <row r="20" spans="1:5" ht="30" customHeight="1">
      <c r="A20" s="5600" t="s">
        <v>5013</v>
      </c>
      <c r="B20" s="5601" t="s">
        <v>5011</v>
      </c>
      <c r="C20" s="5601" t="s">
        <v>5012</v>
      </c>
      <c r="D20" s="5601"/>
      <c r="E20" s="5602">
        <v>0.98</v>
      </c>
    </row>
    <row r="21" spans="1:5" ht="20.100000000000001" customHeight="1">
      <c r="A21" s="5600" t="s">
        <v>5014</v>
      </c>
      <c r="B21" s="5601" t="s">
        <v>4987</v>
      </c>
      <c r="C21" s="5601" t="s">
        <v>5012</v>
      </c>
      <c r="D21" s="5601" t="s">
        <v>5015</v>
      </c>
      <c r="E21" s="5602">
        <v>0.98</v>
      </c>
    </row>
    <row r="22" spans="1:5" ht="20.100000000000001" customHeight="1">
      <c r="A22" s="5600" t="s">
        <v>5016</v>
      </c>
      <c r="B22" s="5601" t="s">
        <v>4987</v>
      </c>
      <c r="C22" s="5601" t="s">
        <v>5012</v>
      </c>
      <c r="D22" s="5601" t="s">
        <v>5017</v>
      </c>
      <c r="E22" s="5602">
        <v>0.97</v>
      </c>
    </row>
    <row r="23" spans="1:5" ht="27" customHeight="1">
      <c r="A23" s="5600" t="s">
        <v>5018</v>
      </c>
      <c r="B23" s="5601" t="s">
        <v>4987</v>
      </c>
      <c r="C23" s="5601" t="s">
        <v>5012</v>
      </c>
      <c r="D23" s="5601" t="s">
        <v>5019</v>
      </c>
      <c r="E23" s="5602">
        <v>0.97</v>
      </c>
    </row>
    <row r="24" spans="1:5" ht="24.95" customHeight="1">
      <c r="A24" s="5600" t="s">
        <v>5020</v>
      </c>
      <c r="B24" s="5601" t="s">
        <v>4987</v>
      </c>
      <c r="C24" s="5601" t="s">
        <v>5012</v>
      </c>
      <c r="D24" s="5601" t="s">
        <v>5021</v>
      </c>
      <c r="E24" s="5602">
        <v>0.97</v>
      </c>
    </row>
    <row r="25" spans="1:5" ht="20.100000000000001" customHeight="1">
      <c r="A25" s="5600" t="s">
        <v>5022</v>
      </c>
      <c r="B25" s="5601" t="s">
        <v>4979</v>
      </c>
      <c r="C25" s="5601" t="s">
        <v>5012</v>
      </c>
      <c r="D25" s="5601" t="s">
        <v>5023</v>
      </c>
      <c r="E25" s="5602">
        <v>0.92</v>
      </c>
    </row>
    <row r="26" spans="1:5" ht="20.100000000000001" customHeight="1">
      <c r="A26" s="5600" t="s">
        <v>5024</v>
      </c>
      <c r="B26" s="5601" t="s">
        <v>5025</v>
      </c>
      <c r="C26" s="5601" t="s">
        <v>5012</v>
      </c>
      <c r="D26" s="5601" t="s">
        <v>5026</v>
      </c>
      <c r="E26" s="5602">
        <v>0.92</v>
      </c>
    </row>
    <row r="27" spans="1:5" ht="20.100000000000001" customHeight="1">
      <c r="A27" s="5600" t="s">
        <v>5027</v>
      </c>
      <c r="B27" s="5601" t="s">
        <v>4979</v>
      </c>
      <c r="C27" s="5601" t="s">
        <v>5012</v>
      </c>
      <c r="D27" s="5601" t="s">
        <v>5028</v>
      </c>
      <c r="E27" s="5602">
        <v>0.91</v>
      </c>
    </row>
    <row r="28" spans="1:5" ht="24.95" customHeight="1">
      <c r="A28" s="5600" t="s">
        <v>5029</v>
      </c>
      <c r="B28" s="5601" t="s">
        <v>5011</v>
      </c>
      <c r="C28" s="5601" t="s">
        <v>5012</v>
      </c>
      <c r="D28" s="5601"/>
      <c r="E28" s="5602">
        <v>0.91</v>
      </c>
    </row>
    <row r="29" spans="1:5" ht="20.100000000000001" customHeight="1">
      <c r="A29" s="5600" t="s">
        <v>5030</v>
      </c>
      <c r="B29" s="5601" t="s">
        <v>4987</v>
      </c>
      <c r="C29" s="5601" t="s">
        <v>5012</v>
      </c>
      <c r="D29" s="5601" t="s">
        <v>5031</v>
      </c>
      <c r="E29" s="5602">
        <v>0.37</v>
      </c>
    </row>
    <row r="30" spans="1:5" ht="24.95" customHeight="1">
      <c r="A30" s="5600" t="s">
        <v>5032</v>
      </c>
      <c r="B30" s="5601" t="s">
        <v>4979</v>
      </c>
      <c r="C30" s="5601" t="s">
        <v>5012</v>
      </c>
      <c r="D30" s="5601" t="s">
        <v>5033</v>
      </c>
      <c r="E30" s="5602">
        <v>0.36</v>
      </c>
    </row>
    <row r="31" spans="1:5" ht="24.95" customHeight="1">
      <c r="A31" s="5600" t="s">
        <v>5034</v>
      </c>
      <c r="B31" s="5601" t="s">
        <v>4987</v>
      </c>
      <c r="C31" s="5601" t="s">
        <v>5012</v>
      </c>
      <c r="D31" s="5601" t="s">
        <v>5035</v>
      </c>
      <c r="E31" s="5602">
        <v>0.05</v>
      </c>
    </row>
    <row r="32" spans="1:5" ht="34.5" customHeight="1">
      <c r="A32" s="5600" t="s">
        <v>5036</v>
      </c>
      <c r="B32" s="5601" t="s">
        <v>5025</v>
      </c>
      <c r="C32" s="5601" t="s">
        <v>5012</v>
      </c>
      <c r="D32" s="5601" t="s">
        <v>5037</v>
      </c>
      <c r="E32" s="5602">
        <v>0.03</v>
      </c>
    </row>
    <row r="33" spans="1:5" ht="26.25" customHeight="1">
      <c r="A33" s="5600" t="s">
        <v>5038</v>
      </c>
      <c r="B33" s="5601" t="s">
        <v>5011</v>
      </c>
      <c r="C33" s="5601" t="s">
        <v>5012</v>
      </c>
      <c r="D33" s="5601"/>
      <c r="E33" s="5602">
        <v>0.02</v>
      </c>
    </row>
    <row r="34" spans="1:5" ht="19.5" customHeight="1">
      <c r="A34" s="5600" t="s">
        <v>5039</v>
      </c>
      <c r="B34" s="5601" t="s">
        <v>5011</v>
      </c>
      <c r="C34" s="5601" t="s">
        <v>5040</v>
      </c>
      <c r="D34" s="5601"/>
      <c r="E34" s="5602">
        <v>0</v>
      </c>
    </row>
    <row r="35" spans="1:5" ht="60.75" customHeight="1">
      <c r="A35" s="5600" t="s">
        <v>5041</v>
      </c>
      <c r="B35" s="5601" t="s">
        <v>5042</v>
      </c>
      <c r="C35" s="5601" t="s">
        <v>5012</v>
      </c>
      <c r="D35" s="5601"/>
      <c r="E35" s="5602">
        <v>0</v>
      </c>
    </row>
    <row r="36" spans="1:5" ht="67.5" customHeight="1">
      <c r="A36" s="5600" t="s">
        <v>5043</v>
      </c>
      <c r="B36" s="5601" t="s">
        <v>5042</v>
      </c>
      <c r="C36" s="5601" t="s">
        <v>5012</v>
      </c>
      <c r="D36" s="5601"/>
      <c r="E36" s="5602">
        <v>0</v>
      </c>
    </row>
    <row r="37" spans="1:5" ht="33" customHeight="1" thickBot="1">
      <c r="A37" s="5603" t="s">
        <v>5044</v>
      </c>
      <c r="B37" s="5604" t="s">
        <v>5045</v>
      </c>
      <c r="C37" s="5604" t="s">
        <v>5012</v>
      </c>
      <c r="D37" s="3476"/>
      <c r="E37" s="5605">
        <v>0</v>
      </c>
    </row>
    <row r="38" spans="1:5" ht="20.100000000000001" customHeight="1" thickBot="1">
      <c r="A38" s="8120" t="s">
        <v>5046</v>
      </c>
      <c r="B38" s="8121"/>
      <c r="C38" s="8121"/>
      <c r="D38" s="8121"/>
      <c r="E38" s="8122"/>
    </row>
    <row r="39" spans="1:5" ht="14.1" customHeight="1" thickTop="1">
      <c r="A39" s="814"/>
      <c r="B39" s="814"/>
      <c r="C39" s="814"/>
      <c r="D39" s="814"/>
      <c r="E39" s="814"/>
    </row>
    <row r="40" spans="1:5" ht="14.1" customHeight="1">
      <c r="A40" s="6249" t="s">
        <v>4967</v>
      </c>
      <c r="B40" s="6249"/>
      <c r="C40" s="6249"/>
      <c r="D40" s="814"/>
      <c r="E40" s="814"/>
    </row>
    <row r="41" spans="1:5" ht="14.1" customHeight="1">
      <c r="A41" s="6248" t="s">
        <v>5047</v>
      </c>
      <c r="B41" s="6248"/>
      <c r="C41" s="6248"/>
      <c r="D41" s="814"/>
      <c r="E41" s="814"/>
    </row>
    <row r="42" spans="1:5" ht="14.1" customHeight="1">
      <c r="A42" s="6248" t="s">
        <v>5048</v>
      </c>
      <c r="B42" s="6249"/>
      <c r="C42" s="6249"/>
      <c r="D42" s="814"/>
      <c r="E42" s="814"/>
    </row>
    <row r="43" spans="1:5" ht="26.25" customHeight="1">
      <c r="A43" s="814"/>
      <c r="B43" s="814"/>
      <c r="C43" s="814"/>
      <c r="D43" s="814"/>
      <c r="E43" s="814"/>
    </row>
    <row r="44" spans="1:5" ht="26.25" customHeight="1">
      <c r="A44" s="814"/>
      <c r="D44" s="814"/>
      <c r="E44" s="814"/>
    </row>
    <row r="45" spans="1:5" ht="26.25" customHeight="1">
      <c r="A45" s="814"/>
      <c r="D45" s="814"/>
      <c r="E45" s="814"/>
    </row>
    <row r="46" spans="1:5" ht="26.25" customHeight="1">
      <c r="A46" s="814"/>
      <c r="C46" s="5033" t="s">
        <v>3</v>
      </c>
      <c r="D46" s="814"/>
      <c r="E46" s="814"/>
    </row>
    <row r="47" spans="1:5" ht="26.25" customHeight="1">
      <c r="A47" s="814"/>
      <c r="D47" s="814"/>
      <c r="E47" s="814"/>
    </row>
    <row r="48" spans="1:5" ht="26.25" customHeight="1">
      <c r="A48" s="814"/>
      <c r="D48" s="814"/>
      <c r="E48" s="814"/>
    </row>
    <row r="49" spans="1:5" ht="26.25" customHeight="1">
      <c r="A49" s="814"/>
      <c r="B49" s="814"/>
      <c r="C49" s="814"/>
      <c r="D49" s="814"/>
      <c r="E49" s="814"/>
    </row>
    <row r="50" spans="1:5" ht="26.25" customHeight="1">
      <c r="A50" s="814"/>
      <c r="B50" s="814"/>
      <c r="C50" s="814"/>
      <c r="D50" s="814"/>
      <c r="E50" s="814"/>
    </row>
    <row r="51" spans="1:5" ht="26.25" customHeight="1">
      <c r="A51" s="814"/>
      <c r="B51" s="814"/>
      <c r="C51" s="814"/>
      <c r="D51" s="814"/>
      <c r="E51" s="814"/>
    </row>
    <row r="52" spans="1:5" ht="26.25" customHeight="1">
      <c r="A52" s="814"/>
      <c r="B52" s="814"/>
      <c r="C52" s="814"/>
      <c r="D52" s="814"/>
      <c r="E52" s="814"/>
    </row>
    <row r="53" spans="1:5" ht="26.25" customHeight="1">
      <c r="A53" s="814"/>
      <c r="B53" s="814"/>
      <c r="C53" s="814"/>
      <c r="D53" s="814"/>
      <c r="E53" s="814"/>
    </row>
    <row r="54" spans="1:5" ht="26.25" customHeight="1">
      <c r="A54" s="814"/>
      <c r="B54" s="814"/>
      <c r="C54" s="814"/>
      <c r="D54" s="814"/>
      <c r="E54" s="814"/>
    </row>
    <row r="55" spans="1:5" ht="26.25" customHeight="1">
      <c r="A55" s="814"/>
      <c r="B55" s="814"/>
      <c r="C55" s="814"/>
      <c r="D55" s="814"/>
      <c r="E55" s="814"/>
    </row>
    <row r="56" spans="1:5" ht="26.25" customHeight="1">
      <c r="A56" s="814"/>
      <c r="B56" s="814"/>
      <c r="C56" s="814"/>
      <c r="D56" s="814"/>
      <c r="E56" s="814"/>
    </row>
    <row r="57" spans="1:5" ht="26.25" customHeight="1">
      <c r="A57" s="814"/>
      <c r="B57" s="814"/>
      <c r="C57" s="814"/>
      <c r="D57" s="814"/>
      <c r="E57" s="814"/>
    </row>
    <row r="58" spans="1:5" ht="26.25" customHeight="1">
      <c r="A58" s="814"/>
      <c r="B58" s="814"/>
      <c r="C58" s="814"/>
      <c r="D58" s="814"/>
      <c r="E58" s="814"/>
    </row>
    <row r="59" spans="1:5" ht="26.25" customHeight="1">
      <c r="A59" s="814"/>
      <c r="B59" s="814"/>
      <c r="C59" s="814"/>
      <c r="D59" s="814"/>
      <c r="E59" s="814"/>
    </row>
    <row r="60" spans="1:5" ht="26.25" customHeight="1">
      <c r="A60" s="814"/>
      <c r="B60" s="814"/>
      <c r="C60" s="814"/>
      <c r="D60" s="814"/>
      <c r="E60" s="814"/>
    </row>
    <row r="61" spans="1:5" ht="26.25" customHeight="1">
      <c r="A61" s="814"/>
      <c r="B61" s="814"/>
      <c r="C61" s="814"/>
      <c r="D61" s="814"/>
      <c r="E61" s="814"/>
    </row>
    <row r="62" spans="1:5" ht="26.25" customHeight="1">
      <c r="A62" s="814"/>
      <c r="B62" s="814"/>
      <c r="C62" s="814"/>
      <c r="D62" s="814"/>
      <c r="E62" s="814"/>
    </row>
    <row r="63" spans="1:5" ht="26.25" customHeight="1">
      <c r="A63" s="814"/>
      <c r="B63" s="814"/>
      <c r="C63" s="814"/>
      <c r="D63" s="814"/>
      <c r="E63" s="814"/>
    </row>
    <row r="64" spans="1:5" ht="26.25" customHeight="1">
      <c r="A64" s="814"/>
      <c r="B64" s="814"/>
      <c r="C64" s="814"/>
      <c r="D64" s="814"/>
      <c r="E64" s="814"/>
    </row>
    <row r="65" spans="1:5" ht="26.25" customHeight="1">
      <c r="A65" s="814"/>
      <c r="B65" s="814"/>
      <c r="C65" s="814"/>
      <c r="D65" s="814"/>
      <c r="E65" s="814"/>
    </row>
    <row r="66" spans="1:5" ht="26.25" customHeight="1">
      <c r="A66" s="814"/>
      <c r="B66" s="814"/>
      <c r="C66" s="814"/>
      <c r="D66" s="814"/>
      <c r="E66" s="814"/>
    </row>
    <row r="67" spans="1:5" ht="26.25" customHeight="1">
      <c r="A67" s="814"/>
      <c r="B67" s="814"/>
      <c r="C67" s="814"/>
      <c r="D67" s="814"/>
      <c r="E67" s="814"/>
    </row>
    <row r="68" spans="1:5" ht="26.25" customHeight="1">
      <c r="A68" s="814"/>
      <c r="B68" s="814"/>
      <c r="C68" s="814"/>
      <c r="D68" s="814"/>
      <c r="E68" s="814"/>
    </row>
    <row r="69" spans="1:5" ht="26.25" customHeight="1">
      <c r="A69" s="814"/>
      <c r="B69" s="814"/>
      <c r="C69" s="814"/>
      <c r="D69" s="814"/>
      <c r="E69" s="814"/>
    </row>
    <row r="70" spans="1:5" ht="26.25" customHeight="1">
      <c r="A70" s="814"/>
      <c r="B70" s="814"/>
      <c r="C70" s="814"/>
      <c r="D70" s="814"/>
      <c r="E70" s="814"/>
    </row>
    <row r="71" spans="1:5" ht="26.25" customHeight="1">
      <c r="A71" s="814"/>
      <c r="B71" s="814"/>
      <c r="C71" s="814"/>
      <c r="D71" s="814"/>
      <c r="E71" s="814"/>
    </row>
    <row r="72" spans="1:5" ht="26.25" customHeight="1">
      <c r="A72" s="814"/>
      <c r="B72" s="814"/>
      <c r="C72" s="814"/>
      <c r="D72" s="814"/>
      <c r="E72" s="814"/>
    </row>
    <row r="73" spans="1:5" ht="26.25" customHeight="1">
      <c r="A73" s="814"/>
      <c r="B73" s="814"/>
      <c r="C73" s="814"/>
      <c r="D73" s="814"/>
      <c r="E73" s="814"/>
    </row>
    <row r="74" spans="1:5" ht="26.25" customHeight="1">
      <c r="A74" s="814"/>
      <c r="B74" s="814"/>
      <c r="C74" s="814"/>
      <c r="D74" s="814"/>
      <c r="E74" s="814"/>
    </row>
    <row r="75" spans="1:5" ht="26.25" customHeight="1">
      <c r="A75" s="814"/>
      <c r="B75" s="814"/>
      <c r="C75" s="814"/>
      <c r="D75" s="814"/>
      <c r="E75" s="814"/>
    </row>
    <row r="76" spans="1:5" ht="26.25" customHeight="1">
      <c r="A76" s="814"/>
      <c r="B76" s="814"/>
      <c r="C76" s="814"/>
      <c r="D76" s="814"/>
      <c r="E76" s="814"/>
    </row>
    <row r="77" spans="1:5" ht="26.25" customHeight="1">
      <c r="A77" s="814"/>
      <c r="B77" s="814"/>
      <c r="C77" s="814"/>
      <c r="D77" s="814"/>
      <c r="E77" s="814"/>
    </row>
    <row r="78" spans="1:5" ht="26.25" customHeight="1">
      <c r="A78" s="814"/>
      <c r="B78" s="814"/>
      <c r="C78" s="814"/>
      <c r="D78" s="814"/>
      <c r="E78" s="814"/>
    </row>
    <row r="79" spans="1:5" ht="26.25" customHeight="1">
      <c r="A79" s="814"/>
      <c r="B79" s="814"/>
      <c r="C79" s="814"/>
      <c r="D79" s="814"/>
      <c r="E79" s="814"/>
    </row>
    <row r="80" spans="1:5" ht="26.25" customHeight="1">
      <c r="A80" s="814"/>
      <c r="B80" s="814"/>
      <c r="C80" s="814"/>
      <c r="D80" s="814"/>
      <c r="E80" s="814"/>
    </row>
    <row r="81" spans="1:5" ht="26.25" customHeight="1">
      <c r="A81" s="814"/>
      <c r="B81" s="814"/>
      <c r="C81" s="814"/>
      <c r="D81" s="814"/>
      <c r="E81" s="814"/>
    </row>
    <row r="82" spans="1:5" ht="26.25" customHeight="1">
      <c r="A82" s="814"/>
      <c r="B82" s="814"/>
      <c r="C82" s="814"/>
      <c r="D82" s="814"/>
      <c r="E82" s="814"/>
    </row>
    <row r="83" spans="1:5" ht="26.25" customHeight="1">
      <c r="A83" s="814"/>
      <c r="B83" s="814"/>
      <c r="C83" s="814"/>
      <c r="D83" s="814"/>
      <c r="E83" s="814"/>
    </row>
    <row r="84" spans="1:5" ht="26.25" customHeight="1">
      <c r="A84" s="814"/>
      <c r="B84" s="814"/>
      <c r="C84" s="814"/>
      <c r="D84" s="814"/>
      <c r="E84" s="814"/>
    </row>
    <row r="85" spans="1:5" ht="26.25" customHeight="1">
      <c r="A85" s="814"/>
      <c r="B85" s="814"/>
      <c r="C85" s="814"/>
      <c r="D85" s="814"/>
      <c r="E85" s="814"/>
    </row>
    <row r="86" spans="1:5" ht="26.25" customHeight="1">
      <c r="A86" s="814"/>
      <c r="B86" s="814"/>
      <c r="C86" s="814"/>
      <c r="D86" s="814"/>
      <c r="E86" s="814"/>
    </row>
    <row r="87" spans="1:5" ht="26.25" customHeight="1">
      <c r="A87" s="814"/>
      <c r="B87" s="814"/>
      <c r="C87" s="814"/>
      <c r="D87" s="814"/>
      <c r="E87" s="814"/>
    </row>
    <row r="88" spans="1:5" ht="26.25" customHeight="1">
      <c r="A88" s="814"/>
      <c r="B88" s="814"/>
      <c r="C88" s="814"/>
      <c r="D88" s="814"/>
      <c r="E88" s="814"/>
    </row>
    <row r="89" spans="1:5" ht="26.25" customHeight="1">
      <c r="A89" s="814"/>
      <c r="B89" s="814"/>
      <c r="C89" s="814"/>
      <c r="D89" s="814"/>
      <c r="E89" s="814"/>
    </row>
    <row r="90" spans="1:5" ht="26.25" customHeight="1">
      <c r="A90" s="814"/>
      <c r="B90" s="814"/>
      <c r="C90" s="814"/>
      <c r="D90" s="814"/>
      <c r="E90" s="814"/>
    </row>
    <row r="91" spans="1:5" ht="26.25" customHeight="1">
      <c r="A91" s="814"/>
      <c r="B91" s="814"/>
      <c r="C91" s="814"/>
      <c r="D91" s="814"/>
      <c r="E91" s="814"/>
    </row>
    <row r="92" spans="1:5" ht="26.25" customHeight="1">
      <c r="A92" s="814"/>
      <c r="B92" s="814"/>
      <c r="C92" s="814"/>
      <c r="D92" s="814"/>
      <c r="E92" s="814"/>
    </row>
    <row r="94" spans="1:5">
      <c r="A94" s="6249" t="s">
        <v>4967</v>
      </c>
      <c r="B94" s="6249"/>
      <c r="C94" s="6249"/>
      <c r="D94" s="6249"/>
      <c r="E94" s="6249"/>
    </row>
    <row r="95" spans="1:5" ht="15" customHeight="1">
      <c r="A95" s="6248" t="s">
        <v>4968</v>
      </c>
      <c r="B95" s="6248"/>
      <c r="C95" s="6248"/>
      <c r="D95" s="6248"/>
      <c r="E95" s="6248"/>
    </row>
    <row r="96" spans="1:5" ht="15" customHeight="1">
      <c r="A96" s="6249" t="s">
        <v>4969</v>
      </c>
      <c r="B96" s="6249"/>
      <c r="C96" s="6249"/>
      <c r="D96" s="6249"/>
      <c r="E96" s="6249"/>
    </row>
    <row r="97" spans="1:5" ht="15" customHeight="1">
      <c r="A97" s="6248" t="s">
        <v>4970</v>
      </c>
      <c r="B97" s="6248"/>
      <c r="C97" s="6248"/>
      <c r="D97" s="6248"/>
      <c r="E97" s="6248"/>
    </row>
    <row r="98" spans="1:5" ht="15" customHeight="1">
      <c r="A98" s="6249" t="s">
        <v>4971</v>
      </c>
      <c r="B98" s="6249"/>
      <c r="C98" s="6249"/>
      <c r="D98" s="6249"/>
      <c r="E98" s="6249"/>
    </row>
    <row r="101" spans="1:5">
      <c r="D101" s="5033" t="s">
        <v>3</v>
      </c>
    </row>
  </sheetData>
  <mergeCells count="11">
    <mergeCell ref="A94:E94"/>
    <mergeCell ref="A95:E95"/>
    <mergeCell ref="A96:E96"/>
    <mergeCell ref="A97:E97"/>
    <mergeCell ref="A98:E98"/>
    <mergeCell ref="A42:C42"/>
    <mergeCell ref="A2:E2"/>
    <mergeCell ref="A3:E3"/>
    <mergeCell ref="A38:E38"/>
    <mergeCell ref="A40:C40"/>
    <mergeCell ref="A41:C41"/>
  </mergeCells>
  <hyperlinks>
    <hyperlink ref="A1" r:id="rId1"/>
  </hyperlinks>
  <pageMargins left="0.70866141732283472" right="0.70866141732283472" top="0.55118110236220474" bottom="0.74803149606299213" header="0.31496062992125984" footer="0.31496062992125984"/>
  <pageSetup paperSize="9" scale="54" fitToHeight="0" orientation="landscape" r:id="rId2"/>
  <headerFooter>
    <oddFooter>&amp;R350</oddFooter>
  </headerFooter>
  <drawing r:id="rId3"/>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
  <sheetViews>
    <sheetView view="pageBreakPreview" zoomScale="60" zoomScaleNormal="85" workbookViewId="0">
      <selection activeCell="H15" sqref="H15"/>
    </sheetView>
  </sheetViews>
  <sheetFormatPr defaultRowHeight="12.75"/>
  <cols>
    <col min="1" max="1" width="16" style="32" customWidth="1"/>
    <col min="2" max="2" width="11.85546875" style="32" customWidth="1"/>
    <col min="3" max="3" width="11.5703125" style="32" customWidth="1"/>
    <col min="4" max="5" width="12.140625" style="32" customWidth="1"/>
    <col min="6" max="6" width="10.5703125" style="32" customWidth="1"/>
    <col min="7" max="7" width="11" style="32" customWidth="1"/>
    <col min="8" max="8" width="10.7109375" style="32" customWidth="1"/>
    <col min="9" max="9" width="12.28515625" style="32" customWidth="1"/>
    <col min="10" max="10" width="11.42578125" style="32" customWidth="1"/>
    <col min="11" max="11" width="13" style="32" customWidth="1"/>
    <col min="12" max="12" width="11.140625" style="32" customWidth="1"/>
    <col min="13" max="16384" width="9.140625" style="32"/>
  </cols>
  <sheetData>
    <row r="1" spans="1:12" ht="60.75" customHeight="1" thickTop="1" thickBot="1">
      <c r="A1" s="6111" t="s">
        <v>5142</v>
      </c>
      <c r="B1" s="6112"/>
      <c r="C1" s="6112"/>
      <c r="D1" s="6112"/>
      <c r="E1" s="6112"/>
      <c r="F1" s="6112"/>
      <c r="G1" s="6112"/>
      <c r="H1" s="6112"/>
      <c r="I1" s="6112"/>
      <c r="J1" s="6112"/>
      <c r="K1" s="6112"/>
      <c r="L1" s="6113"/>
    </row>
    <row r="2" spans="1:12" s="5768" customFormat="1" ht="24.95" customHeight="1" thickBot="1">
      <c r="A2" s="5793" t="s">
        <v>5253</v>
      </c>
      <c r="B2" s="8123" t="s">
        <v>5052</v>
      </c>
      <c r="C2" s="8124"/>
      <c r="D2" s="8124"/>
      <c r="E2" s="8124"/>
      <c r="F2" s="8124"/>
      <c r="G2" s="8124"/>
      <c r="H2" s="8124"/>
      <c r="I2" s="8124"/>
      <c r="J2" s="8124"/>
      <c r="K2" s="8124"/>
      <c r="L2" s="8125"/>
    </row>
    <row r="3" spans="1:12" ht="18.95" customHeight="1" thickTop="1"/>
  </sheetData>
  <mergeCells count="2">
    <mergeCell ref="B2:L2"/>
    <mergeCell ref="A1:L1"/>
  </mergeCells>
  <hyperlinks>
    <hyperlink ref="B2:L2" location="'TABLO 1'!A1" display="KAYSERİ'DE BULUNAN MADENLER"/>
  </hyperlinks>
  <pageMargins left="0.70866141732283472" right="0.70866141732283472" top="0.74803149606299213" bottom="0.74803149606299213" header="0.31496062992125984" footer="0.31496062992125984"/>
  <pageSetup paperSize="9" scale="93" fitToHeight="0" orientation="landscape" r:id="rId1"/>
  <headerFooter alignWithMargins="0">
    <oddFooter>&amp;R351</oddFooter>
  </headerFooter>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37">
    <pageSetUpPr fitToPage="1"/>
  </sheetPr>
  <dimension ref="A1:B24"/>
  <sheetViews>
    <sheetView view="pageBreakPreview" zoomScale="60" zoomScaleNormal="100" workbookViewId="0">
      <selection activeCell="A2" sqref="A2:B16"/>
    </sheetView>
  </sheetViews>
  <sheetFormatPr defaultRowHeight="12.75"/>
  <cols>
    <col min="1" max="1" width="44.42578125" style="152" customWidth="1"/>
    <col min="2" max="2" width="39.85546875" style="152" customWidth="1"/>
    <col min="3" max="250" width="9.140625" style="152"/>
    <col min="251" max="251" width="44.42578125" style="152" customWidth="1"/>
    <col min="252" max="252" width="39.85546875" style="152" customWidth="1"/>
    <col min="253" max="506" width="9.140625" style="152"/>
    <col min="507" max="507" width="44.42578125" style="152" customWidth="1"/>
    <col min="508" max="508" width="39.85546875" style="152" customWidth="1"/>
    <col min="509" max="762" width="9.140625" style="152"/>
    <col min="763" max="763" width="44.42578125" style="152" customWidth="1"/>
    <col min="764" max="764" width="39.85546875" style="152" customWidth="1"/>
    <col min="765" max="1018" width="9.140625" style="152"/>
    <col min="1019" max="1019" width="44.42578125" style="152" customWidth="1"/>
    <col min="1020" max="1020" width="39.85546875" style="152" customWidth="1"/>
    <col min="1021" max="1274" width="9.140625" style="152"/>
    <col min="1275" max="1275" width="44.42578125" style="152" customWidth="1"/>
    <col min="1276" max="1276" width="39.85546875" style="152" customWidth="1"/>
    <col min="1277" max="1530" width="9.140625" style="152"/>
    <col min="1531" max="1531" width="44.42578125" style="152" customWidth="1"/>
    <col min="1532" max="1532" width="39.85546875" style="152" customWidth="1"/>
    <col min="1533" max="1786" width="9.140625" style="152"/>
    <col min="1787" max="1787" width="44.42578125" style="152" customWidth="1"/>
    <col min="1788" max="1788" width="39.85546875" style="152" customWidth="1"/>
    <col min="1789" max="2042" width="9.140625" style="152"/>
    <col min="2043" max="2043" width="44.42578125" style="152" customWidth="1"/>
    <col min="2044" max="2044" width="39.85546875" style="152" customWidth="1"/>
    <col min="2045" max="2298" width="9.140625" style="152"/>
    <col min="2299" max="2299" width="44.42578125" style="152" customWidth="1"/>
    <col min="2300" max="2300" width="39.85546875" style="152" customWidth="1"/>
    <col min="2301" max="2554" width="9.140625" style="152"/>
    <col min="2555" max="2555" width="44.42578125" style="152" customWidth="1"/>
    <col min="2556" max="2556" width="39.85546875" style="152" customWidth="1"/>
    <col min="2557" max="2810" width="9.140625" style="152"/>
    <col min="2811" max="2811" width="44.42578125" style="152" customWidth="1"/>
    <col min="2812" max="2812" width="39.85546875" style="152" customWidth="1"/>
    <col min="2813" max="3066" width="9.140625" style="152"/>
    <col min="3067" max="3067" width="44.42578125" style="152" customWidth="1"/>
    <col min="3068" max="3068" width="39.85546875" style="152" customWidth="1"/>
    <col min="3069" max="3322" width="9.140625" style="152"/>
    <col min="3323" max="3323" width="44.42578125" style="152" customWidth="1"/>
    <col min="3324" max="3324" width="39.85546875" style="152" customWidth="1"/>
    <col min="3325" max="3578" width="9.140625" style="152"/>
    <col min="3579" max="3579" width="44.42578125" style="152" customWidth="1"/>
    <col min="3580" max="3580" width="39.85546875" style="152" customWidth="1"/>
    <col min="3581" max="3834" width="9.140625" style="152"/>
    <col min="3835" max="3835" width="44.42578125" style="152" customWidth="1"/>
    <col min="3836" max="3836" width="39.85546875" style="152" customWidth="1"/>
    <col min="3837" max="4090" width="9.140625" style="152"/>
    <col min="4091" max="4091" width="44.42578125" style="152" customWidth="1"/>
    <col min="4092" max="4092" width="39.85546875" style="152" customWidth="1"/>
    <col min="4093" max="4346" width="9.140625" style="152"/>
    <col min="4347" max="4347" width="44.42578125" style="152" customWidth="1"/>
    <col min="4348" max="4348" width="39.85546875" style="152" customWidth="1"/>
    <col min="4349" max="4602" width="9.140625" style="152"/>
    <col min="4603" max="4603" width="44.42578125" style="152" customWidth="1"/>
    <col min="4604" max="4604" width="39.85546875" style="152" customWidth="1"/>
    <col min="4605" max="4858" width="9.140625" style="152"/>
    <col min="4859" max="4859" width="44.42578125" style="152" customWidth="1"/>
    <col min="4860" max="4860" width="39.85546875" style="152" customWidth="1"/>
    <col min="4861" max="5114" width="9.140625" style="152"/>
    <col min="5115" max="5115" width="44.42578125" style="152" customWidth="1"/>
    <col min="5116" max="5116" width="39.85546875" style="152" customWidth="1"/>
    <col min="5117" max="5370" width="9.140625" style="152"/>
    <col min="5371" max="5371" width="44.42578125" style="152" customWidth="1"/>
    <col min="5372" max="5372" width="39.85546875" style="152" customWidth="1"/>
    <col min="5373" max="5626" width="9.140625" style="152"/>
    <col min="5627" max="5627" width="44.42578125" style="152" customWidth="1"/>
    <col min="5628" max="5628" width="39.85546875" style="152" customWidth="1"/>
    <col min="5629" max="5882" width="9.140625" style="152"/>
    <col min="5883" max="5883" width="44.42578125" style="152" customWidth="1"/>
    <col min="5884" max="5884" width="39.85546875" style="152" customWidth="1"/>
    <col min="5885" max="6138" width="9.140625" style="152"/>
    <col min="6139" max="6139" width="44.42578125" style="152" customWidth="1"/>
    <col min="6140" max="6140" width="39.85546875" style="152" customWidth="1"/>
    <col min="6141" max="6394" width="9.140625" style="152"/>
    <col min="6395" max="6395" width="44.42578125" style="152" customWidth="1"/>
    <col min="6396" max="6396" width="39.85546875" style="152" customWidth="1"/>
    <col min="6397" max="6650" width="9.140625" style="152"/>
    <col min="6651" max="6651" width="44.42578125" style="152" customWidth="1"/>
    <col min="6652" max="6652" width="39.85546875" style="152" customWidth="1"/>
    <col min="6653" max="6906" width="9.140625" style="152"/>
    <col min="6907" max="6907" width="44.42578125" style="152" customWidth="1"/>
    <col min="6908" max="6908" width="39.85546875" style="152" customWidth="1"/>
    <col min="6909" max="7162" width="9.140625" style="152"/>
    <col min="7163" max="7163" width="44.42578125" style="152" customWidth="1"/>
    <col min="7164" max="7164" width="39.85546875" style="152" customWidth="1"/>
    <col min="7165" max="7418" width="9.140625" style="152"/>
    <col min="7419" max="7419" width="44.42578125" style="152" customWidth="1"/>
    <col min="7420" max="7420" width="39.85546875" style="152" customWidth="1"/>
    <col min="7421" max="7674" width="9.140625" style="152"/>
    <col min="7675" max="7675" width="44.42578125" style="152" customWidth="1"/>
    <col min="7676" max="7676" width="39.85546875" style="152" customWidth="1"/>
    <col min="7677" max="7930" width="9.140625" style="152"/>
    <col min="7931" max="7931" width="44.42578125" style="152" customWidth="1"/>
    <col min="7932" max="7932" width="39.85546875" style="152" customWidth="1"/>
    <col min="7933" max="8186" width="9.140625" style="152"/>
    <col min="8187" max="8187" width="44.42578125" style="152" customWidth="1"/>
    <col min="8188" max="8188" width="39.85546875" style="152" customWidth="1"/>
    <col min="8189" max="8442" width="9.140625" style="152"/>
    <col min="8443" max="8443" width="44.42578125" style="152" customWidth="1"/>
    <col min="8444" max="8444" width="39.85546875" style="152" customWidth="1"/>
    <col min="8445" max="8698" width="9.140625" style="152"/>
    <col min="8699" max="8699" width="44.42578125" style="152" customWidth="1"/>
    <col min="8700" max="8700" width="39.85546875" style="152" customWidth="1"/>
    <col min="8701" max="8954" width="9.140625" style="152"/>
    <col min="8955" max="8955" width="44.42578125" style="152" customWidth="1"/>
    <col min="8956" max="8956" width="39.85546875" style="152" customWidth="1"/>
    <col min="8957" max="9210" width="9.140625" style="152"/>
    <col min="9211" max="9211" width="44.42578125" style="152" customWidth="1"/>
    <col min="9212" max="9212" width="39.85546875" style="152" customWidth="1"/>
    <col min="9213" max="9466" width="9.140625" style="152"/>
    <col min="9467" max="9467" width="44.42578125" style="152" customWidth="1"/>
    <col min="9468" max="9468" width="39.85546875" style="152" customWidth="1"/>
    <col min="9469" max="9722" width="9.140625" style="152"/>
    <col min="9723" max="9723" width="44.42578125" style="152" customWidth="1"/>
    <col min="9724" max="9724" width="39.85546875" style="152" customWidth="1"/>
    <col min="9725" max="9978" width="9.140625" style="152"/>
    <col min="9979" max="9979" width="44.42578125" style="152" customWidth="1"/>
    <col min="9980" max="9980" width="39.85546875" style="152" customWidth="1"/>
    <col min="9981" max="10234" width="9.140625" style="152"/>
    <col min="10235" max="10235" width="44.42578125" style="152" customWidth="1"/>
    <col min="10236" max="10236" width="39.85546875" style="152" customWidth="1"/>
    <col min="10237" max="10490" width="9.140625" style="152"/>
    <col min="10491" max="10491" width="44.42578125" style="152" customWidth="1"/>
    <col min="10492" max="10492" width="39.85546875" style="152" customWidth="1"/>
    <col min="10493" max="10746" width="9.140625" style="152"/>
    <col min="10747" max="10747" width="44.42578125" style="152" customWidth="1"/>
    <col min="10748" max="10748" width="39.85546875" style="152" customWidth="1"/>
    <col min="10749" max="11002" width="9.140625" style="152"/>
    <col min="11003" max="11003" width="44.42578125" style="152" customWidth="1"/>
    <col min="11004" max="11004" width="39.85546875" style="152" customWidth="1"/>
    <col min="11005" max="11258" width="9.140625" style="152"/>
    <col min="11259" max="11259" width="44.42578125" style="152" customWidth="1"/>
    <col min="11260" max="11260" width="39.85546875" style="152" customWidth="1"/>
    <col min="11261" max="11514" width="9.140625" style="152"/>
    <col min="11515" max="11515" width="44.42578125" style="152" customWidth="1"/>
    <col min="11516" max="11516" width="39.85546875" style="152" customWidth="1"/>
    <col min="11517" max="11770" width="9.140625" style="152"/>
    <col min="11771" max="11771" width="44.42578125" style="152" customWidth="1"/>
    <col min="11772" max="11772" width="39.85546875" style="152" customWidth="1"/>
    <col min="11773" max="12026" width="9.140625" style="152"/>
    <col min="12027" max="12027" width="44.42578125" style="152" customWidth="1"/>
    <col min="12028" max="12028" width="39.85546875" style="152" customWidth="1"/>
    <col min="12029" max="12282" width="9.140625" style="152"/>
    <col min="12283" max="12283" width="44.42578125" style="152" customWidth="1"/>
    <col min="12284" max="12284" width="39.85546875" style="152" customWidth="1"/>
    <col min="12285" max="12538" width="9.140625" style="152"/>
    <col min="12539" max="12539" width="44.42578125" style="152" customWidth="1"/>
    <col min="12540" max="12540" width="39.85546875" style="152" customWidth="1"/>
    <col min="12541" max="12794" width="9.140625" style="152"/>
    <col min="12795" max="12795" width="44.42578125" style="152" customWidth="1"/>
    <col min="12796" max="12796" width="39.85546875" style="152" customWidth="1"/>
    <col min="12797" max="13050" width="9.140625" style="152"/>
    <col min="13051" max="13051" width="44.42578125" style="152" customWidth="1"/>
    <col min="13052" max="13052" width="39.85546875" style="152" customWidth="1"/>
    <col min="13053" max="13306" width="9.140625" style="152"/>
    <col min="13307" max="13307" width="44.42578125" style="152" customWidth="1"/>
    <col min="13308" max="13308" width="39.85546875" style="152" customWidth="1"/>
    <col min="13309" max="13562" width="9.140625" style="152"/>
    <col min="13563" max="13563" width="44.42578125" style="152" customWidth="1"/>
    <col min="13564" max="13564" width="39.85546875" style="152" customWidth="1"/>
    <col min="13565" max="13818" width="9.140625" style="152"/>
    <col min="13819" max="13819" width="44.42578125" style="152" customWidth="1"/>
    <col min="13820" max="13820" width="39.85546875" style="152" customWidth="1"/>
    <col min="13821" max="14074" width="9.140625" style="152"/>
    <col min="14075" max="14075" width="44.42578125" style="152" customWidth="1"/>
    <col min="14076" max="14076" width="39.85546875" style="152" customWidth="1"/>
    <col min="14077" max="14330" width="9.140625" style="152"/>
    <col min="14331" max="14331" width="44.42578125" style="152" customWidth="1"/>
    <col min="14332" max="14332" width="39.85546875" style="152" customWidth="1"/>
    <col min="14333" max="14586" width="9.140625" style="152"/>
    <col min="14587" max="14587" width="44.42578125" style="152" customWidth="1"/>
    <col min="14588" max="14588" width="39.85546875" style="152" customWidth="1"/>
    <col min="14589" max="14842" width="9.140625" style="152"/>
    <col min="14843" max="14843" width="44.42578125" style="152" customWidth="1"/>
    <col min="14844" max="14844" width="39.85546875" style="152" customWidth="1"/>
    <col min="14845" max="15098" width="9.140625" style="152"/>
    <col min="15099" max="15099" width="44.42578125" style="152" customWidth="1"/>
    <col min="15100" max="15100" width="39.85546875" style="152" customWidth="1"/>
    <col min="15101" max="15354" width="9.140625" style="152"/>
    <col min="15355" max="15355" width="44.42578125" style="152" customWidth="1"/>
    <col min="15356" max="15356" width="39.85546875" style="152" customWidth="1"/>
    <col min="15357" max="15610" width="9.140625" style="152"/>
    <col min="15611" max="15611" width="44.42578125" style="152" customWidth="1"/>
    <col min="15612" max="15612" width="39.85546875" style="152" customWidth="1"/>
    <col min="15613" max="15866" width="9.140625" style="152"/>
    <col min="15867" max="15867" width="44.42578125" style="152" customWidth="1"/>
    <col min="15868" max="15868" width="39.85546875" style="152" customWidth="1"/>
    <col min="15869" max="16122" width="9.140625" style="152"/>
    <col min="16123" max="16123" width="44.42578125" style="152" customWidth="1"/>
    <col min="16124" max="16124" width="39.85546875" style="152" customWidth="1"/>
    <col min="16125" max="16384" width="9.140625" style="152"/>
  </cols>
  <sheetData>
    <row r="1" spans="1:2" ht="13.5" customHeight="1" thickBot="1">
      <c r="A1" s="151" t="s">
        <v>0</v>
      </c>
      <c r="B1" s="474" t="s">
        <v>1</v>
      </c>
    </row>
    <row r="2" spans="1:2" ht="24" customHeight="1" thickTop="1">
      <c r="A2" s="6250" t="s">
        <v>5346</v>
      </c>
      <c r="B2" s="6252"/>
    </row>
    <row r="3" spans="1:2" ht="42" customHeight="1" thickBot="1">
      <c r="A3" s="7683" t="s">
        <v>5052</v>
      </c>
      <c r="B3" s="7673"/>
    </row>
    <row r="4" spans="1:2" ht="62.25" customHeight="1" thickBot="1">
      <c r="A4" s="6044" t="s">
        <v>5053</v>
      </c>
      <c r="B4" s="5352" t="s">
        <v>5054</v>
      </c>
    </row>
    <row r="5" spans="1:2" ht="20.100000000000001" customHeight="1">
      <c r="A5" s="5606" t="s">
        <v>5055</v>
      </c>
      <c r="B5" s="5607" t="s">
        <v>1329</v>
      </c>
    </row>
    <row r="6" spans="1:2" ht="20.100000000000001" customHeight="1">
      <c r="A6" s="5608" t="s">
        <v>5056</v>
      </c>
      <c r="B6" s="5609" t="s">
        <v>73</v>
      </c>
    </row>
    <row r="7" spans="1:2" ht="20.100000000000001" customHeight="1">
      <c r="A7" s="5608" t="s">
        <v>5057</v>
      </c>
      <c r="B7" s="5609" t="s">
        <v>5058</v>
      </c>
    </row>
    <row r="8" spans="1:2" ht="20.100000000000001" customHeight="1">
      <c r="A8" s="5608" t="s">
        <v>5059</v>
      </c>
      <c r="B8" s="5609" t="s">
        <v>73</v>
      </c>
    </row>
    <row r="9" spans="1:2" ht="20.100000000000001" customHeight="1">
      <c r="A9" s="5608" t="s">
        <v>5060</v>
      </c>
      <c r="B9" s="5609" t="s">
        <v>62</v>
      </c>
    </row>
    <row r="10" spans="1:2" ht="20.100000000000001" customHeight="1">
      <c r="A10" s="5608" t="s">
        <v>5061</v>
      </c>
      <c r="B10" s="5609" t="s">
        <v>63</v>
      </c>
    </row>
    <row r="11" spans="1:2" ht="20.100000000000001" customHeight="1">
      <c r="A11" s="5608" t="s">
        <v>5062</v>
      </c>
      <c r="B11" s="5609" t="s">
        <v>5063</v>
      </c>
    </row>
    <row r="12" spans="1:2" ht="20.100000000000001" customHeight="1">
      <c r="A12" s="5608" t="s">
        <v>5064</v>
      </c>
      <c r="B12" s="5609" t="s">
        <v>5065</v>
      </c>
    </row>
    <row r="13" spans="1:2" ht="20.100000000000001" customHeight="1">
      <c r="A13" s="5608" t="s">
        <v>5066</v>
      </c>
      <c r="B13" s="5609" t="s">
        <v>64</v>
      </c>
    </row>
    <row r="14" spans="1:2" ht="20.100000000000001" customHeight="1">
      <c r="A14" s="5608" t="s">
        <v>5067</v>
      </c>
      <c r="B14" s="5609" t="s">
        <v>5068</v>
      </c>
    </row>
    <row r="15" spans="1:2" ht="20.100000000000001" customHeight="1">
      <c r="A15" s="5608" t="s">
        <v>5069</v>
      </c>
      <c r="B15" s="5609" t="s">
        <v>5070</v>
      </c>
    </row>
    <row r="16" spans="1:2" ht="20.100000000000001" customHeight="1" thickBot="1">
      <c r="A16" s="5610" t="s">
        <v>5071</v>
      </c>
      <c r="B16" s="5611" t="s">
        <v>69</v>
      </c>
    </row>
    <row r="17" spans="1:2" ht="16.5" customHeight="1" thickTop="1">
      <c r="A17" s="1481"/>
      <c r="B17" s="153"/>
    </row>
    <row r="18" spans="1:2" ht="16.5" customHeight="1">
      <c r="A18" s="5877" t="s">
        <v>5072</v>
      </c>
      <c r="B18" s="153"/>
    </row>
    <row r="19" spans="1:2" ht="13.5" customHeight="1">
      <c r="A19" s="6247" t="s">
        <v>5073</v>
      </c>
      <c r="B19" s="6247"/>
    </row>
    <row r="20" spans="1:2" ht="15.75" customHeight="1">
      <c r="A20" s="5877" t="s">
        <v>4801</v>
      </c>
      <c r="B20" s="153"/>
    </row>
    <row r="24" spans="1:2">
      <c r="B24" s="5321" t="s">
        <v>3</v>
      </c>
    </row>
  </sheetData>
  <mergeCells count="3">
    <mergeCell ref="A2:B2"/>
    <mergeCell ref="A3:B3"/>
    <mergeCell ref="A19:B19"/>
  </mergeCells>
  <hyperlinks>
    <hyperlink ref="A1" r:id="rId1"/>
  </hyperlinks>
  <pageMargins left="0.70866141732283472" right="0.70866141732283472" top="0.74803149606299213" bottom="0.74803149606299213" header="0.31496062992125984" footer="0.31496062992125984"/>
  <pageSetup paperSize="9" fitToHeight="0" orientation="landscape" r:id="rId2"/>
  <headerFooter alignWithMargins="0">
    <oddFooter>&amp;R352</oddFooter>
  </headerFooter>
  <drawing r:id="rId3"/>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
  <sheetViews>
    <sheetView view="pageBreakPreview" zoomScale="60" zoomScaleNormal="100" workbookViewId="0">
      <selection activeCell="A9" sqref="A9"/>
    </sheetView>
  </sheetViews>
  <sheetFormatPr defaultRowHeight="12.75"/>
  <cols>
    <col min="1" max="1" width="17.85546875" style="32" customWidth="1"/>
    <col min="2" max="8" width="20.7109375" style="32" customWidth="1"/>
    <col min="9" max="16384" width="9.140625" style="32"/>
  </cols>
  <sheetData>
    <row r="1" spans="1:8" ht="59.25" customHeight="1" thickTop="1" thickBot="1">
      <c r="A1" s="8126" t="s">
        <v>5363</v>
      </c>
      <c r="B1" s="8127"/>
      <c r="C1" s="8127"/>
      <c r="D1" s="8127"/>
      <c r="E1" s="8127"/>
      <c r="F1" s="8127"/>
      <c r="G1" s="8127"/>
      <c r="H1" s="8128"/>
    </row>
    <row r="2" spans="1:8" ht="39.75" customHeight="1">
      <c r="A2" s="6045" t="s">
        <v>5449</v>
      </c>
      <c r="B2" s="8129" t="s">
        <v>5450</v>
      </c>
      <c r="C2" s="8130"/>
      <c r="D2" s="8130"/>
      <c r="E2" s="8130"/>
      <c r="F2" s="8130"/>
      <c r="G2" s="8130"/>
      <c r="H2" s="8131"/>
    </row>
    <row r="3" spans="1:8" ht="45.75" customHeight="1" thickBot="1">
      <c r="A3" s="6046" t="s">
        <v>5451</v>
      </c>
      <c r="B3" s="8132" t="s">
        <v>5452</v>
      </c>
      <c r="C3" s="8133"/>
      <c r="D3" s="8133"/>
      <c r="E3" s="8133"/>
      <c r="F3" s="8133"/>
      <c r="G3" s="8133"/>
      <c r="H3" s="8134"/>
    </row>
    <row r="4" spans="1:8" ht="13.5" thickTop="1"/>
  </sheetData>
  <mergeCells count="3">
    <mergeCell ref="A1:H1"/>
    <mergeCell ref="B2:H2"/>
    <mergeCell ref="B3:H3"/>
  </mergeCells>
  <pageMargins left="0.74803149606299213" right="0.74803149606299213" top="0.98425196850393704" bottom="0.98425196850393704" header="0.51181102362204722" footer="0.51181102362204722"/>
  <pageSetup paperSize="9" scale="81" fitToHeight="0" orientation="landscape" r:id="rId1"/>
  <headerFooter alignWithMargins="0">
    <oddFooter>&amp;R353</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2">
    <pageSetUpPr fitToPage="1"/>
  </sheetPr>
  <dimension ref="A1:H46"/>
  <sheetViews>
    <sheetView view="pageBreakPreview" zoomScale="60" zoomScaleNormal="100" workbookViewId="0">
      <selection activeCell="H15" sqref="H15"/>
    </sheetView>
  </sheetViews>
  <sheetFormatPr defaultRowHeight="12.75"/>
  <cols>
    <col min="1" max="1" width="23.42578125" style="152" customWidth="1"/>
    <col min="2" max="2" width="43.85546875" style="152" customWidth="1"/>
    <col min="3" max="3" width="31.7109375" style="152" customWidth="1"/>
    <col min="4" max="7" width="30.7109375" style="152" customWidth="1"/>
    <col min="8" max="9" width="12.7109375" style="152" bestFit="1" customWidth="1"/>
    <col min="10" max="10" width="13.85546875" style="152" customWidth="1"/>
    <col min="11" max="16384" width="9.140625" style="152"/>
  </cols>
  <sheetData>
    <row r="1" spans="1:8" ht="13.5" thickBot="1">
      <c r="A1" s="1" t="s">
        <v>0</v>
      </c>
      <c r="G1" s="474" t="s">
        <v>1</v>
      </c>
    </row>
    <row r="2" spans="1:8" ht="24" customHeight="1" thickTop="1">
      <c r="A2" s="6250" t="s">
        <v>717</v>
      </c>
      <c r="B2" s="6251"/>
      <c r="C2" s="6251"/>
      <c r="D2" s="6251"/>
      <c r="E2" s="6251"/>
      <c r="F2" s="6251"/>
      <c r="G2" s="6252"/>
    </row>
    <row r="3" spans="1:8" ht="27.75" customHeight="1" thickBot="1">
      <c r="A3" s="6421" t="s">
        <v>530</v>
      </c>
      <c r="B3" s="6422"/>
      <c r="C3" s="6423"/>
      <c r="D3" s="6423"/>
      <c r="E3" s="6423"/>
      <c r="F3" s="6423"/>
      <c r="G3" s="6424"/>
    </row>
    <row r="4" spans="1:8" ht="27.75" customHeight="1" thickBot="1">
      <c r="A4" s="6425"/>
      <c r="B4" s="6427" t="s">
        <v>531</v>
      </c>
      <c r="C4" s="6429" t="s">
        <v>12</v>
      </c>
      <c r="D4" s="6429"/>
      <c r="E4" s="6429"/>
      <c r="F4" s="6429"/>
      <c r="G4" s="6430"/>
    </row>
    <row r="5" spans="1:8" ht="57" customHeight="1" thickBot="1">
      <c r="A5" s="6426"/>
      <c r="B5" s="6428"/>
      <c r="C5" s="155" t="s">
        <v>532</v>
      </c>
      <c r="D5" s="156" t="s">
        <v>533</v>
      </c>
      <c r="E5" s="156" t="s">
        <v>534</v>
      </c>
      <c r="F5" s="156" t="s">
        <v>535</v>
      </c>
      <c r="G5" s="157" t="s">
        <v>536</v>
      </c>
    </row>
    <row r="6" spans="1:8" ht="18" customHeight="1">
      <c r="A6" s="6419" t="s">
        <v>537</v>
      </c>
      <c r="B6" s="531" t="s">
        <v>538</v>
      </c>
      <c r="C6" s="514" t="s">
        <v>9</v>
      </c>
      <c r="D6" s="532">
        <v>800</v>
      </c>
      <c r="E6" s="533">
        <v>580</v>
      </c>
      <c r="F6" s="534" t="s">
        <v>9</v>
      </c>
      <c r="G6" s="535">
        <v>555</v>
      </c>
    </row>
    <row r="7" spans="1:8" ht="18" customHeight="1">
      <c r="A7" s="6420"/>
      <c r="B7" s="536" t="s">
        <v>539</v>
      </c>
      <c r="C7" s="506" t="s">
        <v>9</v>
      </c>
      <c r="D7" s="537">
        <v>1692</v>
      </c>
      <c r="E7" s="538">
        <v>1375</v>
      </c>
      <c r="F7" s="539" t="s">
        <v>9</v>
      </c>
      <c r="G7" s="540">
        <v>1080</v>
      </c>
    </row>
    <row r="8" spans="1:8" ht="18" customHeight="1">
      <c r="A8" s="6420"/>
      <c r="B8" s="536" t="s">
        <v>540</v>
      </c>
      <c r="C8" s="506" t="s">
        <v>9</v>
      </c>
      <c r="D8" s="537">
        <v>2016</v>
      </c>
      <c r="E8" s="538">
        <v>1787</v>
      </c>
      <c r="F8" s="539" t="s">
        <v>9</v>
      </c>
      <c r="G8" s="540">
        <v>1764</v>
      </c>
    </row>
    <row r="9" spans="1:8" ht="18" customHeight="1">
      <c r="A9" s="6420"/>
      <c r="B9" s="536" t="s">
        <v>541</v>
      </c>
      <c r="C9" s="506" t="s">
        <v>9</v>
      </c>
      <c r="D9" s="537">
        <v>528</v>
      </c>
      <c r="E9" s="538">
        <v>700</v>
      </c>
      <c r="F9" s="539" t="s">
        <v>9</v>
      </c>
      <c r="G9" s="540">
        <v>563</v>
      </c>
    </row>
    <row r="10" spans="1:8" ht="18" customHeight="1">
      <c r="A10" s="6420"/>
      <c r="B10" s="536" t="s">
        <v>542</v>
      </c>
      <c r="C10" s="506" t="s">
        <v>9</v>
      </c>
      <c r="D10" s="537">
        <v>1829</v>
      </c>
      <c r="E10" s="538">
        <v>1986</v>
      </c>
      <c r="F10" s="539" t="s">
        <v>9</v>
      </c>
      <c r="G10" s="540">
        <v>1087</v>
      </c>
    </row>
    <row r="11" spans="1:8" ht="18" customHeight="1">
      <c r="A11" s="6420"/>
      <c r="B11" s="536" t="s">
        <v>543</v>
      </c>
      <c r="C11" s="506" t="s">
        <v>9</v>
      </c>
      <c r="D11" s="537">
        <v>670</v>
      </c>
      <c r="E11" s="538" t="s">
        <v>9</v>
      </c>
      <c r="F11" s="539" t="s">
        <v>9</v>
      </c>
      <c r="G11" s="540" t="s">
        <v>9</v>
      </c>
    </row>
    <row r="12" spans="1:8" ht="18" customHeight="1">
      <c r="A12" s="6420"/>
      <c r="B12" s="536" t="s">
        <v>544</v>
      </c>
      <c r="C12" s="506" t="s">
        <v>9</v>
      </c>
      <c r="D12" s="537">
        <v>851</v>
      </c>
      <c r="E12" s="538">
        <v>870</v>
      </c>
      <c r="F12" s="539" t="s">
        <v>9</v>
      </c>
      <c r="G12" s="540">
        <v>1476</v>
      </c>
    </row>
    <row r="13" spans="1:8" ht="18" customHeight="1">
      <c r="A13" s="6420"/>
      <c r="B13" s="541" t="s">
        <v>545</v>
      </c>
      <c r="C13" s="506" t="s">
        <v>9</v>
      </c>
      <c r="D13" s="537">
        <v>1093</v>
      </c>
      <c r="E13" s="538">
        <v>1400</v>
      </c>
      <c r="F13" s="539" t="s">
        <v>9</v>
      </c>
      <c r="G13" s="540">
        <v>1166</v>
      </c>
      <c r="H13" s="153"/>
    </row>
    <row r="14" spans="1:8" ht="18" customHeight="1">
      <c r="A14" s="6420"/>
      <c r="B14" s="541" t="s">
        <v>546</v>
      </c>
      <c r="C14" s="506" t="s">
        <v>9</v>
      </c>
      <c r="D14" s="537">
        <v>1563</v>
      </c>
      <c r="E14" s="538">
        <v>1168</v>
      </c>
      <c r="F14" s="539" t="s">
        <v>9</v>
      </c>
      <c r="G14" s="540">
        <v>1014</v>
      </c>
    </row>
    <row r="15" spans="1:8" ht="18" customHeight="1">
      <c r="A15" s="6420"/>
      <c r="B15" s="541" t="s">
        <v>547</v>
      </c>
      <c r="C15" s="506" t="s">
        <v>9</v>
      </c>
      <c r="D15" s="537">
        <v>610</v>
      </c>
      <c r="E15" s="538">
        <v>571</v>
      </c>
      <c r="F15" s="539" t="s">
        <v>9</v>
      </c>
      <c r="G15" s="540">
        <v>1384</v>
      </c>
    </row>
    <row r="16" spans="1:8" ht="18" customHeight="1">
      <c r="A16" s="6420"/>
      <c r="B16" s="541" t="s">
        <v>548</v>
      </c>
      <c r="C16" s="506" t="s">
        <v>9</v>
      </c>
      <c r="D16" s="537">
        <v>1521</v>
      </c>
      <c r="E16" s="538">
        <v>1200</v>
      </c>
      <c r="F16" s="539" t="s">
        <v>9</v>
      </c>
      <c r="G16" s="540">
        <v>1511</v>
      </c>
    </row>
    <row r="17" spans="1:7" ht="18" customHeight="1" thickBot="1">
      <c r="A17" s="6420"/>
      <c r="B17" s="542" t="s">
        <v>549</v>
      </c>
      <c r="C17" s="543" t="s">
        <v>9</v>
      </c>
      <c r="D17" s="544">
        <v>1260</v>
      </c>
      <c r="E17" s="545">
        <v>1070</v>
      </c>
      <c r="F17" s="546" t="s">
        <v>9</v>
      </c>
      <c r="G17" s="547">
        <v>967</v>
      </c>
    </row>
    <row r="18" spans="1:7" ht="21" customHeight="1" thickBot="1">
      <c r="A18" s="6405" t="s">
        <v>550</v>
      </c>
      <c r="B18" s="6412"/>
      <c r="C18" s="548">
        <v>12</v>
      </c>
      <c r="D18" s="549">
        <v>12</v>
      </c>
      <c r="E18" s="550">
        <v>11</v>
      </c>
      <c r="F18" s="551">
        <v>11</v>
      </c>
      <c r="G18" s="552">
        <v>11</v>
      </c>
    </row>
    <row r="19" spans="1:7" ht="21" customHeight="1" thickBot="1">
      <c r="A19" s="6413" t="s">
        <v>2</v>
      </c>
      <c r="B19" s="6414"/>
      <c r="C19" s="553" t="s">
        <v>9</v>
      </c>
      <c r="D19" s="554">
        <v>14433</v>
      </c>
      <c r="E19" s="555">
        <v>12707</v>
      </c>
      <c r="F19" s="556">
        <v>12567</v>
      </c>
      <c r="G19" s="557">
        <v>12567</v>
      </c>
    </row>
    <row r="20" spans="1:7" ht="18" customHeight="1">
      <c r="A20" s="6415" t="s">
        <v>551</v>
      </c>
      <c r="B20" s="531" t="s">
        <v>552</v>
      </c>
      <c r="C20" s="558" t="s">
        <v>9</v>
      </c>
      <c r="D20" s="559">
        <v>1842</v>
      </c>
      <c r="E20" s="533">
        <v>1784</v>
      </c>
      <c r="F20" s="559" t="s">
        <v>9</v>
      </c>
      <c r="G20" s="535">
        <v>1771</v>
      </c>
    </row>
    <row r="21" spans="1:7" ht="18" customHeight="1">
      <c r="A21" s="6415"/>
      <c r="B21" s="536" t="s">
        <v>553</v>
      </c>
      <c r="C21" s="560" t="s">
        <v>9</v>
      </c>
      <c r="D21" s="537">
        <v>4851</v>
      </c>
      <c r="E21" s="538">
        <v>1950</v>
      </c>
      <c r="F21" s="537" t="s">
        <v>9</v>
      </c>
      <c r="G21" s="540">
        <v>1881</v>
      </c>
    </row>
    <row r="22" spans="1:7" ht="18" customHeight="1">
      <c r="A22" s="6415"/>
      <c r="B22" s="536" t="s">
        <v>554</v>
      </c>
      <c r="C22" s="560" t="s">
        <v>9</v>
      </c>
      <c r="D22" s="537">
        <v>2826</v>
      </c>
      <c r="E22" s="538">
        <v>2515</v>
      </c>
      <c r="F22" s="537" t="s">
        <v>9</v>
      </c>
      <c r="G22" s="540">
        <v>1664</v>
      </c>
    </row>
    <row r="23" spans="1:7" ht="18" customHeight="1">
      <c r="A23" s="6415"/>
      <c r="B23" s="536" t="s">
        <v>555</v>
      </c>
      <c r="C23" s="561" t="s">
        <v>9</v>
      </c>
      <c r="D23" s="544">
        <v>2886</v>
      </c>
      <c r="E23" s="545">
        <v>6300</v>
      </c>
      <c r="F23" s="537" t="s">
        <v>9</v>
      </c>
      <c r="G23" s="540">
        <v>3600</v>
      </c>
    </row>
    <row r="24" spans="1:7" ht="18" customHeight="1" thickBot="1">
      <c r="A24" s="6415"/>
      <c r="B24" s="562" t="s">
        <v>556</v>
      </c>
      <c r="C24" s="561" t="s">
        <v>9</v>
      </c>
      <c r="D24" s="544" t="s">
        <v>9</v>
      </c>
      <c r="E24" s="545" t="s">
        <v>9</v>
      </c>
      <c r="F24" s="563" t="s">
        <v>9</v>
      </c>
      <c r="G24" s="547">
        <v>3400</v>
      </c>
    </row>
    <row r="25" spans="1:7" ht="18.75" customHeight="1" thickBot="1">
      <c r="A25" s="6405" t="s">
        <v>550</v>
      </c>
      <c r="B25" s="6411"/>
      <c r="C25" s="548">
        <v>4</v>
      </c>
      <c r="D25" s="548">
        <v>4</v>
      </c>
      <c r="E25" s="564">
        <v>4</v>
      </c>
      <c r="F25" s="565">
        <v>5</v>
      </c>
      <c r="G25" s="566">
        <v>5</v>
      </c>
    </row>
    <row r="26" spans="1:7" ht="22.5" customHeight="1" thickBot="1">
      <c r="A26" s="6405" t="s">
        <v>2</v>
      </c>
      <c r="B26" s="6406"/>
      <c r="C26" s="553" t="s">
        <v>9</v>
      </c>
      <c r="D26" s="549">
        <v>14433</v>
      </c>
      <c r="E26" s="555">
        <v>12549</v>
      </c>
      <c r="F26" s="551">
        <v>12316</v>
      </c>
      <c r="G26" s="552">
        <v>12316</v>
      </c>
    </row>
    <row r="27" spans="1:7" ht="24.75" customHeight="1" thickBot="1">
      <c r="A27" s="567" t="s">
        <v>557</v>
      </c>
      <c r="B27" s="568" t="s">
        <v>558</v>
      </c>
      <c r="C27" s="569" t="s">
        <v>9</v>
      </c>
      <c r="D27" s="569">
        <v>718</v>
      </c>
      <c r="E27" s="570">
        <v>713</v>
      </c>
      <c r="F27" s="571">
        <v>593</v>
      </c>
      <c r="G27" s="572">
        <v>593</v>
      </c>
    </row>
    <row r="28" spans="1:7" ht="21" customHeight="1" thickBot="1">
      <c r="A28" s="6405" t="s">
        <v>550</v>
      </c>
      <c r="B28" s="6406"/>
      <c r="C28" s="548">
        <v>1</v>
      </c>
      <c r="D28" s="548">
        <v>1</v>
      </c>
      <c r="E28" s="564">
        <v>1</v>
      </c>
      <c r="F28" s="573">
        <v>1</v>
      </c>
      <c r="G28" s="574">
        <v>1</v>
      </c>
    </row>
    <row r="29" spans="1:7" ht="22.5" customHeight="1" thickBot="1">
      <c r="A29" s="6405" t="s">
        <v>2</v>
      </c>
      <c r="B29" s="6406"/>
      <c r="C29" s="548" t="s">
        <v>9</v>
      </c>
      <c r="D29" s="549">
        <v>718</v>
      </c>
      <c r="E29" s="550">
        <v>713</v>
      </c>
      <c r="F29" s="551">
        <v>593</v>
      </c>
      <c r="G29" s="552">
        <v>593</v>
      </c>
    </row>
    <row r="30" spans="1:7" s="577" customFormat="1" ht="18" customHeight="1">
      <c r="A30" s="6415" t="s">
        <v>559</v>
      </c>
      <c r="B30" s="575" t="s">
        <v>560</v>
      </c>
      <c r="C30" s="503" t="s">
        <v>9</v>
      </c>
      <c r="D30" s="558" t="s">
        <v>9</v>
      </c>
      <c r="E30" s="558" t="s">
        <v>9</v>
      </c>
      <c r="F30" s="558" t="s">
        <v>9</v>
      </c>
      <c r="G30" s="576">
        <v>7</v>
      </c>
    </row>
    <row r="31" spans="1:7" s="577" customFormat="1" ht="18" customHeight="1">
      <c r="A31" s="6415"/>
      <c r="B31" s="578" t="s">
        <v>561</v>
      </c>
      <c r="C31" s="506" t="s">
        <v>9</v>
      </c>
      <c r="D31" s="560" t="s">
        <v>9</v>
      </c>
      <c r="E31" s="560" t="s">
        <v>9</v>
      </c>
      <c r="F31" s="560" t="s">
        <v>9</v>
      </c>
      <c r="G31" s="579">
        <v>7</v>
      </c>
    </row>
    <row r="32" spans="1:7" s="577" customFormat="1" ht="18" customHeight="1">
      <c r="A32" s="6415"/>
      <c r="B32" s="578" t="s">
        <v>562</v>
      </c>
      <c r="C32" s="506" t="s">
        <v>9</v>
      </c>
      <c r="D32" s="560" t="s">
        <v>9</v>
      </c>
      <c r="E32" s="560" t="s">
        <v>9</v>
      </c>
      <c r="F32" s="560" t="s">
        <v>9</v>
      </c>
      <c r="G32" s="579">
        <v>7</v>
      </c>
    </row>
    <row r="33" spans="1:8" s="577" customFormat="1" ht="18" customHeight="1" thickBot="1">
      <c r="A33" s="6415"/>
      <c r="B33" s="580" t="s">
        <v>563</v>
      </c>
      <c r="C33" s="581" t="s">
        <v>9</v>
      </c>
      <c r="D33" s="561" t="s">
        <v>9</v>
      </c>
      <c r="E33" s="561" t="s">
        <v>9</v>
      </c>
      <c r="F33" s="561" t="s">
        <v>9</v>
      </c>
      <c r="G33" s="582">
        <v>7</v>
      </c>
    </row>
    <row r="34" spans="1:8" s="577" customFormat="1" ht="21" customHeight="1" thickBot="1">
      <c r="A34" s="6405" t="s">
        <v>550</v>
      </c>
      <c r="B34" s="6411"/>
      <c r="C34" s="548" t="s">
        <v>9</v>
      </c>
      <c r="D34" s="548" t="s">
        <v>9</v>
      </c>
      <c r="E34" s="564" t="s">
        <v>9</v>
      </c>
      <c r="F34" s="573" t="s">
        <v>9</v>
      </c>
      <c r="G34" s="574">
        <v>4</v>
      </c>
    </row>
    <row r="35" spans="1:8" s="577" customFormat="1" ht="22.5" customHeight="1" thickBot="1">
      <c r="A35" s="6405" t="s">
        <v>2</v>
      </c>
      <c r="B35" s="6406"/>
      <c r="C35" s="553" t="s">
        <v>9</v>
      </c>
      <c r="D35" s="548" t="s">
        <v>9</v>
      </c>
      <c r="E35" s="583" t="s">
        <v>9</v>
      </c>
      <c r="F35" s="573" t="s">
        <v>9</v>
      </c>
      <c r="G35" s="574">
        <v>28</v>
      </c>
    </row>
    <row r="36" spans="1:8" s="577" customFormat="1" ht="24.75" customHeight="1" thickBot="1">
      <c r="A36" s="6416" t="s">
        <v>564</v>
      </c>
      <c r="B36" s="6417"/>
      <c r="C36" s="6417"/>
      <c r="D36" s="6417"/>
      <c r="E36" s="6417"/>
      <c r="F36" s="6417"/>
      <c r="G36" s="6418"/>
    </row>
    <row r="37" spans="1:8" s="577" customFormat="1" ht="30" customHeight="1" thickBot="1">
      <c r="A37" s="584" t="s">
        <v>537</v>
      </c>
      <c r="B37" s="585" t="s">
        <v>565</v>
      </c>
      <c r="C37" s="586" t="s">
        <v>9</v>
      </c>
      <c r="D37" s="587" t="s">
        <v>9</v>
      </c>
      <c r="E37" s="588" t="s">
        <v>9</v>
      </c>
      <c r="F37" s="589" t="s">
        <v>9</v>
      </c>
      <c r="G37" s="590">
        <v>89</v>
      </c>
    </row>
    <row r="38" spans="1:8" s="577" customFormat="1" ht="21" customHeight="1" thickBot="1">
      <c r="A38" s="6405" t="s">
        <v>550</v>
      </c>
      <c r="B38" s="6411"/>
      <c r="C38" s="548" t="s">
        <v>9</v>
      </c>
      <c r="D38" s="548" t="s">
        <v>9</v>
      </c>
      <c r="E38" s="564" t="s">
        <v>9</v>
      </c>
      <c r="F38" s="573" t="s">
        <v>9</v>
      </c>
      <c r="G38" s="574">
        <v>1</v>
      </c>
    </row>
    <row r="39" spans="1:8" s="577" customFormat="1" ht="23.25" customHeight="1" thickBot="1">
      <c r="A39" s="6405" t="s">
        <v>2</v>
      </c>
      <c r="B39" s="6406"/>
      <c r="C39" s="553" t="s">
        <v>9</v>
      </c>
      <c r="D39" s="548" t="s">
        <v>9</v>
      </c>
      <c r="E39" s="583" t="s">
        <v>9</v>
      </c>
      <c r="F39" s="573" t="s">
        <v>9</v>
      </c>
      <c r="G39" s="574">
        <v>89</v>
      </c>
    </row>
    <row r="40" spans="1:8" ht="24.75" customHeight="1" thickBot="1">
      <c r="A40" s="6407" t="s">
        <v>566</v>
      </c>
      <c r="B40" s="6408"/>
      <c r="C40" s="591">
        <v>17</v>
      </c>
      <c r="D40" s="592">
        <v>17</v>
      </c>
      <c r="E40" s="593">
        <v>16</v>
      </c>
      <c r="F40" s="594">
        <v>17</v>
      </c>
      <c r="G40" s="595">
        <v>22</v>
      </c>
    </row>
    <row r="41" spans="1:8" ht="23.25" customHeight="1" thickBot="1">
      <c r="A41" s="6409" t="s">
        <v>567</v>
      </c>
      <c r="B41" s="6410"/>
      <c r="C41" s="596">
        <v>26502</v>
      </c>
      <c r="D41" s="596">
        <v>27556</v>
      </c>
      <c r="E41" s="597">
        <v>25969</v>
      </c>
      <c r="F41" s="598">
        <v>25476</v>
      </c>
      <c r="G41" s="599">
        <v>25593</v>
      </c>
    </row>
    <row r="42" spans="1:8" s="173" customFormat="1" ht="15.75" customHeight="1" thickTop="1">
      <c r="A42" s="600"/>
      <c r="B42" s="600"/>
      <c r="C42" s="600"/>
      <c r="D42" s="517"/>
      <c r="E42" s="517"/>
      <c r="F42" s="517"/>
    </row>
    <row r="43" spans="1:8" ht="15.75" customHeight="1">
      <c r="A43" s="6248" t="s">
        <v>568</v>
      </c>
      <c r="B43" s="6249"/>
      <c r="C43" s="6249"/>
      <c r="D43" s="6249"/>
      <c r="E43" s="6249"/>
      <c r="F43" s="6249"/>
      <c r="G43" s="6249"/>
    </row>
    <row r="44" spans="1:8" ht="15.75" customHeight="1">
      <c r="A44" s="6248" t="s">
        <v>569</v>
      </c>
      <c r="B44" s="6248"/>
      <c r="C44" s="176"/>
      <c r="D44" s="176"/>
      <c r="E44" s="176"/>
      <c r="F44" s="176"/>
      <c r="G44" s="176"/>
    </row>
    <row r="45" spans="1:8" ht="15.75" customHeight="1">
      <c r="A45" s="6248" t="s">
        <v>570</v>
      </c>
      <c r="B45" s="6248"/>
      <c r="C45" s="6248"/>
      <c r="D45" s="176"/>
      <c r="E45" s="176"/>
      <c r="F45" s="176"/>
      <c r="G45" s="176"/>
    </row>
    <row r="46" spans="1:8" ht="15.75" customHeight="1">
      <c r="A46" s="6248" t="s">
        <v>571</v>
      </c>
      <c r="B46" s="6249"/>
      <c r="C46" s="6249"/>
      <c r="D46" s="6249"/>
      <c r="E46" s="6249"/>
      <c r="F46" s="6249"/>
      <c r="G46" s="6249"/>
      <c r="H46" s="6249"/>
    </row>
  </sheetData>
  <mergeCells count="25">
    <mergeCell ref="A6:A17"/>
    <mergeCell ref="A2:G2"/>
    <mergeCell ref="A3:G3"/>
    <mergeCell ref="A4:A5"/>
    <mergeCell ref="B4:B5"/>
    <mergeCell ref="C4:G4"/>
    <mergeCell ref="A38:B38"/>
    <mergeCell ref="A18:B18"/>
    <mergeCell ref="A19:B19"/>
    <mergeCell ref="A20:A24"/>
    <mergeCell ref="A25:B25"/>
    <mergeCell ref="A26:B26"/>
    <mergeCell ref="A28:B28"/>
    <mergeCell ref="A29:B29"/>
    <mergeCell ref="A30:A33"/>
    <mergeCell ref="A34:B34"/>
    <mergeCell ref="A35:B35"/>
    <mergeCell ref="A36:G36"/>
    <mergeCell ref="A46:H46"/>
    <mergeCell ref="A39:B39"/>
    <mergeCell ref="A40:B40"/>
    <mergeCell ref="A41:B41"/>
    <mergeCell ref="A43:G43"/>
    <mergeCell ref="A44:B44"/>
    <mergeCell ref="A45:C45"/>
  </mergeCells>
  <hyperlinks>
    <hyperlink ref="A1" r:id="rId1"/>
  </hyperlinks>
  <pageMargins left="0.74803149606299213" right="0.74803149606299213" top="0.98425196850393704" bottom="0.98425196850393704" header="0.51181102362204722" footer="0.51181102362204722"/>
  <pageSetup paperSize="9" scale="49" orientation="landscape" r:id="rId2"/>
  <headerFooter alignWithMargins="0">
    <oddFooter>&amp;R30</oddFooter>
  </headerFooter>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4"/>
  <sheetViews>
    <sheetView view="pageBreakPreview" zoomScale="60" zoomScaleNormal="100" workbookViewId="0">
      <selection sqref="A1:M1"/>
    </sheetView>
  </sheetViews>
  <sheetFormatPr defaultRowHeight="12.75"/>
  <cols>
    <col min="1" max="1" width="17.85546875" style="32" customWidth="1"/>
    <col min="2" max="13" width="15.7109375" style="32" customWidth="1"/>
    <col min="14" max="16384" width="9.140625" style="32"/>
  </cols>
  <sheetData>
    <row r="1" spans="1:13" ht="70.5" customHeight="1" thickTop="1" thickBot="1">
      <c r="A1" s="8138" t="s">
        <v>5365</v>
      </c>
      <c r="B1" s="8139"/>
      <c r="C1" s="8139"/>
      <c r="D1" s="8139"/>
      <c r="E1" s="8139"/>
      <c r="F1" s="8139"/>
      <c r="G1" s="8139"/>
      <c r="H1" s="8139"/>
      <c r="I1" s="8139"/>
      <c r="J1" s="8139"/>
      <c r="K1" s="8139"/>
      <c r="L1" s="8139"/>
      <c r="M1" s="8140"/>
    </row>
    <row r="2" spans="1:13" ht="30" customHeight="1">
      <c r="A2" s="5794" t="s">
        <v>5281</v>
      </c>
      <c r="B2" s="8141" t="s">
        <v>624</v>
      </c>
      <c r="C2" s="8142"/>
      <c r="D2" s="8142"/>
      <c r="E2" s="8142"/>
      <c r="F2" s="8142"/>
      <c r="G2" s="8142"/>
      <c r="H2" s="8142"/>
      <c r="I2" s="8142"/>
      <c r="J2" s="8142"/>
      <c r="K2" s="8142"/>
      <c r="L2" s="8142"/>
      <c r="M2" s="8143"/>
    </row>
    <row r="3" spans="1:13" ht="30" customHeight="1">
      <c r="A3" s="5795" t="s">
        <v>5282</v>
      </c>
      <c r="B3" s="8144" t="s">
        <v>626</v>
      </c>
      <c r="C3" s="8145"/>
      <c r="D3" s="8145"/>
      <c r="E3" s="8145"/>
      <c r="F3" s="8145"/>
      <c r="G3" s="8145"/>
      <c r="H3" s="8145"/>
      <c r="I3" s="8145"/>
      <c r="J3" s="8145"/>
      <c r="K3" s="8145"/>
      <c r="L3" s="8145"/>
      <c r="M3" s="8146"/>
    </row>
    <row r="4" spans="1:13" ht="30" customHeight="1">
      <c r="A4" s="5795" t="s">
        <v>5283</v>
      </c>
      <c r="B4" s="8144" t="s">
        <v>5287</v>
      </c>
      <c r="C4" s="8145"/>
      <c r="D4" s="8145"/>
      <c r="E4" s="8145"/>
      <c r="F4" s="8145"/>
      <c r="G4" s="8145"/>
      <c r="H4" s="8145"/>
      <c r="I4" s="8145"/>
      <c r="J4" s="8145"/>
      <c r="K4" s="8145"/>
      <c r="L4" s="8145"/>
      <c r="M4" s="8146"/>
    </row>
    <row r="5" spans="1:13" ht="30" customHeight="1">
      <c r="A5" s="5795" t="s">
        <v>5283</v>
      </c>
      <c r="B5" s="8144" t="s">
        <v>5291</v>
      </c>
      <c r="C5" s="8145"/>
      <c r="D5" s="8145"/>
      <c r="E5" s="8145"/>
      <c r="F5" s="8145"/>
      <c r="G5" s="8145"/>
      <c r="H5" s="8145"/>
      <c r="I5" s="8145"/>
      <c r="J5" s="8145"/>
      <c r="K5" s="8145"/>
      <c r="L5" s="8145"/>
      <c r="M5" s="8146"/>
    </row>
    <row r="6" spans="1:13" ht="30" customHeight="1">
      <c r="A6" s="5796" t="s">
        <v>5284</v>
      </c>
      <c r="B6" s="8147" t="s">
        <v>5288</v>
      </c>
      <c r="C6" s="8148"/>
      <c r="D6" s="8148"/>
      <c r="E6" s="8148"/>
      <c r="F6" s="8148"/>
      <c r="G6" s="8148"/>
      <c r="H6" s="8148"/>
      <c r="I6" s="8148"/>
      <c r="J6" s="8148"/>
      <c r="K6" s="8148"/>
      <c r="L6" s="8148"/>
      <c r="M6" s="8149"/>
    </row>
    <row r="7" spans="1:13" ht="30" customHeight="1">
      <c r="A7" s="5796" t="s">
        <v>5285</v>
      </c>
      <c r="B7" s="8144" t="s">
        <v>5289</v>
      </c>
      <c r="C7" s="8145"/>
      <c r="D7" s="8145"/>
      <c r="E7" s="8145"/>
      <c r="F7" s="8145"/>
      <c r="G7" s="8145"/>
      <c r="H7" s="8145"/>
      <c r="I7" s="8145"/>
      <c r="J7" s="8145"/>
      <c r="K7" s="8145"/>
      <c r="L7" s="8145"/>
      <c r="M7" s="8146"/>
    </row>
    <row r="8" spans="1:13" ht="30" customHeight="1">
      <c r="A8" s="5796" t="s">
        <v>5286</v>
      </c>
      <c r="B8" s="8144" t="s">
        <v>5290</v>
      </c>
      <c r="C8" s="8145"/>
      <c r="D8" s="8145"/>
      <c r="E8" s="8145"/>
      <c r="F8" s="8145"/>
      <c r="G8" s="8145"/>
      <c r="H8" s="8145"/>
      <c r="I8" s="8145"/>
      <c r="J8" s="8145"/>
      <c r="K8" s="8145"/>
      <c r="L8" s="8145"/>
      <c r="M8" s="8146"/>
    </row>
    <row r="9" spans="1:13" ht="30" customHeight="1">
      <c r="A9" s="5796" t="s">
        <v>5286</v>
      </c>
      <c r="B9" s="8144" t="s">
        <v>5322</v>
      </c>
      <c r="C9" s="8145"/>
      <c r="D9" s="8145"/>
      <c r="E9" s="8145"/>
      <c r="F9" s="8145"/>
      <c r="G9" s="8145"/>
      <c r="H9" s="8145"/>
      <c r="I9" s="8145"/>
      <c r="J9" s="8145"/>
      <c r="K9" s="8145"/>
      <c r="L9" s="8145"/>
      <c r="M9" s="8146"/>
    </row>
    <row r="10" spans="1:13" ht="30" customHeight="1">
      <c r="A10" s="5795" t="s">
        <v>5297</v>
      </c>
      <c r="B10" s="8150" t="s">
        <v>5294</v>
      </c>
      <c r="C10" s="8151"/>
      <c r="D10" s="8151"/>
      <c r="E10" s="8151"/>
      <c r="F10" s="8151"/>
      <c r="G10" s="8151"/>
      <c r="H10" s="8151"/>
      <c r="I10" s="8151"/>
      <c r="J10" s="8151"/>
      <c r="K10" s="8151"/>
      <c r="L10" s="8151"/>
      <c r="M10" s="8152"/>
    </row>
    <row r="11" spans="1:13" ht="30" customHeight="1">
      <c r="A11" s="5797" t="s">
        <v>5298</v>
      </c>
      <c r="B11" s="8135" t="s">
        <v>5295</v>
      </c>
      <c r="C11" s="8136"/>
      <c r="D11" s="8136"/>
      <c r="E11" s="8136"/>
      <c r="F11" s="8136"/>
      <c r="G11" s="8136"/>
      <c r="H11" s="8136"/>
      <c r="I11" s="8136"/>
      <c r="J11" s="8136"/>
      <c r="K11" s="8136"/>
      <c r="L11" s="8136"/>
      <c r="M11" s="8137"/>
    </row>
    <row r="12" spans="1:13" ht="30" customHeight="1">
      <c r="A12" s="5797" t="s">
        <v>5299</v>
      </c>
      <c r="B12" s="8135" t="s">
        <v>5321</v>
      </c>
      <c r="C12" s="8136"/>
      <c r="D12" s="8136"/>
      <c r="E12" s="8136"/>
      <c r="F12" s="8136"/>
      <c r="G12" s="8136"/>
      <c r="H12" s="8136"/>
      <c r="I12" s="8136"/>
      <c r="J12" s="8136"/>
      <c r="K12" s="8136"/>
      <c r="L12" s="8136"/>
      <c r="M12" s="8137"/>
    </row>
    <row r="13" spans="1:13" ht="30" customHeight="1">
      <c r="A13" s="5797" t="s">
        <v>5300</v>
      </c>
      <c r="B13" s="8135" t="s">
        <v>5296</v>
      </c>
      <c r="C13" s="8136"/>
      <c r="D13" s="8136"/>
      <c r="E13" s="8136"/>
      <c r="F13" s="8136"/>
      <c r="G13" s="8136"/>
      <c r="H13" s="8136"/>
      <c r="I13" s="8136"/>
      <c r="J13" s="8136"/>
      <c r="K13" s="8136"/>
      <c r="L13" s="8136"/>
      <c r="M13" s="8137"/>
    </row>
    <row r="14" spans="1:13" ht="30" customHeight="1">
      <c r="A14" s="5795" t="s">
        <v>5314</v>
      </c>
      <c r="B14" s="8135" t="s">
        <v>5301</v>
      </c>
      <c r="C14" s="8156"/>
      <c r="D14" s="8156"/>
      <c r="E14" s="8156"/>
      <c r="F14" s="8156"/>
      <c r="G14" s="8156"/>
      <c r="H14" s="8156"/>
      <c r="I14" s="8156"/>
      <c r="J14" s="8156"/>
      <c r="K14" s="8156"/>
      <c r="L14" s="8156"/>
      <c r="M14" s="8157"/>
    </row>
    <row r="15" spans="1:13" ht="30" customHeight="1">
      <c r="A15" s="5795" t="s">
        <v>5304</v>
      </c>
      <c r="B15" s="8135" t="s">
        <v>5302</v>
      </c>
      <c r="C15" s="8156"/>
      <c r="D15" s="8156"/>
      <c r="E15" s="8156"/>
      <c r="F15" s="8156"/>
      <c r="G15" s="8156"/>
      <c r="H15" s="8156"/>
      <c r="I15" s="8156"/>
      <c r="J15" s="8156"/>
      <c r="K15" s="8156"/>
      <c r="L15" s="8156"/>
      <c r="M15" s="8157"/>
    </row>
    <row r="16" spans="1:13" ht="30" customHeight="1">
      <c r="A16" s="5795" t="s">
        <v>5306</v>
      </c>
      <c r="B16" s="8135" t="s">
        <v>5315</v>
      </c>
      <c r="C16" s="8156"/>
      <c r="D16" s="8156"/>
      <c r="E16" s="8156"/>
      <c r="F16" s="8156"/>
      <c r="G16" s="8156"/>
      <c r="H16" s="8156"/>
      <c r="I16" s="8156"/>
      <c r="J16" s="8156"/>
      <c r="K16" s="8156"/>
      <c r="L16" s="8156"/>
      <c r="M16" s="8157"/>
    </row>
    <row r="17" spans="1:13" ht="30" customHeight="1">
      <c r="A17" s="5795" t="s">
        <v>5308</v>
      </c>
      <c r="B17" s="8135" t="s">
        <v>5303</v>
      </c>
      <c r="C17" s="8156"/>
      <c r="D17" s="8156"/>
      <c r="E17" s="8156"/>
      <c r="F17" s="8156"/>
      <c r="G17" s="8156"/>
      <c r="H17" s="8156"/>
      <c r="I17" s="8156"/>
      <c r="J17" s="8156"/>
      <c r="K17" s="8156"/>
      <c r="L17" s="8156"/>
      <c r="M17" s="8157"/>
    </row>
    <row r="18" spans="1:13" ht="30" customHeight="1">
      <c r="A18" s="5795" t="s">
        <v>5310</v>
      </c>
      <c r="B18" s="8135" t="s">
        <v>5305</v>
      </c>
      <c r="C18" s="8156"/>
      <c r="D18" s="8156"/>
      <c r="E18" s="8156"/>
      <c r="F18" s="8156"/>
      <c r="G18" s="8156"/>
      <c r="H18" s="8156"/>
      <c r="I18" s="8156"/>
      <c r="J18" s="8156"/>
      <c r="K18" s="8156"/>
      <c r="L18" s="8156"/>
      <c r="M18" s="8157"/>
    </row>
    <row r="19" spans="1:13" ht="30" customHeight="1">
      <c r="A19" s="5795" t="s">
        <v>5312</v>
      </c>
      <c r="B19" s="8135" t="s">
        <v>5307</v>
      </c>
      <c r="C19" s="8156"/>
      <c r="D19" s="8156"/>
      <c r="E19" s="8156"/>
      <c r="F19" s="8156"/>
      <c r="G19" s="8156"/>
      <c r="H19" s="8156"/>
      <c r="I19" s="8156"/>
      <c r="J19" s="8156"/>
      <c r="K19" s="8156"/>
      <c r="L19" s="8156"/>
      <c r="M19" s="8157"/>
    </row>
    <row r="20" spans="1:13" ht="30" customHeight="1">
      <c r="A20" s="5795" t="s">
        <v>5316</v>
      </c>
      <c r="B20" s="8135" t="s">
        <v>5309</v>
      </c>
      <c r="C20" s="8156"/>
      <c r="D20" s="8156"/>
      <c r="E20" s="8156"/>
      <c r="F20" s="8156"/>
      <c r="G20" s="8156"/>
      <c r="H20" s="8156"/>
      <c r="I20" s="8156"/>
      <c r="J20" s="8156"/>
      <c r="K20" s="8156"/>
      <c r="L20" s="8156"/>
      <c r="M20" s="8157"/>
    </row>
    <row r="21" spans="1:13" ht="30" customHeight="1">
      <c r="A21" s="5795" t="s">
        <v>5317</v>
      </c>
      <c r="B21" s="8135" t="s">
        <v>5311</v>
      </c>
      <c r="C21" s="8156"/>
      <c r="D21" s="8156"/>
      <c r="E21" s="8156"/>
      <c r="F21" s="8156"/>
      <c r="G21" s="8156"/>
      <c r="H21" s="8156"/>
      <c r="I21" s="8156"/>
      <c r="J21" s="8156"/>
      <c r="K21" s="8156"/>
      <c r="L21" s="8156"/>
      <c r="M21" s="8157"/>
    </row>
    <row r="22" spans="1:13" ht="30" customHeight="1">
      <c r="A22" s="5795" t="s">
        <v>5318</v>
      </c>
      <c r="B22" s="8135" t="s">
        <v>5313</v>
      </c>
      <c r="C22" s="8156"/>
      <c r="D22" s="8156"/>
      <c r="E22" s="8156"/>
      <c r="F22" s="8156"/>
      <c r="G22" s="8156"/>
      <c r="H22" s="8156"/>
      <c r="I22" s="8156"/>
      <c r="J22" s="8156"/>
      <c r="K22" s="8156"/>
      <c r="L22" s="8156"/>
      <c r="M22" s="8157"/>
    </row>
    <row r="23" spans="1:13" ht="30" customHeight="1" thickBot="1">
      <c r="A23" s="5798" t="s">
        <v>5320</v>
      </c>
      <c r="B23" s="8153" t="s">
        <v>5319</v>
      </c>
      <c r="C23" s="8154"/>
      <c r="D23" s="8154"/>
      <c r="E23" s="8154"/>
      <c r="F23" s="8154"/>
      <c r="G23" s="8154"/>
      <c r="H23" s="8154"/>
      <c r="I23" s="8154"/>
      <c r="J23" s="8154"/>
      <c r="K23" s="8154"/>
      <c r="L23" s="8154"/>
      <c r="M23" s="8155"/>
    </row>
    <row r="24" spans="1:13" ht="13.5" thickTop="1"/>
  </sheetData>
  <mergeCells count="23">
    <mergeCell ref="B23:M23"/>
    <mergeCell ref="B12:M12"/>
    <mergeCell ref="B13:M13"/>
    <mergeCell ref="B14:M14"/>
    <mergeCell ref="B15:M15"/>
    <mergeCell ref="B16:M16"/>
    <mergeCell ref="B17:M17"/>
    <mergeCell ref="B18:M18"/>
    <mergeCell ref="B19:M19"/>
    <mergeCell ref="B20:M20"/>
    <mergeCell ref="B21:M21"/>
    <mergeCell ref="B22:M22"/>
    <mergeCell ref="B11:M11"/>
    <mergeCell ref="A1:M1"/>
    <mergeCell ref="B2:M2"/>
    <mergeCell ref="B3:M3"/>
    <mergeCell ref="B4:M4"/>
    <mergeCell ref="B5:M5"/>
    <mergeCell ref="B6:M6"/>
    <mergeCell ref="B7:M7"/>
    <mergeCell ref="B8:M8"/>
    <mergeCell ref="B9:M9"/>
    <mergeCell ref="B10:M10"/>
  </mergeCells>
  <hyperlinks>
    <hyperlink ref="B2:L2" location="'TABLO 3'!A1" display="YILLAR İTİBARİYLE CAMİ DURUMU (2009-2013)"/>
    <hyperlink ref="B3:L3" location="'TABLO 5'!A1" display="YILLAR İTİBARİYLE İLÇELERE GÖRE MÜNHAL CAMİLERİN DAĞILIMI (2009-2013)"/>
    <hyperlink ref="B11:J11" location="'TABLO 2'!A1" display="ORMAN VE KÖY İLİŞKİLERİ MÜDÜRLÜĞÜNCE ASHRP KAPSAMINDA VERİLEN HİBE KREDİLERİ(2006-2010)"/>
    <hyperlink ref="B12:J12" location="'TABLO 3.1'!A1" display="YILLAR İTİBARİYLE KAYSERİ İLİ İLÇELER İTİBARİYLE ORMAN KÖYLERİ (1) (2010-2011)"/>
    <hyperlink ref="B13:J13" location="'TABLO 4'!A1" display="KAYSERİ İLİ İLÇELERİNİN KÖYLERİ İTİBARİYLE GÜNEŞ ENERJİSİ TUTARI(2009-2011)"/>
    <hyperlink ref="B14:M14" location="'TABLO 3'!A1" display="YILLAR İTİBARİYLE PTT İŞYERİ BİNALARININ SAYILARI (2003-2013)"/>
    <hyperlink ref="B15:M15" location="'TABLO 5'!A1" display="YILLAR İTİBARİYLE HİZMET SÜRELERİNE GÖRE PTT PERSONELİNİN SAYILARI (2003-2013)"/>
    <hyperlink ref="B16:M16" location="'TABLO 6.1'!A1" display="YILLAR İTİBARİYLE  ÜNİTELER ,YAS GRUPLARI, MEDENI HAL VE CİNSİYETE GÖRE PTT KURUMUNDA ÇALIŞAN PERSONEL SAYILARI (2003-2013)"/>
    <hyperlink ref="B17:M17" location="'TABLO 10'!A1" display="YILLAR İTİBARİYLE  PTT BAŞMÜDÜRLÜKLERİNCE KULLANILAN POSTA GEREÇLERİ (2003-2013)"/>
    <hyperlink ref="B18:M18" location="'TABLO 12'!A1" display="YILLAR İTİBARİYLE  BAŞMÜDÜRLÜKLERE GÖRE PTT İŞYERLERİ (2003-2013)"/>
    <hyperlink ref="B19:M19" location="'TABLO 13'!A1" display="YILLAR İTİBARİYLE SOSYAL HİZMETLER (2003-2013)"/>
    <hyperlink ref="B20:M20" location="'TABLO 14'!A1" display="YILLAR İTİBARİYLE PTT KURUMUNA AİT KESİNTİSİZ GÜÇ KAYNAĞI (2003-2013)"/>
    <hyperlink ref="B21:M21" location="'TABLO 15'!A1" display="YILLAR İTİBARİYLE PTT KURUMUNA AİT MOTORLU TAŞIT PARKI (2003-2013)"/>
    <hyperlink ref="B22:M22" location="'TABLO 16'!A1" display="YILLAR İTİBARİYLE PTT BİLGİ İŞLEM DONANIMI (2003-2013)"/>
    <hyperlink ref="B23:L23" location="'TABLO 2'!A1" display="KAYSERİ İLİ MADEN HARİTASI"/>
    <hyperlink ref="B12:M12" location="'TABLO 3.1'!A1" display="YILLAR İTİBARİYLE KAYSERİ İLİ İLÇELER İTİBARİYLE ORMAN KÖYLERİ (2010-2011)"/>
  </hyperlinks>
  <pageMargins left="0.70866141732283472" right="0.70866141732283472" top="0.74803149606299213" bottom="0.74803149606299213" header="0.31496062992125984" footer="0.31496062992125984"/>
  <pageSetup paperSize="9" scale="64" fitToHeight="0" orientation="landscape" r:id="rId1"/>
  <headerFooter alignWithMargins="0">
    <oddFooter>&amp;R354</oddFooter>
  </headerFooter>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3"/>
  <sheetViews>
    <sheetView view="pageBreakPreview" zoomScale="60" zoomScaleNormal="100" workbookViewId="0">
      <selection activeCell="B28" sqref="B28"/>
    </sheetView>
  </sheetViews>
  <sheetFormatPr defaultRowHeight="12.75"/>
  <cols>
    <col min="1" max="1" width="18.140625" style="32" customWidth="1"/>
    <col min="2" max="13" width="16.7109375" style="32" customWidth="1"/>
    <col min="14" max="16384" width="9.140625" style="32"/>
  </cols>
  <sheetData>
    <row r="1" spans="1:13" ht="71.25" customHeight="1" thickTop="1" thickBot="1">
      <c r="A1" s="8126" t="s">
        <v>5364</v>
      </c>
      <c r="B1" s="8127"/>
      <c r="C1" s="8127"/>
      <c r="D1" s="8127"/>
      <c r="E1" s="8127"/>
      <c r="F1" s="8127"/>
      <c r="G1" s="8127"/>
      <c r="H1" s="8127"/>
      <c r="I1" s="8127"/>
      <c r="J1" s="8127"/>
      <c r="K1" s="8127"/>
      <c r="L1" s="8127"/>
      <c r="M1" s="8128"/>
    </row>
    <row r="2" spans="1:13" ht="30" customHeight="1">
      <c r="A2" s="5799" t="s">
        <v>735</v>
      </c>
      <c r="B2" s="8167" t="s">
        <v>736</v>
      </c>
      <c r="C2" s="8168"/>
      <c r="D2" s="8168"/>
      <c r="E2" s="8168"/>
      <c r="F2" s="8168"/>
      <c r="G2" s="8168"/>
      <c r="H2" s="8168"/>
      <c r="I2" s="8168"/>
      <c r="J2" s="8168"/>
      <c r="K2" s="8168"/>
      <c r="L2" s="8168"/>
      <c r="M2" s="8169"/>
    </row>
    <row r="3" spans="1:13" ht="30" customHeight="1">
      <c r="A3" s="5800" t="s">
        <v>737</v>
      </c>
      <c r="B3" s="8144" t="s">
        <v>738</v>
      </c>
      <c r="C3" s="8145"/>
      <c r="D3" s="8145"/>
      <c r="E3" s="8145"/>
      <c r="F3" s="8145"/>
      <c r="G3" s="8145"/>
      <c r="H3" s="8145"/>
      <c r="I3" s="8145"/>
      <c r="J3" s="8145"/>
      <c r="K3" s="8145"/>
      <c r="L3" s="8145"/>
      <c r="M3" s="8146"/>
    </row>
    <row r="4" spans="1:13" ht="30" customHeight="1">
      <c r="A4" s="5800" t="s">
        <v>739</v>
      </c>
      <c r="B4" s="8144" t="s">
        <v>740</v>
      </c>
      <c r="C4" s="8145"/>
      <c r="D4" s="8145"/>
      <c r="E4" s="8145"/>
      <c r="F4" s="8145"/>
      <c r="G4" s="8145"/>
      <c r="H4" s="8145"/>
      <c r="I4" s="8145"/>
      <c r="J4" s="8145"/>
      <c r="K4" s="8145"/>
      <c r="L4" s="8145"/>
      <c r="M4" s="8146"/>
    </row>
    <row r="5" spans="1:13" ht="30" customHeight="1">
      <c r="A5" s="5800" t="s">
        <v>762</v>
      </c>
      <c r="B5" s="8158" t="s">
        <v>5279</v>
      </c>
      <c r="C5" s="8159"/>
      <c r="D5" s="8159"/>
      <c r="E5" s="8159"/>
      <c r="F5" s="8159"/>
      <c r="G5" s="8159"/>
      <c r="H5" s="8159"/>
      <c r="I5" s="8159"/>
      <c r="J5" s="8159"/>
      <c r="K5" s="8159"/>
      <c r="L5" s="8159"/>
      <c r="M5" s="8160"/>
    </row>
    <row r="6" spans="1:13" ht="30" customHeight="1">
      <c r="A6" s="5800" t="s">
        <v>763</v>
      </c>
      <c r="B6" s="8158" t="s">
        <v>5280</v>
      </c>
      <c r="C6" s="8159"/>
      <c r="D6" s="8159"/>
      <c r="E6" s="8159"/>
      <c r="F6" s="8159"/>
      <c r="G6" s="8159"/>
      <c r="H6" s="8159"/>
      <c r="I6" s="8159"/>
      <c r="J6" s="8159"/>
      <c r="K6" s="8159"/>
      <c r="L6" s="8159"/>
      <c r="M6" s="8160"/>
    </row>
    <row r="7" spans="1:13" ht="30" customHeight="1">
      <c r="A7" s="5800" t="s">
        <v>764</v>
      </c>
      <c r="B7" s="8158" t="s">
        <v>894</v>
      </c>
      <c r="C7" s="8159"/>
      <c r="D7" s="8159"/>
      <c r="E7" s="8159"/>
      <c r="F7" s="8159"/>
      <c r="G7" s="8159"/>
      <c r="H7" s="8159"/>
      <c r="I7" s="8159"/>
      <c r="J7" s="8159"/>
      <c r="K7" s="8159"/>
      <c r="L7" s="8159"/>
      <c r="M7" s="8160"/>
    </row>
    <row r="8" spans="1:13" ht="30" customHeight="1">
      <c r="A8" s="5800" t="s">
        <v>765</v>
      </c>
      <c r="B8" s="8144" t="s">
        <v>5287</v>
      </c>
      <c r="C8" s="8145"/>
      <c r="D8" s="8145"/>
      <c r="E8" s="8145"/>
      <c r="F8" s="8145"/>
      <c r="G8" s="8145"/>
      <c r="H8" s="8145"/>
      <c r="I8" s="8145"/>
      <c r="J8" s="8145"/>
      <c r="K8" s="8145"/>
      <c r="L8" s="8145"/>
      <c r="M8" s="8146"/>
    </row>
    <row r="9" spans="1:13" ht="30" customHeight="1">
      <c r="A9" s="5800" t="s">
        <v>766</v>
      </c>
      <c r="B9" s="8144" t="s">
        <v>5291</v>
      </c>
      <c r="C9" s="8145"/>
      <c r="D9" s="8145"/>
      <c r="E9" s="8145"/>
      <c r="F9" s="8145"/>
      <c r="G9" s="8145"/>
      <c r="H9" s="8145"/>
      <c r="I9" s="8145"/>
      <c r="J9" s="8145"/>
      <c r="K9" s="8145"/>
      <c r="L9" s="8145"/>
      <c r="M9" s="8146"/>
    </row>
    <row r="10" spans="1:13" ht="30" customHeight="1">
      <c r="A10" s="5801" t="s">
        <v>5352</v>
      </c>
      <c r="B10" s="8164" t="s">
        <v>908</v>
      </c>
      <c r="C10" s="8165"/>
      <c r="D10" s="8165"/>
      <c r="E10" s="8165"/>
      <c r="F10" s="8165"/>
      <c r="G10" s="8165"/>
      <c r="H10" s="8165"/>
      <c r="I10" s="8165"/>
      <c r="J10" s="8165"/>
      <c r="K10" s="8165"/>
      <c r="L10" s="8165"/>
      <c r="M10" s="8166"/>
    </row>
    <row r="11" spans="1:13" ht="30" customHeight="1">
      <c r="A11" s="5801" t="s">
        <v>5353</v>
      </c>
      <c r="B11" s="8164" t="s">
        <v>5323</v>
      </c>
      <c r="C11" s="8165"/>
      <c r="D11" s="8165"/>
      <c r="E11" s="8165"/>
      <c r="F11" s="8165"/>
      <c r="G11" s="8165"/>
      <c r="H11" s="8165"/>
      <c r="I11" s="8165"/>
      <c r="J11" s="8165"/>
      <c r="K11" s="8165"/>
      <c r="L11" s="8165"/>
      <c r="M11" s="8166"/>
    </row>
    <row r="12" spans="1:13" ht="30" customHeight="1">
      <c r="A12" s="5800" t="s">
        <v>5354</v>
      </c>
      <c r="B12" s="8158" t="s">
        <v>5292</v>
      </c>
      <c r="C12" s="8159"/>
      <c r="D12" s="8159"/>
      <c r="E12" s="8159"/>
      <c r="F12" s="8159"/>
      <c r="G12" s="8159"/>
      <c r="H12" s="8159"/>
      <c r="I12" s="8159"/>
      <c r="J12" s="8159"/>
      <c r="K12" s="8159"/>
      <c r="L12" s="8159"/>
      <c r="M12" s="8160"/>
    </row>
    <row r="13" spans="1:13" ht="30" customHeight="1">
      <c r="A13" s="5800" t="s">
        <v>5355</v>
      </c>
      <c r="B13" s="8158" t="s">
        <v>5293</v>
      </c>
      <c r="C13" s="8159"/>
      <c r="D13" s="8159"/>
      <c r="E13" s="8159"/>
      <c r="F13" s="8159"/>
      <c r="G13" s="8159"/>
      <c r="H13" s="8159"/>
      <c r="I13" s="8159"/>
      <c r="J13" s="8159"/>
      <c r="K13" s="8159"/>
      <c r="L13" s="8159"/>
      <c r="M13" s="8160"/>
    </row>
    <row r="14" spans="1:13" ht="30" customHeight="1">
      <c r="A14" s="5800" t="s">
        <v>5356</v>
      </c>
      <c r="B14" s="8158" t="s">
        <v>911</v>
      </c>
      <c r="C14" s="8159"/>
      <c r="D14" s="8159"/>
      <c r="E14" s="8159"/>
      <c r="F14" s="8159"/>
      <c r="G14" s="8159"/>
      <c r="H14" s="8159"/>
      <c r="I14" s="8159"/>
      <c r="J14" s="8159"/>
      <c r="K14" s="8159"/>
      <c r="L14" s="8159"/>
      <c r="M14" s="8160"/>
    </row>
    <row r="15" spans="1:13" ht="30" customHeight="1">
      <c r="A15" s="5795" t="s">
        <v>767</v>
      </c>
      <c r="B15" s="8158" t="s">
        <v>5325</v>
      </c>
      <c r="C15" s="8159"/>
      <c r="D15" s="8159"/>
      <c r="E15" s="8159"/>
      <c r="F15" s="8159"/>
      <c r="G15" s="8159"/>
      <c r="H15" s="8159"/>
      <c r="I15" s="8159"/>
      <c r="J15" s="8159"/>
      <c r="K15" s="8159"/>
      <c r="L15" s="8159"/>
      <c r="M15" s="8160"/>
    </row>
    <row r="16" spans="1:13" ht="30" customHeight="1">
      <c r="A16" s="5795" t="s">
        <v>768</v>
      </c>
      <c r="B16" s="8158" t="s">
        <v>5324</v>
      </c>
      <c r="C16" s="8159"/>
      <c r="D16" s="8159"/>
      <c r="E16" s="8159"/>
      <c r="F16" s="8159"/>
      <c r="G16" s="8159"/>
      <c r="H16" s="8159"/>
      <c r="I16" s="8159"/>
      <c r="J16" s="8159"/>
      <c r="K16" s="8159"/>
      <c r="L16" s="8159"/>
      <c r="M16" s="8160"/>
    </row>
    <row r="17" spans="1:13" ht="30" customHeight="1">
      <c r="A17" s="5795" t="s">
        <v>5357</v>
      </c>
      <c r="B17" s="8158" t="s">
        <v>5326</v>
      </c>
      <c r="C17" s="8159"/>
      <c r="D17" s="8159"/>
      <c r="E17" s="8159"/>
      <c r="F17" s="8159"/>
      <c r="G17" s="8159"/>
      <c r="H17" s="8159"/>
      <c r="I17" s="8159"/>
      <c r="J17" s="8159"/>
      <c r="K17" s="8159"/>
      <c r="L17" s="8159"/>
      <c r="M17" s="8160"/>
    </row>
    <row r="18" spans="1:13" ht="30" customHeight="1">
      <c r="A18" s="5795" t="s">
        <v>5358</v>
      </c>
      <c r="B18" s="8158" t="s">
        <v>5327</v>
      </c>
      <c r="C18" s="8159"/>
      <c r="D18" s="8159"/>
      <c r="E18" s="8159"/>
      <c r="F18" s="8159"/>
      <c r="G18" s="8159"/>
      <c r="H18" s="8159"/>
      <c r="I18" s="8159"/>
      <c r="J18" s="8159"/>
      <c r="K18" s="8159"/>
      <c r="L18" s="8159"/>
      <c r="M18" s="8160"/>
    </row>
    <row r="19" spans="1:13" ht="30" customHeight="1">
      <c r="A19" s="5795" t="s">
        <v>5359</v>
      </c>
      <c r="B19" s="8158" t="s">
        <v>5328</v>
      </c>
      <c r="C19" s="8159"/>
      <c r="D19" s="8159"/>
      <c r="E19" s="8159"/>
      <c r="F19" s="8159"/>
      <c r="G19" s="8159"/>
      <c r="H19" s="8159"/>
      <c r="I19" s="8159"/>
      <c r="J19" s="8159"/>
      <c r="K19" s="8159"/>
      <c r="L19" s="8159"/>
      <c r="M19" s="8160"/>
    </row>
    <row r="20" spans="1:13" ht="30" customHeight="1">
      <c r="A20" s="5795" t="s">
        <v>5360</v>
      </c>
      <c r="B20" s="8158" t="s">
        <v>5329</v>
      </c>
      <c r="C20" s="8159"/>
      <c r="D20" s="8159"/>
      <c r="E20" s="8159"/>
      <c r="F20" s="8159"/>
      <c r="G20" s="8159"/>
      <c r="H20" s="8159"/>
      <c r="I20" s="8159"/>
      <c r="J20" s="8159"/>
      <c r="K20" s="8159"/>
      <c r="L20" s="8159"/>
      <c r="M20" s="8160"/>
    </row>
    <row r="21" spans="1:13" ht="30" customHeight="1">
      <c r="A21" s="5795" t="s">
        <v>5361</v>
      </c>
      <c r="B21" s="8158" t="s">
        <v>5330</v>
      </c>
      <c r="C21" s="8159"/>
      <c r="D21" s="8159"/>
      <c r="E21" s="8159"/>
      <c r="F21" s="8159"/>
      <c r="G21" s="8159"/>
      <c r="H21" s="8159"/>
      <c r="I21" s="8159"/>
      <c r="J21" s="8159"/>
      <c r="K21" s="8159"/>
      <c r="L21" s="8159"/>
      <c r="M21" s="8160"/>
    </row>
    <row r="22" spans="1:13" ht="30" customHeight="1">
      <c r="A22" s="5795" t="s">
        <v>5348</v>
      </c>
      <c r="B22" s="8158" t="s">
        <v>5331</v>
      </c>
      <c r="C22" s="8159"/>
      <c r="D22" s="8159"/>
      <c r="E22" s="8159"/>
      <c r="F22" s="8159"/>
      <c r="G22" s="8159"/>
      <c r="H22" s="8159"/>
      <c r="I22" s="8159"/>
      <c r="J22" s="8159"/>
      <c r="K22" s="8159"/>
      <c r="L22" s="8159"/>
      <c r="M22" s="8160"/>
    </row>
    <row r="23" spans="1:13" ht="30" customHeight="1">
      <c r="A23" s="5795" t="s">
        <v>5349</v>
      </c>
      <c r="B23" s="8158" t="s">
        <v>5332</v>
      </c>
      <c r="C23" s="8159"/>
      <c r="D23" s="8159"/>
      <c r="E23" s="8159"/>
      <c r="F23" s="8159"/>
      <c r="G23" s="8159"/>
      <c r="H23" s="8159"/>
      <c r="I23" s="8159"/>
      <c r="J23" s="8159"/>
      <c r="K23" s="8159"/>
      <c r="L23" s="8159"/>
      <c r="M23" s="8160"/>
    </row>
    <row r="24" spans="1:13" ht="30" customHeight="1">
      <c r="A24" s="5795" t="s">
        <v>5350</v>
      </c>
      <c r="B24" s="8158" t="s">
        <v>5333</v>
      </c>
      <c r="C24" s="8159"/>
      <c r="D24" s="8159"/>
      <c r="E24" s="8159"/>
      <c r="F24" s="8159"/>
      <c r="G24" s="8159"/>
      <c r="H24" s="8159"/>
      <c r="I24" s="8159"/>
      <c r="J24" s="8159"/>
      <c r="K24" s="8159"/>
      <c r="L24" s="8159"/>
      <c r="M24" s="8160"/>
    </row>
    <row r="25" spans="1:13" ht="30" customHeight="1" thickBot="1">
      <c r="A25" s="5798" t="s">
        <v>5351</v>
      </c>
      <c r="B25" s="8161" t="s">
        <v>5334</v>
      </c>
      <c r="C25" s="8162"/>
      <c r="D25" s="8162"/>
      <c r="E25" s="8162"/>
      <c r="F25" s="8162"/>
      <c r="G25" s="8162"/>
      <c r="H25" s="8162"/>
      <c r="I25" s="8162"/>
      <c r="J25" s="8162"/>
      <c r="K25" s="8162"/>
      <c r="L25" s="8162"/>
      <c r="M25" s="8163"/>
    </row>
    <row r="26" spans="1:13" ht="35.1" customHeight="1" thickTop="1"/>
    <row r="27" spans="1:13" ht="35.1" customHeight="1"/>
    <row r="28" spans="1:13" ht="35.1" customHeight="1"/>
    <row r="29" spans="1:13" ht="35.1" customHeight="1"/>
    <row r="30" spans="1:13" ht="35.1" customHeight="1"/>
    <row r="31" spans="1:13" ht="35.1" customHeight="1"/>
    <row r="32" spans="1:13" ht="35.1" customHeight="1"/>
    <row r="33" ht="20.100000000000001" customHeight="1"/>
  </sheetData>
  <mergeCells count="25">
    <mergeCell ref="B13:M13"/>
    <mergeCell ref="B14:M14"/>
    <mergeCell ref="B24:M24"/>
    <mergeCell ref="B25:M25"/>
    <mergeCell ref="A1:M1"/>
    <mergeCell ref="B8:M8"/>
    <mergeCell ref="B9:M9"/>
    <mergeCell ref="B10:M10"/>
    <mergeCell ref="B11:M11"/>
    <mergeCell ref="B12:M12"/>
    <mergeCell ref="B2:M2"/>
    <mergeCell ref="B3:M3"/>
    <mergeCell ref="B4:M4"/>
    <mergeCell ref="B5:M5"/>
    <mergeCell ref="B6:M6"/>
    <mergeCell ref="B7:M7"/>
    <mergeCell ref="B20:M20"/>
    <mergeCell ref="B21:M21"/>
    <mergeCell ref="B22:M22"/>
    <mergeCell ref="B23:M23"/>
    <mergeCell ref="B15:M15"/>
    <mergeCell ref="B16:M16"/>
    <mergeCell ref="B17:M17"/>
    <mergeCell ref="B18:M18"/>
    <mergeCell ref="B19:M19"/>
  </mergeCells>
  <pageMargins left="0.70866141732283472" right="0.70866141732283472" top="0.74803149606299213" bottom="0.74803149606299213" header="0.31496062992125984" footer="0.31496062992125984"/>
  <pageSetup paperSize="9" scale="61" fitToHeight="0" orientation="landscape" r:id="rId1"/>
  <headerFooter alignWithMargins="0">
    <oddFooter>&amp;R355</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yfa33">
    <pageSetUpPr fitToPage="1"/>
  </sheetPr>
  <dimension ref="A1:J39"/>
  <sheetViews>
    <sheetView view="pageBreakPreview" zoomScale="60" zoomScaleNormal="100" workbookViewId="0">
      <selection activeCell="H15" sqref="H15"/>
    </sheetView>
  </sheetViews>
  <sheetFormatPr defaultRowHeight="12.75"/>
  <cols>
    <col min="1" max="1" width="18.28515625" style="152" customWidth="1"/>
    <col min="2" max="2" width="47.7109375" style="152" customWidth="1"/>
    <col min="3" max="8" width="30.7109375" style="152" customWidth="1"/>
    <col min="9" max="12" width="12.7109375" style="152" bestFit="1" customWidth="1"/>
    <col min="13" max="13" width="13.85546875" style="152" customWidth="1"/>
    <col min="14" max="16384" width="9.140625" style="152"/>
  </cols>
  <sheetData>
    <row r="1" spans="1:8" ht="13.5" thickBot="1">
      <c r="A1" s="1" t="s">
        <v>0</v>
      </c>
      <c r="H1" s="474" t="s">
        <v>1</v>
      </c>
    </row>
    <row r="2" spans="1:8" ht="24" customHeight="1" thickTop="1">
      <c r="A2" s="6393" t="s">
        <v>718</v>
      </c>
      <c r="B2" s="6394"/>
      <c r="C2" s="6394"/>
      <c r="D2" s="6394"/>
      <c r="E2" s="6394"/>
      <c r="F2" s="6394"/>
      <c r="G2" s="6394"/>
      <c r="H2" s="6395"/>
    </row>
    <row r="3" spans="1:8" ht="27.75" customHeight="1" thickBot="1">
      <c r="A3" s="6441" t="s">
        <v>572</v>
      </c>
      <c r="B3" s="6442"/>
      <c r="C3" s="6442"/>
      <c r="D3" s="6442"/>
      <c r="E3" s="6442"/>
      <c r="F3" s="6442"/>
      <c r="G3" s="6442"/>
      <c r="H3" s="6443"/>
    </row>
    <row r="4" spans="1:8" ht="57" customHeight="1" thickBot="1">
      <c r="A4" s="6444" t="s">
        <v>573</v>
      </c>
      <c r="B4" s="6445"/>
      <c r="C4" s="6447" t="s">
        <v>574</v>
      </c>
      <c r="D4" s="6400"/>
      <c r="E4" s="6400"/>
      <c r="F4" s="6400"/>
      <c r="G4" s="6448"/>
      <c r="H4" s="6449" t="s">
        <v>575</v>
      </c>
    </row>
    <row r="5" spans="1:8" ht="57" customHeight="1" thickBot="1">
      <c r="A5" s="6403"/>
      <c r="B5" s="6446"/>
      <c r="C5" s="501">
        <v>2009</v>
      </c>
      <c r="D5" s="501">
        <v>2010</v>
      </c>
      <c r="E5" s="501">
        <v>2011</v>
      </c>
      <c r="F5" s="501">
        <v>2012</v>
      </c>
      <c r="G5" s="501">
        <v>2013</v>
      </c>
      <c r="H5" s="6450"/>
    </row>
    <row r="6" spans="1:8" ht="18" customHeight="1">
      <c r="A6" s="6415" t="s">
        <v>576</v>
      </c>
      <c r="B6" s="601" t="s">
        <v>577</v>
      </c>
      <c r="C6" s="514" t="s">
        <v>9</v>
      </c>
      <c r="D6" s="532">
        <v>503</v>
      </c>
      <c r="E6" s="532">
        <v>700</v>
      </c>
      <c r="F6" s="532">
        <v>415</v>
      </c>
      <c r="G6" s="532">
        <v>415</v>
      </c>
      <c r="H6" s="602" t="s">
        <v>578</v>
      </c>
    </row>
    <row r="7" spans="1:8" ht="18" customHeight="1">
      <c r="A7" s="6415"/>
      <c r="B7" s="541" t="s">
        <v>579</v>
      </c>
      <c r="C7" s="506" t="s">
        <v>9</v>
      </c>
      <c r="D7" s="537">
        <v>547</v>
      </c>
      <c r="E7" s="537">
        <v>428</v>
      </c>
      <c r="F7" s="537">
        <v>410</v>
      </c>
      <c r="G7" s="537">
        <v>410</v>
      </c>
      <c r="H7" s="603" t="s">
        <v>580</v>
      </c>
    </row>
    <row r="8" spans="1:8" ht="18" customHeight="1">
      <c r="A8" s="6415"/>
      <c r="B8" s="541" t="s">
        <v>581</v>
      </c>
      <c r="C8" s="506" t="s">
        <v>9</v>
      </c>
      <c r="D8" s="537">
        <v>1914</v>
      </c>
      <c r="E8" s="537">
        <v>1635</v>
      </c>
      <c r="F8" s="537">
        <v>1562</v>
      </c>
      <c r="G8" s="537">
        <v>1562</v>
      </c>
      <c r="H8" s="603" t="s">
        <v>582</v>
      </c>
    </row>
    <row r="9" spans="1:8" ht="18" customHeight="1">
      <c r="A9" s="6415"/>
      <c r="B9" s="541" t="s">
        <v>583</v>
      </c>
      <c r="C9" s="506" t="s">
        <v>9</v>
      </c>
      <c r="D9" s="537" t="s">
        <v>9</v>
      </c>
      <c r="E9" s="537" t="s">
        <v>9</v>
      </c>
      <c r="F9" s="537">
        <v>804</v>
      </c>
      <c r="G9" s="537">
        <v>804</v>
      </c>
      <c r="H9" s="603" t="s">
        <v>582</v>
      </c>
    </row>
    <row r="10" spans="1:8" ht="18" customHeight="1">
      <c r="A10" s="6415"/>
      <c r="B10" s="541" t="s">
        <v>584</v>
      </c>
      <c r="C10" s="506" t="s">
        <v>9</v>
      </c>
      <c r="D10" s="537">
        <v>1215</v>
      </c>
      <c r="E10" s="537">
        <v>1120</v>
      </c>
      <c r="F10" s="537">
        <v>1155</v>
      </c>
      <c r="G10" s="537">
        <v>1155</v>
      </c>
      <c r="H10" s="603" t="s">
        <v>585</v>
      </c>
    </row>
    <row r="11" spans="1:8" ht="18" customHeight="1">
      <c r="A11" s="6415"/>
      <c r="B11" s="541" t="s">
        <v>586</v>
      </c>
      <c r="C11" s="506" t="s">
        <v>9</v>
      </c>
      <c r="D11" s="537">
        <v>1200</v>
      </c>
      <c r="E11" s="537">
        <v>1253</v>
      </c>
      <c r="F11" s="537">
        <v>2048</v>
      </c>
      <c r="G11" s="537">
        <v>2048</v>
      </c>
      <c r="H11" s="603" t="s">
        <v>587</v>
      </c>
    </row>
    <row r="12" spans="1:8" ht="18" customHeight="1">
      <c r="A12" s="6415"/>
      <c r="B12" s="541" t="s">
        <v>588</v>
      </c>
      <c r="C12" s="506" t="s">
        <v>9</v>
      </c>
      <c r="D12" s="537">
        <v>1950</v>
      </c>
      <c r="E12" s="537">
        <v>1800</v>
      </c>
      <c r="F12" s="537">
        <v>2050</v>
      </c>
      <c r="G12" s="537">
        <v>2050</v>
      </c>
      <c r="H12" s="603" t="s">
        <v>587</v>
      </c>
    </row>
    <row r="13" spans="1:8" ht="18" customHeight="1">
      <c r="A13" s="6415"/>
      <c r="B13" s="541" t="s">
        <v>589</v>
      </c>
      <c r="C13" s="506" t="s">
        <v>9</v>
      </c>
      <c r="D13" s="537">
        <v>560</v>
      </c>
      <c r="E13" s="537">
        <v>416</v>
      </c>
      <c r="F13" s="537">
        <v>428</v>
      </c>
      <c r="G13" s="537">
        <v>428</v>
      </c>
      <c r="H13" s="603" t="s">
        <v>590</v>
      </c>
    </row>
    <row r="14" spans="1:8" ht="18" customHeight="1">
      <c r="A14" s="6415"/>
      <c r="B14" s="541" t="s">
        <v>591</v>
      </c>
      <c r="C14" s="506" t="s">
        <v>9</v>
      </c>
      <c r="D14" s="537">
        <v>620</v>
      </c>
      <c r="E14" s="537">
        <v>643</v>
      </c>
      <c r="F14" s="537">
        <v>410</v>
      </c>
      <c r="G14" s="537">
        <v>410</v>
      </c>
      <c r="H14" s="603" t="s">
        <v>592</v>
      </c>
    </row>
    <row r="15" spans="1:8" ht="28.5" customHeight="1">
      <c r="A15" s="6415"/>
      <c r="B15" s="604" t="s">
        <v>593</v>
      </c>
      <c r="C15" s="506" t="s">
        <v>9</v>
      </c>
      <c r="D15" s="537">
        <v>590</v>
      </c>
      <c r="E15" s="537">
        <v>550</v>
      </c>
      <c r="F15" s="537">
        <v>409</v>
      </c>
      <c r="G15" s="537">
        <v>409</v>
      </c>
      <c r="H15" s="603" t="s">
        <v>594</v>
      </c>
    </row>
    <row r="16" spans="1:8" ht="25.5" customHeight="1" thickBot="1">
      <c r="A16" s="6440"/>
      <c r="B16" s="605" t="s">
        <v>595</v>
      </c>
      <c r="C16" s="606" t="s">
        <v>9</v>
      </c>
      <c r="D16" s="607">
        <v>9099</v>
      </c>
      <c r="E16" s="607">
        <v>8545</v>
      </c>
      <c r="F16" s="607">
        <v>9691</v>
      </c>
      <c r="G16" s="607">
        <v>9691</v>
      </c>
      <c r="H16" s="608"/>
    </row>
    <row r="17" spans="1:8" ht="18" customHeight="1">
      <c r="A17" s="6431" t="s">
        <v>596</v>
      </c>
      <c r="B17" s="609" t="s">
        <v>597</v>
      </c>
      <c r="C17" s="503" t="s">
        <v>9</v>
      </c>
      <c r="D17" s="559">
        <v>1100</v>
      </c>
      <c r="E17" s="559">
        <v>1127</v>
      </c>
      <c r="F17" s="559">
        <v>948</v>
      </c>
      <c r="G17" s="559">
        <v>948</v>
      </c>
      <c r="H17" s="610" t="s">
        <v>587</v>
      </c>
    </row>
    <row r="18" spans="1:8" ht="18" customHeight="1">
      <c r="A18" s="6432"/>
      <c r="B18" s="541" t="s">
        <v>598</v>
      </c>
      <c r="C18" s="506" t="s">
        <v>9</v>
      </c>
      <c r="D18" s="537">
        <v>430</v>
      </c>
      <c r="E18" s="537">
        <v>425</v>
      </c>
      <c r="F18" s="537">
        <v>420</v>
      </c>
      <c r="G18" s="537">
        <v>420</v>
      </c>
      <c r="H18" s="603" t="s">
        <v>599</v>
      </c>
    </row>
    <row r="19" spans="1:8" ht="18" customHeight="1">
      <c r="A19" s="6432"/>
      <c r="B19" s="541" t="s">
        <v>600</v>
      </c>
      <c r="C19" s="506" t="s">
        <v>9</v>
      </c>
      <c r="D19" s="537">
        <v>450</v>
      </c>
      <c r="E19" s="537">
        <v>430</v>
      </c>
      <c r="F19" s="537">
        <v>470</v>
      </c>
      <c r="G19" s="537">
        <v>470</v>
      </c>
      <c r="H19" s="603" t="s">
        <v>601</v>
      </c>
    </row>
    <row r="20" spans="1:8" ht="24.75" customHeight="1" thickBot="1">
      <c r="A20" s="6433"/>
      <c r="B20" s="611" t="s">
        <v>602</v>
      </c>
      <c r="C20" s="606" t="s">
        <v>9</v>
      </c>
      <c r="D20" s="607">
        <v>1980</v>
      </c>
      <c r="E20" s="607">
        <v>1982</v>
      </c>
      <c r="F20" s="607">
        <v>1838</v>
      </c>
      <c r="G20" s="607">
        <v>1838</v>
      </c>
      <c r="H20" s="608"/>
    </row>
    <row r="21" spans="1:8" ht="18" customHeight="1">
      <c r="A21" s="6434" t="s">
        <v>603</v>
      </c>
      <c r="B21" s="609" t="s">
        <v>604</v>
      </c>
      <c r="C21" s="503" t="s">
        <v>9</v>
      </c>
      <c r="D21" s="559">
        <v>3774</v>
      </c>
      <c r="E21" s="559">
        <v>3408</v>
      </c>
      <c r="F21" s="559">
        <v>5045</v>
      </c>
      <c r="G21" s="559">
        <v>5045</v>
      </c>
      <c r="H21" s="610" t="s">
        <v>587</v>
      </c>
    </row>
    <row r="22" spans="1:8" ht="18" customHeight="1">
      <c r="A22" s="6435"/>
      <c r="B22" s="541" t="s">
        <v>605</v>
      </c>
      <c r="C22" s="506" t="s">
        <v>9</v>
      </c>
      <c r="D22" s="537">
        <v>545</v>
      </c>
      <c r="E22" s="537">
        <v>680</v>
      </c>
      <c r="F22" s="537">
        <v>2702</v>
      </c>
      <c r="G22" s="537">
        <v>2702</v>
      </c>
      <c r="H22" s="603" t="s">
        <v>606</v>
      </c>
    </row>
    <row r="23" spans="1:8" ht="18" customHeight="1">
      <c r="A23" s="6435"/>
      <c r="B23" s="541" t="s">
        <v>607</v>
      </c>
      <c r="C23" s="506" t="s">
        <v>9</v>
      </c>
      <c r="D23" s="537">
        <v>710</v>
      </c>
      <c r="E23" s="537">
        <v>630</v>
      </c>
      <c r="F23" s="537">
        <v>1290</v>
      </c>
      <c r="G23" s="537">
        <v>1290</v>
      </c>
      <c r="H23" s="603" t="s">
        <v>463</v>
      </c>
    </row>
    <row r="24" spans="1:8" ht="27" customHeight="1">
      <c r="A24" s="6435"/>
      <c r="B24" s="604" t="s">
        <v>608</v>
      </c>
      <c r="C24" s="506" t="s">
        <v>9</v>
      </c>
      <c r="D24" s="537">
        <v>720</v>
      </c>
      <c r="E24" s="537">
        <v>620</v>
      </c>
      <c r="F24" s="537">
        <v>1680</v>
      </c>
      <c r="G24" s="537">
        <v>1680</v>
      </c>
      <c r="H24" s="603" t="s">
        <v>609</v>
      </c>
    </row>
    <row r="25" spans="1:8" ht="18" customHeight="1">
      <c r="A25" s="6435"/>
      <c r="B25" s="604" t="s">
        <v>610</v>
      </c>
      <c r="C25" s="506" t="s">
        <v>9</v>
      </c>
      <c r="D25" s="537">
        <v>550</v>
      </c>
      <c r="E25" s="537">
        <v>550</v>
      </c>
      <c r="F25" s="537">
        <v>780</v>
      </c>
      <c r="G25" s="537">
        <v>780</v>
      </c>
      <c r="H25" s="603" t="s">
        <v>585</v>
      </c>
    </row>
    <row r="26" spans="1:8" ht="18" customHeight="1">
      <c r="A26" s="6435"/>
      <c r="B26" s="604" t="s">
        <v>611</v>
      </c>
      <c r="C26" s="506" t="s">
        <v>9</v>
      </c>
      <c r="D26" s="537" t="s">
        <v>9</v>
      </c>
      <c r="E26" s="537" t="s">
        <v>9</v>
      </c>
      <c r="F26" s="537">
        <v>513</v>
      </c>
      <c r="G26" s="537">
        <v>513</v>
      </c>
      <c r="H26" s="603" t="s">
        <v>612</v>
      </c>
    </row>
    <row r="27" spans="1:8" ht="18" customHeight="1">
      <c r="A27" s="6435"/>
      <c r="B27" s="541" t="s">
        <v>613</v>
      </c>
      <c r="C27" s="506" t="s">
        <v>9</v>
      </c>
      <c r="D27" s="537">
        <v>458</v>
      </c>
      <c r="E27" s="537">
        <v>458</v>
      </c>
      <c r="F27" s="537">
        <v>480</v>
      </c>
      <c r="G27" s="537">
        <v>480</v>
      </c>
      <c r="H27" s="603" t="s">
        <v>614</v>
      </c>
    </row>
    <row r="28" spans="1:8" ht="24.75" customHeight="1" thickBot="1">
      <c r="A28" s="6435"/>
      <c r="B28" s="612" t="s">
        <v>615</v>
      </c>
      <c r="C28" s="613" t="s">
        <v>9</v>
      </c>
      <c r="D28" s="614">
        <v>6757</v>
      </c>
      <c r="E28" s="614">
        <v>6346</v>
      </c>
      <c r="F28" s="614">
        <v>12490</v>
      </c>
      <c r="G28" s="614">
        <v>12490</v>
      </c>
      <c r="H28" s="615"/>
    </row>
    <row r="29" spans="1:8" ht="36.75" customHeight="1" thickBot="1">
      <c r="A29" s="616" t="s">
        <v>616</v>
      </c>
      <c r="B29" s="617" t="s">
        <v>617</v>
      </c>
      <c r="C29" s="618" t="s">
        <v>9</v>
      </c>
      <c r="D29" s="619" t="s">
        <v>9</v>
      </c>
      <c r="E29" s="620">
        <v>450</v>
      </c>
      <c r="F29" s="620">
        <v>870</v>
      </c>
      <c r="G29" s="619" t="s">
        <v>9</v>
      </c>
      <c r="H29" s="621" t="s">
        <v>618</v>
      </c>
    </row>
    <row r="30" spans="1:8" ht="24.75" customHeight="1">
      <c r="A30" s="622" t="s">
        <v>9</v>
      </c>
      <c r="B30" s="531" t="s">
        <v>619</v>
      </c>
      <c r="C30" s="503" t="s">
        <v>9</v>
      </c>
      <c r="D30" s="623">
        <v>1016</v>
      </c>
      <c r="E30" s="623">
        <v>460</v>
      </c>
      <c r="F30" s="623">
        <v>1138</v>
      </c>
      <c r="G30" s="623">
        <v>485</v>
      </c>
      <c r="H30" s="610" t="s">
        <v>587</v>
      </c>
    </row>
    <row r="31" spans="1:8" ht="24.75" customHeight="1" thickBot="1">
      <c r="A31" s="624" t="s">
        <v>9</v>
      </c>
      <c r="B31" s="562" t="s">
        <v>620</v>
      </c>
      <c r="C31" s="581" t="s">
        <v>9</v>
      </c>
      <c r="D31" s="625" t="s">
        <v>9</v>
      </c>
      <c r="E31" s="625" t="s">
        <v>9</v>
      </c>
      <c r="F31" s="625">
        <v>1138</v>
      </c>
      <c r="G31" s="625" t="s">
        <v>9</v>
      </c>
      <c r="H31" s="626"/>
    </row>
    <row r="32" spans="1:8" ht="24.75" customHeight="1" thickBot="1">
      <c r="A32" s="627"/>
      <c r="B32" s="628" t="s">
        <v>602</v>
      </c>
      <c r="C32" s="629" t="s">
        <v>9</v>
      </c>
      <c r="D32" s="630">
        <v>1016</v>
      </c>
      <c r="E32" s="630">
        <v>460</v>
      </c>
      <c r="F32" s="630">
        <v>3146</v>
      </c>
      <c r="G32" s="630">
        <v>485</v>
      </c>
      <c r="H32" s="631"/>
    </row>
    <row r="33" spans="1:10" ht="24.75" customHeight="1">
      <c r="A33" s="6436" t="s">
        <v>566</v>
      </c>
      <c r="B33" s="6437"/>
      <c r="C33" s="632">
        <v>19</v>
      </c>
      <c r="D33" s="633">
        <v>19</v>
      </c>
      <c r="E33" s="633">
        <v>20</v>
      </c>
      <c r="F33" s="633">
        <v>23</v>
      </c>
      <c r="G33" s="633">
        <v>21</v>
      </c>
      <c r="H33" s="634"/>
    </row>
    <row r="34" spans="1:10" ht="24.75" customHeight="1" thickBot="1">
      <c r="A34" s="6438" t="s">
        <v>621</v>
      </c>
      <c r="B34" s="6439"/>
      <c r="C34" s="511" t="s">
        <v>9</v>
      </c>
      <c r="D34" s="635">
        <v>18852</v>
      </c>
      <c r="E34" s="635">
        <v>17783</v>
      </c>
      <c r="F34" s="635">
        <v>27165</v>
      </c>
      <c r="G34" s="635">
        <v>24504</v>
      </c>
      <c r="H34" s="636"/>
    </row>
    <row r="35" spans="1:10" ht="15.75" customHeight="1" thickTop="1">
      <c r="A35" s="637"/>
      <c r="B35" s="637"/>
      <c r="C35" s="517"/>
      <c r="D35" s="638"/>
      <c r="E35" s="638"/>
      <c r="F35" s="638"/>
      <c r="G35" s="638"/>
      <c r="H35" s="639"/>
    </row>
    <row r="36" spans="1:10" ht="18.75" customHeight="1">
      <c r="A36" s="6248" t="s">
        <v>568</v>
      </c>
      <c r="B36" s="6249"/>
      <c r="C36" s="6249"/>
      <c r="D36" s="6249"/>
      <c r="E36" s="6249"/>
      <c r="F36" s="6249"/>
      <c r="G36" s="6249"/>
      <c r="H36" s="6249"/>
      <c r="I36" s="6249"/>
    </row>
    <row r="37" spans="1:10" ht="15.75" customHeight="1">
      <c r="A37" s="6248" t="s">
        <v>569</v>
      </c>
      <c r="B37" s="6248"/>
      <c r="C37" s="176"/>
      <c r="D37" s="176"/>
      <c r="E37" s="176"/>
      <c r="F37" s="176"/>
      <c r="G37" s="176"/>
      <c r="H37" s="176"/>
      <c r="I37" s="176"/>
    </row>
    <row r="38" spans="1:10">
      <c r="A38" s="6248" t="s">
        <v>570</v>
      </c>
      <c r="B38" s="6248"/>
      <c r="C38" s="6248"/>
      <c r="D38" s="176"/>
      <c r="E38" s="176"/>
      <c r="F38" s="176"/>
      <c r="G38" s="176"/>
      <c r="H38" s="176"/>
      <c r="I38" s="176"/>
    </row>
    <row r="39" spans="1:10">
      <c r="A39" s="6248" t="s">
        <v>571</v>
      </c>
      <c r="B39" s="6249"/>
      <c r="C39" s="6249"/>
      <c r="D39" s="6249"/>
      <c r="E39" s="6249"/>
      <c r="F39" s="6249"/>
      <c r="G39" s="6249"/>
      <c r="H39" s="6249"/>
      <c r="I39" s="6249"/>
      <c r="J39" s="6249"/>
    </row>
  </sheetData>
  <mergeCells count="14">
    <mergeCell ref="A6:A16"/>
    <mergeCell ref="A2:H2"/>
    <mergeCell ref="A3:H3"/>
    <mergeCell ref="A4:B5"/>
    <mergeCell ref="C4:G4"/>
    <mergeCell ref="H4:H5"/>
    <mergeCell ref="A38:C38"/>
    <mergeCell ref="A39:J39"/>
    <mergeCell ref="A17:A20"/>
    <mergeCell ref="A21:A28"/>
    <mergeCell ref="A33:B33"/>
    <mergeCell ref="A34:B34"/>
    <mergeCell ref="A36:I36"/>
    <mergeCell ref="A37:B37"/>
  </mergeCells>
  <hyperlinks>
    <hyperlink ref="A1" r:id="rId1"/>
  </hyperlinks>
  <pageMargins left="0.74803149606299213" right="0.74803149606299213" top="0.98425196850393704" bottom="0.98425196850393704" header="0.51181102362204722" footer="0.51181102362204722"/>
  <pageSetup paperSize="9" scale="53" orientation="landscape" r:id="rId2"/>
  <headerFooter alignWithMargins="0">
    <oddFooter>&amp;R31</oddFooter>
  </headerFooter>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4">
    <pageSetUpPr fitToPage="1"/>
  </sheetPr>
  <dimension ref="A1:P48"/>
  <sheetViews>
    <sheetView view="pageBreakPreview" topLeftCell="A6" zoomScale="60" zoomScaleNormal="100" workbookViewId="0">
      <selection activeCell="H15" sqref="H15"/>
    </sheetView>
  </sheetViews>
  <sheetFormatPr defaultRowHeight="12.75"/>
  <cols>
    <col min="1" max="1" width="35.140625" style="152" customWidth="1"/>
    <col min="2" max="16" width="20.7109375" style="152" customWidth="1"/>
    <col min="17" max="17" width="9.140625" style="152"/>
    <col min="18" max="18" width="24.85546875" style="152" customWidth="1"/>
    <col min="19" max="16384" width="9.140625" style="152"/>
  </cols>
  <sheetData>
    <row r="1" spans="1:16" ht="13.5" thickBot="1">
      <c r="A1" s="1" t="s">
        <v>0</v>
      </c>
      <c r="P1" s="474" t="s">
        <v>1</v>
      </c>
    </row>
    <row r="2" spans="1:16" ht="26.25" customHeight="1" thickTop="1">
      <c r="A2" s="6250" t="s">
        <v>719</v>
      </c>
      <c r="B2" s="6251"/>
      <c r="C2" s="6251"/>
      <c r="D2" s="6251"/>
      <c r="E2" s="6251"/>
      <c r="F2" s="6251"/>
      <c r="G2" s="6251"/>
      <c r="H2" s="6251"/>
      <c r="I2" s="6251"/>
      <c r="J2" s="6251"/>
      <c r="K2" s="6251"/>
      <c r="L2" s="6251"/>
      <c r="M2" s="6251"/>
      <c r="N2" s="6251"/>
      <c r="O2" s="6251"/>
      <c r="P2" s="6252"/>
    </row>
    <row r="3" spans="1:16" ht="23.25" customHeight="1">
      <c r="A3" s="6452" t="s">
        <v>622</v>
      </c>
      <c r="B3" s="6453"/>
      <c r="C3" s="6453"/>
      <c r="D3" s="6453"/>
      <c r="E3" s="6453"/>
      <c r="F3" s="6453"/>
      <c r="G3" s="6453"/>
      <c r="H3" s="6453"/>
      <c r="I3" s="6453"/>
      <c r="J3" s="6453"/>
      <c r="K3" s="6453"/>
      <c r="L3" s="6453"/>
      <c r="M3" s="6453"/>
      <c r="N3" s="6453"/>
      <c r="O3" s="6453"/>
      <c r="P3" s="6454"/>
    </row>
    <row r="4" spans="1:16" ht="15.75" customHeight="1" thickBot="1">
      <c r="A4" s="6285"/>
      <c r="B4" s="6286"/>
      <c r="C4" s="6286"/>
      <c r="D4" s="6286"/>
      <c r="E4" s="6286"/>
      <c r="F4" s="6286"/>
      <c r="G4" s="6286"/>
      <c r="H4" s="6286"/>
      <c r="I4" s="6286"/>
      <c r="J4" s="6286"/>
      <c r="K4" s="6286"/>
      <c r="L4" s="6286"/>
      <c r="M4" s="6286"/>
      <c r="N4" s="6286"/>
      <c r="O4" s="6286"/>
      <c r="P4" s="6287"/>
    </row>
    <row r="5" spans="1:16" ht="24.75" customHeight="1" thickBot="1">
      <c r="A5" s="640" t="s">
        <v>12</v>
      </c>
      <c r="B5" s="6455">
        <v>2009</v>
      </c>
      <c r="C5" s="6386"/>
      <c r="D5" s="6456"/>
      <c r="E5" s="6386">
        <v>2010</v>
      </c>
      <c r="F5" s="6386"/>
      <c r="G5" s="6456"/>
      <c r="H5" s="6386">
        <v>2011</v>
      </c>
      <c r="I5" s="6386"/>
      <c r="J5" s="6386"/>
      <c r="K5" s="6288">
        <v>2012</v>
      </c>
      <c r="L5" s="6289"/>
      <c r="M5" s="6291"/>
      <c r="N5" s="6386">
        <v>2013</v>
      </c>
      <c r="O5" s="6386"/>
      <c r="P5" s="6387"/>
    </row>
    <row r="6" spans="1:16" ht="30" customHeight="1" thickBot="1">
      <c r="A6" s="641" t="s">
        <v>632</v>
      </c>
      <c r="B6" s="642" t="s">
        <v>633</v>
      </c>
      <c r="C6" s="643" t="s">
        <v>634</v>
      </c>
      <c r="D6" s="644" t="s">
        <v>635</v>
      </c>
      <c r="E6" s="642" t="s">
        <v>633</v>
      </c>
      <c r="F6" s="643" t="s">
        <v>634</v>
      </c>
      <c r="G6" s="644" t="s">
        <v>635</v>
      </c>
      <c r="H6" s="642" t="s">
        <v>633</v>
      </c>
      <c r="I6" s="643" t="s">
        <v>634</v>
      </c>
      <c r="J6" s="645" t="s">
        <v>635</v>
      </c>
      <c r="K6" s="646" t="s">
        <v>633</v>
      </c>
      <c r="L6" s="647" t="s">
        <v>634</v>
      </c>
      <c r="M6" s="648" t="s">
        <v>635</v>
      </c>
      <c r="N6" s="642" t="s">
        <v>633</v>
      </c>
      <c r="O6" s="643" t="s">
        <v>634</v>
      </c>
      <c r="P6" s="649" t="s">
        <v>635</v>
      </c>
    </row>
    <row r="7" spans="1:16" ht="24.95" customHeight="1">
      <c r="A7" s="650" t="s">
        <v>636</v>
      </c>
      <c r="B7" s="651">
        <v>1</v>
      </c>
      <c r="C7" s="652">
        <v>1</v>
      </c>
      <c r="D7" s="653" t="s">
        <v>9</v>
      </c>
      <c r="E7" s="651">
        <v>1</v>
      </c>
      <c r="F7" s="652" t="s">
        <v>9</v>
      </c>
      <c r="G7" s="653">
        <v>1</v>
      </c>
      <c r="H7" s="651">
        <v>1</v>
      </c>
      <c r="I7" s="652">
        <v>1</v>
      </c>
      <c r="J7" s="653" t="s">
        <v>9</v>
      </c>
      <c r="K7" s="654">
        <v>1</v>
      </c>
      <c r="L7" s="655">
        <v>1</v>
      </c>
      <c r="M7" s="656" t="s">
        <v>9</v>
      </c>
      <c r="N7" s="651" t="s">
        <v>9</v>
      </c>
      <c r="O7" s="652" t="s">
        <v>9</v>
      </c>
      <c r="P7" s="657" t="s">
        <v>9</v>
      </c>
    </row>
    <row r="8" spans="1:16" ht="24.95" customHeight="1">
      <c r="A8" s="658" t="s">
        <v>637</v>
      </c>
      <c r="B8" s="659">
        <v>5</v>
      </c>
      <c r="C8" s="660">
        <v>3</v>
      </c>
      <c r="D8" s="661">
        <v>2</v>
      </c>
      <c r="E8" s="659">
        <v>4</v>
      </c>
      <c r="F8" s="660">
        <v>4</v>
      </c>
      <c r="G8" s="661" t="s">
        <v>9</v>
      </c>
      <c r="H8" s="659">
        <v>6</v>
      </c>
      <c r="I8" s="660">
        <v>3</v>
      </c>
      <c r="J8" s="661">
        <v>3</v>
      </c>
      <c r="K8" s="659">
        <v>6</v>
      </c>
      <c r="L8" s="660">
        <v>5</v>
      </c>
      <c r="M8" s="661">
        <v>1</v>
      </c>
      <c r="N8" s="659">
        <v>6</v>
      </c>
      <c r="O8" s="660">
        <v>5</v>
      </c>
      <c r="P8" s="662">
        <v>1</v>
      </c>
    </row>
    <row r="9" spans="1:16" ht="24.95" customHeight="1">
      <c r="A9" s="658" t="s">
        <v>638</v>
      </c>
      <c r="B9" s="659">
        <v>16</v>
      </c>
      <c r="C9" s="660">
        <v>16</v>
      </c>
      <c r="D9" s="661" t="s">
        <v>9</v>
      </c>
      <c r="E9" s="659">
        <v>16</v>
      </c>
      <c r="F9" s="660">
        <v>15</v>
      </c>
      <c r="G9" s="661">
        <v>1</v>
      </c>
      <c r="H9" s="659">
        <v>17</v>
      </c>
      <c r="I9" s="660">
        <v>17</v>
      </c>
      <c r="J9" s="661" t="s">
        <v>9</v>
      </c>
      <c r="K9" s="659">
        <v>17</v>
      </c>
      <c r="L9" s="660">
        <v>15</v>
      </c>
      <c r="M9" s="661">
        <v>2</v>
      </c>
      <c r="N9" s="659">
        <v>17</v>
      </c>
      <c r="O9" s="660">
        <v>15</v>
      </c>
      <c r="P9" s="662">
        <v>2</v>
      </c>
    </row>
    <row r="10" spans="1:16" ht="24.95" customHeight="1">
      <c r="A10" s="658" t="s">
        <v>639</v>
      </c>
      <c r="B10" s="659">
        <v>1</v>
      </c>
      <c r="C10" s="660" t="s">
        <v>9</v>
      </c>
      <c r="D10" s="661">
        <v>1</v>
      </c>
      <c r="E10" s="659">
        <v>1</v>
      </c>
      <c r="F10" s="660">
        <v>1</v>
      </c>
      <c r="G10" s="661" t="s">
        <v>9</v>
      </c>
      <c r="H10" s="659">
        <v>4</v>
      </c>
      <c r="I10" s="660">
        <v>4</v>
      </c>
      <c r="J10" s="661" t="s">
        <v>9</v>
      </c>
      <c r="K10" s="659">
        <v>7</v>
      </c>
      <c r="L10" s="660">
        <v>3</v>
      </c>
      <c r="M10" s="661">
        <v>4</v>
      </c>
      <c r="N10" s="659">
        <v>7</v>
      </c>
      <c r="O10" s="660">
        <v>3</v>
      </c>
      <c r="P10" s="662">
        <v>4</v>
      </c>
    </row>
    <row r="11" spans="1:16" ht="24.95" customHeight="1">
      <c r="A11" s="658" t="s">
        <v>640</v>
      </c>
      <c r="B11" s="663" t="s">
        <v>9</v>
      </c>
      <c r="C11" s="660" t="s">
        <v>9</v>
      </c>
      <c r="D11" s="661" t="s">
        <v>9</v>
      </c>
      <c r="E11" s="659">
        <v>1</v>
      </c>
      <c r="F11" s="660">
        <v>1</v>
      </c>
      <c r="G11" s="661" t="s">
        <v>9</v>
      </c>
      <c r="H11" s="659" t="s">
        <v>9</v>
      </c>
      <c r="I11" s="660" t="s">
        <v>9</v>
      </c>
      <c r="J11" s="661" t="s">
        <v>9</v>
      </c>
      <c r="K11" s="659" t="s">
        <v>9</v>
      </c>
      <c r="L11" s="660" t="s">
        <v>9</v>
      </c>
      <c r="M11" s="661" t="s">
        <v>9</v>
      </c>
      <c r="N11" s="659" t="s">
        <v>9</v>
      </c>
      <c r="O11" s="660" t="s">
        <v>9</v>
      </c>
      <c r="P11" s="662" t="s">
        <v>9</v>
      </c>
    </row>
    <row r="12" spans="1:16" ht="24.95" customHeight="1">
      <c r="A12" s="658" t="s">
        <v>641</v>
      </c>
      <c r="B12" s="663" t="s">
        <v>9</v>
      </c>
      <c r="C12" s="660" t="s">
        <v>9</v>
      </c>
      <c r="D12" s="661" t="s">
        <v>9</v>
      </c>
      <c r="E12" s="659">
        <v>1</v>
      </c>
      <c r="F12" s="660" t="s">
        <v>9</v>
      </c>
      <c r="G12" s="661">
        <v>1</v>
      </c>
      <c r="H12" s="659" t="s">
        <v>9</v>
      </c>
      <c r="I12" s="660" t="s">
        <v>9</v>
      </c>
      <c r="J12" s="661" t="s">
        <v>9</v>
      </c>
      <c r="K12" s="659" t="s">
        <v>9</v>
      </c>
      <c r="L12" s="660" t="s">
        <v>9</v>
      </c>
      <c r="M12" s="661" t="s">
        <v>9</v>
      </c>
      <c r="N12" s="659" t="s">
        <v>9</v>
      </c>
      <c r="O12" s="660" t="s">
        <v>9</v>
      </c>
      <c r="P12" s="662" t="s">
        <v>9</v>
      </c>
    </row>
    <row r="13" spans="1:16" ht="24.95" customHeight="1">
      <c r="A13" s="658" t="s">
        <v>642</v>
      </c>
      <c r="B13" s="663" t="s">
        <v>9</v>
      </c>
      <c r="C13" s="660" t="s">
        <v>9</v>
      </c>
      <c r="D13" s="661" t="s">
        <v>9</v>
      </c>
      <c r="E13" s="659">
        <v>1</v>
      </c>
      <c r="F13" s="660" t="s">
        <v>9</v>
      </c>
      <c r="G13" s="661">
        <v>1</v>
      </c>
      <c r="H13" s="659" t="s">
        <v>9</v>
      </c>
      <c r="I13" s="660" t="s">
        <v>9</v>
      </c>
      <c r="J13" s="661" t="s">
        <v>9</v>
      </c>
      <c r="K13" s="659" t="s">
        <v>9</v>
      </c>
      <c r="L13" s="660" t="s">
        <v>9</v>
      </c>
      <c r="M13" s="661" t="s">
        <v>9</v>
      </c>
      <c r="N13" s="659" t="s">
        <v>9</v>
      </c>
      <c r="O13" s="660" t="s">
        <v>9</v>
      </c>
      <c r="P13" s="662" t="s">
        <v>9</v>
      </c>
    </row>
    <row r="14" spans="1:16" ht="24.95" customHeight="1">
      <c r="A14" s="658" t="s">
        <v>643</v>
      </c>
      <c r="B14" s="663" t="s">
        <v>9</v>
      </c>
      <c r="C14" s="660" t="s">
        <v>9</v>
      </c>
      <c r="D14" s="661" t="s">
        <v>9</v>
      </c>
      <c r="E14" s="659" t="s">
        <v>9</v>
      </c>
      <c r="F14" s="660" t="s">
        <v>9</v>
      </c>
      <c r="G14" s="661" t="s">
        <v>9</v>
      </c>
      <c r="H14" s="659" t="s">
        <v>9</v>
      </c>
      <c r="I14" s="660" t="s">
        <v>9</v>
      </c>
      <c r="J14" s="661" t="s">
        <v>9</v>
      </c>
      <c r="K14" s="659" t="s">
        <v>9</v>
      </c>
      <c r="L14" s="660" t="s">
        <v>9</v>
      </c>
      <c r="M14" s="661" t="s">
        <v>9</v>
      </c>
      <c r="N14" s="659">
        <v>2</v>
      </c>
      <c r="O14" s="660">
        <v>2</v>
      </c>
      <c r="P14" s="662" t="s">
        <v>9</v>
      </c>
    </row>
    <row r="15" spans="1:16" ht="24.95" customHeight="1">
      <c r="A15" s="658" t="s">
        <v>644</v>
      </c>
      <c r="B15" s="663" t="s">
        <v>9</v>
      </c>
      <c r="C15" s="660" t="s">
        <v>9</v>
      </c>
      <c r="D15" s="661" t="s">
        <v>9</v>
      </c>
      <c r="E15" s="659" t="s">
        <v>9</v>
      </c>
      <c r="F15" s="660" t="s">
        <v>9</v>
      </c>
      <c r="G15" s="661" t="s">
        <v>9</v>
      </c>
      <c r="H15" s="659" t="s">
        <v>9</v>
      </c>
      <c r="I15" s="660" t="s">
        <v>9</v>
      </c>
      <c r="J15" s="661" t="s">
        <v>9</v>
      </c>
      <c r="K15" s="659" t="s">
        <v>9</v>
      </c>
      <c r="L15" s="660" t="s">
        <v>9</v>
      </c>
      <c r="M15" s="661" t="s">
        <v>9</v>
      </c>
      <c r="N15" s="659">
        <v>6</v>
      </c>
      <c r="O15" s="660">
        <v>3</v>
      </c>
      <c r="P15" s="662">
        <v>3</v>
      </c>
    </row>
    <row r="16" spans="1:16" ht="24.95" customHeight="1">
      <c r="A16" s="658" t="s">
        <v>645</v>
      </c>
      <c r="B16" s="659">
        <v>24</v>
      </c>
      <c r="C16" s="660">
        <v>17</v>
      </c>
      <c r="D16" s="661">
        <v>7</v>
      </c>
      <c r="E16" s="659">
        <v>24</v>
      </c>
      <c r="F16" s="660">
        <v>16</v>
      </c>
      <c r="G16" s="661">
        <v>8</v>
      </c>
      <c r="H16" s="659">
        <v>59</v>
      </c>
      <c r="I16" s="660">
        <v>17</v>
      </c>
      <c r="J16" s="661">
        <v>42</v>
      </c>
      <c r="K16" s="659">
        <v>68</v>
      </c>
      <c r="L16" s="660">
        <v>19</v>
      </c>
      <c r="M16" s="661">
        <v>49</v>
      </c>
      <c r="N16" s="659">
        <v>68</v>
      </c>
      <c r="O16" s="660">
        <v>19</v>
      </c>
      <c r="P16" s="662">
        <v>49</v>
      </c>
    </row>
    <row r="17" spans="1:16" ht="24.95" customHeight="1">
      <c r="A17" s="658" t="s">
        <v>646</v>
      </c>
      <c r="B17" s="659" t="s">
        <v>9</v>
      </c>
      <c r="C17" s="660" t="s">
        <v>9</v>
      </c>
      <c r="D17" s="661" t="s">
        <v>9</v>
      </c>
      <c r="E17" s="659" t="s">
        <v>9</v>
      </c>
      <c r="F17" s="660" t="s">
        <v>9</v>
      </c>
      <c r="G17" s="661" t="s">
        <v>9</v>
      </c>
      <c r="H17" s="659" t="s">
        <v>9</v>
      </c>
      <c r="I17" s="660" t="s">
        <v>9</v>
      </c>
      <c r="J17" s="661" t="s">
        <v>9</v>
      </c>
      <c r="K17" s="659" t="s">
        <v>9</v>
      </c>
      <c r="L17" s="660" t="s">
        <v>9</v>
      </c>
      <c r="M17" s="661" t="s">
        <v>9</v>
      </c>
      <c r="N17" s="659">
        <v>19</v>
      </c>
      <c r="O17" s="660">
        <v>4</v>
      </c>
      <c r="P17" s="662">
        <v>15</v>
      </c>
    </row>
    <row r="18" spans="1:16" ht="24.95" customHeight="1">
      <c r="A18" s="658" t="s">
        <v>647</v>
      </c>
      <c r="B18" s="659">
        <v>8</v>
      </c>
      <c r="C18" s="660">
        <v>7</v>
      </c>
      <c r="D18" s="661">
        <v>1</v>
      </c>
      <c r="E18" s="659">
        <v>8</v>
      </c>
      <c r="F18" s="660">
        <v>8</v>
      </c>
      <c r="G18" s="661" t="s">
        <v>9</v>
      </c>
      <c r="H18" s="659">
        <v>10</v>
      </c>
      <c r="I18" s="660">
        <v>10</v>
      </c>
      <c r="J18" s="661" t="s">
        <v>9</v>
      </c>
      <c r="K18" s="659">
        <v>0</v>
      </c>
      <c r="L18" s="660">
        <v>0</v>
      </c>
      <c r="M18" s="661" t="s">
        <v>9</v>
      </c>
      <c r="N18" s="659">
        <v>0</v>
      </c>
      <c r="O18" s="660">
        <v>0</v>
      </c>
      <c r="P18" s="662" t="s">
        <v>9</v>
      </c>
    </row>
    <row r="19" spans="1:16" ht="24.95" customHeight="1">
      <c r="A19" s="658" t="s">
        <v>648</v>
      </c>
      <c r="B19" s="659">
        <v>9</v>
      </c>
      <c r="C19" s="660">
        <v>7</v>
      </c>
      <c r="D19" s="661">
        <v>2</v>
      </c>
      <c r="E19" s="659">
        <v>11</v>
      </c>
      <c r="F19" s="660">
        <v>7</v>
      </c>
      <c r="G19" s="661">
        <v>4</v>
      </c>
      <c r="H19" s="659">
        <v>18</v>
      </c>
      <c r="I19" s="660">
        <v>7</v>
      </c>
      <c r="J19" s="661">
        <v>11</v>
      </c>
      <c r="K19" s="659">
        <v>13</v>
      </c>
      <c r="L19" s="660">
        <v>7</v>
      </c>
      <c r="M19" s="661">
        <v>6</v>
      </c>
      <c r="N19" s="659">
        <v>13</v>
      </c>
      <c r="O19" s="660">
        <v>7</v>
      </c>
      <c r="P19" s="662">
        <v>6</v>
      </c>
    </row>
    <row r="20" spans="1:16" ht="24.95" customHeight="1">
      <c r="A20" s="658" t="s">
        <v>649</v>
      </c>
      <c r="B20" s="659">
        <v>2</v>
      </c>
      <c r="C20" s="660">
        <v>2</v>
      </c>
      <c r="D20" s="661" t="s">
        <v>9</v>
      </c>
      <c r="E20" s="659">
        <v>2</v>
      </c>
      <c r="F20" s="660">
        <v>2</v>
      </c>
      <c r="G20" s="661" t="s">
        <v>9</v>
      </c>
      <c r="H20" s="659">
        <v>6</v>
      </c>
      <c r="I20" s="660">
        <v>2</v>
      </c>
      <c r="J20" s="661">
        <v>4</v>
      </c>
      <c r="K20" s="659">
        <v>4</v>
      </c>
      <c r="L20" s="660">
        <v>1</v>
      </c>
      <c r="M20" s="661">
        <v>3</v>
      </c>
      <c r="N20" s="659">
        <v>4</v>
      </c>
      <c r="O20" s="660">
        <v>1</v>
      </c>
      <c r="P20" s="662">
        <v>3</v>
      </c>
    </row>
    <row r="21" spans="1:16" ht="24.95" customHeight="1">
      <c r="A21" s="658" t="s">
        <v>650</v>
      </c>
      <c r="B21" s="659" t="s">
        <v>9</v>
      </c>
      <c r="C21" s="660" t="s">
        <v>9</v>
      </c>
      <c r="D21" s="661" t="s">
        <v>9</v>
      </c>
      <c r="E21" s="659" t="s">
        <v>9</v>
      </c>
      <c r="F21" s="660" t="s">
        <v>9</v>
      </c>
      <c r="G21" s="661" t="s">
        <v>9</v>
      </c>
      <c r="H21" s="659" t="s">
        <v>9</v>
      </c>
      <c r="I21" s="660" t="s">
        <v>9</v>
      </c>
      <c r="J21" s="661" t="s">
        <v>9</v>
      </c>
      <c r="K21" s="659" t="s">
        <v>9</v>
      </c>
      <c r="L21" s="660" t="s">
        <v>9</v>
      </c>
      <c r="M21" s="661" t="s">
        <v>9</v>
      </c>
      <c r="N21" s="659">
        <v>1</v>
      </c>
      <c r="O21" s="660">
        <v>1</v>
      </c>
      <c r="P21" s="662" t="s">
        <v>9</v>
      </c>
    </row>
    <row r="22" spans="1:16" ht="24.95" customHeight="1">
      <c r="A22" s="658" t="s">
        <v>651</v>
      </c>
      <c r="B22" s="659" t="s">
        <v>9</v>
      </c>
      <c r="C22" s="660" t="s">
        <v>9</v>
      </c>
      <c r="D22" s="661" t="s">
        <v>9</v>
      </c>
      <c r="E22" s="659" t="s">
        <v>9</v>
      </c>
      <c r="F22" s="660" t="s">
        <v>9</v>
      </c>
      <c r="G22" s="661" t="s">
        <v>9</v>
      </c>
      <c r="H22" s="659" t="s">
        <v>9</v>
      </c>
      <c r="I22" s="660" t="s">
        <v>9</v>
      </c>
      <c r="J22" s="661" t="s">
        <v>9</v>
      </c>
      <c r="K22" s="659" t="s">
        <v>9</v>
      </c>
      <c r="L22" s="660" t="s">
        <v>9</v>
      </c>
      <c r="M22" s="661" t="s">
        <v>9</v>
      </c>
      <c r="N22" s="659">
        <v>1</v>
      </c>
      <c r="O22" s="660" t="s">
        <v>9</v>
      </c>
      <c r="P22" s="662">
        <v>1</v>
      </c>
    </row>
    <row r="23" spans="1:16" ht="24.95" customHeight="1">
      <c r="A23" s="658" t="s">
        <v>652</v>
      </c>
      <c r="B23" s="659">
        <v>7</v>
      </c>
      <c r="C23" s="660">
        <v>7</v>
      </c>
      <c r="D23" s="661" t="s">
        <v>9</v>
      </c>
      <c r="E23" s="659">
        <v>8</v>
      </c>
      <c r="F23" s="660">
        <v>6</v>
      </c>
      <c r="G23" s="661">
        <v>2</v>
      </c>
      <c r="H23" s="659">
        <v>8</v>
      </c>
      <c r="I23" s="660">
        <v>6</v>
      </c>
      <c r="J23" s="661">
        <v>2</v>
      </c>
      <c r="K23" s="659">
        <v>10</v>
      </c>
      <c r="L23" s="660">
        <v>7</v>
      </c>
      <c r="M23" s="661">
        <v>3</v>
      </c>
      <c r="N23" s="659">
        <v>10</v>
      </c>
      <c r="O23" s="660">
        <v>7</v>
      </c>
      <c r="P23" s="662">
        <v>3</v>
      </c>
    </row>
    <row r="24" spans="1:16" ht="24.95" customHeight="1">
      <c r="A24" s="658" t="s">
        <v>653</v>
      </c>
      <c r="B24" s="659">
        <v>1</v>
      </c>
      <c r="C24" s="660">
        <v>1</v>
      </c>
      <c r="D24" s="661" t="s">
        <v>9</v>
      </c>
      <c r="E24" s="659">
        <v>1</v>
      </c>
      <c r="F24" s="660">
        <v>1</v>
      </c>
      <c r="G24" s="661" t="s">
        <v>9</v>
      </c>
      <c r="H24" s="659">
        <v>1</v>
      </c>
      <c r="I24" s="660">
        <v>1</v>
      </c>
      <c r="J24" s="661" t="s">
        <v>9</v>
      </c>
      <c r="K24" s="659">
        <v>1</v>
      </c>
      <c r="L24" s="660">
        <v>1</v>
      </c>
      <c r="M24" s="661" t="s">
        <v>9</v>
      </c>
      <c r="N24" s="659">
        <v>1</v>
      </c>
      <c r="O24" s="660">
        <v>1</v>
      </c>
      <c r="P24" s="662" t="s">
        <v>9</v>
      </c>
    </row>
    <row r="25" spans="1:16" ht="24.95" customHeight="1">
      <c r="A25" s="658" t="s">
        <v>654</v>
      </c>
      <c r="B25" s="659">
        <v>31</v>
      </c>
      <c r="C25" s="660">
        <v>31</v>
      </c>
      <c r="D25" s="661" t="s">
        <v>9</v>
      </c>
      <c r="E25" s="659">
        <v>37</v>
      </c>
      <c r="F25" s="660">
        <v>37</v>
      </c>
      <c r="G25" s="661" t="s">
        <v>9</v>
      </c>
      <c r="H25" s="659">
        <v>46</v>
      </c>
      <c r="I25" s="660">
        <v>46</v>
      </c>
      <c r="J25" s="661" t="s">
        <v>9</v>
      </c>
      <c r="K25" s="659">
        <v>50</v>
      </c>
      <c r="L25" s="660">
        <v>48</v>
      </c>
      <c r="M25" s="661">
        <v>2</v>
      </c>
      <c r="N25" s="659">
        <v>50</v>
      </c>
      <c r="O25" s="660">
        <v>48</v>
      </c>
      <c r="P25" s="662">
        <v>2</v>
      </c>
    </row>
    <row r="26" spans="1:16" ht="24.95" customHeight="1">
      <c r="A26" s="658" t="s">
        <v>655</v>
      </c>
      <c r="B26" s="659">
        <v>6</v>
      </c>
      <c r="C26" s="660">
        <v>6</v>
      </c>
      <c r="D26" s="661" t="s">
        <v>9</v>
      </c>
      <c r="E26" s="659" t="s">
        <v>9</v>
      </c>
      <c r="F26" s="660" t="s">
        <v>9</v>
      </c>
      <c r="G26" s="661" t="s">
        <v>9</v>
      </c>
      <c r="H26" s="659" t="s">
        <v>9</v>
      </c>
      <c r="I26" s="660" t="s">
        <v>9</v>
      </c>
      <c r="J26" s="661" t="s">
        <v>9</v>
      </c>
      <c r="K26" s="659" t="s">
        <v>9</v>
      </c>
      <c r="L26" s="660" t="s">
        <v>9</v>
      </c>
      <c r="M26" s="661" t="s">
        <v>9</v>
      </c>
      <c r="N26" s="659" t="s">
        <v>9</v>
      </c>
      <c r="O26" s="660" t="s">
        <v>9</v>
      </c>
      <c r="P26" s="662" t="s">
        <v>9</v>
      </c>
    </row>
    <row r="27" spans="1:16" ht="24.95" customHeight="1">
      <c r="A27" s="658" t="s">
        <v>656</v>
      </c>
      <c r="B27" s="659">
        <v>29</v>
      </c>
      <c r="C27" s="660">
        <v>28</v>
      </c>
      <c r="D27" s="661">
        <v>1</v>
      </c>
      <c r="E27" s="659">
        <v>29</v>
      </c>
      <c r="F27" s="660">
        <v>29</v>
      </c>
      <c r="G27" s="661" t="s">
        <v>9</v>
      </c>
      <c r="H27" s="659">
        <v>36</v>
      </c>
      <c r="I27" s="660">
        <v>30</v>
      </c>
      <c r="J27" s="661">
        <v>6</v>
      </c>
      <c r="K27" s="659">
        <v>35</v>
      </c>
      <c r="L27" s="660">
        <v>32</v>
      </c>
      <c r="M27" s="661">
        <v>3</v>
      </c>
      <c r="N27" s="659">
        <v>35</v>
      </c>
      <c r="O27" s="660">
        <v>32</v>
      </c>
      <c r="P27" s="662">
        <v>3</v>
      </c>
    </row>
    <row r="28" spans="1:16" ht="24.95" customHeight="1">
      <c r="A28" s="658" t="s">
        <v>657</v>
      </c>
      <c r="B28" s="659">
        <v>1</v>
      </c>
      <c r="C28" s="660">
        <v>1</v>
      </c>
      <c r="D28" s="661" t="s">
        <v>9</v>
      </c>
      <c r="E28" s="659">
        <v>1</v>
      </c>
      <c r="F28" s="660">
        <v>1</v>
      </c>
      <c r="G28" s="661" t="s">
        <v>9</v>
      </c>
      <c r="H28" s="659">
        <v>1</v>
      </c>
      <c r="I28" s="660">
        <v>1</v>
      </c>
      <c r="J28" s="661" t="s">
        <v>9</v>
      </c>
      <c r="K28" s="659">
        <v>1</v>
      </c>
      <c r="L28" s="660">
        <v>1</v>
      </c>
      <c r="M28" s="661" t="s">
        <v>9</v>
      </c>
      <c r="N28" s="659">
        <v>1</v>
      </c>
      <c r="O28" s="660">
        <v>1</v>
      </c>
      <c r="P28" s="662" t="s">
        <v>9</v>
      </c>
    </row>
    <row r="29" spans="1:16" ht="24.95" customHeight="1">
      <c r="A29" s="658" t="s">
        <v>658</v>
      </c>
      <c r="B29" s="659">
        <v>13</v>
      </c>
      <c r="C29" s="660">
        <v>12</v>
      </c>
      <c r="D29" s="661">
        <v>1</v>
      </c>
      <c r="E29" s="659">
        <v>13</v>
      </c>
      <c r="F29" s="660">
        <v>12</v>
      </c>
      <c r="G29" s="661">
        <v>1</v>
      </c>
      <c r="H29" s="659">
        <v>16</v>
      </c>
      <c r="I29" s="660">
        <v>15</v>
      </c>
      <c r="J29" s="661">
        <v>1</v>
      </c>
      <c r="K29" s="659">
        <v>17</v>
      </c>
      <c r="L29" s="660">
        <v>16</v>
      </c>
      <c r="M29" s="661">
        <v>1</v>
      </c>
      <c r="N29" s="659">
        <v>17</v>
      </c>
      <c r="O29" s="660">
        <v>16</v>
      </c>
      <c r="P29" s="662">
        <v>1</v>
      </c>
    </row>
    <row r="30" spans="1:16" ht="24.95" customHeight="1">
      <c r="A30" s="658" t="s">
        <v>659</v>
      </c>
      <c r="B30" s="659" t="s">
        <v>9</v>
      </c>
      <c r="C30" s="660" t="s">
        <v>9</v>
      </c>
      <c r="D30" s="661" t="s">
        <v>9</v>
      </c>
      <c r="E30" s="659" t="s">
        <v>9</v>
      </c>
      <c r="F30" s="660" t="s">
        <v>9</v>
      </c>
      <c r="G30" s="661" t="s">
        <v>9</v>
      </c>
      <c r="H30" s="659" t="s">
        <v>9</v>
      </c>
      <c r="I30" s="660" t="s">
        <v>9</v>
      </c>
      <c r="J30" s="661" t="s">
        <v>9</v>
      </c>
      <c r="K30" s="659" t="s">
        <v>9</v>
      </c>
      <c r="L30" s="660" t="s">
        <v>9</v>
      </c>
      <c r="M30" s="661" t="s">
        <v>9</v>
      </c>
      <c r="N30" s="659">
        <v>2</v>
      </c>
      <c r="O30" s="660">
        <v>1</v>
      </c>
      <c r="P30" s="662">
        <v>1</v>
      </c>
    </row>
    <row r="31" spans="1:16" ht="24.95" customHeight="1">
      <c r="A31" s="658" t="s">
        <v>660</v>
      </c>
      <c r="B31" s="659" t="s">
        <v>9</v>
      </c>
      <c r="C31" s="660" t="s">
        <v>9</v>
      </c>
      <c r="D31" s="661" t="s">
        <v>9</v>
      </c>
      <c r="E31" s="659" t="s">
        <v>9</v>
      </c>
      <c r="F31" s="660" t="s">
        <v>9</v>
      </c>
      <c r="G31" s="661" t="s">
        <v>9</v>
      </c>
      <c r="H31" s="659" t="s">
        <v>9</v>
      </c>
      <c r="I31" s="660" t="s">
        <v>9</v>
      </c>
      <c r="J31" s="661" t="s">
        <v>9</v>
      </c>
      <c r="K31" s="659" t="s">
        <v>9</v>
      </c>
      <c r="L31" s="660" t="s">
        <v>9</v>
      </c>
      <c r="M31" s="661" t="s">
        <v>9</v>
      </c>
      <c r="N31" s="659">
        <v>3</v>
      </c>
      <c r="O31" s="660">
        <v>2</v>
      </c>
      <c r="P31" s="662">
        <v>1</v>
      </c>
    </row>
    <row r="32" spans="1:16" ht="24.95" customHeight="1">
      <c r="A32" s="658" t="s">
        <v>661</v>
      </c>
      <c r="B32" s="659">
        <v>83</v>
      </c>
      <c r="C32" s="660">
        <v>81</v>
      </c>
      <c r="D32" s="661">
        <v>2</v>
      </c>
      <c r="E32" s="659">
        <v>94</v>
      </c>
      <c r="F32" s="660">
        <v>94</v>
      </c>
      <c r="G32" s="661" t="s">
        <v>9</v>
      </c>
      <c r="H32" s="659">
        <v>424</v>
      </c>
      <c r="I32" s="660">
        <v>413</v>
      </c>
      <c r="J32" s="661">
        <v>11</v>
      </c>
      <c r="K32" s="659">
        <v>642</v>
      </c>
      <c r="L32" s="660">
        <v>620</v>
      </c>
      <c r="M32" s="661">
        <v>22</v>
      </c>
      <c r="N32" s="659">
        <v>642</v>
      </c>
      <c r="O32" s="660">
        <v>620</v>
      </c>
      <c r="P32" s="662">
        <v>22</v>
      </c>
    </row>
    <row r="33" spans="1:16" ht="24.95" customHeight="1">
      <c r="A33" s="658" t="s">
        <v>662</v>
      </c>
      <c r="B33" s="659">
        <v>937</v>
      </c>
      <c r="C33" s="660">
        <v>905</v>
      </c>
      <c r="D33" s="661">
        <v>32</v>
      </c>
      <c r="E33" s="659">
        <v>940</v>
      </c>
      <c r="F33" s="660">
        <v>920</v>
      </c>
      <c r="G33" s="661">
        <v>20</v>
      </c>
      <c r="H33" s="664">
        <v>1117</v>
      </c>
      <c r="I33" s="660">
        <v>1054</v>
      </c>
      <c r="J33" s="661">
        <v>63</v>
      </c>
      <c r="K33" s="664">
        <v>1129</v>
      </c>
      <c r="L33" s="665">
        <v>1031</v>
      </c>
      <c r="M33" s="661">
        <v>98</v>
      </c>
      <c r="N33" s="664">
        <v>1129</v>
      </c>
      <c r="O33" s="665">
        <v>1031</v>
      </c>
      <c r="P33" s="662">
        <v>98</v>
      </c>
    </row>
    <row r="34" spans="1:16" ht="24.95" customHeight="1">
      <c r="A34" s="658" t="s">
        <v>663</v>
      </c>
      <c r="B34" s="659">
        <v>195</v>
      </c>
      <c r="C34" s="660">
        <v>191</v>
      </c>
      <c r="D34" s="661">
        <v>4</v>
      </c>
      <c r="E34" s="659">
        <v>225</v>
      </c>
      <c r="F34" s="660">
        <v>220</v>
      </c>
      <c r="G34" s="661">
        <v>5</v>
      </c>
      <c r="H34" s="659">
        <v>233</v>
      </c>
      <c r="I34" s="660">
        <v>221</v>
      </c>
      <c r="J34" s="661">
        <v>12</v>
      </c>
      <c r="K34" s="659">
        <v>230</v>
      </c>
      <c r="L34" s="660">
        <v>225</v>
      </c>
      <c r="M34" s="661">
        <v>5</v>
      </c>
      <c r="N34" s="659">
        <v>230</v>
      </c>
      <c r="O34" s="660">
        <v>225</v>
      </c>
      <c r="P34" s="662">
        <v>5</v>
      </c>
    </row>
    <row r="35" spans="1:16" ht="24.95" customHeight="1">
      <c r="A35" s="658" t="s">
        <v>664</v>
      </c>
      <c r="B35" s="659" t="s">
        <v>9</v>
      </c>
      <c r="C35" s="660" t="s">
        <v>9</v>
      </c>
      <c r="D35" s="661" t="s">
        <v>9</v>
      </c>
      <c r="E35" s="659" t="s">
        <v>9</v>
      </c>
      <c r="F35" s="660" t="s">
        <v>9</v>
      </c>
      <c r="G35" s="661" t="s">
        <v>9</v>
      </c>
      <c r="H35" s="659" t="s">
        <v>9</v>
      </c>
      <c r="I35" s="660" t="s">
        <v>9</v>
      </c>
      <c r="J35" s="661" t="s">
        <v>9</v>
      </c>
      <c r="K35" s="659" t="s">
        <v>9</v>
      </c>
      <c r="L35" s="660" t="s">
        <v>9</v>
      </c>
      <c r="M35" s="661" t="s">
        <v>9</v>
      </c>
      <c r="N35" s="659">
        <v>2</v>
      </c>
      <c r="O35" s="660">
        <v>0</v>
      </c>
      <c r="P35" s="662">
        <v>2</v>
      </c>
    </row>
    <row r="36" spans="1:16" ht="24.95" customHeight="1">
      <c r="A36" s="666" t="s">
        <v>665</v>
      </c>
      <c r="B36" s="659">
        <v>314</v>
      </c>
      <c r="C36" s="660">
        <v>314</v>
      </c>
      <c r="D36" s="661" t="s">
        <v>9</v>
      </c>
      <c r="E36" s="659">
        <v>317</v>
      </c>
      <c r="F36" s="660">
        <v>317</v>
      </c>
      <c r="G36" s="661" t="s">
        <v>9</v>
      </c>
      <c r="H36" s="659">
        <v>26</v>
      </c>
      <c r="I36" s="660">
        <v>26</v>
      </c>
      <c r="J36" s="661" t="s">
        <v>9</v>
      </c>
      <c r="K36" s="659">
        <v>28</v>
      </c>
      <c r="L36" s="660">
        <v>28</v>
      </c>
      <c r="M36" s="661" t="s">
        <v>9</v>
      </c>
      <c r="N36" s="659">
        <v>28</v>
      </c>
      <c r="O36" s="660">
        <v>28</v>
      </c>
      <c r="P36" s="662" t="s">
        <v>9</v>
      </c>
    </row>
    <row r="37" spans="1:16" ht="24.95" customHeight="1">
      <c r="A37" s="666" t="s">
        <v>666</v>
      </c>
      <c r="B37" s="659" t="s">
        <v>9</v>
      </c>
      <c r="C37" s="660" t="s">
        <v>9</v>
      </c>
      <c r="D37" s="661" t="s">
        <v>9</v>
      </c>
      <c r="E37" s="659" t="s">
        <v>9</v>
      </c>
      <c r="F37" s="660" t="s">
        <v>9</v>
      </c>
      <c r="G37" s="661" t="s">
        <v>9</v>
      </c>
      <c r="H37" s="659" t="s">
        <v>9</v>
      </c>
      <c r="I37" s="660" t="s">
        <v>9</v>
      </c>
      <c r="J37" s="661" t="s">
        <v>9</v>
      </c>
      <c r="K37" s="664" t="s">
        <v>9</v>
      </c>
      <c r="L37" s="665" t="s">
        <v>9</v>
      </c>
      <c r="M37" s="661" t="s">
        <v>9</v>
      </c>
      <c r="N37" s="664">
        <v>1</v>
      </c>
      <c r="O37" s="665">
        <v>1</v>
      </c>
      <c r="P37" s="662" t="s">
        <v>9</v>
      </c>
    </row>
    <row r="38" spans="1:16" ht="24.95" customHeight="1">
      <c r="A38" s="666" t="s">
        <v>667</v>
      </c>
      <c r="B38" s="659">
        <v>93</v>
      </c>
      <c r="C38" s="660">
        <v>93</v>
      </c>
      <c r="D38" s="661" t="s">
        <v>9</v>
      </c>
      <c r="E38" s="659">
        <v>70</v>
      </c>
      <c r="F38" s="660">
        <v>70</v>
      </c>
      <c r="G38" s="661" t="s">
        <v>9</v>
      </c>
      <c r="H38" s="659">
        <v>37</v>
      </c>
      <c r="I38" s="660">
        <v>37</v>
      </c>
      <c r="J38" s="661" t="s">
        <v>9</v>
      </c>
      <c r="K38" s="659">
        <v>92</v>
      </c>
      <c r="L38" s="660">
        <v>92</v>
      </c>
      <c r="M38" s="661" t="s">
        <v>9</v>
      </c>
      <c r="N38" s="659">
        <v>92</v>
      </c>
      <c r="O38" s="660">
        <v>92</v>
      </c>
      <c r="P38" s="662" t="s">
        <v>9</v>
      </c>
    </row>
    <row r="39" spans="1:16" ht="24.95" customHeight="1">
      <c r="A39" s="666" t="s">
        <v>668</v>
      </c>
      <c r="B39" s="659">
        <v>7</v>
      </c>
      <c r="C39" s="660">
        <v>7</v>
      </c>
      <c r="D39" s="661" t="s">
        <v>9</v>
      </c>
      <c r="E39" s="659">
        <v>4</v>
      </c>
      <c r="F39" s="660">
        <v>4</v>
      </c>
      <c r="G39" s="661" t="s">
        <v>9</v>
      </c>
      <c r="H39" s="659">
        <v>4</v>
      </c>
      <c r="I39" s="660">
        <v>4</v>
      </c>
      <c r="J39" s="661" t="s">
        <v>9</v>
      </c>
      <c r="K39" s="659">
        <v>15</v>
      </c>
      <c r="L39" s="660">
        <v>15</v>
      </c>
      <c r="M39" s="661" t="s">
        <v>9</v>
      </c>
      <c r="N39" s="659">
        <v>15</v>
      </c>
      <c r="O39" s="660">
        <v>15</v>
      </c>
      <c r="P39" s="662" t="s">
        <v>9</v>
      </c>
    </row>
    <row r="40" spans="1:16" ht="24.95" customHeight="1">
      <c r="A40" s="666" t="s">
        <v>669</v>
      </c>
      <c r="B40" s="659" t="s">
        <v>9</v>
      </c>
      <c r="C40" s="660">
        <v>33</v>
      </c>
      <c r="D40" s="661" t="s">
        <v>9</v>
      </c>
      <c r="E40" s="659" t="s">
        <v>9</v>
      </c>
      <c r="F40" s="660">
        <v>5</v>
      </c>
      <c r="G40" s="661" t="s">
        <v>9</v>
      </c>
      <c r="H40" s="659" t="s">
        <v>9</v>
      </c>
      <c r="I40" s="660">
        <v>19</v>
      </c>
      <c r="J40" s="661" t="s">
        <v>9</v>
      </c>
      <c r="K40" s="659" t="s">
        <v>9</v>
      </c>
      <c r="L40" s="660">
        <v>34</v>
      </c>
      <c r="M40" s="661" t="s">
        <v>9</v>
      </c>
      <c r="N40" s="659" t="s">
        <v>9</v>
      </c>
      <c r="O40" s="660">
        <v>34</v>
      </c>
      <c r="P40" s="662" t="s">
        <v>9</v>
      </c>
    </row>
    <row r="41" spans="1:16" ht="24.95" customHeight="1">
      <c r="A41" s="666" t="s">
        <v>670</v>
      </c>
      <c r="B41" s="659" t="s">
        <v>9</v>
      </c>
      <c r="C41" s="660" t="s">
        <v>9</v>
      </c>
      <c r="D41" s="661" t="s">
        <v>9</v>
      </c>
      <c r="E41" s="659" t="s">
        <v>9</v>
      </c>
      <c r="F41" s="660" t="s">
        <v>9</v>
      </c>
      <c r="G41" s="661" t="s">
        <v>9</v>
      </c>
      <c r="H41" s="659" t="s">
        <v>9</v>
      </c>
      <c r="I41" s="660" t="s">
        <v>9</v>
      </c>
      <c r="J41" s="661" t="s">
        <v>9</v>
      </c>
      <c r="K41" s="659" t="s">
        <v>9</v>
      </c>
      <c r="L41" s="660" t="s">
        <v>9</v>
      </c>
      <c r="M41" s="661" t="s">
        <v>9</v>
      </c>
      <c r="N41" s="659" t="s">
        <v>9</v>
      </c>
      <c r="O41" s="660">
        <v>1</v>
      </c>
      <c r="P41" s="662" t="s">
        <v>9</v>
      </c>
    </row>
    <row r="42" spans="1:16" ht="24.95" customHeight="1" thickBot="1">
      <c r="A42" s="667" t="s">
        <v>671</v>
      </c>
      <c r="B42" s="668">
        <f>B7+B8+B9+B10+B16+B18+B19+B20+B23+B24+B25+B26+B27+B28+B29+B32+B33+B34</f>
        <v>1369</v>
      </c>
      <c r="C42" s="669">
        <v>1316</v>
      </c>
      <c r="D42" s="670">
        <v>53</v>
      </c>
      <c r="E42" s="668">
        <v>1418</v>
      </c>
      <c r="F42" s="669">
        <v>1374</v>
      </c>
      <c r="G42" s="670">
        <v>44</v>
      </c>
      <c r="H42" s="668">
        <v>2003</v>
      </c>
      <c r="I42" s="669">
        <v>1848</v>
      </c>
      <c r="J42" s="670">
        <v>155</v>
      </c>
      <c r="K42" s="668">
        <v>2231</v>
      </c>
      <c r="L42" s="669">
        <v>2032</v>
      </c>
      <c r="M42" s="670">
        <v>199</v>
      </c>
      <c r="N42" s="668">
        <v>2266</v>
      </c>
      <c r="O42" s="669">
        <v>2044</v>
      </c>
      <c r="P42" s="671">
        <v>222</v>
      </c>
    </row>
    <row r="43" spans="1:16" ht="20.100000000000001" customHeight="1" thickTop="1">
      <c r="A43" s="803"/>
      <c r="B43" s="803"/>
      <c r="C43" s="803"/>
      <c r="D43" s="803"/>
      <c r="E43" s="803"/>
      <c r="F43" s="803"/>
      <c r="G43" s="803"/>
      <c r="H43" s="803"/>
      <c r="I43" s="803"/>
      <c r="J43" s="803"/>
    </row>
    <row r="44" spans="1:16" ht="15.75" customHeight="1">
      <c r="A44" s="358" t="s">
        <v>468</v>
      </c>
      <c r="B44" s="450"/>
      <c r="C44" s="450"/>
      <c r="D44" s="450"/>
      <c r="E44" s="450"/>
      <c r="F44" s="450"/>
      <c r="G44" s="450"/>
      <c r="H44" s="450"/>
      <c r="I44" s="450"/>
      <c r="J44" s="450"/>
      <c r="K44" s="450"/>
      <c r="L44" s="450"/>
      <c r="M44" s="450"/>
      <c r="N44" s="450"/>
      <c r="O44" s="450"/>
      <c r="P44" s="450"/>
    </row>
    <row r="45" spans="1:16" ht="15.75" customHeight="1">
      <c r="A45" s="358" t="s">
        <v>672</v>
      </c>
      <c r="B45" s="450"/>
      <c r="C45" s="450"/>
      <c r="D45" s="450"/>
      <c r="E45" s="450"/>
      <c r="F45" s="450"/>
      <c r="G45" s="450"/>
      <c r="H45" s="450"/>
      <c r="I45" s="450"/>
      <c r="J45" s="450"/>
      <c r="K45" s="176"/>
      <c r="L45" s="176"/>
      <c r="M45" s="176"/>
      <c r="N45" s="176"/>
      <c r="O45" s="176"/>
      <c r="P45" s="176"/>
    </row>
    <row r="46" spans="1:16" ht="15.75" customHeight="1">
      <c r="A46" s="358" t="s">
        <v>673</v>
      </c>
      <c r="B46" s="358"/>
      <c r="C46" s="358"/>
      <c r="D46" s="358"/>
      <c r="E46" s="358"/>
      <c r="F46" s="358"/>
      <c r="G46" s="176"/>
      <c r="H46" s="176"/>
      <c r="I46" s="176"/>
      <c r="J46" s="176"/>
      <c r="K46" s="176"/>
      <c r="L46" s="176"/>
      <c r="M46" s="176"/>
      <c r="N46" s="176"/>
      <c r="O46" s="176"/>
      <c r="P46" s="176"/>
    </row>
    <row r="47" spans="1:16" ht="15.75" customHeight="1">
      <c r="A47" s="358" t="s">
        <v>140</v>
      </c>
      <c r="B47" s="450"/>
      <c r="C47" s="450"/>
      <c r="D47" s="450"/>
      <c r="E47" s="450"/>
      <c r="F47" s="450"/>
      <c r="G47" s="450"/>
      <c r="H47" s="450"/>
      <c r="I47" s="450"/>
      <c r="J47" s="450"/>
      <c r="K47" s="450"/>
      <c r="L47" s="450"/>
      <c r="M47" s="450"/>
      <c r="N47" s="450"/>
      <c r="O47" s="450"/>
      <c r="P47" s="450"/>
    </row>
    <row r="48" spans="1:16" ht="27.75" customHeight="1">
      <c r="A48" s="6451" t="s">
        <v>733</v>
      </c>
      <c r="B48" s="6249"/>
      <c r="C48" s="6249"/>
      <c r="D48" s="6249"/>
      <c r="E48" s="176"/>
      <c r="F48" s="176"/>
      <c r="G48" s="176"/>
      <c r="H48" s="176"/>
      <c r="I48" s="176"/>
      <c r="J48" s="176"/>
      <c r="K48" s="176"/>
      <c r="L48" s="176"/>
      <c r="M48" s="176"/>
      <c r="N48" s="176"/>
      <c r="O48" s="176"/>
      <c r="P48" s="176"/>
    </row>
  </sheetData>
  <mergeCells count="8">
    <mergeCell ref="A48:D48"/>
    <mergeCell ref="A2:P2"/>
    <mergeCell ref="A3:P4"/>
    <mergeCell ref="B5:D5"/>
    <mergeCell ref="E5:G5"/>
    <mergeCell ref="H5:J5"/>
    <mergeCell ref="K5:M5"/>
    <mergeCell ref="N5:P5"/>
  </mergeCells>
  <hyperlinks>
    <hyperlink ref="A1" r:id="rId1"/>
  </hyperlinks>
  <pageMargins left="0.74803149606299213" right="0.74803149606299213" top="0.98425196850393704" bottom="0.98425196850393704" header="0.51181102362204722" footer="0.51181102362204722"/>
  <pageSetup paperSize="9" scale="38" fitToHeight="0" orientation="landscape" r:id="rId2"/>
  <headerFooter alignWithMargins="0">
    <oddFooter>&amp;R32</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5"/>
  <dimension ref="A1:F16"/>
  <sheetViews>
    <sheetView view="pageBreakPreview" zoomScale="60" zoomScaleNormal="100" workbookViewId="0">
      <selection activeCell="H15" sqref="H15"/>
    </sheetView>
  </sheetViews>
  <sheetFormatPr defaultRowHeight="12.75"/>
  <cols>
    <col min="1" max="1" width="30.5703125" style="152" customWidth="1"/>
    <col min="2" max="6" width="20.7109375" style="152" customWidth="1"/>
    <col min="7" max="11" width="9.140625" style="152"/>
    <col min="12" max="12" width="24.85546875" style="152" customWidth="1"/>
    <col min="13" max="16384" width="9.140625" style="152"/>
  </cols>
  <sheetData>
    <row r="1" spans="1:6" ht="13.5" thickBot="1">
      <c r="A1" s="1" t="s">
        <v>0</v>
      </c>
      <c r="F1" s="474" t="s">
        <v>1</v>
      </c>
    </row>
    <row r="2" spans="1:6" ht="26.25" customHeight="1" thickTop="1">
      <c r="A2" s="6250" t="s">
        <v>720</v>
      </c>
      <c r="B2" s="6251"/>
      <c r="C2" s="6251"/>
      <c r="D2" s="6251"/>
      <c r="E2" s="6251"/>
      <c r="F2" s="6252"/>
    </row>
    <row r="3" spans="1:6" ht="26.25" customHeight="1" thickBot="1">
      <c r="A3" s="6285" t="s">
        <v>623</v>
      </c>
      <c r="B3" s="6286"/>
      <c r="C3" s="6286"/>
      <c r="D3" s="6286"/>
      <c r="E3" s="6457"/>
      <c r="F3" s="6287"/>
    </row>
    <row r="4" spans="1:6" ht="23.25" customHeight="1" thickBot="1">
      <c r="A4" s="672" t="s">
        <v>12</v>
      </c>
      <c r="B4" s="673">
        <v>2009</v>
      </c>
      <c r="C4" s="253">
        <v>2010</v>
      </c>
      <c r="D4" s="475">
        <v>2011</v>
      </c>
      <c r="E4" s="674">
        <v>2012</v>
      </c>
      <c r="F4" s="476">
        <v>2013</v>
      </c>
    </row>
    <row r="5" spans="1:6" ht="20.100000000000001" customHeight="1">
      <c r="A5" s="650" t="s">
        <v>674</v>
      </c>
      <c r="B5" s="675">
        <v>905</v>
      </c>
      <c r="C5" s="676">
        <v>920</v>
      </c>
      <c r="D5" s="677">
        <v>1054</v>
      </c>
      <c r="E5" s="676">
        <v>1031</v>
      </c>
      <c r="F5" s="678">
        <v>1031</v>
      </c>
    </row>
    <row r="6" spans="1:6" ht="20.100000000000001" customHeight="1">
      <c r="A6" s="658" t="s">
        <v>675</v>
      </c>
      <c r="B6" s="679">
        <v>93</v>
      </c>
      <c r="C6" s="680">
        <v>70</v>
      </c>
      <c r="D6" s="681">
        <v>37</v>
      </c>
      <c r="E6" s="680">
        <v>92</v>
      </c>
      <c r="F6" s="682">
        <v>92</v>
      </c>
    </row>
    <row r="7" spans="1:6" ht="20.100000000000001" customHeight="1">
      <c r="A7" s="658" t="s">
        <v>663</v>
      </c>
      <c r="B7" s="679">
        <v>191</v>
      </c>
      <c r="C7" s="680">
        <v>220</v>
      </c>
      <c r="D7" s="681">
        <v>221</v>
      </c>
      <c r="E7" s="680">
        <v>225</v>
      </c>
      <c r="F7" s="682">
        <v>225</v>
      </c>
    </row>
    <row r="8" spans="1:6" ht="20.100000000000001" customHeight="1">
      <c r="A8" s="658" t="s">
        <v>676</v>
      </c>
      <c r="B8" s="683">
        <v>7</v>
      </c>
      <c r="C8" s="680">
        <v>4</v>
      </c>
      <c r="D8" s="681">
        <v>4</v>
      </c>
      <c r="E8" s="680">
        <v>15</v>
      </c>
      <c r="F8" s="682">
        <v>15</v>
      </c>
    </row>
    <row r="9" spans="1:6" ht="19.5" customHeight="1">
      <c r="A9" s="658" t="s">
        <v>677</v>
      </c>
      <c r="B9" s="679">
        <v>81</v>
      </c>
      <c r="C9" s="679">
        <v>94</v>
      </c>
      <c r="D9" s="681">
        <v>413</v>
      </c>
      <c r="E9" s="680">
        <v>620</v>
      </c>
      <c r="F9" s="682">
        <v>620</v>
      </c>
    </row>
    <row r="10" spans="1:6" ht="19.5" customHeight="1" thickBot="1">
      <c r="A10" s="684" t="s">
        <v>678</v>
      </c>
      <c r="B10" s="683">
        <v>314</v>
      </c>
      <c r="C10" s="685">
        <v>317</v>
      </c>
      <c r="D10" s="686">
        <v>26</v>
      </c>
      <c r="E10" s="685">
        <v>28</v>
      </c>
      <c r="F10" s="687">
        <v>28</v>
      </c>
    </row>
    <row r="11" spans="1:6" ht="24" customHeight="1" thickBot="1">
      <c r="A11" s="688" t="s">
        <v>2</v>
      </c>
      <c r="B11" s="689">
        <v>1591</v>
      </c>
      <c r="C11" s="689">
        <v>1625</v>
      </c>
      <c r="D11" s="690">
        <f>D5+D6+D7+D8+D9+D10</f>
        <v>1755</v>
      </c>
      <c r="E11" s="689">
        <f>E5+E6+E7+E8+E9+E10</f>
        <v>2011</v>
      </c>
      <c r="F11" s="691">
        <f>F5+F6+F7+F8+F9+F10</f>
        <v>2011</v>
      </c>
    </row>
    <row r="12" spans="1:6" ht="13.5" thickTop="1"/>
    <row r="13" spans="1:6">
      <c r="A13" s="358" t="s">
        <v>468</v>
      </c>
      <c r="B13" s="450"/>
      <c r="C13" s="450"/>
    </row>
    <row r="14" spans="1:6">
      <c r="A14" s="358" t="s">
        <v>679</v>
      </c>
      <c r="B14" s="358"/>
      <c r="C14" s="358"/>
    </row>
    <row r="15" spans="1:6">
      <c r="A15" s="358" t="s">
        <v>673</v>
      </c>
      <c r="B15" s="358"/>
      <c r="C15" s="358"/>
    </row>
    <row r="16" spans="1:6">
      <c r="A16" s="358" t="s">
        <v>140</v>
      </c>
      <c r="B16" s="450"/>
      <c r="C16" s="450"/>
    </row>
  </sheetData>
  <mergeCells count="2">
    <mergeCell ref="A2:F2"/>
    <mergeCell ref="A3:F3"/>
  </mergeCells>
  <hyperlinks>
    <hyperlink ref="A1" r:id="rId1"/>
  </hyperlinks>
  <pageMargins left="0.86614173228346458" right="0.19685039370078741" top="0.98425196850393704" bottom="0.98425196850393704" header="0.51181102362204722" footer="0.51181102362204722"/>
  <pageSetup paperSize="9" scale="69" orientation="landscape" r:id="rId2"/>
  <headerFooter alignWithMargins="0">
    <oddFooter>&amp;R33</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127"/>
  <sheetViews>
    <sheetView view="pageBreakPreview" zoomScale="60" zoomScaleNormal="100" workbookViewId="0">
      <selection activeCell="D6" sqref="D6"/>
    </sheetView>
  </sheetViews>
  <sheetFormatPr defaultRowHeight="15"/>
  <cols>
    <col min="1" max="1" width="77.7109375" style="8171" customWidth="1"/>
    <col min="2" max="16384" width="9.140625" style="8171"/>
  </cols>
  <sheetData>
    <row r="1" spans="1:2" ht="21" customHeight="1">
      <c r="A1" s="8170" t="s">
        <v>5466</v>
      </c>
    </row>
    <row r="2" spans="1:2" ht="21" customHeight="1">
      <c r="B2" s="8172" t="s">
        <v>5366</v>
      </c>
    </row>
    <row r="3" spans="1:2" ht="21" customHeight="1">
      <c r="A3" s="8172" t="s">
        <v>5467</v>
      </c>
      <c r="B3" s="8173" t="s">
        <v>5468</v>
      </c>
    </row>
    <row r="4" spans="1:2" ht="21" customHeight="1">
      <c r="A4" s="8172" t="s">
        <v>5469</v>
      </c>
      <c r="B4" s="8173" t="s">
        <v>5470</v>
      </c>
    </row>
    <row r="5" spans="1:2" ht="21" customHeight="1">
      <c r="A5" s="8172" t="s">
        <v>5471</v>
      </c>
      <c r="B5" s="8173" t="s">
        <v>5472</v>
      </c>
    </row>
    <row r="6" spans="1:2" ht="21" customHeight="1">
      <c r="A6" s="8172" t="s">
        <v>5473</v>
      </c>
      <c r="B6" s="8173" t="s">
        <v>5474</v>
      </c>
    </row>
    <row r="7" spans="1:2" ht="21" customHeight="1">
      <c r="A7" s="8172" t="s">
        <v>5475</v>
      </c>
      <c r="B7" s="8174">
        <v>1</v>
      </c>
    </row>
    <row r="8" spans="1:2" ht="21" customHeight="1">
      <c r="A8" s="8175" t="s">
        <v>5476</v>
      </c>
      <c r="B8" s="8174">
        <v>2</v>
      </c>
    </row>
    <row r="9" spans="1:2" ht="21" customHeight="1">
      <c r="A9" s="8175" t="s">
        <v>5477</v>
      </c>
      <c r="B9" s="8174">
        <v>3</v>
      </c>
    </row>
    <row r="10" spans="1:2" ht="21" customHeight="1">
      <c r="A10" s="8175" t="s">
        <v>5478</v>
      </c>
      <c r="B10" s="8174">
        <v>4</v>
      </c>
    </row>
    <row r="11" spans="1:2" ht="21" customHeight="1">
      <c r="A11" s="8175" t="s">
        <v>5479</v>
      </c>
      <c r="B11" s="8174">
        <v>6</v>
      </c>
    </row>
    <row r="12" spans="1:2" ht="21" customHeight="1">
      <c r="A12" s="8172" t="s">
        <v>5480</v>
      </c>
      <c r="B12" s="8174">
        <v>8</v>
      </c>
    </row>
    <row r="13" spans="1:2" ht="21" customHeight="1">
      <c r="A13" s="8175" t="s">
        <v>5481</v>
      </c>
      <c r="B13" s="8174">
        <v>9</v>
      </c>
    </row>
    <row r="14" spans="1:2" ht="21" customHeight="1">
      <c r="A14" s="8175" t="s">
        <v>5482</v>
      </c>
      <c r="B14" s="8174">
        <v>22</v>
      </c>
    </row>
    <row r="15" spans="1:2" ht="21" customHeight="1">
      <c r="A15" s="8175" t="s">
        <v>5483</v>
      </c>
      <c r="B15" s="8174">
        <v>25</v>
      </c>
    </row>
    <row r="16" spans="1:2" ht="21" customHeight="1">
      <c r="A16" s="8175" t="s">
        <v>5484</v>
      </c>
      <c r="B16" s="8174">
        <v>32</v>
      </c>
    </row>
    <row r="17" spans="1:2" ht="21" customHeight="1">
      <c r="A17" s="8172" t="s">
        <v>5485</v>
      </c>
      <c r="B17" s="8174">
        <v>36</v>
      </c>
    </row>
    <row r="18" spans="1:2" ht="21" customHeight="1">
      <c r="A18" s="8175" t="s">
        <v>5486</v>
      </c>
      <c r="B18" s="8174">
        <v>37</v>
      </c>
    </row>
    <row r="19" spans="1:2" ht="21" customHeight="1">
      <c r="A19" s="8175" t="s">
        <v>5487</v>
      </c>
      <c r="B19" s="8174">
        <v>57</v>
      </c>
    </row>
    <row r="20" spans="1:2" ht="21" customHeight="1">
      <c r="A20" s="8172" t="s">
        <v>5488</v>
      </c>
      <c r="B20" s="8174">
        <v>86</v>
      </c>
    </row>
    <row r="21" spans="1:2" ht="21" customHeight="1">
      <c r="A21" s="8175" t="s">
        <v>5489</v>
      </c>
      <c r="B21" s="8174">
        <v>87</v>
      </c>
    </row>
    <row r="22" spans="1:2" ht="21" customHeight="1">
      <c r="A22" s="8175" t="s">
        <v>5490</v>
      </c>
      <c r="B22" s="8174">
        <v>104</v>
      </c>
    </row>
    <row r="23" spans="1:2" ht="21" customHeight="1">
      <c r="A23" s="8172" t="s">
        <v>5491</v>
      </c>
      <c r="B23" s="8174">
        <v>124</v>
      </c>
    </row>
    <row r="24" spans="1:2" ht="21" customHeight="1">
      <c r="A24" s="8172" t="s">
        <v>5492</v>
      </c>
      <c r="B24" s="8174">
        <v>129</v>
      </c>
    </row>
    <row r="25" spans="1:2" ht="21" customHeight="1">
      <c r="A25" s="8172" t="s">
        <v>5493</v>
      </c>
      <c r="B25" s="8174">
        <v>133</v>
      </c>
    </row>
    <row r="26" spans="1:2" ht="21" customHeight="1">
      <c r="A26" s="8172" t="s">
        <v>5494</v>
      </c>
      <c r="B26" s="8174">
        <v>143</v>
      </c>
    </row>
    <row r="27" spans="1:2" ht="21" customHeight="1">
      <c r="A27" s="8172" t="s">
        <v>5495</v>
      </c>
      <c r="B27" s="8174">
        <v>160</v>
      </c>
    </row>
    <row r="28" spans="1:2" ht="21" customHeight="1">
      <c r="A28" s="8172" t="s">
        <v>5496</v>
      </c>
      <c r="B28" s="8174">
        <v>180</v>
      </c>
    </row>
    <row r="29" spans="1:2" ht="21" customHeight="1">
      <c r="A29" s="8172" t="s">
        <v>5497</v>
      </c>
      <c r="B29" s="8174">
        <v>185</v>
      </c>
    </row>
    <row r="30" spans="1:2" ht="21" customHeight="1">
      <c r="A30" s="8175" t="s">
        <v>5498</v>
      </c>
      <c r="B30" s="8174">
        <v>186</v>
      </c>
    </row>
    <row r="31" spans="1:2" ht="21" customHeight="1">
      <c r="A31" s="8175" t="s">
        <v>5499</v>
      </c>
      <c r="B31" s="8174">
        <v>191</v>
      </c>
    </row>
    <row r="32" spans="1:2" ht="21" customHeight="1">
      <c r="A32" s="8175" t="s">
        <v>5500</v>
      </c>
      <c r="B32" s="8174">
        <v>195</v>
      </c>
    </row>
    <row r="33" spans="1:2" ht="21" customHeight="1">
      <c r="A33" s="8175" t="s">
        <v>5501</v>
      </c>
      <c r="B33" s="8174">
        <v>196</v>
      </c>
    </row>
    <row r="34" spans="1:2" ht="21" customHeight="1">
      <c r="A34" s="8175" t="s">
        <v>5502</v>
      </c>
      <c r="B34" s="8174">
        <v>205</v>
      </c>
    </row>
    <row r="35" spans="1:2" ht="21" customHeight="1">
      <c r="A35" s="8175" t="s">
        <v>5503</v>
      </c>
      <c r="B35" s="8174">
        <v>206</v>
      </c>
    </row>
    <row r="36" spans="1:2" ht="21" customHeight="1">
      <c r="A36" s="8175" t="s">
        <v>5504</v>
      </c>
      <c r="B36" s="8174">
        <v>212</v>
      </c>
    </row>
    <row r="37" spans="1:2" ht="21" customHeight="1">
      <c r="A37" s="8172" t="s">
        <v>5505</v>
      </c>
      <c r="B37" s="8174">
        <v>219</v>
      </c>
    </row>
    <row r="38" spans="1:2" ht="21" customHeight="1">
      <c r="A38" s="8175" t="s">
        <v>5506</v>
      </c>
      <c r="B38" s="8174">
        <v>219</v>
      </c>
    </row>
    <row r="39" spans="1:2" ht="21" customHeight="1">
      <c r="A39" s="8176" t="s">
        <v>5507</v>
      </c>
      <c r="B39" s="8174">
        <v>219</v>
      </c>
    </row>
    <row r="40" spans="1:2" ht="21" customHeight="1">
      <c r="A40" s="8177" t="s">
        <v>5508</v>
      </c>
      <c r="B40" s="8174">
        <v>219</v>
      </c>
    </row>
    <row r="41" spans="1:2" ht="21" customHeight="1">
      <c r="A41" s="8177" t="s">
        <v>5509</v>
      </c>
      <c r="B41" s="8174">
        <v>225</v>
      </c>
    </row>
    <row r="42" spans="1:2" ht="21" customHeight="1">
      <c r="A42" s="8176" t="s">
        <v>5510</v>
      </c>
      <c r="B42" s="8174">
        <v>227</v>
      </c>
    </row>
    <row r="43" spans="1:2" ht="21" customHeight="1">
      <c r="A43" s="8176" t="s">
        <v>5511</v>
      </c>
      <c r="B43" s="8174">
        <v>232</v>
      </c>
    </row>
    <row r="44" spans="1:2" ht="21" customHeight="1">
      <c r="A44" s="8175" t="s">
        <v>5512</v>
      </c>
      <c r="B44" s="8174">
        <v>324</v>
      </c>
    </row>
    <row r="45" spans="1:2" ht="21" customHeight="1">
      <c r="A45" s="8175" t="s">
        <v>5513</v>
      </c>
      <c r="B45" s="8174">
        <v>264</v>
      </c>
    </row>
    <row r="46" spans="1:2" ht="21" customHeight="1">
      <c r="A46" s="8172" t="s">
        <v>5514</v>
      </c>
      <c r="B46" s="8174">
        <v>268</v>
      </c>
    </row>
    <row r="47" spans="1:2" ht="21" customHeight="1">
      <c r="A47" s="8172" t="s">
        <v>5515</v>
      </c>
      <c r="B47" s="8174">
        <v>271</v>
      </c>
    </row>
    <row r="48" spans="1:2" ht="21" customHeight="1">
      <c r="A48" s="8172" t="s">
        <v>5516</v>
      </c>
      <c r="B48" s="8174">
        <v>290</v>
      </c>
    </row>
    <row r="49" spans="1:2" ht="21" customHeight="1">
      <c r="A49" s="8172" t="s">
        <v>5517</v>
      </c>
      <c r="B49" s="8174">
        <v>310</v>
      </c>
    </row>
    <row r="50" spans="1:2" ht="21" customHeight="1">
      <c r="A50" s="8172" t="s">
        <v>5518</v>
      </c>
      <c r="B50" s="8174">
        <v>327</v>
      </c>
    </row>
    <row r="51" spans="1:2" ht="21" customHeight="1">
      <c r="A51" s="8175" t="s">
        <v>5519</v>
      </c>
      <c r="B51" s="8174">
        <v>328</v>
      </c>
    </row>
    <row r="52" spans="1:2" ht="21" customHeight="1">
      <c r="A52" s="8175" t="s">
        <v>5520</v>
      </c>
      <c r="B52" s="8174">
        <v>331</v>
      </c>
    </row>
    <row r="53" spans="1:2" ht="21" customHeight="1">
      <c r="A53" s="8175" t="s">
        <v>5521</v>
      </c>
      <c r="B53" s="8174">
        <v>332</v>
      </c>
    </row>
    <row r="54" spans="1:2" ht="21" customHeight="1">
      <c r="A54" s="8172" t="s">
        <v>5522</v>
      </c>
      <c r="B54" s="8174">
        <v>339</v>
      </c>
    </row>
    <row r="55" spans="1:2" ht="21" customHeight="1">
      <c r="A55" s="8172" t="s">
        <v>5523</v>
      </c>
      <c r="B55" s="8174">
        <v>348</v>
      </c>
    </row>
    <row r="56" spans="1:2" ht="21" customHeight="1">
      <c r="A56" s="8172" t="s">
        <v>5524</v>
      </c>
      <c r="B56" s="8174">
        <v>351</v>
      </c>
    </row>
    <row r="57" spans="1:2" ht="21" customHeight="1">
      <c r="A57" s="8172" t="s">
        <v>5525</v>
      </c>
      <c r="B57" s="8178">
        <v>353</v>
      </c>
    </row>
    <row r="58" spans="1:2" ht="12" customHeight="1"/>
    <row r="59" spans="1:2" ht="12" customHeight="1"/>
    <row r="60" spans="1:2" ht="12" customHeight="1"/>
    <row r="61" spans="1:2" ht="12" customHeight="1"/>
    <row r="62" spans="1:2" ht="12" customHeight="1"/>
    <row r="63" spans="1:2" ht="12" customHeight="1"/>
    <row r="64" spans="1:2"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sheetData>
  <pageMargins left="0.70866141732283472" right="0.70866141732283472" top="0.74803149606299213" bottom="0.7480314960629921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link="[1]!'!OLE_LINK1'" oleUpdate="OLEUPDATE_ALWAYS" shapeId="609281">
          <objectPr defaultSize="0" autoPict="0" dde="1">
            <anchor moveWithCells="1">
              <from>
                <xdr:col>0</xdr:col>
                <xdr:colOff>0</xdr:colOff>
                <xdr:row>2</xdr:row>
                <xdr:rowOff>0</xdr:rowOff>
              </from>
              <to>
                <xdr:col>0</xdr:col>
                <xdr:colOff>666750</xdr:colOff>
                <xdr:row>4</xdr:row>
                <xdr:rowOff>47625</xdr:rowOff>
              </to>
            </anchor>
          </objectPr>
        </oleObject>
      </mc:Choice>
      <mc:Fallback>
        <oleObject progId="Word.Document.12" link="[1]!'!OLE_LINK1'" oleUpdate="OLEUPDATE_ALWAYS" shapeId="609281"/>
      </mc:Fallback>
    </mc:AlternateContent>
  </oleObjec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6">
    <pageSetUpPr fitToPage="1"/>
  </sheetPr>
  <dimension ref="A1:S28"/>
  <sheetViews>
    <sheetView view="pageBreakPreview" zoomScale="60" zoomScaleNormal="100" workbookViewId="0">
      <selection activeCell="H15" sqref="H15"/>
    </sheetView>
  </sheetViews>
  <sheetFormatPr defaultRowHeight="12.75"/>
  <cols>
    <col min="1" max="1" width="20.5703125" style="152" customWidth="1"/>
    <col min="2" max="2" width="14.42578125" style="152" customWidth="1"/>
    <col min="3" max="3" width="13.7109375" style="152" customWidth="1"/>
    <col min="4" max="5" width="14.28515625" style="152" customWidth="1"/>
    <col min="6" max="6" width="14.42578125" style="152" customWidth="1"/>
    <col min="7" max="7" width="14.7109375" style="152" customWidth="1"/>
    <col min="8" max="8" width="14.85546875" style="152" customWidth="1"/>
    <col min="9" max="9" width="13.5703125" style="152" customWidth="1"/>
    <col min="10" max="10" width="14.42578125" style="152" customWidth="1"/>
    <col min="11" max="11" width="12.85546875" style="152" customWidth="1"/>
    <col min="12" max="12" width="13.28515625" style="152" customWidth="1"/>
    <col min="13" max="13" width="14.28515625" style="152" customWidth="1"/>
    <col min="14" max="14" width="13.28515625" style="152" customWidth="1"/>
    <col min="15" max="15" width="12.140625" style="152" customWidth="1"/>
    <col min="16" max="16" width="13.42578125" style="152" customWidth="1"/>
    <col min="17" max="17" width="9.140625" style="152"/>
    <col min="18" max="18" width="10.28515625" style="152" customWidth="1"/>
    <col min="19" max="16384" width="9.140625" style="152"/>
  </cols>
  <sheetData>
    <row r="1" spans="1:19" ht="13.5" thickBot="1">
      <c r="A1" s="1" t="s">
        <v>0</v>
      </c>
      <c r="P1" s="474" t="s">
        <v>1</v>
      </c>
    </row>
    <row r="2" spans="1:19" ht="26.25" customHeight="1" thickTop="1">
      <c r="A2" s="6250" t="s">
        <v>5258</v>
      </c>
      <c r="B2" s="6251"/>
      <c r="C2" s="6251"/>
      <c r="D2" s="6251"/>
      <c r="E2" s="6251"/>
      <c r="F2" s="6251"/>
      <c r="G2" s="6251"/>
      <c r="H2" s="6251"/>
      <c r="I2" s="6251"/>
      <c r="J2" s="6251"/>
      <c r="K2" s="6251"/>
      <c r="L2" s="6251"/>
      <c r="M2" s="6251"/>
      <c r="N2" s="6251"/>
      <c r="O2" s="6251"/>
      <c r="P2" s="6252"/>
    </row>
    <row r="3" spans="1:19" ht="23.25" customHeight="1">
      <c r="A3" s="6452" t="s">
        <v>625</v>
      </c>
      <c r="B3" s="6453"/>
      <c r="C3" s="6453"/>
      <c r="D3" s="6453"/>
      <c r="E3" s="6453"/>
      <c r="F3" s="6453"/>
      <c r="G3" s="6453"/>
      <c r="H3" s="6453"/>
      <c r="I3" s="6453"/>
      <c r="J3" s="6453"/>
      <c r="K3" s="6453"/>
      <c r="L3" s="6453"/>
      <c r="M3" s="6453"/>
      <c r="N3" s="6453"/>
      <c r="O3" s="6453"/>
      <c r="P3" s="6454"/>
    </row>
    <row r="4" spans="1:19" ht="24.75" customHeight="1" thickBot="1">
      <c r="A4" s="6285"/>
      <c r="B4" s="6286"/>
      <c r="C4" s="6286"/>
      <c r="D4" s="6286"/>
      <c r="E4" s="6286"/>
      <c r="F4" s="6286"/>
      <c r="G4" s="6286"/>
      <c r="H4" s="6286"/>
      <c r="I4" s="6286"/>
      <c r="J4" s="6286"/>
      <c r="K4" s="6286"/>
      <c r="L4" s="6286"/>
      <c r="M4" s="6286"/>
      <c r="N4" s="6286"/>
      <c r="O4" s="6286"/>
      <c r="P4" s="6287"/>
    </row>
    <row r="5" spans="1:19" ht="24.75" customHeight="1" thickBot="1">
      <c r="A5" s="698"/>
      <c r="B5" s="6458">
        <v>2009</v>
      </c>
      <c r="C5" s="6458"/>
      <c r="D5" s="6459"/>
      <c r="E5" s="6458">
        <v>2010</v>
      </c>
      <c r="F5" s="6458"/>
      <c r="G5" s="6459"/>
      <c r="H5" s="6458">
        <v>2011</v>
      </c>
      <c r="I5" s="6458"/>
      <c r="J5" s="6458"/>
      <c r="K5" s="6460">
        <v>2012</v>
      </c>
      <c r="L5" s="6384"/>
      <c r="M5" s="6461"/>
      <c r="N5" s="6458">
        <v>2013</v>
      </c>
      <c r="O5" s="6458"/>
      <c r="P5" s="6462"/>
    </row>
    <row r="6" spans="1:19" ht="45.75" customHeight="1" thickBot="1">
      <c r="A6" s="700" t="s">
        <v>33</v>
      </c>
      <c r="B6" s="701" t="s">
        <v>681</v>
      </c>
      <c r="C6" s="702" t="s">
        <v>682</v>
      </c>
      <c r="D6" s="648" t="s">
        <v>2</v>
      </c>
      <c r="E6" s="701" t="s">
        <v>681</v>
      </c>
      <c r="F6" s="702" t="s">
        <v>682</v>
      </c>
      <c r="G6" s="648" t="s">
        <v>2</v>
      </c>
      <c r="H6" s="701" t="s">
        <v>681</v>
      </c>
      <c r="I6" s="702" t="s">
        <v>682</v>
      </c>
      <c r="J6" s="702" t="s">
        <v>2</v>
      </c>
      <c r="K6" s="646" t="s">
        <v>681</v>
      </c>
      <c r="L6" s="702" t="s">
        <v>682</v>
      </c>
      <c r="M6" s="648" t="s">
        <v>2</v>
      </c>
      <c r="N6" s="701" t="s">
        <v>681</v>
      </c>
      <c r="O6" s="702" t="s">
        <v>682</v>
      </c>
      <c r="P6" s="703" t="s">
        <v>2</v>
      </c>
    </row>
    <row r="7" spans="1:19" ht="20.100000000000001" customHeight="1">
      <c r="A7" s="704" t="s">
        <v>36</v>
      </c>
      <c r="B7" s="705">
        <v>15</v>
      </c>
      <c r="C7" s="706">
        <v>3</v>
      </c>
      <c r="D7" s="707">
        <f>B7+C7</f>
        <v>18</v>
      </c>
      <c r="E7" s="708">
        <v>16</v>
      </c>
      <c r="F7" s="652">
        <v>2</v>
      </c>
      <c r="G7" s="653">
        <v>18</v>
      </c>
      <c r="H7" s="709">
        <v>15</v>
      </c>
      <c r="I7" s="710">
        <v>4</v>
      </c>
      <c r="J7" s="711">
        <f>H7+I7</f>
        <v>19</v>
      </c>
      <c r="K7" s="712">
        <v>16</v>
      </c>
      <c r="L7" s="710">
        <v>3</v>
      </c>
      <c r="M7" s="713">
        <f>K7+L7</f>
        <v>19</v>
      </c>
      <c r="N7" s="709">
        <v>16</v>
      </c>
      <c r="O7" s="710">
        <v>3</v>
      </c>
      <c r="P7" s="714">
        <f>N7+O7</f>
        <v>19</v>
      </c>
    </row>
    <row r="8" spans="1:19" ht="20.100000000000001" customHeight="1">
      <c r="A8" s="715" t="s">
        <v>37</v>
      </c>
      <c r="B8" s="716">
        <v>48</v>
      </c>
      <c r="C8" s="717">
        <v>4</v>
      </c>
      <c r="D8" s="718">
        <f t="shared" ref="D8:D23" si="0">B8+C8</f>
        <v>52</v>
      </c>
      <c r="E8" s="719">
        <v>53</v>
      </c>
      <c r="F8" s="660">
        <v>1</v>
      </c>
      <c r="G8" s="661">
        <v>54</v>
      </c>
      <c r="H8" s="720">
        <v>54</v>
      </c>
      <c r="I8" s="694">
        <v>4</v>
      </c>
      <c r="J8" s="694">
        <f t="shared" ref="J8:J23" si="1">H8+I8</f>
        <v>58</v>
      </c>
      <c r="K8" s="721">
        <v>54</v>
      </c>
      <c r="L8" s="694">
        <v>3</v>
      </c>
      <c r="M8" s="661">
        <v>57</v>
      </c>
      <c r="N8" s="720">
        <v>54</v>
      </c>
      <c r="O8" s="694">
        <v>3</v>
      </c>
      <c r="P8" s="662">
        <v>57</v>
      </c>
    </row>
    <row r="9" spans="1:19" ht="20.100000000000001" customHeight="1">
      <c r="A9" s="715" t="s">
        <v>39</v>
      </c>
      <c r="B9" s="722">
        <v>96</v>
      </c>
      <c r="C9" s="723">
        <v>11</v>
      </c>
      <c r="D9" s="724">
        <f t="shared" si="0"/>
        <v>107</v>
      </c>
      <c r="E9" s="719">
        <v>101</v>
      </c>
      <c r="F9" s="660">
        <v>6</v>
      </c>
      <c r="G9" s="661">
        <v>107</v>
      </c>
      <c r="H9" s="720">
        <v>103</v>
      </c>
      <c r="I9" s="694">
        <v>8</v>
      </c>
      <c r="J9" s="692">
        <f t="shared" si="1"/>
        <v>111</v>
      </c>
      <c r="K9" s="721">
        <v>103</v>
      </c>
      <c r="L9" s="694">
        <v>9</v>
      </c>
      <c r="M9" s="656">
        <f t="shared" ref="M9:M23" si="2">K9+L9</f>
        <v>112</v>
      </c>
      <c r="N9" s="720">
        <v>103</v>
      </c>
      <c r="O9" s="694">
        <v>9</v>
      </c>
      <c r="P9" s="695">
        <f t="shared" ref="P9:P23" si="3">N9+O9</f>
        <v>112</v>
      </c>
    </row>
    <row r="10" spans="1:19" ht="20.100000000000001" customHeight="1">
      <c r="A10" s="715" t="s">
        <v>40</v>
      </c>
      <c r="B10" s="722">
        <v>19</v>
      </c>
      <c r="C10" s="717"/>
      <c r="D10" s="661">
        <f t="shared" si="0"/>
        <v>19</v>
      </c>
      <c r="E10" s="719">
        <v>19</v>
      </c>
      <c r="F10" s="660"/>
      <c r="G10" s="661">
        <v>19</v>
      </c>
      <c r="H10" s="720">
        <v>19</v>
      </c>
      <c r="I10" s="694">
        <v>1</v>
      </c>
      <c r="J10" s="725">
        <f t="shared" si="1"/>
        <v>20</v>
      </c>
      <c r="K10" s="721">
        <v>19</v>
      </c>
      <c r="L10" s="694">
        <v>1</v>
      </c>
      <c r="M10" s="726">
        <f t="shared" si="2"/>
        <v>20</v>
      </c>
      <c r="N10" s="720">
        <v>19</v>
      </c>
      <c r="O10" s="694">
        <v>1</v>
      </c>
      <c r="P10" s="727">
        <f t="shared" si="3"/>
        <v>20</v>
      </c>
    </row>
    <row r="11" spans="1:19" ht="20.100000000000001" customHeight="1">
      <c r="A11" s="715" t="s">
        <v>41</v>
      </c>
      <c r="B11" s="716">
        <v>21</v>
      </c>
      <c r="C11" s="279">
        <v>35</v>
      </c>
      <c r="D11" s="656">
        <f t="shared" si="0"/>
        <v>56</v>
      </c>
      <c r="E11" s="719">
        <v>43</v>
      </c>
      <c r="F11" s="660">
        <v>13</v>
      </c>
      <c r="G11" s="661">
        <v>56</v>
      </c>
      <c r="H11" s="720">
        <v>41</v>
      </c>
      <c r="I11" s="694">
        <v>20</v>
      </c>
      <c r="J11" s="696">
        <f t="shared" si="1"/>
        <v>61</v>
      </c>
      <c r="K11" s="721">
        <v>47</v>
      </c>
      <c r="L11" s="694">
        <v>15</v>
      </c>
      <c r="M11" s="728">
        <f t="shared" si="2"/>
        <v>62</v>
      </c>
      <c r="N11" s="720">
        <v>47</v>
      </c>
      <c r="O11" s="694">
        <v>15</v>
      </c>
      <c r="P11" s="697">
        <f t="shared" si="3"/>
        <v>62</v>
      </c>
    </row>
    <row r="12" spans="1:19" ht="20.100000000000001" customHeight="1">
      <c r="A12" s="715" t="s">
        <v>42</v>
      </c>
      <c r="B12" s="716">
        <v>46</v>
      </c>
      <c r="C12" s="729">
        <v>10</v>
      </c>
      <c r="D12" s="726">
        <f t="shared" si="0"/>
        <v>56</v>
      </c>
      <c r="E12" s="719">
        <v>51</v>
      </c>
      <c r="F12" s="660">
        <v>6</v>
      </c>
      <c r="G12" s="661">
        <v>57</v>
      </c>
      <c r="H12" s="720">
        <v>55</v>
      </c>
      <c r="I12" s="694">
        <v>2</v>
      </c>
      <c r="J12" s="694">
        <f t="shared" si="1"/>
        <v>57</v>
      </c>
      <c r="K12" s="721">
        <v>56</v>
      </c>
      <c r="L12" s="694">
        <v>2</v>
      </c>
      <c r="M12" s="661">
        <f t="shared" si="2"/>
        <v>58</v>
      </c>
      <c r="N12" s="720">
        <v>56</v>
      </c>
      <c r="O12" s="694">
        <v>2</v>
      </c>
      <c r="P12" s="662">
        <f t="shared" si="3"/>
        <v>58</v>
      </c>
    </row>
    <row r="13" spans="1:19" ht="20.100000000000001" customHeight="1">
      <c r="A13" s="715" t="s">
        <v>43</v>
      </c>
      <c r="B13" s="730">
        <v>174</v>
      </c>
      <c r="C13" s="717">
        <v>29</v>
      </c>
      <c r="D13" s="661">
        <f t="shared" si="0"/>
        <v>203</v>
      </c>
      <c r="E13" s="719">
        <v>201</v>
      </c>
      <c r="F13" s="660">
        <v>4</v>
      </c>
      <c r="G13" s="661">
        <v>205</v>
      </c>
      <c r="H13" s="720">
        <v>207</v>
      </c>
      <c r="I13" s="694">
        <v>5</v>
      </c>
      <c r="J13" s="725">
        <f t="shared" si="1"/>
        <v>212</v>
      </c>
      <c r="K13" s="721">
        <v>207</v>
      </c>
      <c r="L13" s="694">
        <v>7</v>
      </c>
      <c r="M13" s="726">
        <f t="shared" si="2"/>
        <v>214</v>
      </c>
      <c r="N13" s="720">
        <v>207</v>
      </c>
      <c r="O13" s="694">
        <v>7</v>
      </c>
      <c r="P13" s="727">
        <f t="shared" si="3"/>
        <v>214</v>
      </c>
    </row>
    <row r="14" spans="1:19" ht="20.100000000000001" customHeight="1">
      <c r="A14" s="715" t="s">
        <v>44</v>
      </c>
      <c r="B14" s="716">
        <v>174</v>
      </c>
      <c r="C14" s="723">
        <v>71</v>
      </c>
      <c r="D14" s="728">
        <f t="shared" si="0"/>
        <v>245</v>
      </c>
      <c r="E14" s="719">
        <v>223</v>
      </c>
      <c r="F14" s="660">
        <v>27</v>
      </c>
      <c r="G14" s="661">
        <v>250</v>
      </c>
      <c r="H14" s="720">
        <v>244</v>
      </c>
      <c r="I14" s="694">
        <v>18</v>
      </c>
      <c r="J14" s="694">
        <f t="shared" si="1"/>
        <v>262</v>
      </c>
      <c r="K14" s="721">
        <v>246</v>
      </c>
      <c r="L14" s="694">
        <v>23</v>
      </c>
      <c r="M14" s="661">
        <f t="shared" si="2"/>
        <v>269</v>
      </c>
      <c r="N14" s="720">
        <v>246</v>
      </c>
      <c r="O14" s="694">
        <v>23</v>
      </c>
      <c r="P14" s="662">
        <f t="shared" si="3"/>
        <v>269</v>
      </c>
    </row>
    <row r="15" spans="1:19" ht="20.100000000000001" customHeight="1">
      <c r="A15" s="715" t="s">
        <v>45</v>
      </c>
      <c r="B15" s="716">
        <v>15</v>
      </c>
      <c r="C15" s="717">
        <v>1</v>
      </c>
      <c r="D15" s="728">
        <f t="shared" si="0"/>
        <v>16</v>
      </c>
      <c r="E15" s="719">
        <v>16</v>
      </c>
      <c r="F15" s="660">
        <v>1</v>
      </c>
      <c r="G15" s="661">
        <v>17</v>
      </c>
      <c r="H15" s="720">
        <v>17</v>
      </c>
      <c r="I15" s="694">
        <v>0</v>
      </c>
      <c r="J15" s="694">
        <f t="shared" si="1"/>
        <v>17</v>
      </c>
      <c r="K15" s="721">
        <v>17</v>
      </c>
      <c r="L15" s="694">
        <v>0</v>
      </c>
      <c r="M15" s="661">
        <f t="shared" si="2"/>
        <v>17</v>
      </c>
      <c r="N15" s="720">
        <v>17</v>
      </c>
      <c r="O15" s="694">
        <v>0</v>
      </c>
      <c r="P15" s="662">
        <f t="shared" si="3"/>
        <v>17</v>
      </c>
    </row>
    <row r="16" spans="1:19" ht="20.100000000000001" customHeight="1">
      <c r="A16" s="715" t="s">
        <v>46</v>
      </c>
      <c r="B16" s="716">
        <v>128</v>
      </c>
      <c r="C16" s="717">
        <v>9</v>
      </c>
      <c r="D16" s="661">
        <f t="shared" si="0"/>
        <v>137</v>
      </c>
      <c r="E16" s="719">
        <v>129</v>
      </c>
      <c r="F16" s="660">
        <v>8</v>
      </c>
      <c r="G16" s="661">
        <v>137</v>
      </c>
      <c r="H16" s="720">
        <v>127</v>
      </c>
      <c r="I16" s="694">
        <v>14</v>
      </c>
      <c r="J16" s="725">
        <f t="shared" si="1"/>
        <v>141</v>
      </c>
      <c r="K16" s="721">
        <v>127</v>
      </c>
      <c r="L16" s="694">
        <v>14</v>
      </c>
      <c r="M16" s="726">
        <f t="shared" si="2"/>
        <v>141</v>
      </c>
      <c r="N16" s="720">
        <v>127</v>
      </c>
      <c r="O16" s="694">
        <v>14</v>
      </c>
      <c r="P16" s="727">
        <f t="shared" si="3"/>
        <v>141</v>
      </c>
      <c r="Q16" s="731"/>
      <c r="R16" s="731"/>
      <c r="S16" s="731"/>
    </row>
    <row r="17" spans="1:18" ht="20.100000000000001" customHeight="1">
      <c r="A17" s="715" t="s">
        <v>47</v>
      </c>
      <c r="B17" s="730">
        <v>31</v>
      </c>
      <c r="C17" s="729">
        <v>2</v>
      </c>
      <c r="D17" s="661">
        <f t="shared" si="0"/>
        <v>33</v>
      </c>
      <c r="E17" s="719">
        <v>32</v>
      </c>
      <c r="F17" s="660">
        <v>1</v>
      </c>
      <c r="G17" s="661">
        <v>33</v>
      </c>
      <c r="H17" s="720">
        <v>32</v>
      </c>
      <c r="I17" s="694">
        <v>1</v>
      </c>
      <c r="J17" s="694">
        <f t="shared" si="1"/>
        <v>33</v>
      </c>
      <c r="K17" s="721">
        <v>32</v>
      </c>
      <c r="L17" s="694">
        <v>2</v>
      </c>
      <c r="M17" s="661">
        <f t="shared" si="2"/>
        <v>34</v>
      </c>
      <c r="N17" s="720">
        <v>32</v>
      </c>
      <c r="O17" s="694">
        <v>2</v>
      </c>
      <c r="P17" s="662">
        <f t="shared" si="3"/>
        <v>34</v>
      </c>
    </row>
    <row r="18" spans="1:18" ht="20.100000000000001" customHeight="1">
      <c r="A18" s="715" t="s">
        <v>48</v>
      </c>
      <c r="B18" s="716">
        <v>38</v>
      </c>
      <c r="C18" s="717">
        <v>5</v>
      </c>
      <c r="D18" s="724">
        <f t="shared" si="0"/>
        <v>43</v>
      </c>
      <c r="E18" s="719">
        <v>39</v>
      </c>
      <c r="F18" s="660">
        <v>4</v>
      </c>
      <c r="G18" s="661">
        <v>43</v>
      </c>
      <c r="H18" s="720">
        <v>38</v>
      </c>
      <c r="I18" s="694">
        <v>5</v>
      </c>
      <c r="J18" s="694">
        <f t="shared" si="1"/>
        <v>43</v>
      </c>
      <c r="K18" s="721">
        <v>38</v>
      </c>
      <c r="L18" s="694">
        <v>5</v>
      </c>
      <c r="M18" s="661">
        <f t="shared" si="2"/>
        <v>43</v>
      </c>
      <c r="N18" s="720">
        <v>38</v>
      </c>
      <c r="O18" s="694">
        <v>5</v>
      </c>
      <c r="P18" s="662">
        <f t="shared" si="3"/>
        <v>43</v>
      </c>
    </row>
    <row r="19" spans="1:18" ht="20.100000000000001" customHeight="1">
      <c r="A19" s="715" t="s">
        <v>109</v>
      </c>
      <c r="B19" s="730">
        <v>49</v>
      </c>
      <c r="C19" s="729">
        <v>4</v>
      </c>
      <c r="D19" s="661">
        <f t="shared" si="0"/>
        <v>53</v>
      </c>
      <c r="E19" s="719">
        <v>58</v>
      </c>
      <c r="F19" s="660" t="s">
        <v>683</v>
      </c>
      <c r="G19" s="661">
        <v>58</v>
      </c>
      <c r="H19" s="720">
        <v>59</v>
      </c>
      <c r="I19" s="694">
        <v>1</v>
      </c>
      <c r="J19" s="694">
        <f t="shared" si="1"/>
        <v>60</v>
      </c>
      <c r="K19" s="721">
        <v>57</v>
      </c>
      <c r="L19" s="694">
        <v>4</v>
      </c>
      <c r="M19" s="661">
        <f t="shared" si="2"/>
        <v>61</v>
      </c>
      <c r="N19" s="720">
        <v>57</v>
      </c>
      <c r="O19" s="694">
        <v>4</v>
      </c>
      <c r="P19" s="662">
        <f t="shared" si="3"/>
        <v>61</v>
      </c>
    </row>
    <row r="20" spans="1:18" ht="20.100000000000001" customHeight="1">
      <c r="A20" s="715" t="s">
        <v>49</v>
      </c>
      <c r="B20" s="716">
        <v>63</v>
      </c>
      <c r="C20" s="717">
        <v>4</v>
      </c>
      <c r="D20" s="661">
        <f t="shared" si="0"/>
        <v>67</v>
      </c>
      <c r="E20" s="719">
        <v>63</v>
      </c>
      <c r="F20" s="660">
        <v>4</v>
      </c>
      <c r="G20" s="661">
        <v>67</v>
      </c>
      <c r="H20" s="720">
        <v>65</v>
      </c>
      <c r="I20" s="694">
        <v>3</v>
      </c>
      <c r="J20" s="694">
        <f t="shared" si="1"/>
        <v>68</v>
      </c>
      <c r="K20" s="721">
        <v>63</v>
      </c>
      <c r="L20" s="694">
        <v>5</v>
      </c>
      <c r="M20" s="661">
        <f t="shared" si="2"/>
        <v>68</v>
      </c>
      <c r="N20" s="720">
        <v>63</v>
      </c>
      <c r="O20" s="694">
        <v>5</v>
      </c>
      <c r="P20" s="662">
        <f t="shared" si="3"/>
        <v>68</v>
      </c>
    </row>
    <row r="21" spans="1:18" ht="20.100000000000001" customHeight="1">
      <c r="A21" s="715" t="s">
        <v>50</v>
      </c>
      <c r="B21" s="716">
        <v>69</v>
      </c>
      <c r="C21" s="717">
        <v>10</v>
      </c>
      <c r="D21" s="724">
        <f t="shared" si="0"/>
        <v>79</v>
      </c>
      <c r="E21" s="719">
        <v>71</v>
      </c>
      <c r="F21" s="660">
        <v>8</v>
      </c>
      <c r="G21" s="661">
        <v>79</v>
      </c>
      <c r="H21" s="720">
        <v>77</v>
      </c>
      <c r="I21" s="694">
        <v>2</v>
      </c>
      <c r="J21" s="725">
        <f t="shared" si="1"/>
        <v>79</v>
      </c>
      <c r="K21" s="721">
        <v>77</v>
      </c>
      <c r="L21" s="694">
        <v>2</v>
      </c>
      <c r="M21" s="726">
        <f t="shared" si="2"/>
        <v>79</v>
      </c>
      <c r="N21" s="720">
        <v>77</v>
      </c>
      <c r="O21" s="694">
        <v>2</v>
      </c>
      <c r="P21" s="727">
        <f t="shared" si="3"/>
        <v>79</v>
      </c>
    </row>
    <row r="22" spans="1:18" ht="20.100000000000001" customHeight="1" thickBot="1">
      <c r="A22" s="732" t="s">
        <v>51</v>
      </c>
      <c r="B22" s="733">
        <v>36</v>
      </c>
      <c r="C22" s="734">
        <v>3</v>
      </c>
      <c r="D22" s="735">
        <f t="shared" si="0"/>
        <v>39</v>
      </c>
      <c r="E22" s="736">
        <v>39</v>
      </c>
      <c r="F22" s="737" t="s">
        <v>683</v>
      </c>
      <c r="G22" s="735">
        <v>39</v>
      </c>
      <c r="H22" s="738">
        <v>39</v>
      </c>
      <c r="I22" s="739">
        <v>0</v>
      </c>
      <c r="J22" s="739">
        <f t="shared" si="1"/>
        <v>39</v>
      </c>
      <c r="K22" s="740">
        <v>39</v>
      </c>
      <c r="L22" s="739">
        <v>0</v>
      </c>
      <c r="M22" s="735">
        <f t="shared" si="2"/>
        <v>39</v>
      </c>
      <c r="N22" s="738">
        <v>39</v>
      </c>
      <c r="O22" s="739">
        <v>0</v>
      </c>
      <c r="P22" s="741">
        <f t="shared" si="3"/>
        <v>39</v>
      </c>
    </row>
    <row r="23" spans="1:18" ht="20.100000000000001" customHeight="1" thickBot="1">
      <c r="A23" s="742" t="s">
        <v>2</v>
      </c>
      <c r="B23" s="743">
        <v>1022</v>
      </c>
      <c r="C23" s="744">
        <f>C7+C8+C9+C10+C11+C12+C13+C14+C15+C16+C17+C18+C19+C20+C21+C22</f>
        <v>201</v>
      </c>
      <c r="D23" s="745">
        <f t="shared" si="0"/>
        <v>1223</v>
      </c>
      <c r="E23" s="746">
        <v>1154</v>
      </c>
      <c r="F23" s="747">
        <v>85</v>
      </c>
      <c r="G23" s="748">
        <v>1239</v>
      </c>
      <c r="H23" s="749">
        <f>H7+H8+H9+H10+H11+H12+H13+H14+H15+H16+H17+H18+H19+H20+H21+H22</f>
        <v>1192</v>
      </c>
      <c r="I23" s="750">
        <f>I7+I8+I9+I10+I11+I12+I13+I14+I15+I16+I17+I18+I19+I20+I21+I22</f>
        <v>88</v>
      </c>
      <c r="J23" s="750">
        <f t="shared" si="1"/>
        <v>1280</v>
      </c>
      <c r="K23" s="751">
        <f>K7+K8+K9+K10+K11+K12+K13+K14+K15+K16+K17+K18+K19+K20+K21+K22</f>
        <v>1198</v>
      </c>
      <c r="L23" s="750">
        <f>L7+L8+L9+L10+L11+L12+L13+L14+L15+L16+L17+L18+L19+L20+L21+L22</f>
        <v>95</v>
      </c>
      <c r="M23" s="748">
        <f t="shared" si="2"/>
        <v>1293</v>
      </c>
      <c r="N23" s="749">
        <f>N7+N8+N9+N10+N11+N12+N13+N14+N15+N16+N17+N18+N19+N20+N21+N22</f>
        <v>1198</v>
      </c>
      <c r="O23" s="750">
        <f>O7+O8+O9+O10+O11+O12+O13+O14+O15+O16+O17+O18+O19+O20+O21+O22</f>
        <v>95</v>
      </c>
      <c r="P23" s="752">
        <f t="shared" si="3"/>
        <v>1293</v>
      </c>
    </row>
    <row r="24" spans="1:18" ht="20.100000000000001" customHeight="1" thickTop="1">
      <c r="A24" s="6392"/>
      <c r="B24" s="6392"/>
      <c r="C24" s="6392"/>
      <c r="D24" s="6392"/>
      <c r="E24" s="6392"/>
      <c r="F24" s="6392"/>
      <c r="G24" s="6392"/>
      <c r="H24" s="6392"/>
      <c r="I24" s="6392"/>
      <c r="J24" s="6392"/>
    </row>
    <row r="25" spans="1:18" ht="15.75" customHeight="1">
      <c r="A25" s="6248" t="s">
        <v>468</v>
      </c>
      <c r="B25" s="6249"/>
      <c r="C25" s="6249"/>
      <c r="D25" s="6249"/>
      <c r="E25" s="6249"/>
      <c r="F25" s="6249"/>
      <c r="G25" s="6249"/>
      <c r="H25" s="6249"/>
      <c r="I25" s="6249"/>
      <c r="J25" s="6249"/>
      <c r="K25" s="6249"/>
      <c r="L25" s="6249"/>
      <c r="Q25" s="450"/>
      <c r="R25" s="450"/>
    </row>
    <row r="26" spans="1:18" ht="15.75" customHeight="1">
      <c r="A26" s="6248" t="s">
        <v>679</v>
      </c>
      <c r="B26" s="6248"/>
      <c r="C26" s="6248"/>
      <c r="D26" s="6248"/>
      <c r="E26" s="176"/>
      <c r="F26" s="176"/>
      <c r="G26" s="176"/>
      <c r="H26" s="176"/>
      <c r="I26" s="176"/>
      <c r="J26" s="176"/>
      <c r="K26" s="176"/>
      <c r="L26" s="176"/>
      <c r="Q26" s="176"/>
      <c r="R26" s="176"/>
    </row>
    <row r="27" spans="1:18" ht="15.75" customHeight="1">
      <c r="A27" s="6248" t="s">
        <v>673</v>
      </c>
      <c r="B27" s="6248"/>
      <c r="C27" s="6248"/>
      <c r="D27" s="6248"/>
      <c r="E27" s="6248"/>
      <c r="F27" s="6248"/>
      <c r="G27" s="176"/>
      <c r="H27" s="176"/>
      <c r="I27" s="176"/>
      <c r="J27" s="176"/>
      <c r="K27" s="176"/>
      <c r="L27" s="176"/>
      <c r="M27" s="176"/>
      <c r="N27" s="176"/>
      <c r="O27" s="176"/>
      <c r="P27" s="176"/>
      <c r="Q27" s="176"/>
      <c r="R27" s="176"/>
    </row>
    <row r="28" spans="1:18" ht="15.75" customHeight="1">
      <c r="A28" s="6248" t="s">
        <v>140</v>
      </c>
      <c r="B28" s="6249"/>
      <c r="C28" s="6249"/>
      <c r="D28" s="6249"/>
      <c r="E28" s="6249"/>
      <c r="F28" s="6249"/>
      <c r="G28" s="6249"/>
      <c r="H28" s="6249"/>
      <c r="I28" s="6249"/>
      <c r="J28" s="6249"/>
      <c r="K28" s="6249"/>
      <c r="L28" s="6249"/>
      <c r="M28" s="6249"/>
      <c r="N28" s="6249"/>
      <c r="O28" s="6249"/>
      <c r="P28" s="6249"/>
      <c r="Q28" s="450"/>
      <c r="R28" s="450"/>
    </row>
  </sheetData>
  <mergeCells count="12">
    <mergeCell ref="A2:P2"/>
    <mergeCell ref="A3:P4"/>
    <mergeCell ref="B5:D5"/>
    <mergeCell ref="E5:G5"/>
    <mergeCell ref="H5:J5"/>
    <mergeCell ref="K5:M5"/>
    <mergeCell ref="N5:P5"/>
    <mergeCell ref="A24:J24"/>
    <mergeCell ref="A25:L25"/>
    <mergeCell ref="A26:D26"/>
    <mergeCell ref="A27:F27"/>
    <mergeCell ref="A28:P28"/>
  </mergeCells>
  <hyperlinks>
    <hyperlink ref="A1" r:id="rId1"/>
  </hyperlinks>
  <pageMargins left="0.74803149606299213" right="0.74803149606299213" top="0.98425196850393704" bottom="0.98425196850393704" header="0.51181102362204722" footer="0.51181102362204722"/>
  <pageSetup paperSize="9" scale="58" orientation="landscape" r:id="rId2"/>
  <headerFooter alignWithMargins="0">
    <oddFooter>&amp;R34</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7">
    <pageSetUpPr fitToPage="1"/>
  </sheetPr>
  <dimension ref="A1:T34"/>
  <sheetViews>
    <sheetView view="pageBreakPreview" zoomScale="60" zoomScaleNormal="100" workbookViewId="0">
      <selection activeCell="H15" sqref="H15"/>
    </sheetView>
  </sheetViews>
  <sheetFormatPr defaultColWidth="12" defaultRowHeight="12.75"/>
  <cols>
    <col min="1" max="1" width="18.7109375" style="152" customWidth="1"/>
    <col min="2" max="2" width="14.85546875" style="152" customWidth="1"/>
    <col min="3" max="5" width="12.42578125" style="152" customWidth="1"/>
    <col min="6" max="6" width="13.7109375" style="152" customWidth="1"/>
    <col min="7" max="7" width="14.85546875" style="152" customWidth="1"/>
    <col min="8" max="11" width="12.42578125" style="152" customWidth="1"/>
    <col min="12" max="12" width="14.85546875" style="152" customWidth="1"/>
    <col min="13" max="16" width="12.42578125" style="152" customWidth="1"/>
    <col min="17" max="17" width="19.28515625" style="152" customWidth="1"/>
    <col min="18" max="18" width="19.7109375" style="152" customWidth="1"/>
    <col min="19" max="16384" width="12" style="152"/>
  </cols>
  <sheetData>
    <row r="1" spans="1:18" ht="13.5" thickBot="1">
      <c r="A1" s="1" t="s">
        <v>0</v>
      </c>
      <c r="R1" s="474" t="s">
        <v>1</v>
      </c>
    </row>
    <row r="2" spans="1:18" ht="26.25" customHeight="1">
      <c r="A2" s="6463" t="s">
        <v>721</v>
      </c>
      <c r="B2" s="6464"/>
      <c r="C2" s="6464"/>
      <c r="D2" s="6464"/>
      <c r="E2" s="6464"/>
      <c r="F2" s="6464"/>
      <c r="G2" s="6464"/>
      <c r="H2" s="6464"/>
      <c r="I2" s="6464"/>
      <c r="J2" s="6464"/>
      <c r="K2" s="6464"/>
      <c r="L2" s="6464"/>
      <c r="M2" s="6464"/>
      <c r="N2" s="6464"/>
      <c r="O2" s="6464"/>
      <c r="P2" s="6464"/>
      <c r="Q2" s="6464"/>
      <c r="R2" s="6465"/>
    </row>
    <row r="3" spans="1:18" ht="23.25" customHeight="1">
      <c r="A3" s="6466" t="s">
        <v>685</v>
      </c>
      <c r="B3" s="6453"/>
      <c r="C3" s="6453"/>
      <c r="D3" s="6453"/>
      <c r="E3" s="6453"/>
      <c r="F3" s="6453"/>
      <c r="G3" s="6453"/>
      <c r="H3" s="6453"/>
      <c r="I3" s="6453"/>
      <c r="J3" s="6453"/>
      <c r="K3" s="6453"/>
      <c r="L3" s="6453"/>
      <c r="M3" s="6453"/>
      <c r="N3" s="6453"/>
      <c r="O3" s="6453"/>
      <c r="P3" s="6453"/>
      <c r="Q3" s="6453"/>
      <c r="R3" s="6467"/>
    </row>
    <row r="4" spans="1:18" ht="24.75" customHeight="1" thickBot="1">
      <c r="A4" s="6468"/>
      <c r="B4" s="6286"/>
      <c r="C4" s="6286"/>
      <c r="D4" s="6286"/>
      <c r="E4" s="6286"/>
      <c r="F4" s="6286"/>
      <c r="G4" s="6286"/>
      <c r="H4" s="6286"/>
      <c r="I4" s="6286"/>
      <c r="J4" s="6286"/>
      <c r="K4" s="6286"/>
      <c r="L4" s="6286"/>
      <c r="M4" s="6286"/>
      <c r="N4" s="6286"/>
      <c r="O4" s="6286"/>
      <c r="P4" s="6286"/>
      <c r="Q4" s="6286"/>
      <c r="R4" s="6469"/>
    </row>
    <row r="5" spans="1:18" ht="24.75" customHeight="1" thickBot="1">
      <c r="A5" s="179" t="s">
        <v>12</v>
      </c>
      <c r="B5" s="6455">
        <v>2009</v>
      </c>
      <c r="C5" s="6386"/>
      <c r="D5" s="6386"/>
      <c r="E5" s="6386"/>
      <c r="F5" s="6456"/>
      <c r="G5" s="6386">
        <v>2010</v>
      </c>
      <c r="H5" s="6386"/>
      <c r="I5" s="6386"/>
      <c r="J5" s="6386"/>
      <c r="K5" s="6456"/>
      <c r="L5" s="6455">
        <v>2011</v>
      </c>
      <c r="M5" s="6386"/>
      <c r="N5" s="6386"/>
      <c r="O5" s="6386"/>
      <c r="P5" s="6386"/>
      <c r="Q5" s="674" t="s">
        <v>684</v>
      </c>
      <c r="R5" s="476" t="s">
        <v>686</v>
      </c>
    </row>
    <row r="6" spans="1:18" ht="45.75" customHeight="1" thickBot="1">
      <c r="A6" s="477"/>
      <c r="B6" s="6470" t="s">
        <v>687</v>
      </c>
      <c r="C6" s="6472" t="s">
        <v>688</v>
      </c>
      <c r="D6" s="6473"/>
      <c r="E6" s="6474"/>
      <c r="F6" s="760" t="s">
        <v>2</v>
      </c>
      <c r="G6" s="6388" t="s">
        <v>687</v>
      </c>
      <c r="H6" s="6472" t="s">
        <v>689</v>
      </c>
      <c r="I6" s="6473"/>
      <c r="J6" s="6474"/>
      <c r="K6" s="6346" t="s">
        <v>2</v>
      </c>
      <c r="L6" s="6475" t="s">
        <v>687</v>
      </c>
      <c r="M6" s="6472" t="s">
        <v>689</v>
      </c>
      <c r="N6" s="6473"/>
      <c r="O6" s="6474"/>
      <c r="P6" s="761" t="s">
        <v>2</v>
      </c>
      <c r="Q6" s="6476" t="s">
        <v>687</v>
      </c>
      <c r="R6" s="6391" t="s">
        <v>687</v>
      </c>
    </row>
    <row r="7" spans="1:18" ht="50.25" customHeight="1" thickBot="1">
      <c r="A7" s="762" t="s">
        <v>690</v>
      </c>
      <c r="B7" s="6471"/>
      <c r="C7" s="763" t="s">
        <v>681</v>
      </c>
      <c r="D7" s="763" t="s">
        <v>691</v>
      </c>
      <c r="E7" s="764" t="s">
        <v>692</v>
      </c>
      <c r="F7" s="765"/>
      <c r="G7" s="6471"/>
      <c r="H7" s="763" t="s">
        <v>681</v>
      </c>
      <c r="I7" s="763" t="s">
        <v>691</v>
      </c>
      <c r="J7" s="764" t="s">
        <v>692</v>
      </c>
      <c r="K7" s="6347"/>
      <c r="L7" s="6471"/>
      <c r="M7" s="763" t="s">
        <v>681</v>
      </c>
      <c r="N7" s="763" t="s">
        <v>691</v>
      </c>
      <c r="O7" s="764" t="s">
        <v>692</v>
      </c>
      <c r="P7" s="766"/>
      <c r="Q7" s="6477"/>
      <c r="R7" s="6478"/>
    </row>
    <row r="8" spans="1:18" ht="23.25" customHeight="1">
      <c r="A8" s="704" t="s">
        <v>36</v>
      </c>
      <c r="B8" s="705">
        <v>7</v>
      </c>
      <c r="C8" s="706" t="s">
        <v>9</v>
      </c>
      <c r="D8" s="706">
        <v>1</v>
      </c>
      <c r="E8" s="706">
        <v>6</v>
      </c>
      <c r="F8" s="767">
        <v>7</v>
      </c>
      <c r="G8" s="705">
        <v>7</v>
      </c>
      <c r="H8" s="706" t="s">
        <v>9</v>
      </c>
      <c r="I8" s="706">
        <v>1</v>
      </c>
      <c r="J8" s="706" t="s">
        <v>9</v>
      </c>
      <c r="K8" s="767">
        <v>1</v>
      </c>
      <c r="L8" s="705">
        <v>7</v>
      </c>
      <c r="M8" s="706" t="s">
        <v>9</v>
      </c>
      <c r="N8" s="706">
        <v>1</v>
      </c>
      <c r="O8" s="706">
        <v>6</v>
      </c>
      <c r="P8" s="767">
        <v>7</v>
      </c>
      <c r="Q8" s="676">
        <v>7</v>
      </c>
      <c r="R8" s="768">
        <v>7</v>
      </c>
    </row>
    <row r="9" spans="1:18" ht="21.75" customHeight="1">
      <c r="A9" s="715" t="s">
        <v>37</v>
      </c>
      <c r="B9" s="273">
        <v>16</v>
      </c>
      <c r="C9" s="717">
        <v>1</v>
      </c>
      <c r="D9" s="717">
        <v>2</v>
      </c>
      <c r="E9" s="717">
        <v>14</v>
      </c>
      <c r="F9" s="769">
        <v>17</v>
      </c>
      <c r="G9" s="273">
        <v>16</v>
      </c>
      <c r="H9" s="717">
        <v>1</v>
      </c>
      <c r="I9" s="717">
        <v>3</v>
      </c>
      <c r="J9" s="717" t="s">
        <v>9</v>
      </c>
      <c r="K9" s="769">
        <v>4</v>
      </c>
      <c r="L9" s="273">
        <v>23</v>
      </c>
      <c r="M9" s="717">
        <v>1</v>
      </c>
      <c r="N9" s="717">
        <v>2</v>
      </c>
      <c r="O9" s="717">
        <v>23</v>
      </c>
      <c r="P9" s="769">
        <v>26</v>
      </c>
      <c r="Q9" s="680">
        <v>25</v>
      </c>
      <c r="R9" s="682">
        <v>25</v>
      </c>
    </row>
    <row r="10" spans="1:18" ht="20.25" customHeight="1">
      <c r="A10" s="715" t="s">
        <v>39</v>
      </c>
      <c r="B10" s="273">
        <v>29</v>
      </c>
      <c r="C10" s="717">
        <v>5</v>
      </c>
      <c r="D10" s="717">
        <v>17</v>
      </c>
      <c r="E10" s="717">
        <v>24</v>
      </c>
      <c r="F10" s="769">
        <v>46</v>
      </c>
      <c r="G10" s="273">
        <v>29</v>
      </c>
      <c r="H10" s="717">
        <v>5</v>
      </c>
      <c r="I10" s="717">
        <v>22</v>
      </c>
      <c r="J10" s="717" t="s">
        <v>9</v>
      </c>
      <c r="K10" s="769">
        <v>27</v>
      </c>
      <c r="L10" s="273">
        <v>29</v>
      </c>
      <c r="M10" s="717">
        <v>5</v>
      </c>
      <c r="N10" s="717">
        <v>15</v>
      </c>
      <c r="O10" s="717">
        <v>17</v>
      </c>
      <c r="P10" s="769">
        <v>37</v>
      </c>
      <c r="Q10" s="680" t="s">
        <v>693</v>
      </c>
      <c r="R10" s="682" t="s">
        <v>693</v>
      </c>
    </row>
    <row r="11" spans="1:18" ht="21.75" customHeight="1">
      <c r="A11" s="715" t="s">
        <v>40</v>
      </c>
      <c r="B11" s="273">
        <v>3</v>
      </c>
      <c r="C11" s="717" t="s">
        <v>9</v>
      </c>
      <c r="D11" s="717">
        <v>2</v>
      </c>
      <c r="E11" s="717">
        <v>1</v>
      </c>
      <c r="F11" s="769">
        <v>3</v>
      </c>
      <c r="G11" s="273">
        <v>5</v>
      </c>
      <c r="H11" s="717" t="s">
        <v>9</v>
      </c>
      <c r="I11" s="717">
        <v>1</v>
      </c>
      <c r="J11" s="717" t="s">
        <v>9</v>
      </c>
      <c r="K11" s="769">
        <v>1</v>
      </c>
      <c r="L11" s="273">
        <v>6</v>
      </c>
      <c r="M11" s="717" t="s">
        <v>9</v>
      </c>
      <c r="N11" s="717">
        <v>1</v>
      </c>
      <c r="O11" s="717">
        <v>5</v>
      </c>
      <c r="P11" s="769">
        <v>6</v>
      </c>
      <c r="Q11" s="680">
        <v>5</v>
      </c>
      <c r="R11" s="682">
        <v>5</v>
      </c>
    </row>
    <row r="12" spans="1:18" ht="19.5" customHeight="1">
      <c r="A12" s="715" t="s">
        <v>41</v>
      </c>
      <c r="B12" s="273">
        <v>5</v>
      </c>
      <c r="C12" s="717" t="s">
        <v>9</v>
      </c>
      <c r="D12" s="717">
        <v>4</v>
      </c>
      <c r="E12" s="717">
        <v>1</v>
      </c>
      <c r="F12" s="769">
        <v>5</v>
      </c>
      <c r="G12" s="273">
        <v>5</v>
      </c>
      <c r="H12" s="717" t="s">
        <v>9</v>
      </c>
      <c r="I12" s="717">
        <v>4</v>
      </c>
      <c r="J12" s="717" t="s">
        <v>9</v>
      </c>
      <c r="K12" s="769">
        <v>4</v>
      </c>
      <c r="L12" s="273">
        <v>5</v>
      </c>
      <c r="M12" s="717" t="s">
        <v>9</v>
      </c>
      <c r="N12" s="717">
        <v>4</v>
      </c>
      <c r="O12" s="717">
        <v>1</v>
      </c>
      <c r="P12" s="769">
        <v>5</v>
      </c>
      <c r="Q12" s="680">
        <v>7</v>
      </c>
      <c r="R12" s="682">
        <v>7</v>
      </c>
    </row>
    <row r="13" spans="1:18" ht="21.75" customHeight="1">
      <c r="A13" s="715" t="s">
        <v>42</v>
      </c>
      <c r="B13" s="273">
        <v>7</v>
      </c>
      <c r="C13" s="717">
        <v>1</v>
      </c>
      <c r="D13" s="717">
        <v>4</v>
      </c>
      <c r="E13" s="717">
        <v>4</v>
      </c>
      <c r="F13" s="769">
        <v>9</v>
      </c>
      <c r="G13" s="273">
        <v>7</v>
      </c>
      <c r="H13" s="717">
        <v>1</v>
      </c>
      <c r="I13" s="717">
        <v>5</v>
      </c>
      <c r="J13" s="717" t="s">
        <v>9</v>
      </c>
      <c r="K13" s="769">
        <v>6</v>
      </c>
      <c r="L13" s="273">
        <v>8</v>
      </c>
      <c r="M13" s="717">
        <v>1</v>
      </c>
      <c r="N13" s="717">
        <v>5</v>
      </c>
      <c r="O13" s="717">
        <v>4</v>
      </c>
      <c r="P13" s="769">
        <v>10</v>
      </c>
      <c r="Q13" s="680">
        <v>13</v>
      </c>
      <c r="R13" s="682">
        <v>13</v>
      </c>
    </row>
    <row r="14" spans="1:18" ht="20.25" customHeight="1">
      <c r="A14" s="715" t="s">
        <v>43</v>
      </c>
      <c r="B14" s="273">
        <v>66</v>
      </c>
      <c r="C14" s="717">
        <v>27</v>
      </c>
      <c r="D14" s="717">
        <v>99</v>
      </c>
      <c r="E14" s="717">
        <v>12</v>
      </c>
      <c r="F14" s="769">
        <v>138</v>
      </c>
      <c r="G14" s="273">
        <v>69</v>
      </c>
      <c r="H14" s="717">
        <v>30</v>
      </c>
      <c r="I14" s="717">
        <v>106</v>
      </c>
      <c r="J14" s="717" t="s">
        <v>9</v>
      </c>
      <c r="K14" s="769">
        <v>136</v>
      </c>
      <c r="L14" s="273">
        <v>73</v>
      </c>
      <c r="M14" s="717">
        <v>29</v>
      </c>
      <c r="N14" s="717">
        <v>109</v>
      </c>
      <c r="O14" s="717">
        <v>10</v>
      </c>
      <c r="P14" s="769">
        <v>148</v>
      </c>
      <c r="Q14" s="680">
        <v>78</v>
      </c>
      <c r="R14" s="682">
        <v>78</v>
      </c>
    </row>
    <row r="15" spans="1:18" ht="20.25" customHeight="1">
      <c r="A15" s="715" t="s">
        <v>44</v>
      </c>
      <c r="B15" s="273">
        <v>64</v>
      </c>
      <c r="C15" s="717">
        <v>40</v>
      </c>
      <c r="D15" s="717">
        <v>145</v>
      </c>
      <c r="E15" s="717">
        <v>11</v>
      </c>
      <c r="F15" s="769">
        <v>196</v>
      </c>
      <c r="G15" s="273">
        <v>68</v>
      </c>
      <c r="H15" s="717">
        <v>44</v>
      </c>
      <c r="I15" s="717">
        <v>155</v>
      </c>
      <c r="J15" s="717" t="s">
        <v>9</v>
      </c>
      <c r="K15" s="769">
        <v>199</v>
      </c>
      <c r="L15" s="273">
        <v>68</v>
      </c>
      <c r="M15" s="717">
        <v>40</v>
      </c>
      <c r="N15" s="717">
        <v>146</v>
      </c>
      <c r="O15" s="717">
        <v>1</v>
      </c>
      <c r="P15" s="769">
        <v>187</v>
      </c>
      <c r="Q15" s="680" t="s">
        <v>694</v>
      </c>
      <c r="R15" s="682" t="s">
        <v>694</v>
      </c>
    </row>
    <row r="16" spans="1:18" ht="20.25" customHeight="1">
      <c r="A16" s="715" t="s">
        <v>45</v>
      </c>
      <c r="B16" s="273">
        <v>2</v>
      </c>
      <c r="C16" s="717" t="s">
        <v>9</v>
      </c>
      <c r="D16" s="717" t="s">
        <v>9</v>
      </c>
      <c r="E16" s="717">
        <v>4</v>
      </c>
      <c r="F16" s="769">
        <v>4</v>
      </c>
      <c r="G16" s="273">
        <v>2</v>
      </c>
      <c r="H16" s="717" t="s">
        <v>9</v>
      </c>
      <c r="I16" s="717" t="s">
        <v>9</v>
      </c>
      <c r="J16" s="717" t="s">
        <v>9</v>
      </c>
      <c r="K16" s="769" t="s">
        <v>683</v>
      </c>
      <c r="L16" s="273">
        <v>2</v>
      </c>
      <c r="M16" s="717">
        <v>1</v>
      </c>
      <c r="N16" s="717" t="s">
        <v>9</v>
      </c>
      <c r="O16" s="717">
        <v>2</v>
      </c>
      <c r="P16" s="769">
        <v>3</v>
      </c>
      <c r="Q16" s="680">
        <v>5</v>
      </c>
      <c r="R16" s="682">
        <v>5</v>
      </c>
    </row>
    <row r="17" spans="1:20" ht="20.25" customHeight="1">
      <c r="A17" s="715" t="s">
        <v>46</v>
      </c>
      <c r="B17" s="273">
        <v>2</v>
      </c>
      <c r="C17" s="717" t="s">
        <v>9</v>
      </c>
      <c r="D17" s="717">
        <v>2</v>
      </c>
      <c r="E17" s="717">
        <v>1</v>
      </c>
      <c r="F17" s="769">
        <v>3</v>
      </c>
      <c r="G17" s="273">
        <v>2</v>
      </c>
      <c r="H17" s="717" t="s">
        <v>9</v>
      </c>
      <c r="I17" s="717">
        <v>2</v>
      </c>
      <c r="J17" s="717" t="s">
        <v>9</v>
      </c>
      <c r="K17" s="769">
        <v>2</v>
      </c>
      <c r="L17" s="273">
        <v>3</v>
      </c>
      <c r="M17" s="717" t="s">
        <v>9</v>
      </c>
      <c r="N17" s="717">
        <v>2</v>
      </c>
      <c r="O17" s="717">
        <v>1</v>
      </c>
      <c r="P17" s="769">
        <v>3</v>
      </c>
      <c r="Q17" s="680">
        <v>6</v>
      </c>
      <c r="R17" s="682">
        <v>6</v>
      </c>
    </row>
    <row r="18" spans="1:20" ht="21" customHeight="1">
      <c r="A18" s="715" t="s">
        <v>47</v>
      </c>
      <c r="B18" s="273">
        <v>5</v>
      </c>
      <c r="C18" s="717" t="s">
        <v>9</v>
      </c>
      <c r="D18" s="717">
        <v>3</v>
      </c>
      <c r="E18" s="717">
        <v>2</v>
      </c>
      <c r="F18" s="769">
        <v>5</v>
      </c>
      <c r="G18" s="273">
        <v>6</v>
      </c>
      <c r="H18" s="717" t="s">
        <v>9</v>
      </c>
      <c r="I18" s="717">
        <v>3</v>
      </c>
      <c r="J18" s="717" t="s">
        <v>9</v>
      </c>
      <c r="K18" s="769">
        <v>3</v>
      </c>
      <c r="L18" s="273">
        <v>7</v>
      </c>
      <c r="M18" s="717" t="s">
        <v>9</v>
      </c>
      <c r="N18" s="717">
        <v>2</v>
      </c>
      <c r="O18" s="717">
        <v>6</v>
      </c>
      <c r="P18" s="769">
        <v>8</v>
      </c>
      <c r="Q18" s="680">
        <v>7</v>
      </c>
      <c r="R18" s="682">
        <v>7</v>
      </c>
    </row>
    <row r="19" spans="1:20" ht="21.75" customHeight="1">
      <c r="A19" s="715" t="s">
        <v>48</v>
      </c>
      <c r="B19" s="273">
        <v>2</v>
      </c>
      <c r="C19" s="717" t="s">
        <v>9</v>
      </c>
      <c r="D19" s="717">
        <v>1</v>
      </c>
      <c r="E19" s="717">
        <v>1</v>
      </c>
      <c r="F19" s="769">
        <v>2</v>
      </c>
      <c r="G19" s="273">
        <v>2</v>
      </c>
      <c r="H19" s="717" t="s">
        <v>9</v>
      </c>
      <c r="I19" s="717">
        <v>1</v>
      </c>
      <c r="J19" s="717" t="s">
        <v>9</v>
      </c>
      <c r="K19" s="769">
        <v>1</v>
      </c>
      <c r="L19" s="273">
        <v>1</v>
      </c>
      <c r="M19" s="717" t="s">
        <v>9</v>
      </c>
      <c r="N19" s="717">
        <v>1</v>
      </c>
      <c r="O19" s="717" t="s">
        <v>9</v>
      </c>
      <c r="P19" s="769">
        <v>1</v>
      </c>
      <c r="Q19" s="680">
        <v>3</v>
      </c>
      <c r="R19" s="682">
        <v>3</v>
      </c>
    </row>
    <row r="20" spans="1:20" ht="21" customHeight="1">
      <c r="A20" s="715" t="s">
        <v>109</v>
      </c>
      <c r="B20" s="273">
        <v>18</v>
      </c>
      <c r="C20" s="717">
        <v>5</v>
      </c>
      <c r="D20" s="717">
        <v>13</v>
      </c>
      <c r="E20" s="717">
        <v>8</v>
      </c>
      <c r="F20" s="769">
        <v>26</v>
      </c>
      <c r="G20" s="273">
        <v>18</v>
      </c>
      <c r="H20" s="717">
        <v>4</v>
      </c>
      <c r="I20" s="717">
        <v>17</v>
      </c>
      <c r="J20" s="717" t="s">
        <v>9</v>
      </c>
      <c r="K20" s="769">
        <v>21</v>
      </c>
      <c r="L20" s="273">
        <v>18</v>
      </c>
      <c r="M20" s="717">
        <v>5</v>
      </c>
      <c r="N20" s="717">
        <v>16</v>
      </c>
      <c r="O20" s="717">
        <v>6</v>
      </c>
      <c r="P20" s="769"/>
      <c r="Q20" s="680">
        <v>24</v>
      </c>
      <c r="R20" s="682">
        <v>24</v>
      </c>
    </row>
    <row r="21" spans="1:20" ht="20.100000000000001" customHeight="1">
      <c r="A21" s="715" t="s">
        <v>49</v>
      </c>
      <c r="B21" s="273">
        <v>11</v>
      </c>
      <c r="C21" s="717" t="s">
        <v>9</v>
      </c>
      <c r="D21" s="717">
        <v>2</v>
      </c>
      <c r="E21" s="717">
        <v>9</v>
      </c>
      <c r="F21" s="769">
        <v>11</v>
      </c>
      <c r="G21" s="273">
        <v>11</v>
      </c>
      <c r="H21" s="717" t="s">
        <v>9</v>
      </c>
      <c r="I21" s="717">
        <v>1</v>
      </c>
      <c r="J21" s="717" t="s">
        <v>9</v>
      </c>
      <c r="K21" s="769">
        <v>1</v>
      </c>
      <c r="L21" s="273">
        <v>13</v>
      </c>
      <c r="M21" s="717" t="s">
        <v>9</v>
      </c>
      <c r="N21" s="717">
        <v>1</v>
      </c>
      <c r="O21" s="717">
        <v>12</v>
      </c>
      <c r="P21" s="769">
        <v>13</v>
      </c>
      <c r="Q21" s="680">
        <v>18</v>
      </c>
      <c r="R21" s="682">
        <v>18</v>
      </c>
    </row>
    <row r="22" spans="1:20" ht="22.5" customHeight="1">
      <c r="A22" s="715" t="s">
        <v>50</v>
      </c>
      <c r="B22" s="273">
        <v>33</v>
      </c>
      <c r="C22" s="717">
        <v>2</v>
      </c>
      <c r="D22" s="717">
        <v>17</v>
      </c>
      <c r="E22" s="717">
        <v>26</v>
      </c>
      <c r="F22" s="769">
        <v>45</v>
      </c>
      <c r="G22" s="273">
        <v>33</v>
      </c>
      <c r="H22" s="717">
        <v>2</v>
      </c>
      <c r="I22" s="717">
        <v>15</v>
      </c>
      <c r="J22" s="717" t="s">
        <v>9</v>
      </c>
      <c r="K22" s="769">
        <v>17</v>
      </c>
      <c r="L22" s="273">
        <v>35</v>
      </c>
      <c r="M22" s="717">
        <v>2</v>
      </c>
      <c r="N22" s="717">
        <v>11</v>
      </c>
      <c r="O22" s="717">
        <v>27</v>
      </c>
      <c r="P22" s="769">
        <v>40</v>
      </c>
      <c r="Q22" s="680" t="s">
        <v>695</v>
      </c>
      <c r="R22" s="682" t="s">
        <v>695</v>
      </c>
    </row>
    <row r="23" spans="1:20" ht="22.5" customHeight="1">
      <c r="A23" s="715" t="s">
        <v>51</v>
      </c>
      <c r="B23" s="273">
        <v>3</v>
      </c>
      <c r="C23" s="717" t="s">
        <v>9</v>
      </c>
      <c r="D23" s="717">
        <v>2</v>
      </c>
      <c r="E23" s="717">
        <v>2</v>
      </c>
      <c r="F23" s="769">
        <v>4</v>
      </c>
      <c r="G23" s="273">
        <v>3</v>
      </c>
      <c r="H23" s="717" t="s">
        <v>9</v>
      </c>
      <c r="I23" s="717">
        <v>2</v>
      </c>
      <c r="J23" s="717" t="s">
        <v>9</v>
      </c>
      <c r="K23" s="769">
        <v>2</v>
      </c>
      <c r="L23" s="273">
        <v>5</v>
      </c>
      <c r="M23" s="717" t="s">
        <v>9</v>
      </c>
      <c r="N23" s="717">
        <v>1</v>
      </c>
      <c r="O23" s="717">
        <v>4</v>
      </c>
      <c r="P23" s="769">
        <v>5</v>
      </c>
      <c r="Q23" s="680">
        <v>7</v>
      </c>
      <c r="R23" s="682">
        <v>7</v>
      </c>
    </row>
    <row r="24" spans="1:20" ht="20.100000000000001" customHeight="1" thickBot="1">
      <c r="A24" s="770" t="s">
        <v>2</v>
      </c>
      <c r="B24" s="497">
        <v>273</v>
      </c>
      <c r="C24" s="498">
        <v>81</v>
      </c>
      <c r="D24" s="498">
        <v>314</v>
      </c>
      <c r="E24" s="498">
        <v>126</v>
      </c>
      <c r="F24" s="771">
        <v>521</v>
      </c>
      <c r="G24" s="497">
        <v>283</v>
      </c>
      <c r="H24" s="498">
        <v>87</v>
      </c>
      <c r="I24" s="498">
        <v>338</v>
      </c>
      <c r="J24" s="498" t="s">
        <v>9</v>
      </c>
      <c r="K24" s="771">
        <v>425</v>
      </c>
      <c r="L24" s="497">
        <v>303</v>
      </c>
      <c r="M24" s="498">
        <v>84</v>
      </c>
      <c r="N24" s="498">
        <v>317</v>
      </c>
      <c r="O24" s="498">
        <v>124</v>
      </c>
      <c r="P24" s="771">
        <v>499</v>
      </c>
      <c r="Q24" s="772">
        <v>356</v>
      </c>
      <c r="R24" s="773">
        <v>356</v>
      </c>
    </row>
    <row r="25" spans="1:20" s="173" customFormat="1" ht="20.100000000000001" customHeight="1" thickTop="1">
      <c r="A25" s="6392"/>
      <c r="B25" s="6392"/>
      <c r="C25" s="6392"/>
      <c r="D25" s="6392"/>
      <c r="E25" s="6392"/>
      <c r="F25" s="6392"/>
      <c r="G25" s="6392"/>
      <c r="H25" s="6392"/>
      <c r="I25" s="6392"/>
      <c r="J25" s="6392"/>
      <c r="K25" s="6392"/>
      <c r="L25" s="6392"/>
      <c r="M25" s="6392"/>
      <c r="N25" s="6392"/>
      <c r="O25" s="6392"/>
      <c r="P25" s="6392"/>
    </row>
    <row r="26" spans="1:20" ht="15.75" customHeight="1">
      <c r="A26" s="6248" t="s">
        <v>468</v>
      </c>
      <c r="B26" s="6249"/>
      <c r="C26" s="6249"/>
      <c r="D26" s="6249"/>
      <c r="E26" s="6249"/>
      <c r="F26" s="6249"/>
      <c r="G26" s="6249"/>
      <c r="H26" s="6249"/>
      <c r="I26" s="6249"/>
      <c r="J26" s="6249"/>
      <c r="K26" s="6249"/>
      <c r="L26" s="6249"/>
      <c r="Q26" s="450"/>
      <c r="R26" s="450"/>
      <c r="S26" s="450"/>
      <c r="T26" s="450"/>
    </row>
    <row r="27" spans="1:20" ht="15.75" customHeight="1">
      <c r="A27" s="6248" t="s">
        <v>679</v>
      </c>
      <c r="B27" s="6248"/>
      <c r="C27" s="6248"/>
      <c r="D27" s="6248"/>
      <c r="E27" s="176"/>
      <c r="F27" s="176"/>
      <c r="G27" s="176"/>
      <c r="H27" s="176"/>
      <c r="I27" s="176"/>
      <c r="J27" s="176"/>
      <c r="K27" s="176"/>
      <c r="L27" s="176"/>
      <c r="Q27" s="176"/>
      <c r="R27" s="176"/>
      <c r="S27" s="176"/>
      <c r="T27" s="176"/>
    </row>
    <row r="28" spans="1:20" ht="15.75" customHeight="1">
      <c r="A28" s="6248" t="s">
        <v>696</v>
      </c>
      <c r="B28" s="6248"/>
      <c r="C28" s="6248"/>
      <c r="D28" s="6248"/>
      <c r="E28" s="6248"/>
      <c r="F28" s="6248"/>
      <c r="G28" s="176"/>
      <c r="H28" s="176"/>
      <c r="I28" s="176"/>
      <c r="J28" s="176"/>
      <c r="K28" s="176"/>
      <c r="L28" s="176"/>
      <c r="M28" s="176"/>
      <c r="N28" s="176"/>
      <c r="O28" s="176"/>
      <c r="P28" s="176"/>
      <c r="Q28" s="450"/>
      <c r="R28" s="450"/>
      <c r="S28" s="450"/>
      <c r="T28" s="450"/>
    </row>
    <row r="29" spans="1:20" ht="15.75" customHeight="1">
      <c r="A29" s="6248" t="s">
        <v>140</v>
      </c>
      <c r="B29" s="6249"/>
      <c r="C29" s="6249"/>
      <c r="D29" s="6249"/>
      <c r="E29" s="6249"/>
      <c r="F29" s="6249"/>
      <c r="G29" s="6249"/>
      <c r="H29" s="6249"/>
      <c r="I29" s="6249"/>
      <c r="J29" s="6249"/>
      <c r="K29" s="6249"/>
      <c r="L29" s="6249"/>
      <c r="M29" s="6249"/>
      <c r="N29" s="6249"/>
      <c r="O29" s="6249"/>
      <c r="P29" s="6249"/>
    </row>
    <row r="30" spans="1:20" ht="15.75" customHeight="1">
      <c r="A30" s="6248" t="s">
        <v>697</v>
      </c>
      <c r="B30" s="6248"/>
      <c r="C30" s="6248"/>
      <c r="D30" s="6248"/>
      <c r="E30" s="6248"/>
      <c r="F30" s="6248"/>
      <c r="G30" s="6248"/>
      <c r="H30" s="176"/>
      <c r="I30" s="176"/>
      <c r="J30" s="176"/>
      <c r="K30" s="176"/>
      <c r="L30" s="176"/>
      <c r="O30" s="153"/>
    </row>
    <row r="31" spans="1:20" ht="15.75" customHeight="1">
      <c r="A31" s="6248" t="s">
        <v>698</v>
      </c>
      <c r="B31" s="6248"/>
      <c r="C31" s="6248"/>
      <c r="D31" s="6248"/>
      <c r="E31" s="6248"/>
      <c r="F31" s="6248"/>
      <c r="G31" s="6248"/>
      <c r="H31" s="176"/>
      <c r="I31" s="176"/>
      <c r="J31" s="176"/>
      <c r="K31" s="176"/>
      <c r="L31" s="176"/>
      <c r="O31" s="153"/>
    </row>
    <row r="32" spans="1:20" ht="15.75" customHeight="1">
      <c r="A32" s="6248" t="s">
        <v>699</v>
      </c>
      <c r="B32" s="6248"/>
      <c r="C32" s="6248"/>
      <c r="D32" s="6248"/>
      <c r="E32" s="6248"/>
      <c r="F32" s="6248"/>
      <c r="G32" s="6248"/>
      <c r="H32" s="176"/>
      <c r="I32" s="176"/>
      <c r="J32" s="176"/>
      <c r="K32" s="176"/>
      <c r="L32" s="176"/>
      <c r="O32" s="153"/>
    </row>
    <row r="33" spans="1:15" ht="15.75" customHeight="1">
      <c r="A33" s="6248" t="s">
        <v>700</v>
      </c>
      <c r="B33" s="6248"/>
      <c r="C33" s="6248"/>
      <c r="D33" s="6248"/>
      <c r="E33" s="6248"/>
      <c r="F33" s="6248"/>
      <c r="G33" s="6248"/>
      <c r="H33" s="176"/>
      <c r="I33" s="176"/>
      <c r="J33" s="176"/>
      <c r="K33" s="176"/>
      <c r="L33" s="176"/>
      <c r="O33" s="153"/>
    </row>
    <row r="34" spans="1:15" ht="15.75" customHeight="1">
      <c r="A34" s="175"/>
      <c r="B34" s="176"/>
      <c r="C34" s="176"/>
      <c r="D34" s="176"/>
      <c r="E34" s="176"/>
      <c r="F34" s="176"/>
      <c r="G34" s="176"/>
      <c r="H34" s="176"/>
      <c r="I34" s="176"/>
      <c r="J34" s="176"/>
      <c r="K34" s="176"/>
      <c r="L34" s="176"/>
      <c r="O34" s="153"/>
    </row>
  </sheetData>
  <mergeCells count="23">
    <mergeCell ref="A26:L26"/>
    <mergeCell ref="A2:R2"/>
    <mergeCell ref="A3:R4"/>
    <mergeCell ref="B5:F5"/>
    <mergeCell ref="G5:K5"/>
    <mergeCell ref="L5:P5"/>
    <mergeCell ref="B6:B7"/>
    <mergeCell ref="C6:E6"/>
    <mergeCell ref="G6:G7"/>
    <mergeCell ref="H6:J6"/>
    <mergeCell ref="K6:K7"/>
    <mergeCell ref="L6:L7"/>
    <mergeCell ref="M6:O6"/>
    <mergeCell ref="Q6:Q7"/>
    <mergeCell ref="R6:R7"/>
    <mergeCell ref="A25:P25"/>
    <mergeCell ref="A33:G33"/>
    <mergeCell ref="A27:D27"/>
    <mergeCell ref="A28:F28"/>
    <mergeCell ref="A29:P29"/>
    <mergeCell ref="A30:G30"/>
    <mergeCell ref="A31:G31"/>
    <mergeCell ref="A32:G32"/>
  </mergeCells>
  <hyperlinks>
    <hyperlink ref="A1" r:id="rId1"/>
  </hyperlinks>
  <pageMargins left="0.74803149606299213" right="0.74803149606299213" top="0.98425196850393704" bottom="0.98425196850393704" header="0.51181102362204722" footer="0.51181102362204722"/>
  <pageSetup paperSize="9" scale="52" orientation="landscape" r:id="rId2"/>
  <headerFooter alignWithMargins="0">
    <oddFooter>&amp;R35</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4"/>
  <sheetViews>
    <sheetView view="pageBreakPreview" zoomScale="60" zoomScaleNormal="85" workbookViewId="0">
      <selection activeCell="Q15" sqref="Q15"/>
    </sheetView>
  </sheetViews>
  <sheetFormatPr defaultRowHeight="12.75"/>
  <cols>
    <col min="1" max="1" width="16.140625" style="32" customWidth="1"/>
    <col min="2" max="14" width="15.7109375" style="32" customWidth="1"/>
    <col min="15" max="16384" width="9.140625" style="32"/>
  </cols>
  <sheetData>
    <row r="1" spans="1:14" ht="61.5" customHeight="1" thickTop="1" thickBot="1">
      <c r="A1" s="6111" t="s">
        <v>759</v>
      </c>
      <c r="B1" s="6112"/>
      <c r="C1" s="6112"/>
      <c r="D1" s="6112"/>
      <c r="E1" s="6112"/>
      <c r="F1" s="6112"/>
      <c r="G1" s="6112"/>
      <c r="H1" s="6112"/>
      <c r="I1" s="6112"/>
      <c r="J1" s="6112"/>
      <c r="K1" s="6112"/>
      <c r="L1" s="6112"/>
      <c r="M1" s="6112"/>
      <c r="N1" s="6113"/>
    </row>
    <row r="2" spans="1:14" s="5768" customFormat="1" ht="24.95" customHeight="1" thickBot="1">
      <c r="A2" s="6114" t="s">
        <v>760</v>
      </c>
      <c r="B2" s="6479"/>
      <c r="C2" s="6479"/>
      <c r="D2" s="6479"/>
      <c r="E2" s="6479"/>
      <c r="F2" s="6479"/>
      <c r="G2" s="6479"/>
      <c r="H2" s="6479"/>
      <c r="I2" s="6479"/>
      <c r="J2" s="6479"/>
      <c r="K2" s="6479"/>
      <c r="L2" s="6479"/>
      <c r="M2" s="6479"/>
      <c r="N2" s="6480"/>
    </row>
    <row r="3" spans="1:14" s="5776" customFormat="1" ht="24" customHeight="1">
      <c r="A3" s="5770" t="s">
        <v>761</v>
      </c>
      <c r="B3" s="6207" t="s">
        <v>734</v>
      </c>
      <c r="C3" s="6208"/>
      <c r="D3" s="6208"/>
      <c r="E3" s="6208"/>
      <c r="F3" s="6208"/>
      <c r="G3" s="6208"/>
      <c r="H3" s="6208"/>
      <c r="I3" s="6208"/>
      <c r="J3" s="6208"/>
      <c r="K3" s="6208"/>
      <c r="L3" s="6208"/>
      <c r="M3" s="6208"/>
      <c r="N3" s="6209"/>
    </row>
    <row r="4" spans="1:14" s="5776" customFormat="1" ht="24" customHeight="1">
      <c r="A4" s="5773" t="s">
        <v>769</v>
      </c>
      <c r="B4" s="6481" t="s">
        <v>776</v>
      </c>
      <c r="C4" s="6482"/>
      <c r="D4" s="6482"/>
      <c r="E4" s="6482"/>
      <c r="F4" s="6482"/>
      <c r="G4" s="6482"/>
      <c r="H4" s="6482"/>
      <c r="I4" s="6482"/>
      <c r="J4" s="6482"/>
      <c r="K4" s="6482"/>
      <c r="L4" s="6482"/>
      <c r="M4" s="6482"/>
      <c r="N4" s="6483"/>
    </row>
    <row r="5" spans="1:14" s="5776" customFormat="1" ht="24" customHeight="1">
      <c r="A5" s="5773" t="s">
        <v>770</v>
      </c>
      <c r="B5" s="6201" t="s">
        <v>741</v>
      </c>
      <c r="C5" s="6202"/>
      <c r="D5" s="6202"/>
      <c r="E5" s="6202"/>
      <c r="F5" s="6202"/>
      <c r="G5" s="6202"/>
      <c r="H5" s="6202"/>
      <c r="I5" s="6202"/>
      <c r="J5" s="6202"/>
      <c r="K5" s="6202"/>
      <c r="L5" s="6202"/>
      <c r="M5" s="6202"/>
      <c r="N5" s="6203"/>
    </row>
    <row r="6" spans="1:14" s="5776" customFormat="1" ht="24" customHeight="1">
      <c r="A6" s="5773" t="s">
        <v>771</v>
      </c>
      <c r="B6" s="6201" t="s">
        <v>742</v>
      </c>
      <c r="C6" s="6202"/>
      <c r="D6" s="6202"/>
      <c r="E6" s="6202"/>
      <c r="F6" s="6202"/>
      <c r="G6" s="6202"/>
      <c r="H6" s="6202"/>
      <c r="I6" s="6202"/>
      <c r="J6" s="6202"/>
      <c r="K6" s="6202"/>
      <c r="L6" s="6202"/>
      <c r="M6" s="6202"/>
      <c r="N6" s="6203"/>
    </row>
    <row r="7" spans="1:14" s="5776" customFormat="1" ht="24" customHeight="1">
      <c r="A7" s="5773" t="s">
        <v>772</v>
      </c>
      <c r="B7" s="6201" t="s">
        <v>774</v>
      </c>
      <c r="C7" s="6202"/>
      <c r="D7" s="6202"/>
      <c r="E7" s="6202"/>
      <c r="F7" s="6202"/>
      <c r="G7" s="6202"/>
      <c r="H7" s="6202"/>
      <c r="I7" s="6202"/>
      <c r="J7" s="6202"/>
      <c r="K7" s="6202"/>
      <c r="L7" s="6202"/>
      <c r="M7" s="6202"/>
      <c r="N7" s="6203"/>
    </row>
    <row r="8" spans="1:14" s="5776" customFormat="1" ht="24" customHeight="1" thickBot="1">
      <c r="A8" s="5771" t="s">
        <v>773</v>
      </c>
      <c r="B8" s="6210" t="s">
        <v>775</v>
      </c>
      <c r="C8" s="6211"/>
      <c r="D8" s="6211"/>
      <c r="E8" s="6211"/>
      <c r="F8" s="6211"/>
      <c r="G8" s="6211"/>
      <c r="H8" s="6211"/>
      <c r="I8" s="6211"/>
      <c r="J8" s="6211"/>
      <c r="K8" s="6211"/>
      <c r="L8" s="6211"/>
      <c r="M8" s="6211"/>
      <c r="N8" s="6212"/>
    </row>
    <row r="9" spans="1:14" s="5768" customFormat="1" ht="24.95" customHeight="1" thickBot="1">
      <c r="A9" s="6114" t="s">
        <v>5457</v>
      </c>
      <c r="B9" s="6479"/>
      <c r="C9" s="6479"/>
      <c r="D9" s="6479"/>
      <c r="E9" s="6479"/>
      <c r="F9" s="6479"/>
      <c r="G9" s="6479"/>
      <c r="H9" s="6479"/>
      <c r="I9" s="6479"/>
      <c r="J9" s="6479"/>
      <c r="K9" s="6479"/>
      <c r="L9" s="6479"/>
      <c r="M9" s="6479"/>
      <c r="N9" s="6480"/>
    </row>
    <row r="10" spans="1:14" s="5776" customFormat="1" ht="24" customHeight="1">
      <c r="A10" s="5770" t="s">
        <v>915</v>
      </c>
      <c r="B10" s="6207" t="s">
        <v>892</v>
      </c>
      <c r="C10" s="6208"/>
      <c r="D10" s="6208"/>
      <c r="E10" s="6208"/>
      <c r="F10" s="6208"/>
      <c r="G10" s="6208"/>
      <c r="H10" s="6208"/>
      <c r="I10" s="6208"/>
      <c r="J10" s="6208"/>
      <c r="K10" s="6208"/>
      <c r="L10" s="6208"/>
      <c r="M10" s="6208"/>
      <c r="N10" s="6209"/>
    </row>
    <row r="11" spans="1:14" s="5776" customFormat="1" ht="24" customHeight="1">
      <c r="A11" s="5773" t="s">
        <v>916</v>
      </c>
      <c r="B11" s="6201" t="s">
        <v>893</v>
      </c>
      <c r="C11" s="6202"/>
      <c r="D11" s="6202"/>
      <c r="E11" s="6202"/>
      <c r="F11" s="6202"/>
      <c r="G11" s="6202"/>
      <c r="H11" s="6202"/>
      <c r="I11" s="6202"/>
      <c r="J11" s="6202"/>
      <c r="K11" s="6202"/>
      <c r="L11" s="6202"/>
      <c r="M11" s="6202"/>
      <c r="N11" s="6203"/>
    </row>
    <row r="12" spans="1:14" s="5776" customFormat="1" ht="24" customHeight="1">
      <c r="A12" s="5773" t="s">
        <v>917</v>
      </c>
      <c r="B12" s="6201" t="s">
        <v>895</v>
      </c>
      <c r="C12" s="6202"/>
      <c r="D12" s="6202"/>
      <c r="E12" s="6202"/>
      <c r="F12" s="6202"/>
      <c r="G12" s="6202"/>
      <c r="H12" s="6202"/>
      <c r="I12" s="6202"/>
      <c r="J12" s="6202"/>
      <c r="K12" s="6202"/>
      <c r="L12" s="6202"/>
      <c r="M12" s="6202"/>
      <c r="N12" s="6203"/>
    </row>
    <row r="13" spans="1:14" s="5776" customFormat="1" ht="24" customHeight="1">
      <c r="A13" s="5773" t="s">
        <v>918</v>
      </c>
      <c r="B13" s="6201" t="s">
        <v>896</v>
      </c>
      <c r="C13" s="6202"/>
      <c r="D13" s="6202"/>
      <c r="E13" s="6202"/>
      <c r="F13" s="6202"/>
      <c r="G13" s="6202"/>
      <c r="H13" s="6202"/>
      <c r="I13" s="6202"/>
      <c r="J13" s="6202"/>
      <c r="K13" s="6202"/>
      <c r="L13" s="6202"/>
      <c r="M13" s="6202"/>
      <c r="N13" s="6203"/>
    </row>
    <row r="14" spans="1:14" s="5776" customFormat="1" ht="24" customHeight="1">
      <c r="A14" s="5773" t="s">
        <v>919</v>
      </c>
      <c r="B14" s="6201" t="s">
        <v>897</v>
      </c>
      <c r="C14" s="6202"/>
      <c r="D14" s="6202"/>
      <c r="E14" s="6202"/>
      <c r="F14" s="6202"/>
      <c r="G14" s="6202"/>
      <c r="H14" s="6202"/>
      <c r="I14" s="6202"/>
      <c r="J14" s="6202"/>
      <c r="K14" s="6202"/>
      <c r="L14" s="6202"/>
      <c r="M14" s="6202"/>
      <c r="N14" s="6203"/>
    </row>
    <row r="15" spans="1:14" s="5776" customFormat="1" ht="24" customHeight="1">
      <c r="A15" s="5773" t="s">
        <v>920</v>
      </c>
      <c r="B15" s="6201" t="s">
        <v>921</v>
      </c>
      <c r="C15" s="6202"/>
      <c r="D15" s="6202"/>
      <c r="E15" s="6202"/>
      <c r="F15" s="6202"/>
      <c r="G15" s="6202"/>
      <c r="H15" s="6202"/>
      <c r="I15" s="6202"/>
      <c r="J15" s="6202"/>
      <c r="K15" s="6202"/>
      <c r="L15" s="6202"/>
      <c r="M15" s="6202"/>
      <c r="N15" s="6203"/>
    </row>
    <row r="16" spans="1:14" s="5776" customFormat="1" ht="24" customHeight="1">
      <c r="A16" s="5773" t="s">
        <v>922</v>
      </c>
      <c r="B16" s="6201" t="s">
        <v>898</v>
      </c>
      <c r="C16" s="6202"/>
      <c r="D16" s="6202"/>
      <c r="E16" s="6202"/>
      <c r="F16" s="6202"/>
      <c r="G16" s="6202"/>
      <c r="H16" s="6202"/>
      <c r="I16" s="6202"/>
      <c r="J16" s="6202"/>
      <c r="K16" s="6202"/>
      <c r="L16" s="6202"/>
      <c r="M16" s="6202"/>
      <c r="N16" s="6203"/>
    </row>
    <row r="17" spans="1:14" s="5776" customFormat="1" ht="24" customHeight="1">
      <c r="A17" s="5773" t="s">
        <v>923</v>
      </c>
      <c r="B17" s="6201" t="s">
        <v>899</v>
      </c>
      <c r="C17" s="6202"/>
      <c r="D17" s="6202"/>
      <c r="E17" s="6202"/>
      <c r="F17" s="6202"/>
      <c r="G17" s="6202"/>
      <c r="H17" s="6202"/>
      <c r="I17" s="6202"/>
      <c r="J17" s="6202"/>
      <c r="K17" s="6202"/>
      <c r="L17" s="6202"/>
      <c r="M17" s="6202"/>
      <c r="N17" s="6203"/>
    </row>
    <row r="18" spans="1:14" s="5776" customFormat="1" ht="24" customHeight="1">
      <c r="A18" s="5773" t="s">
        <v>924</v>
      </c>
      <c r="B18" s="6201" t="s">
        <v>900</v>
      </c>
      <c r="C18" s="6202"/>
      <c r="D18" s="6202"/>
      <c r="E18" s="6202"/>
      <c r="F18" s="6202"/>
      <c r="G18" s="6202"/>
      <c r="H18" s="6202"/>
      <c r="I18" s="6202"/>
      <c r="J18" s="6202"/>
      <c r="K18" s="6202"/>
      <c r="L18" s="6202"/>
      <c r="M18" s="6202"/>
      <c r="N18" s="6203"/>
    </row>
    <row r="19" spans="1:14" s="5776" customFormat="1" ht="24" customHeight="1">
      <c r="A19" s="5773" t="s">
        <v>925</v>
      </c>
      <c r="B19" s="6481" t="s">
        <v>901</v>
      </c>
      <c r="C19" s="6482"/>
      <c r="D19" s="6482"/>
      <c r="E19" s="6482"/>
      <c r="F19" s="6482"/>
      <c r="G19" s="6482"/>
      <c r="H19" s="6482"/>
      <c r="I19" s="6482"/>
      <c r="J19" s="6482"/>
      <c r="K19" s="6482"/>
      <c r="L19" s="6482"/>
      <c r="M19" s="6482"/>
      <c r="N19" s="6483"/>
    </row>
    <row r="20" spans="1:14" s="5776" customFormat="1" ht="24" customHeight="1">
      <c r="A20" s="5773" t="s">
        <v>926</v>
      </c>
      <c r="B20" s="6481" t="s">
        <v>902</v>
      </c>
      <c r="C20" s="6482"/>
      <c r="D20" s="6482"/>
      <c r="E20" s="6482"/>
      <c r="F20" s="6482"/>
      <c r="G20" s="6482"/>
      <c r="H20" s="6482"/>
      <c r="I20" s="6482"/>
      <c r="J20" s="6482"/>
      <c r="K20" s="6482"/>
      <c r="L20" s="6482"/>
      <c r="M20" s="6482"/>
      <c r="N20" s="6483"/>
    </row>
    <row r="21" spans="1:14" s="5776" customFormat="1" ht="24" customHeight="1">
      <c r="A21" s="5773" t="s">
        <v>927</v>
      </c>
      <c r="B21" s="6481" t="s">
        <v>903</v>
      </c>
      <c r="C21" s="6482"/>
      <c r="D21" s="6482"/>
      <c r="E21" s="6482"/>
      <c r="F21" s="6482"/>
      <c r="G21" s="6482"/>
      <c r="H21" s="6482"/>
      <c r="I21" s="6482"/>
      <c r="J21" s="6482"/>
      <c r="K21" s="6482"/>
      <c r="L21" s="6482"/>
      <c r="M21" s="6482"/>
      <c r="N21" s="6483"/>
    </row>
    <row r="22" spans="1:14" s="5776" customFormat="1" ht="24" customHeight="1">
      <c r="A22" s="5773" t="s">
        <v>928</v>
      </c>
      <c r="B22" s="6201" t="s">
        <v>929</v>
      </c>
      <c r="C22" s="6202"/>
      <c r="D22" s="6202"/>
      <c r="E22" s="6202"/>
      <c r="F22" s="6202"/>
      <c r="G22" s="6202"/>
      <c r="H22" s="6202"/>
      <c r="I22" s="6202"/>
      <c r="J22" s="6202"/>
      <c r="K22" s="6202"/>
      <c r="L22" s="6202"/>
      <c r="M22" s="6202"/>
      <c r="N22" s="6203"/>
    </row>
    <row r="23" spans="1:14" s="5776" customFormat="1" ht="24" customHeight="1">
      <c r="A23" s="5773" t="s">
        <v>930</v>
      </c>
      <c r="B23" s="6481" t="s">
        <v>904</v>
      </c>
      <c r="C23" s="6482"/>
      <c r="D23" s="6482"/>
      <c r="E23" s="6482"/>
      <c r="F23" s="6482"/>
      <c r="G23" s="6482"/>
      <c r="H23" s="6482"/>
      <c r="I23" s="6482"/>
      <c r="J23" s="6482"/>
      <c r="K23" s="6482"/>
      <c r="L23" s="6482"/>
      <c r="M23" s="6482"/>
      <c r="N23" s="6483"/>
    </row>
    <row r="24" spans="1:14" s="5776" customFormat="1" ht="24" customHeight="1">
      <c r="A24" s="5773" t="s">
        <v>931</v>
      </c>
      <c r="B24" s="6481" t="s">
        <v>905</v>
      </c>
      <c r="C24" s="6482"/>
      <c r="D24" s="6482"/>
      <c r="E24" s="6482"/>
      <c r="F24" s="6482"/>
      <c r="G24" s="6482"/>
      <c r="H24" s="6482"/>
      <c r="I24" s="6482"/>
      <c r="J24" s="6482"/>
      <c r="K24" s="6482"/>
      <c r="L24" s="6482"/>
      <c r="M24" s="6482"/>
      <c r="N24" s="6483"/>
    </row>
    <row r="25" spans="1:14" s="5776" customFormat="1" ht="24" customHeight="1">
      <c r="A25" s="5773" t="s">
        <v>932</v>
      </c>
      <c r="B25" s="6481" t="s">
        <v>906</v>
      </c>
      <c r="C25" s="6482"/>
      <c r="D25" s="6482"/>
      <c r="E25" s="6482"/>
      <c r="F25" s="6482"/>
      <c r="G25" s="6482"/>
      <c r="H25" s="6482"/>
      <c r="I25" s="6482"/>
      <c r="J25" s="6482"/>
      <c r="K25" s="6482"/>
      <c r="L25" s="6482"/>
      <c r="M25" s="6482"/>
      <c r="N25" s="6483"/>
    </row>
    <row r="26" spans="1:14" s="5776" customFormat="1" ht="24" customHeight="1">
      <c r="A26" s="5773" t="s">
        <v>933</v>
      </c>
      <c r="B26" s="6481" t="s">
        <v>907</v>
      </c>
      <c r="C26" s="6482"/>
      <c r="D26" s="6482"/>
      <c r="E26" s="6482"/>
      <c r="F26" s="6482"/>
      <c r="G26" s="6482"/>
      <c r="H26" s="6482"/>
      <c r="I26" s="6482"/>
      <c r="J26" s="6482"/>
      <c r="K26" s="6482"/>
      <c r="L26" s="6482"/>
      <c r="M26" s="6482"/>
      <c r="N26" s="6483"/>
    </row>
    <row r="27" spans="1:14" s="5776" customFormat="1" ht="24" customHeight="1">
      <c r="A27" s="5774" t="s">
        <v>5146</v>
      </c>
      <c r="B27" s="6481" t="s">
        <v>909</v>
      </c>
      <c r="C27" s="6482"/>
      <c r="D27" s="6482"/>
      <c r="E27" s="6482"/>
      <c r="F27" s="6482"/>
      <c r="G27" s="6482"/>
      <c r="H27" s="6482"/>
      <c r="I27" s="6482"/>
      <c r="J27" s="6482"/>
      <c r="K27" s="6482"/>
      <c r="L27" s="6482"/>
      <c r="M27" s="6482"/>
      <c r="N27" s="6483"/>
    </row>
    <row r="28" spans="1:14" s="5776" customFormat="1" ht="24" customHeight="1">
      <c r="A28" s="5774" t="s">
        <v>5147</v>
      </c>
      <c r="B28" s="6481" t="s">
        <v>910</v>
      </c>
      <c r="C28" s="6482"/>
      <c r="D28" s="6482"/>
      <c r="E28" s="6482"/>
      <c r="F28" s="6482"/>
      <c r="G28" s="6482"/>
      <c r="H28" s="6482"/>
      <c r="I28" s="6482"/>
      <c r="J28" s="6482"/>
      <c r="K28" s="6482"/>
      <c r="L28" s="6482"/>
      <c r="M28" s="6482"/>
      <c r="N28" s="6483"/>
    </row>
    <row r="29" spans="1:14" s="5776" customFormat="1" ht="24" customHeight="1">
      <c r="A29" s="5774" t="s">
        <v>5148</v>
      </c>
      <c r="B29" s="6481" t="s">
        <v>912</v>
      </c>
      <c r="C29" s="6482"/>
      <c r="D29" s="6482"/>
      <c r="E29" s="6482"/>
      <c r="F29" s="6482"/>
      <c r="G29" s="6482"/>
      <c r="H29" s="6482"/>
      <c r="I29" s="6482"/>
      <c r="J29" s="6482"/>
      <c r="K29" s="6482"/>
      <c r="L29" s="6482"/>
      <c r="M29" s="6482"/>
      <c r="N29" s="6483"/>
    </row>
    <row r="30" spans="1:14" s="5776" customFormat="1" ht="24" customHeight="1">
      <c r="A30" s="5774" t="s">
        <v>934</v>
      </c>
      <c r="B30" s="6481" t="s">
        <v>913</v>
      </c>
      <c r="C30" s="6482"/>
      <c r="D30" s="6482"/>
      <c r="E30" s="6482"/>
      <c r="F30" s="6482"/>
      <c r="G30" s="6482"/>
      <c r="H30" s="6482"/>
      <c r="I30" s="6482"/>
      <c r="J30" s="6482"/>
      <c r="K30" s="6482"/>
      <c r="L30" s="6482"/>
      <c r="M30" s="6482"/>
      <c r="N30" s="6483"/>
    </row>
    <row r="31" spans="1:14" s="5776" customFormat="1" ht="24" customHeight="1">
      <c r="A31" s="5774" t="s">
        <v>935</v>
      </c>
      <c r="B31" s="6481" t="s">
        <v>937</v>
      </c>
      <c r="C31" s="6482"/>
      <c r="D31" s="6482"/>
      <c r="E31" s="6482"/>
      <c r="F31" s="6482"/>
      <c r="G31" s="6482"/>
      <c r="H31" s="6482"/>
      <c r="I31" s="6482"/>
      <c r="J31" s="6482"/>
      <c r="K31" s="6482"/>
      <c r="L31" s="6482"/>
      <c r="M31" s="6482"/>
      <c r="N31" s="6483"/>
    </row>
    <row r="32" spans="1:14" s="5776" customFormat="1" ht="24" customHeight="1">
      <c r="A32" s="5774" t="s">
        <v>5149</v>
      </c>
      <c r="B32" s="6481" t="s">
        <v>936</v>
      </c>
      <c r="C32" s="6482"/>
      <c r="D32" s="6482"/>
      <c r="E32" s="6482"/>
      <c r="F32" s="6482"/>
      <c r="G32" s="6482"/>
      <c r="H32" s="6482"/>
      <c r="I32" s="6482"/>
      <c r="J32" s="6482"/>
      <c r="K32" s="6482"/>
      <c r="L32" s="6482"/>
      <c r="M32" s="6482"/>
      <c r="N32" s="6483"/>
    </row>
    <row r="33" spans="1:14" s="5776" customFormat="1" ht="24" customHeight="1" thickBot="1">
      <c r="A33" s="5775" t="s">
        <v>1438</v>
      </c>
      <c r="B33" s="6484" t="s">
        <v>914</v>
      </c>
      <c r="C33" s="6485"/>
      <c r="D33" s="6485"/>
      <c r="E33" s="6485"/>
      <c r="F33" s="6485"/>
      <c r="G33" s="6485"/>
      <c r="H33" s="6485"/>
      <c r="I33" s="6485"/>
      <c r="J33" s="6485"/>
      <c r="K33" s="6485"/>
      <c r="L33" s="6485"/>
      <c r="M33" s="6485"/>
      <c r="N33" s="6486"/>
    </row>
    <row r="34" spans="1:14" ht="18.95" customHeight="1" thickTop="1"/>
  </sheetData>
  <mergeCells count="33">
    <mergeCell ref="B28:N28"/>
    <mergeCell ref="B23:N23"/>
    <mergeCell ref="B24:N24"/>
    <mergeCell ref="B25:N25"/>
    <mergeCell ref="B26:N26"/>
    <mergeCell ref="B27:N27"/>
    <mergeCell ref="B29:N29"/>
    <mergeCell ref="B30:N30"/>
    <mergeCell ref="B31:N31"/>
    <mergeCell ref="B32:N32"/>
    <mergeCell ref="B33:N33"/>
    <mergeCell ref="B22:N22"/>
    <mergeCell ref="B11:N11"/>
    <mergeCell ref="B12:N12"/>
    <mergeCell ref="B13:N13"/>
    <mergeCell ref="B14:N14"/>
    <mergeCell ref="B15:N15"/>
    <mergeCell ref="B16:N16"/>
    <mergeCell ref="B17:N17"/>
    <mergeCell ref="B18:N18"/>
    <mergeCell ref="B19:N19"/>
    <mergeCell ref="B20:N20"/>
    <mergeCell ref="B21:N21"/>
    <mergeCell ref="B10:N10"/>
    <mergeCell ref="A1:N1"/>
    <mergeCell ref="A2:N2"/>
    <mergeCell ref="B3:N3"/>
    <mergeCell ref="B4:N4"/>
    <mergeCell ref="B5:N5"/>
    <mergeCell ref="B6:N6"/>
    <mergeCell ref="B7:N7"/>
    <mergeCell ref="B8:N8"/>
    <mergeCell ref="A9:N9"/>
  </mergeCells>
  <hyperlinks>
    <hyperlink ref="B3:M3" location="'TABLO 1'!A1" display="YILLAR İTİRABİYLE ERCİYES ÜNİVERSİTESİ TIP FAKÜLTESİ HASTANELERİ AMELİYAT SAYILARI VE ARTIŞ ORANLARI (1992-2013)"/>
    <hyperlink ref="B4:M4" location="'TABLO 2'!A1" display="YILLAR İTİBARİYLE ERCİYES ÜNİVERSİTESİ TIP FAKÜLTESİ HASTANELERİ YILLARA GÖRE HASTA DAĞILIMI VE ARTIŞ-AZALIŞ ORANLARI (2000-2013)"/>
    <hyperlink ref="B5:M5" location="'TABLO 3'!A1" display="YILLAR İTİBARİYLE ERCİYES ÜNİVERSİTESİ TIP FAKÜLTESİ HASTANELERİNİN  FİZİKİ KAPASİTELERİ (2000-2013)"/>
    <hyperlink ref="B6:M6" location="'TABLO 4'!A1" display="YILLAR İTİBARİYLE ERCİYES ÜNİVERSİTESİ TIP FAKÜLTESİ HASTANELERİ AMELİYAT VE GİRİŞİMSEL İŞLEM DAĞILIMI VE ARTIŞ ORANLARI (2000-2013)"/>
    <hyperlink ref="B7:M7" location="'TABLO LİSTESİ (2)'!A1" display="ERCİYES ÜNİVERSİTESİ TIP FAKÜLTESİ HASTANELERİ BÖLÜMLER BAZINDA YATAK KAPASİTELERİ (2005-2012)"/>
    <hyperlink ref="B8:M8" location="'TABLO LİSTESİ (2)'!A1" display="ERCİYES ÜNİVERSİTESİ TIP FAKÜLTESİ HASTANELERİ BÖLÜMLER BAZINDA HASTA SAYILARI (2005-2012)"/>
    <hyperlink ref="B4:N4" location="'TABLO LİSTESİ (2)'!A1" display="YILLAR İTİBARİYLE ERCİYES ÜNİVERSİTESİ TIP FAKÜLTESİ HASTANELERİNDEKİ HASTA DAĞILIMI VE ARTIŞ-AZALIŞ ORANLARI (2000-2013)"/>
    <hyperlink ref="B15:N15" r:id="rId1" display="YILLAR İTİBARİYLE  AİLE PLANLAMASI ÇALIŞMALARI (2003-2013)"/>
    <hyperlink ref="B22:N22" r:id="rId2" display="SAĞLIK BAKANLIĞINA BAĞLI OLAN VE OLMAYAN YATAKLI TEDAVİ KURUMLARININ ÇALIŞMALARI (2009-2013)"/>
    <hyperlink ref="B31:N31" location="'TABLO LİSTESİ (2)'!A1" display="YILLAR İTİBARİYLE SAĞLIK BAKANLIĞINA BAĞLI PERSONELİN KADRO DURUMU (2009-2012)"/>
  </hyperlinks>
  <pageMargins left="0.70866141732283472" right="0.70866141732283472" top="0.74803149606299213" bottom="0.74803149606299213" header="0.31496062992125984" footer="0.31496062992125984"/>
  <pageSetup paperSize="9" scale="60" fitToHeight="0" orientation="landscape" r:id="rId3"/>
  <headerFooter alignWithMargins="0">
    <oddFooter>&amp;R36</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8">
    <pageSetUpPr fitToPage="1"/>
  </sheetPr>
  <dimension ref="A1:E35"/>
  <sheetViews>
    <sheetView view="pageBreakPreview" zoomScale="60" zoomScaleNormal="100" workbookViewId="0"/>
  </sheetViews>
  <sheetFormatPr defaultRowHeight="12.75"/>
  <cols>
    <col min="1" max="1" width="40.85546875" style="152" customWidth="1"/>
    <col min="2" max="2" width="47.85546875" style="152" customWidth="1"/>
    <col min="3" max="3" width="39.5703125" style="152" customWidth="1"/>
    <col min="4" max="16384" width="9.140625" style="152"/>
  </cols>
  <sheetData>
    <row r="1" spans="1:5" ht="13.5" thickBot="1">
      <c r="A1" s="1" t="s">
        <v>0</v>
      </c>
      <c r="C1" s="474" t="s">
        <v>1</v>
      </c>
    </row>
    <row r="2" spans="1:5" ht="19.5" customHeight="1" thickTop="1">
      <c r="A2" s="6250" t="s">
        <v>32</v>
      </c>
      <c r="B2" s="6251"/>
      <c r="C2" s="6252"/>
      <c r="D2" s="358"/>
      <c r="E2" s="358"/>
    </row>
    <row r="3" spans="1:5" ht="20.25" customHeight="1">
      <c r="A3" s="6452" t="s">
        <v>777</v>
      </c>
      <c r="B3" s="6453"/>
      <c r="C3" s="6454"/>
      <c r="D3" s="804"/>
      <c r="E3" s="804"/>
    </row>
    <row r="4" spans="1:5" ht="12.75" customHeight="1">
      <c r="A4" s="6452"/>
      <c r="B4" s="6453"/>
      <c r="C4" s="6454"/>
      <c r="D4" s="804"/>
      <c r="E4" s="804"/>
    </row>
    <row r="5" spans="1:5" ht="27.75" customHeight="1">
      <c r="A5" s="793" t="s">
        <v>778</v>
      </c>
      <c r="B5" s="805" t="s">
        <v>779</v>
      </c>
      <c r="C5" s="806" t="s">
        <v>780</v>
      </c>
    </row>
    <row r="6" spans="1:5" ht="15.95" customHeight="1">
      <c r="A6" s="807">
        <v>1992</v>
      </c>
      <c r="B6" s="808">
        <v>5709</v>
      </c>
      <c r="C6" s="809" t="s">
        <v>9</v>
      </c>
    </row>
    <row r="7" spans="1:5" ht="15.95" customHeight="1">
      <c r="A7" s="807">
        <v>1993</v>
      </c>
      <c r="B7" s="808">
        <v>6028</v>
      </c>
      <c r="C7" s="809">
        <f>(B7-B6)/B6*100</f>
        <v>5.5876685934489405</v>
      </c>
    </row>
    <row r="8" spans="1:5" ht="15.95" customHeight="1">
      <c r="A8" s="807">
        <v>1994</v>
      </c>
      <c r="B8" s="808">
        <v>7035</v>
      </c>
      <c r="C8" s="809">
        <f t="shared" ref="C8:C27" si="0">(B8-B7)/B7*100</f>
        <v>16.705374917053749</v>
      </c>
    </row>
    <row r="9" spans="1:5" ht="15.95" customHeight="1">
      <c r="A9" s="807">
        <v>1995</v>
      </c>
      <c r="B9" s="808">
        <v>7448</v>
      </c>
      <c r="C9" s="809">
        <f t="shared" si="0"/>
        <v>5.8706467661691537</v>
      </c>
    </row>
    <row r="10" spans="1:5" ht="15.95" customHeight="1">
      <c r="A10" s="807">
        <v>1996</v>
      </c>
      <c r="B10" s="808">
        <v>8248</v>
      </c>
      <c r="C10" s="809">
        <f t="shared" si="0"/>
        <v>10.741138560687432</v>
      </c>
    </row>
    <row r="11" spans="1:5" ht="15.95" customHeight="1">
      <c r="A11" s="807">
        <v>1997</v>
      </c>
      <c r="B11" s="808">
        <v>9499</v>
      </c>
      <c r="C11" s="809">
        <f t="shared" si="0"/>
        <v>15.167313288069836</v>
      </c>
    </row>
    <row r="12" spans="1:5" ht="15.95" customHeight="1">
      <c r="A12" s="807">
        <v>1998</v>
      </c>
      <c r="B12" s="808">
        <v>10926</v>
      </c>
      <c r="C12" s="809">
        <f t="shared" si="0"/>
        <v>15.022633961469628</v>
      </c>
    </row>
    <row r="13" spans="1:5" ht="15.95" customHeight="1">
      <c r="A13" s="807">
        <v>1999</v>
      </c>
      <c r="B13" s="808">
        <v>11323</v>
      </c>
      <c r="C13" s="809">
        <f t="shared" si="0"/>
        <v>3.6335346879004207</v>
      </c>
    </row>
    <row r="14" spans="1:5" ht="15.95" customHeight="1">
      <c r="A14" s="807">
        <v>2000</v>
      </c>
      <c r="B14" s="808">
        <v>11496</v>
      </c>
      <c r="C14" s="809">
        <f t="shared" si="0"/>
        <v>1.5278636403779917</v>
      </c>
    </row>
    <row r="15" spans="1:5" ht="15.95" customHeight="1">
      <c r="A15" s="807">
        <v>2001</v>
      </c>
      <c r="B15" s="808">
        <v>13219</v>
      </c>
      <c r="C15" s="809">
        <f t="shared" si="0"/>
        <v>14.987821851078637</v>
      </c>
    </row>
    <row r="16" spans="1:5" ht="15.95" customHeight="1">
      <c r="A16" s="807">
        <v>2002</v>
      </c>
      <c r="B16" s="808">
        <v>14507</v>
      </c>
      <c r="C16" s="809">
        <f t="shared" si="0"/>
        <v>9.7435509493910271</v>
      </c>
    </row>
    <row r="17" spans="1:3" ht="15.95" customHeight="1">
      <c r="A17" s="807">
        <v>2003</v>
      </c>
      <c r="B17" s="808">
        <v>15895</v>
      </c>
      <c r="C17" s="809">
        <f t="shared" si="0"/>
        <v>9.5677948576549259</v>
      </c>
    </row>
    <row r="18" spans="1:3" ht="15.95" customHeight="1">
      <c r="A18" s="807">
        <v>2004</v>
      </c>
      <c r="B18" s="808">
        <v>16428</v>
      </c>
      <c r="C18" s="809">
        <f t="shared" si="0"/>
        <v>3.3532557407989931</v>
      </c>
    </row>
    <row r="19" spans="1:3" ht="15.95" customHeight="1">
      <c r="A19" s="807">
        <v>2005</v>
      </c>
      <c r="B19" s="808">
        <v>22453</v>
      </c>
      <c r="C19" s="809">
        <f t="shared" si="0"/>
        <v>36.675188702215728</v>
      </c>
    </row>
    <row r="20" spans="1:3" ht="15.95" customHeight="1">
      <c r="A20" s="807">
        <v>2006</v>
      </c>
      <c r="B20" s="808">
        <v>25466</v>
      </c>
      <c r="C20" s="809">
        <f t="shared" si="0"/>
        <v>13.419142208168171</v>
      </c>
    </row>
    <row r="21" spans="1:3" ht="15.95" customHeight="1">
      <c r="A21" s="807">
        <v>2007</v>
      </c>
      <c r="B21" s="808">
        <v>28228</v>
      </c>
      <c r="C21" s="809">
        <f t="shared" si="0"/>
        <v>10.845833660567031</v>
      </c>
    </row>
    <row r="22" spans="1:3" ht="15.95" customHeight="1">
      <c r="A22" s="807">
        <v>2008</v>
      </c>
      <c r="B22" s="808">
        <v>38925</v>
      </c>
      <c r="C22" s="809">
        <f t="shared" si="0"/>
        <v>37.894997874450894</v>
      </c>
    </row>
    <row r="23" spans="1:3" ht="15.95" customHeight="1">
      <c r="A23" s="807">
        <v>2009</v>
      </c>
      <c r="B23" s="808">
        <v>41364</v>
      </c>
      <c r="C23" s="809">
        <f t="shared" si="0"/>
        <v>6.2658959537572247</v>
      </c>
    </row>
    <row r="24" spans="1:3" ht="15.95" customHeight="1">
      <c r="A24" s="807">
        <v>2010</v>
      </c>
      <c r="B24" s="808">
        <v>43098</v>
      </c>
      <c r="C24" s="809">
        <f t="shared" si="0"/>
        <v>4.1920510588917903</v>
      </c>
    </row>
    <row r="25" spans="1:3" ht="15.95" customHeight="1">
      <c r="A25" s="807">
        <v>2011</v>
      </c>
      <c r="B25" s="808">
        <v>47422</v>
      </c>
      <c r="C25" s="809">
        <f t="shared" si="0"/>
        <v>10.032948164648012</v>
      </c>
    </row>
    <row r="26" spans="1:3" ht="15.95" customHeight="1">
      <c r="A26" s="807">
        <v>2012</v>
      </c>
      <c r="B26" s="808">
        <v>45399</v>
      </c>
      <c r="C26" s="809">
        <f t="shared" si="0"/>
        <v>-4.2659525114925563</v>
      </c>
    </row>
    <row r="27" spans="1:3" ht="15.75" customHeight="1" thickBot="1">
      <c r="A27" s="810">
        <v>2013</v>
      </c>
      <c r="B27" s="811">
        <v>45009</v>
      </c>
      <c r="C27" s="812">
        <f t="shared" si="0"/>
        <v>-0.85904975880526002</v>
      </c>
    </row>
    <row r="28" spans="1:3" ht="20.100000000000001" customHeight="1" thickTop="1">
      <c r="A28" s="813"/>
      <c r="B28" s="814"/>
      <c r="C28" s="815"/>
    </row>
    <row r="29" spans="1:3" ht="16.5" customHeight="1">
      <c r="A29" s="906" t="s">
        <v>781</v>
      </c>
      <c r="B29" s="906"/>
      <c r="C29" s="906"/>
    </row>
    <row r="30" spans="1:3" ht="16.5" customHeight="1">
      <c r="A30" s="906" t="s">
        <v>782</v>
      </c>
      <c r="B30" s="906"/>
      <c r="C30" s="906"/>
    </row>
    <row r="31" spans="1:3" ht="29.25" customHeight="1">
      <c r="A31" s="6487" t="s">
        <v>783</v>
      </c>
      <c r="B31" s="6487"/>
      <c r="C31" s="6487"/>
    </row>
    <row r="32" spans="1:3" ht="17.25" customHeight="1">
      <c r="A32" s="6488" t="s">
        <v>784</v>
      </c>
      <c r="B32" s="6488"/>
      <c r="C32" s="6488"/>
    </row>
    <row r="35" spans="2:2">
      <c r="B35" s="177" t="s">
        <v>3</v>
      </c>
    </row>
  </sheetData>
  <mergeCells count="4">
    <mergeCell ref="A2:C2"/>
    <mergeCell ref="A3:C4"/>
    <mergeCell ref="A31:C31"/>
    <mergeCell ref="A32:C32"/>
  </mergeCells>
  <hyperlinks>
    <hyperlink ref="A1" r:id="rId1"/>
  </hyperlinks>
  <pageMargins left="0.86614173228346458" right="0.74803149606299213" top="1.2598425196850394" bottom="0.98425196850393704" header="0.86614173228346458" footer="0.51181102362204722"/>
  <pageSetup paperSize="9" scale="82" fitToWidth="0" orientation="landscape" horizontalDpi="300" verticalDpi="300" r:id="rId2"/>
  <headerFooter alignWithMargins="0">
    <oddFooter>&amp;R37</oddFooter>
  </headerFooter>
  <rowBreaks count="1" manualBreakCount="1">
    <brk id="30" max="2" man="1"/>
  </rowBreaks>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9">
    <pageSetUpPr fitToPage="1"/>
  </sheetPr>
  <dimension ref="A1:I70"/>
  <sheetViews>
    <sheetView view="pageBreakPreview" zoomScale="60" zoomScaleNormal="100" workbookViewId="0">
      <selection activeCell="A2" sqref="A2:I20"/>
    </sheetView>
  </sheetViews>
  <sheetFormatPr defaultRowHeight="12.75"/>
  <cols>
    <col min="1" max="1" width="12.5703125" style="152" customWidth="1"/>
    <col min="2" max="2" width="12.7109375" style="152" customWidth="1"/>
    <col min="3" max="3" width="12.28515625" style="152" customWidth="1"/>
    <col min="4" max="4" width="13.28515625" style="152" customWidth="1"/>
    <col min="5" max="5" width="14.42578125" style="152" customWidth="1"/>
    <col min="6" max="6" width="14.28515625" style="152" customWidth="1"/>
    <col min="7" max="7" width="14.7109375" style="152" customWidth="1"/>
    <col min="8" max="8" width="16.85546875" style="152" customWidth="1"/>
    <col min="9" max="9" width="16.5703125" style="152" customWidth="1"/>
    <col min="10" max="16384" width="9.140625" style="152"/>
  </cols>
  <sheetData>
    <row r="1" spans="1:9" ht="13.5" thickBot="1">
      <c r="A1" s="1" t="s">
        <v>0</v>
      </c>
      <c r="I1" s="474" t="s">
        <v>1</v>
      </c>
    </row>
    <row r="2" spans="1:9" ht="30.75" customHeight="1" thickTop="1">
      <c r="A2" s="6250" t="s">
        <v>52</v>
      </c>
      <c r="B2" s="6251"/>
      <c r="C2" s="6251"/>
      <c r="D2" s="6251"/>
      <c r="E2" s="6251"/>
      <c r="F2" s="6251"/>
      <c r="G2" s="6251"/>
      <c r="H2" s="6251"/>
      <c r="I2" s="6252"/>
    </row>
    <row r="3" spans="1:9" ht="21.75" customHeight="1">
      <c r="A3" s="6452" t="s">
        <v>785</v>
      </c>
      <c r="B3" s="6453"/>
      <c r="C3" s="6453"/>
      <c r="D3" s="6453"/>
      <c r="E3" s="6453"/>
      <c r="F3" s="6453"/>
      <c r="G3" s="6453"/>
      <c r="H3" s="6453"/>
      <c r="I3" s="6454"/>
    </row>
    <row r="4" spans="1:9" ht="22.5" customHeight="1">
      <c r="A4" s="6452"/>
      <c r="B4" s="6453"/>
      <c r="C4" s="6453"/>
      <c r="D4" s="6453"/>
      <c r="E4" s="6453"/>
      <c r="F4" s="6453"/>
      <c r="G4" s="6453"/>
      <c r="H4" s="6453"/>
      <c r="I4" s="6454"/>
    </row>
    <row r="5" spans="1:9" ht="22.5" customHeight="1">
      <c r="A5" s="6452" t="s">
        <v>12</v>
      </c>
      <c r="B5" s="6453" t="s">
        <v>786</v>
      </c>
      <c r="C5" s="6453"/>
      <c r="D5" s="6453"/>
      <c r="E5" s="6453"/>
      <c r="F5" s="6453" t="s">
        <v>787</v>
      </c>
      <c r="G5" s="6453"/>
      <c r="H5" s="6453"/>
      <c r="I5" s="6454"/>
    </row>
    <row r="6" spans="1:9" ht="42.75" customHeight="1">
      <c r="A6" s="6452"/>
      <c r="B6" s="5802" t="s">
        <v>788</v>
      </c>
      <c r="C6" s="5802" t="s">
        <v>789</v>
      </c>
      <c r="D6" s="5802" t="s">
        <v>790</v>
      </c>
      <c r="E6" s="817" t="s">
        <v>5373</v>
      </c>
      <c r="F6" s="5802" t="s">
        <v>788</v>
      </c>
      <c r="G6" s="5802" t="s">
        <v>789</v>
      </c>
      <c r="H6" s="5802" t="s">
        <v>791</v>
      </c>
      <c r="I6" s="818" t="s">
        <v>5373</v>
      </c>
    </row>
    <row r="7" spans="1:9" ht="20.100000000000001" customHeight="1">
      <c r="A7" s="5819">
        <v>2000</v>
      </c>
      <c r="B7" s="808">
        <v>201746</v>
      </c>
      <c r="C7" s="808">
        <v>21930</v>
      </c>
      <c r="D7" s="808">
        <f t="shared" ref="D7:D20" si="0">SUM(B7:C7)</f>
        <v>223676</v>
      </c>
      <c r="E7" s="819" t="s">
        <v>9</v>
      </c>
      <c r="F7" s="808">
        <v>23865</v>
      </c>
      <c r="G7" s="808">
        <v>5150</v>
      </c>
      <c r="H7" s="808">
        <f t="shared" ref="H7:H20" si="1">SUM(F7:G7)</f>
        <v>29015</v>
      </c>
      <c r="I7" s="820" t="s">
        <v>9</v>
      </c>
    </row>
    <row r="8" spans="1:9" ht="20.100000000000001" customHeight="1">
      <c r="A8" s="5819">
        <v>2001</v>
      </c>
      <c r="B8" s="808">
        <v>176209</v>
      </c>
      <c r="C8" s="808">
        <v>35902</v>
      </c>
      <c r="D8" s="808">
        <f t="shared" si="0"/>
        <v>212111</v>
      </c>
      <c r="E8" s="819">
        <f t="shared" ref="E8:E20" si="2">(D8-D7)/D7*100</f>
        <v>-5.1704250791323165</v>
      </c>
      <c r="F8" s="808">
        <v>27172</v>
      </c>
      <c r="G8" s="808">
        <v>6150</v>
      </c>
      <c r="H8" s="808">
        <f t="shared" si="1"/>
        <v>33322</v>
      </c>
      <c r="I8" s="821">
        <f t="shared" ref="I8:I20" si="3">(H8-H7)/H7*100</f>
        <v>14.844046183008789</v>
      </c>
    </row>
    <row r="9" spans="1:9" ht="20.100000000000001" customHeight="1">
      <c r="A9" s="5819">
        <v>2002</v>
      </c>
      <c r="B9" s="808">
        <v>175786</v>
      </c>
      <c r="C9" s="808">
        <v>37122</v>
      </c>
      <c r="D9" s="808">
        <f t="shared" si="0"/>
        <v>212908</v>
      </c>
      <c r="E9" s="819">
        <f t="shared" si="2"/>
        <v>0.37574666094639125</v>
      </c>
      <c r="F9" s="808">
        <v>27961</v>
      </c>
      <c r="G9" s="808">
        <v>5690</v>
      </c>
      <c r="H9" s="808">
        <f t="shared" si="1"/>
        <v>33651</v>
      </c>
      <c r="I9" s="821">
        <f t="shared" si="3"/>
        <v>0.9873356941360063</v>
      </c>
    </row>
    <row r="10" spans="1:9" ht="20.100000000000001" customHeight="1">
      <c r="A10" s="5819">
        <v>2003</v>
      </c>
      <c r="B10" s="808">
        <v>190139</v>
      </c>
      <c r="C10" s="808">
        <v>35264</v>
      </c>
      <c r="D10" s="808">
        <f t="shared" si="0"/>
        <v>225403</v>
      </c>
      <c r="E10" s="819">
        <f t="shared" si="2"/>
        <v>5.8687320344937719</v>
      </c>
      <c r="F10" s="808">
        <v>29539</v>
      </c>
      <c r="G10" s="808">
        <v>5979</v>
      </c>
      <c r="H10" s="808">
        <f t="shared" si="1"/>
        <v>35518</v>
      </c>
      <c r="I10" s="821">
        <f t="shared" si="3"/>
        <v>5.5481263558289502</v>
      </c>
    </row>
    <row r="11" spans="1:9" ht="20.100000000000001" customHeight="1">
      <c r="A11" s="5819">
        <v>2004</v>
      </c>
      <c r="B11" s="808">
        <v>193396</v>
      </c>
      <c r="C11" s="808">
        <v>35043</v>
      </c>
      <c r="D11" s="808">
        <f t="shared" si="0"/>
        <v>228439</v>
      </c>
      <c r="E11" s="819">
        <f t="shared" si="2"/>
        <v>1.3469208484359125</v>
      </c>
      <c r="F11" s="808">
        <v>31379</v>
      </c>
      <c r="G11" s="808">
        <v>6428</v>
      </c>
      <c r="H11" s="808">
        <f t="shared" si="1"/>
        <v>37807</v>
      </c>
      <c r="I11" s="821">
        <f t="shared" si="3"/>
        <v>6.4446196294836415</v>
      </c>
    </row>
    <row r="12" spans="1:9" ht="20.100000000000001" customHeight="1">
      <c r="A12" s="5819">
        <v>2005</v>
      </c>
      <c r="B12" s="808">
        <v>223330</v>
      </c>
      <c r="C12" s="808">
        <v>38240</v>
      </c>
      <c r="D12" s="808">
        <f t="shared" si="0"/>
        <v>261570</v>
      </c>
      <c r="E12" s="819">
        <f t="shared" si="2"/>
        <v>14.50321530036465</v>
      </c>
      <c r="F12" s="808">
        <v>35205</v>
      </c>
      <c r="G12" s="808">
        <v>7198</v>
      </c>
      <c r="H12" s="808">
        <f t="shared" si="1"/>
        <v>42403</v>
      </c>
      <c r="I12" s="821">
        <f t="shared" si="3"/>
        <v>12.15647895892295</v>
      </c>
    </row>
    <row r="13" spans="1:9" ht="20.100000000000001" customHeight="1">
      <c r="A13" s="5819">
        <v>2006</v>
      </c>
      <c r="B13" s="808">
        <v>260584</v>
      </c>
      <c r="C13" s="808">
        <v>48732</v>
      </c>
      <c r="D13" s="808">
        <f t="shared" si="0"/>
        <v>309316</v>
      </c>
      <c r="E13" s="819">
        <f t="shared" si="2"/>
        <v>18.253622357303971</v>
      </c>
      <c r="F13" s="808">
        <v>40437</v>
      </c>
      <c r="G13" s="808">
        <v>7154</v>
      </c>
      <c r="H13" s="808">
        <f t="shared" si="1"/>
        <v>47591</v>
      </c>
      <c r="I13" s="821">
        <f t="shared" si="3"/>
        <v>12.23498337381789</v>
      </c>
    </row>
    <row r="14" spans="1:9" ht="20.100000000000001" customHeight="1">
      <c r="A14" s="5819">
        <v>2007</v>
      </c>
      <c r="B14" s="808">
        <v>380596</v>
      </c>
      <c r="C14" s="808">
        <v>31540</v>
      </c>
      <c r="D14" s="808">
        <f t="shared" si="0"/>
        <v>412136</v>
      </c>
      <c r="E14" s="819">
        <f t="shared" si="2"/>
        <v>33.241086785035364</v>
      </c>
      <c r="F14" s="808">
        <v>49192</v>
      </c>
      <c r="G14" s="808">
        <v>4313</v>
      </c>
      <c r="H14" s="808">
        <f t="shared" si="1"/>
        <v>53505</v>
      </c>
      <c r="I14" s="821">
        <f t="shared" si="3"/>
        <v>12.426719337689899</v>
      </c>
    </row>
    <row r="15" spans="1:9" ht="20.100000000000001" customHeight="1">
      <c r="A15" s="5819">
        <v>2008</v>
      </c>
      <c r="B15" s="808">
        <v>494426</v>
      </c>
      <c r="C15" s="808">
        <v>17871</v>
      </c>
      <c r="D15" s="808">
        <f t="shared" si="0"/>
        <v>512297</v>
      </c>
      <c r="E15" s="819">
        <f t="shared" si="2"/>
        <v>24.302900013587745</v>
      </c>
      <c r="F15" s="808">
        <v>67034</v>
      </c>
      <c r="G15" s="808">
        <v>1405</v>
      </c>
      <c r="H15" s="808">
        <f t="shared" si="1"/>
        <v>68439</v>
      </c>
      <c r="I15" s="821">
        <f t="shared" si="3"/>
        <v>27.911410148584242</v>
      </c>
    </row>
    <row r="16" spans="1:9" ht="20.100000000000001" customHeight="1">
      <c r="A16" s="5819">
        <v>2009</v>
      </c>
      <c r="B16" s="822">
        <v>521143</v>
      </c>
      <c r="C16" s="822">
        <v>18109</v>
      </c>
      <c r="D16" s="808">
        <f t="shared" si="0"/>
        <v>539252</v>
      </c>
      <c r="E16" s="819">
        <f t="shared" si="2"/>
        <v>5.2615963005834505</v>
      </c>
      <c r="F16" s="822">
        <v>71846</v>
      </c>
      <c r="G16" s="822">
        <v>1324</v>
      </c>
      <c r="H16" s="808">
        <f t="shared" si="1"/>
        <v>73170</v>
      </c>
      <c r="I16" s="821">
        <f t="shared" si="3"/>
        <v>6.9127252005435498</v>
      </c>
    </row>
    <row r="17" spans="1:9" ht="20.100000000000001" customHeight="1">
      <c r="A17" s="5819">
        <v>2010</v>
      </c>
      <c r="B17" s="823">
        <v>559230</v>
      </c>
      <c r="C17" s="823">
        <v>19465</v>
      </c>
      <c r="D17" s="808">
        <f t="shared" si="0"/>
        <v>578695</v>
      </c>
      <c r="E17" s="819">
        <f t="shared" si="2"/>
        <v>7.314391045373962</v>
      </c>
      <c r="F17" s="823">
        <v>90862</v>
      </c>
      <c r="G17" s="823">
        <v>1318</v>
      </c>
      <c r="H17" s="808">
        <f t="shared" si="1"/>
        <v>92180</v>
      </c>
      <c r="I17" s="821">
        <f t="shared" si="3"/>
        <v>25.980593139264723</v>
      </c>
    </row>
    <row r="18" spans="1:9" ht="20.100000000000001" customHeight="1">
      <c r="A18" s="5819">
        <v>2011</v>
      </c>
      <c r="B18" s="808">
        <v>631931</v>
      </c>
      <c r="C18" s="808">
        <v>16491</v>
      </c>
      <c r="D18" s="808">
        <f t="shared" si="0"/>
        <v>648422</v>
      </c>
      <c r="E18" s="819">
        <f t="shared" si="2"/>
        <v>12.049006817062528</v>
      </c>
      <c r="F18" s="808">
        <v>120521</v>
      </c>
      <c r="G18" s="808">
        <v>872</v>
      </c>
      <c r="H18" s="808">
        <f t="shared" si="1"/>
        <v>121393</v>
      </c>
      <c r="I18" s="821">
        <f t="shared" si="3"/>
        <v>31.691256237795617</v>
      </c>
    </row>
    <row r="19" spans="1:9" ht="20.100000000000001" customHeight="1">
      <c r="A19" s="5819">
        <v>2012</v>
      </c>
      <c r="B19" s="822">
        <v>714149</v>
      </c>
      <c r="C19" s="822">
        <v>14118</v>
      </c>
      <c r="D19" s="808">
        <f t="shared" si="0"/>
        <v>728267</v>
      </c>
      <c r="E19" s="819">
        <f t="shared" si="2"/>
        <v>12.313740126029037</v>
      </c>
      <c r="F19" s="822">
        <v>140383</v>
      </c>
      <c r="G19" s="822">
        <v>638</v>
      </c>
      <c r="H19" s="808">
        <f t="shared" si="1"/>
        <v>141021</v>
      </c>
      <c r="I19" s="821">
        <f t="shared" si="3"/>
        <v>16.168971851754218</v>
      </c>
    </row>
    <row r="20" spans="1:9" ht="20.100000000000001" customHeight="1" thickBot="1">
      <c r="A20" s="810">
        <v>2013</v>
      </c>
      <c r="B20" s="824">
        <v>780377</v>
      </c>
      <c r="C20" s="824">
        <v>12927</v>
      </c>
      <c r="D20" s="811">
        <f t="shared" si="0"/>
        <v>793304</v>
      </c>
      <c r="E20" s="825">
        <f t="shared" si="2"/>
        <v>8.9303785562163327</v>
      </c>
      <c r="F20" s="824">
        <v>151346</v>
      </c>
      <c r="G20" s="824">
        <v>563</v>
      </c>
      <c r="H20" s="811">
        <f t="shared" si="1"/>
        <v>151909</v>
      </c>
      <c r="I20" s="826">
        <f t="shared" si="3"/>
        <v>7.7208359038724721</v>
      </c>
    </row>
    <row r="21" spans="1:9" ht="13.5" thickTop="1"/>
    <row r="22" spans="1:9" ht="15" customHeight="1">
      <c r="A22" s="6489" t="s">
        <v>5369</v>
      </c>
      <c r="B22" s="6489"/>
      <c r="C22" s="6489"/>
      <c r="D22" s="6489"/>
      <c r="E22" s="6489"/>
      <c r="F22" s="6489"/>
      <c r="G22" s="5850"/>
      <c r="H22" s="5850"/>
      <c r="I22" s="5850"/>
    </row>
    <row r="23" spans="1:9" ht="12.75" customHeight="1">
      <c r="A23" s="6489" t="s">
        <v>5370</v>
      </c>
      <c r="B23" s="6489"/>
      <c r="C23" s="6489"/>
      <c r="D23" s="6489"/>
      <c r="E23" s="6489"/>
      <c r="F23" s="6489"/>
      <c r="G23" s="5850"/>
      <c r="H23" s="5850"/>
      <c r="I23" s="5850"/>
    </row>
    <row r="24" spans="1:9" ht="24" customHeight="1">
      <c r="A24" s="6490" t="s">
        <v>5371</v>
      </c>
      <c r="B24" s="6490"/>
      <c r="C24" s="6490"/>
      <c r="D24" s="6490"/>
      <c r="E24" s="6490"/>
      <c r="F24" s="6490"/>
      <c r="G24" s="6490"/>
      <c r="H24" s="6490"/>
      <c r="I24" s="6490"/>
    </row>
    <row r="25" spans="1:9" ht="11.25" customHeight="1">
      <c r="A25" s="6491" t="s">
        <v>5372</v>
      </c>
      <c r="B25" s="6491"/>
      <c r="C25" s="6491"/>
      <c r="D25" s="6491"/>
      <c r="E25" s="6491"/>
      <c r="F25" s="6491"/>
      <c r="G25" s="5850"/>
      <c r="H25" s="5850"/>
      <c r="I25" s="5850"/>
    </row>
    <row r="26" spans="1:9" ht="9.75" customHeight="1"/>
    <row r="66" spans="3:3" ht="22.5" customHeight="1"/>
    <row r="70" spans="3:3">
      <c r="C70" s="177" t="s">
        <v>3</v>
      </c>
    </row>
  </sheetData>
  <mergeCells count="9">
    <mergeCell ref="A23:F23"/>
    <mergeCell ref="A24:I24"/>
    <mergeCell ref="A25:F25"/>
    <mergeCell ref="A2:I2"/>
    <mergeCell ref="A3:I4"/>
    <mergeCell ref="A5:A6"/>
    <mergeCell ref="B5:E5"/>
    <mergeCell ref="F5:I5"/>
    <mergeCell ref="A22:F22"/>
  </mergeCells>
  <hyperlinks>
    <hyperlink ref="A1" r:id="rId1"/>
  </hyperlinks>
  <pageMargins left="0.55118110236220474" right="0.15748031496062992" top="0.43307086614173229" bottom="0.31496062992125984" header="0.31496062992125984" footer="0.15748031496062992"/>
  <pageSetup paperSize="9" orientation="landscape" horizontalDpi="300" verticalDpi="300" r:id="rId2"/>
  <headerFooter alignWithMargins="0">
    <oddFooter>&amp;R38</oddFooter>
  </headerFooter>
  <rowBreaks count="1" manualBreakCount="1">
    <brk id="65" max="8" man="1"/>
  </rowBreaks>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0">
    <pageSetUpPr fitToPage="1"/>
  </sheetPr>
  <dimension ref="A1:K33"/>
  <sheetViews>
    <sheetView view="pageBreakPreview" zoomScale="60" zoomScaleNormal="100" workbookViewId="0">
      <selection activeCell="E32" sqref="E32"/>
    </sheetView>
  </sheetViews>
  <sheetFormatPr defaultRowHeight="12.75"/>
  <cols>
    <col min="1" max="2" width="16.5703125" style="152" customWidth="1"/>
    <col min="3" max="3" width="20.140625" style="152" customWidth="1"/>
    <col min="4" max="4" width="20.42578125" style="152" customWidth="1"/>
    <col min="5" max="5" width="21.42578125" style="152" customWidth="1"/>
    <col min="6" max="7" width="18.28515625" style="152" customWidth="1"/>
    <col min="8" max="16384" width="9.140625" style="152"/>
  </cols>
  <sheetData>
    <row r="1" spans="1:9" ht="13.5" thickBot="1">
      <c r="A1" s="1" t="s">
        <v>0</v>
      </c>
      <c r="G1" s="474" t="s">
        <v>1</v>
      </c>
    </row>
    <row r="2" spans="1:9" ht="29.25" customHeight="1" thickTop="1">
      <c r="A2" s="6250" t="s">
        <v>53</v>
      </c>
      <c r="B2" s="6251"/>
      <c r="C2" s="6251"/>
      <c r="D2" s="6251"/>
      <c r="E2" s="6251"/>
      <c r="F2" s="6251"/>
      <c r="G2" s="6252"/>
      <c r="H2" s="358"/>
      <c r="I2" s="358"/>
    </row>
    <row r="3" spans="1:9" ht="35.25" customHeight="1">
      <c r="A3" s="6452" t="s">
        <v>792</v>
      </c>
      <c r="B3" s="6453"/>
      <c r="C3" s="6453"/>
      <c r="D3" s="6453"/>
      <c r="E3" s="6453"/>
      <c r="F3" s="6453"/>
      <c r="G3" s="6454"/>
      <c r="H3" s="804"/>
      <c r="I3" s="804"/>
    </row>
    <row r="4" spans="1:9" ht="15" customHeight="1">
      <c r="A4" s="6452"/>
      <c r="B4" s="6453"/>
      <c r="C4" s="6453"/>
      <c r="D4" s="6453"/>
      <c r="E4" s="6453"/>
      <c r="F4" s="6453"/>
      <c r="G4" s="6454"/>
      <c r="H4" s="804"/>
      <c r="I4" s="804"/>
    </row>
    <row r="5" spans="1:9" ht="48" customHeight="1">
      <c r="A5" s="828" t="s">
        <v>12</v>
      </c>
      <c r="B5" s="795" t="s">
        <v>793</v>
      </c>
      <c r="C5" s="795" t="s">
        <v>794</v>
      </c>
      <c r="D5" s="795" t="s">
        <v>795</v>
      </c>
      <c r="E5" s="795" t="s">
        <v>796</v>
      </c>
      <c r="F5" s="795" t="s">
        <v>797</v>
      </c>
      <c r="G5" s="796" t="s">
        <v>798</v>
      </c>
    </row>
    <row r="6" spans="1:9" ht="20.100000000000001" customHeight="1">
      <c r="A6" s="807">
        <v>2000</v>
      </c>
      <c r="B6" s="808">
        <v>1303</v>
      </c>
      <c r="C6" s="808" t="s">
        <v>9</v>
      </c>
      <c r="D6" s="808" t="s">
        <v>9</v>
      </c>
      <c r="E6" s="808" t="s">
        <v>9</v>
      </c>
      <c r="F6" s="829">
        <v>72</v>
      </c>
      <c r="G6" s="830">
        <v>9.8000000000000007</v>
      </c>
    </row>
    <row r="7" spans="1:9" ht="20.100000000000001" customHeight="1">
      <c r="A7" s="807">
        <v>2001</v>
      </c>
      <c r="B7" s="808">
        <v>1303</v>
      </c>
      <c r="C7" s="808" t="s">
        <v>9</v>
      </c>
      <c r="D7" s="808" t="s">
        <v>9</v>
      </c>
      <c r="E7" s="808" t="s">
        <v>9</v>
      </c>
      <c r="F7" s="829">
        <v>74.8</v>
      </c>
      <c r="G7" s="830">
        <v>9.3000000000000007</v>
      </c>
    </row>
    <row r="8" spans="1:9" ht="20.100000000000001" customHeight="1">
      <c r="A8" s="807">
        <v>2002</v>
      </c>
      <c r="B8" s="808">
        <v>1303</v>
      </c>
      <c r="C8" s="808">
        <v>1160</v>
      </c>
      <c r="D8" s="808">
        <v>423400</v>
      </c>
      <c r="E8" s="808">
        <v>347473</v>
      </c>
      <c r="F8" s="829">
        <v>82.1</v>
      </c>
      <c r="G8" s="830">
        <v>10.3</v>
      </c>
    </row>
    <row r="9" spans="1:9" ht="20.100000000000001" customHeight="1">
      <c r="A9" s="807">
        <v>2003</v>
      </c>
      <c r="B9" s="808">
        <v>1303</v>
      </c>
      <c r="C9" s="808">
        <v>1165</v>
      </c>
      <c r="D9" s="808">
        <v>425225</v>
      </c>
      <c r="E9" s="808">
        <v>378574</v>
      </c>
      <c r="F9" s="829">
        <v>89</v>
      </c>
      <c r="G9" s="830">
        <v>10.7</v>
      </c>
    </row>
    <row r="10" spans="1:9" ht="20.100000000000001" customHeight="1">
      <c r="A10" s="807">
        <v>2004</v>
      </c>
      <c r="B10" s="808">
        <v>1303</v>
      </c>
      <c r="C10" s="808">
        <v>1161</v>
      </c>
      <c r="D10" s="808">
        <v>423765</v>
      </c>
      <c r="E10" s="808">
        <v>364043</v>
      </c>
      <c r="F10" s="829">
        <v>85.9</v>
      </c>
      <c r="G10" s="830">
        <v>9.8000000000000007</v>
      </c>
    </row>
    <row r="11" spans="1:9" ht="20.100000000000001" customHeight="1">
      <c r="A11" s="807">
        <v>2005</v>
      </c>
      <c r="B11" s="808">
        <v>1303</v>
      </c>
      <c r="C11" s="808">
        <v>1138</v>
      </c>
      <c r="D11" s="808">
        <v>415370</v>
      </c>
      <c r="E11" s="808">
        <v>375050</v>
      </c>
      <c r="F11" s="829">
        <v>90.3</v>
      </c>
      <c r="G11" s="830">
        <v>8.8000000000000007</v>
      </c>
    </row>
    <row r="12" spans="1:9" ht="20.100000000000001" customHeight="1">
      <c r="A12" s="807">
        <v>2006</v>
      </c>
      <c r="B12" s="808">
        <v>1303</v>
      </c>
      <c r="C12" s="808">
        <v>1178</v>
      </c>
      <c r="D12" s="808">
        <v>429970</v>
      </c>
      <c r="E12" s="808">
        <v>355652</v>
      </c>
      <c r="F12" s="829">
        <v>82.7</v>
      </c>
      <c r="G12" s="830">
        <v>7.5</v>
      </c>
    </row>
    <row r="13" spans="1:9" ht="20.100000000000001" customHeight="1">
      <c r="A13" s="807">
        <v>2007</v>
      </c>
      <c r="B13" s="808">
        <v>1303</v>
      </c>
      <c r="C13" s="808">
        <v>1133</v>
      </c>
      <c r="D13" s="808">
        <v>413545</v>
      </c>
      <c r="E13" s="808">
        <v>354686</v>
      </c>
      <c r="F13" s="829">
        <v>85.7</v>
      </c>
      <c r="G13" s="830">
        <v>6.6</v>
      </c>
    </row>
    <row r="14" spans="1:9" ht="20.100000000000001" customHeight="1">
      <c r="A14" s="807">
        <v>2008</v>
      </c>
      <c r="B14" s="808">
        <v>1303</v>
      </c>
      <c r="C14" s="808">
        <v>1190</v>
      </c>
      <c r="D14" s="808">
        <v>434350</v>
      </c>
      <c r="E14" s="808">
        <v>366159</v>
      </c>
      <c r="F14" s="829">
        <v>84.3</v>
      </c>
      <c r="G14" s="830">
        <v>6.3</v>
      </c>
    </row>
    <row r="15" spans="1:9" ht="20.100000000000001" customHeight="1">
      <c r="A15" s="807">
        <v>2009</v>
      </c>
      <c r="B15" s="822">
        <v>1303</v>
      </c>
      <c r="C15" s="822">
        <v>1263</v>
      </c>
      <c r="D15" s="822">
        <v>460995</v>
      </c>
      <c r="E15" s="822">
        <v>385133</v>
      </c>
      <c r="F15" s="831">
        <v>83.5</v>
      </c>
      <c r="G15" s="832">
        <v>5.3</v>
      </c>
    </row>
    <row r="16" spans="1:9" ht="20.100000000000001" customHeight="1">
      <c r="A16" s="807">
        <v>2010</v>
      </c>
      <c r="B16" s="823">
        <v>1303</v>
      </c>
      <c r="C16" s="823">
        <v>1272</v>
      </c>
      <c r="D16" s="822">
        <v>475595</v>
      </c>
      <c r="E16" s="822">
        <v>432777</v>
      </c>
      <c r="F16" s="831">
        <v>93.21</v>
      </c>
      <c r="G16" s="833">
        <v>4.7</v>
      </c>
    </row>
    <row r="17" spans="1:9" ht="20.100000000000001" customHeight="1">
      <c r="A17" s="807">
        <v>2011</v>
      </c>
      <c r="B17" s="822">
        <v>1303</v>
      </c>
      <c r="C17" s="822">
        <v>1255</v>
      </c>
      <c r="D17" s="822">
        <v>458075</v>
      </c>
      <c r="E17" s="822">
        <v>436287</v>
      </c>
      <c r="F17" s="831">
        <v>96.16</v>
      </c>
      <c r="G17" s="832">
        <v>4.57</v>
      </c>
    </row>
    <row r="18" spans="1:9" ht="20.100000000000001" customHeight="1">
      <c r="A18" s="807">
        <v>2012</v>
      </c>
      <c r="B18" s="823">
        <v>1303</v>
      </c>
      <c r="C18" s="823">
        <v>1299</v>
      </c>
      <c r="D18" s="822">
        <v>474135</v>
      </c>
      <c r="E18" s="822">
        <v>452722</v>
      </c>
      <c r="F18" s="831">
        <v>96.37</v>
      </c>
      <c r="G18" s="833">
        <v>4.1500000000000004</v>
      </c>
    </row>
    <row r="19" spans="1:9" ht="20.100000000000001" customHeight="1" thickBot="1">
      <c r="A19" s="810">
        <v>2013</v>
      </c>
      <c r="B19" s="834">
        <v>1303</v>
      </c>
      <c r="C19" s="834">
        <v>1296</v>
      </c>
      <c r="D19" s="834">
        <v>473040</v>
      </c>
      <c r="E19" s="834">
        <v>456756</v>
      </c>
      <c r="F19" s="835">
        <v>97.46</v>
      </c>
      <c r="G19" s="836">
        <v>3.89</v>
      </c>
    </row>
    <row r="20" spans="1:9" ht="20.100000000000001" customHeight="1" thickTop="1">
      <c r="A20" s="813"/>
      <c r="B20" s="837"/>
      <c r="C20" s="837"/>
      <c r="D20" s="837"/>
      <c r="E20" s="837"/>
      <c r="F20" s="838"/>
      <c r="G20" s="839"/>
    </row>
    <row r="21" spans="1:9" ht="20.100000000000001" customHeight="1">
      <c r="A21" s="6493" t="s">
        <v>799</v>
      </c>
      <c r="B21" s="6493"/>
      <c r="C21" s="6493"/>
      <c r="D21" s="6493"/>
      <c r="E21" s="6493"/>
      <c r="F21" s="6493"/>
      <c r="G21" s="6493"/>
    </row>
    <row r="22" spans="1:9" ht="20.100000000000001" customHeight="1">
      <c r="A22" s="6493" t="s">
        <v>800</v>
      </c>
      <c r="B22" s="6247"/>
      <c r="C22" s="6247"/>
      <c r="D22" s="6247"/>
      <c r="E22" s="6247"/>
      <c r="F22" s="6247"/>
      <c r="G22" s="6247"/>
    </row>
    <row r="23" spans="1:9" ht="20.100000000000001" customHeight="1">
      <c r="A23" s="6493" t="s">
        <v>801</v>
      </c>
      <c r="B23" s="6493"/>
      <c r="C23" s="6493"/>
      <c r="D23" s="6493"/>
      <c r="E23" s="6493"/>
      <c r="F23" s="6493"/>
      <c r="G23" s="6493"/>
    </row>
    <row r="24" spans="1:9" ht="18.75" customHeight="1">
      <c r="A24" s="6492" t="s">
        <v>781</v>
      </c>
      <c r="B24" s="6492"/>
      <c r="C24" s="6492"/>
      <c r="D24" s="6492"/>
      <c r="E24" s="6492"/>
      <c r="F24" s="6492"/>
      <c r="G24" s="827"/>
      <c r="H24" s="827"/>
      <c r="I24" s="827"/>
    </row>
    <row r="25" spans="1:9" ht="14.25" customHeight="1">
      <c r="A25" s="6492" t="s">
        <v>782</v>
      </c>
      <c r="B25" s="6492"/>
      <c r="C25" s="6492"/>
      <c r="D25" s="6492"/>
      <c r="E25" s="6492"/>
      <c r="F25" s="6492"/>
      <c r="G25" s="827"/>
      <c r="H25" s="827"/>
      <c r="I25" s="827"/>
    </row>
    <row r="26" spans="1:9" ht="28.5" customHeight="1">
      <c r="A26" s="6494" t="s">
        <v>783</v>
      </c>
      <c r="B26" s="6494"/>
      <c r="C26" s="6494"/>
      <c r="D26" s="6494"/>
      <c r="E26" s="6494"/>
      <c r="F26" s="6494"/>
      <c r="G26" s="6494"/>
      <c r="H26" s="877"/>
      <c r="I26" s="877"/>
    </row>
    <row r="27" spans="1:9" ht="14.25" customHeight="1">
      <c r="A27" s="6488" t="s">
        <v>784</v>
      </c>
      <c r="B27" s="6488"/>
      <c r="C27" s="6488"/>
      <c r="D27" s="6488"/>
      <c r="E27" s="6488"/>
      <c r="F27" s="6488"/>
      <c r="G27" s="827"/>
      <c r="H27" s="827"/>
      <c r="I27" s="827"/>
    </row>
    <row r="30" spans="1:9">
      <c r="B30" s="177" t="s">
        <v>3</v>
      </c>
    </row>
    <row r="33" spans="11:11">
      <c r="K33" s="840"/>
    </row>
  </sheetData>
  <mergeCells count="9">
    <mergeCell ref="A25:F25"/>
    <mergeCell ref="A27:F27"/>
    <mergeCell ref="A2:G2"/>
    <mergeCell ref="A3:G4"/>
    <mergeCell ref="A21:G21"/>
    <mergeCell ref="A22:G22"/>
    <mergeCell ref="A23:G23"/>
    <mergeCell ref="A24:F24"/>
    <mergeCell ref="A26:G26"/>
  </mergeCells>
  <hyperlinks>
    <hyperlink ref="A1" r:id="rId1"/>
  </hyperlinks>
  <pageMargins left="0.9055118110236221" right="0.23622047244094491" top="0.98425196850393704" bottom="0.98425196850393704" header="0.47244094488188981" footer="0.51181102362204722"/>
  <pageSetup paperSize="9" scale="81" orientation="landscape" r:id="rId2"/>
  <headerFooter alignWithMargins="0">
    <oddFooter>&amp;R39</oddFooter>
  </headerFooter>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1">
    <pageSetUpPr fitToPage="1"/>
  </sheetPr>
  <dimension ref="A1:I33"/>
  <sheetViews>
    <sheetView view="pageBreakPreview" zoomScale="60" zoomScaleNormal="100" workbookViewId="0">
      <selection activeCell="A6" sqref="A6:A7"/>
    </sheetView>
  </sheetViews>
  <sheetFormatPr defaultRowHeight="12.75"/>
  <cols>
    <col min="1" max="1" width="16.5703125" style="152" customWidth="1"/>
    <col min="2" max="2" width="14.140625" style="152" customWidth="1"/>
    <col min="3" max="3" width="15.85546875" style="152" customWidth="1"/>
    <col min="4" max="4" width="15.28515625" style="152" customWidth="1"/>
    <col min="5" max="5" width="17.28515625" style="152" customWidth="1"/>
    <col min="6" max="6" width="15.28515625" style="152" customWidth="1"/>
    <col min="7" max="7" width="17.140625" style="152" customWidth="1"/>
    <col min="8" max="8" width="18" style="152" customWidth="1"/>
    <col min="9" max="16384" width="9.140625" style="152"/>
  </cols>
  <sheetData>
    <row r="1" spans="1:9" ht="13.5" thickBot="1">
      <c r="A1" s="1" t="s">
        <v>0</v>
      </c>
      <c r="H1" s="474" t="s">
        <v>1</v>
      </c>
    </row>
    <row r="2" spans="1:9" ht="24" customHeight="1" thickTop="1">
      <c r="A2" s="6250" t="s">
        <v>887</v>
      </c>
      <c r="B2" s="6251"/>
      <c r="C2" s="6251"/>
      <c r="D2" s="6251"/>
      <c r="E2" s="6251"/>
      <c r="F2" s="6251"/>
      <c r="G2" s="6251"/>
      <c r="H2" s="6252"/>
      <c r="I2" s="358"/>
    </row>
    <row r="3" spans="1:9" ht="21.75" customHeight="1">
      <c r="A3" s="6495" t="s">
        <v>5456</v>
      </c>
      <c r="B3" s="6496"/>
      <c r="C3" s="6496"/>
      <c r="D3" s="6496"/>
      <c r="E3" s="6496"/>
      <c r="F3" s="6496"/>
      <c r="G3" s="6496"/>
      <c r="H3" s="6497"/>
      <c r="I3" s="841"/>
    </row>
    <row r="4" spans="1:9" ht="20.25" customHeight="1">
      <c r="A4" s="6495"/>
      <c r="B4" s="6496"/>
      <c r="C4" s="6496"/>
      <c r="D4" s="6496"/>
      <c r="E4" s="6496"/>
      <c r="F4" s="6496"/>
      <c r="G4" s="6496"/>
      <c r="H4" s="6497"/>
      <c r="I4" s="841"/>
    </row>
    <row r="5" spans="1:9" ht="21" customHeight="1" thickBot="1">
      <c r="A5" s="6498"/>
      <c r="B5" s="6499"/>
      <c r="C5" s="6499"/>
      <c r="D5" s="6499"/>
      <c r="E5" s="6499"/>
      <c r="F5" s="6499"/>
      <c r="G5" s="6499"/>
      <c r="H5" s="6500"/>
      <c r="I5" s="841"/>
    </row>
    <row r="6" spans="1:9" ht="29.25" customHeight="1" thickBot="1">
      <c r="A6" s="6501" t="s">
        <v>12</v>
      </c>
      <c r="B6" s="6503" t="s">
        <v>802</v>
      </c>
      <c r="C6" s="6504"/>
      <c r="D6" s="6504"/>
      <c r="E6" s="6504"/>
      <c r="F6" s="6505"/>
      <c r="G6" s="6506" t="s">
        <v>2</v>
      </c>
      <c r="H6" s="6508" t="s">
        <v>5455</v>
      </c>
    </row>
    <row r="7" spans="1:9" ht="25.5" customHeight="1" thickBot="1">
      <c r="A7" s="6502"/>
      <c r="B7" s="5812" t="s">
        <v>803</v>
      </c>
      <c r="C7" s="5813" t="s">
        <v>804</v>
      </c>
      <c r="D7" s="5813" t="s">
        <v>805</v>
      </c>
      <c r="E7" s="5813" t="s">
        <v>806</v>
      </c>
      <c r="F7" s="5814" t="s">
        <v>807</v>
      </c>
      <c r="G7" s="6507"/>
      <c r="H7" s="6509"/>
    </row>
    <row r="8" spans="1:9" ht="20.100000000000001" customHeight="1">
      <c r="A8" s="5246">
        <v>2000</v>
      </c>
      <c r="B8" s="867">
        <v>922</v>
      </c>
      <c r="C8" s="867">
        <v>3880</v>
      </c>
      <c r="D8" s="867">
        <v>3396</v>
      </c>
      <c r="E8" s="867">
        <v>2636</v>
      </c>
      <c r="F8" s="867">
        <v>662</v>
      </c>
      <c r="G8" s="867">
        <f t="shared" ref="G8:G14" si="0">SUM(B8:F8)</f>
        <v>11496</v>
      </c>
      <c r="H8" s="5851" t="s">
        <v>9</v>
      </c>
    </row>
    <row r="9" spans="1:9" ht="20.100000000000001" customHeight="1">
      <c r="A9" s="5819">
        <v>2001</v>
      </c>
      <c r="B9" s="808">
        <v>991</v>
      </c>
      <c r="C9" s="808">
        <v>3630</v>
      </c>
      <c r="D9" s="808">
        <v>3670</v>
      </c>
      <c r="E9" s="808">
        <v>3791</v>
      </c>
      <c r="F9" s="808">
        <v>1137</v>
      </c>
      <c r="G9" s="808">
        <f t="shared" si="0"/>
        <v>13219</v>
      </c>
      <c r="H9" s="842">
        <f t="shared" ref="H9:H21" si="1">(G9-G8)/G8*100</f>
        <v>14.987821851078637</v>
      </c>
    </row>
    <row r="10" spans="1:9" ht="20.100000000000001" customHeight="1">
      <c r="A10" s="5819">
        <v>2002</v>
      </c>
      <c r="B10" s="808">
        <v>777</v>
      </c>
      <c r="C10" s="808">
        <v>4999</v>
      </c>
      <c r="D10" s="808">
        <v>3538</v>
      </c>
      <c r="E10" s="808">
        <v>3679</v>
      </c>
      <c r="F10" s="808">
        <v>1514</v>
      </c>
      <c r="G10" s="808">
        <f t="shared" si="0"/>
        <v>14507</v>
      </c>
      <c r="H10" s="842">
        <f t="shared" si="1"/>
        <v>9.7435509493910271</v>
      </c>
    </row>
    <row r="11" spans="1:9" ht="20.100000000000001" customHeight="1">
      <c r="A11" s="5819">
        <v>2003</v>
      </c>
      <c r="B11" s="808">
        <v>1354</v>
      </c>
      <c r="C11" s="808">
        <v>4595</v>
      </c>
      <c r="D11" s="808">
        <v>4905</v>
      </c>
      <c r="E11" s="808">
        <v>3033</v>
      </c>
      <c r="F11" s="808">
        <v>2008</v>
      </c>
      <c r="G11" s="808">
        <f t="shared" si="0"/>
        <v>15895</v>
      </c>
      <c r="H11" s="842">
        <f t="shared" si="1"/>
        <v>9.5677948576549259</v>
      </c>
    </row>
    <row r="12" spans="1:9" ht="20.100000000000001" customHeight="1">
      <c r="A12" s="5819">
        <v>2004</v>
      </c>
      <c r="B12" s="808">
        <v>1902</v>
      </c>
      <c r="C12" s="808">
        <v>5861</v>
      </c>
      <c r="D12" s="808">
        <v>4742</v>
      </c>
      <c r="E12" s="808">
        <v>2273</v>
      </c>
      <c r="F12" s="808">
        <v>1650</v>
      </c>
      <c r="G12" s="808">
        <f t="shared" si="0"/>
        <v>16428</v>
      </c>
      <c r="H12" s="842">
        <f t="shared" si="1"/>
        <v>3.3532557407989931</v>
      </c>
    </row>
    <row r="13" spans="1:9" ht="20.100000000000001" customHeight="1">
      <c r="A13" s="5819">
        <v>2005</v>
      </c>
      <c r="B13" s="808">
        <v>2630</v>
      </c>
      <c r="C13" s="808">
        <v>7244</v>
      </c>
      <c r="D13" s="808">
        <v>6308</v>
      </c>
      <c r="E13" s="808">
        <v>3565</v>
      </c>
      <c r="F13" s="808">
        <v>2706</v>
      </c>
      <c r="G13" s="808">
        <f t="shared" si="0"/>
        <v>22453</v>
      </c>
      <c r="H13" s="842">
        <f t="shared" si="1"/>
        <v>36.675188702215728</v>
      </c>
    </row>
    <row r="14" spans="1:9" ht="20.100000000000001" customHeight="1">
      <c r="A14" s="5819">
        <v>2006</v>
      </c>
      <c r="B14" s="808">
        <v>2635</v>
      </c>
      <c r="C14" s="808">
        <v>7583</v>
      </c>
      <c r="D14" s="808">
        <v>6774</v>
      </c>
      <c r="E14" s="808">
        <v>4546</v>
      </c>
      <c r="F14" s="808">
        <v>3928</v>
      </c>
      <c r="G14" s="808">
        <f t="shared" si="0"/>
        <v>25466</v>
      </c>
      <c r="H14" s="842">
        <f t="shared" si="1"/>
        <v>13.419142208168171</v>
      </c>
    </row>
    <row r="15" spans="1:9" ht="20.100000000000001" customHeight="1">
      <c r="A15" s="5819">
        <v>2007</v>
      </c>
      <c r="B15" s="808">
        <v>3190</v>
      </c>
      <c r="C15" s="808">
        <v>8319</v>
      </c>
      <c r="D15" s="808">
        <v>6886</v>
      </c>
      <c r="E15" s="808">
        <v>5114</v>
      </c>
      <c r="F15" s="808">
        <v>4719</v>
      </c>
      <c r="G15" s="808">
        <v>28228</v>
      </c>
      <c r="H15" s="842">
        <f t="shared" si="1"/>
        <v>10.845833660567031</v>
      </c>
    </row>
    <row r="16" spans="1:9" ht="20.100000000000001" customHeight="1">
      <c r="A16" s="5819">
        <v>2008</v>
      </c>
      <c r="B16" s="808">
        <v>3452</v>
      </c>
      <c r="C16" s="808">
        <v>9722</v>
      </c>
      <c r="D16" s="808">
        <v>6834</v>
      </c>
      <c r="E16" s="808">
        <v>5541</v>
      </c>
      <c r="F16" s="808">
        <v>5628</v>
      </c>
      <c r="G16" s="808">
        <v>31177</v>
      </c>
      <c r="H16" s="842">
        <f t="shared" si="1"/>
        <v>10.447073827405413</v>
      </c>
    </row>
    <row r="17" spans="1:9" ht="20.100000000000001" customHeight="1">
      <c r="A17" s="5819">
        <v>2009</v>
      </c>
      <c r="B17" s="843">
        <v>4130</v>
      </c>
      <c r="C17" s="843">
        <v>11622</v>
      </c>
      <c r="D17" s="843">
        <v>10745</v>
      </c>
      <c r="E17" s="843">
        <v>6285</v>
      </c>
      <c r="F17" s="843">
        <v>4884</v>
      </c>
      <c r="G17" s="843">
        <f>SUM(B17:F17)</f>
        <v>37666</v>
      </c>
      <c r="H17" s="842">
        <f t="shared" si="1"/>
        <v>20.81342014946916</v>
      </c>
    </row>
    <row r="18" spans="1:9" ht="20.100000000000001" customHeight="1">
      <c r="A18" s="5819">
        <v>2010</v>
      </c>
      <c r="B18" s="808">
        <v>3990</v>
      </c>
      <c r="C18" s="808">
        <v>12683</v>
      </c>
      <c r="D18" s="808">
        <v>10394</v>
      </c>
      <c r="E18" s="808">
        <v>8705</v>
      </c>
      <c r="F18" s="808">
        <v>7326</v>
      </c>
      <c r="G18" s="808">
        <v>43098</v>
      </c>
      <c r="H18" s="842">
        <f t="shared" si="1"/>
        <v>14.421494185737801</v>
      </c>
    </row>
    <row r="19" spans="1:9" ht="20.100000000000001" customHeight="1">
      <c r="A19" s="5819">
        <v>2011</v>
      </c>
      <c r="B19" s="843">
        <v>3853</v>
      </c>
      <c r="C19" s="843">
        <v>12441</v>
      </c>
      <c r="D19" s="843">
        <v>10267</v>
      </c>
      <c r="E19" s="843">
        <v>10181</v>
      </c>
      <c r="F19" s="843">
        <v>10680</v>
      </c>
      <c r="G19" s="843">
        <v>47422</v>
      </c>
      <c r="H19" s="842">
        <f t="shared" si="1"/>
        <v>10.032948164648012</v>
      </c>
    </row>
    <row r="20" spans="1:9" ht="20.100000000000001" customHeight="1">
      <c r="A20" s="5819">
        <v>2012</v>
      </c>
      <c r="B20" s="808">
        <v>4165</v>
      </c>
      <c r="C20" s="808">
        <v>12354</v>
      </c>
      <c r="D20" s="808">
        <v>10257</v>
      </c>
      <c r="E20" s="808">
        <v>9221</v>
      </c>
      <c r="F20" s="808">
        <v>9402</v>
      </c>
      <c r="G20" s="808">
        <v>45399</v>
      </c>
      <c r="H20" s="842">
        <f t="shared" si="1"/>
        <v>-4.2659525114925563</v>
      </c>
    </row>
    <row r="21" spans="1:9" ht="20.100000000000001" customHeight="1" thickBot="1">
      <c r="A21" s="810">
        <v>2013</v>
      </c>
      <c r="B21" s="844">
        <v>4042</v>
      </c>
      <c r="C21" s="844">
        <v>11935</v>
      </c>
      <c r="D21" s="844">
        <v>10754</v>
      </c>
      <c r="E21" s="844">
        <v>9268</v>
      </c>
      <c r="F21" s="844">
        <v>9010</v>
      </c>
      <c r="G21" s="844">
        <v>45009</v>
      </c>
      <c r="H21" s="845">
        <f t="shared" si="1"/>
        <v>-0.85904975880526002</v>
      </c>
    </row>
    <row r="22" spans="1:9" ht="20.100000000000001" customHeight="1" thickTop="1">
      <c r="A22" s="813"/>
      <c r="B22" s="814"/>
      <c r="C22" s="814"/>
      <c r="D22" s="814"/>
      <c r="E22" s="814"/>
      <c r="F22" s="814"/>
      <c r="G22" s="814"/>
      <c r="H22" s="846"/>
    </row>
    <row r="23" spans="1:9" ht="19.5" customHeight="1">
      <c r="A23" s="152" t="s">
        <v>808</v>
      </c>
      <c r="C23" s="792" t="s">
        <v>809</v>
      </c>
      <c r="D23" s="792"/>
      <c r="E23" s="792"/>
      <c r="F23" s="792"/>
      <c r="G23" s="792"/>
    </row>
    <row r="24" spans="1:9" ht="17.25" customHeight="1">
      <c r="A24" s="152" t="s">
        <v>810</v>
      </c>
      <c r="C24" s="176" t="s">
        <v>811</v>
      </c>
      <c r="D24" s="176"/>
      <c r="E24" s="176"/>
      <c r="F24" s="176"/>
      <c r="G24" s="176"/>
    </row>
    <row r="25" spans="1:9" ht="15.75" customHeight="1">
      <c r="A25" s="152" t="s">
        <v>812</v>
      </c>
      <c r="E25" s="6510"/>
      <c r="F25" s="6510"/>
      <c r="G25" s="6510"/>
      <c r="H25" s="6510"/>
      <c r="I25" s="6510"/>
    </row>
    <row r="26" spans="1:9" ht="15.75" customHeight="1">
      <c r="A26" s="6489" t="s">
        <v>5369</v>
      </c>
      <c r="B26" s="6489"/>
      <c r="C26" s="6489"/>
      <c r="D26" s="6489"/>
      <c r="E26" s="6489"/>
      <c r="F26" s="6489"/>
      <c r="G26" s="5850"/>
      <c r="H26" s="5850"/>
      <c r="I26" s="827"/>
    </row>
    <row r="27" spans="1:9" ht="14.25" customHeight="1">
      <c r="A27" s="6489" t="s">
        <v>5370</v>
      </c>
      <c r="B27" s="6489"/>
      <c r="C27" s="6489"/>
      <c r="D27" s="6489"/>
      <c r="E27" s="6489"/>
      <c r="F27" s="6489"/>
      <c r="G27" s="5850"/>
      <c r="H27" s="5850"/>
      <c r="I27" s="827"/>
    </row>
    <row r="28" spans="1:9" ht="26.25" customHeight="1">
      <c r="A28" s="6490" t="s">
        <v>5371</v>
      </c>
      <c r="B28" s="6490"/>
      <c r="C28" s="6490"/>
      <c r="D28" s="6490"/>
      <c r="E28" s="6490"/>
      <c r="F28" s="6490"/>
      <c r="G28" s="6490"/>
      <c r="H28" s="6490"/>
      <c r="I28" s="877"/>
    </row>
    <row r="29" spans="1:9" ht="14.25" customHeight="1">
      <c r="A29" s="6491" t="s">
        <v>5372</v>
      </c>
      <c r="B29" s="6491"/>
      <c r="C29" s="6491"/>
      <c r="D29" s="6491"/>
      <c r="E29" s="6491"/>
      <c r="F29" s="6491"/>
      <c r="G29" s="5850"/>
      <c r="H29" s="5850"/>
      <c r="I29" s="827"/>
    </row>
    <row r="30" spans="1:9" ht="16.5" customHeight="1">
      <c r="A30" s="6248" t="s">
        <v>813</v>
      </c>
      <c r="B30" s="6248"/>
      <c r="C30" s="6248"/>
      <c r="D30" s="6248"/>
      <c r="E30" s="6248"/>
      <c r="F30" s="6248"/>
      <c r="G30" s="6248"/>
      <c r="H30" s="6248"/>
      <c r="I30" s="6248"/>
    </row>
    <row r="31" spans="1:9" ht="16.5" customHeight="1">
      <c r="A31" s="175"/>
      <c r="B31" s="175"/>
      <c r="C31" s="175"/>
      <c r="D31" s="175"/>
      <c r="E31" s="175"/>
      <c r="F31" s="175"/>
      <c r="G31" s="175"/>
      <c r="H31" s="175"/>
      <c r="I31" s="175"/>
    </row>
    <row r="33" spans="2:2">
      <c r="B33" s="177" t="s">
        <v>3</v>
      </c>
    </row>
  </sheetData>
  <mergeCells count="12">
    <mergeCell ref="A30:I30"/>
    <mergeCell ref="E25:I25"/>
    <mergeCell ref="A26:F26"/>
    <mergeCell ref="A27:F27"/>
    <mergeCell ref="A29:F29"/>
    <mergeCell ref="A28:H28"/>
    <mergeCell ref="A2:H2"/>
    <mergeCell ref="A3:H5"/>
    <mergeCell ref="A6:A7"/>
    <mergeCell ref="B6:F6"/>
    <mergeCell ref="G6:G7"/>
    <mergeCell ref="H6:H7"/>
  </mergeCells>
  <hyperlinks>
    <hyperlink ref="A1" r:id="rId1"/>
  </hyperlinks>
  <pageMargins left="0.74803149606299213" right="0.74803149606299213" top="0.6692913385826772" bottom="0.47244094488188981" header="0.51181102362204722" footer="0.23622047244094491"/>
  <pageSetup paperSize="9" scale="91" orientation="landscape" r:id="rId2"/>
  <headerFooter alignWithMargins="0">
    <oddFooter>&amp;R40</oddFooter>
  </headerFooter>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2">
    <pageSetUpPr fitToPage="1"/>
  </sheetPr>
  <dimension ref="A1:I57"/>
  <sheetViews>
    <sheetView view="pageBreakPreview" zoomScale="60" zoomScaleNormal="100" workbookViewId="0">
      <selection activeCell="A41" sqref="A41"/>
    </sheetView>
  </sheetViews>
  <sheetFormatPr defaultRowHeight="12.75"/>
  <cols>
    <col min="1" max="1" width="47.140625" style="152" customWidth="1"/>
    <col min="2" max="2" width="21.42578125" style="152" customWidth="1"/>
    <col min="3" max="3" width="23.7109375" style="152" customWidth="1"/>
    <col min="4" max="4" width="21.140625" style="152" customWidth="1"/>
    <col min="5" max="5" width="22" style="152" customWidth="1"/>
    <col min="6" max="6" width="23.7109375" style="152" customWidth="1"/>
    <col min="7" max="16384" width="9.140625" style="152"/>
  </cols>
  <sheetData>
    <row r="1" spans="1:9" ht="13.5" thickBot="1">
      <c r="A1" s="1" t="s">
        <v>0</v>
      </c>
      <c r="F1" s="474" t="s">
        <v>1</v>
      </c>
    </row>
    <row r="2" spans="1:9" ht="18.75" customHeight="1" thickTop="1">
      <c r="A2" s="6250" t="s">
        <v>888</v>
      </c>
      <c r="B2" s="6251"/>
      <c r="C2" s="6251"/>
      <c r="D2" s="6251"/>
      <c r="E2" s="6251"/>
      <c r="F2" s="6252"/>
      <c r="G2" s="848"/>
      <c r="H2" s="848"/>
      <c r="I2" s="848"/>
    </row>
    <row r="3" spans="1:9" ht="17.25" customHeight="1">
      <c r="A3" s="6452" t="s">
        <v>743</v>
      </c>
      <c r="B3" s="6453"/>
      <c r="C3" s="6453"/>
      <c r="D3" s="6453"/>
      <c r="E3" s="6453"/>
      <c r="F3" s="6454"/>
      <c r="G3" s="849"/>
      <c r="H3" s="849"/>
      <c r="I3" s="849"/>
    </row>
    <row r="4" spans="1:9" ht="9" customHeight="1">
      <c r="A4" s="6452"/>
      <c r="B4" s="6453"/>
      <c r="C4" s="6453"/>
      <c r="D4" s="6453"/>
      <c r="E4" s="6453"/>
      <c r="F4" s="6454"/>
      <c r="G4" s="849"/>
      <c r="H4" s="849"/>
      <c r="I4" s="849"/>
    </row>
    <row r="5" spans="1:9" ht="33.75" customHeight="1">
      <c r="A5" s="850" t="s">
        <v>814</v>
      </c>
      <c r="B5" s="794" t="s">
        <v>815</v>
      </c>
      <c r="C5" s="794" t="s">
        <v>816</v>
      </c>
      <c r="D5" s="794" t="s">
        <v>817</v>
      </c>
      <c r="E5" s="794" t="s">
        <v>818</v>
      </c>
      <c r="F5" s="806" t="s">
        <v>819</v>
      </c>
    </row>
    <row r="6" spans="1:9" ht="18" customHeight="1">
      <c r="A6" s="851" t="s">
        <v>820</v>
      </c>
      <c r="B6" s="495">
        <v>57</v>
      </c>
      <c r="C6" s="495">
        <v>9.6999999999999993</v>
      </c>
      <c r="D6" s="808">
        <v>20805</v>
      </c>
      <c r="E6" s="808">
        <v>22991</v>
      </c>
      <c r="F6" s="852">
        <f>E6/D6*100</f>
        <v>110.507089641913</v>
      </c>
    </row>
    <row r="7" spans="1:9" ht="18" customHeight="1">
      <c r="A7" s="851" t="s">
        <v>821</v>
      </c>
      <c r="B7" s="495">
        <v>27</v>
      </c>
      <c r="C7" s="495">
        <v>7.3</v>
      </c>
      <c r="D7" s="808">
        <v>9855</v>
      </c>
      <c r="E7" s="808">
        <v>10802</v>
      </c>
      <c r="F7" s="852">
        <f t="shared" ref="F7:F29" si="0">E7/D7*100</f>
        <v>109.60933536276004</v>
      </c>
    </row>
    <row r="8" spans="1:9" ht="18" customHeight="1">
      <c r="A8" s="851" t="s">
        <v>822</v>
      </c>
      <c r="B8" s="495">
        <v>75</v>
      </c>
      <c r="C8" s="495">
        <v>10.7</v>
      </c>
      <c r="D8" s="808">
        <v>27375</v>
      </c>
      <c r="E8" s="808">
        <v>28385</v>
      </c>
      <c r="F8" s="852">
        <f t="shared" si="0"/>
        <v>103.68949771689498</v>
      </c>
    </row>
    <row r="9" spans="1:9" ht="18" customHeight="1">
      <c r="A9" s="851" t="s">
        <v>823</v>
      </c>
      <c r="B9" s="495">
        <v>181</v>
      </c>
      <c r="C9" s="495">
        <v>10.199999999999999</v>
      </c>
      <c r="D9" s="808">
        <v>66065</v>
      </c>
      <c r="E9" s="808">
        <v>64210</v>
      </c>
      <c r="F9" s="852">
        <f t="shared" si="0"/>
        <v>97.192159237114964</v>
      </c>
    </row>
    <row r="10" spans="1:9" ht="18" customHeight="1">
      <c r="A10" s="851" t="s">
        <v>824</v>
      </c>
      <c r="B10" s="495">
        <v>27</v>
      </c>
      <c r="C10" s="495">
        <v>22.3</v>
      </c>
      <c r="D10" s="808">
        <v>9855</v>
      </c>
      <c r="E10" s="808">
        <v>9532</v>
      </c>
      <c r="F10" s="852">
        <f t="shared" si="0"/>
        <v>96.722475900558095</v>
      </c>
    </row>
    <row r="11" spans="1:9" ht="18" customHeight="1">
      <c r="A11" s="851" t="s">
        <v>825</v>
      </c>
      <c r="B11" s="495">
        <v>24</v>
      </c>
      <c r="C11" s="495">
        <v>7.5</v>
      </c>
      <c r="D11" s="808">
        <v>8760</v>
      </c>
      <c r="E11" s="808">
        <v>8463</v>
      </c>
      <c r="F11" s="852">
        <f t="shared" si="0"/>
        <v>96.609589041095887</v>
      </c>
    </row>
    <row r="12" spans="1:9" ht="18" customHeight="1">
      <c r="A12" s="851" t="s">
        <v>826</v>
      </c>
      <c r="B12" s="495">
        <v>23</v>
      </c>
      <c r="C12" s="495">
        <v>9.1999999999999993</v>
      </c>
      <c r="D12" s="808">
        <v>8395</v>
      </c>
      <c r="E12" s="808">
        <v>8085</v>
      </c>
      <c r="F12" s="852">
        <f t="shared" si="0"/>
        <v>96.307325789160217</v>
      </c>
    </row>
    <row r="13" spans="1:9" ht="18" customHeight="1">
      <c r="A13" s="851" t="s">
        <v>827</v>
      </c>
      <c r="B13" s="495">
        <v>75</v>
      </c>
      <c r="C13" s="495">
        <v>9.3000000000000007</v>
      </c>
      <c r="D13" s="808">
        <v>27375</v>
      </c>
      <c r="E13" s="808">
        <v>26362</v>
      </c>
      <c r="F13" s="852">
        <f t="shared" si="0"/>
        <v>96.299543378995438</v>
      </c>
    </row>
    <row r="14" spans="1:9" ht="18" customHeight="1">
      <c r="A14" s="851" t="s">
        <v>828</v>
      </c>
      <c r="B14" s="495">
        <v>199</v>
      </c>
      <c r="C14" s="495">
        <v>11.1</v>
      </c>
      <c r="D14" s="808">
        <v>72635</v>
      </c>
      <c r="E14" s="808">
        <v>69461</v>
      </c>
      <c r="F14" s="852">
        <f t="shared" si="0"/>
        <v>95.630205823638732</v>
      </c>
    </row>
    <row r="15" spans="1:9" ht="18" customHeight="1">
      <c r="A15" s="851" t="s">
        <v>829</v>
      </c>
      <c r="B15" s="495">
        <v>10</v>
      </c>
      <c r="C15" s="853">
        <v>26.1</v>
      </c>
      <c r="D15" s="808">
        <v>3650</v>
      </c>
      <c r="E15" s="808">
        <v>3443</v>
      </c>
      <c r="F15" s="852">
        <f t="shared" si="0"/>
        <v>94.328767123287676</v>
      </c>
    </row>
    <row r="16" spans="1:9" ht="18" customHeight="1">
      <c r="A16" s="851" t="s">
        <v>830</v>
      </c>
      <c r="B16" s="495">
        <v>27</v>
      </c>
      <c r="C16" s="495">
        <v>3.7</v>
      </c>
      <c r="D16" s="808">
        <v>9855</v>
      </c>
      <c r="E16" s="808">
        <v>9223</v>
      </c>
      <c r="F16" s="852">
        <f t="shared" si="0"/>
        <v>93.587011669203449</v>
      </c>
    </row>
    <row r="17" spans="1:9" ht="18" customHeight="1">
      <c r="A17" s="851" t="s">
        <v>831</v>
      </c>
      <c r="B17" s="495">
        <v>19</v>
      </c>
      <c r="C17" s="495">
        <v>15.2</v>
      </c>
      <c r="D17" s="808">
        <v>6935</v>
      </c>
      <c r="E17" s="808">
        <v>6430</v>
      </c>
      <c r="F17" s="852">
        <f t="shared" si="0"/>
        <v>92.718096611391488</v>
      </c>
    </row>
    <row r="18" spans="1:9" ht="18" customHeight="1">
      <c r="A18" s="851" t="s">
        <v>832</v>
      </c>
      <c r="B18" s="495">
        <v>35</v>
      </c>
      <c r="C18" s="495">
        <v>9.6</v>
      </c>
      <c r="D18" s="808">
        <v>12775</v>
      </c>
      <c r="E18" s="808">
        <v>11269</v>
      </c>
      <c r="F18" s="852">
        <f t="shared" si="0"/>
        <v>88.211350293542083</v>
      </c>
    </row>
    <row r="19" spans="1:9" ht="18" customHeight="1">
      <c r="A19" s="851" t="s">
        <v>833</v>
      </c>
      <c r="B19" s="495">
        <v>7</v>
      </c>
      <c r="C19" s="495">
        <v>15.1</v>
      </c>
      <c r="D19" s="808">
        <v>2555</v>
      </c>
      <c r="E19" s="808">
        <v>2083</v>
      </c>
      <c r="F19" s="852">
        <f t="shared" si="0"/>
        <v>81.526418786692759</v>
      </c>
    </row>
    <row r="20" spans="1:9" ht="18" customHeight="1">
      <c r="A20" s="851" t="s">
        <v>834</v>
      </c>
      <c r="B20" s="495">
        <v>23</v>
      </c>
      <c r="C20" s="495">
        <v>13.6</v>
      </c>
      <c r="D20" s="808">
        <v>8395</v>
      </c>
      <c r="E20" s="808">
        <v>6787</v>
      </c>
      <c r="F20" s="852">
        <f t="shared" si="0"/>
        <v>80.845741512805233</v>
      </c>
    </row>
    <row r="21" spans="1:9" ht="18" customHeight="1">
      <c r="A21" s="851" t="s">
        <v>835</v>
      </c>
      <c r="B21" s="495">
        <v>41</v>
      </c>
      <c r="C21" s="495">
        <v>14.7</v>
      </c>
      <c r="D21" s="808">
        <v>14965</v>
      </c>
      <c r="E21" s="808">
        <v>12082</v>
      </c>
      <c r="F21" s="852">
        <f t="shared" si="0"/>
        <v>80.735048446374876</v>
      </c>
    </row>
    <row r="22" spans="1:9" ht="18" customHeight="1">
      <c r="A22" s="851" t="s">
        <v>836</v>
      </c>
      <c r="B22" s="495">
        <v>24</v>
      </c>
      <c r="C22" s="853">
        <v>9</v>
      </c>
      <c r="D22" s="808">
        <v>8760</v>
      </c>
      <c r="E22" s="808">
        <v>6994</v>
      </c>
      <c r="F22" s="852">
        <f t="shared" si="0"/>
        <v>79.840182648401822</v>
      </c>
    </row>
    <row r="23" spans="1:9" ht="18" customHeight="1">
      <c r="A23" s="851" t="s">
        <v>837</v>
      </c>
      <c r="B23" s="495">
        <v>85</v>
      </c>
      <c r="C23" s="495">
        <v>5.7</v>
      </c>
      <c r="D23" s="808">
        <v>31025</v>
      </c>
      <c r="E23" s="808">
        <v>24345</v>
      </c>
      <c r="F23" s="852">
        <f t="shared" si="0"/>
        <v>78.468976631748589</v>
      </c>
    </row>
    <row r="24" spans="1:9" ht="18" customHeight="1">
      <c r="A24" s="851" t="s">
        <v>838</v>
      </c>
      <c r="B24" s="495">
        <v>22</v>
      </c>
      <c r="C24" s="495">
        <v>8.9</v>
      </c>
      <c r="D24" s="808">
        <v>8030</v>
      </c>
      <c r="E24" s="808">
        <v>6144</v>
      </c>
      <c r="F24" s="852">
        <f t="shared" si="0"/>
        <v>76.513075965130767</v>
      </c>
    </row>
    <row r="25" spans="1:9" ht="18" customHeight="1">
      <c r="A25" s="851" t="s">
        <v>839</v>
      </c>
      <c r="B25" s="495">
        <v>25</v>
      </c>
      <c r="C25" s="495">
        <v>0</v>
      </c>
      <c r="D25" s="808">
        <v>13200</v>
      </c>
      <c r="E25" s="808">
        <v>9678</v>
      </c>
      <c r="F25" s="852">
        <f t="shared" si="0"/>
        <v>73.318181818181813</v>
      </c>
    </row>
    <row r="26" spans="1:9" ht="18" customHeight="1">
      <c r="A26" s="851" t="s">
        <v>840</v>
      </c>
      <c r="B26" s="495">
        <v>21</v>
      </c>
      <c r="C26" s="495">
        <v>5.0999999999999996</v>
      </c>
      <c r="D26" s="808">
        <v>7665</v>
      </c>
      <c r="E26" s="808">
        <v>5090</v>
      </c>
      <c r="F26" s="852">
        <f t="shared" si="0"/>
        <v>66.405740378343111</v>
      </c>
    </row>
    <row r="27" spans="1:9" ht="18" customHeight="1">
      <c r="A27" s="851" t="s">
        <v>841</v>
      </c>
      <c r="B27" s="495">
        <v>71</v>
      </c>
      <c r="C27" s="495">
        <v>4.7</v>
      </c>
      <c r="D27" s="808">
        <v>25915</v>
      </c>
      <c r="E27" s="808">
        <v>16872</v>
      </c>
      <c r="F27" s="852">
        <f t="shared" si="0"/>
        <v>65.10515145668532</v>
      </c>
    </row>
    <row r="28" spans="1:9" ht="18" customHeight="1">
      <c r="A28" s="851" t="s">
        <v>842</v>
      </c>
      <c r="B28" s="495">
        <v>26</v>
      </c>
      <c r="C28" s="495">
        <v>3.6</v>
      </c>
      <c r="D28" s="808">
        <v>9490</v>
      </c>
      <c r="E28" s="808">
        <v>6025</v>
      </c>
      <c r="F28" s="852">
        <f t="shared" si="0"/>
        <v>63.487881981032665</v>
      </c>
    </row>
    <row r="29" spans="1:9" ht="18" customHeight="1" thickBot="1">
      <c r="A29" s="854" t="s">
        <v>843</v>
      </c>
      <c r="B29" s="855">
        <v>14</v>
      </c>
      <c r="C29" s="855">
        <v>2.2999999999999998</v>
      </c>
      <c r="D29" s="811">
        <v>5110</v>
      </c>
      <c r="E29" s="811">
        <v>294</v>
      </c>
      <c r="F29" s="856">
        <f t="shared" si="0"/>
        <v>5.7534246575342465</v>
      </c>
    </row>
    <row r="30" spans="1:9" ht="12" customHeight="1" thickTop="1">
      <c r="A30" s="153"/>
      <c r="B30" s="5817"/>
      <c r="C30" s="5817"/>
      <c r="D30" s="814"/>
      <c r="E30" s="814"/>
      <c r="F30" s="5852"/>
    </row>
    <row r="31" spans="1:9" ht="12" customHeight="1">
      <c r="A31" s="6511" t="s">
        <v>844</v>
      </c>
      <c r="B31" s="6511"/>
      <c r="C31" s="6511"/>
      <c r="D31" s="6511"/>
      <c r="E31" s="6511"/>
      <c r="F31" s="6511"/>
    </row>
    <row r="32" spans="1:9" ht="12" customHeight="1">
      <c r="A32" s="6492" t="s">
        <v>781</v>
      </c>
      <c r="B32" s="6492"/>
      <c r="C32" s="6492"/>
      <c r="D32" s="6492"/>
      <c r="E32" s="6492"/>
      <c r="F32" s="6492"/>
      <c r="G32" s="827"/>
      <c r="H32" s="827"/>
      <c r="I32" s="827"/>
    </row>
    <row r="33" spans="1:9" ht="12" customHeight="1">
      <c r="A33" s="6494" t="s">
        <v>845</v>
      </c>
      <c r="B33" s="6494"/>
      <c r="C33" s="6494"/>
      <c r="D33" s="6494"/>
      <c r="E33" s="6494"/>
      <c r="F33" s="6494"/>
      <c r="G33" s="6494"/>
      <c r="H33" s="6494"/>
      <c r="I33" s="6494"/>
    </row>
    <row r="34" spans="1:9" ht="12" customHeight="1">
      <c r="A34" s="6488" t="s">
        <v>846</v>
      </c>
      <c r="B34" s="6488"/>
      <c r="C34" s="6488"/>
      <c r="D34" s="6488"/>
      <c r="E34" s="6488"/>
      <c r="F34" s="6488"/>
      <c r="G34" s="827"/>
      <c r="H34" s="827"/>
      <c r="I34" s="827"/>
    </row>
    <row r="35" spans="1:9">
      <c r="B35" s="847"/>
      <c r="C35" s="847"/>
      <c r="D35" s="857"/>
      <c r="E35" s="857"/>
    </row>
    <row r="37" spans="1:9">
      <c r="B37" s="177" t="s">
        <v>3</v>
      </c>
    </row>
    <row r="39" spans="1:9">
      <c r="B39" s="847"/>
      <c r="C39" s="847"/>
      <c r="D39" s="857"/>
      <c r="E39" s="857"/>
    </row>
    <row r="40" spans="1:9">
      <c r="B40" s="847"/>
      <c r="C40" s="847"/>
      <c r="D40" s="857"/>
      <c r="E40" s="857"/>
    </row>
    <row r="41" spans="1:9">
      <c r="B41" s="847"/>
      <c r="C41" s="858"/>
      <c r="D41" s="857"/>
      <c r="E41" s="857"/>
    </row>
    <row r="42" spans="1:9">
      <c r="B42" s="847"/>
      <c r="C42" s="847"/>
      <c r="D42" s="857"/>
      <c r="E42" s="857"/>
    </row>
    <row r="43" spans="1:9">
      <c r="B43" s="847"/>
      <c r="C43" s="847"/>
      <c r="D43" s="857"/>
      <c r="E43" s="857"/>
    </row>
    <row r="44" spans="1:9">
      <c r="B44" s="847"/>
      <c r="C44" s="847"/>
      <c r="D44" s="857"/>
      <c r="E44" s="857"/>
    </row>
    <row r="45" spans="1:9">
      <c r="B45" s="847"/>
      <c r="C45" s="847"/>
      <c r="D45" s="857"/>
      <c r="E45" s="857"/>
    </row>
    <row r="46" spans="1:9">
      <c r="B46" s="847"/>
      <c r="C46" s="847"/>
      <c r="D46" s="857"/>
      <c r="E46" s="857"/>
    </row>
    <row r="47" spans="1:9">
      <c r="B47" s="847"/>
      <c r="C47" s="847"/>
      <c r="D47" s="857"/>
      <c r="E47" s="857"/>
    </row>
    <row r="48" spans="1:9">
      <c r="B48" s="847"/>
      <c r="C48" s="847"/>
      <c r="D48" s="857"/>
      <c r="E48" s="857"/>
    </row>
    <row r="49" spans="2:5">
      <c r="B49" s="847"/>
      <c r="C49" s="847"/>
      <c r="D49" s="857"/>
      <c r="E49" s="857"/>
    </row>
    <row r="50" spans="2:5">
      <c r="B50" s="847"/>
      <c r="C50" s="847"/>
      <c r="D50" s="857"/>
      <c r="E50" s="857"/>
    </row>
    <row r="51" spans="2:5">
      <c r="B51" s="847"/>
      <c r="C51" s="847"/>
      <c r="D51" s="857"/>
      <c r="E51" s="857"/>
    </row>
    <row r="52" spans="2:5">
      <c r="B52" s="847"/>
      <c r="C52" s="847"/>
      <c r="D52" s="857"/>
      <c r="E52" s="857"/>
    </row>
    <row r="53" spans="2:5">
      <c r="B53" s="847"/>
      <c r="C53" s="847"/>
      <c r="D53" s="857"/>
      <c r="E53" s="857"/>
    </row>
    <row r="54" spans="2:5">
      <c r="B54" s="847"/>
      <c r="C54" s="847"/>
      <c r="D54" s="857"/>
      <c r="E54" s="857"/>
    </row>
    <row r="55" spans="2:5">
      <c r="B55" s="847"/>
      <c r="C55" s="858"/>
      <c r="D55" s="857"/>
      <c r="E55" s="857"/>
    </row>
    <row r="56" spans="2:5">
      <c r="B56" s="847"/>
      <c r="C56" s="847"/>
      <c r="D56" s="857"/>
      <c r="E56" s="857"/>
    </row>
    <row r="57" spans="2:5">
      <c r="B57" s="847"/>
      <c r="C57" s="847"/>
      <c r="D57" s="857"/>
      <c r="E57" s="857"/>
    </row>
  </sheetData>
  <mergeCells count="6">
    <mergeCell ref="A34:F34"/>
    <mergeCell ref="A2:F2"/>
    <mergeCell ref="A3:F4"/>
    <mergeCell ref="A31:F31"/>
    <mergeCell ref="A32:F32"/>
    <mergeCell ref="A33:I33"/>
  </mergeCells>
  <hyperlinks>
    <hyperlink ref="A1" r:id="rId1"/>
  </hyperlinks>
  <pageMargins left="0.7" right="0.7" top="0.75" bottom="0.75" header="0.3" footer="0.3"/>
  <pageSetup paperSize="9" scale="84" orientation="landscape" horizontalDpi="300" verticalDpi="300" r:id="rId2"/>
  <headerFooter alignWithMargins="0">
    <oddFooter>&amp;R41</oddFooter>
  </headerFooter>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3">
    <pageSetUpPr fitToPage="1"/>
  </sheetPr>
  <dimension ref="A1:I36"/>
  <sheetViews>
    <sheetView view="pageBreakPreview" zoomScale="60" zoomScaleNormal="100" workbookViewId="0">
      <selection activeCell="H15" sqref="H15"/>
    </sheetView>
  </sheetViews>
  <sheetFormatPr defaultRowHeight="12.75"/>
  <cols>
    <col min="1" max="1" width="52.85546875" style="152" customWidth="1"/>
    <col min="2" max="6" width="25.7109375" style="152" customWidth="1"/>
    <col min="7" max="16384" width="9.140625" style="152"/>
  </cols>
  <sheetData>
    <row r="1" spans="1:6" ht="13.5" thickBot="1">
      <c r="A1" s="1" t="s">
        <v>0</v>
      </c>
      <c r="F1" s="474" t="s">
        <v>1</v>
      </c>
    </row>
    <row r="2" spans="1:6" ht="20.25" customHeight="1" thickTop="1">
      <c r="A2" s="6250" t="s">
        <v>889</v>
      </c>
      <c r="B2" s="6251"/>
      <c r="C2" s="6251"/>
      <c r="D2" s="6251"/>
      <c r="E2" s="6251"/>
      <c r="F2" s="6252"/>
    </row>
    <row r="3" spans="1:6" ht="21" customHeight="1">
      <c r="A3" s="6452" t="s">
        <v>744</v>
      </c>
      <c r="B3" s="6453"/>
      <c r="C3" s="6453"/>
      <c r="D3" s="6453"/>
      <c r="E3" s="6453"/>
      <c r="F3" s="6454"/>
    </row>
    <row r="4" spans="1:6" ht="21" customHeight="1">
      <c r="A4" s="6452"/>
      <c r="B4" s="6453"/>
      <c r="C4" s="6453"/>
      <c r="D4" s="6453"/>
      <c r="E4" s="6453"/>
      <c r="F4" s="6454"/>
    </row>
    <row r="5" spans="1:6" ht="25.5">
      <c r="A5" s="850" t="s">
        <v>814</v>
      </c>
      <c r="B5" s="794" t="s">
        <v>815</v>
      </c>
      <c r="C5" s="794" t="s">
        <v>816</v>
      </c>
      <c r="D5" s="794" t="s">
        <v>817</v>
      </c>
      <c r="E5" s="794" t="s">
        <v>818</v>
      </c>
      <c r="F5" s="806" t="s">
        <v>819</v>
      </c>
    </row>
    <row r="6" spans="1:6" ht="18" customHeight="1">
      <c r="A6" s="851" t="s">
        <v>822</v>
      </c>
      <c r="B6" s="495">
        <v>75</v>
      </c>
      <c r="C6" s="495">
        <v>9.8000000000000007</v>
      </c>
      <c r="D6" s="808">
        <v>27375</v>
      </c>
      <c r="E6" s="808">
        <v>29769</v>
      </c>
      <c r="F6" s="852">
        <f>E6/D6*100</f>
        <v>108.74520547945205</v>
      </c>
    </row>
    <row r="7" spans="1:6" ht="18" customHeight="1">
      <c r="A7" s="851" t="s">
        <v>826</v>
      </c>
      <c r="B7" s="495">
        <v>23</v>
      </c>
      <c r="C7" s="495">
        <v>7.9</v>
      </c>
      <c r="D7" s="808">
        <v>8395</v>
      </c>
      <c r="E7" s="808">
        <v>8585</v>
      </c>
      <c r="F7" s="852">
        <f t="shared" ref="F7:F29" si="0">E7/D7*100</f>
        <v>102.26325193567601</v>
      </c>
    </row>
    <row r="8" spans="1:6" ht="18" customHeight="1">
      <c r="A8" s="851" t="s">
        <v>825</v>
      </c>
      <c r="B8" s="495">
        <v>23</v>
      </c>
      <c r="C8" s="495">
        <v>6.3</v>
      </c>
      <c r="D8" s="808">
        <v>8395</v>
      </c>
      <c r="E8" s="808">
        <v>8368</v>
      </c>
      <c r="F8" s="852">
        <f t="shared" si="0"/>
        <v>99.678379988088153</v>
      </c>
    </row>
    <row r="9" spans="1:6" ht="18" customHeight="1">
      <c r="A9" s="851" t="s">
        <v>828</v>
      </c>
      <c r="B9" s="495">
        <v>196</v>
      </c>
      <c r="C9" s="853">
        <v>10</v>
      </c>
      <c r="D9" s="808">
        <v>71540</v>
      </c>
      <c r="E9" s="808">
        <v>70593</v>
      </c>
      <c r="F9" s="852">
        <f t="shared" si="0"/>
        <v>98.676265026558568</v>
      </c>
    </row>
    <row r="10" spans="1:6" ht="18" customHeight="1">
      <c r="A10" s="851" t="s">
        <v>831</v>
      </c>
      <c r="B10" s="495">
        <v>19</v>
      </c>
      <c r="C10" s="495">
        <v>13.7</v>
      </c>
      <c r="D10" s="808">
        <v>6935</v>
      </c>
      <c r="E10" s="808">
        <v>6734</v>
      </c>
      <c r="F10" s="852">
        <f t="shared" si="0"/>
        <v>97.101658255227107</v>
      </c>
    </row>
    <row r="11" spans="1:6" ht="18" customHeight="1">
      <c r="A11" s="851" t="s">
        <v>832</v>
      </c>
      <c r="B11" s="495">
        <v>33</v>
      </c>
      <c r="C11" s="495">
        <v>8.6</v>
      </c>
      <c r="D11" s="808">
        <v>12045</v>
      </c>
      <c r="E11" s="808">
        <v>11525</v>
      </c>
      <c r="F11" s="852">
        <f t="shared" si="0"/>
        <v>95.682855956828561</v>
      </c>
    </row>
    <row r="12" spans="1:6" ht="18" customHeight="1">
      <c r="A12" s="851" t="s">
        <v>838</v>
      </c>
      <c r="B12" s="495">
        <v>21</v>
      </c>
      <c r="C12" s="495">
        <v>8.1999999999999993</v>
      </c>
      <c r="D12" s="808">
        <v>7665</v>
      </c>
      <c r="E12" s="808">
        <v>7192</v>
      </c>
      <c r="F12" s="852">
        <f t="shared" si="0"/>
        <v>93.829093281148076</v>
      </c>
    </row>
    <row r="13" spans="1:6" ht="18" customHeight="1">
      <c r="A13" s="851" t="s">
        <v>829</v>
      </c>
      <c r="B13" s="495">
        <v>10</v>
      </c>
      <c r="C13" s="853">
        <v>29.1</v>
      </c>
      <c r="D13" s="808">
        <v>3650</v>
      </c>
      <c r="E13" s="808">
        <v>3374</v>
      </c>
      <c r="F13" s="852">
        <f t="shared" si="0"/>
        <v>92.438356164383563</v>
      </c>
    </row>
    <row r="14" spans="1:6" ht="18" customHeight="1">
      <c r="A14" s="851" t="s">
        <v>823</v>
      </c>
      <c r="B14" s="495">
        <v>183</v>
      </c>
      <c r="C14" s="495">
        <v>8.4</v>
      </c>
      <c r="D14" s="808">
        <v>66795</v>
      </c>
      <c r="E14" s="808">
        <v>61705</v>
      </c>
      <c r="F14" s="852">
        <f t="shared" si="0"/>
        <v>92.379669136911446</v>
      </c>
    </row>
    <row r="15" spans="1:6" ht="18" customHeight="1">
      <c r="A15" s="851" t="s">
        <v>821</v>
      </c>
      <c r="B15" s="495">
        <v>27</v>
      </c>
      <c r="C15" s="495">
        <v>5.4</v>
      </c>
      <c r="D15" s="808">
        <v>9855</v>
      </c>
      <c r="E15" s="808">
        <v>8984</v>
      </c>
      <c r="F15" s="852">
        <f t="shared" si="0"/>
        <v>91.161846778285138</v>
      </c>
    </row>
    <row r="16" spans="1:6" ht="18" customHeight="1">
      <c r="A16" s="851" t="s">
        <v>820</v>
      </c>
      <c r="B16" s="495">
        <v>64</v>
      </c>
      <c r="C16" s="495">
        <v>7.7</v>
      </c>
      <c r="D16" s="808">
        <v>23360</v>
      </c>
      <c r="E16" s="808">
        <v>20931</v>
      </c>
      <c r="F16" s="852">
        <f t="shared" si="0"/>
        <v>89.601883561643831</v>
      </c>
    </row>
    <row r="17" spans="1:9" ht="18" customHeight="1">
      <c r="A17" s="851" t="s">
        <v>834</v>
      </c>
      <c r="B17" s="495">
        <v>23</v>
      </c>
      <c r="C17" s="495">
        <v>6.9</v>
      </c>
      <c r="D17" s="808">
        <v>8395</v>
      </c>
      <c r="E17" s="808">
        <v>7365</v>
      </c>
      <c r="F17" s="852">
        <f t="shared" si="0"/>
        <v>87.730792138177478</v>
      </c>
    </row>
    <row r="18" spans="1:9" ht="18" customHeight="1">
      <c r="A18" s="851" t="s">
        <v>836</v>
      </c>
      <c r="B18" s="495">
        <v>24</v>
      </c>
      <c r="C18" s="853">
        <v>8</v>
      </c>
      <c r="D18" s="808">
        <v>8760</v>
      </c>
      <c r="E18" s="808">
        <v>7672</v>
      </c>
      <c r="F18" s="852">
        <f t="shared" si="0"/>
        <v>87.579908675799089</v>
      </c>
    </row>
    <row r="19" spans="1:9" ht="18" customHeight="1">
      <c r="A19" s="851" t="s">
        <v>827</v>
      </c>
      <c r="B19" s="495">
        <v>75</v>
      </c>
      <c r="C19" s="495">
        <v>7.7</v>
      </c>
      <c r="D19" s="808">
        <v>27375</v>
      </c>
      <c r="E19" s="808">
        <v>23918</v>
      </c>
      <c r="F19" s="852">
        <f t="shared" si="0"/>
        <v>87.371689497716901</v>
      </c>
    </row>
    <row r="20" spans="1:9" ht="18" customHeight="1">
      <c r="A20" s="851" t="s">
        <v>824</v>
      </c>
      <c r="B20" s="495">
        <v>27</v>
      </c>
      <c r="C20" s="495">
        <v>23.4</v>
      </c>
      <c r="D20" s="808">
        <v>9855</v>
      </c>
      <c r="E20" s="808">
        <v>8552</v>
      </c>
      <c r="F20" s="852">
        <f t="shared" si="0"/>
        <v>86.778285134449519</v>
      </c>
    </row>
    <row r="21" spans="1:9" ht="18" customHeight="1">
      <c r="A21" s="851" t="s">
        <v>839</v>
      </c>
      <c r="B21" s="495">
        <v>25</v>
      </c>
      <c r="C21" s="495">
        <v>0</v>
      </c>
      <c r="D21" s="808">
        <v>13200</v>
      </c>
      <c r="E21" s="808">
        <v>10725</v>
      </c>
      <c r="F21" s="852">
        <f t="shared" si="0"/>
        <v>81.25</v>
      </c>
    </row>
    <row r="22" spans="1:9" ht="18" customHeight="1">
      <c r="A22" s="851" t="s">
        <v>830</v>
      </c>
      <c r="B22" s="495">
        <v>27</v>
      </c>
      <c r="C22" s="495">
        <v>2.7</v>
      </c>
      <c r="D22" s="808">
        <v>9855</v>
      </c>
      <c r="E22" s="808">
        <v>7427</v>
      </c>
      <c r="F22" s="852">
        <f t="shared" si="0"/>
        <v>75.36276002029426</v>
      </c>
    </row>
    <row r="23" spans="1:9" ht="18" customHeight="1">
      <c r="A23" s="851" t="s">
        <v>833</v>
      </c>
      <c r="B23" s="495">
        <v>7</v>
      </c>
      <c r="C23" s="495">
        <v>11.2</v>
      </c>
      <c r="D23" s="808">
        <v>2555</v>
      </c>
      <c r="E23" s="808">
        <v>1925</v>
      </c>
      <c r="F23" s="852">
        <f t="shared" si="0"/>
        <v>75.342465753424662</v>
      </c>
    </row>
    <row r="24" spans="1:9" ht="18" customHeight="1">
      <c r="A24" s="851" t="s">
        <v>835</v>
      </c>
      <c r="B24" s="495">
        <v>41</v>
      </c>
      <c r="C24" s="495">
        <v>11.9</v>
      </c>
      <c r="D24" s="808">
        <v>14965</v>
      </c>
      <c r="E24" s="808">
        <v>10550</v>
      </c>
      <c r="F24" s="852">
        <f t="shared" si="0"/>
        <v>70.497828265953885</v>
      </c>
    </row>
    <row r="25" spans="1:9" ht="18" customHeight="1">
      <c r="A25" s="851" t="s">
        <v>841</v>
      </c>
      <c r="B25" s="495">
        <v>71</v>
      </c>
      <c r="C25" s="495">
        <v>4.0999999999999996</v>
      </c>
      <c r="D25" s="808">
        <v>25915</v>
      </c>
      <c r="E25" s="808">
        <v>17932</v>
      </c>
      <c r="F25" s="852">
        <f t="shared" si="0"/>
        <v>69.195446652517845</v>
      </c>
    </row>
    <row r="26" spans="1:9" ht="18" customHeight="1">
      <c r="A26" s="851" t="s">
        <v>837</v>
      </c>
      <c r="B26" s="495">
        <v>85</v>
      </c>
      <c r="C26" s="495">
        <v>5.0999999999999996</v>
      </c>
      <c r="D26" s="808">
        <v>31025</v>
      </c>
      <c r="E26" s="808">
        <v>20745</v>
      </c>
      <c r="F26" s="852">
        <f t="shared" si="0"/>
        <v>66.865431103948424</v>
      </c>
    </row>
    <row r="27" spans="1:9" ht="18" customHeight="1">
      <c r="A27" s="851" t="s">
        <v>840</v>
      </c>
      <c r="B27" s="495">
        <v>21</v>
      </c>
      <c r="C27" s="853">
        <v>5</v>
      </c>
      <c r="D27" s="808">
        <v>7665</v>
      </c>
      <c r="E27" s="808">
        <v>4926</v>
      </c>
      <c r="F27" s="852">
        <f t="shared" si="0"/>
        <v>64.266144814090026</v>
      </c>
    </row>
    <row r="28" spans="1:9" ht="18" customHeight="1">
      <c r="A28" s="851" t="s">
        <v>842</v>
      </c>
      <c r="B28" s="495">
        <v>34</v>
      </c>
      <c r="C28" s="495">
        <v>3.4</v>
      </c>
      <c r="D28" s="808">
        <v>12410</v>
      </c>
      <c r="E28" s="808">
        <v>5319</v>
      </c>
      <c r="F28" s="852">
        <f t="shared" si="0"/>
        <v>42.860596293311851</v>
      </c>
    </row>
    <row r="29" spans="1:9" ht="18" customHeight="1" thickBot="1">
      <c r="A29" s="854" t="s">
        <v>843</v>
      </c>
      <c r="B29" s="855">
        <v>14</v>
      </c>
      <c r="C29" s="855">
        <v>2.8</v>
      </c>
      <c r="D29" s="811">
        <v>5110</v>
      </c>
      <c r="E29" s="811">
        <v>412</v>
      </c>
      <c r="F29" s="856">
        <f t="shared" si="0"/>
        <v>8.0626223091976517</v>
      </c>
    </row>
    <row r="30" spans="1:9" ht="25.5" customHeight="1" thickTop="1">
      <c r="A30" s="6511" t="s">
        <v>844</v>
      </c>
      <c r="B30" s="6511"/>
      <c r="C30" s="6511"/>
      <c r="D30" s="6511"/>
      <c r="E30" s="6511"/>
      <c r="F30" s="6511"/>
    </row>
    <row r="31" spans="1:9" ht="13.5" customHeight="1">
      <c r="A31" s="6492" t="s">
        <v>781</v>
      </c>
      <c r="B31" s="6492"/>
      <c r="C31" s="6492"/>
      <c r="D31" s="6492"/>
      <c r="E31" s="6492"/>
      <c r="F31" s="6492"/>
      <c r="G31" s="827"/>
      <c r="H31" s="827"/>
      <c r="I31" s="827"/>
    </row>
    <row r="32" spans="1:9" ht="15" customHeight="1">
      <c r="A32" s="6494" t="s">
        <v>847</v>
      </c>
      <c r="B32" s="6494"/>
      <c r="C32" s="6494"/>
      <c r="D32" s="6494"/>
      <c r="E32" s="6494"/>
      <c r="F32" s="6494"/>
      <c r="G32" s="6494"/>
      <c r="H32" s="6494"/>
      <c r="I32" s="6494"/>
    </row>
    <row r="33" spans="1:9" ht="17.25" customHeight="1">
      <c r="A33" s="6488" t="s">
        <v>846</v>
      </c>
      <c r="B33" s="6488"/>
      <c r="C33" s="6488"/>
      <c r="D33" s="6488"/>
      <c r="E33" s="6488"/>
      <c r="F33" s="6488"/>
      <c r="G33" s="827"/>
      <c r="H33" s="827"/>
      <c r="I33" s="827"/>
    </row>
    <row r="34" spans="1:9" ht="9.75" customHeight="1">
      <c r="A34" s="6510"/>
      <c r="B34" s="6510"/>
      <c r="C34" s="6510"/>
      <c r="D34" s="6510"/>
      <c r="E34" s="6510"/>
      <c r="F34" s="6510"/>
    </row>
    <row r="36" spans="1:9">
      <c r="B36" s="177" t="s">
        <v>3</v>
      </c>
    </row>
  </sheetData>
  <mergeCells count="7">
    <mergeCell ref="A34:F34"/>
    <mergeCell ref="A2:F2"/>
    <mergeCell ref="A3:F4"/>
    <mergeCell ref="A30:F30"/>
    <mergeCell ref="A31:F31"/>
    <mergeCell ref="A32:I32"/>
    <mergeCell ref="A33:F33"/>
  </mergeCells>
  <hyperlinks>
    <hyperlink ref="A1" r:id="rId1"/>
  </hyperlinks>
  <pageMargins left="0.74803149606299213" right="0.74803149606299213" top="0.98425196850393704" bottom="0.98425196850393704" header="0.51181102362204722" footer="0.51181102362204722"/>
  <pageSetup paperSize="9" scale="73" fitToHeight="0" orientation="landscape" r:id="rId2"/>
  <headerFooter alignWithMargins="0">
    <oddFooter xml:space="preserve">&amp;R42
</odd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4">
    <pageSetUpPr fitToPage="1"/>
  </sheetPr>
  <dimension ref="A1:I38"/>
  <sheetViews>
    <sheetView view="pageBreakPreview" zoomScale="60" zoomScaleNormal="100" workbookViewId="0">
      <selection activeCell="H15" sqref="H15"/>
    </sheetView>
  </sheetViews>
  <sheetFormatPr defaultRowHeight="12.75"/>
  <cols>
    <col min="1" max="1" width="52.85546875" style="152" customWidth="1"/>
    <col min="2" max="2" width="25.7109375" style="152" customWidth="1"/>
    <col min="3" max="3" width="25.7109375" style="859" customWidth="1"/>
    <col min="4" max="6" width="25.7109375" style="152" customWidth="1"/>
    <col min="7" max="16384" width="9.140625" style="152"/>
  </cols>
  <sheetData>
    <row r="1" spans="1:6" ht="13.5" thickBot="1">
      <c r="A1" s="1" t="s">
        <v>0</v>
      </c>
      <c r="F1" s="474" t="s">
        <v>1</v>
      </c>
    </row>
    <row r="2" spans="1:6" ht="20.25" customHeight="1" thickTop="1">
      <c r="A2" s="6250" t="s">
        <v>889</v>
      </c>
      <c r="B2" s="6251"/>
      <c r="C2" s="6251"/>
      <c r="D2" s="6251"/>
      <c r="E2" s="6251"/>
      <c r="F2" s="6252"/>
    </row>
    <row r="3" spans="1:6" ht="21" customHeight="1">
      <c r="A3" s="6452" t="s">
        <v>745</v>
      </c>
      <c r="B3" s="6453"/>
      <c r="C3" s="6453"/>
      <c r="D3" s="6453"/>
      <c r="E3" s="6453"/>
      <c r="F3" s="6454"/>
    </row>
    <row r="4" spans="1:6" ht="13.5" customHeight="1" thickBot="1">
      <c r="A4" s="6512"/>
      <c r="B4" s="6457"/>
      <c r="C4" s="6457"/>
      <c r="D4" s="6457"/>
      <c r="E4" s="6457"/>
      <c r="F4" s="6513"/>
    </row>
    <row r="5" spans="1:6" ht="42.75" customHeight="1" thickBot="1">
      <c r="A5" s="860" t="s">
        <v>814</v>
      </c>
      <c r="B5" s="861" t="s">
        <v>815</v>
      </c>
      <c r="C5" s="862" t="s">
        <v>816</v>
      </c>
      <c r="D5" s="861" t="s">
        <v>817</v>
      </c>
      <c r="E5" s="861" t="s">
        <v>818</v>
      </c>
      <c r="F5" s="863" t="s">
        <v>819</v>
      </c>
    </row>
    <row r="6" spans="1:6" ht="20.100000000000001" customHeight="1">
      <c r="A6" s="864" t="s">
        <v>843</v>
      </c>
      <c r="B6" s="865">
        <v>14</v>
      </c>
      <c r="C6" s="866">
        <v>1.22</v>
      </c>
      <c r="D6" s="867">
        <v>5110</v>
      </c>
      <c r="E6" s="867">
        <v>6690</v>
      </c>
      <c r="F6" s="868">
        <f>E6/D6*100</f>
        <v>130.91976516634051</v>
      </c>
    </row>
    <row r="7" spans="1:6" ht="20.100000000000001" customHeight="1">
      <c r="A7" s="851" t="s">
        <v>848</v>
      </c>
      <c r="B7" s="495" t="s">
        <v>9</v>
      </c>
      <c r="C7" s="829" t="s">
        <v>9</v>
      </c>
      <c r="D7" s="495" t="s">
        <v>9</v>
      </c>
      <c r="E7" s="495" t="s">
        <v>9</v>
      </c>
      <c r="F7" s="869" t="s">
        <v>9</v>
      </c>
    </row>
    <row r="8" spans="1:6" ht="20.100000000000001" customHeight="1">
      <c r="A8" s="851" t="s">
        <v>842</v>
      </c>
      <c r="B8" s="495">
        <v>28</v>
      </c>
      <c r="C8" s="829">
        <v>2.95</v>
      </c>
      <c r="D8" s="808">
        <v>10220</v>
      </c>
      <c r="E8" s="808">
        <v>5377</v>
      </c>
      <c r="F8" s="852">
        <f t="shared" ref="F8:F31" si="0">E8/D8*100</f>
        <v>52.612524461839527</v>
      </c>
    </row>
    <row r="9" spans="1:6" ht="20.100000000000001" customHeight="1">
      <c r="A9" s="851" t="s">
        <v>849</v>
      </c>
      <c r="B9" s="495" t="s">
        <v>9</v>
      </c>
      <c r="C9" s="829" t="s">
        <v>9</v>
      </c>
      <c r="D9" s="495" t="s">
        <v>9</v>
      </c>
      <c r="E9" s="495" t="s">
        <v>9</v>
      </c>
      <c r="F9" s="869" t="s">
        <v>9</v>
      </c>
    </row>
    <row r="10" spans="1:6" ht="20.100000000000001" customHeight="1">
      <c r="A10" s="851" t="s">
        <v>823</v>
      </c>
      <c r="B10" s="808">
        <v>192</v>
      </c>
      <c r="C10" s="829">
        <v>6.45</v>
      </c>
      <c r="D10" s="808">
        <v>70080</v>
      </c>
      <c r="E10" s="808">
        <v>64510</v>
      </c>
      <c r="F10" s="852">
        <f t="shared" si="0"/>
        <v>92.051940639269404</v>
      </c>
    </row>
    <row r="11" spans="1:6" ht="20.100000000000001" customHeight="1">
      <c r="A11" s="851" t="s">
        <v>834</v>
      </c>
      <c r="B11" s="495">
        <v>23</v>
      </c>
      <c r="C11" s="829">
        <v>7.99</v>
      </c>
      <c r="D11" s="808">
        <v>8395</v>
      </c>
      <c r="E11" s="808">
        <v>7092</v>
      </c>
      <c r="F11" s="852">
        <f t="shared" si="0"/>
        <v>84.478856462179877</v>
      </c>
    </row>
    <row r="12" spans="1:6" ht="20.100000000000001" customHeight="1">
      <c r="A12" s="851" t="s">
        <v>850</v>
      </c>
      <c r="B12" s="495">
        <v>21</v>
      </c>
      <c r="C12" s="829">
        <v>8.68</v>
      </c>
      <c r="D12" s="808">
        <v>7665</v>
      </c>
      <c r="E12" s="808">
        <v>7427</v>
      </c>
      <c r="F12" s="852">
        <f t="shared" si="0"/>
        <v>96.894977168949765</v>
      </c>
    </row>
    <row r="13" spans="1:6" ht="20.100000000000001" customHeight="1">
      <c r="A13" s="851" t="s">
        <v>851</v>
      </c>
      <c r="B13" s="495">
        <v>19</v>
      </c>
      <c r="C13" s="829">
        <v>13.82</v>
      </c>
      <c r="D13" s="808">
        <v>6635</v>
      </c>
      <c r="E13" s="808">
        <v>6745</v>
      </c>
      <c r="F13" s="852">
        <f t="shared" si="0"/>
        <v>101.65787490580256</v>
      </c>
    </row>
    <row r="14" spans="1:6" ht="20.100000000000001" customHeight="1">
      <c r="A14" s="851" t="s">
        <v>822</v>
      </c>
      <c r="B14" s="495">
        <v>75</v>
      </c>
      <c r="C14" s="829">
        <v>9.1</v>
      </c>
      <c r="D14" s="808">
        <v>27375</v>
      </c>
      <c r="E14" s="808">
        <v>26875</v>
      </c>
      <c r="F14" s="852">
        <f t="shared" si="0"/>
        <v>98.173515981735164</v>
      </c>
    </row>
    <row r="15" spans="1:6" ht="20.100000000000001" customHeight="1">
      <c r="A15" s="851" t="s">
        <v>836</v>
      </c>
      <c r="B15" s="495">
        <v>29</v>
      </c>
      <c r="C15" s="829">
        <v>5.55</v>
      </c>
      <c r="D15" s="808">
        <v>10585</v>
      </c>
      <c r="E15" s="808">
        <v>8766</v>
      </c>
      <c r="F15" s="852">
        <f t="shared" si="0"/>
        <v>82.815304676428909</v>
      </c>
    </row>
    <row r="16" spans="1:6" ht="20.100000000000001" customHeight="1">
      <c r="A16" s="851" t="s">
        <v>852</v>
      </c>
      <c r="B16" s="495">
        <v>23</v>
      </c>
      <c r="C16" s="829">
        <v>8.65</v>
      </c>
      <c r="D16" s="808">
        <v>8395</v>
      </c>
      <c r="E16" s="808">
        <v>8240</v>
      </c>
      <c r="F16" s="852">
        <f t="shared" si="0"/>
        <v>98.153662894580108</v>
      </c>
    </row>
    <row r="17" spans="1:6" ht="20.100000000000001" customHeight="1">
      <c r="A17" s="851" t="s">
        <v>830</v>
      </c>
      <c r="B17" s="495">
        <v>27</v>
      </c>
      <c r="C17" s="829">
        <v>2.1</v>
      </c>
      <c r="D17" s="808">
        <v>9855</v>
      </c>
      <c r="E17" s="808">
        <v>7720</v>
      </c>
      <c r="F17" s="852">
        <f t="shared" si="0"/>
        <v>78.335870116692035</v>
      </c>
    </row>
    <row r="18" spans="1:6" ht="20.100000000000001" customHeight="1">
      <c r="A18" s="851" t="s">
        <v>839</v>
      </c>
      <c r="B18" s="495">
        <v>25</v>
      </c>
      <c r="C18" s="829">
        <v>0</v>
      </c>
      <c r="D18" s="808">
        <v>9125</v>
      </c>
      <c r="E18" s="808">
        <v>9571</v>
      </c>
      <c r="F18" s="852">
        <f t="shared" si="0"/>
        <v>104.88767123287673</v>
      </c>
    </row>
    <row r="19" spans="1:6" ht="20.100000000000001" customHeight="1">
      <c r="A19" s="851" t="s">
        <v>828</v>
      </c>
      <c r="B19" s="495">
        <v>196</v>
      </c>
      <c r="C19" s="829">
        <v>8.5399999999999991</v>
      </c>
      <c r="D19" s="808">
        <v>71540</v>
      </c>
      <c r="E19" s="808">
        <v>62734</v>
      </c>
      <c r="F19" s="852">
        <f t="shared" si="0"/>
        <v>87.690802348336589</v>
      </c>
    </row>
    <row r="20" spans="1:6" ht="20.100000000000001" customHeight="1">
      <c r="A20" s="851" t="s">
        <v>841</v>
      </c>
      <c r="B20" s="495">
        <v>65</v>
      </c>
      <c r="C20" s="829">
        <v>3.34</v>
      </c>
      <c r="D20" s="808">
        <v>23725</v>
      </c>
      <c r="E20" s="808">
        <v>16054</v>
      </c>
      <c r="F20" s="852">
        <f t="shared" si="0"/>
        <v>67.667017913593256</v>
      </c>
    </row>
    <row r="21" spans="1:6" ht="20.100000000000001" customHeight="1">
      <c r="A21" s="851" t="s">
        <v>835</v>
      </c>
      <c r="B21" s="495">
        <v>41</v>
      </c>
      <c r="C21" s="829">
        <v>10.92</v>
      </c>
      <c r="D21" s="808">
        <v>14965</v>
      </c>
      <c r="E21" s="808">
        <v>10595</v>
      </c>
      <c r="F21" s="852">
        <f t="shared" si="0"/>
        <v>70.798529903107251</v>
      </c>
    </row>
    <row r="22" spans="1:6" ht="20.100000000000001" customHeight="1">
      <c r="A22" s="851" t="s">
        <v>837</v>
      </c>
      <c r="B22" s="495">
        <v>85</v>
      </c>
      <c r="C22" s="829">
        <v>4.53</v>
      </c>
      <c r="D22" s="808">
        <v>31025</v>
      </c>
      <c r="E22" s="808">
        <v>19914</v>
      </c>
      <c r="F22" s="852">
        <f t="shared" si="0"/>
        <v>64.186946011281222</v>
      </c>
    </row>
    <row r="23" spans="1:6" ht="20.100000000000001" customHeight="1">
      <c r="A23" s="851" t="s">
        <v>825</v>
      </c>
      <c r="B23" s="495">
        <v>27</v>
      </c>
      <c r="C23" s="829">
        <v>5.74</v>
      </c>
      <c r="D23" s="808">
        <v>9855</v>
      </c>
      <c r="E23" s="808">
        <v>8943</v>
      </c>
      <c r="F23" s="852">
        <f t="shared" si="0"/>
        <v>90.745814307458133</v>
      </c>
    </row>
    <row r="24" spans="1:6" ht="20.100000000000001" customHeight="1">
      <c r="A24" s="851" t="s">
        <v>832</v>
      </c>
      <c r="B24" s="495">
        <v>34</v>
      </c>
      <c r="C24" s="829">
        <v>9.7899999999999991</v>
      </c>
      <c r="D24" s="808">
        <v>12410</v>
      </c>
      <c r="E24" s="808">
        <v>11424</v>
      </c>
      <c r="F24" s="852">
        <f t="shared" si="0"/>
        <v>92.054794520547944</v>
      </c>
    </row>
    <row r="25" spans="1:6" ht="20.100000000000001" customHeight="1">
      <c r="A25" s="851" t="s">
        <v>820</v>
      </c>
      <c r="B25" s="495">
        <v>64</v>
      </c>
      <c r="C25" s="829">
        <v>7.62</v>
      </c>
      <c r="D25" s="808">
        <v>23360</v>
      </c>
      <c r="E25" s="808">
        <v>20225</v>
      </c>
      <c r="F25" s="852">
        <f t="shared" si="0"/>
        <v>86.579623287671239</v>
      </c>
    </row>
    <row r="26" spans="1:6" ht="20.100000000000001" customHeight="1">
      <c r="A26" s="851" t="s">
        <v>827</v>
      </c>
      <c r="B26" s="495">
        <v>75</v>
      </c>
      <c r="C26" s="829">
        <v>7.42</v>
      </c>
      <c r="D26" s="808">
        <v>27375</v>
      </c>
      <c r="E26" s="808">
        <v>23003</v>
      </c>
      <c r="F26" s="852">
        <f t="shared" si="0"/>
        <v>84.029223744292239</v>
      </c>
    </row>
    <row r="27" spans="1:6" ht="20.100000000000001" customHeight="1">
      <c r="A27" s="851" t="s">
        <v>840</v>
      </c>
      <c r="B27" s="495">
        <v>28</v>
      </c>
      <c r="C27" s="829">
        <v>5.8</v>
      </c>
      <c r="D27" s="808">
        <v>10220</v>
      </c>
      <c r="E27" s="808">
        <v>6791</v>
      </c>
      <c r="F27" s="852">
        <f t="shared" si="0"/>
        <v>66.448140900195696</v>
      </c>
    </row>
    <row r="28" spans="1:6" ht="20.100000000000001" customHeight="1">
      <c r="A28" s="851" t="s">
        <v>824</v>
      </c>
      <c r="B28" s="495">
        <v>27</v>
      </c>
      <c r="C28" s="829">
        <v>21.61</v>
      </c>
      <c r="D28" s="808">
        <v>9855</v>
      </c>
      <c r="E28" s="808">
        <v>9852</v>
      </c>
      <c r="F28" s="852">
        <f t="shared" si="0"/>
        <v>99.969558599695588</v>
      </c>
    </row>
    <row r="29" spans="1:6" ht="20.100000000000001" customHeight="1">
      <c r="A29" s="851" t="s">
        <v>829</v>
      </c>
      <c r="B29" s="495">
        <v>10</v>
      </c>
      <c r="C29" s="829">
        <v>24.6</v>
      </c>
      <c r="D29" s="808">
        <v>3650</v>
      </c>
      <c r="E29" s="808">
        <v>2854</v>
      </c>
      <c r="F29" s="852">
        <f t="shared" si="0"/>
        <v>78.191780821917817</v>
      </c>
    </row>
    <row r="30" spans="1:6" ht="20.100000000000001" customHeight="1">
      <c r="A30" s="851" t="s">
        <v>821</v>
      </c>
      <c r="B30" s="495">
        <v>25</v>
      </c>
      <c r="C30" s="829">
        <v>5.21</v>
      </c>
      <c r="D30" s="808">
        <v>9125</v>
      </c>
      <c r="E30" s="808">
        <v>9603</v>
      </c>
      <c r="F30" s="852">
        <f t="shared" si="0"/>
        <v>105.23835616438355</v>
      </c>
    </row>
    <row r="31" spans="1:6" ht="20.100000000000001" customHeight="1" thickBot="1">
      <c r="A31" s="854" t="s">
        <v>833</v>
      </c>
      <c r="B31" s="855">
        <v>7</v>
      </c>
      <c r="C31" s="870">
        <v>11.21</v>
      </c>
      <c r="D31" s="811">
        <v>2555</v>
      </c>
      <c r="E31" s="811">
        <v>1726</v>
      </c>
      <c r="F31" s="856">
        <f t="shared" si="0"/>
        <v>67.55381604696673</v>
      </c>
    </row>
    <row r="32" spans="1:6" ht="21.75" customHeight="1" thickTop="1">
      <c r="A32" s="6511" t="s">
        <v>844</v>
      </c>
      <c r="B32" s="6511"/>
      <c r="C32" s="6511"/>
      <c r="D32" s="6511"/>
      <c r="E32" s="6511"/>
      <c r="F32" s="6511"/>
    </row>
    <row r="33" spans="1:9" ht="13.5" customHeight="1">
      <c r="A33" s="6492" t="s">
        <v>853</v>
      </c>
      <c r="B33" s="6492"/>
      <c r="C33" s="6492"/>
      <c r="D33" s="6492"/>
      <c r="E33" s="6492"/>
      <c r="F33" s="6492"/>
    </row>
    <row r="34" spans="1:9" ht="13.5" customHeight="1">
      <c r="A34" s="6494" t="s">
        <v>854</v>
      </c>
      <c r="B34" s="6494"/>
      <c r="C34" s="6494"/>
      <c r="D34" s="6494"/>
      <c r="E34" s="6494"/>
      <c r="F34" s="6494"/>
      <c r="G34" s="6494"/>
      <c r="H34" s="6494"/>
      <c r="I34" s="6494"/>
    </row>
    <row r="35" spans="1:9" ht="13.5" customHeight="1">
      <c r="A35" s="6488" t="s">
        <v>846</v>
      </c>
      <c r="B35" s="6488"/>
      <c r="C35" s="6488"/>
      <c r="D35" s="6488"/>
      <c r="E35" s="6488"/>
      <c r="F35" s="6488"/>
      <c r="G35" s="827"/>
      <c r="H35" s="827"/>
      <c r="I35" s="827"/>
    </row>
    <row r="36" spans="1:9" ht="9.75" customHeight="1">
      <c r="A36" s="6510"/>
      <c r="B36" s="6510"/>
      <c r="C36" s="6510"/>
      <c r="D36" s="6510"/>
      <c r="E36" s="6510"/>
      <c r="F36" s="6510"/>
    </row>
    <row r="38" spans="1:9">
      <c r="B38" s="177" t="s">
        <v>3</v>
      </c>
    </row>
  </sheetData>
  <mergeCells count="7">
    <mergeCell ref="A36:F36"/>
    <mergeCell ref="A2:F2"/>
    <mergeCell ref="A3:F4"/>
    <mergeCell ref="A32:F32"/>
    <mergeCell ref="A33:F33"/>
    <mergeCell ref="A34:I34"/>
    <mergeCell ref="A35:F35"/>
  </mergeCells>
  <hyperlinks>
    <hyperlink ref="A1" r:id="rId1"/>
  </hyperlinks>
  <pageMargins left="0.74803149606299213" right="0.23622047244094491" top="0.6692913385826772" bottom="0.47244094488188981" header="0.51181102362204722" footer="0.27559055118110237"/>
  <pageSetup paperSize="9" scale="76" fitToHeight="0" orientation="landscape" r:id="rId2"/>
  <headerFooter alignWithMargins="0">
    <oddFooter>&amp;R43</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34"/>
  <sheetViews>
    <sheetView view="pageBreakPreview" zoomScale="60" zoomScaleNormal="85" workbookViewId="0">
      <selection activeCell="Q176" sqref="Q176"/>
    </sheetView>
  </sheetViews>
  <sheetFormatPr defaultRowHeight="12.75"/>
  <cols>
    <col min="1" max="1" width="12.85546875" style="32" customWidth="1"/>
    <col min="2" max="12" width="13.7109375" style="32" customWidth="1"/>
    <col min="13" max="16384" width="9.140625" style="32"/>
  </cols>
  <sheetData>
    <row r="1" spans="1:13" ht="41.25" customHeight="1" thickTop="1" thickBot="1">
      <c r="A1" s="6106" t="s">
        <v>3</v>
      </c>
      <c r="B1" s="6107"/>
      <c r="C1" s="6107"/>
      <c r="D1" s="6107"/>
      <c r="E1" s="6107"/>
      <c r="F1" s="6107"/>
      <c r="G1" s="6107"/>
      <c r="H1" s="6107"/>
      <c r="I1" s="6107"/>
      <c r="J1" s="6107"/>
      <c r="K1" s="6107"/>
      <c r="L1" s="6107"/>
      <c r="M1" s="6108"/>
    </row>
    <row r="2" spans="1:13" ht="24.75" customHeight="1" thickBot="1">
      <c r="A2" s="6109"/>
      <c r="B2" s="6110"/>
      <c r="C2" s="6110"/>
      <c r="D2" s="6110"/>
      <c r="E2" s="6110"/>
      <c r="F2" s="6110"/>
      <c r="G2" s="6110"/>
      <c r="H2" s="6110"/>
      <c r="I2" s="6110"/>
      <c r="J2" s="6110"/>
      <c r="K2" s="6110"/>
      <c r="L2" s="6110"/>
      <c r="M2" s="6047" t="s">
        <v>5366</v>
      </c>
    </row>
    <row r="3" spans="1:13" ht="24.95" customHeight="1">
      <c r="A3" s="6048" t="s">
        <v>302</v>
      </c>
      <c r="B3" s="6075" t="s">
        <v>105</v>
      </c>
      <c r="C3" s="6076"/>
      <c r="D3" s="6076"/>
      <c r="E3" s="6076"/>
      <c r="F3" s="6076"/>
      <c r="G3" s="6076"/>
      <c r="H3" s="6076"/>
      <c r="I3" s="6076"/>
      <c r="J3" s="6076"/>
      <c r="K3" s="6076"/>
      <c r="L3" s="6076"/>
      <c r="M3" s="6054">
        <v>2</v>
      </c>
    </row>
    <row r="4" spans="1:13" ht="24.95" customHeight="1">
      <c r="A4" s="6049" t="s">
        <v>303</v>
      </c>
      <c r="B4" s="6073" t="s">
        <v>106</v>
      </c>
      <c r="C4" s="6074"/>
      <c r="D4" s="6074"/>
      <c r="E4" s="6074"/>
      <c r="F4" s="6074"/>
      <c r="G4" s="6074"/>
      <c r="H4" s="6074"/>
      <c r="I4" s="6074"/>
      <c r="J4" s="6074"/>
      <c r="K4" s="6074"/>
      <c r="L4" s="6074"/>
      <c r="M4" s="6055">
        <v>3</v>
      </c>
    </row>
    <row r="5" spans="1:13" ht="24.95" customHeight="1">
      <c r="A5" s="6049" t="s">
        <v>304</v>
      </c>
      <c r="B5" s="6073" t="s">
        <v>111</v>
      </c>
      <c r="C5" s="6074"/>
      <c r="D5" s="6074"/>
      <c r="E5" s="6074"/>
      <c r="F5" s="6074"/>
      <c r="G5" s="6074"/>
      <c r="H5" s="6074"/>
      <c r="I5" s="6074"/>
      <c r="J5" s="6074"/>
      <c r="K5" s="6074"/>
      <c r="L5" s="6074"/>
      <c r="M5" s="6055">
        <v>4</v>
      </c>
    </row>
    <row r="6" spans="1:13" ht="24.95" customHeight="1">
      <c r="A6" s="6049" t="s">
        <v>305</v>
      </c>
      <c r="B6" s="6073" t="s">
        <v>112</v>
      </c>
      <c r="C6" s="6074"/>
      <c r="D6" s="6074"/>
      <c r="E6" s="6074"/>
      <c r="F6" s="6074"/>
      <c r="G6" s="6074"/>
      <c r="H6" s="6074"/>
      <c r="I6" s="6074"/>
      <c r="J6" s="6074"/>
      <c r="K6" s="6074"/>
      <c r="L6" s="6074"/>
      <c r="M6" s="6055">
        <v>5</v>
      </c>
    </row>
    <row r="7" spans="1:13" ht="24.95" customHeight="1">
      <c r="A7" s="6049" t="s">
        <v>306</v>
      </c>
      <c r="B7" s="6073" t="s">
        <v>142</v>
      </c>
      <c r="C7" s="6074"/>
      <c r="D7" s="6074"/>
      <c r="E7" s="6074"/>
      <c r="F7" s="6074"/>
      <c r="G7" s="6074"/>
      <c r="H7" s="6074"/>
      <c r="I7" s="6074"/>
      <c r="J7" s="6074"/>
      <c r="K7" s="6074"/>
      <c r="L7" s="6074"/>
      <c r="M7" s="6055">
        <v>6</v>
      </c>
    </row>
    <row r="8" spans="1:13" ht="24.95" customHeight="1">
      <c r="A8" s="6049" t="s">
        <v>307</v>
      </c>
      <c r="B8" s="6073" t="s">
        <v>143</v>
      </c>
      <c r="C8" s="6074"/>
      <c r="D8" s="6074"/>
      <c r="E8" s="6074"/>
      <c r="F8" s="6074"/>
      <c r="G8" s="6074"/>
      <c r="H8" s="6074"/>
      <c r="I8" s="6074"/>
      <c r="J8" s="6074"/>
      <c r="K8" s="6074"/>
      <c r="L8" s="6074"/>
      <c r="M8" s="6055">
        <v>7</v>
      </c>
    </row>
    <row r="9" spans="1:13" ht="24.95" customHeight="1">
      <c r="A9" s="6049" t="s">
        <v>308</v>
      </c>
      <c r="B9" s="6073" t="s">
        <v>296</v>
      </c>
      <c r="C9" s="6074"/>
      <c r="D9" s="6074"/>
      <c r="E9" s="6074"/>
      <c r="F9" s="6074"/>
      <c r="G9" s="6074"/>
      <c r="H9" s="6074"/>
      <c r="I9" s="6074"/>
      <c r="J9" s="6074"/>
      <c r="K9" s="6074"/>
      <c r="L9" s="6074"/>
      <c r="M9" s="6055">
        <v>9</v>
      </c>
    </row>
    <row r="10" spans="1:13" ht="24.95" customHeight="1">
      <c r="A10" s="6049" t="s">
        <v>310</v>
      </c>
      <c r="B10" s="6073" t="s">
        <v>297</v>
      </c>
      <c r="C10" s="6074"/>
      <c r="D10" s="6074"/>
      <c r="E10" s="6074"/>
      <c r="F10" s="6074"/>
      <c r="G10" s="6074"/>
      <c r="H10" s="6074"/>
      <c r="I10" s="6074"/>
      <c r="J10" s="6074"/>
      <c r="K10" s="6074"/>
      <c r="L10" s="6074"/>
      <c r="M10" s="6055">
        <v>10</v>
      </c>
    </row>
    <row r="11" spans="1:13" ht="24.95" customHeight="1">
      <c r="A11" s="6049" t="s">
        <v>311</v>
      </c>
      <c r="B11" s="6073" t="s">
        <v>298</v>
      </c>
      <c r="C11" s="6074"/>
      <c r="D11" s="6074"/>
      <c r="E11" s="6074"/>
      <c r="F11" s="6074"/>
      <c r="G11" s="6074"/>
      <c r="H11" s="6074"/>
      <c r="I11" s="6074"/>
      <c r="J11" s="6074"/>
      <c r="K11" s="6074"/>
      <c r="L11" s="6074"/>
      <c r="M11" s="6055">
        <v>11</v>
      </c>
    </row>
    <row r="12" spans="1:13" ht="24.95" customHeight="1">
      <c r="A12" s="6049" t="s">
        <v>312</v>
      </c>
      <c r="B12" s="6073" t="s">
        <v>313</v>
      </c>
      <c r="C12" s="6074"/>
      <c r="D12" s="6074"/>
      <c r="E12" s="6074"/>
      <c r="F12" s="6074"/>
      <c r="G12" s="6074"/>
      <c r="H12" s="6074"/>
      <c r="I12" s="6074"/>
      <c r="J12" s="6074"/>
      <c r="K12" s="6074"/>
      <c r="L12" s="6074"/>
      <c r="M12" s="6055">
        <v>12</v>
      </c>
    </row>
    <row r="13" spans="1:13" ht="24.95" customHeight="1">
      <c r="A13" s="6049" t="s">
        <v>314</v>
      </c>
      <c r="B13" s="6071" t="s">
        <v>299</v>
      </c>
      <c r="C13" s="6072"/>
      <c r="D13" s="6072"/>
      <c r="E13" s="6072"/>
      <c r="F13" s="6072"/>
      <c r="G13" s="6072"/>
      <c r="H13" s="6072"/>
      <c r="I13" s="6072"/>
      <c r="J13" s="6072"/>
      <c r="K13" s="6072"/>
      <c r="L13" s="6072"/>
      <c r="M13" s="6055">
        <v>22</v>
      </c>
    </row>
    <row r="14" spans="1:13" ht="24.95" customHeight="1">
      <c r="A14" s="6049" t="s">
        <v>315</v>
      </c>
      <c r="B14" s="6071" t="s">
        <v>300</v>
      </c>
      <c r="C14" s="6072"/>
      <c r="D14" s="6072"/>
      <c r="E14" s="6072"/>
      <c r="F14" s="6072"/>
      <c r="G14" s="6072"/>
      <c r="H14" s="6072"/>
      <c r="I14" s="6072"/>
      <c r="J14" s="6072"/>
      <c r="K14" s="6072"/>
      <c r="L14" s="6072"/>
      <c r="M14" s="6055">
        <v>23</v>
      </c>
    </row>
    <row r="15" spans="1:13" ht="24.95" customHeight="1">
      <c r="A15" s="6049" t="s">
        <v>462</v>
      </c>
      <c r="B15" s="6071" t="s">
        <v>461</v>
      </c>
      <c r="C15" s="6072"/>
      <c r="D15" s="6072"/>
      <c r="E15" s="6072"/>
      <c r="F15" s="6072"/>
      <c r="G15" s="6072"/>
      <c r="H15" s="6072"/>
      <c r="I15" s="6072"/>
      <c r="J15" s="6072"/>
      <c r="K15" s="6072"/>
      <c r="L15" s="6072"/>
      <c r="M15" s="6055">
        <v>24</v>
      </c>
    </row>
    <row r="16" spans="1:13" ht="24.95" customHeight="1">
      <c r="A16" s="6049" t="s">
        <v>478</v>
      </c>
      <c r="B16" s="6071" t="s">
        <v>479</v>
      </c>
      <c r="C16" s="6072"/>
      <c r="D16" s="6072"/>
      <c r="E16" s="6072"/>
      <c r="F16" s="6072"/>
      <c r="G16" s="6072"/>
      <c r="H16" s="6072"/>
      <c r="I16" s="6072"/>
      <c r="J16" s="6072"/>
      <c r="K16" s="6072"/>
      <c r="L16" s="6072"/>
      <c r="M16" s="6055">
        <v>25</v>
      </c>
    </row>
    <row r="17" spans="1:13" ht="24.95" customHeight="1">
      <c r="A17" s="6049" t="s">
        <v>480</v>
      </c>
      <c r="B17" s="6071" t="s">
        <v>476</v>
      </c>
      <c r="C17" s="6072"/>
      <c r="D17" s="6072"/>
      <c r="E17" s="6072"/>
      <c r="F17" s="6072"/>
      <c r="G17" s="6072"/>
      <c r="H17" s="6072"/>
      <c r="I17" s="6072"/>
      <c r="J17" s="6072"/>
      <c r="K17" s="6072"/>
      <c r="L17" s="6072"/>
      <c r="M17" s="6055">
        <v>30</v>
      </c>
    </row>
    <row r="18" spans="1:13" ht="24.95" customHeight="1">
      <c r="A18" s="6049" t="s">
        <v>481</v>
      </c>
      <c r="B18" s="6071" t="s">
        <v>477</v>
      </c>
      <c r="C18" s="6072"/>
      <c r="D18" s="6072"/>
      <c r="E18" s="6072"/>
      <c r="F18" s="6072"/>
      <c r="G18" s="6072"/>
      <c r="H18" s="6072"/>
      <c r="I18" s="6072"/>
      <c r="J18" s="6072"/>
      <c r="K18" s="6072"/>
      <c r="L18" s="6072"/>
      <c r="M18" s="6055">
        <v>31</v>
      </c>
    </row>
    <row r="19" spans="1:13" ht="24.95" customHeight="1">
      <c r="A19" s="6049" t="s">
        <v>628</v>
      </c>
      <c r="B19" s="6071" t="s">
        <v>622</v>
      </c>
      <c r="C19" s="6072"/>
      <c r="D19" s="6072"/>
      <c r="E19" s="6072"/>
      <c r="F19" s="6072"/>
      <c r="G19" s="6072"/>
      <c r="H19" s="6072"/>
      <c r="I19" s="6072"/>
      <c r="J19" s="6072"/>
      <c r="K19" s="6072"/>
      <c r="L19" s="6072"/>
      <c r="M19" s="6055">
        <v>32</v>
      </c>
    </row>
    <row r="20" spans="1:13" ht="24.95" customHeight="1">
      <c r="A20" s="6049" t="s">
        <v>629</v>
      </c>
      <c r="B20" s="6071" t="s">
        <v>623</v>
      </c>
      <c r="C20" s="6072"/>
      <c r="D20" s="6072"/>
      <c r="E20" s="6072"/>
      <c r="F20" s="6072"/>
      <c r="G20" s="6072"/>
      <c r="H20" s="6072"/>
      <c r="I20" s="6072"/>
      <c r="J20" s="6072"/>
      <c r="K20" s="6072"/>
      <c r="L20" s="6072"/>
      <c r="M20" s="6055">
        <v>33</v>
      </c>
    </row>
    <row r="21" spans="1:13" ht="24.95" customHeight="1">
      <c r="A21" s="6049" t="s">
        <v>630</v>
      </c>
      <c r="B21" s="6071" t="s">
        <v>625</v>
      </c>
      <c r="C21" s="6072"/>
      <c r="D21" s="6072"/>
      <c r="E21" s="6072"/>
      <c r="F21" s="6072"/>
      <c r="G21" s="6072"/>
      <c r="H21" s="6072"/>
      <c r="I21" s="6072"/>
      <c r="J21" s="6072"/>
      <c r="K21" s="6072"/>
      <c r="L21" s="6072"/>
      <c r="M21" s="6055">
        <v>34</v>
      </c>
    </row>
    <row r="22" spans="1:13" ht="24.95" customHeight="1">
      <c r="A22" s="6049" t="s">
        <v>631</v>
      </c>
      <c r="B22" s="6071" t="s">
        <v>627</v>
      </c>
      <c r="C22" s="6072"/>
      <c r="D22" s="6072"/>
      <c r="E22" s="6072"/>
      <c r="F22" s="6072"/>
      <c r="G22" s="6072"/>
      <c r="H22" s="6072"/>
      <c r="I22" s="6072"/>
      <c r="J22" s="6072"/>
      <c r="K22" s="6072"/>
      <c r="L22" s="6072"/>
      <c r="M22" s="6055">
        <v>35</v>
      </c>
    </row>
    <row r="23" spans="1:13" ht="24.95" customHeight="1">
      <c r="A23" s="6049" t="s">
        <v>761</v>
      </c>
      <c r="B23" s="6071" t="s">
        <v>734</v>
      </c>
      <c r="C23" s="6072"/>
      <c r="D23" s="6072"/>
      <c r="E23" s="6072"/>
      <c r="F23" s="6072"/>
      <c r="G23" s="6072"/>
      <c r="H23" s="6072"/>
      <c r="I23" s="6072"/>
      <c r="J23" s="6072"/>
      <c r="K23" s="6072"/>
      <c r="L23" s="6072"/>
      <c r="M23" s="6055">
        <v>37</v>
      </c>
    </row>
    <row r="24" spans="1:13" ht="24.95" customHeight="1">
      <c r="A24" s="6049" t="s">
        <v>769</v>
      </c>
      <c r="B24" s="6071" t="s">
        <v>776</v>
      </c>
      <c r="C24" s="6072"/>
      <c r="D24" s="6072"/>
      <c r="E24" s="6072"/>
      <c r="F24" s="6072"/>
      <c r="G24" s="6072"/>
      <c r="H24" s="6072"/>
      <c r="I24" s="6072"/>
      <c r="J24" s="6072"/>
      <c r="K24" s="6072"/>
      <c r="L24" s="6072"/>
      <c r="M24" s="6055">
        <v>38</v>
      </c>
    </row>
    <row r="25" spans="1:13" ht="24.95" customHeight="1">
      <c r="A25" s="6049" t="s">
        <v>770</v>
      </c>
      <c r="B25" s="6071" t="s">
        <v>741</v>
      </c>
      <c r="C25" s="6072"/>
      <c r="D25" s="6072"/>
      <c r="E25" s="6072"/>
      <c r="F25" s="6072"/>
      <c r="G25" s="6072"/>
      <c r="H25" s="6072"/>
      <c r="I25" s="6072"/>
      <c r="J25" s="6072"/>
      <c r="K25" s="6072"/>
      <c r="L25" s="6072"/>
      <c r="M25" s="6055">
        <v>39</v>
      </c>
    </row>
    <row r="26" spans="1:13" ht="24.95" customHeight="1">
      <c r="A26" s="6049" t="s">
        <v>771</v>
      </c>
      <c r="B26" s="6071" t="s">
        <v>742</v>
      </c>
      <c r="C26" s="6072"/>
      <c r="D26" s="6072"/>
      <c r="E26" s="6072"/>
      <c r="F26" s="6072"/>
      <c r="G26" s="6072"/>
      <c r="H26" s="6072"/>
      <c r="I26" s="6072"/>
      <c r="J26" s="6072"/>
      <c r="K26" s="6072"/>
      <c r="L26" s="6072"/>
      <c r="M26" s="6055">
        <v>40</v>
      </c>
    </row>
    <row r="27" spans="1:13" ht="24.95" customHeight="1">
      <c r="A27" s="6049" t="s">
        <v>772</v>
      </c>
      <c r="B27" s="6071" t="s">
        <v>774</v>
      </c>
      <c r="C27" s="6072"/>
      <c r="D27" s="6072"/>
      <c r="E27" s="6072"/>
      <c r="F27" s="6072"/>
      <c r="G27" s="6072"/>
      <c r="H27" s="6072"/>
      <c r="I27" s="6072"/>
      <c r="J27" s="6072"/>
      <c r="K27" s="6072"/>
      <c r="L27" s="6072"/>
      <c r="M27" s="6055">
        <v>41</v>
      </c>
    </row>
    <row r="28" spans="1:13" ht="24.95" customHeight="1">
      <c r="A28" s="6049" t="s">
        <v>773</v>
      </c>
      <c r="B28" s="6071" t="s">
        <v>775</v>
      </c>
      <c r="C28" s="6072"/>
      <c r="D28" s="6072"/>
      <c r="E28" s="6072"/>
      <c r="F28" s="6072"/>
      <c r="G28" s="6072"/>
      <c r="H28" s="6072"/>
      <c r="I28" s="6072"/>
      <c r="J28" s="6072"/>
      <c r="K28" s="6072"/>
      <c r="L28" s="6072"/>
      <c r="M28" s="6055">
        <v>49</v>
      </c>
    </row>
    <row r="29" spans="1:13" ht="24.95" customHeight="1">
      <c r="A29" s="6049" t="s">
        <v>915</v>
      </c>
      <c r="B29" s="6071" t="s">
        <v>892</v>
      </c>
      <c r="C29" s="6072"/>
      <c r="D29" s="6072"/>
      <c r="E29" s="6072"/>
      <c r="F29" s="6072"/>
      <c r="G29" s="6072"/>
      <c r="H29" s="6072"/>
      <c r="I29" s="6072"/>
      <c r="J29" s="6072"/>
      <c r="K29" s="6072"/>
      <c r="L29" s="6072"/>
      <c r="M29" s="6055">
        <v>57</v>
      </c>
    </row>
    <row r="30" spans="1:13" ht="24.95" customHeight="1">
      <c r="A30" s="6049" t="s">
        <v>916</v>
      </c>
      <c r="B30" s="6071" t="s">
        <v>893</v>
      </c>
      <c r="C30" s="6072"/>
      <c r="D30" s="6072"/>
      <c r="E30" s="6072"/>
      <c r="F30" s="6072"/>
      <c r="G30" s="6072"/>
      <c r="H30" s="6072"/>
      <c r="I30" s="6072"/>
      <c r="J30" s="6072"/>
      <c r="K30" s="6072"/>
      <c r="L30" s="6072"/>
      <c r="M30" s="6055">
        <v>58</v>
      </c>
    </row>
    <row r="31" spans="1:13" ht="24.95" customHeight="1">
      <c r="A31" s="6049" t="s">
        <v>917</v>
      </c>
      <c r="B31" s="6071" t="s">
        <v>895</v>
      </c>
      <c r="C31" s="6072"/>
      <c r="D31" s="6072"/>
      <c r="E31" s="6072"/>
      <c r="F31" s="6072"/>
      <c r="G31" s="6072"/>
      <c r="H31" s="6072"/>
      <c r="I31" s="6072"/>
      <c r="J31" s="6072"/>
      <c r="K31" s="6072"/>
      <c r="L31" s="6072"/>
      <c r="M31" s="6055">
        <v>59</v>
      </c>
    </row>
    <row r="32" spans="1:13" ht="24.95" customHeight="1">
      <c r="A32" s="6049" t="s">
        <v>918</v>
      </c>
      <c r="B32" s="6071" t="s">
        <v>896</v>
      </c>
      <c r="C32" s="6072"/>
      <c r="D32" s="6072"/>
      <c r="E32" s="6072"/>
      <c r="F32" s="6072"/>
      <c r="G32" s="6072"/>
      <c r="H32" s="6072"/>
      <c r="I32" s="6072"/>
      <c r="J32" s="6072"/>
      <c r="K32" s="6072"/>
      <c r="L32" s="6072"/>
      <c r="M32" s="6055">
        <v>60</v>
      </c>
    </row>
    <row r="33" spans="1:13" ht="24.95" customHeight="1">
      <c r="A33" s="6049" t="s">
        <v>919</v>
      </c>
      <c r="B33" s="6071" t="s">
        <v>897</v>
      </c>
      <c r="C33" s="6072"/>
      <c r="D33" s="6072"/>
      <c r="E33" s="6072"/>
      <c r="F33" s="6072"/>
      <c r="G33" s="6072"/>
      <c r="H33" s="6072"/>
      <c r="I33" s="6072"/>
      <c r="J33" s="6072"/>
      <c r="K33" s="6072"/>
      <c r="L33" s="6072"/>
      <c r="M33" s="6055">
        <v>61</v>
      </c>
    </row>
    <row r="34" spans="1:13" ht="24.95" customHeight="1">
      <c r="A34" s="6049" t="s">
        <v>920</v>
      </c>
      <c r="B34" s="6071" t="s">
        <v>921</v>
      </c>
      <c r="C34" s="6072"/>
      <c r="D34" s="6072"/>
      <c r="E34" s="6072"/>
      <c r="F34" s="6072"/>
      <c r="G34" s="6072"/>
      <c r="H34" s="6072"/>
      <c r="I34" s="6072"/>
      <c r="J34" s="6072"/>
      <c r="K34" s="6072"/>
      <c r="L34" s="6072"/>
      <c r="M34" s="6055">
        <v>62</v>
      </c>
    </row>
    <row r="35" spans="1:13" ht="24.95" customHeight="1">
      <c r="A35" s="6049" t="s">
        <v>922</v>
      </c>
      <c r="B35" s="6071" t="s">
        <v>898</v>
      </c>
      <c r="C35" s="6072"/>
      <c r="D35" s="6072"/>
      <c r="E35" s="6072"/>
      <c r="F35" s="6072"/>
      <c r="G35" s="6072"/>
      <c r="H35" s="6072"/>
      <c r="I35" s="6072"/>
      <c r="J35" s="6072"/>
      <c r="K35" s="6072"/>
      <c r="L35" s="6072"/>
      <c r="M35" s="6055">
        <v>64</v>
      </c>
    </row>
    <row r="36" spans="1:13" ht="24.95" customHeight="1">
      <c r="A36" s="6049" t="s">
        <v>923</v>
      </c>
      <c r="B36" s="6071" t="s">
        <v>899</v>
      </c>
      <c r="C36" s="6072"/>
      <c r="D36" s="6072"/>
      <c r="E36" s="6072"/>
      <c r="F36" s="6072"/>
      <c r="G36" s="6072"/>
      <c r="H36" s="6072"/>
      <c r="I36" s="6072"/>
      <c r="J36" s="6072"/>
      <c r="K36" s="6072"/>
      <c r="L36" s="6072"/>
      <c r="M36" s="6055">
        <v>65</v>
      </c>
    </row>
    <row r="37" spans="1:13" ht="24.95" customHeight="1">
      <c r="A37" s="6049" t="s">
        <v>924</v>
      </c>
      <c r="B37" s="6071" t="s">
        <v>900</v>
      </c>
      <c r="C37" s="6072"/>
      <c r="D37" s="6072"/>
      <c r="E37" s="6072"/>
      <c r="F37" s="6072"/>
      <c r="G37" s="6072"/>
      <c r="H37" s="6072"/>
      <c r="I37" s="6072"/>
      <c r="J37" s="6072"/>
      <c r="K37" s="6072"/>
      <c r="L37" s="6072"/>
      <c r="M37" s="6055">
        <v>66</v>
      </c>
    </row>
    <row r="38" spans="1:13" ht="24.95" customHeight="1">
      <c r="A38" s="6049" t="s">
        <v>925</v>
      </c>
      <c r="B38" s="6071" t="s">
        <v>901</v>
      </c>
      <c r="C38" s="6072"/>
      <c r="D38" s="6072"/>
      <c r="E38" s="6072"/>
      <c r="F38" s="6072"/>
      <c r="G38" s="6072"/>
      <c r="H38" s="6072"/>
      <c r="I38" s="6072"/>
      <c r="J38" s="6072"/>
      <c r="K38" s="6072"/>
      <c r="L38" s="6072"/>
      <c r="M38" s="6055">
        <v>67</v>
      </c>
    </row>
    <row r="39" spans="1:13" ht="24.95" customHeight="1">
      <c r="A39" s="6049" t="s">
        <v>926</v>
      </c>
      <c r="B39" s="6071" t="s">
        <v>902</v>
      </c>
      <c r="C39" s="6072"/>
      <c r="D39" s="6072"/>
      <c r="E39" s="6072"/>
      <c r="F39" s="6072"/>
      <c r="G39" s="6072"/>
      <c r="H39" s="6072"/>
      <c r="I39" s="6072"/>
      <c r="J39" s="6072"/>
      <c r="K39" s="6072"/>
      <c r="L39" s="6072"/>
      <c r="M39" s="6055">
        <v>68</v>
      </c>
    </row>
    <row r="40" spans="1:13" ht="24.95" customHeight="1">
      <c r="A40" s="6049" t="s">
        <v>927</v>
      </c>
      <c r="B40" s="6071" t="s">
        <v>903</v>
      </c>
      <c r="C40" s="6072"/>
      <c r="D40" s="6072"/>
      <c r="E40" s="6072"/>
      <c r="F40" s="6072"/>
      <c r="G40" s="6072"/>
      <c r="H40" s="6072"/>
      <c r="I40" s="6072"/>
      <c r="J40" s="6072"/>
      <c r="K40" s="6072"/>
      <c r="L40" s="6072"/>
      <c r="M40" s="6055">
        <v>69</v>
      </c>
    </row>
    <row r="41" spans="1:13" ht="24.95" customHeight="1">
      <c r="A41" s="6049" t="s">
        <v>928</v>
      </c>
      <c r="B41" s="6071" t="s">
        <v>929</v>
      </c>
      <c r="C41" s="6072"/>
      <c r="D41" s="6072"/>
      <c r="E41" s="6072"/>
      <c r="F41" s="6072"/>
      <c r="G41" s="6072"/>
      <c r="H41" s="6072"/>
      <c r="I41" s="6072"/>
      <c r="J41" s="6072"/>
      <c r="K41" s="6072"/>
      <c r="L41" s="6072"/>
      <c r="M41" s="6055">
        <v>70</v>
      </c>
    </row>
    <row r="42" spans="1:13" ht="24.95" customHeight="1">
      <c r="A42" s="6049" t="s">
        <v>930</v>
      </c>
      <c r="B42" s="6071" t="s">
        <v>904</v>
      </c>
      <c r="C42" s="6072"/>
      <c r="D42" s="6072"/>
      <c r="E42" s="6072"/>
      <c r="F42" s="6072"/>
      <c r="G42" s="6072"/>
      <c r="H42" s="6072"/>
      <c r="I42" s="6072"/>
      <c r="J42" s="6072"/>
      <c r="K42" s="6072"/>
      <c r="L42" s="6072"/>
      <c r="M42" s="6055">
        <v>75</v>
      </c>
    </row>
    <row r="43" spans="1:13" ht="24.95" customHeight="1">
      <c r="A43" s="6049" t="s">
        <v>931</v>
      </c>
      <c r="B43" s="6071" t="s">
        <v>905</v>
      </c>
      <c r="C43" s="6072"/>
      <c r="D43" s="6072"/>
      <c r="E43" s="6072"/>
      <c r="F43" s="6072"/>
      <c r="G43" s="6072"/>
      <c r="H43" s="6072"/>
      <c r="I43" s="6072"/>
      <c r="J43" s="6072"/>
      <c r="K43" s="6072"/>
      <c r="L43" s="6072"/>
      <c r="M43" s="6055">
        <v>76</v>
      </c>
    </row>
    <row r="44" spans="1:13" ht="24.95" customHeight="1">
      <c r="A44" s="6049" t="s">
        <v>932</v>
      </c>
      <c r="B44" s="6071" t="s">
        <v>906</v>
      </c>
      <c r="C44" s="6072"/>
      <c r="D44" s="6072"/>
      <c r="E44" s="6072"/>
      <c r="F44" s="6072"/>
      <c r="G44" s="6072"/>
      <c r="H44" s="6072"/>
      <c r="I44" s="6072"/>
      <c r="J44" s="6072"/>
      <c r="K44" s="6072"/>
      <c r="L44" s="6072"/>
      <c r="M44" s="6055">
        <v>77</v>
      </c>
    </row>
    <row r="45" spans="1:13" ht="24.95" customHeight="1">
      <c r="A45" s="6049" t="s">
        <v>933</v>
      </c>
      <c r="B45" s="6071" t="s">
        <v>907</v>
      </c>
      <c r="C45" s="6072"/>
      <c r="D45" s="6072"/>
      <c r="E45" s="6072"/>
      <c r="F45" s="6072"/>
      <c r="G45" s="6072"/>
      <c r="H45" s="6072"/>
      <c r="I45" s="6072"/>
      <c r="J45" s="6072"/>
      <c r="K45" s="6072"/>
      <c r="L45" s="6072"/>
      <c r="M45" s="6055">
        <v>78</v>
      </c>
    </row>
    <row r="46" spans="1:13" ht="24.95" customHeight="1">
      <c r="A46" s="6050" t="s">
        <v>5146</v>
      </c>
      <c r="B46" s="6071" t="s">
        <v>909</v>
      </c>
      <c r="C46" s="6072"/>
      <c r="D46" s="6072"/>
      <c r="E46" s="6072"/>
      <c r="F46" s="6072"/>
      <c r="G46" s="6072"/>
      <c r="H46" s="6072"/>
      <c r="I46" s="6072"/>
      <c r="J46" s="6072"/>
      <c r="K46" s="6072"/>
      <c r="L46" s="6072"/>
      <c r="M46" s="6055">
        <v>79</v>
      </c>
    </row>
    <row r="47" spans="1:13" ht="24.95" customHeight="1">
      <c r="A47" s="6050" t="s">
        <v>5147</v>
      </c>
      <c r="B47" s="6071" t="s">
        <v>910</v>
      </c>
      <c r="C47" s="6072"/>
      <c r="D47" s="6072"/>
      <c r="E47" s="6072"/>
      <c r="F47" s="6072"/>
      <c r="G47" s="6072"/>
      <c r="H47" s="6072"/>
      <c r="I47" s="6072"/>
      <c r="J47" s="6072"/>
      <c r="K47" s="6072"/>
      <c r="L47" s="6072"/>
      <c r="M47" s="6055">
        <v>80</v>
      </c>
    </row>
    <row r="48" spans="1:13" ht="24.95" customHeight="1">
      <c r="A48" s="6050" t="s">
        <v>5148</v>
      </c>
      <c r="B48" s="6071" t="s">
        <v>912</v>
      </c>
      <c r="C48" s="6072"/>
      <c r="D48" s="6072"/>
      <c r="E48" s="6072"/>
      <c r="F48" s="6072"/>
      <c r="G48" s="6072"/>
      <c r="H48" s="6072"/>
      <c r="I48" s="6072"/>
      <c r="J48" s="6072"/>
      <c r="K48" s="6072"/>
      <c r="L48" s="6072"/>
      <c r="M48" s="6055">
        <v>81</v>
      </c>
    </row>
    <row r="49" spans="1:13" ht="24.95" customHeight="1">
      <c r="A49" s="6050" t="s">
        <v>934</v>
      </c>
      <c r="B49" s="6071" t="s">
        <v>913</v>
      </c>
      <c r="C49" s="6072"/>
      <c r="D49" s="6072"/>
      <c r="E49" s="6072"/>
      <c r="F49" s="6072"/>
      <c r="G49" s="6072"/>
      <c r="H49" s="6072"/>
      <c r="I49" s="6072"/>
      <c r="J49" s="6072"/>
      <c r="K49" s="6072"/>
      <c r="L49" s="6072"/>
      <c r="M49" s="6055">
        <v>82</v>
      </c>
    </row>
    <row r="50" spans="1:13" ht="24.95" customHeight="1">
      <c r="A50" s="6050" t="s">
        <v>935</v>
      </c>
      <c r="B50" s="6071" t="s">
        <v>937</v>
      </c>
      <c r="C50" s="6072"/>
      <c r="D50" s="6072"/>
      <c r="E50" s="6072"/>
      <c r="F50" s="6072"/>
      <c r="G50" s="6072"/>
      <c r="H50" s="6072"/>
      <c r="I50" s="6072"/>
      <c r="J50" s="6072"/>
      <c r="K50" s="6072"/>
      <c r="L50" s="6072"/>
      <c r="M50" s="6055">
        <v>83</v>
      </c>
    </row>
    <row r="51" spans="1:13" ht="24.95" customHeight="1">
      <c r="A51" s="6050" t="s">
        <v>5149</v>
      </c>
      <c r="B51" s="6071" t="s">
        <v>936</v>
      </c>
      <c r="C51" s="6072"/>
      <c r="D51" s="6072"/>
      <c r="E51" s="6072"/>
      <c r="F51" s="6072"/>
      <c r="G51" s="6072"/>
      <c r="H51" s="6072"/>
      <c r="I51" s="6072"/>
      <c r="J51" s="6072"/>
      <c r="K51" s="6072"/>
      <c r="L51" s="6072"/>
      <c r="M51" s="6055">
        <v>84</v>
      </c>
    </row>
    <row r="52" spans="1:13" ht="24.95" customHeight="1">
      <c r="A52" s="6050" t="s">
        <v>1438</v>
      </c>
      <c r="B52" s="6071" t="s">
        <v>914</v>
      </c>
      <c r="C52" s="6072"/>
      <c r="D52" s="6072"/>
      <c r="E52" s="6072"/>
      <c r="F52" s="6072"/>
      <c r="G52" s="6072"/>
      <c r="H52" s="6072"/>
      <c r="I52" s="6072"/>
      <c r="J52" s="6072"/>
      <c r="K52" s="6072"/>
      <c r="L52" s="6072"/>
      <c r="M52" s="6055">
        <v>85</v>
      </c>
    </row>
    <row r="53" spans="1:13" ht="24.95" customHeight="1">
      <c r="A53" s="6049" t="s">
        <v>1672</v>
      </c>
      <c r="B53" s="6071" t="s">
        <v>1467</v>
      </c>
      <c r="C53" s="6072"/>
      <c r="D53" s="6072"/>
      <c r="E53" s="6072"/>
      <c r="F53" s="6072"/>
      <c r="G53" s="6072"/>
      <c r="H53" s="6072"/>
      <c r="I53" s="6072"/>
      <c r="J53" s="6072"/>
      <c r="K53" s="6072"/>
      <c r="L53" s="6072"/>
      <c r="M53" s="6055">
        <v>87</v>
      </c>
    </row>
    <row r="54" spans="1:13" ht="24.95" customHeight="1">
      <c r="A54" s="6049" t="s">
        <v>1673</v>
      </c>
      <c r="B54" s="6071" t="s">
        <v>1468</v>
      </c>
      <c r="C54" s="6072"/>
      <c r="D54" s="6072"/>
      <c r="E54" s="6072"/>
      <c r="F54" s="6072"/>
      <c r="G54" s="6072"/>
      <c r="H54" s="6072"/>
      <c r="I54" s="6072"/>
      <c r="J54" s="6072"/>
      <c r="K54" s="6072"/>
      <c r="L54" s="6072"/>
      <c r="M54" s="6055">
        <v>88</v>
      </c>
    </row>
    <row r="55" spans="1:13" ht="24.95" customHeight="1">
      <c r="A55" s="6049" t="s">
        <v>1674</v>
      </c>
      <c r="B55" s="6071" t="s">
        <v>1469</v>
      </c>
      <c r="C55" s="6072"/>
      <c r="D55" s="6072"/>
      <c r="E55" s="6072"/>
      <c r="F55" s="6072"/>
      <c r="G55" s="6072"/>
      <c r="H55" s="6072"/>
      <c r="I55" s="6072"/>
      <c r="J55" s="6072"/>
      <c r="K55" s="6072"/>
      <c r="L55" s="6072"/>
      <c r="M55" s="6055">
        <v>89</v>
      </c>
    </row>
    <row r="56" spans="1:13" ht="24.95" customHeight="1">
      <c r="A56" s="6049" t="s">
        <v>1675</v>
      </c>
      <c r="B56" s="6071" t="s">
        <v>1470</v>
      </c>
      <c r="C56" s="6072"/>
      <c r="D56" s="6072"/>
      <c r="E56" s="6072"/>
      <c r="F56" s="6072"/>
      <c r="G56" s="6072"/>
      <c r="H56" s="6072"/>
      <c r="I56" s="6072"/>
      <c r="J56" s="6072"/>
      <c r="K56" s="6072"/>
      <c r="L56" s="6072"/>
      <c r="M56" s="6055">
        <v>90</v>
      </c>
    </row>
    <row r="57" spans="1:13" ht="24.95" customHeight="1">
      <c r="A57" s="6049" t="s">
        <v>1676</v>
      </c>
      <c r="B57" s="6071" t="s">
        <v>1471</v>
      </c>
      <c r="C57" s="6072"/>
      <c r="D57" s="6072"/>
      <c r="E57" s="6072"/>
      <c r="F57" s="6072"/>
      <c r="G57" s="6072"/>
      <c r="H57" s="6072"/>
      <c r="I57" s="6072"/>
      <c r="J57" s="6072"/>
      <c r="K57" s="6072"/>
      <c r="L57" s="6072"/>
      <c r="M57" s="6055">
        <v>91</v>
      </c>
    </row>
    <row r="58" spans="1:13" ht="24.95" customHeight="1" thickBot="1">
      <c r="A58" s="6051" t="s">
        <v>1677</v>
      </c>
      <c r="B58" s="6077" t="s">
        <v>1472</v>
      </c>
      <c r="C58" s="6078"/>
      <c r="D58" s="6078"/>
      <c r="E58" s="6078"/>
      <c r="F58" s="6078"/>
      <c r="G58" s="6078"/>
      <c r="H58" s="6078"/>
      <c r="I58" s="6078"/>
      <c r="J58" s="6078"/>
      <c r="K58" s="6078"/>
      <c r="L58" s="6078"/>
      <c r="M58" s="6056">
        <v>92</v>
      </c>
    </row>
    <row r="59" spans="1:13" ht="24.95" customHeight="1" thickTop="1">
      <c r="A59" s="6052" t="s">
        <v>1678</v>
      </c>
      <c r="B59" s="6079" t="s">
        <v>1473</v>
      </c>
      <c r="C59" s="6080"/>
      <c r="D59" s="6080"/>
      <c r="E59" s="6080"/>
      <c r="F59" s="6080"/>
      <c r="G59" s="6080"/>
      <c r="H59" s="6080"/>
      <c r="I59" s="6080"/>
      <c r="J59" s="6080"/>
      <c r="K59" s="6080"/>
      <c r="L59" s="6080"/>
      <c r="M59" s="6057">
        <v>93</v>
      </c>
    </row>
    <row r="60" spans="1:13" ht="24.95" customHeight="1">
      <c r="A60" s="6049" t="s">
        <v>1679</v>
      </c>
      <c r="B60" s="6071" t="s">
        <v>1474</v>
      </c>
      <c r="C60" s="6072"/>
      <c r="D60" s="6072"/>
      <c r="E60" s="6072"/>
      <c r="F60" s="6072"/>
      <c r="G60" s="6072"/>
      <c r="H60" s="6072"/>
      <c r="I60" s="6072"/>
      <c r="J60" s="6072"/>
      <c r="K60" s="6072"/>
      <c r="L60" s="6072"/>
      <c r="M60" s="6055">
        <v>94</v>
      </c>
    </row>
    <row r="61" spans="1:13" ht="24.95" customHeight="1">
      <c r="A61" s="6049" t="s">
        <v>1680</v>
      </c>
      <c r="B61" s="6071" t="s">
        <v>1475</v>
      </c>
      <c r="C61" s="6072"/>
      <c r="D61" s="6072"/>
      <c r="E61" s="6072"/>
      <c r="F61" s="6072"/>
      <c r="G61" s="6072"/>
      <c r="H61" s="6072"/>
      <c r="I61" s="6072"/>
      <c r="J61" s="6072"/>
      <c r="K61" s="6072"/>
      <c r="L61" s="6072"/>
      <c r="M61" s="6055">
        <v>96</v>
      </c>
    </row>
    <row r="62" spans="1:13" ht="24.95" customHeight="1">
      <c r="A62" s="6049" t="s">
        <v>1681</v>
      </c>
      <c r="B62" s="6071" t="s">
        <v>1476</v>
      </c>
      <c r="C62" s="6072"/>
      <c r="D62" s="6072"/>
      <c r="E62" s="6072"/>
      <c r="F62" s="6072"/>
      <c r="G62" s="6072"/>
      <c r="H62" s="6072"/>
      <c r="I62" s="6072"/>
      <c r="J62" s="6072"/>
      <c r="K62" s="6072"/>
      <c r="L62" s="6072"/>
      <c r="M62" s="6055">
        <v>97</v>
      </c>
    </row>
    <row r="63" spans="1:13" ht="24.95" customHeight="1">
      <c r="A63" s="6049" t="s">
        <v>1682</v>
      </c>
      <c r="B63" s="6071" t="s">
        <v>1477</v>
      </c>
      <c r="C63" s="6072"/>
      <c r="D63" s="6072"/>
      <c r="E63" s="6072"/>
      <c r="F63" s="6072"/>
      <c r="G63" s="6072"/>
      <c r="H63" s="6072"/>
      <c r="I63" s="6072"/>
      <c r="J63" s="6072"/>
      <c r="K63" s="6072"/>
      <c r="L63" s="6072"/>
      <c r="M63" s="6055">
        <v>98</v>
      </c>
    </row>
    <row r="64" spans="1:13" ht="24.95" customHeight="1">
      <c r="A64" s="6049" t="s">
        <v>1683</v>
      </c>
      <c r="B64" s="6071" t="s">
        <v>1478</v>
      </c>
      <c r="C64" s="6072"/>
      <c r="D64" s="6072"/>
      <c r="E64" s="6072"/>
      <c r="F64" s="6072"/>
      <c r="G64" s="6072"/>
      <c r="H64" s="6072"/>
      <c r="I64" s="6072"/>
      <c r="J64" s="6072"/>
      <c r="K64" s="6072"/>
      <c r="L64" s="6072"/>
      <c r="M64" s="6055">
        <v>99</v>
      </c>
    </row>
    <row r="65" spans="1:13" ht="24.95" customHeight="1">
      <c r="A65" s="6049" t="s">
        <v>1684</v>
      </c>
      <c r="B65" s="6071" t="s">
        <v>1479</v>
      </c>
      <c r="C65" s="6072"/>
      <c r="D65" s="6072"/>
      <c r="E65" s="6072"/>
      <c r="F65" s="6072"/>
      <c r="G65" s="6072"/>
      <c r="H65" s="6072"/>
      <c r="I65" s="6072"/>
      <c r="J65" s="6072"/>
      <c r="K65" s="6072"/>
      <c r="L65" s="6072"/>
      <c r="M65" s="6055">
        <v>100</v>
      </c>
    </row>
    <row r="66" spans="1:13" ht="24.95" customHeight="1">
      <c r="A66" s="6049" t="s">
        <v>1685</v>
      </c>
      <c r="B66" s="6071" t="s">
        <v>1480</v>
      </c>
      <c r="C66" s="6072"/>
      <c r="D66" s="6072"/>
      <c r="E66" s="6072"/>
      <c r="F66" s="6072"/>
      <c r="G66" s="6072"/>
      <c r="H66" s="6072"/>
      <c r="I66" s="6072"/>
      <c r="J66" s="6072"/>
      <c r="K66" s="6072"/>
      <c r="L66" s="6072"/>
      <c r="M66" s="6055">
        <v>101</v>
      </c>
    </row>
    <row r="67" spans="1:13" ht="24.95" customHeight="1">
      <c r="A67" s="6049" t="s">
        <v>1686</v>
      </c>
      <c r="B67" s="6071" t="s">
        <v>1481</v>
      </c>
      <c r="C67" s="6072"/>
      <c r="D67" s="6072"/>
      <c r="E67" s="6072"/>
      <c r="F67" s="6072"/>
      <c r="G67" s="6072"/>
      <c r="H67" s="6072"/>
      <c r="I67" s="6072"/>
      <c r="J67" s="6072"/>
      <c r="K67" s="6072"/>
      <c r="L67" s="6072"/>
      <c r="M67" s="6055">
        <v>102</v>
      </c>
    </row>
    <row r="68" spans="1:13" ht="24.95" customHeight="1">
      <c r="A68" s="6049" t="s">
        <v>1687</v>
      </c>
      <c r="B68" s="6071" t="s">
        <v>1482</v>
      </c>
      <c r="C68" s="6072"/>
      <c r="D68" s="6072"/>
      <c r="E68" s="6072"/>
      <c r="F68" s="6072"/>
      <c r="G68" s="6072"/>
      <c r="H68" s="6072"/>
      <c r="I68" s="6072"/>
      <c r="J68" s="6072"/>
      <c r="K68" s="6072"/>
      <c r="L68" s="6072"/>
      <c r="M68" s="6055">
        <v>103</v>
      </c>
    </row>
    <row r="69" spans="1:13" ht="24.95" customHeight="1">
      <c r="A69" s="6049" t="s">
        <v>1703</v>
      </c>
      <c r="B69" s="6081" t="s">
        <v>1927</v>
      </c>
      <c r="C69" s="6072"/>
      <c r="D69" s="6072"/>
      <c r="E69" s="6072"/>
      <c r="F69" s="6072"/>
      <c r="G69" s="6072"/>
      <c r="H69" s="6072"/>
      <c r="I69" s="6072"/>
      <c r="J69" s="6072"/>
      <c r="K69" s="6072"/>
      <c r="L69" s="6072"/>
      <c r="M69" s="6055">
        <v>104</v>
      </c>
    </row>
    <row r="70" spans="1:13" ht="24.95" customHeight="1">
      <c r="A70" s="6049" t="s">
        <v>1704</v>
      </c>
      <c r="B70" s="6071" t="s">
        <v>1688</v>
      </c>
      <c r="C70" s="6072"/>
      <c r="D70" s="6072"/>
      <c r="E70" s="6072"/>
      <c r="F70" s="6072"/>
      <c r="G70" s="6072"/>
      <c r="H70" s="6072"/>
      <c r="I70" s="6072"/>
      <c r="J70" s="6072"/>
      <c r="K70" s="6072"/>
      <c r="L70" s="6072"/>
      <c r="M70" s="6055">
        <v>109</v>
      </c>
    </row>
    <row r="71" spans="1:13" ht="24.95" customHeight="1">
      <c r="A71" s="6049" t="s">
        <v>1705</v>
      </c>
      <c r="B71" s="6071" t="s">
        <v>1689</v>
      </c>
      <c r="C71" s="6072"/>
      <c r="D71" s="6072"/>
      <c r="E71" s="6072"/>
      <c r="F71" s="6072"/>
      <c r="G71" s="6072"/>
      <c r="H71" s="6072"/>
      <c r="I71" s="6072"/>
      <c r="J71" s="6072"/>
      <c r="K71" s="6072"/>
      <c r="L71" s="6072"/>
      <c r="M71" s="6055">
        <v>111</v>
      </c>
    </row>
    <row r="72" spans="1:13" ht="24.95" customHeight="1">
      <c r="A72" s="6049" t="s">
        <v>1706</v>
      </c>
      <c r="B72" s="6071" t="s">
        <v>1690</v>
      </c>
      <c r="C72" s="6072"/>
      <c r="D72" s="6072"/>
      <c r="E72" s="6072"/>
      <c r="F72" s="6072"/>
      <c r="G72" s="6072"/>
      <c r="H72" s="6072"/>
      <c r="I72" s="6072"/>
      <c r="J72" s="6072"/>
      <c r="K72" s="6072"/>
      <c r="L72" s="6072"/>
      <c r="M72" s="6055">
        <v>112</v>
      </c>
    </row>
    <row r="73" spans="1:13" ht="24.95" customHeight="1">
      <c r="A73" s="6049" t="s">
        <v>1707</v>
      </c>
      <c r="B73" s="6071" t="s">
        <v>1691</v>
      </c>
      <c r="C73" s="6072"/>
      <c r="D73" s="6072"/>
      <c r="E73" s="6072"/>
      <c r="F73" s="6072"/>
      <c r="G73" s="6072"/>
      <c r="H73" s="6072"/>
      <c r="I73" s="6072"/>
      <c r="J73" s="6072"/>
      <c r="K73" s="6072"/>
      <c r="L73" s="6072"/>
      <c r="M73" s="6055">
        <v>113</v>
      </c>
    </row>
    <row r="74" spans="1:13" ht="24.95" customHeight="1">
      <c r="A74" s="6049" t="s">
        <v>5150</v>
      </c>
      <c r="B74" s="6071" t="s">
        <v>1702</v>
      </c>
      <c r="C74" s="6072"/>
      <c r="D74" s="6072"/>
      <c r="E74" s="6072"/>
      <c r="F74" s="6072"/>
      <c r="G74" s="6072"/>
      <c r="H74" s="6072"/>
      <c r="I74" s="6072"/>
      <c r="J74" s="6072"/>
      <c r="K74" s="6072"/>
      <c r="L74" s="6072"/>
      <c r="M74" s="6055">
        <v>114</v>
      </c>
    </row>
    <row r="75" spans="1:13" ht="24.95" customHeight="1">
      <c r="A75" s="6049" t="s">
        <v>1708</v>
      </c>
      <c r="B75" s="6071" t="s">
        <v>1696</v>
      </c>
      <c r="C75" s="6072"/>
      <c r="D75" s="6072"/>
      <c r="E75" s="6072"/>
      <c r="F75" s="6072"/>
      <c r="G75" s="6072"/>
      <c r="H75" s="6072"/>
      <c r="I75" s="6072"/>
      <c r="J75" s="6072"/>
      <c r="K75" s="6072"/>
      <c r="L75" s="6072"/>
      <c r="M75" s="6055">
        <v>118</v>
      </c>
    </row>
    <row r="76" spans="1:13" ht="24.95" customHeight="1">
      <c r="A76" s="6049" t="s">
        <v>1709</v>
      </c>
      <c r="B76" s="6071" t="s">
        <v>1697</v>
      </c>
      <c r="C76" s="6072"/>
      <c r="D76" s="6072"/>
      <c r="E76" s="6072"/>
      <c r="F76" s="6072"/>
      <c r="G76" s="6072"/>
      <c r="H76" s="6072"/>
      <c r="I76" s="6072"/>
      <c r="J76" s="6072"/>
      <c r="K76" s="6072"/>
      <c r="L76" s="6072"/>
      <c r="M76" s="6055">
        <v>119</v>
      </c>
    </row>
    <row r="77" spans="1:13" ht="24.95" customHeight="1">
      <c r="A77" s="6049" t="s">
        <v>1710</v>
      </c>
      <c r="B77" s="6071" t="s">
        <v>1698</v>
      </c>
      <c r="C77" s="6072"/>
      <c r="D77" s="6072"/>
      <c r="E77" s="6072"/>
      <c r="F77" s="6072"/>
      <c r="G77" s="6072"/>
      <c r="H77" s="6072"/>
      <c r="I77" s="6072"/>
      <c r="J77" s="6072"/>
      <c r="K77" s="6072"/>
      <c r="L77" s="6072"/>
      <c r="M77" s="6055">
        <v>120</v>
      </c>
    </row>
    <row r="78" spans="1:13" ht="24.95" customHeight="1">
      <c r="A78" s="6049" t="s">
        <v>1711</v>
      </c>
      <c r="B78" s="6071" t="s">
        <v>1699</v>
      </c>
      <c r="C78" s="6072"/>
      <c r="D78" s="6072"/>
      <c r="E78" s="6072"/>
      <c r="F78" s="6072"/>
      <c r="G78" s="6072"/>
      <c r="H78" s="6072"/>
      <c r="I78" s="6072"/>
      <c r="J78" s="6072"/>
      <c r="K78" s="6072"/>
      <c r="L78" s="6072"/>
      <c r="M78" s="6055">
        <v>121</v>
      </c>
    </row>
    <row r="79" spans="1:13" ht="24.95" customHeight="1">
      <c r="A79" s="6049" t="s">
        <v>1712</v>
      </c>
      <c r="B79" s="6071" t="s">
        <v>5368</v>
      </c>
      <c r="C79" s="6072"/>
      <c r="D79" s="6072"/>
      <c r="E79" s="6072"/>
      <c r="F79" s="6072"/>
      <c r="G79" s="6072"/>
      <c r="H79" s="6072"/>
      <c r="I79" s="6072"/>
      <c r="J79" s="6072"/>
      <c r="K79" s="6072"/>
      <c r="L79" s="6072"/>
      <c r="M79" s="6055">
        <v>122</v>
      </c>
    </row>
    <row r="80" spans="1:13" ht="24.95" customHeight="1">
      <c r="A80" s="6049" t="s">
        <v>1713</v>
      </c>
      <c r="B80" s="6071" t="s">
        <v>1701</v>
      </c>
      <c r="C80" s="6072"/>
      <c r="D80" s="6072"/>
      <c r="E80" s="6072"/>
      <c r="F80" s="6072"/>
      <c r="G80" s="6072"/>
      <c r="H80" s="6072"/>
      <c r="I80" s="6072"/>
      <c r="J80" s="6072"/>
      <c r="K80" s="6072"/>
      <c r="L80" s="6072"/>
      <c r="M80" s="6055">
        <v>123</v>
      </c>
    </row>
    <row r="81" spans="1:13" ht="24.95" customHeight="1">
      <c r="A81" s="6049" t="s">
        <v>1987</v>
      </c>
      <c r="B81" s="6071" t="s">
        <v>1982</v>
      </c>
      <c r="C81" s="6072"/>
      <c r="D81" s="6072"/>
      <c r="E81" s="6072"/>
      <c r="F81" s="6072"/>
      <c r="G81" s="6072"/>
      <c r="H81" s="6072"/>
      <c r="I81" s="6072"/>
      <c r="J81" s="6072"/>
      <c r="K81" s="6072"/>
      <c r="L81" s="6072"/>
      <c r="M81" s="6055">
        <v>125</v>
      </c>
    </row>
    <row r="82" spans="1:13" ht="24.95" customHeight="1">
      <c r="A82" s="6049" t="s">
        <v>1988</v>
      </c>
      <c r="B82" s="6071" t="s">
        <v>1983</v>
      </c>
      <c r="C82" s="6072"/>
      <c r="D82" s="6072"/>
      <c r="E82" s="6072"/>
      <c r="F82" s="6072"/>
      <c r="G82" s="6072"/>
      <c r="H82" s="6072"/>
      <c r="I82" s="6072"/>
      <c r="J82" s="6072"/>
      <c r="K82" s="6072"/>
      <c r="L82" s="6072"/>
      <c r="M82" s="6055">
        <v>126</v>
      </c>
    </row>
    <row r="83" spans="1:13" ht="24.95" customHeight="1">
      <c r="A83" s="6049" t="s">
        <v>1989</v>
      </c>
      <c r="B83" s="6071" t="s">
        <v>1984</v>
      </c>
      <c r="C83" s="6072"/>
      <c r="D83" s="6072"/>
      <c r="E83" s="6072"/>
      <c r="F83" s="6072"/>
      <c r="G83" s="6072"/>
      <c r="H83" s="6072"/>
      <c r="I83" s="6072"/>
      <c r="J83" s="6072"/>
      <c r="K83" s="6072"/>
      <c r="L83" s="6072"/>
      <c r="M83" s="6055">
        <v>127</v>
      </c>
    </row>
    <row r="84" spans="1:13" ht="24.95" customHeight="1">
      <c r="A84" s="6049" t="s">
        <v>1990</v>
      </c>
      <c r="B84" s="6071" t="s">
        <v>1985</v>
      </c>
      <c r="C84" s="6072"/>
      <c r="D84" s="6072"/>
      <c r="E84" s="6072"/>
      <c r="F84" s="6072"/>
      <c r="G84" s="6072"/>
      <c r="H84" s="6072"/>
      <c r="I84" s="6072"/>
      <c r="J84" s="6072"/>
      <c r="K84" s="6072"/>
      <c r="L84" s="6072"/>
      <c r="M84" s="6055">
        <v>128</v>
      </c>
    </row>
    <row r="85" spans="1:13" ht="24.95" customHeight="1">
      <c r="A85" s="6049" t="s">
        <v>2071</v>
      </c>
      <c r="B85" s="6082" t="s">
        <v>2068</v>
      </c>
      <c r="C85" s="6084"/>
      <c r="D85" s="6084"/>
      <c r="E85" s="6084"/>
      <c r="F85" s="6084"/>
      <c r="G85" s="6084"/>
      <c r="H85" s="6084"/>
      <c r="I85" s="6084"/>
      <c r="J85" s="6084"/>
      <c r="K85" s="6084"/>
      <c r="L85" s="6084"/>
      <c r="M85" s="6055">
        <v>130</v>
      </c>
    </row>
    <row r="86" spans="1:13" ht="24.95" customHeight="1">
      <c r="A86" s="6049" t="s">
        <v>2072</v>
      </c>
      <c r="B86" s="6071" t="s">
        <v>2069</v>
      </c>
      <c r="C86" s="6072"/>
      <c r="D86" s="6072"/>
      <c r="E86" s="6072"/>
      <c r="F86" s="6072"/>
      <c r="G86" s="6072"/>
      <c r="H86" s="6072"/>
      <c r="I86" s="6072"/>
      <c r="J86" s="6072"/>
      <c r="K86" s="6072"/>
      <c r="L86" s="6072"/>
      <c r="M86" s="6055">
        <v>131</v>
      </c>
    </row>
    <row r="87" spans="1:13" ht="24.95" customHeight="1">
      <c r="A87" s="2182" t="s">
        <v>2073</v>
      </c>
      <c r="B87" s="6085" t="s">
        <v>2070</v>
      </c>
      <c r="C87" s="6084"/>
      <c r="D87" s="6084"/>
      <c r="E87" s="6084"/>
      <c r="F87" s="6084"/>
      <c r="G87" s="6084"/>
      <c r="H87" s="6084"/>
      <c r="I87" s="6084"/>
      <c r="J87" s="6084"/>
      <c r="K87" s="6084"/>
      <c r="L87" s="6084"/>
      <c r="M87" s="6055">
        <v>132</v>
      </c>
    </row>
    <row r="88" spans="1:13" ht="24.95" customHeight="1">
      <c r="A88" s="2182" t="s">
        <v>2125</v>
      </c>
      <c r="B88" s="6085" t="s">
        <v>2118</v>
      </c>
      <c r="C88" s="6083"/>
      <c r="D88" s="6083"/>
      <c r="E88" s="6083"/>
      <c r="F88" s="6083"/>
      <c r="G88" s="6083"/>
      <c r="H88" s="6083"/>
      <c r="I88" s="6083"/>
      <c r="J88" s="6083"/>
      <c r="K88" s="6083"/>
      <c r="L88" s="6083"/>
      <c r="M88" s="6055">
        <v>134</v>
      </c>
    </row>
    <row r="89" spans="1:13" ht="24.95" customHeight="1">
      <c r="A89" s="2182" t="s">
        <v>2126</v>
      </c>
      <c r="B89" s="6085" t="s">
        <v>2119</v>
      </c>
      <c r="C89" s="6083"/>
      <c r="D89" s="6083"/>
      <c r="E89" s="6083"/>
      <c r="F89" s="6083"/>
      <c r="G89" s="6083"/>
      <c r="H89" s="6083"/>
      <c r="I89" s="6083"/>
      <c r="J89" s="6083"/>
      <c r="K89" s="6083"/>
      <c r="L89" s="6083"/>
      <c r="M89" s="6055">
        <v>136</v>
      </c>
    </row>
    <row r="90" spans="1:13" ht="24.95" customHeight="1">
      <c r="A90" s="2182" t="s">
        <v>2127</v>
      </c>
      <c r="B90" s="6082" t="s">
        <v>2120</v>
      </c>
      <c r="C90" s="6083"/>
      <c r="D90" s="6083"/>
      <c r="E90" s="6083"/>
      <c r="F90" s="6083"/>
      <c r="G90" s="6083"/>
      <c r="H90" s="6083"/>
      <c r="I90" s="6083"/>
      <c r="J90" s="6083"/>
      <c r="K90" s="6083"/>
      <c r="L90" s="6083"/>
      <c r="M90" s="6055">
        <v>138</v>
      </c>
    </row>
    <row r="91" spans="1:13" ht="24.95" customHeight="1">
      <c r="A91" s="2182" t="s">
        <v>2128</v>
      </c>
      <c r="B91" s="6082" t="s">
        <v>2121</v>
      </c>
      <c r="C91" s="6083"/>
      <c r="D91" s="6083"/>
      <c r="E91" s="6083"/>
      <c r="F91" s="6083"/>
      <c r="G91" s="6083"/>
      <c r="H91" s="6083"/>
      <c r="I91" s="6083"/>
      <c r="J91" s="6083"/>
      <c r="K91" s="6083"/>
      <c r="L91" s="6083"/>
      <c r="M91" s="6055">
        <v>139</v>
      </c>
    </row>
    <row r="92" spans="1:13" ht="24.95" customHeight="1">
      <c r="A92" s="2182" t="s">
        <v>2129</v>
      </c>
      <c r="B92" s="6082" t="s">
        <v>2122</v>
      </c>
      <c r="C92" s="6083"/>
      <c r="D92" s="6083"/>
      <c r="E92" s="6083"/>
      <c r="F92" s="6083"/>
      <c r="G92" s="6083"/>
      <c r="H92" s="6083"/>
      <c r="I92" s="6083"/>
      <c r="J92" s="6083"/>
      <c r="K92" s="6083"/>
      <c r="L92" s="6083"/>
      <c r="M92" s="6055">
        <v>140</v>
      </c>
    </row>
    <row r="93" spans="1:13" ht="24.95" customHeight="1">
      <c r="A93" s="2182" t="s">
        <v>2130</v>
      </c>
      <c r="B93" s="6082" t="s">
        <v>2123</v>
      </c>
      <c r="C93" s="6083"/>
      <c r="D93" s="6083"/>
      <c r="E93" s="6083"/>
      <c r="F93" s="6083"/>
      <c r="G93" s="6083"/>
      <c r="H93" s="6083"/>
      <c r="I93" s="6083"/>
      <c r="J93" s="6083"/>
      <c r="K93" s="6083"/>
      <c r="L93" s="6083"/>
      <c r="M93" s="6055">
        <v>141</v>
      </c>
    </row>
    <row r="94" spans="1:13" ht="24.95" customHeight="1">
      <c r="A94" s="2182" t="s">
        <v>2131</v>
      </c>
      <c r="B94" s="6082" t="s">
        <v>2124</v>
      </c>
      <c r="C94" s="6083"/>
      <c r="D94" s="6083"/>
      <c r="E94" s="6083"/>
      <c r="F94" s="6083"/>
      <c r="G94" s="6083"/>
      <c r="H94" s="6083"/>
      <c r="I94" s="6083"/>
      <c r="J94" s="6083"/>
      <c r="K94" s="6083"/>
      <c r="L94" s="6083"/>
      <c r="M94" s="6055">
        <v>142</v>
      </c>
    </row>
    <row r="95" spans="1:13" ht="24.95" customHeight="1">
      <c r="A95" s="6049" t="s">
        <v>2192</v>
      </c>
      <c r="B95" s="6071" t="s">
        <v>2201</v>
      </c>
      <c r="C95" s="6072"/>
      <c r="D95" s="6072"/>
      <c r="E95" s="6072"/>
      <c r="F95" s="6072"/>
      <c r="G95" s="6072"/>
      <c r="H95" s="6072"/>
      <c r="I95" s="6072"/>
      <c r="J95" s="6072"/>
      <c r="K95" s="6072"/>
      <c r="L95" s="6072"/>
      <c r="M95" s="6055">
        <v>144</v>
      </c>
    </row>
    <row r="96" spans="1:13" ht="24.95" customHeight="1">
      <c r="A96" s="6049" t="s">
        <v>2193</v>
      </c>
      <c r="B96" s="6071" t="s">
        <v>5367</v>
      </c>
      <c r="C96" s="6072"/>
      <c r="D96" s="6072"/>
      <c r="E96" s="6072"/>
      <c r="F96" s="6072"/>
      <c r="G96" s="6072"/>
      <c r="H96" s="6072"/>
      <c r="I96" s="6072"/>
      <c r="J96" s="6072"/>
      <c r="K96" s="6072"/>
      <c r="L96" s="6072"/>
      <c r="M96" s="6055">
        <v>148</v>
      </c>
    </row>
    <row r="97" spans="1:13" ht="24.95" customHeight="1">
      <c r="A97" s="6049" t="s">
        <v>2194</v>
      </c>
      <c r="B97" s="6071" t="s">
        <v>2184</v>
      </c>
      <c r="C97" s="6072"/>
      <c r="D97" s="6072"/>
      <c r="E97" s="6072"/>
      <c r="F97" s="6072"/>
      <c r="G97" s="6072"/>
      <c r="H97" s="6072"/>
      <c r="I97" s="6072"/>
      <c r="J97" s="6072"/>
      <c r="K97" s="6072"/>
      <c r="L97" s="6072"/>
      <c r="M97" s="6055">
        <v>153</v>
      </c>
    </row>
    <row r="98" spans="1:13" ht="24.95" customHeight="1">
      <c r="A98" s="6049" t="s">
        <v>2195</v>
      </c>
      <c r="B98" s="6071" t="s">
        <v>2185</v>
      </c>
      <c r="C98" s="6072"/>
      <c r="D98" s="6072"/>
      <c r="E98" s="6072"/>
      <c r="F98" s="6072"/>
      <c r="G98" s="6072"/>
      <c r="H98" s="6072"/>
      <c r="I98" s="6072"/>
      <c r="J98" s="6072"/>
      <c r="K98" s="6072"/>
      <c r="L98" s="6072"/>
      <c r="M98" s="6055">
        <v>154</v>
      </c>
    </row>
    <row r="99" spans="1:13" ht="24.95" customHeight="1">
      <c r="A99" s="6049" t="s">
        <v>2196</v>
      </c>
      <c r="B99" s="6071" t="s">
        <v>2186</v>
      </c>
      <c r="C99" s="6072"/>
      <c r="D99" s="6072"/>
      <c r="E99" s="6072"/>
      <c r="F99" s="6072"/>
      <c r="G99" s="6072"/>
      <c r="H99" s="6072"/>
      <c r="I99" s="6072"/>
      <c r="J99" s="6072"/>
      <c r="K99" s="6072"/>
      <c r="L99" s="6072"/>
      <c r="M99" s="6055">
        <v>155</v>
      </c>
    </row>
    <row r="100" spans="1:13" ht="24.95" customHeight="1">
      <c r="A100" s="6049" t="s">
        <v>2197</v>
      </c>
      <c r="B100" s="6071" t="s">
        <v>2187</v>
      </c>
      <c r="C100" s="6072"/>
      <c r="D100" s="6072"/>
      <c r="E100" s="6072"/>
      <c r="F100" s="6072"/>
      <c r="G100" s="6072"/>
      <c r="H100" s="6072"/>
      <c r="I100" s="6072"/>
      <c r="J100" s="6072"/>
      <c r="K100" s="6072"/>
      <c r="L100" s="6072"/>
      <c r="M100" s="6055">
        <v>156</v>
      </c>
    </row>
    <row r="101" spans="1:13" ht="24.95" customHeight="1">
      <c r="A101" s="6049" t="s">
        <v>2198</v>
      </c>
      <c r="B101" s="6071" t="s">
        <v>2188</v>
      </c>
      <c r="C101" s="6072"/>
      <c r="D101" s="6072"/>
      <c r="E101" s="6072"/>
      <c r="F101" s="6072"/>
      <c r="G101" s="6072"/>
      <c r="H101" s="6072"/>
      <c r="I101" s="6072"/>
      <c r="J101" s="6072"/>
      <c r="K101" s="6072"/>
      <c r="L101" s="6072"/>
      <c r="M101" s="6055">
        <v>157</v>
      </c>
    </row>
    <row r="102" spans="1:13" ht="24.95" customHeight="1">
      <c r="A102" s="6049" t="s">
        <v>2199</v>
      </c>
      <c r="B102" s="6071" t="s">
        <v>2189</v>
      </c>
      <c r="C102" s="6072"/>
      <c r="D102" s="6072"/>
      <c r="E102" s="6072"/>
      <c r="F102" s="6072"/>
      <c r="G102" s="6072"/>
      <c r="H102" s="6072"/>
      <c r="I102" s="6072"/>
      <c r="J102" s="6072"/>
      <c r="K102" s="6072"/>
      <c r="L102" s="6072"/>
      <c r="M102" s="6055">
        <v>158</v>
      </c>
    </row>
    <row r="103" spans="1:13" ht="24.95" customHeight="1">
      <c r="A103" s="6049" t="s">
        <v>2200</v>
      </c>
      <c r="B103" s="6071" t="s">
        <v>2190</v>
      </c>
      <c r="C103" s="6072"/>
      <c r="D103" s="6072"/>
      <c r="E103" s="6072"/>
      <c r="F103" s="6072"/>
      <c r="G103" s="6072"/>
      <c r="H103" s="6072"/>
      <c r="I103" s="6072"/>
      <c r="J103" s="6072"/>
      <c r="K103" s="6072"/>
      <c r="L103" s="6072"/>
      <c r="M103" s="6055">
        <v>159</v>
      </c>
    </row>
    <row r="104" spans="1:13" ht="24.95" customHeight="1">
      <c r="A104" s="2182" t="s">
        <v>5152</v>
      </c>
      <c r="B104" s="6086" t="s">
        <v>2448</v>
      </c>
      <c r="C104" s="6087"/>
      <c r="D104" s="6087"/>
      <c r="E104" s="6087"/>
      <c r="F104" s="6087"/>
      <c r="G104" s="6087"/>
      <c r="H104" s="6087"/>
      <c r="I104" s="6087"/>
      <c r="J104" s="6087"/>
      <c r="K104" s="6087"/>
      <c r="L104" s="6087"/>
      <c r="M104" s="6055">
        <v>161</v>
      </c>
    </row>
    <row r="105" spans="1:13" ht="24.95" customHeight="1">
      <c r="A105" s="2182" t="s">
        <v>5153</v>
      </c>
      <c r="B105" s="6086" t="s">
        <v>2449</v>
      </c>
      <c r="C105" s="6087"/>
      <c r="D105" s="6087"/>
      <c r="E105" s="6087"/>
      <c r="F105" s="6087"/>
      <c r="G105" s="6087"/>
      <c r="H105" s="6087"/>
      <c r="I105" s="6087"/>
      <c r="J105" s="6087"/>
      <c r="K105" s="6087"/>
      <c r="L105" s="6087"/>
      <c r="M105" s="6055">
        <v>163</v>
      </c>
    </row>
    <row r="106" spans="1:13" ht="24.95" customHeight="1">
      <c r="A106" s="2182" t="s">
        <v>5154</v>
      </c>
      <c r="B106" s="6086" t="s">
        <v>2450</v>
      </c>
      <c r="C106" s="6087"/>
      <c r="D106" s="6087"/>
      <c r="E106" s="6087"/>
      <c r="F106" s="6087"/>
      <c r="G106" s="6087"/>
      <c r="H106" s="6087"/>
      <c r="I106" s="6087"/>
      <c r="J106" s="6087"/>
      <c r="K106" s="6087"/>
      <c r="L106" s="6087"/>
      <c r="M106" s="6055">
        <v>164</v>
      </c>
    </row>
    <row r="107" spans="1:13" ht="24.95" customHeight="1">
      <c r="A107" s="2182" t="s">
        <v>5155</v>
      </c>
      <c r="B107" s="6089" t="s">
        <v>2451</v>
      </c>
      <c r="C107" s="6090"/>
      <c r="D107" s="6090"/>
      <c r="E107" s="6090"/>
      <c r="F107" s="6090"/>
      <c r="G107" s="6090"/>
      <c r="H107" s="6090"/>
      <c r="I107" s="6090"/>
      <c r="J107" s="6090"/>
      <c r="K107" s="6090"/>
      <c r="L107" s="6090"/>
      <c r="M107" s="6055">
        <v>165</v>
      </c>
    </row>
    <row r="108" spans="1:13" ht="24.95" customHeight="1">
      <c r="A108" s="2182" t="s">
        <v>5156</v>
      </c>
      <c r="B108" s="6086" t="s">
        <v>2452</v>
      </c>
      <c r="C108" s="6087"/>
      <c r="D108" s="6087"/>
      <c r="E108" s="6087"/>
      <c r="F108" s="6087"/>
      <c r="G108" s="6087"/>
      <c r="H108" s="6087"/>
      <c r="I108" s="6087"/>
      <c r="J108" s="6087"/>
      <c r="K108" s="6087"/>
      <c r="L108" s="6087"/>
      <c r="M108" s="6055">
        <v>166</v>
      </c>
    </row>
    <row r="109" spans="1:13" ht="24.95" customHeight="1">
      <c r="A109" s="2182" t="s">
        <v>5157</v>
      </c>
      <c r="B109" s="6086" t="s">
        <v>2453</v>
      </c>
      <c r="C109" s="6087"/>
      <c r="D109" s="6087"/>
      <c r="E109" s="6087"/>
      <c r="F109" s="6087"/>
      <c r="G109" s="6087"/>
      <c r="H109" s="6087"/>
      <c r="I109" s="6087"/>
      <c r="J109" s="6087"/>
      <c r="K109" s="6087"/>
      <c r="L109" s="6087"/>
      <c r="M109" s="6055">
        <v>167</v>
      </c>
    </row>
    <row r="110" spans="1:13" ht="24.95" customHeight="1">
      <c r="A110" s="2182" t="s">
        <v>5158</v>
      </c>
      <c r="B110" s="6086" t="s">
        <v>2454</v>
      </c>
      <c r="C110" s="6087"/>
      <c r="D110" s="6087"/>
      <c r="E110" s="6087"/>
      <c r="F110" s="6087"/>
      <c r="G110" s="6087"/>
      <c r="H110" s="6087"/>
      <c r="I110" s="6087"/>
      <c r="J110" s="6087"/>
      <c r="K110" s="6087"/>
      <c r="L110" s="6087"/>
      <c r="M110" s="6055">
        <v>168</v>
      </c>
    </row>
    <row r="111" spans="1:13" ht="24.95" customHeight="1">
      <c r="A111" s="2182" t="s">
        <v>5159</v>
      </c>
      <c r="B111" s="6086" t="s">
        <v>2455</v>
      </c>
      <c r="C111" s="6087"/>
      <c r="D111" s="6087"/>
      <c r="E111" s="6087"/>
      <c r="F111" s="6087"/>
      <c r="G111" s="6087"/>
      <c r="H111" s="6087"/>
      <c r="I111" s="6087"/>
      <c r="J111" s="6087"/>
      <c r="K111" s="6087"/>
      <c r="L111" s="6087"/>
      <c r="M111" s="6055">
        <v>169</v>
      </c>
    </row>
    <row r="112" spans="1:13" ht="24.95" customHeight="1">
      <c r="A112" s="2182" t="s">
        <v>5160</v>
      </c>
      <c r="B112" s="6086" t="s">
        <v>2456</v>
      </c>
      <c r="C112" s="6087"/>
      <c r="D112" s="6087"/>
      <c r="E112" s="6087"/>
      <c r="F112" s="6087"/>
      <c r="G112" s="6087"/>
      <c r="H112" s="6087"/>
      <c r="I112" s="6087"/>
      <c r="J112" s="6087"/>
      <c r="K112" s="6087"/>
      <c r="L112" s="6087"/>
      <c r="M112" s="6055">
        <v>170</v>
      </c>
    </row>
    <row r="113" spans="1:13" ht="24.95" customHeight="1">
      <c r="A113" s="2182" t="s">
        <v>5161</v>
      </c>
      <c r="B113" s="6081" t="s">
        <v>5151</v>
      </c>
      <c r="C113" s="6088"/>
      <c r="D113" s="6088"/>
      <c r="E113" s="6088"/>
      <c r="F113" s="6088"/>
      <c r="G113" s="6088"/>
      <c r="H113" s="6088"/>
      <c r="I113" s="6088"/>
      <c r="J113" s="6088"/>
      <c r="K113" s="6088"/>
      <c r="L113" s="6088"/>
      <c r="M113" s="6055">
        <v>171</v>
      </c>
    </row>
    <row r="114" spans="1:13" ht="24.95" customHeight="1">
      <c r="A114" s="2182" t="s">
        <v>5162</v>
      </c>
      <c r="B114" s="6086" t="s">
        <v>2457</v>
      </c>
      <c r="C114" s="6087"/>
      <c r="D114" s="6087"/>
      <c r="E114" s="6087"/>
      <c r="F114" s="6087"/>
      <c r="G114" s="6087"/>
      <c r="H114" s="6087"/>
      <c r="I114" s="6087"/>
      <c r="J114" s="6087"/>
      <c r="K114" s="6087"/>
      <c r="L114" s="6087"/>
      <c r="M114" s="6055">
        <v>176</v>
      </c>
    </row>
    <row r="115" spans="1:13" ht="24.95" customHeight="1">
      <c r="A115" s="2182" t="s">
        <v>5163</v>
      </c>
      <c r="B115" s="6089" t="s">
        <v>2458</v>
      </c>
      <c r="C115" s="6090"/>
      <c r="D115" s="6090"/>
      <c r="E115" s="6090"/>
      <c r="F115" s="6090"/>
      <c r="G115" s="6090"/>
      <c r="H115" s="6090"/>
      <c r="I115" s="6090"/>
      <c r="J115" s="6090"/>
      <c r="K115" s="6090"/>
      <c r="L115" s="6090"/>
      <c r="M115" s="6055">
        <v>177</v>
      </c>
    </row>
    <row r="116" spans="1:13" ht="24.95" customHeight="1">
      <c r="A116" s="2182" t="s">
        <v>5164</v>
      </c>
      <c r="B116" s="6089" t="s">
        <v>5453</v>
      </c>
      <c r="C116" s="6090"/>
      <c r="D116" s="6090"/>
      <c r="E116" s="6090"/>
      <c r="F116" s="6090"/>
      <c r="G116" s="6090"/>
      <c r="H116" s="6090"/>
      <c r="I116" s="6090"/>
      <c r="J116" s="6090"/>
      <c r="K116" s="6090"/>
      <c r="L116" s="6090"/>
      <c r="M116" s="6055">
        <v>178</v>
      </c>
    </row>
    <row r="117" spans="1:13" ht="24.95" customHeight="1" thickBot="1">
      <c r="A117" s="6053" t="s">
        <v>5165</v>
      </c>
      <c r="B117" s="6091" t="s">
        <v>2460</v>
      </c>
      <c r="C117" s="6092"/>
      <c r="D117" s="6092"/>
      <c r="E117" s="6092"/>
      <c r="F117" s="6092"/>
      <c r="G117" s="6092"/>
      <c r="H117" s="6092"/>
      <c r="I117" s="6092"/>
      <c r="J117" s="6092"/>
      <c r="K117" s="6092"/>
      <c r="L117" s="6092"/>
      <c r="M117" s="6056">
        <v>179</v>
      </c>
    </row>
    <row r="118" spans="1:13" ht="24.95" customHeight="1" thickTop="1">
      <c r="A118" s="6052" t="s">
        <v>2465</v>
      </c>
      <c r="B118" s="6079" t="s">
        <v>2468</v>
      </c>
      <c r="C118" s="6080"/>
      <c r="D118" s="6080"/>
      <c r="E118" s="6080"/>
      <c r="F118" s="6080"/>
      <c r="G118" s="6080"/>
      <c r="H118" s="6080"/>
      <c r="I118" s="6080"/>
      <c r="J118" s="6080"/>
      <c r="K118" s="6080"/>
      <c r="L118" s="6080"/>
      <c r="M118" s="6057">
        <v>181</v>
      </c>
    </row>
    <row r="119" spans="1:13" ht="24.95" customHeight="1">
      <c r="A119" s="6049" t="s">
        <v>2466</v>
      </c>
      <c r="B119" s="6071" t="s">
        <v>2462</v>
      </c>
      <c r="C119" s="6072"/>
      <c r="D119" s="6072"/>
      <c r="E119" s="6072"/>
      <c r="F119" s="6072"/>
      <c r="G119" s="6072"/>
      <c r="H119" s="6072"/>
      <c r="I119" s="6072"/>
      <c r="J119" s="6072"/>
      <c r="K119" s="6072"/>
      <c r="L119" s="6072"/>
      <c r="M119" s="6055">
        <v>183</v>
      </c>
    </row>
    <row r="120" spans="1:13" ht="24.95" customHeight="1">
      <c r="A120" s="6049" t="s">
        <v>2467</v>
      </c>
      <c r="B120" s="6071" t="s">
        <v>2463</v>
      </c>
      <c r="C120" s="6072"/>
      <c r="D120" s="6072"/>
      <c r="E120" s="6072"/>
      <c r="F120" s="6072"/>
      <c r="G120" s="6072"/>
      <c r="H120" s="6072"/>
      <c r="I120" s="6072"/>
      <c r="J120" s="6072"/>
      <c r="K120" s="6072"/>
      <c r="L120" s="6072"/>
      <c r="M120" s="6055">
        <v>184</v>
      </c>
    </row>
    <row r="121" spans="1:13" ht="24.95" customHeight="1">
      <c r="A121" s="6049" t="s">
        <v>2475</v>
      </c>
      <c r="B121" s="6071" t="s">
        <v>2469</v>
      </c>
      <c r="C121" s="6072"/>
      <c r="D121" s="6072"/>
      <c r="E121" s="6072"/>
      <c r="F121" s="6072"/>
      <c r="G121" s="6072"/>
      <c r="H121" s="6072"/>
      <c r="I121" s="6072"/>
      <c r="J121" s="6072"/>
      <c r="K121" s="6072"/>
      <c r="L121" s="6072"/>
      <c r="M121" s="6055">
        <v>186</v>
      </c>
    </row>
    <row r="122" spans="1:13" ht="24.95" customHeight="1">
      <c r="A122" s="6049" t="s">
        <v>2476</v>
      </c>
      <c r="B122" s="6071" t="s">
        <v>2470</v>
      </c>
      <c r="C122" s="6072"/>
      <c r="D122" s="6072"/>
      <c r="E122" s="6072"/>
      <c r="F122" s="6072"/>
      <c r="G122" s="6072"/>
      <c r="H122" s="6072"/>
      <c r="I122" s="6072"/>
      <c r="J122" s="6072"/>
      <c r="K122" s="6072"/>
      <c r="L122" s="6072"/>
      <c r="M122" s="6055">
        <v>187</v>
      </c>
    </row>
    <row r="123" spans="1:13" ht="24.95" customHeight="1">
      <c r="A123" s="6049" t="s">
        <v>2477</v>
      </c>
      <c r="B123" s="6071" t="s">
        <v>2471</v>
      </c>
      <c r="C123" s="6072"/>
      <c r="D123" s="6072"/>
      <c r="E123" s="6072"/>
      <c r="F123" s="6072"/>
      <c r="G123" s="6072"/>
      <c r="H123" s="6072"/>
      <c r="I123" s="6072"/>
      <c r="J123" s="6072"/>
      <c r="K123" s="6072"/>
      <c r="L123" s="6072"/>
      <c r="M123" s="6055">
        <v>188</v>
      </c>
    </row>
    <row r="124" spans="1:13" ht="24.95" customHeight="1">
      <c r="A124" s="6049" t="s">
        <v>2478</v>
      </c>
      <c r="B124" s="6071" t="s">
        <v>2472</v>
      </c>
      <c r="C124" s="6072"/>
      <c r="D124" s="6072"/>
      <c r="E124" s="6072"/>
      <c r="F124" s="6072"/>
      <c r="G124" s="6072"/>
      <c r="H124" s="6072"/>
      <c r="I124" s="6072"/>
      <c r="J124" s="6072"/>
      <c r="K124" s="6072"/>
      <c r="L124" s="6072"/>
      <c r="M124" s="6055">
        <v>189</v>
      </c>
    </row>
    <row r="125" spans="1:13" ht="24.95" customHeight="1">
      <c r="A125" s="6049" t="s">
        <v>2479</v>
      </c>
      <c r="B125" s="6071" t="s">
        <v>2473</v>
      </c>
      <c r="C125" s="6072"/>
      <c r="D125" s="6072"/>
      <c r="E125" s="6072"/>
      <c r="F125" s="6072"/>
      <c r="G125" s="6072"/>
      <c r="H125" s="6072"/>
      <c r="I125" s="6072"/>
      <c r="J125" s="6072"/>
      <c r="K125" s="6072"/>
      <c r="L125" s="6072"/>
      <c r="M125" s="6055">
        <v>190</v>
      </c>
    </row>
    <row r="126" spans="1:13" ht="24.95" customHeight="1">
      <c r="A126" s="6049" t="s">
        <v>5076</v>
      </c>
      <c r="B126" s="6071" t="s">
        <v>2985</v>
      </c>
      <c r="C126" s="6072"/>
      <c r="D126" s="6072"/>
      <c r="E126" s="6072"/>
      <c r="F126" s="6072"/>
      <c r="G126" s="6072"/>
      <c r="H126" s="6072"/>
      <c r="I126" s="6072"/>
      <c r="J126" s="6072"/>
      <c r="K126" s="6072"/>
      <c r="L126" s="6072"/>
      <c r="M126" s="6055">
        <v>191</v>
      </c>
    </row>
    <row r="127" spans="1:13" ht="24.95" customHeight="1">
      <c r="A127" s="6049" t="s">
        <v>5077</v>
      </c>
      <c r="B127" s="6071" t="s">
        <v>3017</v>
      </c>
      <c r="C127" s="6072"/>
      <c r="D127" s="6072"/>
      <c r="E127" s="6072"/>
      <c r="F127" s="6072"/>
      <c r="G127" s="6072"/>
      <c r="H127" s="6072"/>
      <c r="I127" s="6072"/>
      <c r="J127" s="6072"/>
      <c r="K127" s="6072"/>
      <c r="L127" s="6072"/>
      <c r="M127" s="6055">
        <v>192</v>
      </c>
    </row>
    <row r="128" spans="1:13" ht="24.95" customHeight="1">
      <c r="A128" s="6049" t="s">
        <v>5078</v>
      </c>
      <c r="B128" s="6071" t="s">
        <v>3035</v>
      </c>
      <c r="C128" s="6072"/>
      <c r="D128" s="6072"/>
      <c r="E128" s="6072"/>
      <c r="F128" s="6072"/>
      <c r="G128" s="6072"/>
      <c r="H128" s="6072"/>
      <c r="I128" s="6072"/>
      <c r="J128" s="6072"/>
      <c r="K128" s="6072"/>
      <c r="L128" s="6072"/>
      <c r="M128" s="6055">
        <v>193</v>
      </c>
    </row>
    <row r="129" spans="1:13" ht="24.95" customHeight="1">
      <c r="A129" s="6049" t="s">
        <v>5079</v>
      </c>
      <c r="B129" s="6071" t="s">
        <v>5075</v>
      </c>
      <c r="C129" s="6072"/>
      <c r="D129" s="6072"/>
      <c r="E129" s="6072"/>
      <c r="F129" s="6072"/>
      <c r="G129" s="6072"/>
      <c r="H129" s="6072"/>
      <c r="I129" s="6072"/>
      <c r="J129" s="6072"/>
      <c r="K129" s="6072"/>
      <c r="L129" s="6072"/>
      <c r="M129" s="6055">
        <v>194</v>
      </c>
    </row>
    <row r="130" spans="1:13" ht="24.95" customHeight="1">
      <c r="A130" s="6049" t="s">
        <v>5082</v>
      </c>
      <c r="B130" s="6093" t="s">
        <v>5081</v>
      </c>
      <c r="C130" s="6094"/>
      <c r="D130" s="6094"/>
      <c r="E130" s="6094"/>
      <c r="F130" s="6094"/>
      <c r="G130" s="6094"/>
      <c r="H130" s="6094"/>
      <c r="I130" s="6094"/>
      <c r="J130" s="6094"/>
      <c r="K130" s="6094"/>
      <c r="L130" s="6094"/>
      <c r="M130" s="6055">
        <v>195</v>
      </c>
    </row>
    <row r="131" spans="1:13" ht="24.95" customHeight="1">
      <c r="A131" s="6049" t="s">
        <v>5084</v>
      </c>
      <c r="B131" s="6071" t="s">
        <v>3174</v>
      </c>
      <c r="C131" s="6072"/>
      <c r="D131" s="6072"/>
      <c r="E131" s="6072"/>
      <c r="F131" s="6072"/>
      <c r="G131" s="6072"/>
      <c r="H131" s="6072"/>
      <c r="I131" s="6072"/>
      <c r="J131" s="6072"/>
      <c r="K131" s="6072"/>
      <c r="L131" s="6072"/>
      <c r="M131" s="6055">
        <v>196</v>
      </c>
    </row>
    <row r="132" spans="1:13" ht="24.95" customHeight="1">
      <c r="A132" s="6049" t="s">
        <v>5085</v>
      </c>
      <c r="B132" s="6071" t="s">
        <v>3180</v>
      </c>
      <c r="C132" s="6072"/>
      <c r="D132" s="6072"/>
      <c r="E132" s="6072"/>
      <c r="F132" s="6072"/>
      <c r="G132" s="6072"/>
      <c r="H132" s="6072"/>
      <c r="I132" s="6072"/>
      <c r="J132" s="6072"/>
      <c r="K132" s="6072"/>
      <c r="L132" s="6072"/>
      <c r="M132" s="6055">
        <v>197</v>
      </c>
    </row>
    <row r="133" spans="1:13" ht="24.95" customHeight="1">
      <c r="A133" s="6049" t="s">
        <v>5086</v>
      </c>
      <c r="B133" s="6071" t="s">
        <v>3187</v>
      </c>
      <c r="C133" s="6072"/>
      <c r="D133" s="6072"/>
      <c r="E133" s="6072"/>
      <c r="F133" s="6072"/>
      <c r="G133" s="6072"/>
      <c r="H133" s="6072"/>
      <c r="I133" s="6072"/>
      <c r="J133" s="6072"/>
      <c r="K133" s="6072"/>
      <c r="L133" s="6072"/>
      <c r="M133" s="6055">
        <v>198</v>
      </c>
    </row>
    <row r="134" spans="1:13" ht="24.95" customHeight="1">
      <c r="A134" s="6049" t="s">
        <v>5087</v>
      </c>
      <c r="B134" s="6071" t="s">
        <v>3192</v>
      </c>
      <c r="C134" s="6072"/>
      <c r="D134" s="6072"/>
      <c r="E134" s="6072"/>
      <c r="F134" s="6072"/>
      <c r="G134" s="6072"/>
      <c r="H134" s="6072"/>
      <c r="I134" s="6072"/>
      <c r="J134" s="6072"/>
      <c r="K134" s="6072"/>
      <c r="L134" s="6072"/>
      <c r="M134" s="6055">
        <v>199</v>
      </c>
    </row>
    <row r="135" spans="1:13" ht="24.95" customHeight="1">
      <c r="A135" s="6049" t="s">
        <v>5088</v>
      </c>
      <c r="B135" s="6071" t="s">
        <v>3199</v>
      </c>
      <c r="C135" s="6072"/>
      <c r="D135" s="6072"/>
      <c r="E135" s="6072"/>
      <c r="F135" s="6072"/>
      <c r="G135" s="6072"/>
      <c r="H135" s="6072"/>
      <c r="I135" s="6072"/>
      <c r="J135" s="6072"/>
      <c r="K135" s="6072"/>
      <c r="L135" s="6072"/>
      <c r="M135" s="6055">
        <v>200</v>
      </c>
    </row>
    <row r="136" spans="1:13" ht="24.95" customHeight="1">
      <c r="A136" s="6049" t="s">
        <v>5089</v>
      </c>
      <c r="B136" s="6071" t="s">
        <v>3203</v>
      </c>
      <c r="C136" s="6072"/>
      <c r="D136" s="6072"/>
      <c r="E136" s="6072"/>
      <c r="F136" s="6072"/>
      <c r="G136" s="6072"/>
      <c r="H136" s="6072"/>
      <c r="I136" s="6072"/>
      <c r="J136" s="6072"/>
      <c r="K136" s="6072"/>
      <c r="L136" s="6072"/>
      <c r="M136" s="6055">
        <v>201</v>
      </c>
    </row>
    <row r="137" spans="1:13" ht="24.95" customHeight="1">
      <c r="A137" s="6049" t="s">
        <v>5090</v>
      </c>
      <c r="B137" s="6071" t="s">
        <v>3218</v>
      </c>
      <c r="C137" s="6072"/>
      <c r="D137" s="6072"/>
      <c r="E137" s="6072"/>
      <c r="F137" s="6072"/>
      <c r="G137" s="6072"/>
      <c r="H137" s="6072"/>
      <c r="I137" s="6072"/>
      <c r="J137" s="6072"/>
      <c r="K137" s="6072"/>
      <c r="L137" s="6072"/>
      <c r="M137" s="6055">
        <v>202</v>
      </c>
    </row>
    <row r="138" spans="1:13" ht="24.95" customHeight="1">
      <c r="A138" s="6049" t="s">
        <v>5091</v>
      </c>
      <c r="B138" s="6071" t="s">
        <v>5083</v>
      </c>
      <c r="C138" s="6072"/>
      <c r="D138" s="6072"/>
      <c r="E138" s="6072"/>
      <c r="F138" s="6072"/>
      <c r="G138" s="6072"/>
      <c r="H138" s="6072"/>
      <c r="I138" s="6072"/>
      <c r="J138" s="6072"/>
      <c r="K138" s="6072"/>
      <c r="L138" s="6072"/>
      <c r="M138" s="6055">
        <v>203</v>
      </c>
    </row>
    <row r="139" spans="1:13" ht="24.95" customHeight="1">
      <c r="A139" s="6049" t="s">
        <v>5092</v>
      </c>
      <c r="B139" s="6071" t="s">
        <v>3234</v>
      </c>
      <c r="C139" s="6072"/>
      <c r="D139" s="6072"/>
      <c r="E139" s="6072"/>
      <c r="F139" s="6072"/>
      <c r="G139" s="6072"/>
      <c r="H139" s="6072"/>
      <c r="I139" s="6072"/>
      <c r="J139" s="6072"/>
      <c r="K139" s="6072"/>
      <c r="L139" s="6072"/>
      <c r="M139" s="6055">
        <v>204</v>
      </c>
    </row>
    <row r="140" spans="1:13" ht="24.95" customHeight="1">
      <c r="A140" s="6049" t="s">
        <v>5096</v>
      </c>
      <c r="B140" s="6086" t="s">
        <v>5095</v>
      </c>
      <c r="C140" s="6087"/>
      <c r="D140" s="6087"/>
      <c r="E140" s="6087"/>
      <c r="F140" s="6087"/>
      <c r="G140" s="6087"/>
      <c r="H140" s="6087"/>
      <c r="I140" s="6087"/>
      <c r="J140" s="6087"/>
      <c r="K140" s="6087"/>
      <c r="L140" s="6087"/>
      <c r="M140" s="6055">
        <v>205</v>
      </c>
    </row>
    <row r="141" spans="1:13" ht="24.95" customHeight="1">
      <c r="A141" s="6049" t="s">
        <v>5099</v>
      </c>
      <c r="B141" s="6071" t="s">
        <v>5098</v>
      </c>
      <c r="C141" s="6072"/>
      <c r="D141" s="6072"/>
      <c r="E141" s="6072"/>
      <c r="F141" s="6072"/>
      <c r="G141" s="6072"/>
      <c r="H141" s="6072"/>
      <c r="I141" s="6072"/>
      <c r="J141" s="6072"/>
      <c r="K141" s="6072"/>
      <c r="L141" s="6072"/>
      <c r="M141" s="6055">
        <v>206</v>
      </c>
    </row>
    <row r="142" spans="1:13" ht="24.95" customHeight="1">
      <c r="A142" s="6049" t="s">
        <v>5100</v>
      </c>
      <c r="B142" s="6071" t="s">
        <v>5101</v>
      </c>
      <c r="C142" s="6072"/>
      <c r="D142" s="6072"/>
      <c r="E142" s="6072"/>
      <c r="F142" s="6072"/>
      <c r="G142" s="6072"/>
      <c r="H142" s="6072"/>
      <c r="I142" s="6072"/>
      <c r="J142" s="6072"/>
      <c r="K142" s="6072"/>
      <c r="L142" s="6072"/>
      <c r="M142" s="6055">
        <v>207</v>
      </c>
    </row>
    <row r="143" spans="1:13" ht="24.95" customHeight="1">
      <c r="A143" s="6049" t="s">
        <v>5105</v>
      </c>
      <c r="B143" s="6071" t="s">
        <v>5103</v>
      </c>
      <c r="C143" s="6072"/>
      <c r="D143" s="6072"/>
      <c r="E143" s="6072"/>
      <c r="F143" s="6072"/>
      <c r="G143" s="6072"/>
      <c r="H143" s="6072"/>
      <c r="I143" s="6072"/>
      <c r="J143" s="6072"/>
      <c r="K143" s="6072"/>
      <c r="L143" s="6072"/>
      <c r="M143" s="6055">
        <v>212</v>
      </c>
    </row>
    <row r="144" spans="1:13" ht="24.95" customHeight="1">
      <c r="A144" s="6049" t="s">
        <v>5166</v>
      </c>
      <c r="B144" s="6071" t="s">
        <v>5263</v>
      </c>
      <c r="C144" s="6072"/>
      <c r="D144" s="6072"/>
      <c r="E144" s="6072"/>
      <c r="F144" s="6072"/>
      <c r="G144" s="6072"/>
      <c r="H144" s="6072"/>
      <c r="I144" s="6072"/>
      <c r="J144" s="6072"/>
      <c r="K144" s="6072"/>
      <c r="L144" s="6072"/>
      <c r="M144" s="6055">
        <v>213</v>
      </c>
    </row>
    <row r="145" spans="1:13" ht="24.95" customHeight="1">
      <c r="A145" s="6049" t="s">
        <v>5167</v>
      </c>
      <c r="B145" s="6071" t="s">
        <v>5264</v>
      </c>
      <c r="C145" s="6072"/>
      <c r="D145" s="6072"/>
      <c r="E145" s="6072"/>
      <c r="F145" s="6072"/>
      <c r="G145" s="6072"/>
      <c r="H145" s="6072"/>
      <c r="I145" s="6072"/>
      <c r="J145" s="6072"/>
      <c r="K145" s="6072"/>
      <c r="L145" s="6072"/>
      <c r="M145" s="6055">
        <v>214</v>
      </c>
    </row>
    <row r="146" spans="1:13" ht="24.95" customHeight="1">
      <c r="A146" s="6049" t="s">
        <v>5168</v>
      </c>
      <c r="B146" s="6071" t="s">
        <v>5104</v>
      </c>
      <c r="C146" s="6072"/>
      <c r="D146" s="6072"/>
      <c r="E146" s="6072"/>
      <c r="F146" s="6072"/>
      <c r="G146" s="6072"/>
      <c r="H146" s="6072"/>
      <c r="I146" s="6072"/>
      <c r="J146" s="6072"/>
      <c r="K146" s="6072"/>
      <c r="L146" s="6072"/>
      <c r="M146" s="6055">
        <v>215</v>
      </c>
    </row>
    <row r="147" spans="1:13" ht="24.95" customHeight="1">
      <c r="A147" s="6049" t="s">
        <v>5106</v>
      </c>
      <c r="B147" s="6071" t="s">
        <v>3369</v>
      </c>
      <c r="C147" s="6072"/>
      <c r="D147" s="6072"/>
      <c r="E147" s="6072"/>
      <c r="F147" s="6072"/>
      <c r="G147" s="6072"/>
      <c r="H147" s="6072"/>
      <c r="I147" s="6072"/>
      <c r="J147" s="6072"/>
      <c r="K147" s="6072"/>
      <c r="L147" s="6072"/>
      <c r="M147" s="6055">
        <v>216</v>
      </c>
    </row>
    <row r="148" spans="1:13" ht="24.95" customHeight="1">
      <c r="A148" s="6049" t="s">
        <v>5107</v>
      </c>
      <c r="B148" s="6071" t="s">
        <v>5108</v>
      </c>
      <c r="C148" s="6072"/>
      <c r="D148" s="6072"/>
      <c r="E148" s="6072"/>
      <c r="F148" s="6072"/>
      <c r="G148" s="6072"/>
      <c r="H148" s="6072"/>
      <c r="I148" s="6072"/>
      <c r="J148" s="6072"/>
      <c r="K148" s="6072"/>
      <c r="L148" s="6072"/>
      <c r="M148" s="6055">
        <v>217</v>
      </c>
    </row>
    <row r="149" spans="1:13" ht="24.95" customHeight="1">
      <c r="A149" s="6049" t="s">
        <v>5169</v>
      </c>
      <c r="B149" s="6071" t="s">
        <v>3425</v>
      </c>
      <c r="C149" s="6072"/>
      <c r="D149" s="6072"/>
      <c r="E149" s="6072"/>
      <c r="F149" s="6072"/>
      <c r="G149" s="6072"/>
      <c r="H149" s="6072"/>
      <c r="I149" s="6072"/>
      <c r="J149" s="6072"/>
      <c r="K149" s="6072"/>
      <c r="L149" s="6072"/>
      <c r="M149" s="6055">
        <v>220</v>
      </c>
    </row>
    <row r="150" spans="1:13" ht="24.95" customHeight="1">
      <c r="A150" s="6049" t="s">
        <v>5170</v>
      </c>
      <c r="B150" s="6071" t="s">
        <v>3441</v>
      </c>
      <c r="C150" s="6072"/>
      <c r="D150" s="6072"/>
      <c r="E150" s="6072"/>
      <c r="F150" s="6072"/>
      <c r="G150" s="6072"/>
      <c r="H150" s="6072"/>
      <c r="I150" s="6072"/>
      <c r="J150" s="6072"/>
      <c r="K150" s="6072"/>
      <c r="L150" s="6072"/>
      <c r="M150" s="6055">
        <v>221</v>
      </c>
    </row>
    <row r="151" spans="1:13" ht="24.95" customHeight="1">
      <c r="A151" s="6049" t="s">
        <v>5171</v>
      </c>
      <c r="B151" s="6071" t="s">
        <v>3451</v>
      </c>
      <c r="C151" s="6072"/>
      <c r="D151" s="6072"/>
      <c r="E151" s="6072"/>
      <c r="F151" s="6072"/>
      <c r="G151" s="6072"/>
      <c r="H151" s="6072"/>
      <c r="I151" s="6072"/>
      <c r="J151" s="6072"/>
      <c r="K151" s="6072"/>
      <c r="L151" s="6072"/>
      <c r="M151" s="6055">
        <v>222</v>
      </c>
    </row>
    <row r="152" spans="1:13" ht="24.95" customHeight="1">
      <c r="A152" s="6049" t="s">
        <v>5172</v>
      </c>
      <c r="B152" s="6071" t="s">
        <v>5118</v>
      </c>
      <c r="C152" s="6072"/>
      <c r="D152" s="6072"/>
      <c r="E152" s="6072"/>
      <c r="F152" s="6072"/>
      <c r="G152" s="6072"/>
      <c r="H152" s="6072"/>
      <c r="I152" s="6072"/>
      <c r="J152" s="6072"/>
      <c r="K152" s="6072"/>
      <c r="L152" s="6072"/>
      <c r="M152" s="6055">
        <v>223</v>
      </c>
    </row>
    <row r="153" spans="1:13" ht="24.95" customHeight="1">
      <c r="A153" s="6049" t="s">
        <v>5173</v>
      </c>
      <c r="B153" s="6071" t="s">
        <v>5119</v>
      </c>
      <c r="C153" s="6072"/>
      <c r="D153" s="6072"/>
      <c r="E153" s="6072"/>
      <c r="F153" s="6072"/>
      <c r="G153" s="6072"/>
      <c r="H153" s="6072"/>
      <c r="I153" s="6072"/>
      <c r="J153" s="6072"/>
      <c r="K153" s="6072"/>
      <c r="L153" s="6072"/>
      <c r="M153" s="6055">
        <v>224</v>
      </c>
    </row>
    <row r="154" spans="1:13" ht="24.95" customHeight="1">
      <c r="A154" s="2182" t="s">
        <v>5174</v>
      </c>
      <c r="B154" s="6071" t="s">
        <v>3480</v>
      </c>
      <c r="C154" s="6072"/>
      <c r="D154" s="6072"/>
      <c r="E154" s="6072"/>
      <c r="F154" s="6072"/>
      <c r="G154" s="6072"/>
      <c r="H154" s="6072"/>
      <c r="I154" s="6072"/>
      <c r="J154" s="6072"/>
      <c r="K154" s="6072"/>
      <c r="L154" s="6072"/>
      <c r="M154" s="6055">
        <v>225</v>
      </c>
    </row>
    <row r="155" spans="1:13" ht="24.95" customHeight="1">
      <c r="A155" s="2182" t="s">
        <v>5175</v>
      </c>
      <c r="B155" s="6071" t="s">
        <v>3490</v>
      </c>
      <c r="C155" s="6072"/>
      <c r="D155" s="6072"/>
      <c r="E155" s="6072"/>
      <c r="F155" s="6072"/>
      <c r="G155" s="6072"/>
      <c r="H155" s="6072"/>
      <c r="I155" s="6072"/>
      <c r="J155" s="6072"/>
      <c r="K155" s="6072"/>
      <c r="L155" s="6072"/>
      <c r="M155" s="6055">
        <v>226</v>
      </c>
    </row>
    <row r="156" spans="1:13" ht="24.95" customHeight="1">
      <c r="A156" s="2182" t="s">
        <v>5176</v>
      </c>
      <c r="B156" s="6071" t="s">
        <v>3499</v>
      </c>
      <c r="C156" s="6072"/>
      <c r="D156" s="6072"/>
      <c r="E156" s="6072"/>
      <c r="F156" s="6072"/>
      <c r="G156" s="6072"/>
      <c r="H156" s="6072"/>
      <c r="I156" s="6072"/>
      <c r="J156" s="6072"/>
      <c r="K156" s="6072"/>
      <c r="L156" s="6072"/>
      <c r="M156" s="6055">
        <v>227</v>
      </c>
    </row>
    <row r="157" spans="1:13" ht="24.95" customHeight="1">
      <c r="A157" s="2182" t="s">
        <v>5177</v>
      </c>
      <c r="B157" s="6071" t="s">
        <v>3513</v>
      </c>
      <c r="C157" s="6072"/>
      <c r="D157" s="6072"/>
      <c r="E157" s="6072"/>
      <c r="F157" s="6072"/>
      <c r="G157" s="6072"/>
      <c r="H157" s="6072"/>
      <c r="I157" s="6072"/>
      <c r="J157" s="6072"/>
      <c r="K157" s="6072"/>
      <c r="L157" s="6072"/>
      <c r="M157" s="6055">
        <v>228</v>
      </c>
    </row>
    <row r="158" spans="1:13" ht="24.95" customHeight="1">
      <c r="A158" s="2182" t="s">
        <v>5178</v>
      </c>
      <c r="B158" s="6071" t="s">
        <v>3530</v>
      </c>
      <c r="C158" s="6072"/>
      <c r="D158" s="6072"/>
      <c r="E158" s="6072"/>
      <c r="F158" s="6072"/>
      <c r="G158" s="6072"/>
      <c r="H158" s="6072"/>
      <c r="I158" s="6072"/>
      <c r="J158" s="6072"/>
      <c r="K158" s="6072"/>
      <c r="L158" s="6072"/>
      <c r="M158" s="6055">
        <v>229</v>
      </c>
    </row>
    <row r="159" spans="1:13" ht="24.95" customHeight="1">
      <c r="A159" s="2182" t="s">
        <v>5179</v>
      </c>
      <c r="B159" s="6071" t="s">
        <v>3535</v>
      </c>
      <c r="C159" s="6072"/>
      <c r="D159" s="6072"/>
      <c r="E159" s="6072"/>
      <c r="F159" s="6072"/>
      <c r="G159" s="6072"/>
      <c r="H159" s="6072"/>
      <c r="I159" s="6072"/>
      <c r="J159" s="6072"/>
      <c r="K159" s="6072"/>
      <c r="L159" s="6072"/>
      <c r="M159" s="6055">
        <v>230</v>
      </c>
    </row>
    <row r="160" spans="1:13" ht="24.95" customHeight="1">
      <c r="A160" s="2182" t="s">
        <v>5180</v>
      </c>
      <c r="B160" s="6071" t="s">
        <v>5120</v>
      </c>
      <c r="C160" s="6072"/>
      <c r="D160" s="6072"/>
      <c r="E160" s="6072"/>
      <c r="F160" s="6072"/>
      <c r="G160" s="6072"/>
      <c r="H160" s="6072"/>
      <c r="I160" s="6072"/>
      <c r="J160" s="6072"/>
      <c r="K160" s="6072"/>
      <c r="L160" s="6072"/>
      <c r="M160" s="6055">
        <v>231</v>
      </c>
    </row>
    <row r="161" spans="1:13" ht="24.95" customHeight="1">
      <c r="A161" s="6049" t="s">
        <v>5181</v>
      </c>
      <c r="B161" s="6071" t="s">
        <v>5121</v>
      </c>
      <c r="C161" s="6072"/>
      <c r="D161" s="6072"/>
      <c r="E161" s="6072"/>
      <c r="F161" s="6072"/>
      <c r="G161" s="6072"/>
      <c r="H161" s="6072"/>
      <c r="I161" s="6072"/>
      <c r="J161" s="6072"/>
      <c r="K161" s="6072"/>
      <c r="L161" s="6072"/>
      <c r="M161" s="6055">
        <v>232</v>
      </c>
    </row>
    <row r="162" spans="1:13" ht="24.95" customHeight="1">
      <c r="A162" s="6049" t="s">
        <v>5182</v>
      </c>
      <c r="B162" s="6071" t="s">
        <v>5402</v>
      </c>
      <c r="C162" s="6072"/>
      <c r="D162" s="6072"/>
      <c r="E162" s="6072"/>
      <c r="F162" s="6072"/>
      <c r="G162" s="6072"/>
      <c r="H162" s="6072"/>
      <c r="I162" s="6072"/>
      <c r="J162" s="6072"/>
      <c r="K162" s="6072"/>
      <c r="L162" s="6072"/>
      <c r="M162" s="6055">
        <v>233</v>
      </c>
    </row>
    <row r="163" spans="1:13" ht="24.95" customHeight="1">
      <c r="A163" s="2182" t="s">
        <v>5183</v>
      </c>
      <c r="B163" s="6086" t="s">
        <v>3629</v>
      </c>
      <c r="C163" s="6087"/>
      <c r="D163" s="6087"/>
      <c r="E163" s="6087"/>
      <c r="F163" s="6087"/>
      <c r="G163" s="6087"/>
      <c r="H163" s="6087"/>
      <c r="I163" s="6087"/>
      <c r="J163" s="6087"/>
      <c r="K163" s="6087"/>
      <c r="L163" s="6087"/>
      <c r="M163" s="6055">
        <v>234</v>
      </c>
    </row>
    <row r="164" spans="1:13" ht="24.95" customHeight="1">
      <c r="A164" s="2182" t="s">
        <v>5184</v>
      </c>
      <c r="B164" s="6099" t="s">
        <v>5185</v>
      </c>
      <c r="C164" s="6100"/>
      <c r="D164" s="6100"/>
      <c r="E164" s="6100"/>
      <c r="F164" s="6100"/>
      <c r="G164" s="6100"/>
      <c r="H164" s="6100"/>
      <c r="I164" s="6100"/>
      <c r="J164" s="6100"/>
      <c r="K164" s="6100"/>
      <c r="L164" s="6100"/>
      <c r="M164" s="6055">
        <v>235</v>
      </c>
    </row>
    <row r="165" spans="1:13" ht="24.95" customHeight="1">
      <c r="A165" s="2182" t="s">
        <v>5187</v>
      </c>
      <c r="B165" s="6099" t="s">
        <v>5186</v>
      </c>
      <c r="C165" s="6100"/>
      <c r="D165" s="6100"/>
      <c r="E165" s="6100"/>
      <c r="F165" s="6100"/>
      <c r="G165" s="6100"/>
      <c r="H165" s="6100"/>
      <c r="I165" s="6100"/>
      <c r="J165" s="6100"/>
      <c r="K165" s="6100"/>
      <c r="L165" s="6100"/>
      <c r="M165" s="6055">
        <v>238</v>
      </c>
    </row>
    <row r="166" spans="1:13" ht="24.95" customHeight="1">
      <c r="A166" s="2182" t="s">
        <v>5188</v>
      </c>
      <c r="B166" s="6095" t="s">
        <v>5123</v>
      </c>
      <c r="C166" s="6096"/>
      <c r="D166" s="6096"/>
      <c r="E166" s="6096"/>
      <c r="F166" s="6096"/>
      <c r="G166" s="6096"/>
      <c r="H166" s="6096"/>
      <c r="I166" s="6096"/>
      <c r="J166" s="6096"/>
      <c r="K166" s="6096"/>
      <c r="L166" s="6096"/>
      <c r="M166" s="6055">
        <v>258</v>
      </c>
    </row>
    <row r="167" spans="1:13" ht="24.95" customHeight="1">
      <c r="A167" s="2182" t="s">
        <v>5189</v>
      </c>
      <c r="B167" s="6095" t="s">
        <v>5124</v>
      </c>
      <c r="C167" s="6096"/>
      <c r="D167" s="6096"/>
      <c r="E167" s="6096"/>
      <c r="F167" s="6096"/>
      <c r="G167" s="6096"/>
      <c r="H167" s="6096"/>
      <c r="I167" s="6096"/>
      <c r="J167" s="6096"/>
      <c r="K167" s="6096"/>
      <c r="L167" s="6096"/>
      <c r="M167" s="6055">
        <v>260</v>
      </c>
    </row>
    <row r="168" spans="1:13" ht="24.95" customHeight="1">
      <c r="A168" s="2182" t="s">
        <v>5190</v>
      </c>
      <c r="B168" s="6095" t="s">
        <v>5125</v>
      </c>
      <c r="C168" s="6096"/>
      <c r="D168" s="6096"/>
      <c r="E168" s="6096"/>
      <c r="F168" s="6096"/>
      <c r="G168" s="6096"/>
      <c r="H168" s="6096"/>
      <c r="I168" s="6096"/>
      <c r="J168" s="6096"/>
      <c r="K168" s="6096"/>
      <c r="L168" s="6096"/>
      <c r="M168" s="6055">
        <v>261</v>
      </c>
    </row>
    <row r="169" spans="1:13" ht="24.95" customHeight="1">
      <c r="A169" s="2182" t="s">
        <v>5191</v>
      </c>
      <c r="B169" s="6095" t="s">
        <v>5126</v>
      </c>
      <c r="C169" s="6096"/>
      <c r="D169" s="6096"/>
      <c r="E169" s="6096"/>
      <c r="F169" s="6096"/>
      <c r="G169" s="6096"/>
      <c r="H169" s="6096"/>
      <c r="I169" s="6096"/>
      <c r="J169" s="6096"/>
      <c r="K169" s="6096"/>
      <c r="L169" s="6096"/>
      <c r="M169" s="6055">
        <v>262</v>
      </c>
    </row>
    <row r="170" spans="1:13" ht="24.95" customHeight="1">
      <c r="A170" s="2182" t="s">
        <v>5192</v>
      </c>
      <c r="B170" s="6095" t="s">
        <v>5127</v>
      </c>
      <c r="C170" s="6096"/>
      <c r="D170" s="6096"/>
      <c r="E170" s="6096"/>
      <c r="F170" s="6096"/>
      <c r="G170" s="6096"/>
      <c r="H170" s="6096"/>
      <c r="I170" s="6096"/>
      <c r="J170" s="6096"/>
      <c r="K170" s="6096"/>
      <c r="L170" s="6096"/>
      <c r="M170" s="6055">
        <v>263</v>
      </c>
    </row>
    <row r="171" spans="1:13" ht="24.95" customHeight="1">
      <c r="A171" s="6049" t="s">
        <v>5193</v>
      </c>
      <c r="B171" s="6099" t="s">
        <v>4042</v>
      </c>
      <c r="C171" s="6100"/>
      <c r="D171" s="6100"/>
      <c r="E171" s="6100"/>
      <c r="F171" s="6100"/>
      <c r="G171" s="6100"/>
      <c r="H171" s="6100"/>
      <c r="I171" s="6100"/>
      <c r="J171" s="6100"/>
      <c r="K171" s="6100"/>
      <c r="L171" s="6100"/>
      <c r="M171" s="6055">
        <v>264</v>
      </c>
    </row>
    <row r="172" spans="1:13" ht="24.95" customHeight="1">
      <c r="A172" s="6049" t="s">
        <v>5194</v>
      </c>
      <c r="B172" s="6099" t="s">
        <v>4063</v>
      </c>
      <c r="C172" s="6100"/>
      <c r="D172" s="6100"/>
      <c r="E172" s="6100"/>
      <c r="F172" s="6100"/>
      <c r="G172" s="6100"/>
      <c r="H172" s="6100"/>
      <c r="I172" s="6100"/>
      <c r="J172" s="6100"/>
      <c r="K172" s="6100"/>
      <c r="L172" s="6100"/>
      <c r="M172" s="6055">
        <v>265</v>
      </c>
    </row>
    <row r="173" spans="1:13" ht="24.95" customHeight="1">
      <c r="A173" s="6049" t="s">
        <v>5195</v>
      </c>
      <c r="B173" s="6099" t="s">
        <v>5128</v>
      </c>
      <c r="C173" s="6100"/>
      <c r="D173" s="6100"/>
      <c r="E173" s="6100"/>
      <c r="F173" s="6100"/>
      <c r="G173" s="6100"/>
      <c r="H173" s="6100"/>
      <c r="I173" s="6100"/>
      <c r="J173" s="6100"/>
      <c r="K173" s="6100"/>
      <c r="L173" s="6100"/>
      <c r="M173" s="6055">
        <v>266</v>
      </c>
    </row>
    <row r="174" spans="1:13" ht="24.95" customHeight="1">
      <c r="A174" s="6049" t="s">
        <v>5196</v>
      </c>
      <c r="B174" s="6099" t="s">
        <v>3463</v>
      </c>
      <c r="C174" s="6100"/>
      <c r="D174" s="6100"/>
      <c r="E174" s="6100"/>
      <c r="F174" s="6100"/>
      <c r="G174" s="6100"/>
      <c r="H174" s="6100"/>
      <c r="I174" s="6100"/>
      <c r="J174" s="6100"/>
      <c r="K174" s="6100"/>
      <c r="L174" s="6100"/>
      <c r="M174" s="6055">
        <v>267</v>
      </c>
    </row>
    <row r="175" spans="1:13" ht="24.95" customHeight="1">
      <c r="A175" s="6049" t="s">
        <v>5197</v>
      </c>
      <c r="B175" s="6071" t="s">
        <v>5198</v>
      </c>
      <c r="C175" s="6072"/>
      <c r="D175" s="6072"/>
      <c r="E175" s="6072"/>
      <c r="F175" s="6072"/>
      <c r="G175" s="6072"/>
      <c r="H175" s="6072"/>
      <c r="I175" s="6072"/>
      <c r="J175" s="6072"/>
      <c r="K175" s="6072"/>
      <c r="L175" s="6072"/>
      <c r="M175" s="6055">
        <v>269</v>
      </c>
    </row>
    <row r="176" spans="1:13" ht="24.95" customHeight="1" thickBot="1">
      <c r="A176" s="6051" t="s">
        <v>5199</v>
      </c>
      <c r="B176" s="6101" t="s">
        <v>4120</v>
      </c>
      <c r="C176" s="6102"/>
      <c r="D176" s="6102"/>
      <c r="E176" s="6102"/>
      <c r="F176" s="6102"/>
      <c r="G176" s="6102"/>
      <c r="H176" s="6102"/>
      <c r="I176" s="6102"/>
      <c r="J176" s="6102"/>
      <c r="K176" s="6102"/>
      <c r="L176" s="6102"/>
      <c r="M176" s="6056">
        <v>272</v>
      </c>
    </row>
    <row r="177" spans="1:13" ht="24.95" customHeight="1" thickTop="1">
      <c r="A177" s="6052" t="s">
        <v>5200</v>
      </c>
      <c r="B177" s="6104" t="s">
        <v>4131</v>
      </c>
      <c r="C177" s="6105"/>
      <c r="D177" s="6105"/>
      <c r="E177" s="6105"/>
      <c r="F177" s="6105"/>
      <c r="G177" s="6105"/>
      <c r="H177" s="6105"/>
      <c r="I177" s="6105"/>
      <c r="J177" s="6105"/>
      <c r="K177" s="6105"/>
      <c r="L177" s="6105"/>
      <c r="M177" s="6057">
        <v>273</v>
      </c>
    </row>
    <row r="178" spans="1:13" ht="24.95" customHeight="1">
      <c r="A178" s="6049" t="s">
        <v>5201</v>
      </c>
      <c r="B178" s="6097" t="s">
        <v>4140</v>
      </c>
      <c r="C178" s="6098"/>
      <c r="D178" s="6098"/>
      <c r="E178" s="6098"/>
      <c r="F178" s="6098"/>
      <c r="G178" s="6098"/>
      <c r="H178" s="6098"/>
      <c r="I178" s="6098"/>
      <c r="J178" s="6098"/>
      <c r="K178" s="6098"/>
      <c r="L178" s="6098"/>
      <c r="M178" s="6055">
        <v>274</v>
      </c>
    </row>
    <row r="179" spans="1:13" ht="24.95" customHeight="1">
      <c r="A179" s="6049" t="s">
        <v>5202</v>
      </c>
      <c r="B179" s="6103" t="s">
        <v>4131</v>
      </c>
      <c r="C179" s="6098"/>
      <c r="D179" s="6098"/>
      <c r="E179" s="6098"/>
      <c r="F179" s="6098"/>
      <c r="G179" s="6098"/>
      <c r="H179" s="6098"/>
      <c r="I179" s="6098"/>
      <c r="J179" s="6098"/>
      <c r="K179" s="6098"/>
      <c r="L179" s="6098"/>
      <c r="M179" s="6055">
        <v>275</v>
      </c>
    </row>
    <row r="180" spans="1:13" ht="24.95" customHeight="1">
      <c r="A180" s="6049" t="s">
        <v>5203</v>
      </c>
      <c r="B180" s="6103" t="s">
        <v>5267</v>
      </c>
      <c r="C180" s="6098"/>
      <c r="D180" s="6098"/>
      <c r="E180" s="6098"/>
      <c r="F180" s="6098"/>
      <c r="G180" s="6098"/>
      <c r="H180" s="6098"/>
      <c r="I180" s="6098"/>
      <c r="J180" s="6098"/>
      <c r="K180" s="6098"/>
      <c r="L180" s="6098"/>
      <c r="M180" s="6055">
        <v>276</v>
      </c>
    </row>
    <row r="181" spans="1:13" ht="24.95" customHeight="1">
      <c r="A181" s="6049" t="s">
        <v>5204</v>
      </c>
      <c r="B181" s="6103" t="s">
        <v>5268</v>
      </c>
      <c r="C181" s="6098"/>
      <c r="D181" s="6098"/>
      <c r="E181" s="6098"/>
      <c r="F181" s="6098"/>
      <c r="G181" s="6098"/>
      <c r="H181" s="6098"/>
      <c r="I181" s="6098"/>
      <c r="J181" s="6098"/>
      <c r="K181" s="6098"/>
      <c r="L181" s="6098"/>
      <c r="M181" s="6055">
        <v>277</v>
      </c>
    </row>
    <row r="182" spans="1:13" ht="24.95" customHeight="1">
      <c r="A182" s="6049" t="s">
        <v>5206</v>
      </c>
      <c r="B182" s="6103" t="s">
        <v>4297</v>
      </c>
      <c r="C182" s="6098"/>
      <c r="D182" s="6098"/>
      <c r="E182" s="6098"/>
      <c r="F182" s="6098"/>
      <c r="G182" s="6098"/>
      <c r="H182" s="6098"/>
      <c r="I182" s="6098"/>
      <c r="J182" s="6098"/>
      <c r="K182" s="6098"/>
      <c r="L182" s="6098"/>
      <c r="M182" s="6055">
        <v>278</v>
      </c>
    </row>
    <row r="183" spans="1:13" ht="24.95" customHeight="1">
      <c r="A183" s="6049" t="s">
        <v>5207</v>
      </c>
      <c r="B183" s="6103" t="s">
        <v>4299</v>
      </c>
      <c r="C183" s="6098"/>
      <c r="D183" s="6098"/>
      <c r="E183" s="6098"/>
      <c r="F183" s="6098"/>
      <c r="G183" s="6098"/>
      <c r="H183" s="6098"/>
      <c r="I183" s="6098"/>
      <c r="J183" s="6098"/>
      <c r="K183" s="6098"/>
      <c r="L183" s="6098"/>
      <c r="M183" s="6055">
        <v>279</v>
      </c>
    </row>
    <row r="184" spans="1:13" ht="24.95" customHeight="1">
      <c r="A184" s="6049" t="s">
        <v>5208</v>
      </c>
      <c r="B184" s="6103" t="s">
        <v>4302</v>
      </c>
      <c r="C184" s="6098"/>
      <c r="D184" s="6098"/>
      <c r="E184" s="6098"/>
      <c r="F184" s="6098"/>
      <c r="G184" s="6098"/>
      <c r="H184" s="6098"/>
      <c r="I184" s="6098"/>
      <c r="J184" s="6098"/>
      <c r="K184" s="6098"/>
      <c r="L184" s="6098"/>
      <c r="M184" s="6055">
        <v>280</v>
      </c>
    </row>
    <row r="185" spans="1:13" ht="24.95" customHeight="1">
      <c r="A185" s="6049" t="s">
        <v>5209</v>
      </c>
      <c r="B185" s="6103" t="s">
        <v>4305</v>
      </c>
      <c r="C185" s="6098"/>
      <c r="D185" s="6098"/>
      <c r="E185" s="6098"/>
      <c r="F185" s="6098"/>
      <c r="G185" s="6098"/>
      <c r="H185" s="6098"/>
      <c r="I185" s="6098"/>
      <c r="J185" s="6098"/>
      <c r="K185" s="6098"/>
      <c r="L185" s="6098"/>
      <c r="M185" s="6055">
        <v>281</v>
      </c>
    </row>
    <row r="186" spans="1:13" ht="24.95" customHeight="1">
      <c r="A186" s="6049" t="s">
        <v>5210</v>
      </c>
      <c r="B186" s="6103" t="s">
        <v>4317</v>
      </c>
      <c r="C186" s="6098"/>
      <c r="D186" s="6098"/>
      <c r="E186" s="6098"/>
      <c r="F186" s="6098"/>
      <c r="G186" s="6098"/>
      <c r="H186" s="6098"/>
      <c r="I186" s="6098"/>
      <c r="J186" s="6098"/>
      <c r="K186" s="6098"/>
      <c r="L186" s="6098"/>
      <c r="M186" s="6055">
        <v>282</v>
      </c>
    </row>
    <row r="187" spans="1:13" ht="24.95" customHeight="1">
      <c r="A187" s="6049" t="s">
        <v>5211</v>
      </c>
      <c r="B187" s="6103" t="s">
        <v>5269</v>
      </c>
      <c r="C187" s="6098"/>
      <c r="D187" s="6098"/>
      <c r="E187" s="6098"/>
      <c r="F187" s="6098"/>
      <c r="G187" s="6098"/>
      <c r="H187" s="6098"/>
      <c r="I187" s="6098"/>
      <c r="J187" s="6098"/>
      <c r="K187" s="6098"/>
      <c r="L187" s="6098"/>
      <c r="M187" s="6055">
        <v>283</v>
      </c>
    </row>
    <row r="188" spans="1:13" ht="24.95" customHeight="1">
      <c r="A188" s="6049" t="s">
        <v>5270</v>
      </c>
      <c r="B188" s="6097" t="s">
        <v>4330</v>
      </c>
      <c r="C188" s="6098"/>
      <c r="D188" s="6098"/>
      <c r="E188" s="6098"/>
      <c r="F188" s="6098"/>
      <c r="G188" s="6098"/>
      <c r="H188" s="6098"/>
      <c r="I188" s="6098"/>
      <c r="J188" s="6098"/>
      <c r="K188" s="6098"/>
      <c r="L188" s="6098"/>
      <c r="M188" s="6055">
        <v>284</v>
      </c>
    </row>
    <row r="189" spans="1:13" ht="24.95" customHeight="1">
      <c r="A189" s="6049" t="s">
        <v>5271</v>
      </c>
      <c r="B189" s="6097" t="s">
        <v>4332</v>
      </c>
      <c r="C189" s="6098"/>
      <c r="D189" s="6098"/>
      <c r="E189" s="6098"/>
      <c r="F189" s="6098"/>
      <c r="G189" s="6098"/>
      <c r="H189" s="6098"/>
      <c r="I189" s="6098"/>
      <c r="J189" s="6098"/>
      <c r="K189" s="6098"/>
      <c r="L189" s="6098"/>
      <c r="M189" s="6055">
        <v>285</v>
      </c>
    </row>
    <row r="190" spans="1:13" ht="24.95" customHeight="1">
      <c r="A190" s="6049" t="s">
        <v>5272</v>
      </c>
      <c r="B190" s="6097" t="s">
        <v>4335</v>
      </c>
      <c r="C190" s="6098"/>
      <c r="D190" s="6098"/>
      <c r="E190" s="6098"/>
      <c r="F190" s="6098"/>
      <c r="G190" s="6098"/>
      <c r="H190" s="6098"/>
      <c r="I190" s="6098"/>
      <c r="J190" s="6098"/>
      <c r="K190" s="6098"/>
      <c r="L190" s="6098"/>
      <c r="M190" s="6055">
        <v>286</v>
      </c>
    </row>
    <row r="191" spans="1:13" ht="24.95" customHeight="1">
      <c r="A191" s="6049" t="s">
        <v>5273</v>
      </c>
      <c r="B191" s="6097" t="s">
        <v>4336</v>
      </c>
      <c r="C191" s="6098"/>
      <c r="D191" s="6098"/>
      <c r="E191" s="6098"/>
      <c r="F191" s="6098"/>
      <c r="G191" s="6098"/>
      <c r="H191" s="6098"/>
      <c r="I191" s="6098"/>
      <c r="J191" s="6098"/>
      <c r="K191" s="6098"/>
      <c r="L191" s="6098"/>
      <c r="M191" s="6055">
        <v>287</v>
      </c>
    </row>
    <row r="192" spans="1:13" ht="24.95" customHeight="1">
      <c r="A192" s="6049" t="s">
        <v>5274</v>
      </c>
      <c r="B192" s="6097" t="s">
        <v>4337</v>
      </c>
      <c r="C192" s="6098"/>
      <c r="D192" s="6098"/>
      <c r="E192" s="6098"/>
      <c r="F192" s="6098"/>
      <c r="G192" s="6098"/>
      <c r="H192" s="6098"/>
      <c r="I192" s="6098"/>
      <c r="J192" s="6098"/>
      <c r="K192" s="6098"/>
      <c r="L192" s="6098"/>
      <c r="M192" s="6055">
        <v>288</v>
      </c>
    </row>
    <row r="193" spans="1:13" ht="24.95" customHeight="1">
      <c r="A193" s="6049" t="s">
        <v>5275</v>
      </c>
      <c r="B193" s="6097" t="s">
        <v>4338</v>
      </c>
      <c r="C193" s="6098"/>
      <c r="D193" s="6098"/>
      <c r="E193" s="6098"/>
      <c r="F193" s="6098"/>
      <c r="G193" s="6098"/>
      <c r="H193" s="6098"/>
      <c r="I193" s="6098"/>
      <c r="J193" s="6098"/>
      <c r="K193" s="6098"/>
      <c r="L193" s="6098"/>
      <c r="M193" s="6055">
        <v>289</v>
      </c>
    </row>
    <row r="194" spans="1:13" ht="24.95" customHeight="1">
      <c r="A194" s="6049" t="s">
        <v>5212</v>
      </c>
      <c r="B194" s="6071" t="s">
        <v>4406</v>
      </c>
      <c r="C194" s="6072"/>
      <c r="D194" s="6072"/>
      <c r="E194" s="6072"/>
      <c r="F194" s="6072"/>
      <c r="G194" s="6072"/>
      <c r="H194" s="6072"/>
      <c r="I194" s="6072"/>
      <c r="J194" s="6072"/>
      <c r="K194" s="6072"/>
      <c r="L194" s="6072"/>
      <c r="M194" s="6055">
        <v>291</v>
      </c>
    </row>
    <row r="195" spans="1:13" ht="24.95" customHeight="1">
      <c r="A195" s="6049" t="s">
        <v>5213</v>
      </c>
      <c r="B195" s="6071" t="s">
        <v>4407</v>
      </c>
      <c r="C195" s="6072"/>
      <c r="D195" s="6072"/>
      <c r="E195" s="6072"/>
      <c r="F195" s="6072"/>
      <c r="G195" s="6072"/>
      <c r="H195" s="6072"/>
      <c r="I195" s="6072"/>
      <c r="J195" s="6072"/>
      <c r="K195" s="6072"/>
      <c r="L195" s="6072"/>
      <c r="M195" s="6055">
        <v>292</v>
      </c>
    </row>
    <row r="196" spans="1:13" ht="24.95" customHeight="1">
      <c r="A196" s="6049" t="s">
        <v>5214</v>
      </c>
      <c r="B196" s="6071" t="s">
        <v>4408</v>
      </c>
      <c r="C196" s="6072"/>
      <c r="D196" s="6072"/>
      <c r="E196" s="6072"/>
      <c r="F196" s="6072"/>
      <c r="G196" s="6072"/>
      <c r="H196" s="6072"/>
      <c r="I196" s="6072"/>
      <c r="J196" s="6072"/>
      <c r="K196" s="6072"/>
      <c r="L196" s="6072"/>
      <c r="M196" s="6055">
        <v>293</v>
      </c>
    </row>
    <row r="197" spans="1:13" ht="24.95" customHeight="1">
      <c r="A197" s="6049" t="s">
        <v>5215</v>
      </c>
      <c r="B197" s="6071" t="s">
        <v>4409</v>
      </c>
      <c r="C197" s="6072"/>
      <c r="D197" s="6072"/>
      <c r="E197" s="6072"/>
      <c r="F197" s="6072"/>
      <c r="G197" s="6072"/>
      <c r="H197" s="6072"/>
      <c r="I197" s="6072"/>
      <c r="J197" s="6072"/>
      <c r="K197" s="6072"/>
      <c r="L197" s="6072"/>
      <c r="M197" s="6055">
        <v>294</v>
      </c>
    </row>
    <row r="198" spans="1:13" ht="24.95" customHeight="1">
      <c r="A198" s="6049" t="s">
        <v>5216</v>
      </c>
      <c r="B198" s="6071" t="s">
        <v>4410</v>
      </c>
      <c r="C198" s="6072"/>
      <c r="D198" s="6072"/>
      <c r="E198" s="6072"/>
      <c r="F198" s="6072"/>
      <c r="G198" s="6072"/>
      <c r="H198" s="6072"/>
      <c r="I198" s="6072"/>
      <c r="J198" s="6072"/>
      <c r="K198" s="6072"/>
      <c r="L198" s="6072"/>
      <c r="M198" s="6055">
        <v>295</v>
      </c>
    </row>
    <row r="199" spans="1:13" ht="24.95" customHeight="1">
      <c r="A199" s="6049" t="s">
        <v>5217</v>
      </c>
      <c r="B199" s="6071" t="s">
        <v>5205</v>
      </c>
      <c r="C199" s="6072"/>
      <c r="D199" s="6072"/>
      <c r="E199" s="6072"/>
      <c r="F199" s="6072"/>
      <c r="G199" s="6072"/>
      <c r="H199" s="6072"/>
      <c r="I199" s="6072"/>
      <c r="J199" s="6072"/>
      <c r="K199" s="6072"/>
      <c r="L199" s="6072"/>
      <c r="M199" s="6055">
        <v>296</v>
      </c>
    </row>
    <row r="200" spans="1:13" ht="24.95" customHeight="1">
      <c r="A200" s="6049" t="s">
        <v>5218</v>
      </c>
      <c r="B200" s="6071" t="s">
        <v>4411</v>
      </c>
      <c r="C200" s="6072"/>
      <c r="D200" s="6072"/>
      <c r="E200" s="6072"/>
      <c r="F200" s="6072"/>
      <c r="G200" s="6072"/>
      <c r="H200" s="6072"/>
      <c r="I200" s="6072"/>
      <c r="J200" s="6072"/>
      <c r="K200" s="6072"/>
      <c r="L200" s="6072"/>
      <c r="M200" s="6055">
        <v>304</v>
      </c>
    </row>
    <row r="201" spans="1:13" ht="24.95" customHeight="1">
      <c r="A201" s="6049" t="s">
        <v>5219</v>
      </c>
      <c r="B201" s="6071" t="s">
        <v>4412</v>
      </c>
      <c r="C201" s="6072"/>
      <c r="D201" s="6072"/>
      <c r="E201" s="6072"/>
      <c r="F201" s="6072"/>
      <c r="G201" s="6072"/>
      <c r="H201" s="6072"/>
      <c r="I201" s="6072"/>
      <c r="J201" s="6072"/>
      <c r="K201" s="6072"/>
      <c r="L201" s="6072"/>
      <c r="M201" s="6055">
        <v>305</v>
      </c>
    </row>
    <row r="202" spans="1:13" ht="24.95" customHeight="1">
      <c r="A202" s="6049" t="s">
        <v>5220</v>
      </c>
      <c r="B202" s="6071" t="s">
        <v>4413</v>
      </c>
      <c r="C202" s="6072"/>
      <c r="D202" s="6072"/>
      <c r="E202" s="6072"/>
      <c r="F202" s="6072"/>
      <c r="G202" s="6072"/>
      <c r="H202" s="6072"/>
      <c r="I202" s="6072"/>
      <c r="J202" s="6072"/>
      <c r="K202" s="6072"/>
      <c r="L202" s="6072"/>
      <c r="M202" s="6055">
        <v>306</v>
      </c>
    </row>
    <row r="203" spans="1:13" ht="24.95" customHeight="1">
      <c r="A203" s="6049" t="s">
        <v>5221</v>
      </c>
      <c r="B203" s="6071" t="s">
        <v>4414</v>
      </c>
      <c r="C203" s="6072"/>
      <c r="D203" s="6072"/>
      <c r="E203" s="6072"/>
      <c r="F203" s="6072"/>
      <c r="G203" s="6072"/>
      <c r="H203" s="6072"/>
      <c r="I203" s="6072"/>
      <c r="J203" s="6072"/>
      <c r="K203" s="6072"/>
      <c r="L203" s="6072"/>
      <c r="M203" s="6055">
        <v>307</v>
      </c>
    </row>
    <row r="204" spans="1:13" ht="24.95" customHeight="1">
      <c r="A204" s="6049" t="s">
        <v>5222</v>
      </c>
      <c r="B204" s="6071" t="s">
        <v>4415</v>
      </c>
      <c r="C204" s="6072"/>
      <c r="D204" s="6072"/>
      <c r="E204" s="6072"/>
      <c r="F204" s="6072"/>
      <c r="G204" s="6072"/>
      <c r="H204" s="6072"/>
      <c r="I204" s="6072"/>
      <c r="J204" s="6072"/>
      <c r="K204" s="6072"/>
      <c r="L204" s="6072"/>
      <c r="M204" s="6055">
        <v>308</v>
      </c>
    </row>
    <row r="205" spans="1:13" ht="24.95" customHeight="1">
      <c r="A205" s="6049" t="s">
        <v>5223</v>
      </c>
      <c r="B205" s="6071" t="s">
        <v>4416</v>
      </c>
      <c r="C205" s="6072"/>
      <c r="D205" s="6072"/>
      <c r="E205" s="6072"/>
      <c r="F205" s="6072"/>
      <c r="G205" s="6072"/>
      <c r="H205" s="6072"/>
      <c r="I205" s="6072"/>
      <c r="J205" s="6072"/>
      <c r="K205" s="6072"/>
      <c r="L205" s="6072"/>
      <c r="M205" s="6055">
        <v>309</v>
      </c>
    </row>
    <row r="206" spans="1:13" ht="24.95" customHeight="1">
      <c r="A206" s="6049" t="s">
        <v>5224</v>
      </c>
      <c r="B206" s="6071" t="s">
        <v>4627</v>
      </c>
      <c r="C206" s="6072"/>
      <c r="D206" s="6072"/>
      <c r="E206" s="6072"/>
      <c r="F206" s="6072"/>
      <c r="G206" s="6072"/>
      <c r="H206" s="6072"/>
      <c r="I206" s="6072"/>
      <c r="J206" s="6072"/>
      <c r="K206" s="6072"/>
      <c r="L206" s="6072"/>
      <c r="M206" s="6055">
        <v>311</v>
      </c>
    </row>
    <row r="207" spans="1:13" ht="24.95" customHeight="1">
      <c r="A207" s="6049" t="s">
        <v>5225</v>
      </c>
      <c r="B207" s="6071" t="s">
        <v>5227</v>
      </c>
      <c r="C207" s="6072"/>
      <c r="D207" s="6072"/>
      <c r="E207" s="6072"/>
      <c r="F207" s="6072"/>
      <c r="G207" s="6072"/>
      <c r="H207" s="6072"/>
      <c r="I207" s="6072"/>
      <c r="J207" s="6072"/>
      <c r="K207" s="6072"/>
      <c r="L207" s="6072"/>
      <c r="M207" s="6055">
        <v>312</v>
      </c>
    </row>
    <row r="208" spans="1:13" ht="24.95" customHeight="1">
      <c r="A208" s="6049" t="s">
        <v>5226</v>
      </c>
      <c r="B208" s="6071" t="s">
        <v>4633</v>
      </c>
      <c r="C208" s="6072"/>
      <c r="D208" s="6072"/>
      <c r="E208" s="6072"/>
      <c r="F208" s="6072"/>
      <c r="G208" s="6072"/>
      <c r="H208" s="6072"/>
      <c r="I208" s="6072"/>
      <c r="J208" s="6072"/>
      <c r="K208" s="6072"/>
      <c r="L208" s="6072"/>
      <c r="M208" s="6055">
        <v>317</v>
      </c>
    </row>
    <row r="209" spans="1:13" ht="24.95" customHeight="1">
      <c r="A209" s="6049" t="s">
        <v>5228</v>
      </c>
      <c r="B209" s="6071" t="s">
        <v>4634</v>
      </c>
      <c r="C209" s="6072"/>
      <c r="D209" s="6072"/>
      <c r="E209" s="6072"/>
      <c r="F209" s="6072"/>
      <c r="G209" s="6072"/>
      <c r="H209" s="6072"/>
      <c r="I209" s="6072"/>
      <c r="J209" s="6072"/>
      <c r="K209" s="6072"/>
      <c r="L209" s="6072"/>
      <c r="M209" s="6055">
        <v>318</v>
      </c>
    </row>
    <row r="210" spans="1:13" ht="24.95" customHeight="1">
      <c r="A210" s="6049" t="s">
        <v>5229</v>
      </c>
      <c r="B210" s="6071" t="s">
        <v>5132</v>
      </c>
      <c r="C210" s="6072"/>
      <c r="D210" s="6072"/>
      <c r="E210" s="6072"/>
      <c r="F210" s="6072"/>
      <c r="G210" s="6072"/>
      <c r="H210" s="6072"/>
      <c r="I210" s="6072"/>
      <c r="J210" s="6072"/>
      <c r="K210" s="6072"/>
      <c r="L210" s="6072"/>
      <c r="M210" s="6055">
        <v>319</v>
      </c>
    </row>
    <row r="211" spans="1:13" ht="24.95" customHeight="1">
      <c r="A211" s="6049" t="s">
        <v>5230</v>
      </c>
      <c r="B211" s="6071" t="s">
        <v>4635</v>
      </c>
      <c r="C211" s="6072"/>
      <c r="D211" s="6072"/>
      <c r="E211" s="6072"/>
      <c r="F211" s="6072"/>
      <c r="G211" s="6072"/>
      <c r="H211" s="6072"/>
      <c r="I211" s="6072"/>
      <c r="J211" s="6072"/>
      <c r="K211" s="6072"/>
      <c r="L211" s="6072"/>
      <c r="M211" s="6055">
        <v>320</v>
      </c>
    </row>
    <row r="212" spans="1:13" ht="24.95" customHeight="1">
      <c r="A212" s="6049" t="s">
        <v>5231</v>
      </c>
      <c r="B212" s="6071" t="s">
        <v>4636</v>
      </c>
      <c r="C212" s="6072"/>
      <c r="D212" s="6072"/>
      <c r="E212" s="6072"/>
      <c r="F212" s="6072"/>
      <c r="G212" s="6072"/>
      <c r="H212" s="6072"/>
      <c r="I212" s="6072"/>
      <c r="J212" s="6072"/>
      <c r="K212" s="6072"/>
      <c r="L212" s="6072"/>
      <c r="M212" s="6055">
        <v>321</v>
      </c>
    </row>
    <row r="213" spans="1:13" ht="24.95" customHeight="1">
      <c r="A213" s="6049" t="s">
        <v>5232</v>
      </c>
      <c r="B213" s="6071" t="s">
        <v>5233</v>
      </c>
      <c r="C213" s="6072"/>
      <c r="D213" s="6072"/>
      <c r="E213" s="6072"/>
      <c r="F213" s="6072"/>
      <c r="G213" s="6072"/>
      <c r="H213" s="6072"/>
      <c r="I213" s="6072"/>
      <c r="J213" s="6072"/>
      <c r="K213" s="6072"/>
      <c r="L213" s="6072"/>
      <c r="M213" s="6055">
        <v>322</v>
      </c>
    </row>
    <row r="214" spans="1:13" ht="24.95" customHeight="1">
      <c r="A214" s="6049" t="s">
        <v>5234</v>
      </c>
      <c r="B214" s="6071" t="s">
        <v>4639</v>
      </c>
      <c r="C214" s="6072"/>
      <c r="D214" s="6072"/>
      <c r="E214" s="6072"/>
      <c r="F214" s="6072"/>
      <c r="G214" s="6072"/>
      <c r="H214" s="6072"/>
      <c r="I214" s="6072"/>
      <c r="J214" s="6072"/>
      <c r="K214" s="6072"/>
      <c r="L214" s="6072"/>
      <c r="M214" s="6055">
        <v>326</v>
      </c>
    </row>
    <row r="215" spans="1:13" ht="24.95" customHeight="1">
      <c r="A215" s="6049" t="s">
        <v>5235</v>
      </c>
      <c r="B215" s="6071" t="s">
        <v>4791</v>
      </c>
      <c r="C215" s="6072"/>
      <c r="D215" s="6072"/>
      <c r="E215" s="6072"/>
      <c r="F215" s="6072"/>
      <c r="G215" s="6072"/>
      <c r="H215" s="6072"/>
      <c r="I215" s="6072"/>
      <c r="J215" s="6072"/>
      <c r="K215" s="6072"/>
      <c r="L215" s="6072"/>
      <c r="M215" s="6055">
        <v>328</v>
      </c>
    </row>
    <row r="216" spans="1:13" ht="24.95" customHeight="1">
      <c r="A216" s="6049" t="s">
        <v>5236</v>
      </c>
      <c r="B216" s="6071" t="s">
        <v>4802</v>
      </c>
      <c r="C216" s="6072"/>
      <c r="D216" s="6072"/>
      <c r="E216" s="6072"/>
      <c r="F216" s="6072"/>
      <c r="G216" s="6072"/>
      <c r="H216" s="6072"/>
      <c r="I216" s="6072"/>
      <c r="J216" s="6072"/>
      <c r="K216" s="6072"/>
      <c r="L216" s="6072"/>
      <c r="M216" s="6055">
        <v>329</v>
      </c>
    </row>
    <row r="217" spans="1:13" ht="24.95" customHeight="1">
      <c r="A217" s="6049" t="s">
        <v>5237</v>
      </c>
      <c r="B217" s="6071" t="s">
        <v>4806</v>
      </c>
      <c r="C217" s="6072"/>
      <c r="D217" s="6072"/>
      <c r="E217" s="6072"/>
      <c r="F217" s="6072"/>
      <c r="G217" s="6072"/>
      <c r="H217" s="6072"/>
      <c r="I217" s="6072"/>
      <c r="J217" s="6072"/>
      <c r="K217" s="6072"/>
      <c r="L217" s="6072"/>
      <c r="M217" s="6055">
        <v>330</v>
      </c>
    </row>
    <row r="218" spans="1:13" ht="24.95" customHeight="1">
      <c r="A218" s="6049" t="s">
        <v>5238</v>
      </c>
      <c r="B218" s="6071" t="s">
        <v>4811</v>
      </c>
      <c r="C218" s="6072"/>
      <c r="D218" s="6072"/>
      <c r="E218" s="6072"/>
      <c r="F218" s="6072"/>
      <c r="G218" s="6072"/>
      <c r="H218" s="6072"/>
      <c r="I218" s="6072"/>
      <c r="J218" s="6072"/>
      <c r="K218" s="6072"/>
      <c r="L218" s="6072"/>
      <c r="M218" s="6055">
        <v>331</v>
      </c>
    </row>
    <row r="219" spans="1:13" ht="24.95" customHeight="1">
      <c r="A219" s="6049" t="s">
        <v>5239</v>
      </c>
      <c r="B219" s="6071" t="s">
        <v>4816</v>
      </c>
      <c r="C219" s="6072"/>
      <c r="D219" s="6072"/>
      <c r="E219" s="6072"/>
      <c r="F219" s="6072"/>
      <c r="G219" s="6072"/>
      <c r="H219" s="6072"/>
      <c r="I219" s="6072"/>
      <c r="J219" s="6072"/>
      <c r="K219" s="6072"/>
      <c r="L219" s="6072"/>
      <c r="M219" s="6055">
        <v>332</v>
      </c>
    </row>
    <row r="220" spans="1:13" ht="24.95" customHeight="1">
      <c r="A220" s="6049" t="s">
        <v>5240</v>
      </c>
      <c r="B220" s="6071" t="s">
        <v>4825</v>
      </c>
      <c r="C220" s="6072"/>
      <c r="D220" s="6072"/>
      <c r="E220" s="6072"/>
      <c r="F220" s="6072"/>
      <c r="G220" s="6072"/>
      <c r="H220" s="6072"/>
      <c r="I220" s="6072"/>
      <c r="J220" s="6072"/>
      <c r="K220" s="6072"/>
      <c r="L220" s="6072"/>
      <c r="M220" s="6055">
        <v>333</v>
      </c>
    </row>
    <row r="221" spans="1:13" ht="24.95" customHeight="1">
      <c r="A221" s="6049" t="s">
        <v>5276</v>
      </c>
      <c r="B221" s="6071" t="s">
        <v>5242</v>
      </c>
      <c r="C221" s="6072"/>
      <c r="D221" s="6072"/>
      <c r="E221" s="6072"/>
      <c r="F221" s="6072"/>
      <c r="G221" s="6072"/>
      <c r="H221" s="6072"/>
      <c r="I221" s="6072"/>
      <c r="J221" s="6072"/>
      <c r="K221" s="6072"/>
      <c r="L221" s="6072"/>
      <c r="M221" s="6055">
        <v>334</v>
      </c>
    </row>
    <row r="222" spans="1:13" ht="24.95" customHeight="1">
      <c r="A222" s="6049" t="s">
        <v>5241</v>
      </c>
      <c r="B222" s="6071" t="s">
        <v>5138</v>
      </c>
      <c r="C222" s="6072"/>
      <c r="D222" s="6072"/>
      <c r="E222" s="6072"/>
      <c r="F222" s="6072"/>
      <c r="G222" s="6072"/>
      <c r="H222" s="6072"/>
      <c r="I222" s="6072"/>
      <c r="J222" s="6072"/>
      <c r="K222" s="6072"/>
      <c r="L222" s="6072"/>
      <c r="M222" s="6055">
        <v>338</v>
      </c>
    </row>
    <row r="223" spans="1:13" s="5685" customFormat="1" ht="24.95" customHeight="1">
      <c r="A223" s="2182" t="s">
        <v>5243</v>
      </c>
      <c r="B223" s="6071" t="s">
        <v>4879</v>
      </c>
      <c r="C223" s="6072"/>
      <c r="D223" s="6072"/>
      <c r="E223" s="6072"/>
      <c r="F223" s="6072"/>
      <c r="G223" s="6072"/>
      <c r="H223" s="6072"/>
      <c r="I223" s="6072"/>
      <c r="J223" s="6072"/>
      <c r="K223" s="6072"/>
      <c r="L223" s="6072"/>
      <c r="M223" s="6058">
        <v>340</v>
      </c>
    </row>
    <row r="224" spans="1:13" s="5685" customFormat="1" ht="24.95" customHeight="1">
      <c r="A224" s="2182" t="s">
        <v>5244</v>
      </c>
      <c r="B224" s="6071" t="s">
        <v>4891</v>
      </c>
      <c r="C224" s="6072"/>
      <c r="D224" s="6072"/>
      <c r="E224" s="6072"/>
      <c r="F224" s="6072"/>
      <c r="G224" s="6072"/>
      <c r="H224" s="6072"/>
      <c r="I224" s="6072"/>
      <c r="J224" s="6072"/>
      <c r="K224" s="6072"/>
      <c r="L224" s="6072"/>
      <c r="M224" s="6058">
        <v>341</v>
      </c>
    </row>
    <row r="225" spans="1:13" s="5685" customFormat="1" ht="24.95" customHeight="1">
      <c r="A225" s="2182" t="s">
        <v>5245</v>
      </c>
      <c r="B225" s="6071" t="s">
        <v>4893</v>
      </c>
      <c r="C225" s="6072"/>
      <c r="D225" s="6072"/>
      <c r="E225" s="6072"/>
      <c r="F225" s="6072"/>
      <c r="G225" s="6072"/>
      <c r="H225" s="6072"/>
      <c r="I225" s="6072"/>
      <c r="J225" s="6072"/>
      <c r="K225" s="6072"/>
      <c r="L225" s="6072"/>
      <c r="M225" s="6058">
        <v>342</v>
      </c>
    </row>
    <row r="226" spans="1:13" s="5685" customFormat="1" ht="24.95" customHeight="1">
      <c r="A226" s="2182" t="s">
        <v>5246</v>
      </c>
      <c r="B226" s="6071" t="s">
        <v>4908</v>
      </c>
      <c r="C226" s="6072"/>
      <c r="D226" s="6072"/>
      <c r="E226" s="6072"/>
      <c r="F226" s="6072"/>
      <c r="G226" s="6072"/>
      <c r="H226" s="6072"/>
      <c r="I226" s="6072"/>
      <c r="J226" s="6072"/>
      <c r="K226" s="6072"/>
      <c r="L226" s="6072"/>
      <c r="M226" s="6058">
        <v>343</v>
      </c>
    </row>
    <row r="227" spans="1:13" s="5685" customFormat="1" ht="24.95" customHeight="1">
      <c r="A227" s="2182" t="s">
        <v>5247</v>
      </c>
      <c r="B227" s="6071" t="s">
        <v>5140</v>
      </c>
      <c r="C227" s="6072"/>
      <c r="D227" s="6072"/>
      <c r="E227" s="6072"/>
      <c r="F227" s="6072"/>
      <c r="G227" s="6072"/>
      <c r="H227" s="6072"/>
      <c r="I227" s="6072"/>
      <c r="J227" s="6072"/>
      <c r="K227" s="6072"/>
      <c r="L227" s="6072"/>
      <c r="M227" s="6058">
        <v>344</v>
      </c>
    </row>
    <row r="228" spans="1:13" s="5685" customFormat="1" ht="24.95" customHeight="1">
      <c r="A228" s="2182" t="s">
        <v>5248</v>
      </c>
      <c r="B228" s="6071" t="s">
        <v>4923</v>
      </c>
      <c r="C228" s="6072"/>
      <c r="D228" s="6072"/>
      <c r="E228" s="6072"/>
      <c r="F228" s="6072"/>
      <c r="G228" s="6072"/>
      <c r="H228" s="6072"/>
      <c r="I228" s="6072"/>
      <c r="J228" s="6072"/>
      <c r="K228" s="6072"/>
      <c r="L228" s="6072"/>
      <c r="M228" s="6058">
        <v>345</v>
      </c>
    </row>
    <row r="229" spans="1:13" s="5685" customFormat="1" ht="24.95" customHeight="1">
      <c r="A229" s="2182" t="s">
        <v>5249</v>
      </c>
      <c r="B229" s="6071" t="s">
        <v>4932</v>
      </c>
      <c r="C229" s="6072"/>
      <c r="D229" s="6072"/>
      <c r="E229" s="6072"/>
      <c r="F229" s="6072"/>
      <c r="G229" s="6072"/>
      <c r="H229" s="6072"/>
      <c r="I229" s="6072"/>
      <c r="J229" s="6072"/>
      <c r="K229" s="6072"/>
      <c r="L229" s="6072"/>
      <c r="M229" s="6058">
        <v>346</v>
      </c>
    </row>
    <row r="230" spans="1:13" s="5685" customFormat="1" ht="24.95" customHeight="1">
      <c r="A230" s="2182" t="s">
        <v>5250</v>
      </c>
      <c r="B230" s="6071" t="s">
        <v>5141</v>
      </c>
      <c r="C230" s="6072"/>
      <c r="D230" s="6072"/>
      <c r="E230" s="6072"/>
      <c r="F230" s="6072"/>
      <c r="G230" s="6072"/>
      <c r="H230" s="6072"/>
      <c r="I230" s="6072"/>
      <c r="J230" s="6072"/>
      <c r="K230" s="6072"/>
      <c r="L230" s="6072"/>
      <c r="M230" s="6058">
        <v>347</v>
      </c>
    </row>
    <row r="231" spans="1:13" ht="24.95" customHeight="1">
      <c r="A231" s="6049" t="s">
        <v>5251</v>
      </c>
      <c r="B231" s="6071" t="s">
        <v>5362</v>
      </c>
      <c r="C231" s="6072"/>
      <c r="D231" s="6072"/>
      <c r="E231" s="6072"/>
      <c r="F231" s="6072"/>
      <c r="G231" s="6072"/>
      <c r="H231" s="6072"/>
      <c r="I231" s="6072"/>
      <c r="J231" s="6072"/>
      <c r="K231" s="6072"/>
      <c r="L231" s="6072"/>
      <c r="M231" s="6055">
        <v>349</v>
      </c>
    </row>
    <row r="232" spans="1:13" ht="24.95" customHeight="1">
      <c r="A232" s="6049" t="s">
        <v>5252</v>
      </c>
      <c r="B232" s="6071" t="s">
        <v>4972</v>
      </c>
      <c r="C232" s="6072"/>
      <c r="D232" s="6072"/>
      <c r="E232" s="6072"/>
      <c r="F232" s="6072"/>
      <c r="G232" s="6072"/>
      <c r="H232" s="6072"/>
      <c r="I232" s="6072"/>
      <c r="J232" s="6072"/>
      <c r="K232" s="6072"/>
      <c r="L232" s="6072"/>
      <c r="M232" s="6055">
        <v>350</v>
      </c>
    </row>
    <row r="233" spans="1:13" ht="24.95" customHeight="1" thickBot="1">
      <c r="A233" s="6053" t="s">
        <v>5253</v>
      </c>
      <c r="B233" s="6077" t="s">
        <v>5052</v>
      </c>
      <c r="C233" s="6078"/>
      <c r="D233" s="6078"/>
      <c r="E233" s="6078"/>
      <c r="F233" s="6078"/>
      <c r="G233" s="6078"/>
      <c r="H233" s="6078"/>
      <c r="I233" s="6078"/>
      <c r="J233" s="6078"/>
      <c r="K233" s="6078"/>
      <c r="L233" s="6078"/>
      <c r="M233" s="6056">
        <v>352</v>
      </c>
    </row>
    <row r="234" spans="1:13" ht="18.95" customHeight="1" thickTop="1"/>
  </sheetData>
  <mergeCells count="233">
    <mergeCell ref="A1:M1"/>
    <mergeCell ref="A2:L2"/>
    <mergeCell ref="B219:L219"/>
    <mergeCell ref="B220:L220"/>
    <mergeCell ref="B221:L221"/>
    <mergeCell ref="B222:L222"/>
    <mergeCell ref="B215:L215"/>
    <mergeCell ref="B216:L216"/>
    <mergeCell ref="B217:L217"/>
    <mergeCell ref="B218:L218"/>
    <mergeCell ref="B210:L210"/>
    <mergeCell ref="B211:L211"/>
    <mergeCell ref="B212:L212"/>
    <mergeCell ref="B213:L213"/>
    <mergeCell ref="B214:L214"/>
    <mergeCell ref="B205:L205"/>
    <mergeCell ref="B206:L206"/>
    <mergeCell ref="B207:L207"/>
    <mergeCell ref="B208:L208"/>
    <mergeCell ref="B209:L209"/>
    <mergeCell ref="B199:L199"/>
    <mergeCell ref="B200:L200"/>
    <mergeCell ref="B201:L201"/>
    <mergeCell ref="B202:L202"/>
    <mergeCell ref="B233:L233"/>
    <mergeCell ref="B229:L229"/>
    <mergeCell ref="B230:L230"/>
    <mergeCell ref="B231:L231"/>
    <mergeCell ref="B232:L232"/>
    <mergeCell ref="B223:L223"/>
    <mergeCell ref="B224:L224"/>
    <mergeCell ref="B225:L225"/>
    <mergeCell ref="B226:L226"/>
    <mergeCell ref="B227:L227"/>
    <mergeCell ref="B228:L228"/>
    <mergeCell ref="B178:L178"/>
    <mergeCell ref="B179:L179"/>
    <mergeCell ref="B180:L180"/>
    <mergeCell ref="B181:L181"/>
    <mergeCell ref="B203:L203"/>
    <mergeCell ref="B204:L204"/>
    <mergeCell ref="B194:L194"/>
    <mergeCell ref="B195:L195"/>
    <mergeCell ref="B196:L196"/>
    <mergeCell ref="B197:L197"/>
    <mergeCell ref="B198:L198"/>
    <mergeCell ref="B191:L191"/>
    <mergeCell ref="B192:L192"/>
    <mergeCell ref="B193:L193"/>
    <mergeCell ref="B175:L175"/>
    <mergeCell ref="B188:L188"/>
    <mergeCell ref="B189:L189"/>
    <mergeCell ref="B190:L190"/>
    <mergeCell ref="B168:L168"/>
    <mergeCell ref="B169:L169"/>
    <mergeCell ref="B170:L170"/>
    <mergeCell ref="B162:L162"/>
    <mergeCell ref="B163:L163"/>
    <mergeCell ref="B164:L164"/>
    <mergeCell ref="B165:L165"/>
    <mergeCell ref="B166:L166"/>
    <mergeCell ref="B176:L176"/>
    <mergeCell ref="B171:L171"/>
    <mergeCell ref="B172:L172"/>
    <mergeCell ref="B173:L173"/>
    <mergeCell ref="B174:L174"/>
    <mergeCell ref="B182:L182"/>
    <mergeCell ref="B183:L183"/>
    <mergeCell ref="B184:L184"/>
    <mergeCell ref="B185:L185"/>
    <mergeCell ref="B186:L186"/>
    <mergeCell ref="B187:L187"/>
    <mergeCell ref="B177:L177"/>
    <mergeCell ref="B158:L158"/>
    <mergeCell ref="B159:L159"/>
    <mergeCell ref="B160:L160"/>
    <mergeCell ref="B161:L161"/>
    <mergeCell ref="B153:L153"/>
    <mergeCell ref="B154:L154"/>
    <mergeCell ref="B155:L155"/>
    <mergeCell ref="B156:L156"/>
    <mergeCell ref="B167:L167"/>
    <mergeCell ref="B149:L149"/>
    <mergeCell ref="B150:L150"/>
    <mergeCell ref="B151:L151"/>
    <mergeCell ref="B152:L152"/>
    <mergeCell ref="B145:L145"/>
    <mergeCell ref="B146:L146"/>
    <mergeCell ref="B147:L147"/>
    <mergeCell ref="B148:L148"/>
    <mergeCell ref="B157:L157"/>
    <mergeCell ref="B141:L141"/>
    <mergeCell ref="B142:L142"/>
    <mergeCell ref="B143:L143"/>
    <mergeCell ref="B144:L144"/>
    <mergeCell ref="B136:L136"/>
    <mergeCell ref="B137:L137"/>
    <mergeCell ref="B138:L138"/>
    <mergeCell ref="B139:L139"/>
    <mergeCell ref="B140:L140"/>
    <mergeCell ref="B132:L132"/>
    <mergeCell ref="B133:L133"/>
    <mergeCell ref="B134:L134"/>
    <mergeCell ref="B135:L135"/>
    <mergeCell ref="B126:L126"/>
    <mergeCell ref="B127:L127"/>
    <mergeCell ref="B128:L128"/>
    <mergeCell ref="B129:L129"/>
    <mergeCell ref="B130:L130"/>
    <mergeCell ref="B121:L121"/>
    <mergeCell ref="B122:L122"/>
    <mergeCell ref="B123:L123"/>
    <mergeCell ref="B124:L124"/>
    <mergeCell ref="B125:L125"/>
    <mergeCell ref="B118:L118"/>
    <mergeCell ref="B119:L119"/>
    <mergeCell ref="B120:L120"/>
    <mergeCell ref="B131:L131"/>
    <mergeCell ref="B112:L112"/>
    <mergeCell ref="B113:L113"/>
    <mergeCell ref="B114:L114"/>
    <mergeCell ref="B115:L115"/>
    <mergeCell ref="B116:L116"/>
    <mergeCell ref="B117:L117"/>
    <mergeCell ref="B106:L106"/>
    <mergeCell ref="B107:L107"/>
    <mergeCell ref="B108:L108"/>
    <mergeCell ref="B109:L109"/>
    <mergeCell ref="B110:L110"/>
    <mergeCell ref="B111:L111"/>
    <mergeCell ref="B101:L101"/>
    <mergeCell ref="B102:L102"/>
    <mergeCell ref="B103:L103"/>
    <mergeCell ref="B104:L104"/>
    <mergeCell ref="B105:L105"/>
    <mergeCell ref="B95:L95"/>
    <mergeCell ref="B96:L96"/>
    <mergeCell ref="B97:L97"/>
    <mergeCell ref="B98:L98"/>
    <mergeCell ref="B99:L99"/>
    <mergeCell ref="B100:L100"/>
    <mergeCell ref="B90:L90"/>
    <mergeCell ref="B91:L91"/>
    <mergeCell ref="B92:L92"/>
    <mergeCell ref="B93:L93"/>
    <mergeCell ref="B94:L94"/>
    <mergeCell ref="B85:L85"/>
    <mergeCell ref="B86:L86"/>
    <mergeCell ref="B87:L87"/>
    <mergeCell ref="B88:L88"/>
    <mergeCell ref="B89:L89"/>
    <mergeCell ref="B81:L81"/>
    <mergeCell ref="B82:L82"/>
    <mergeCell ref="B83:L83"/>
    <mergeCell ref="B84:L84"/>
    <mergeCell ref="B75:L75"/>
    <mergeCell ref="B76:L76"/>
    <mergeCell ref="B77:L77"/>
    <mergeCell ref="B78:L78"/>
    <mergeCell ref="B79:L79"/>
    <mergeCell ref="B80:L80"/>
    <mergeCell ref="B69:L69"/>
    <mergeCell ref="B70:L70"/>
    <mergeCell ref="B71:L71"/>
    <mergeCell ref="B72:L72"/>
    <mergeCell ref="B73:L73"/>
    <mergeCell ref="B74:L74"/>
    <mergeCell ref="B64:L64"/>
    <mergeCell ref="B65:L65"/>
    <mergeCell ref="B66:L66"/>
    <mergeCell ref="B67:L67"/>
    <mergeCell ref="B68:L68"/>
    <mergeCell ref="B58:L58"/>
    <mergeCell ref="B59:L59"/>
    <mergeCell ref="B60:L60"/>
    <mergeCell ref="B61:L61"/>
    <mergeCell ref="B62:L62"/>
    <mergeCell ref="B63:L63"/>
    <mergeCell ref="B53:L53"/>
    <mergeCell ref="B54:L54"/>
    <mergeCell ref="B55:L55"/>
    <mergeCell ref="B56:L56"/>
    <mergeCell ref="B57:L57"/>
    <mergeCell ref="B48:L48"/>
    <mergeCell ref="B49:L49"/>
    <mergeCell ref="B50:L50"/>
    <mergeCell ref="B51:L51"/>
    <mergeCell ref="B52:L52"/>
    <mergeCell ref="B42:L42"/>
    <mergeCell ref="B43:L43"/>
    <mergeCell ref="B44:L44"/>
    <mergeCell ref="B45:L45"/>
    <mergeCell ref="B46:L46"/>
    <mergeCell ref="B47:L47"/>
    <mergeCell ref="B36:L36"/>
    <mergeCell ref="B37:L37"/>
    <mergeCell ref="B38:L38"/>
    <mergeCell ref="B39:L39"/>
    <mergeCell ref="B40:L40"/>
    <mergeCell ref="B41:L41"/>
    <mergeCell ref="B30:L30"/>
    <mergeCell ref="B31:L31"/>
    <mergeCell ref="B32:L32"/>
    <mergeCell ref="B33:L33"/>
    <mergeCell ref="B34:L34"/>
    <mergeCell ref="B35:L35"/>
    <mergeCell ref="B25:L25"/>
    <mergeCell ref="B26:L26"/>
    <mergeCell ref="B27:L27"/>
    <mergeCell ref="B28:L28"/>
    <mergeCell ref="B29:L29"/>
    <mergeCell ref="B21:L21"/>
    <mergeCell ref="B22:L22"/>
    <mergeCell ref="B23:L23"/>
    <mergeCell ref="B24:L24"/>
    <mergeCell ref="B3:L3"/>
    <mergeCell ref="B8:L8"/>
    <mergeCell ref="B9:L9"/>
    <mergeCell ref="B10:L10"/>
    <mergeCell ref="B11:L11"/>
    <mergeCell ref="B4:L4"/>
    <mergeCell ref="B5:L5"/>
    <mergeCell ref="B6:L6"/>
    <mergeCell ref="B7:L7"/>
    <mergeCell ref="B16:L16"/>
    <mergeCell ref="B17:L17"/>
    <mergeCell ref="B18:L18"/>
    <mergeCell ref="B19:L19"/>
    <mergeCell ref="B20:L20"/>
    <mergeCell ref="B12:L12"/>
    <mergeCell ref="B13:L13"/>
    <mergeCell ref="B14:L14"/>
    <mergeCell ref="B15:L15"/>
  </mergeCells>
  <hyperlinks>
    <hyperlink ref="B3:K3" location="'TABLO 1'!A1" display="KAYSERİ İLİ UÇ NOKTALARI"/>
    <hyperlink ref="B4:J4" location="'TABLO 1'!A1" display="İLÇELERE GÖRE YÜZÖLÇÜMÜ VE DAĞILIMI"/>
    <hyperlink ref="B5:L5" location="'TABLO 1'!A1" display="YILLAR İTİBARİYLE METEROLOJİK ELEMANLAR(2009-2012)"/>
    <hyperlink ref="B6:L6" location="'TABLO 2'!A1" display="YILLAR İTİBARİYLE HAVA KİRLİLİĞİ ÖLÇÜM SONUÇLARI AYLIK ORTALAMALARI (mg/m^3)(2009-2012)"/>
    <hyperlink ref="B8:J8" location="'TABLO 2'!A1" display=" KAYSERİ İLİ SULAMADA KULLANILAN GÖLETLER"/>
    <hyperlink ref="B7:J7" location="'TABLO 1'!A1" display="KAYSERİ İLİ SULAMADA KULLANILAN BARAJLAR"/>
    <hyperlink ref="B10:K10" location="'TABLO 2'!A1" display="YILLAR İTİBARİYLE NÜFUSUN İLÇELERE GÖRE DAĞILIMI (2009-2013)"/>
    <hyperlink ref="B11:K11" location="'TABLO 3'!A1" display="YILLAR İTİBARİYLE KAYSERİ İLİ YAŞ GRUBU VE CİNSİYETE GÖRE NÜFUS DAĞILIMI (2009-2013)"/>
    <hyperlink ref="B13:K13" location="'TABLO 5'!A1" display="YILLAR İTİBARİYLE BELEDİYE TEŞKİLATI OLAN YERLEŞİM YERLERİNİN NÜFUSU(2009-2013)"/>
    <hyperlink ref="B9:K9" location="'TABLO 1'!A1" display="YILLAR İTİBARİYLE NÜFUS İŞLEMLERİ SAYILARI (2009-2012)"/>
    <hyperlink ref="B12:K12" location="'TABLO LİSTESİ'!A1" display="İLÇE, YAŞ GRUBU VE CİNSİYETE GÖRE NÜFUS DAĞILIMI (2009-2013)"/>
    <hyperlink ref="B14:K14" location="'TABLO 6'!A1" display="YILLAR İTİBARİYLE CİNSİYETE GÖRE İL/İLÇE VE BELDE/KÖY NÜFUS DAĞILIMI (2007-2013)"/>
    <hyperlink ref="B15:J15" location="'TABLO 1'!A1" display="YILLAR İTİBARİYLE BELEDİYE VE KÖYLERİN İLÇELERE GÖRE DAĞILIMI(2009-2013)"/>
    <hyperlink ref="B16:L16" location="'TABLO LİSTESİ'!A1" display="SİYASİ PARTİ TEŞKİLATLARININ DAĞILIMI (2009-2013)"/>
    <hyperlink ref="B17:L17" location="'TABLO 2'!A1" display="YILLAR İTİBARİYLE İŞÇİ SENDİKALARI TEŞKİLAT VE ÜYE SAYILARI (2009-2013)"/>
    <hyperlink ref="B18:L18" location="'TABLO 3'!A1" display="YILLAR İTİBARİYLE MEMUR SENDİKALARI TEŞKİLAT VE ÜYE SAYILARI (2009-2013)"/>
    <hyperlink ref="B19:L19" location="'TABLO 1'!A1" display="YILLAR İTİBARİYLE MÜFTÜLÜK KADRO VE PERSONEL DURUMU (2009-2013)"/>
    <hyperlink ref="B20:L20" location="'TABLO 2'!A1" display="YILLAR İTİBARİYLE DİNİ GÖREVLİ DURUMU (2009-2013)"/>
    <hyperlink ref="B23:L23" location="'TABLO 1'!A1" display="YILLAR İTİRABİYLE ERCİYES ÜNİVERSİTESİ TIP FAKÜLTESİ HASTANELERİ AMELİYAT SAYILARI VE ARTIŞ ORANLARI (1992-2013)"/>
    <hyperlink ref="B24:L24" location="'TABLO 2'!A1" display="YILLAR İTİBARİYLE ERCİYES ÜNİVERSİTESİ TIP FAKÜLTESİ HASTANELERİ YILLARA GÖRE HASTA DAĞILIMI VE ARTIŞ-AZALIŞ ORANLARI (2000-2013)"/>
    <hyperlink ref="B25:L25" location="'TABLO 3'!A1" display="YILLAR İTİBARİYLE ERCİYES ÜNİVERSİTESİ TIP FAKÜLTESİ HASTANELERİNİN  FİZİKİ KAPASİTELERİ (2000-2013)"/>
    <hyperlink ref="B26:L26" location="'TABLO 4'!A1" display="YILLAR İTİBARİYLE ERCİYES ÜNİVERSİTESİ TIP FAKÜLTESİ HASTANELERİ AMELİYAT VE GİRİŞİMSEL İŞLEM DAĞILIMI VE ARTIŞ ORANLARI (2000-2013)"/>
    <hyperlink ref="B27:L27" location="'TABLO LİSTESİ (2)'!A1" display="ERCİYES ÜNİVERSİTESİ TIP FAKÜLTESİ HASTANELERİ BÖLÜMLER BAZINDA YATAK KAPASİTELERİ (2005-2012)"/>
    <hyperlink ref="B28:L28" location="'TABLO LİSTESİ (2)'!A1" display="ERCİYES ÜNİVERSİTESİ TIP FAKÜLTESİ HASTANELERİ BÖLÜMLER BAZINDA HASTA SAYILARI (2005-2012)"/>
    <hyperlink ref="B24:L24" location="'TABLO LİSTESİ (2)'!A1" display="YILLAR İTİBARİYLE ERCİYES ÜNİVERSİTESİ TIP FAKÜLTESİ HASTANELERİNDEKİ HASTA DAĞILIMI VE ARTIŞ-AZALIŞ ORANLARI (2000-2013)"/>
    <hyperlink ref="B34:L34" r:id="rId1" display="YILLAR İTİBARİYLE  AİLE PLANLAMASI ÇALIŞMALARI (2003-2013)"/>
    <hyperlink ref="B41:L41" r:id="rId2" display="SAĞLIK BAKANLIĞINA BAĞLI OLAN VE OLMAYAN YATAKLI TEDAVİ KURUMLARININ ÇALIŞMALARI (2009-2013)"/>
    <hyperlink ref="B50:L50" location="'TABLO LİSTESİ (2)'!A1" display="YILLAR İTİBARİYLE SAĞLIK BAKANLIĞINA BAĞLI PERSONELİN KADRO DURUMU (2009-2012)"/>
    <hyperlink ref="B74:L74" location="'TABLO LİSTESİ (2)'!A1" display="MELİKŞAH ÜNİVERSİTESİ'NDE FAKÜLTELERE GÖRE KADRO VE PERSONEL DURUMU(2010-2013)"/>
    <hyperlink ref="B69:L69" location="'TABLO LİSTESİ (2)'!A1" display="YILLAR İTİBARİYLE ERCİYES ÜNİVERSİTESİ FAKÜLTE VE YÜKSEKOKULLARA GÖRE DERS VEREN ÖĞRETİM ELEMANI, ÖĞRENCİ VE MEZUN SAYILARI(2009-2013)"/>
    <hyperlink ref="B81:L81" location="'TABLO 1'!A1" display="YILLAR İTİBARİYLE KAYSERİ MÜZELERİNDEKİ ESER VE KİTAP DURUMLARI (2009-2013)"/>
    <hyperlink ref="B82:L82" location="'TABLO 2'!A1" display="YILLAR İTİBARİYLE KAYSERİ İLİNDEKİ TESCİLLİ KÜLTÜR VE TABİAT VARLIKLARI (2009-2012)"/>
    <hyperlink ref="B83:L83" location="'TABLO 3'!A1" display="YILLAR İTİBARİYLE KAYSERİ İLİNDEKİ KÜTÜPHANELERDEKİ KİTAP VE OKUYUCU SAYISI (2009-2013)"/>
    <hyperlink ref="B84:L84" location="'TABLO 4'!A1" display="MÜZELER VE KÜLTÜR MÜDÜRLÜĞÜNE BAĞLI KAYSERİ'DEKİ MÜZE VE ÖREN YERLERİ"/>
    <hyperlink ref="B95:K95" location="'TABLO 1.1'!A1" display="SPOR TESİSLERİ HAKKINDA BİLGİLER(2009-2010)"/>
    <hyperlink ref="B96:K96" location="'TABLO 2.1'!A1" display="PROFESYONEL VE LİGLERDE MÜCADELE EDEN TÜM BRANŞLARDAKİ KAYSERİ KULÜPLERİNİN İSİMLERİ(2009)"/>
    <hyperlink ref="B97:K97" location="'TABLO 3'!A1" display="YILLAR İTİBARİYLE AMATÖR FUTBOL TAKIMLARI VE SAYILARI(2009-2013)"/>
    <hyperlink ref="B102:K102" location="'TABLO 8'!A1" display="YILAR İTİBARİYLE KAYSERİ'DE LİSANSLI SPORCU SAYISI(2009-2013)"/>
    <hyperlink ref="B98:K98" location="'TABLO 4'!A1" display="YILLAR İTİBARİYLE BASKETBOL KULÜBÜ TAKIMLARI VE SAYISI(2009-2011)"/>
    <hyperlink ref="B99:K99" location="'TABLO 5'!A1" display="YILLAR İTİBARİYLE VOLEYBOL KULÜP İSİMLERİ VE SAYISI(2009-2011)"/>
    <hyperlink ref="B100:K100" location="'TABLO 6'!A1" display="YILLAR İTİBARİYLE HENTBOL KULÜBÜ TAKIMLARI VE SAYISI(2009-2011)"/>
    <hyperlink ref="B101:K101" location="'TABLO 7'!A1" display="YILLAR İTİBARİYLE KAYAK KULÜBÜ İSİMLERİ VE SAYISI(2009-2011)"/>
    <hyperlink ref="B103:K103" location="'TABLO 9'!A1" display="YILLAR İTİBARİYLE KAYSERİ'DE SPOR MERKEZLERİNDEKİ SPORCU SAYILARI(2009-2013)"/>
    <hyperlink ref="B95:L95" location="'TABLO 1.1'!A1" display="SPOR TESİSLERİ HAKKINDA BİLGİLER(2009-2013)"/>
    <hyperlink ref="B96:L96" location="'TABLO 2.1'!A1" display="PROFESYONEL VE LİGLERDE MÜCADELE EDEN TÜM BRANŞLARDAKİ KAYSERİ KULÜPLERİNİN İSİMLERİ (2009-2013)"/>
    <hyperlink ref="B118:L118" location="'TABLO 1.1'!A1" display="YILLAR İTİBARİYLE DERNEKLERİN TÜRLERİNE GÖRE DAĞILIMI VE ÜYE SAYILARI (2006-2013)"/>
    <hyperlink ref="B119:L119" location="'TABLO 2'!A1" display="YILLAR İTİBARİYLE KAYSERİ İLİ VE İLÇELERİNDE BULUNAN VAKIFLAR (2009-2013)"/>
    <hyperlink ref="B120:L120" location="'TABLO 3'!A1" display="YILLAR İTİBARİYLE SOSYAL YARDIMLAŞMA VE DAYANIŞMA VAKFI ÇALIŞMALARI (2011-2013)"/>
    <hyperlink ref="B121:J121" location="'TABLO 1'!A1" display="YILLAR İTİBARİYLE TARIM ALANLARININ İLÇELERE GÖRE DAĞILIMI(2009-2013)"/>
    <hyperlink ref="B122:J122" location="'TABLO 2'!A1" display="YILLAR İTİBARİYLE İLÇELERDEKİ TARIM ALANLARININ KULLANIM AMAÇLARINA GÖRE DAĞILIMI (2009-2013)"/>
    <hyperlink ref="B123:J123" location="'TABLO 3'!A1" display="YILLAR İTİBARİYLE TARIM ALANLARININ İLÇELER BAZINDA SULAMA DURUMU(2009-2012)"/>
    <hyperlink ref="B125:J125" location="'TABLO 5'!A1" display="YILLAR İTİBARİYLE TOPRAK KORUMA ALANI VE KULLANIMA İZİN VERİLEN ALAN MİKTARI(2009-2012)"/>
    <hyperlink ref="B124:J124" location="'TABLO 4'!A1" display="YILLAR İTİBARİYLE TARIM ALANLARININ GENEL SULAMA DURUMU(2009-2012)"/>
    <hyperlink ref="B108" location="'TABLO 5'!A1" display="2022 SAYILI KANUNA GÖRE AYLIK ALANLARIN AYLARA GÖRE DAĞILIMI  (2008-2009 YILI)"/>
    <hyperlink ref="B104:L104" location="'TABLO 1'!A1" display="KAYSERİ İLİ HİZMET AKDİ İLE ÇALIŞAN AKTİF VE PASİF SİGORTALILARIN AYLARA GÖRE DAĞILIMI (2008-2013)"/>
    <hyperlink ref="B105:L105" location="'TABLO 2'!A1" display="KAYSERİ İLİ BAĞIMSIZ ÇALIŞAN SİGORTALILARIN AYLARA GÖRE DAĞILIMI (1479 SAYILI KANUNA GÖRE) (2008-2013)"/>
    <hyperlink ref="B106:L106" location="'TABLO 3'!A1" display="KAYSERİ İLİ BAĞIMSIZ ÇALIŞAN SİGORTALILARIN AYLARA GÖRE DAĞILIMI (2926 SAYILI KANUNA GÖRE) (2008-2013)"/>
    <hyperlink ref="B107:L107" location="'TABLO 4'!A1" display="KAYSERİ İLİ KAMU ÇALIŞANI (4/c) AKTİF İŞTİRAKÇİLERİN VE EMEKLİLERİN AYLARA GÖRE DAĞILIMI (2008-2013)"/>
    <hyperlink ref="B109:L109" location="'TABLO 6'!A1" display="KAYSERİ İLİ İŞYERİ SAYILARI VE ZORUNLU SİGORTALI SAYILARININ AYLARA GÖRE DAĞILIMI (2008-2013)"/>
    <hyperlink ref="B110:L110" location="'TABLO 7'!A1" display="KAYSERİ İLİ BÜYÜKLÜKLÜKLERİNE GÖRE İŞYERİ SAYILARININ AYLARA GÖRE DAĞILIMI (2008-2013)"/>
    <hyperlink ref="B111:L111" location="'TABLO 8'!A1" display="KAYSERİ İLİ İŞYERİ BÜYÜKLÜKLÜĞÜNE GÖRE ZORUNLU SİGORTALI SAYILARININ AYLARA GÖRE DAĞILIMI (2008-2013)"/>
    <hyperlink ref="B112:L112" location="'TABLO 9'!A1" display="YILLAR İTİBARİYLE AYLIK BİLDİRGESİ ALINAN İŞYERLERİNİN İLLERE GÖRE SAYILARI (1999-2013)"/>
    <hyperlink ref="B114:L114" location="'TABLO 11'!A1" display="YILLAR İTİBARİYLE AYLIK VE GELİR ALANLARIN AYLIK TÜRÜNE GÖRE DAĞILIMI (2004-2012)"/>
    <hyperlink ref="B115:L115" location="'TABLO 12'!A1" display="YILLAR İTİBARİYLE İŞLEMİ TAMAMLANAN İŞ KAZALARI, MESLEK HASTALIKLARI, SÜREKLİ İŞ GÖREMEZLİK VE ÖLÜM (2004-2012)"/>
    <hyperlink ref="B116:L116" location="'TABLO 13'!A1" display="YILLAR İTİBARİYLE İŞLEMİ TAMAMLANAN İŞ KAZALARI VE MESLEK HASTALIKLARI VAK'ALARI SONUCU TOPLAM GEÇİCİ İŞ GÖREMEZLİK SÜRELERİ İLE HASTANEDE GEÇEN GÜNLERİN CİNSİYETE GÖRE DAĞILIMI(2004-2012)"/>
    <hyperlink ref="B117:L117" location="'TABLO 14'!A1" display="YILLAR İTİBARİYLE GEÇİCİ İŞGÖREMEZLİĞE NEDEN OLAN HASTALIK OLAYLARININ SAYILARI (2004-2012)"/>
    <hyperlink ref="B113:L113" location="'TABLO 10.1'!A1" display="KAYSERİ, DENİZLİ VE KONYA İLLERİ AYLIK PRİM VE HİZMET BELGESİ ALINAN İŞYERLERİNİN VE SİGORTALILARIN FAALİYET GRUPLARINA GÖRE DAĞILIMI (2008)"/>
    <hyperlink ref="B108:L108" location="'TABLO 5'!A1" display="2022 SAYILI KANUNA GÖRE AYLIK ALANLARIN AYLARA GÖRE DAĞILIMI  (2008-2013)"/>
    <hyperlink ref="B127:J127" location="'TABLO 2'!A1" display="YILLAR İTİBARİYLE İLÇELERDEKİ TARIM ALANLARININ KULLANIM AMAÇLARINA GÖRE DAĞILIMI (2009-2013)"/>
    <hyperlink ref="B128:J128" location="'TABLO 3'!A1" display="YILLAR İTİBARİYLE TARIM ALANLARININ İLÇELER BAZINDA SULAMA DURUMU(2009-2012)"/>
    <hyperlink ref="B129:J129" location="'TABLO 4'!A1" display="YILLAR İTİBARİYLE TARIM ALANLARININ GENEL SULAMA DURUMU(2009-2012)"/>
    <hyperlink ref="B131:J131" location="'TABLO 1'!A1" display="YILLAR İTİBARİYLE KÜÇÜKBAŞ HAYVAN SAYISI (2008-2012)"/>
    <hyperlink ref="B133:J133" location="'TABLO 3'!A1" display="YILLAR İTİBARİYLE TEK TIRNAKLI HAYVAN SAYISI (2008-2012)"/>
    <hyperlink ref="B135:J135" location="'TABLO 5'!A1" display="YILLAR İTİBARİYLE ARICILIK KOVAN SAYISI (2008-2012)"/>
    <hyperlink ref="B139:J139" location="'TABLO 9'!A1" display="YILLAR İTİBARİYLE DİĞER İLLERDEN KAYSERİ İLİNE GELEN CANLI HAYVAN MİKTARI (2009-2013)"/>
    <hyperlink ref="B136:J136" location="'TABLO 6'!A1" display="YILLAR İTİBARİYLE KAYSERİ İLİNE GELEN HAYVAN VE HAYVANSAL ÜRÜNLER (2009-2013)"/>
    <hyperlink ref="B132:J132" location="'TABLO 2'!A1" display="YILLAR İTİBARİYLE BÜYÜKBAŞ HAYVAN SAYISI (2008-2012)"/>
    <hyperlink ref="B137:J137" location="'TABLO 7'!A1" display="YILLAR İTİBARİYLE KAYSERİ İLİNDEN GİDEN HAYVAN VE HAYVANSAL ÜRÜNLER (2009-2013)"/>
    <hyperlink ref="B138:J138" location="'TABLO 8'!A1" display="YILLAR İTİBARİYLE KAYSERİ İLİNDEN SEVKEDİLEN CANLI HAYVAN MİKTARI (2009-2013)"/>
    <hyperlink ref="B134:J134" location="'TABLO 4'!A1" display="YILLAR İTİBARİYLE KÜMES HAYVANI SAYISI (2008-2012)"/>
    <hyperlink ref="B140:L140" location="'TABLO 1'!A1" display="YILLAR İTİBARİYLE HASTALIK TARAMASI (2009-2013)"/>
    <hyperlink ref="B141:J141" location="'TABLO 1'!A1" display="YILLAR İTİBARİYLE KAYSERİ İLİ  SU ÜRÜNLERİ YETİŞTİRİCİLİK TESİSLERİ (2003-2013)"/>
    <hyperlink ref="B142:J142" location="'TABLO 2.1'!A1" display="KAYSERİ İLİ DSİ 12. BÖLGE MÜDÜRLÜĞÜNCE İŞLETMEYE AÇILAN SULAMALARIN SULAMA ORANLARI(2008-2012)"/>
    <hyperlink ref="B143:J143" location="'TABLO 1'!A1" display="ORMAN VE KÖY İLİŞKİLERİ BÖLGE MÜDÜRLÜĞÜNÜN YAPTIĞI ÇALIŞMALARIN SAYISI(1986-2009,2012,2013)"/>
    <hyperlink ref="B144:J144" location="'TABLO 5.1'!A1" display="YILLAR İTİBARİYLE KAYSERİ İLİNDEKİ ORMANLIK ALANLARIN DAĞILIMI (2009-2013)"/>
    <hyperlink ref="B146:J146" location="'TABLO 6'!A1" display="YILLAR İTİBARİYLE ÇEVRE ETKİ DEĞERLENDİRME YÖNETMELİĞİİNCE GERÇEKLEŞTİRİLEN FAALİYETLERİN SEKTÖREL DAĞILIMI (2009-2011)"/>
    <hyperlink ref="B147:J147" location="'TABLO 7'!A1" display="YILLAR İTİBARİYLE KARA AVCILIĞI İLE İLGİLİ ÇEŞİTLİ İSTATİSTİKLER (2005-2011)"/>
    <hyperlink ref="B148:J148" location="'TABLO LİSTESİ (2)'!A1" display="YILLAR İTİBARİYLE AGM ŞUBE MÜDÜRLÜĞÜ ÇALIŞMALARI (2002-2013)"/>
    <hyperlink ref="B149:L149" location="'TABLO 1'!A1" display="YILLAR İTİBARİYLE KAYSERİ ORGANİZE SANAYİ BÖLGESİ ARAZİ KULLANIM TABLOSU (2009-2012)"/>
    <hyperlink ref="B151:L151" location="'TABLO 3'!A1" display="YILLAR İTİBARİYLE KOSB' DE FABRİKALARIN SEKTÖREL DAĞILIMI (2009-2012)"/>
    <hyperlink ref="B152:L152" location="'TABLO 4'!A1" display="YILLAR İTİBARİYLE KOSB' DE ELEKTRİK TÜKETİMİ (KWA) (2009-2012)"/>
    <hyperlink ref="B150:L150" location="'TABLO 2'!A1" display="YILLAR İTİBARİYLE KAYSERİ ORGANİZE SANAYİ BÖLGESİ FİZİBİLİTE DURUMU (2009-2012)"/>
    <hyperlink ref="B153:L153" location="'TABLO 5'!A1" display="YILLAR İTİBARİYLE ELEKTRİK DAĞITIM MÜESSELERİNE VE KAYSERİ VE CİV. ELEKTRİK T. A. Ş.'NE AYLARA GÖRE VERİLEN ENERJİ (2010-2013)"/>
    <hyperlink ref="B154:L154" location="'TABLO 1'!A1" display="MEVCUT ALAN,PARSEL SAYISI İLE İLGİLİ GENEL BİLGİLER"/>
    <hyperlink ref="B155:L155" location="'TABLO 2'!A1" display="YILLAR İTİBARİYLE MİMSİN OSB'DEKİ SANAYİ PARSELİ DAĞILIMI (2009-2013)"/>
    <hyperlink ref="B156:L156" location="'TABLO 1'!A1" display="YILLAR İTİBARİYLE ÜRETİM ALANLARINA GÖRE TESİS SAYILARI (2009-2013)"/>
    <hyperlink ref="B157:L157" location="'TABLO 2'!A1" display="YILLAR İTİBARİYLE KÜÇÜK SANAYİ SİTELERİNDEKİ İŞYERİ VE ÇALIŞAN DURUMU (2009-2013)"/>
    <hyperlink ref="B158:L158" location="'TABLO 3'!A1" display="YILLAR İTİBARİYLE ŞİRKETLERİN TÜRLERİNE GÖRE DAĞILIMI (2009-2013)"/>
    <hyperlink ref="B160:L160" location="'TABLO 4.2'!A1" display=" 2013 YILINA AİT KOOPERATİF VE ORTAK SAYILARI (2013)"/>
    <hyperlink ref="B159:L159" location="'TABLO 4'!A1" display="YILLAR İTİBARİYLE KOOPERATİFLERDE MEVCUT DURUMU (2009-2011)"/>
    <hyperlink ref="B161:L161" location="'TABLO 1'!A1" display="YILLAR İTİBARİYLE İSO İLK 500 FİRMA İÇİNDE YER ALAN KAYSERİ FİRMALARI VE ÜRETİMDEN SATIŞLAR (2008-2013)"/>
    <hyperlink ref="B164:K164" location="'TABLO 2.1'!A1" display="YILLAR İTİBARİYLE KAYSERİ İLİ İHRACAT DEĞERLERİNİN SEKTÖREL BAZDA AYLIK DAĞILIMI (2004-2011)"/>
    <hyperlink ref="B165:K165" location="'TABLO 3.1'!A1" display="KAYSERİ İLİ 2004 YILI ÜLKELER BAZINDA AYLIK İHRACAT RAKAMLARI (2004)"/>
    <hyperlink ref="B166:K166" location="'TABLO 4'!A1" display="YILLAR İTİBARİYLE KAYSERİ GÜMRÜK MÜDÜRLÜĞÜ'NE AİT AYLIK DIŞ TİCARET İSTATİSTİKLERİ (2002-2013)"/>
    <hyperlink ref="B167:K167" location="'TABLO 5'!A1" display="YILAR İTİBARİYLE KAYSERİ SERBET BÖLGESİ' NE AİT AYLIK İSTATİSTİKLER (2010-2013)"/>
    <hyperlink ref="B168:K168" location="'TABLO 6'!A1" display="KAYSERİ GÜMRÜK MÜDÜRLÜĞÜ'NE AİT BELGE İSTATİSTİKLERİ (2010-2013)"/>
    <hyperlink ref="B169:K169" location="'TABLO 7'!A1" display="KAYSERİ GÜMRÜK MÜDÜRLÜĞÜ'NE AİT GİREN ÇIKAN TIR İSTATİSTİKLERİ (2010-2013)"/>
    <hyperlink ref="B170:K170" location="'TABLO 8'!A1" display="YILAR İTİBARİYLE KAYSERİ SERBEST BÖLGESİ'NE AİT İSTATİSTİKLER (1999-2013)"/>
    <hyperlink ref="B171:L171" location="'TABLO 1.1'!A1" display="YILLAR İTİBARİYLE ABONE CİNSİNE GÖRE ENERJİ TÜKETİMİ (2002-2012)"/>
    <hyperlink ref="B174:L174" location="'TABLO 3'!A1" display="YILLAR İTİBARİYLE ELEKTRİK DAĞITIM MÜESSELERİNE VE KAYSERİ VE CİV. ELEKTRİK T. A. Ş.'NE AYLARA GÖRE VERİLEN ENERJİ (2009-2013)"/>
    <hyperlink ref="B172:L172" location="'TABLO 1.2'!A1" display=" ABONE CİNSİNE GÖRE ENERJİ TÜKETİMİ (2013)"/>
    <hyperlink ref="B173:L173" location="'TABLO 2'!A1" display="ABONE CİNSİNE GÖRE ABONE SAYILARI (2013)"/>
    <hyperlink ref="B175:I175" location="'TABLO 1.1'!A1" display="AYLAR İTİBARİYLE KAYSERİ İLİNDE KURULAN VE KAPANAN ŞİRKET SAYILARI (2004-2009)"/>
    <hyperlink ref="B194:G194" location="'TABLO 1'!A1" display="YILLAR İTİBARİYLE NAKDİ KREDİLERİN DAĞILIMI (1992-2012)"/>
    <hyperlink ref="B195:G195" location="'TABLO 2'!A1" display="YILLAR İTİBARİYLE  KREDİLERİN  DAĞILIMI (1984-2013)"/>
    <hyperlink ref="B196:G196" location="'TABLO 3'!A1" display="YILLAR İTİBARİYLE MEVDUATLARIN DAĞILIMI (1997-2013)"/>
    <hyperlink ref="B197:G197" location="'TABLO 4'!A1" display="YILLAR İTİBARİYLE MEVDUATLARIN TÜRK VE YABANCI PARA CİNSLERİNE GÖRE DAĞILIMI (Cari Fiyatlarla) (1999-2012)"/>
    <hyperlink ref="B198:G198" location="'TABLO 5'!A1" display="YILLAR İTİBARİYLE  KREDİ VE MEVDUAT DAĞILIMLARI (1997-2013)"/>
    <hyperlink ref="B199:G199" location="'TABLO 6.1'!A1" display="KAYSERİ İLİNDEKİ BANKALARIN İLÇELERE GÖRE SAYILARI (2006-2013)"/>
    <hyperlink ref="B200:G200" location="'TABLO 7'!A1" display="YILLAR İTİBARİYLE İLÇELERE GÖRE BANKALARIN ŞUBE SAYILARI (2004-2013)"/>
    <hyperlink ref="B201:G201" location="'TABLO 8'!A1" display="YILLAR İTİBARİYLE KAYSERİ İLİNDEKİ BANKALARIN ŞUBE BAŞINA DÜŞEN ORTALAMA KREDİ DAĞILIMLARI (Cari Fiyatlarla) (1999-2012)"/>
    <hyperlink ref="B202:G202" location="'TABLO 9'!A1" display="YILLAR İTİBARİYLE BANKA ÇALIŞANLARININ SAYISI (2005-2013)"/>
    <hyperlink ref="B203:G203" location="'TABLO 10'!A1" display="YILLAR İTİBARİYLE ATM POS VE ÜYE İŞYERİ SAYISI (2010-2013)"/>
    <hyperlink ref="B204:G204" location="'TABLO 10'!A1" display="YILLAR İTİBARİYLE ORTALAMA MEVDUAT VE KREDİ (2005-2013)"/>
    <hyperlink ref="B205:G205" location="'TABLO 12'!A1" display="YILLAR İTİBARİYLE KAYSERİ İLİNDEKİ BANKALARIN YILLAR İTİBARİYLE ŞUBE SAYILARI (2000-2013)"/>
    <hyperlink ref="B206:I206" location="'TABLO 1'!A1" display="YILLAR İTİBARİYLE KAYSERİ İLİNDE BULUNAN OTELLER VE MEVCUT DURUM (2009-2013)"/>
    <hyperlink ref="B207:I207" location="'TABLO 2.1'!A1" display="KAYSERİ İLİNDE BULUNAN İŞLETME BELGELİ OTELLER VE MEVCUT DURUM (2009-2013)"/>
    <hyperlink ref="B208:I208" location="'TABLO 3'!A1" display="YILLAR İTİBARİYLE KAYSERİ İLİNDE BULUNAN YATIRIM BELGELİ OTELLER VE MEVCUT DURUM (2009-2013)"/>
    <hyperlink ref="B209:I209" location="'TABLO 4'!A1" display="YILLAR İTİBARİYLE ERCİYES KAYAK MERKEZİNDE BULUNAN KAMUYA AİT KONAKLAMA TESİSLERİ (2009-2013)"/>
    <hyperlink ref="B210:I210" location="'TABLO 5'!A1" display="YILLAR İTİBARİYLE KAYSERİ İLİNDE BULUNAN YATIRIM BELGELİ LOKANTALAR VE MEVCUT DURUM (2009-2013)"/>
    <hyperlink ref="B212:I212" location="'TABLO 7'!A1" display="YILLAR İTİBARİYLE BAKANLIKTAN BELGELİ SEYAHAT ACENTELERİ VE GRUBU (2009-2013)"/>
    <hyperlink ref="B213:I213" location="'TABLO 8.1'!A1" display="YILLAR İTİBARİYLE KAYSERİ İLİNDEKİ TURİSTİK MEKANLARA GELEN TURİST SAYISI (2009-2013)"/>
    <hyperlink ref="B214:I214" location="'TABLO 9'!A1" display="YILLAR İTİBARİYLE KÜLTÜR MERKEZLERİNDE GERÇEKLEŞTİRİLEN FAALİYETLER (2009-2013)"/>
    <hyperlink ref="B211:I211" location="'TABLO 6'!A1" display="YILLAR İTİBARİYLE KAYSERİ İLİNDE BULUNAN İŞLETME BELGELİ RESTORANLAR VE MEVCUT DURUM (2009-2013)"/>
    <hyperlink ref="B215:L215" location="'TABLO 1'!A1" display="YILLAR İTİBARİYLE KAYSERİ HAVAALANI İÇ/DIŞ HAT UÇAK VE YOLCU TRAFİĞİ (1999-2011)"/>
    <hyperlink ref="B217:L217" location="'TABLO 3'!A1" display="YILLAR İTİBARİYLE KAYSERİ HAVAALANI AYLIK YÜK TRAFİĞİ (2009-2011)"/>
    <hyperlink ref="B216:L216" location="'TABLO 2'!A1" display="YILLAR İTİBARİYLE KAYSERİ HAVAALANI AYLIK UÇAK VE YOLCU TRAFİĞİ (2008-2011)"/>
    <hyperlink ref="B218:L218" location="'TABLO 1'!A1" display="YILLAR İTİBARİYLE DEMİRYOLLARI YOLCU TRAFİĞİ (2009-2011)"/>
    <hyperlink ref="B219:L219" location="'TABLO 1'!A1" display="YILLAR İTİBARİYLE KAYSERİ'DE MOTORLU ARAÇ VE SÜRÜCÜ BELGELERİ SAYISI (2006-2012)"/>
    <hyperlink ref="B220:L220" location="'TABLO 2'!A1" display="YILLAR İTİBARİYLE TRAFİĞE YENİ KAYIT OLAN ARAÇ SAYISI (2009-2012)"/>
    <hyperlink ref="B221:L221" location="'TABLO 3.1'!A1" display="YILLAR İTİBARİYLE KAYSERİ'DEKİ MOTORLU KARA TAŞITLARINA AİT AYLIK İSTATİSTİKLER (1994-2012)"/>
    <hyperlink ref="B224:L224" location="'TABLO 2'!A1" display="YILLAR İTİBARİYLE PTT PROJELERİNİN YATIRIM HARCAMALARI (2003-2013)"/>
    <hyperlink ref="B225:L225" location="'TABLO 4'!A1" display="YILLAR İTİBARİYLE PTT KURUMUNDA ÇALIŞAN PERSONEL SAYILARI (2002-2013)"/>
    <hyperlink ref="B226:L226" location="'TABLO 7'!A1" display="YILLAR İTİBARİYLE PTT PERSONELİNİN ÖGRENİM DURUMLARINA GÖRE DAĞILIMI (2003-2013)"/>
    <hyperlink ref="B227:L227" location="'TABLO 8'!A1" display="YILLAR İTİBARİYLE PTT KURUMUNDA ÇALIŞAN İŞÇİ SAYISI (2002-2013)"/>
    <hyperlink ref="B228:L228" location="'TABLO 9'!A1" display="YILLAR İTİBARİYLE BAŞMÜDÜRLÜKLERE GÖRE KABUL EDİLEN VE DAĞITILAN POSTA GÖNDERİLERİ (2003-2013)"/>
    <hyperlink ref="B229:L229" location="'TABLO 11'!A1" display="YILLAR İTİBARİYLE  PTT BAŞMÜDÜRLÜKLERİNCE KULLANILAN POSTA HATLARI (2003-2013)"/>
    <hyperlink ref="B230:L230" location="'TABLO 17'!A1" display="YILLAR İTİBARİYLE TELEFON SANTRAL KAPASİTESİ VE ABONE SAYILARI (2000-2012)"/>
    <hyperlink ref="B231:H231" location="'TABLO 1'!A1" display="2000-2010 YILI KONUT İHTİYAÇ DURUMU*"/>
    <hyperlink ref="B232:H232" location="'TABLO 2'!A1" display="KAYSERİ İLİ TOPLU KONUT UYGULAMALARI"/>
    <hyperlink ref="B233:L233" location="'TABLO 1'!A1" display="KAYSERİ'DE BULUNAN MADENLER"/>
    <hyperlink ref="B113:L113" location="'TABLO 10.1'!A1" display="KAYSERİ, DENİZLİ VE KONYA İLLERİ AYLIK PRİM VE HİZMET BELGESİ ALINAN İŞYERLERİNİN VE SİGORTALILARIN FAALİYET GRUPLARINA GÖRE DAĞILIMI (2008-2013)"/>
    <hyperlink ref="B175:L175" location="'TABLO 1.1'!A1" display="AYLAR İTİBARİYLE KAYSERİ İLİNDE KURULAN VE KAPANAN ŞİRKET SAYILARI (2004-2013)"/>
    <hyperlink ref="B144:L144" location="'TABLO 5.1'!A1" display=" KAYSERİ İLİNDEKİ BÖLGELERE GÖRE ORMANLIK ALANLARIN DAĞILIMI (2009-2010)"/>
    <hyperlink ref="B145:J145" location="'TABLO 5.1'!A1" display="YILLAR İTİBARİYLE KAYSERİ İLİNDEKİ ORMANLIK ALANLARIN DAĞILIMI (2009-2013)"/>
    <hyperlink ref="B145:L145" location="'TABLO 5.1'!A1" display=" YILLAR İTİBAİRYLE KAYSERİ İLİNDEKİ ORMANLIK ALANLARIN DAĞILIMI (2011-2013)"/>
    <hyperlink ref="B181:L181" location="'TABLO 6'!A1" display="YILLAR İTİBARİYLE KAYSERİ İLİ GENEL BÜTÇE VERGİ GELİRLERİNİN TAHAKKUK VE TAHSİLATI (997-2013)"/>
    <hyperlink ref="B182:L182" location="'TABLO 7'!A1" display="YILLAR İTİBARİYLE KAYSERİ İLİ AYLIK MERKEZİ YÖNETİM BÜTÇE GELİR ve GİDERLERİNİN KARŞILAŞTIRMASI (KÜMÜLATİF) (2006-2013)"/>
    <hyperlink ref="B183:L183" location="'TABLO 8'!A1" display="YILLAR İTİBARİYLE KAYSERİ İLİ MERKEZİ YÖNETİM BÜTÇE GELİR ve GİDERLERİNİN KARŞILAŞTIRMASI (KÜMÜLATİF)(2000-2013)"/>
    <hyperlink ref="B184:L184" location="'TABLO 9'!A1" display="YILLAR İTİBARİYLE KAYSERİ İLİ AYLIK MERKEZİ YÖNETİM BÜTÇE GELİRLERİNİN TAHSİLATI (KÜMÜLATİF) (2007-2013)"/>
    <hyperlink ref="B185:L185" location="'TABLO 10'!A1" display="YILLAR İTİBARİYLE KAYSERİ İLİ MERKEZİ YÖNETİM BÜTÇE GELİRİNİN TAHSİLATI (KÜMÜLATİF) (1997-2013)"/>
    <hyperlink ref="B180:L180" location="'TABLO 5'!A1" display="YILLAR İTİBARİYLE KAYSERİ İLİ AYLIK GENEL BÜTÇE VERGİ GELİRLERİNİN TAHAKKUK ve TAHSİLATI (KÜMÜLATİF) (2006-2013)"/>
    <hyperlink ref="B186:L186" location="'TABLO 11'!A1" display="YILLAR İTİBARİYLE KAYSERİ İLİ AYLIK MERKEZİ YÖNETİM BÜTÇE HARCAMALARI (KÜMÜLATİF) (2006-2013)"/>
    <hyperlink ref="B188:L188" location="'TABLO 13'!A1" display="YILLAR İTİBARİYLE KAYSERİ İLİ GELİR VERGİSİ FAAL MÜKELLEF SAYILARININ AYLARA GÖRE DAĞILIMI VE ARTIŞ ORANLARI (2002-2013)"/>
    <hyperlink ref="B189:L189" location="'TABLO 14'!A1" display="YILLAR İTİBARİYLE KAYSERİ İLİ GELİR STOPAJ VERGİSİ FAAL MÜKELLEF SAYILARININ AYLARA GÖRE DAĞILIMI VE ARTIŞ ORANLARI (2002-2013)"/>
    <hyperlink ref="B190:L190" location="'TABLO 15'!A1" display="YILLAR İTİBARİYLE KAYSERİ İLİ GAYRİMENKUL SERMAYE İRADI ELDE EDEN FAAL MÜKELLEF SAYILARININ AYLARA GÖRE DAĞILIMI VE ARTIŞ-AZALIŞ ORANLARI (2002-2013)"/>
    <hyperlink ref="B191:L191" location="'TABLO 16'!A1" display="YILLAR İTİBARİYLE KAYSERİ İLİ BASİT USULDE VERGİLENDİRİLEN GELİR VERGİSİ FAAL MÜKELLEF SAYILARININ AYLARA GÖRE DAĞILIMI VE ARTIŞ-AZALIŞ ORANLARI (2002-2013)"/>
    <hyperlink ref="B192:L192" location="'TABLO 17'!A1" display="YILLAR İTİBARİYLE KAYSERİ İLİ KURUMLAR VERGİSİ FAAL MÜKELLEF SAYILARININ AYLARA GÖRE DAĞILIMI VE ARTIŞ-AZALIŞ ORANLARI (2002-2013)"/>
    <hyperlink ref="B193:L193" location="'TABLO 18'!A1" display="YILLAR İTİBARİYLE KAYSERİ İLİ KATMA DEĞER VERGİSİ FAAL MÜKELLEF SAYILARININ AYLARA GÖRE DAĞILIMI VE ARTIŞ-AZALIŞ ORANLARI (2002-2013)"/>
    <hyperlink ref="B176:L176" location="'TABLO 1'!A1" display="YILLARA GÖRE VERGİ GELİRLERİ VE KAMU GİDERLERİ DAĞILIMI(2000-2013)"/>
    <hyperlink ref="B177:L177" location="'TABLO 2'!A1" display="YILLAR İTİBARİYLE KAYSERİ İLİNDE VERGİ GELİRLERİ DAĞILIMI  (TL) (2009-2013)"/>
    <hyperlink ref="B178:L178" location="'TABLO 3'!A1" display="YILLAR İTİBARİYLE KAYSERİ İLİ VERGİ DAİRELERİNİN GELİR VERGİSİ, KURUMLAR VERGİSİ VE DİĞER VERGİLER İTİBARİYLE MÜKELLEF SAYILARI(2009-2013)"/>
    <hyperlink ref="B179:L179" location="'TABLO 4'!A1" display="YILLAR İTİBARİYLE KAYSERİ İLİNDE VERGİ GELİRLERİ DAĞILIMI  (TL) (2009-2013)"/>
    <hyperlink ref="B187:L187" location="'TABLO 11'!A1" display="YILLAR İTİBARİYLE GENEL BÜTÇE VERGİ GELİRLERİ (KAYSERİ DENİZLİ VE KONYA İLLERİ KARŞILAŞTIRMASI) (2004-2013)"/>
    <hyperlink ref="B231:L231" location="'TABLO LİSTESİ (3)'!A1" display="2000-2010 YILI KONUT İHTİYAÇ DURUMU"/>
    <hyperlink ref="B161:L161" location="'TABLO LİSTESİ (3)'!A1" display="YILLAR İTİBARİYLE İSO İLK 500 FİRMA İÇİNDE YER ALAN KAYSERİ FİRMALARI VE ÜRETİMDEN SATIŞLAR (2008-2013)"/>
    <hyperlink ref="B162:L162" location="'TABLO 1'!A1" display="YILLAR İTİBARİYLE İSO İLK 500 FİRMA İÇİNDE YER ALAN KAYSERİ FİRMALARI VE ÜRETİMDEN SATIŞLAR (2008-2013)"/>
    <hyperlink ref="B162:L162" location="'TABLO LİSTESİ (3)'!A1" display="YILLAR İTİBARİYLE İSO İKİNCİ 500 FİRMA İÇİNDE YER ALAN KAYSERİ FİRMALARI VE ÜRETİMDEN SATIŞLAR (2008-2013)"/>
    <hyperlink ref="B116:L116" location="'TABLO LİSTESİ (3)'!A1" display="YILLAR İTİBARİYLE İŞLEMİ TAMAMLANAN İŞ KAZALARI VE MESLEK HASTALIKLARI VAK'ALARI SONUCU TOPLAM GEÇİCİ İŞ GÖREMEZLİK SÜRELERİ İLE HASTANEDE GEÇEN GÜNLERİN CİNSİYETE GÖRE DAĞILIMI(2004-2012)"/>
  </hyperlinks>
  <pageMargins left="0.70866141732283472" right="0.70866141732283472" top="0.74803149606299213" bottom="0.74803149606299213" header="0.31496062992125984" footer="0.31496062992125984"/>
  <pageSetup paperSize="9" scale="51" fitToHeight="0" orientation="portrait" r:id="rId3"/>
  <headerFooter alignWithMargins="0">
    <oddFooter>&amp;RVII</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5">
    <pageSetUpPr fitToPage="1"/>
  </sheetPr>
  <dimension ref="A1:I38"/>
  <sheetViews>
    <sheetView view="pageBreakPreview" zoomScale="60" zoomScaleNormal="100" workbookViewId="0">
      <selection activeCell="H15" sqref="H15"/>
    </sheetView>
  </sheetViews>
  <sheetFormatPr defaultRowHeight="12.75"/>
  <cols>
    <col min="1" max="1" width="52.85546875" style="152" customWidth="1"/>
    <col min="2" max="2" width="25.7109375" style="152" customWidth="1"/>
    <col min="3" max="3" width="25.7109375" style="859" customWidth="1"/>
    <col min="4" max="6" width="25.7109375" style="152" customWidth="1"/>
    <col min="7" max="16384" width="9.140625" style="152"/>
  </cols>
  <sheetData>
    <row r="1" spans="1:6" ht="13.5" thickBot="1">
      <c r="A1" s="1" t="s">
        <v>0</v>
      </c>
      <c r="F1" s="474" t="s">
        <v>1</v>
      </c>
    </row>
    <row r="2" spans="1:6" ht="20.25" customHeight="1" thickTop="1">
      <c r="A2" s="6250" t="s">
        <v>889</v>
      </c>
      <c r="B2" s="6251"/>
      <c r="C2" s="6251"/>
      <c r="D2" s="6251"/>
      <c r="E2" s="6251"/>
      <c r="F2" s="6252"/>
    </row>
    <row r="3" spans="1:6" ht="21" customHeight="1">
      <c r="A3" s="6452" t="s">
        <v>746</v>
      </c>
      <c r="B3" s="6453"/>
      <c r="C3" s="6453"/>
      <c r="D3" s="6453"/>
      <c r="E3" s="6453"/>
      <c r="F3" s="6454"/>
    </row>
    <row r="4" spans="1:6" ht="9.75" customHeight="1" thickBot="1">
      <c r="A4" s="6512"/>
      <c r="B4" s="6457"/>
      <c r="C4" s="6457"/>
      <c r="D4" s="6457"/>
      <c r="E4" s="6457"/>
      <c r="F4" s="6513"/>
    </row>
    <row r="5" spans="1:6" ht="40.5" customHeight="1" thickBot="1">
      <c r="A5" s="860" t="s">
        <v>814</v>
      </c>
      <c r="B5" s="861" t="s">
        <v>815</v>
      </c>
      <c r="C5" s="862" t="s">
        <v>816</v>
      </c>
      <c r="D5" s="861" t="s">
        <v>817</v>
      </c>
      <c r="E5" s="861" t="s">
        <v>818</v>
      </c>
      <c r="F5" s="863" t="s">
        <v>819</v>
      </c>
    </row>
    <row r="6" spans="1:6" ht="18" customHeight="1">
      <c r="A6" s="864" t="s">
        <v>843</v>
      </c>
      <c r="B6" s="865">
        <v>14</v>
      </c>
      <c r="C6" s="866">
        <v>0.88</v>
      </c>
      <c r="D6" s="867">
        <v>5110</v>
      </c>
      <c r="E6" s="867">
        <v>5573</v>
      </c>
      <c r="F6" s="868">
        <f>E6/D6*100</f>
        <v>109.06066536203522</v>
      </c>
    </row>
    <row r="7" spans="1:6" ht="18" customHeight="1">
      <c r="A7" s="851" t="s">
        <v>848</v>
      </c>
      <c r="B7" s="495" t="s">
        <v>9</v>
      </c>
      <c r="C7" s="495" t="s">
        <v>9</v>
      </c>
      <c r="D7" s="495" t="s">
        <v>9</v>
      </c>
      <c r="E7" s="495" t="s">
        <v>9</v>
      </c>
      <c r="F7" s="869" t="s">
        <v>9</v>
      </c>
    </row>
    <row r="8" spans="1:6" ht="18" customHeight="1">
      <c r="A8" s="851" t="s">
        <v>842</v>
      </c>
      <c r="B8" s="495">
        <v>28</v>
      </c>
      <c r="C8" s="829">
        <v>3.35</v>
      </c>
      <c r="D8" s="808">
        <v>10220</v>
      </c>
      <c r="E8" s="808">
        <v>6146</v>
      </c>
      <c r="F8" s="852">
        <f t="shared" ref="F8:F31" si="0">E8/D8*100</f>
        <v>60.136986301369866</v>
      </c>
    </row>
    <row r="9" spans="1:6" ht="18" customHeight="1">
      <c r="A9" s="851" t="s">
        <v>849</v>
      </c>
      <c r="B9" s="495" t="s">
        <v>9</v>
      </c>
      <c r="C9" s="495" t="s">
        <v>9</v>
      </c>
      <c r="D9" s="495" t="s">
        <v>9</v>
      </c>
      <c r="E9" s="495" t="s">
        <v>9</v>
      </c>
      <c r="F9" s="869" t="s">
        <v>9</v>
      </c>
    </row>
    <row r="10" spans="1:6" ht="18" customHeight="1">
      <c r="A10" s="851" t="s">
        <v>823</v>
      </c>
      <c r="B10" s="495">
        <v>194</v>
      </c>
      <c r="C10" s="829">
        <v>6.16</v>
      </c>
      <c r="D10" s="495">
        <v>70810</v>
      </c>
      <c r="E10" s="495">
        <v>62751</v>
      </c>
      <c r="F10" s="852">
        <f t="shared" si="0"/>
        <v>88.618839147013134</v>
      </c>
    </row>
    <row r="11" spans="1:6" ht="18" customHeight="1">
      <c r="A11" s="851" t="s">
        <v>834</v>
      </c>
      <c r="B11" s="495">
        <v>23</v>
      </c>
      <c r="C11" s="829">
        <v>7.25</v>
      </c>
      <c r="D11" s="808">
        <v>8395</v>
      </c>
      <c r="E11" s="808">
        <v>7140</v>
      </c>
      <c r="F11" s="852">
        <f t="shared" si="0"/>
        <v>85.050625372245378</v>
      </c>
    </row>
    <row r="12" spans="1:6" ht="18" customHeight="1">
      <c r="A12" s="851" t="s">
        <v>850</v>
      </c>
      <c r="B12" s="495">
        <v>21</v>
      </c>
      <c r="C12" s="829">
        <v>8.6300000000000008</v>
      </c>
      <c r="D12" s="808">
        <v>7665</v>
      </c>
      <c r="E12" s="808">
        <v>7342</v>
      </c>
      <c r="F12" s="852">
        <f t="shared" si="0"/>
        <v>95.786040443574691</v>
      </c>
    </row>
    <row r="13" spans="1:6" ht="18" customHeight="1">
      <c r="A13" s="851" t="s">
        <v>851</v>
      </c>
      <c r="B13" s="495">
        <v>19</v>
      </c>
      <c r="C13" s="829">
        <v>42.62</v>
      </c>
      <c r="D13" s="808">
        <v>6935</v>
      </c>
      <c r="E13" s="808">
        <v>6740</v>
      </c>
      <c r="F13" s="852">
        <f t="shared" si="0"/>
        <v>97.18817591925017</v>
      </c>
    </row>
    <row r="14" spans="1:6" ht="18" customHeight="1">
      <c r="A14" s="851" t="s">
        <v>822</v>
      </c>
      <c r="B14" s="495">
        <v>75</v>
      </c>
      <c r="C14" s="829">
        <v>8.84</v>
      </c>
      <c r="D14" s="808">
        <v>24375</v>
      </c>
      <c r="E14" s="808">
        <v>26607</v>
      </c>
      <c r="F14" s="852">
        <f t="shared" si="0"/>
        <v>109.15692307692308</v>
      </c>
    </row>
    <row r="15" spans="1:6" ht="18" customHeight="1">
      <c r="A15" s="851" t="s">
        <v>836</v>
      </c>
      <c r="B15" s="495">
        <v>29</v>
      </c>
      <c r="C15" s="829">
        <v>7.11</v>
      </c>
      <c r="D15" s="808">
        <v>10585</v>
      </c>
      <c r="E15" s="808">
        <v>8191</v>
      </c>
      <c r="F15" s="852">
        <f t="shared" si="0"/>
        <v>77.383089277279169</v>
      </c>
    </row>
    <row r="16" spans="1:6" ht="18" customHeight="1">
      <c r="A16" s="851" t="s">
        <v>852</v>
      </c>
      <c r="B16" s="495">
        <v>23</v>
      </c>
      <c r="C16" s="829">
        <v>7.2</v>
      </c>
      <c r="D16" s="808">
        <v>8395</v>
      </c>
      <c r="E16" s="808">
        <v>8341</v>
      </c>
      <c r="F16" s="852">
        <f t="shared" si="0"/>
        <v>99.356759976176306</v>
      </c>
    </row>
    <row r="17" spans="1:6" ht="18" customHeight="1">
      <c r="A17" s="851" t="s">
        <v>830</v>
      </c>
      <c r="B17" s="495">
        <v>27</v>
      </c>
      <c r="C17" s="829">
        <v>1.29</v>
      </c>
      <c r="D17" s="808">
        <v>9855</v>
      </c>
      <c r="E17" s="808">
        <v>8359</v>
      </c>
      <c r="F17" s="852">
        <f t="shared" si="0"/>
        <v>84.819888381532209</v>
      </c>
    </row>
    <row r="18" spans="1:6" ht="18" customHeight="1">
      <c r="A18" s="851" t="s">
        <v>839</v>
      </c>
      <c r="B18" s="495">
        <v>25</v>
      </c>
      <c r="C18" s="829">
        <v>0</v>
      </c>
      <c r="D18" s="808">
        <v>9125</v>
      </c>
      <c r="E18" s="808">
        <v>9144</v>
      </c>
      <c r="F18" s="852">
        <f t="shared" si="0"/>
        <v>100.20821917808217</v>
      </c>
    </row>
    <row r="19" spans="1:6" ht="18" customHeight="1">
      <c r="A19" s="851" t="s">
        <v>828</v>
      </c>
      <c r="B19" s="495">
        <v>200</v>
      </c>
      <c r="C19" s="829">
        <v>8.23</v>
      </c>
      <c r="D19" s="808">
        <v>73000</v>
      </c>
      <c r="E19" s="808">
        <v>62962</v>
      </c>
      <c r="F19" s="852">
        <f t="shared" si="0"/>
        <v>86.249315068493146</v>
      </c>
    </row>
    <row r="20" spans="1:6" ht="18" customHeight="1">
      <c r="A20" s="851" t="s">
        <v>841</v>
      </c>
      <c r="B20" s="495">
        <v>65</v>
      </c>
      <c r="C20" s="829">
        <v>3.02</v>
      </c>
      <c r="D20" s="808">
        <v>23725</v>
      </c>
      <c r="E20" s="808">
        <v>13412</v>
      </c>
      <c r="F20" s="852">
        <f t="shared" si="0"/>
        <v>56.531085353003164</v>
      </c>
    </row>
    <row r="21" spans="1:6" ht="18" customHeight="1">
      <c r="A21" s="851" t="s">
        <v>835</v>
      </c>
      <c r="B21" s="495">
        <v>41</v>
      </c>
      <c r="C21" s="829">
        <v>9.6</v>
      </c>
      <c r="D21" s="808">
        <v>14965</v>
      </c>
      <c r="E21" s="808">
        <v>9498</v>
      </c>
      <c r="F21" s="852">
        <f t="shared" si="0"/>
        <v>63.468092215168724</v>
      </c>
    </row>
    <row r="22" spans="1:6" ht="18" customHeight="1">
      <c r="A22" s="851" t="s">
        <v>837</v>
      </c>
      <c r="B22" s="495">
        <v>85</v>
      </c>
      <c r="C22" s="829">
        <v>4.3499999999999996</v>
      </c>
      <c r="D22" s="808">
        <v>31025</v>
      </c>
      <c r="E22" s="808">
        <v>20560</v>
      </c>
      <c r="F22" s="852">
        <f t="shared" si="0"/>
        <v>66.269137792103137</v>
      </c>
    </row>
    <row r="23" spans="1:6" ht="18" customHeight="1">
      <c r="A23" s="851" t="s">
        <v>825</v>
      </c>
      <c r="B23" s="495">
        <v>27</v>
      </c>
      <c r="C23" s="829">
        <v>5.58</v>
      </c>
      <c r="D23" s="808">
        <v>9855</v>
      </c>
      <c r="E23" s="808">
        <v>10406</v>
      </c>
      <c r="F23" s="852">
        <f t="shared" si="0"/>
        <v>105.59107052257737</v>
      </c>
    </row>
    <row r="24" spans="1:6" ht="18" customHeight="1">
      <c r="A24" s="851" t="s">
        <v>832</v>
      </c>
      <c r="B24" s="495">
        <v>36</v>
      </c>
      <c r="C24" s="829">
        <v>9.08</v>
      </c>
      <c r="D24" s="808">
        <v>13140</v>
      </c>
      <c r="E24" s="808">
        <v>11731</v>
      </c>
      <c r="F24" s="852">
        <f t="shared" si="0"/>
        <v>89.277016742770172</v>
      </c>
    </row>
    <row r="25" spans="1:6" ht="18" customHeight="1">
      <c r="A25" s="851" t="s">
        <v>820</v>
      </c>
      <c r="B25" s="495">
        <v>64</v>
      </c>
      <c r="C25" s="829">
        <v>7.2</v>
      </c>
      <c r="D25" s="808">
        <v>23360</v>
      </c>
      <c r="E25" s="808">
        <v>19899</v>
      </c>
      <c r="F25" s="852">
        <f t="shared" si="0"/>
        <v>85.184075342465746</v>
      </c>
    </row>
    <row r="26" spans="1:6" ht="18" customHeight="1">
      <c r="A26" s="851" t="s">
        <v>827</v>
      </c>
      <c r="B26" s="495">
        <v>75</v>
      </c>
      <c r="C26" s="829">
        <v>6.07</v>
      </c>
      <c r="D26" s="808">
        <v>27375</v>
      </c>
      <c r="E26" s="808">
        <v>22373</v>
      </c>
      <c r="F26" s="852">
        <f t="shared" si="0"/>
        <v>81.727853881278534</v>
      </c>
    </row>
    <row r="27" spans="1:6" ht="18" customHeight="1">
      <c r="A27" s="851" t="s">
        <v>840</v>
      </c>
      <c r="B27" s="495">
        <v>28</v>
      </c>
      <c r="C27" s="829">
        <v>4.8099999999999996</v>
      </c>
      <c r="D27" s="808">
        <v>10220</v>
      </c>
      <c r="E27" s="808">
        <v>6445</v>
      </c>
      <c r="F27" s="852">
        <f t="shared" si="0"/>
        <v>63.06262230919765</v>
      </c>
    </row>
    <row r="28" spans="1:6" ht="18" customHeight="1">
      <c r="A28" s="851" t="s">
        <v>824</v>
      </c>
      <c r="B28" s="495">
        <v>27</v>
      </c>
      <c r="C28" s="829">
        <v>22.38</v>
      </c>
      <c r="D28" s="808">
        <v>9855</v>
      </c>
      <c r="E28" s="808">
        <v>8013</v>
      </c>
      <c r="F28" s="852">
        <f t="shared" si="0"/>
        <v>81.308980213089797</v>
      </c>
    </row>
    <row r="29" spans="1:6" ht="18" customHeight="1">
      <c r="A29" s="851" t="s">
        <v>829</v>
      </c>
      <c r="B29" s="495">
        <v>10</v>
      </c>
      <c r="C29" s="829">
        <v>22.11</v>
      </c>
      <c r="D29" s="808">
        <v>3650</v>
      </c>
      <c r="E29" s="808">
        <v>2410</v>
      </c>
      <c r="F29" s="852">
        <f t="shared" si="0"/>
        <v>66.027397260273972</v>
      </c>
    </row>
    <row r="30" spans="1:6" ht="18" customHeight="1">
      <c r="A30" s="851" t="s">
        <v>821</v>
      </c>
      <c r="B30" s="495">
        <v>27</v>
      </c>
      <c r="C30" s="829">
        <v>4.32</v>
      </c>
      <c r="D30" s="808">
        <v>9855</v>
      </c>
      <c r="E30" s="808">
        <v>9555</v>
      </c>
      <c r="F30" s="852">
        <f t="shared" si="0"/>
        <v>96.955859969558603</v>
      </c>
    </row>
    <row r="31" spans="1:6" ht="18" customHeight="1" thickBot="1">
      <c r="A31" s="854" t="s">
        <v>833</v>
      </c>
      <c r="B31" s="855">
        <v>7</v>
      </c>
      <c r="C31" s="870">
        <v>12.85</v>
      </c>
      <c r="D31" s="811">
        <v>2555</v>
      </c>
      <c r="E31" s="811">
        <v>1658</v>
      </c>
      <c r="F31" s="856">
        <f t="shared" si="0"/>
        <v>64.892367906066539</v>
      </c>
    </row>
    <row r="32" spans="1:6" ht="25.5" customHeight="1" thickTop="1">
      <c r="A32" s="6511" t="s">
        <v>844</v>
      </c>
      <c r="B32" s="6511"/>
      <c r="C32" s="6511"/>
      <c r="D32" s="6511"/>
      <c r="E32" s="6511"/>
      <c r="F32" s="6511"/>
    </row>
    <row r="33" spans="1:9" ht="12.75" customHeight="1">
      <c r="A33" s="6492" t="s">
        <v>853</v>
      </c>
      <c r="B33" s="6492"/>
      <c r="C33" s="6492"/>
      <c r="D33" s="6492"/>
      <c r="E33" s="6492"/>
      <c r="F33" s="6492"/>
    </row>
    <row r="34" spans="1:9" ht="15" customHeight="1">
      <c r="A34" s="6494" t="s">
        <v>855</v>
      </c>
      <c r="B34" s="6494"/>
      <c r="C34" s="6494"/>
      <c r="D34" s="6494"/>
      <c r="E34" s="6494"/>
      <c r="F34" s="6494"/>
      <c r="G34" s="6494"/>
      <c r="H34" s="6494"/>
      <c r="I34" s="6494"/>
    </row>
    <row r="35" spans="1:9" ht="17.25" customHeight="1">
      <c r="A35" s="6488" t="s">
        <v>846</v>
      </c>
      <c r="B35" s="6488"/>
      <c r="C35" s="6488"/>
      <c r="D35" s="6488"/>
      <c r="E35" s="6488"/>
      <c r="F35" s="6488"/>
      <c r="G35" s="827"/>
      <c r="H35" s="827"/>
      <c r="I35" s="827"/>
    </row>
    <row r="36" spans="1:9" ht="9.75" customHeight="1">
      <c r="A36" s="6510"/>
      <c r="B36" s="6510"/>
      <c r="C36" s="6510"/>
      <c r="D36" s="6510"/>
      <c r="E36" s="6510"/>
      <c r="F36" s="6510"/>
    </row>
    <row r="38" spans="1:9">
      <c r="B38" s="177" t="s">
        <v>3</v>
      </c>
    </row>
  </sheetData>
  <mergeCells count="7">
    <mergeCell ref="A36:F36"/>
    <mergeCell ref="A2:F2"/>
    <mergeCell ref="A3:F4"/>
    <mergeCell ref="A32:F32"/>
    <mergeCell ref="A33:F33"/>
    <mergeCell ref="A34:I34"/>
    <mergeCell ref="A35:F35"/>
  </mergeCells>
  <hyperlinks>
    <hyperlink ref="A1" r:id="rId1"/>
  </hyperlinks>
  <pageMargins left="0.74803149606299213" right="0.23622047244094491" top="0.6692913385826772" bottom="0.47244094488188981" header="0.51181102362204722" footer="0.27559055118110237"/>
  <pageSetup paperSize="9" scale="76" fitToHeight="0" orientation="landscape" r:id="rId2"/>
  <headerFooter alignWithMargins="0">
    <oddFooter>&amp;R44</oddFooter>
  </headerFooter>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6">
    <pageSetUpPr fitToPage="1"/>
  </sheetPr>
  <dimension ref="A1:J35"/>
  <sheetViews>
    <sheetView view="pageBreakPreview" zoomScale="60" zoomScaleNormal="100" workbookViewId="0">
      <selection activeCell="H15" sqref="H15"/>
    </sheetView>
  </sheetViews>
  <sheetFormatPr defaultRowHeight="12.75"/>
  <cols>
    <col min="1" max="1" width="44" style="152" customWidth="1"/>
    <col min="2" max="2" width="25.7109375" style="152" customWidth="1"/>
    <col min="3" max="3" width="25.7109375" style="859" customWidth="1"/>
    <col min="4" max="6" width="25.7109375" style="152" customWidth="1"/>
    <col min="7" max="7" width="10.85546875" style="152" customWidth="1"/>
    <col min="8" max="16384" width="9.140625" style="152"/>
  </cols>
  <sheetData>
    <row r="1" spans="1:7" ht="13.5" thickBot="1">
      <c r="A1" s="1" t="s">
        <v>0</v>
      </c>
      <c r="G1" s="474" t="s">
        <v>1</v>
      </c>
    </row>
    <row r="2" spans="1:7" ht="20.25" customHeight="1" thickTop="1">
      <c r="A2" s="6250" t="s">
        <v>889</v>
      </c>
      <c r="B2" s="6251"/>
      <c r="C2" s="6251"/>
      <c r="D2" s="6251"/>
      <c r="E2" s="6251"/>
      <c r="F2" s="6516"/>
      <c r="G2" s="6252"/>
    </row>
    <row r="3" spans="1:7" ht="21" customHeight="1">
      <c r="A3" s="6452" t="s">
        <v>747</v>
      </c>
      <c r="B3" s="6453"/>
      <c r="C3" s="6453"/>
      <c r="D3" s="6453"/>
      <c r="E3" s="6453"/>
      <c r="F3" s="6517"/>
      <c r="G3" s="6454"/>
    </row>
    <row r="4" spans="1:7" ht="13.5" customHeight="1" thickBot="1">
      <c r="A4" s="6512"/>
      <c r="B4" s="6457"/>
      <c r="C4" s="6457"/>
      <c r="D4" s="6457"/>
      <c r="E4" s="6457"/>
      <c r="F4" s="6518"/>
      <c r="G4" s="6513"/>
    </row>
    <row r="5" spans="1:7" ht="42.75" customHeight="1" thickBot="1">
      <c r="A5" s="943" t="s">
        <v>814</v>
      </c>
      <c r="B5" s="944" t="s">
        <v>815</v>
      </c>
      <c r="C5" s="945" t="s">
        <v>816</v>
      </c>
      <c r="D5" s="944" t="s">
        <v>817</v>
      </c>
      <c r="E5" s="944" t="s">
        <v>856</v>
      </c>
      <c r="F5" s="944" t="s">
        <v>818</v>
      </c>
      <c r="G5" s="946" t="s">
        <v>819</v>
      </c>
    </row>
    <row r="6" spans="1:7" ht="20.100000000000001" customHeight="1">
      <c r="A6" s="947" t="s">
        <v>843</v>
      </c>
      <c r="B6" s="871">
        <v>14</v>
      </c>
      <c r="C6" s="872">
        <v>1.301747311827957</v>
      </c>
      <c r="D6" s="948">
        <f>B6*365</f>
        <v>5110</v>
      </c>
      <c r="E6" s="871">
        <v>4464</v>
      </c>
      <c r="F6" s="871">
        <v>5811</v>
      </c>
      <c r="G6" s="949">
        <f>F6/D6*100</f>
        <v>113.71819960861056</v>
      </c>
    </row>
    <row r="7" spans="1:7" ht="20.100000000000001" customHeight="1">
      <c r="A7" s="950" t="s">
        <v>857</v>
      </c>
      <c r="B7" s="873">
        <v>7</v>
      </c>
      <c r="C7" s="874">
        <v>5.4935483870967738</v>
      </c>
      <c r="D7" s="951">
        <f t="shared" ref="D7:D28" si="0">B7*365</f>
        <v>2555</v>
      </c>
      <c r="E7" s="873">
        <v>310</v>
      </c>
      <c r="F7" s="873">
        <v>1703</v>
      </c>
      <c r="G7" s="952">
        <f t="shared" ref="G7:G28" si="1">F7/D7*100</f>
        <v>66.653620352250485</v>
      </c>
    </row>
    <row r="8" spans="1:7" ht="20.100000000000001" customHeight="1">
      <c r="A8" s="950" t="s">
        <v>842</v>
      </c>
      <c r="B8" s="873">
        <v>28</v>
      </c>
      <c r="C8" s="874">
        <v>3.5388625592417062</v>
      </c>
      <c r="D8" s="951">
        <f t="shared" si="0"/>
        <v>10220</v>
      </c>
      <c r="E8" s="873">
        <v>2110</v>
      </c>
      <c r="F8" s="873">
        <v>7467</v>
      </c>
      <c r="G8" s="952">
        <f t="shared" si="1"/>
        <v>73.06262230919765</v>
      </c>
    </row>
    <row r="9" spans="1:7" ht="20.100000000000001" customHeight="1">
      <c r="A9" s="950" t="s">
        <v>823</v>
      </c>
      <c r="B9" s="873">
        <v>221</v>
      </c>
      <c r="C9" s="874">
        <v>6.8022966092514352</v>
      </c>
      <c r="D9" s="951">
        <f t="shared" si="0"/>
        <v>80665</v>
      </c>
      <c r="E9" s="873">
        <v>9231</v>
      </c>
      <c r="F9" s="873">
        <v>62792</v>
      </c>
      <c r="G9" s="952">
        <f t="shared" si="1"/>
        <v>77.842930639062786</v>
      </c>
    </row>
    <row r="10" spans="1:7" ht="20.100000000000001" customHeight="1">
      <c r="A10" s="950" t="s">
        <v>834</v>
      </c>
      <c r="B10" s="873">
        <v>23</v>
      </c>
      <c r="C10" s="874">
        <v>4.1365294424179258</v>
      </c>
      <c r="D10" s="951">
        <f t="shared" si="0"/>
        <v>8395</v>
      </c>
      <c r="E10" s="873">
        <v>1919</v>
      </c>
      <c r="F10" s="873">
        <v>7938</v>
      </c>
      <c r="G10" s="952">
        <f t="shared" si="1"/>
        <v>94.556283502084568</v>
      </c>
    </row>
    <row r="11" spans="1:7" ht="20.100000000000001" customHeight="1">
      <c r="A11" s="950" t="s">
        <v>850</v>
      </c>
      <c r="B11" s="873">
        <v>18</v>
      </c>
      <c r="C11" s="874">
        <v>7.8123791102514506</v>
      </c>
      <c r="D11" s="951">
        <f t="shared" si="0"/>
        <v>6570</v>
      </c>
      <c r="E11" s="873">
        <v>1034</v>
      </c>
      <c r="F11" s="873">
        <v>8078</v>
      </c>
      <c r="G11" s="952">
        <f t="shared" si="1"/>
        <v>122.95281582952815</v>
      </c>
    </row>
    <row r="12" spans="1:7" ht="20.100000000000001" customHeight="1">
      <c r="A12" s="950" t="s">
        <v>851</v>
      </c>
      <c r="B12" s="873">
        <v>25</v>
      </c>
      <c r="C12" s="874">
        <v>11.704149933065596</v>
      </c>
      <c r="D12" s="951">
        <f t="shared" si="0"/>
        <v>9125</v>
      </c>
      <c r="E12" s="873">
        <v>747</v>
      </c>
      <c r="F12" s="873">
        <v>8743</v>
      </c>
      <c r="G12" s="952">
        <f t="shared" si="1"/>
        <v>95.813698630136983</v>
      </c>
    </row>
    <row r="13" spans="1:7" ht="20.100000000000001" customHeight="1">
      <c r="A13" s="950" t="s">
        <v>822</v>
      </c>
      <c r="B13" s="873">
        <v>75</v>
      </c>
      <c r="C13" s="874">
        <v>8.5077669902912625</v>
      </c>
      <c r="D13" s="951">
        <f t="shared" si="0"/>
        <v>27375</v>
      </c>
      <c r="E13" s="873">
        <v>3090</v>
      </c>
      <c r="F13" s="873">
        <v>26289</v>
      </c>
      <c r="G13" s="952">
        <f t="shared" si="1"/>
        <v>96.032876712328758</v>
      </c>
    </row>
    <row r="14" spans="1:7" ht="20.100000000000001" customHeight="1">
      <c r="A14" s="950" t="s">
        <v>836</v>
      </c>
      <c r="B14" s="873">
        <v>29</v>
      </c>
      <c r="C14" s="874">
        <v>6.8167330677290838</v>
      </c>
      <c r="D14" s="951">
        <f t="shared" si="0"/>
        <v>10585</v>
      </c>
      <c r="E14" s="873">
        <v>1255</v>
      </c>
      <c r="F14" s="873">
        <v>8555</v>
      </c>
      <c r="G14" s="952">
        <f t="shared" si="1"/>
        <v>80.821917808219183</v>
      </c>
    </row>
    <row r="15" spans="1:7" ht="20.100000000000001" customHeight="1">
      <c r="A15" s="950" t="s">
        <v>852</v>
      </c>
      <c r="B15" s="873">
        <v>23</v>
      </c>
      <c r="C15" s="874">
        <v>4.1882300089847257</v>
      </c>
      <c r="D15" s="951">
        <f t="shared" si="0"/>
        <v>8395</v>
      </c>
      <c r="E15" s="873">
        <v>2226</v>
      </c>
      <c r="F15" s="873">
        <v>9323</v>
      </c>
      <c r="G15" s="952">
        <f t="shared" si="1"/>
        <v>111.05419892793329</v>
      </c>
    </row>
    <row r="16" spans="1:7" ht="20.100000000000001" customHeight="1">
      <c r="A16" s="950" t="s">
        <v>830</v>
      </c>
      <c r="B16" s="873">
        <v>27</v>
      </c>
      <c r="C16" s="874">
        <v>1.6456971677559913</v>
      </c>
      <c r="D16" s="951">
        <f t="shared" si="0"/>
        <v>9855</v>
      </c>
      <c r="E16" s="873">
        <v>7344</v>
      </c>
      <c r="F16" s="873">
        <v>12086</v>
      </c>
      <c r="G16" s="952">
        <f t="shared" si="1"/>
        <v>122.63825469304921</v>
      </c>
    </row>
    <row r="17" spans="1:10" ht="20.100000000000001" customHeight="1">
      <c r="A17" s="950" t="s">
        <v>828</v>
      </c>
      <c r="B17" s="873">
        <v>253</v>
      </c>
      <c r="C17" s="874">
        <v>6.5129667239493827</v>
      </c>
      <c r="D17" s="951">
        <f t="shared" si="0"/>
        <v>92345</v>
      </c>
      <c r="E17" s="873">
        <v>12802</v>
      </c>
      <c r="F17" s="873">
        <v>83379</v>
      </c>
      <c r="G17" s="952">
        <f t="shared" si="1"/>
        <v>90.290757485516266</v>
      </c>
    </row>
    <row r="18" spans="1:10" ht="20.100000000000001" customHeight="1">
      <c r="A18" s="950" t="s">
        <v>841</v>
      </c>
      <c r="B18" s="873">
        <v>65</v>
      </c>
      <c r="C18" s="874">
        <v>3.2193600321996376</v>
      </c>
      <c r="D18" s="951">
        <f t="shared" si="0"/>
        <v>23725</v>
      </c>
      <c r="E18" s="873">
        <v>4969</v>
      </c>
      <c r="F18" s="873">
        <v>15997</v>
      </c>
      <c r="G18" s="952">
        <f t="shared" si="1"/>
        <v>67.426765015806112</v>
      </c>
    </row>
    <row r="19" spans="1:10" ht="20.100000000000001" customHeight="1">
      <c r="A19" s="950" t="s">
        <v>835</v>
      </c>
      <c r="B19" s="873">
        <v>41</v>
      </c>
      <c r="C19" s="874">
        <v>8.8037190082644621</v>
      </c>
      <c r="D19" s="951">
        <f t="shared" si="0"/>
        <v>14965</v>
      </c>
      <c r="E19" s="873">
        <v>968</v>
      </c>
      <c r="F19" s="873">
        <v>8522</v>
      </c>
      <c r="G19" s="952">
        <f t="shared" si="1"/>
        <v>56.94620781824257</v>
      </c>
    </row>
    <row r="20" spans="1:10" ht="20.100000000000001" customHeight="1">
      <c r="A20" s="950" t="s">
        <v>837</v>
      </c>
      <c r="B20" s="873">
        <v>84</v>
      </c>
      <c r="C20" s="874">
        <v>4.5066555740432612</v>
      </c>
      <c r="D20" s="951">
        <f t="shared" si="0"/>
        <v>30660</v>
      </c>
      <c r="E20" s="873">
        <v>4808</v>
      </c>
      <c r="F20" s="873">
        <v>21668</v>
      </c>
      <c r="G20" s="952">
        <f t="shared" si="1"/>
        <v>70.671885192433137</v>
      </c>
    </row>
    <row r="21" spans="1:10" ht="20.100000000000001" customHeight="1">
      <c r="A21" s="950" t="s">
        <v>825</v>
      </c>
      <c r="B21" s="873">
        <v>27</v>
      </c>
      <c r="C21" s="874">
        <v>5.6435793731041457</v>
      </c>
      <c r="D21" s="951">
        <f t="shared" si="0"/>
        <v>9855</v>
      </c>
      <c r="E21" s="873">
        <v>1978</v>
      </c>
      <c r="F21" s="873">
        <v>11163</v>
      </c>
      <c r="G21" s="952">
        <f t="shared" si="1"/>
        <v>113.27245053272451</v>
      </c>
    </row>
    <row r="22" spans="1:10" ht="20.100000000000001" customHeight="1">
      <c r="A22" s="950" t="s">
        <v>832</v>
      </c>
      <c r="B22" s="873">
        <v>36</v>
      </c>
      <c r="C22" s="874">
        <v>8.9413447782546491</v>
      </c>
      <c r="D22" s="951">
        <f t="shared" si="0"/>
        <v>13140</v>
      </c>
      <c r="E22" s="873">
        <v>1398</v>
      </c>
      <c r="F22" s="873">
        <v>12500</v>
      </c>
      <c r="G22" s="952">
        <f t="shared" si="1"/>
        <v>95.129375951293753</v>
      </c>
    </row>
    <row r="23" spans="1:10" ht="20.100000000000001" customHeight="1">
      <c r="A23" s="950" t="s">
        <v>820</v>
      </c>
      <c r="B23" s="873">
        <v>64</v>
      </c>
      <c r="C23" s="874">
        <v>7.1776244097348343</v>
      </c>
      <c r="D23" s="951">
        <f t="shared" si="0"/>
        <v>23360</v>
      </c>
      <c r="E23" s="873">
        <v>2753</v>
      </c>
      <c r="F23" s="873">
        <v>19760</v>
      </c>
      <c r="G23" s="952">
        <f t="shared" si="1"/>
        <v>84.589041095890423</v>
      </c>
    </row>
    <row r="24" spans="1:10" ht="20.100000000000001" customHeight="1">
      <c r="A24" s="950" t="s">
        <v>827</v>
      </c>
      <c r="B24" s="873">
        <v>75</v>
      </c>
      <c r="C24" s="874">
        <v>6.0256341068537509</v>
      </c>
      <c r="D24" s="951">
        <f t="shared" si="0"/>
        <v>27375</v>
      </c>
      <c r="E24" s="873">
        <v>3706</v>
      </c>
      <c r="F24" s="873">
        <v>22331</v>
      </c>
      <c r="G24" s="952">
        <f t="shared" si="1"/>
        <v>81.574429223744289</v>
      </c>
    </row>
    <row r="25" spans="1:10" ht="20.100000000000001" customHeight="1">
      <c r="A25" s="950" t="s">
        <v>840</v>
      </c>
      <c r="B25" s="873">
        <v>28</v>
      </c>
      <c r="C25" s="874">
        <v>4.7092768444119795</v>
      </c>
      <c r="D25" s="951">
        <f t="shared" si="0"/>
        <v>10220</v>
      </c>
      <c r="E25" s="873">
        <v>1369</v>
      </c>
      <c r="F25" s="873">
        <v>6447</v>
      </c>
      <c r="G25" s="952">
        <f t="shared" si="1"/>
        <v>63.082191780821915</v>
      </c>
    </row>
    <row r="26" spans="1:10" ht="20.100000000000001" customHeight="1">
      <c r="A26" s="950" t="s">
        <v>824</v>
      </c>
      <c r="B26" s="873">
        <v>27</v>
      </c>
      <c r="C26" s="874">
        <v>22.461702127659574</v>
      </c>
      <c r="D26" s="951">
        <f t="shared" si="0"/>
        <v>9855</v>
      </c>
      <c r="E26" s="873">
        <v>470</v>
      </c>
      <c r="F26" s="873">
        <v>10557</v>
      </c>
      <c r="G26" s="952">
        <f t="shared" si="1"/>
        <v>107.12328767123287</v>
      </c>
    </row>
    <row r="27" spans="1:10" ht="20.100000000000001" customHeight="1">
      <c r="A27" s="950" t="s">
        <v>829</v>
      </c>
      <c r="B27" s="873">
        <v>10</v>
      </c>
      <c r="C27" s="874">
        <v>14.77602523659306</v>
      </c>
      <c r="D27" s="951">
        <f t="shared" si="0"/>
        <v>3650</v>
      </c>
      <c r="E27" s="873">
        <v>317</v>
      </c>
      <c r="F27" s="873">
        <v>4684</v>
      </c>
      <c r="G27" s="952">
        <f t="shared" si="1"/>
        <v>128.32876712328766</v>
      </c>
    </row>
    <row r="28" spans="1:10" ht="20.100000000000001" customHeight="1" thickBot="1">
      <c r="A28" s="953" t="s">
        <v>821</v>
      </c>
      <c r="B28" s="875">
        <v>41</v>
      </c>
      <c r="C28" s="876">
        <v>3.6022336769759451</v>
      </c>
      <c r="D28" s="954">
        <f t="shared" si="0"/>
        <v>14965</v>
      </c>
      <c r="E28" s="875">
        <v>3492</v>
      </c>
      <c r="F28" s="875">
        <v>12579</v>
      </c>
      <c r="G28" s="955">
        <f t="shared" si="1"/>
        <v>84.056130972268633</v>
      </c>
    </row>
    <row r="29" spans="1:10" ht="26.25" customHeight="1" thickTop="1">
      <c r="A29" s="6519" t="s">
        <v>844</v>
      </c>
      <c r="B29" s="6519"/>
      <c r="C29" s="6519"/>
      <c r="D29" s="6519"/>
      <c r="E29" s="6519"/>
      <c r="F29" s="6519"/>
      <c r="G29" s="6519"/>
      <c r="H29"/>
      <c r="I29"/>
    </row>
    <row r="30" spans="1:10" ht="12.75" customHeight="1">
      <c r="A30" s="6520" t="s">
        <v>858</v>
      </c>
      <c r="B30" s="6521"/>
      <c r="C30" s="6521"/>
      <c r="D30" s="6521"/>
      <c r="E30" s="6521"/>
      <c r="F30" s="6521"/>
      <c r="G30" s="6521"/>
      <c r="H30"/>
      <c r="I30"/>
    </row>
    <row r="31" spans="1:10" ht="15" customHeight="1">
      <c r="A31" s="6514" t="s">
        <v>859</v>
      </c>
      <c r="B31" s="6514"/>
      <c r="C31" s="6514"/>
      <c r="D31" s="6514"/>
      <c r="E31" s="6514"/>
      <c r="F31" s="6514"/>
      <c r="G31" s="6514"/>
      <c r="H31" s="6514"/>
      <c r="I31" s="6514"/>
      <c r="J31" s="877"/>
    </row>
    <row r="32" spans="1:10" ht="17.25" customHeight="1">
      <c r="A32" s="6515" t="s">
        <v>846</v>
      </c>
      <c r="B32" s="6515"/>
      <c r="C32" s="6515"/>
      <c r="D32" s="6515"/>
      <c r="E32" s="6515"/>
      <c r="F32" s="6515"/>
      <c r="G32" s="960"/>
      <c r="H32" s="960"/>
      <c r="I32" s="960"/>
      <c r="J32" s="827"/>
    </row>
    <row r="33" spans="1:7" ht="9.75" customHeight="1">
      <c r="A33" s="6510"/>
      <c r="B33" s="6510"/>
      <c r="C33" s="6510"/>
      <c r="D33" s="6510"/>
      <c r="E33" s="6510"/>
      <c r="F33" s="6510"/>
      <c r="G33" s="6510"/>
    </row>
    <row r="35" spans="1:7">
      <c r="B35" s="177" t="s">
        <v>3</v>
      </c>
    </row>
  </sheetData>
  <mergeCells count="7">
    <mergeCell ref="A33:G33"/>
    <mergeCell ref="A31:I31"/>
    <mergeCell ref="A32:F32"/>
    <mergeCell ref="A2:G2"/>
    <mergeCell ref="A3:G4"/>
    <mergeCell ref="A29:G29"/>
    <mergeCell ref="A30:G30"/>
  </mergeCells>
  <hyperlinks>
    <hyperlink ref="A1" r:id="rId1"/>
  </hyperlinks>
  <pageMargins left="0.74803149606299213" right="0.23622047244094491" top="0.6692913385826772" bottom="0.47244094488188981" header="0.51181102362204722" footer="0.27559055118110237"/>
  <pageSetup paperSize="9" scale="76" fitToHeight="0" orientation="landscape" r:id="rId2"/>
  <headerFooter alignWithMargins="0">
    <oddFooter>&amp;R45</oddFooter>
  </headerFooter>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7">
    <pageSetUpPr fitToPage="1"/>
  </sheetPr>
  <dimension ref="A1:J37"/>
  <sheetViews>
    <sheetView view="pageBreakPreview" zoomScale="60" zoomScaleNormal="100" workbookViewId="0">
      <selection activeCell="H15" sqref="H15"/>
    </sheetView>
  </sheetViews>
  <sheetFormatPr defaultRowHeight="12.75"/>
  <cols>
    <col min="1" max="1" width="44" style="152" customWidth="1"/>
    <col min="2" max="2" width="25.7109375" style="152" customWidth="1"/>
    <col min="3" max="3" width="25.7109375" style="859" customWidth="1"/>
    <col min="4" max="6" width="25.7109375" style="152" customWidth="1"/>
    <col min="7" max="7" width="10.85546875" style="152" customWidth="1"/>
    <col min="8" max="16384" width="9.140625" style="152"/>
  </cols>
  <sheetData>
    <row r="1" spans="1:7" ht="13.5" thickBot="1">
      <c r="A1" s="1" t="s">
        <v>0</v>
      </c>
      <c r="G1" s="474" t="s">
        <v>1</v>
      </c>
    </row>
    <row r="2" spans="1:7" ht="20.25" customHeight="1" thickTop="1">
      <c r="A2" s="6250" t="s">
        <v>889</v>
      </c>
      <c r="B2" s="6251"/>
      <c r="C2" s="6251"/>
      <c r="D2" s="6251"/>
      <c r="E2" s="6251"/>
      <c r="F2" s="6516"/>
      <c r="G2" s="6252"/>
    </row>
    <row r="3" spans="1:7" ht="21" customHeight="1">
      <c r="A3" s="6452" t="s">
        <v>748</v>
      </c>
      <c r="B3" s="6453"/>
      <c r="C3" s="6453"/>
      <c r="D3" s="6453"/>
      <c r="E3" s="6453"/>
      <c r="F3" s="6517"/>
      <c r="G3" s="6454"/>
    </row>
    <row r="4" spans="1:7" ht="13.5" customHeight="1" thickBot="1">
      <c r="A4" s="6512"/>
      <c r="B4" s="6457"/>
      <c r="C4" s="6457"/>
      <c r="D4" s="6457"/>
      <c r="E4" s="6457"/>
      <c r="F4" s="6518"/>
      <c r="G4" s="6513"/>
    </row>
    <row r="5" spans="1:7" ht="42.75" customHeight="1" thickBot="1">
      <c r="A5" s="943" t="s">
        <v>814</v>
      </c>
      <c r="B5" s="944" t="s">
        <v>815</v>
      </c>
      <c r="C5" s="945" t="s">
        <v>816</v>
      </c>
      <c r="D5" s="944" t="s">
        <v>817</v>
      </c>
      <c r="E5" s="944" t="s">
        <v>856</v>
      </c>
      <c r="F5" s="944" t="s">
        <v>818</v>
      </c>
      <c r="G5" s="946" t="s">
        <v>819</v>
      </c>
    </row>
    <row r="6" spans="1:7" ht="20.100000000000001" customHeight="1">
      <c r="A6" s="964" t="s">
        <v>843</v>
      </c>
      <c r="B6" s="962">
        <v>14</v>
      </c>
      <c r="C6" s="963">
        <v>1.231296663111382</v>
      </c>
      <c r="D6" s="962">
        <f>B6*365</f>
        <v>5110</v>
      </c>
      <c r="E6" s="962">
        <v>13126</v>
      </c>
      <c r="F6" s="962">
        <v>16162</v>
      </c>
      <c r="G6" s="965">
        <f>(F6/D6)*100</f>
        <v>316.28180039138942</v>
      </c>
    </row>
    <row r="7" spans="1:7" ht="20.100000000000001" customHeight="1">
      <c r="A7" s="950" t="s">
        <v>857</v>
      </c>
      <c r="B7" s="873">
        <v>12</v>
      </c>
      <c r="C7" s="956">
        <v>2.5515923566878982</v>
      </c>
      <c r="D7" s="873">
        <f t="shared" ref="D7:D30" si="0">B7*365</f>
        <v>4380</v>
      </c>
      <c r="E7" s="873">
        <v>1570</v>
      </c>
      <c r="F7" s="873">
        <v>4006</v>
      </c>
      <c r="G7" s="952">
        <f t="shared" ref="G7:G30" si="1">(F7/D7)*100</f>
        <v>91.461187214611869</v>
      </c>
    </row>
    <row r="8" spans="1:7" ht="20.100000000000001" customHeight="1">
      <c r="A8" s="950" t="s">
        <v>842</v>
      </c>
      <c r="B8" s="873">
        <v>28</v>
      </c>
      <c r="C8" s="956">
        <v>2.8233466489125609</v>
      </c>
      <c r="D8" s="873">
        <f t="shared" si="0"/>
        <v>10220</v>
      </c>
      <c r="E8" s="873">
        <v>2253</v>
      </c>
      <c r="F8" s="873">
        <v>6361</v>
      </c>
      <c r="G8" s="952">
        <f t="shared" si="1"/>
        <v>62.240704500978474</v>
      </c>
    </row>
    <row r="9" spans="1:7" ht="20.100000000000001" customHeight="1">
      <c r="A9" s="950" t="s">
        <v>823</v>
      </c>
      <c r="B9" s="873">
        <v>221</v>
      </c>
      <c r="C9" s="956">
        <v>6.1529245947850599</v>
      </c>
      <c r="D9" s="873">
        <f t="shared" si="0"/>
        <v>80665</v>
      </c>
      <c r="E9" s="873">
        <v>11352</v>
      </c>
      <c r="F9" s="873">
        <v>69848</v>
      </c>
      <c r="G9" s="952">
        <f t="shared" si="1"/>
        <v>86.590218806173681</v>
      </c>
    </row>
    <row r="10" spans="1:7" ht="20.100000000000001" customHeight="1">
      <c r="A10" s="950" t="s">
        <v>834</v>
      </c>
      <c r="B10" s="873">
        <v>23</v>
      </c>
      <c r="C10" s="956">
        <v>3.8290642969158388</v>
      </c>
      <c r="D10" s="873">
        <f t="shared" si="0"/>
        <v>8395</v>
      </c>
      <c r="E10" s="873">
        <v>1913</v>
      </c>
      <c r="F10" s="873">
        <v>7325</v>
      </c>
      <c r="G10" s="952">
        <f t="shared" si="1"/>
        <v>87.25431804645622</v>
      </c>
    </row>
    <row r="11" spans="1:7" ht="20.100000000000001" customHeight="1">
      <c r="A11" s="950" t="s">
        <v>850</v>
      </c>
      <c r="B11" s="873">
        <v>18</v>
      </c>
      <c r="C11" s="956">
        <v>7.9741657696447792</v>
      </c>
      <c r="D11" s="873">
        <f t="shared" si="0"/>
        <v>6570</v>
      </c>
      <c r="E11" s="873">
        <v>929</v>
      </c>
      <c r="F11" s="873">
        <v>7408</v>
      </c>
      <c r="G11" s="952">
        <f t="shared" si="1"/>
        <v>112.75494672754947</v>
      </c>
    </row>
    <row r="12" spans="1:7" ht="20.100000000000001" customHeight="1">
      <c r="A12" s="950" t="s">
        <v>851</v>
      </c>
      <c r="B12" s="873">
        <v>25</v>
      </c>
      <c r="C12" s="956">
        <v>9.5902934537246054</v>
      </c>
      <c r="D12" s="873">
        <f t="shared" si="0"/>
        <v>9125</v>
      </c>
      <c r="E12" s="873">
        <v>886</v>
      </c>
      <c r="F12" s="873">
        <v>8497</v>
      </c>
      <c r="G12" s="952">
        <f t="shared" si="1"/>
        <v>93.117808219178073</v>
      </c>
    </row>
    <row r="13" spans="1:7" ht="20.100000000000001" customHeight="1">
      <c r="A13" s="950" t="s">
        <v>822</v>
      </c>
      <c r="B13" s="873">
        <v>80</v>
      </c>
      <c r="C13" s="956">
        <v>7.7779552715654949</v>
      </c>
      <c r="D13" s="873">
        <f t="shared" si="0"/>
        <v>29200</v>
      </c>
      <c r="E13" s="873">
        <v>3130</v>
      </c>
      <c r="F13" s="873">
        <v>24345</v>
      </c>
      <c r="G13" s="952">
        <f t="shared" si="1"/>
        <v>83.373287671232873</v>
      </c>
    </row>
    <row r="14" spans="1:7" ht="20.100000000000001" customHeight="1">
      <c r="A14" s="950" t="s">
        <v>836</v>
      </c>
      <c r="B14" s="873">
        <v>26</v>
      </c>
      <c r="C14" s="956">
        <v>7.038288288288288</v>
      </c>
      <c r="D14" s="873">
        <f t="shared" si="0"/>
        <v>9490</v>
      </c>
      <c r="E14" s="873">
        <v>1332</v>
      </c>
      <c r="F14" s="873">
        <v>9375</v>
      </c>
      <c r="G14" s="952">
        <f t="shared" si="1"/>
        <v>98.788198103266595</v>
      </c>
    </row>
    <row r="15" spans="1:7" ht="20.100000000000001" customHeight="1">
      <c r="A15" s="950" t="s">
        <v>852</v>
      </c>
      <c r="B15" s="873">
        <v>23</v>
      </c>
      <c r="C15" s="956">
        <v>4.4417148362235066</v>
      </c>
      <c r="D15" s="873">
        <f t="shared" si="0"/>
        <v>8395</v>
      </c>
      <c r="E15" s="873">
        <v>2076</v>
      </c>
      <c r="F15" s="873">
        <v>9221</v>
      </c>
      <c r="G15" s="952">
        <f t="shared" si="1"/>
        <v>109.83918999404408</v>
      </c>
    </row>
    <row r="16" spans="1:7" ht="20.100000000000001" customHeight="1">
      <c r="A16" s="950" t="s">
        <v>830</v>
      </c>
      <c r="B16" s="873">
        <v>27</v>
      </c>
      <c r="C16" s="956">
        <v>1.7804110738255035</v>
      </c>
      <c r="D16" s="873">
        <f t="shared" si="0"/>
        <v>9855</v>
      </c>
      <c r="E16" s="873">
        <v>4768</v>
      </c>
      <c r="F16" s="873">
        <v>8489</v>
      </c>
      <c r="G16" s="952">
        <f t="shared" si="1"/>
        <v>86.139015728056819</v>
      </c>
    </row>
    <row r="17" spans="1:7" ht="20.100000000000001" customHeight="1">
      <c r="A17" s="950" t="s">
        <v>828</v>
      </c>
      <c r="B17" s="873">
        <v>253</v>
      </c>
      <c r="C17" s="956">
        <v>4.7973269291009712</v>
      </c>
      <c r="D17" s="873">
        <f t="shared" si="0"/>
        <v>92345</v>
      </c>
      <c r="E17" s="873">
        <v>19154</v>
      </c>
      <c r="F17" s="873">
        <v>91888</v>
      </c>
      <c r="G17" s="952">
        <f t="shared" si="1"/>
        <v>99.505116682007682</v>
      </c>
    </row>
    <row r="18" spans="1:7" ht="20.100000000000001" customHeight="1">
      <c r="A18" s="950" t="s">
        <v>841</v>
      </c>
      <c r="B18" s="873">
        <v>65</v>
      </c>
      <c r="C18" s="956">
        <v>3.0098722415795587</v>
      </c>
      <c r="D18" s="873">
        <f t="shared" si="0"/>
        <v>23725</v>
      </c>
      <c r="E18" s="873">
        <f>5008+158</f>
        <v>5166</v>
      </c>
      <c r="F18" s="873">
        <f>15389+160</f>
        <v>15549</v>
      </c>
      <c r="G18" s="952">
        <f t="shared" si="1"/>
        <v>65.538461538461533</v>
      </c>
    </row>
    <row r="19" spans="1:7" ht="20.100000000000001" customHeight="1">
      <c r="A19" s="950" t="s">
        <v>835</v>
      </c>
      <c r="B19" s="873">
        <v>41</v>
      </c>
      <c r="C19" s="956">
        <v>8.0929250263991559</v>
      </c>
      <c r="D19" s="873">
        <f t="shared" si="0"/>
        <v>14965</v>
      </c>
      <c r="E19" s="873">
        <v>947</v>
      </c>
      <c r="F19" s="873">
        <v>7664</v>
      </c>
      <c r="G19" s="952">
        <f t="shared" si="1"/>
        <v>51.212829936518546</v>
      </c>
    </row>
    <row r="20" spans="1:7" ht="20.100000000000001" customHeight="1">
      <c r="A20" s="950" t="s">
        <v>837</v>
      </c>
      <c r="B20" s="873">
        <v>85</v>
      </c>
      <c r="C20" s="956">
        <v>4.3003175863437875</v>
      </c>
      <c r="D20" s="873">
        <f t="shared" si="0"/>
        <v>31025</v>
      </c>
      <c r="E20" s="873">
        <v>5038</v>
      </c>
      <c r="F20" s="873">
        <v>21665</v>
      </c>
      <c r="G20" s="952">
        <f t="shared" si="1"/>
        <v>69.830781627719588</v>
      </c>
    </row>
    <row r="21" spans="1:7" ht="20.100000000000001" customHeight="1">
      <c r="A21" s="950" t="s">
        <v>825</v>
      </c>
      <c r="B21" s="873">
        <v>27</v>
      </c>
      <c r="C21" s="956">
        <v>4.7201724964063247</v>
      </c>
      <c r="D21" s="873">
        <f t="shared" si="0"/>
        <v>9855</v>
      </c>
      <c r="E21" s="873">
        <v>2087</v>
      </c>
      <c r="F21" s="873">
        <v>9851</v>
      </c>
      <c r="G21" s="952">
        <f t="shared" si="1"/>
        <v>99.959411466260789</v>
      </c>
    </row>
    <row r="22" spans="1:7" ht="20.100000000000001" customHeight="1">
      <c r="A22" s="950" t="s">
        <v>832</v>
      </c>
      <c r="B22" s="873">
        <v>36</v>
      </c>
      <c r="C22" s="956">
        <v>8.8043785310734464</v>
      </c>
      <c r="D22" s="873">
        <f t="shared" si="0"/>
        <v>13140</v>
      </c>
      <c r="E22" s="873">
        <v>1416</v>
      </c>
      <c r="F22" s="873">
        <v>12467</v>
      </c>
      <c r="G22" s="952">
        <f t="shared" si="1"/>
        <v>94.87823439878234</v>
      </c>
    </row>
    <row r="23" spans="1:7" ht="20.100000000000001" customHeight="1">
      <c r="A23" s="950" t="s">
        <v>820</v>
      </c>
      <c r="B23" s="873">
        <v>63</v>
      </c>
      <c r="C23" s="956">
        <v>6.6131687242798352</v>
      </c>
      <c r="D23" s="873">
        <f t="shared" si="0"/>
        <v>22995</v>
      </c>
      <c r="E23" s="873">
        <v>2916</v>
      </c>
      <c r="F23" s="873">
        <v>19284</v>
      </c>
      <c r="G23" s="952">
        <f t="shared" si="1"/>
        <v>83.861709067188514</v>
      </c>
    </row>
    <row r="24" spans="1:7" ht="20.100000000000001" customHeight="1">
      <c r="A24" s="950" t="s">
        <v>827</v>
      </c>
      <c r="B24" s="873">
        <v>75</v>
      </c>
      <c r="C24" s="956">
        <v>5.9061827956989248</v>
      </c>
      <c r="D24" s="873">
        <f t="shared" si="0"/>
        <v>27375</v>
      </c>
      <c r="E24" s="873">
        <v>3720</v>
      </c>
      <c r="F24" s="873">
        <v>21971</v>
      </c>
      <c r="G24" s="952">
        <f t="shared" si="1"/>
        <v>80.259360730593613</v>
      </c>
    </row>
    <row r="25" spans="1:7" ht="20.100000000000001" customHeight="1">
      <c r="A25" s="950" t="s">
        <v>840</v>
      </c>
      <c r="B25" s="873">
        <v>28</v>
      </c>
      <c r="C25" s="956">
        <v>4.1950444726810669</v>
      </c>
      <c r="D25" s="873">
        <f t="shared" si="0"/>
        <v>10220</v>
      </c>
      <c r="E25" s="873">
        <v>1574</v>
      </c>
      <c r="F25" s="873">
        <v>6603</v>
      </c>
      <c r="G25" s="952">
        <f t="shared" si="1"/>
        <v>64.608610567514674</v>
      </c>
    </row>
    <row r="26" spans="1:7" ht="20.100000000000001" customHeight="1">
      <c r="A26" s="950" t="s">
        <v>860</v>
      </c>
      <c r="B26" s="873">
        <v>7</v>
      </c>
      <c r="C26" s="956">
        <v>9.1925925925925931</v>
      </c>
      <c r="D26" s="873">
        <f t="shared" si="0"/>
        <v>2555</v>
      </c>
      <c r="E26" s="873">
        <v>135</v>
      </c>
      <c r="F26" s="873">
        <v>1241</v>
      </c>
      <c r="G26" s="952">
        <f t="shared" si="1"/>
        <v>48.571428571428569</v>
      </c>
    </row>
    <row r="27" spans="1:7" ht="20.100000000000001" customHeight="1">
      <c r="A27" s="950" t="s">
        <v>861</v>
      </c>
      <c r="B27" s="873">
        <v>21</v>
      </c>
      <c r="C27" s="956">
        <v>3.7261987491313411</v>
      </c>
      <c r="D27" s="873">
        <f t="shared" si="0"/>
        <v>7665</v>
      </c>
      <c r="E27" s="873">
        <v>1439</v>
      </c>
      <c r="F27" s="873">
        <v>5362</v>
      </c>
      <c r="G27" s="952">
        <f t="shared" si="1"/>
        <v>69.95433789954339</v>
      </c>
    </row>
    <row r="28" spans="1:7" ht="20.100000000000001" customHeight="1">
      <c r="A28" s="950" t="s">
        <v>824</v>
      </c>
      <c r="B28" s="873">
        <v>27</v>
      </c>
      <c r="C28" s="956">
        <v>19.627254509018037</v>
      </c>
      <c r="D28" s="873">
        <f t="shared" si="0"/>
        <v>9855</v>
      </c>
      <c r="E28" s="873">
        <v>499</v>
      </c>
      <c r="F28" s="873">
        <v>9794</v>
      </c>
      <c r="G28" s="952">
        <f t="shared" si="1"/>
        <v>99.381024860476913</v>
      </c>
    </row>
    <row r="29" spans="1:7" ht="20.100000000000001" customHeight="1">
      <c r="A29" s="950" t="s">
        <v>829</v>
      </c>
      <c r="B29" s="873">
        <v>10</v>
      </c>
      <c r="C29" s="956">
        <v>9.3536685902720524</v>
      </c>
      <c r="D29" s="873">
        <f t="shared" si="0"/>
        <v>3650</v>
      </c>
      <c r="E29" s="873">
        <v>1213</v>
      </c>
      <c r="F29" s="873">
        <v>11346</v>
      </c>
      <c r="G29" s="952">
        <f t="shared" si="1"/>
        <v>310.84931506849313</v>
      </c>
    </row>
    <row r="30" spans="1:7" ht="20.100000000000001" customHeight="1" thickBot="1">
      <c r="A30" s="953" t="s">
        <v>821</v>
      </c>
      <c r="B30" s="875">
        <v>41</v>
      </c>
      <c r="C30" s="957">
        <v>4.1977165135059868</v>
      </c>
      <c r="D30" s="875">
        <f t="shared" si="0"/>
        <v>14965</v>
      </c>
      <c r="E30" s="875">
        <v>3591</v>
      </c>
      <c r="F30" s="875">
        <v>15074</v>
      </c>
      <c r="G30" s="955">
        <f t="shared" si="1"/>
        <v>100.72836618777146</v>
      </c>
    </row>
    <row r="31" spans="1:7" ht="26.25" customHeight="1" thickTop="1">
      <c r="A31" s="6519" t="s">
        <v>844</v>
      </c>
      <c r="B31" s="6519"/>
      <c r="C31" s="6519"/>
      <c r="D31" s="6519"/>
      <c r="E31" s="6519"/>
      <c r="F31" s="6519"/>
      <c r="G31" s="6519"/>
    </row>
    <row r="32" spans="1:7" ht="12.75" customHeight="1">
      <c r="A32" s="6520" t="s">
        <v>858</v>
      </c>
      <c r="B32" s="6521"/>
      <c r="C32" s="6521"/>
      <c r="D32" s="6521"/>
      <c r="E32" s="6521"/>
      <c r="F32" s="6521"/>
      <c r="G32" s="6521"/>
    </row>
    <row r="33" spans="1:10" ht="15" customHeight="1">
      <c r="A33" s="6514" t="s">
        <v>862</v>
      </c>
      <c r="B33" s="6514"/>
      <c r="C33" s="6514"/>
      <c r="D33" s="6514"/>
      <c r="E33" s="6514"/>
      <c r="F33" s="6514"/>
      <c r="G33" s="959"/>
      <c r="H33" s="877"/>
      <c r="I33" s="877"/>
      <c r="J33" s="877"/>
    </row>
    <row r="34" spans="1:10" ht="17.25" customHeight="1">
      <c r="A34" s="6515" t="s">
        <v>846</v>
      </c>
      <c r="B34" s="6515"/>
      <c r="C34" s="6515"/>
      <c r="D34" s="6515"/>
      <c r="E34" s="6515"/>
      <c r="F34" s="6515"/>
      <c r="G34" s="960"/>
      <c r="H34" s="827"/>
      <c r="I34" s="827"/>
      <c r="J34" s="827"/>
    </row>
    <row r="35" spans="1:10" ht="9.75" customHeight="1">
      <c r="A35" s="6510"/>
      <c r="B35" s="6510"/>
      <c r="C35" s="6510"/>
      <c r="D35" s="6510"/>
      <c r="E35" s="6510"/>
      <c r="F35" s="6510"/>
      <c r="G35" s="6510"/>
    </row>
    <row r="37" spans="1:10">
      <c r="B37" s="177" t="s">
        <v>3</v>
      </c>
    </row>
  </sheetData>
  <mergeCells count="7">
    <mergeCell ref="A35:G35"/>
    <mergeCell ref="A33:F33"/>
    <mergeCell ref="A34:F34"/>
    <mergeCell ref="A2:G2"/>
    <mergeCell ref="A3:G4"/>
    <mergeCell ref="A31:G31"/>
    <mergeCell ref="A32:G32"/>
  </mergeCells>
  <hyperlinks>
    <hyperlink ref="A1" r:id="rId1"/>
  </hyperlinks>
  <pageMargins left="0.74803149606299213" right="0.23622047244094491" top="0.6692913385826772" bottom="0.47244094488188981" header="0.51181102362204722" footer="0.27559055118110237"/>
  <pageSetup paperSize="9" scale="76" fitToHeight="0" orientation="landscape" r:id="rId2"/>
  <headerFooter alignWithMargins="0">
    <oddFooter>&amp;R46</oddFooter>
  </headerFooter>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8">
    <pageSetUpPr fitToPage="1"/>
  </sheetPr>
  <dimension ref="A1:K35"/>
  <sheetViews>
    <sheetView view="pageBreakPreview" zoomScale="60" zoomScaleNormal="100" workbookViewId="0">
      <selection activeCell="H15" sqref="H15"/>
    </sheetView>
  </sheetViews>
  <sheetFormatPr defaultRowHeight="12.75"/>
  <cols>
    <col min="1" max="1" width="44" style="152" customWidth="1"/>
    <col min="2" max="2" width="25.7109375" style="152" customWidth="1"/>
    <col min="3" max="3" width="25.7109375" style="859" customWidth="1"/>
    <col min="4" max="6" width="25.7109375" style="152" customWidth="1"/>
    <col min="7" max="7" width="12.28515625" style="152" customWidth="1"/>
    <col min="8" max="8" width="10.85546875" style="152" customWidth="1"/>
    <col min="9" max="16384" width="9.140625" style="152"/>
  </cols>
  <sheetData>
    <row r="1" spans="1:8" ht="13.5" thickBot="1">
      <c r="A1" s="1" t="s">
        <v>0</v>
      </c>
      <c r="H1" s="474" t="s">
        <v>1</v>
      </c>
    </row>
    <row r="2" spans="1:8" ht="20.25" customHeight="1" thickTop="1">
      <c r="A2" s="6250" t="s">
        <v>889</v>
      </c>
      <c r="B2" s="6251"/>
      <c r="C2" s="6251"/>
      <c r="D2" s="6251"/>
      <c r="E2" s="6251"/>
      <c r="F2" s="6516"/>
      <c r="G2" s="6516"/>
      <c r="H2" s="6252"/>
    </row>
    <row r="3" spans="1:8" ht="21" customHeight="1">
      <c r="A3" s="6452" t="s">
        <v>749</v>
      </c>
      <c r="B3" s="6453"/>
      <c r="C3" s="6453"/>
      <c r="D3" s="6453"/>
      <c r="E3" s="6453"/>
      <c r="F3" s="6517"/>
      <c r="G3" s="6517"/>
      <c r="H3" s="6454"/>
    </row>
    <row r="4" spans="1:8" ht="13.5" customHeight="1" thickBot="1">
      <c r="A4" s="6512"/>
      <c r="B4" s="6457"/>
      <c r="C4" s="6457"/>
      <c r="D4" s="6457"/>
      <c r="E4" s="6457"/>
      <c r="F4" s="6518"/>
      <c r="G4" s="6518"/>
      <c r="H4" s="6513"/>
    </row>
    <row r="5" spans="1:8" ht="42.75" customHeight="1" thickBot="1">
      <c r="A5" s="943" t="s">
        <v>814</v>
      </c>
      <c r="B5" s="944" t="s">
        <v>815</v>
      </c>
      <c r="C5" s="945" t="s">
        <v>816</v>
      </c>
      <c r="D5" s="944" t="s">
        <v>817</v>
      </c>
      <c r="E5" s="944" t="s">
        <v>863</v>
      </c>
      <c r="F5" s="944" t="s">
        <v>864</v>
      </c>
      <c r="G5" s="944" t="s">
        <v>818</v>
      </c>
      <c r="H5" s="946" t="s">
        <v>819</v>
      </c>
    </row>
    <row r="6" spans="1:8" ht="20.100000000000001" customHeight="1">
      <c r="A6" s="947" t="s">
        <v>843</v>
      </c>
      <c r="B6" s="871">
        <v>14</v>
      </c>
      <c r="C6" s="966">
        <v>9.77</v>
      </c>
      <c r="D6" s="871">
        <f>B6*365</f>
        <v>5110</v>
      </c>
      <c r="E6" s="871">
        <v>61431</v>
      </c>
      <c r="F6" s="871">
        <v>28625</v>
      </c>
      <c r="G6" s="871">
        <v>8128</v>
      </c>
      <c r="H6" s="7">
        <f>(G6/D6)*100</f>
        <v>159.06066536203522</v>
      </c>
    </row>
    <row r="7" spans="1:8" ht="20.100000000000001" customHeight="1">
      <c r="A7" s="950" t="s">
        <v>857</v>
      </c>
      <c r="B7" s="873">
        <v>12</v>
      </c>
      <c r="C7" s="967">
        <v>9</v>
      </c>
      <c r="D7" s="873">
        <f t="shared" ref="D7:D28" si="0">B7*365</f>
        <v>4380</v>
      </c>
      <c r="E7" s="873">
        <v>1778</v>
      </c>
      <c r="F7" s="873">
        <v>403</v>
      </c>
      <c r="G7" s="873">
        <v>3726</v>
      </c>
      <c r="H7" s="8">
        <f>(G7/D7)*100</f>
        <v>85.06849315068493</v>
      </c>
    </row>
    <row r="8" spans="1:8" ht="20.100000000000001" customHeight="1">
      <c r="A8" s="950" t="s">
        <v>842</v>
      </c>
      <c r="B8" s="873">
        <v>27</v>
      </c>
      <c r="C8" s="967">
        <v>4.4800000000000004</v>
      </c>
      <c r="D8" s="873">
        <f t="shared" si="0"/>
        <v>9855</v>
      </c>
      <c r="E8" s="873">
        <v>4461</v>
      </c>
      <c r="F8" s="873">
        <v>2015</v>
      </c>
      <c r="G8" s="873">
        <v>4573</v>
      </c>
      <c r="H8" s="8">
        <f t="shared" ref="H8:H28" si="1">(G8/D8)*100</f>
        <v>46.402841197361745</v>
      </c>
    </row>
    <row r="9" spans="1:8" ht="20.100000000000001" customHeight="1">
      <c r="A9" s="950" t="s">
        <v>823</v>
      </c>
      <c r="B9" s="873">
        <v>227</v>
      </c>
      <c r="C9" s="967">
        <v>5.38</v>
      </c>
      <c r="D9" s="873">
        <f t="shared" si="0"/>
        <v>82855</v>
      </c>
      <c r="E9" s="873">
        <v>139633</v>
      </c>
      <c r="F9" s="873">
        <v>16295</v>
      </c>
      <c r="G9" s="873">
        <v>79145</v>
      </c>
      <c r="H9" s="8">
        <f t="shared" si="1"/>
        <v>95.522297990465262</v>
      </c>
    </row>
    <row r="10" spans="1:8" ht="20.100000000000001" customHeight="1">
      <c r="A10" s="950" t="s">
        <v>834</v>
      </c>
      <c r="B10" s="873">
        <v>23</v>
      </c>
      <c r="C10" s="967">
        <v>6.45</v>
      </c>
      <c r="D10" s="873">
        <f t="shared" si="0"/>
        <v>8395</v>
      </c>
      <c r="E10" s="873">
        <v>21545</v>
      </c>
      <c r="F10" s="873">
        <v>1674</v>
      </c>
      <c r="G10" s="873">
        <v>7325</v>
      </c>
      <c r="H10" s="8">
        <f t="shared" si="1"/>
        <v>87.25431804645622</v>
      </c>
    </row>
    <row r="11" spans="1:8" ht="20.100000000000001" customHeight="1">
      <c r="A11" s="950" t="s">
        <v>850</v>
      </c>
      <c r="B11" s="873">
        <v>21</v>
      </c>
      <c r="C11" s="967">
        <v>8.85</v>
      </c>
      <c r="D11" s="873">
        <f t="shared" si="0"/>
        <v>7665</v>
      </c>
      <c r="E11" s="873">
        <v>9013</v>
      </c>
      <c r="F11" s="873">
        <v>844</v>
      </c>
      <c r="G11" s="873">
        <v>7665</v>
      </c>
      <c r="H11" s="8">
        <f t="shared" si="1"/>
        <v>100</v>
      </c>
    </row>
    <row r="12" spans="1:8" ht="20.100000000000001" customHeight="1">
      <c r="A12" s="950" t="s">
        <v>865</v>
      </c>
      <c r="B12" s="873">
        <v>25</v>
      </c>
      <c r="C12" s="967">
        <v>7.37</v>
      </c>
      <c r="D12" s="873">
        <f t="shared" si="0"/>
        <v>9125</v>
      </c>
      <c r="E12" s="873">
        <v>22464</v>
      </c>
      <c r="F12" s="873">
        <v>1313</v>
      </c>
      <c r="G12" s="873">
        <v>9840</v>
      </c>
      <c r="H12" s="8">
        <f t="shared" si="1"/>
        <v>107.83561643835617</v>
      </c>
    </row>
    <row r="13" spans="1:8" ht="20.100000000000001" customHeight="1">
      <c r="A13" s="950" t="s">
        <v>822</v>
      </c>
      <c r="B13" s="873">
        <v>75</v>
      </c>
      <c r="C13" s="967">
        <v>7.82</v>
      </c>
      <c r="D13" s="873">
        <f t="shared" si="0"/>
        <v>27375</v>
      </c>
      <c r="E13" s="873">
        <v>13024</v>
      </c>
      <c r="F13" s="873">
        <v>2876</v>
      </c>
      <c r="G13" s="873">
        <v>22848</v>
      </c>
      <c r="H13" s="8">
        <f t="shared" si="1"/>
        <v>83.463013698630135</v>
      </c>
    </row>
    <row r="14" spans="1:8" ht="20.100000000000001" customHeight="1">
      <c r="A14" s="950" t="s">
        <v>836</v>
      </c>
      <c r="B14" s="873">
        <v>26</v>
      </c>
      <c r="C14" s="967">
        <v>6.41</v>
      </c>
      <c r="D14" s="873">
        <f t="shared" si="0"/>
        <v>9490</v>
      </c>
      <c r="E14" s="873">
        <v>2883</v>
      </c>
      <c r="F14" s="873">
        <v>1528</v>
      </c>
      <c r="G14" s="873">
        <v>9954</v>
      </c>
      <c r="H14" s="8">
        <f t="shared" si="1"/>
        <v>104.88935721812433</v>
      </c>
    </row>
    <row r="15" spans="1:8" ht="20.100000000000001" customHeight="1">
      <c r="A15" s="950" t="s">
        <v>826</v>
      </c>
      <c r="B15" s="873">
        <v>23</v>
      </c>
      <c r="C15" s="967">
        <v>6.21</v>
      </c>
      <c r="D15" s="873">
        <f t="shared" si="0"/>
        <v>8395</v>
      </c>
      <c r="E15" s="873">
        <v>10445</v>
      </c>
      <c r="F15" s="873">
        <v>1304</v>
      </c>
      <c r="G15" s="873">
        <v>8245</v>
      </c>
      <c r="H15" s="8">
        <f t="shared" si="1"/>
        <v>98.213222156045262</v>
      </c>
    </row>
    <row r="16" spans="1:8" ht="20.100000000000001" customHeight="1">
      <c r="A16" s="950" t="s">
        <v>830</v>
      </c>
      <c r="B16" s="873">
        <v>26</v>
      </c>
      <c r="C16" s="967">
        <v>2.74</v>
      </c>
      <c r="D16" s="873">
        <f t="shared" si="0"/>
        <v>9490</v>
      </c>
      <c r="E16" s="873">
        <v>51449</v>
      </c>
      <c r="F16" s="873">
        <v>7091</v>
      </c>
      <c r="G16" s="873">
        <v>6779</v>
      </c>
      <c r="H16" s="8">
        <f t="shared" si="1"/>
        <v>71.433087460484728</v>
      </c>
    </row>
    <row r="17" spans="1:11" ht="20.100000000000001" customHeight="1">
      <c r="A17" s="950" t="s">
        <v>828</v>
      </c>
      <c r="B17" s="873">
        <v>255</v>
      </c>
      <c r="C17" s="967">
        <v>8.32</v>
      </c>
      <c r="D17" s="873">
        <f t="shared" si="0"/>
        <v>93075</v>
      </c>
      <c r="E17" s="873">
        <v>109344</v>
      </c>
      <c r="F17" s="873">
        <v>18978</v>
      </c>
      <c r="G17" s="873">
        <v>84923</v>
      </c>
      <c r="H17" s="8">
        <f t="shared" si="1"/>
        <v>91.241471931238252</v>
      </c>
    </row>
    <row r="18" spans="1:11" ht="20.100000000000001" customHeight="1">
      <c r="A18" s="950" t="s">
        <v>841</v>
      </c>
      <c r="B18" s="873">
        <v>58</v>
      </c>
      <c r="C18" s="967">
        <v>2.96</v>
      </c>
      <c r="D18" s="873">
        <f t="shared" si="0"/>
        <v>21170</v>
      </c>
      <c r="E18" s="873">
        <v>22893</v>
      </c>
      <c r="F18" s="873">
        <v>5647</v>
      </c>
      <c r="G18" s="873">
        <v>16858</v>
      </c>
      <c r="H18" s="8">
        <f t="shared" si="1"/>
        <v>79.63155408597072</v>
      </c>
    </row>
    <row r="19" spans="1:11" ht="20.100000000000001" customHeight="1">
      <c r="A19" s="950" t="s">
        <v>835</v>
      </c>
      <c r="B19" s="873">
        <v>39</v>
      </c>
      <c r="C19" s="967">
        <v>7.19</v>
      </c>
      <c r="D19" s="873">
        <f t="shared" si="0"/>
        <v>14235</v>
      </c>
      <c r="E19" s="873">
        <v>6315</v>
      </c>
      <c r="F19" s="873">
        <v>1092</v>
      </c>
      <c r="G19" s="873">
        <v>8043</v>
      </c>
      <c r="H19" s="8">
        <f t="shared" si="1"/>
        <v>56.501580611169658</v>
      </c>
    </row>
    <row r="20" spans="1:11" ht="20.100000000000001" customHeight="1">
      <c r="A20" s="950" t="s">
        <v>837</v>
      </c>
      <c r="B20" s="873">
        <v>85</v>
      </c>
      <c r="C20" s="967">
        <v>3.99</v>
      </c>
      <c r="D20" s="873">
        <f t="shared" si="0"/>
        <v>31025</v>
      </c>
      <c r="E20" s="873">
        <v>23160</v>
      </c>
      <c r="F20" s="873">
        <v>5132</v>
      </c>
      <c r="G20" s="873">
        <v>20739</v>
      </c>
      <c r="H20" s="8">
        <f t="shared" si="1"/>
        <v>66.846091861402087</v>
      </c>
    </row>
    <row r="21" spans="1:11" ht="20.100000000000001" customHeight="1">
      <c r="A21" s="950" t="s">
        <v>825</v>
      </c>
      <c r="B21" s="873">
        <v>25</v>
      </c>
      <c r="C21" s="967">
        <v>4.17</v>
      </c>
      <c r="D21" s="873">
        <f t="shared" si="0"/>
        <v>9125</v>
      </c>
      <c r="E21" s="873">
        <v>21116</v>
      </c>
      <c r="F21" s="873">
        <v>2090</v>
      </c>
      <c r="G21" s="873">
        <v>8809</v>
      </c>
      <c r="H21" s="8">
        <f t="shared" si="1"/>
        <v>96.536986301369865</v>
      </c>
    </row>
    <row r="22" spans="1:11" ht="20.100000000000001" customHeight="1">
      <c r="A22" s="950" t="s">
        <v>832</v>
      </c>
      <c r="B22" s="873">
        <v>36</v>
      </c>
      <c r="C22" s="967">
        <v>6.58</v>
      </c>
      <c r="D22" s="873">
        <f t="shared" si="0"/>
        <v>13140</v>
      </c>
      <c r="E22" s="873">
        <v>21533</v>
      </c>
      <c r="F22" s="873">
        <v>2020</v>
      </c>
      <c r="G22" s="873">
        <v>13497</v>
      </c>
      <c r="H22" s="8">
        <f t="shared" si="1"/>
        <v>102.71689497716896</v>
      </c>
    </row>
    <row r="23" spans="1:11" ht="20.100000000000001" customHeight="1">
      <c r="A23" s="950" t="s">
        <v>820</v>
      </c>
      <c r="B23" s="873">
        <v>62</v>
      </c>
      <c r="C23" s="967">
        <v>6.56</v>
      </c>
      <c r="D23" s="873">
        <f t="shared" si="0"/>
        <v>22630</v>
      </c>
      <c r="E23" s="873">
        <v>14265</v>
      </c>
      <c r="F23" s="873">
        <v>2861</v>
      </c>
      <c r="G23" s="873">
        <v>19117</v>
      </c>
      <c r="H23" s="8">
        <f t="shared" si="1"/>
        <v>84.476358815731331</v>
      </c>
    </row>
    <row r="24" spans="1:11" ht="20.100000000000001" customHeight="1">
      <c r="A24" s="950" t="s">
        <v>827</v>
      </c>
      <c r="B24" s="873">
        <v>59</v>
      </c>
      <c r="C24" s="967">
        <v>5.16</v>
      </c>
      <c r="D24" s="873">
        <f t="shared" si="0"/>
        <v>21535</v>
      </c>
      <c r="E24" s="873">
        <v>23520</v>
      </c>
      <c r="F24" s="873">
        <v>3650</v>
      </c>
      <c r="G24" s="873">
        <v>19181</v>
      </c>
      <c r="H24" s="8">
        <f t="shared" si="1"/>
        <v>89.068957511028557</v>
      </c>
    </row>
    <row r="25" spans="1:11" ht="20.100000000000001" customHeight="1">
      <c r="A25" s="950" t="s">
        <v>840</v>
      </c>
      <c r="B25" s="873">
        <v>29</v>
      </c>
      <c r="C25" s="967">
        <v>6.13</v>
      </c>
      <c r="D25" s="873">
        <f t="shared" si="0"/>
        <v>10585</v>
      </c>
      <c r="E25" s="873">
        <v>6867</v>
      </c>
      <c r="F25" s="873">
        <v>1572</v>
      </c>
      <c r="G25" s="873">
        <v>6095</v>
      </c>
      <c r="H25" s="8">
        <f t="shared" si="1"/>
        <v>57.581483230987253</v>
      </c>
    </row>
    <row r="26" spans="1:11" ht="20.100000000000001" customHeight="1">
      <c r="A26" s="950" t="s">
        <v>824</v>
      </c>
      <c r="B26" s="873">
        <v>27</v>
      </c>
      <c r="C26" s="967">
        <v>17.27</v>
      </c>
      <c r="D26" s="873">
        <f t="shared" si="0"/>
        <v>9855</v>
      </c>
      <c r="E26" s="873">
        <v>11976</v>
      </c>
      <c r="F26" s="873">
        <v>447</v>
      </c>
      <c r="G26" s="873">
        <v>8049</v>
      </c>
      <c r="H26" s="8">
        <f t="shared" si="1"/>
        <v>81.674277016742764</v>
      </c>
    </row>
    <row r="27" spans="1:11" ht="20.100000000000001" customHeight="1">
      <c r="A27" s="950" t="s">
        <v>829</v>
      </c>
      <c r="B27" s="873">
        <v>9</v>
      </c>
      <c r="C27" s="967">
        <v>9.69</v>
      </c>
      <c r="D27" s="873">
        <f t="shared" si="0"/>
        <v>3285</v>
      </c>
      <c r="E27" s="873">
        <v>3927</v>
      </c>
      <c r="F27" s="873">
        <v>1252</v>
      </c>
      <c r="G27" s="873">
        <v>10496</v>
      </c>
      <c r="H27" s="8">
        <f t="shared" si="1"/>
        <v>319.51293759512936</v>
      </c>
    </row>
    <row r="28" spans="1:11" ht="20.100000000000001" customHeight="1" thickBot="1">
      <c r="A28" s="953" t="s">
        <v>821</v>
      </c>
      <c r="B28" s="875">
        <v>41</v>
      </c>
      <c r="C28" s="968">
        <v>4.92</v>
      </c>
      <c r="D28" s="875">
        <f t="shared" si="0"/>
        <v>14965</v>
      </c>
      <c r="E28" s="875">
        <v>18092</v>
      </c>
      <c r="F28" s="875">
        <v>2657</v>
      </c>
      <c r="G28" s="875">
        <v>12445</v>
      </c>
      <c r="H28" s="969">
        <f t="shared" si="1"/>
        <v>83.160708319411953</v>
      </c>
    </row>
    <row r="29" spans="1:11" ht="26.25" customHeight="1" thickTop="1">
      <c r="A29" s="6519" t="s">
        <v>844</v>
      </c>
      <c r="B29" s="6519"/>
      <c r="C29" s="6519"/>
      <c r="D29" s="6519"/>
      <c r="E29" s="6519"/>
      <c r="F29" s="6519"/>
      <c r="G29" s="6519"/>
      <c r="H29" s="6519"/>
    </row>
    <row r="30" spans="1:11" ht="12.75" customHeight="1">
      <c r="A30" s="6520" t="s">
        <v>866</v>
      </c>
      <c r="B30" s="6521"/>
      <c r="C30" s="6521"/>
      <c r="D30" s="6521"/>
      <c r="E30" s="6521"/>
      <c r="F30" s="6521"/>
      <c r="G30" s="6521"/>
      <c r="H30" s="6521"/>
    </row>
    <row r="31" spans="1:11" ht="15" customHeight="1">
      <c r="A31" s="6514" t="s">
        <v>867</v>
      </c>
      <c r="B31" s="6514"/>
      <c r="C31" s="6514"/>
      <c r="D31" s="6514"/>
      <c r="E31" s="6514"/>
      <c r="F31" s="6514"/>
      <c r="G31" s="6514"/>
      <c r="H31" s="959"/>
      <c r="I31" s="877"/>
      <c r="J31" s="877"/>
      <c r="K31" s="877"/>
    </row>
    <row r="32" spans="1:11" ht="17.25" customHeight="1">
      <c r="A32" s="6515" t="s">
        <v>868</v>
      </c>
      <c r="B32" s="6515"/>
      <c r="C32" s="6515"/>
      <c r="D32" s="6515"/>
      <c r="E32" s="6515"/>
      <c r="F32" s="6515"/>
      <c r="G32" s="6515"/>
      <c r="H32" s="960"/>
      <c r="I32" s="827"/>
      <c r="J32" s="827"/>
      <c r="K32" s="827"/>
    </row>
    <row r="33" spans="1:8" ht="9.75" customHeight="1">
      <c r="A33" s="450"/>
      <c r="B33" s="450"/>
      <c r="C33" s="450"/>
      <c r="D33" s="450"/>
      <c r="E33" s="450"/>
      <c r="F33" s="450"/>
      <c r="G33" s="450"/>
      <c r="H33" s="450"/>
    </row>
    <row r="35" spans="1:8">
      <c r="B35" s="177" t="s">
        <v>3</v>
      </c>
    </row>
  </sheetData>
  <mergeCells count="6">
    <mergeCell ref="A32:G32"/>
    <mergeCell ref="A2:H2"/>
    <mergeCell ref="A3:H4"/>
    <mergeCell ref="A29:H29"/>
    <mergeCell ref="A30:H30"/>
    <mergeCell ref="A31:G31"/>
  </mergeCells>
  <hyperlinks>
    <hyperlink ref="A1" r:id="rId1"/>
  </hyperlinks>
  <pageMargins left="0.74803149606299213" right="0.23622047244094491" top="0.6692913385826772" bottom="0.47244094488188981" header="0.51181102362204722" footer="0.27559055118110237"/>
  <pageSetup paperSize="9" scale="71" fitToHeight="0" orientation="landscape" r:id="rId2"/>
  <headerFooter alignWithMargins="0">
    <oddFooter>&amp;R47</oddFooter>
  </headerFooter>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9">
    <pageSetUpPr fitToPage="1"/>
  </sheetPr>
  <dimension ref="A1:K37"/>
  <sheetViews>
    <sheetView view="pageBreakPreview" zoomScale="60" zoomScaleNormal="100" workbookViewId="0">
      <selection activeCell="H15" sqref="H15"/>
    </sheetView>
  </sheetViews>
  <sheetFormatPr defaultRowHeight="12.75"/>
  <cols>
    <col min="1" max="1" width="44" style="152" customWidth="1"/>
    <col min="2" max="2" width="25.7109375" style="152" customWidth="1"/>
    <col min="3" max="3" width="25.7109375" style="859" customWidth="1"/>
    <col min="4" max="6" width="25.7109375" style="152" customWidth="1"/>
    <col min="7" max="7" width="12.28515625" style="152" customWidth="1"/>
    <col min="8" max="8" width="10.85546875" style="152" customWidth="1"/>
    <col min="9" max="16384" width="9.140625" style="152"/>
  </cols>
  <sheetData>
    <row r="1" spans="1:8" ht="13.5" thickBot="1">
      <c r="A1" s="1" t="s">
        <v>0</v>
      </c>
      <c r="H1" s="474" t="s">
        <v>1</v>
      </c>
    </row>
    <row r="2" spans="1:8" ht="20.25" customHeight="1" thickTop="1">
      <c r="A2" s="6250" t="s">
        <v>889</v>
      </c>
      <c r="B2" s="6251"/>
      <c r="C2" s="6251"/>
      <c r="D2" s="6251"/>
      <c r="E2" s="6251"/>
      <c r="F2" s="6516"/>
      <c r="G2" s="6516"/>
      <c r="H2" s="6252"/>
    </row>
    <row r="3" spans="1:8" ht="21" customHeight="1">
      <c r="A3" s="6452" t="s">
        <v>750</v>
      </c>
      <c r="B3" s="6453"/>
      <c r="C3" s="6453"/>
      <c r="D3" s="6453"/>
      <c r="E3" s="6453"/>
      <c r="F3" s="6517"/>
      <c r="G3" s="6517"/>
      <c r="H3" s="6454"/>
    </row>
    <row r="4" spans="1:8" ht="13.5" customHeight="1" thickBot="1">
      <c r="A4" s="6512"/>
      <c r="B4" s="6457"/>
      <c r="C4" s="6457"/>
      <c r="D4" s="6457"/>
      <c r="E4" s="6457"/>
      <c r="F4" s="6518"/>
      <c r="G4" s="6518"/>
      <c r="H4" s="6513"/>
    </row>
    <row r="5" spans="1:8" ht="42.75" customHeight="1" thickBot="1">
      <c r="A5" s="943" t="s">
        <v>814</v>
      </c>
      <c r="B5" s="944" t="s">
        <v>815</v>
      </c>
      <c r="C5" s="945" t="s">
        <v>816</v>
      </c>
      <c r="D5" s="944" t="s">
        <v>817</v>
      </c>
      <c r="E5" s="944" t="s">
        <v>863</v>
      </c>
      <c r="F5" s="944" t="s">
        <v>864</v>
      </c>
      <c r="G5" s="944" t="s">
        <v>818</v>
      </c>
      <c r="H5" s="946" t="s">
        <v>819</v>
      </c>
    </row>
    <row r="6" spans="1:8" ht="20.100000000000001" customHeight="1">
      <c r="A6" s="947" t="s">
        <v>843</v>
      </c>
      <c r="B6" s="871">
        <v>14</v>
      </c>
      <c r="C6" s="966">
        <v>4.58</v>
      </c>
      <c r="D6" s="871">
        <f>B6*365</f>
        <v>5110</v>
      </c>
      <c r="E6" s="871">
        <v>69319</v>
      </c>
      <c r="F6" s="871">
        <v>34385</v>
      </c>
      <c r="G6" s="871">
        <v>4612</v>
      </c>
      <c r="H6" s="7">
        <f>(G6/D6)*100</f>
        <v>90.254403131115453</v>
      </c>
    </row>
    <row r="7" spans="1:8" ht="20.100000000000001" customHeight="1">
      <c r="A7" s="950" t="s">
        <v>857</v>
      </c>
      <c r="B7" s="873">
        <v>12</v>
      </c>
      <c r="C7" s="967">
        <v>9.0299999999999994</v>
      </c>
      <c r="D7" s="873">
        <f t="shared" ref="D7:D28" si="0">B7*365</f>
        <v>4380</v>
      </c>
      <c r="E7" s="873">
        <v>1817</v>
      </c>
      <c r="F7" s="873">
        <v>450</v>
      </c>
      <c r="G7" s="873">
        <v>4171</v>
      </c>
      <c r="H7" s="8">
        <f>(G7/D7)*100</f>
        <v>95.228310502283108</v>
      </c>
    </row>
    <row r="8" spans="1:8" ht="20.100000000000001" customHeight="1">
      <c r="A8" s="950" t="s">
        <v>842</v>
      </c>
      <c r="B8" s="873">
        <v>27</v>
      </c>
      <c r="C8" s="967">
        <v>4.1900000000000004</v>
      </c>
      <c r="D8" s="873">
        <f t="shared" si="0"/>
        <v>9855</v>
      </c>
      <c r="E8" s="873">
        <v>4925</v>
      </c>
      <c r="F8" s="873">
        <v>2146</v>
      </c>
      <c r="G8" s="873">
        <v>4433</v>
      </c>
      <c r="H8" s="8">
        <f t="shared" ref="H8:H28" si="1">(G8/D8)*100</f>
        <v>44.982242516489087</v>
      </c>
    </row>
    <row r="9" spans="1:8" ht="20.100000000000001" customHeight="1">
      <c r="A9" s="950" t="s">
        <v>823</v>
      </c>
      <c r="B9" s="873">
        <v>237</v>
      </c>
      <c r="C9" s="967">
        <v>4.92</v>
      </c>
      <c r="D9" s="873">
        <v>84315</v>
      </c>
      <c r="E9" s="873">
        <v>154679</v>
      </c>
      <c r="F9" s="873">
        <v>18514</v>
      </c>
      <c r="G9" s="873">
        <v>80716</v>
      </c>
      <c r="H9" s="8">
        <f t="shared" si="1"/>
        <v>95.731483128743406</v>
      </c>
    </row>
    <row r="10" spans="1:8" ht="20.100000000000001" customHeight="1">
      <c r="A10" s="950" t="s">
        <v>834</v>
      </c>
      <c r="B10" s="873">
        <v>23</v>
      </c>
      <c r="C10" s="967">
        <v>5.07</v>
      </c>
      <c r="D10" s="873">
        <f t="shared" si="0"/>
        <v>8395</v>
      </c>
      <c r="E10" s="873">
        <v>22383</v>
      </c>
      <c r="F10" s="873">
        <v>2149</v>
      </c>
      <c r="G10" s="873">
        <v>7397</v>
      </c>
      <c r="H10" s="8">
        <f t="shared" si="1"/>
        <v>88.111971411554507</v>
      </c>
    </row>
    <row r="11" spans="1:8" ht="20.100000000000001" customHeight="1">
      <c r="A11" s="950" t="s">
        <v>850</v>
      </c>
      <c r="B11" s="873">
        <v>21</v>
      </c>
      <c r="C11" s="967">
        <v>9.2100000000000009</v>
      </c>
      <c r="D11" s="873">
        <f t="shared" si="0"/>
        <v>7665</v>
      </c>
      <c r="E11" s="873">
        <v>9477</v>
      </c>
      <c r="F11" s="873">
        <v>725</v>
      </c>
      <c r="G11" s="873">
        <v>6835</v>
      </c>
      <c r="H11" s="8">
        <f t="shared" si="1"/>
        <v>89.171559034572738</v>
      </c>
    </row>
    <row r="12" spans="1:8" ht="20.100000000000001" customHeight="1">
      <c r="A12" s="950" t="s">
        <v>865</v>
      </c>
      <c r="B12" s="873">
        <v>40</v>
      </c>
      <c r="C12" s="967">
        <v>5.36</v>
      </c>
      <c r="D12" s="873">
        <f t="shared" si="0"/>
        <v>14600</v>
      </c>
      <c r="E12" s="873">
        <v>27457</v>
      </c>
      <c r="F12" s="873">
        <v>1913</v>
      </c>
      <c r="G12" s="873">
        <v>10372</v>
      </c>
      <c r="H12" s="8">
        <f t="shared" si="1"/>
        <v>71.041095890410958</v>
      </c>
    </row>
    <row r="13" spans="1:8" ht="20.100000000000001" customHeight="1">
      <c r="A13" s="950" t="s">
        <v>822</v>
      </c>
      <c r="B13" s="873">
        <v>77</v>
      </c>
      <c r="C13" s="967">
        <v>8.23</v>
      </c>
      <c r="D13" s="873">
        <f t="shared" si="0"/>
        <v>28105</v>
      </c>
      <c r="E13" s="873">
        <v>15429</v>
      </c>
      <c r="F13" s="873">
        <v>2800</v>
      </c>
      <c r="G13" s="873">
        <v>23516</v>
      </c>
      <c r="H13" s="8">
        <f t="shared" si="1"/>
        <v>83.671944493862298</v>
      </c>
    </row>
    <row r="14" spans="1:8" ht="20.100000000000001" customHeight="1">
      <c r="A14" s="950" t="s">
        <v>836</v>
      </c>
      <c r="B14" s="873">
        <v>26</v>
      </c>
      <c r="C14" s="967">
        <v>5.41</v>
      </c>
      <c r="D14" s="873">
        <f t="shared" si="0"/>
        <v>9490</v>
      </c>
      <c r="E14" s="873">
        <v>3301</v>
      </c>
      <c r="F14" s="873">
        <v>1676</v>
      </c>
      <c r="G14" s="873">
        <v>9210</v>
      </c>
      <c r="H14" s="8">
        <f t="shared" si="1"/>
        <v>97.049525816649108</v>
      </c>
    </row>
    <row r="15" spans="1:8" ht="20.100000000000001" customHeight="1">
      <c r="A15" s="950" t="s">
        <v>826</v>
      </c>
      <c r="B15" s="873">
        <v>22</v>
      </c>
      <c r="C15" s="967">
        <v>5.72</v>
      </c>
      <c r="D15" s="873">
        <f t="shared" si="0"/>
        <v>8030</v>
      </c>
      <c r="E15" s="873">
        <v>12884</v>
      </c>
      <c r="F15" s="873">
        <v>1381</v>
      </c>
      <c r="G15" s="873">
        <v>8012</v>
      </c>
      <c r="H15" s="8">
        <f t="shared" si="1"/>
        <v>99.775840597758403</v>
      </c>
    </row>
    <row r="16" spans="1:8" ht="20.100000000000001" customHeight="1">
      <c r="A16" s="950" t="s">
        <v>830</v>
      </c>
      <c r="B16" s="873">
        <v>26</v>
      </c>
      <c r="C16" s="967">
        <v>2.16</v>
      </c>
      <c r="D16" s="873">
        <f t="shared" si="0"/>
        <v>9490</v>
      </c>
      <c r="E16" s="873">
        <v>59875</v>
      </c>
      <c r="F16" s="873">
        <v>9516</v>
      </c>
      <c r="G16" s="873">
        <v>7859</v>
      </c>
      <c r="H16" s="8">
        <f t="shared" si="1"/>
        <v>82.813487881981033</v>
      </c>
    </row>
    <row r="17" spans="1:11" ht="20.100000000000001" customHeight="1">
      <c r="A17" s="950" t="s">
        <v>828</v>
      </c>
      <c r="B17" s="873">
        <v>267</v>
      </c>
      <c r="C17" s="967">
        <v>7.92</v>
      </c>
      <c r="D17" s="873">
        <f t="shared" si="0"/>
        <v>97455</v>
      </c>
      <c r="E17" s="873">
        <v>123036</v>
      </c>
      <c r="F17" s="873">
        <v>22859</v>
      </c>
      <c r="G17" s="873">
        <v>96881</v>
      </c>
      <c r="H17" s="8">
        <f t="shared" si="1"/>
        <v>99.411010209840441</v>
      </c>
    </row>
    <row r="18" spans="1:11" ht="20.100000000000001" customHeight="1">
      <c r="A18" s="950" t="s">
        <v>841</v>
      </c>
      <c r="B18" s="873">
        <v>62</v>
      </c>
      <c r="C18" s="967">
        <v>2.96</v>
      </c>
      <c r="D18" s="873">
        <f t="shared" si="0"/>
        <v>22630</v>
      </c>
      <c r="E18" s="873">
        <v>27720</v>
      </c>
      <c r="F18" s="873">
        <v>6223</v>
      </c>
      <c r="G18" s="873">
        <v>18470</v>
      </c>
      <c r="H18" s="8">
        <f t="shared" si="1"/>
        <v>81.617322138753863</v>
      </c>
    </row>
    <row r="19" spans="1:11" ht="20.100000000000001" customHeight="1">
      <c r="A19" s="950" t="s">
        <v>835</v>
      </c>
      <c r="B19" s="873">
        <v>37</v>
      </c>
      <c r="C19" s="967">
        <v>7.45</v>
      </c>
      <c r="D19" s="873">
        <f t="shared" si="0"/>
        <v>13505</v>
      </c>
      <c r="E19" s="873">
        <v>7263</v>
      </c>
      <c r="F19" s="873">
        <v>767</v>
      </c>
      <c r="G19" s="873">
        <v>5798</v>
      </c>
      <c r="H19" s="8">
        <f t="shared" si="1"/>
        <v>42.932247315808958</v>
      </c>
    </row>
    <row r="20" spans="1:11" ht="20.100000000000001" customHeight="1">
      <c r="A20" s="950" t="s">
        <v>837</v>
      </c>
      <c r="B20" s="873">
        <v>85</v>
      </c>
      <c r="C20" s="967">
        <v>3.98</v>
      </c>
      <c r="D20" s="873">
        <f t="shared" si="0"/>
        <v>31025</v>
      </c>
      <c r="E20" s="873">
        <v>26774</v>
      </c>
      <c r="F20" s="873">
        <v>5455</v>
      </c>
      <c r="G20" s="873">
        <v>21902</v>
      </c>
      <c r="H20" s="8">
        <f t="shared" si="1"/>
        <v>70.59468170829976</v>
      </c>
    </row>
    <row r="21" spans="1:11" ht="20.100000000000001" customHeight="1">
      <c r="A21" s="950" t="s">
        <v>825</v>
      </c>
      <c r="B21" s="873">
        <v>35</v>
      </c>
      <c r="C21" s="967">
        <v>4.3499999999999996</v>
      </c>
      <c r="D21" s="873">
        <f t="shared" si="0"/>
        <v>12775</v>
      </c>
      <c r="E21" s="873">
        <v>24558</v>
      </c>
      <c r="F21" s="873">
        <v>2196</v>
      </c>
      <c r="G21" s="873">
        <v>9638</v>
      </c>
      <c r="H21" s="8">
        <f t="shared" si="1"/>
        <v>75.444227005870843</v>
      </c>
    </row>
    <row r="22" spans="1:11" ht="20.100000000000001" customHeight="1">
      <c r="A22" s="950" t="s">
        <v>832</v>
      </c>
      <c r="B22" s="873">
        <v>36</v>
      </c>
      <c r="C22" s="967">
        <v>5.99</v>
      </c>
      <c r="D22" s="873">
        <f t="shared" si="0"/>
        <v>13140</v>
      </c>
      <c r="E22" s="873">
        <v>21214</v>
      </c>
      <c r="F22" s="873">
        <v>2208</v>
      </c>
      <c r="G22" s="873">
        <v>13417</v>
      </c>
      <c r="H22" s="8">
        <f t="shared" si="1"/>
        <v>102.10806697108067</v>
      </c>
    </row>
    <row r="23" spans="1:11" ht="20.100000000000001" customHeight="1">
      <c r="A23" s="950" t="s">
        <v>820</v>
      </c>
      <c r="B23" s="873">
        <v>62</v>
      </c>
      <c r="C23" s="967">
        <v>6.28</v>
      </c>
      <c r="D23" s="873">
        <f t="shared" si="0"/>
        <v>22630</v>
      </c>
      <c r="E23" s="873">
        <v>14761</v>
      </c>
      <c r="F23" s="873">
        <v>2995</v>
      </c>
      <c r="G23" s="873">
        <v>19043</v>
      </c>
      <c r="H23" s="8">
        <f t="shared" si="1"/>
        <v>84.149359257622621</v>
      </c>
    </row>
    <row r="24" spans="1:11" ht="20.100000000000001" customHeight="1">
      <c r="A24" s="950" t="s">
        <v>827</v>
      </c>
      <c r="B24" s="873">
        <v>59</v>
      </c>
      <c r="C24" s="967">
        <v>4.07</v>
      </c>
      <c r="D24" s="873">
        <f t="shared" si="0"/>
        <v>21535</v>
      </c>
      <c r="E24" s="873">
        <v>29266</v>
      </c>
      <c r="F24" s="873">
        <v>4225</v>
      </c>
      <c r="G24" s="873">
        <v>17348</v>
      </c>
      <c r="H24" s="8">
        <f t="shared" si="1"/>
        <v>80.557232412351993</v>
      </c>
    </row>
    <row r="25" spans="1:11" ht="20.100000000000001" customHeight="1">
      <c r="A25" s="950" t="s">
        <v>840</v>
      </c>
      <c r="B25" s="873">
        <v>29</v>
      </c>
      <c r="C25" s="967">
        <v>5.41</v>
      </c>
      <c r="D25" s="873">
        <f t="shared" si="0"/>
        <v>10585</v>
      </c>
      <c r="E25" s="873">
        <v>8571</v>
      </c>
      <c r="F25" s="873">
        <v>1735</v>
      </c>
      <c r="G25" s="873">
        <v>6339</v>
      </c>
      <c r="H25" s="8">
        <f t="shared" si="1"/>
        <v>59.886632026452524</v>
      </c>
    </row>
    <row r="26" spans="1:11" ht="20.100000000000001" customHeight="1">
      <c r="A26" s="950" t="s">
        <v>824</v>
      </c>
      <c r="B26" s="873">
        <v>27</v>
      </c>
      <c r="C26" s="967">
        <v>20.170000000000002</v>
      </c>
      <c r="D26" s="873">
        <f t="shared" si="0"/>
        <v>9855</v>
      </c>
      <c r="E26" s="873">
        <v>11874</v>
      </c>
      <c r="F26" s="873">
        <v>327</v>
      </c>
      <c r="G26" s="873">
        <v>6917</v>
      </c>
      <c r="H26" s="8">
        <f t="shared" si="1"/>
        <v>70.187721968543883</v>
      </c>
    </row>
    <row r="27" spans="1:11" ht="20.100000000000001" customHeight="1">
      <c r="A27" s="950" t="s">
        <v>829</v>
      </c>
      <c r="B27" s="873">
        <v>9</v>
      </c>
      <c r="C27" s="967">
        <v>8.94</v>
      </c>
      <c r="D27" s="873">
        <f t="shared" si="0"/>
        <v>3285</v>
      </c>
      <c r="E27" s="873">
        <v>4607</v>
      </c>
      <c r="F27" s="873">
        <v>1452</v>
      </c>
      <c r="G27" s="873">
        <v>11072</v>
      </c>
      <c r="H27" s="8">
        <f t="shared" si="1"/>
        <v>337.04718417047184</v>
      </c>
    </row>
    <row r="28" spans="1:11" ht="20.100000000000001" customHeight="1" thickBot="1">
      <c r="A28" s="953" t="s">
        <v>821</v>
      </c>
      <c r="B28" s="875">
        <v>41</v>
      </c>
      <c r="C28" s="968">
        <v>4.4800000000000004</v>
      </c>
      <c r="D28" s="875">
        <f t="shared" si="0"/>
        <v>14965</v>
      </c>
      <c r="E28" s="875">
        <v>18842</v>
      </c>
      <c r="F28" s="875">
        <v>2735</v>
      </c>
      <c r="G28" s="875">
        <v>11487</v>
      </c>
      <c r="H28" s="969">
        <f t="shared" si="1"/>
        <v>76.759104577347145</v>
      </c>
    </row>
    <row r="29" spans="1:11" ht="26.25" customHeight="1" thickTop="1">
      <c r="A29" s="6519" t="s">
        <v>844</v>
      </c>
      <c r="B29" s="6519"/>
      <c r="C29" s="6519"/>
      <c r="D29" s="6519"/>
      <c r="E29" s="6519"/>
      <c r="F29" s="6519"/>
      <c r="G29" s="6519"/>
      <c r="H29" s="6519"/>
    </row>
    <row r="30" spans="1:11" ht="12.75" customHeight="1">
      <c r="A30" s="6520" t="s">
        <v>866</v>
      </c>
      <c r="B30" s="6521"/>
      <c r="C30" s="6521"/>
      <c r="D30" s="6521"/>
      <c r="E30" s="6521"/>
      <c r="F30" s="6521"/>
      <c r="G30" s="6521"/>
      <c r="H30" s="6521"/>
    </row>
    <row r="31" spans="1:11" ht="15" customHeight="1">
      <c r="A31" s="6514" t="s">
        <v>867</v>
      </c>
      <c r="B31" s="6514"/>
      <c r="C31" s="6514"/>
      <c r="D31" s="6514"/>
      <c r="E31" s="6514"/>
      <c r="F31" s="6514"/>
      <c r="G31" s="6514"/>
      <c r="H31" s="959"/>
      <c r="I31" s="877"/>
      <c r="J31" s="877"/>
      <c r="K31" s="877"/>
    </row>
    <row r="32" spans="1:11" ht="17.25" customHeight="1">
      <c r="A32" s="6515" t="s">
        <v>868</v>
      </c>
      <c r="B32" s="6515"/>
      <c r="C32" s="6515"/>
      <c r="D32" s="6515"/>
      <c r="E32" s="6515"/>
      <c r="F32" s="6515"/>
      <c r="G32" s="6515"/>
      <c r="H32" s="960"/>
      <c r="I32" s="827"/>
      <c r="J32" s="827"/>
      <c r="K32" s="827"/>
    </row>
    <row r="33" spans="1:8" ht="13.5" customHeight="1">
      <c r="A33" s="6522" t="s">
        <v>869</v>
      </c>
      <c r="B33" s="6522"/>
      <c r="C33" s="6522"/>
      <c r="D33" s="6522"/>
      <c r="E33" s="6522"/>
      <c r="F33" s="6522"/>
      <c r="G33" s="6522"/>
      <c r="H33" s="6522"/>
    </row>
    <row r="34" spans="1:8" ht="13.5" customHeight="1">
      <c r="A34" s="10"/>
      <c r="B34" s="10"/>
      <c r="C34" s="10"/>
      <c r="D34" s="10"/>
      <c r="E34" s="10"/>
      <c r="F34" s="10"/>
      <c r="G34" s="10"/>
      <c r="H34" s="10"/>
    </row>
    <row r="35" spans="1:8" ht="13.5" customHeight="1">
      <c r="A35" s="10"/>
      <c r="B35" s="10"/>
      <c r="C35" s="10"/>
      <c r="D35" s="10"/>
      <c r="E35" s="10"/>
      <c r="F35" s="10"/>
      <c r="G35" s="10"/>
      <c r="H35" s="10"/>
    </row>
    <row r="36" spans="1:8">
      <c r="A36"/>
      <c r="B36"/>
      <c r="C36" s="3"/>
      <c r="D36"/>
      <c r="E36"/>
      <c r="F36"/>
      <c r="G36"/>
      <c r="H36"/>
    </row>
    <row r="37" spans="1:8">
      <c r="B37" s="177" t="s">
        <v>3</v>
      </c>
    </row>
  </sheetData>
  <mergeCells count="7">
    <mergeCell ref="A33:H33"/>
    <mergeCell ref="A2:H2"/>
    <mergeCell ref="A3:H4"/>
    <mergeCell ref="A29:H29"/>
    <mergeCell ref="A30:H30"/>
    <mergeCell ref="A31:G31"/>
    <mergeCell ref="A32:G32"/>
  </mergeCells>
  <hyperlinks>
    <hyperlink ref="A1" r:id="rId1"/>
  </hyperlinks>
  <pageMargins left="0.74803149606299213" right="0.23622047244094491" top="0.6692913385826772" bottom="0.47244094488188981" header="0.51181102362204722" footer="0.27559055118110237"/>
  <pageSetup paperSize="9" scale="71" fitToHeight="0" orientation="landscape" r:id="rId2"/>
  <headerFooter alignWithMargins="0">
    <oddFooter>&amp;R48</oddFooter>
  </headerFooter>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0">
    <pageSetUpPr fitToPage="1"/>
  </sheetPr>
  <dimension ref="A1:K40"/>
  <sheetViews>
    <sheetView view="pageBreakPreview" zoomScale="60" zoomScaleNormal="100" workbookViewId="0">
      <selection activeCell="A42" sqref="A42"/>
    </sheetView>
  </sheetViews>
  <sheetFormatPr defaultRowHeight="12.75"/>
  <cols>
    <col min="1" max="1" width="49.85546875" style="152" customWidth="1"/>
    <col min="2" max="11" width="20.28515625" style="152" customWidth="1"/>
    <col min="12" max="16384" width="9.140625" style="152"/>
  </cols>
  <sheetData>
    <row r="1" spans="1:11" ht="13.5" thickBot="1">
      <c r="A1" s="1" t="s">
        <v>0</v>
      </c>
      <c r="K1" s="474" t="s">
        <v>1</v>
      </c>
    </row>
    <row r="2" spans="1:11" ht="28.5" customHeight="1" thickTop="1">
      <c r="A2" s="6250" t="s">
        <v>890</v>
      </c>
      <c r="B2" s="6251"/>
      <c r="C2" s="6251"/>
      <c r="D2" s="6251"/>
      <c r="E2" s="6251"/>
      <c r="F2" s="6251"/>
      <c r="G2" s="6251"/>
      <c r="H2" s="6251"/>
      <c r="I2" s="6251"/>
      <c r="J2" s="6251"/>
      <c r="K2" s="6252"/>
    </row>
    <row r="3" spans="1:11" ht="25.5" customHeight="1">
      <c r="A3" s="6452" t="s">
        <v>751</v>
      </c>
      <c r="B3" s="6453"/>
      <c r="C3" s="6453"/>
      <c r="D3" s="6453"/>
      <c r="E3" s="6453"/>
      <c r="F3" s="6453"/>
      <c r="G3" s="6453"/>
      <c r="H3" s="6453"/>
      <c r="I3" s="6453"/>
      <c r="J3" s="6453"/>
      <c r="K3" s="6454"/>
    </row>
    <row r="4" spans="1:11" ht="30.75" customHeight="1" thickBot="1">
      <c r="A4" s="6285"/>
      <c r="B4" s="6286"/>
      <c r="C4" s="6286"/>
      <c r="D4" s="6286"/>
      <c r="E4" s="6286"/>
      <c r="F4" s="6286"/>
      <c r="G4" s="6286"/>
      <c r="H4" s="6286"/>
      <c r="I4" s="6286"/>
      <c r="J4" s="6286"/>
      <c r="K4" s="6287"/>
    </row>
    <row r="5" spans="1:11" ht="34.5" customHeight="1" thickBot="1">
      <c r="A5" s="6523" t="s">
        <v>870</v>
      </c>
      <c r="B5" s="6525" t="s">
        <v>786</v>
      </c>
      <c r="C5" s="6526"/>
      <c r="D5" s="6526"/>
      <c r="E5" s="6527"/>
      <c r="F5" s="6525" t="s">
        <v>787</v>
      </c>
      <c r="G5" s="6526"/>
      <c r="H5" s="6526"/>
      <c r="I5" s="6527"/>
      <c r="J5" s="6528" t="s">
        <v>871</v>
      </c>
      <c r="K5" s="6530" t="s">
        <v>5376</v>
      </c>
    </row>
    <row r="6" spans="1:11" ht="43.5" customHeight="1" thickBot="1">
      <c r="A6" s="6524"/>
      <c r="B6" s="878" t="s">
        <v>788</v>
      </c>
      <c r="C6" s="861" t="s">
        <v>789</v>
      </c>
      <c r="D6" s="861" t="s">
        <v>790</v>
      </c>
      <c r="E6" s="879" t="s">
        <v>5374</v>
      </c>
      <c r="F6" s="878" t="s">
        <v>788</v>
      </c>
      <c r="G6" s="861" t="s">
        <v>789</v>
      </c>
      <c r="H6" s="861" t="s">
        <v>791</v>
      </c>
      <c r="I6" s="880" t="s">
        <v>5375</v>
      </c>
      <c r="J6" s="6529"/>
      <c r="K6" s="6531"/>
    </row>
    <row r="7" spans="1:11" ht="20.100000000000001" customHeight="1">
      <c r="A7" s="881" t="s">
        <v>843</v>
      </c>
      <c r="B7" s="882">
        <v>19910</v>
      </c>
      <c r="C7" s="867">
        <v>3876</v>
      </c>
      <c r="D7" s="867">
        <f t="shared" ref="D7:D32" si="0">SUM(B7:C7)</f>
        <v>23786</v>
      </c>
      <c r="E7" s="883">
        <f>D7/$D$33*100</f>
        <v>9.2655640128703531</v>
      </c>
      <c r="F7" s="884">
        <v>100</v>
      </c>
      <c r="G7" s="885">
        <v>29</v>
      </c>
      <c r="H7" s="867">
        <f>SUM(F7:G7)</f>
        <v>129</v>
      </c>
      <c r="I7" s="886">
        <f>H7/$H$33*100</f>
        <v>0.30568720379146919</v>
      </c>
      <c r="J7" s="887">
        <f>SUM(D7,H7)</f>
        <v>23915</v>
      </c>
      <c r="K7" s="888">
        <f>J7/$J$33*100</f>
        <v>8.0006289434419262</v>
      </c>
    </row>
    <row r="8" spans="1:11" ht="20.100000000000001" customHeight="1">
      <c r="A8" s="881" t="s">
        <v>848</v>
      </c>
      <c r="B8" s="889">
        <v>1001</v>
      </c>
      <c r="C8" s="808">
        <v>122</v>
      </c>
      <c r="D8" s="808">
        <f t="shared" si="0"/>
        <v>1123</v>
      </c>
      <c r="E8" s="890">
        <f>D8/$D$33*100</f>
        <v>0.43745179460411199</v>
      </c>
      <c r="F8" s="891">
        <v>0</v>
      </c>
      <c r="G8" s="892">
        <v>0</v>
      </c>
      <c r="H8" s="808">
        <f t="shared" ref="H8:H32" si="1">SUM(F8:G8)</f>
        <v>0</v>
      </c>
      <c r="I8" s="893">
        <f t="shared" ref="I8:I33" si="2">H8/$H$33*100</f>
        <v>0</v>
      </c>
      <c r="J8" s="894">
        <f>SUM(D8,H8)</f>
        <v>1123</v>
      </c>
      <c r="K8" s="895">
        <f t="shared" ref="K8:K33" si="3">J8/$J$33*100</f>
        <v>0.37569334323584713</v>
      </c>
    </row>
    <row r="9" spans="1:11" ht="20.100000000000001" customHeight="1">
      <c r="A9" s="881" t="s">
        <v>842</v>
      </c>
      <c r="B9" s="889">
        <v>1067</v>
      </c>
      <c r="C9" s="808">
        <v>267</v>
      </c>
      <c r="D9" s="808">
        <f t="shared" si="0"/>
        <v>1334</v>
      </c>
      <c r="E9" s="890">
        <f>D9/$D$33*100</f>
        <v>0.51964442920915888</v>
      </c>
      <c r="F9" s="896">
        <v>1379</v>
      </c>
      <c r="G9" s="808">
        <v>317</v>
      </c>
      <c r="H9" s="808">
        <f t="shared" si="1"/>
        <v>1696</v>
      </c>
      <c r="I9" s="893">
        <f t="shared" si="2"/>
        <v>4.0189573459715637</v>
      </c>
      <c r="J9" s="894">
        <f>SUM(D9,H9)</f>
        <v>3030</v>
      </c>
      <c r="K9" s="895">
        <f t="shared" si="3"/>
        <v>1.0136694835303799</v>
      </c>
    </row>
    <row r="10" spans="1:11" ht="20.100000000000001" customHeight="1">
      <c r="A10" s="897" t="s">
        <v>849</v>
      </c>
      <c r="B10" s="889">
        <v>967</v>
      </c>
      <c r="C10" s="808">
        <v>149</v>
      </c>
      <c r="D10" s="808">
        <f t="shared" si="0"/>
        <v>1116</v>
      </c>
      <c r="E10" s="890">
        <f t="shared" ref="E10:E33" si="4">D10/$D$33*100</f>
        <v>0.43472502473569807</v>
      </c>
      <c r="F10" s="896">
        <v>0</v>
      </c>
      <c r="G10" s="808">
        <v>0</v>
      </c>
      <c r="H10" s="808">
        <f t="shared" si="1"/>
        <v>0</v>
      </c>
      <c r="I10" s="893">
        <f t="shared" si="2"/>
        <v>0</v>
      </c>
      <c r="J10" s="894">
        <f t="shared" ref="J10:J33" si="5">SUM(D10,H10)</f>
        <v>1116</v>
      </c>
      <c r="K10" s="895">
        <f t="shared" si="3"/>
        <v>0.37335153254782316</v>
      </c>
    </row>
    <row r="11" spans="1:11" ht="20.100000000000001" customHeight="1">
      <c r="A11" s="881" t="s">
        <v>823</v>
      </c>
      <c r="B11" s="889">
        <v>35373</v>
      </c>
      <c r="C11" s="808">
        <v>5876</v>
      </c>
      <c r="D11" s="808">
        <f t="shared" si="0"/>
        <v>41249</v>
      </c>
      <c r="E11" s="890">
        <f t="shared" si="4"/>
        <v>16.068075757457713</v>
      </c>
      <c r="F11" s="896">
        <v>5205</v>
      </c>
      <c r="G11" s="808">
        <v>1121</v>
      </c>
      <c r="H11" s="808">
        <f t="shared" si="1"/>
        <v>6326</v>
      </c>
      <c r="I11" s="893">
        <f t="shared" si="2"/>
        <v>14.990521327014218</v>
      </c>
      <c r="J11" s="894">
        <f t="shared" si="5"/>
        <v>47575</v>
      </c>
      <c r="K11" s="895">
        <f t="shared" si="3"/>
        <v>15.915949068962979</v>
      </c>
    </row>
    <row r="12" spans="1:11" ht="20.100000000000001" customHeight="1">
      <c r="A12" s="881" t="s">
        <v>834</v>
      </c>
      <c r="B12" s="889">
        <v>8561</v>
      </c>
      <c r="C12" s="808">
        <v>1003</v>
      </c>
      <c r="D12" s="808">
        <f t="shared" si="0"/>
        <v>9564</v>
      </c>
      <c r="E12" s="890">
        <f t="shared" si="4"/>
        <v>3.7255467173586165</v>
      </c>
      <c r="F12" s="896">
        <v>440</v>
      </c>
      <c r="G12" s="808">
        <v>58</v>
      </c>
      <c r="H12" s="808">
        <f t="shared" si="1"/>
        <v>498</v>
      </c>
      <c r="I12" s="893">
        <f t="shared" si="2"/>
        <v>1.1800947867298577</v>
      </c>
      <c r="J12" s="894">
        <f t="shared" si="5"/>
        <v>10062</v>
      </c>
      <c r="K12" s="895">
        <f t="shared" si="3"/>
        <v>3.3661855918424695</v>
      </c>
    </row>
    <row r="13" spans="1:11" ht="20.100000000000001" customHeight="1">
      <c r="A13" s="881" t="s">
        <v>831</v>
      </c>
      <c r="B13" s="889">
        <v>6547</v>
      </c>
      <c r="C13" s="808">
        <v>964</v>
      </c>
      <c r="D13" s="808">
        <f t="shared" si="0"/>
        <v>7511</v>
      </c>
      <c r="E13" s="890">
        <f t="shared" si="4"/>
        <v>2.9258240688080899</v>
      </c>
      <c r="F13" s="896">
        <v>377</v>
      </c>
      <c r="G13" s="808">
        <v>45</v>
      </c>
      <c r="H13" s="808">
        <f t="shared" si="1"/>
        <v>422</v>
      </c>
      <c r="I13" s="893">
        <f t="shared" si="2"/>
        <v>1</v>
      </c>
      <c r="J13" s="894">
        <f t="shared" si="5"/>
        <v>7933</v>
      </c>
      <c r="K13" s="895">
        <f t="shared" si="3"/>
        <v>2.6539405982991764</v>
      </c>
    </row>
    <row r="14" spans="1:11" ht="20.100000000000001" customHeight="1">
      <c r="A14" s="881" t="s">
        <v>822</v>
      </c>
      <c r="B14" s="889">
        <v>4703</v>
      </c>
      <c r="C14" s="808">
        <v>816</v>
      </c>
      <c r="D14" s="808">
        <f t="shared" si="0"/>
        <v>5519</v>
      </c>
      <c r="E14" s="890">
        <f t="shared" si="4"/>
        <v>2.1498632719680266</v>
      </c>
      <c r="F14" s="896">
        <v>2193</v>
      </c>
      <c r="G14" s="808">
        <v>457</v>
      </c>
      <c r="H14" s="808">
        <f t="shared" si="1"/>
        <v>2650</v>
      </c>
      <c r="I14" s="893">
        <f t="shared" si="2"/>
        <v>6.2796208530805684</v>
      </c>
      <c r="J14" s="894">
        <f t="shared" si="5"/>
        <v>8169</v>
      </c>
      <c r="K14" s="895">
        <f t="shared" si="3"/>
        <v>2.7328930729239849</v>
      </c>
    </row>
    <row r="15" spans="1:11" ht="20.100000000000001" customHeight="1">
      <c r="A15" s="881" t="s">
        <v>826</v>
      </c>
      <c r="B15" s="889">
        <v>3004</v>
      </c>
      <c r="C15" s="808">
        <v>703</v>
      </c>
      <c r="D15" s="808">
        <f t="shared" si="0"/>
        <v>3707</v>
      </c>
      <c r="E15" s="890">
        <f t="shared" si="4"/>
        <v>1.4440194146014631</v>
      </c>
      <c r="F15" s="896">
        <v>708</v>
      </c>
      <c r="G15" s="808">
        <v>175</v>
      </c>
      <c r="H15" s="808">
        <f t="shared" si="1"/>
        <v>883</v>
      </c>
      <c r="I15" s="893">
        <f t="shared" si="2"/>
        <v>2.0924170616113744</v>
      </c>
      <c r="J15" s="894">
        <f t="shared" si="5"/>
        <v>4590</v>
      </c>
      <c r="K15" s="895">
        <f t="shared" si="3"/>
        <v>1.5355587225757241</v>
      </c>
    </row>
    <row r="16" spans="1:11" ht="20.100000000000001" customHeight="1">
      <c r="A16" s="881" t="s">
        <v>836</v>
      </c>
      <c r="B16" s="889">
        <v>612</v>
      </c>
      <c r="C16" s="808">
        <v>130</v>
      </c>
      <c r="D16" s="808">
        <f t="shared" si="0"/>
        <v>742</v>
      </c>
      <c r="E16" s="890">
        <f t="shared" si="4"/>
        <v>0.28903760605187095</v>
      </c>
      <c r="F16" s="896">
        <v>606</v>
      </c>
      <c r="G16" s="808">
        <v>174</v>
      </c>
      <c r="H16" s="808">
        <f t="shared" si="1"/>
        <v>780</v>
      </c>
      <c r="I16" s="893">
        <f t="shared" si="2"/>
        <v>1.8483412322274881</v>
      </c>
      <c r="J16" s="894">
        <f t="shared" si="5"/>
        <v>1522</v>
      </c>
      <c r="K16" s="895">
        <f t="shared" si="3"/>
        <v>0.50917655245321403</v>
      </c>
    </row>
    <row r="17" spans="1:11" ht="20.100000000000001" customHeight="1">
      <c r="A17" s="881" t="s">
        <v>830</v>
      </c>
      <c r="B17" s="889">
        <v>18568</v>
      </c>
      <c r="C17" s="808">
        <v>3732</v>
      </c>
      <c r="D17" s="808">
        <f t="shared" si="0"/>
        <v>22300</v>
      </c>
      <c r="E17" s="890">
        <f t="shared" si="4"/>
        <v>8.6867097236613517</v>
      </c>
      <c r="F17" s="896">
        <v>2080</v>
      </c>
      <c r="G17" s="808">
        <v>384</v>
      </c>
      <c r="H17" s="808">
        <f t="shared" si="1"/>
        <v>2464</v>
      </c>
      <c r="I17" s="893">
        <f t="shared" si="2"/>
        <v>5.8388625592417061</v>
      </c>
      <c r="J17" s="894">
        <f t="shared" si="5"/>
        <v>24764</v>
      </c>
      <c r="K17" s="895">
        <f t="shared" si="3"/>
        <v>8.2846571254608339</v>
      </c>
    </row>
    <row r="18" spans="1:11" ht="20.100000000000001" customHeight="1">
      <c r="A18" s="881" t="s">
        <v>839</v>
      </c>
      <c r="B18" s="889">
        <v>9666</v>
      </c>
      <c r="C18" s="808">
        <v>12</v>
      </c>
      <c r="D18" s="808">
        <f t="shared" si="0"/>
        <v>9678</v>
      </c>
      <c r="E18" s="890">
        <f t="shared" si="4"/>
        <v>3.7699541123585001</v>
      </c>
      <c r="F18" s="896">
        <v>0</v>
      </c>
      <c r="G18" s="808">
        <v>0</v>
      </c>
      <c r="H18" s="808">
        <f t="shared" si="1"/>
        <v>0</v>
      </c>
      <c r="I18" s="893">
        <f t="shared" si="2"/>
        <v>0</v>
      </c>
      <c r="J18" s="894">
        <f t="shared" si="5"/>
        <v>9678</v>
      </c>
      <c r="K18" s="895">
        <f t="shared" si="3"/>
        <v>3.2377205483851541</v>
      </c>
    </row>
    <row r="19" spans="1:11" ht="20.100000000000001" customHeight="1">
      <c r="A19" s="897" t="s">
        <v>828</v>
      </c>
      <c r="B19" s="889">
        <v>38686</v>
      </c>
      <c r="C19" s="808">
        <v>7954</v>
      </c>
      <c r="D19" s="808">
        <f t="shared" si="0"/>
        <v>46640</v>
      </c>
      <c r="E19" s="890">
        <f t="shared" si="4"/>
        <v>18.168078094689029</v>
      </c>
      <c r="F19" s="896">
        <v>5086</v>
      </c>
      <c r="G19" s="808">
        <v>1193</v>
      </c>
      <c r="H19" s="808">
        <f t="shared" si="1"/>
        <v>6279</v>
      </c>
      <c r="I19" s="893">
        <f t="shared" si="2"/>
        <v>14.87914691943128</v>
      </c>
      <c r="J19" s="894">
        <f t="shared" si="5"/>
        <v>52919</v>
      </c>
      <c r="K19" s="895">
        <f t="shared" si="3"/>
        <v>17.703754257077286</v>
      </c>
    </row>
    <row r="20" spans="1:11" ht="20.100000000000001" customHeight="1">
      <c r="A20" s="881" t="s">
        <v>841</v>
      </c>
      <c r="B20" s="889">
        <v>10255</v>
      </c>
      <c r="C20" s="808">
        <v>1992</v>
      </c>
      <c r="D20" s="808">
        <f t="shared" si="0"/>
        <v>12247</v>
      </c>
      <c r="E20" s="890">
        <f t="shared" si="4"/>
        <v>4.7706786540663932</v>
      </c>
      <c r="F20" s="896">
        <v>2982</v>
      </c>
      <c r="G20" s="808">
        <v>625</v>
      </c>
      <c r="H20" s="808">
        <f t="shared" si="1"/>
        <v>3607</v>
      </c>
      <c r="I20" s="893">
        <f t="shared" si="2"/>
        <v>8.5473933649289098</v>
      </c>
      <c r="J20" s="894">
        <f t="shared" si="5"/>
        <v>15854</v>
      </c>
      <c r="K20" s="895">
        <f t="shared" si="3"/>
        <v>5.3038666639903118</v>
      </c>
    </row>
    <row r="21" spans="1:11" ht="20.100000000000001" customHeight="1">
      <c r="A21" s="881" t="s">
        <v>835</v>
      </c>
      <c r="B21" s="889">
        <v>1747</v>
      </c>
      <c r="C21" s="808">
        <v>314</v>
      </c>
      <c r="D21" s="808">
        <f t="shared" si="0"/>
        <v>2061</v>
      </c>
      <c r="E21" s="890">
        <f t="shared" si="4"/>
        <v>0.80283895697157137</v>
      </c>
      <c r="F21" s="896">
        <v>704</v>
      </c>
      <c r="G21" s="808">
        <v>118</v>
      </c>
      <c r="H21" s="808">
        <f t="shared" si="1"/>
        <v>822</v>
      </c>
      <c r="I21" s="893">
        <f t="shared" si="2"/>
        <v>1.9478672985781991</v>
      </c>
      <c r="J21" s="894">
        <f t="shared" si="5"/>
        <v>2883</v>
      </c>
      <c r="K21" s="895">
        <f t="shared" si="3"/>
        <v>0.9644914590818765</v>
      </c>
    </row>
    <row r="22" spans="1:11" ht="20.100000000000001" customHeight="1">
      <c r="A22" s="881" t="s">
        <v>837</v>
      </c>
      <c r="B22" s="889">
        <v>7116</v>
      </c>
      <c r="C22" s="808">
        <v>1519</v>
      </c>
      <c r="D22" s="808">
        <f t="shared" si="0"/>
        <v>8635</v>
      </c>
      <c r="E22" s="890">
        <f t="shared" si="4"/>
        <v>3.3636654019648327</v>
      </c>
      <c r="F22" s="896">
        <v>3837</v>
      </c>
      <c r="G22" s="808">
        <v>443</v>
      </c>
      <c r="H22" s="808">
        <f t="shared" si="1"/>
        <v>4280</v>
      </c>
      <c r="I22" s="893">
        <f t="shared" si="2"/>
        <v>10.142180094786731</v>
      </c>
      <c r="J22" s="894">
        <f t="shared" si="5"/>
        <v>12915</v>
      </c>
      <c r="K22" s="895">
        <f t="shared" si="3"/>
        <v>4.3206407194042429</v>
      </c>
    </row>
    <row r="23" spans="1:11" ht="20.100000000000001" customHeight="1">
      <c r="A23" s="881" t="s">
        <v>838</v>
      </c>
      <c r="B23" s="889">
        <v>3434</v>
      </c>
      <c r="C23" s="808">
        <v>382</v>
      </c>
      <c r="D23" s="808">
        <f t="shared" si="0"/>
        <v>3816</v>
      </c>
      <c r="E23" s="890">
        <f t="shared" si="4"/>
        <v>1.4864791168381934</v>
      </c>
      <c r="F23" s="896">
        <v>574</v>
      </c>
      <c r="G23" s="808">
        <v>118</v>
      </c>
      <c r="H23" s="808">
        <f t="shared" si="1"/>
        <v>692</v>
      </c>
      <c r="I23" s="893">
        <f t="shared" si="2"/>
        <v>1.6398104265402842</v>
      </c>
      <c r="J23" s="894">
        <f t="shared" si="5"/>
        <v>4508</v>
      </c>
      <c r="K23" s="895">
        <f t="shared" si="3"/>
        <v>1.5081260830874432</v>
      </c>
    </row>
    <row r="24" spans="1:11" ht="20.100000000000001" customHeight="1">
      <c r="A24" s="897" t="s">
        <v>825</v>
      </c>
      <c r="B24" s="889">
        <v>8141</v>
      </c>
      <c r="C24" s="808">
        <v>1275</v>
      </c>
      <c r="D24" s="808">
        <f t="shared" si="0"/>
        <v>9416</v>
      </c>
      <c r="E24" s="890">
        <f t="shared" si="4"/>
        <v>3.667895011569295</v>
      </c>
      <c r="F24" s="896">
        <v>973</v>
      </c>
      <c r="G24" s="808">
        <v>155</v>
      </c>
      <c r="H24" s="808">
        <f t="shared" si="1"/>
        <v>1128</v>
      </c>
      <c r="I24" s="893">
        <f t="shared" si="2"/>
        <v>2.6729857819905214</v>
      </c>
      <c r="J24" s="894">
        <f t="shared" si="5"/>
        <v>10544</v>
      </c>
      <c r="K24" s="895">
        <f t="shared" si="3"/>
        <v>3.5274359849321208</v>
      </c>
    </row>
    <row r="25" spans="1:11" ht="20.100000000000001" customHeight="1">
      <c r="A25" s="897" t="s">
        <v>832</v>
      </c>
      <c r="B25" s="889">
        <v>7462</v>
      </c>
      <c r="C25" s="808">
        <v>1521</v>
      </c>
      <c r="D25" s="808">
        <f t="shared" si="0"/>
        <v>8983</v>
      </c>
      <c r="E25" s="890">
        <f t="shared" si="4"/>
        <v>3.4992248182802652</v>
      </c>
      <c r="F25" s="896">
        <v>933</v>
      </c>
      <c r="G25" s="808">
        <v>239</v>
      </c>
      <c r="H25" s="808">
        <f t="shared" si="1"/>
        <v>1172</v>
      </c>
      <c r="I25" s="893">
        <f t="shared" si="2"/>
        <v>2.7772511848341233</v>
      </c>
      <c r="J25" s="894">
        <f t="shared" si="5"/>
        <v>10155</v>
      </c>
      <c r="K25" s="895">
        <f t="shared" si="3"/>
        <v>3.3972982195547883</v>
      </c>
    </row>
    <row r="26" spans="1:11" ht="20.100000000000001" customHeight="1">
      <c r="A26" s="897" t="s">
        <v>820</v>
      </c>
      <c r="B26" s="889">
        <v>5052</v>
      </c>
      <c r="C26" s="808">
        <v>872</v>
      </c>
      <c r="D26" s="808">
        <f t="shared" si="0"/>
        <v>5924</v>
      </c>
      <c r="E26" s="890">
        <f t="shared" si="4"/>
        <v>2.3076263857834007</v>
      </c>
      <c r="F26" s="896">
        <v>1902</v>
      </c>
      <c r="G26" s="808">
        <v>477</v>
      </c>
      <c r="H26" s="808">
        <f t="shared" si="1"/>
        <v>2379</v>
      </c>
      <c r="I26" s="893">
        <f t="shared" si="2"/>
        <v>5.6374407582938391</v>
      </c>
      <c r="J26" s="894">
        <f t="shared" si="5"/>
        <v>8303</v>
      </c>
      <c r="K26" s="895">
        <f t="shared" si="3"/>
        <v>2.7777220203804442</v>
      </c>
    </row>
    <row r="27" spans="1:11" ht="20.100000000000001" customHeight="1">
      <c r="A27" s="897" t="s">
        <v>872</v>
      </c>
      <c r="B27" s="889">
        <v>9207</v>
      </c>
      <c r="C27" s="808">
        <v>1725</v>
      </c>
      <c r="D27" s="808">
        <f t="shared" si="0"/>
        <v>10932</v>
      </c>
      <c r="E27" s="890">
        <f t="shared" si="4"/>
        <v>4.2584354573572147</v>
      </c>
      <c r="F27" s="896">
        <v>2325</v>
      </c>
      <c r="G27" s="808">
        <v>502</v>
      </c>
      <c r="H27" s="808">
        <f t="shared" si="1"/>
        <v>2827</v>
      </c>
      <c r="I27" s="893">
        <f t="shared" si="2"/>
        <v>6.6990521327014214</v>
      </c>
      <c r="J27" s="894">
        <f t="shared" si="5"/>
        <v>13759</v>
      </c>
      <c r="K27" s="895">
        <f t="shared" si="3"/>
        <v>4.6029961795031351</v>
      </c>
    </row>
    <row r="28" spans="1:11" ht="20.100000000000001" customHeight="1">
      <c r="A28" s="881" t="s">
        <v>840</v>
      </c>
      <c r="B28" s="889">
        <v>2600</v>
      </c>
      <c r="C28" s="808">
        <v>519</v>
      </c>
      <c r="D28" s="808">
        <f t="shared" si="0"/>
        <v>3119</v>
      </c>
      <c r="E28" s="890">
        <f t="shared" si="4"/>
        <v>1.2149707456546974</v>
      </c>
      <c r="F28" s="896">
        <v>802</v>
      </c>
      <c r="G28" s="808">
        <v>192</v>
      </c>
      <c r="H28" s="808">
        <f t="shared" si="1"/>
        <v>994</v>
      </c>
      <c r="I28" s="893">
        <f t="shared" si="2"/>
        <v>2.3554502369668247</v>
      </c>
      <c r="J28" s="894">
        <f t="shared" si="5"/>
        <v>4113</v>
      </c>
      <c r="K28" s="895">
        <f t="shared" si="3"/>
        <v>1.37598105140609</v>
      </c>
    </row>
    <row r="29" spans="1:11" ht="20.100000000000001" customHeight="1">
      <c r="A29" s="897" t="s">
        <v>824</v>
      </c>
      <c r="B29" s="889">
        <v>5845</v>
      </c>
      <c r="C29" s="808">
        <v>766</v>
      </c>
      <c r="D29" s="808">
        <f t="shared" si="0"/>
        <v>6611</v>
      </c>
      <c r="E29" s="890">
        <f t="shared" si="4"/>
        <v>2.5752393714405915</v>
      </c>
      <c r="F29" s="896">
        <v>382</v>
      </c>
      <c r="G29" s="808">
        <v>46</v>
      </c>
      <c r="H29" s="808">
        <f t="shared" si="1"/>
        <v>428</v>
      </c>
      <c r="I29" s="893">
        <f t="shared" si="2"/>
        <v>1.014218009478673</v>
      </c>
      <c r="J29" s="894">
        <f t="shared" si="5"/>
        <v>7039</v>
      </c>
      <c r="K29" s="895">
        <f t="shared" si="3"/>
        <v>2.3548579190001138</v>
      </c>
    </row>
    <row r="30" spans="1:11" ht="20.100000000000001" customHeight="1">
      <c r="A30" s="881" t="s">
        <v>829</v>
      </c>
      <c r="B30" s="889">
        <v>1692</v>
      </c>
      <c r="C30" s="808">
        <v>152</v>
      </c>
      <c r="D30" s="808">
        <f t="shared" si="0"/>
        <v>1844</v>
      </c>
      <c r="E30" s="890">
        <f t="shared" si="4"/>
        <v>0.71830909105074126</v>
      </c>
      <c r="F30" s="896">
        <v>120</v>
      </c>
      <c r="G30" s="808">
        <v>12</v>
      </c>
      <c r="H30" s="808">
        <f t="shared" si="1"/>
        <v>132</v>
      </c>
      <c r="I30" s="893">
        <f t="shared" si="2"/>
        <v>0.3127962085308057</v>
      </c>
      <c r="J30" s="894">
        <f t="shared" si="5"/>
        <v>1976</v>
      </c>
      <c r="K30" s="895">
        <f t="shared" si="3"/>
        <v>0.66105970279076931</v>
      </c>
    </row>
    <row r="31" spans="1:11" ht="20.100000000000001" customHeight="1">
      <c r="A31" s="881" t="s">
        <v>821</v>
      </c>
      <c r="B31" s="889">
        <v>7322</v>
      </c>
      <c r="C31" s="808">
        <v>1324</v>
      </c>
      <c r="D31" s="808">
        <f t="shared" si="0"/>
        <v>8646</v>
      </c>
      <c r="E31" s="890">
        <f t="shared" si="4"/>
        <v>3.3679503260437684</v>
      </c>
      <c r="F31" s="896">
        <v>1251</v>
      </c>
      <c r="G31" s="808">
        <v>223</v>
      </c>
      <c r="H31" s="808">
        <f t="shared" si="1"/>
        <v>1474</v>
      </c>
      <c r="I31" s="893">
        <f t="shared" si="2"/>
        <v>3.4928909952606633</v>
      </c>
      <c r="J31" s="894">
        <f t="shared" si="5"/>
        <v>10120</v>
      </c>
      <c r="K31" s="895">
        <f t="shared" si="3"/>
        <v>3.3855891661146686</v>
      </c>
    </row>
    <row r="32" spans="1:11" ht="20.100000000000001" customHeight="1">
      <c r="A32" s="897" t="s">
        <v>833</v>
      </c>
      <c r="B32" s="889">
        <v>150</v>
      </c>
      <c r="C32" s="808">
        <v>61</v>
      </c>
      <c r="D32" s="808">
        <f t="shared" si="0"/>
        <v>211</v>
      </c>
      <c r="E32" s="890">
        <f t="shared" si="4"/>
        <v>8.219263460504686E-2</v>
      </c>
      <c r="F32" s="896">
        <v>110</v>
      </c>
      <c r="G32" s="808">
        <v>28</v>
      </c>
      <c r="H32" s="808">
        <f t="shared" si="1"/>
        <v>138</v>
      </c>
      <c r="I32" s="893">
        <f t="shared" si="2"/>
        <v>0.32701421800947872</v>
      </c>
      <c r="J32" s="894">
        <f t="shared" si="5"/>
        <v>349</v>
      </c>
      <c r="K32" s="895">
        <f t="shared" si="3"/>
        <v>0.11675599001719557</v>
      </c>
    </row>
    <row r="33" spans="1:11" ht="20.100000000000001" customHeight="1" thickBot="1">
      <c r="A33" s="898" t="s">
        <v>2</v>
      </c>
      <c r="B33" s="899">
        <f>SUM(B7:B32)</f>
        <v>218688</v>
      </c>
      <c r="C33" s="900">
        <f>SUM(C7:C32)</f>
        <v>38026</v>
      </c>
      <c r="D33" s="900">
        <f>SUM(D7:D32)</f>
        <v>256714</v>
      </c>
      <c r="E33" s="901">
        <f t="shared" si="4"/>
        <v>100</v>
      </c>
      <c r="F33" s="902">
        <f>SUM(F7:F32)</f>
        <v>35069</v>
      </c>
      <c r="G33" s="900">
        <f>SUM(G7:G32)</f>
        <v>7131</v>
      </c>
      <c r="H33" s="900">
        <f>SUM(H7:H32)</f>
        <v>42200</v>
      </c>
      <c r="I33" s="903">
        <f t="shared" si="2"/>
        <v>100</v>
      </c>
      <c r="J33" s="904">
        <f t="shared" si="5"/>
        <v>298914</v>
      </c>
      <c r="K33" s="905">
        <f t="shared" si="3"/>
        <v>100</v>
      </c>
    </row>
    <row r="34" spans="1:11" ht="18" customHeight="1" thickTop="1">
      <c r="A34" s="6492"/>
      <c r="B34" s="6492"/>
      <c r="C34" s="6492"/>
      <c r="D34" s="6492"/>
      <c r="E34" s="6492"/>
      <c r="F34" s="6492"/>
      <c r="G34" s="6492"/>
      <c r="H34" s="6492"/>
      <c r="I34" s="6492"/>
      <c r="J34" s="6492"/>
      <c r="K34" s="6492"/>
    </row>
    <row r="35" spans="1:11" ht="17.25" customHeight="1">
      <c r="A35" s="6492" t="s">
        <v>781</v>
      </c>
      <c r="B35" s="6492"/>
      <c r="C35" s="6492"/>
      <c r="D35" s="6492"/>
      <c r="E35" s="6492"/>
      <c r="F35" s="6492"/>
      <c r="G35" s="827"/>
      <c r="H35" s="827"/>
      <c r="I35" s="827"/>
      <c r="J35" s="906"/>
      <c r="K35" s="906"/>
    </row>
    <row r="36" spans="1:11" ht="15.75" customHeight="1">
      <c r="A36" s="6494" t="s">
        <v>845</v>
      </c>
      <c r="B36" s="6494"/>
      <c r="C36" s="6494"/>
      <c r="D36" s="6494"/>
      <c r="E36" s="6494"/>
      <c r="F36" s="6494"/>
      <c r="G36" s="6494"/>
      <c r="H36" s="6494"/>
      <c r="I36" s="6494"/>
      <c r="J36" s="816"/>
      <c r="K36" s="816"/>
    </row>
    <row r="37" spans="1:11" ht="15.75" customHeight="1">
      <c r="A37" s="6488" t="s">
        <v>846</v>
      </c>
      <c r="B37" s="6488"/>
      <c r="C37" s="6488"/>
      <c r="D37" s="6488"/>
      <c r="E37" s="6488"/>
      <c r="F37" s="6488"/>
      <c r="G37" s="827"/>
      <c r="H37" s="827"/>
      <c r="I37" s="827"/>
      <c r="J37" s="450"/>
      <c r="K37" s="450"/>
    </row>
    <row r="40" spans="1:11">
      <c r="B40" s="177" t="s">
        <v>3</v>
      </c>
    </row>
  </sheetData>
  <mergeCells count="11">
    <mergeCell ref="A37:F37"/>
    <mergeCell ref="A2:K2"/>
    <mergeCell ref="A3:K4"/>
    <mergeCell ref="A5:A6"/>
    <mergeCell ref="B5:E5"/>
    <mergeCell ref="F5:I5"/>
    <mergeCell ref="J5:J6"/>
    <mergeCell ref="K5:K6"/>
    <mergeCell ref="A34:K34"/>
    <mergeCell ref="A35:F35"/>
    <mergeCell ref="A36:I36"/>
  </mergeCells>
  <hyperlinks>
    <hyperlink ref="A1" r:id="rId1"/>
  </hyperlinks>
  <pageMargins left="0.7" right="0.7" top="0.75" bottom="0.75" header="0.3" footer="0.3"/>
  <pageSetup paperSize="9" scale="53" orientation="landscape" horizontalDpi="300" verticalDpi="300" r:id="rId2"/>
  <headerFooter alignWithMargins="0">
    <oddFooter>&amp;R49</oddFooter>
  </headerFooter>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1">
    <pageSetUpPr fitToPage="1"/>
  </sheetPr>
  <dimension ref="A1:K41"/>
  <sheetViews>
    <sheetView view="pageBreakPreview" zoomScale="60" zoomScaleNormal="100" workbookViewId="0">
      <selection activeCell="L32" sqref="L32"/>
    </sheetView>
  </sheetViews>
  <sheetFormatPr defaultRowHeight="12.75"/>
  <cols>
    <col min="1" max="1" width="58.28515625" style="152" customWidth="1"/>
    <col min="2" max="11" width="20.28515625" style="152" customWidth="1"/>
    <col min="12" max="16384" width="9.140625" style="152"/>
  </cols>
  <sheetData>
    <row r="1" spans="1:11" ht="13.5" thickBot="1">
      <c r="A1" s="1" t="s">
        <v>0</v>
      </c>
      <c r="K1" s="474" t="s">
        <v>1</v>
      </c>
    </row>
    <row r="2" spans="1:11" ht="27" customHeight="1" thickTop="1">
      <c r="A2" s="6250" t="s">
        <v>891</v>
      </c>
      <c r="B2" s="6251"/>
      <c r="C2" s="6251"/>
      <c r="D2" s="6251"/>
      <c r="E2" s="6251"/>
      <c r="F2" s="6251"/>
      <c r="G2" s="6251"/>
      <c r="H2" s="6251"/>
      <c r="I2" s="6251"/>
      <c r="J2" s="6251"/>
      <c r="K2" s="6252"/>
    </row>
    <row r="3" spans="1:11" ht="23.25" customHeight="1">
      <c r="A3" s="6452" t="s">
        <v>752</v>
      </c>
      <c r="B3" s="6453"/>
      <c r="C3" s="6453"/>
      <c r="D3" s="6453"/>
      <c r="E3" s="6453"/>
      <c r="F3" s="6453"/>
      <c r="G3" s="6453"/>
      <c r="H3" s="6453"/>
      <c r="I3" s="6453"/>
      <c r="J3" s="6453"/>
      <c r="K3" s="6454"/>
    </row>
    <row r="4" spans="1:11" ht="21.75" customHeight="1" thickBot="1">
      <c r="A4" s="6512"/>
      <c r="B4" s="6457"/>
      <c r="C4" s="6457"/>
      <c r="D4" s="6457"/>
      <c r="E4" s="6457"/>
      <c r="F4" s="6457"/>
      <c r="G4" s="6457"/>
      <c r="H4" s="6457"/>
      <c r="I4" s="6457"/>
      <c r="J4" s="6457"/>
      <c r="K4" s="6513"/>
    </row>
    <row r="5" spans="1:11" ht="26.25" customHeight="1" thickBot="1">
      <c r="A5" s="6533" t="s">
        <v>870</v>
      </c>
      <c r="B5" s="6535" t="s">
        <v>786</v>
      </c>
      <c r="C5" s="6536"/>
      <c r="D5" s="6536"/>
      <c r="E5" s="6537"/>
      <c r="F5" s="6535" t="s">
        <v>787</v>
      </c>
      <c r="G5" s="6536"/>
      <c r="H5" s="6536"/>
      <c r="I5" s="6537"/>
      <c r="J5" s="6538" t="s">
        <v>871</v>
      </c>
      <c r="K5" s="6540" t="s">
        <v>5376</v>
      </c>
    </row>
    <row r="6" spans="1:11" ht="39" thickBot="1">
      <c r="A6" s="6534"/>
      <c r="B6" s="907" t="s">
        <v>788</v>
      </c>
      <c r="C6" s="908" t="s">
        <v>789</v>
      </c>
      <c r="D6" s="908" t="s">
        <v>790</v>
      </c>
      <c r="E6" s="909" t="s">
        <v>5374</v>
      </c>
      <c r="F6" s="910" t="s">
        <v>788</v>
      </c>
      <c r="G6" s="908" t="s">
        <v>789</v>
      </c>
      <c r="H6" s="908" t="s">
        <v>791</v>
      </c>
      <c r="I6" s="911" t="s">
        <v>5375</v>
      </c>
      <c r="J6" s="6539"/>
      <c r="K6" s="6541"/>
    </row>
    <row r="7" spans="1:11" ht="20.100000000000001" customHeight="1">
      <c r="A7" s="912" t="s">
        <v>843</v>
      </c>
      <c r="B7" s="882">
        <v>24676</v>
      </c>
      <c r="C7" s="867">
        <v>2957</v>
      </c>
      <c r="D7" s="867">
        <f t="shared" ref="D7:D32" si="0">SUM(B7:C7)</f>
        <v>27633</v>
      </c>
      <c r="E7" s="883">
        <f>D7/$D$33*100</f>
        <v>9.0847522265582619</v>
      </c>
      <c r="F7" s="884">
        <v>114</v>
      </c>
      <c r="G7" s="885">
        <v>34</v>
      </c>
      <c r="H7" s="867">
        <f>SUM(F7:G7)</f>
        <v>148</v>
      </c>
      <c r="I7" s="886">
        <f>H7/$H$33*100</f>
        <v>0.31177585843690753</v>
      </c>
      <c r="J7" s="887">
        <f>SUM(D7,H7)</f>
        <v>27781</v>
      </c>
      <c r="K7" s="888">
        <f>J7/$J$33*100</f>
        <v>7.9004319771128912</v>
      </c>
    </row>
    <row r="8" spans="1:11" ht="20.100000000000001" customHeight="1">
      <c r="A8" s="881" t="s">
        <v>848</v>
      </c>
      <c r="B8" s="889">
        <v>1116</v>
      </c>
      <c r="C8" s="808">
        <v>324</v>
      </c>
      <c r="D8" s="808">
        <f t="shared" si="0"/>
        <v>1440</v>
      </c>
      <c r="E8" s="890">
        <f t="shared" ref="E8:E33" si="1">D8/$D$33*100</f>
        <v>0.47342102581130879</v>
      </c>
      <c r="F8" s="891">
        <v>0</v>
      </c>
      <c r="G8" s="892">
        <v>0</v>
      </c>
      <c r="H8" s="808">
        <f t="shared" ref="H8:H32" si="2">SUM(F8:G8)</f>
        <v>0</v>
      </c>
      <c r="I8" s="893">
        <f t="shared" ref="I8:I33" si="3">H8/$H$33*100</f>
        <v>0</v>
      </c>
      <c r="J8" s="894">
        <f>SUM(D8,H8)</f>
        <v>1440</v>
      </c>
      <c r="K8" s="895">
        <f t="shared" ref="K8:K33" si="4">J8/$J$33*100</f>
        <v>0.40951089043024236</v>
      </c>
    </row>
    <row r="9" spans="1:11" ht="20.100000000000001" customHeight="1">
      <c r="A9" s="881" t="s">
        <v>842</v>
      </c>
      <c r="B9" s="889">
        <v>1277</v>
      </c>
      <c r="C9" s="808">
        <v>218</v>
      </c>
      <c r="D9" s="808">
        <f t="shared" si="0"/>
        <v>1495</v>
      </c>
      <c r="E9" s="890">
        <f t="shared" si="1"/>
        <v>0.49150307888049077</v>
      </c>
      <c r="F9" s="896">
        <v>1305</v>
      </c>
      <c r="G9" s="808">
        <v>262</v>
      </c>
      <c r="H9" s="808">
        <f t="shared" si="2"/>
        <v>1567</v>
      </c>
      <c r="I9" s="893">
        <f t="shared" si="3"/>
        <v>3.3010322308826625</v>
      </c>
      <c r="J9" s="894">
        <f>SUM(D9,H9)</f>
        <v>3062</v>
      </c>
      <c r="K9" s="895">
        <f t="shared" si="4"/>
        <v>0.87077940728986258</v>
      </c>
    </row>
    <row r="10" spans="1:11" ht="20.100000000000001" customHeight="1">
      <c r="A10" s="897" t="s">
        <v>849</v>
      </c>
      <c r="B10" s="889">
        <v>1810</v>
      </c>
      <c r="C10" s="808">
        <v>227</v>
      </c>
      <c r="D10" s="808">
        <f t="shared" si="0"/>
        <v>2037</v>
      </c>
      <c r="E10" s="890">
        <f t="shared" si="1"/>
        <v>0.66969349276224721</v>
      </c>
      <c r="F10" s="896">
        <v>0</v>
      </c>
      <c r="G10" s="808">
        <v>0</v>
      </c>
      <c r="H10" s="808">
        <f t="shared" si="2"/>
        <v>0</v>
      </c>
      <c r="I10" s="893">
        <f t="shared" si="3"/>
        <v>0</v>
      </c>
      <c r="J10" s="894">
        <f t="shared" ref="J10:J30" si="5">SUM(D10,H10)</f>
        <v>2037</v>
      </c>
      <c r="K10" s="895">
        <f t="shared" si="4"/>
        <v>0.57928728042111366</v>
      </c>
    </row>
    <row r="11" spans="1:11" ht="20.100000000000001" customHeight="1">
      <c r="A11" s="881" t="s">
        <v>823</v>
      </c>
      <c r="B11" s="889">
        <v>40638</v>
      </c>
      <c r="C11" s="808">
        <v>7610</v>
      </c>
      <c r="D11" s="808">
        <f t="shared" si="0"/>
        <v>48248</v>
      </c>
      <c r="E11" s="890">
        <f t="shared" si="1"/>
        <v>15.86223448148891</v>
      </c>
      <c r="F11" s="896">
        <v>6240</v>
      </c>
      <c r="G11" s="808">
        <v>1109</v>
      </c>
      <c r="H11" s="808">
        <f t="shared" si="2"/>
        <v>7349</v>
      </c>
      <c r="I11" s="893">
        <f t="shared" si="3"/>
        <v>15.481356646302929</v>
      </c>
      <c r="J11" s="894">
        <f>SUM(D11,H11)</f>
        <v>55597</v>
      </c>
      <c r="K11" s="895">
        <f t="shared" si="4"/>
        <v>15.810817343923739</v>
      </c>
    </row>
    <row r="12" spans="1:11" ht="20.100000000000001" customHeight="1">
      <c r="A12" s="881" t="s">
        <v>834</v>
      </c>
      <c r="B12" s="889">
        <v>11128</v>
      </c>
      <c r="C12" s="808">
        <v>1444</v>
      </c>
      <c r="D12" s="808">
        <f>SUM(B12:C12)</f>
        <v>12572</v>
      </c>
      <c r="E12" s="890">
        <f t="shared" si="1"/>
        <v>4.1332285670137328</v>
      </c>
      <c r="F12" s="896">
        <v>1013</v>
      </c>
      <c r="G12" s="808">
        <v>49</v>
      </c>
      <c r="H12" s="808">
        <f t="shared" si="2"/>
        <v>1062</v>
      </c>
      <c r="I12" s="893">
        <f t="shared" si="3"/>
        <v>2.2372024436486204</v>
      </c>
      <c r="J12" s="894">
        <f t="shared" si="5"/>
        <v>13634</v>
      </c>
      <c r="K12" s="895">
        <f t="shared" si="4"/>
        <v>3.8772718611985586</v>
      </c>
    </row>
    <row r="13" spans="1:11" ht="20.100000000000001" customHeight="1">
      <c r="A13" s="881" t="s">
        <v>831</v>
      </c>
      <c r="B13" s="889">
        <v>7674</v>
      </c>
      <c r="C13" s="808">
        <v>1286</v>
      </c>
      <c r="D13" s="808">
        <f t="shared" si="0"/>
        <v>8960</v>
      </c>
      <c r="E13" s="890">
        <f t="shared" si="1"/>
        <v>2.9457308272703662</v>
      </c>
      <c r="F13" s="896">
        <v>459</v>
      </c>
      <c r="G13" s="808">
        <v>33</v>
      </c>
      <c r="H13" s="808">
        <f t="shared" si="2"/>
        <v>492</v>
      </c>
      <c r="I13" s="893">
        <f t="shared" si="3"/>
        <v>1.0364440699389088</v>
      </c>
      <c r="J13" s="894">
        <f t="shared" si="5"/>
        <v>9452</v>
      </c>
      <c r="K13" s="895">
        <f t="shared" si="4"/>
        <v>2.6879839835740631</v>
      </c>
    </row>
    <row r="14" spans="1:11" ht="20.100000000000001" customHeight="1">
      <c r="A14" s="881" t="s">
        <v>822</v>
      </c>
      <c r="B14" s="889">
        <v>5055</v>
      </c>
      <c r="C14" s="808">
        <v>1025</v>
      </c>
      <c r="D14" s="808">
        <f t="shared" si="0"/>
        <v>6080</v>
      </c>
      <c r="E14" s="890">
        <f t="shared" si="1"/>
        <v>1.9988887756477485</v>
      </c>
      <c r="F14" s="896">
        <v>2496</v>
      </c>
      <c r="G14" s="808">
        <v>537</v>
      </c>
      <c r="H14" s="808">
        <f t="shared" si="2"/>
        <v>3033</v>
      </c>
      <c r="I14" s="893">
        <f t="shared" si="3"/>
        <v>6.389298504318516</v>
      </c>
      <c r="J14" s="894">
        <f t="shared" si="5"/>
        <v>9113</v>
      </c>
      <c r="K14" s="895">
        <f t="shared" si="4"/>
        <v>2.5915782947852772</v>
      </c>
    </row>
    <row r="15" spans="1:11" ht="20.100000000000001" customHeight="1">
      <c r="A15" s="881" t="s">
        <v>826</v>
      </c>
      <c r="B15" s="889">
        <v>3434</v>
      </c>
      <c r="C15" s="808">
        <v>951</v>
      </c>
      <c r="D15" s="808">
        <f t="shared" si="0"/>
        <v>4385</v>
      </c>
      <c r="E15" s="890">
        <f t="shared" si="1"/>
        <v>1.4416327765156869</v>
      </c>
      <c r="F15" s="896">
        <v>914</v>
      </c>
      <c r="G15" s="808">
        <v>168</v>
      </c>
      <c r="H15" s="808">
        <f t="shared" si="2"/>
        <v>1082</v>
      </c>
      <c r="I15" s="893">
        <f t="shared" si="3"/>
        <v>2.2793343164103645</v>
      </c>
      <c r="J15" s="894">
        <f t="shared" si="5"/>
        <v>5467</v>
      </c>
      <c r="K15" s="895">
        <f t="shared" si="4"/>
        <v>1.5547194708209271</v>
      </c>
    </row>
    <row r="16" spans="1:11" ht="20.100000000000001" customHeight="1">
      <c r="A16" s="881" t="s">
        <v>836</v>
      </c>
      <c r="B16" s="889">
        <v>719</v>
      </c>
      <c r="C16" s="808">
        <v>181</v>
      </c>
      <c r="D16" s="808">
        <f t="shared" si="0"/>
        <v>900</v>
      </c>
      <c r="E16" s="890">
        <f t="shared" si="1"/>
        <v>0.29588814113206802</v>
      </c>
      <c r="F16" s="896">
        <v>769</v>
      </c>
      <c r="G16" s="808">
        <v>194</v>
      </c>
      <c r="H16" s="808">
        <f t="shared" si="2"/>
        <v>963</v>
      </c>
      <c r="I16" s="893">
        <f t="shared" si="3"/>
        <v>2.028649673477986</v>
      </c>
      <c r="J16" s="894">
        <f>SUM(D16,H16)</f>
        <v>1863</v>
      </c>
      <c r="K16" s="895">
        <f t="shared" si="4"/>
        <v>0.52980471449412603</v>
      </c>
    </row>
    <row r="17" spans="1:11" ht="20.100000000000001" customHeight="1">
      <c r="A17" s="881" t="s">
        <v>830</v>
      </c>
      <c r="B17" s="889">
        <v>22580</v>
      </c>
      <c r="C17" s="808">
        <v>4574</v>
      </c>
      <c r="D17" s="808">
        <f t="shared" si="0"/>
        <v>27154</v>
      </c>
      <c r="E17" s="890">
        <f t="shared" si="1"/>
        <v>8.9272739825557501</v>
      </c>
      <c r="F17" s="896">
        <v>2402</v>
      </c>
      <c r="G17" s="808">
        <v>360</v>
      </c>
      <c r="H17" s="808">
        <f t="shared" si="2"/>
        <v>2762</v>
      </c>
      <c r="I17" s="893">
        <f t="shared" si="3"/>
        <v>5.8184116283968823</v>
      </c>
      <c r="J17" s="894">
        <f t="shared" si="5"/>
        <v>29916</v>
      </c>
      <c r="K17" s="895">
        <f t="shared" si="4"/>
        <v>8.5075887486882849</v>
      </c>
    </row>
    <row r="18" spans="1:11" ht="20.100000000000001" customHeight="1">
      <c r="A18" s="881" t="s">
        <v>839</v>
      </c>
      <c r="B18" s="889">
        <v>10712</v>
      </c>
      <c r="C18" s="808">
        <v>13</v>
      </c>
      <c r="D18" s="808">
        <f t="shared" si="0"/>
        <v>10725</v>
      </c>
      <c r="E18" s="890">
        <f t="shared" si="1"/>
        <v>3.5260003484904776</v>
      </c>
      <c r="F18" s="896">
        <v>0</v>
      </c>
      <c r="G18" s="808">
        <v>0</v>
      </c>
      <c r="H18" s="808">
        <f t="shared" si="2"/>
        <v>0</v>
      </c>
      <c r="I18" s="893">
        <f t="shared" si="3"/>
        <v>0</v>
      </c>
      <c r="J18" s="894">
        <f t="shared" si="5"/>
        <v>10725</v>
      </c>
      <c r="K18" s="895">
        <f t="shared" si="4"/>
        <v>3.0500029860169096</v>
      </c>
    </row>
    <row r="19" spans="1:11" ht="20.100000000000001" customHeight="1">
      <c r="A19" s="897" t="s">
        <v>828</v>
      </c>
      <c r="B19" s="889">
        <v>46034</v>
      </c>
      <c r="C19" s="808">
        <v>10937</v>
      </c>
      <c r="D19" s="808">
        <f t="shared" si="0"/>
        <v>56971</v>
      </c>
      <c r="E19" s="890">
        <f t="shared" si="1"/>
        <v>18.730048098261165</v>
      </c>
      <c r="F19" s="896">
        <v>5882</v>
      </c>
      <c r="G19" s="808">
        <v>1172</v>
      </c>
      <c r="H19" s="808">
        <f t="shared" si="2"/>
        <v>7054</v>
      </c>
      <c r="I19" s="893">
        <f t="shared" si="3"/>
        <v>14.859911523067201</v>
      </c>
      <c r="J19" s="894">
        <f t="shared" si="5"/>
        <v>64025</v>
      </c>
      <c r="K19" s="895">
        <f t="shared" si="4"/>
        <v>18.207593583191851</v>
      </c>
    </row>
    <row r="20" spans="1:11" ht="20.100000000000001" customHeight="1">
      <c r="A20" s="881" t="s">
        <v>841</v>
      </c>
      <c r="B20" s="889">
        <v>12981</v>
      </c>
      <c r="C20" s="808">
        <v>2708</v>
      </c>
      <c r="D20" s="808">
        <f t="shared" si="0"/>
        <v>15689</v>
      </c>
      <c r="E20" s="890">
        <f t="shared" si="1"/>
        <v>5.1579878291344619</v>
      </c>
      <c r="F20" s="896">
        <v>3693</v>
      </c>
      <c r="G20" s="808">
        <v>682</v>
      </c>
      <c r="H20" s="808">
        <f t="shared" si="2"/>
        <v>4375</v>
      </c>
      <c r="I20" s="893">
        <f t="shared" si="3"/>
        <v>9.2163471666315573</v>
      </c>
      <c r="J20" s="894">
        <f t="shared" si="5"/>
        <v>20064</v>
      </c>
      <c r="K20" s="895">
        <f t="shared" si="4"/>
        <v>5.7058517399947108</v>
      </c>
    </row>
    <row r="21" spans="1:11" ht="20.100000000000001" customHeight="1">
      <c r="A21" s="881" t="s">
        <v>835</v>
      </c>
      <c r="B21" s="889">
        <v>1853</v>
      </c>
      <c r="C21" s="808">
        <v>371</v>
      </c>
      <c r="D21" s="808">
        <f t="shared" si="0"/>
        <v>2224</v>
      </c>
      <c r="E21" s="890">
        <f t="shared" si="1"/>
        <v>0.73117247319746592</v>
      </c>
      <c r="F21" s="896">
        <v>794</v>
      </c>
      <c r="G21" s="808">
        <v>95</v>
      </c>
      <c r="H21" s="808">
        <f t="shared" si="2"/>
        <v>889</v>
      </c>
      <c r="I21" s="893">
        <f t="shared" si="3"/>
        <v>1.8727617442595323</v>
      </c>
      <c r="J21" s="894">
        <f t="shared" si="5"/>
        <v>3113</v>
      </c>
      <c r="K21" s="895">
        <f t="shared" si="4"/>
        <v>0.88528291799260039</v>
      </c>
    </row>
    <row r="22" spans="1:11" ht="20.100000000000001" customHeight="1">
      <c r="A22" s="881" t="s">
        <v>837</v>
      </c>
      <c r="B22" s="889">
        <v>8545</v>
      </c>
      <c r="C22" s="808">
        <v>2183</v>
      </c>
      <c r="D22" s="808">
        <f t="shared" si="0"/>
        <v>10728</v>
      </c>
      <c r="E22" s="890">
        <f t="shared" si="1"/>
        <v>3.5269866422942511</v>
      </c>
      <c r="F22" s="896">
        <v>3699</v>
      </c>
      <c r="G22" s="808">
        <v>366</v>
      </c>
      <c r="H22" s="808">
        <f t="shared" si="2"/>
        <v>4065</v>
      </c>
      <c r="I22" s="893">
        <f t="shared" si="3"/>
        <v>8.5633031388245211</v>
      </c>
      <c r="J22" s="894">
        <f>SUM(D22,H22)</f>
        <v>14793</v>
      </c>
      <c r="K22" s="895">
        <f t="shared" si="4"/>
        <v>4.2068712514823439</v>
      </c>
    </row>
    <row r="23" spans="1:11" ht="20.100000000000001" customHeight="1">
      <c r="A23" s="881" t="s">
        <v>838</v>
      </c>
      <c r="B23" s="889">
        <v>3036</v>
      </c>
      <c r="C23" s="808">
        <v>512</v>
      </c>
      <c r="D23" s="808">
        <f t="shared" si="0"/>
        <v>3548</v>
      </c>
      <c r="E23" s="890">
        <f t="shared" si="1"/>
        <v>1.1664568052628637</v>
      </c>
      <c r="F23" s="896">
        <v>744</v>
      </c>
      <c r="G23" s="808">
        <v>130</v>
      </c>
      <c r="H23" s="808">
        <f t="shared" si="2"/>
        <v>874</v>
      </c>
      <c r="I23" s="893">
        <f t="shared" si="3"/>
        <v>1.8411628396882243</v>
      </c>
      <c r="J23" s="894">
        <f>SUM(D23,H23)</f>
        <v>4422</v>
      </c>
      <c r="K23" s="895">
        <f t="shared" si="4"/>
        <v>1.2575396926962028</v>
      </c>
    </row>
    <row r="24" spans="1:11" ht="20.100000000000001" customHeight="1">
      <c r="A24" s="897" t="s">
        <v>825</v>
      </c>
      <c r="B24" s="889">
        <v>9166</v>
      </c>
      <c r="C24" s="808">
        <v>1935</v>
      </c>
      <c r="D24" s="808">
        <f t="shared" si="0"/>
        <v>11101</v>
      </c>
      <c r="E24" s="890">
        <f t="shared" si="1"/>
        <v>3.6496158385634301</v>
      </c>
      <c r="F24" s="896">
        <v>1151</v>
      </c>
      <c r="G24" s="808">
        <v>167</v>
      </c>
      <c r="H24" s="808">
        <f t="shared" si="2"/>
        <v>1318</v>
      </c>
      <c r="I24" s="893">
        <f t="shared" si="3"/>
        <v>2.7764904149989467</v>
      </c>
      <c r="J24" s="894">
        <f t="shared" si="5"/>
        <v>12419</v>
      </c>
      <c r="K24" s="895">
        <f t="shared" si="4"/>
        <v>3.5317470473980412</v>
      </c>
    </row>
    <row r="25" spans="1:11" ht="20.100000000000001" customHeight="1">
      <c r="A25" s="897" t="s">
        <v>832</v>
      </c>
      <c r="B25" s="889">
        <v>6789</v>
      </c>
      <c r="C25" s="808">
        <v>1808</v>
      </c>
      <c r="D25" s="808">
        <f t="shared" si="0"/>
        <v>8597</v>
      </c>
      <c r="E25" s="890">
        <f t="shared" si="1"/>
        <v>2.8263892770137655</v>
      </c>
      <c r="F25" s="896">
        <v>1087</v>
      </c>
      <c r="G25" s="808">
        <v>249</v>
      </c>
      <c r="H25" s="808">
        <f t="shared" si="2"/>
        <v>1336</v>
      </c>
      <c r="I25" s="893">
        <f t="shared" si="3"/>
        <v>2.8144091004845166</v>
      </c>
      <c r="J25" s="894">
        <f>SUM(D25,H25)</f>
        <v>9933</v>
      </c>
      <c r="K25" s="895">
        <f>J25/$J$33*100</f>
        <v>2.8247719962802762</v>
      </c>
    </row>
    <row r="26" spans="1:11" ht="20.100000000000001" customHeight="1">
      <c r="A26" s="897" t="s">
        <v>820</v>
      </c>
      <c r="B26" s="889">
        <v>5709</v>
      </c>
      <c r="C26" s="808">
        <v>1055</v>
      </c>
      <c r="D26" s="808">
        <f t="shared" si="0"/>
        <v>6764</v>
      </c>
      <c r="E26" s="890">
        <f t="shared" si="1"/>
        <v>2.2237637629081202</v>
      </c>
      <c r="F26" s="896">
        <v>2229</v>
      </c>
      <c r="G26" s="808">
        <v>475</v>
      </c>
      <c r="H26" s="808">
        <f t="shared" si="2"/>
        <v>2704</v>
      </c>
      <c r="I26" s="893">
        <f t="shared" si="3"/>
        <v>5.6962291973878241</v>
      </c>
      <c r="J26" s="894">
        <f t="shared" si="5"/>
        <v>9468</v>
      </c>
      <c r="K26" s="895">
        <f t="shared" si="4"/>
        <v>2.6925341045788436</v>
      </c>
    </row>
    <row r="27" spans="1:11" ht="20.100000000000001" customHeight="1">
      <c r="A27" s="897" t="s">
        <v>872</v>
      </c>
      <c r="B27" s="889">
        <v>10725</v>
      </c>
      <c r="C27" s="808">
        <v>2244</v>
      </c>
      <c r="D27" s="808">
        <f t="shared" si="0"/>
        <v>12969</v>
      </c>
      <c r="E27" s="890">
        <f t="shared" si="1"/>
        <v>4.2637481137131008</v>
      </c>
      <c r="F27" s="896">
        <v>2612</v>
      </c>
      <c r="G27" s="808">
        <v>485</v>
      </c>
      <c r="H27" s="808">
        <f t="shared" si="2"/>
        <v>3097</v>
      </c>
      <c r="I27" s="893">
        <f t="shared" si="3"/>
        <v>6.5241204971560984</v>
      </c>
      <c r="J27" s="894">
        <f t="shared" si="5"/>
        <v>16066</v>
      </c>
      <c r="K27" s="895">
        <f t="shared" si="4"/>
        <v>4.5688902539251908</v>
      </c>
    </row>
    <row r="28" spans="1:11" ht="20.100000000000001" customHeight="1">
      <c r="A28" s="881" t="s">
        <v>840</v>
      </c>
      <c r="B28" s="889">
        <v>2491</v>
      </c>
      <c r="C28" s="808">
        <v>775</v>
      </c>
      <c r="D28" s="808">
        <f t="shared" si="0"/>
        <v>3266</v>
      </c>
      <c r="E28" s="890">
        <f t="shared" si="1"/>
        <v>1.0737451877081492</v>
      </c>
      <c r="F28" s="896">
        <v>769</v>
      </c>
      <c r="G28" s="808">
        <v>214</v>
      </c>
      <c r="H28" s="808">
        <f t="shared" si="2"/>
        <v>983</v>
      </c>
      <c r="I28" s="893">
        <f t="shared" si="3"/>
        <v>2.0707815462397301</v>
      </c>
      <c r="J28" s="894">
        <f t="shared" si="5"/>
        <v>4249</v>
      </c>
      <c r="K28" s="895">
        <f t="shared" si="4"/>
        <v>1.2083415093320138</v>
      </c>
    </row>
    <row r="29" spans="1:11" ht="20.100000000000001" customHeight="1">
      <c r="A29" s="897" t="s">
        <v>824</v>
      </c>
      <c r="B29" s="889">
        <v>6347</v>
      </c>
      <c r="C29" s="808">
        <v>946</v>
      </c>
      <c r="D29" s="808">
        <f t="shared" si="0"/>
        <v>7293</v>
      </c>
      <c r="E29" s="890">
        <f t="shared" si="1"/>
        <v>2.3976802369735246</v>
      </c>
      <c r="F29" s="896">
        <v>317</v>
      </c>
      <c r="G29" s="808">
        <v>48</v>
      </c>
      <c r="H29" s="808">
        <f t="shared" si="2"/>
        <v>365</v>
      </c>
      <c r="I29" s="893">
        <f t="shared" si="3"/>
        <v>0.76890667790183276</v>
      </c>
      <c r="J29" s="894">
        <f t="shared" si="5"/>
        <v>7658</v>
      </c>
      <c r="K29" s="895">
        <f t="shared" si="4"/>
        <v>2.1778016659130528</v>
      </c>
    </row>
    <row r="30" spans="1:11" ht="20.100000000000001" customHeight="1">
      <c r="A30" s="881" t="s">
        <v>829</v>
      </c>
      <c r="B30" s="889">
        <v>1806</v>
      </c>
      <c r="C30" s="808">
        <v>114</v>
      </c>
      <c r="D30" s="808">
        <f t="shared" si="0"/>
        <v>1920</v>
      </c>
      <c r="E30" s="890">
        <f t="shared" si="1"/>
        <v>0.63122803441507847</v>
      </c>
      <c r="F30" s="896">
        <v>115</v>
      </c>
      <c r="G30" s="808">
        <v>1</v>
      </c>
      <c r="H30" s="808">
        <f t="shared" si="2"/>
        <v>116</v>
      </c>
      <c r="I30" s="893">
        <f t="shared" si="3"/>
        <v>0.24436486201811669</v>
      </c>
      <c r="J30" s="894">
        <f t="shared" si="5"/>
        <v>2036</v>
      </c>
      <c r="K30" s="895">
        <f t="shared" si="4"/>
        <v>0.57900289785831494</v>
      </c>
    </row>
    <row r="31" spans="1:11" ht="20.100000000000001" customHeight="1">
      <c r="A31" s="881" t="s">
        <v>821</v>
      </c>
      <c r="B31" s="889">
        <v>9468</v>
      </c>
      <c r="C31" s="808">
        <v>1803</v>
      </c>
      <c r="D31" s="808">
        <f t="shared" si="0"/>
        <v>11271</v>
      </c>
      <c r="E31" s="890">
        <f t="shared" si="1"/>
        <v>3.7055058207772653</v>
      </c>
      <c r="F31" s="896">
        <v>1400</v>
      </c>
      <c r="G31" s="808">
        <v>264</v>
      </c>
      <c r="H31" s="808">
        <f t="shared" si="2"/>
        <v>1664</v>
      </c>
      <c r="I31" s="893">
        <f t="shared" si="3"/>
        <v>3.5053718137771224</v>
      </c>
      <c r="J31" s="894">
        <f>SUM(D31,H31)</f>
        <v>12935</v>
      </c>
      <c r="K31" s="895">
        <f>J31/$J$33*100</f>
        <v>3.6784884498022121</v>
      </c>
    </row>
    <row r="32" spans="1:11" ht="20.100000000000001" customHeight="1">
      <c r="A32" s="897" t="s">
        <v>833</v>
      </c>
      <c r="B32" s="889">
        <v>119</v>
      </c>
      <c r="C32" s="808">
        <v>80</v>
      </c>
      <c r="D32" s="808">
        <f t="shared" si="0"/>
        <v>199</v>
      </c>
      <c r="E32" s="890">
        <f t="shared" si="1"/>
        <v>6.5424155650312815E-2</v>
      </c>
      <c r="F32" s="896">
        <v>149</v>
      </c>
      <c r="G32" s="808">
        <v>23</v>
      </c>
      <c r="H32" s="808">
        <f t="shared" si="2"/>
        <v>172</v>
      </c>
      <c r="I32" s="893">
        <f>H32/$H$33*100</f>
        <v>0.36233410575100061</v>
      </c>
      <c r="J32" s="894">
        <f>SUM(D32,H32)</f>
        <v>371</v>
      </c>
      <c r="K32" s="895">
        <f>J32/$J$33*100</f>
        <v>0.10550593079834718</v>
      </c>
    </row>
    <row r="33" spans="1:11" ht="20.100000000000001" customHeight="1" thickBot="1">
      <c r="A33" s="898" t="s">
        <v>2</v>
      </c>
      <c r="B33" s="899">
        <f>SUM(B7:B32)</f>
        <v>255888</v>
      </c>
      <c r="C33" s="900">
        <f>SUM(C7:C32)</f>
        <v>48281</v>
      </c>
      <c r="D33" s="900">
        <f>SUM(D7:D32)</f>
        <v>304169</v>
      </c>
      <c r="E33" s="901">
        <f t="shared" si="1"/>
        <v>100</v>
      </c>
      <c r="F33" s="902">
        <f>SUM(F7:F32)</f>
        <v>40353</v>
      </c>
      <c r="G33" s="900">
        <f>SUM(G7:G32)</f>
        <v>7117</v>
      </c>
      <c r="H33" s="900">
        <f>SUM(H7:H32)</f>
        <v>47470</v>
      </c>
      <c r="I33" s="903">
        <f t="shared" si="3"/>
        <v>100</v>
      </c>
      <c r="J33" s="904">
        <f>SUM(D33,H33)</f>
        <v>351639</v>
      </c>
      <c r="K33" s="905">
        <f t="shared" si="4"/>
        <v>100</v>
      </c>
    </row>
    <row r="34" spans="1:11" ht="22.5" customHeight="1" thickTop="1">
      <c r="A34" s="6492"/>
      <c r="B34" s="6492"/>
      <c r="C34" s="6492"/>
      <c r="D34" s="6492"/>
      <c r="E34" s="6492"/>
      <c r="F34" s="6492"/>
      <c r="G34" s="6492"/>
      <c r="H34" s="6492"/>
      <c r="I34" s="6492"/>
      <c r="J34" s="6492"/>
      <c r="K34" s="6492"/>
    </row>
    <row r="35" spans="1:11" ht="15.75" customHeight="1">
      <c r="A35" s="6492" t="s">
        <v>781</v>
      </c>
      <c r="B35" s="6492"/>
      <c r="C35" s="6492"/>
      <c r="D35" s="6492"/>
      <c r="E35" s="6492"/>
      <c r="F35" s="6492"/>
      <c r="G35" s="827"/>
      <c r="H35" s="827"/>
      <c r="I35" s="827"/>
      <c r="J35" s="906"/>
      <c r="K35" s="906"/>
    </row>
    <row r="36" spans="1:11" ht="15.75" customHeight="1">
      <c r="A36" s="6494" t="s">
        <v>847</v>
      </c>
      <c r="B36" s="6494"/>
      <c r="C36" s="6494"/>
      <c r="D36" s="6494"/>
      <c r="E36" s="6494"/>
      <c r="F36" s="6494"/>
      <c r="G36" s="6494"/>
      <c r="H36" s="6494"/>
      <c r="I36" s="6494"/>
      <c r="J36" s="816"/>
      <c r="K36" s="816"/>
    </row>
    <row r="37" spans="1:11" ht="16.5" customHeight="1">
      <c r="A37" s="6488" t="s">
        <v>846</v>
      </c>
      <c r="B37" s="6488"/>
      <c r="C37" s="6488"/>
      <c r="D37" s="6488"/>
      <c r="E37" s="6488"/>
      <c r="F37" s="6488"/>
      <c r="G37" s="827"/>
      <c r="H37" s="827"/>
      <c r="I37" s="827"/>
      <c r="J37" s="450"/>
      <c r="K37" s="450"/>
    </row>
    <row r="38" spans="1:11" ht="6.75" customHeight="1">
      <c r="A38" s="6532"/>
      <c r="B38" s="6532"/>
      <c r="C38" s="6532"/>
      <c r="D38" s="6532"/>
      <c r="E38" s="6532"/>
      <c r="F38" s="6532"/>
      <c r="G38" s="6532"/>
      <c r="H38" s="6532"/>
      <c r="I38" s="6532"/>
      <c r="J38" s="6532"/>
      <c r="K38" s="6532"/>
    </row>
    <row r="41" spans="1:11">
      <c r="B41" s="177" t="s">
        <v>3</v>
      </c>
    </row>
  </sheetData>
  <mergeCells count="12">
    <mergeCell ref="A37:F37"/>
    <mergeCell ref="A38:K38"/>
    <mergeCell ref="A2:K2"/>
    <mergeCell ref="A3:K4"/>
    <mergeCell ref="A5:A6"/>
    <mergeCell ref="B5:E5"/>
    <mergeCell ref="F5:I5"/>
    <mergeCell ref="J5:J6"/>
    <mergeCell ref="K5:K6"/>
    <mergeCell ref="A34:K34"/>
    <mergeCell ref="A35:F35"/>
    <mergeCell ref="A36:I36"/>
  </mergeCells>
  <hyperlinks>
    <hyperlink ref="A1" r:id="rId1"/>
  </hyperlinks>
  <pageMargins left="0.7" right="0.7" top="0.75" bottom="0.75" header="0.3" footer="0.3"/>
  <pageSetup paperSize="9" scale="51" orientation="landscape" r:id="rId2"/>
  <headerFooter alignWithMargins="0">
    <oddFooter>&amp;R50</oddFooter>
  </headerFooter>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2">
    <pageSetUpPr fitToPage="1"/>
  </sheetPr>
  <dimension ref="A1:K40"/>
  <sheetViews>
    <sheetView view="pageBreakPreview" zoomScale="60" zoomScaleNormal="100" workbookViewId="0">
      <selection activeCell="B1" sqref="B1:K1048576"/>
    </sheetView>
  </sheetViews>
  <sheetFormatPr defaultRowHeight="12.75"/>
  <cols>
    <col min="1" max="1" width="58.28515625" style="152" customWidth="1"/>
    <col min="2" max="11" width="20.28515625" style="152" customWidth="1"/>
    <col min="12" max="16384" width="9.140625" style="152"/>
  </cols>
  <sheetData>
    <row r="1" spans="1:11" ht="13.5" thickBot="1">
      <c r="A1" s="1" t="s">
        <v>0</v>
      </c>
      <c r="K1" s="474" t="s">
        <v>1</v>
      </c>
    </row>
    <row r="2" spans="1:11" ht="27" customHeight="1" thickTop="1">
      <c r="A2" s="6250" t="s">
        <v>891</v>
      </c>
      <c r="B2" s="6251"/>
      <c r="C2" s="6251"/>
      <c r="D2" s="6251"/>
      <c r="E2" s="6251"/>
      <c r="F2" s="6251"/>
      <c r="G2" s="6251"/>
      <c r="H2" s="6251"/>
      <c r="I2" s="6251"/>
      <c r="J2" s="6251"/>
      <c r="K2" s="6252"/>
    </row>
    <row r="3" spans="1:11" ht="23.25" customHeight="1">
      <c r="A3" s="6452" t="s">
        <v>753</v>
      </c>
      <c r="B3" s="6453"/>
      <c r="C3" s="6453"/>
      <c r="D3" s="6453"/>
      <c r="E3" s="6453"/>
      <c r="F3" s="6453"/>
      <c r="G3" s="6453"/>
      <c r="H3" s="6453"/>
      <c r="I3" s="6453"/>
      <c r="J3" s="6453"/>
      <c r="K3" s="6454"/>
    </row>
    <row r="4" spans="1:11" ht="21.75" customHeight="1" thickBot="1">
      <c r="A4" s="6512"/>
      <c r="B4" s="6457"/>
      <c r="C4" s="6457"/>
      <c r="D4" s="6457"/>
      <c r="E4" s="6457"/>
      <c r="F4" s="6457"/>
      <c r="G4" s="6457"/>
      <c r="H4" s="6457"/>
      <c r="I4" s="6457"/>
      <c r="J4" s="6457"/>
      <c r="K4" s="6513"/>
    </row>
    <row r="5" spans="1:11" ht="26.25" customHeight="1" thickBot="1">
      <c r="A5" s="6542" t="s">
        <v>870</v>
      </c>
      <c r="B5" s="6544" t="s">
        <v>786</v>
      </c>
      <c r="C5" s="6545"/>
      <c r="D5" s="6545"/>
      <c r="E5" s="6546"/>
      <c r="F5" s="6544" t="s">
        <v>787</v>
      </c>
      <c r="G5" s="6545"/>
      <c r="H5" s="6545"/>
      <c r="I5" s="6547"/>
      <c r="J5" s="6548" t="s">
        <v>871</v>
      </c>
      <c r="K5" s="6550" t="s">
        <v>5376</v>
      </c>
    </row>
    <row r="6" spans="1:11" ht="39" thickBot="1">
      <c r="A6" s="6543"/>
      <c r="B6" s="971" t="s">
        <v>788</v>
      </c>
      <c r="C6" s="972" t="s">
        <v>789</v>
      </c>
      <c r="D6" s="973" t="s">
        <v>790</v>
      </c>
      <c r="E6" s="974" t="s">
        <v>5374</v>
      </c>
      <c r="F6" s="971" t="s">
        <v>788</v>
      </c>
      <c r="G6" s="973" t="s">
        <v>789</v>
      </c>
      <c r="H6" s="973" t="s">
        <v>791</v>
      </c>
      <c r="I6" s="975" t="s">
        <v>5375</v>
      </c>
      <c r="J6" s="6549"/>
      <c r="K6" s="6551"/>
    </row>
    <row r="7" spans="1:11" ht="20.100000000000001" customHeight="1">
      <c r="A7" s="976" t="s">
        <v>843</v>
      </c>
      <c r="B7" s="977">
        <v>25682</v>
      </c>
      <c r="C7" s="978">
        <v>5375</v>
      </c>
      <c r="D7" s="978">
        <f>SUM(B7:C7)</f>
        <v>31057</v>
      </c>
      <c r="E7" s="979">
        <f>D7/$D$33*100</f>
        <v>7.8548358949586099</v>
      </c>
      <c r="F7" s="980">
        <v>5448</v>
      </c>
      <c r="G7" s="981">
        <v>36</v>
      </c>
      <c r="H7" s="982">
        <f>SUM(F7:G7)</f>
        <v>5484</v>
      </c>
      <c r="I7" s="983">
        <f>H7/$H$33*100</f>
        <v>9.1284373127371996</v>
      </c>
      <c r="J7" s="984">
        <f>SUM(D7,H7)</f>
        <v>36541</v>
      </c>
      <c r="K7" s="985">
        <f>J7/$J$33*100</f>
        <v>8.0228251252022673</v>
      </c>
    </row>
    <row r="8" spans="1:11" ht="20.100000000000001" customHeight="1">
      <c r="A8" s="986" t="s">
        <v>848</v>
      </c>
      <c r="B8" s="987">
        <v>2953</v>
      </c>
      <c r="C8" s="13">
        <v>36</v>
      </c>
      <c r="D8" s="13">
        <f t="shared" ref="D8:D32" si="0">SUM(B8:C8)</f>
        <v>2989</v>
      </c>
      <c r="E8" s="988">
        <f t="shared" ref="E8:E33" si="1">D8/$D$33*100</f>
        <v>0.75596820330461034</v>
      </c>
      <c r="F8" s="987" t="s">
        <v>9</v>
      </c>
      <c r="G8" s="5" t="s">
        <v>9</v>
      </c>
      <c r="H8" s="13">
        <f t="shared" ref="H8:H32" si="2">SUM(F8:G8)</f>
        <v>0</v>
      </c>
      <c r="I8" s="989">
        <f t="shared" ref="I8:I33" si="3">H8/$H$33*100</f>
        <v>0</v>
      </c>
      <c r="J8" s="990">
        <f>SUM(D8,H8)</f>
        <v>2989</v>
      </c>
      <c r="K8" s="991">
        <f t="shared" ref="K8:K33" si="4">J8/$J$33*100</f>
        <v>0.65625528308556347</v>
      </c>
    </row>
    <row r="9" spans="1:11" ht="20.100000000000001" customHeight="1">
      <c r="A9" s="986" t="s">
        <v>842</v>
      </c>
      <c r="B9" s="987">
        <v>2073</v>
      </c>
      <c r="C9" s="13">
        <v>93</v>
      </c>
      <c r="D9" s="13">
        <f t="shared" si="0"/>
        <v>2166</v>
      </c>
      <c r="E9" s="988">
        <f t="shared" si="1"/>
        <v>0.54781770771421412</v>
      </c>
      <c r="F9" s="987">
        <v>1660</v>
      </c>
      <c r="G9" s="5">
        <v>159</v>
      </c>
      <c r="H9" s="13">
        <f t="shared" si="2"/>
        <v>1819</v>
      </c>
      <c r="I9" s="989">
        <f t="shared" si="3"/>
        <v>3.0278314135428457</v>
      </c>
      <c r="J9" s="990">
        <f>SUM(D9,H9)</f>
        <v>3985</v>
      </c>
      <c r="K9" s="991">
        <f t="shared" si="4"/>
        <v>0.87493385851320526</v>
      </c>
    </row>
    <row r="10" spans="1:11" ht="20.100000000000001" customHeight="1">
      <c r="A10" s="986" t="s">
        <v>849</v>
      </c>
      <c r="B10" s="987">
        <v>2674</v>
      </c>
      <c r="C10" s="13">
        <v>168</v>
      </c>
      <c r="D10" s="13">
        <f t="shared" si="0"/>
        <v>2842</v>
      </c>
      <c r="E10" s="988">
        <f t="shared" si="1"/>
        <v>0.71878943920766236</v>
      </c>
      <c r="F10" s="987" t="s">
        <v>9</v>
      </c>
      <c r="G10" s="5" t="s">
        <v>9</v>
      </c>
      <c r="H10" s="13">
        <f t="shared" si="2"/>
        <v>0</v>
      </c>
      <c r="I10" s="989">
        <f t="shared" si="3"/>
        <v>0</v>
      </c>
      <c r="J10" s="990">
        <f t="shared" ref="J10:J30" si="5">SUM(D10,H10)</f>
        <v>2842</v>
      </c>
      <c r="K10" s="991">
        <f t="shared" si="4"/>
        <v>0.62398043309774887</v>
      </c>
    </row>
    <row r="11" spans="1:11" ht="20.100000000000001" customHeight="1">
      <c r="A11" s="986" t="s">
        <v>823</v>
      </c>
      <c r="B11" s="987">
        <v>57182</v>
      </c>
      <c r="C11" s="13">
        <v>5392</v>
      </c>
      <c r="D11" s="13">
        <f t="shared" si="0"/>
        <v>62574</v>
      </c>
      <c r="E11" s="988">
        <f t="shared" si="1"/>
        <v>15.826013500696787</v>
      </c>
      <c r="F11" s="987">
        <v>9343</v>
      </c>
      <c r="G11" s="5">
        <v>811</v>
      </c>
      <c r="H11" s="13">
        <f t="shared" si="2"/>
        <v>10154</v>
      </c>
      <c r="I11" s="989">
        <f t="shared" si="3"/>
        <v>16.901924229309543</v>
      </c>
      <c r="J11" s="990">
        <f>SUM(D11,H11)</f>
        <v>72728</v>
      </c>
      <c r="K11" s="991">
        <f t="shared" si="4"/>
        <v>15.967927142270613</v>
      </c>
    </row>
    <row r="12" spans="1:11" ht="20.100000000000001" customHeight="1">
      <c r="A12" s="986" t="s">
        <v>834</v>
      </c>
      <c r="B12" s="987">
        <v>16608</v>
      </c>
      <c r="C12" s="13">
        <v>824</v>
      </c>
      <c r="D12" s="13">
        <f t="shared" si="0"/>
        <v>17432</v>
      </c>
      <c r="E12" s="988">
        <f t="shared" si="1"/>
        <v>4.4088450050203978</v>
      </c>
      <c r="F12" s="987">
        <v>1276</v>
      </c>
      <c r="G12" s="5">
        <v>30</v>
      </c>
      <c r="H12" s="13">
        <f t="shared" si="2"/>
        <v>1306</v>
      </c>
      <c r="I12" s="989">
        <f t="shared" si="3"/>
        <v>2.1739130434782608</v>
      </c>
      <c r="J12" s="990">
        <f t="shared" si="5"/>
        <v>18738</v>
      </c>
      <c r="K12" s="991">
        <f t="shared" si="4"/>
        <v>4.1140553678344887</v>
      </c>
    </row>
    <row r="13" spans="1:11" ht="20.100000000000001" customHeight="1">
      <c r="A13" s="986" t="s">
        <v>850</v>
      </c>
      <c r="B13" s="987">
        <v>2295</v>
      </c>
      <c r="C13" s="13">
        <v>310</v>
      </c>
      <c r="D13" s="13">
        <f t="shared" si="0"/>
        <v>2605</v>
      </c>
      <c r="E13" s="988">
        <f t="shared" si="1"/>
        <v>0.65884816647992983</v>
      </c>
      <c r="F13" s="987">
        <v>801</v>
      </c>
      <c r="G13" s="5">
        <v>74</v>
      </c>
      <c r="H13" s="13">
        <f t="shared" si="2"/>
        <v>875</v>
      </c>
      <c r="I13" s="989">
        <f t="shared" si="3"/>
        <v>1.4564884479659099</v>
      </c>
      <c r="J13" s="990">
        <f t="shared" si="5"/>
        <v>3480</v>
      </c>
      <c r="K13" s="991">
        <f t="shared" si="4"/>
        <v>0.764057673180917</v>
      </c>
    </row>
    <row r="14" spans="1:11" ht="20.100000000000001" customHeight="1">
      <c r="A14" s="986" t="s">
        <v>851</v>
      </c>
      <c r="B14" s="987">
        <v>14656</v>
      </c>
      <c r="C14" s="13">
        <v>750</v>
      </c>
      <c r="D14" s="13">
        <f t="shared" si="0"/>
        <v>15406</v>
      </c>
      <c r="E14" s="988">
        <f t="shared" si="1"/>
        <v>3.8964356440651819</v>
      </c>
      <c r="F14" s="987">
        <v>474</v>
      </c>
      <c r="G14" s="5">
        <v>18</v>
      </c>
      <c r="H14" s="13">
        <f t="shared" si="2"/>
        <v>492</v>
      </c>
      <c r="I14" s="989">
        <f t="shared" si="3"/>
        <v>0.81896264731340307</v>
      </c>
      <c r="J14" s="990">
        <f t="shared" si="5"/>
        <v>15898</v>
      </c>
      <c r="K14" s="991">
        <f t="shared" si="4"/>
        <v>3.4905140483420167</v>
      </c>
    </row>
    <row r="15" spans="1:11" ht="20.100000000000001" customHeight="1">
      <c r="A15" s="986" t="s">
        <v>822</v>
      </c>
      <c r="B15" s="987">
        <v>8024</v>
      </c>
      <c r="C15" s="13">
        <v>613</v>
      </c>
      <c r="D15" s="13">
        <f t="shared" si="0"/>
        <v>8637</v>
      </c>
      <c r="E15" s="988">
        <f t="shared" si="1"/>
        <v>2.184442078267621</v>
      </c>
      <c r="F15" s="987">
        <v>2811</v>
      </c>
      <c r="G15" s="5">
        <v>302</v>
      </c>
      <c r="H15" s="13">
        <f t="shared" si="2"/>
        <v>3113</v>
      </c>
      <c r="I15" s="989">
        <f t="shared" si="3"/>
        <v>5.1817697583061459</v>
      </c>
      <c r="J15" s="990">
        <f t="shared" si="5"/>
        <v>11750</v>
      </c>
      <c r="K15" s="991">
        <f t="shared" si="4"/>
        <v>2.5797924309987859</v>
      </c>
    </row>
    <row r="16" spans="1:11" ht="20.100000000000001" customHeight="1">
      <c r="A16" s="986" t="s">
        <v>836</v>
      </c>
      <c r="B16" s="987">
        <v>1232</v>
      </c>
      <c r="C16" s="13">
        <v>84</v>
      </c>
      <c r="D16" s="13">
        <f t="shared" si="0"/>
        <v>1316</v>
      </c>
      <c r="E16" s="988">
        <f t="shared" si="1"/>
        <v>0.33283845953458258</v>
      </c>
      <c r="F16" s="987">
        <v>1017</v>
      </c>
      <c r="G16" s="5">
        <v>121</v>
      </c>
      <c r="H16" s="13">
        <f t="shared" si="2"/>
        <v>1138</v>
      </c>
      <c r="I16" s="989">
        <f t="shared" si="3"/>
        <v>1.8942672614688061</v>
      </c>
      <c r="J16" s="990">
        <f>SUM(D16,H16)</f>
        <v>2454</v>
      </c>
      <c r="K16" s="991">
        <f t="shared" si="4"/>
        <v>0.53879239367412946</v>
      </c>
    </row>
    <row r="17" spans="1:11" ht="20.100000000000001" customHeight="1">
      <c r="A17" s="986" t="s">
        <v>852</v>
      </c>
      <c r="B17" s="987">
        <v>6307</v>
      </c>
      <c r="C17" s="13">
        <v>591</v>
      </c>
      <c r="D17" s="13">
        <f t="shared" si="0"/>
        <v>6898</v>
      </c>
      <c r="E17" s="988">
        <f t="shared" si="1"/>
        <v>1.7446198281683516</v>
      </c>
      <c r="F17" s="987">
        <v>1059</v>
      </c>
      <c r="G17" s="5">
        <v>96</v>
      </c>
      <c r="H17" s="13">
        <f t="shared" si="2"/>
        <v>1155</v>
      </c>
      <c r="I17" s="989">
        <f t="shared" si="3"/>
        <v>1.922564751315001</v>
      </c>
      <c r="J17" s="990">
        <f t="shared" si="5"/>
        <v>8053</v>
      </c>
      <c r="K17" s="991">
        <f t="shared" si="4"/>
        <v>1.7680909316453806</v>
      </c>
    </row>
    <row r="18" spans="1:11" ht="20.100000000000001" customHeight="1">
      <c r="A18" s="986" t="s">
        <v>830</v>
      </c>
      <c r="B18" s="987">
        <v>31531</v>
      </c>
      <c r="C18" s="13">
        <v>2304</v>
      </c>
      <c r="D18" s="13">
        <f t="shared" si="0"/>
        <v>33835</v>
      </c>
      <c r="E18" s="988">
        <f t="shared" si="1"/>
        <v>8.5574386613621591</v>
      </c>
      <c r="F18" s="987">
        <v>3463</v>
      </c>
      <c r="G18" s="5">
        <v>186</v>
      </c>
      <c r="H18" s="13">
        <f t="shared" si="2"/>
        <v>3649</v>
      </c>
      <c r="I18" s="989">
        <f t="shared" si="3"/>
        <v>6.0739729675744059</v>
      </c>
      <c r="J18" s="990">
        <f t="shared" si="5"/>
        <v>37484</v>
      </c>
      <c r="K18" s="991">
        <f t="shared" si="4"/>
        <v>8.2298671900900846</v>
      </c>
    </row>
    <row r="19" spans="1:11" ht="20.100000000000001" customHeight="1">
      <c r="A19" s="986" t="s">
        <v>839</v>
      </c>
      <c r="B19" s="987">
        <v>9518</v>
      </c>
      <c r="C19" s="13">
        <v>53</v>
      </c>
      <c r="D19" s="13">
        <f t="shared" si="0"/>
        <v>9571</v>
      </c>
      <c r="E19" s="988">
        <f t="shared" si="1"/>
        <v>2.4206663345026516</v>
      </c>
      <c r="F19" s="987" t="s">
        <v>9</v>
      </c>
      <c r="G19" s="5" t="s">
        <v>9</v>
      </c>
      <c r="H19" s="13">
        <f t="shared" si="2"/>
        <v>0</v>
      </c>
      <c r="I19" s="989">
        <f t="shared" si="3"/>
        <v>0</v>
      </c>
      <c r="J19" s="990">
        <f t="shared" si="5"/>
        <v>9571</v>
      </c>
      <c r="K19" s="991">
        <f t="shared" si="4"/>
        <v>2.10137815805016</v>
      </c>
    </row>
    <row r="20" spans="1:11" ht="20.100000000000001" customHeight="1">
      <c r="A20" s="986" t="s">
        <v>828</v>
      </c>
      <c r="B20" s="987">
        <v>65302</v>
      </c>
      <c r="C20" s="13">
        <v>6241</v>
      </c>
      <c r="D20" s="13">
        <f t="shared" si="0"/>
        <v>71543</v>
      </c>
      <c r="E20" s="988">
        <f t="shared" si="1"/>
        <v>18.094423944135745</v>
      </c>
      <c r="F20" s="987">
        <v>7334</v>
      </c>
      <c r="G20" s="5">
        <v>607</v>
      </c>
      <c r="H20" s="13">
        <f t="shared" si="2"/>
        <v>7941</v>
      </c>
      <c r="I20" s="989">
        <f t="shared" si="3"/>
        <v>13.218256874625474</v>
      </c>
      <c r="J20" s="990">
        <f t="shared" si="5"/>
        <v>79484</v>
      </c>
      <c r="K20" s="991">
        <f t="shared" si="4"/>
        <v>17.451252900894254</v>
      </c>
    </row>
    <row r="21" spans="1:11" ht="20.100000000000001" customHeight="1">
      <c r="A21" s="986" t="s">
        <v>841</v>
      </c>
      <c r="B21" s="987">
        <v>18164</v>
      </c>
      <c r="C21" s="13">
        <v>1746</v>
      </c>
      <c r="D21" s="13">
        <f t="shared" si="0"/>
        <v>19910</v>
      </c>
      <c r="E21" s="988">
        <f t="shared" si="1"/>
        <v>5.035572742654665</v>
      </c>
      <c r="F21" s="987">
        <v>4489</v>
      </c>
      <c r="G21" s="5">
        <v>474</v>
      </c>
      <c r="H21" s="13">
        <f t="shared" si="2"/>
        <v>4963</v>
      </c>
      <c r="I21" s="989">
        <f t="shared" si="3"/>
        <v>8.2612024768626409</v>
      </c>
      <c r="J21" s="990">
        <f t="shared" si="5"/>
        <v>24873</v>
      </c>
      <c r="K21" s="991">
        <f t="shared" si="4"/>
        <v>5.4610363520198133</v>
      </c>
    </row>
    <row r="22" spans="1:11" ht="20.100000000000001" customHeight="1">
      <c r="A22" s="986" t="s">
        <v>835</v>
      </c>
      <c r="B22" s="987">
        <v>3344</v>
      </c>
      <c r="C22" s="13">
        <v>216</v>
      </c>
      <c r="D22" s="13">
        <f t="shared" si="0"/>
        <v>3560</v>
      </c>
      <c r="E22" s="988">
        <f t="shared" si="1"/>
        <v>0.90038367472881009</v>
      </c>
      <c r="F22" s="987">
        <v>864</v>
      </c>
      <c r="G22" s="5">
        <v>94</v>
      </c>
      <c r="H22" s="13">
        <f t="shared" si="2"/>
        <v>958</v>
      </c>
      <c r="I22" s="989">
        <f t="shared" si="3"/>
        <v>1.5946467807443905</v>
      </c>
      <c r="J22" s="990">
        <f>SUM(D22,H22)</f>
        <v>4518</v>
      </c>
      <c r="K22" s="991">
        <f t="shared" si="4"/>
        <v>0.9919576343193629</v>
      </c>
    </row>
    <row r="23" spans="1:11" ht="20.100000000000001" customHeight="1">
      <c r="A23" s="986" t="s">
        <v>837</v>
      </c>
      <c r="B23" s="987">
        <v>13263</v>
      </c>
      <c r="C23" s="13">
        <v>1214</v>
      </c>
      <c r="D23" s="13">
        <f t="shared" si="0"/>
        <v>14477</v>
      </c>
      <c r="E23" s="988">
        <f t="shared" si="1"/>
        <v>3.6614759716429726</v>
      </c>
      <c r="F23" s="987">
        <v>4089</v>
      </c>
      <c r="G23" s="5">
        <v>277</v>
      </c>
      <c r="H23" s="13">
        <f t="shared" si="2"/>
        <v>4366</v>
      </c>
      <c r="I23" s="989">
        <f t="shared" si="3"/>
        <v>7.2674612157933289</v>
      </c>
      <c r="J23" s="990">
        <f>SUM(D23,H23)</f>
        <v>18843</v>
      </c>
      <c r="K23" s="991">
        <f t="shared" si="4"/>
        <v>4.1371088321114993</v>
      </c>
    </row>
    <row r="24" spans="1:11" ht="20.100000000000001" customHeight="1">
      <c r="A24" s="986" t="s">
        <v>825</v>
      </c>
      <c r="B24" s="987">
        <v>16817</v>
      </c>
      <c r="C24" s="13">
        <v>1072</v>
      </c>
      <c r="D24" s="13">
        <f t="shared" si="0"/>
        <v>17889</v>
      </c>
      <c r="E24" s="988">
        <f t="shared" si="1"/>
        <v>4.5244279655122703</v>
      </c>
      <c r="F24" s="987">
        <v>1473</v>
      </c>
      <c r="G24" s="5">
        <v>100</v>
      </c>
      <c r="H24" s="13">
        <f t="shared" si="2"/>
        <v>1573</v>
      </c>
      <c r="I24" s="989">
        <f t="shared" si="3"/>
        <v>2.6183500898861443</v>
      </c>
      <c r="J24" s="990">
        <f t="shared" si="5"/>
        <v>19462</v>
      </c>
      <c r="K24" s="991">
        <f t="shared" si="4"/>
        <v>4.2730144929445419</v>
      </c>
    </row>
    <row r="25" spans="1:11" ht="20.100000000000001" customHeight="1">
      <c r="A25" s="986" t="s">
        <v>832</v>
      </c>
      <c r="B25" s="987">
        <v>13068</v>
      </c>
      <c r="C25" s="13">
        <v>746</v>
      </c>
      <c r="D25" s="13">
        <f t="shared" si="0"/>
        <v>13814</v>
      </c>
      <c r="E25" s="988">
        <f t="shared" si="1"/>
        <v>3.4937921580628597</v>
      </c>
      <c r="F25" s="987">
        <v>1074</v>
      </c>
      <c r="G25" s="5">
        <v>83</v>
      </c>
      <c r="H25" s="13">
        <f t="shared" si="2"/>
        <v>1157</v>
      </c>
      <c r="I25" s="989">
        <f t="shared" si="3"/>
        <v>1.9258938677674944</v>
      </c>
      <c r="J25" s="990">
        <f>SUM(D25,H25)</f>
        <v>14971</v>
      </c>
      <c r="K25" s="991">
        <f>J25/$J$33*100</f>
        <v>3.2869848922964109</v>
      </c>
    </row>
    <row r="26" spans="1:11" ht="20.100000000000001" customHeight="1">
      <c r="A26" s="986" t="s">
        <v>820</v>
      </c>
      <c r="B26" s="987">
        <v>7620</v>
      </c>
      <c r="C26" s="13">
        <v>606</v>
      </c>
      <c r="D26" s="13">
        <f t="shared" si="0"/>
        <v>8226</v>
      </c>
      <c r="E26" s="988">
        <f t="shared" si="1"/>
        <v>2.0804932888537055</v>
      </c>
      <c r="F26" s="987">
        <v>2439</v>
      </c>
      <c r="G26" s="5">
        <v>268</v>
      </c>
      <c r="H26" s="13">
        <f t="shared" si="2"/>
        <v>2707</v>
      </c>
      <c r="I26" s="989">
        <f t="shared" si="3"/>
        <v>4.5059591184499634</v>
      </c>
      <c r="J26" s="990">
        <f t="shared" si="5"/>
        <v>10933</v>
      </c>
      <c r="K26" s="991">
        <f t="shared" si="4"/>
        <v>2.4004145232433811</v>
      </c>
    </row>
    <row r="27" spans="1:11" ht="20.100000000000001" customHeight="1">
      <c r="A27" s="986" t="s">
        <v>827</v>
      </c>
      <c r="B27" s="987">
        <v>15920</v>
      </c>
      <c r="C27" s="13">
        <v>1505</v>
      </c>
      <c r="D27" s="13">
        <f t="shared" si="0"/>
        <v>17425</v>
      </c>
      <c r="E27" s="988">
        <f t="shared" si="1"/>
        <v>4.4070745876824473</v>
      </c>
      <c r="F27" s="987">
        <v>3014</v>
      </c>
      <c r="G27" s="5">
        <v>290</v>
      </c>
      <c r="H27" s="13">
        <f t="shared" si="2"/>
        <v>3304</v>
      </c>
      <c r="I27" s="989">
        <f t="shared" si="3"/>
        <v>5.4997003795192754</v>
      </c>
      <c r="J27" s="990">
        <f t="shared" si="5"/>
        <v>20729</v>
      </c>
      <c r="K27" s="991">
        <f t="shared" si="4"/>
        <v>4.5511929618871347</v>
      </c>
    </row>
    <row r="28" spans="1:11" ht="20.100000000000001" customHeight="1">
      <c r="A28" s="986" t="s">
        <v>840</v>
      </c>
      <c r="B28" s="987">
        <v>3748</v>
      </c>
      <c r="C28" s="13">
        <v>404</v>
      </c>
      <c r="D28" s="13">
        <f t="shared" si="0"/>
        <v>4152</v>
      </c>
      <c r="E28" s="988">
        <f t="shared" si="1"/>
        <v>1.0501103981668594</v>
      </c>
      <c r="F28" s="987">
        <v>1067</v>
      </c>
      <c r="G28" s="5">
        <v>138</v>
      </c>
      <c r="H28" s="13">
        <f t="shared" si="2"/>
        <v>1205</v>
      </c>
      <c r="I28" s="989">
        <f t="shared" si="3"/>
        <v>2.0057926626273388</v>
      </c>
      <c r="J28" s="990">
        <f t="shared" si="5"/>
        <v>5357</v>
      </c>
      <c r="K28" s="991">
        <f t="shared" si="4"/>
        <v>1.1761657917328081</v>
      </c>
    </row>
    <row r="29" spans="1:11" ht="20.100000000000001" customHeight="1">
      <c r="A29" s="986" t="s">
        <v>824</v>
      </c>
      <c r="B29" s="987">
        <v>7917</v>
      </c>
      <c r="C29" s="13">
        <v>441</v>
      </c>
      <c r="D29" s="13">
        <f t="shared" si="0"/>
        <v>8358</v>
      </c>
      <c r="E29" s="988">
        <f t="shared" si="1"/>
        <v>2.1138783015121896</v>
      </c>
      <c r="F29" s="987">
        <v>408</v>
      </c>
      <c r="G29" s="5">
        <v>44</v>
      </c>
      <c r="H29" s="13">
        <f t="shared" si="2"/>
        <v>452</v>
      </c>
      <c r="I29" s="989">
        <f t="shared" si="3"/>
        <v>0.75238031826353291</v>
      </c>
      <c r="J29" s="990">
        <f t="shared" si="5"/>
        <v>8810</v>
      </c>
      <c r="K29" s="991">
        <f t="shared" si="4"/>
        <v>1.9342954312424938</v>
      </c>
    </row>
    <row r="30" spans="1:11" ht="20.100000000000001" customHeight="1">
      <c r="A30" s="986" t="s">
        <v>829</v>
      </c>
      <c r="B30" s="987">
        <v>3476</v>
      </c>
      <c r="C30" s="13">
        <v>152</v>
      </c>
      <c r="D30" s="13">
        <f t="shared" si="0"/>
        <v>3628</v>
      </c>
      <c r="E30" s="988">
        <f t="shared" si="1"/>
        <v>0.91758201458318045</v>
      </c>
      <c r="F30" s="987">
        <v>114</v>
      </c>
      <c r="G30" s="5">
        <v>6</v>
      </c>
      <c r="H30" s="13">
        <f t="shared" si="2"/>
        <v>120</v>
      </c>
      <c r="I30" s="989">
        <f t="shared" si="3"/>
        <v>0.19974698714961048</v>
      </c>
      <c r="J30" s="990">
        <f t="shared" si="5"/>
        <v>3748</v>
      </c>
      <c r="K30" s="991">
        <f t="shared" si="4"/>
        <v>0.8228988962879531</v>
      </c>
    </row>
    <row r="31" spans="1:11" ht="20.100000000000001" customHeight="1">
      <c r="A31" s="986" t="s">
        <v>821</v>
      </c>
      <c r="B31" s="987">
        <v>13753</v>
      </c>
      <c r="C31" s="13">
        <v>1110</v>
      </c>
      <c r="D31" s="13">
        <f t="shared" si="0"/>
        <v>14863</v>
      </c>
      <c r="E31" s="988">
        <f t="shared" si="1"/>
        <v>3.759101841992782</v>
      </c>
      <c r="F31" s="987">
        <v>1833</v>
      </c>
      <c r="G31" s="5">
        <v>152</v>
      </c>
      <c r="H31" s="13">
        <f t="shared" si="2"/>
        <v>1985</v>
      </c>
      <c r="I31" s="989">
        <f t="shared" si="3"/>
        <v>3.3041480790998072</v>
      </c>
      <c r="J31" s="990">
        <f>SUM(D31,H31)</f>
        <v>16848</v>
      </c>
      <c r="K31" s="991">
        <f>J31/$J$33*100</f>
        <v>3.6990930108483018</v>
      </c>
    </row>
    <row r="32" spans="1:11" ht="20.100000000000001" customHeight="1">
      <c r="A32" s="992" t="s">
        <v>833</v>
      </c>
      <c r="B32" s="987">
        <v>193</v>
      </c>
      <c r="C32" s="13">
        <v>21</v>
      </c>
      <c r="D32" s="13">
        <f t="shared" si="0"/>
        <v>214</v>
      </c>
      <c r="E32" s="988">
        <f t="shared" si="1"/>
        <v>5.4124187188754308E-2</v>
      </c>
      <c r="F32" s="987">
        <v>139</v>
      </c>
      <c r="G32" s="5">
        <v>21</v>
      </c>
      <c r="H32" s="13">
        <f t="shared" si="2"/>
        <v>160</v>
      </c>
      <c r="I32" s="989">
        <f>H32/$H$33*100</f>
        <v>0.26632931619948064</v>
      </c>
      <c r="J32" s="990">
        <f>SUM(D32,H32)</f>
        <v>374</v>
      </c>
      <c r="K32" s="991">
        <f>J32/$J$33*100</f>
        <v>8.2114244186684754E-2</v>
      </c>
    </row>
    <row r="33" spans="1:11" ht="20.100000000000001" customHeight="1" thickBot="1">
      <c r="A33" s="993" t="s">
        <v>2</v>
      </c>
      <c r="B33" s="994">
        <f>SUM(B7:B32)</f>
        <v>363320</v>
      </c>
      <c r="C33" s="6">
        <f>SUM(C7:C32)</f>
        <v>32067</v>
      </c>
      <c r="D33" s="6">
        <f>SUM(D7:D32)</f>
        <v>395387</v>
      </c>
      <c r="E33" s="995">
        <f t="shared" si="1"/>
        <v>100</v>
      </c>
      <c r="F33" s="994">
        <f>SUM(F7:F32)</f>
        <v>55689</v>
      </c>
      <c r="G33" s="6">
        <f>SUM(G7:G32)</f>
        <v>4387</v>
      </c>
      <c r="H33" s="6">
        <f>SUM(H7:H32)</f>
        <v>60076</v>
      </c>
      <c r="I33" s="996">
        <f t="shared" si="3"/>
        <v>100</v>
      </c>
      <c r="J33" s="997">
        <f>SUM(D33,H33)</f>
        <v>455463</v>
      </c>
      <c r="K33" s="21">
        <f t="shared" si="4"/>
        <v>100</v>
      </c>
    </row>
    <row r="34" spans="1:11" ht="22.5" customHeight="1" thickTop="1">
      <c r="A34" s="998"/>
      <c r="B34" s="998"/>
      <c r="C34" s="998"/>
      <c r="D34" s="998"/>
      <c r="E34" s="998"/>
      <c r="F34" s="998"/>
      <c r="G34" s="998"/>
      <c r="H34" s="998"/>
      <c r="I34" s="998"/>
      <c r="J34" s="998"/>
      <c r="K34" s="998"/>
    </row>
    <row r="35" spans="1:11" ht="15.75" customHeight="1">
      <c r="A35" s="6520" t="s">
        <v>853</v>
      </c>
      <c r="B35" s="6521"/>
      <c r="C35" s="6521"/>
      <c r="D35" s="6521"/>
      <c r="E35" s="6521"/>
      <c r="F35" s="6521"/>
      <c r="G35"/>
      <c r="H35"/>
      <c r="I35"/>
      <c r="J35" s="958"/>
      <c r="K35" s="958"/>
    </row>
    <row r="36" spans="1:11" ht="15.75" customHeight="1">
      <c r="A36" s="6514" t="s">
        <v>854</v>
      </c>
      <c r="B36" s="6514"/>
      <c r="C36" s="6514"/>
      <c r="D36" s="6514"/>
      <c r="E36" s="6514"/>
      <c r="F36" s="6514"/>
      <c r="G36" s="6514"/>
      <c r="H36" s="6514"/>
      <c r="I36" s="6514"/>
      <c r="J36" s="970"/>
      <c r="K36" s="970"/>
    </row>
    <row r="37" spans="1:11" ht="16.5" customHeight="1">
      <c r="A37" s="6515" t="s">
        <v>846</v>
      </c>
      <c r="B37" s="6515"/>
      <c r="C37" s="6515"/>
      <c r="D37" s="6515"/>
      <c r="E37" s="6515"/>
      <c r="F37" s="6515"/>
      <c r="G37" s="960"/>
      <c r="H37" s="960"/>
      <c r="I37" s="960"/>
      <c r="J37" s="15"/>
      <c r="K37" s="15"/>
    </row>
    <row r="40" spans="1:11">
      <c r="B40" s="177" t="s">
        <v>3</v>
      </c>
    </row>
  </sheetData>
  <mergeCells count="10">
    <mergeCell ref="A35:F35"/>
    <mergeCell ref="A36:I36"/>
    <mergeCell ref="A37:F37"/>
    <mergeCell ref="A2:K2"/>
    <mergeCell ref="A3:K4"/>
    <mergeCell ref="A5:A6"/>
    <mergeCell ref="B5:E5"/>
    <mergeCell ref="F5:I5"/>
    <mergeCell ref="J5:J6"/>
    <mergeCell ref="K5:K6"/>
  </mergeCells>
  <hyperlinks>
    <hyperlink ref="A1" r:id="rId1"/>
  </hyperlinks>
  <pageMargins left="0.7" right="0.7" top="0.75" bottom="0.75" header="0.3" footer="0.3"/>
  <pageSetup paperSize="9" scale="51" orientation="landscape" r:id="rId2"/>
  <headerFooter alignWithMargins="0">
    <oddFooter>&amp;R51</oddFooter>
  </headerFooter>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3">
    <pageSetUpPr fitToPage="1"/>
  </sheetPr>
  <dimension ref="A1:K38"/>
  <sheetViews>
    <sheetView view="pageBreakPreview" zoomScale="60" zoomScaleNormal="100" workbookViewId="0">
      <selection activeCell="F41" sqref="F41"/>
    </sheetView>
  </sheetViews>
  <sheetFormatPr defaultRowHeight="12.75"/>
  <cols>
    <col min="1" max="1" width="58.28515625" style="152" customWidth="1"/>
    <col min="2" max="11" width="20.28515625" style="152" customWidth="1"/>
    <col min="12" max="16384" width="9.140625" style="152"/>
  </cols>
  <sheetData>
    <row r="1" spans="1:11" ht="13.5" thickBot="1">
      <c r="A1" s="1" t="s">
        <v>0</v>
      </c>
      <c r="K1" s="474" t="s">
        <v>1</v>
      </c>
    </row>
    <row r="2" spans="1:11" ht="27" customHeight="1" thickTop="1">
      <c r="A2" s="6250" t="s">
        <v>891</v>
      </c>
      <c r="B2" s="6251"/>
      <c r="C2" s="6251"/>
      <c r="D2" s="6251"/>
      <c r="E2" s="6251"/>
      <c r="F2" s="6251"/>
      <c r="G2" s="6251"/>
      <c r="H2" s="6251"/>
      <c r="I2" s="6251"/>
      <c r="J2" s="6251"/>
      <c r="K2" s="6252"/>
    </row>
    <row r="3" spans="1:11" ht="23.25" customHeight="1">
      <c r="A3" s="6452" t="s">
        <v>754</v>
      </c>
      <c r="B3" s="6453"/>
      <c r="C3" s="6453"/>
      <c r="D3" s="6453"/>
      <c r="E3" s="6453"/>
      <c r="F3" s="6453"/>
      <c r="G3" s="6453"/>
      <c r="H3" s="6453"/>
      <c r="I3" s="6453"/>
      <c r="J3" s="6453"/>
      <c r="K3" s="6454"/>
    </row>
    <row r="4" spans="1:11" ht="21.75" customHeight="1" thickBot="1">
      <c r="A4" s="6512"/>
      <c r="B4" s="6457"/>
      <c r="C4" s="6457"/>
      <c r="D4" s="6457"/>
      <c r="E4" s="6457"/>
      <c r="F4" s="6457"/>
      <c r="G4" s="6457"/>
      <c r="H4" s="6457"/>
      <c r="I4" s="6457"/>
      <c r="J4" s="6457"/>
      <c r="K4" s="6513"/>
    </row>
    <row r="5" spans="1:11" ht="26.25" customHeight="1" thickBot="1">
      <c r="A5" s="6542" t="s">
        <v>870</v>
      </c>
      <c r="B5" s="6544" t="s">
        <v>786</v>
      </c>
      <c r="C5" s="6545"/>
      <c r="D5" s="6545"/>
      <c r="E5" s="6546"/>
      <c r="F5" s="6544" t="s">
        <v>787</v>
      </c>
      <c r="G5" s="6545"/>
      <c r="H5" s="6545"/>
      <c r="I5" s="6547"/>
      <c r="J5" s="6548" t="s">
        <v>871</v>
      </c>
      <c r="K5" s="6550" t="s">
        <v>5376</v>
      </c>
    </row>
    <row r="6" spans="1:11" ht="39" thickBot="1">
      <c r="A6" s="6543"/>
      <c r="B6" s="999" t="s">
        <v>788</v>
      </c>
      <c r="C6" s="1000" t="s">
        <v>789</v>
      </c>
      <c r="D6" s="1001" t="s">
        <v>790</v>
      </c>
      <c r="E6" s="1002" t="s">
        <v>5374</v>
      </c>
      <c r="F6" s="999" t="s">
        <v>788</v>
      </c>
      <c r="G6" s="1001" t="s">
        <v>789</v>
      </c>
      <c r="H6" s="1001" t="s">
        <v>791</v>
      </c>
      <c r="I6" s="1003" t="s">
        <v>5375</v>
      </c>
      <c r="J6" s="6549"/>
      <c r="K6" s="6551"/>
    </row>
    <row r="7" spans="1:11" ht="20.100000000000001" customHeight="1">
      <c r="A7" s="976" t="s">
        <v>843</v>
      </c>
      <c r="B7" s="977">
        <v>35582</v>
      </c>
      <c r="C7" s="978">
        <v>3031</v>
      </c>
      <c r="D7" s="978">
        <f>SUM(B7:C7)</f>
        <v>38613</v>
      </c>
      <c r="E7" s="979">
        <f>D7/$D$33*100</f>
        <v>7.9675051740396299</v>
      </c>
      <c r="F7" s="977">
        <v>6327</v>
      </c>
      <c r="G7" s="1004">
        <v>18</v>
      </c>
      <c r="H7" s="978">
        <f>SUM(F7:G7)</f>
        <v>6345</v>
      </c>
      <c r="I7" s="1005">
        <f>H7/$H$33*100</f>
        <v>9.3322547433446097</v>
      </c>
      <c r="J7" s="1006">
        <f>SUM(D7,H7)</f>
        <v>44958</v>
      </c>
      <c r="K7" s="985">
        <f>J7/$J$33*100</f>
        <v>8.1354128779036632</v>
      </c>
    </row>
    <row r="8" spans="1:11" ht="20.100000000000001" customHeight="1">
      <c r="A8" s="986" t="s">
        <v>848</v>
      </c>
      <c r="B8" s="987">
        <v>10</v>
      </c>
      <c r="C8" s="13">
        <v>1503</v>
      </c>
      <c r="D8" s="13">
        <f t="shared" ref="D8:D32" si="0">SUM(B8:C8)</f>
        <v>1513</v>
      </c>
      <c r="E8" s="988">
        <f t="shared" ref="E8:E33" si="1">D8/$D$33*100</f>
        <v>0.31219628954813045</v>
      </c>
      <c r="F8" s="987" t="s">
        <v>9</v>
      </c>
      <c r="G8" s="5" t="s">
        <v>9</v>
      </c>
      <c r="H8" s="13">
        <f t="shared" ref="H8:H32" si="2">SUM(F8:G8)</f>
        <v>0</v>
      </c>
      <c r="I8" s="989">
        <f t="shared" ref="I8:I33" si="3">H8/$H$33*100</f>
        <v>0</v>
      </c>
      <c r="J8" s="1007">
        <f>SUM(D8,H8)</f>
        <v>1513</v>
      </c>
      <c r="K8" s="991">
        <f t="shared" ref="K8:K33" si="4">J8/$J$33*100</f>
        <v>0.27378619343094091</v>
      </c>
    </row>
    <row r="9" spans="1:11" ht="20.100000000000001" customHeight="1">
      <c r="A9" s="986" t="s">
        <v>842</v>
      </c>
      <c r="B9" s="987">
        <v>3156</v>
      </c>
      <c r="C9" s="13">
        <v>60</v>
      </c>
      <c r="D9" s="13">
        <f t="shared" si="0"/>
        <v>3216</v>
      </c>
      <c r="E9" s="988">
        <f t="shared" si="1"/>
        <v>0.66359766502761897</v>
      </c>
      <c r="F9" s="987">
        <v>1775</v>
      </c>
      <c r="G9" s="5">
        <v>57</v>
      </c>
      <c r="H9" s="13">
        <f t="shared" si="2"/>
        <v>1832</v>
      </c>
      <c r="I9" s="989">
        <f t="shared" si="3"/>
        <v>2.6945138991028093</v>
      </c>
      <c r="J9" s="1007">
        <f>SUM(D9,H9)</f>
        <v>5048</v>
      </c>
      <c r="K9" s="991">
        <f t="shared" si="4"/>
        <v>0.91346510537963632</v>
      </c>
    </row>
    <row r="10" spans="1:11" ht="20.100000000000001" customHeight="1">
      <c r="A10" s="986" t="s">
        <v>849</v>
      </c>
      <c r="B10" s="987">
        <v>4147</v>
      </c>
      <c r="C10" s="13">
        <v>59</v>
      </c>
      <c r="D10" s="13">
        <f t="shared" si="0"/>
        <v>4206</v>
      </c>
      <c r="E10" s="988">
        <f t="shared" si="1"/>
        <v>0.86787679698574793</v>
      </c>
      <c r="F10" s="987" t="s">
        <v>9</v>
      </c>
      <c r="G10" s="5" t="s">
        <v>9</v>
      </c>
      <c r="H10" s="13">
        <f t="shared" si="2"/>
        <v>0</v>
      </c>
      <c r="I10" s="989">
        <f t="shared" si="3"/>
        <v>0</v>
      </c>
      <c r="J10" s="1007">
        <f t="shared" ref="J10:J30" si="5">SUM(D10,H10)</f>
        <v>4206</v>
      </c>
      <c r="K10" s="991">
        <f t="shared" si="4"/>
        <v>0.76110028391972073</v>
      </c>
    </row>
    <row r="11" spans="1:11" ht="20.100000000000001" customHeight="1">
      <c r="A11" s="986" t="s">
        <v>823</v>
      </c>
      <c r="B11" s="987">
        <v>73047</v>
      </c>
      <c r="C11" s="13">
        <v>2469</v>
      </c>
      <c r="D11" s="13">
        <f t="shared" si="0"/>
        <v>75516</v>
      </c>
      <c r="E11" s="988">
        <f t="shared" si="1"/>
        <v>15.582164574697039</v>
      </c>
      <c r="F11" s="987">
        <v>10643</v>
      </c>
      <c r="G11" s="5">
        <v>296</v>
      </c>
      <c r="H11" s="13">
        <f t="shared" si="2"/>
        <v>10939</v>
      </c>
      <c r="I11" s="989">
        <f t="shared" si="3"/>
        <v>16.089130754522724</v>
      </c>
      <c r="J11" s="1007">
        <f>SUM(D11,H11)</f>
        <v>86455</v>
      </c>
      <c r="K11" s="991">
        <f t="shared" si="4"/>
        <v>15.644537576385986</v>
      </c>
    </row>
    <row r="12" spans="1:11" ht="20.100000000000001" customHeight="1">
      <c r="A12" s="986" t="s">
        <v>834</v>
      </c>
      <c r="B12" s="987">
        <v>21883</v>
      </c>
      <c r="C12" s="13">
        <v>377</v>
      </c>
      <c r="D12" s="13">
        <f t="shared" si="0"/>
        <v>22260</v>
      </c>
      <c r="E12" s="988">
        <f t="shared" si="1"/>
        <v>4.5931853306949</v>
      </c>
      <c r="F12" s="987">
        <v>1833</v>
      </c>
      <c r="G12" s="5">
        <v>3</v>
      </c>
      <c r="H12" s="13">
        <f t="shared" si="2"/>
        <v>1836</v>
      </c>
      <c r="I12" s="989">
        <f t="shared" si="3"/>
        <v>2.7003971172231211</v>
      </c>
      <c r="J12" s="1007">
        <f t="shared" si="5"/>
        <v>24096</v>
      </c>
      <c r="K12" s="991">
        <f t="shared" si="4"/>
        <v>4.3603120402590569</v>
      </c>
    </row>
    <row r="13" spans="1:11" ht="20.100000000000001" customHeight="1">
      <c r="A13" s="986" t="s">
        <v>850</v>
      </c>
      <c r="B13" s="987">
        <v>6624</v>
      </c>
      <c r="C13" s="13">
        <v>60</v>
      </c>
      <c r="D13" s="13">
        <f t="shared" si="0"/>
        <v>6684</v>
      </c>
      <c r="E13" s="988">
        <f t="shared" si="1"/>
        <v>1.3791936545536707</v>
      </c>
      <c r="F13" s="987">
        <v>891</v>
      </c>
      <c r="G13" s="5">
        <v>9</v>
      </c>
      <c r="H13" s="13">
        <f t="shared" si="2"/>
        <v>900</v>
      </c>
      <c r="I13" s="989">
        <f t="shared" si="3"/>
        <v>1.3237240770701575</v>
      </c>
      <c r="J13" s="1007">
        <f t="shared" si="5"/>
        <v>7584</v>
      </c>
      <c r="K13" s="991">
        <f t="shared" si="4"/>
        <v>1.3723691282090258</v>
      </c>
    </row>
    <row r="14" spans="1:11" ht="20.100000000000001" customHeight="1">
      <c r="A14" s="986" t="s">
        <v>851</v>
      </c>
      <c r="B14" s="987">
        <v>1902</v>
      </c>
      <c r="C14" s="13">
        <v>160</v>
      </c>
      <c r="D14" s="13">
        <f t="shared" si="0"/>
        <v>2062</v>
      </c>
      <c r="E14" s="988">
        <f t="shared" si="1"/>
        <v>0.42547835363400188</v>
      </c>
      <c r="F14" s="987">
        <v>529</v>
      </c>
      <c r="G14" s="5">
        <v>2</v>
      </c>
      <c r="H14" s="13">
        <f t="shared" si="2"/>
        <v>531</v>
      </c>
      <c r="I14" s="989">
        <f t="shared" si="3"/>
        <v>0.78099720547139284</v>
      </c>
      <c r="J14" s="1007">
        <f t="shared" si="5"/>
        <v>2593</v>
      </c>
      <c r="K14" s="991">
        <f t="shared" si="4"/>
        <v>0.46921850599235276</v>
      </c>
    </row>
    <row r="15" spans="1:11" ht="20.100000000000001" customHeight="1">
      <c r="A15" s="986" t="s">
        <v>822</v>
      </c>
      <c r="B15" s="987">
        <v>11851</v>
      </c>
      <c r="C15" s="13">
        <v>122</v>
      </c>
      <c r="D15" s="13">
        <f t="shared" si="0"/>
        <v>11973</v>
      </c>
      <c r="E15" s="988">
        <f t="shared" si="1"/>
        <v>2.4705394413481598</v>
      </c>
      <c r="F15" s="987">
        <v>3001</v>
      </c>
      <c r="G15" s="5">
        <v>56</v>
      </c>
      <c r="H15" s="13">
        <f t="shared" si="2"/>
        <v>3057</v>
      </c>
      <c r="I15" s="989">
        <f t="shared" si="3"/>
        <v>4.4962494484483013</v>
      </c>
      <c r="J15" s="1007">
        <f t="shared" si="5"/>
        <v>15030</v>
      </c>
      <c r="K15" s="991">
        <f t="shared" si="4"/>
        <v>2.719766349812982</v>
      </c>
    </row>
    <row r="16" spans="1:11" ht="20.100000000000001" customHeight="1">
      <c r="A16" s="986" t="s">
        <v>836</v>
      </c>
      <c r="B16" s="987">
        <v>1972</v>
      </c>
      <c r="C16" s="13">
        <v>44</v>
      </c>
      <c r="D16" s="13">
        <f t="shared" si="0"/>
        <v>2016</v>
      </c>
      <c r="E16" s="988">
        <f t="shared" si="1"/>
        <v>0.41598659598746263</v>
      </c>
      <c r="F16" s="987">
        <v>1166</v>
      </c>
      <c r="G16" s="5">
        <v>40</v>
      </c>
      <c r="H16" s="13">
        <f t="shared" si="2"/>
        <v>1206</v>
      </c>
      <c r="I16" s="989">
        <f t="shared" si="3"/>
        <v>1.773790263274011</v>
      </c>
      <c r="J16" s="1007">
        <f>SUM(D16,H16)</f>
        <v>3222</v>
      </c>
      <c r="K16" s="991">
        <f t="shared" si="4"/>
        <v>0.58303973247487884</v>
      </c>
    </row>
    <row r="17" spans="1:11" ht="20.100000000000001" customHeight="1">
      <c r="A17" s="986" t="s">
        <v>852</v>
      </c>
      <c r="B17" s="987">
        <v>9728</v>
      </c>
      <c r="C17" s="13">
        <v>187</v>
      </c>
      <c r="D17" s="13">
        <f t="shared" si="0"/>
        <v>9915</v>
      </c>
      <c r="E17" s="988">
        <f t="shared" si="1"/>
        <v>2.0458864579442917</v>
      </c>
      <c r="F17" s="987">
        <v>1436</v>
      </c>
      <c r="G17" s="5">
        <v>19</v>
      </c>
      <c r="H17" s="13">
        <f t="shared" si="2"/>
        <v>1455</v>
      </c>
      <c r="I17" s="989">
        <f t="shared" si="3"/>
        <v>2.1400205912634211</v>
      </c>
      <c r="J17" s="1007">
        <f t="shared" si="5"/>
        <v>11370</v>
      </c>
      <c r="K17" s="991">
        <f t="shared" si="4"/>
        <v>2.0574679572437531</v>
      </c>
    </row>
    <row r="18" spans="1:11" ht="20.100000000000001" customHeight="1">
      <c r="A18" s="986" t="s">
        <v>830</v>
      </c>
      <c r="B18" s="987">
        <v>40500</v>
      </c>
      <c r="C18" s="13">
        <v>485</v>
      </c>
      <c r="D18" s="13">
        <f t="shared" si="0"/>
        <v>40985</v>
      </c>
      <c r="E18" s="988">
        <f t="shared" si="1"/>
        <v>8.456949720509007</v>
      </c>
      <c r="F18" s="987">
        <v>6397</v>
      </c>
      <c r="G18" s="5">
        <v>72</v>
      </c>
      <c r="H18" s="13">
        <f t="shared" si="2"/>
        <v>6469</v>
      </c>
      <c r="I18" s="989">
        <f t="shared" si="3"/>
        <v>9.5146345050742749</v>
      </c>
      <c r="J18" s="1007">
        <f t="shared" si="5"/>
        <v>47454</v>
      </c>
      <c r="K18" s="991">
        <f t="shared" si="4"/>
        <v>8.587078666934481</v>
      </c>
    </row>
    <row r="19" spans="1:11" ht="20.100000000000001" customHeight="1">
      <c r="A19" s="986" t="s">
        <v>839</v>
      </c>
      <c r="B19" s="987">
        <v>9111</v>
      </c>
      <c r="C19" s="13">
        <v>33</v>
      </c>
      <c r="D19" s="13">
        <f t="shared" si="0"/>
        <v>9144</v>
      </c>
      <c r="E19" s="988">
        <f t="shared" si="1"/>
        <v>1.8867963460859911</v>
      </c>
      <c r="F19" s="987" t="s">
        <v>9</v>
      </c>
      <c r="G19" s="5" t="s">
        <v>9</v>
      </c>
      <c r="H19" s="13">
        <f t="shared" si="2"/>
        <v>0</v>
      </c>
      <c r="I19" s="989">
        <f t="shared" si="3"/>
        <v>0</v>
      </c>
      <c r="J19" s="1007">
        <f t="shared" si="5"/>
        <v>9144</v>
      </c>
      <c r="K19" s="991">
        <f t="shared" si="4"/>
        <v>1.6546602463532873</v>
      </c>
    </row>
    <row r="20" spans="1:11" ht="20.100000000000001" customHeight="1">
      <c r="A20" s="986" t="s">
        <v>828</v>
      </c>
      <c r="B20" s="987">
        <v>87300</v>
      </c>
      <c r="C20" s="13">
        <v>2057</v>
      </c>
      <c r="D20" s="13">
        <f t="shared" si="0"/>
        <v>89357</v>
      </c>
      <c r="E20" s="988">
        <f t="shared" si="1"/>
        <v>18.438151913517707</v>
      </c>
      <c r="F20" s="987">
        <v>8084</v>
      </c>
      <c r="G20" s="5">
        <v>72</v>
      </c>
      <c r="H20" s="13">
        <f t="shared" si="2"/>
        <v>8156</v>
      </c>
      <c r="I20" s="989">
        <f t="shared" si="3"/>
        <v>11.995881747315781</v>
      </c>
      <c r="J20" s="1007">
        <f t="shared" si="5"/>
        <v>97513</v>
      </c>
      <c r="K20" s="991">
        <f t="shared" si="4"/>
        <v>17.645547310000886</v>
      </c>
    </row>
    <row r="21" spans="1:11" ht="20.100000000000001" customHeight="1">
      <c r="A21" s="986" t="s">
        <v>841</v>
      </c>
      <c r="B21" s="987">
        <v>25245</v>
      </c>
      <c r="C21" s="13">
        <v>790</v>
      </c>
      <c r="D21" s="13">
        <f t="shared" si="0"/>
        <v>26035</v>
      </c>
      <c r="E21" s="988">
        <f t="shared" si="1"/>
        <v>5.3721284853837252</v>
      </c>
      <c r="F21" s="987">
        <v>4673</v>
      </c>
      <c r="G21" s="5">
        <v>188</v>
      </c>
      <c r="H21" s="13">
        <f t="shared" si="2"/>
        <v>4861</v>
      </c>
      <c r="I21" s="989">
        <f t="shared" si="3"/>
        <v>7.1495808207089286</v>
      </c>
      <c r="J21" s="1007">
        <f t="shared" si="5"/>
        <v>30896</v>
      </c>
      <c r="K21" s="991">
        <f t="shared" si="4"/>
        <v>5.5908117860160944</v>
      </c>
    </row>
    <row r="22" spans="1:11" ht="20.100000000000001" customHeight="1">
      <c r="A22" s="986" t="s">
        <v>835</v>
      </c>
      <c r="B22" s="987">
        <v>4840</v>
      </c>
      <c r="C22" s="13">
        <v>62</v>
      </c>
      <c r="D22" s="13">
        <f t="shared" si="0"/>
        <v>4902</v>
      </c>
      <c r="E22" s="988">
        <f t="shared" si="1"/>
        <v>1.0114912170290387</v>
      </c>
      <c r="F22" s="987">
        <v>957</v>
      </c>
      <c r="G22" s="5">
        <v>34</v>
      </c>
      <c r="H22" s="13">
        <f t="shared" si="2"/>
        <v>991</v>
      </c>
      <c r="I22" s="989">
        <f t="shared" si="3"/>
        <v>1.4575672893072511</v>
      </c>
      <c r="J22" s="1007">
        <f>SUM(D22,H22)</f>
        <v>5893</v>
      </c>
      <c r="K22" s="991">
        <f t="shared" si="4"/>
        <v>1.0663727943744448</v>
      </c>
    </row>
    <row r="23" spans="1:11" ht="20.100000000000001" customHeight="1">
      <c r="A23" s="986" t="s">
        <v>837</v>
      </c>
      <c r="B23" s="987">
        <v>21577</v>
      </c>
      <c r="C23" s="13">
        <v>272</v>
      </c>
      <c r="D23" s="13">
        <f t="shared" si="0"/>
        <v>21849</v>
      </c>
      <c r="E23" s="988">
        <f t="shared" si="1"/>
        <v>4.5083785395486462</v>
      </c>
      <c r="F23" s="987">
        <v>4657</v>
      </c>
      <c r="G23" s="5">
        <v>70</v>
      </c>
      <c r="H23" s="13">
        <f t="shared" si="2"/>
        <v>4727</v>
      </c>
      <c r="I23" s="989">
        <f t="shared" si="3"/>
        <v>6.9524930136784819</v>
      </c>
      <c r="J23" s="1007">
        <f>SUM(D23,H23)</f>
        <v>26576</v>
      </c>
      <c r="K23" s="991">
        <f t="shared" si="4"/>
        <v>4.8090825357704468</v>
      </c>
    </row>
    <row r="24" spans="1:11" ht="20.100000000000001" customHeight="1">
      <c r="A24" s="986" t="s">
        <v>825</v>
      </c>
      <c r="B24" s="987">
        <v>22007</v>
      </c>
      <c r="C24" s="13">
        <v>279</v>
      </c>
      <c r="D24" s="13">
        <f t="shared" si="0"/>
        <v>22286</v>
      </c>
      <c r="E24" s="988">
        <f t="shared" si="1"/>
        <v>4.5985502371907696</v>
      </c>
      <c r="F24" s="987">
        <v>1915</v>
      </c>
      <c r="G24" s="5">
        <v>21</v>
      </c>
      <c r="H24" s="13">
        <f t="shared" si="2"/>
        <v>1936</v>
      </c>
      <c r="I24" s="989">
        <f t="shared" si="3"/>
        <v>2.8474775702309163</v>
      </c>
      <c r="J24" s="1007">
        <f t="shared" si="5"/>
        <v>24222</v>
      </c>
      <c r="K24" s="991">
        <f t="shared" si="4"/>
        <v>4.3831124767245546</v>
      </c>
    </row>
    <row r="25" spans="1:11" ht="20.100000000000001" customHeight="1">
      <c r="A25" s="986" t="s">
        <v>832</v>
      </c>
      <c r="B25" s="987">
        <v>18370</v>
      </c>
      <c r="C25" s="13">
        <v>221</v>
      </c>
      <c r="D25" s="13">
        <f t="shared" si="0"/>
        <v>18591</v>
      </c>
      <c r="E25" s="988">
        <f t="shared" si="1"/>
        <v>3.8361144871046222</v>
      </c>
      <c r="F25" s="987">
        <v>1274</v>
      </c>
      <c r="G25" s="5">
        <v>30</v>
      </c>
      <c r="H25" s="13">
        <f t="shared" si="2"/>
        <v>1304</v>
      </c>
      <c r="I25" s="989">
        <f t="shared" si="3"/>
        <v>1.9179291072216502</v>
      </c>
      <c r="J25" s="1007">
        <f>SUM(D25,H25)</f>
        <v>19895</v>
      </c>
      <c r="K25" s="991">
        <f>J25/$J$33*100</f>
        <v>3.6001165355641565</v>
      </c>
    </row>
    <row r="26" spans="1:11" ht="20.100000000000001" customHeight="1">
      <c r="A26" s="986" t="s">
        <v>820</v>
      </c>
      <c r="B26" s="987">
        <v>10876</v>
      </c>
      <c r="C26" s="13">
        <v>272</v>
      </c>
      <c r="D26" s="13">
        <f t="shared" si="0"/>
        <v>11148</v>
      </c>
      <c r="E26" s="988">
        <f t="shared" si="1"/>
        <v>2.3003068313830521</v>
      </c>
      <c r="F26" s="987">
        <v>2677</v>
      </c>
      <c r="G26" s="5">
        <v>83</v>
      </c>
      <c r="H26" s="13">
        <f t="shared" si="2"/>
        <v>2760</v>
      </c>
      <c r="I26" s="989">
        <f t="shared" si="3"/>
        <v>4.0594205030151498</v>
      </c>
      <c r="J26" s="1007">
        <f t="shared" si="5"/>
        <v>13908</v>
      </c>
      <c r="K26" s="991">
        <f t="shared" si="4"/>
        <v>2.5167338917630708</v>
      </c>
    </row>
    <row r="27" spans="1:11" ht="20.100000000000001" customHeight="1">
      <c r="A27" s="986" t="s">
        <v>827</v>
      </c>
      <c r="B27" s="987">
        <v>20826</v>
      </c>
      <c r="C27" s="13">
        <v>603</v>
      </c>
      <c r="D27" s="13">
        <f t="shared" si="0"/>
        <v>21429</v>
      </c>
      <c r="E27" s="988">
        <f t="shared" si="1"/>
        <v>4.4217146653845916</v>
      </c>
      <c r="F27" s="987">
        <v>3659</v>
      </c>
      <c r="G27" s="5">
        <v>114</v>
      </c>
      <c r="H27" s="13">
        <f t="shared" si="2"/>
        <v>3773</v>
      </c>
      <c r="I27" s="989">
        <f t="shared" si="3"/>
        <v>5.5493454919841154</v>
      </c>
      <c r="J27" s="1007">
        <f t="shared" si="5"/>
        <v>25202</v>
      </c>
      <c r="K27" s="991">
        <f t="shared" si="4"/>
        <v>4.5604492047895393</v>
      </c>
    </row>
    <row r="28" spans="1:11" ht="20.100000000000001" customHeight="1">
      <c r="A28" s="986" t="s">
        <v>840</v>
      </c>
      <c r="B28" s="987">
        <v>6199</v>
      </c>
      <c r="C28" s="13">
        <v>162</v>
      </c>
      <c r="D28" s="13">
        <f t="shared" si="0"/>
        <v>6361</v>
      </c>
      <c r="E28" s="988">
        <f t="shared" si="1"/>
        <v>1.312545008470362</v>
      </c>
      <c r="F28" s="987">
        <v>1268</v>
      </c>
      <c r="G28" s="5">
        <v>85</v>
      </c>
      <c r="H28" s="13">
        <f t="shared" si="2"/>
        <v>1353</v>
      </c>
      <c r="I28" s="989">
        <f t="shared" si="3"/>
        <v>1.9899985291954698</v>
      </c>
      <c r="J28" s="1007">
        <f t="shared" si="5"/>
        <v>7714</v>
      </c>
      <c r="K28" s="991">
        <f t="shared" si="4"/>
        <v>1.3958933880543807</v>
      </c>
    </row>
    <row r="29" spans="1:11" ht="20.100000000000001" customHeight="1">
      <c r="A29" s="986" t="s">
        <v>824</v>
      </c>
      <c r="B29" s="987">
        <v>10934</v>
      </c>
      <c r="C29" s="13">
        <v>149</v>
      </c>
      <c r="D29" s="13">
        <f t="shared" si="0"/>
        <v>11083</v>
      </c>
      <c r="E29" s="988">
        <f t="shared" si="1"/>
        <v>2.2868945651433767</v>
      </c>
      <c r="F29" s="987">
        <v>448</v>
      </c>
      <c r="G29" s="5">
        <v>10</v>
      </c>
      <c r="H29" s="13">
        <f t="shared" si="2"/>
        <v>458</v>
      </c>
      <c r="I29" s="989">
        <f t="shared" si="3"/>
        <v>0.67362847477570231</v>
      </c>
      <c r="J29" s="1007">
        <f t="shared" si="5"/>
        <v>11541</v>
      </c>
      <c r="K29" s="991">
        <f t="shared" si="4"/>
        <v>2.0884114067326429</v>
      </c>
    </row>
    <row r="30" spans="1:11" ht="20.100000000000001" customHeight="1">
      <c r="A30" s="986" t="s">
        <v>829</v>
      </c>
      <c r="B30" s="987">
        <v>5018</v>
      </c>
      <c r="C30" s="13">
        <v>14</v>
      </c>
      <c r="D30" s="13">
        <f t="shared" si="0"/>
        <v>5032</v>
      </c>
      <c r="E30" s="988">
        <f t="shared" si="1"/>
        <v>1.038315749508389</v>
      </c>
      <c r="F30" s="987">
        <v>104</v>
      </c>
      <c r="G30" s="5">
        <v>0</v>
      </c>
      <c r="H30" s="13">
        <f t="shared" si="2"/>
        <v>104</v>
      </c>
      <c r="I30" s="989">
        <f t="shared" si="3"/>
        <v>0.15296367112810708</v>
      </c>
      <c r="J30" s="1007">
        <f t="shared" si="5"/>
        <v>5136</v>
      </c>
      <c r="K30" s="991">
        <f t="shared" si="4"/>
        <v>0.92938921973649213</v>
      </c>
    </row>
    <row r="31" spans="1:11" ht="20.100000000000001" customHeight="1">
      <c r="A31" s="986" t="s">
        <v>821</v>
      </c>
      <c r="B31" s="987">
        <v>17768</v>
      </c>
      <c r="C31" s="13">
        <v>323</v>
      </c>
      <c r="D31" s="13">
        <f t="shared" si="0"/>
        <v>18091</v>
      </c>
      <c r="E31" s="988">
        <f t="shared" si="1"/>
        <v>3.7329432083378902</v>
      </c>
      <c r="F31" s="987">
        <v>2815</v>
      </c>
      <c r="G31" s="5">
        <v>47</v>
      </c>
      <c r="H31" s="13">
        <f t="shared" si="2"/>
        <v>2862</v>
      </c>
      <c r="I31" s="989">
        <f t="shared" si="3"/>
        <v>4.2094425650831004</v>
      </c>
      <c r="J31" s="1007">
        <f>SUM(D31,H31)</f>
        <v>20953</v>
      </c>
      <c r="K31" s="991">
        <f>J31/$J$33*100</f>
        <v>3.7915678195363545</v>
      </c>
    </row>
    <row r="32" spans="1:11" ht="20.100000000000001" customHeight="1">
      <c r="A32" s="992" t="s">
        <v>833</v>
      </c>
      <c r="B32" s="987">
        <v>348</v>
      </c>
      <c r="C32" s="13">
        <v>16</v>
      </c>
      <c r="D32" s="13">
        <f t="shared" si="0"/>
        <v>364</v>
      </c>
      <c r="E32" s="988">
        <f t="shared" si="1"/>
        <v>7.5108690942180742E-2</v>
      </c>
      <c r="F32" s="987">
        <v>128</v>
      </c>
      <c r="G32" s="5">
        <v>7</v>
      </c>
      <c r="H32" s="13">
        <f t="shared" si="2"/>
        <v>135</v>
      </c>
      <c r="I32" s="989">
        <f>H32/$H$33*100</f>
        <v>0.1985586115605236</v>
      </c>
      <c r="J32" s="1007">
        <f>SUM(D32,H32)</f>
        <v>499</v>
      </c>
      <c r="K32" s="991">
        <f>J32/$J$33*100</f>
        <v>9.0296966637170864E-2</v>
      </c>
    </row>
    <row r="33" spans="1:11" ht="20.100000000000001" customHeight="1" thickBot="1">
      <c r="A33" s="993" t="s">
        <v>2</v>
      </c>
      <c r="B33" s="994">
        <f>SUM(B7:B32)</f>
        <v>470821</v>
      </c>
      <c r="C33" s="6">
        <f>SUM(C7:C32)</f>
        <v>13810</v>
      </c>
      <c r="D33" s="6">
        <f>SUM(D7:D32)</f>
        <v>484631</v>
      </c>
      <c r="E33" s="995">
        <f t="shared" si="1"/>
        <v>100</v>
      </c>
      <c r="F33" s="994">
        <f>SUM(F7:F32)</f>
        <v>66657</v>
      </c>
      <c r="G33" s="6">
        <f>SUM(G7:G32)</f>
        <v>1333</v>
      </c>
      <c r="H33" s="6">
        <f>SUM(H7:H32)</f>
        <v>67990</v>
      </c>
      <c r="I33" s="996">
        <f t="shared" si="3"/>
        <v>100</v>
      </c>
      <c r="J33" s="1008">
        <f>SUM(D33,H33)</f>
        <v>552621</v>
      </c>
      <c r="K33" s="21">
        <f t="shared" si="4"/>
        <v>100</v>
      </c>
    </row>
    <row r="34" spans="1:11" ht="22.5" customHeight="1" thickTop="1">
      <c r="A34" s="998"/>
      <c r="B34" s="998"/>
      <c r="C34" s="998"/>
      <c r="D34" s="998"/>
      <c r="E34" s="998"/>
      <c r="F34" s="998"/>
      <c r="G34" s="998"/>
      <c r="H34" s="998"/>
      <c r="I34" s="998"/>
      <c r="J34" s="998"/>
      <c r="K34" s="998"/>
    </row>
    <row r="35" spans="1:11" ht="15.75" customHeight="1">
      <c r="A35" s="6520" t="s">
        <v>853</v>
      </c>
      <c r="B35" s="6521"/>
      <c r="C35" s="6521"/>
      <c r="D35" s="6521"/>
      <c r="E35" s="6521"/>
      <c r="F35" s="6521"/>
      <c r="G35"/>
      <c r="H35"/>
      <c r="I35"/>
      <c r="J35" s="958"/>
      <c r="K35" s="958"/>
    </row>
    <row r="36" spans="1:11" ht="15.75" customHeight="1">
      <c r="A36" s="6514" t="s">
        <v>855</v>
      </c>
      <c r="B36" s="6514"/>
      <c r="C36" s="6514"/>
      <c r="D36" s="6514"/>
      <c r="E36" s="6514"/>
      <c r="F36" s="6514"/>
      <c r="G36" s="6514"/>
      <c r="H36" s="6514"/>
      <c r="I36" s="6514"/>
      <c r="J36" s="970"/>
      <c r="K36" s="970"/>
    </row>
    <row r="37" spans="1:11" ht="16.5" customHeight="1">
      <c r="A37" s="6515" t="s">
        <v>846</v>
      </c>
      <c r="B37" s="6515"/>
      <c r="C37" s="6515"/>
      <c r="D37" s="6515"/>
      <c r="E37" s="6515"/>
      <c r="F37" s="6515"/>
      <c r="G37" s="960"/>
      <c r="H37" s="960"/>
      <c r="I37" s="960"/>
      <c r="J37" s="15"/>
      <c r="K37" s="15"/>
    </row>
    <row r="38" spans="1:11" ht="6.75" customHeight="1">
      <c r="A38" s="6552"/>
      <c r="B38" s="6552"/>
      <c r="C38" s="6552"/>
      <c r="D38" s="6552"/>
      <c r="E38" s="6552"/>
      <c r="F38" s="6552"/>
      <c r="G38" s="6552"/>
      <c r="H38" s="6552"/>
      <c r="I38" s="6552"/>
      <c r="J38" s="6552"/>
      <c r="K38" s="6552"/>
    </row>
  </sheetData>
  <mergeCells count="11">
    <mergeCell ref="A35:F35"/>
    <mergeCell ref="A36:I36"/>
    <mergeCell ref="A37:F37"/>
    <mergeCell ref="A38:K38"/>
    <mergeCell ref="A2:K2"/>
    <mergeCell ref="A3:K4"/>
    <mergeCell ref="A5:A6"/>
    <mergeCell ref="B5:E5"/>
    <mergeCell ref="F5:I5"/>
    <mergeCell ref="J5:J6"/>
    <mergeCell ref="K5:K6"/>
  </mergeCells>
  <hyperlinks>
    <hyperlink ref="A1" r:id="rId1"/>
  </hyperlinks>
  <pageMargins left="0.7" right="0.7" top="0.75" bottom="0.75" header="0.3" footer="0.3"/>
  <pageSetup paperSize="9" scale="51" orientation="landscape" r:id="rId2"/>
  <headerFooter alignWithMargins="0">
    <oddFooter>&amp;R52</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4">
    <pageSetUpPr fitToPage="1"/>
  </sheetPr>
  <dimension ref="A1:K48"/>
  <sheetViews>
    <sheetView view="pageBreakPreview" zoomScale="60" zoomScaleNormal="100" workbookViewId="0">
      <selection activeCell="F51" sqref="F51"/>
    </sheetView>
  </sheetViews>
  <sheetFormatPr defaultRowHeight="12.75"/>
  <cols>
    <col min="1" max="1" width="58.28515625" style="152" customWidth="1"/>
    <col min="2" max="11" width="20.28515625" style="152" customWidth="1"/>
    <col min="12" max="16384" width="9.140625" style="152"/>
  </cols>
  <sheetData>
    <row r="1" spans="1:11" ht="13.5" thickBot="1">
      <c r="A1" s="1" t="s">
        <v>0</v>
      </c>
      <c r="K1" s="474" t="s">
        <v>1</v>
      </c>
    </row>
    <row r="2" spans="1:11" ht="27" customHeight="1" thickTop="1">
      <c r="A2" s="6250" t="s">
        <v>891</v>
      </c>
      <c r="B2" s="6251"/>
      <c r="C2" s="6251"/>
      <c r="D2" s="6251"/>
      <c r="E2" s="6251"/>
      <c r="F2" s="6251"/>
      <c r="G2" s="6251"/>
      <c r="H2" s="6251"/>
      <c r="I2" s="6251"/>
      <c r="J2" s="6251"/>
      <c r="K2" s="6252"/>
    </row>
    <row r="3" spans="1:11" ht="23.25" customHeight="1">
      <c r="A3" s="6452" t="s">
        <v>755</v>
      </c>
      <c r="B3" s="6453"/>
      <c r="C3" s="6453"/>
      <c r="D3" s="6453"/>
      <c r="E3" s="6453"/>
      <c r="F3" s="6453"/>
      <c r="G3" s="6453"/>
      <c r="H3" s="6453"/>
      <c r="I3" s="6453"/>
      <c r="J3" s="6453"/>
      <c r="K3" s="6454"/>
    </row>
    <row r="4" spans="1:11" ht="21.75" customHeight="1" thickBot="1">
      <c r="A4" s="6512"/>
      <c r="B4" s="6457"/>
      <c r="C4" s="6457"/>
      <c r="D4" s="6457"/>
      <c r="E4" s="6457"/>
      <c r="F4" s="6457"/>
      <c r="G4" s="6457"/>
      <c r="H4" s="6457"/>
      <c r="I4" s="6457"/>
      <c r="J4" s="6457"/>
      <c r="K4" s="6513"/>
    </row>
    <row r="5" spans="1:11" ht="26.25" customHeight="1" thickBot="1">
      <c r="A5" s="6542" t="s">
        <v>870</v>
      </c>
      <c r="B5" s="6553" t="s">
        <v>786</v>
      </c>
      <c r="C5" s="6554"/>
      <c r="D5" s="6554"/>
      <c r="E5" s="6555"/>
      <c r="F5" s="6544" t="s">
        <v>787</v>
      </c>
      <c r="G5" s="6545"/>
      <c r="H5" s="6545"/>
      <c r="I5" s="6547"/>
      <c r="J5" s="6548" t="s">
        <v>871</v>
      </c>
      <c r="K5" s="6550" t="s">
        <v>5376</v>
      </c>
    </row>
    <row r="6" spans="1:11" ht="39" thickBot="1">
      <c r="A6" s="6543"/>
      <c r="B6" s="1009" t="s">
        <v>788</v>
      </c>
      <c r="C6" s="1010" t="s">
        <v>789</v>
      </c>
      <c r="D6" s="961" t="s">
        <v>790</v>
      </c>
      <c r="E6" s="1011" t="s">
        <v>5374</v>
      </c>
      <c r="F6" s="1009" t="s">
        <v>788</v>
      </c>
      <c r="G6" s="961" t="s">
        <v>789</v>
      </c>
      <c r="H6" s="961" t="s">
        <v>791</v>
      </c>
      <c r="I6" s="1011" t="s">
        <v>5375</v>
      </c>
      <c r="J6" s="6556"/>
      <c r="K6" s="6557"/>
    </row>
    <row r="7" spans="1:11" ht="20.100000000000001" customHeight="1">
      <c r="A7" s="976" t="s">
        <v>843</v>
      </c>
      <c r="B7" s="918">
        <v>47571</v>
      </c>
      <c r="C7" s="919">
        <v>3220</v>
      </c>
      <c r="D7" s="1012">
        <f>SUM(B7:C7)</f>
        <v>50791</v>
      </c>
      <c r="E7" s="1013">
        <f>D7/$D$43*100</f>
        <v>9.5015835660823154</v>
      </c>
      <c r="F7" s="922">
        <v>4451</v>
      </c>
      <c r="G7" s="923">
        <v>13</v>
      </c>
      <c r="H7" s="1014">
        <f>SUM(F7:G7)</f>
        <v>4464</v>
      </c>
      <c r="I7" s="1015">
        <f>H7/$H$43*100</f>
        <v>5.7895829010168081</v>
      </c>
      <c r="J7" s="1016">
        <f>SUM(D7,H7)</f>
        <v>55255</v>
      </c>
      <c r="K7" s="1017">
        <f>J7/$J$43*100</f>
        <v>9.0336577526293329</v>
      </c>
    </row>
    <row r="8" spans="1:11" ht="20.100000000000001" customHeight="1">
      <c r="A8" s="986" t="s">
        <v>848</v>
      </c>
      <c r="B8" s="928">
        <v>3841</v>
      </c>
      <c r="C8" s="929">
        <v>10</v>
      </c>
      <c r="D8" s="4">
        <f t="shared" ref="D8:D43" si="0">SUM(B8:C8)</f>
        <v>3851</v>
      </c>
      <c r="E8" s="1018">
        <f t="shared" ref="E8:E43" si="1">D8/$D$43*100</f>
        <v>0.72041500094471456</v>
      </c>
      <c r="F8" s="932">
        <v>0</v>
      </c>
      <c r="G8" s="933">
        <v>0</v>
      </c>
      <c r="H8" s="1019">
        <f t="shared" ref="H8:H43" si="2">SUM(F8:G8)</f>
        <v>0</v>
      </c>
      <c r="I8" s="1020">
        <f t="shared" ref="I8:I43" si="3">H8/$H$43*100</f>
        <v>0</v>
      </c>
      <c r="J8" s="990">
        <f t="shared" ref="J8:J43" si="4">SUM(D8,H8)</f>
        <v>3851</v>
      </c>
      <c r="K8" s="991">
        <f t="shared" ref="K8:K43" si="5">J8/$J$43*100</f>
        <v>0.6296012307551454</v>
      </c>
    </row>
    <row r="9" spans="1:11" ht="20.100000000000001" customHeight="1">
      <c r="A9" s="986" t="s">
        <v>857</v>
      </c>
      <c r="B9" s="928">
        <v>1302</v>
      </c>
      <c r="C9" s="929">
        <v>9</v>
      </c>
      <c r="D9" s="4">
        <f t="shared" si="0"/>
        <v>1311</v>
      </c>
      <c r="E9" s="1018">
        <f t="shared" si="1"/>
        <v>0.24525164015541959</v>
      </c>
      <c r="F9" s="932">
        <v>301</v>
      </c>
      <c r="G9" s="933">
        <v>9</v>
      </c>
      <c r="H9" s="1019">
        <f t="shared" si="2"/>
        <v>310</v>
      </c>
      <c r="I9" s="1020">
        <f t="shared" si="3"/>
        <v>0.40205436812616724</v>
      </c>
      <c r="J9" s="990">
        <f t="shared" si="4"/>
        <v>1621</v>
      </c>
      <c r="K9" s="991">
        <f t="shared" si="5"/>
        <v>0.26501781227060262</v>
      </c>
    </row>
    <row r="10" spans="1:11" ht="20.100000000000001" customHeight="1">
      <c r="A10" s="986" t="s">
        <v>842</v>
      </c>
      <c r="B10" s="928">
        <v>3720</v>
      </c>
      <c r="C10" s="929">
        <v>15</v>
      </c>
      <c r="D10" s="4">
        <f t="shared" si="0"/>
        <v>3735</v>
      </c>
      <c r="E10" s="1018">
        <f t="shared" si="1"/>
        <v>0.69871462698740816</v>
      </c>
      <c r="F10" s="932">
        <v>2078</v>
      </c>
      <c r="G10" s="933">
        <v>32</v>
      </c>
      <c r="H10" s="1019">
        <f t="shared" si="2"/>
        <v>2110</v>
      </c>
      <c r="I10" s="1020">
        <f t="shared" si="3"/>
        <v>2.7365636024071383</v>
      </c>
      <c r="J10" s="990">
        <f t="shared" si="4"/>
        <v>5845</v>
      </c>
      <c r="K10" s="991">
        <f t="shared" si="5"/>
        <v>0.95560093320275907</v>
      </c>
    </row>
    <row r="11" spans="1:11" ht="20.100000000000001" customHeight="1">
      <c r="A11" s="986" t="s">
        <v>873</v>
      </c>
      <c r="B11" s="928">
        <v>4385</v>
      </c>
      <c r="C11" s="929">
        <v>8</v>
      </c>
      <c r="D11" s="4">
        <f t="shared" si="0"/>
        <v>4393</v>
      </c>
      <c r="E11" s="1018">
        <f t="shared" si="1"/>
        <v>0.82180812753833576</v>
      </c>
      <c r="F11" s="932">
        <v>0</v>
      </c>
      <c r="G11" s="933">
        <v>0</v>
      </c>
      <c r="H11" s="1019">
        <f t="shared" si="2"/>
        <v>0</v>
      </c>
      <c r="I11" s="1020">
        <f t="shared" si="3"/>
        <v>0</v>
      </c>
      <c r="J11" s="990">
        <f t="shared" si="4"/>
        <v>4393</v>
      </c>
      <c r="K11" s="991">
        <f t="shared" si="5"/>
        <v>0.71821298538233025</v>
      </c>
    </row>
    <row r="12" spans="1:11" ht="20.100000000000001" customHeight="1">
      <c r="A12" s="986" t="s">
        <v>823</v>
      </c>
      <c r="B12" s="928">
        <v>98802</v>
      </c>
      <c r="C12" s="929">
        <v>1408</v>
      </c>
      <c r="D12" s="4">
        <f t="shared" si="0"/>
        <v>100210</v>
      </c>
      <c r="E12" s="1018">
        <f t="shared" si="1"/>
        <v>18.746504088462697</v>
      </c>
      <c r="F12" s="932">
        <v>9146</v>
      </c>
      <c r="G12" s="933">
        <v>85</v>
      </c>
      <c r="H12" s="1019">
        <f t="shared" si="2"/>
        <v>9231</v>
      </c>
      <c r="I12" s="1020">
        <f t="shared" si="3"/>
        <v>11.97214152313758</v>
      </c>
      <c r="J12" s="990">
        <f t="shared" si="4"/>
        <v>109441</v>
      </c>
      <c r="K12" s="991">
        <f t="shared" si="5"/>
        <v>17.892544350837152</v>
      </c>
    </row>
    <row r="13" spans="1:11" ht="20.100000000000001" customHeight="1">
      <c r="A13" s="986" t="s">
        <v>834</v>
      </c>
      <c r="B13" s="928">
        <v>21838</v>
      </c>
      <c r="C13" s="929">
        <v>185</v>
      </c>
      <c r="D13" s="4">
        <f t="shared" si="0"/>
        <v>22023</v>
      </c>
      <c r="E13" s="1018">
        <f t="shared" si="1"/>
        <v>4.1198908246703327</v>
      </c>
      <c r="F13" s="932">
        <v>1915</v>
      </c>
      <c r="G13" s="933">
        <v>4</v>
      </c>
      <c r="H13" s="1019">
        <f t="shared" si="2"/>
        <v>1919</v>
      </c>
      <c r="I13" s="1020">
        <f t="shared" si="3"/>
        <v>2.4888462336584354</v>
      </c>
      <c r="J13" s="990">
        <f t="shared" si="4"/>
        <v>23942</v>
      </c>
      <c r="K13" s="991">
        <f t="shared" si="5"/>
        <v>3.9142852938820285</v>
      </c>
    </row>
    <row r="14" spans="1:11" ht="20.100000000000001" customHeight="1">
      <c r="A14" s="986" t="s">
        <v>874</v>
      </c>
      <c r="B14" s="928">
        <v>58</v>
      </c>
      <c r="C14" s="929">
        <v>10</v>
      </c>
      <c r="D14" s="4">
        <f t="shared" si="0"/>
        <v>68</v>
      </c>
      <c r="E14" s="1018">
        <f t="shared" si="1"/>
        <v>1.2720908871524434E-2</v>
      </c>
      <c r="F14" s="932">
        <v>0</v>
      </c>
      <c r="G14" s="933">
        <v>0</v>
      </c>
      <c r="H14" s="1019">
        <f t="shared" si="2"/>
        <v>0</v>
      </c>
      <c r="I14" s="1020">
        <f t="shared" si="3"/>
        <v>0</v>
      </c>
      <c r="J14" s="990">
        <f t="shared" si="4"/>
        <v>68</v>
      </c>
      <c r="K14" s="991">
        <f t="shared" si="5"/>
        <v>1.1117341908945699E-2</v>
      </c>
    </row>
    <row r="15" spans="1:11" ht="20.100000000000001" customHeight="1">
      <c r="A15" s="986" t="s">
        <v>850</v>
      </c>
      <c r="B15" s="928">
        <v>7012</v>
      </c>
      <c r="C15" s="929">
        <v>39</v>
      </c>
      <c r="D15" s="4">
        <f t="shared" si="0"/>
        <v>7051</v>
      </c>
      <c r="E15" s="1018">
        <f t="shared" si="1"/>
        <v>1.3190460066635112</v>
      </c>
      <c r="F15" s="932">
        <v>1014</v>
      </c>
      <c r="G15" s="933">
        <v>20</v>
      </c>
      <c r="H15" s="1019">
        <f t="shared" si="2"/>
        <v>1034</v>
      </c>
      <c r="I15" s="1020">
        <f t="shared" si="3"/>
        <v>1.3410458601369579</v>
      </c>
      <c r="J15" s="990">
        <f t="shared" si="4"/>
        <v>8085</v>
      </c>
      <c r="K15" s="991">
        <f t="shared" si="5"/>
        <v>1.3218192549092056</v>
      </c>
    </row>
    <row r="16" spans="1:11" ht="20.100000000000001" customHeight="1">
      <c r="A16" s="986" t="s">
        <v>851</v>
      </c>
      <c r="B16" s="928">
        <v>18542</v>
      </c>
      <c r="C16" s="929">
        <v>182</v>
      </c>
      <c r="D16" s="4">
        <f t="shared" si="0"/>
        <v>18724</v>
      </c>
      <c r="E16" s="1018">
        <f t="shared" si="1"/>
        <v>3.50273967221211</v>
      </c>
      <c r="F16" s="932">
        <v>729</v>
      </c>
      <c r="G16" s="933">
        <v>18</v>
      </c>
      <c r="H16" s="1019">
        <f t="shared" si="2"/>
        <v>747</v>
      </c>
      <c r="I16" s="1020">
        <f t="shared" si="3"/>
        <v>0.96882133222660305</v>
      </c>
      <c r="J16" s="990">
        <f t="shared" si="4"/>
        <v>19471</v>
      </c>
      <c r="K16" s="991">
        <f t="shared" si="5"/>
        <v>3.183320063368849</v>
      </c>
    </row>
    <row r="17" spans="1:11" ht="20.100000000000001" customHeight="1">
      <c r="A17" s="986" t="s">
        <v>822</v>
      </c>
      <c r="B17" s="928">
        <v>11406</v>
      </c>
      <c r="C17" s="929">
        <v>83</v>
      </c>
      <c r="D17" s="4">
        <f t="shared" si="0"/>
        <v>11489</v>
      </c>
      <c r="E17" s="1018">
        <f t="shared" si="1"/>
        <v>2.1492723827197677</v>
      </c>
      <c r="F17" s="932">
        <v>3032</v>
      </c>
      <c r="G17" s="933">
        <v>58</v>
      </c>
      <c r="H17" s="1019">
        <f t="shared" si="2"/>
        <v>3090</v>
      </c>
      <c r="I17" s="1020">
        <f t="shared" si="3"/>
        <v>4.0075741855156677</v>
      </c>
      <c r="J17" s="990">
        <f t="shared" si="4"/>
        <v>14579</v>
      </c>
      <c r="K17" s="991">
        <f t="shared" si="5"/>
        <v>2.3835254072135199</v>
      </c>
    </row>
    <row r="18" spans="1:11" ht="20.100000000000001" customHeight="1">
      <c r="A18" s="986" t="s">
        <v>836</v>
      </c>
      <c r="B18" s="928">
        <v>2026</v>
      </c>
      <c r="C18" s="929">
        <v>54</v>
      </c>
      <c r="D18" s="4">
        <f t="shared" si="0"/>
        <v>2080</v>
      </c>
      <c r="E18" s="1018">
        <f t="shared" si="1"/>
        <v>0.38911015371721791</v>
      </c>
      <c r="F18" s="932">
        <v>1150</v>
      </c>
      <c r="G18" s="933">
        <v>105</v>
      </c>
      <c r="H18" s="1019">
        <f t="shared" si="2"/>
        <v>1255</v>
      </c>
      <c r="I18" s="1020">
        <f t="shared" si="3"/>
        <v>1.6276717161236771</v>
      </c>
      <c r="J18" s="990">
        <f t="shared" si="4"/>
        <v>3335</v>
      </c>
      <c r="K18" s="991">
        <f t="shared" si="5"/>
        <v>0.5452402245049105</v>
      </c>
    </row>
    <row r="19" spans="1:11" ht="20.100000000000001" customHeight="1">
      <c r="A19" s="986" t="s">
        <v>852</v>
      </c>
      <c r="B19" s="928">
        <v>10505</v>
      </c>
      <c r="C19" s="929">
        <v>146</v>
      </c>
      <c r="D19" s="4">
        <f t="shared" si="0"/>
        <v>10651</v>
      </c>
      <c r="E19" s="1018">
        <f t="shared" si="1"/>
        <v>1.992505888097158</v>
      </c>
      <c r="F19" s="932">
        <v>2207</v>
      </c>
      <c r="G19" s="933">
        <v>19</v>
      </c>
      <c r="H19" s="1019">
        <f t="shared" si="2"/>
        <v>2226</v>
      </c>
      <c r="I19" s="1020">
        <f t="shared" si="3"/>
        <v>2.8870097530608008</v>
      </c>
      <c r="J19" s="990">
        <f t="shared" si="4"/>
        <v>12877</v>
      </c>
      <c r="K19" s="991">
        <f t="shared" si="5"/>
        <v>2.1052648788454968</v>
      </c>
    </row>
    <row r="20" spans="1:11" ht="20.100000000000001" customHeight="1">
      <c r="A20" s="986" t="s">
        <v>830</v>
      </c>
      <c r="B20" s="928">
        <v>39975</v>
      </c>
      <c r="C20" s="929">
        <v>229</v>
      </c>
      <c r="D20" s="4">
        <f t="shared" si="0"/>
        <v>40204</v>
      </c>
      <c r="E20" s="1018">
        <f t="shared" si="1"/>
        <v>7.5210502980995342</v>
      </c>
      <c r="F20" s="932">
        <v>7268</v>
      </c>
      <c r="G20" s="933">
        <v>76</v>
      </c>
      <c r="H20" s="1019">
        <f t="shared" si="2"/>
        <v>7344</v>
      </c>
      <c r="I20" s="1020">
        <f t="shared" si="3"/>
        <v>9.5247976758663633</v>
      </c>
      <c r="J20" s="990">
        <f t="shared" si="4"/>
        <v>47548</v>
      </c>
      <c r="K20" s="991">
        <f t="shared" si="5"/>
        <v>7.7736378395080905</v>
      </c>
    </row>
    <row r="21" spans="1:11" ht="20.100000000000001" customHeight="1">
      <c r="A21" s="986" t="s">
        <v>828</v>
      </c>
      <c r="B21" s="928">
        <v>88944</v>
      </c>
      <c r="C21" s="929">
        <v>2184</v>
      </c>
      <c r="D21" s="4">
        <f t="shared" si="0"/>
        <v>91128</v>
      </c>
      <c r="E21" s="1018">
        <f t="shared" si="1"/>
        <v>17.047514465357036</v>
      </c>
      <c r="F21" s="932">
        <v>12728</v>
      </c>
      <c r="G21" s="933">
        <v>74</v>
      </c>
      <c r="H21" s="1019">
        <f t="shared" si="2"/>
        <v>12802</v>
      </c>
      <c r="I21" s="1020">
        <f t="shared" si="3"/>
        <v>16.603548454036108</v>
      </c>
      <c r="J21" s="990">
        <f t="shared" si="4"/>
        <v>103930</v>
      </c>
      <c r="K21" s="991">
        <f t="shared" si="5"/>
        <v>16.991549185245979</v>
      </c>
    </row>
    <row r="22" spans="1:11" ht="20.100000000000001" customHeight="1">
      <c r="A22" s="986" t="s">
        <v>841</v>
      </c>
      <c r="B22" s="928">
        <v>22175</v>
      </c>
      <c r="C22" s="929">
        <v>609</v>
      </c>
      <c r="D22" s="4">
        <f t="shared" si="0"/>
        <v>22784</v>
      </c>
      <c r="E22" s="1018">
        <f t="shared" si="1"/>
        <v>4.2622527607178338</v>
      </c>
      <c r="F22" s="932">
        <v>4839</v>
      </c>
      <c r="G22" s="933">
        <v>130</v>
      </c>
      <c r="H22" s="1019">
        <f t="shared" si="2"/>
        <v>4969</v>
      </c>
      <c r="I22" s="1020">
        <f t="shared" si="3"/>
        <v>6.4445424361900816</v>
      </c>
      <c r="J22" s="990">
        <f t="shared" si="4"/>
        <v>27753</v>
      </c>
      <c r="K22" s="991">
        <f t="shared" si="5"/>
        <v>4.5373469117495588</v>
      </c>
    </row>
    <row r="23" spans="1:11" ht="20.100000000000001" customHeight="1">
      <c r="A23" s="986" t="s">
        <v>835</v>
      </c>
      <c r="B23" s="928">
        <v>5400</v>
      </c>
      <c r="C23" s="929">
        <v>26</v>
      </c>
      <c r="D23" s="4">
        <f t="shared" si="0"/>
        <v>5426</v>
      </c>
      <c r="E23" s="1018">
        <f t="shared" si="1"/>
        <v>1.0150536990719348</v>
      </c>
      <c r="F23" s="932">
        <v>952</v>
      </c>
      <c r="G23" s="933">
        <v>16</v>
      </c>
      <c r="H23" s="1019">
        <f t="shared" si="2"/>
        <v>968</v>
      </c>
      <c r="I23" s="1020">
        <f t="shared" si="3"/>
        <v>1.2554471882133222</v>
      </c>
      <c r="J23" s="990">
        <f t="shared" si="4"/>
        <v>6394</v>
      </c>
      <c r="K23" s="991">
        <f t="shared" si="5"/>
        <v>1.0453571200852765</v>
      </c>
    </row>
    <row r="24" spans="1:11" ht="20.100000000000001" customHeight="1">
      <c r="A24" s="986" t="s">
        <v>837</v>
      </c>
      <c r="B24" s="928">
        <v>21052</v>
      </c>
      <c r="C24" s="929">
        <v>128</v>
      </c>
      <c r="D24" s="4">
        <f t="shared" si="0"/>
        <v>21180</v>
      </c>
      <c r="E24" s="1018">
        <f t="shared" si="1"/>
        <v>3.9621889691012866</v>
      </c>
      <c r="F24" s="932">
        <v>4742</v>
      </c>
      <c r="G24" s="933">
        <v>66</v>
      </c>
      <c r="H24" s="1019">
        <f t="shared" si="2"/>
        <v>4808</v>
      </c>
      <c r="I24" s="1020">
        <f t="shared" si="3"/>
        <v>6.2357335546793946</v>
      </c>
      <c r="J24" s="990">
        <f t="shared" si="4"/>
        <v>25988</v>
      </c>
      <c r="K24" s="991">
        <f t="shared" si="5"/>
        <v>4.2487864930835419</v>
      </c>
    </row>
    <row r="25" spans="1:11" ht="20.100000000000001" customHeight="1">
      <c r="A25" s="986" t="s">
        <v>825</v>
      </c>
      <c r="B25" s="928">
        <v>20244</v>
      </c>
      <c r="C25" s="929">
        <v>183</v>
      </c>
      <c r="D25" s="4">
        <f t="shared" si="0"/>
        <v>20427</v>
      </c>
      <c r="E25" s="1018">
        <f t="shared" si="1"/>
        <v>3.8213236105680823</v>
      </c>
      <c r="F25" s="932">
        <v>1956</v>
      </c>
      <c r="G25" s="933">
        <v>22</v>
      </c>
      <c r="H25" s="1019">
        <f t="shared" si="2"/>
        <v>1978</v>
      </c>
      <c r="I25" s="1020">
        <f t="shared" si="3"/>
        <v>2.5653662585598669</v>
      </c>
      <c r="J25" s="990">
        <f t="shared" si="4"/>
        <v>22405</v>
      </c>
      <c r="K25" s="991">
        <f t="shared" si="5"/>
        <v>3.663000668675418</v>
      </c>
    </row>
    <row r="26" spans="1:11" ht="20.100000000000001" customHeight="1">
      <c r="A26" s="986" t="s">
        <v>832</v>
      </c>
      <c r="B26" s="928">
        <v>16776</v>
      </c>
      <c r="C26" s="929">
        <v>96</v>
      </c>
      <c r="D26" s="4">
        <f t="shared" si="0"/>
        <v>16872</v>
      </c>
      <c r="E26" s="1018">
        <f t="shared" si="1"/>
        <v>3.1562819776523559</v>
      </c>
      <c r="F26" s="932">
        <v>1380</v>
      </c>
      <c r="G26" s="933">
        <v>18</v>
      </c>
      <c r="H26" s="1019">
        <f t="shared" si="2"/>
        <v>1398</v>
      </c>
      <c r="I26" s="1020">
        <f t="shared" si="3"/>
        <v>1.8131355052915541</v>
      </c>
      <c r="J26" s="990">
        <f t="shared" si="4"/>
        <v>18270</v>
      </c>
      <c r="K26" s="991">
        <f t="shared" si="5"/>
        <v>2.9869681864182049</v>
      </c>
    </row>
    <row r="27" spans="1:11" ht="20.100000000000001" customHeight="1">
      <c r="A27" s="986" t="s">
        <v>820</v>
      </c>
      <c r="B27" s="928">
        <v>11118</v>
      </c>
      <c r="C27" s="929">
        <v>117</v>
      </c>
      <c r="D27" s="4">
        <f t="shared" si="0"/>
        <v>11235</v>
      </c>
      <c r="E27" s="1018">
        <f t="shared" si="1"/>
        <v>2.1017560466408383</v>
      </c>
      <c r="F27" s="932">
        <v>2593</v>
      </c>
      <c r="G27" s="933">
        <v>160</v>
      </c>
      <c r="H27" s="1019">
        <f t="shared" si="2"/>
        <v>2753</v>
      </c>
      <c r="I27" s="1020">
        <f t="shared" si="3"/>
        <v>3.5705021788752851</v>
      </c>
      <c r="J27" s="990">
        <f t="shared" si="4"/>
        <v>13988</v>
      </c>
      <c r="K27" s="991">
        <f t="shared" si="5"/>
        <v>2.2869026267990065</v>
      </c>
    </row>
    <row r="28" spans="1:11" ht="20.100000000000001" customHeight="1">
      <c r="A28" s="986" t="s">
        <v>827</v>
      </c>
      <c r="B28" s="928">
        <v>19947</v>
      </c>
      <c r="C28" s="929">
        <v>676</v>
      </c>
      <c r="D28" s="4">
        <f t="shared" si="0"/>
        <v>20623</v>
      </c>
      <c r="E28" s="1018">
        <f t="shared" si="1"/>
        <v>3.8579897596683588</v>
      </c>
      <c r="F28" s="932">
        <v>3487</v>
      </c>
      <c r="G28" s="933">
        <v>219</v>
      </c>
      <c r="H28" s="1019">
        <f t="shared" si="2"/>
        <v>3706</v>
      </c>
      <c r="I28" s="1020">
        <f t="shared" si="3"/>
        <v>4.806495123469599</v>
      </c>
      <c r="J28" s="990">
        <f t="shared" si="4"/>
        <v>24329</v>
      </c>
      <c r="K28" s="991">
        <f t="shared" si="5"/>
        <v>3.9775560485697046</v>
      </c>
    </row>
    <row r="29" spans="1:11" ht="20.100000000000001" customHeight="1">
      <c r="A29" s="986" t="s">
        <v>875</v>
      </c>
      <c r="B29" s="928">
        <v>234</v>
      </c>
      <c r="C29" s="929">
        <v>36</v>
      </c>
      <c r="D29" s="4">
        <f t="shared" si="0"/>
        <v>270</v>
      </c>
      <c r="E29" s="1018">
        <f t="shared" si="1"/>
        <v>5.050949110752348E-2</v>
      </c>
      <c r="F29" s="932">
        <v>0</v>
      </c>
      <c r="G29" s="933">
        <v>0</v>
      </c>
      <c r="H29" s="1019">
        <f t="shared" si="2"/>
        <v>0</v>
      </c>
      <c r="I29" s="1020">
        <f t="shared" si="3"/>
        <v>0</v>
      </c>
      <c r="J29" s="990">
        <f t="shared" si="4"/>
        <v>270</v>
      </c>
      <c r="K29" s="991">
        <f t="shared" si="5"/>
        <v>4.4142386991402049E-2</v>
      </c>
    </row>
    <row r="30" spans="1:11" ht="20.100000000000001" customHeight="1">
      <c r="A30" s="986" t="s">
        <v>840</v>
      </c>
      <c r="B30" s="928">
        <v>6064</v>
      </c>
      <c r="C30" s="929">
        <v>140</v>
      </c>
      <c r="D30" s="4">
        <f t="shared" si="0"/>
        <v>6204</v>
      </c>
      <c r="E30" s="1018">
        <f t="shared" si="1"/>
        <v>1.1605958623373174</v>
      </c>
      <c r="F30" s="932">
        <v>1260</v>
      </c>
      <c r="G30" s="933">
        <v>109</v>
      </c>
      <c r="H30" s="1019">
        <f t="shared" si="2"/>
        <v>1369</v>
      </c>
      <c r="I30" s="1020">
        <f t="shared" si="3"/>
        <v>1.7755239676281387</v>
      </c>
      <c r="J30" s="990">
        <f t="shared" si="4"/>
        <v>7573</v>
      </c>
      <c r="K30" s="991">
        <f t="shared" si="5"/>
        <v>1.2381122099477322</v>
      </c>
    </row>
    <row r="31" spans="1:11" ht="20.100000000000001" customHeight="1">
      <c r="A31" s="986" t="s">
        <v>824</v>
      </c>
      <c r="B31" s="928">
        <v>10739</v>
      </c>
      <c r="C31" s="929">
        <v>55</v>
      </c>
      <c r="D31" s="4">
        <f t="shared" si="0"/>
        <v>10794</v>
      </c>
      <c r="E31" s="1018">
        <f t="shared" si="1"/>
        <v>2.0192572111652165</v>
      </c>
      <c r="F31" s="932">
        <v>459</v>
      </c>
      <c r="G31" s="933">
        <v>11</v>
      </c>
      <c r="H31" s="1019">
        <f t="shared" si="2"/>
        <v>470</v>
      </c>
      <c r="I31" s="1020">
        <f t="shared" si="3"/>
        <v>0.60956630006225365</v>
      </c>
      <c r="J31" s="990">
        <f t="shared" si="4"/>
        <v>11264</v>
      </c>
      <c r="K31" s="991">
        <f t="shared" si="5"/>
        <v>1.841554989152417</v>
      </c>
    </row>
    <row r="32" spans="1:11" ht="20.100000000000001" customHeight="1">
      <c r="A32" s="986" t="s">
        <v>829</v>
      </c>
      <c r="B32" s="928">
        <v>4879</v>
      </c>
      <c r="C32" s="929">
        <v>20</v>
      </c>
      <c r="D32" s="4">
        <f t="shared" si="0"/>
        <v>4899</v>
      </c>
      <c r="E32" s="1018">
        <f t="shared" si="1"/>
        <v>0.9164666553176205</v>
      </c>
      <c r="F32" s="932">
        <v>317</v>
      </c>
      <c r="G32" s="933">
        <v>0</v>
      </c>
      <c r="H32" s="1019">
        <f t="shared" si="2"/>
        <v>317</v>
      </c>
      <c r="I32" s="1020">
        <f t="shared" si="3"/>
        <v>0.41113301514837097</v>
      </c>
      <c r="J32" s="990">
        <f t="shared" si="4"/>
        <v>5216</v>
      </c>
      <c r="K32" s="991">
        <f t="shared" si="5"/>
        <v>0.85276552054501142</v>
      </c>
    </row>
    <row r="33" spans="1:11" ht="20.100000000000001" customHeight="1">
      <c r="A33" s="986" t="s">
        <v>876</v>
      </c>
      <c r="B33" s="928">
        <v>319</v>
      </c>
      <c r="C33" s="929">
        <v>5</v>
      </c>
      <c r="D33" s="4">
        <f t="shared" si="0"/>
        <v>324</v>
      </c>
      <c r="E33" s="1018">
        <f t="shared" si="1"/>
        <v>6.0611389329028181E-2</v>
      </c>
      <c r="F33" s="932">
        <v>350</v>
      </c>
      <c r="G33" s="933">
        <v>0</v>
      </c>
      <c r="H33" s="1019">
        <f t="shared" si="2"/>
        <v>350</v>
      </c>
      <c r="I33" s="1020">
        <f t="shared" si="3"/>
        <v>0.45393235111018887</v>
      </c>
      <c r="J33" s="990">
        <f t="shared" si="4"/>
        <v>674</v>
      </c>
      <c r="K33" s="991">
        <f t="shared" si="5"/>
        <v>0.11019247715631474</v>
      </c>
    </row>
    <row r="34" spans="1:11" ht="20.100000000000001" customHeight="1">
      <c r="A34" s="986" t="s">
        <v>821</v>
      </c>
      <c r="B34" s="928">
        <v>16890</v>
      </c>
      <c r="C34" s="929">
        <v>198</v>
      </c>
      <c r="D34" s="4">
        <f t="shared" si="0"/>
        <v>17088</v>
      </c>
      <c r="E34" s="1018">
        <f t="shared" si="1"/>
        <v>3.1966895705383753</v>
      </c>
      <c r="F34" s="932">
        <v>3456</v>
      </c>
      <c r="G34" s="933">
        <v>36</v>
      </c>
      <c r="H34" s="1019">
        <f t="shared" si="2"/>
        <v>3492</v>
      </c>
      <c r="I34" s="1020">
        <f t="shared" si="3"/>
        <v>4.5289479145050837</v>
      </c>
      <c r="J34" s="990">
        <f t="shared" si="4"/>
        <v>20580</v>
      </c>
      <c r="K34" s="991">
        <f t="shared" si="5"/>
        <v>3.364630830677978</v>
      </c>
    </row>
    <row r="35" spans="1:11" ht="20.100000000000001" customHeight="1">
      <c r="A35" s="992" t="s">
        <v>877</v>
      </c>
      <c r="B35" s="928">
        <v>1128</v>
      </c>
      <c r="C35" s="929">
        <v>1</v>
      </c>
      <c r="D35" s="4">
        <f t="shared" si="0"/>
        <v>1129</v>
      </c>
      <c r="E35" s="1018">
        <f t="shared" si="1"/>
        <v>0.211204501705163</v>
      </c>
      <c r="F35" s="932">
        <v>0</v>
      </c>
      <c r="G35" s="933">
        <v>0</v>
      </c>
      <c r="H35" s="1019">
        <f t="shared" si="2"/>
        <v>0</v>
      </c>
      <c r="I35" s="1020">
        <f t="shared" si="3"/>
        <v>0</v>
      </c>
      <c r="J35" s="990">
        <f t="shared" si="4"/>
        <v>1129</v>
      </c>
      <c r="K35" s="991">
        <f t="shared" si="5"/>
        <v>0.18458057375293668</v>
      </c>
    </row>
    <row r="36" spans="1:11" ht="20.100000000000001" customHeight="1">
      <c r="A36" s="992" t="s">
        <v>878</v>
      </c>
      <c r="B36" s="928">
        <v>153</v>
      </c>
      <c r="C36" s="929">
        <v>1</v>
      </c>
      <c r="D36" s="4">
        <f t="shared" si="0"/>
        <v>154</v>
      </c>
      <c r="E36" s="1018">
        <f t="shared" si="1"/>
        <v>2.8809117150217094E-2</v>
      </c>
      <c r="F36" s="932">
        <v>3</v>
      </c>
      <c r="G36" s="933">
        <v>0</v>
      </c>
      <c r="H36" s="1019">
        <f t="shared" si="2"/>
        <v>3</v>
      </c>
      <c r="I36" s="1020">
        <f t="shared" si="3"/>
        <v>3.8908487238016182E-3</v>
      </c>
      <c r="J36" s="990">
        <f t="shared" si="4"/>
        <v>157</v>
      </c>
      <c r="K36" s="991">
        <f t="shared" si="5"/>
        <v>2.566798058388934E-2</v>
      </c>
    </row>
    <row r="37" spans="1:11" ht="20.100000000000001" customHeight="1">
      <c r="A37" s="992" t="s">
        <v>879</v>
      </c>
      <c r="B37" s="928">
        <v>76</v>
      </c>
      <c r="C37" s="929">
        <v>0</v>
      </c>
      <c r="D37" s="4">
        <f t="shared" si="0"/>
        <v>76</v>
      </c>
      <c r="E37" s="1018">
        <f t="shared" si="1"/>
        <v>1.4217486385821425E-2</v>
      </c>
      <c r="F37" s="932">
        <v>0</v>
      </c>
      <c r="G37" s="933">
        <v>0</v>
      </c>
      <c r="H37" s="1019">
        <f t="shared" si="2"/>
        <v>0</v>
      </c>
      <c r="I37" s="1020">
        <f t="shared" si="3"/>
        <v>0</v>
      </c>
      <c r="J37" s="990">
        <f t="shared" si="4"/>
        <v>76</v>
      </c>
      <c r="K37" s="991">
        <f t="shared" si="5"/>
        <v>1.2425264486468725E-2</v>
      </c>
    </row>
    <row r="38" spans="1:11" ht="20.100000000000001" customHeight="1">
      <c r="A38" s="992" t="s">
        <v>880</v>
      </c>
      <c r="B38" s="928">
        <v>2060</v>
      </c>
      <c r="C38" s="929">
        <v>20</v>
      </c>
      <c r="D38" s="4">
        <f t="shared" si="0"/>
        <v>2080</v>
      </c>
      <c r="E38" s="1018">
        <f t="shared" si="1"/>
        <v>0.38911015371721791</v>
      </c>
      <c r="F38" s="932">
        <v>0</v>
      </c>
      <c r="G38" s="933">
        <v>0</v>
      </c>
      <c r="H38" s="1019">
        <f t="shared" si="2"/>
        <v>0</v>
      </c>
      <c r="I38" s="1020">
        <f t="shared" si="3"/>
        <v>0</v>
      </c>
      <c r="J38" s="990">
        <f t="shared" si="4"/>
        <v>2080</v>
      </c>
      <c r="K38" s="991">
        <f t="shared" si="5"/>
        <v>0.34005987015598615</v>
      </c>
    </row>
    <row r="39" spans="1:11" ht="20.100000000000001" customHeight="1">
      <c r="A39" s="992" t="s">
        <v>881</v>
      </c>
      <c r="B39" s="928">
        <v>995</v>
      </c>
      <c r="C39" s="929">
        <v>7</v>
      </c>
      <c r="D39" s="4">
        <f t="shared" si="0"/>
        <v>1002</v>
      </c>
      <c r="E39" s="1018">
        <f t="shared" si="1"/>
        <v>0.18744633366569824</v>
      </c>
      <c r="F39" s="932">
        <v>0</v>
      </c>
      <c r="G39" s="933">
        <v>0</v>
      </c>
      <c r="H39" s="1019">
        <f t="shared" si="2"/>
        <v>0</v>
      </c>
      <c r="I39" s="1020">
        <f t="shared" si="3"/>
        <v>0</v>
      </c>
      <c r="J39" s="990">
        <f t="shared" si="4"/>
        <v>1002</v>
      </c>
      <c r="K39" s="991">
        <f t="shared" si="5"/>
        <v>0.1638173028347587</v>
      </c>
    </row>
    <row r="40" spans="1:11" ht="20.100000000000001" customHeight="1">
      <c r="A40" s="992" t="s">
        <v>882</v>
      </c>
      <c r="B40" s="928">
        <v>1</v>
      </c>
      <c r="C40" s="929">
        <v>117</v>
      </c>
      <c r="D40" s="4">
        <f t="shared" si="0"/>
        <v>118</v>
      </c>
      <c r="E40" s="1018">
        <f t="shared" si="1"/>
        <v>2.2074518335880634E-2</v>
      </c>
      <c r="F40" s="932">
        <v>0</v>
      </c>
      <c r="G40" s="933">
        <v>0</v>
      </c>
      <c r="H40" s="1019">
        <f t="shared" si="2"/>
        <v>0</v>
      </c>
      <c r="I40" s="1020">
        <f t="shared" si="3"/>
        <v>0</v>
      </c>
      <c r="J40" s="990">
        <f t="shared" si="4"/>
        <v>118</v>
      </c>
      <c r="K40" s="991">
        <f t="shared" si="5"/>
        <v>1.9291858018464596E-2</v>
      </c>
    </row>
    <row r="41" spans="1:11" ht="20.100000000000001" customHeight="1">
      <c r="A41" s="992" t="s">
        <v>883</v>
      </c>
      <c r="B41" s="928">
        <v>3739</v>
      </c>
      <c r="C41" s="929">
        <v>1</v>
      </c>
      <c r="D41" s="4">
        <f t="shared" si="0"/>
        <v>3740</v>
      </c>
      <c r="E41" s="1018">
        <f t="shared" si="1"/>
        <v>0.69964998793384381</v>
      </c>
      <c r="F41" s="932">
        <v>3854</v>
      </c>
      <c r="G41" s="933">
        <v>21</v>
      </c>
      <c r="H41" s="1019">
        <f t="shared" si="2"/>
        <v>3875</v>
      </c>
      <c r="I41" s="1020">
        <f t="shared" si="3"/>
        <v>5.0256796015770906</v>
      </c>
      <c r="J41" s="990">
        <f t="shared" si="4"/>
        <v>7615</v>
      </c>
      <c r="K41" s="991">
        <f t="shared" si="5"/>
        <v>1.244978803479728</v>
      </c>
    </row>
    <row r="42" spans="1:11" ht="20.100000000000001" customHeight="1">
      <c r="A42" s="992" t="s">
        <v>833</v>
      </c>
      <c r="B42" s="928">
        <v>415</v>
      </c>
      <c r="C42" s="929">
        <v>4</v>
      </c>
      <c r="D42" s="4">
        <f t="shared" si="0"/>
        <v>419</v>
      </c>
      <c r="E42" s="1018">
        <f t="shared" si="1"/>
        <v>7.8383247311304971E-2</v>
      </c>
      <c r="F42" s="932">
        <v>111</v>
      </c>
      <c r="G42" s="933">
        <v>5</v>
      </c>
      <c r="H42" s="1019">
        <f t="shared" si="2"/>
        <v>116</v>
      </c>
      <c r="I42" s="1020">
        <f t="shared" si="3"/>
        <v>0.1504461506536626</v>
      </c>
      <c r="J42" s="990">
        <f t="shared" si="4"/>
        <v>535</v>
      </c>
      <c r="K42" s="991">
        <f t="shared" si="5"/>
        <v>8.7467322371852202E-2</v>
      </c>
    </row>
    <row r="43" spans="1:11" ht="20.100000000000001" customHeight="1" thickBot="1">
      <c r="A43" s="993" t="s">
        <v>2</v>
      </c>
      <c r="B43" s="994">
        <f>SUM(B7:B42)</f>
        <v>524331</v>
      </c>
      <c r="C43" s="6">
        <f>SUM(C7:C42)</f>
        <v>10222</v>
      </c>
      <c r="D43" s="6">
        <f t="shared" si="0"/>
        <v>534553</v>
      </c>
      <c r="E43" s="1021">
        <f t="shared" si="1"/>
        <v>100</v>
      </c>
      <c r="F43" s="994">
        <f>SUM(F7:F42)</f>
        <v>75778</v>
      </c>
      <c r="G43" s="6">
        <f>SUM(G7:G42)</f>
        <v>1326</v>
      </c>
      <c r="H43" s="6">
        <f t="shared" si="2"/>
        <v>77104</v>
      </c>
      <c r="I43" s="1022">
        <f t="shared" si="3"/>
        <v>100</v>
      </c>
      <c r="J43" s="997">
        <f t="shared" si="4"/>
        <v>611657</v>
      </c>
      <c r="K43" s="21">
        <f t="shared" si="5"/>
        <v>100</v>
      </c>
    </row>
    <row r="44" spans="1:11" ht="18.75" customHeight="1" thickTop="1">
      <c r="A44" s="998"/>
      <c r="B44" s="998"/>
      <c r="C44" s="998"/>
      <c r="D44" s="998"/>
      <c r="E44" s="998"/>
      <c r="F44" s="998"/>
      <c r="G44" s="998"/>
      <c r="H44" s="998"/>
      <c r="I44" s="998"/>
      <c r="J44" s="998"/>
      <c r="K44" s="998"/>
    </row>
    <row r="45" spans="1:11" ht="15.75" customHeight="1">
      <c r="A45" s="6520" t="s">
        <v>858</v>
      </c>
      <c r="B45" s="6521"/>
      <c r="C45" s="6521"/>
      <c r="D45" s="6521"/>
      <c r="E45" s="6521"/>
      <c r="F45" s="6521"/>
      <c r="G45" s="6521"/>
      <c r="H45" s="970"/>
      <c r="I45" s="970"/>
      <c r="J45" s="970"/>
      <c r="K45" s="970"/>
    </row>
    <row r="46" spans="1:11" ht="15.75" customHeight="1">
      <c r="A46" s="6514" t="s">
        <v>859</v>
      </c>
      <c r="B46" s="6514"/>
      <c r="C46" s="6514"/>
      <c r="D46" s="6514"/>
      <c r="E46" s="6514"/>
      <c r="F46" s="6514"/>
      <c r="G46" s="959"/>
      <c r="H46" s="970"/>
      <c r="I46" s="970"/>
      <c r="J46" s="970"/>
      <c r="K46" s="970"/>
    </row>
    <row r="47" spans="1:11" ht="16.5" customHeight="1">
      <c r="A47" s="6515" t="s">
        <v>846</v>
      </c>
      <c r="B47" s="6515"/>
      <c r="C47" s="6515"/>
      <c r="D47" s="6515"/>
      <c r="E47" s="6515"/>
      <c r="F47" s="6515"/>
      <c r="G47" s="960"/>
      <c r="H47" s="15"/>
      <c r="I47" s="15"/>
      <c r="J47" s="15"/>
      <c r="K47" s="15"/>
    </row>
    <row r="48" spans="1:11" ht="6.75" customHeight="1">
      <c r="A48" s="6552"/>
      <c r="B48" s="6552"/>
      <c r="C48" s="6552"/>
      <c r="D48" s="6552"/>
      <c r="E48" s="6552"/>
      <c r="F48" s="6552"/>
      <c r="G48" s="6552"/>
      <c r="H48" s="6552"/>
      <c r="I48" s="6552"/>
      <c r="J48" s="6552"/>
      <c r="K48" s="6552"/>
    </row>
  </sheetData>
  <mergeCells count="11">
    <mergeCell ref="A47:F47"/>
    <mergeCell ref="A48:K48"/>
    <mergeCell ref="A45:G45"/>
    <mergeCell ref="A46:F46"/>
    <mergeCell ref="A2:K2"/>
    <mergeCell ref="A3:K4"/>
    <mergeCell ref="A5:A6"/>
    <mergeCell ref="B5:E5"/>
    <mergeCell ref="F5:I5"/>
    <mergeCell ref="J5:J6"/>
    <mergeCell ref="K5:K6"/>
  </mergeCells>
  <hyperlinks>
    <hyperlink ref="A1" r:id="rId1"/>
  </hyperlinks>
  <pageMargins left="0.7" right="0.7" top="0.75" bottom="0.75" header="0.3" footer="0.3"/>
  <pageSetup paperSize="9" scale="51" orientation="landscape" r:id="rId2"/>
  <headerFooter alignWithMargins="0">
    <oddFooter>&amp;R53</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view="pageBreakPreview" zoomScale="60" zoomScaleNormal="100" workbookViewId="0">
      <selection activeCell="B10" sqref="B10:C10"/>
    </sheetView>
  </sheetViews>
  <sheetFormatPr defaultRowHeight="12.75"/>
  <cols>
    <col min="1" max="1" width="115.5703125" style="5685" customWidth="1"/>
    <col min="2" max="12" width="18.7109375" style="5685" customWidth="1"/>
    <col min="13" max="13" width="6.7109375" style="5685" customWidth="1"/>
    <col min="14" max="16384" width="9.140625" style="5685"/>
  </cols>
  <sheetData>
    <row r="1" spans="1:1" ht="24.95" customHeight="1"/>
    <row r="2" spans="1:1" ht="24.95" customHeight="1">
      <c r="A2" s="8179" t="s">
        <v>5526</v>
      </c>
    </row>
    <row r="3" spans="1:1" ht="90" customHeight="1">
      <c r="A3" s="8180" t="s">
        <v>5527</v>
      </c>
    </row>
    <row r="4" spans="1:1" ht="90" customHeight="1">
      <c r="A4" s="8181" t="s">
        <v>5528</v>
      </c>
    </row>
    <row r="5" spans="1:1" ht="88.5" customHeight="1">
      <c r="A5" s="8180" t="s">
        <v>5529</v>
      </c>
    </row>
    <row r="6" spans="1:1" ht="30.75" customHeight="1">
      <c r="A6" s="8180" t="s">
        <v>5530</v>
      </c>
    </row>
    <row r="7" spans="1:1" ht="51" customHeight="1">
      <c r="A7" s="8180" t="s">
        <v>5531</v>
      </c>
    </row>
    <row r="8" spans="1:1" ht="20.25" customHeight="1">
      <c r="A8" s="8182" t="s">
        <v>5532</v>
      </c>
    </row>
    <row r="9" spans="1:1" ht="121.5" customHeight="1">
      <c r="A9" s="8180" t="s">
        <v>5533</v>
      </c>
    </row>
    <row r="10" spans="1:1" ht="101.25" customHeight="1">
      <c r="A10" s="8180" t="s">
        <v>5534</v>
      </c>
    </row>
    <row r="11" spans="1:1" ht="64.5" customHeight="1">
      <c r="A11" s="8180" t="s">
        <v>5547</v>
      </c>
    </row>
    <row r="12" spans="1:1" ht="24.95" customHeight="1">
      <c r="A12" s="8180"/>
    </row>
    <row r="13" spans="1:1" ht="24.95" customHeight="1">
      <c r="A13" s="8180" t="s">
        <v>5535</v>
      </c>
    </row>
    <row r="14" spans="1:1" ht="24.95" customHeight="1">
      <c r="A14"/>
    </row>
    <row r="15" spans="1:1" ht="24.95" customHeight="1">
      <c r="A15" s="8181" t="s">
        <v>5537</v>
      </c>
    </row>
    <row r="16" spans="1:1" ht="24.95" customHeight="1">
      <c r="A16" s="8181" t="s">
        <v>5538</v>
      </c>
    </row>
    <row r="17" spans="1:1" ht="24.95" customHeight="1">
      <c r="A17" s="8181" t="s">
        <v>5539</v>
      </c>
    </row>
    <row r="18" spans="1:1" ht="24.95" customHeight="1">
      <c r="A18" s="8181" t="s">
        <v>5540</v>
      </c>
    </row>
    <row r="19" spans="1:1" ht="24.95" customHeight="1">
      <c r="A19" s="8181" t="s">
        <v>5541</v>
      </c>
    </row>
    <row r="20" spans="1:1" ht="24.95" customHeight="1">
      <c r="A20" s="8181" t="s">
        <v>5542</v>
      </c>
    </row>
    <row r="21" spans="1:1" ht="24.95" customHeight="1">
      <c r="A21" s="8181" t="s">
        <v>5543</v>
      </c>
    </row>
    <row r="22" spans="1:1" ht="24.95" customHeight="1">
      <c r="A22" s="8181" t="s">
        <v>5544</v>
      </c>
    </row>
    <row r="23" spans="1:1" ht="24.95" customHeight="1">
      <c r="A23" s="8181" t="s">
        <v>5545</v>
      </c>
    </row>
    <row r="24" spans="1:1" ht="24.95" customHeight="1">
      <c r="A24" s="8181" t="s">
        <v>5546</v>
      </c>
    </row>
    <row r="25" spans="1:1" ht="24.95" customHeight="1">
      <c r="A25"/>
    </row>
    <row r="26" spans="1:1" ht="24.95" customHeight="1">
      <c r="A26"/>
    </row>
    <row r="27" spans="1:1" ht="24.95" customHeight="1">
      <c r="A27" s="8183" t="s">
        <v>5536</v>
      </c>
    </row>
    <row r="28" spans="1:1" ht="24.95" customHeight="1">
      <c r="A28" s="8184"/>
    </row>
    <row r="29" spans="1:1" ht="24.95" customHeight="1">
      <c r="A29" s="8184"/>
    </row>
    <row r="30" spans="1:1" ht="24.95" customHeight="1">
      <c r="A30" s="8184"/>
    </row>
  </sheetData>
  <mergeCells count="1">
    <mergeCell ref="A27:A30"/>
  </mergeCells>
  <pageMargins left="0.70866141732283472" right="0.70866141732283472" top="0.74803149606299213" bottom="0.74803149606299213" header="0.31496062992125984" footer="0.31496062992125984"/>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5">
    <pageSetUpPr fitToPage="1"/>
  </sheetPr>
  <dimension ref="A1:K47"/>
  <sheetViews>
    <sheetView view="pageBreakPreview" zoomScale="60" zoomScaleNormal="100" workbookViewId="0">
      <selection activeCell="B1" sqref="B1:K1048576"/>
    </sheetView>
  </sheetViews>
  <sheetFormatPr defaultRowHeight="12.75"/>
  <cols>
    <col min="1" max="1" width="58.28515625" style="152" customWidth="1"/>
    <col min="2" max="11" width="20.28515625" style="152" customWidth="1"/>
    <col min="12" max="16384" width="9.140625" style="152"/>
  </cols>
  <sheetData>
    <row r="1" spans="1:11" ht="13.5" thickBot="1">
      <c r="A1" s="1" t="s">
        <v>0</v>
      </c>
      <c r="K1" s="474" t="s">
        <v>1</v>
      </c>
    </row>
    <row r="2" spans="1:11" ht="27" customHeight="1" thickTop="1">
      <c r="A2" s="6250" t="s">
        <v>891</v>
      </c>
      <c r="B2" s="6251"/>
      <c r="C2" s="6251"/>
      <c r="D2" s="6251"/>
      <c r="E2" s="6251"/>
      <c r="F2" s="6251"/>
      <c r="G2" s="6251"/>
      <c r="H2" s="6251"/>
      <c r="I2" s="6251"/>
      <c r="J2" s="6251"/>
      <c r="K2" s="6252"/>
    </row>
    <row r="3" spans="1:11" ht="23.25" customHeight="1">
      <c r="A3" s="6452" t="s">
        <v>756</v>
      </c>
      <c r="B3" s="6453"/>
      <c r="C3" s="6453"/>
      <c r="D3" s="6453"/>
      <c r="E3" s="6453"/>
      <c r="F3" s="6453"/>
      <c r="G3" s="6453"/>
      <c r="H3" s="6453"/>
      <c r="I3" s="6453"/>
      <c r="J3" s="6453"/>
      <c r="K3" s="6454"/>
    </row>
    <row r="4" spans="1:11" ht="21.75" customHeight="1" thickBot="1">
      <c r="A4" s="6512"/>
      <c r="B4" s="6457"/>
      <c r="C4" s="6457"/>
      <c r="D4" s="6457"/>
      <c r="E4" s="6457"/>
      <c r="F4" s="6457"/>
      <c r="G4" s="6457"/>
      <c r="H4" s="6457"/>
      <c r="I4" s="6457"/>
      <c r="J4" s="6457"/>
      <c r="K4" s="6513"/>
    </row>
    <row r="5" spans="1:11" ht="26.25" customHeight="1" thickBot="1">
      <c r="A5" s="6542" t="s">
        <v>870</v>
      </c>
      <c r="B5" s="6553" t="s">
        <v>786</v>
      </c>
      <c r="C5" s="6554"/>
      <c r="D5" s="6554"/>
      <c r="E5" s="6555"/>
      <c r="F5" s="6544" t="s">
        <v>787</v>
      </c>
      <c r="G5" s="6545"/>
      <c r="H5" s="6545"/>
      <c r="I5" s="6547"/>
      <c r="J5" s="6548" t="s">
        <v>871</v>
      </c>
      <c r="K5" s="6550" t="s">
        <v>5376</v>
      </c>
    </row>
    <row r="6" spans="1:11" ht="39" thickBot="1">
      <c r="A6" s="6543"/>
      <c r="B6" s="1009" t="s">
        <v>788</v>
      </c>
      <c r="C6" s="1010" t="s">
        <v>789</v>
      </c>
      <c r="D6" s="961" t="s">
        <v>790</v>
      </c>
      <c r="E6" s="1011" t="s">
        <v>5374</v>
      </c>
      <c r="F6" s="1009" t="s">
        <v>788</v>
      </c>
      <c r="G6" s="961" t="s">
        <v>789</v>
      </c>
      <c r="H6" s="961" t="s">
        <v>791</v>
      </c>
      <c r="I6" s="1011" t="s">
        <v>5375</v>
      </c>
      <c r="J6" s="6556"/>
      <c r="K6" s="6557"/>
    </row>
    <row r="7" spans="1:11" ht="20.100000000000001" customHeight="1">
      <c r="A7" s="976" t="s">
        <v>843</v>
      </c>
      <c r="B7" s="937">
        <v>50196</v>
      </c>
      <c r="C7" s="938">
        <v>3660</v>
      </c>
      <c r="D7" s="1012">
        <f>SUM(B7:C7)</f>
        <v>53856</v>
      </c>
      <c r="E7" s="1013">
        <f>D7/$D$43*100</f>
        <v>9.4215448562521651</v>
      </c>
      <c r="F7" s="937">
        <v>13035</v>
      </c>
      <c r="G7" s="938">
        <v>91</v>
      </c>
      <c r="H7" s="1014">
        <f>SUM(F7:G7)</f>
        <v>13126</v>
      </c>
      <c r="I7" s="1015">
        <f>H7/$H$43*100</f>
        <v>13.408654435500347</v>
      </c>
      <c r="J7" s="1016">
        <f>SUM(D7,H7)</f>
        <v>66982</v>
      </c>
      <c r="K7" s="1017">
        <f>J7/$J$43*100</f>
        <v>10.004510707703155</v>
      </c>
    </row>
    <row r="8" spans="1:11" ht="20.100000000000001" customHeight="1">
      <c r="A8" s="986" t="s">
        <v>848</v>
      </c>
      <c r="B8" s="939">
        <v>3274</v>
      </c>
      <c r="C8" s="940">
        <v>23</v>
      </c>
      <c r="D8" s="4">
        <f t="shared" ref="D8:D42" si="0">SUM(B8:C8)</f>
        <v>3297</v>
      </c>
      <c r="E8" s="1018">
        <f t="shared" ref="E8:E42" si="1">D8/$D$43*100</f>
        <v>0.57677572398736232</v>
      </c>
      <c r="F8" s="939">
        <v>0</v>
      </c>
      <c r="G8" s="940">
        <v>0</v>
      </c>
      <c r="H8" s="1019">
        <f t="shared" ref="H8:H43" si="2">SUM(F8:G8)</f>
        <v>0</v>
      </c>
      <c r="I8" s="1020">
        <f t="shared" ref="I8:I43" si="3">H8/$H$43*100</f>
        <v>0</v>
      </c>
      <c r="J8" s="990">
        <f t="shared" ref="J8:J43" si="4">SUM(D8,H8)</f>
        <v>3297</v>
      </c>
      <c r="K8" s="991">
        <f t="shared" ref="K8:K43" si="5">J8/$J$43*100</f>
        <v>0.49244381779130658</v>
      </c>
    </row>
    <row r="9" spans="1:11" ht="20.100000000000001" customHeight="1">
      <c r="A9" s="986" t="s">
        <v>857</v>
      </c>
      <c r="B9" s="939">
        <v>1525</v>
      </c>
      <c r="C9" s="940">
        <v>9</v>
      </c>
      <c r="D9" s="4">
        <f t="shared" si="0"/>
        <v>1534</v>
      </c>
      <c r="E9" s="1018">
        <f t="shared" si="1"/>
        <v>0.26835728255887592</v>
      </c>
      <c r="F9" s="939">
        <v>1539</v>
      </c>
      <c r="G9" s="940">
        <v>31</v>
      </c>
      <c r="H9" s="1019">
        <f t="shared" si="2"/>
        <v>1570</v>
      </c>
      <c r="I9" s="1020">
        <f t="shared" si="3"/>
        <v>1.6038082785110122</v>
      </c>
      <c r="J9" s="990">
        <f t="shared" si="4"/>
        <v>3104</v>
      </c>
      <c r="K9" s="991">
        <f t="shared" si="5"/>
        <v>0.46361710962214608</v>
      </c>
    </row>
    <row r="10" spans="1:11" ht="20.100000000000001" customHeight="1">
      <c r="A10" s="986" t="s">
        <v>842</v>
      </c>
      <c r="B10" s="939">
        <v>4534</v>
      </c>
      <c r="C10" s="940">
        <v>16</v>
      </c>
      <c r="D10" s="4">
        <f t="shared" si="0"/>
        <v>4550</v>
      </c>
      <c r="E10" s="1018">
        <f t="shared" si="1"/>
        <v>0.79597499064073363</v>
      </c>
      <c r="F10" s="939">
        <v>2192</v>
      </c>
      <c r="G10" s="940">
        <v>61</v>
      </c>
      <c r="H10" s="1019">
        <f t="shared" si="2"/>
        <v>2253</v>
      </c>
      <c r="I10" s="1020">
        <f t="shared" si="3"/>
        <v>2.30151595636007</v>
      </c>
      <c r="J10" s="990">
        <f t="shared" si="4"/>
        <v>6803</v>
      </c>
      <c r="K10" s="991">
        <f t="shared" si="5"/>
        <v>1.0161041226673517</v>
      </c>
    </row>
    <row r="11" spans="1:11" ht="20.100000000000001" customHeight="1">
      <c r="A11" s="986" t="s">
        <v>873</v>
      </c>
      <c r="B11" s="939">
        <v>4300</v>
      </c>
      <c r="C11" s="940">
        <v>8</v>
      </c>
      <c r="D11" s="4">
        <f t="shared" si="0"/>
        <v>4308</v>
      </c>
      <c r="E11" s="1018">
        <f t="shared" si="1"/>
        <v>0.75363961751214958</v>
      </c>
      <c r="F11" s="939">
        <v>0</v>
      </c>
      <c r="G11" s="940">
        <v>0</v>
      </c>
      <c r="H11" s="1019">
        <f t="shared" si="2"/>
        <v>0</v>
      </c>
      <c r="I11" s="1020">
        <f t="shared" si="3"/>
        <v>0</v>
      </c>
      <c r="J11" s="990">
        <f t="shared" si="4"/>
        <v>4308</v>
      </c>
      <c r="K11" s="991">
        <f t="shared" si="5"/>
        <v>0.64344797301939605</v>
      </c>
    </row>
    <row r="12" spans="1:11" ht="20.100000000000001" customHeight="1">
      <c r="A12" s="986" t="s">
        <v>823</v>
      </c>
      <c r="B12" s="939">
        <v>118486</v>
      </c>
      <c r="C12" s="940">
        <v>1941</v>
      </c>
      <c r="D12" s="4">
        <f t="shared" si="0"/>
        <v>120427</v>
      </c>
      <c r="E12" s="1018">
        <f t="shared" si="1"/>
        <v>21.067446197338818</v>
      </c>
      <c r="F12" s="939">
        <v>11193</v>
      </c>
      <c r="G12" s="940">
        <v>159</v>
      </c>
      <c r="H12" s="1019">
        <f t="shared" si="2"/>
        <v>11352</v>
      </c>
      <c r="I12" s="1020">
        <f t="shared" si="3"/>
        <v>11.596453234176439</v>
      </c>
      <c r="J12" s="990">
        <f t="shared" si="4"/>
        <v>131779</v>
      </c>
      <c r="K12" s="991">
        <f t="shared" si="5"/>
        <v>19.682667232247677</v>
      </c>
    </row>
    <row r="13" spans="1:11" ht="20.100000000000001" customHeight="1">
      <c r="A13" s="986" t="s">
        <v>834</v>
      </c>
      <c r="B13" s="939">
        <v>21540</v>
      </c>
      <c r="C13" s="940">
        <v>364</v>
      </c>
      <c r="D13" s="4">
        <f t="shared" si="0"/>
        <v>21904</v>
      </c>
      <c r="E13" s="1018">
        <f t="shared" si="1"/>
        <v>3.8318760868120063</v>
      </c>
      <c r="F13" s="939">
        <v>1908</v>
      </c>
      <c r="G13" s="940">
        <v>5</v>
      </c>
      <c r="H13" s="1019">
        <f t="shared" si="2"/>
        <v>1913</v>
      </c>
      <c r="I13" s="1020">
        <f t="shared" si="3"/>
        <v>1.9541944183385771</v>
      </c>
      <c r="J13" s="990">
        <f t="shared" si="4"/>
        <v>23817</v>
      </c>
      <c r="K13" s="991">
        <f t="shared" si="5"/>
        <v>3.5573352770201847</v>
      </c>
    </row>
    <row r="14" spans="1:11" ht="20.100000000000001" customHeight="1">
      <c r="A14" s="986" t="s">
        <v>874</v>
      </c>
      <c r="B14" s="939">
        <v>975</v>
      </c>
      <c r="C14" s="940">
        <v>4</v>
      </c>
      <c r="D14" s="4">
        <f t="shared" si="0"/>
        <v>979</v>
      </c>
      <c r="E14" s="1018">
        <f t="shared" si="1"/>
        <v>0.17126582765654466</v>
      </c>
      <c r="F14" s="939">
        <v>0</v>
      </c>
      <c r="G14" s="940">
        <v>0</v>
      </c>
      <c r="H14" s="1019">
        <f t="shared" si="2"/>
        <v>0</v>
      </c>
      <c r="I14" s="1020">
        <f t="shared" si="3"/>
        <v>0</v>
      </c>
      <c r="J14" s="990">
        <f t="shared" si="4"/>
        <v>979</v>
      </c>
      <c r="K14" s="991">
        <f t="shared" si="5"/>
        <v>0.14622459739693333</v>
      </c>
    </row>
    <row r="15" spans="1:11" ht="20.100000000000001" customHeight="1">
      <c r="A15" s="986" t="s">
        <v>850</v>
      </c>
      <c r="B15" s="939">
        <v>6165</v>
      </c>
      <c r="C15" s="940">
        <v>54</v>
      </c>
      <c r="D15" s="4">
        <f t="shared" si="0"/>
        <v>6219</v>
      </c>
      <c r="E15" s="1018">
        <f t="shared" si="1"/>
        <v>1.0879491135812576</v>
      </c>
      <c r="F15" s="939">
        <v>905</v>
      </c>
      <c r="G15" s="940">
        <v>24</v>
      </c>
      <c r="H15" s="1019">
        <f t="shared" si="2"/>
        <v>929</v>
      </c>
      <c r="I15" s="1020">
        <f t="shared" si="3"/>
        <v>0.9490050259469619</v>
      </c>
      <c r="J15" s="990">
        <f t="shared" si="4"/>
        <v>7148</v>
      </c>
      <c r="K15" s="991">
        <f t="shared" si="5"/>
        <v>1.0676337305345038</v>
      </c>
    </row>
    <row r="16" spans="1:11" ht="20.100000000000001" customHeight="1">
      <c r="A16" s="986" t="s">
        <v>851</v>
      </c>
      <c r="B16" s="939">
        <v>19452</v>
      </c>
      <c r="C16" s="940">
        <v>166</v>
      </c>
      <c r="D16" s="4">
        <f t="shared" si="0"/>
        <v>19618</v>
      </c>
      <c r="E16" s="1018">
        <f t="shared" si="1"/>
        <v>3.4319642563494313</v>
      </c>
      <c r="F16" s="939">
        <v>877</v>
      </c>
      <c r="G16" s="940">
        <v>9</v>
      </c>
      <c r="H16" s="1019">
        <f t="shared" si="2"/>
        <v>886</v>
      </c>
      <c r="I16" s="1020">
        <f t="shared" si="3"/>
        <v>0.90507906672659655</v>
      </c>
      <c r="J16" s="990">
        <f t="shared" si="4"/>
        <v>20504</v>
      </c>
      <c r="K16" s="991">
        <f t="shared" si="5"/>
        <v>3.0625016803133001</v>
      </c>
    </row>
    <row r="17" spans="1:11" ht="20.100000000000001" customHeight="1">
      <c r="A17" s="986" t="s">
        <v>822</v>
      </c>
      <c r="B17" s="939">
        <v>11575</v>
      </c>
      <c r="C17" s="940">
        <v>128</v>
      </c>
      <c r="D17" s="4">
        <f t="shared" si="0"/>
        <v>11703</v>
      </c>
      <c r="E17" s="1018">
        <f t="shared" si="1"/>
        <v>2.0473176517513196</v>
      </c>
      <c r="F17" s="939">
        <v>3077</v>
      </c>
      <c r="G17" s="940">
        <v>53</v>
      </c>
      <c r="H17" s="1019">
        <f t="shared" si="2"/>
        <v>3130</v>
      </c>
      <c r="I17" s="1020">
        <f t="shared" si="3"/>
        <v>3.197401217668451</v>
      </c>
      <c r="J17" s="990">
        <f t="shared" si="4"/>
        <v>14833</v>
      </c>
      <c r="K17" s="991">
        <f t="shared" si="5"/>
        <v>2.2154744159230968</v>
      </c>
    </row>
    <row r="18" spans="1:11" ht="20.100000000000001" customHeight="1">
      <c r="A18" s="986" t="s">
        <v>836</v>
      </c>
      <c r="B18" s="939">
        <v>2280</v>
      </c>
      <c r="C18" s="940">
        <v>22</v>
      </c>
      <c r="D18" s="4">
        <f t="shared" si="0"/>
        <v>2302</v>
      </c>
      <c r="E18" s="1018">
        <f t="shared" si="1"/>
        <v>0.40271086339669648</v>
      </c>
      <c r="F18" s="939">
        <v>1237</v>
      </c>
      <c r="G18" s="940">
        <v>95</v>
      </c>
      <c r="H18" s="1019">
        <f t="shared" si="2"/>
        <v>1332</v>
      </c>
      <c r="I18" s="1020">
        <f t="shared" si="3"/>
        <v>1.3606832018959669</v>
      </c>
      <c r="J18" s="990">
        <f t="shared" si="4"/>
        <v>3634</v>
      </c>
      <c r="K18" s="991">
        <f t="shared" si="5"/>
        <v>0.54277853620066974</v>
      </c>
    </row>
    <row r="19" spans="1:11" ht="20.100000000000001" customHeight="1">
      <c r="A19" s="986" t="s">
        <v>852</v>
      </c>
      <c r="B19" s="939">
        <v>8794</v>
      </c>
      <c r="C19" s="940">
        <v>109</v>
      </c>
      <c r="D19" s="4">
        <f t="shared" si="0"/>
        <v>8903</v>
      </c>
      <c r="E19" s="1018">
        <f t="shared" si="1"/>
        <v>1.5574868882800992</v>
      </c>
      <c r="F19" s="939">
        <v>2066</v>
      </c>
      <c r="G19" s="940">
        <v>10</v>
      </c>
      <c r="H19" s="1019">
        <f t="shared" si="2"/>
        <v>2076</v>
      </c>
      <c r="I19" s="1020">
        <f t="shared" si="3"/>
        <v>2.1207044498018224</v>
      </c>
      <c r="J19" s="990">
        <f t="shared" si="4"/>
        <v>10979</v>
      </c>
      <c r="K19" s="991">
        <f t="shared" si="5"/>
        <v>1.6398364196332287</v>
      </c>
    </row>
    <row r="20" spans="1:11" ht="20.100000000000001" customHeight="1">
      <c r="A20" s="986" t="s">
        <v>830</v>
      </c>
      <c r="B20" s="939">
        <v>42404</v>
      </c>
      <c r="C20" s="940">
        <v>332</v>
      </c>
      <c r="D20" s="4">
        <f t="shared" si="0"/>
        <v>42736</v>
      </c>
      <c r="E20" s="1018">
        <f t="shared" si="1"/>
        <v>7.476216967037888</v>
      </c>
      <c r="F20" s="939">
        <v>4701</v>
      </c>
      <c r="G20" s="940">
        <v>67</v>
      </c>
      <c r="H20" s="1019">
        <f t="shared" si="2"/>
        <v>4768</v>
      </c>
      <c r="I20" s="1020">
        <f t="shared" si="3"/>
        <v>4.8706738037837614</v>
      </c>
      <c r="J20" s="990">
        <f t="shared" si="4"/>
        <v>47504</v>
      </c>
      <c r="K20" s="991">
        <f t="shared" si="5"/>
        <v>7.095253600351298</v>
      </c>
    </row>
    <row r="21" spans="1:11" ht="20.100000000000001" customHeight="1">
      <c r="A21" s="986" t="s">
        <v>828</v>
      </c>
      <c r="B21" s="939">
        <v>95590</v>
      </c>
      <c r="C21" s="940">
        <v>2786</v>
      </c>
      <c r="D21" s="4">
        <f t="shared" si="0"/>
        <v>98376</v>
      </c>
      <c r="E21" s="1018">
        <f t="shared" si="1"/>
        <v>17.209853995444576</v>
      </c>
      <c r="F21" s="939">
        <v>19064</v>
      </c>
      <c r="G21" s="940">
        <v>90</v>
      </c>
      <c r="H21" s="1019">
        <f t="shared" si="2"/>
        <v>19154</v>
      </c>
      <c r="I21" s="1020">
        <f t="shared" si="3"/>
        <v>19.566460997834348</v>
      </c>
      <c r="J21" s="990">
        <f t="shared" si="4"/>
        <v>117530</v>
      </c>
      <c r="K21" s="991">
        <f t="shared" si="5"/>
        <v>17.554419746743179</v>
      </c>
    </row>
    <row r="22" spans="1:11" ht="20.100000000000001" customHeight="1">
      <c r="A22" s="986" t="s">
        <v>841</v>
      </c>
      <c r="B22" s="939">
        <v>21736</v>
      </c>
      <c r="C22" s="940">
        <v>764</v>
      </c>
      <c r="D22" s="4">
        <f t="shared" si="0"/>
        <v>22500</v>
      </c>
      <c r="E22" s="1018">
        <f t="shared" si="1"/>
        <v>3.9361400636080237</v>
      </c>
      <c r="F22" s="939">
        <v>4996</v>
      </c>
      <c r="G22" s="940">
        <v>170</v>
      </c>
      <c r="H22" s="1019">
        <f t="shared" si="2"/>
        <v>5166</v>
      </c>
      <c r="I22" s="1020">
        <f t="shared" si="3"/>
        <v>5.2772443100559796</v>
      </c>
      <c r="J22" s="990">
        <f t="shared" si="4"/>
        <v>27666</v>
      </c>
      <c r="K22" s="991">
        <f t="shared" si="5"/>
        <v>4.1322264673989348</v>
      </c>
    </row>
    <row r="23" spans="1:11" ht="20.100000000000001" customHeight="1">
      <c r="A23" s="986" t="s">
        <v>835</v>
      </c>
      <c r="B23" s="939">
        <v>5803</v>
      </c>
      <c r="C23" s="940">
        <v>39</v>
      </c>
      <c r="D23" s="4">
        <f t="shared" si="0"/>
        <v>5842</v>
      </c>
      <c r="E23" s="1018">
        <f t="shared" si="1"/>
        <v>1.0219969000710256</v>
      </c>
      <c r="F23" s="939">
        <v>923</v>
      </c>
      <c r="G23" s="940">
        <v>24</v>
      </c>
      <c r="H23" s="1019">
        <f t="shared" si="2"/>
        <v>947</v>
      </c>
      <c r="I23" s="1020">
        <f t="shared" si="3"/>
        <v>0.96739263678339393</v>
      </c>
      <c r="J23" s="990">
        <f t="shared" si="4"/>
        <v>6789</v>
      </c>
      <c r="K23" s="991">
        <f t="shared" si="5"/>
        <v>1.014013066116221</v>
      </c>
    </row>
    <row r="24" spans="1:11" ht="20.100000000000001" customHeight="1">
      <c r="A24" s="986" t="s">
        <v>837</v>
      </c>
      <c r="B24" s="939">
        <v>22057</v>
      </c>
      <c r="C24" s="940">
        <v>170</v>
      </c>
      <c r="D24" s="4">
        <f t="shared" si="0"/>
        <v>22227</v>
      </c>
      <c r="E24" s="1018">
        <f t="shared" si="1"/>
        <v>3.8883815641695794</v>
      </c>
      <c r="F24" s="939">
        <v>4961</v>
      </c>
      <c r="G24" s="940">
        <v>77</v>
      </c>
      <c r="H24" s="1019">
        <f t="shared" si="2"/>
        <v>5038</v>
      </c>
      <c r="I24" s="1020">
        <f t="shared" si="3"/>
        <v>5.1464879663302421</v>
      </c>
      <c r="J24" s="990">
        <f t="shared" si="4"/>
        <v>27265</v>
      </c>
      <c r="K24" s="991">
        <f t="shared" si="5"/>
        <v>4.0723326333272594</v>
      </c>
    </row>
    <row r="25" spans="1:11" ht="20.100000000000001" customHeight="1">
      <c r="A25" s="986" t="s">
        <v>825</v>
      </c>
      <c r="B25" s="939">
        <v>20150</v>
      </c>
      <c r="C25" s="940">
        <v>253</v>
      </c>
      <c r="D25" s="4">
        <f t="shared" si="0"/>
        <v>20403</v>
      </c>
      <c r="E25" s="1018">
        <f t="shared" si="1"/>
        <v>3.5692918096797555</v>
      </c>
      <c r="F25" s="939">
        <v>2072</v>
      </c>
      <c r="G25" s="940">
        <v>15</v>
      </c>
      <c r="H25" s="1019">
        <f t="shared" si="2"/>
        <v>2087</v>
      </c>
      <c r="I25" s="1020">
        <f t="shared" si="3"/>
        <v>2.1319413230907531</v>
      </c>
      <c r="J25" s="990">
        <f t="shared" si="4"/>
        <v>22490</v>
      </c>
      <c r="K25" s="991">
        <f t="shared" si="5"/>
        <v>3.3591329882094283</v>
      </c>
    </row>
    <row r="26" spans="1:11" ht="20.100000000000001" customHeight="1">
      <c r="A26" s="986" t="s">
        <v>832</v>
      </c>
      <c r="B26" s="939">
        <v>18491</v>
      </c>
      <c r="C26" s="940">
        <v>147</v>
      </c>
      <c r="D26" s="4">
        <f t="shared" si="0"/>
        <v>18638</v>
      </c>
      <c r="E26" s="1018">
        <f t="shared" si="1"/>
        <v>3.2605234891345045</v>
      </c>
      <c r="F26" s="939">
        <v>1400</v>
      </c>
      <c r="G26" s="940">
        <v>16</v>
      </c>
      <c r="H26" s="1019">
        <f t="shared" si="2"/>
        <v>1416</v>
      </c>
      <c r="I26" s="1020">
        <f t="shared" si="3"/>
        <v>1.4464920524659828</v>
      </c>
      <c r="J26" s="990">
        <f t="shared" si="4"/>
        <v>20054</v>
      </c>
      <c r="K26" s="991">
        <f t="shared" si="5"/>
        <v>2.9952891483126667</v>
      </c>
    </row>
    <row r="27" spans="1:11" ht="20.100000000000001" customHeight="1">
      <c r="A27" s="986" t="s">
        <v>820</v>
      </c>
      <c r="B27" s="939">
        <v>12066</v>
      </c>
      <c r="C27" s="940">
        <v>91</v>
      </c>
      <c r="D27" s="4">
        <f t="shared" si="0"/>
        <v>12157</v>
      </c>
      <c r="E27" s="1018">
        <f t="shared" si="1"/>
        <v>2.1267402112570108</v>
      </c>
      <c r="F27" s="939">
        <v>2691</v>
      </c>
      <c r="G27" s="940">
        <v>225</v>
      </c>
      <c r="H27" s="1019">
        <f t="shared" si="2"/>
        <v>2916</v>
      </c>
      <c r="I27" s="1020">
        <f t="shared" si="3"/>
        <v>2.9787929555019819</v>
      </c>
      <c r="J27" s="990">
        <f t="shared" si="4"/>
        <v>15073</v>
      </c>
      <c r="K27" s="991">
        <f t="shared" si="5"/>
        <v>2.2513210996567681</v>
      </c>
    </row>
    <row r="28" spans="1:11" ht="20.100000000000001" customHeight="1">
      <c r="A28" s="986" t="s">
        <v>827</v>
      </c>
      <c r="B28" s="939">
        <v>20869</v>
      </c>
      <c r="C28" s="940">
        <v>798</v>
      </c>
      <c r="D28" s="4">
        <f t="shared" si="0"/>
        <v>21667</v>
      </c>
      <c r="E28" s="1018">
        <f t="shared" si="1"/>
        <v>3.7904154114753354</v>
      </c>
      <c r="F28" s="939">
        <v>3499</v>
      </c>
      <c r="G28" s="940">
        <v>221</v>
      </c>
      <c r="H28" s="1019">
        <f t="shared" si="2"/>
        <v>3720</v>
      </c>
      <c r="I28" s="1020">
        <f t="shared" si="3"/>
        <v>3.8001062395292773</v>
      </c>
      <c r="J28" s="990">
        <f t="shared" si="4"/>
        <v>25387</v>
      </c>
      <c r="K28" s="991">
        <f t="shared" si="5"/>
        <v>3.7918323331112829</v>
      </c>
    </row>
    <row r="29" spans="1:11" ht="20.100000000000001" customHeight="1">
      <c r="A29" s="986" t="s">
        <v>875</v>
      </c>
      <c r="B29" s="939">
        <v>252</v>
      </c>
      <c r="C29" s="940">
        <v>137</v>
      </c>
      <c r="D29" s="4">
        <f t="shared" si="0"/>
        <v>389</v>
      </c>
      <c r="E29" s="1018">
        <f t="shared" si="1"/>
        <v>6.8051488210823158E-2</v>
      </c>
      <c r="F29" s="939">
        <v>0</v>
      </c>
      <c r="G29" s="940">
        <v>0</v>
      </c>
      <c r="H29" s="1019">
        <f t="shared" si="2"/>
        <v>0</v>
      </c>
      <c r="I29" s="1020">
        <f t="shared" si="3"/>
        <v>0</v>
      </c>
      <c r="J29" s="990">
        <f t="shared" si="4"/>
        <v>389</v>
      </c>
      <c r="K29" s="991">
        <f t="shared" si="5"/>
        <v>5.8101499884991893E-2</v>
      </c>
    </row>
    <row r="30" spans="1:11" ht="20.100000000000001" customHeight="1">
      <c r="A30" s="986" t="s">
        <v>840</v>
      </c>
      <c r="B30" s="939">
        <v>6374</v>
      </c>
      <c r="C30" s="940">
        <v>164</v>
      </c>
      <c r="D30" s="4">
        <f t="shared" si="0"/>
        <v>6538</v>
      </c>
      <c r="E30" s="1018">
        <f t="shared" si="1"/>
        <v>1.1437548327053004</v>
      </c>
      <c r="F30" s="939">
        <v>1467</v>
      </c>
      <c r="G30" s="940">
        <v>107</v>
      </c>
      <c r="H30" s="1019">
        <f t="shared" si="2"/>
        <v>1574</v>
      </c>
      <c r="I30" s="1020">
        <f t="shared" si="3"/>
        <v>1.6078944142524414</v>
      </c>
      <c r="J30" s="990">
        <f t="shared" si="4"/>
        <v>8112</v>
      </c>
      <c r="K30" s="991">
        <f t="shared" si="5"/>
        <v>1.2116179101980828</v>
      </c>
    </row>
    <row r="31" spans="1:11" ht="20.100000000000001" customHeight="1">
      <c r="A31" s="986" t="s">
        <v>824</v>
      </c>
      <c r="B31" s="939">
        <v>10446</v>
      </c>
      <c r="C31" s="940">
        <v>76</v>
      </c>
      <c r="D31" s="4">
        <f t="shared" si="0"/>
        <v>10522</v>
      </c>
      <c r="E31" s="1018">
        <f t="shared" si="1"/>
        <v>1.8407140333014944</v>
      </c>
      <c r="F31" s="939">
        <v>492</v>
      </c>
      <c r="G31" s="940">
        <v>7</v>
      </c>
      <c r="H31" s="1019">
        <f t="shared" si="2"/>
        <v>499</v>
      </c>
      <c r="I31" s="1020">
        <f t="shared" si="3"/>
        <v>0.50974543374330894</v>
      </c>
      <c r="J31" s="990">
        <f t="shared" si="4"/>
        <v>11021</v>
      </c>
      <c r="K31" s="991">
        <f t="shared" si="5"/>
        <v>1.6461095892866211</v>
      </c>
    </row>
    <row r="32" spans="1:11" ht="20.100000000000001" customHeight="1">
      <c r="A32" s="986" t="s">
        <v>829</v>
      </c>
      <c r="B32" s="939">
        <v>3439</v>
      </c>
      <c r="C32" s="940">
        <v>11</v>
      </c>
      <c r="D32" s="4">
        <f t="shared" si="0"/>
        <v>3450</v>
      </c>
      <c r="E32" s="1018">
        <f t="shared" si="1"/>
        <v>0.60354147641989686</v>
      </c>
      <c r="F32" s="939">
        <v>1212</v>
      </c>
      <c r="G32" s="940">
        <v>1</v>
      </c>
      <c r="H32" s="1019">
        <f t="shared" si="2"/>
        <v>1213</v>
      </c>
      <c r="I32" s="1020">
        <f t="shared" si="3"/>
        <v>1.2391206635884444</v>
      </c>
      <c r="J32" s="990">
        <f t="shared" si="4"/>
        <v>4663</v>
      </c>
      <c r="K32" s="991">
        <f t="shared" si="5"/>
        <v>0.69647119270878455</v>
      </c>
    </row>
    <row r="33" spans="1:11" ht="20.100000000000001" customHeight="1">
      <c r="A33" s="986" t="s">
        <v>876</v>
      </c>
      <c r="B33" s="939">
        <v>254</v>
      </c>
      <c r="C33" s="940">
        <v>4</v>
      </c>
      <c r="D33" s="4">
        <f t="shared" si="0"/>
        <v>258</v>
      </c>
      <c r="E33" s="1018">
        <f t="shared" si="1"/>
        <v>4.5134406062705336E-2</v>
      </c>
      <c r="F33" s="939">
        <v>637</v>
      </c>
      <c r="G33" s="940">
        <v>7</v>
      </c>
      <c r="H33" s="1019">
        <f t="shared" si="2"/>
        <v>644</v>
      </c>
      <c r="I33" s="1020">
        <f t="shared" si="3"/>
        <v>0.65786785437012218</v>
      </c>
      <c r="J33" s="990">
        <f t="shared" si="4"/>
        <v>902</v>
      </c>
      <c r="K33" s="991">
        <f t="shared" si="5"/>
        <v>0.13472378636571386</v>
      </c>
    </row>
    <row r="34" spans="1:11" ht="20.100000000000001" customHeight="1">
      <c r="A34" s="986" t="s">
        <v>821</v>
      </c>
      <c r="B34" s="939">
        <v>16835</v>
      </c>
      <c r="C34" s="940">
        <v>197</v>
      </c>
      <c r="D34" s="4">
        <f t="shared" si="0"/>
        <v>17032</v>
      </c>
      <c r="E34" s="1018">
        <f t="shared" si="1"/>
        <v>2.9795705583720822</v>
      </c>
      <c r="F34" s="939">
        <v>3557</v>
      </c>
      <c r="G34" s="940">
        <v>34</v>
      </c>
      <c r="H34" s="1019">
        <f t="shared" si="2"/>
        <v>3591</v>
      </c>
      <c r="I34" s="1020">
        <f t="shared" si="3"/>
        <v>3.668328361868181</v>
      </c>
      <c r="J34" s="990">
        <f t="shared" si="4"/>
        <v>20623</v>
      </c>
      <c r="K34" s="991">
        <f t="shared" si="5"/>
        <v>3.0802756609979118</v>
      </c>
    </row>
    <row r="35" spans="1:11" ht="20.100000000000001" customHeight="1">
      <c r="A35" s="992" t="s">
        <v>877</v>
      </c>
      <c r="B35" s="939">
        <v>986</v>
      </c>
      <c r="C35" s="940">
        <v>2</v>
      </c>
      <c r="D35" s="4">
        <f t="shared" si="0"/>
        <v>988</v>
      </c>
      <c r="E35" s="1018">
        <f t="shared" si="1"/>
        <v>0.17284028368198787</v>
      </c>
      <c r="F35" s="939">
        <v>0</v>
      </c>
      <c r="G35" s="940">
        <v>0</v>
      </c>
      <c r="H35" s="1019">
        <f t="shared" si="2"/>
        <v>0</v>
      </c>
      <c r="I35" s="1020">
        <f t="shared" si="3"/>
        <v>0</v>
      </c>
      <c r="J35" s="990">
        <f t="shared" si="4"/>
        <v>988</v>
      </c>
      <c r="K35" s="991">
        <f t="shared" si="5"/>
        <v>0.14756884803694598</v>
      </c>
    </row>
    <row r="36" spans="1:11" ht="20.100000000000001" customHeight="1">
      <c r="A36" s="992" t="s">
        <v>878</v>
      </c>
      <c r="B36" s="939">
        <v>142</v>
      </c>
      <c r="C36" s="940">
        <v>4</v>
      </c>
      <c r="D36" s="4">
        <f t="shared" si="0"/>
        <v>146</v>
      </c>
      <c r="E36" s="1018">
        <f t="shared" si="1"/>
        <v>2.554117552385651E-2</v>
      </c>
      <c r="F36" s="939">
        <v>0</v>
      </c>
      <c r="G36" s="940">
        <v>0</v>
      </c>
      <c r="H36" s="1019">
        <f t="shared" si="2"/>
        <v>0</v>
      </c>
      <c r="I36" s="1020">
        <f t="shared" si="3"/>
        <v>0</v>
      </c>
      <c r="J36" s="990">
        <f t="shared" si="4"/>
        <v>146</v>
      </c>
      <c r="K36" s="991">
        <f t="shared" si="5"/>
        <v>2.1806732604649912E-2</v>
      </c>
    </row>
    <row r="37" spans="1:11" ht="20.100000000000001" customHeight="1">
      <c r="A37" s="992" t="s">
        <v>879</v>
      </c>
      <c r="B37" s="939">
        <v>259</v>
      </c>
      <c r="C37" s="940">
        <v>0</v>
      </c>
      <c r="D37" s="4">
        <f t="shared" si="0"/>
        <v>259</v>
      </c>
      <c r="E37" s="1018">
        <f t="shared" si="1"/>
        <v>4.5309345621087911E-2</v>
      </c>
      <c r="F37" s="939">
        <v>0</v>
      </c>
      <c r="G37" s="940">
        <v>0</v>
      </c>
      <c r="H37" s="1019">
        <f t="shared" si="2"/>
        <v>0</v>
      </c>
      <c r="I37" s="1020">
        <f t="shared" si="3"/>
        <v>0</v>
      </c>
      <c r="J37" s="990">
        <f t="shared" si="4"/>
        <v>259</v>
      </c>
      <c r="K37" s="991">
        <f t="shared" si="5"/>
        <v>3.8684546195920051E-2</v>
      </c>
    </row>
    <row r="38" spans="1:11" ht="20.100000000000001" customHeight="1">
      <c r="A38" s="992" t="s">
        <v>880</v>
      </c>
      <c r="B38" s="939">
        <v>3448</v>
      </c>
      <c r="C38" s="940">
        <v>19</v>
      </c>
      <c r="D38" s="4">
        <f t="shared" si="0"/>
        <v>3467</v>
      </c>
      <c r="E38" s="1018">
        <f t="shared" si="1"/>
        <v>0.60651544891240072</v>
      </c>
      <c r="F38" s="939">
        <v>0</v>
      </c>
      <c r="G38" s="940">
        <v>0</v>
      </c>
      <c r="H38" s="1019">
        <f t="shared" si="2"/>
        <v>0</v>
      </c>
      <c r="I38" s="1020">
        <f t="shared" si="3"/>
        <v>0</v>
      </c>
      <c r="J38" s="990">
        <f t="shared" si="4"/>
        <v>3467</v>
      </c>
      <c r="K38" s="991">
        <f t="shared" si="5"/>
        <v>0.51783521876932359</v>
      </c>
    </row>
    <row r="39" spans="1:11" ht="20.100000000000001" customHeight="1">
      <c r="A39" s="992" t="s">
        <v>881</v>
      </c>
      <c r="B39" s="939">
        <v>1202</v>
      </c>
      <c r="C39" s="940">
        <v>4</v>
      </c>
      <c r="D39" s="4">
        <f t="shared" si="0"/>
        <v>1206</v>
      </c>
      <c r="E39" s="1018">
        <f t="shared" si="1"/>
        <v>0.21097710740939005</v>
      </c>
      <c r="F39" s="939">
        <v>0</v>
      </c>
      <c r="G39" s="940">
        <v>0</v>
      </c>
      <c r="H39" s="1019">
        <f t="shared" si="2"/>
        <v>0</v>
      </c>
      <c r="I39" s="1020">
        <f t="shared" si="3"/>
        <v>0</v>
      </c>
      <c r="J39" s="990">
        <f t="shared" si="4"/>
        <v>1206</v>
      </c>
      <c r="K39" s="991">
        <f t="shared" si="5"/>
        <v>0.18012958576169724</v>
      </c>
    </row>
    <row r="40" spans="1:11" ht="20.100000000000001" customHeight="1">
      <c r="A40" s="992" t="s">
        <v>882</v>
      </c>
      <c r="B40" s="939">
        <v>0</v>
      </c>
      <c r="C40" s="940">
        <v>128</v>
      </c>
      <c r="D40" s="4">
        <f t="shared" si="0"/>
        <v>128</v>
      </c>
      <c r="E40" s="1018">
        <f t="shared" si="1"/>
        <v>2.2392263472970089E-2</v>
      </c>
      <c r="F40" s="939">
        <v>0</v>
      </c>
      <c r="G40" s="940">
        <v>0</v>
      </c>
      <c r="H40" s="1019">
        <f t="shared" si="2"/>
        <v>0</v>
      </c>
      <c r="I40" s="1020">
        <f t="shared" si="3"/>
        <v>0</v>
      </c>
      <c r="J40" s="990">
        <f t="shared" si="4"/>
        <v>128</v>
      </c>
      <c r="K40" s="991">
        <f t="shared" si="5"/>
        <v>1.911823132462458E-2</v>
      </c>
    </row>
    <row r="41" spans="1:11" ht="20.100000000000001" customHeight="1">
      <c r="A41" s="992" t="s">
        <v>883</v>
      </c>
      <c r="B41" s="939">
        <v>2677</v>
      </c>
      <c r="C41" s="940">
        <v>1</v>
      </c>
      <c r="D41" s="4">
        <f t="shared" si="0"/>
        <v>2678</v>
      </c>
      <c r="E41" s="1018">
        <f t="shared" si="1"/>
        <v>0.46848813734854605</v>
      </c>
      <c r="F41" s="939">
        <v>6417</v>
      </c>
      <c r="G41" s="940">
        <v>40</v>
      </c>
      <c r="H41" s="1019">
        <f t="shared" si="2"/>
        <v>6457</v>
      </c>
      <c r="I41" s="1020">
        <f t="shared" si="3"/>
        <v>6.5960446206022967</v>
      </c>
      <c r="J41" s="990">
        <f t="shared" si="4"/>
        <v>9135</v>
      </c>
      <c r="K41" s="991">
        <f t="shared" si="5"/>
        <v>1.3644143996128557</v>
      </c>
    </row>
    <row r="42" spans="1:11" ht="20.100000000000001" customHeight="1">
      <c r="A42" s="992" t="s">
        <v>833</v>
      </c>
      <c r="B42" s="939">
        <v>410</v>
      </c>
      <c r="C42" s="940">
        <v>9</v>
      </c>
      <c r="D42" s="4">
        <f t="shared" si="0"/>
        <v>419</v>
      </c>
      <c r="E42" s="1018">
        <f t="shared" si="1"/>
        <v>7.3299674962300526E-2</v>
      </c>
      <c r="F42" s="939">
        <v>127</v>
      </c>
      <c r="G42" s="940">
        <v>8</v>
      </c>
      <c r="H42" s="1019">
        <f t="shared" si="2"/>
        <v>135</v>
      </c>
      <c r="I42" s="1020">
        <f t="shared" si="3"/>
        <v>0.13790708127323989</v>
      </c>
      <c r="J42" s="990">
        <f t="shared" si="4"/>
        <v>554</v>
      </c>
      <c r="K42" s="991">
        <f t="shared" si="5"/>
        <v>8.2746094951890767E-2</v>
      </c>
    </row>
    <row r="43" spans="1:11" ht="20.100000000000001" customHeight="1" thickBot="1">
      <c r="A43" s="993" t="s">
        <v>2</v>
      </c>
      <c r="B43" s="994">
        <f>SUM(B7:B42)</f>
        <v>558986</v>
      </c>
      <c r="C43" s="6">
        <f>SUM(C7:C42)</f>
        <v>12640</v>
      </c>
      <c r="D43" s="6">
        <f>SUM(B43:C43)</f>
        <v>571626</v>
      </c>
      <c r="E43" s="1021">
        <f>D43/$D$43*100</f>
        <v>100</v>
      </c>
      <c r="F43" s="994">
        <f>SUM(F7:F42)</f>
        <v>96245</v>
      </c>
      <c r="G43" s="6">
        <f>SUM(G7:G42)</f>
        <v>1647</v>
      </c>
      <c r="H43" s="1023">
        <f t="shared" si="2"/>
        <v>97892</v>
      </c>
      <c r="I43" s="1024">
        <f t="shared" si="3"/>
        <v>100</v>
      </c>
      <c r="J43" s="997">
        <f t="shared" si="4"/>
        <v>669518</v>
      </c>
      <c r="K43" s="21">
        <f t="shared" si="5"/>
        <v>100</v>
      </c>
    </row>
    <row r="44" spans="1:11" ht="18.75" customHeight="1" thickTop="1">
      <c r="A44" s="998"/>
      <c r="B44" s="998"/>
      <c r="C44" s="998"/>
      <c r="D44" s="998"/>
      <c r="E44" s="998"/>
      <c r="F44" s="998"/>
      <c r="G44" s="998"/>
      <c r="H44" s="998"/>
      <c r="I44" s="998"/>
      <c r="J44" s="998"/>
      <c r="K44" s="998"/>
    </row>
    <row r="45" spans="1:11" ht="15.75" customHeight="1">
      <c r="A45" s="6520" t="s">
        <v>884</v>
      </c>
      <c r="B45" s="6521"/>
      <c r="C45" s="6521"/>
      <c r="D45" s="6521"/>
      <c r="E45" s="6521"/>
      <c r="F45" s="6521"/>
      <c r="G45" s="6521"/>
      <c r="H45" s="958"/>
      <c r="I45" s="958"/>
      <c r="J45" s="958"/>
      <c r="K45" s="958"/>
    </row>
    <row r="46" spans="1:11" ht="15.75" customHeight="1">
      <c r="A46" s="6514" t="s">
        <v>862</v>
      </c>
      <c r="B46" s="6514"/>
      <c r="C46" s="6514"/>
      <c r="D46" s="6514"/>
      <c r="E46" s="6514"/>
      <c r="F46" s="6514"/>
      <c r="G46" s="959"/>
      <c r="H46" s="958"/>
      <c r="I46" s="958"/>
      <c r="J46" s="958"/>
      <c r="K46" s="958"/>
    </row>
    <row r="47" spans="1:11" ht="16.5" customHeight="1">
      <c r="A47" s="6515" t="s">
        <v>846</v>
      </c>
      <c r="B47" s="6515"/>
      <c r="C47" s="6515"/>
      <c r="D47" s="6515"/>
      <c r="E47" s="6515"/>
      <c r="F47" s="6515"/>
      <c r="G47" s="960"/>
      <c r="H47" s="970"/>
      <c r="I47" s="970"/>
      <c r="J47" s="970"/>
      <c r="K47" s="970"/>
    </row>
  </sheetData>
  <mergeCells count="10">
    <mergeCell ref="A45:G45"/>
    <mergeCell ref="A46:F46"/>
    <mergeCell ref="A47:F47"/>
    <mergeCell ref="A2:K2"/>
    <mergeCell ref="A3:K4"/>
    <mergeCell ref="A5:A6"/>
    <mergeCell ref="B5:E5"/>
    <mergeCell ref="F5:I5"/>
    <mergeCell ref="J5:J6"/>
    <mergeCell ref="K5:K6"/>
  </mergeCells>
  <hyperlinks>
    <hyperlink ref="A1" r:id="rId1"/>
  </hyperlinks>
  <pageMargins left="0.7" right="0.7" top="0.75" bottom="0.75" header="0.3" footer="0.3"/>
  <pageSetup paperSize="9" scale="51" orientation="landscape" r:id="rId2"/>
  <headerFooter alignWithMargins="0">
    <oddFooter>&amp;R54</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6">
    <pageSetUpPr fitToPage="1"/>
  </sheetPr>
  <dimension ref="A1:K45"/>
  <sheetViews>
    <sheetView view="pageBreakPreview" zoomScale="60" zoomScaleNormal="100" workbookViewId="0">
      <selection activeCell="B1" sqref="B1:K1048576"/>
    </sheetView>
  </sheetViews>
  <sheetFormatPr defaultRowHeight="12.75"/>
  <cols>
    <col min="1" max="1" width="58.28515625" style="152" customWidth="1"/>
    <col min="2" max="11" width="20.28515625" style="152" customWidth="1"/>
    <col min="12" max="16384" width="9.140625" style="152"/>
  </cols>
  <sheetData>
    <row r="1" spans="1:11" ht="13.5" thickBot="1">
      <c r="A1" s="1" t="s">
        <v>0</v>
      </c>
      <c r="K1" s="474" t="s">
        <v>1</v>
      </c>
    </row>
    <row r="2" spans="1:11" ht="27" customHeight="1" thickTop="1">
      <c r="A2" s="6250" t="s">
        <v>891</v>
      </c>
      <c r="B2" s="6251"/>
      <c r="C2" s="6251"/>
      <c r="D2" s="6251"/>
      <c r="E2" s="6251"/>
      <c r="F2" s="6251"/>
      <c r="G2" s="6251"/>
      <c r="H2" s="6251"/>
      <c r="I2" s="6251"/>
      <c r="J2" s="6251"/>
      <c r="K2" s="6252"/>
    </row>
    <row r="3" spans="1:11" ht="23.25" customHeight="1">
      <c r="A3" s="6452" t="s">
        <v>757</v>
      </c>
      <c r="B3" s="6453"/>
      <c r="C3" s="6453"/>
      <c r="D3" s="6453"/>
      <c r="E3" s="6453"/>
      <c r="F3" s="6453"/>
      <c r="G3" s="6453"/>
      <c r="H3" s="6453"/>
      <c r="I3" s="6453"/>
      <c r="J3" s="6453"/>
      <c r="K3" s="6454"/>
    </row>
    <row r="4" spans="1:11" ht="21.75" customHeight="1" thickBot="1">
      <c r="A4" s="6512"/>
      <c r="B4" s="6457"/>
      <c r="C4" s="6457"/>
      <c r="D4" s="6457"/>
      <c r="E4" s="6457"/>
      <c r="F4" s="6457"/>
      <c r="G4" s="6457"/>
      <c r="H4" s="6457"/>
      <c r="I4" s="6457"/>
      <c r="J4" s="6457"/>
      <c r="K4" s="6513"/>
    </row>
    <row r="5" spans="1:11" ht="26.25" customHeight="1" thickBot="1">
      <c r="A5" s="6533" t="s">
        <v>870</v>
      </c>
      <c r="B5" s="6558" t="s">
        <v>786</v>
      </c>
      <c r="C5" s="6559"/>
      <c r="D5" s="6559"/>
      <c r="E5" s="6560"/>
      <c r="F5" s="6535" t="s">
        <v>787</v>
      </c>
      <c r="G5" s="6536"/>
      <c r="H5" s="6536"/>
      <c r="I5" s="6537"/>
      <c r="J5" s="6561" t="s">
        <v>871</v>
      </c>
      <c r="K5" s="6540" t="s">
        <v>5376</v>
      </c>
    </row>
    <row r="6" spans="1:11" ht="39" thickBot="1">
      <c r="A6" s="6534"/>
      <c r="B6" s="915" t="s">
        <v>788</v>
      </c>
      <c r="C6" s="916" t="s">
        <v>789</v>
      </c>
      <c r="D6" s="914" t="s">
        <v>790</v>
      </c>
      <c r="E6" s="917" t="s">
        <v>5374</v>
      </c>
      <c r="F6" s="915" t="s">
        <v>788</v>
      </c>
      <c r="G6" s="914" t="s">
        <v>789</v>
      </c>
      <c r="H6" s="914" t="s">
        <v>791</v>
      </c>
      <c r="I6" s="917" t="s">
        <v>5375</v>
      </c>
      <c r="J6" s="6562"/>
      <c r="K6" s="6563"/>
    </row>
    <row r="7" spans="1:11" ht="20.100000000000001" customHeight="1">
      <c r="A7" s="912" t="s">
        <v>843</v>
      </c>
      <c r="B7" s="937">
        <v>59438</v>
      </c>
      <c r="C7" s="938">
        <v>1993</v>
      </c>
      <c r="D7" s="920">
        <f>SUM(B7:C7)</f>
        <v>61431</v>
      </c>
      <c r="E7" s="921">
        <f t="shared" ref="E7:E41" si="0">D7/$D$41*100</f>
        <v>9.4739228465412957</v>
      </c>
      <c r="F7" s="937">
        <v>28501</v>
      </c>
      <c r="G7" s="938">
        <v>124</v>
      </c>
      <c r="H7" s="924">
        <f>SUM(F7:G7)</f>
        <v>28625</v>
      </c>
      <c r="I7" s="925">
        <f t="shared" ref="I7:I41" si="1">H7/$H$41*100</f>
        <v>23.580437092748348</v>
      </c>
      <c r="J7" s="926">
        <f>SUM(D7,H7)</f>
        <v>90056</v>
      </c>
      <c r="K7" s="927">
        <f t="shared" ref="K7:K41" si="2">J7/$J$41*100</f>
        <v>11.698395068945135</v>
      </c>
    </row>
    <row r="8" spans="1:11" ht="20.100000000000001" customHeight="1">
      <c r="A8" s="881" t="s">
        <v>848</v>
      </c>
      <c r="B8" s="939">
        <v>3337</v>
      </c>
      <c r="C8" s="940">
        <v>23</v>
      </c>
      <c r="D8" s="930">
        <f t="shared" ref="D8:D40" si="3">SUM(B8:C8)</f>
        <v>3360</v>
      </c>
      <c r="E8" s="931">
        <f t="shared" si="0"/>
        <v>0.51818106109909912</v>
      </c>
      <c r="F8" s="939">
        <v>0</v>
      </c>
      <c r="G8" s="940">
        <v>0</v>
      </c>
      <c r="H8" s="934">
        <f t="shared" ref="H8:H41" si="4">SUM(F8:G8)</f>
        <v>0</v>
      </c>
      <c r="I8" s="935">
        <f t="shared" si="1"/>
        <v>0</v>
      </c>
      <c r="J8" s="894">
        <f t="shared" ref="J8:J41" si="5">SUM(D8,H8)</f>
        <v>3360</v>
      </c>
      <c r="K8" s="895">
        <f t="shared" si="2"/>
        <v>0.43646850217259986</v>
      </c>
    </row>
    <row r="9" spans="1:11" ht="20.100000000000001" customHeight="1">
      <c r="A9" s="881" t="s">
        <v>857</v>
      </c>
      <c r="B9" s="939">
        <v>1759</v>
      </c>
      <c r="C9" s="940">
        <v>19</v>
      </c>
      <c r="D9" s="930">
        <f t="shared" si="3"/>
        <v>1778</v>
      </c>
      <c r="E9" s="931">
        <f t="shared" si="0"/>
        <v>0.2742041448316066</v>
      </c>
      <c r="F9" s="939">
        <v>387</v>
      </c>
      <c r="G9" s="940">
        <v>16</v>
      </c>
      <c r="H9" s="934">
        <f t="shared" si="4"/>
        <v>403</v>
      </c>
      <c r="I9" s="935">
        <f t="shared" si="1"/>
        <v>0.33197960343677146</v>
      </c>
      <c r="J9" s="894">
        <f t="shared" si="5"/>
        <v>2181</v>
      </c>
      <c r="K9" s="895">
        <f t="shared" si="2"/>
        <v>0.28331482239239297</v>
      </c>
    </row>
    <row r="10" spans="1:11" ht="20.100000000000001" customHeight="1">
      <c r="A10" s="881" t="s">
        <v>842</v>
      </c>
      <c r="B10" s="939">
        <v>4410</v>
      </c>
      <c r="C10" s="940">
        <v>51</v>
      </c>
      <c r="D10" s="930">
        <f t="shared" si="3"/>
        <v>4461</v>
      </c>
      <c r="E10" s="931">
        <f t="shared" si="0"/>
        <v>0.68797789094139306</v>
      </c>
      <c r="F10" s="939">
        <v>1997</v>
      </c>
      <c r="G10" s="940">
        <v>18</v>
      </c>
      <c r="H10" s="934">
        <f t="shared" si="4"/>
        <v>2015</v>
      </c>
      <c r="I10" s="935">
        <f t="shared" si="1"/>
        <v>1.6598980171838573</v>
      </c>
      <c r="J10" s="894">
        <f t="shared" si="5"/>
        <v>6476</v>
      </c>
      <c r="K10" s="895">
        <f t="shared" si="2"/>
        <v>0.84124107740171339</v>
      </c>
    </row>
    <row r="11" spans="1:11" ht="20.100000000000001" customHeight="1">
      <c r="A11" s="881" t="s">
        <v>873</v>
      </c>
      <c r="B11" s="939">
        <v>6726</v>
      </c>
      <c r="C11" s="940">
        <v>25</v>
      </c>
      <c r="D11" s="930">
        <f t="shared" si="3"/>
        <v>6751</v>
      </c>
      <c r="E11" s="931">
        <f t="shared" si="0"/>
        <v>1.0411429593690529</v>
      </c>
      <c r="F11" s="939">
        <v>0</v>
      </c>
      <c r="G11" s="940">
        <v>0</v>
      </c>
      <c r="H11" s="934">
        <f t="shared" si="4"/>
        <v>0</v>
      </c>
      <c r="I11" s="935">
        <f t="shared" si="1"/>
        <v>0</v>
      </c>
      <c r="J11" s="894">
        <f t="shared" si="5"/>
        <v>6751</v>
      </c>
      <c r="K11" s="895">
        <f t="shared" si="2"/>
        <v>0.87696394588310178</v>
      </c>
    </row>
    <row r="12" spans="1:11" ht="20.100000000000001" customHeight="1">
      <c r="A12" s="881" t="s">
        <v>823</v>
      </c>
      <c r="B12" s="939">
        <v>136939</v>
      </c>
      <c r="C12" s="940">
        <v>2694</v>
      </c>
      <c r="D12" s="930">
        <f t="shared" si="3"/>
        <v>139633</v>
      </c>
      <c r="E12" s="931">
        <f t="shared" si="0"/>
        <v>21.534278602515027</v>
      </c>
      <c r="F12" s="939">
        <v>16165</v>
      </c>
      <c r="G12" s="940">
        <v>130</v>
      </c>
      <c r="H12" s="934">
        <f t="shared" si="4"/>
        <v>16295</v>
      </c>
      <c r="I12" s="935">
        <f t="shared" si="1"/>
        <v>13.423344014893775</v>
      </c>
      <c r="J12" s="894">
        <f t="shared" si="5"/>
        <v>155928</v>
      </c>
      <c r="K12" s="895">
        <f t="shared" si="2"/>
        <v>20.255256132967013</v>
      </c>
    </row>
    <row r="13" spans="1:11" ht="20.100000000000001" customHeight="1">
      <c r="A13" s="881" t="s">
        <v>834</v>
      </c>
      <c r="B13" s="939">
        <v>20881</v>
      </c>
      <c r="C13" s="940">
        <v>664</v>
      </c>
      <c r="D13" s="930">
        <f t="shared" si="3"/>
        <v>21545</v>
      </c>
      <c r="E13" s="931">
        <f t="shared" si="0"/>
        <v>3.322681833744074</v>
      </c>
      <c r="F13" s="939">
        <v>1669</v>
      </c>
      <c r="G13" s="940">
        <v>5</v>
      </c>
      <c r="H13" s="934">
        <f t="shared" si="4"/>
        <v>1674</v>
      </c>
      <c r="I13" s="935">
        <f t="shared" si="1"/>
        <v>1.3789921988912046</v>
      </c>
      <c r="J13" s="894">
        <f t="shared" si="5"/>
        <v>23219</v>
      </c>
      <c r="K13" s="895">
        <f t="shared" si="2"/>
        <v>3.0161792118885709</v>
      </c>
    </row>
    <row r="14" spans="1:11" ht="20.100000000000001" customHeight="1">
      <c r="A14" s="881" t="s">
        <v>874</v>
      </c>
      <c r="B14" s="939">
        <v>5933</v>
      </c>
      <c r="C14" s="940">
        <v>429</v>
      </c>
      <c r="D14" s="930">
        <f t="shared" si="3"/>
        <v>6362</v>
      </c>
      <c r="E14" s="931">
        <f t="shared" si="0"/>
        <v>0.98115116390252033</v>
      </c>
      <c r="F14" s="939">
        <v>8763</v>
      </c>
      <c r="G14" s="940">
        <v>43</v>
      </c>
      <c r="H14" s="934">
        <f t="shared" si="4"/>
        <v>8806</v>
      </c>
      <c r="I14" s="935">
        <f t="shared" si="1"/>
        <v>7.2541250319211157</v>
      </c>
      <c r="J14" s="894">
        <f t="shared" si="5"/>
        <v>15168</v>
      </c>
      <c r="K14" s="895">
        <f t="shared" si="2"/>
        <v>1.970343524093451</v>
      </c>
    </row>
    <row r="15" spans="1:11" ht="20.100000000000001" customHeight="1">
      <c r="A15" s="881" t="s">
        <v>850</v>
      </c>
      <c r="B15" s="939">
        <v>8937</v>
      </c>
      <c r="C15" s="940">
        <v>76</v>
      </c>
      <c r="D15" s="930">
        <f t="shared" si="3"/>
        <v>9013</v>
      </c>
      <c r="E15" s="931">
        <f t="shared" si="0"/>
        <v>1.3899898522875536</v>
      </c>
      <c r="F15" s="939">
        <v>837</v>
      </c>
      <c r="G15" s="940">
        <v>7</v>
      </c>
      <c r="H15" s="934">
        <f t="shared" si="4"/>
        <v>844</v>
      </c>
      <c r="I15" s="935">
        <f t="shared" si="1"/>
        <v>0.69526249454251898</v>
      </c>
      <c r="J15" s="894">
        <f t="shared" si="5"/>
        <v>9857</v>
      </c>
      <c r="K15" s="895">
        <f t="shared" si="2"/>
        <v>1.2804375077128922</v>
      </c>
    </row>
    <row r="16" spans="1:11" ht="20.100000000000001" customHeight="1">
      <c r="A16" s="881" t="s">
        <v>851</v>
      </c>
      <c r="B16" s="939">
        <v>22259</v>
      </c>
      <c r="C16" s="940">
        <v>205</v>
      </c>
      <c r="D16" s="930">
        <f t="shared" si="3"/>
        <v>22464</v>
      </c>
      <c r="E16" s="931">
        <f t="shared" si="0"/>
        <v>3.4644105227768334</v>
      </c>
      <c r="F16" s="939">
        <v>1311</v>
      </c>
      <c r="G16" s="940">
        <v>2</v>
      </c>
      <c r="H16" s="934">
        <f t="shared" si="4"/>
        <v>1313</v>
      </c>
      <c r="I16" s="935">
        <f t="shared" si="1"/>
        <v>1.081610966035933</v>
      </c>
      <c r="J16" s="894">
        <f t="shared" si="5"/>
        <v>23777</v>
      </c>
      <c r="K16" s="895">
        <f t="shared" si="2"/>
        <v>3.088664159570806</v>
      </c>
    </row>
    <row r="17" spans="1:11" ht="20.100000000000001" customHeight="1">
      <c r="A17" s="881" t="s">
        <v>822</v>
      </c>
      <c r="B17" s="939">
        <v>12822</v>
      </c>
      <c r="C17" s="940">
        <v>202</v>
      </c>
      <c r="D17" s="930">
        <f t="shared" si="3"/>
        <v>13024</v>
      </c>
      <c r="E17" s="931">
        <f t="shared" si="0"/>
        <v>2.0085684939746029</v>
      </c>
      <c r="F17" s="939">
        <v>2849</v>
      </c>
      <c r="G17" s="940">
        <v>27</v>
      </c>
      <c r="H17" s="934">
        <f t="shared" si="4"/>
        <v>2876</v>
      </c>
      <c r="I17" s="935">
        <f t="shared" si="1"/>
        <v>2.3691646141046028</v>
      </c>
      <c r="J17" s="894">
        <f t="shared" si="5"/>
        <v>15900</v>
      </c>
      <c r="K17" s="895">
        <f t="shared" si="2"/>
        <v>2.0654313049239104</v>
      </c>
    </row>
    <row r="18" spans="1:11" ht="20.100000000000001" customHeight="1">
      <c r="A18" s="881" t="s">
        <v>836</v>
      </c>
      <c r="B18" s="939">
        <v>2852</v>
      </c>
      <c r="C18" s="940">
        <v>31</v>
      </c>
      <c r="D18" s="930">
        <f t="shared" si="3"/>
        <v>2883</v>
      </c>
      <c r="E18" s="931">
        <f t="shared" si="0"/>
        <v>0.44461785688949479</v>
      </c>
      <c r="F18" s="939">
        <v>1508</v>
      </c>
      <c r="G18" s="940">
        <v>20</v>
      </c>
      <c r="H18" s="934">
        <f t="shared" si="4"/>
        <v>1528</v>
      </c>
      <c r="I18" s="935">
        <f t="shared" si="1"/>
        <v>1.2587216725840864</v>
      </c>
      <c r="J18" s="894">
        <f t="shared" si="5"/>
        <v>4411</v>
      </c>
      <c r="K18" s="895">
        <f t="shared" si="2"/>
        <v>0.57299481044146972</v>
      </c>
    </row>
    <row r="19" spans="1:11" ht="20.100000000000001" customHeight="1">
      <c r="A19" s="881" t="s">
        <v>826</v>
      </c>
      <c r="B19" s="939">
        <v>10305</v>
      </c>
      <c r="C19" s="940">
        <v>140</v>
      </c>
      <c r="D19" s="930">
        <f t="shared" si="3"/>
        <v>10445</v>
      </c>
      <c r="E19" s="931">
        <f t="shared" si="0"/>
        <v>1.6108336854702647</v>
      </c>
      <c r="F19" s="939">
        <v>1299</v>
      </c>
      <c r="G19" s="940">
        <v>5</v>
      </c>
      <c r="H19" s="934">
        <f t="shared" si="4"/>
        <v>1304</v>
      </c>
      <c r="I19" s="935">
        <f t="shared" si="1"/>
        <v>1.0741970294827545</v>
      </c>
      <c r="J19" s="894">
        <f t="shared" si="5"/>
        <v>11749</v>
      </c>
      <c r="K19" s="895">
        <f t="shared" si="2"/>
        <v>1.5262108428648442</v>
      </c>
    </row>
    <row r="20" spans="1:11" ht="20.100000000000001" customHeight="1">
      <c r="A20" s="881" t="s">
        <v>830</v>
      </c>
      <c r="B20" s="939">
        <v>49915</v>
      </c>
      <c r="C20" s="940">
        <v>1534</v>
      </c>
      <c r="D20" s="930">
        <f t="shared" si="3"/>
        <v>51449</v>
      </c>
      <c r="E20" s="931">
        <f t="shared" si="0"/>
        <v>7.9344932775260553</v>
      </c>
      <c r="F20" s="939">
        <v>7040</v>
      </c>
      <c r="G20" s="940">
        <v>51</v>
      </c>
      <c r="H20" s="934">
        <f t="shared" si="4"/>
        <v>7091</v>
      </c>
      <c r="I20" s="935">
        <f t="shared" si="1"/>
        <v>5.8413582331765426</v>
      </c>
      <c r="J20" s="894">
        <f t="shared" si="5"/>
        <v>58540</v>
      </c>
      <c r="K20" s="895">
        <f t="shared" si="2"/>
        <v>7.6044244396380956</v>
      </c>
    </row>
    <row r="21" spans="1:11" ht="20.100000000000001" customHeight="1">
      <c r="A21" s="881" t="s">
        <v>828</v>
      </c>
      <c r="B21" s="939">
        <v>106668</v>
      </c>
      <c r="C21" s="940">
        <v>2676</v>
      </c>
      <c r="D21" s="930">
        <f t="shared" si="3"/>
        <v>109344</v>
      </c>
      <c r="E21" s="931">
        <f t="shared" si="0"/>
        <v>16.863092245482108</v>
      </c>
      <c r="F21" s="939">
        <v>18928</v>
      </c>
      <c r="G21" s="940">
        <v>50</v>
      </c>
      <c r="H21" s="934">
        <f t="shared" si="4"/>
        <v>18978</v>
      </c>
      <c r="I21" s="935">
        <f t="shared" si="1"/>
        <v>15.633520878469104</v>
      </c>
      <c r="J21" s="894">
        <f t="shared" si="5"/>
        <v>128322</v>
      </c>
      <c r="K21" s="895">
        <f t="shared" si="2"/>
        <v>16.669199742795346</v>
      </c>
    </row>
    <row r="22" spans="1:11" ht="20.100000000000001" customHeight="1">
      <c r="A22" s="881" t="s">
        <v>841</v>
      </c>
      <c r="B22" s="939">
        <v>22233</v>
      </c>
      <c r="C22" s="940">
        <v>660</v>
      </c>
      <c r="D22" s="930">
        <f t="shared" si="3"/>
        <v>22893</v>
      </c>
      <c r="E22" s="931">
        <f t="shared" si="0"/>
        <v>3.5305711403993079</v>
      </c>
      <c r="F22" s="939">
        <v>5516</v>
      </c>
      <c r="G22" s="940">
        <v>131</v>
      </c>
      <c r="H22" s="934">
        <f t="shared" si="4"/>
        <v>5647</v>
      </c>
      <c r="I22" s="935">
        <f t="shared" si="1"/>
        <v>4.6518333017554561</v>
      </c>
      <c r="J22" s="894">
        <f t="shared" si="5"/>
        <v>28540</v>
      </c>
      <c r="K22" s="895">
        <f t="shared" si="2"/>
        <v>3.707384241668453</v>
      </c>
    </row>
    <row r="23" spans="1:11" ht="20.100000000000001" customHeight="1">
      <c r="A23" s="881" t="s">
        <v>835</v>
      </c>
      <c r="B23" s="939">
        <v>6288</v>
      </c>
      <c r="C23" s="940">
        <v>27</v>
      </c>
      <c r="D23" s="930">
        <f t="shared" si="3"/>
        <v>6315</v>
      </c>
      <c r="E23" s="931">
        <f t="shared" si="0"/>
        <v>0.97390279786928879</v>
      </c>
      <c r="F23" s="939">
        <v>1081</v>
      </c>
      <c r="G23" s="940">
        <v>11</v>
      </c>
      <c r="H23" s="934">
        <f t="shared" si="4"/>
        <v>1092</v>
      </c>
      <c r="I23" s="935">
        <f t="shared" si="1"/>
        <v>0.89955763511899367</v>
      </c>
      <c r="J23" s="894">
        <f t="shared" si="5"/>
        <v>7407</v>
      </c>
      <c r="K23" s="895">
        <f t="shared" si="2"/>
        <v>0.96217922487870466</v>
      </c>
    </row>
    <row r="24" spans="1:11" ht="20.100000000000001" customHeight="1">
      <c r="A24" s="881" t="s">
        <v>837</v>
      </c>
      <c r="B24" s="939">
        <v>22914</v>
      </c>
      <c r="C24" s="940">
        <v>246</v>
      </c>
      <c r="D24" s="930">
        <f t="shared" si="3"/>
        <v>23160</v>
      </c>
      <c r="E24" s="931">
        <f t="shared" si="0"/>
        <v>3.5717480282902185</v>
      </c>
      <c r="F24" s="939">
        <v>5087</v>
      </c>
      <c r="G24" s="940">
        <v>45</v>
      </c>
      <c r="H24" s="934">
        <f t="shared" si="4"/>
        <v>5132</v>
      </c>
      <c r="I24" s="935">
        <f t="shared" si="1"/>
        <v>4.227591376768018</v>
      </c>
      <c r="J24" s="894">
        <f t="shared" si="5"/>
        <v>28292</v>
      </c>
      <c r="K24" s="895">
        <f t="shared" si="2"/>
        <v>3.675168709365237</v>
      </c>
    </row>
    <row r="25" spans="1:11" ht="20.100000000000001" customHeight="1">
      <c r="A25" s="881" t="s">
        <v>825</v>
      </c>
      <c r="B25" s="939">
        <v>20738</v>
      </c>
      <c r="C25" s="940">
        <v>378</v>
      </c>
      <c r="D25" s="930">
        <f t="shared" si="3"/>
        <v>21116</v>
      </c>
      <c r="E25" s="931">
        <f t="shared" si="0"/>
        <v>3.2565212161215995</v>
      </c>
      <c r="F25" s="939">
        <v>2077</v>
      </c>
      <c r="G25" s="940">
        <v>13</v>
      </c>
      <c r="H25" s="934">
        <f t="shared" si="4"/>
        <v>2090</v>
      </c>
      <c r="I25" s="935">
        <f t="shared" si="1"/>
        <v>1.7216808217936783</v>
      </c>
      <c r="J25" s="894">
        <f t="shared" si="5"/>
        <v>23206</v>
      </c>
      <c r="K25" s="895">
        <f t="shared" si="2"/>
        <v>3.0144904944694502</v>
      </c>
    </row>
    <row r="26" spans="1:11" ht="20.100000000000001" customHeight="1">
      <c r="A26" s="881" t="s">
        <v>832</v>
      </c>
      <c r="B26" s="939">
        <v>21321</v>
      </c>
      <c r="C26" s="940">
        <v>212</v>
      </c>
      <c r="D26" s="930">
        <f t="shared" si="3"/>
        <v>21533</v>
      </c>
      <c r="E26" s="931">
        <f t="shared" si="0"/>
        <v>3.3208311870972915</v>
      </c>
      <c r="F26" s="939">
        <v>2005</v>
      </c>
      <c r="G26" s="940">
        <v>15</v>
      </c>
      <c r="H26" s="934">
        <f t="shared" si="4"/>
        <v>2020</v>
      </c>
      <c r="I26" s="935">
        <f t="shared" si="1"/>
        <v>1.6640168708245122</v>
      </c>
      <c r="J26" s="894">
        <f t="shared" si="5"/>
        <v>23553</v>
      </c>
      <c r="K26" s="895">
        <f t="shared" si="2"/>
        <v>3.0595662594259663</v>
      </c>
    </row>
    <row r="27" spans="1:11" ht="20.100000000000001" customHeight="1">
      <c r="A27" s="881" t="s">
        <v>820</v>
      </c>
      <c r="B27" s="939">
        <v>14008</v>
      </c>
      <c r="C27" s="940">
        <v>257</v>
      </c>
      <c r="D27" s="930">
        <f t="shared" si="3"/>
        <v>14265</v>
      </c>
      <c r="E27" s="931">
        <f t="shared" si="0"/>
        <v>2.199956201362693</v>
      </c>
      <c r="F27" s="939">
        <v>2830</v>
      </c>
      <c r="G27" s="940">
        <v>31</v>
      </c>
      <c r="H27" s="934">
        <f t="shared" si="4"/>
        <v>2861</v>
      </c>
      <c r="I27" s="935">
        <f t="shared" si="1"/>
        <v>2.3568080531826383</v>
      </c>
      <c r="J27" s="894">
        <f t="shared" si="5"/>
        <v>17126</v>
      </c>
      <c r="K27" s="895">
        <f t="shared" si="2"/>
        <v>2.2246903476809363</v>
      </c>
    </row>
    <row r="28" spans="1:11" ht="20.100000000000001" customHeight="1">
      <c r="A28" s="881" t="s">
        <v>827</v>
      </c>
      <c r="B28" s="939">
        <v>22513</v>
      </c>
      <c r="C28" s="940">
        <v>1007</v>
      </c>
      <c r="D28" s="930">
        <f t="shared" si="3"/>
        <v>23520</v>
      </c>
      <c r="E28" s="931">
        <f t="shared" si="0"/>
        <v>3.6272674276936936</v>
      </c>
      <c r="F28" s="939">
        <v>3577</v>
      </c>
      <c r="G28" s="940">
        <v>73</v>
      </c>
      <c r="H28" s="934">
        <f t="shared" si="4"/>
        <v>3650</v>
      </c>
      <c r="I28" s="935">
        <f t="shared" si="1"/>
        <v>3.0067631576779554</v>
      </c>
      <c r="J28" s="894">
        <f t="shared" si="5"/>
        <v>27170</v>
      </c>
      <c r="K28" s="895">
        <f t="shared" si="2"/>
        <v>3.5294194059611725</v>
      </c>
    </row>
    <row r="29" spans="1:11" ht="20.100000000000001" customHeight="1">
      <c r="A29" s="881" t="s">
        <v>875</v>
      </c>
      <c r="B29" s="939">
        <v>325</v>
      </c>
      <c r="C29" s="940">
        <v>162</v>
      </c>
      <c r="D29" s="930">
        <f t="shared" si="3"/>
        <v>487</v>
      </c>
      <c r="E29" s="931">
        <f t="shared" si="0"/>
        <v>7.510540974858966E-2</v>
      </c>
      <c r="F29" s="939">
        <v>0</v>
      </c>
      <c r="G29" s="940">
        <v>0</v>
      </c>
      <c r="H29" s="934">
        <f t="shared" si="4"/>
        <v>0</v>
      </c>
      <c r="I29" s="935">
        <f t="shared" si="1"/>
        <v>0</v>
      </c>
      <c r="J29" s="894">
        <f t="shared" si="5"/>
        <v>487</v>
      </c>
      <c r="K29" s="895">
        <f t="shared" si="2"/>
        <v>6.326195254704052E-2</v>
      </c>
    </row>
    <row r="30" spans="1:11" ht="20.100000000000001" customHeight="1">
      <c r="A30" s="881" t="s">
        <v>840</v>
      </c>
      <c r="B30" s="939">
        <v>6689</v>
      </c>
      <c r="C30" s="940">
        <v>178</v>
      </c>
      <c r="D30" s="930">
        <f t="shared" si="3"/>
        <v>6867</v>
      </c>
      <c r="E30" s="931">
        <f t="shared" si="0"/>
        <v>1.0590325436212835</v>
      </c>
      <c r="F30" s="939">
        <v>1537</v>
      </c>
      <c r="G30" s="940">
        <v>35</v>
      </c>
      <c r="H30" s="934">
        <f t="shared" si="4"/>
        <v>1572</v>
      </c>
      <c r="I30" s="935">
        <f t="shared" si="1"/>
        <v>1.294967584621848</v>
      </c>
      <c r="J30" s="894">
        <f t="shared" si="5"/>
        <v>8439</v>
      </c>
      <c r="K30" s="895">
        <f t="shared" si="2"/>
        <v>1.0962374076888604</v>
      </c>
    </row>
    <row r="31" spans="1:11" ht="20.100000000000001" customHeight="1">
      <c r="A31" s="881" t="s">
        <v>824</v>
      </c>
      <c r="B31" s="939">
        <v>11872</v>
      </c>
      <c r="C31" s="940">
        <v>104</v>
      </c>
      <c r="D31" s="930">
        <f t="shared" si="3"/>
        <v>11976</v>
      </c>
      <c r="E31" s="931">
        <f t="shared" si="0"/>
        <v>1.8469453534889317</v>
      </c>
      <c r="F31" s="939">
        <v>439</v>
      </c>
      <c r="G31" s="940">
        <v>8</v>
      </c>
      <c r="H31" s="934">
        <f t="shared" si="4"/>
        <v>447</v>
      </c>
      <c r="I31" s="935">
        <f t="shared" si="1"/>
        <v>0.36822551547453314</v>
      </c>
      <c r="J31" s="894">
        <f t="shared" si="5"/>
        <v>12423</v>
      </c>
      <c r="K31" s="895">
        <f t="shared" si="2"/>
        <v>1.6137643459792288</v>
      </c>
    </row>
    <row r="32" spans="1:11" ht="20.100000000000001" customHeight="1">
      <c r="A32" s="881" t="s">
        <v>829</v>
      </c>
      <c r="B32" s="939">
        <v>3922</v>
      </c>
      <c r="C32" s="940">
        <v>5</v>
      </c>
      <c r="D32" s="930">
        <f t="shared" si="3"/>
        <v>3927</v>
      </c>
      <c r="E32" s="931">
        <f t="shared" si="0"/>
        <v>0.60562411515957204</v>
      </c>
      <c r="F32" s="939">
        <v>1252</v>
      </c>
      <c r="G32" s="940">
        <v>0</v>
      </c>
      <c r="H32" s="934">
        <f t="shared" si="4"/>
        <v>1252</v>
      </c>
      <c r="I32" s="935">
        <f t="shared" si="1"/>
        <v>1.0313609516199451</v>
      </c>
      <c r="J32" s="894">
        <f t="shared" si="5"/>
        <v>5179</v>
      </c>
      <c r="K32" s="895">
        <f t="shared" si="2"/>
        <v>0.67275903950949256</v>
      </c>
    </row>
    <row r="33" spans="1:11" ht="20.100000000000001" customHeight="1">
      <c r="A33" s="881" t="s">
        <v>876</v>
      </c>
      <c r="B33" s="939">
        <v>196</v>
      </c>
      <c r="C33" s="940">
        <v>11</v>
      </c>
      <c r="D33" s="930">
        <f t="shared" si="3"/>
        <v>207</v>
      </c>
      <c r="E33" s="931">
        <f t="shared" si="0"/>
        <v>3.1923654656998063E-2</v>
      </c>
      <c r="F33" s="939">
        <v>1221</v>
      </c>
      <c r="G33" s="940">
        <v>0</v>
      </c>
      <c r="H33" s="934">
        <f t="shared" si="4"/>
        <v>1221</v>
      </c>
      <c r="I33" s="935">
        <f t="shared" si="1"/>
        <v>1.0058240590478857</v>
      </c>
      <c r="J33" s="894">
        <f t="shared" si="5"/>
        <v>1428</v>
      </c>
      <c r="K33" s="895">
        <f t="shared" si="2"/>
        <v>0.18549911342335496</v>
      </c>
    </row>
    <row r="34" spans="1:11" ht="20.100000000000001" customHeight="1">
      <c r="A34" s="881" t="s">
        <v>821</v>
      </c>
      <c r="B34" s="939">
        <v>17844</v>
      </c>
      <c r="C34" s="940">
        <v>248</v>
      </c>
      <c r="D34" s="930">
        <f t="shared" si="3"/>
        <v>18092</v>
      </c>
      <c r="E34" s="931">
        <f t="shared" si="0"/>
        <v>2.7901582611324107</v>
      </c>
      <c r="F34" s="939">
        <v>2645</v>
      </c>
      <c r="G34" s="940">
        <v>12</v>
      </c>
      <c r="H34" s="934">
        <f t="shared" si="4"/>
        <v>2657</v>
      </c>
      <c r="I34" s="935">
        <f t="shared" si="1"/>
        <v>2.1887588246439251</v>
      </c>
      <c r="J34" s="894">
        <f t="shared" si="5"/>
        <v>20749</v>
      </c>
      <c r="K34" s="895">
        <f t="shared" si="2"/>
        <v>2.6953229022557368</v>
      </c>
    </row>
    <row r="35" spans="1:11" ht="20.100000000000001" customHeight="1">
      <c r="A35" s="913" t="s">
        <v>877</v>
      </c>
      <c r="B35" s="939">
        <v>977</v>
      </c>
      <c r="C35" s="940">
        <v>20</v>
      </c>
      <c r="D35" s="930">
        <f t="shared" si="3"/>
        <v>997</v>
      </c>
      <c r="E35" s="931">
        <f t="shared" si="0"/>
        <v>0.15375789223684577</v>
      </c>
      <c r="F35" s="939">
        <v>0</v>
      </c>
      <c r="G35" s="940">
        <v>0</v>
      </c>
      <c r="H35" s="934">
        <f t="shared" si="4"/>
        <v>0</v>
      </c>
      <c r="I35" s="935">
        <f t="shared" si="1"/>
        <v>0</v>
      </c>
      <c r="J35" s="894">
        <f t="shared" si="5"/>
        <v>997</v>
      </c>
      <c r="K35" s="895">
        <f t="shared" si="2"/>
        <v>0.12951163591252443</v>
      </c>
    </row>
    <row r="36" spans="1:11" ht="20.100000000000001" customHeight="1">
      <c r="A36" s="913" t="s">
        <v>878</v>
      </c>
      <c r="B36" s="939">
        <v>232</v>
      </c>
      <c r="C36" s="940">
        <v>7</v>
      </c>
      <c r="D36" s="930">
        <f t="shared" si="3"/>
        <v>239</v>
      </c>
      <c r="E36" s="931">
        <f t="shared" si="0"/>
        <v>3.6858712381751389E-2</v>
      </c>
      <c r="F36" s="939">
        <v>0</v>
      </c>
      <c r="G36" s="940">
        <v>0</v>
      </c>
      <c r="H36" s="934">
        <f t="shared" si="4"/>
        <v>0</v>
      </c>
      <c r="I36" s="935">
        <f t="shared" si="1"/>
        <v>0</v>
      </c>
      <c r="J36" s="894">
        <f t="shared" si="5"/>
        <v>239</v>
      </c>
      <c r="K36" s="895">
        <f t="shared" si="2"/>
        <v>3.1046420243824816E-2</v>
      </c>
    </row>
    <row r="37" spans="1:11" ht="20.100000000000001" customHeight="1">
      <c r="A37" s="913" t="s">
        <v>879</v>
      </c>
      <c r="B37" s="939">
        <v>1091</v>
      </c>
      <c r="C37" s="940">
        <v>0</v>
      </c>
      <c r="D37" s="930">
        <f t="shared" si="3"/>
        <v>1091</v>
      </c>
      <c r="E37" s="931">
        <f t="shared" si="0"/>
        <v>0.16825462430330865</v>
      </c>
      <c r="F37" s="939">
        <v>0</v>
      </c>
      <c r="G37" s="940">
        <v>0</v>
      </c>
      <c r="H37" s="934">
        <f t="shared" si="4"/>
        <v>0</v>
      </c>
      <c r="I37" s="935">
        <f t="shared" si="1"/>
        <v>0</v>
      </c>
      <c r="J37" s="894">
        <f t="shared" si="5"/>
        <v>1091</v>
      </c>
      <c r="K37" s="895">
        <f t="shared" si="2"/>
        <v>0.14172236186616266</v>
      </c>
    </row>
    <row r="38" spans="1:11" ht="20.100000000000001" customHeight="1">
      <c r="A38" s="913" t="s">
        <v>880</v>
      </c>
      <c r="B38" s="939">
        <v>4647</v>
      </c>
      <c r="C38" s="940">
        <v>27</v>
      </c>
      <c r="D38" s="930">
        <f t="shared" si="3"/>
        <v>4674</v>
      </c>
      <c r="E38" s="931">
        <f t="shared" si="0"/>
        <v>0.72082686892178249</v>
      </c>
      <c r="F38" s="939">
        <v>0</v>
      </c>
      <c r="G38" s="940">
        <v>0</v>
      </c>
      <c r="H38" s="934">
        <f t="shared" si="4"/>
        <v>0</v>
      </c>
      <c r="I38" s="935">
        <f t="shared" si="1"/>
        <v>0</v>
      </c>
      <c r="J38" s="894">
        <f t="shared" si="5"/>
        <v>4674</v>
      </c>
      <c r="K38" s="895">
        <f t="shared" si="2"/>
        <v>0.60715886284367027</v>
      </c>
    </row>
    <row r="39" spans="1:11" ht="20.100000000000001" customHeight="1">
      <c r="A39" s="913" t="s">
        <v>881</v>
      </c>
      <c r="B39" s="939">
        <v>939</v>
      </c>
      <c r="C39" s="940">
        <v>10</v>
      </c>
      <c r="D39" s="930">
        <f t="shared" si="3"/>
        <v>949</v>
      </c>
      <c r="E39" s="931">
        <f t="shared" si="0"/>
        <v>0.14635530564971577</v>
      </c>
      <c r="F39" s="939">
        <v>0</v>
      </c>
      <c r="G39" s="940">
        <v>0</v>
      </c>
      <c r="H39" s="934">
        <f t="shared" si="4"/>
        <v>0</v>
      </c>
      <c r="I39" s="935">
        <f t="shared" si="1"/>
        <v>0</v>
      </c>
      <c r="J39" s="894">
        <f t="shared" si="5"/>
        <v>949</v>
      </c>
      <c r="K39" s="895">
        <f t="shared" si="2"/>
        <v>0.12327637159577301</v>
      </c>
    </row>
    <row r="40" spans="1:11" ht="20.100000000000001" customHeight="1">
      <c r="A40" s="913" t="s">
        <v>882</v>
      </c>
      <c r="B40" s="939">
        <v>1</v>
      </c>
      <c r="C40" s="940">
        <v>2170</v>
      </c>
      <c r="D40" s="930">
        <f t="shared" si="3"/>
        <v>2171</v>
      </c>
      <c r="E40" s="931">
        <f t="shared" si="0"/>
        <v>0.33481282251373334</v>
      </c>
      <c r="F40" s="939">
        <v>0</v>
      </c>
      <c r="G40" s="940">
        <v>0</v>
      </c>
      <c r="H40" s="934">
        <f t="shared" si="4"/>
        <v>0</v>
      </c>
      <c r="I40" s="935">
        <f t="shared" si="1"/>
        <v>0</v>
      </c>
      <c r="J40" s="894">
        <f t="shared" si="5"/>
        <v>2171</v>
      </c>
      <c r="K40" s="895">
        <f t="shared" si="2"/>
        <v>0.28201580899306977</v>
      </c>
    </row>
    <row r="41" spans="1:11" ht="20.100000000000001" customHeight="1" thickBot="1">
      <c r="A41" s="898" t="s">
        <v>2</v>
      </c>
      <c r="B41" s="899">
        <f>SUM(B7:B40)</f>
        <v>631931</v>
      </c>
      <c r="C41" s="900">
        <f>SUM(C7:C40)</f>
        <v>16491</v>
      </c>
      <c r="D41" s="900">
        <f>SUM(B41:C41)</f>
        <v>648422</v>
      </c>
      <c r="E41" s="936">
        <f t="shared" si="0"/>
        <v>100</v>
      </c>
      <c r="F41" s="899">
        <f>SUM(F7:F40)</f>
        <v>120521</v>
      </c>
      <c r="G41" s="900">
        <f>SUM(G7:G40)</f>
        <v>872</v>
      </c>
      <c r="H41" s="941">
        <f t="shared" si="4"/>
        <v>121393</v>
      </c>
      <c r="I41" s="942">
        <f t="shared" si="1"/>
        <v>100</v>
      </c>
      <c r="J41" s="904">
        <f t="shared" si="5"/>
        <v>769815</v>
      </c>
      <c r="K41" s="905">
        <f t="shared" si="2"/>
        <v>100</v>
      </c>
    </row>
    <row r="42" spans="1:11" ht="18.75" customHeight="1" thickTop="1">
      <c r="A42" s="998"/>
      <c r="B42" s="998"/>
      <c r="C42" s="998"/>
      <c r="D42" s="998"/>
      <c r="E42" s="998"/>
      <c r="F42" s="998"/>
      <c r="G42" s="998"/>
      <c r="H42" s="998"/>
      <c r="I42" s="998"/>
      <c r="J42" s="998"/>
      <c r="K42" s="998"/>
    </row>
    <row r="43" spans="1:11" ht="15.75" customHeight="1">
      <c r="A43" s="6520" t="s">
        <v>885</v>
      </c>
      <c r="B43" s="6521"/>
      <c r="C43" s="6521"/>
      <c r="D43" s="6521"/>
      <c r="E43" s="6521"/>
      <c r="F43" s="6521"/>
      <c r="G43" s="6521"/>
      <c r="H43" s="958"/>
      <c r="I43" s="958"/>
      <c r="J43" s="958"/>
      <c r="K43" s="958"/>
    </row>
    <row r="44" spans="1:11" ht="15.75" customHeight="1">
      <c r="A44" s="6514" t="s">
        <v>867</v>
      </c>
      <c r="B44" s="6514"/>
      <c r="C44" s="6514"/>
      <c r="D44" s="6514"/>
      <c r="E44" s="6514"/>
      <c r="F44" s="6514"/>
      <c r="G44" s="959"/>
      <c r="H44" s="958"/>
      <c r="I44" s="958"/>
      <c r="J44" s="958"/>
      <c r="K44" s="958"/>
    </row>
    <row r="45" spans="1:11" ht="16.5" customHeight="1">
      <c r="A45" s="6515" t="s">
        <v>886</v>
      </c>
      <c r="B45" s="6515"/>
      <c r="C45" s="6515"/>
      <c r="D45" s="6515"/>
      <c r="E45" s="6515"/>
      <c r="F45" s="6515"/>
      <c r="G45" s="960"/>
      <c r="H45" s="970"/>
      <c r="I45" s="970"/>
      <c r="J45" s="970"/>
      <c r="K45" s="970"/>
    </row>
  </sheetData>
  <mergeCells count="10">
    <mergeCell ref="A43:G43"/>
    <mergeCell ref="A44:F44"/>
    <mergeCell ref="A45:F45"/>
    <mergeCell ref="A2:K2"/>
    <mergeCell ref="A3:K4"/>
    <mergeCell ref="A5:A6"/>
    <mergeCell ref="B5:E5"/>
    <mergeCell ref="F5:I5"/>
    <mergeCell ref="J5:J6"/>
    <mergeCell ref="K5:K6"/>
  </mergeCells>
  <hyperlinks>
    <hyperlink ref="A1" r:id="rId1"/>
  </hyperlinks>
  <pageMargins left="0.7" right="0.7" top="0.75" bottom="0.75" header="0.3" footer="0.3"/>
  <pageSetup paperSize="9" scale="51" orientation="landscape" r:id="rId2"/>
  <headerFooter alignWithMargins="0">
    <oddFooter>&amp;R55</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7">
    <pageSetUpPr fitToPage="1"/>
  </sheetPr>
  <dimension ref="A1:K46"/>
  <sheetViews>
    <sheetView view="pageBreakPreview" zoomScale="60" zoomScaleNormal="100" workbookViewId="0">
      <selection activeCell="B1" sqref="B1:K1048576"/>
    </sheetView>
  </sheetViews>
  <sheetFormatPr defaultRowHeight="12.75"/>
  <cols>
    <col min="1" max="1" width="58.28515625" style="152" customWidth="1"/>
    <col min="2" max="11" width="20.28515625" style="152" customWidth="1"/>
    <col min="12" max="16384" width="9.140625" style="152"/>
  </cols>
  <sheetData>
    <row r="1" spans="1:11" ht="13.5" thickBot="1">
      <c r="A1" s="1" t="s">
        <v>0</v>
      </c>
      <c r="K1" s="474" t="s">
        <v>1</v>
      </c>
    </row>
    <row r="2" spans="1:11" ht="27" customHeight="1" thickTop="1">
      <c r="A2" s="6250" t="s">
        <v>891</v>
      </c>
      <c r="B2" s="6251"/>
      <c r="C2" s="6251"/>
      <c r="D2" s="6251"/>
      <c r="E2" s="6251"/>
      <c r="F2" s="6251"/>
      <c r="G2" s="6251"/>
      <c r="H2" s="6251"/>
      <c r="I2" s="6251"/>
      <c r="J2" s="6251"/>
      <c r="K2" s="6252"/>
    </row>
    <row r="3" spans="1:11" ht="23.25" customHeight="1">
      <c r="A3" s="6452" t="s">
        <v>758</v>
      </c>
      <c r="B3" s="6453"/>
      <c r="C3" s="6453"/>
      <c r="D3" s="6453"/>
      <c r="E3" s="6453"/>
      <c r="F3" s="6453"/>
      <c r="G3" s="6453"/>
      <c r="H3" s="6453"/>
      <c r="I3" s="6453"/>
      <c r="J3" s="6453"/>
      <c r="K3" s="6454"/>
    </row>
    <row r="4" spans="1:11" ht="21.75" customHeight="1" thickBot="1">
      <c r="A4" s="6512"/>
      <c r="B4" s="6457"/>
      <c r="C4" s="6457"/>
      <c r="D4" s="6457"/>
      <c r="E4" s="6457"/>
      <c r="F4" s="6457"/>
      <c r="G4" s="6457"/>
      <c r="H4" s="6457"/>
      <c r="I4" s="6457"/>
      <c r="J4" s="6457"/>
      <c r="K4" s="6513"/>
    </row>
    <row r="5" spans="1:11" ht="26.25" customHeight="1" thickBot="1">
      <c r="A5" s="6533" t="s">
        <v>870</v>
      </c>
      <c r="B5" s="6558" t="s">
        <v>786</v>
      </c>
      <c r="C5" s="6559"/>
      <c r="D5" s="6559"/>
      <c r="E5" s="6560"/>
      <c r="F5" s="6535" t="s">
        <v>787</v>
      </c>
      <c r="G5" s="6536"/>
      <c r="H5" s="6536"/>
      <c r="I5" s="6537"/>
      <c r="J5" s="6561" t="s">
        <v>871</v>
      </c>
      <c r="K5" s="6540" t="s">
        <v>5376</v>
      </c>
    </row>
    <row r="6" spans="1:11" ht="39" thickBot="1">
      <c r="A6" s="6534"/>
      <c r="B6" s="915" t="s">
        <v>788</v>
      </c>
      <c r="C6" s="916" t="s">
        <v>789</v>
      </c>
      <c r="D6" s="914" t="s">
        <v>790</v>
      </c>
      <c r="E6" s="917" t="s">
        <v>5374</v>
      </c>
      <c r="F6" s="915" t="s">
        <v>788</v>
      </c>
      <c r="G6" s="914" t="s">
        <v>789</v>
      </c>
      <c r="H6" s="914" t="s">
        <v>791</v>
      </c>
      <c r="I6" s="917" t="s">
        <v>5375</v>
      </c>
      <c r="J6" s="6562"/>
      <c r="K6" s="6563"/>
    </row>
    <row r="7" spans="1:11" ht="20.100000000000001" customHeight="1">
      <c r="A7" s="912" t="s">
        <v>843</v>
      </c>
      <c r="B7" s="937">
        <v>68213</v>
      </c>
      <c r="C7" s="938">
        <v>1106</v>
      </c>
      <c r="D7" s="920">
        <f>SUM(B7:C7)</f>
        <v>69319</v>
      </c>
      <c r="E7" s="921">
        <f t="shared" ref="E7:E41" si="0">D7/$D$41*100</f>
        <v>9.5183497261306638</v>
      </c>
      <c r="F7" s="937">
        <v>34363</v>
      </c>
      <c r="G7" s="938">
        <v>22</v>
      </c>
      <c r="H7" s="924">
        <f>SUM(F7:G7)</f>
        <v>34385</v>
      </c>
      <c r="I7" s="925">
        <f t="shared" ref="I7:I41" si="1">H7/$H$41*100</f>
        <v>24.382893327944068</v>
      </c>
      <c r="J7" s="926">
        <f>SUM(D7,H7)</f>
        <v>103704</v>
      </c>
      <c r="K7" s="927">
        <f t="shared" ref="K7:K41" si="2">J7/$J$41*100</f>
        <v>11.929763208510872</v>
      </c>
    </row>
    <row r="8" spans="1:11" ht="20.100000000000001" customHeight="1">
      <c r="A8" s="881" t="s">
        <v>848</v>
      </c>
      <c r="B8" s="939">
        <v>4237</v>
      </c>
      <c r="C8" s="940">
        <v>143</v>
      </c>
      <c r="D8" s="930">
        <f t="shared" ref="D8:D40" si="3">SUM(B8:C8)</f>
        <v>4380</v>
      </c>
      <c r="E8" s="931">
        <f t="shared" si="0"/>
        <v>0.60142777305576112</v>
      </c>
      <c r="F8" s="939">
        <v>0</v>
      </c>
      <c r="G8" s="940">
        <v>0</v>
      </c>
      <c r="H8" s="934">
        <f t="shared" ref="H8:H41" si="4">SUM(F8:G8)</f>
        <v>0</v>
      </c>
      <c r="I8" s="935">
        <f t="shared" si="1"/>
        <v>0</v>
      </c>
      <c r="J8" s="894">
        <f t="shared" ref="J8:J41" si="5">SUM(D8,H8)</f>
        <v>4380</v>
      </c>
      <c r="K8" s="895">
        <f t="shared" si="2"/>
        <v>0.50386063076908916</v>
      </c>
    </row>
    <row r="9" spans="1:11" ht="20.100000000000001" customHeight="1">
      <c r="A9" s="881" t="s">
        <v>857</v>
      </c>
      <c r="B9" s="939">
        <v>1794</v>
      </c>
      <c r="C9" s="940">
        <v>23</v>
      </c>
      <c r="D9" s="930">
        <f t="shared" si="3"/>
        <v>1817</v>
      </c>
      <c r="E9" s="931">
        <f t="shared" si="0"/>
        <v>0.24949640722427355</v>
      </c>
      <c r="F9" s="939">
        <v>406</v>
      </c>
      <c r="G9" s="940">
        <v>44</v>
      </c>
      <c r="H9" s="934">
        <f t="shared" si="4"/>
        <v>450</v>
      </c>
      <c r="I9" s="935">
        <f t="shared" si="1"/>
        <v>0.31910141042823409</v>
      </c>
      <c r="J9" s="894">
        <f t="shared" si="5"/>
        <v>2267</v>
      </c>
      <c r="K9" s="895">
        <f t="shared" si="2"/>
        <v>0.26078813925879574</v>
      </c>
    </row>
    <row r="10" spans="1:11" ht="20.100000000000001" customHeight="1">
      <c r="A10" s="881" t="s">
        <v>842</v>
      </c>
      <c r="B10" s="939">
        <v>4884</v>
      </c>
      <c r="C10" s="940">
        <v>41</v>
      </c>
      <c r="D10" s="930">
        <f t="shared" si="3"/>
        <v>4925</v>
      </c>
      <c r="E10" s="931">
        <f t="shared" si="0"/>
        <v>0.6762629639953478</v>
      </c>
      <c r="F10" s="939">
        <v>2134</v>
      </c>
      <c r="G10" s="940">
        <v>12</v>
      </c>
      <c r="H10" s="934">
        <f t="shared" si="4"/>
        <v>2146</v>
      </c>
      <c r="I10" s="935">
        <f t="shared" si="1"/>
        <v>1.5217591706199785</v>
      </c>
      <c r="J10" s="894">
        <f t="shared" si="5"/>
        <v>7071</v>
      </c>
      <c r="K10" s="895">
        <f t="shared" si="2"/>
        <v>0.81342431967311191</v>
      </c>
    </row>
    <row r="11" spans="1:11" ht="20.100000000000001" customHeight="1">
      <c r="A11" s="881" t="s">
        <v>873</v>
      </c>
      <c r="B11" s="939">
        <v>8297</v>
      </c>
      <c r="C11" s="940">
        <v>15</v>
      </c>
      <c r="D11" s="930">
        <f t="shared" si="3"/>
        <v>8312</v>
      </c>
      <c r="E11" s="931">
        <f t="shared" si="0"/>
        <v>1.1413396460364125</v>
      </c>
      <c r="F11" s="939">
        <v>0</v>
      </c>
      <c r="G11" s="940">
        <v>0</v>
      </c>
      <c r="H11" s="934">
        <f t="shared" si="4"/>
        <v>0</v>
      </c>
      <c r="I11" s="935">
        <f t="shared" si="1"/>
        <v>0</v>
      </c>
      <c r="J11" s="894">
        <f t="shared" si="5"/>
        <v>8312</v>
      </c>
      <c r="K11" s="895">
        <f t="shared" si="2"/>
        <v>0.95618483172435365</v>
      </c>
    </row>
    <row r="12" spans="1:11" ht="20.100000000000001" customHeight="1">
      <c r="A12" s="881" t="s">
        <v>823</v>
      </c>
      <c r="B12" s="939">
        <v>154163</v>
      </c>
      <c r="C12" s="940">
        <v>516</v>
      </c>
      <c r="D12" s="930">
        <f t="shared" si="3"/>
        <v>154679</v>
      </c>
      <c r="E12" s="931">
        <f t="shared" si="0"/>
        <v>21.239325686870338</v>
      </c>
      <c r="F12" s="939">
        <v>18428</v>
      </c>
      <c r="G12" s="940">
        <v>86</v>
      </c>
      <c r="H12" s="934">
        <f t="shared" si="4"/>
        <v>18514</v>
      </c>
      <c r="I12" s="935">
        <f t="shared" si="1"/>
        <v>13.128541139262948</v>
      </c>
      <c r="J12" s="894">
        <f t="shared" si="5"/>
        <v>173193</v>
      </c>
      <c r="K12" s="895">
        <f t="shared" si="2"/>
        <v>19.923546626664582</v>
      </c>
    </row>
    <row r="13" spans="1:11" ht="20.100000000000001" customHeight="1">
      <c r="A13" s="881" t="s">
        <v>834</v>
      </c>
      <c r="B13" s="939">
        <v>21747</v>
      </c>
      <c r="C13" s="940">
        <v>636</v>
      </c>
      <c r="D13" s="930">
        <f t="shared" si="3"/>
        <v>22383</v>
      </c>
      <c r="E13" s="931">
        <f t="shared" si="0"/>
        <v>3.0734606950472831</v>
      </c>
      <c r="F13" s="939">
        <v>2147</v>
      </c>
      <c r="G13" s="940">
        <v>2</v>
      </c>
      <c r="H13" s="934">
        <f t="shared" si="4"/>
        <v>2149</v>
      </c>
      <c r="I13" s="935">
        <f t="shared" si="1"/>
        <v>1.5238865133561668</v>
      </c>
      <c r="J13" s="894">
        <f t="shared" si="5"/>
        <v>24532</v>
      </c>
      <c r="K13" s="895">
        <f t="shared" si="2"/>
        <v>2.8220796790016656</v>
      </c>
    </row>
    <row r="14" spans="1:11" ht="20.100000000000001" customHeight="1">
      <c r="A14" s="881" t="s">
        <v>874</v>
      </c>
      <c r="B14" s="939">
        <v>3562</v>
      </c>
      <c r="C14" s="940">
        <v>280</v>
      </c>
      <c r="D14" s="930">
        <f t="shared" si="3"/>
        <v>3842</v>
      </c>
      <c r="E14" s="931">
        <f t="shared" si="0"/>
        <v>0.52755376805484799</v>
      </c>
      <c r="F14" s="939">
        <v>10087</v>
      </c>
      <c r="G14" s="940">
        <v>37</v>
      </c>
      <c r="H14" s="934">
        <f t="shared" si="4"/>
        <v>10124</v>
      </c>
      <c r="I14" s="935">
        <f t="shared" si="1"/>
        <v>7.1790726203898716</v>
      </c>
      <c r="J14" s="894">
        <f t="shared" si="5"/>
        <v>13966</v>
      </c>
      <c r="K14" s="895">
        <f t="shared" si="2"/>
        <v>1.6066021847765066</v>
      </c>
    </row>
    <row r="15" spans="1:11" ht="20.100000000000001" customHeight="1">
      <c r="A15" s="881" t="s">
        <v>850</v>
      </c>
      <c r="B15" s="939">
        <v>9398</v>
      </c>
      <c r="C15" s="940">
        <v>79</v>
      </c>
      <c r="D15" s="930">
        <f t="shared" si="3"/>
        <v>9477</v>
      </c>
      <c r="E15" s="931">
        <f t="shared" si="0"/>
        <v>1.3013084486870887</v>
      </c>
      <c r="F15" s="939">
        <v>722</v>
      </c>
      <c r="G15" s="940">
        <v>3</v>
      </c>
      <c r="H15" s="934">
        <f t="shared" si="4"/>
        <v>725</v>
      </c>
      <c r="I15" s="935">
        <f t="shared" si="1"/>
        <v>0.51410782791215492</v>
      </c>
      <c r="J15" s="894">
        <f t="shared" si="5"/>
        <v>10202</v>
      </c>
      <c r="K15" s="895">
        <f t="shared" si="2"/>
        <v>1.1736041450014265</v>
      </c>
    </row>
    <row r="16" spans="1:11" ht="20.100000000000001" customHeight="1">
      <c r="A16" s="881" t="s">
        <v>851</v>
      </c>
      <c r="B16" s="939">
        <v>27133</v>
      </c>
      <c r="C16" s="940">
        <v>324</v>
      </c>
      <c r="D16" s="930">
        <f t="shared" si="3"/>
        <v>27457</v>
      </c>
      <c r="E16" s="931">
        <f t="shared" si="0"/>
        <v>3.7701831883086836</v>
      </c>
      <c r="F16" s="939">
        <v>1912</v>
      </c>
      <c r="G16" s="940">
        <v>1</v>
      </c>
      <c r="H16" s="934">
        <f t="shared" si="4"/>
        <v>1913</v>
      </c>
      <c r="I16" s="935">
        <f t="shared" si="1"/>
        <v>1.3565355514426929</v>
      </c>
      <c r="J16" s="894">
        <f t="shared" si="5"/>
        <v>29370</v>
      </c>
      <c r="K16" s="895">
        <f t="shared" si="2"/>
        <v>3.3786271063214954</v>
      </c>
    </row>
    <row r="17" spans="1:11" ht="20.100000000000001" customHeight="1">
      <c r="A17" s="881" t="s">
        <v>822</v>
      </c>
      <c r="B17" s="939">
        <v>15203</v>
      </c>
      <c r="C17" s="940">
        <v>226</v>
      </c>
      <c r="D17" s="930">
        <f t="shared" si="3"/>
        <v>15429</v>
      </c>
      <c r="E17" s="931">
        <f t="shared" si="0"/>
        <v>2.1185911211135475</v>
      </c>
      <c r="F17" s="939">
        <v>2761</v>
      </c>
      <c r="G17" s="940">
        <v>39</v>
      </c>
      <c r="H17" s="934">
        <f t="shared" si="4"/>
        <v>2800</v>
      </c>
      <c r="I17" s="935">
        <f t="shared" si="1"/>
        <v>1.9855198871090121</v>
      </c>
      <c r="J17" s="894">
        <f t="shared" si="5"/>
        <v>18229</v>
      </c>
      <c r="K17" s="895">
        <f t="shared" si="2"/>
        <v>2.0970035247236818</v>
      </c>
    </row>
    <row r="18" spans="1:11" ht="20.100000000000001" customHeight="1">
      <c r="A18" s="881" t="s">
        <v>836</v>
      </c>
      <c r="B18" s="939">
        <v>3248</v>
      </c>
      <c r="C18" s="940">
        <v>53</v>
      </c>
      <c r="D18" s="930">
        <f t="shared" si="3"/>
        <v>3301</v>
      </c>
      <c r="E18" s="931">
        <f t="shared" si="0"/>
        <v>0.45326782622307477</v>
      </c>
      <c r="F18" s="939">
        <v>1665</v>
      </c>
      <c r="G18" s="940">
        <v>11</v>
      </c>
      <c r="H18" s="934">
        <f t="shared" si="4"/>
        <v>1676</v>
      </c>
      <c r="I18" s="935">
        <f t="shared" si="1"/>
        <v>1.1884754752838229</v>
      </c>
      <c r="J18" s="894">
        <f t="shared" si="5"/>
        <v>4977</v>
      </c>
      <c r="K18" s="895">
        <f t="shared" si="2"/>
        <v>0.57253752496295818</v>
      </c>
    </row>
    <row r="19" spans="1:11" ht="20.100000000000001" customHeight="1">
      <c r="A19" s="881" t="s">
        <v>826</v>
      </c>
      <c r="B19" s="939">
        <v>12760</v>
      </c>
      <c r="C19" s="940">
        <v>124</v>
      </c>
      <c r="D19" s="930">
        <f t="shared" si="3"/>
        <v>12884</v>
      </c>
      <c r="E19" s="931">
        <f t="shared" si="0"/>
        <v>1.7691313762672207</v>
      </c>
      <c r="F19" s="939">
        <v>1375</v>
      </c>
      <c r="G19" s="940">
        <v>6</v>
      </c>
      <c r="H19" s="934">
        <f t="shared" si="4"/>
        <v>1381</v>
      </c>
      <c r="I19" s="935">
        <f t="shared" si="1"/>
        <v>0.97928677289198063</v>
      </c>
      <c r="J19" s="894">
        <f t="shared" si="5"/>
        <v>14265</v>
      </c>
      <c r="K19" s="895">
        <f t="shared" si="2"/>
        <v>1.6409981502102871</v>
      </c>
    </row>
    <row r="20" spans="1:11" ht="20.100000000000001" customHeight="1">
      <c r="A20" s="881" t="s">
        <v>830</v>
      </c>
      <c r="B20" s="939">
        <v>57656</v>
      </c>
      <c r="C20" s="940">
        <v>2219</v>
      </c>
      <c r="D20" s="930">
        <f t="shared" si="3"/>
        <v>59875</v>
      </c>
      <c r="E20" s="931">
        <f t="shared" si="0"/>
        <v>8.2215725825830361</v>
      </c>
      <c r="F20" s="939">
        <v>9485</v>
      </c>
      <c r="G20" s="940">
        <v>31</v>
      </c>
      <c r="H20" s="934">
        <f t="shared" si="4"/>
        <v>9516</v>
      </c>
      <c r="I20" s="935">
        <f t="shared" si="1"/>
        <v>6.7479311591890561</v>
      </c>
      <c r="J20" s="894">
        <f t="shared" si="5"/>
        <v>69391</v>
      </c>
      <c r="K20" s="895">
        <f t="shared" si="2"/>
        <v>7.9825098241319337</v>
      </c>
    </row>
    <row r="21" spans="1:11" ht="20.100000000000001" customHeight="1">
      <c r="A21" s="881" t="s">
        <v>828</v>
      </c>
      <c r="B21" s="939">
        <v>120837</v>
      </c>
      <c r="C21" s="940">
        <v>2199</v>
      </c>
      <c r="D21" s="930">
        <f t="shared" si="3"/>
        <v>123036</v>
      </c>
      <c r="E21" s="931">
        <f t="shared" si="0"/>
        <v>16.894353307234848</v>
      </c>
      <c r="F21" s="939">
        <v>22802</v>
      </c>
      <c r="G21" s="940">
        <v>57</v>
      </c>
      <c r="H21" s="934">
        <f t="shared" si="4"/>
        <v>22859</v>
      </c>
      <c r="I21" s="935">
        <f t="shared" si="1"/>
        <v>16.209642535508895</v>
      </c>
      <c r="J21" s="894">
        <f t="shared" si="5"/>
        <v>145895</v>
      </c>
      <c r="K21" s="895">
        <f t="shared" si="2"/>
        <v>16.783275508232023</v>
      </c>
    </row>
    <row r="22" spans="1:11" ht="20.100000000000001" customHeight="1">
      <c r="A22" s="881" t="s">
        <v>841</v>
      </c>
      <c r="B22" s="939">
        <v>26698</v>
      </c>
      <c r="C22" s="940">
        <v>1022</v>
      </c>
      <c r="D22" s="930">
        <f t="shared" si="3"/>
        <v>27720</v>
      </c>
      <c r="E22" s="931">
        <f t="shared" si="0"/>
        <v>3.80629631714742</v>
      </c>
      <c r="F22" s="939">
        <v>6146</v>
      </c>
      <c r="G22" s="940">
        <v>77</v>
      </c>
      <c r="H22" s="934">
        <f t="shared" si="4"/>
        <v>6223</v>
      </c>
      <c r="I22" s="935">
        <f t="shared" si="1"/>
        <v>4.4128179490997796</v>
      </c>
      <c r="J22" s="894">
        <f t="shared" si="5"/>
        <v>33943</v>
      </c>
      <c r="K22" s="895">
        <f t="shared" si="2"/>
        <v>3.9046898151130582</v>
      </c>
    </row>
    <row r="23" spans="1:11" ht="20.100000000000001" customHeight="1">
      <c r="A23" s="881" t="s">
        <v>835</v>
      </c>
      <c r="B23" s="939">
        <v>7228</v>
      </c>
      <c r="C23" s="940">
        <v>35</v>
      </c>
      <c r="D23" s="930">
        <f t="shared" si="3"/>
        <v>7263</v>
      </c>
      <c r="E23" s="931">
        <f t="shared" si="0"/>
        <v>0.99729906751232722</v>
      </c>
      <c r="F23" s="939">
        <v>754</v>
      </c>
      <c r="G23" s="940">
        <v>13</v>
      </c>
      <c r="H23" s="934">
        <f t="shared" si="4"/>
        <v>767</v>
      </c>
      <c r="I23" s="935">
        <f t="shared" si="1"/>
        <v>0.54389062621879014</v>
      </c>
      <c r="J23" s="894">
        <f t="shared" si="5"/>
        <v>8030</v>
      </c>
      <c r="K23" s="895">
        <f t="shared" si="2"/>
        <v>0.92374448974333023</v>
      </c>
    </row>
    <row r="24" spans="1:11" ht="20.100000000000001" customHeight="1">
      <c r="A24" s="881" t="s">
        <v>837</v>
      </c>
      <c r="B24" s="939">
        <v>26502</v>
      </c>
      <c r="C24" s="940">
        <v>272</v>
      </c>
      <c r="D24" s="930">
        <f t="shared" si="3"/>
        <v>26774</v>
      </c>
      <c r="E24" s="931">
        <f t="shared" si="0"/>
        <v>3.6763989031495319</v>
      </c>
      <c r="F24" s="939">
        <v>5427</v>
      </c>
      <c r="G24" s="940">
        <v>28</v>
      </c>
      <c r="H24" s="934">
        <f t="shared" si="4"/>
        <v>5455</v>
      </c>
      <c r="I24" s="935">
        <f t="shared" si="1"/>
        <v>3.868218208635593</v>
      </c>
      <c r="J24" s="894">
        <f t="shared" si="5"/>
        <v>32229</v>
      </c>
      <c r="K24" s="895">
        <f t="shared" si="2"/>
        <v>3.7075169564057022</v>
      </c>
    </row>
    <row r="25" spans="1:11" ht="20.100000000000001" customHeight="1">
      <c r="A25" s="881" t="s">
        <v>825</v>
      </c>
      <c r="B25" s="939">
        <v>24096</v>
      </c>
      <c r="C25" s="940">
        <v>462</v>
      </c>
      <c r="D25" s="930">
        <f t="shared" si="3"/>
        <v>24558</v>
      </c>
      <c r="E25" s="931">
        <f t="shared" si="0"/>
        <v>3.3721148974208637</v>
      </c>
      <c r="F25" s="939">
        <v>2181</v>
      </c>
      <c r="G25" s="940">
        <v>15</v>
      </c>
      <c r="H25" s="934">
        <f t="shared" si="4"/>
        <v>2196</v>
      </c>
      <c r="I25" s="935">
        <f t="shared" si="1"/>
        <v>1.5572148828897825</v>
      </c>
      <c r="J25" s="894">
        <f t="shared" si="5"/>
        <v>26754</v>
      </c>
      <c r="K25" s="895">
        <f t="shared" si="2"/>
        <v>3.0776911679443404</v>
      </c>
    </row>
    <row r="26" spans="1:11" ht="20.100000000000001" customHeight="1">
      <c r="A26" s="881" t="s">
        <v>832</v>
      </c>
      <c r="B26" s="939">
        <v>21025</v>
      </c>
      <c r="C26" s="940">
        <v>189</v>
      </c>
      <c r="D26" s="930">
        <f t="shared" si="3"/>
        <v>21214</v>
      </c>
      <c r="E26" s="931">
        <f t="shared" si="0"/>
        <v>2.9129426432887939</v>
      </c>
      <c r="F26" s="939">
        <v>2196</v>
      </c>
      <c r="G26" s="940">
        <v>12</v>
      </c>
      <c r="H26" s="934">
        <f t="shared" si="4"/>
        <v>2208</v>
      </c>
      <c r="I26" s="935">
        <f t="shared" si="1"/>
        <v>1.5657242538345353</v>
      </c>
      <c r="J26" s="894">
        <f t="shared" si="5"/>
        <v>23422</v>
      </c>
      <c r="K26" s="895">
        <f t="shared" si="2"/>
        <v>2.6943889712040199</v>
      </c>
    </row>
    <row r="27" spans="1:11" ht="20.100000000000001" customHeight="1">
      <c r="A27" s="881" t="s">
        <v>820</v>
      </c>
      <c r="B27" s="939">
        <v>14544</v>
      </c>
      <c r="C27" s="940">
        <v>217</v>
      </c>
      <c r="D27" s="930">
        <f t="shared" si="3"/>
        <v>14761</v>
      </c>
      <c r="E27" s="931">
        <f t="shared" si="0"/>
        <v>2.0268665201086966</v>
      </c>
      <c r="F27" s="939">
        <v>2972</v>
      </c>
      <c r="G27" s="940">
        <v>23</v>
      </c>
      <c r="H27" s="934">
        <f t="shared" si="4"/>
        <v>2995</v>
      </c>
      <c r="I27" s="935">
        <f t="shared" si="1"/>
        <v>2.123797164961247</v>
      </c>
      <c r="J27" s="894">
        <f t="shared" si="5"/>
        <v>17756</v>
      </c>
      <c r="K27" s="895">
        <f t="shared" si="2"/>
        <v>2.0425911780675676</v>
      </c>
    </row>
    <row r="28" spans="1:11" ht="20.100000000000001" customHeight="1">
      <c r="A28" s="881" t="s">
        <v>827</v>
      </c>
      <c r="B28" s="939">
        <v>27949</v>
      </c>
      <c r="C28" s="940">
        <v>1317</v>
      </c>
      <c r="D28" s="930">
        <f t="shared" si="3"/>
        <v>29266</v>
      </c>
      <c r="E28" s="931">
        <f t="shared" si="0"/>
        <v>4.0185810973173304</v>
      </c>
      <c r="F28" s="939">
        <v>4163</v>
      </c>
      <c r="G28" s="940">
        <v>62</v>
      </c>
      <c r="H28" s="934">
        <f t="shared" si="4"/>
        <v>4225</v>
      </c>
      <c r="I28" s="935">
        <f t="shared" si="1"/>
        <v>2.99600768679842</v>
      </c>
      <c r="J28" s="894">
        <f t="shared" si="5"/>
        <v>33491</v>
      </c>
      <c r="K28" s="895">
        <f t="shared" si="2"/>
        <v>3.8526932386044668</v>
      </c>
    </row>
    <row r="29" spans="1:11" ht="20.100000000000001" customHeight="1">
      <c r="A29" s="881" t="s">
        <v>875</v>
      </c>
      <c r="B29" s="939">
        <v>452</v>
      </c>
      <c r="C29" s="940">
        <v>36</v>
      </c>
      <c r="D29" s="930">
        <f t="shared" si="3"/>
        <v>488</v>
      </c>
      <c r="E29" s="931">
        <f t="shared" si="0"/>
        <v>6.7008391153244626E-2</v>
      </c>
      <c r="F29" s="939">
        <v>0</v>
      </c>
      <c r="G29" s="940">
        <v>0</v>
      </c>
      <c r="H29" s="934">
        <f t="shared" si="4"/>
        <v>0</v>
      </c>
      <c r="I29" s="935">
        <f t="shared" si="1"/>
        <v>0</v>
      </c>
      <c r="J29" s="894">
        <f t="shared" si="5"/>
        <v>488</v>
      </c>
      <c r="K29" s="895">
        <f t="shared" si="2"/>
        <v>5.6137896761487567E-2</v>
      </c>
    </row>
    <row r="30" spans="1:11" ht="20.100000000000001" customHeight="1">
      <c r="A30" s="881" t="s">
        <v>840</v>
      </c>
      <c r="B30" s="939">
        <v>8375</v>
      </c>
      <c r="C30" s="940">
        <v>196</v>
      </c>
      <c r="D30" s="930">
        <f t="shared" si="3"/>
        <v>8571</v>
      </c>
      <c r="E30" s="931">
        <f t="shared" si="0"/>
        <v>1.1769035257673355</v>
      </c>
      <c r="F30" s="939">
        <v>1705</v>
      </c>
      <c r="G30" s="940">
        <v>30</v>
      </c>
      <c r="H30" s="934">
        <f t="shared" si="4"/>
        <v>1735</v>
      </c>
      <c r="I30" s="935">
        <f t="shared" si="1"/>
        <v>1.2303132157621914</v>
      </c>
      <c r="J30" s="894">
        <f t="shared" si="5"/>
        <v>10306</v>
      </c>
      <c r="K30" s="895">
        <f t="shared" si="2"/>
        <v>1.1855679590653501</v>
      </c>
    </row>
    <row r="31" spans="1:11" ht="20.100000000000001" customHeight="1">
      <c r="A31" s="881" t="s">
        <v>824</v>
      </c>
      <c r="B31" s="939">
        <v>11742</v>
      </c>
      <c r="C31" s="940">
        <v>132</v>
      </c>
      <c r="D31" s="930">
        <f t="shared" si="3"/>
        <v>11874</v>
      </c>
      <c r="E31" s="931">
        <f t="shared" si="0"/>
        <v>1.6304459765443167</v>
      </c>
      <c r="F31" s="939">
        <v>324</v>
      </c>
      <c r="G31" s="940">
        <v>3</v>
      </c>
      <c r="H31" s="934">
        <f t="shared" si="4"/>
        <v>327</v>
      </c>
      <c r="I31" s="935">
        <f t="shared" si="1"/>
        <v>0.23188035824451675</v>
      </c>
      <c r="J31" s="894">
        <f t="shared" si="5"/>
        <v>12201</v>
      </c>
      <c r="K31" s="895">
        <f t="shared" si="2"/>
        <v>1.4035624557108808</v>
      </c>
    </row>
    <row r="32" spans="1:11" ht="20.100000000000001" customHeight="1">
      <c r="A32" s="881" t="s">
        <v>829</v>
      </c>
      <c r="B32" s="939">
        <v>4594</v>
      </c>
      <c r="C32" s="940">
        <v>13</v>
      </c>
      <c r="D32" s="930">
        <f t="shared" si="3"/>
        <v>4607</v>
      </c>
      <c r="E32" s="931">
        <f t="shared" si="0"/>
        <v>0.63259765992417616</v>
      </c>
      <c r="F32" s="939">
        <v>1450</v>
      </c>
      <c r="G32" s="940">
        <v>2</v>
      </c>
      <c r="H32" s="934">
        <f t="shared" si="4"/>
        <v>1452</v>
      </c>
      <c r="I32" s="935">
        <f t="shared" si="1"/>
        <v>1.0296338843151021</v>
      </c>
      <c r="J32" s="894">
        <f t="shared" si="5"/>
        <v>6059</v>
      </c>
      <c r="K32" s="895">
        <f t="shared" si="2"/>
        <v>0.69700720589724008</v>
      </c>
    </row>
    <row r="33" spans="1:11" ht="20.100000000000001" customHeight="1">
      <c r="A33" s="881" t="s">
        <v>876</v>
      </c>
      <c r="B33" s="939">
        <v>69</v>
      </c>
      <c r="C33" s="940">
        <v>11</v>
      </c>
      <c r="D33" s="930">
        <f t="shared" si="3"/>
        <v>80</v>
      </c>
      <c r="E33" s="931">
        <f t="shared" si="0"/>
        <v>1.0984982156269609E-2</v>
      </c>
      <c r="F33" s="939">
        <v>2057</v>
      </c>
      <c r="G33" s="940">
        <v>8</v>
      </c>
      <c r="H33" s="934">
        <f t="shared" si="4"/>
        <v>2065</v>
      </c>
      <c r="I33" s="935">
        <f t="shared" si="1"/>
        <v>1.4643209167428963</v>
      </c>
      <c r="J33" s="894">
        <f t="shared" si="5"/>
        <v>2145</v>
      </c>
      <c r="K33" s="895">
        <f t="shared" si="2"/>
        <v>0.24675366506842381</v>
      </c>
    </row>
    <row r="34" spans="1:11" ht="20.100000000000001" customHeight="1">
      <c r="A34" s="881" t="s">
        <v>821</v>
      </c>
      <c r="B34" s="939">
        <v>18582</v>
      </c>
      <c r="C34" s="940">
        <v>260</v>
      </c>
      <c r="D34" s="930">
        <f t="shared" si="3"/>
        <v>18842</v>
      </c>
      <c r="E34" s="931">
        <f t="shared" si="0"/>
        <v>2.5872379223554001</v>
      </c>
      <c r="F34" s="939">
        <v>2721</v>
      </c>
      <c r="G34" s="940">
        <v>14</v>
      </c>
      <c r="H34" s="934">
        <f t="shared" si="4"/>
        <v>2735</v>
      </c>
      <c r="I34" s="935">
        <f t="shared" si="1"/>
        <v>1.9394274611582674</v>
      </c>
      <c r="J34" s="894">
        <f t="shared" si="5"/>
        <v>21577</v>
      </c>
      <c r="K34" s="895">
        <f t="shared" si="2"/>
        <v>2.4821463082430677</v>
      </c>
    </row>
    <row r="35" spans="1:11" ht="20.100000000000001" customHeight="1">
      <c r="A35" s="913" t="s">
        <v>877</v>
      </c>
      <c r="B35" s="939">
        <v>1313</v>
      </c>
      <c r="C35" s="940">
        <v>13</v>
      </c>
      <c r="D35" s="930">
        <f t="shared" si="3"/>
        <v>1326</v>
      </c>
      <c r="E35" s="931">
        <f t="shared" si="0"/>
        <v>0.1820760792401688</v>
      </c>
      <c r="F35" s="939">
        <v>0</v>
      </c>
      <c r="G35" s="940">
        <v>0</v>
      </c>
      <c r="H35" s="934">
        <f t="shared" si="4"/>
        <v>0</v>
      </c>
      <c r="I35" s="935">
        <f t="shared" si="1"/>
        <v>0</v>
      </c>
      <c r="J35" s="894">
        <f t="shared" si="5"/>
        <v>1326</v>
      </c>
      <c r="K35" s="895">
        <f t="shared" si="2"/>
        <v>0.15253862931502563</v>
      </c>
    </row>
    <row r="36" spans="1:11" ht="20.100000000000001" customHeight="1">
      <c r="A36" s="913" t="s">
        <v>878</v>
      </c>
      <c r="B36" s="939">
        <v>382</v>
      </c>
      <c r="C36" s="940">
        <v>5</v>
      </c>
      <c r="D36" s="930">
        <f t="shared" si="3"/>
        <v>387</v>
      </c>
      <c r="E36" s="931">
        <f t="shared" si="0"/>
        <v>5.313985118095424E-2</v>
      </c>
      <c r="F36" s="939">
        <v>0</v>
      </c>
      <c r="G36" s="940">
        <v>0</v>
      </c>
      <c r="H36" s="934">
        <f t="shared" si="4"/>
        <v>0</v>
      </c>
      <c r="I36" s="935">
        <f t="shared" si="1"/>
        <v>0</v>
      </c>
      <c r="J36" s="894">
        <f t="shared" si="5"/>
        <v>387</v>
      </c>
      <c r="K36" s="895">
        <f t="shared" si="2"/>
        <v>4.4519192718638703E-2</v>
      </c>
    </row>
    <row r="37" spans="1:11" ht="20.100000000000001" customHeight="1">
      <c r="A37" s="913" t="s">
        <v>879</v>
      </c>
      <c r="B37" s="939">
        <v>2107</v>
      </c>
      <c r="C37" s="940">
        <v>1</v>
      </c>
      <c r="D37" s="930">
        <f t="shared" si="3"/>
        <v>2108</v>
      </c>
      <c r="E37" s="931">
        <f t="shared" si="0"/>
        <v>0.28945427981770422</v>
      </c>
      <c r="F37" s="939">
        <v>0</v>
      </c>
      <c r="G37" s="940">
        <v>0</v>
      </c>
      <c r="H37" s="934">
        <f t="shared" si="4"/>
        <v>0</v>
      </c>
      <c r="I37" s="935">
        <f t="shared" si="1"/>
        <v>0</v>
      </c>
      <c r="J37" s="894">
        <f t="shared" si="5"/>
        <v>2108</v>
      </c>
      <c r="K37" s="895">
        <f t="shared" si="2"/>
        <v>0.24249730814183559</v>
      </c>
    </row>
    <row r="38" spans="1:11" ht="20.100000000000001" customHeight="1">
      <c r="A38" s="913" t="s">
        <v>880</v>
      </c>
      <c r="B38" s="939">
        <v>5152</v>
      </c>
      <c r="C38" s="940">
        <v>29</v>
      </c>
      <c r="D38" s="930">
        <f t="shared" si="3"/>
        <v>5181</v>
      </c>
      <c r="E38" s="931">
        <f t="shared" si="0"/>
        <v>0.71141490689541065</v>
      </c>
      <c r="F38" s="939">
        <v>0</v>
      </c>
      <c r="G38" s="940">
        <v>0</v>
      </c>
      <c r="H38" s="934">
        <f t="shared" si="4"/>
        <v>0</v>
      </c>
      <c r="I38" s="935">
        <f t="shared" si="1"/>
        <v>0</v>
      </c>
      <c r="J38" s="894">
        <f t="shared" si="5"/>
        <v>5181</v>
      </c>
      <c r="K38" s="895">
        <f t="shared" si="2"/>
        <v>0.59600500639603904</v>
      </c>
    </row>
    <row r="39" spans="1:11" ht="20.100000000000001" customHeight="1">
      <c r="A39" s="913" t="s">
        <v>881</v>
      </c>
      <c r="B39" s="939">
        <v>207</v>
      </c>
      <c r="C39" s="940">
        <v>12</v>
      </c>
      <c r="D39" s="930">
        <f t="shared" si="3"/>
        <v>219</v>
      </c>
      <c r="E39" s="931">
        <f t="shared" si="0"/>
        <v>3.0071388652788061E-2</v>
      </c>
      <c r="F39" s="939">
        <v>0</v>
      </c>
      <c r="G39" s="940">
        <v>0</v>
      </c>
      <c r="H39" s="934">
        <f t="shared" si="4"/>
        <v>0</v>
      </c>
      <c r="I39" s="935">
        <f t="shared" si="1"/>
        <v>0</v>
      </c>
      <c r="J39" s="894">
        <f t="shared" si="5"/>
        <v>219</v>
      </c>
      <c r="K39" s="895">
        <f t="shared" si="2"/>
        <v>2.5193031538454459E-2</v>
      </c>
    </row>
    <row r="40" spans="1:11" ht="20.100000000000001" customHeight="1">
      <c r="A40" s="913" t="s">
        <v>882</v>
      </c>
      <c r="B40" s="939">
        <v>0</v>
      </c>
      <c r="C40" s="940">
        <v>1912</v>
      </c>
      <c r="D40" s="930">
        <f t="shared" si="3"/>
        <v>1912</v>
      </c>
      <c r="E40" s="931">
        <f t="shared" si="0"/>
        <v>0.26254107353484368</v>
      </c>
      <c r="F40" s="939">
        <v>0</v>
      </c>
      <c r="G40" s="940">
        <v>0</v>
      </c>
      <c r="H40" s="934">
        <f t="shared" si="4"/>
        <v>0</v>
      </c>
      <c r="I40" s="935">
        <f t="shared" si="1"/>
        <v>0</v>
      </c>
      <c r="J40" s="894">
        <f t="shared" si="5"/>
        <v>1912</v>
      </c>
      <c r="K40" s="895">
        <f t="shared" si="2"/>
        <v>0.21995012009828735</v>
      </c>
    </row>
    <row r="41" spans="1:11" ht="20.100000000000001" customHeight="1" thickBot="1">
      <c r="A41" s="898" t="s">
        <v>2</v>
      </c>
      <c r="B41" s="899">
        <f>SUM(B7:B40)</f>
        <v>714149</v>
      </c>
      <c r="C41" s="900">
        <f>SUM(C7:C40)</f>
        <v>14118</v>
      </c>
      <c r="D41" s="900">
        <f>SUM(B41:C41)</f>
        <v>728267</v>
      </c>
      <c r="E41" s="936">
        <f t="shared" si="0"/>
        <v>100</v>
      </c>
      <c r="F41" s="899">
        <f>SUM(F7:F40)</f>
        <v>140383</v>
      </c>
      <c r="G41" s="900">
        <f>SUM(G7:G40)</f>
        <v>638</v>
      </c>
      <c r="H41" s="941">
        <f t="shared" si="4"/>
        <v>141021</v>
      </c>
      <c r="I41" s="942">
        <f t="shared" si="1"/>
        <v>100</v>
      </c>
      <c r="J41" s="904">
        <f t="shared" si="5"/>
        <v>869288</v>
      </c>
      <c r="K41" s="905">
        <f t="shared" si="2"/>
        <v>100</v>
      </c>
    </row>
    <row r="42" spans="1:11" ht="18.75" customHeight="1" thickTop="1">
      <c r="A42" s="998"/>
      <c r="B42" s="998"/>
      <c r="C42" s="998"/>
      <c r="D42" s="998"/>
      <c r="E42" s="998"/>
      <c r="F42" s="998"/>
      <c r="G42" s="998"/>
      <c r="H42" s="998"/>
      <c r="I42" s="998"/>
      <c r="J42" s="998"/>
      <c r="K42" s="998"/>
    </row>
    <row r="43" spans="1:11" ht="15.75" customHeight="1">
      <c r="A43" s="6492" t="s">
        <v>885</v>
      </c>
      <c r="B43" s="6492"/>
      <c r="C43" s="6492"/>
      <c r="D43" s="6492"/>
      <c r="E43" s="6492"/>
      <c r="F43" s="6492"/>
      <c r="G43" s="6492"/>
      <c r="H43" s="816"/>
      <c r="I43" s="816"/>
      <c r="J43" s="958"/>
      <c r="K43" s="958"/>
    </row>
    <row r="44" spans="1:11" ht="15.75" customHeight="1">
      <c r="A44" s="6494" t="s">
        <v>867</v>
      </c>
      <c r="B44" s="6494"/>
      <c r="C44" s="6494"/>
      <c r="D44" s="6494"/>
      <c r="E44" s="6494"/>
      <c r="F44" s="6494"/>
      <c r="G44" s="877"/>
      <c r="H44" s="816"/>
      <c r="I44" s="816"/>
      <c r="J44" s="958"/>
      <c r="K44" s="958"/>
    </row>
    <row r="45" spans="1:11" ht="16.5" customHeight="1">
      <c r="A45" s="6488" t="s">
        <v>886</v>
      </c>
      <c r="B45" s="6488"/>
      <c r="C45" s="6488"/>
      <c r="D45" s="6488"/>
      <c r="E45" s="6488"/>
      <c r="F45" s="6488"/>
      <c r="G45" s="827"/>
      <c r="H45" s="906"/>
      <c r="I45" s="906"/>
      <c r="J45" s="970"/>
      <c r="K45" s="970"/>
    </row>
    <row r="46" spans="1:11" ht="15" customHeight="1">
      <c r="A46" s="6249" t="s">
        <v>869</v>
      </c>
      <c r="B46" s="6249"/>
      <c r="C46" s="6249"/>
      <c r="D46" s="6249"/>
      <c r="E46" s="6249"/>
      <c r="F46" s="6249"/>
      <c r="G46" s="6249"/>
      <c r="H46" s="6249"/>
      <c r="I46" s="6249"/>
    </row>
  </sheetData>
  <mergeCells count="11">
    <mergeCell ref="A43:G43"/>
    <mergeCell ref="A44:F44"/>
    <mergeCell ref="A45:F45"/>
    <mergeCell ref="A46:I46"/>
    <mergeCell ref="A2:K2"/>
    <mergeCell ref="A3:K4"/>
    <mergeCell ref="A5:A6"/>
    <mergeCell ref="B5:E5"/>
    <mergeCell ref="F5:I5"/>
    <mergeCell ref="J5:J6"/>
    <mergeCell ref="K5:K6"/>
  </mergeCells>
  <hyperlinks>
    <hyperlink ref="A1" r:id="rId1"/>
  </hyperlinks>
  <pageMargins left="0.7" right="0.7" top="0.75" bottom="0.75" header="0.3" footer="0.3"/>
  <pageSetup paperSize="9" scale="51" orientation="landscape" r:id="rId2"/>
  <headerFooter alignWithMargins="0">
    <oddFooter>&amp;R56</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8">
    <pageSetUpPr fitToPage="1"/>
  </sheetPr>
  <dimension ref="A1:L39"/>
  <sheetViews>
    <sheetView view="pageBreakPreview" zoomScale="60" zoomScaleNormal="100" workbookViewId="0">
      <selection activeCell="A42" sqref="A42"/>
    </sheetView>
  </sheetViews>
  <sheetFormatPr defaultRowHeight="12.75"/>
  <cols>
    <col min="1" max="1" width="14.7109375" style="152" customWidth="1"/>
    <col min="2" max="11" width="20.28515625" style="152" customWidth="1"/>
    <col min="12" max="16384" width="9.140625" style="152"/>
  </cols>
  <sheetData>
    <row r="1" spans="1:12" ht="13.5" thickBot="1">
      <c r="A1" s="1" t="s">
        <v>0</v>
      </c>
      <c r="K1" s="474" t="s">
        <v>1</v>
      </c>
    </row>
    <row r="2" spans="1:12" ht="27.75" customHeight="1" thickTop="1">
      <c r="A2" s="6250" t="s">
        <v>1439</v>
      </c>
      <c r="B2" s="6251"/>
      <c r="C2" s="6251"/>
      <c r="D2" s="6251"/>
      <c r="E2" s="6251"/>
      <c r="F2" s="6251"/>
      <c r="G2" s="6251"/>
      <c r="H2" s="6251"/>
      <c r="I2" s="6251"/>
      <c r="J2" s="6251"/>
      <c r="K2" s="6252"/>
    </row>
    <row r="3" spans="1:12" ht="26.25" customHeight="1">
      <c r="A3" s="6452" t="s">
        <v>938</v>
      </c>
      <c r="B3" s="6453"/>
      <c r="C3" s="6453"/>
      <c r="D3" s="6453"/>
      <c r="E3" s="6453"/>
      <c r="F3" s="6453"/>
      <c r="G3" s="6453"/>
      <c r="H3" s="6453"/>
      <c r="I3" s="6453"/>
      <c r="J3" s="6453"/>
      <c r="K3" s="6454"/>
    </row>
    <row r="4" spans="1:12" ht="31.5" customHeight="1">
      <c r="A4" s="6452"/>
      <c r="B4" s="6453"/>
      <c r="C4" s="6453"/>
      <c r="D4" s="6453"/>
      <c r="E4" s="6453"/>
      <c r="F4" s="6453"/>
      <c r="G4" s="6453"/>
      <c r="H4" s="6453"/>
      <c r="I4" s="6453"/>
      <c r="J4" s="6453"/>
      <c r="K4" s="6454"/>
    </row>
    <row r="5" spans="1:12" ht="45.75" customHeight="1" thickBot="1">
      <c r="A5" s="1029" t="s">
        <v>12</v>
      </c>
      <c r="B5" s="795" t="s">
        <v>939</v>
      </c>
      <c r="C5" s="795" t="s">
        <v>940</v>
      </c>
      <c r="D5" s="795" t="s">
        <v>941</v>
      </c>
      <c r="E5" s="795" t="s">
        <v>942</v>
      </c>
      <c r="F5" s="795" t="s">
        <v>943</v>
      </c>
      <c r="G5" s="795" t="s">
        <v>944</v>
      </c>
      <c r="H5" s="795" t="s">
        <v>945</v>
      </c>
      <c r="I5" s="795" t="s">
        <v>946</v>
      </c>
      <c r="J5" s="795" t="s">
        <v>947</v>
      </c>
      <c r="K5" s="796" t="s">
        <v>948</v>
      </c>
      <c r="L5" s="1035"/>
    </row>
    <row r="6" spans="1:12" ht="24" customHeight="1">
      <c r="A6" s="1036">
        <v>2001</v>
      </c>
      <c r="B6" s="1037">
        <v>81144</v>
      </c>
      <c r="C6" s="1038">
        <v>4.2</v>
      </c>
      <c r="D6" s="1037">
        <v>129593</v>
      </c>
      <c r="E6" s="1038">
        <v>6.2</v>
      </c>
      <c r="F6" s="1037">
        <v>135676</v>
      </c>
      <c r="G6" s="1038">
        <v>1.6</v>
      </c>
      <c r="H6" s="1037">
        <v>28943</v>
      </c>
      <c r="I6" s="1038">
        <v>1.6</v>
      </c>
      <c r="J6" s="1037">
        <v>266108</v>
      </c>
      <c r="K6" s="1039">
        <v>0.9</v>
      </c>
    </row>
    <row r="7" spans="1:12" ht="24" customHeight="1">
      <c r="A7" s="1040">
        <v>2002</v>
      </c>
      <c r="B7" s="1041">
        <v>84879</v>
      </c>
      <c r="C7" s="1042">
        <v>4.5999999999999996</v>
      </c>
      <c r="D7" s="1041">
        <v>138296</v>
      </c>
      <c r="E7" s="1043">
        <v>7</v>
      </c>
      <c r="F7" s="1041">
        <v>136452</v>
      </c>
      <c r="G7" s="1042">
        <v>1.6</v>
      </c>
      <c r="H7" s="1041">
        <v>32288</v>
      </c>
      <c r="I7" s="1042">
        <v>1.9</v>
      </c>
      <c r="J7" s="1041">
        <v>295647</v>
      </c>
      <c r="K7" s="1044">
        <v>1</v>
      </c>
    </row>
    <row r="8" spans="1:12" ht="24" customHeight="1">
      <c r="A8" s="1045" t="s">
        <v>59</v>
      </c>
      <c r="B8" s="1046">
        <f>(B7-B6)/B6*100</f>
        <v>4.6029281277728487</v>
      </c>
      <c r="C8" s="1046">
        <f t="shared" ref="C8:K8" si="0">(C7-C6)/C6*100</f>
        <v>9.5238095238095113</v>
      </c>
      <c r="D8" s="1046">
        <f t="shared" si="0"/>
        <v>6.7156405052742052</v>
      </c>
      <c r="E8" s="1046">
        <f t="shared" si="0"/>
        <v>12.90322580645161</v>
      </c>
      <c r="F8" s="1046">
        <f t="shared" si="0"/>
        <v>0.57195082402193465</v>
      </c>
      <c r="G8" s="1046">
        <f t="shared" si="0"/>
        <v>0</v>
      </c>
      <c r="H8" s="1046">
        <f t="shared" si="0"/>
        <v>11.557198631793526</v>
      </c>
      <c r="I8" s="1046">
        <f t="shared" si="0"/>
        <v>18.749999999999989</v>
      </c>
      <c r="J8" s="1046">
        <f t="shared" si="0"/>
        <v>11.100380296721632</v>
      </c>
      <c r="K8" s="1047">
        <f t="shared" si="0"/>
        <v>11.111111111111107</v>
      </c>
    </row>
    <row r="9" spans="1:12" ht="24" customHeight="1">
      <c r="A9" s="1040">
        <v>2003</v>
      </c>
      <c r="B9" s="1041">
        <v>95099</v>
      </c>
      <c r="C9" s="1042">
        <v>4.8</v>
      </c>
      <c r="D9" s="1041">
        <v>144850</v>
      </c>
      <c r="E9" s="1042">
        <v>7.4</v>
      </c>
      <c r="F9" s="1041">
        <v>143493</v>
      </c>
      <c r="G9" s="1042">
        <v>1.7</v>
      </c>
      <c r="H9" s="1041">
        <v>33579</v>
      </c>
      <c r="I9" s="1042">
        <v>1.9</v>
      </c>
      <c r="J9" s="1041">
        <v>33274</v>
      </c>
      <c r="K9" s="1048">
        <v>1.1000000000000001</v>
      </c>
    </row>
    <row r="10" spans="1:12" ht="24" customHeight="1">
      <c r="A10" s="1045" t="s">
        <v>59</v>
      </c>
      <c r="B10" s="1046">
        <f t="shared" ref="B10:K10" si="1">(B9-B7)/B7*100</f>
        <v>12.040669659161866</v>
      </c>
      <c r="C10" s="1046">
        <f t="shared" si="1"/>
        <v>4.3478260869565259</v>
      </c>
      <c r="D10" s="1046">
        <f t="shared" si="1"/>
        <v>4.739110314108868</v>
      </c>
      <c r="E10" s="1046">
        <f t="shared" si="1"/>
        <v>5.7142857142857197</v>
      </c>
      <c r="F10" s="1046">
        <f t="shared" si="1"/>
        <v>5.1600562835282737</v>
      </c>
      <c r="G10" s="1046">
        <f t="shared" si="1"/>
        <v>6.249999999999992</v>
      </c>
      <c r="H10" s="1046">
        <f t="shared" si="1"/>
        <v>3.9983894945490586</v>
      </c>
      <c r="I10" s="1046">
        <f t="shared" si="1"/>
        <v>0</v>
      </c>
      <c r="J10" s="1046">
        <f t="shared" si="1"/>
        <v>-88.745361867362092</v>
      </c>
      <c r="K10" s="1047">
        <f t="shared" si="1"/>
        <v>10.000000000000009</v>
      </c>
    </row>
    <row r="11" spans="1:12" ht="24" customHeight="1">
      <c r="A11" s="1040">
        <v>2004</v>
      </c>
      <c r="B11" s="1041">
        <v>120543</v>
      </c>
      <c r="C11" s="1042">
        <v>5.3</v>
      </c>
      <c r="D11" s="1041">
        <v>195823</v>
      </c>
      <c r="E11" s="1042">
        <v>9.8000000000000007</v>
      </c>
      <c r="F11" s="1041">
        <v>176774</v>
      </c>
      <c r="G11" s="1042">
        <v>2.4</v>
      </c>
      <c r="H11" s="1041">
        <v>46191</v>
      </c>
      <c r="I11" s="1042">
        <v>2.2999999999999998</v>
      </c>
      <c r="J11" s="1041">
        <v>466524</v>
      </c>
      <c r="K11" s="1048">
        <v>1.5</v>
      </c>
    </row>
    <row r="12" spans="1:12" ht="24" customHeight="1">
      <c r="A12" s="1045" t="s">
        <v>59</v>
      </c>
      <c r="B12" s="1046">
        <f>(B11-B9)/B9*100</f>
        <v>26.755276080715884</v>
      </c>
      <c r="C12" s="1046">
        <f t="shared" ref="C12:K12" si="2">(C11-C9)/C9*100</f>
        <v>10.416666666666668</v>
      </c>
      <c r="D12" s="1046">
        <f t="shared" si="2"/>
        <v>35.190196755264061</v>
      </c>
      <c r="E12" s="1046">
        <f t="shared" si="2"/>
        <v>32.432432432432435</v>
      </c>
      <c r="F12" s="1046">
        <f t="shared" si="2"/>
        <v>23.193465883353195</v>
      </c>
      <c r="G12" s="1046">
        <f t="shared" si="2"/>
        <v>41.17647058823529</v>
      </c>
      <c r="H12" s="1046">
        <f t="shared" si="2"/>
        <v>37.559188778700978</v>
      </c>
      <c r="I12" s="1046">
        <f>(I11-I9)/I9*100</f>
        <v>21.052631578947363</v>
      </c>
      <c r="J12" s="1046">
        <f>(J11-J9)/J9*100</f>
        <v>1302.0676804712386</v>
      </c>
      <c r="K12" s="1047">
        <f t="shared" si="2"/>
        <v>36.363636363636353</v>
      </c>
    </row>
    <row r="13" spans="1:12" ht="24" customHeight="1">
      <c r="A13" s="1040">
        <v>2005</v>
      </c>
      <c r="B13" s="1041">
        <v>137768</v>
      </c>
      <c r="C13" s="1042">
        <v>5.9</v>
      </c>
      <c r="D13" s="1041">
        <v>220379</v>
      </c>
      <c r="E13" s="1042">
        <v>9.4</v>
      </c>
      <c r="F13" s="1041">
        <v>210544</v>
      </c>
      <c r="G13" s="1042">
        <v>2.6</v>
      </c>
      <c r="H13" s="1041">
        <v>54298</v>
      </c>
      <c r="I13" s="1042">
        <v>2.6</v>
      </c>
      <c r="J13" s="1041">
        <v>576352</v>
      </c>
      <c r="K13" s="1048">
        <v>1.9</v>
      </c>
    </row>
    <row r="14" spans="1:12" ht="24" customHeight="1">
      <c r="A14" s="1045" t="s">
        <v>59</v>
      </c>
      <c r="B14" s="1049">
        <f>(B13-B11)/B11*100</f>
        <v>14.289506649079581</v>
      </c>
      <c r="C14" s="1049">
        <f t="shared" ref="C14:K14" si="3">(C13-C11)/C11*100</f>
        <v>11.320754716981142</v>
      </c>
      <c r="D14" s="1049">
        <f t="shared" si="3"/>
        <v>12.539895722157254</v>
      </c>
      <c r="E14" s="1049">
        <f t="shared" si="3"/>
        <v>-4.0816326530612272</v>
      </c>
      <c r="F14" s="1049">
        <f t="shared" si="3"/>
        <v>19.103488069512483</v>
      </c>
      <c r="G14" s="1049">
        <f t="shared" si="3"/>
        <v>8.333333333333341</v>
      </c>
      <c r="H14" s="1049">
        <f t="shared" si="3"/>
        <v>17.551038081011452</v>
      </c>
      <c r="I14" s="1049">
        <f t="shared" si="3"/>
        <v>13.043478260869579</v>
      </c>
      <c r="J14" s="1049">
        <f t="shared" si="3"/>
        <v>23.541768483507816</v>
      </c>
      <c r="K14" s="1050">
        <f t="shared" si="3"/>
        <v>26.666666666666661</v>
      </c>
    </row>
    <row r="15" spans="1:12" ht="24" customHeight="1">
      <c r="A15" s="1051">
        <v>2006</v>
      </c>
      <c r="B15" s="1052">
        <v>146401</v>
      </c>
      <c r="C15" s="1053">
        <v>6.3</v>
      </c>
      <c r="D15" s="1052">
        <v>233790</v>
      </c>
      <c r="E15" s="1053">
        <v>10.6</v>
      </c>
      <c r="F15" s="1052">
        <v>201036</v>
      </c>
      <c r="G15" s="1053">
        <v>2.5</v>
      </c>
      <c r="H15" s="1052">
        <v>57743</v>
      </c>
      <c r="I15" s="1053">
        <v>2.6</v>
      </c>
      <c r="J15" s="1052">
        <v>629307</v>
      </c>
      <c r="K15" s="1054">
        <v>2</v>
      </c>
    </row>
    <row r="16" spans="1:12" ht="24" customHeight="1">
      <c r="A16" s="1045" t="s">
        <v>59</v>
      </c>
      <c r="B16" s="1055">
        <f t="shared" ref="B16:K16" si="4">(B15-B13)/B13*100</f>
        <v>6.2663318041925553</v>
      </c>
      <c r="C16" s="1055">
        <f t="shared" si="4"/>
        <v>6.7796610169491425</v>
      </c>
      <c r="D16" s="1055">
        <f t="shared" si="4"/>
        <v>6.0854255623267193</v>
      </c>
      <c r="E16" s="1055">
        <f t="shared" si="4"/>
        <v>12.765957446808502</v>
      </c>
      <c r="F16" s="1055">
        <f t="shared" si="4"/>
        <v>-4.5159206626643362</v>
      </c>
      <c r="G16" s="1055">
        <f t="shared" si="4"/>
        <v>-3.8461538461538494</v>
      </c>
      <c r="H16" s="1055">
        <f t="shared" si="4"/>
        <v>6.3446167446314776</v>
      </c>
      <c r="I16" s="1055">
        <f t="shared" si="4"/>
        <v>0</v>
      </c>
      <c r="J16" s="1055">
        <f t="shared" si="4"/>
        <v>9.1879615235134082</v>
      </c>
      <c r="K16" s="1056">
        <f t="shared" si="4"/>
        <v>5.2631578947368478</v>
      </c>
    </row>
    <row r="17" spans="1:11" s="173" customFormat="1" ht="24" customHeight="1">
      <c r="A17" s="1040">
        <v>2007</v>
      </c>
      <c r="B17" s="264">
        <v>150436</v>
      </c>
      <c r="C17" s="1057">
        <v>6.3</v>
      </c>
      <c r="D17" s="264">
        <v>246269</v>
      </c>
      <c r="E17" s="1057">
        <v>11.1</v>
      </c>
      <c r="F17" s="264">
        <v>223056</v>
      </c>
      <c r="G17" s="1057">
        <v>2.7</v>
      </c>
      <c r="H17" s="264">
        <v>58754</v>
      </c>
      <c r="I17" s="1057">
        <v>2.7</v>
      </c>
      <c r="J17" s="264">
        <v>694854</v>
      </c>
      <c r="K17" s="1058">
        <v>2.2000000000000002</v>
      </c>
    </row>
    <row r="18" spans="1:11" ht="24" customHeight="1">
      <c r="A18" s="1045" t="s">
        <v>59</v>
      </c>
      <c r="B18" s="1055">
        <f>(B17-B15)/B15*100</f>
        <v>2.7561287149677942</v>
      </c>
      <c r="C18" s="1055">
        <f>(C17-C15)/C15*100</f>
        <v>0</v>
      </c>
      <c r="D18" s="1055">
        <f t="shared" ref="D18:K18" si="5">(D17-D15)/D13*100</f>
        <v>5.6625177535064593</v>
      </c>
      <c r="E18" s="1055">
        <f t="shared" si="5"/>
        <v>5.3191489361702127</v>
      </c>
      <c r="F18" s="1055">
        <f t="shared" si="5"/>
        <v>10.458621475796033</v>
      </c>
      <c r="G18" s="1055">
        <f t="shared" si="5"/>
        <v>7.6923076923076987</v>
      </c>
      <c r="H18" s="1055">
        <f t="shared" si="5"/>
        <v>1.8619470330398908</v>
      </c>
      <c r="I18" s="1055">
        <f t="shared" si="5"/>
        <v>3.8461538461538494</v>
      </c>
      <c r="J18" s="1055">
        <f t="shared" si="5"/>
        <v>11.372737493753817</v>
      </c>
      <c r="K18" s="1056">
        <f t="shared" si="5"/>
        <v>10.526315789473696</v>
      </c>
    </row>
    <row r="19" spans="1:11" ht="24" customHeight="1">
      <c r="A19" s="1040">
        <v>2008</v>
      </c>
      <c r="B19" s="264">
        <v>132997</v>
      </c>
      <c r="C19" s="1057">
        <v>5.9</v>
      </c>
      <c r="D19" s="264">
        <v>210177</v>
      </c>
      <c r="E19" s="1057">
        <v>9.5</v>
      </c>
      <c r="F19" s="264">
        <v>182437</v>
      </c>
      <c r="G19" s="1057">
        <v>2.1</v>
      </c>
      <c r="H19" s="264">
        <v>48122</v>
      </c>
      <c r="I19" s="1057">
        <v>2.1</v>
      </c>
      <c r="J19" s="264">
        <v>515112</v>
      </c>
      <c r="K19" s="1059">
        <v>1.6</v>
      </c>
    </row>
    <row r="20" spans="1:11" ht="24" customHeight="1">
      <c r="A20" s="1045" t="s">
        <v>59</v>
      </c>
      <c r="B20" s="1055">
        <f>(B19-B17)/B17*100</f>
        <v>-11.592305033369673</v>
      </c>
      <c r="C20" s="1055">
        <f>(C19-C17)/C17*100</f>
        <v>-6.3492063492063409</v>
      </c>
      <c r="D20" s="1055">
        <f t="shared" ref="D20:K20" si="6">(D19-D17)/D15*100</f>
        <v>-15.437786047307412</v>
      </c>
      <c r="E20" s="1055">
        <f t="shared" si="6"/>
        <v>-15.094339622641506</v>
      </c>
      <c r="F20" s="1055">
        <f t="shared" si="6"/>
        <v>-20.204838934320222</v>
      </c>
      <c r="G20" s="1055">
        <f t="shared" si="6"/>
        <v>-24.000000000000004</v>
      </c>
      <c r="H20" s="1055">
        <f t="shared" si="6"/>
        <v>-18.412621443291826</v>
      </c>
      <c r="I20" s="1055">
        <f t="shared" si="6"/>
        <v>-23.076923076923077</v>
      </c>
      <c r="J20" s="1055">
        <f t="shared" si="6"/>
        <v>-28.561894274177785</v>
      </c>
      <c r="K20" s="1056">
        <f t="shared" si="6"/>
        <v>-30.000000000000004</v>
      </c>
    </row>
    <row r="21" spans="1:11" ht="24" customHeight="1">
      <c r="A21" s="1040">
        <v>2009</v>
      </c>
      <c r="B21" s="264">
        <v>114530</v>
      </c>
      <c r="C21" s="278">
        <v>5.3</v>
      </c>
      <c r="D21" s="264">
        <v>201660</v>
      </c>
      <c r="E21" s="278">
        <v>9.4</v>
      </c>
      <c r="F21" s="264">
        <v>174330</v>
      </c>
      <c r="G21" s="278">
        <v>1.9</v>
      </c>
      <c r="H21" s="264">
        <v>40604</v>
      </c>
      <c r="I21" s="278">
        <v>2</v>
      </c>
      <c r="J21" s="264">
        <v>587064</v>
      </c>
      <c r="K21" s="1059">
        <v>1.8</v>
      </c>
    </row>
    <row r="22" spans="1:11" ht="24" customHeight="1">
      <c r="A22" s="1045" t="s">
        <v>59</v>
      </c>
      <c r="B22" s="1055">
        <f>(B21-B19)/B19*100</f>
        <v>-13.885275607720473</v>
      </c>
      <c r="C22" s="1055">
        <f>(C21-C19)/C19*100</f>
        <v>-10.169491525423737</v>
      </c>
      <c r="D22" s="1055">
        <f t="shared" ref="D22:K22" si="7">(D21-D19)/D17*100</f>
        <v>-3.4584133609995571</v>
      </c>
      <c r="E22" s="1055">
        <f t="shared" si="7"/>
        <v>-0.90090090090089781</v>
      </c>
      <c r="F22" s="1055">
        <f t="shared" si="7"/>
        <v>-3.6345133060756041</v>
      </c>
      <c r="G22" s="1055">
        <f t="shared" si="7"/>
        <v>-7.4074074074074137</v>
      </c>
      <c r="H22" s="1055">
        <f t="shared" si="7"/>
        <v>-12.795724546413862</v>
      </c>
      <c r="I22" s="1055">
        <f t="shared" si="7"/>
        <v>-3.7037037037037068</v>
      </c>
      <c r="J22" s="1055">
        <f t="shared" si="7"/>
        <v>10.354981046378088</v>
      </c>
      <c r="K22" s="1056">
        <f t="shared" si="7"/>
        <v>9.0909090909090882</v>
      </c>
    </row>
    <row r="23" spans="1:11" ht="24" customHeight="1">
      <c r="A23" s="1040">
        <v>2010</v>
      </c>
      <c r="B23" s="264">
        <v>89577</v>
      </c>
      <c r="C23" s="278">
        <v>4.7</v>
      </c>
      <c r="D23" s="264">
        <v>161362</v>
      </c>
      <c r="E23" s="278">
        <v>8.1</v>
      </c>
      <c r="F23" s="264" t="s">
        <v>9</v>
      </c>
      <c r="G23" s="264" t="s">
        <v>9</v>
      </c>
      <c r="H23" s="264" t="s">
        <v>9</v>
      </c>
      <c r="I23" s="264" t="s">
        <v>9</v>
      </c>
      <c r="J23" s="264" t="s">
        <v>9</v>
      </c>
      <c r="K23" s="1060" t="s">
        <v>9</v>
      </c>
    </row>
    <row r="24" spans="1:11" ht="24" customHeight="1">
      <c r="A24" s="1045" t="s">
        <v>59</v>
      </c>
      <c r="B24" s="1055">
        <f>(B23-B21)/B21*100</f>
        <v>-21.787304636339826</v>
      </c>
      <c r="C24" s="1055">
        <f>(C23-C21)/C21*100</f>
        <v>-11.320754716981126</v>
      </c>
      <c r="D24" s="1055">
        <f>(D23-D21)/D19*100</f>
        <v>-19.173363403226805</v>
      </c>
      <c r="E24" s="1055">
        <f>(E23-E21)/E19*100</f>
        <v>-13.684210526315796</v>
      </c>
      <c r="F24" s="1055" t="s">
        <v>9</v>
      </c>
      <c r="G24" s="1055" t="s">
        <v>9</v>
      </c>
      <c r="H24" s="1055" t="s">
        <v>9</v>
      </c>
      <c r="I24" s="1055" t="s">
        <v>9</v>
      </c>
      <c r="J24" s="1055" t="s">
        <v>9</v>
      </c>
      <c r="K24" s="1056" t="s">
        <v>9</v>
      </c>
    </row>
    <row r="25" spans="1:11" s="173" customFormat="1" ht="24" customHeight="1">
      <c r="A25" s="1040">
        <v>2011</v>
      </c>
      <c r="B25" s="264">
        <v>92085</v>
      </c>
      <c r="C25" s="278">
        <v>4.3</v>
      </c>
      <c r="D25" s="264">
        <v>163721</v>
      </c>
      <c r="E25" s="278">
        <v>7</v>
      </c>
      <c r="F25" s="264" t="s">
        <v>9</v>
      </c>
      <c r="G25" s="264" t="s">
        <v>9</v>
      </c>
      <c r="H25" s="264">
        <v>37076</v>
      </c>
      <c r="I25" s="278">
        <v>2</v>
      </c>
      <c r="J25" s="264" t="s">
        <v>9</v>
      </c>
      <c r="K25" s="1060" t="s">
        <v>9</v>
      </c>
    </row>
    <row r="26" spans="1:11" s="173" customFormat="1" ht="24" customHeight="1">
      <c r="A26" s="1045" t="s">
        <v>59</v>
      </c>
      <c r="B26" s="1055">
        <f>(B25-B23)/B23*100</f>
        <v>2.7998258481529854</v>
      </c>
      <c r="C26" s="1055">
        <f>(C25-C23)/C23*100</f>
        <v>-8.5106382978723474</v>
      </c>
      <c r="D26" s="1055">
        <f>(D25-D23)/D21*100</f>
        <v>1.1697907368838638</v>
      </c>
      <c r="E26" s="1055">
        <f>(E25-E23)/E21*100</f>
        <v>-11.702127659574463</v>
      </c>
      <c r="F26" s="1055" t="s">
        <v>9</v>
      </c>
      <c r="G26" s="1055" t="s">
        <v>9</v>
      </c>
      <c r="H26" s="1055" t="s">
        <v>9</v>
      </c>
      <c r="I26" s="1055" t="s">
        <v>9</v>
      </c>
      <c r="J26" s="1055" t="s">
        <v>9</v>
      </c>
      <c r="K26" s="1056" t="s">
        <v>9</v>
      </c>
    </row>
    <row r="27" spans="1:11" s="173" customFormat="1" ht="24" customHeight="1">
      <c r="A27" s="1040">
        <v>2012</v>
      </c>
      <c r="B27" s="264">
        <v>96262</v>
      </c>
      <c r="C27" s="278">
        <v>4.2</v>
      </c>
      <c r="D27" s="264">
        <v>172947</v>
      </c>
      <c r="E27" s="278">
        <v>7.2</v>
      </c>
      <c r="F27" s="264" t="s">
        <v>9</v>
      </c>
      <c r="G27" s="264" t="s">
        <v>9</v>
      </c>
      <c r="H27" s="264">
        <v>47957</v>
      </c>
      <c r="I27" s="278">
        <v>3.1</v>
      </c>
      <c r="J27" s="264" t="s">
        <v>9</v>
      </c>
      <c r="K27" s="1060" t="s">
        <v>9</v>
      </c>
    </row>
    <row r="28" spans="1:11" s="173" customFormat="1" ht="24" customHeight="1">
      <c r="A28" s="1045" t="s">
        <v>59</v>
      </c>
      <c r="B28" s="1055">
        <f>(B27-B25)/B25*100</f>
        <v>4.5360264972579678</v>
      </c>
      <c r="C28" s="1055">
        <f>(C27-C25)/C25*100</f>
        <v>-2.3255813953488293</v>
      </c>
      <c r="D28" s="1055">
        <f>(D27-D25)/D23*100</f>
        <v>5.7175791078444744</v>
      </c>
      <c r="E28" s="1055">
        <f>(E27-E25)/E23*100</f>
        <v>2.4691358024691379</v>
      </c>
      <c r="F28" s="1055" t="s">
        <v>9</v>
      </c>
      <c r="G28" s="1055" t="s">
        <v>9</v>
      </c>
      <c r="H28" s="1055" t="s">
        <v>9</v>
      </c>
      <c r="I28" s="1055" t="s">
        <v>9</v>
      </c>
      <c r="J28" s="1055" t="s">
        <v>9</v>
      </c>
      <c r="K28" s="1056" t="s">
        <v>9</v>
      </c>
    </row>
    <row r="29" spans="1:11" s="173" customFormat="1" ht="24" customHeight="1">
      <c r="A29" s="1040">
        <v>2013</v>
      </c>
      <c r="B29" s="264">
        <v>67935</v>
      </c>
      <c r="C29" s="278">
        <v>2.8</v>
      </c>
      <c r="D29" s="264">
        <v>135802</v>
      </c>
      <c r="E29" s="278">
        <v>6.1</v>
      </c>
      <c r="F29" s="264"/>
      <c r="G29" s="264"/>
      <c r="H29" s="264"/>
      <c r="I29" s="278"/>
      <c r="J29" s="264"/>
      <c r="K29" s="1060"/>
    </row>
    <row r="30" spans="1:11" s="173" customFormat="1" ht="24" customHeight="1" thickBot="1">
      <c r="A30" s="1061" t="s">
        <v>59</v>
      </c>
      <c r="B30" s="1062">
        <f>(B29-B27)/B27*100</f>
        <v>-29.426980532297272</v>
      </c>
      <c r="C30" s="1062">
        <f>(C29-C27)/C27*100</f>
        <v>-33.333333333333343</v>
      </c>
      <c r="D30" s="1062">
        <f>(D29-D27)/D25*100</f>
        <v>-22.68798749091442</v>
      </c>
      <c r="E30" s="1062">
        <f>(E29-E27)/E25*100</f>
        <v>-15.714285714285722</v>
      </c>
      <c r="F30" s="1062" t="s">
        <v>9</v>
      </c>
      <c r="G30" s="1062" t="s">
        <v>9</v>
      </c>
      <c r="H30" s="1062" t="s">
        <v>9</v>
      </c>
      <c r="I30" s="1062" t="s">
        <v>9</v>
      </c>
      <c r="J30" s="1062" t="s">
        <v>9</v>
      </c>
      <c r="K30" s="1063" t="s">
        <v>9</v>
      </c>
    </row>
    <row r="31" spans="1:11" ht="15.75" customHeight="1" thickTop="1"/>
    <row r="32" spans="1:11" ht="20.25" customHeight="1">
      <c r="A32" s="6565" t="s">
        <v>949</v>
      </c>
      <c r="B32" s="6565"/>
      <c r="C32" s="6565"/>
      <c r="D32" s="6565"/>
      <c r="E32" s="1064"/>
      <c r="F32" s="1064"/>
      <c r="G32" s="1064"/>
      <c r="H32" s="1064"/>
      <c r="I32" s="1064"/>
      <c r="J32" s="1064"/>
      <c r="K32" s="1064"/>
    </row>
    <row r="33" spans="1:11" ht="16.5" customHeight="1">
      <c r="A33" s="6565" t="s">
        <v>950</v>
      </c>
      <c r="B33" s="6565"/>
      <c r="C33" s="6565"/>
      <c r="D33" s="6565"/>
      <c r="E33" s="1064"/>
      <c r="F33" s="827"/>
      <c r="G33" s="827"/>
      <c r="H33" s="827"/>
      <c r="I33" s="827"/>
      <c r="J33" s="827"/>
      <c r="K33" s="827"/>
    </row>
    <row r="34" spans="1:11" ht="18" customHeight="1">
      <c r="A34" s="6492" t="s">
        <v>951</v>
      </c>
      <c r="B34" s="6492"/>
      <c r="C34" s="6492"/>
      <c r="D34" s="6492"/>
      <c r="E34" s="6492"/>
      <c r="F34" s="6492"/>
      <c r="G34" s="6492"/>
      <c r="H34" s="6492"/>
      <c r="I34" s="6492"/>
      <c r="J34" s="906"/>
      <c r="K34" s="906"/>
    </row>
    <row r="35" spans="1:11" ht="18.75" customHeight="1">
      <c r="A35" s="6248" t="s">
        <v>952</v>
      </c>
      <c r="B35" s="6248"/>
      <c r="C35" s="6248"/>
      <c r="D35" s="6248"/>
      <c r="E35" s="6248"/>
      <c r="F35" s="6248"/>
      <c r="G35" s="6248"/>
      <c r="H35" s="6248"/>
      <c r="I35" s="6248"/>
      <c r="J35" s="906"/>
      <c r="K35" s="906"/>
    </row>
    <row r="36" spans="1:11" ht="10.5" customHeight="1">
      <c r="A36" s="450"/>
      <c r="B36" s="450"/>
      <c r="C36" s="450"/>
      <c r="D36" s="450"/>
      <c r="E36" s="450"/>
      <c r="F36" s="450"/>
      <c r="G36" s="450"/>
      <c r="H36" s="450"/>
      <c r="I36" s="450"/>
      <c r="J36" s="450"/>
      <c r="K36" s="450"/>
    </row>
    <row r="39" spans="1:11">
      <c r="C39" s="6564" t="s">
        <v>3</v>
      </c>
      <c r="D39" s="6564"/>
    </row>
  </sheetData>
  <mergeCells count="7">
    <mergeCell ref="C39:D39"/>
    <mergeCell ref="A2:K2"/>
    <mergeCell ref="A3:K4"/>
    <mergeCell ref="A32:D32"/>
    <mergeCell ref="A33:D33"/>
    <mergeCell ref="A34:I34"/>
    <mergeCell ref="A35:I35"/>
  </mergeCells>
  <hyperlinks>
    <hyperlink ref="A1" r:id="rId1"/>
  </hyperlinks>
  <pageMargins left="0.7" right="0.7" top="0.75" bottom="0.75" header="0.3" footer="0.3"/>
  <pageSetup paperSize="9" scale="60" orientation="landscape" horizontalDpi="300" verticalDpi="300" r:id="rId2"/>
  <headerFooter alignWithMargins="0">
    <oddFooter>&amp;R57</oddFooter>
  </headerFooter>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9">
    <pageSetUpPr fitToPage="1"/>
  </sheetPr>
  <dimension ref="A1:O27"/>
  <sheetViews>
    <sheetView view="pageBreakPreview" zoomScale="60" zoomScaleNormal="100" workbookViewId="0">
      <selection activeCell="R13" sqref="R13"/>
    </sheetView>
  </sheetViews>
  <sheetFormatPr defaultRowHeight="12.75"/>
  <cols>
    <col min="1" max="1" width="13.5703125" style="152" customWidth="1"/>
    <col min="2" max="2" width="11.85546875" style="152" customWidth="1"/>
    <col min="3" max="3" width="9.7109375" style="152" customWidth="1"/>
    <col min="4" max="4" width="10" style="152" customWidth="1"/>
    <col min="5" max="5" width="9.7109375" style="152" customWidth="1"/>
    <col min="6" max="6" width="10.7109375" style="152" customWidth="1"/>
    <col min="7" max="7" width="9.7109375" style="152" customWidth="1"/>
    <col min="8" max="8" width="10.42578125" style="152" customWidth="1"/>
    <col min="9" max="10" width="10" style="152" customWidth="1"/>
    <col min="11" max="11" width="9.5703125" style="152" customWidth="1"/>
    <col min="12" max="12" width="10.7109375" style="152" customWidth="1"/>
    <col min="13" max="13" width="9.7109375" style="152" customWidth="1"/>
    <col min="14" max="14" width="11.140625" style="152" customWidth="1"/>
    <col min="15" max="15" width="10.42578125" style="152" customWidth="1"/>
    <col min="16" max="16384" width="9.140625" style="152"/>
  </cols>
  <sheetData>
    <row r="1" spans="1:15" ht="13.5" thickBot="1">
      <c r="A1" s="1" t="s">
        <v>0</v>
      </c>
      <c r="O1" s="474" t="s">
        <v>1</v>
      </c>
    </row>
    <row r="2" spans="1:15" ht="23.25" customHeight="1" thickTop="1">
      <c r="A2" s="6250" t="s">
        <v>1440</v>
      </c>
      <c r="B2" s="6251"/>
      <c r="C2" s="6251"/>
      <c r="D2" s="6251"/>
      <c r="E2" s="6251"/>
      <c r="F2" s="6251"/>
      <c r="G2" s="6251"/>
      <c r="H2" s="6251"/>
      <c r="I2" s="6251"/>
      <c r="J2" s="6251"/>
      <c r="K2" s="6251"/>
      <c r="L2" s="6251"/>
      <c r="M2" s="6251"/>
      <c r="N2" s="6251"/>
      <c r="O2" s="6252"/>
    </row>
    <row r="3" spans="1:15" ht="20.25" customHeight="1">
      <c r="A3" s="6452" t="s">
        <v>953</v>
      </c>
      <c r="B3" s="6453"/>
      <c r="C3" s="6453"/>
      <c r="D3" s="6453"/>
      <c r="E3" s="6453"/>
      <c r="F3" s="6453"/>
      <c r="G3" s="6453"/>
      <c r="H3" s="6453"/>
      <c r="I3" s="6453"/>
      <c r="J3" s="6453"/>
      <c r="K3" s="6453"/>
      <c r="L3" s="6453"/>
      <c r="M3" s="6453"/>
      <c r="N3" s="6453"/>
      <c r="O3" s="6454"/>
    </row>
    <row r="4" spans="1:15" ht="28.5" customHeight="1" thickBot="1">
      <c r="A4" s="6512"/>
      <c r="B4" s="6457"/>
      <c r="C4" s="6457"/>
      <c r="D4" s="6457"/>
      <c r="E4" s="6457"/>
      <c r="F4" s="6457"/>
      <c r="G4" s="6457"/>
      <c r="H4" s="6457"/>
      <c r="I4" s="6457"/>
      <c r="J4" s="6457"/>
      <c r="K4" s="6457"/>
      <c r="L4" s="6457"/>
      <c r="M4" s="6457"/>
      <c r="N4" s="6457"/>
      <c r="O4" s="6513"/>
    </row>
    <row r="5" spans="1:15" ht="51.75" customHeight="1">
      <c r="A5" s="6566" t="s">
        <v>12</v>
      </c>
      <c r="B5" s="6567" t="s">
        <v>954</v>
      </c>
      <c r="C5" s="6567"/>
      <c r="D5" s="6568" t="s">
        <v>955</v>
      </c>
      <c r="E5" s="6568"/>
      <c r="F5" s="6568" t="s">
        <v>956</v>
      </c>
      <c r="G5" s="6568"/>
      <c r="H5" s="6568" t="s">
        <v>957</v>
      </c>
      <c r="I5" s="6568"/>
      <c r="J5" s="6568" t="s">
        <v>958</v>
      </c>
      <c r="K5" s="6568"/>
      <c r="L5" s="6568" t="s">
        <v>959</v>
      </c>
      <c r="M5" s="6568"/>
      <c r="N5" s="6568" t="s">
        <v>960</v>
      </c>
      <c r="O5" s="6569" t="s">
        <v>961</v>
      </c>
    </row>
    <row r="6" spans="1:15" ht="39.75" customHeight="1" thickBot="1">
      <c r="A6" s="6512"/>
      <c r="B6" s="795" t="s">
        <v>962</v>
      </c>
      <c r="C6" s="795" t="s">
        <v>963</v>
      </c>
      <c r="D6" s="795" t="s">
        <v>962</v>
      </c>
      <c r="E6" s="795" t="s">
        <v>964</v>
      </c>
      <c r="F6" s="795" t="s">
        <v>962</v>
      </c>
      <c r="G6" s="795" t="s">
        <v>964</v>
      </c>
      <c r="H6" s="795" t="s">
        <v>962</v>
      </c>
      <c r="I6" s="795" t="s">
        <v>964</v>
      </c>
      <c r="J6" s="795" t="s">
        <v>962</v>
      </c>
      <c r="K6" s="795" t="s">
        <v>964</v>
      </c>
      <c r="L6" s="795" t="s">
        <v>962</v>
      </c>
      <c r="M6" s="795" t="s">
        <v>964</v>
      </c>
      <c r="N6" s="6457"/>
      <c r="O6" s="6570"/>
    </row>
    <row r="7" spans="1:15" ht="24.95" customHeight="1">
      <c r="A7" s="1066">
        <v>2001</v>
      </c>
      <c r="B7" s="1067">
        <v>16703</v>
      </c>
      <c r="C7" s="1068">
        <v>94.9</v>
      </c>
      <c r="D7" s="1069">
        <v>18</v>
      </c>
      <c r="E7" s="1070">
        <f>D7/N7*100</f>
        <v>0.10222045544891817</v>
      </c>
      <c r="F7" s="1069">
        <v>593</v>
      </c>
      <c r="G7" s="1068">
        <v>3.4</v>
      </c>
      <c r="H7" s="1069">
        <v>31</v>
      </c>
      <c r="I7" s="1068">
        <v>0.2</v>
      </c>
      <c r="J7" s="1069" t="s">
        <v>9</v>
      </c>
      <c r="K7" s="1068" t="s">
        <v>9</v>
      </c>
      <c r="L7" s="1069">
        <v>264</v>
      </c>
      <c r="M7" s="1068">
        <v>1.5</v>
      </c>
      <c r="N7" s="1071">
        <f t="shared" ref="N7:N12" si="0">SUM(B7,D7,F7,H7,L7)</f>
        <v>17609</v>
      </c>
      <c r="O7" s="1072" t="s">
        <v>9</v>
      </c>
    </row>
    <row r="8" spans="1:15" ht="24.95" customHeight="1">
      <c r="A8" s="1073">
        <v>2002</v>
      </c>
      <c r="B8" s="1074">
        <v>16220</v>
      </c>
      <c r="C8" s="1075">
        <v>96.5</v>
      </c>
      <c r="D8" s="1076">
        <v>7</v>
      </c>
      <c r="E8" s="1077">
        <f t="shared" ref="E8:E13" si="1">D8/N8*100</f>
        <v>4.1649312786339029E-2</v>
      </c>
      <c r="F8" s="1076">
        <v>368</v>
      </c>
      <c r="G8" s="1075">
        <v>2.2000000000000002</v>
      </c>
      <c r="H8" s="1076">
        <v>44</v>
      </c>
      <c r="I8" s="1075">
        <v>0.3</v>
      </c>
      <c r="J8" s="1076" t="s">
        <v>9</v>
      </c>
      <c r="K8" s="1075" t="s">
        <v>9</v>
      </c>
      <c r="L8" s="1076">
        <v>168</v>
      </c>
      <c r="M8" s="1078">
        <v>1</v>
      </c>
      <c r="N8" s="1079">
        <f t="shared" si="0"/>
        <v>16807</v>
      </c>
      <c r="O8" s="1080">
        <f t="shared" ref="O8:O16" si="2">(N8-N7)/N7*100</f>
        <v>-4.5544891816684645</v>
      </c>
    </row>
    <row r="9" spans="1:15" ht="24.95" customHeight="1">
      <c r="A9" s="1073">
        <v>2003</v>
      </c>
      <c r="B9" s="1074">
        <v>16948</v>
      </c>
      <c r="C9" s="1075">
        <v>96.7</v>
      </c>
      <c r="D9" s="1076">
        <v>10</v>
      </c>
      <c r="E9" s="1081">
        <f t="shared" si="1"/>
        <v>5.705808513066301E-2</v>
      </c>
      <c r="F9" s="1076">
        <v>241</v>
      </c>
      <c r="G9" s="1075">
        <v>1.4</v>
      </c>
      <c r="H9" s="1076">
        <v>43</v>
      </c>
      <c r="I9" s="1075">
        <v>0.2</v>
      </c>
      <c r="J9" s="1076" t="s">
        <v>9</v>
      </c>
      <c r="K9" s="1075" t="s">
        <v>9</v>
      </c>
      <c r="L9" s="1076">
        <v>284</v>
      </c>
      <c r="M9" s="1075">
        <v>1.6</v>
      </c>
      <c r="N9" s="1079">
        <f t="shared" si="0"/>
        <v>17526</v>
      </c>
      <c r="O9" s="1080">
        <f t="shared" si="2"/>
        <v>4.27797941333968</v>
      </c>
    </row>
    <row r="10" spans="1:15" ht="24.95" customHeight="1">
      <c r="A10" s="1073">
        <v>2004</v>
      </c>
      <c r="B10" s="1074">
        <v>19291</v>
      </c>
      <c r="C10" s="1075">
        <v>97.3</v>
      </c>
      <c r="D10" s="1076">
        <v>16</v>
      </c>
      <c r="E10" s="1081">
        <f t="shared" si="1"/>
        <v>8.0673624766802801E-2</v>
      </c>
      <c r="F10" s="1076">
        <v>178</v>
      </c>
      <c r="G10" s="1075">
        <v>0.9</v>
      </c>
      <c r="H10" s="1076">
        <v>60</v>
      </c>
      <c r="I10" s="1075">
        <v>0.3</v>
      </c>
      <c r="J10" s="1076" t="s">
        <v>9</v>
      </c>
      <c r="K10" s="1075" t="s">
        <v>9</v>
      </c>
      <c r="L10" s="1076">
        <v>288</v>
      </c>
      <c r="M10" s="1075">
        <v>1.5</v>
      </c>
      <c r="N10" s="1079">
        <f t="shared" si="0"/>
        <v>19833</v>
      </c>
      <c r="O10" s="1080">
        <f t="shared" si="2"/>
        <v>13.163300239643958</v>
      </c>
    </row>
    <row r="11" spans="1:15" ht="24.95" customHeight="1">
      <c r="A11" s="1073">
        <v>2005</v>
      </c>
      <c r="B11" s="1074">
        <v>20527</v>
      </c>
      <c r="C11" s="1075">
        <v>97.9</v>
      </c>
      <c r="D11" s="1076">
        <v>5</v>
      </c>
      <c r="E11" s="1077">
        <f t="shared" si="1"/>
        <v>2.3841312225824911E-2</v>
      </c>
      <c r="F11" s="1076">
        <v>111</v>
      </c>
      <c r="G11" s="1075">
        <v>0.5</v>
      </c>
      <c r="H11" s="1076">
        <v>65</v>
      </c>
      <c r="I11" s="1075">
        <v>0.3</v>
      </c>
      <c r="J11" s="1076" t="s">
        <v>9</v>
      </c>
      <c r="K11" s="1075" t="s">
        <v>9</v>
      </c>
      <c r="L11" s="1076">
        <v>264</v>
      </c>
      <c r="M11" s="1075">
        <v>1.3</v>
      </c>
      <c r="N11" s="1079">
        <f t="shared" si="0"/>
        <v>20972</v>
      </c>
      <c r="O11" s="1080">
        <f t="shared" si="2"/>
        <v>5.7429536630867739</v>
      </c>
    </row>
    <row r="12" spans="1:15" ht="24.95" customHeight="1">
      <c r="A12" s="1073">
        <v>2006</v>
      </c>
      <c r="B12" s="1074">
        <v>21600</v>
      </c>
      <c r="C12" s="1075">
        <v>98.6</v>
      </c>
      <c r="D12" s="1076">
        <v>2</v>
      </c>
      <c r="E12" s="1077">
        <f t="shared" si="1"/>
        <v>9.1265857442730663E-3</v>
      </c>
      <c r="F12" s="1076">
        <v>78</v>
      </c>
      <c r="G12" s="1075">
        <v>0.4</v>
      </c>
      <c r="H12" s="1076">
        <v>22</v>
      </c>
      <c r="I12" s="1075">
        <v>0.1</v>
      </c>
      <c r="J12" s="1076" t="s">
        <v>9</v>
      </c>
      <c r="K12" s="1075" t="s">
        <v>9</v>
      </c>
      <c r="L12" s="1076">
        <v>212</v>
      </c>
      <c r="M12" s="1078">
        <v>1</v>
      </c>
      <c r="N12" s="1079">
        <f t="shared" si="0"/>
        <v>21914</v>
      </c>
      <c r="O12" s="1080">
        <f t="shared" si="2"/>
        <v>4.4917032233454126</v>
      </c>
    </row>
    <row r="13" spans="1:15" ht="24.95" customHeight="1">
      <c r="A13" s="1073">
        <v>2007</v>
      </c>
      <c r="B13" s="1082">
        <v>21782</v>
      </c>
      <c r="C13" s="1078">
        <f t="shared" ref="C13:C18" si="3">B13/N13*100</f>
        <v>98.910180728362548</v>
      </c>
      <c r="D13" s="1076">
        <v>2</v>
      </c>
      <c r="E13" s="1077">
        <f t="shared" si="1"/>
        <v>9.0818272636454447E-3</v>
      </c>
      <c r="F13" s="1076">
        <v>50</v>
      </c>
      <c r="G13" s="1078">
        <f>F13/N13*100</f>
        <v>0.22704568159113611</v>
      </c>
      <c r="H13" s="1076">
        <v>21</v>
      </c>
      <c r="I13" s="1078">
        <f>H13/N13*100</f>
        <v>9.5359186268277177E-2</v>
      </c>
      <c r="J13" s="1076" t="s">
        <v>9</v>
      </c>
      <c r="K13" s="1075" t="s">
        <v>9</v>
      </c>
      <c r="L13" s="1076">
        <v>167</v>
      </c>
      <c r="M13" s="1078">
        <f t="shared" ref="M13:M18" si="4">L13/N13*100</f>
        <v>0.75833257651439467</v>
      </c>
      <c r="N13" s="1083">
        <f>B13+D13+F13+H13+L13</f>
        <v>22022</v>
      </c>
      <c r="O13" s="1080">
        <f t="shared" si="2"/>
        <v>0.49283563019074567</v>
      </c>
    </row>
    <row r="14" spans="1:15" ht="24.95" customHeight="1">
      <c r="A14" s="1073">
        <v>2008</v>
      </c>
      <c r="B14" s="1082">
        <v>21901</v>
      </c>
      <c r="C14" s="1078">
        <f t="shared" si="3"/>
        <v>99.238751189451264</v>
      </c>
      <c r="D14" s="1076">
        <v>0</v>
      </c>
      <c r="E14" s="1078">
        <f>D14/N14*100</f>
        <v>0</v>
      </c>
      <c r="F14" s="1076">
        <v>30</v>
      </c>
      <c r="G14" s="1078">
        <f>F14/N14*100</f>
        <v>0.13593728759798812</v>
      </c>
      <c r="H14" s="1076">
        <v>12</v>
      </c>
      <c r="I14" s="1078">
        <f>H14/N14*100</f>
        <v>5.4374915039195254E-2</v>
      </c>
      <c r="J14" s="1076" t="s">
        <v>9</v>
      </c>
      <c r="K14" s="1075" t="s">
        <v>9</v>
      </c>
      <c r="L14" s="1076">
        <v>126</v>
      </c>
      <c r="M14" s="1078">
        <f t="shared" si="4"/>
        <v>0.5709366079115501</v>
      </c>
      <c r="N14" s="1083">
        <f>B14+D14+F14+H14+L14</f>
        <v>22069</v>
      </c>
      <c r="O14" s="1080">
        <f t="shared" si="2"/>
        <v>0.21342294069566797</v>
      </c>
    </row>
    <row r="15" spans="1:15" ht="24.95" customHeight="1">
      <c r="A15" s="1073">
        <v>2009</v>
      </c>
      <c r="B15" s="1082">
        <v>19717</v>
      </c>
      <c r="C15" s="1078">
        <f t="shared" si="3"/>
        <v>99.500403714170375</v>
      </c>
      <c r="D15" s="1076">
        <v>2</v>
      </c>
      <c r="E15" s="1078">
        <f>D15/N15*100</f>
        <v>1.0092854259184497E-2</v>
      </c>
      <c r="F15" s="1076">
        <v>19</v>
      </c>
      <c r="G15" s="1078">
        <f>F15/N15*100</f>
        <v>9.5882115462252726E-2</v>
      </c>
      <c r="H15" s="1076">
        <v>3</v>
      </c>
      <c r="I15" s="1078">
        <f>H15/N15*100</f>
        <v>1.5139281388776746E-2</v>
      </c>
      <c r="J15" s="1076" t="s">
        <v>9</v>
      </c>
      <c r="K15" s="1075" t="s">
        <v>9</v>
      </c>
      <c r="L15" s="1076">
        <v>75</v>
      </c>
      <c r="M15" s="1078">
        <f t="shared" si="4"/>
        <v>0.37848203471941866</v>
      </c>
      <c r="N15" s="1083">
        <f>B15+D15+F15+H15+L15</f>
        <v>19816</v>
      </c>
      <c r="O15" s="1080">
        <f t="shared" si="2"/>
        <v>-10.208890298608909</v>
      </c>
    </row>
    <row r="16" spans="1:15" ht="24.95" customHeight="1">
      <c r="A16" s="1073">
        <v>2010</v>
      </c>
      <c r="B16" s="1084">
        <v>18622</v>
      </c>
      <c r="C16" s="1078">
        <f t="shared" si="3"/>
        <v>96.073879172470726</v>
      </c>
      <c r="D16" s="1076" t="s">
        <v>9</v>
      </c>
      <c r="E16" s="1078" t="s">
        <v>9</v>
      </c>
      <c r="F16" s="1076" t="s">
        <v>9</v>
      </c>
      <c r="G16" s="1078" t="s">
        <v>9</v>
      </c>
      <c r="H16" s="1076" t="s">
        <v>9</v>
      </c>
      <c r="I16" s="1078" t="s">
        <v>9</v>
      </c>
      <c r="J16" s="1084">
        <v>728</v>
      </c>
      <c r="K16" s="1085">
        <f>J16/N16*100</f>
        <v>3.755868544600939</v>
      </c>
      <c r="L16" s="1084">
        <v>33</v>
      </c>
      <c r="M16" s="1085">
        <f t="shared" si="4"/>
        <v>0.17025228292833927</v>
      </c>
      <c r="N16" s="1086">
        <v>19383</v>
      </c>
      <c r="O16" s="1080">
        <f t="shared" si="2"/>
        <v>-2.1851029471134438</v>
      </c>
    </row>
    <row r="17" spans="1:15" ht="24.95" customHeight="1">
      <c r="A17" s="1073">
        <v>2011</v>
      </c>
      <c r="B17" s="1084">
        <v>20447</v>
      </c>
      <c r="C17" s="1078">
        <f t="shared" si="3"/>
        <v>99.474580394064702</v>
      </c>
      <c r="D17" s="1076" t="s">
        <v>9</v>
      </c>
      <c r="E17" s="1078" t="s">
        <v>9</v>
      </c>
      <c r="F17" s="1076" t="s">
        <v>9</v>
      </c>
      <c r="G17" s="1078" t="s">
        <v>9</v>
      </c>
      <c r="H17" s="1076" t="s">
        <v>9</v>
      </c>
      <c r="I17" s="1078" t="s">
        <v>9</v>
      </c>
      <c r="J17" s="1084">
        <v>54</v>
      </c>
      <c r="K17" s="1085">
        <f>J17/N17*100</f>
        <v>0.26270980296764779</v>
      </c>
      <c r="L17" s="1084">
        <v>24</v>
      </c>
      <c r="M17" s="1085">
        <f t="shared" si="4"/>
        <v>0.11675991243006568</v>
      </c>
      <c r="N17" s="1086">
        <v>20555</v>
      </c>
      <c r="O17" s="1080">
        <f>(N17-N16)/N16*100</f>
        <v>6.0465356240004127</v>
      </c>
    </row>
    <row r="18" spans="1:15" ht="24.95" customHeight="1">
      <c r="A18" s="1073">
        <v>2012</v>
      </c>
      <c r="B18" s="1084">
        <v>20512</v>
      </c>
      <c r="C18" s="1078">
        <f t="shared" si="3"/>
        <v>97.130410076711811</v>
      </c>
      <c r="D18" s="1076" t="s">
        <v>9</v>
      </c>
      <c r="E18" s="1078" t="s">
        <v>9</v>
      </c>
      <c r="F18" s="1076" t="s">
        <v>9</v>
      </c>
      <c r="G18" s="1078" t="s">
        <v>9</v>
      </c>
      <c r="H18" s="1076" t="s">
        <v>9</v>
      </c>
      <c r="I18" s="1078" t="s">
        <v>9</v>
      </c>
      <c r="J18" s="1084">
        <v>576</v>
      </c>
      <c r="K18" s="1085">
        <f>J18/N18*100</f>
        <v>2.7275310161947153</v>
      </c>
      <c r="L18" s="1084">
        <v>30</v>
      </c>
      <c r="M18" s="1085">
        <f t="shared" si="4"/>
        <v>0.14205890709347474</v>
      </c>
      <c r="N18" s="1086">
        <v>21118</v>
      </c>
      <c r="O18" s="1080">
        <f>(N18-N16)/N16*100</f>
        <v>8.9511427539596546</v>
      </c>
    </row>
    <row r="19" spans="1:15" ht="24.95" customHeight="1" thickBot="1">
      <c r="A19" s="1087">
        <v>2013</v>
      </c>
      <c r="B19" s="1088">
        <v>19948</v>
      </c>
      <c r="C19" s="1089">
        <v>94.2</v>
      </c>
      <c r="D19" s="1090" t="s">
        <v>9</v>
      </c>
      <c r="E19" s="1089" t="s">
        <v>9</v>
      </c>
      <c r="F19" s="1090" t="s">
        <v>9</v>
      </c>
      <c r="G19" s="1089" t="s">
        <v>9</v>
      </c>
      <c r="H19" s="1090" t="s">
        <v>9</v>
      </c>
      <c r="I19" s="1089" t="s">
        <v>9</v>
      </c>
      <c r="J19" s="1088">
        <v>1194</v>
      </c>
      <c r="K19" s="1091">
        <v>5.6</v>
      </c>
      <c r="L19" s="1088">
        <v>26</v>
      </c>
      <c r="M19" s="1091">
        <v>0.2</v>
      </c>
      <c r="N19" s="1092">
        <v>21168</v>
      </c>
      <c r="O19" s="1093">
        <f>(N19-N18)/N18*100</f>
        <v>0.23676484515579127</v>
      </c>
    </row>
    <row r="20" spans="1:15" ht="18.75" customHeight="1" thickTop="1">
      <c r="A20" s="1064"/>
      <c r="B20" s="1064"/>
      <c r="C20" s="1064"/>
      <c r="D20" s="1064"/>
      <c r="E20" s="1064"/>
      <c r="F20" s="1064"/>
      <c r="G20" s="1064"/>
      <c r="H20" s="1064"/>
      <c r="I20" s="1064"/>
      <c r="J20" s="1064"/>
      <c r="K20" s="1064"/>
      <c r="L20" s="1064"/>
      <c r="M20" s="1064"/>
      <c r="N20" s="1064"/>
      <c r="O20" s="1064"/>
    </row>
    <row r="21" spans="1:15" ht="16.5" customHeight="1">
      <c r="A21" s="6565" t="s">
        <v>949</v>
      </c>
      <c r="B21" s="6565"/>
      <c r="C21" s="6565"/>
      <c r="D21" s="6565"/>
      <c r="E21" s="6565"/>
      <c r="F21" s="6565"/>
      <c r="G21" s="6565"/>
      <c r="H21" s="6565"/>
      <c r="I21" s="6565"/>
      <c r="J21" s="6565"/>
      <c r="K21" s="6565"/>
      <c r="L21" s="906"/>
      <c r="M21" s="906"/>
      <c r="N21" s="906"/>
      <c r="O21" s="906"/>
    </row>
    <row r="22" spans="1:15" ht="18" customHeight="1">
      <c r="A22" s="6565" t="s">
        <v>950</v>
      </c>
      <c r="B22" s="6565"/>
      <c r="C22" s="6565"/>
      <c r="D22" s="6565"/>
      <c r="E22" s="6565"/>
      <c r="F22" s="827"/>
      <c r="G22" s="827"/>
      <c r="H22" s="827"/>
      <c r="I22" s="827"/>
      <c r="J22" s="827"/>
      <c r="K22" s="827"/>
      <c r="L22" s="1094"/>
      <c r="M22" s="1094"/>
      <c r="N22" s="1094"/>
      <c r="O22" s="1094"/>
    </row>
    <row r="23" spans="1:15" ht="16.5" customHeight="1">
      <c r="A23" s="6492" t="s">
        <v>965</v>
      </c>
      <c r="B23" s="6492"/>
      <c r="C23" s="6492"/>
      <c r="D23" s="6492"/>
      <c r="E23" s="6492"/>
      <c r="F23" s="6492"/>
      <c r="G23" s="6492"/>
      <c r="H23" s="6492"/>
      <c r="I23" s="6492"/>
      <c r="J23" s="6492"/>
      <c r="K23" s="6492"/>
      <c r="L23" s="6492"/>
      <c r="M23" s="6492"/>
      <c r="N23" s="6492"/>
      <c r="O23" s="1094"/>
    </row>
    <row r="24" spans="1:15" ht="15.75" customHeight="1">
      <c r="A24" s="6248" t="s">
        <v>952</v>
      </c>
      <c r="B24" s="6248"/>
      <c r="C24" s="6248"/>
      <c r="D24" s="6248"/>
      <c r="E24" s="6248"/>
      <c r="F24" s="6248"/>
      <c r="G24" s="6248"/>
      <c r="H24" s="816"/>
      <c r="I24" s="906"/>
      <c r="J24" s="906"/>
      <c r="K24" s="906"/>
      <c r="L24" s="1095"/>
      <c r="M24" s="1095"/>
      <c r="N24" s="1095"/>
      <c r="O24" s="1095"/>
    </row>
    <row r="25" spans="1:15" ht="15.75" customHeight="1">
      <c r="A25" s="175"/>
      <c r="B25" s="175"/>
      <c r="C25" s="175"/>
      <c r="D25" s="175"/>
      <c r="E25" s="175"/>
      <c r="F25" s="175"/>
      <c r="G25" s="175"/>
      <c r="H25" s="816"/>
      <c r="I25" s="906"/>
      <c r="J25" s="906"/>
      <c r="K25" s="906"/>
      <c r="L25" s="1095"/>
      <c r="M25" s="1095"/>
      <c r="N25" s="1095"/>
      <c r="O25" s="1095"/>
    </row>
    <row r="26" spans="1:15" ht="12" customHeight="1"/>
    <row r="27" spans="1:15">
      <c r="C27" s="6564" t="s">
        <v>3</v>
      </c>
      <c r="D27" s="6564"/>
    </row>
  </sheetData>
  <mergeCells count="16">
    <mergeCell ref="A21:K21"/>
    <mergeCell ref="A22:E22"/>
    <mergeCell ref="A24:G24"/>
    <mergeCell ref="C27:D27"/>
    <mergeCell ref="A23:N23"/>
    <mergeCell ref="A2:O2"/>
    <mergeCell ref="A3:O4"/>
    <mergeCell ref="A5:A6"/>
    <mergeCell ref="B5:C5"/>
    <mergeCell ref="D5:E5"/>
    <mergeCell ref="F5:G5"/>
    <mergeCell ref="H5:I5"/>
    <mergeCell ref="J5:K5"/>
    <mergeCell ref="L5:M5"/>
    <mergeCell ref="N5:N6"/>
    <mergeCell ref="O5:O6"/>
  </mergeCells>
  <hyperlinks>
    <hyperlink ref="A1" r:id="rId1"/>
  </hyperlinks>
  <pageMargins left="0.7" right="0.7" top="0.75" bottom="0.75" header="0.3" footer="0.3"/>
  <pageSetup paperSize="9" scale="85" fitToWidth="0" orientation="landscape" horizontalDpi="300" verticalDpi="300" r:id="rId2"/>
  <headerFooter alignWithMargins="0">
    <oddFooter>&amp;R58</oddFooter>
  </headerFooter>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0">
    <pageSetUpPr fitToPage="1"/>
  </sheetPr>
  <dimension ref="A1:K37"/>
  <sheetViews>
    <sheetView view="pageBreakPreview" zoomScale="60" zoomScaleNormal="100" workbookViewId="0">
      <selection activeCell="B30" sqref="B30"/>
    </sheetView>
  </sheetViews>
  <sheetFormatPr defaultRowHeight="12.75"/>
  <cols>
    <col min="1" max="1" width="15.42578125" style="152" customWidth="1"/>
    <col min="2" max="5" width="25.7109375" style="152" customWidth="1"/>
    <col min="6" max="16384" width="9.140625" style="152"/>
  </cols>
  <sheetData>
    <row r="1" spans="1:8" ht="13.5" thickBot="1">
      <c r="A1" s="1" t="s">
        <v>0</v>
      </c>
      <c r="E1" s="474" t="s">
        <v>1</v>
      </c>
    </row>
    <row r="2" spans="1:8" ht="27.75" customHeight="1" thickTop="1">
      <c r="A2" s="6250" t="s">
        <v>1441</v>
      </c>
      <c r="B2" s="6251"/>
      <c r="C2" s="6251"/>
      <c r="D2" s="6251"/>
      <c r="E2" s="6252"/>
      <c r="F2" s="358"/>
      <c r="G2" s="358"/>
      <c r="H2" s="358"/>
    </row>
    <row r="3" spans="1:8" ht="28.5" customHeight="1">
      <c r="A3" s="6571" t="s">
        <v>895</v>
      </c>
      <c r="B3" s="6572"/>
      <c r="C3" s="6572"/>
      <c r="D3" s="6572"/>
      <c r="E3" s="6573"/>
      <c r="F3" s="841"/>
      <c r="G3" s="841"/>
      <c r="H3" s="841"/>
    </row>
    <row r="4" spans="1:8" ht="26.25" customHeight="1" thickBot="1">
      <c r="A4" s="6574"/>
      <c r="B4" s="6575"/>
      <c r="C4" s="6575"/>
      <c r="D4" s="6575"/>
      <c r="E4" s="6576"/>
      <c r="F4" s="841"/>
      <c r="G4" s="841"/>
      <c r="H4" s="841"/>
    </row>
    <row r="5" spans="1:8" ht="29.25" customHeight="1">
      <c r="A5" s="6501" t="s">
        <v>12</v>
      </c>
      <c r="B5" s="6578" t="s">
        <v>966</v>
      </c>
      <c r="C5" s="6579"/>
      <c r="D5" s="6580" t="s">
        <v>2</v>
      </c>
      <c r="E5" s="6582" t="s">
        <v>967</v>
      </c>
    </row>
    <row r="6" spans="1:8" ht="27" customHeight="1" thickBot="1">
      <c r="A6" s="6577"/>
      <c r="B6" s="1097" t="s">
        <v>968</v>
      </c>
      <c r="C6" s="1098" t="s">
        <v>969</v>
      </c>
      <c r="D6" s="6581"/>
      <c r="E6" s="6583"/>
    </row>
    <row r="7" spans="1:8" ht="21.95" customHeight="1">
      <c r="A7" s="1066">
        <v>2001</v>
      </c>
      <c r="B7" s="1099">
        <v>117</v>
      </c>
      <c r="C7" s="1100">
        <v>35</v>
      </c>
      <c r="D7" s="1101">
        <f t="shared" ref="D7:D14" si="0">SUM(B7:C7)</f>
        <v>152</v>
      </c>
      <c r="E7" s="1072" t="s">
        <v>9</v>
      </c>
    </row>
    <row r="8" spans="1:8" ht="21.95" customHeight="1">
      <c r="A8" s="1073">
        <v>2002</v>
      </c>
      <c r="B8" s="1102">
        <v>169</v>
      </c>
      <c r="C8" s="1103">
        <v>35</v>
      </c>
      <c r="D8" s="1104">
        <f t="shared" si="0"/>
        <v>204</v>
      </c>
      <c r="E8" s="1105">
        <f t="shared" ref="E8:E14" si="1">(D8-D7)/D7*100</f>
        <v>34.210526315789473</v>
      </c>
    </row>
    <row r="9" spans="1:8" ht="21.95" customHeight="1">
      <c r="A9" s="1073">
        <v>2003</v>
      </c>
      <c r="B9" s="1102">
        <v>83</v>
      </c>
      <c r="C9" s="1103">
        <v>32</v>
      </c>
      <c r="D9" s="1104">
        <f t="shared" si="0"/>
        <v>115</v>
      </c>
      <c r="E9" s="1105">
        <f t="shared" si="1"/>
        <v>-43.627450980392155</v>
      </c>
    </row>
    <row r="10" spans="1:8" ht="21.95" customHeight="1">
      <c r="A10" s="1073">
        <v>2004</v>
      </c>
      <c r="B10" s="1102">
        <v>117</v>
      </c>
      <c r="C10" s="1103">
        <v>34</v>
      </c>
      <c r="D10" s="1104">
        <f t="shared" si="0"/>
        <v>151</v>
      </c>
      <c r="E10" s="1105">
        <f t="shared" si="1"/>
        <v>31.304347826086961</v>
      </c>
    </row>
    <row r="11" spans="1:8" ht="21.95" customHeight="1">
      <c r="A11" s="1073">
        <v>2005</v>
      </c>
      <c r="B11" s="1102">
        <v>54</v>
      </c>
      <c r="C11" s="1103">
        <v>14</v>
      </c>
      <c r="D11" s="1104">
        <f t="shared" si="0"/>
        <v>68</v>
      </c>
      <c r="E11" s="1105">
        <f t="shared" si="1"/>
        <v>-54.966887417218544</v>
      </c>
    </row>
    <row r="12" spans="1:8" ht="21.95" customHeight="1">
      <c r="A12" s="1073">
        <v>2006</v>
      </c>
      <c r="B12" s="1102">
        <v>61</v>
      </c>
      <c r="C12" s="1103">
        <v>30</v>
      </c>
      <c r="D12" s="1104">
        <f t="shared" si="0"/>
        <v>91</v>
      </c>
      <c r="E12" s="1105">
        <f t="shared" si="1"/>
        <v>33.82352941176471</v>
      </c>
    </row>
    <row r="13" spans="1:8" ht="21.95" customHeight="1">
      <c r="A13" s="1073">
        <v>2007</v>
      </c>
      <c r="B13" s="1102">
        <v>107</v>
      </c>
      <c r="C13" s="1103">
        <v>28</v>
      </c>
      <c r="D13" s="1104">
        <f t="shared" si="0"/>
        <v>135</v>
      </c>
      <c r="E13" s="1105">
        <f t="shared" si="1"/>
        <v>48.35164835164835</v>
      </c>
    </row>
    <row r="14" spans="1:8" ht="21.95" customHeight="1">
      <c r="A14" s="1073">
        <v>2008</v>
      </c>
      <c r="B14" s="1102">
        <v>22</v>
      </c>
      <c r="C14" s="1103">
        <v>14</v>
      </c>
      <c r="D14" s="1104">
        <f t="shared" si="0"/>
        <v>36</v>
      </c>
      <c r="E14" s="1105">
        <f t="shared" si="1"/>
        <v>-73.333333333333329</v>
      </c>
    </row>
    <row r="15" spans="1:8" ht="21.95" customHeight="1">
      <c r="A15" s="1073">
        <v>2009</v>
      </c>
      <c r="B15" s="1102" t="s">
        <v>9</v>
      </c>
      <c r="C15" s="1103" t="s">
        <v>9</v>
      </c>
      <c r="D15" s="1104" t="s">
        <v>9</v>
      </c>
      <c r="E15" s="1105" t="s">
        <v>9</v>
      </c>
    </row>
    <row r="16" spans="1:8" ht="21.95" customHeight="1">
      <c r="A16" s="1073">
        <v>2010</v>
      </c>
      <c r="B16" s="1102" t="s">
        <v>9</v>
      </c>
      <c r="C16" s="1103" t="s">
        <v>9</v>
      </c>
      <c r="D16" s="1104" t="s">
        <v>9</v>
      </c>
      <c r="E16" s="1105" t="s">
        <v>9</v>
      </c>
    </row>
    <row r="17" spans="1:11" ht="21.95" customHeight="1">
      <c r="A17" s="1073">
        <v>2011</v>
      </c>
      <c r="B17" s="1102" t="s">
        <v>9</v>
      </c>
      <c r="C17" s="1103" t="s">
        <v>9</v>
      </c>
      <c r="D17" s="1104" t="s">
        <v>9</v>
      </c>
      <c r="E17" s="1105" t="s">
        <v>9</v>
      </c>
    </row>
    <row r="18" spans="1:11" ht="21.95" customHeight="1">
      <c r="A18" s="1073">
        <v>2012</v>
      </c>
      <c r="B18" s="1102" t="s">
        <v>9</v>
      </c>
      <c r="C18" s="1103" t="s">
        <v>9</v>
      </c>
      <c r="D18" s="1104" t="s">
        <v>9</v>
      </c>
      <c r="E18" s="1105" t="s">
        <v>9</v>
      </c>
    </row>
    <row r="19" spans="1:11" ht="22.5" customHeight="1" thickBot="1">
      <c r="A19" s="1087">
        <v>2013</v>
      </c>
      <c r="B19" s="1106" t="s">
        <v>9</v>
      </c>
      <c r="C19" s="1107" t="s">
        <v>9</v>
      </c>
      <c r="D19" s="1108" t="s">
        <v>9</v>
      </c>
      <c r="E19" s="1109" t="s">
        <v>9</v>
      </c>
    </row>
    <row r="20" spans="1:11" ht="21" customHeight="1" thickTop="1">
      <c r="A20" s="813"/>
      <c r="B20" s="1110"/>
      <c r="C20" s="1110"/>
      <c r="D20" s="1110"/>
      <c r="E20" s="1111"/>
    </row>
    <row r="21" spans="1:11" ht="18" customHeight="1">
      <c r="A21" s="6565" t="s">
        <v>949</v>
      </c>
      <c r="B21" s="6565"/>
      <c r="C21" s="6565"/>
      <c r="D21" s="6565"/>
      <c r="E21" s="6565"/>
      <c r="F21" s="6565"/>
      <c r="G21" s="6565"/>
      <c r="H21" s="6565"/>
      <c r="I21" s="6565"/>
      <c r="J21" s="6565"/>
      <c r="K21" s="6565"/>
    </row>
    <row r="22" spans="1:11" ht="18" customHeight="1">
      <c r="A22" s="6565" t="s">
        <v>950</v>
      </c>
      <c r="B22" s="6565"/>
      <c r="C22" s="6565"/>
      <c r="D22" s="6565"/>
      <c r="E22" s="6565"/>
      <c r="F22" s="827"/>
      <c r="G22" s="827"/>
      <c r="H22" s="827"/>
      <c r="I22" s="827"/>
      <c r="J22" s="827"/>
      <c r="K22" s="827"/>
    </row>
    <row r="23" spans="1:11" ht="18" customHeight="1">
      <c r="A23" s="6492" t="s">
        <v>965</v>
      </c>
      <c r="B23" s="6492"/>
      <c r="C23" s="6492"/>
      <c r="D23" s="6492"/>
      <c r="E23" s="6492"/>
      <c r="F23" s="906"/>
      <c r="G23" s="906"/>
      <c r="H23" s="906"/>
      <c r="I23" s="906"/>
      <c r="J23" s="906"/>
      <c r="K23" s="906"/>
    </row>
    <row r="24" spans="1:11" ht="18" customHeight="1">
      <c r="A24" s="6248" t="s">
        <v>952</v>
      </c>
      <c r="B24" s="6248"/>
      <c r="C24" s="6248"/>
      <c r="D24" s="6248"/>
      <c r="E24" s="6248"/>
      <c r="F24" s="6248"/>
      <c r="G24" s="6248"/>
      <c r="H24" s="816"/>
      <c r="I24" s="906"/>
      <c r="J24" s="906"/>
      <c r="K24" s="906"/>
    </row>
    <row r="27" spans="1:11">
      <c r="C27" s="6564" t="s">
        <v>3</v>
      </c>
      <c r="D27" s="6564"/>
    </row>
    <row r="37" ht="12.75" customHeight="1"/>
  </sheetData>
  <mergeCells count="11">
    <mergeCell ref="A2:E2"/>
    <mergeCell ref="A3:E4"/>
    <mergeCell ref="A5:A6"/>
    <mergeCell ref="B5:C5"/>
    <mergeCell ref="D5:D6"/>
    <mergeCell ref="E5:E6"/>
    <mergeCell ref="A21:K21"/>
    <mergeCell ref="A22:E22"/>
    <mergeCell ref="A24:G24"/>
    <mergeCell ref="C27:D27"/>
    <mergeCell ref="A23:E23"/>
  </mergeCells>
  <hyperlinks>
    <hyperlink ref="A1" r:id="rId1"/>
  </hyperlinks>
  <pageMargins left="0.7" right="0.7" top="0.75" bottom="0.75" header="0.3" footer="0.3"/>
  <pageSetup paperSize="9" scale="94" orientation="landscape" horizontalDpi="300" verticalDpi="300" r:id="rId2"/>
  <headerFooter alignWithMargins="0">
    <oddFooter>&amp;R59</oddFooter>
  </headerFooter>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1">
    <pageSetUpPr fitToPage="1"/>
  </sheetPr>
  <dimension ref="A1:AL64"/>
  <sheetViews>
    <sheetView view="pageBreakPreview" zoomScale="60" zoomScaleNormal="100" workbookViewId="0">
      <selection activeCell="AN10" sqref="AN10"/>
    </sheetView>
  </sheetViews>
  <sheetFormatPr defaultRowHeight="12.75"/>
  <cols>
    <col min="1" max="1" width="17.28515625" style="152" customWidth="1"/>
    <col min="2" max="2" width="8.85546875" style="152" customWidth="1"/>
    <col min="3" max="23" width="7.28515625" style="152" customWidth="1"/>
    <col min="24" max="26" width="7.28515625" style="367" customWidth="1"/>
    <col min="27" max="37" width="7.28515625" style="152" customWidth="1"/>
    <col min="38" max="38" width="6.140625" style="152" customWidth="1"/>
    <col min="39" max="16384" width="9.140625" style="152"/>
  </cols>
  <sheetData>
    <row r="1" spans="1:38" ht="13.5" thickBot="1">
      <c r="A1" s="1" t="s">
        <v>0</v>
      </c>
      <c r="Q1" s="1112"/>
      <c r="AA1" s="6584"/>
      <c r="AB1" s="6584"/>
      <c r="AK1" s="6603" t="s">
        <v>1</v>
      </c>
      <c r="AL1" s="6603"/>
    </row>
    <row r="2" spans="1:38" ht="25.5" customHeight="1" thickTop="1">
      <c r="A2" s="6250" t="s">
        <v>1442</v>
      </c>
      <c r="B2" s="6251"/>
      <c r="C2" s="6251"/>
      <c r="D2" s="6251"/>
      <c r="E2" s="6251"/>
      <c r="F2" s="6251"/>
      <c r="G2" s="6251"/>
      <c r="H2" s="6251"/>
      <c r="I2" s="6251"/>
      <c r="J2" s="6251"/>
      <c r="K2" s="6251"/>
      <c r="L2" s="6251"/>
      <c r="M2" s="6251"/>
      <c r="N2" s="6251"/>
      <c r="O2" s="6251"/>
      <c r="P2" s="6251"/>
      <c r="Q2" s="6251"/>
      <c r="R2" s="6251"/>
      <c r="S2" s="6251"/>
      <c r="T2" s="6251"/>
      <c r="U2" s="6251"/>
      <c r="V2" s="6251"/>
      <c r="W2" s="6251"/>
      <c r="X2" s="6251"/>
      <c r="Y2" s="6251"/>
      <c r="Z2" s="6251"/>
      <c r="AA2" s="6251"/>
      <c r="AB2" s="6251"/>
      <c r="AC2" s="6251"/>
      <c r="AD2" s="6251"/>
      <c r="AE2" s="6251"/>
      <c r="AF2" s="6251"/>
      <c r="AG2" s="6251"/>
      <c r="AH2" s="6251"/>
      <c r="AI2" s="6251"/>
      <c r="AJ2" s="6251"/>
      <c r="AK2" s="6251"/>
      <c r="AL2" s="6252"/>
    </row>
    <row r="3" spans="1:38" ht="21.75" customHeight="1">
      <c r="A3" s="6585" t="s">
        <v>970</v>
      </c>
      <c r="B3" s="6586"/>
      <c r="C3" s="6586"/>
      <c r="D3" s="6586"/>
      <c r="E3" s="6586"/>
      <c r="F3" s="6586"/>
      <c r="G3" s="6586"/>
      <c r="H3" s="6586"/>
      <c r="I3" s="6586"/>
      <c r="J3" s="6586"/>
      <c r="K3" s="6586"/>
      <c r="L3" s="6586"/>
      <c r="M3" s="6586"/>
      <c r="N3" s="6586"/>
      <c r="O3" s="6586"/>
      <c r="P3" s="6586"/>
      <c r="Q3" s="6586"/>
      <c r="R3" s="6586"/>
      <c r="S3" s="6586"/>
      <c r="T3" s="6586"/>
      <c r="U3" s="6586"/>
      <c r="V3" s="6586"/>
      <c r="W3" s="6586"/>
      <c r="X3" s="6586"/>
      <c r="Y3" s="6586"/>
      <c r="Z3" s="6586"/>
      <c r="AA3" s="6586"/>
      <c r="AB3" s="6586"/>
      <c r="AC3" s="6586"/>
      <c r="AD3" s="6586"/>
      <c r="AE3" s="6586"/>
      <c r="AF3" s="6586"/>
      <c r="AG3" s="6586"/>
      <c r="AH3" s="6586"/>
      <c r="AI3" s="6586"/>
      <c r="AJ3" s="6586"/>
      <c r="AK3" s="6586"/>
      <c r="AL3" s="6587"/>
    </row>
    <row r="4" spans="1:38" ht="20.25" customHeight="1">
      <c r="A4" s="6585"/>
      <c r="B4" s="6586"/>
      <c r="C4" s="6586"/>
      <c r="D4" s="6586"/>
      <c r="E4" s="6586"/>
      <c r="F4" s="6586"/>
      <c r="G4" s="6586"/>
      <c r="H4" s="6586"/>
      <c r="I4" s="6586"/>
      <c r="J4" s="6586"/>
      <c r="K4" s="6586"/>
      <c r="L4" s="6586"/>
      <c r="M4" s="6586"/>
      <c r="N4" s="6586"/>
      <c r="O4" s="6586"/>
      <c r="P4" s="6586"/>
      <c r="Q4" s="6586"/>
      <c r="R4" s="6586"/>
      <c r="S4" s="6586"/>
      <c r="T4" s="6586"/>
      <c r="U4" s="6586"/>
      <c r="V4" s="6586"/>
      <c r="W4" s="6586"/>
      <c r="X4" s="6586"/>
      <c r="Y4" s="6586"/>
      <c r="Z4" s="6586"/>
      <c r="AA4" s="6586"/>
      <c r="AB4" s="6586"/>
      <c r="AC4" s="6586"/>
      <c r="AD4" s="6586"/>
      <c r="AE4" s="6586"/>
      <c r="AF4" s="6586"/>
      <c r="AG4" s="6586"/>
      <c r="AH4" s="6586"/>
      <c r="AI4" s="6586"/>
      <c r="AJ4" s="6586"/>
      <c r="AK4" s="6586"/>
      <c r="AL4" s="6587"/>
    </row>
    <row r="5" spans="1:38" ht="19.5" customHeight="1" thickBot="1">
      <c r="A5" s="6588"/>
      <c r="B5" s="6589"/>
      <c r="C5" s="6589"/>
      <c r="D5" s="6589"/>
      <c r="E5" s="6589"/>
      <c r="F5" s="6589"/>
      <c r="G5" s="6589"/>
      <c r="H5" s="6589"/>
      <c r="I5" s="6589"/>
      <c r="J5" s="6589"/>
      <c r="K5" s="6589"/>
      <c r="L5" s="6589"/>
      <c r="M5" s="6589"/>
      <c r="N5" s="6589"/>
      <c r="O5" s="6589"/>
      <c r="P5" s="6589"/>
      <c r="Q5" s="6589"/>
      <c r="R5" s="6589"/>
      <c r="S5" s="6589"/>
      <c r="T5" s="6589"/>
      <c r="U5" s="6589"/>
      <c r="V5" s="6589"/>
      <c r="W5" s="6589"/>
      <c r="X5" s="6589"/>
      <c r="Y5" s="6589"/>
      <c r="Z5" s="6589"/>
      <c r="AA5" s="6589"/>
      <c r="AB5" s="6589"/>
      <c r="AC5" s="6589"/>
      <c r="AD5" s="6589"/>
      <c r="AE5" s="6589"/>
      <c r="AF5" s="6589"/>
      <c r="AG5" s="6589"/>
      <c r="AH5" s="6589"/>
      <c r="AI5" s="6589"/>
      <c r="AJ5" s="6590"/>
      <c r="AK5" s="6590"/>
      <c r="AL5" s="6591"/>
    </row>
    <row r="6" spans="1:38" ht="34.5" customHeight="1">
      <c r="A6" s="6592" t="s">
        <v>971</v>
      </c>
      <c r="B6" s="6593" t="s">
        <v>972</v>
      </c>
      <c r="C6" s="6594">
        <v>2001</v>
      </c>
      <c r="D6" s="6594"/>
      <c r="E6" s="6594"/>
      <c r="F6" s="6594">
        <v>2002</v>
      </c>
      <c r="G6" s="6594"/>
      <c r="H6" s="6594"/>
      <c r="I6" s="6594">
        <v>2003</v>
      </c>
      <c r="J6" s="6594"/>
      <c r="K6" s="6594"/>
      <c r="L6" s="6606">
        <v>2004</v>
      </c>
      <c r="M6" s="6606"/>
      <c r="N6" s="6606"/>
      <c r="O6" s="6606">
        <v>2005</v>
      </c>
      <c r="P6" s="6606"/>
      <c r="Q6" s="6606"/>
      <c r="R6" s="6599">
        <v>2006</v>
      </c>
      <c r="S6" s="6599"/>
      <c r="T6" s="6599"/>
      <c r="U6" s="6599">
        <v>2007</v>
      </c>
      <c r="V6" s="6599"/>
      <c r="W6" s="6599"/>
      <c r="X6" s="6599">
        <v>2008</v>
      </c>
      <c r="Y6" s="6599"/>
      <c r="Z6" s="6602"/>
      <c r="AA6" s="6598">
        <v>2009</v>
      </c>
      <c r="AB6" s="6599"/>
      <c r="AC6" s="6600"/>
      <c r="AD6" s="6598">
        <v>2010</v>
      </c>
      <c r="AE6" s="6599"/>
      <c r="AF6" s="6600"/>
      <c r="AG6" s="6601">
        <v>2011</v>
      </c>
      <c r="AH6" s="6599"/>
      <c r="AI6" s="6602"/>
      <c r="AJ6" s="6595">
        <v>2012</v>
      </c>
      <c r="AK6" s="6596"/>
      <c r="AL6" s="6597"/>
    </row>
    <row r="7" spans="1:38" ht="99.75" customHeight="1" thickBot="1">
      <c r="A7" s="6592"/>
      <c r="B7" s="6593"/>
      <c r="C7" s="1672" t="s">
        <v>973</v>
      </c>
      <c r="D7" s="5853" t="s">
        <v>5377</v>
      </c>
      <c r="E7" s="1672" t="s">
        <v>974</v>
      </c>
      <c r="F7" s="1672" t="s">
        <v>973</v>
      </c>
      <c r="G7" s="5853" t="s">
        <v>5377</v>
      </c>
      <c r="H7" s="1672" t="s">
        <v>974</v>
      </c>
      <c r="I7" s="1672" t="s">
        <v>973</v>
      </c>
      <c r="J7" s="5853" t="s">
        <v>5377</v>
      </c>
      <c r="K7" s="1672" t="s">
        <v>974</v>
      </c>
      <c r="L7" s="1672" t="s">
        <v>973</v>
      </c>
      <c r="M7" s="5853" t="s">
        <v>5377</v>
      </c>
      <c r="N7" s="1672" t="s">
        <v>974</v>
      </c>
      <c r="O7" s="1672" t="s">
        <v>973</v>
      </c>
      <c r="P7" s="5853" t="s">
        <v>5377</v>
      </c>
      <c r="Q7" s="1672" t="s">
        <v>974</v>
      </c>
      <c r="R7" s="1672" t="s">
        <v>973</v>
      </c>
      <c r="S7" s="5853" t="s">
        <v>5377</v>
      </c>
      <c r="T7" s="1672" t="s">
        <v>974</v>
      </c>
      <c r="U7" s="1672" t="s">
        <v>973</v>
      </c>
      <c r="V7" s="5853" t="s">
        <v>5377</v>
      </c>
      <c r="W7" s="1672" t="s">
        <v>974</v>
      </c>
      <c r="X7" s="5854" t="s">
        <v>973</v>
      </c>
      <c r="Y7" s="5853" t="s">
        <v>5377</v>
      </c>
      <c r="Z7" s="5855" t="s">
        <v>974</v>
      </c>
      <c r="AA7" s="5856" t="s">
        <v>973</v>
      </c>
      <c r="AB7" s="5853" t="s">
        <v>5377</v>
      </c>
      <c r="AC7" s="5857" t="s">
        <v>974</v>
      </c>
      <c r="AD7" s="5856" t="s">
        <v>973</v>
      </c>
      <c r="AE7" s="5853" t="s">
        <v>5377</v>
      </c>
      <c r="AF7" s="5857" t="s">
        <v>974</v>
      </c>
      <c r="AG7" s="5858" t="s">
        <v>973</v>
      </c>
      <c r="AH7" s="5853" t="s">
        <v>5377</v>
      </c>
      <c r="AI7" s="5855" t="s">
        <v>974</v>
      </c>
      <c r="AJ7" s="5856" t="s">
        <v>973</v>
      </c>
      <c r="AK7" s="5853" t="s">
        <v>5377</v>
      </c>
      <c r="AL7" s="5859" t="s">
        <v>974</v>
      </c>
    </row>
    <row r="8" spans="1:38" ht="20.100000000000001" customHeight="1">
      <c r="A8" s="1116" t="s">
        <v>975</v>
      </c>
      <c r="B8" s="1117"/>
      <c r="C8" s="1118" t="s">
        <v>9</v>
      </c>
      <c r="D8" s="1119" t="s">
        <v>9</v>
      </c>
      <c r="E8" s="1118" t="s">
        <v>9</v>
      </c>
      <c r="F8" s="1118" t="s">
        <v>9</v>
      </c>
      <c r="G8" s="1119" t="s">
        <v>9</v>
      </c>
      <c r="H8" s="1118" t="s">
        <v>9</v>
      </c>
      <c r="I8" s="1118" t="s">
        <v>9</v>
      </c>
      <c r="J8" s="1119" t="s">
        <v>9</v>
      </c>
      <c r="K8" s="1118" t="s">
        <v>9</v>
      </c>
      <c r="L8" s="1118" t="s">
        <v>9</v>
      </c>
      <c r="M8" s="1119" t="s">
        <v>9</v>
      </c>
      <c r="N8" s="1118" t="s">
        <v>9</v>
      </c>
      <c r="O8" s="1118">
        <v>306</v>
      </c>
      <c r="P8" s="1120">
        <f>O8/$O$43*100</f>
        <v>6.0774577954319762</v>
      </c>
      <c r="Q8" s="1118" t="s">
        <v>9</v>
      </c>
      <c r="R8" s="1121">
        <v>280</v>
      </c>
      <c r="S8" s="1122">
        <f>R8/$R$43*100</f>
        <v>5.2316890881913301</v>
      </c>
      <c r="T8" s="1121" t="s">
        <v>9</v>
      </c>
      <c r="U8" s="789">
        <v>190</v>
      </c>
      <c r="V8" s="1123">
        <f>U8/$U$43*100</f>
        <v>3.1040679627511847</v>
      </c>
      <c r="W8" s="1114" t="s">
        <v>9</v>
      </c>
      <c r="X8" s="789">
        <v>107</v>
      </c>
      <c r="Y8" s="1124">
        <f>X8/$X$43*100</f>
        <v>3.3096195484070523</v>
      </c>
      <c r="Z8" s="1114" t="s">
        <v>9</v>
      </c>
      <c r="AA8" s="789">
        <v>377</v>
      </c>
      <c r="AB8" s="1124">
        <f>AA8/$AA$43*100</f>
        <v>20.117395944503734</v>
      </c>
      <c r="AC8" s="1114" t="s">
        <v>9</v>
      </c>
      <c r="AD8" s="789">
        <v>8427</v>
      </c>
      <c r="AE8" s="1124">
        <f>AD8/$AD$43*100</f>
        <v>88.102456874019865</v>
      </c>
      <c r="AF8" s="1114" t="s">
        <v>9</v>
      </c>
      <c r="AG8" s="789">
        <v>1134</v>
      </c>
      <c r="AH8" s="1124">
        <f>AG8/$AG$43*100</f>
        <v>36.149187121453622</v>
      </c>
      <c r="AI8" s="1125" t="s">
        <v>9</v>
      </c>
      <c r="AJ8" s="1126">
        <v>2846</v>
      </c>
      <c r="AK8" s="1127">
        <f>AJ8/$AJ$43*100</f>
        <v>56.681935869348735</v>
      </c>
      <c r="AL8" s="1128" t="s">
        <v>9</v>
      </c>
    </row>
    <row r="9" spans="1:38" ht="20.100000000000001" customHeight="1">
      <c r="A9" s="6604" t="s">
        <v>976</v>
      </c>
      <c r="B9" s="1129" t="s">
        <v>977</v>
      </c>
      <c r="C9" s="1129">
        <v>2</v>
      </c>
      <c r="D9" s="1130">
        <f>C9/C43*100</f>
        <v>7.624857033930614E-2</v>
      </c>
      <c r="E9" s="1129" t="s">
        <v>9</v>
      </c>
      <c r="F9" s="1129">
        <v>2</v>
      </c>
      <c r="G9" s="1130">
        <f>F9/$F$43*100</f>
        <v>9.0950432014552066E-2</v>
      </c>
      <c r="H9" s="1129" t="s">
        <v>9</v>
      </c>
      <c r="I9" s="1129">
        <v>1</v>
      </c>
      <c r="J9" s="1130">
        <f>I9/$I$43*100</f>
        <v>4.2301184433164128E-2</v>
      </c>
      <c r="K9" s="1129" t="s">
        <v>9</v>
      </c>
      <c r="L9" s="1129">
        <v>5</v>
      </c>
      <c r="M9" s="1130">
        <f>L9/$L$43*100</f>
        <v>0.12324377618930245</v>
      </c>
      <c r="N9" s="1129" t="s">
        <v>9</v>
      </c>
      <c r="O9" s="1129">
        <v>2</v>
      </c>
      <c r="P9" s="1130">
        <f>O9/$O$43*100</f>
        <v>3.9721946375372394E-2</v>
      </c>
      <c r="Q9" s="1129" t="s">
        <v>9</v>
      </c>
      <c r="R9" s="1042">
        <v>11</v>
      </c>
      <c r="S9" s="1131">
        <f>R9/$R$43*100</f>
        <v>0.20553064275037369</v>
      </c>
      <c r="T9" s="1042"/>
      <c r="U9" s="264">
        <v>14</v>
      </c>
      <c r="V9" s="1132">
        <f>U9/$U$43*100</f>
        <v>0.22872079725535041</v>
      </c>
      <c r="W9" s="1133" t="s">
        <v>9</v>
      </c>
      <c r="X9" s="264">
        <v>9</v>
      </c>
      <c r="Y9" s="1134">
        <f t="shared" ref="Y9:Y41" si="0">X9/$X$43*100</f>
        <v>0.27837921435199503</v>
      </c>
      <c r="Z9" s="1133" t="s">
        <v>9</v>
      </c>
      <c r="AA9" s="264">
        <v>2</v>
      </c>
      <c r="AB9" s="1134">
        <f t="shared" ref="AB9:AB41" si="1">AA9/$AA$43*100</f>
        <v>0.10672358591248667</v>
      </c>
      <c r="AC9" s="1133" t="s">
        <v>9</v>
      </c>
      <c r="AD9" s="264">
        <v>7</v>
      </c>
      <c r="AE9" s="1134">
        <f>AD9/$AD$43*100</f>
        <v>7.3183481442760073E-2</v>
      </c>
      <c r="AF9" s="1133" t="s">
        <v>9</v>
      </c>
      <c r="AG9" s="264" t="s">
        <v>9</v>
      </c>
      <c r="AH9" s="1134">
        <v>0</v>
      </c>
      <c r="AI9" s="1135" t="s">
        <v>9</v>
      </c>
      <c r="AJ9" s="264" t="s">
        <v>9</v>
      </c>
      <c r="AK9" s="1134">
        <v>0</v>
      </c>
      <c r="AL9" s="1136" t="s">
        <v>9</v>
      </c>
    </row>
    <row r="10" spans="1:38" ht="20.100000000000001" customHeight="1">
      <c r="A10" s="6604"/>
      <c r="B10" s="1129" t="s">
        <v>978</v>
      </c>
      <c r="C10" s="1129" t="s">
        <v>9</v>
      </c>
      <c r="D10" s="1137" t="s">
        <v>9</v>
      </c>
      <c r="E10" s="1129" t="s">
        <v>9</v>
      </c>
      <c r="F10" s="1129" t="s">
        <v>9</v>
      </c>
      <c r="G10" s="1137" t="s">
        <v>9</v>
      </c>
      <c r="H10" s="1129" t="s">
        <v>9</v>
      </c>
      <c r="I10" s="1129" t="s">
        <v>9</v>
      </c>
      <c r="J10" s="1130" t="s">
        <v>9</v>
      </c>
      <c r="K10" s="1129" t="s">
        <v>9</v>
      </c>
      <c r="L10" s="1129" t="s">
        <v>9</v>
      </c>
      <c r="M10" s="1130" t="s">
        <v>9</v>
      </c>
      <c r="N10" s="1129" t="s">
        <v>9</v>
      </c>
      <c r="O10" s="1129">
        <v>7</v>
      </c>
      <c r="P10" s="1130">
        <f>O10/$O$43*100</f>
        <v>0.13902681231380337</v>
      </c>
      <c r="Q10" s="1129" t="s">
        <v>9</v>
      </c>
      <c r="R10" s="1042" t="s">
        <v>9</v>
      </c>
      <c r="S10" s="1138" t="s">
        <v>9</v>
      </c>
      <c r="T10" s="1042" t="s">
        <v>9</v>
      </c>
      <c r="U10" s="264" t="s">
        <v>9</v>
      </c>
      <c r="V10" s="1139" t="s">
        <v>9</v>
      </c>
      <c r="W10" s="1133" t="s">
        <v>9</v>
      </c>
      <c r="X10" s="264">
        <v>1</v>
      </c>
      <c r="Y10" s="1134">
        <f t="shared" si="0"/>
        <v>3.093102381688834E-2</v>
      </c>
      <c r="Z10" s="1133" t="s">
        <v>9</v>
      </c>
      <c r="AA10" s="264" t="s">
        <v>9</v>
      </c>
      <c r="AB10" s="1134">
        <v>0</v>
      </c>
      <c r="AC10" s="1133" t="s">
        <v>9</v>
      </c>
      <c r="AD10" s="264">
        <v>0</v>
      </c>
      <c r="AE10" s="1134">
        <v>0</v>
      </c>
      <c r="AF10" s="1133" t="s">
        <v>9</v>
      </c>
      <c r="AG10" s="264" t="s">
        <v>9</v>
      </c>
      <c r="AH10" s="1134">
        <v>0</v>
      </c>
      <c r="AI10" s="1135" t="s">
        <v>9</v>
      </c>
      <c r="AJ10" s="264" t="s">
        <v>9</v>
      </c>
      <c r="AK10" s="1134">
        <v>0</v>
      </c>
      <c r="AL10" s="1136" t="s">
        <v>9</v>
      </c>
    </row>
    <row r="11" spans="1:38" ht="20.100000000000001" customHeight="1">
      <c r="A11" s="6605" t="s">
        <v>979</v>
      </c>
      <c r="B11" s="1129" t="s">
        <v>977</v>
      </c>
      <c r="C11" s="1129" t="s">
        <v>9</v>
      </c>
      <c r="D11" s="1137" t="s">
        <v>9</v>
      </c>
      <c r="E11" s="1129" t="s">
        <v>9</v>
      </c>
      <c r="F11" s="1129" t="s">
        <v>9</v>
      </c>
      <c r="G11" s="1137" t="s">
        <v>9</v>
      </c>
      <c r="H11" s="1129" t="s">
        <v>9</v>
      </c>
      <c r="I11" s="1129" t="s">
        <v>9</v>
      </c>
      <c r="J11" s="1130" t="s">
        <v>9</v>
      </c>
      <c r="K11" s="1129" t="s">
        <v>9</v>
      </c>
      <c r="L11" s="1129" t="s">
        <v>9</v>
      </c>
      <c r="M11" s="1130" t="s">
        <v>9</v>
      </c>
      <c r="N11" s="1129" t="s">
        <v>9</v>
      </c>
      <c r="O11" s="1129">
        <v>8</v>
      </c>
      <c r="P11" s="1130">
        <f>O11/$O$43*100</f>
        <v>0.15888778550148958</v>
      </c>
      <c r="Q11" s="1129" t="s">
        <v>9</v>
      </c>
      <c r="R11" s="1042" t="s">
        <v>9</v>
      </c>
      <c r="S11" s="1138" t="s">
        <v>9</v>
      </c>
      <c r="T11" s="1042" t="s">
        <v>9</v>
      </c>
      <c r="U11" s="264" t="s">
        <v>9</v>
      </c>
      <c r="V11" s="1139" t="s">
        <v>9</v>
      </c>
      <c r="W11" s="1133" t="s">
        <v>9</v>
      </c>
      <c r="X11" s="264">
        <v>0</v>
      </c>
      <c r="Y11" s="1134">
        <f t="shared" si="0"/>
        <v>0</v>
      </c>
      <c r="Z11" s="1133" t="s">
        <v>9</v>
      </c>
      <c r="AA11" s="264" t="s">
        <v>9</v>
      </c>
      <c r="AB11" s="1134">
        <v>0</v>
      </c>
      <c r="AC11" s="1133" t="s">
        <v>9</v>
      </c>
      <c r="AD11" s="264" t="s">
        <v>9</v>
      </c>
      <c r="AE11" s="1134">
        <v>0</v>
      </c>
      <c r="AF11" s="1133" t="s">
        <v>9</v>
      </c>
      <c r="AG11" s="264" t="s">
        <v>9</v>
      </c>
      <c r="AH11" s="1134">
        <v>0</v>
      </c>
      <c r="AI11" s="1135" t="s">
        <v>9</v>
      </c>
      <c r="AJ11" s="264" t="s">
        <v>9</v>
      </c>
      <c r="AK11" s="1134">
        <v>0</v>
      </c>
      <c r="AL11" s="1136" t="s">
        <v>9</v>
      </c>
    </row>
    <row r="12" spans="1:38" ht="20.100000000000001" customHeight="1">
      <c r="A12" s="6605"/>
      <c r="B12" s="1129" t="s">
        <v>978</v>
      </c>
      <c r="C12" s="1129" t="s">
        <v>9</v>
      </c>
      <c r="D12" s="1137" t="s">
        <v>9</v>
      </c>
      <c r="E12" s="1129" t="s">
        <v>9</v>
      </c>
      <c r="F12" s="1129" t="s">
        <v>9</v>
      </c>
      <c r="G12" s="1137" t="s">
        <v>9</v>
      </c>
      <c r="H12" s="1129" t="s">
        <v>9</v>
      </c>
      <c r="I12" s="1129" t="s">
        <v>9</v>
      </c>
      <c r="J12" s="1130" t="s">
        <v>9</v>
      </c>
      <c r="K12" s="1129" t="s">
        <v>9</v>
      </c>
      <c r="L12" s="1129" t="s">
        <v>9</v>
      </c>
      <c r="M12" s="1130" t="s">
        <v>9</v>
      </c>
      <c r="N12" s="1129" t="s">
        <v>9</v>
      </c>
      <c r="O12" s="1129" t="s">
        <v>9</v>
      </c>
      <c r="P12" s="1130" t="s">
        <v>9</v>
      </c>
      <c r="Q12" s="1129" t="s">
        <v>9</v>
      </c>
      <c r="R12" s="1042" t="s">
        <v>9</v>
      </c>
      <c r="S12" s="1138" t="s">
        <v>9</v>
      </c>
      <c r="T12" s="1042" t="s">
        <v>9</v>
      </c>
      <c r="U12" s="264" t="s">
        <v>9</v>
      </c>
      <c r="V12" s="1139" t="s">
        <v>9</v>
      </c>
      <c r="W12" s="1133" t="s">
        <v>9</v>
      </c>
      <c r="X12" s="264">
        <v>0</v>
      </c>
      <c r="Y12" s="1134">
        <f t="shared" si="0"/>
        <v>0</v>
      </c>
      <c r="Z12" s="1133" t="s">
        <v>9</v>
      </c>
      <c r="AA12" s="264" t="s">
        <v>9</v>
      </c>
      <c r="AB12" s="1134">
        <v>0</v>
      </c>
      <c r="AC12" s="1133" t="s">
        <v>9</v>
      </c>
      <c r="AD12" s="264" t="s">
        <v>9</v>
      </c>
      <c r="AE12" s="1134">
        <v>0</v>
      </c>
      <c r="AF12" s="1133" t="s">
        <v>9</v>
      </c>
      <c r="AG12" s="264" t="s">
        <v>9</v>
      </c>
      <c r="AH12" s="1134">
        <v>0</v>
      </c>
      <c r="AI12" s="1135" t="s">
        <v>9</v>
      </c>
      <c r="AJ12" s="264" t="s">
        <v>9</v>
      </c>
      <c r="AK12" s="1134">
        <v>0</v>
      </c>
      <c r="AL12" s="1136" t="s">
        <v>9</v>
      </c>
    </row>
    <row r="13" spans="1:38" ht="20.100000000000001" customHeight="1">
      <c r="A13" s="6605" t="s">
        <v>980</v>
      </c>
      <c r="B13" s="1129" t="s">
        <v>977</v>
      </c>
      <c r="C13" s="1129" t="s">
        <v>9</v>
      </c>
      <c r="D13" s="1137" t="s">
        <v>9</v>
      </c>
      <c r="E13" s="1129" t="s">
        <v>9</v>
      </c>
      <c r="F13" s="1129" t="s">
        <v>9</v>
      </c>
      <c r="G13" s="1137" t="s">
        <v>9</v>
      </c>
      <c r="H13" s="1129" t="s">
        <v>9</v>
      </c>
      <c r="I13" s="1129" t="s">
        <v>9</v>
      </c>
      <c r="J13" s="1130" t="s">
        <v>9</v>
      </c>
      <c r="K13" s="1129" t="s">
        <v>9</v>
      </c>
      <c r="L13" s="1129" t="s">
        <v>9</v>
      </c>
      <c r="M13" s="1130" t="s">
        <v>9</v>
      </c>
      <c r="N13" s="1129" t="s">
        <v>9</v>
      </c>
      <c r="O13" s="1129">
        <v>7</v>
      </c>
      <c r="P13" s="1130">
        <f>O13/$O$43*100</f>
        <v>0.13902681231380337</v>
      </c>
      <c r="Q13" s="1129" t="s">
        <v>9</v>
      </c>
      <c r="R13" s="1042">
        <v>3</v>
      </c>
      <c r="S13" s="1131">
        <f>R13/$R$43*100</f>
        <v>5.6053811659192827E-2</v>
      </c>
      <c r="T13" s="1042" t="s">
        <v>9</v>
      </c>
      <c r="U13" s="264" t="s">
        <v>9</v>
      </c>
      <c r="V13" s="1138" t="s">
        <v>9</v>
      </c>
      <c r="W13" s="1133" t="s">
        <v>9</v>
      </c>
      <c r="X13" s="264">
        <v>1</v>
      </c>
      <c r="Y13" s="1134">
        <f t="shared" si="0"/>
        <v>3.093102381688834E-2</v>
      </c>
      <c r="Z13" s="1133" t="s">
        <v>9</v>
      </c>
      <c r="AA13" s="264">
        <v>1</v>
      </c>
      <c r="AB13" s="1134">
        <f t="shared" si="1"/>
        <v>5.3361792956243333E-2</v>
      </c>
      <c r="AC13" s="1133" t="s">
        <v>9</v>
      </c>
      <c r="AD13" s="264" t="s">
        <v>9</v>
      </c>
      <c r="AE13" s="1134">
        <v>0</v>
      </c>
      <c r="AF13" s="1133" t="s">
        <v>9</v>
      </c>
      <c r="AG13" s="264" t="s">
        <v>9</v>
      </c>
      <c r="AH13" s="1134">
        <v>0</v>
      </c>
      <c r="AI13" s="1135" t="s">
        <v>9</v>
      </c>
      <c r="AJ13" s="264" t="s">
        <v>9</v>
      </c>
      <c r="AK13" s="1134">
        <v>0</v>
      </c>
      <c r="AL13" s="1136" t="s">
        <v>9</v>
      </c>
    </row>
    <row r="14" spans="1:38" ht="20.100000000000001" customHeight="1">
      <c r="A14" s="6605"/>
      <c r="B14" s="1129" t="s">
        <v>978</v>
      </c>
      <c r="C14" s="1129" t="s">
        <v>9</v>
      </c>
      <c r="D14" s="1137" t="s">
        <v>9</v>
      </c>
      <c r="E14" s="1129" t="s">
        <v>9</v>
      </c>
      <c r="F14" s="1129" t="s">
        <v>9</v>
      </c>
      <c r="G14" s="1137" t="s">
        <v>9</v>
      </c>
      <c r="H14" s="1129" t="s">
        <v>9</v>
      </c>
      <c r="I14" s="1129" t="s">
        <v>9</v>
      </c>
      <c r="J14" s="1130" t="s">
        <v>9</v>
      </c>
      <c r="K14" s="1129" t="s">
        <v>9</v>
      </c>
      <c r="L14" s="1129" t="s">
        <v>9</v>
      </c>
      <c r="M14" s="1130" t="s">
        <v>9</v>
      </c>
      <c r="N14" s="1129" t="s">
        <v>9</v>
      </c>
      <c r="O14" s="1129">
        <v>5</v>
      </c>
      <c r="P14" s="1130">
        <f>O14/$O$43*100</f>
        <v>9.9304865938430978E-2</v>
      </c>
      <c r="Q14" s="1129" t="s">
        <v>9</v>
      </c>
      <c r="R14" s="1042" t="s">
        <v>9</v>
      </c>
      <c r="S14" s="1138" t="s">
        <v>9</v>
      </c>
      <c r="T14" s="1042" t="s">
        <v>9</v>
      </c>
      <c r="U14" s="264">
        <v>2</v>
      </c>
      <c r="V14" s="1132">
        <f>U14/$U$43*100</f>
        <v>3.2674399607907204E-2</v>
      </c>
      <c r="W14" s="1133" t="s">
        <v>9</v>
      </c>
      <c r="X14" s="264">
        <v>4</v>
      </c>
      <c r="Y14" s="1134">
        <f t="shared" si="0"/>
        <v>0.12372409526755336</v>
      </c>
      <c r="Z14" s="1133" t="s">
        <v>9</v>
      </c>
      <c r="AA14" s="264" t="s">
        <v>9</v>
      </c>
      <c r="AB14" s="1134">
        <v>0</v>
      </c>
      <c r="AC14" s="1133" t="s">
        <v>9</v>
      </c>
      <c r="AD14" s="264" t="s">
        <v>9</v>
      </c>
      <c r="AE14" s="1134">
        <v>0</v>
      </c>
      <c r="AF14" s="1133" t="s">
        <v>9</v>
      </c>
      <c r="AG14" s="264" t="s">
        <v>9</v>
      </c>
      <c r="AH14" s="1134">
        <v>0</v>
      </c>
      <c r="AI14" s="1135" t="s">
        <v>9</v>
      </c>
      <c r="AJ14" s="264" t="s">
        <v>9</v>
      </c>
      <c r="AK14" s="1134">
        <v>0</v>
      </c>
      <c r="AL14" s="1136" t="s">
        <v>9</v>
      </c>
    </row>
    <row r="15" spans="1:38" ht="20.100000000000001" customHeight="1">
      <c r="A15" s="1140" t="s">
        <v>981</v>
      </c>
      <c r="B15" s="1141"/>
      <c r="C15" s="1129" t="s">
        <v>9</v>
      </c>
      <c r="D15" s="1137" t="s">
        <v>9</v>
      </c>
      <c r="E15" s="1129" t="s">
        <v>9</v>
      </c>
      <c r="F15" s="1129">
        <v>1</v>
      </c>
      <c r="G15" s="1130">
        <f>F15/$F$43*100</f>
        <v>4.5475216007276033E-2</v>
      </c>
      <c r="H15" s="1129" t="s">
        <v>9</v>
      </c>
      <c r="I15" s="1129" t="s">
        <v>9</v>
      </c>
      <c r="J15" s="1130" t="s">
        <v>9</v>
      </c>
      <c r="K15" s="1129" t="s">
        <v>9</v>
      </c>
      <c r="L15" s="1129" t="s">
        <v>9</v>
      </c>
      <c r="M15" s="1130" t="s">
        <v>9</v>
      </c>
      <c r="N15" s="1129" t="s">
        <v>9</v>
      </c>
      <c r="O15" s="1129" t="s">
        <v>9</v>
      </c>
      <c r="P15" s="1130" t="s">
        <v>9</v>
      </c>
      <c r="Q15" s="1129" t="s">
        <v>9</v>
      </c>
      <c r="R15" s="1042" t="s">
        <v>9</v>
      </c>
      <c r="S15" s="1138" t="s">
        <v>9</v>
      </c>
      <c r="T15" s="1042" t="s">
        <v>9</v>
      </c>
      <c r="U15" s="264">
        <v>2</v>
      </c>
      <c r="V15" s="1132">
        <f>U15/$U$43*100</f>
        <v>3.2674399607907204E-2</v>
      </c>
      <c r="W15" s="1133" t="s">
        <v>9</v>
      </c>
      <c r="X15" s="264">
        <v>2</v>
      </c>
      <c r="Y15" s="1134">
        <f t="shared" si="0"/>
        <v>6.186204763377668E-2</v>
      </c>
      <c r="Z15" s="1133" t="s">
        <v>9</v>
      </c>
      <c r="AA15" s="1142">
        <v>1</v>
      </c>
      <c r="AB15" s="1134">
        <f t="shared" si="1"/>
        <v>5.3361792956243333E-2</v>
      </c>
      <c r="AC15" s="1133" t="s">
        <v>9</v>
      </c>
      <c r="AD15" s="1142" t="s">
        <v>9</v>
      </c>
      <c r="AE15" s="1134">
        <v>0</v>
      </c>
      <c r="AF15" s="1133" t="s">
        <v>9</v>
      </c>
      <c r="AG15" s="1142" t="s">
        <v>9</v>
      </c>
      <c r="AH15" s="1134">
        <v>0</v>
      </c>
      <c r="AI15" s="1135" t="s">
        <v>9</v>
      </c>
      <c r="AJ15" s="1142" t="s">
        <v>9</v>
      </c>
      <c r="AK15" s="1134">
        <v>0</v>
      </c>
      <c r="AL15" s="1136" t="s">
        <v>9</v>
      </c>
    </row>
    <row r="16" spans="1:38" ht="20.100000000000001" customHeight="1">
      <c r="A16" s="6604" t="s">
        <v>982</v>
      </c>
      <c r="B16" s="1129" t="s">
        <v>977</v>
      </c>
      <c r="C16" s="1129" t="s">
        <v>9</v>
      </c>
      <c r="D16" s="1137" t="s">
        <v>9</v>
      </c>
      <c r="E16" s="1129" t="s">
        <v>9</v>
      </c>
      <c r="F16" s="1129" t="s">
        <v>9</v>
      </c>
      <c r="G16" s="1137" t="s">
        <v>9</v>
      </c>
      <c r="H16" s="1129" t="s">
        <v>9</v>
      </c>
      <c r="I16" s="1129" t="s">
        <v>9</v>
      </c>
      <c r="J16" s="1130" t="s">
        <v>9</v>
      </c>
      <c r="K16" s="1129" t="s">
        <v>9</v>
      </c>
      <c r="L16" s="1129" t="s">
        <v>9</v>
      </c>
      <c r="M16" s="1130" t="s">
        <v>9</v>
      </c>
      <c r="N16" s="1129" t="s">
        <v>9</v>
      </c>
      <c r="O16" s="1129">
        <v>1</v>
      </c>
      <c r="P16" s="1130">
        <f>O16/$O$43*100</f>
        <v>1.9860973187686197E-2</v>
      </c>
      <c r="Q16" s="1129" t="s">
        <v>9</v>
      </c>
      <c r="R16" s="1042" t="s">
        <v>9</v>
      </c>
      <c r="S16" s="1138" t="s">
        <v>9</v>
      </c>
      <c r="T16" s="1042" t="s">
        <v>9</v>
      </c>
      <c r="U16" s="264" t="s">
        <v>9</v>
      </c>
      <c r="V16" s="1139" t="s">
        <v>9</v>
      </c>
      <c r="W16" s="1133" t="s">
        <v>9</v>
      </c>
      <c r="X16" s="1133" t="s">
        <v>9</v>
      </c>
      <c r="Y16" s="1139" t="s">
        <v>9</v>
      </c>
      <c r="Z16" s="1133" t="s">
        <v>9</v>
      </c>
      <c r="AA16" s="264" t="s">
        <v>9</v>
      </c>
      <c r="AB16" s="1134">
        <v>0</v>
      </c>
      <c r="AC16" s="1133" t="s">
        <v>9</v>
      </c>
      <c r="AD16" s="264" t="s">
        <v>9</v>
      </c>
      <c r="AE16" s="1134">
        <v>0</v>
      </c>
      <c r="AF16" s="1133" t="s">
        <v>9</v>
      </c>
      <c r="AG16" s="264" t="s">
        <v>9</v>
      </c>
      <c r="AH16" s="1134">
        <v>0</v>
      </c>
      <c r="AI16" s="1135" t="s">
        <v>9</v>
      </c>
      <c r="AJ16" s="264" t="s">
        <v>9</v>
      </c>
      <c r="AK16" s="1134">
        <v>0</v>
      </c>
      <c r="AL16" s="1136" t="s">
        <v>9</v>
      </c>
    </row>
    <row r="17" spans="1:38" ht="20.100000000000001" customHeight="1">
      <c r="A17" s="6604"/>
      <c r="B17" s="1129" t="s">
        <v>978</v>
      </c>
      <c r="C17" s="1129"/>
      <c r="D17" s="1137"/>
      <c r="E17" s="1129"/>
      <c r="F17" s="1129"/>
      <c r="G17" s="1137"/>
      <c r="H17" s="1129"/>
      <c r="I17" s="1129"/>
      <c r="J17" s="1130"/>
      <c r="K17" s="1129"/>
      <c r="L17" s="1129"/>
      <c r="M17" s="1130"/>
      <c r="N17" s="1129"/>
      <c r="O17" s="1129"/>
      <c r="P17" s="1130"/>
      <c r="Q17" s="1129"/>
      <c r="R17" s="1042"/>
      <c r="S17" s="1138"/>
      <c r="T17" s="1042"/>
      <c r="U17" s="264"/>
      <c r="V17" s="1139"/>
      <c r="W17" s="1133"/>
      <c r="X17" s="1133" t="s">
        <v>9</v>
      </c>
      <c r="Y17" s="1139" t="s">
        <v>9</v>
      </c>
      <c r="Z17" s="1133"/>
      <c r="AA17" s="264" t="s">
        <v>9</v>
      </c>
      <c r="AB17" s="1134">
        <v>0</v>
      </c>
      <c r="AC17" s="1133"/>
      <c r="AD17" s="264" t="s">
        <v>9</v>
      </c>
      <c r="AE17" s="1134">
        <v>0</v>
      </c>
      <c r="AF17" s="1133"/>
      <c r="AG17" s="264" t="s">
        <v>9</v>
      </c>
      <c r="AH17" s="1134">
        <v>0</v>
      </c>
      <c r="AI17" s="1135"/>
      <c r="AJ17" s="264" t="s">
        <v>9</v>
      </c>
      <c r="AK17" s="1134">
        <v>0</v>
      </c>
      <c r="AL17" s="1136"/>
    </row>
    <row r="18" spans="1:38" ht="20.100000000000001" customHeight="1">
      <c r="A18" s="6605" t="s">
        <v>983</v>
      </c>
      <c r="B18" s="1129" t="s">
        <v>977</v>
      </c>
      <c r="C18" s="1129" t="s">
        <v>9</v>
      </c>
      <c r="D18" s="1137" t="s">
        <v>9</v>
      </c>
      <c r="E18" s="1129" t="s">
        <v>9</v>
      </c>
      <c r="F18" s="1129" t="s">
        <v>9</v>
      </c>
      <c r="G18" s="1137" t="s">
        <v>9</v>
      </c>
      <c r="H18" s="1129" t="s">
        <v>9</v>
      </c>
      <c r="I18" s="1129" t="s">
        <v>9</v>
      </c>
      <c r="J18" s="1130" t="s">
        <v>9</v>
      </c>
      <c r="K18" s="1129" t="s">
        <v>9</v>
      </c>
      <c r="L18" s="1129" t="s">
        <v>9</v>
      </c>
      <c r="M18" s="1130" t="s">
        <v>9</v>
      </c>
      <c r="N18" s="1129" t="s">
        <v>9</v>
      </c>
      <c r="O18" s="1129">
        <v>287</v>
      </c>
      <c r="P18" s="1130">
        <f>O18/$O$43*100</f>
        <v>5.7000993048659385</v>
      </c>
      <c r="Q18" s="1129" t="s">
        <v>9</v>
      </c>
      <c r="R18" s="1042">
        <v>88</v>
      </c>
      <c r="S18" s="1131">
        <f>R18/$R$43*100</f>
        <v>1.6442451420029895</v>
      </c>
      <c r="T18" s="1042" t="s">
        <v>9</v>
      </c>
      <c r="U18" s="264">
        <v>32</v>
      </c>
      <c r="V18" s="1132">
        <f>U18/$U$43*100</f>
        <v>0.52279039372651526</v>
      </c>
      <c r="W18" s="1133" t="s">
        <v>9</v>
      </c>
      <c r="X18" s="264">
        <v>22</v>
      </c>
      <c r="Y18" s="1134">
        <f t="shared" si="0"/>
        <v>0.68048252397154341</v>
      </c>
      <c r="Z18" s="1133" t="s">
        <v>9</v>
      </c>
      <c r="AA18" s="264">
        <v>10</v>
      </c>
      <c r="AB18" s="1134">
        <f t="shared" si="1"/>
        <v>0.53361792956243326</v>
      </c>
      <c r="AC18" s="1133" t="s">
        <v>9</v>
      </c>
      <c r="AD18" s="264">
        <v>17</v>
      </c>
      <c r="AE18" s="1134">
        <f>AD18/$AD$43*100</f>
        <v>0.17773131207527443</v>
      </c>
      <c r="AF18" s="1133" t="s">
        <v>9</v>
      </c>
      <c r="AG18" s="264">
        <v>37</v>
      </c>
      <c r="AH18" s="1134">
        <f>AG18/$AG$43*100</f>
        <v>1.1794708320051004</v>
      </c>
      <c r="AI18" s="1135" t="s">
        <v>9</v>
      </c>
      <c r="AJ18" s="264">
        <v>17</v>
      </c>
      <c r="AK18" s="1134">
        <f>AJ18/$AJ$43*100</f>
        <v>0.3385779725154352</v>
      </c>
      <c r="AL18" s="1136" t="s">
        <v>9</v>
      </c>
    </row>
    <row r="19" spans="1:38" ht="20.100000000000001" customHeight="1">
      <c r="A19" s="6605"/>
      <c r="B19" s="1129" t="s">
        <v>978</v>
      </c>
      <c r="C19" s="1129">
        <v>260</v>
      </c>
      <c r="D19" s="1130">
        <f>C19/C43*100</f>
        <v>9.9123141441097982</v>
      </c>
      <c r="E19" s="1129" t="s">
        <v>9</v>
      </c>
      <c r="F19" s="1129">
        <v>131</v>
      </c>
      <c r="G19" s="1130">
        <f>F19/$F$43*100</f>
        <v>5.9572532969531604</v>
      </c>
      <c r="H19" s="1129" t="s">
        <v>9</v>
      </c>
      <c r="I19" s="1129">
        <v>232</v>
      </c>
      <c r="J19" s="1130">
        <f>I19/$I$43*100</f>
        <v>9.8138747884940774</v>
      </c>
      <c r="K19" s="1129" t="s">
        <v>9</v>
      </c>
      <c r="L19" s="1129">
        <v>272</v>
      </c>
      <c r="M19" s="1130">
        <f>L19/$L$43*100</f>
        <v>6.7044614246980521</v>
      </c>
      <c r="N19" s="1129" t="s">
        <v>9</v>
      </c>
      <c r="O19" s="1129">
        <v>137</v>
      </c>
      <c r="P19" s="1130">
        <f>O19/$O$43*100</f>
        <v>2.7209533267130088</v>
      </c>
      <c r="Q19" s="1129" t="s">
        <v>9</v>
      </c>
      <c r="R19" s="1042" t="s">
        <v>9</v>
      </c>
      <c r="S19" s="1138" t="s">
        <v>9</v>
      </c>
      <c r="T19" s="1042" t="s">
        <v>9</v>
      </c>
      <c r="U19" s="1143" t="s">
        <v>9</v>
      </c>
      <c r="V19" s="1138" t="s">
        <v>9</v>
      </c>
      <c r="W19" s="1042" t="s">
        <v>9</v>
      </c>
      <c r="X19" s="1042" t="s">
        <v>9</v>
      </c>
      <c r="Y19" s="1138" t="s">
        <v>9</v>
      </c>
      <c r="Z19" s="1042" t="s">
        <v>9</v>
      </c>
      <c r="AA19" s="264" t="s">
        <v>9</v>
      </c>
      <c r="AB19" s="1134">
        <v>0</v>
      </c>
      <c r="AC19" s="1042" t="s">
        <v>9</v>
      </c>
      <c r="AD19" s="264">
        <v>0</v>
      </c>
      <c r="AE19" s="1134">
        <v>0</v>
      </c>
      <c r="AF19" s="1042" t="s">
        <v>9</v>
      </c>
      <c r="AG19" s="264">
        <v>0</v>
      </c>
      <c r="AH19" s="1134">
        <v>0</v>
      </c>
      <c r="AI19" s="1144" t="s">
        <v>9</v>
      </c>
      <c r="AJ19" s="264" t="s">
        <v>9</v>
      </c>
      <c r="AK19" s="1134">
        <v>0</v>
      </c>
      <c r="AL19" s="1048" t="s">
        <v>9</v>
      </c>
    </row>
    <row r="20" spans="1:38" ht="20.100000000000001" customHeight="1">
      <c r="A20" s="1140" t="s">
        <v>984</v>
      </c>
      <c r="B20" s="6607"/>
      <c r="C20" s="1129" t="s">
        <v>9</v>
      </c>
      <c r="D20" s="1137" t="s">
        <v>9</v>
      </c>
      <c r="E20" s="1129" t="s">
        <v>9</v>
      </c>
      <c r="F20" s="1129" t="s">
        <v>9</v>
      </c>
      <c r="G20" s="1130"/>
      <c r="H20" s="1129" t="s">
        <v>9</v>
      </c>
      <c r="I20" s="1129" t="s">
        <v>9</v>
      </c>
      <c r="J20" s="1130" t="s">
        <v>9</v>
      </c>
      <c r="K20" s="1129" t="s">
        <v>9</v>
      </c>
      <c r="L20" s="1129" t="s">
        <v>9</v>
      </c>
      <c r="M20" s="1130" t="s">
        <v>9</v>
      </c>
      <c r="N20" s="1129" t="s">
        <v>9</v>
      </c>
      <c r="O20" s="1129">
        <v>19</v>
      </c>
      <c r="P20" s="1130">
        <f>O20/$O$43*100</f>
        <v>0.37735849056603776</v>
      </c>
      <c r="Q20" s="1129" t="s">
        <v>9</v>
      </c>
      <c r="R20" s="1042">
        <v>39</v>
      </c>
      <c r="S20" s="1131">
        <f>R20/$R$43*100</f>
        <v>0.72869955156950672</v>
      </c>
      <c r="T20" s="1042" t="s">
        <v>9</v>
      </c>
      <c r="U20" s="264">
        <v>17</v>
      </c>
      <c r="V20" s="1132">
        <f>U20/$U$43*100</f>
        <v>0.27773239666721128</v>
      </c>
      <c r="W20" s="1133" t="s">
        <v>9</v>
      </c>
      <c r="X20" s="264">
        <v>2</v>
      </c>
      <c r="Y20" s="1134">
        <f t="shared" si="0"/>
        <v>6.186204763377668E-2</v>
      </c>
      <c r="Z20" s="1133" t="s">
        <v>9</v>
      </c>
      <c r="AA20" s="264">
        <v>3</v>
      </c>
      <c r="AB20" s="1134">
        <f t="shared" si="1"/>
        <v>0.16008537886872998</v>
      </c>
      <c r="AC20" s="1133" t="s">
        <v>9</v>
      </c>
      <c r="AD20" s="264" t="s">
        <v>9</v>
      </c>
      <c r="AE20" s="1134">
        <v>0</v>
      </c>
      <c r="AF20" s="1133" t="s">
        <v>9</v>
      </c>
      <c r="AG20" s="264" t="s">
        <v>9</v>
      </c>
      <c r="AH20" s="1134">
        <v>0</v>
      </c>
      <c r="AI20" s="1135" t="s">
        <v>9</v>
      </c>
      <c r="AJ20" s="264" t="s">
        <v>9</v>
      </c>
      <c r="AK20" s="1134">
        <v>0</v>
      </c>
      <c r="AL20" s="1136" t="s">
        <v>9</v>
      </c>
    </row>
    <row r="21" spans="1:38" ht="20.100000000000001" customHeight="1">
      <c r="A21" s="1140" t="s">
        <v>985</v>
      </c>
      <c r="B21" s="6607"/>
      <c r="C21" s="1129">
        <v>3</v>
      </c>
      <c r="D21" s="1130">
        <f t="shared" ref="D21:D26" si="2">C21/$C$43*100</f>
        <v>0.1143728555089592</v>
      </c>
      <c r="E21" s="1129" t="s">
        <v>9</v>
      </c>
      <c r="F21" s="1129">
        <v>1</v>
      </c>
      <c r="G21" s="1130">
        <f>F21/$F$43*100</f>
        <v>4.5475216007276033E-2</v>
      </c>
      <c r="H21" s="1129" t="s">
        <v>9</v>
      </c>
      <c r="I21" s="1129">
        <v>2</v>
      </c>
      <c r="J21" s="1130">
        <f t="shared" ref="J21:J26" si="3">I21/$I$43*100</f>
        <v>8.4602368866328256E-2</v>
      </c>
      <c r="K21" s="1129" t="s">
        <v>9</v>
      </c>
      <c r="L21" s="1129">
        <v>4</v>
      </c>
      <c r="M21" s="1130">
        <f>L21/$L$43*100</f>
        <v>9.8595020951441945E-2</v>
      </c>
      <c r="N21" s="1129" t="s">
        <v>9</v>
      </c>
      <c r="O21" s="1129" t="s">
        <v>9</v>
      </c>
      <c r="P21" s="1130" t="s">
        <v>9</v>
      </c>
      <c r="Q21" s="1129" t="s">
        <v>9</v>
      </c>
      <c r="R21" s="1042" t="s">
        <v>9</v>
      </c>
      <c r="S21" s="1138" t="s">
        <v>9</v>
      </c>
      <c r="T21" s="1145" t="s">
        <v>9</v>
      </c>
      <c r="U21" s="264">
        <v>3</v>
      </c>
      <c r="V21" s="1132">
        <f>U21/$U$43*100</f>
        <v>4.9011599411860805E-2</v>
      </c>
      <c r="W21" s="1146" t="s">
        <v>9</v>
      </c>
      <c r="X21" s="264">
        <v>6</v>
      </c>
      <c r="Y21" s="1134">
        <f t="shared" si="0"/>
        <v>0.18558614290133002</v>
      </c>
      <c r="Z21" s="1146" t="s">
        <v>9</v>
      </c>
      <c r="AA21" s="264" t="s">
        <v>9</v>
      </c>
      <c r="AB21" s="1134">
        <v>0</v>
      </c>
      <c r="AC21" s="1146" t="s">
        <v>9</v>
      </c>
      <c r="AD21" s="264" t="s">
        <v>9</v>
      </c>
      <c r="AE21" s="1134">
        <v>0</v>
      </c>
      <c r="AF21" s="1146" t="s">
        <v>9</v>
      </c>
      <c r="AG21" s="264" t="s">
        <v>9</v>
      </c>
      <c r="AH21" s="1134">
        <v>0</v>
      </c>
      <c r="AI21" s="1147" t="s">
        <v>9</v>
      </c>
      <c r="AJ21" s="264" t="s">
        <v>9</v>
      </c>
      <c r="AK21" s="1134">
        <v>0</v>
      </c>
      <c r="AL21" s="1148" t="s">
        <v>9</v>
      </c>
    </row>
    <row r="22" spans="1:38" ht="20.100000000000001" customHeight="1">
      <c r="A22" s="1140" t="s">
        <v>986</v>
      </c>
      <c r="B22" s="6607"/>
      <c r="C22" s="1129">
        <v>2</v>
      </c>
      <c r="D22" s="1130">
        <f t="shared" si="2"/>
        <v>7.624857033930614E-2</v>
      </c>
      <c r="E22" s="1129" t="s">
        <v>9</v>
      </c>
      <c r="F22" s="1129">
        <v>2</v>
      </c>
      <c r="G22" s="1130">
        <f>F22/$F$43*100</f>
        <v>9.0950432014552066E-2</v>
      </c>
      <c r="H22" s="1129" t="s">
        <v>9</v>
      </c>
      <c r="I22" s="1129">
        <v>6</v>
      </c>
      <c r="J22" s="1130">
        <f t="shared" si="3"/>
        <v>0.25380710659898476</v>
      </c>
      <c r="K22" s="1129" t="s">
        <v>9</v>
      </c>
      <c r="L22" s="1129" t="s">
        <v>9</v>
      </c>
      <c r="M22" s="1130" t="s">
        <v>9</v>
      </c>
      <c r="N22" s="1129" t="s">
        <v>9</v>
      </c>
      <c r="O22" s="1129" t="s">
        <v>9</v>
      </c>
      <c r="P22" s="1130" t="s">
        <v>9</v>
      </c>
      <c r="Q22" s="1129" t="s">
        <v>9</v>
      </c>
      <c r="R22" s="1042" t="s">
        <v>9</v>
      </c>
      <c r="S22" s="1138" t="s">
        <v>9</v>
      </c>
      <c r="T22" s="1145" t="s">
        <v>9</v>
      </c>
      <c r="U22" s="264" t="s">
        <v>9</v>
      </c>
      <c r="V22" s="1139" t="s">
        <v>9</v>
      </c>
      <c r="W22" s="1146" t="s">
        <v>9</v>
      </c>
      <c r="X22" s="264">
        <v>3</v>
      </c>
      <c r="Y22" s="1134">
        <f t="shared" si="0"/>
        <v>9.279307145066501E-2</v>
      </c>
      <c r="Z22" s="1146" t="s">
        <v>9</v>
      </c>
      <c r="AA22" s="264" t="s">
        <v>9</v>
      </c>
      <c r="AB22" s="1134">
        <v>0</v>
      </c>
      <c r="AC22" s="1146" t="s">
        <v>9</v>
      </c>
      <c r="AD22" s="264" t="s">
        <v>9</v>
      </c>
      <c r="AE22" s="1134">
        <v>0</v>
      </c>
      <c r="AF22" s="1146" t="s">
        <v>9</v>
      </c>
      <c r="AG22" s="264" t="s">
        <v>9</v>
      </c>
      <c r="AH22" s="1134">
        <v>0</v>
      </c>
      <c r="AI22" s="1147" t="s">
        <v>9</v>
      </c>
      <c r="AJ22" s="264" t="s">
        <v>9</v>
      </c>
      <c r="AK22" s="1134">
        <v>0</v>
      </c>
      <c r="AL22" s="1148" t="s">
        <v>9</v>
      </c>
    </row>
    <row r="23" spans="1:38" ht="20.100000000000001" customHeight="1">
      <c r="A23" s="1140" t="s">
        <v>987</v>
      </c>
      <c r="B23" s="6607"/>
      <c r="C23" s="1129">
        <v>17</v>
      </c>
      <c r="D23" s="1130">
        <f t="shared" si="2"/>
        <v>0.64811284788410217</v>
      </c>
      <c r="E23" s="1129" t="s">
        <v>9</v>
      </c>
      <c r="F23" s="1129">
        <v>11</v>
      </c>
      <c r="G23" s="1130">
        <f t="shared" ref="G23:G41" si="4">F23/$F$43*100</f>
        <v>0.50022737608003631</v>
      </c>
      <c r="H23" s="1129" t="s">
        <v>9</v>
      </c>
      <c r="I23" s="1129">
        <v>30</v>
      </c>
      <c r="J23" s="1130">
        <f t="shared" si="3"/>
        <v>1.2690355329949239</v>
      </c>
      <c r="K23" s="1129" t="s">
        <v>9</v>
      </c>
      <c r="L23" s="1129">
        <v>67</v>
      </c>
      <c r="M23" s="1130">
        <f>L23/$L$43*100</f>
        <v>1.6514666009366525</v>
      </c>
      <c r="N23" s="1129" t="s">
        <v>9</v>
      </c>
      <c r="O23" s="1129">
        <v>4</v>
      </c>
      <c r="P23" s="1130">
        <f t="shared" ref="P23:P28" si="5">O23/$O$43*100</f>
        <v>7.9443892750744788E-2</v>
      </c>
      <c r="Q23" s="1129" t="s">
        <v>9</v>
      </c>
      <c r="R23" s="1042">
        <v>1</v>
      </c>
      <c r="S23" s="1131">
        <f t="shared" ref="S23:S29" si="6">R23/$R$43*100</f>
        <v>1.8684603886397609E-2</v>
      </c>
      <c r="T23" s="1145" t="s">
        <v>9</v>
      </c>
      <c r="U23" s="264">
        <v>1</v>
      </c>
      <c r="V23" s="1132">
        <f t="shared" ref="V23:V29" si="7">U23/$U$43*100</f>
        <v>1.6337199803953602E-2</v>
      </c>
      <c r="W23" s="1146" t="s">
        <v>9</v>
      </c>
      <c r="X23" s="264">
        <v>2</v>
      </c>
      <c r="Y23" s="1134">
        <f t="shared" si="0"/>
        <v>6.186204763377668E-2</v>
      </c>
      <c r="Z23" s="1146" t="s">
        <v>9</v>
      </c>
      <c r="AA23" s="264" t="s">
        <v>9</v>
      </c>
      <c r="AB23" s="1134">
        <v>0</v>
      </c>
      <c r="AC23" s="1146" t="s">
        <v>9</v>
      </c>
      <c r="AD23" s="264" t="s">
        <v>9</v>
      </c>
      <c r="AE23" s="1134">
        <v>0</v>
      </c>
      <c r="AF23" s="1146" t="s">
        <v>9</v>
      </c>
      <c r="AG23" s="264" t="s">
        <v>9</v>
      </c>
      <c r="AH23" s="1134">
        <v>0</v>
      </c>
      <c r="AI23" s="1147" t="s">
        <v>9</v>
      </c>
      <c r="AJ23" s="264" t="s">
        <v>9</v>
      </c>
      <c r="AK23" s="1134">
        <v>0</v>
      </c>
      <c r="AL23" s="1148" t="s">
        <v>9</v>
      </c>
    </row>
    <row r="24" spans="1:38" ht="20.100000000000001" customHeight="1">
      <c r="A24" s="1140" t="s">
        <v>988</v>
      </c>
      <c r="B24" s="6607"/>
      <c r="C24" s="1129">
        <v>425</v>
      </c>
      <c r="D24" s="1130">
        <f t="shared" si="2"/>
        <v>16.202821197102555</v>
      </c>
      <c r="E24" s="1129" t="s">
        <v>9</v>
      </c>
      <c r="F24" s="1129">
        <v>368</v>
      </c>
      <c r="G24" s="1130">
        <f t="shared" si="4"/>
        <v>16.734879490677582</v>
      </c>
      <c r="H24" s="1129" t="s">
        <v>9</v>
      </c>
      <c r="I24" s="1129">
        <v>459</v>
      </c>
      <c r="J24" s="1130">
        <f t="shared" si="3"/>
        <v>19.416243654822335</v>
      </c>
      <c r="K24" s="1129" t="s">
        <v>9</v>
      </c>
      <c r="L24" s="1129">
        <v>1334</v>
      </c>
      <c r="M24" s="1149">
        <f>L24/$L$43*100</f>
        <v>32.88143948730589</v>
      </c>
      <c r="N24" s="1129" t="s">
        <v>9</v>
      </c>
      <c r="O24" s="1129">
        <v>792</v>
      </c>
      <c r="P24" s="1130">
        <f t="shared" si="5"/>
        <v>15.729890764647466</v>
      </c>
      <c r="Q24" s="1129" t="s">
        <v>9</v>
      </c>
      <c r="R24" s="1042">
        <v>1017</v>
      </c>
      <c r="S24" s="1131">
        <f t="shared" si="6"/>
        <v>19.002242152466366</v>
      </c>
      <c r="T24" s="1145" t="s">
        <v>9</v>
      </c>
      <c r="U24" s="264">
        <v>1207</v>
      </c>
      <c r="V24" s="1132">
        <f t="shared" si="7"/>
        <v>19.719000163371998</v>
      </c>
      <c r="W24" s="1146" t="s">
        <v>9</v>
      </c>
      <c r="X24" s="264">
        <v>681</v>
      </c>
      <c r="Y24" s="1150">
        <f t="shared" si="0"/>
        <v>21.064027219300961</v>
      </c>
      <c r="Z24" s="1146" t="s">
        <v>9</v>
      </c>
      <c r="AA24" s="264" t="s">
        <v>9</v>
      </c>
      <c r="AB24" s="1134">
        <v>0</v>
      </c>
      <c r="AC24" s="1146" t="s">
        <v>9</v>
      </c>
      <c r="AD24" s="264" t="s">
        <v>9</v>
      </c>
      <c r="AE24" s="1134">
        <v>0</v>
      </c>
      <c r="AF24" s="1146" t="s">
        <v>9</v>
      </c>
      <c r="AG24" s="264" t="s">
        <v>9</v>
      </c>
      <c r="AH24" s="1134">
        <v>0</v>
      </c>
      <c r="AI24" s="1147" t="s">
        <v>9</v>
      </c>
      <c r="AJ24" s="264" t="s">
        <v>9</v>
      </c>
      <c r="AK24" s="1134">
        <v>0</v>
      </c>
      <c r="AL24" s="1148" t="s">
        <v>9</v>
      </c>
    </row>
    <row r="25" spans="1:38" ht="20.100000000000001" customHeight="1">
      <c r="A25" s="1140" t="s">
        <v>989</v>
      </c>
      <c r="B25" s="6607"/>
      <c r="C25" s="1129">
        <v>156</v>
      </c>
      <c r="D25" s="1130">
        <f>C25/$C$43*100</f>
        <v>5.9473884864658784</v>
      </c>
      <c r="E25" s="1129" t="s">
        <v>9</v>
      </c>
      <c r="F25" s="1129">
        <v>139</v>
      </c>
      <c r="G25" s="1130">
        <f t="shared" si="4"/>
        <v>6.3210550250113684</v>
      </c>
      <c r="H25" s="1129" t="s">
        <v>9</v>
      </c>
      <c r="I25" s="1129">
        <v>100</v>
      </c>
      <c r="J25" s="1130">
        <f t="shared" si="3"/>
        <v>4.230118443316413</v>
      </c>
      <c r="K25" s="1129" t="s">
        <v>9</v>
      </c>
      <c r="L25" s="1129">
        <v>87</v>
      </c>
      <c r="M25" s="1130">
        <f>L25/$L$43*100</f>
        <v>2.1444417056938625</v>
      </c>
      <c r="N25" s="1129" t="s">
        <v>9</v>
      </c>
      <c r="O25" s="1129">
        <v>97</v>
      </c>
      <c r="P25" s="1130">
        <f t="shared" si="5"/>
        <v>1.9265143992055609</v>
      </c>
      <c r="Q25" s="1129" t="s">
        <v>9</v>
      </c>
      <c r="R25" s="1042">
        <v>160</v>
      </c>
      <c r="S25" s="1131">
        <f t="shared" si="6"/>
        <v>2.9895366218236172</v>
      </c>
      <c r="T25" s="1145" t="s">
        <v>9</v>
      </c>
      <c r="U25" s="264">
        <v>263</v>
      </c>
      <c r="V25" s="1132">
        <f t="shared" si="7"/>
        <v>4.2966835484397974</v>
      </c>
      <c r="W25" s="1146" t="s">
        <v>9</v>
      </c>
      <c r="X25" s="264">
        <v>129</v>
      </c>
      <c r="Y25" s="1134">
        <f t="shared" si="0"/>
        <v>3.9901020723785958</v>
      </c>
      <c r="Z25" s="1146" t="s">
        <v>9</v>
      </c>
      <c r="AA25" s="264">
        <v>113</v>
      </c>
      <c r="AB25" s="1134">
        <f t="shared" si="1"/>
        <v>6.029882604055496</v>
      </c>
      <c r="AC25" s="1146" t="s">
        <v>9</v>
      </c>
      <c r="AD25" s="264">
        <v>20</v>
      </c>
      <c r="AE25" s="1134">
        <f>AD25/$AD$43*100</f>
        <v>0.20909566126502874</v>
      </c>
      <c r="AF25" s="1146" t="s">
        <v>9</v>
      </c>
      <c r="AG25" s="264">
        <v>110</v>
      </c>
      <c r="AH25" s="1134">
        <f>AG25/$AG$43*100</f>
        <v>3.5065349059611095</v>
      </c>
      <c r="AI25" s="1147" t="s">
        <v>9</v>
      </c>
      <c r="AJ25" s="264">
        <v>64</v>
      </c>
      <c r="AK25" s="1134">
        <f>AJ25/$AJ$43*100</f>
        <v>1.2746464847639911</v>
      </c>
      <c r="AL25" s="1148" t="s">
        <v>9</v>
      </c>
    </row>
    <row r="26" spans="1:38" ht="20.100000000000001" customHeight="1">
      <c r="A26" s="1140" t="s">
        <v>990</v>
      </c>
      <c r="B26" s="6607"/>
      <c r="C26" s="1129">
        <v>48</v>
      </c>
      <c r="D26" s="1130">
        <f t="shared" si="2"/>
        <v>1.8299656881433473</v>
      </c>
      <c r="E26" s="1129" t="s">
        <v>9</v>
      </c>
      <c r="F26" s="1129">
        <v>66</v>
      </c>
      <c r="G26" s="1130">
        <f t="shared" si="4"/>
        <v>3.0013642564802185</v>
      </c>
      <c r="H26" s="1129" t="s">
        <v>9</v>
      </c>
      <c r="I26" s="1129">
        <v>35</v>
      </c>
      <c r="J26" s="1130">
        <f t="shared" si="3"/>
        <v>1.4805414551607445</v>
      </c>
      <c r="K26" s="1129" t="s">
        <v>9</v>
      </c>
      <c r="L26" s="1129">
        <v>142</v>
      </c>
      <c r="M26" s="1130">
        <f>L26/$L$43*100</f>
        <v>3.5001232437761898</v>
      </c>
      <c r="N26" s="1129" t="s">
        <v>9</v>
      </c>
      <c r="O26" s="1129">
        <v>485</v>
      </c>
      <c r="P26" s="1130">
        <f t="shared" si="5"/>
        <v>9.6325719960278064</v>
      </c>
      <c r="Q26" s="1129" t="s">
        <v>9</v>
      </c>
      <c r="R26" s="1042">
        <v>154</v>
      </c>
      <c r="S26" s="1131">
        <f t="shared" si="6"/>
        <v>2.8774289985052315</v>
      </c>
      <c r="T26" s="1145" t="s">
        <v>9</v>
      </c>
      <c r="U26" s="264">
        <v>150</v>
      </c>
      <c r="V26" s="1132">
        <f t="shared" si="7"/>
        <v>2.4505799705930404</v>
      </c>
      <c r="W26" s="1146" t="s">
        <v>9</v>
      </c>
      <c r="X26" s="264">
        <v>93</v>
      </c>
      <c r="Y26" s="1134">
        <f t="shared" si="0"/>
        <v>2.8765852149706155</v>
      </c>
      <c r="Z26" s="1151">
        <v>1</v>
      </c>
      <c r="AA26" s="264">
        <v>60</v>
      </c>
      <c r="AB26" s="1134">
        <f t="shared" si="1"/>
        <v>3.2017075773745995</v>
      </c>
      <c r="AC26" s="1151">
        <v>1</v>
      </c>
      <c r="AD26" s="264">
        <v>60</v>
      </c>
      <c r="AE26" s="1134">
        <f>AD26/$AD$43*100</f>
        <v>0.62728698379508629</v>
      </c>
      <c r="AF26" s="1151" t="s">
        <v>9</v>
      </c>
      <c r="AG26" s="264">
        <v>91</v>
      </c>
      <c r="AH26" s="1134">
        <f>AG26/$AG$43*100</f>
        <v>2.9008606949314633</v>
      </c>
      <c r="AI26" s="1152" t="s">
        <v>9</v>
      </c>
      <c r="AJ26" s="264">
        <v>44</v>
      </c>
      <c r="AK26" s="1134">
        <f>AJ26/$AJ$43*100</f>
        <v>0.87631945827524405</v>
      </c>
      <c r="AL26" s="1153" t="s">
        <v>9</v>
      </c>
    </row>
    <row r="27" spans="1:38" ht="20.100000000000001" customHeight="1">
      <c r="A27" s="1140" t="s">
        <v>991</v>
      </c>
      <c r="B27" s="6607"/>
      <c r="C27" s="1129" t="s">
        <v>9</v>
      </c>
      <c r="D27" s="1130"/>
      <c r="E27" s="1129" t="s">
        <v>9</v>
      </c>
      <c r="F27" s="1129" t="s">
        <v>9</v>
      </c>
      <c r="G27" s="1130" t="s">
        <v>9</v>
      </c>
      <c r="H27" s="1129" t="s">
        <v>9</v>
      </c>
      <c r="I27" s="1129" t="s">
        <v>9</v>
      </c>
      <c r="J27" s="1130" t="s">
        <v>9</v>
      </c>
      <c r="K27" s="1129" t="s">
        <v>9</v>
      </c>
      <c r="L27" s="1129" t="s">
        <v>9</v>
      </c>
      <c r="M27" s="1130" t="s">
        <v>9</v>
      </c>
      <c r="N27" s="1129" t="s">
        <v>9</v>
      </c>
      <c r="O27" s="1129">
        <v>131</v>
      </c>
      <c r="P27" s="1130">
        <f t="shared" si="5"/>
        <v>2.601787487586892</v>
      </c>
      <c r="Q27" s="1129" t="s">
        <v>9</v>
      </c>
      <c r="R27" s="1042">
        <v>118</v>
      </c>
      <c r="S27" s="1131">
        <f t="shared" si="6"/>
        <v>2.2047832585949179</v>
      </c>
      <c r="T27" s="1145" t="s">
        <v>9</v>
      </c>
      <c r="U27" s="264">
        <v>112</v>
      </c>
      <c r="V27" s="1132">
        <f t="shared" si="7"/>
        <v>1.8297663780428033</v>
      </c>
      <c r="W27" s="1146" t="s">
        <v>9</v>
      </c>
      <c r="X27" s="264">
        <v>98</v>
      </c>
      <c r="Y27" s="1134">
        <f t="shared" si="0"/>
        <v>3.0312403340550573</v>
      </c>
      <c r="Z27" s="1146" t="s">
        <v>9</v>
      </c>
      <c r="AA27" s="264">
        <v>105</v>
      </c>
      <c r="AB27" s="1134">
        <f t="shared" si="1"/>
        <v>5.6029882604055494</v>
      </c>
      <c r="AC27" s="1146" t="s">
        <v>9</v>
      </c>
      <c r="AD27" s="264">
        <v>110</v>
      </c>
      <c r="AE27" s="1134">
        <f>AD27/$AD$43*100</f>
        <v>1.1500261369576581</v>
      </c>
      <c r="AF27" s="1146" t="s">
        <v>9</v>
      </c>
      <c r="AG27" s="264">
        <v>151</v>
      </c>
      <c r="AH27" s="1134">
        <f>AG27/$AG$43*100</f>
        <v>4.8135160981829772</v>
      </c>
      <c r="AI27" s="1147" t="s">
        <v>9</v>
      </c>
      <c r="AJ27" s="264">
        <v>123</v>
      </c>
      <c r="AK27" s="1134">
        <f>AJ27/$AJ$43*100</f>
        <v>2.4497112129057959</v>
      </c>
      <c r="AL27" s="1148" t="s">
        <v>9</v>
      </c>
    </row>
    <row r="28" spans="1:38" ht="20.100000000000001" customHeight="1">
      <c r="A28" s="1140" t="s">
        <v>992</v>
      </c>
      <c r="B28" s="6607"/>
      <c r="C28" s="1129">
        <v>1157</v>
      </c>
      <c r="D28" s="1149">
        <f>C28/$C$43*100</f>
        <v>44.109797941288605</v>
      </c>
      <c r="E28" s="1129" t="s">
        <v>9</v>
      </c>
      <c r="F28" s="1129">
        <v>913</v>
      </c>
      <c r="G28" s="1149">
        <f t="shared" si="4"/>
        <v>41.518872214643018</v>
      </c>
      <c r="H28" s="1129" t="s">
        <v>9</v>
      </c>
      <c r="I28" s="1129">
        <v>896</v>
      </c>
      <c r="J28" s="1149">
        <f>I28/$I$43*100</f>
        <v>37.901861252115062</v>
      </c>
      <c r="K28" s="1129" t="s">
        <v>9</v>
      </c>
      <c r="L28" s="1129">
        <v>1002</v>
      </c>
      <c r="M28" s="1130">
        <f>L28/$L$43*100</f>
        <v>24.69805274833621</v>
      </c>
      <c r="N28" s="1129" t="s">
        <v>9</v>
      </c>
      <c r="O28" s="1129">
        <v>1124</v>
      </c>
      <c r="P28" s="1149">
        <f t="shared" si="5"/>
        <v>22.323733862959287</v>
      </c>
      <c r="Q28" s="1129" t="s">
        <v>9</v>
      </c>
      <c r="R28" s="1042">
        <v>1113</v>
      </c>
      <c r="S28" s="1131">
        <f t="shared" si="6"/>
        <v>20.795964125560538</v>
      </c>
      <c r="T28" s="1145" t="s">
        <v>9</v>
      </c>
      <c r="U28" s="264">
        <v>1253</v>
      </c>
      <c r="V28" s="1132">
        <f t="shared" si="7"/>
        <v>20.470511354353864</v>
      </c>
      <c r="W28" s="1146" t="s">
        <v>9</v>
      </c>
      <c r="X28" s="264">
        <v>1140</v>
      </c>
      <c r="Y28" s="1134">
        <f t="shared" si="0"/>
        <v>35.261367151252706</v>
      </c>
      <c r="Z28" s="1146" t="s">
        <v>9</v>
      </c>
      <c r="AA28" s="264">
        <v>704</v>
      </c>
      <c r="AB28" s="1134">
        <f t="shared" si="1"/>
        <v>37.566702241195301</v>
      </c>
      <c r="AC28" s="1146" t="s">
        <v>9</v>
      </c>
      <c r="AD28" s="264">
        <v>529</v>
      </c>
      <c r="AE28" s="1134">
        <f>AD28/$AD$43*100</f>
        <v>5.5305802404600106</v>
      </c>
      <c r="AF28" s="1146" t="s">
        <v>9</v>
      </c>
      <c r="AG28" s="264">
        <v>1154</v>
      </c>
      <c r="AH28" s="1134">
        <f>AG28/$AG$43*100</f>
        <v>36.786738922537452</v>
      </c>
      <c r="AI28" s="1147" t="s">
        <v>9</v>
      </c>
      <c r="AJ28" s="264">
        <v>1478</v>
      </c>
      <c r="AK28" s="1134">
        <f>AJ28/$AJ$43*100</f>
        <v>29.43636725751842</v>
      </c>
      <c r="AL28" s="1148" t="s">
        <v>9</v>
      </c>
    </row>
    <row r="29" spans="1:38" ht="20.100000000000001" customHeight="1">
      <c r="A29" s="6604" t="s">
        <v>993</v>
      </c>
      <c r="B29" s="1129" t="s">
        <v>977</v>
      </c>
      <c r="C29" s="1129">
        <v>7</v>
      </c>
      <c r="D29" s="1130">
        <f>C29/$C$43*100</f>
        <v>0.26686999618757151</v>
      </c>
      <c r="E29" s="1129" t="s">
        <v>9</v>
      </c>
      <c r="F29" s="1129">
        <v>1</v>
      </c>
      <c r="G29" s="1130">
        <f t="shared" si="4"/>
        <v>4.5475216007276033E-2</v>
      </c>
      <c r="H29" s="1129" t="s">
        <v>9</v>
      </c>
      <c r="I29" s="1129">
        <v>2</v>
      </c>
      <c r="J29" s="1130">
        <f>I29/$I$43*100</f>
        <v>8.4602368866328256E-2</v>
      </c>
      <c r="K29" s="1129" t="s">
        <v>9</v>
      </c>
      <c r="L29" s="1129">
        <v>7</v>
      </c>
      <c r="M29" s="1130">
        <f>L29/$L$43*100</f>
        <v>0.17254128666502341</v>
      </c>
      <c r="N29" s="1129" t="s">
        <v>9</v>
      </c>
      <c r="O29" s="1129" t="s">
        <v>9</v>
      </c>
      <c r="P29" s="1130" t="s">
        <v>9</v>
      </c>
      <c r="Q29" s="1129" t="s">
        <v>9</v>
      </c>
      <c r="R29" s="1042">
        <v>4</v>
      </c>
      <c r="S29" s="1131">
        <f t="shared" si="6"/>
        <v>7.4738415545590436E-2</v>
      </c>
      <c r="T29" s="1042">
        <v>1</v>
      </c>
      <c r="U29" s="264">
        <v>1</v>
      </c>
      <c r="V29" s="1132">
        <f t="shared" si="7"/>
        <v>1.6337199803953602E-2</v>
      </c>
      <c r="W29" s="1133" t="s">
        <v>9</v>
      </c>
      <c r="X29" s="264">
        <v>1</v>
      </c>
      <c r="Y29" s="1134">
        <f t="shared" si="0"/>
        <v>3.093102381688834E-2</v>
      </c>
      <c r="Z29" s="1133" t="s">
        <v>9</v>
      </c>
      <c r="AA29" s="264" t="s">
        <v>9</v>
      </c>
      <c r="AB29" s="1134">
        <v>0</v>
      </c>
      <c r="AC29" s="1133" t="s">
        <v>9</v>
      </c>
      <c r="AD29" s="264" t="s">
        <v>9</v>
      </c>
      <c r="AE29" s="1134">
        <v>0</v>
      </c>
      <c r="AF29" s="1133" t="s">
        <v>9</v>
      </c>
      <c r="AG29" s="264" t="s">
        <v>9</v>
      </c>
      <c r="AH29" s="1134">
        <v>0</v>
      </c>
      <c r="AI29" s="1135" t="s">
        <v>9</v>
      </c>
      <c r="AJ29" s="264" t="s">
        <v>9</v>
      </c>
      <c r="AK29" s="1134">
        <v>0</v>
      </c>
      <c r="AL29" s="1136" t="s">
        <v>9</v>
      </c>
    </row>
    <row r="30" spans="1:38" ht="20.100000000000001" customHeight="1">
      <c r="A30" s="6604"/>
      <c r="B30" s="1129" t="s">
        <v>978</v>
      </c>
      <c r="C30" s="1129"/>
      <c r="D30" s="1130"/>
      <c r="E30" s="1129"/>
      <c r="F30" s="1129"/>
      <c r="G30" s="1130"/>
      <c r="H30" s="1129"/>
      <c r="I30" s="1129"/>
      <c r="J30" s="1130"/>
      <c r="K30" s="1129"/>
      <c r="L30" s="1129"/>
      <c r="M30" s="1130"/>
      <c r="N30" s="1129"/>
      <c r="O30" s="1129"/>
      <c r="P30" s="1130"/>
      <c r="Q30" s="1129"/>
      <c r="R30" s="1042"/>
      <c r="S30" s="1131"/>
      <c r="T30" s="1042"/>
      <c r="U30" s="264"/>
      <c r="V30" s="1132"/>
      <c r="W30" s="1133"/>
      <c r="X30" s="264">
        <v>1</v>
      </c>
      <c r="Y30" s="1134">
        <f t="shared" si="0"/>
        <v>3.093102381688834E-2</v>
      </c>
      <c r="Z30" s="1133"/>
      <c r="AA30" s="264">
        <v>2</v>
      </c>
      <c r="AB30" s="1134">
        <f t="shared" si="1"/>
        <v>0.10672358591248667</v>
      </c>
      <c r="AC30" s="1133"/>
      <c r="AD30" s="264" t="s">
        <v>9</v>
      </c>
      <c r="AE30" s="1134">
        <v>0</v>
      </c>
      <c r="AF30" s="1133"/>
      <c r="AG30" s="264" t="s">
        <v>9</v>
      </c>
      <c r="AH30" s="1134">
        <v>0</v>
      </c>
      <c r="AI30" s="1135"/>
      <c r="AJ30" s="264" t="s">
        <v>9</v>
      </c>
      <c r="AK30" s="1134">
        <v>0</v>
      </c>
      <c r="AL30" s="1136"/>
    </row>
    <row r="31" spans="1:38" ht="20.100000000000001" customHeight="1">
      <c r="A31" s="1140" t="s">
        <v>994</v>
      </c>
      <c r="B31" s="1141"/>
      <c r="C31" s="1129">
        <v>178</v>
      </c>
      <c r="D31" s="1130">
        <f>C31/$C$43*100</f>
        <v>6.7861227601982463</v>
      </c>
      <c r="E31" s="1129" t="s">
        <v>9</v>
      </c>
      <c r="F31" s="1129">
        <v>196</v>
      </c>
      <c r="G31" s="1130">
        <f t="shared" si="4"/>
        <v>8.9131423374261018</v>
      </c>
      <c r="H31" s="1129" t="s">
        <v>9</v>
      </c>
      <c r="I31" s="1129">
        <v>246</v>
      </c>
      <c r="J31" s="1130">
        <f>I31/$I$43*100</f>
        <v>10.406091370558377</v>
      </c>
      <c r="K31" s="1129" t="s">
        <v>9</v>
      </c>
      <c r="L31" s="1129">
        <v>223</v>
      </c>
      <c r="M31" s="1130">
        <f>L31/$L$43*100</f>
        <v>5.4966724180428885</v>
      </c>
      <c r="N31" s="1129" t="s">
        <v>9</v>
      </c>
      <c r="O31" s="1129" t="s">
        <v>9</v>
      </c>
      <c r="P31" s="1130" t="s">
        <v>9</v>
      </c>
      <c r="Q31" s="1129" t="s">
        <v>9</v>
      </c>
      <c r="R31" s="1042" t="s">
        <v>9</v>
      </c>
      <c r="S31" s="1138" t="s">
        <v>9</v>
      </c>
      <c r="T31" s="1145" t="s">
        <v>9</v>
      </c>
      <c r="U31" s="264" t="s">
        <v>9</v>
      </c>
      <c r="V31" s="1139" t="s">
        <v>9</v>
      </c>
      <c r="W31" s="1146" t="s">
        <v>9</v>
      </c>
      <c r="X31" s="1146" t="s">
        <v>9</v>
      </c>
      <c r="Y31" s="1154" t="s">
        <v>9</v>
      </c>
      <c r="Z31" s="1146" t="s">
        <v>9</v>
      </c>
      <c r="AA31" s="264" t="s">
        <v>9</v>
      </c>
      <c r="AB31" s="1134">
        <v>0</v>
      </c>
      <c r="AC31" s="1146" t="s">
        <v>9</v>
      </c>
      <c r="AD31" s="264" t="s">
        <v>9</v>
      </c>
      <c r="AE31" s="1134">
        <v>0</v>
      </c>
      <c r="AF31" s="1146" t="s">
        <v>9</v>
      </c>
      <c r="AG31" s="264" t="s">
        <v>9</v>
      </c>
      <c r="AH31" s="1134">
        <v>0</v>
      </c>
      <c r="AI31" s="1147" t="s">
        <v>9</v>
      </c>
      <c r="AJ31" s="264" t="s">
        <v>9</v>
      </c>
      <c r="AK31" s="1134">
        <v>0</v>
      </c>
      <c r="AL31" s="1148" t="s">
        <v>9</v>
      </c>
    </row>
    <row r="32" spans="1:38" ht="20.100000000000001" customHeight="1">
      <c r="A32" s="6608" t="s">
        <v>995</v>
      </c>
      <c r="B32" s="1129" t="s">
        <v>977</v>
      </c>
      <c r="C32" s="1129" t="s">
        <v>9</v>
      </c>
      <c r="D32" s="1137" t="s">
        <v>9</v>
      </c>
      <c r="E32" s="1129" t="s">
        <v>9</v>
      </c>
      <c r="F32" s="1129" t="s">
        <v>9</v>
      </c>
      <c r="G32" s="1130" t="s">
        <v>9</v>
      </c>
      <c r="H32" s="1129" t="s">
        <v>9</v>
      </c>
      <c r="I32" s="1129" t="s">
        <v>9</v>
      </c>
      <c r="J32" s="1130" t="s">
        <v>9</v>
      </c>
      <c r="K32" s="1129" t="s">
        <v>9</v>
      </c>
      <c r="L32" s="1129" t="s">
        <v>9</v>
      </c>
      <c r="M32" s="1130" t="s">
        <v>9</v>
      </c>
      <c r="N32" s="1129" t="s">
        <v>9</v>
      </c>
      <c r="O32" s="1129">
        <v>380</v>
      </c>
      <c r="P32" s="1130">
        <f>O32/$O$43*100</f>
        <v>7.5471698113207548</v>
      </c>
      <c r="Q32" s="1129" t="s">
        <v>9</v>
      </c>
      <c r="R32" s="1042">
        <v>979</v>
      </c>
      <c r="S32" s="1131">
        <f>R32/$R$43*100</f>
        <v>18.292227204783259</v>
      </c>
      <c r="T32" s="1145" t="s">
        <v>9</v>
      </c>
      <c r="U32" s="264">
        <v>1016</v>
      </c>
      <c r="V32" s="1132">
        <f>U32/$U$43*100</f>
        <v>16.598595000816861</v>
      </c>
      <c r="W32" s="1146" t="s">
        <v>9</v>
      </c>
      <c r="X32" s="264">
        <v>200</v>
      </c>
      <c r="Y32" s="1134">
        <f t="shared" si="0"/>
        <v>6.1862047633776678</v>
      </c>
      <c r="Z32" s="1146" t="s">
        <v>9</v>
      </c>
      <c r="AA32" s="264">
        <v>23</v>
      </c>
      <c r="AB32" s="1134">
        <f t="shared" si="1"/>
        <v>1.2273212379935965</v>
      </c>
      <c r="AC32" s="1146" t="s">
        <v>9</v>
      </c>
      <c r="AD32" s="264">
        <v>9</v>
      </c>
      <c r="AE32" s="1134">
        <f>AD32/$AD$43*100</f>
        <v>9.4093047569262941E-2</v>
      </c>
      <c r="AF32" s="1146" t="s">
        <v>9</v>
      </c>
      <c r="AG32" s="264">
        <v>20</v>
      </c>
      <c r="AH32" s="1134">
        <f>AG32/$AG$43*100</f>
        <v>0.63755180108383802</v>
      </c>
      <c r="AI32" s="1147" t="s">
        <v>9</v>
      </c>
      <c r="AJ32" s="264">
        <v>17</v>
      </c>
      <c r="AK32" s="1134">
        <f>AJ32/$AJ$43*100</f>
        <v>0.3385779725154352</v>
      </c>
      <c r="AL32" s="1148" t="s">
        <v>9</v>
      </c>
    </row>
    <row r="33" spans="1:38" ht="20.100000000000001" customHeight="1">
      <c r="A33" s="6608"/>
      <c r="B33" s="1129" t="s">
        <v>978</v>
      </c>
      <c r="C33" s="1129" t="s">
        <v>9</v>
      </c>
      <c r="D33" s="1137" t="s">
        <v>9</v>
      </c>
      <c r="E33" s="1129" t="s">
        <v>9</v>
      </c>
      <c r="F33" s="1129" t="s">
        <v>9</v>
      </c>
      <c r="G33" s="1130" t="s">
        <v>9</v>
      </c>
      <c r="H33" s="1129" t="s">
        <v>9</v>
      </c>
      <c r="I33" s="1129" t="s">
        <v>9</v>
      </c>
      <c r="J33" s="1130" t="s">
        <v>9</v>
      </c>
      <c r="K33" s="1129" t="s">
        <v>9</v>
      </c>
      <c r="L33" s="1129" t="s">
        <v>9</v>
      </c>
      <c r="M33" s="1130" t="s">
        <v>9</v>
      </c>
      <c r="N33" s="1129" t="s">
        <v>9</v>
      </c>
      <c r="O33" s="1129">
        <v>474</v>
      </c>
      <c r="P33" s="1130">
        <f>O33/$O$43*100</f>
        <v>9.4141012909632575</v>
      </c>
      <c r="Q33" s="1129" t="s">
        <v>9</v>
      </c>
      <c r="R33" s="1042">
        <v>734</v>
      </c>
      <c r="S33" s="1131">
        <f>R33/$R$43*100</f>
        <v>13.714499252615845</v>
      </c>
      <c r="T33" s="1145" t="s">
        <v>9</v>
      </c>
      <c r="U33" s="264">
        <v>1359</v>
      </c>
      <c r="V33" s="1155">
        <f>U33/$U$43*100</f>
        <v>22.202254533572948</v>
      </c>
      <c r="W33" s="1146" t="s">
        <v>9</v>
      </c>
      <c r="X33" s="264">
        <v>286</v>
      </c>
      <c r="Y33" s="1134">
        <f t="shared" si="0"/>
        <v>8.8462728116300653</v>
      </c>
      <c r="Z33" s="1146" t="s">
        <v>9</v>
      </c>
      <c r="AA33" s="264">
        <v>74</v>
      </c>
      <c r="AB33" s="1134">
        <f t="shared" si="1"/>
        <v>3.9487726787620065</v>
      </c>
      <c r="AC33" s="1146" t="s">
        <v>9</v>
      </c>
      <c r="AD33" s="264">
        <v>66</v>
      </c>
      <c r="AE33" s="1134">
        <f>AD33/$AD$43*100</f>
        <v>0.69001568217459486</v>
      </c>
      <c r="AF33" s="1146" t="s">
        <v>9</v>
      </c>
      <c r="AG33" s="264">
        <v>25</v>
      </c>
      <c r="AH33" s="1134">
        <f>AG33/$AG$43*100</f>
        <v>0.79693975135479767</v>
      </c>
      <c r="AI33" s="1147" t="s">
        <v>9</v>
      </c>
      <c r="AJ33" s="264">
        <v>41</v>
      </c>
      <c r="AK33" s="1134">
        <f>AJ33/$AJ$43*100</f>
        <v>0.81657040430193184</v>
      </c>
      <c r="AL33" s="1148" t="s">
        <v>9</v>
      </c>
    </row>
    <row r="34" spans="1:38" ht="20.100000000000001" customHeight="1">
      <c r="A34" s="1140" t="s">
        <v>996</v>
      </c>
      <c r="B34" s="6607"/>
      <c r="C34" s="1129">
        <v>31</v>
      </c>
      <c r="D34" s="1130">
        <f>C34/$C$43*100</f>
        <v>1.181852840259245</v>
      </c>
      <c r="E34" s="1129" t="s">
        <v>9</v>
      </c>
      <c r="F34" s="1129">
        <v>71</v>
      </c>
      <c r="G34" s="1130">
        <f t="shared" si="4"/>
        <v>3.2287403365165988</v>
      </c>
      <c r="H34" s="1129" t="s">
        <v>9</v>
      </c>
      <c r="I34" s="1129">
        <v>35</v>
      </c>
      <c r="J34" s="1130">
        <f>I34/$I$43*100</f>
        <v>1.4805414551607445</v>
      </c>
      <c r="K34" s="1129" t="s">
        <v>9</v>
      </c>
      <c r="L34" s="1129">
        <v>194</v>
      </c>
      <c r="M34" s="1130">
        <f>L34/$L$43*100</f>
        <v>4.7818585161449345</v>
      </c>
      <c r="N34" s="1129" t="s">
        <v>9</v>
      </c>
      <c r="O34" s="1129" t="s">
        <v>9</v>
      </c>
      <c r="P34" s="1130" t="s">
        <v>9</v>
      </c>
      <c r="Q34" s="1129" t="s">
        <v>9</v>
      </c>
      <c r="R34" s="1042" t="s">
        <v>9</v>
      </c>
      <c r="S34" s="1138" t="s">
        <v>9</v>
      </c>
      <c r="T34" s="1145" t="s">
        <v>9</v>
      </c>
      <c r="U34" s="264" t="s">
        <v>9</v>
      </c>
      <c r="V34" s="1139" t="s">
        <v>9</v>
      </c>
      <c r="W34" s="1146" t="s">
        <v>9</v>
      </c>
      <c r="X34" s="1146" t="s">
        <v>9</v>
      </c>
      <c r="Y34" s="1154" t="s">
        <v>9</v>
      </c>
      <c r="Z34" s="1146" t="s">
        <v>9</v>
      </c>
      <c r="AA34" s="264" t="s">
        <v>9</v>
      </c>
      <c r="AB34" s="1134">
        <v>0</v>
      </c>
      <c r="AC34" s="1146" t="s">
        <v>9</v>
      </c>
      <c r="AD34" s="264" t="s">
        <v>9</v>
      </c>
      <c r="AE34" s="1134">
        <v>0</v>
      </c>
      <c r="AF34" s="1146" t="s">
        <v>9</v>
      </c>
      <c r="AG34" s="264" t="s">
        <v>9</v>
      </c>
      <c r="AH34" s="1134">
        <v>0</v>
      </c>
      <c r="AI34" s="1147" t="s">
        <v>9</v>
      </c>
      <c r="AJ34" s="264" t="s">
        <v>9</v>
      </c>
      <c r="AK34" s="1134">
        <v>0</v>
      </c>
      <c r="AL34" s="1148" t="s">
        <v>9</v>
      </c>
    </row>
    <row r="35" spans="1:38" ht="20.100000000000001" customHeight="1">
      <c r="A35" s="1140" t="s">
        <v>997</v>
      </c>
      <c r="B35" s="6607"/>
      <c r="C35" s="1129">
        <v>16</v>
      </c>
      <c r="D35" s="1130">
        <f>C35/$C$43*100</f>
        <v>0.60998856271444912</v>
      </c>
      <c r="E35" s="1129" t="s">
        <v>9</v>
      </c>
      <c r="F35" s="1129">
        <v>25</v>
      </c>
      <c r="G35" s="1130">
        <f t="shared" si="4"/>
        <v>1.1368804001819008</v>
      </c>
      <c r="H35" s="1129" t="s">
        <v>9</v>
      </c>
      <c r="I35" s="1129">
        <v>28</v>
      </c>
      <c r="J35" s="1130">
        <f>I35/$I$43*100</f>
        <v>1.1844331641285957</v>
      </c>
      <c r="K35" s="1129" t="s">
        <v>9</v>
      </c>
      <c r="L35" s="1129">
        <v>14</v>
      </c>
      <c r="M35" s="1130">
        <f>L35/$L$43*100</f>
        <v>0.34508257333004683</v>
      </c>
      <c r="N35" s="1129" t="s">
        <v>9</v>
      </c>
      <c r="O35" s="1129">
        <v>9</v>
      </c>
      <c r="P35" s="1130">
        <f t="shared" ref="P35:P41" si="8">O35/$O$43*100</f>
        <v>0.17874875868917578</v>
      </c>
      <c r="Q35" s="1129" t="s">
        <v>9</v>
      </c>
      <c r="R35" s="1042">
        <v>9</v>
      </c>
      <c r="S35" s="1131">
        <f t="shared" ref="S35:S41" si="9">R35/$R$43*100</f>
        <v>0.16816143497757849</v>
      </c>
      <c r="T35" s="1145" t="s">
        <v>9</v>
      </c>
      <c r="U35" s="264">
        <v>5</v>
      </c>
      <c r="V35" s="1132">
        <f t="shared" ref="V35:V41" si="10">U35/$U$43*100</f>
        <v>8.1685999019768016E-2</v>
      </c>
      <c r="W35" s="1146" t="s">
        <v>9</v>
      </c>
      <c r="X35" s="264">
        <v>10</v>
      </c>
      <c r="Y35" s="1134">
        <f t="shared" si="0"/>
        <v>0.30931023816888342</v>
      </c>
      <c r="Z35" s="1146" t="s">
        <v>9</v>
      </c>
      <c r="AA35" s="264">
        <v>4</v>
      </c>
      <c r="AB35" s="1134">
        <f t="shared" si="1"/>
        <v>0.21344717182497333</v>
      </c>
      <c r="AC35" s="1146" t="s">
        <v>9</v>
      </c>
      <c r="AD35" s="264" t="s">
        <v>9</v>
      </c>
      <c r="AE35" s="1134">
        <v>0</v>
      </c>
      <c r="AF35" s="1146" t="s">
        <v>9</v>
      </c>
      <c r="AG35" s="264" t="s">
        <v>9</v>
      </c>
      <c r="AH35" s="1134">
        <v>0</v>
      </c>
      <c r="AI35" s="1147" t="s">
        <v>9</v>
      </c>
      <c r="AJ35" s="264" t="s">
        <v>9</v>
      </c>
      <c r="AK35" s="1134">
        <v>0</v>
      </c>
      <c r="AL35" s="1148" t="s">
        <v>9</v>
      </c>
    </row>
    <row r="36" spans="1:38" ht="20.100000000000001" customHeight="1">
      <c r="A36" s="1140" t="s">
        <v>998</v>
      </c>
      <c r="B36" s="6607"/>
      <c r="C36" s="1129">
        <v>69</v>
      </c>
      <c r="D36" s="1130">
        <f>C36/$C$43*100</f>
        <v>2.6305756767060617</v>
      </c>
      <c r="E36" s="1129" t="s">
        <v>9</v>
      </c>
      <c r="F36" s="1129">
        <v>20</v>
      </c>
      <c r="G36" s="1130">
        <f t="shared" si="4"/>
        <v>0.90950432014552074</v>
      </c>
      <c r="H36" s="1129" t="s">
        <v>9</v>
      </c>
      <c r="I36" s="1129">
        <v>44</v>
      </c>
      <c r="J36" s="1130">
        <f>I36/$I$43*100</f>
        <v>1.8612521150592216</v>
      </c>
      <c r="K36" s="1129" t="s">
        <v>9</v>
      </c>
      <c r="L36" s="1129">
        <v>198</v>
      </c>
      <c r="M36" s="1130">
        <f>L36/$L$43*100</f>
        <v>4.8804535370963773</v>
      </c>
      <c r="N36" s="1129" t="s">
        <v>9</v>
      </c>
      <c r="O36" s="1129">
        <v>161</v>
      </c>
      <c r="P36" s="1130">
        <f t="shared" si="8"/>
        <v>3.1976166832174773</v>
      </c>
      <c r="Q36" s="1129"/>
      <c r="R36" s="1042">
        <v>198</v>
      </c>
      <c r="S36" s="1131">
        <f t="shared" si="9"/>
        <v>3.6995515695067267</v>
      </c>
      <c r="T36" s="1145" t="s">
        <v>9</v>
      </c>
      <c r="U36" s="264">
        <v>138</v>
      </c>
      <c r="V36" s="1132">
        <f t="shared" si="10"/>
        <v>2.2545335729455971</v>
      </c>
      <c r="W36" s="1146" t="s">
        <v>9</v>
      </c>
      <c r="X36" s="264">
        <v>144</v>
      </c>
      <c r="Y36" s="1134">
        <f t="shared" si="0"/>
        <v>4.4540674296319205</v>
      </c>
      <c r="Z36" s="1146" t="s">
        <v>9</v>
      </c>
      <c r="AA36" s="264">
        <v>182</v>
      </c>
      <c r="AB36" s="1134">
        <f t="shared" si="1"/>
        <v>9.7118463180362866</v>
      </c>
      <c r="AC36" s="1146" t="s">
        <v>9</v>
      </c>
      <c r="AD36" s="264">
        <v>131</v>
      </c>
      <c r="AE36" s="1134">
        <f>AD36/$AD$43*100</f>
        <v>1.3695765812859382</v>
      </c>
      <c r="AF36" s="1146" t="s">
        <v>9</v>
      </c>
      <c r="AG36" s="264">
        <v>194</v>
      </c>
      <c r="AH36" s="1134">
        <f>AG36/$AG$43*100</f>
        <v>6.1842524705132291</v>
      </c>
      <c r="AI36" s="1147" t="s">
        <v>9</v>
      </c>
      <c r="AJ36" s="264">
        <v>149</v>
      </c>
      <c r="AK36" s="1134">
        <f>AJ36/$AJ$43*100</f>
        <v>2.9675363473411669</v>
      </c>
      <c r="AL36" s="1148" t="s">
        <v>9</v>
      </c>
    </row>
    <row r="37" spans="1:38" ht="20.100000000000001" customHeight="1">
      <c r="A37" s="1140" t="s">
        <v>999</v>
      </c>
      <c r="B37" s="788"/>
      <c r="C37" s="1129" t="s">
        <v>9</v>
      </c>
      <c r="D37" s="1137" t="s">
        <v>9</v>
      </c>
      <c r="E37" s="1129" t="s">
        <v>9</v>
      </c>
      <c r="F37" s="1129" t="s">
        <v>9</v>
      </c>
      <c r="G37" s="1130" t="s">
        <v>9</v>
      </c>
      <c r="H37" s="1129" t="s">
        <v>9</v>
      </c>
      <c r="I37" s="1129" t="s">
        <v>9</v>
      </c>
      <c r="J37" s="1130" t="s">
        <v>9</v>
      </c>
      <c r="K37" s="1129" t="s">
        <v>9</v>
      </c>
      <c r="L37" s="1129" t="s">
        <v>9</v>
      </c>
      <c r="M37" s="1130" t="s">
        <v>9</v>
      </c>
      <c r="N37" s="1129" t="s">
        <v>9</v>
      </c>
      <c r="O37" s="1129">
        <v>2</v>
      </c>
      <c r="P37" s="1130">
        <f t="shared" si="8"/>
        <v>3.9721946375372394E-2</v>
      </c>
      <c r="Q37" s="1129" t="s">
        <v>9</v>
      </c>
      <c r="R37" s="1042">
        <v>1</v>
      </c>
      <c r="S37" s="1131">
        <f t="shared" si="9"/>
        <v>1.8684603886397609E-2</v>
      </c>
      <c r="T37" s="1145" t="s">
        <v>9</v>
      </c>
      <c r="U37" s="264">
        <v>0</v>
      </c>
      <c r="V37" s="1132">
        <f t="shared" si="10"/>
        <v>0</v>
      </c>
      <c r="W37" s="1146" t="s">
        <v>9</v>
      </c>
      <c r="X37" s="1146" t="s">
        <v>9</v>
      </c>
      <c r="Y37" s="1154" t="s">
        <v>9</v>
      </c>
      <c r="Z37" s="1146" t="s">
        <v>9</v>
      </c>
      <c r="AA37" s="264" t="s">
        <v>9</v>
      </c>
      <c r="AB37" s="1134">
        <v>0</v>
      </c>
      <c r="AC37" s="1146" t="s">
        <v>9</v>
      </c>
      <c r="AD37" s="264" t="s">
        <v>9</v>
      </c>
      <c r="AE37" s="1134">
        <v>0</v>
      </c>
      <c r="AF37" s="1146" t="s">
        <v>9</v>
      </c>
      <c r="AG37" s="264" t="s">
        <v>9</v>
      </c>
      <c r="AH37" s="1134">
        <v>0</v>
      </c>
      <c r="AI37" s="1147" t="s">
        <v>9</v>
      </c>
      <c r="AJ37" s="264" t="s">
        <v>9</v>
      </c>
      <c r="AK37" s="1134">
        <v>0</v>
      </c>
      <c r="AL37" s="1148" t="s">
        <v>9</v>
      </c>
    </row>
    <row r="38" spans="1:38" ht="20.100000000000001" customHeight="1">
      <c r="A38" s="6605" t="s">
        <v>1000</v>
      </c>
      <c r="B38" s="1129" t="s">
        <v>977</v>
      </c>
      <c r="C38" s="1129" t="s">
        <v>9</v>
      </c>
      <c r="D38" s="1137" t="s">
        <v>9</v>
      </c>
      <c r="E38" s="1129" t="s">
        <v>9</v>
      </c>
      <c r="F38" s="1129" t="s">
        <v>9</v>
      </c>
      <c r="G38" s="1130" t="s">
        <v>9</v>
      </c>
      <c r="H38" s="1129" t="s">
        <v>9</v>
      </c>
      <c r="I38" s="1129" t="s">
        <v>9</v>
      </c>
      <c r="J38" s="1130" t="s">
        <v>9</v>
      </c>
      <c r="K38" s="1129" t="s">
        <v>9</v>
      </c>
      <c r="L38" s="1129" t="s">
        <v>9</v>
      </c>
      <c r="M38" s="1130" t="s">
        <v>9</v>
      </c>
      <c r="N38" s="1129" t="s">
        <v>9</v>
      </c>
      <c r="O38" s="1129">
        <v>140</v>
      </c>
      <c r="P38" s="1130">
        <f t="shared" si="8"/>
        <v>2.7805362462760672</v>
      </c>
      <c r="Q38" s="1129" t="s">
        <v>9</v>
      </c>
      <c r="R38" s="1042">
        <v>154</v>
      </c>
      <c r="S38" s="1131">
        <f t="shared" si="9"/>
        <v>2.8774289985052315</v>
      </c>
      <c r="T38" s="1145"/>
      <c r="U38" s="264">
        <v>80</v>
      </c>
      <c r="V38" s="1132">
        <f t="shared" si="10"/>
        <v>1.3069759843162883</v>
      </c>
      <c r="W38" s="1146" t="s">
        <v>9</v>
      </c>
      <c r="X38" s="264">
        <v>58</v>
      </c>
      <c r="Y38" s="1134">
        <f t="shared" si="0"/>
        <v>1.7939993813795236</v>
      </c>
      <c r="Z38" s="1146" t="s">
        <v>9</v>
      </c>
      <c r="AA38" s="264">
        <v>33</v>
      </c>
      <c r="AB38" s="1134">
        <f t="shared" si="1"/>
        <v>1.7609391675560297</v>
      </c>
      <c r="AC38" s="1146" t="s">
        <v>9</v>
      </c>
      <c r="AD38" s="264">
        <v>72</v>
      </c>
      <c r="AE38" s="1134">
        <f>AD38/$AD$43*100</f>
        <v>0.75274438055410353</v>
      </c>
      <c r="AF38" s="1146" t="s">
        <v>9</v>
      </c>
      <c r="AG38" s="264">
        <v>67</v>
      </c>
      <c r="AH38" s="1134">
        <f>AG38/$AG$43*100</f>
        <v>2.1357985336308576</v>
      </c>
      <c r="AI38" s="1147" t="s">
        <v>9</v>
      </c>
      <c r="AJ38" s="264">
        <v>53</v>
      </c>
      <c r="AK38" s="1134">
        <f>AJ38/$AJ$43*100</f>
        <v>1.0555666201951803</v>
      </c>
      <c r="AL38" s="1148" t="s">
        <v>9</v>
      </c>
    </row>
    <row r="39" spans="1:38" ht="20.100000000000001" customHeight="1">
      <c r="A39" s="6605"/>
      <c r="B39" s="1129" t="s">
        <v>978</v>
      </c>
      <c r="C39" s="1129">
        <v>250</v>
      </c>
      <c r="D39" s="1130">
        <f>C39/$C$43*100</f>
        <v>9.5310712924132677</v>
      </c>
      <c r="E39" s="1129" t="s">
        <v>9</v>
      </c>
      <c r="F39" s="1129">
        <v>243</v>
      </c>
      <c r="G39" s="1130">
        <f t="shared" si="4"/>
        <v>11.050477489768076</v>
      </c>
      <c r="H39" s="1129" t="s">
        <v>9</v>
      </c>
      <c r="I39" s="1129">
        <v>245</v>
      </c>
      <c r="J39" s="1130">
        <f>I39/$I$43*100</f>
        <v>10.363790186125211</v>
      </c>
      <c r="K39" s="1129" t="s">
        <v>9</v>
      </c>
      <c r="L39" s="1129">
        <v>483</v>
      </c>
      <c r="M39" s="1130">
        <f>L39/$L$43*100</f>
        <v>11.905348779886616</v>
      </c>
      <c r="N39" s="1129" t="s">
        <v>9</v>
      </c>
      <c r="O39" s="1129">
        <v>440</v>
      </c>
      <c r="P39" s="1130">
        <f t="shared" si="8"/>
        <v>8.7388282025819262</v>
      </c>
      <c r="Q39" s="1129" t="s">
        <v>9</v>
      </c>
      <c r="R39" s="1042">
        <v>284</v>
      </c>
      <c r="S39" s="1131">
        <f t="shared" si="9"/>
        <v>5.3064275037369208</v>
      </c>
      <c r="T39" s="1145" t="s">
        <v>9</v>
      </c>
      <c r="U39" s="264">
        <v>271</v>
      </c>
      <c r="V39" s="1132">
        <f t="shared" si="10"/>
        <v>4.4273811468714266</v>
      </c>
      <c r="W39" s="1146" t="s">
        <v>9</v>
      </c>
      <c r="X39" s="264">
        <v>230</v>
      </c>
      <c r="Y39" s="1134">
        <f t="shared" si="0"/>
        <v>7.1141354778843171</v>
      </c>
      <c r="Z39" s="1146" t="s">
        <v>9</v>
      </c>
      <c r="AA39" s="264">
        <v>179</v>
      </c>
      <c r="AB39" s="1134">
        <f t="shared" si="1"/>
        <v>9.551760939167556</v>
      </c>
      <c r="AC39" s="1146" t="s">
        <v>9</v>
      </c>
      <c r="AD39" s="264">
        <v>117</v>
      </c>
      <c r="AE39" s="1134">
        <f>AD39/$AD$43*100</f>
        <v>1.2232096184004182</v>
      </c>
      <c r="AF39" s="1146" t="s">
        <v>9</v>
      </c>
      <c r="AG39" s="264">
        <v>140</v>
      </c>
      <c r="AH39" s="1134">
        <f>AG39/$AG$43*100</f>
        <v>4.4628626075868665</v>
      </c>
      <c r="AI39" s="1147" t="s">
        <v>9</v>
      </c>
      <c r="AJ39" s="264">
        <v>189</v>
      </c>
      <c r="AK39" s="1134">
        <f>AJ39/$AJ$43*100</f>
        <v>3.7641904003186615</v>
      </c>
      <c r="AL39" s="1148" t="s">
        <v>9</v>
      </c>
    </row>
    <row r="40" spans="1:38" ht="20.100000000000001" customHeight="1">
      <c r="A40" s="6605" t="s">
        <v>1001</v>
      </c>
      <c r="B40" s="1129" t="s">
        <v>977</v>
      </c>
      <c r="C40" s="1129" t="s">
        <v>9</v>
      </c>
      <c r="D40" s="1130"/>
      <c r="E40" s="1129" t="s">
        <v>9</v>
      </c>
      <c r="F40" s="1129" t="s">
        <v>9</v>
      </c>
      <c r="G40" s="1130" t="s">
        <v>9</v>
      </c>
      <c r="H40" s="1129" t="s">
        <v>9</v>
      </c>
      <c r="I40" s="1129" t="s">
        <v>9</v>
      </c>
      <c r="J40" s="1130" t="s">
        <v>9</v>
      </c>
      <c r="K40" s="1129" t="s">
        <v>9</v>
      </c>
      <c r="L40" s="1129" t="s">
        <v>9</v>
      </c>
      <c r="M40" s="1130" t="s">
        <v>9</v>
      </c>
      <c r="N40" s="1129" t="s">
        <v>9</v>
      </c>
      <c r="O40" s="1129">
        <v>11</v>
      </c>
      <c r="P40" s="1130">
        <f t="shared" si="8"/>
        <v>0.21847070506454813</v>
      </c>
      <c r="Q40" s="1129" t="s">
        <v>9</v>
      </c>
      <c r="R40" s="1042">
        <v>4</v>
      </c>
      <c r="S40" s="1131">
        <f t="shared" si="9"/>
        <v>7.4738415545590436E-2</v>
      </c>
      <c r="T40" s="1145"/>
      <c r="U40" s="264">
        <v>1</v>
      </c>
      <c r="V40" s="1132">
        <f t="shared" si="10"/>
        <v>1.6337199803953602E-2</v>
      </c>
      <c r="W40" s="1146" t="s">
        <v>9</v>
      </c>
      <c r="X40" s="1146" t="s">
        <v>9</v>
      </c>
      <c r="Y40" s="1154" t="s">
        <v>9</v>
      </c>
      <c r="Z40" s="1146" t="s">
        <v>9</v>
      </c>
      <c r="AA40" s="264" t="s">
        <v>9</v>
      </c>
      <c r="AB40" s="1134">
        <v>0</v>
      </c>
      <c r="AC40" s="1146" t="s">
        <v>9</v>
      </c>
      <c r="AD40" s="264" t="s">
        <v>9</v>
      </c>
      <c r="AE40" s="1134">
        <v>0</v>
      </c>
      <c r="AF40" s="1146" t="s">
        <v>9</v>
      </c>
      <c r="AG40" s="264">
        <v>0</v>
      </c>
      <c r="AH40" s="1134">
        <v>0</v>
      </c>
      <c r="AI40" s="1147" t="s">
        <v>9</v>
      </c>
      <c r="AJ40" s="264" t="s">
        <v>9</v>
      </c>
      <c r="AK40" s="1134">
        <v>0</v>
      </c>
      <c r="AL40" s="1148" t="s">
        <v>9</v>
      </c>
    </row>
    <row r="41" spans="1:38" ht="20.100000000000001" customHeight="1">
      <c r="A41" s="6605"/>
      <c r="B41" s="1129" t="s">
        <v>978</v>
      </c>
      <c r="C41" s="1129">
        <v>2</v>
      </c>
      <c r="D41" s="1130">
        <f>C41/$C$43*100</f>
        <v>7.624857033930614E-2</v>
      </c>
      <c r="E41" s="1129" t="s">
        <v>9</v>
      </c>
      <c r="F41" s="1129">
        <v>9</v>
      </c>
      <c r="G41" s="1130">
        <f t="shared" si="4"/>
        <v>0.40927694406548432</v>
      </c>
      <c r="H41" s="1129" t="s">
        <v>9</v>
      </c>
      <c r="I41" s="1129">
        <v>3</v>
      </c>
      <c r="J41" s="1130">
        <f>I41/$I$43*100</f>
        <v>0.12690355329949238</v>
      </c>
      <c r="K41" s="1129" t="s">
        <v>9</v>
      </c>
      <c r="L41" s="1129">
        <v>25</v>
      </c>
      <c r="M41" s="1130">
        <f>L41/$L$43*100</f>
        <v>0.61621888094651223</v>
      </c>
      <c r="N41" s="1129" t="s">
        <v>9</v>
      </c>
      <c r="O41" s="1129">
        <v>6</v>
      </c>
      <c r="P41" s="1130">
        <f t="shared" si="8"/>
        <v>0.11916583912611718</v>
      </c>
      <c r="Q41" s="1129" t="s">
        <v>9</v>
      </c>
      <c r="R41" s="1042">
        <v>1</v>
      </c>
      <c r="S41" s="1131">
        <f t="shared" si="9"/>
        <v>1.8684603886397609E-2</v>
      </c>
      <c r="T41" s="1145" t="s">
        <v>9</v>
      </c>
      <c r="U41" s="264">
        <v>4</v>
      </c>
      <c r="V41" s="1132">
        <f t="shared" si="10"/>
        <v>6.5348799215814407E-2</v>
      </c>
      <c r="W41" s="1146" t="s">
        <v>9</v>
      </c>
      <c r="X41" s="264">
        <v>3</v>
      </c>
      <c r="Y41" s="1134">
        <f t="shared" si="0"/>
        <v>9.279307145066501E-2</v>
      </c>
      <c r="Z41" s="1146" t="s">
        <v>9</v>
      </c>
      <c r="AA41" s="264">
        <v>1</v>
      </c>
      <c r="AB41" s="1134">
        <f t="shared" si="1"/>
        <v>5.3361792956243333E-2</v>
      </c>
      <c r="AC41" s="1146" t="s">
        <v>9</v>
      </c>
      <c r="AD41" s="264" t="s">
        <v>9</v>
      </c>
      <c r="AE41" s="1134">
        <v>0</v>
      </c>
      <c r="AF41" s="1146" t="s">
        <v>9</v>
      </c>
      <c r="AG41" s="264">
        <v>14</v>
      </c>
      <c r="AH41" s="1134">
        <f>AG41/$AG$43*100</f>
        <v>0.44628626075868666</v>
      </c>
      <c r="AI41" s="1147" t="s">
        <v>9</v>
      </c>
      <c r="AJ41" s="264" t="s">
        <v>9</v>
      </c>
      <c r="AK41" s="1134">
        <v>0</v>
      </c>
      <c r="AL41" s="1148" t="s">
        <v>9</v>
      </c>
    </row>
    <row r="42" spans="1:38" ht="20.100000000000001" customHeight="1">
      <c r="A42" s="1156" t="s">
        <v>1002</v>
      </c>
      <c r="B42" s="1157"/>
      <c r="C42" s="1157"/>
      <c r="D42" s="1158"/>
      <c r="E42" s="1157"/>
      <c r="F42" s="1157"/>
      <c r="G42" s="1158"/>
      <c r="H42" s="1157"/>
      <c r="I42" s="1157"/>
      <c r="J42" s="1158"/>
      <c r="K42" s="1157"/>
      <c r="L42" s="1157"/>
      <c r="M42" s="1158"/>
      <c r="N42" s="1157"/>
      <c r="O42" s="1157"/>
      <c r="P42" s="1158"/>
      <c r="Q42" s="1157"/>
      <c r="R42" s="1159"/>
      <c r="S42" s="1160"/>
      <c r="T42" s="1161"/>
      <c r="U42" s="1162"/>
      <c r="V42" s="1163"/>
      <c r="W42" s="1164"/>
      <c r="X42" s="1162"/>
      <c r="Y42" s="1165"/>
      <c r="Z42" s="1164"/>
      <c r="AA42" s="1162"/>
      <c r="AB42" s="1165"/>
      <c r="AC42" s="1164"/>
      <c r="AD42" s="1162"/>
      <c r="AE42" s="1165"/>
      <c r="AF42" s="1164"/>
      <c r="AG42" s="1162"/>
      <c r="AH42" s="1165"/>
      <c r="AI42" s="1166"/>
      <c r="AJ42" s="264">
        <v>43</v>
      </c>
      <c r="AK42" s="1134">
        <f>AJ42/$AJ$43*100</f>
        <v>0.85640310695080657</v>
      </c>
      <c r="AL42" s="1148"/>
    </row>
    <row r="43" spans="1:38" ht="33" customHeight="1" thickBot="1">
      <c r="A43" s="1167" t="s">
        <v>2</v>
      </c>
      <c r="B43" s="1168"/>
      <c r="C43" s="1169">
        <f t="shared" ref="C43:L43" si="11">SUM(C8:C41)</f>
        <v>2623</v>
      </c>
      <c r="D43" s="1170">
        <f t="shared" si="11"/>
        <v>99.999999999999972</v>
      </c>
      <c r="E43" s="1169">
        <f t="shared" si="11"/>
        <v>0</v>
      </c>
      <c r="F43" s="1169">
        <f t="shared" si="11"/>
        <v>2199</v>
      </c>
      <c r="G43" s="1170">
        <f t="shared" si="11"/>
        <v>99.999999999999986</v>
      </c>
      <c r="H43" s="1169">
        <f t="shared" si="11"/>
        <v>0</v>
      </c>
      <c r="I43" s="1169">
        <f t="shared" si="11"/>
        <v>2364</v>
      </c>
      <c r="J43" s="1170">
        <f t="shared" si="11"/>
        <v>100</v>
      </c>
      <c r="K43" s="1169">
        <f t="shared" si="11"/>
        <v>0</v>
      </c>
      <c r="L43" s="1169">
        <f t="shared" si="11"/>
        <v>4057</v>
      </c>
      <c r="M43" s="1170">
        <f>L43/$L$43*100</f>
        <v>100</v>
      </c>
      <c r="N43" s="1169">
        <f>SUM(N8:N41)</f>
        <v>0</v>
      </c>
      <c r="O43" s="1169">
        <f>SUM(O8:O41)</f>
        <v>5035</v>
      </c>
      <c r="P43" s="1170">
        <f>O43/$O$43*100</f>
        <v>100</v>
      </c>
      <c r="Q43" s="1169">
        <f>SUM(Q8:Q41)</f>
        <v>0</v>
      </c>
      <c r="R43" s="1169">
        <f>SUM(R8:R41)</f>
        <v>5352</v>
      </c>
      <c r="S43" s="1170">
        <f>R43/$R$43*100</f>
        <v>100</v>
      </c>
      <c r="T43" s="1169">
        <v>1</v>
      </c>
      <c r="U43" s="1169">
        <f>SUM(U8:U41)</f>
        <v>6121</v>
      </c>
      <c r="V43" s="1171">
        <f>U43/$U$43*100</f>
        <v>100</v>
      </c>
      <c r="W43" s="1169">
        <v>0</v>
      </c>
      <c r="X43" s="1172">
        <f>SUM(X8:X41)</f>
        <v>3233</v>
      </c>
      <c r="Y43" s="1172">
        <f>X43/$X$43*100</f>
        <v>100</v>
      </c>
      <c r="Z43" s="1173">
        <v>1</v>
      </c>
      <c r="AA43" s="1172">
        <f>SUM(AA8:AA41)</f>
        <v>1874</v>
      </c>
      <c r="AB43" s="1172">
        <f>SUM(AB8:AB41)</f>
        <v>99.999999999999986</v>
      </c>
      <c r="AC43" s="1173">
        <v>1</v>
      </c>
      <c r="AD43" s="1172">
        <f>SUM(AD8:AD41)</f>
        <v>9565</v>
      </c>
      <c r="AE43" s="1172">
        <f>SUM(AE8:AE41)</f>
        <v>100</v>
      </c>
      <c r="AF43" s="1173" t="s">
        <v>9</v>
      </c>
      <c r="AG43" s="1172">
        <f>SUM(AG8:AG41)</f>
        <v>3137</v>
      </c>
      <c r="AH43" s="1172">
        <f>SUM(AH8:AH41)</f>
        <v>100.00000000000003</v>
      </c>
      <c r="AI43" s="1174" t="s">
        <v>9</v>
      </c>
      <c r="AJ43" s="1172">
        <f>SUM(AJ8:AJ41)</f>
        <v>5021</v>
      </c>
      <c r="AK43" s="1175">
        <f>AJ43/$AJ$43*100</f>
        <v>100</v>
      </c>
      <c r="AL43" s="1176" t="s">
        <v>9</v>
      </c>
    </row>
    <row r="44" spans="1:38" ht="21" customHeight="1" thickTop="1">
      <c r="A44" s="6565"/>
      <c r="B44" s="6565"/>
      <c r="C44" s="6565"/>
      <c r="D44" s="6565"/>
      <c r="E44" s="6565"/>
      <c r="F44" s="6565"/>
      <c r="G44" s="6565"/>
      <c r="H44" s="6565"/>
      <c r="I44" s="6565"/>
      <c r="J44" s="6565"/>
      <c r="K44" s="6565"/>
      <c r="L44" s="6565"/>
      <c r="M44" s="6565"/>
      <c r="N44" s="6565"/>
      <c r="O44" s="6565"/>
      <c r="P44" s="6565"/>
      <c r="Q44" s="6565"/>
      <c r="R44" s="1177"/>
      <c r="S44" s="1177"/>
      <c r="T44" s="570"/>
      <c r="U44" s="1178"/>
      <c r="V44" s="1178"/>
      <c r="W44" s="1179"/>
    </row>
    <row r="45" spans="1:38" ht="20.25" customHeight="1">
      <c r="A45" s="6565" t="s">
        <v>949</v>
      </c>
      <c r="B45" s="6565"/>
      <c r="C45" s="6565"/>
      <c r="D45" s="6565"/>
      <c r="E45" s="6565"/>
      <c r="F45" s="6565"/>
      <c r="G45" s="6565"/>
      <c r="H45" s="6565"/>
      <c r="I45" s="6565"/>
      <c r="J45" s="6565"/>
      <c r="K45" s="6565"/>
      <c r="L45" s="827"/>
      <c r="M45" s="827"/>
      <c r="N45" s="827"/>
      <c r="O45" s="827"/>
      <c r="P45" s="827"/>
      <c r="Q45" s="827"/>
      <c r="R45" s="1177"/>
      <c r="S45" s="1177"/>
      <c r="T45" s="570"/>
      <c r="U45" s="1178"/>
      <c r="V45" s="1178"/>
      <c r="W45" s="1179"/>
    </row>
    <row r="46" spans="1:38" ht="17.25" customHeight="1">
      <c r="A46" s="6565" t="s">
        <v>1003</v>
      </c>
      <c r="B46" s="6565"/>
      <c r="C46" s="6565"/>
      <c r="D46" s="6565"/>
      <c r="E46" s="6565"/>
      <c r="F46" s="827"/>
      <c r="G46" s="827"/>
      <c r="H46" s="827"/>
      <c r="I46" s="827"/>
      <c r="J46" s="827"/>
      <c r="K46" s="827"/>
      <c r="L46" s="827"/>
      <c r="M46" s="827"/>
      <c r="N46" s="827"/>
      <c r="O46" s="827"/>
      <c r="P46" s="827"/>
      <c r="Q46" s="827"/>
      <c r="R46" s="1177"/>
      <c r="S46" s="1177"/>
      <c r="T46" s="570"/>
      <c r="U46" s="1178"/>
      <c r="V46" s="1178"/>
      <c r="W46" s="1179"/>
    </row>
    <row r="47" spans="1:38" ht="18" customHeight="1">
      <c r="A47" s="6492" t="s">
        <v>1004</v>
      </c>
      <c r="B47" s="6492"/>
      <c r="C47" s="6492"/>
      <c r="D47" s="6492"/>
      <c r="E47" s="6492"/>
      <c r="F47" s="6492"/>
      <c r="G47" s="6492"/>
      <c r="H47" s="6492"/>
      <c r="I47" s="6492"/>
      <c r="J47" s="6492"/>
      <c r="K47" s="6492"/>
      <c r="L47" s="6492"/>
      <c r="M47" s="6492"/>
      <c r="N47" s="6492"/>
      <c r="O47" s="6492"/>
      <c r="P47" s="827"/>
      <c r="Q47" s="827"/>
      <c r="R47" s="1177"/>
      <c r="S47" s="1177"/>
      <c r="T47" s="570"/>
      <c r="U47" s="1178"/>
      <c r="V47" s="1178"/>
      <c r="W47" s="1179"/>
    </row>
    <row r="48" spans="1:38" ht="17.25" customHeight="1">
      <c r="A48" s="6248" t="s">
        <v>952</v>
      </c>
      <c r="B48" s="6248"/>
      <c r="C48" s="6248"/>
      <c r="D48" s="6248"/>
      <c r="E48" s="6248"/>
      <c r="F48" s="6248"/>
      <c r="G48" s="6248"/>
      <c r="H48" s="816"/>
      <c r="I48" s="906"/>
      <c r="J48" s="906"/>
      <c r="K48" s="906"/>
      <c r="L48" s="827"/>
      <c r="M48" s="827"/>
      <c r="N48" s="827"/>
      <c r="O48" s="827"/>
      <c r="P48" s="827"/>
      <c r="Q48" s="827"/>
      <c r="R48" s="1177"/>
      <c r="S48" s="1177"/>
      <c r="T48" s="570"/>
      <c r="U48" s="1178"/>
      <c r="V48" s="1178"/>
      <c r="W48" s="1179"/>
    </row>
    <row r="51" spans="3:26">
      <c r="C51" s="6564" t="s">
        <v>3</v>
      </c>
      <c r="D51" s="6564"/>
    </row>
    <row r="62" spans="3:26">
      <c r="R62" s="367"/>
      <c r="S62" s="367"/>
      <c r="T62" s="367"/>
      <c r="X62" s="152"/>
      <c r="Y62" s="152"/>
      <c r="Z62" s="152"/>
    </row>
    <row r="63" spans="3:26">
      <c r="R63" s="367"/>
      <c r="S63" s="367"/>
      <c r="T63" s="367"/>
      <c r="X63" s="152"/>
      <c r="Y63" s="152"/>
      <c r="Z63" s="152"/>
    </row>
    <row r="64" spans="3:26">
      <c r="R64" s="367"/>
      <c r="S64" s="367"/>
      <c r="T64" s="367"/>
      <c r="X64" s="152"/>
      <c r="Y64" s="152"/>
      <c r="Z64" s="152"/>
    </row>
  </sheetData>
  <mergeCells count="35">
    <mergeCell ref="A48:G48"/>
    <mergeCell ref="C51:D51"/>
    <mergeCell ref="A40:A41"/>
    <mergeCell ref="A44:Q44"/>
    <mergeCell ref="A45:K45"/>
    <mergeCell ref="A46:E46"/>
    <mergeCell ref="A47:O47"/>
    <mergeCell ref="B20:B28"/>
    <mergeCell ref="A29:A30"/>
    <mergeCell ref="A32:A33"/>
    <mergeCell ref="B34:B36"/>
    <mergeCell ref="A38:A39"/>
    <mergeCell ref="A16:A17"/>
    <mergeCell ref="A18:A19"/>
    <mergeCell ref="R6:T6"/>
    <mergeCell ref="U6:W6"/>
    <mergeCell ref="X6:Z6"/>
    <mergeCell ref="F6:H6"/>
    <mergeCell ref="I6:K6"/>
    <mergeCell ref="A9:A10"/>
    <mergeCell ref="A11:A12"/>
    <mergeCell ref="A13:A14"/>
    <mergeCell ref="L6:N6"/>
    <mergeCell ref="O6:Q6"/>
    <mergeCell ref="AA1:AB1"/>
    <mergeCell ref="A2:AL2"/>
    <mergeCell ref="A3:AL5"/>
    <mergeCell ref="A6:A7"/>
    <mergeCell ref="B6:B7"/>
    <mergeCell ref="C6:E6"/>
    <mergeCell ref="AJ6:AL6"/>
    <mergeCell ref="AD6:AF6"/>
    <mergeCell ref="AG6:AI6"/>
    <mergeCell ref="AA6:AC6"/>
    <mergeCell ref="AK1:AL1"/>
  </mergeCells>
  <hyperlinks>
    <hyperlink ref="A1" r:id="rId1"/>
  </hyperlinks>
  <pageMargins left="0.51181102362204722" right="0.70866141732283472" top="0.74803149606299213" bottom="0.74803149606299213" header="0.31496062992125984" footer="0.31496062992125984"/>
  <pageSetup paperSize="9" scale="47" fitToWidth="0" orientation="landscape" horizontalDpi="300" verticalDpi="300" r:id="rId2"/>
  <headerFooter alignWithMargins="0">
    <oddFooter>&amp;R60</oddFooter>
  </headerFooter>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2">
    <pageSetUpPr fitToPage="1"/>
  </sheetPr>
  <dimension ref="A1:T55"/>
  <sheetViews>
    <sheetView view="pageBreakPreview" zoomScale="60" zoomScaleNormal="100" workbookViewId="0">
      <selection activeCell="B1" sqref="B1:M1048576"/>
    </sheetView>
  </sheetViews>
  <sheetFormatPr defaultRowHeight="12.75"/>
  <cols>
    <col min="1" max="1" width="41.5703125" style="152" customWidth="1"/>
    <col min="2" max="6" width="13.7109375" style="152" customWidth="1"/>
    <col min="7" max="7" width="13.7109375" style="452" customWidth="1"/>
    <col min="8" max="13" width="13.7109375" style="152" customWidth="1"/>
    <col min="14" max="16384" width="9.140625" style="152"/>
  </cols>
  <sheetData>
    <row r="1" spans="1:13" ht="13.5" thickBot="1">
      <c r="A1" s="1" t="s">
        <v>0</v>
      </c>
      <c r="M1" s="813" t="s">
        <v>1</v>
      </c>
    </row>
    <row r="2" spans="1:13" ht="21.75" customHeight="1" thickTop="1">
      <c r="A2" s="6250" t="s">
        <v>1443</v>
      </c>
      <c r="B2" s="6251"/>
      <c r="C2" s="6251"/>
      <c r="D2" s="6251"/>
      <c r="E2" s="6251"/>
      <c r="F2" s="6251"/>
      <c r="G2" s="6251"/>
      <c r="H2" s="6251"/>
      <c r="I2" s="6251"/>
      <c r="J2" s="6251"/>
      <c r="K2" s="6251"/>
      <c r="L2" s="6251"/>
      <c r="M2" s="6252"/>
    </row>
    <row r="3" spans="1:13" ht="19.5" customHeight="1">
      <c r="A3" s="6452" t="s">
        <v>1005</v>
      </c>
      <c r="B3" s="6453"/>
      <c r="C3" s="6453"/>
      <c r="D3" s="6453"/>
      <c r="E3" s="6453"/>
      <c r="F3" s="6453"/>
      <c r="G3" s="6453"/>
      <c r="H3" s="6453"/>
      <c r="I3" s="6453"/>
      <c r="J3" s="6453"/>
      <c r="K3" s="6453"/>
      <c r="L3" s="6453"/>
      <c r="M3" s="6454"/>
    </row>
    <row r="4" spans="1:13" ht="18" customHeight="1">
      <c r="A4" s="6452"/>
      <c r="B4" s="6453"/>
      <c r="C4" s="6453"/>
      <c r="D4" s="6453"/>
      <c r="E4" s="6453"/>
      <c r="F4" s="6453"/>
      <c r="G4" s="6453"/>
      <c r="H4" s="6453"/>
      <c r="I4" s="6453"/>
      <c r="J4" s="6453"/>
      <c r="K4" s="6453"/>
      <c r="L4" s="6453"/>
      <c r="M4" s="6454"/>
    </row>
    <row r="5" spans="1:13" ht="18" customHeight="1" thickBot="1">
      <c r="A5" s="6285"/>
      <c r="B5" s="6286"/>
      <c r="C5" s="6286"/>
      <c r="D5" s="6286"/>
      <c r="E5" s="6286"/>
      <c r="F5" s="6286"/>
      <c r="G5" s="6286"/>
      <c r="H5" s="6286"/>
      <c r="I5" s="6286"/>
      <c r="J5" s="6286"/>
      <c r="K5" s="6286"/>
      <c r="L5" s="6286"/>
      <c r="M5" s="6287"/>
    </row>
    <row r="6" spans="1:13" ht="33.75" customHeight="1" thickBot="1">
      <c r="A6" s="6609" t="s">
        <v>1006</v>
      </c>
      <c r="B6" s="6611" t="s">
        <v>12</v>
      </c>
      <c r="C6" s="6612"/>
      <c r="D6" s="6612"/>
      <c r="E6" s="6612"/>
      <c r="F6" s="6612"/>
      <c r="G6" s="6612"/>
      <c r="H6" s="6612"/>
      <c r="I6" s="6612"/>
      <c r="J6" s="6612"/>
      <c r="K6" s="6612"/>
      <c r="L6" s="6612"/>
      <c r="M6" s="6613"/>
    </row>
    <row r="7" spans="1:13" ht="26.1" customHeight="1" thickBot="1">
      <c r="A7" s="6610"/>
      <c r="B7" s="1180">
        <v>2002</v>
      </c>
      <c r="C7" s="1181">
        <v>2003</v>
      </c>
      <c r="D7" s="1181">
        <v>2004</v>
      </c>
      <c r="E7" s="1181">
        <v>2005</v>
      </c>
      <c r="F7" s="1181">
        <v>2006</v>
      </c>
      <c r="G7" s="1181">
        <v>2007</v>
      </c>
      <c r="H7" s="1181">
        <v>2008</v>
      </c>
      <c r="I7" s="1181">
        <v>2009</v>
      </c>
      <c r="J7" s="1181">
        <v>2010</v>
      </c>
      <c r="K7" s="1181">
        <v>2011</v>
      </c>
      <c r="L7" s="1181">
        <v>2012</v>
      </c>
      <c r="M7" s="1182">
        <v>2013</v>
      </c>
    </row>
    <row r="8" spans="1:13" ht="26.1" customHeight="1">
      <c r="A8" s="1183" t="s">
        <v>1007</v>
      </c>
      <c r="B8" s="1184">
        <v>3760</v>
      </c>
      <c r="C8" s="1184">
        <v>11932</v>
      </c>
      <c r="D8" s="1184">
        <v>7550</v>
      </c>
      <c r="E8" s="1184">
        <v>6691</v>
      </c>
      <c r="F8" s="1185">
        <v>11289</v>
      </c>
      <c r="G8" s="1186">
        <v>19069</v>
      </c>
      <c r="H8" s="1185">
        <v>9370</v>
      </c>
      <c r="I8" s="1185">
        <v>88106</v>
      </c>
      <c r="J8" s="1185" t="s">
        <v>9</v>
      </c>
      <c r="K8" s="1185">
        <v>2294</v>
      </c>
      <c r="L8" s="1185" t="s">
        <v>9</v>
      </c>
      <c r="M8" s="1187" t="s">
        <v>9</v>
      </c>
    </row>
    <row r="9" spans="1:13" ht="26.1" customHeight="1">
      <c r="A9" s="1188" t="s">
        <v>1008</v>
      </c>
      <c r="B9" s="808">
        <v>309</v>
      </c>
      <c r="C9" s="808">
        <v>849</v>
      </c>
      <c r="D9" s="808">
        <v>569</v>
      </c>
      <c r="E9" s="808">
        <v>249</v>
      </c>
      <c r="F9" s="892">
        <v>795</v>
      </c>
      <c r="G9" s="1151">
        <v>806</v>
      </c>
      <c r="H9" s="892">
        <v>258</v>
      </c>
      <c r="I9" s="892">
        <v>1485</v>
      </c>
      <c r="J9" s="892" t="s">
        <v>9</v>
      </c>
      <c r="K9" s="892" t="s">
        <v>9</v>
      </c>
      <c r="L9" s="892" t="s">
        <v>9</v>
      </c>
      <c r="M9" s="1189" t="s">
        <v>9</v>
      </c>
    </row>
    <row r="10" spans="1:13" ht="26.1" customHeight="1">
      <c r="A10" s="1188" t="s">
        <v>1009</v>
      </c>
      <c r="B10" s="808">
        <v>19</v>
      </c>
      <c r="C10" s="808">
        <v>64</v>
      </c>
      <c r="D10" s="808">
        <v>26</v>
      </c>
      <c r="E10" s="808">
        <v>46</v>
      </c>
      <c r="F10" s="892">
        <v>443</v>
      </c>
      <c r="G10" s="1151">
        <v>513</v>
      </c>
      <c r="H10" s="892">
        <v>182</v>
      </c>
      <c r="I10" s="892">
        <v>519</v>
      </c>
      <c r="J10" s="892" t="s">
        <v>9</v>
      </c>
      <c r="K10" s="892" t="s">
        <v>9</v>
      </c>
      <c r="L10" s="892" t="s">
        <v>9</v>
      </c>
      <c r="M10" s="1189" t="s">
        <v>9</v>
      </c>
    </row>
    <row r="11" spans="1:13" ht="26.1" customHeight="1">
      <c r="A11" s="1188" t="s">
        <v>1010</v>
      </c>
      <c r="B11" s="808">
        <v>617</v>
      </c>
      <c r="C11" s="808">
        <v>861</v>
      </c>
      <c r="D11" s="808">
        <v>2066</v>
      </c>
      <c r="E11" s="808">
        <v>3049</v>
      </c>
      <c r="F11" s="892">
        <v>5080</v>
      </c>
      <c r="G11" s="892" t="s">
        <v>9</v>
      </c>
      <c r="H11" s="892" t="s">
        <v>9</v>
      </c>
      <c r="I11" s="1190" t="s">
        <v>9</v>
      </c>
      <c r="J11" s="892" t="s">
        <v>9</v>
      </c>
      <c r="K11" s="495">
        <v>255</v>
      </c>
      <c r="L11" s="495" t="s">
        <v>9</v>
      </c>
      <c r="M11" s="869" t="s">
        <v>9</v>
      </c>
    </row>
    <row r="12" spans="1:13" ht="26.1" customHeight="1" thickBot="1">
      <c r="A12" s="1191" t="s">
        <v>1011</v>
      </c>
      <c r="B12" s="1192">
        <v>43</v>
      </c>
      <c r="C12" s="1192">
        <v>210</v>
      </c>
      <c r="D12" s="1192">
        <v>593</v>
      </c>
      <c r="E12" s="1193" t="s">
        <v>9</v>
      </c>
      <c r="F12" s="1193" t="s">
        <v>9</v>
      </c>
      <c r="G12" s="1193" t="s">
        <v>9</v>
      </c>
      <c r="H12" s="1193" t="s">
        <v>9</v>
      </c>
      <c r="I12" s="1193" t="s">
        <v>9</v>
      </c>
      <c r="J12" s="1193" t="s">
        <v>9</v>
      </c>
      <c r="K12" s="1193">
        <v>57</v>
      </c>
      <c r="L12" s="1193" t="s">
        <v>9</v>
      </c>
      <c r="M12" s="1194" t="s">
        <v>9</v>
      </c>
    </row>
    <row r="13" spans="1:13" ht="26.1" customHeight="1" thickBot="1">
      <c r="A13" s="6614" t="s">
        <v>1012</v>
      </c>
      <c r="B13" s="6615"/>
      <c r="C13" s="6615"/>
      <c r="D13" s="6615"/>
      <c r="E13" s="6615"/>
      <c r="F13" s="6615"/>
      <c r="G13" s="6615"/>
      <c r="H13" s="6615"/>
      <c r="I13" s="6615"/>
      <c r="J13" s="6615"/>
      <c r="K13" s="6615"/>
      <c r="L13" s="6615"/>
      <c r="M13" s="6616"/>
    </row>
    <row r="14" spans="1:13" ht="26.1" customHeight="1">
      <c r="A14" s="1183" t="s">
        <v>1013</v>
      </c>
      <c r="B14" s="1184">
        <v>387</v>
      </c>
      <c r="C14" s="1184">
        <v>1487</v>
      </c>
      <c r="D14" s="1184">
        <v>4372</v>
      </c>
      <c r="E14" s="1184">
        <v>4740</v>
      </c>
      <c r="F14" s="1185">
        <v>9658</v>
      </c>
      <c r="G14" s="1186">
        <v>16099</v>
      </c>
      <c r="H14" s="1185">
        <v>11635</v>
      </c>
      <c r="I14" s="1185">
        <v>12229</v>
      </c>
      <c r="J14" s="1185" t="s">
        <v>9</v>
      </c>
      <c r="K14" s="1185" t="s">
        <v>9</v>
      </c>
      <c r="L14" s="1185" t="s">
        <v>9</v>
      </c>
      <c r="M14" s="1187" t="s">
        <v>9</v>
      </c>
    </row>
    <row r="15" spans="1:13" ht="26.1" customHeight="1">
      <c r="A15" s="1188" t="s">
        <v>1014</v>
      </c>
      <c r="B15" s="808">
        <v>232</v>
      </c>
      <c r="C15" s="808">
        <v>508</v>
      </c>
      <c r="D15" s="808">
        <v>2465</v>
      </c>
      <c r="E15" s="808">
        <v>1967</v>
      </c>
      <c r="F15" s="892">
        <v>4202</v>
      </c>
      <c r="G15" s="1151">
        <v>5691</v>
      </c>
      <c r="H15" s="892">
        <v>4047</v>
      </c>
      <c r="I15" s="892">
        <v>3442</v>
      </c>
      <c r="J15" s="892" t="s">
        <v>9</v>
      </c>
      <c r="K15" s="892" t="s">
        <v>9</v>
      </c>
      <c r="L15" s="892" t="s">
        <v>9</v>
      </c>
      <c r="M15" s="1189" t="s">
        <v>9</v>
      </c>
    </row>
    <row r="16" spans="1:13" ht="26.1" customHeight="1">
      <c r="A16" s="1188" t="s">
        <v>1015</v>
      </c>
      <c r="B16" s="808">
        <v>584</v>
      </c>
      <c r="C16" s="808">
        <v>2382</v>
      </c>
      <c r="D16" s="808">
        <v>7699</v>
      </c>
      <c r="E16" s="808">
        <v>8189</v>
      </c>
      <c r="F16" s="892">
        <v>16805</v>
      </c>
      <c r="G16" s="1151">
        <v>26532</v>
      </c>
      <c r="H16" s="892">
        <v>20461</v>
      </c>
      <c r="I16" s="892">
        <v>19169</v>
      </c>
      <c r="J16" s="892" t="s">
        <v>9</v>
      </c>
      <c r="K16" s="892" t="s">
        <v>9</v>
      </c>
      <c r="L16" s="892" t="s">
        <v>9</v>
      </c>
      <c r="M16" s="1189" t="s">
        <v>9</v>
      </c>
    </row>
    <row r="17" spans="1:13" ht="26.1" customHeight="1">
      <c r="A17" s="1188" t="s">
        <v>1016</v>
      </c>
      <c r="B17" s="808">
        <v>643</v>
      </c>
      <c r="C17" s="808">
        <v>1204</v>
      </c>
      <c r="D17" s="808">
        <v>9299</v>
      </c>
      <c r="E17" s="808">
        <v>10077</v>
      </c>
      <c r="F17" s="892">
        <v>23864</v>
      </c>
      <c r="G17" s="1151">
        <v>34027</v>
      </c>
      <c r="H17" s="892">
        <v>23025</v>
      </c>
      <c r="I17" s="892">
        <v>18524</v>
      </c>
      <c r="J17" s="892" t="s">
        <v>9</v>
      </c>
      <c r="K17" s="892" t="s">
        <v>9</v>
      </c>
      <c r="L17" s="892" t="s">
        <v>9</v>
      </c>
      <c r="M17" s="1189" t="s">
        <v>9</v>
      </c>
    </row>
    <row r="18" spans="1:13" ht="26.1" customHeight="1" thickBot="1">
      <c r="A18" s="1191" t="s">
        <v>1017</v>
      </c>
      <c r="B18" s="1192">
        <v>828</v>
      </c>
      <c r="C18" s="1192">
        <v>4978</v>
      </c>
      <c r="D18" s="1192">
        <v>21061</v>
      </c>
      <c r="E18" s="1192">
        <v>23496</v>
      </c>
      <c r="F18" s="1193">
        <v>49801</v>
      </c>
      <c r="G18" s="1195">
        <v>81242</v>
      </c>
      <c r="H18" s="1193">
        <v>56255</v>
      </c>
      <c r="I18" s="1193">
        <v>52043</v>
      </c>
      <c r="J18" s="1193" t="s">
        <v>9</v>
      </c>
      <c r="K18" s="1193" t="s">
        <v>9</v>
      </c>
      <c r="L18" s="1193" t="s">
        <v>9</v>
      </c>
      <c r="M18" s="1194" t="s">
        <v>9</v>
      </c>
    </row>
    <row r="19" spans="1:13" ht="26.1" customHeight="1" thickBot="1">
      <c r="A19" s="6614" t="s">
        <v>1018</v>
      </c>
      <c r="B19" s="6615"/>
      <c r="C19" s="6615"/>
      <c r="D19" s="6615"/>
      <c r="E19" s="6615"/>
      <c r="F19" s="6615"/>
      <c r="G19" s="6615"/>
      <c r="H19" s="6615"/>
      <c r="I19" s="6615"/>
      <c r="J19" s="6615"/>
      <c r="K19" s="6615"/>
      <c r="L19" s="6615"/>
      <c r="M19" s="6616"/>
    </row>
    <row r="20" spans="1:13" ht="26.1" customHeight="1">
      <c r="A20" s="1196" t="s">
        <v>1019</v>
      </c>
      <c r="B20" s="1197">
        <v>1998</v>
      </c>
      <c r="C20" s="1197">
        <v>3352</v>
      </c>
      <c r="D20" s="1197">
        <v>1772</v>
      </c>
      <c r="E20" s="1065" t="s">
        <v>9</v>
      </c>
      <c r="F20" s="1198" t="s">
        <v>9</v>
      </c>
      <c r="G20" s="1065" t="s">
        <v>9</v>
      </c>
      <c r="H20" s="1065" t="s">
        <v>9</v>
      </c>
      <c r="I20" s="1065" t="s">
        <v>9</v>
      </c>
      <c r="J20" s="1065" t="s">
        <v>9</v>
      </c>
      <c r="K20" s="1199" t="s">
        <v>9</v>
      </c>
      <c r="L20" s="1199" t="s">
        <v>9</v>
      </c>
      <c r="M20" s="1200" t="s">
        <v>9</v>
      </c>
    </row>
    <row r="21" spans="1:13" ht="26.1" customHeight="1" thickBot="1">
      <c r="A21" s="1201" t="s">
        <v>1020</v>
      </c>
      <c r="B21" s="1202">
        <v>387</v>
      </c>
      <c r="C21" s="1202">
        <v>648</v>
      </c>
      <c r="D21" s="1202">
        <v>612</v>
      </c>
      <c r="E21" s="1026" t="s">
        <v>9</v>
      </c>
      <c r="F21" s="1203" t="s">
        <v>9</v>
      </c>
      <c r="G21" s="1026" t="s">
        <v>9</v>
      </c>
      <c r="H21" s="1026" t="s">
        <v>9</v>
      </c>
      <c r="I21" s="1026" t="s">
        <v>9</v>
      </c>
      <c r="J21" s="1026" t="s">
        <v>9</v>
      </c>
      <c r="K21" s="1204" t="s">
        <v>9</v>
      </c>
      <c r="L21" s="1204" t="s">
        <v>9</v>
      </c>
      <c r="M21" s="1205" t="s">
        <v>9</v>
      </c>
    </row>
    <row r="22" spans="1:13" ht="26.1" customHeight="1" thickBot="1">
      <c r="A22" s="6614" t="s">
        <v>1021</v>
      </c>
      <c r="B22" s="6615"/>
      <c r="C22" s="6615"/>
      <c r="D22" s="6615"/>
      <c r="E22" s="6615"/>
      <c r="F22" s="6615"/>
      <c r="G22" s="6615"/>
      <c r="H22" s="6615"/>
      <c r="I22" s="6615"/>
      <c r="J22" s="6615"/>
      <c r="K22" s="6615"/>
      <c r="L22" s="6615"/>
      <c r="M22" s="6616"/>
    </row>
    <row r="23" spans="1:13" ht="26.1" customHeight="1">
      <c r="A23" s="1183" t="s">
        <v>1022</v>
      </c>
      <c r="B23" s="1184">
        <v>1778</v>
      </c>
      <c r="C23" s="1184">
        <v>15197</v>
      </c>
      <c r="D23" s="1184">
        <v>11339</v>
      </c>
      <c r="E23" s="1184">
        <v>13104</v>
      </c>
      <c r="F23" s="1198" t="s">
        <v>9</v>
      </c>
      <c r="G23" s="1198" t="s">
        <v>9</v>
      </c>
      <c r="H23" s="1198" t="s">
        <v>9</v>
      </c>
      <c r="I23" s="1198" t="s">
        <v>9</v>
      </c>
      <c r="J23" s="1198" t="s">
        <v>9</v>
      </c>
      <c r="K23" s="1198" t="s">
        <v>9</v>
      </c>
      <c r="L23" s="1198" t="s">
        <v>9</v>
      </c>
      <c r="M23" s="1206" t="s">
        <v>9</v>
      </c>
    </row>
    <row r="24" spans="1:13" ht="26.1" customHeight="1">
      <c r="A24" s="1188" t="s">
        <v>1023</v>
      </c>
      <c r="B24" s="808">
        <v>225</v>
      </c>
      <c r="C24" s="808">
        <v>280</v>
      </c>
      <c r="D24" s="495">
        <v>450</v>
      </c>
      <c r="E24" s="808">
        <v>799</v>
      </c>
      <c r="F24" s="495" t="s">
        <v>9</v>
      </c>
      <c r="G24" s="495" t="s">
        <v>9</v>
      </c>
      <c r="H24" s="495" t="s">
        <v>9</v>
      </c>
      <c r="I24" s="495" t="s">
        <v>9</v>
      </c>
      <c r="J24" s="495" t="s">
        <v>9</v>
      </c>
      <c r="K24" s="495" t="s">
        <v>9</v>
      </c>
      <c r="L24" s="495" t="s">
        <v>9</v>
      </c>
      <c r="M24" s="869" t="s">
        <v>9</v>
      </c>
    </row>
    <row r="25" spans="1:13" ht="26.1" customHeight="1" thickBot="1">
      <c r="A25" s="1207" t="s">
        <v>1024</v>
      </c>
      <c r="B25" s="811">
        <v>387</v>
      </c>
      <c r="C25" s="811">
        <v>1621</v>
      </c>
      <c r="D25" s="811">
        <v>6102</v>
      </c>
      <c r="E25" s="811">
        <v>3853</v>
      </c>
      <c r="F25" s="855" t="s">
        <v>9</v>
      </c>
      <c r="G25" s="855" t="s">
        <v>9</v>
      </c>
      <c r="H25" s="855" t="s">
        <v>9</v>
      </c>
      <c r="I25" s="855" t="s">
        <v>9</v>
      </c>
      <c r="J25" s="855" t="s">
        <v>9</v>
      </c>
      <c r="K25" s="855" t="s">
        <v>9</v>
      </c>
      <c r="L25" s="855" t="s">
        <v>9</v>
      </c>
      <c r="M25" s="1208" t="s">
        <v>9</v>
      </c>
    </row>
    <row r="26" spans="1:13" ht="16.5" customHeight="1" thickTop="1">
      <c r="A26" s="1209"/>
      <c r="B26" s="814"/>
      <c r="C26" s="814"/>
      <c r="D26" s="814"/>
      <c r="E26" s="814"/>
      <c r="F26" s="1110"/>
      <c r="G26" s="1110"/>
      <c r="H26" s="1110"/>
      <c r="I26" s="1110"/>
      <c r="J26" s="1110"/>
      <c r="K26" s="1110"/>
    </row>
    <row r="27" spans="1:13" ht="17.25" customHeight="1">
      <c r="A27" s="6249" t="s">
        <v>1025</v>
      </c>
      <c r="B27" s="6249"/>
      <c r="C27" s="6249"/>
      <c r="D27" s="6249"/>
      <c r="E27" s="6249"/>
      <c r="F27" s="6249"/>
      <c r="G27" s="6249"/>
    </row>
    <row r="28" spans="1:13" ht="17.25" customHeight="1">
      <c r="A28" s="6565" t="s">
        <v>949</v>
      </c>
      <c r="B28" s="6565"/>
      <c r="C28" s="6565"/>
      <c r="D28" s="6565"/>
      <c r="E28" s="6565"/>
      <c r="F28" s="6565"/>
      <c r="G28" s="6565"/>
      <c r="H28" s="6565"/>
      <c r="I28" s="6565"/>
      <c r="J28" s="6565"/>
      <c r="K28" s="6565"/>
    </row>
    <row r="29" spans="1:13" ht="17.25" customHeight="1">
      <c r="A29" s="6565" t="s">
        <v>950</v>
      </c>
      <c r="B29" s="6565"/>
      <c r="C29" s="6565"/>
      <c r="D29" s="6565"/>
      <c r="E29" s="6565"/>
      <c r="F29" s="827"/>
      <c r="G29" s="827"/>
      <c r="H29" s="827"/>
      <c r="I29" s="827"/>
      <c r="J29" s="827"/>
      <c r="K29" s="827"/>
    </row>
    <row r="30" spans="1:13" ht="17.25" customHeight="1">
      <c r="A30" s="6492" t="s">
        <v>1026</v>
      </c>
      <c r="B30" s="6492"/>
      <c r="C30" s="6492"/>
      <c r="D30" s="6492"/>
      <c r="E30" s="6492"/>
      <c r="F30" s="6492"/>
      <c r="G30" s="6492"/>
      <c r="H30" s="6492"/>
      <c r="I30" s="6492"/>
      <c r="J30" s="6492"/>
      <c r="K30" s="906"/>
    </row>
    <row r="31" spans="1:13" ht="17.25" customHeight="1">
      <c r="A31" s="6248" t="s">
        <v>952</v>
      </c>
      <c r="B31" s="6248"/>
      <c r="C31" s="6248"/>
      <c r="D31" s="6248"/>
      <c r="E31" s="6248"/>
      <c r="F31" s="6248"/>
      <c r="G31" s="6248"/>
      <c r="H31" s="816"/>
      <c r="I31" s="906"/>
      <c r="J31" s="906"/>
      <c r="K31" s="906"/>
    </row>
    <row r="32" spans="1:13">
      <c r="A32" s="6249" t="s">
        <v>1027</v>
      </c>
      <c r="B32" s="6249"/>
      <c r="C32" s="6249"/>
      <c r="D32" s="6249"/>
      <c r="E32" s="6249"/>
      <c r="F32" s="6249"/>
      <c r="G32" s="6249"/>
      <c r="H32" s="6249"/>
    </row>
    <row r="35" spans="3:4">
      <c r="C35" s="6564" t="s">
        <v>3</v>
      </c>
      <c r="D35" s="6564"/>
    </row>
    <row r="50" spans="7:20">
      <c r="O50" s="827"/>
      <c r="P50" s="827"/>
      <c r="Q50" s="827"/>
      <c r="R50" s="827"/>
      <c r="S50" s="827"/>
      <c r="T50" s="827"/>
    </row>
    <row r="51" spans="7:20">
      <c r="O51" s="827"/>
      <c r="P51" s="827"/>
      <c r="Q51" s="827"/>
      <c r="R51" s="827"/>
      <c r="S51" s="827"/>
      <c r="T51" s="827"/>
    </row>
    <row r="52" spans="7:20">
      <c r="O52" s="827"/>
      <c r="P52" s="827"/>
      <c r="Q52" s="827"/>
      <c r="R52" s="827"/>
      <c r="S52" s="827"/>
      <c r="T52" s="827"/>
    </row>
    <row r="53" spans="7:20">
      <c r="O53" s="827"/>
      <c r="P53" s="827"/>
      <c r="Q53" s="827"/>
      <c r="R53" s="827"/>
      <c r="S53" s="827"/>
      <c r="T53" s="827"/>
    </row>
    <row r="54" spans="7:20" ht="12.75" customHeight="1">
      <c r="G54" s="152"/>
    </row>
    <row r="55" spans="7:20">
      <c r="G55" s="152"/>
    </row>
  </sheetData>
  <mergeCells count="14">
    <mergeCell ref="A19:M19"/>
    <mergeCell ref="A32:H32"/>
    <mergeCell ref="C35:D35"/>
    <mergeCell ref="A22:M22"/>
    <mergeCell ref="A27:G27"/>
    <mergeCell ref="A28:K28"/>
    <mergeCell ref="A29:E29"/>
    <mergeCell ref="A30:J30"/>
    <mergeCell ref="A31:G31"/>
    <mergeCell ref="A2:M2"/>
    <mergeCell ref="A3:M5"/>
    <mergeCell ref="A6:A7"/>
    <mergeCell ref="B6:M6"/>
    <mergeCell ref="A13:M13"/>
  </mergeCells>
  <hyperlinks>
    <hyperlink ref="A1" r:id="rId1"/>
  </hyperlinks>
  <pageMargins left="0.7" right="0.7" top="0.75" bottom="0.75" header="0.3" footer="0.3"/>
  <pageSetup paperSize="9" scale="65" orientation="landscape" horizontalDpi="300" verticalDpi="300" r:id="rId2"/>
  <headerFooter alignWithMargins="0">
    <oddFooter>&amp;R61</oddFooter>
  </headerFooter>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3">
    <pageSetUpPr fitToPage="1"/>
  </sheetPr>
  <dimension ref="A1:H25"/>
  <sheetViews>
    <sheetView view="pageBreakPreview" zoomScale="60" zoomScaleNormal="100" workbookViewId="0">
      <selection activeCell="A2" sqref="A2:H15"/>
    </sheetView>
  </sheetViews>
  <sheetFormatPr defaultRowHeight="12.75"/>
  <cols>
    <col min="1" max="1" width="34" style="367" customWidth="1"/>
    <col min="2" max="8" width="12.7109375" style="367" customWidth="1"/>
    <col min="9" max="16384" width="9.140625" style="367"/>
  </cols>
  <sheetData>
    <row r="1" spans="1:8" s="152" customFormat="1" ht="13.5" thickBot="1">
      <c r="A1" s="1" t="s">
        <v>0</v>
      </c>
      <c r="G1" s="367"/>
      <c r="H1" s="154" t="s">
        <v>1</v>
      </c>
    </row>
    <row r="2" spans="1:8" s="152" customFormat="1" ht="26.25" customHeight="1" thickTop="1">
      <c r="A2" s="6250" t="s">
        <v>1444</v>
      </c>
      <c r="B2" s="6251"/>
      <c r="C2" s="6251"/>
      <c r="D2" s="6251"/>
      <c r="E2" s="6251"/>
      <c r="F2" s="6251"/>
      <c r="G2" s="6251"/>
      <c r="H2" s="6252"/>
    </row>
    <row r="3" spans="1:8" ht="27" customHeight="1" thickBot="1">
      <c r="A3" s="6617" t="s">
        <v>1028</v>
      </c>
      <c r="B3" s="6618"/>
      <c r="C3" s="6618"/>
      <c r="D3" s="6618"/>
      <c r="E3" s="6618"/>
      <c r="F3" s="6618"/>
      <c r="G3" s="6618"/>
      <c r="H3" s="6619"/>
    </row>
    <row r="4" spans="1:8" ht="24" customHeight="1" thickBot="1">
      <c r="A4" s="6620"/>
      <c r="B4" s="6622"/>
      <c r="C4" s="6624" t="s">
        <v>12</v>
      </c>
      <c r="D4" s="6625"/>
      <c r="E4" s="6625"/>
      <c r="F4" s="6625"/>
      <c r="G4" s="6625"/>
      <c r="H4" s="6626"/>
    </row>
    <row r="5" spans="1:8" ht="28.5" customHeight="1">
      <c r="A5" s="6621"/>
      <c r="B5" s="6623"/>
      <c r="C5" s="1210">
        <v>2003</v>
      </c>
      <c r="D5" s="5807">
        <v>2004</v>
      </c>
      <c r="E5" s="5807">
        <v>2005</v>
      </c>
      <c r="F5" s="1210">
        <v>2006</v>
      </c>
      <c r="G5" s="5807">
        <v>2007</v>
      </c>
      <c r="H5" s="1211">
        <v>2008</v>
      </c>
    </row>
    <row r="6" spans="1:8" ht="24" customHeight="1">
      <c r="A6" s="6627" t="s">
        <v>1029</v>
      </c>
      <c r="B6" s="220" t="s">
        <v>1030</v>
      </c>
      <c r="C6" s="1212">
        <v>9372</v>
      </c>
      <c r="D6" s="1212">
        <v>10013</v>
      </c>
      <c r="E6" s="1212">
        <v>10769</v>
      </c>
      <c r="F6" s="1212">
        <v>9640</v>
      </c>
      <c r="G6" s="1212">
        <v>9918</v>
      </c>
      <c r="H6" s="1213">
        <v>9205</v>
      </c>
    </row>
    <row r="7" spans="1:8" ht="24" customHeight="1">
      <c r="A7" s="6627"/>
      <c r="B7" s="220" t="s">
        <v>1031</v>
      </c>
      <c r="C7" s="1212">
        <v>52210</v>
      </c>
      <c r="D7" s="1212">
        <v>35330</v>
      </c>
      <c r="E7" s="1212">
        <v>52457</v>
      </c>
      <c r="F7" s="1212">
        <v>37484</v>
      </c>
      <c r="G7" s="1212">
        <v>58953</v>
      </c>
      <c r="H7" s="1213">
        <v>57645</v>
      </c>
    </row>
    <row r="8" spans="1:8" ht="24" customHeight="1">
      <c r="A8" s="6627"/>
      <c r="B8" s="220" t="s">
        <v>1032</v>
      </c>
      <c r="C8" s="1212">
        <v>64078</v>
      </c>
      <c r="D8" s="1212">
        <v>72530</v>
      </c>
      <c r="E8" s="1212">
        <v>70687</v>
      </c>
      <c r="F8" s="1212">
        <v>55129</v>
      </c>
      <c r="G8" s="1212">
        <v>69833</v>
      </c>
      <c r="H8" s="1213">
        <v>73387</v>
      </c>
    </row>
    <row r="9" spans="1:8" ht="24" customHeight="1">
      <c r="A9" s="6627"/>
      <c r="B9" s="220" t="s">
        <v>1033</v>
      </c>
      <c r="C9" s="1212">
        <v>0</v>
      </c>
      <c r="D9" s="1212">
        <v>7</v>
      </c>
      <c r="E9" s="1212">
        <v>0</v>
      </c>
      <c r="F9" s="1212">
        <v>0</v>
      </c>
      <c r="G9" s="1212">
        <v>0</v>
      </c>
      <c r="H9" s="1213">
        <v>1012</v>
      </c>
    </row>
    <row r="10" spans="1:8" ht="24" customHeight="1">
      <c r="A10" s="6629" t="s">
        <v>2</v>
      </c>
      <c r="B10" s="6630"/>
      <c r="C10" s="5861">
        <f t="shared" ref="C10:H10" si="0">SUM(C6:C9)</f>
        <v>125660</v>
      </c>
      <c r="D10" s="5861">
        <f t="shared" si="0"/>
        <v>117880</v>
      </c>
      <c r="E10" s="5861">
        <f t="shared" si="0"/>
        <v>133913</v>
      </c>
      <c r="F10" s="5861">
        <f t="shared" si="0"/>
        <v>102253</v>
      </c>
      <c r="G10" s="5861">
        <f t="shared" si="0"/>
        <v>138704</v>
      </c>
      <c r="H10" s="5862">
        <f t="shared" si="0"/>
        <v>141249</v>
      </c>
    </row>
    <row r="11" spans="1:8" ht="24" customHeight="1">
      <c r="A11" s="6631" t="s">
        <v>1034</v>
      </c>
      <c r="B11" s="220" t="s">
        <v>1030</v>
      </c>
      <c r="C11" s="1212">
        <v>9372</v>
      </c>
      <c r="D11" s="1212">
        <v>10013</v>
      </c>
      <c r="E11" s="1212">
        <v>10769</v>
      </c>
      <c r="F11" s="1212">
        <v>9640</v>
      </c>
      <c r="G11" s="1212">
        <v>9918</v>
      </c>
      <c r="H11" s="1213">
        <v>9205</v>
      </c>
    </row>
    <row r="12" spans="1:8" ht="24" customHeight="1">
      <c r="A12" s="6632"/>
      <c r="B12" s="220" t="s">
        <v>1031</v>
      </c>
      <c r="C12" s="1212">
        <v>54833</v>
      </c>
      <c r="D12" s="1212">
        <v>36041</v>
      </c>
      <c r="E12" s="1212">
        <v>52939</v>
      </c>
      <c r="F12" s="1212">
        <v>38011</v>
      </c>
      <c r="G12" s="1212">
        <v>59114</v>
      </c>
      <c r="H12" s="1213">
        <v>58022</v>
      </c>
    </row>
    <row r="13" spans="1:8" ht="24" customHeight="1">
      <c r="A13" s="6632"/>
      <c r="B13" s="220" t="s">
        <v>1032</v>
      </c>
      <c r="C13" s="1212">
        <v>794881</v>
      </c>
      <c r="D13" s="1212">
        <v>883351</v>
      </c>
      <c r="E13" s="1212">
        <v>837031</v>
      </c>
      <c r="F13" s="1212">
        <v>650593</v>
      </c>
      <c r="G13" s="1212">
        <v>839747</v>
      </c>
      <c r="H13" s="1213">
        <v>875418</v>
      </c>
    </row>
    <row r="14" spans="1:8" ht="24" customHeight="1">
      <c r="A14" s="6633"/>
      <c r="B14" s="220" t="s">
        <v>1033</v>
      </c>
      <c r="C14" s="1212">
        <v>0</v>
      </c>
      <c r="D14" s="1212">
        <v>7</v>
      </c>
      <c r="E14" s="1212">
        <v>0</v>
      </c>
      <c r="F14" s="1212">
        <v>0</v>
      </c>
      <c r="G14" s="1212">
        <v>0</v>
      </c>
      <c r="H14" s="1213">
        <v>1012</v>
      </c>
    </row>
    <row r="15" spans="1:8" ht="24" customHeight="1" thickBot="1">
      <c r="A15" s="6634" t="s">
        <v>2</v>
      </c>
      <c r="B15" s="6635"/>
      <c r="C15" s="1390">
        <f t="shared" ref="C15:H15" si="1">SUM(C11:C14)</f>
        <v>859086</v>
      </c>
      <c r="D15" s="1390">
        <f t="shared" si="1"/>
        <v>929412</v>
      </c>
      <c r="E15" s="1390">
        <f t="shared" si="1"/>
        <v>900739</v>
      </c>
      <c r="F15" s="1390">
        <f t="shared" si="1"/>
        <v>698244</v>
      </c>
      <c r="G15" s="1390">
        <f t="shared" si="1"/>
        <v>908779</v>
      </c>
      <c r="H15" s="1391">
        <f t="shared" si="1"/>
        <v>943657</v>
      </c>
    </row>
    <row r="16" spans="1:8" s="152" customFormat="1" ht="18" customHeight="1" thickTop="1">
      <c r="A16" s="6628"/>
      <c r="B16" s="6628"/>
      <c r="C16" s="6628"/>
      <c r="D16" s="6628"/>
      <c r="E16" s="6628"/>
      <c r="F16" s="6628"/>
      <c r="G16" s="6628"/>
      <c r="H16" s="6628"/>
    </row>
    <row r="17" spans="1:8" s="152" customFormat="1" ht="18" customHeight="1">
      <c r="A17" s="1214" t="s">
        <v>1035</v>
      </c>
      <c r="B17" s="367"/>
      <c r="C17" s="1216"/>
      <c r="D17" s="1216"/>
      <c r="E17" s="1216"/>
      <c r="F17" s="1216"/>
      <c r="G17" s="1216"/>
      <c r="H17" s="1216"/>
    </row>
    <row r="18" spans="1:8" s="152" customFormat="1" ht="18" customHeight="1">
      <c r="A18" s="6628" t="s">
        <v>1461</v>
      </c>
      <c r="B18" s="6628"/>
      <c r="C18" s="6628"/>
      <c r="D18" s="6628"/>
      <c r="E18" s="6628"/>
      <c r="F18" s="6628"/>
      <c r="G18" s="6628"/>
      <c r="H18" s="6628"/>
    </row>
    <row r="19" spans="1:8" s="152" customFormat="1" ht="18" customHeight="1">
      <c r="A19" s="6248" t="s">
        <v>1462</v>
      </c>
      <c r="B19" s="6248"/>
      <c r="C19" s="6248"/>
      <c r="D19" s="6248"/>
      <c r="E19" s="6248"/>
      <c r="F19" s="6248"/>
      <c r="G19" s="6248"/>
      <c r="H19" s="6248"/>
    </row>
    <row r="20" spans="1:8" s="152" customFormat="1" ht="18" customHeight="1">
      <c r="A20" s="6628" t="s">
        <v>1036</v>
      </c>
      <c r="B20" s="6628"/>
      <c r="C20" s="6628"/>
      <c r="D20" s="6628"/>
      <c r="E20" s="6628"/>
      <c r="F20" s="6628"/>
      <c r="G20" s="6628"/>
      <c r="H20" s="6628"/>
    </row>
    <row r="21" spans="1:8" s="152" customFormat="1">
      <c r="C21" s="367"/>
      <c r="D21" s="367"/>
    </row>
    <row r="25" spans="1:8">
      <c r="C25" s="6564" t="s">
        <v>3</v>
      </c>
      <c r="D25" s="6564"/>
    </row>
  </sheetData>
  <mergeCells count="14">
    <mergeCell ref="A6:A9"/>
    <mergeCell ref="A19:H19"/>
    <mergeCell ref="A20:H20"/>
    <mergeCell ref="C25:D25"/>
    <mergeCell ref="A18:H18"/>
    <mergeCell ref="A10:B10"/>
    <mergeCell ref="A11:A14"/>
    <mergeCell ref="A15:B15"/>
    <mergeCell ref="A16:H16"/>
    <mergeCell ref="A2:H2"/>
    <mergeCell ref="A3:H3"/>
    <mergeCell ref="A4:A5"/>
    <mergeCell ref="B4:B5"/>
    <mergeCell ref="C4:H4"/>
  </mergeCells>
  <hyperlinks>
    <hyperlink ref="A1" r:id="rId1"/>
  </hyperlinks>
  <pageMargins left="0.9055118110236221" right="0.70866141732283472" top="0.74803149606299213" bottom="0.74803149606299213" header="0.31496062992125984" footer="0.31496062992125984"/>
  <pageSetup paperSize="9" orientation="landscape" r:id="rId2"/>
  <headerFooter alignWithMargins="0">
    <oddFooter>&amp;R62</oddFooter>
  </headerFooter>
  <drawing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4">
    <pageSetUpPr fitToPage="1"/>
  </sheetPr>
  <dimension ref="A1:M33"/>
  <sheetViews>
    <sheetView view="pageBreakPreview" zoomScale="60" zoomScaleNormal="100" workbookViewId="0">
      <selection activeCell="H15" sqref="H15"/>
    </sheetView>
  </sheetViews>
  <sheetFormatPr defaultRowHeight="12.75"/>
  <cols>
    <col min="1" max="1" width="31.42578125" style="367" customWidth="1"/>
    <col min="2" max="2" width="20" style="367" customWidth="1"/>
    <col min="3" max="3" width="16.5703125" style="367" customWidth="1"/>
    <col min="4" max="4" width="16.28515625" style="367" customWidth="1"/>
    <col min="5" max="5" width="16" style="367" customWidth="1"/>
    <col min="6" max="7" width="15.85546875" style="367" customWidth="1"/>
    <col min="8" max="16384" width="9.140625" style="367"/>
  </cols>
  <sheetData>
    <row r="1" spans="1:11" s="152" customFormat="1" ht="13.5" thickBot="1">
      <c r="A1" s="1" t="s">
        <v>0</v>
      </c>
      <c r="E1" s="367"/>
      <c r="F1" s="367"/>
      <c r="G1" s="154" t="s">
        <v>1</v>
      </c>
    </row>
    <row r="2" spans="1:11" s="152" customFormat="1" ht="31.5" customHeight="1" thickTop="1">
      <c r="A2" s="6250" t="s">
        <v>1445</v>
      </c>
      <c r="B2" s="6251"/>
      <c r="C2" s="6251"/>
      <c r="D2" s="6251"/>
      <c r="E2" s="6251"/>
      <c r="F2" s="6251"/>
      <c r="G2" s="6252"/>
    </row>
    <row r="3" spans="1:11" ht="39.75" customHeight="1" thickBot="1">
      <c r="A3" s="6631" t="s">
        <v>1037</v>
      </c>
      <c r="B3" s="6636"/>
      <c r="C3" s="6636"/>
      <c r="D3" s="6636"/>
      <c r="E3" s="6636"/>
      <c r="F3" s="6636"/>
      <c r="G3" s="6637"/>
    </row>
    <row r="4" spans="1:11" ht="28.5" customHeight="1" thickBot="1">
      <c r="A4" s="6638" t="s">
        <v>1038</v>
      </c>
      <c r="B4" s="6639"/>
      <c r="C4" s="1217">
        <v>2009</v>
      </c>
      <c r="D4" s="1218">
        <v>2010</v>
      </c>
      <c r="E4" s="1217">
        <v>2011</v>
      </c>
      <c r="F4" s="1217">
        <v>2012</v>
      </c>
      <c r="G4" s="1219">
        <v>2013</v>
      </c>
    </row>
    <row r="5" spans="1:11" ht="28.5" customHeight="1">
      <c r="A5" s="6640" t="s">
        <v>1039</v>
      </c>
      <c r="B5" s="6641"/>
      <c r="C5" s="1221">
        <v>172400</v>
      </c>
      <c r="D5" s="1221">
        <v>176148</v>
      </c>
      <c r="E5" s="1222" t="s">
        <v>9</v>
      </c>
      <c r="F5" s="1222" t="s">
        <v>9</v>
      </c>
      <c r="G5" s="1223" t="s">
        <v>9</v>
      </c>
      <c r="I5" s="1224"/>
    </row>
    <row r="6" spans="1:11" ht="28.5" customHeight="1">
      <c r="A6" s="6621" t="s">
        <v>1040</v>
      </c>
      <c r="B6" s="6623"/>
      <c r="C6" s="1225">
        <v>124168</v>
      </c>
      <c r="D6" s="1151">
        <v>126014</v>
      </c>
      <c r="E6" s="1151">
        <v>129853</v>
      </c>
      <c r="F6" s="1151">
        <v>275079</v>
      </c>
      <c r="G6" s="1153">
        <v>44190</v>
      </c>
      <c r="I6" s="1224"/>
    </row>
    <row r="7" spans="1:11" ht="24" customHeight="1">
      <c r="A7" s="6627"/>
      <c r="B7" s="220" t="s">
        <v>1030</v>
      </c>
      <c r="C7" s="1212">
        <v>40441</v>
      </c>
      <c r="D7" s="1212">
        <v>38815</v>
      </c>
      <c r="E7" s="1212">
        <v>8867</v>
      </c>
      <c r="F7" s="1212">
        <v>3593</v>
      </c>
      <c r="G7" s="1213">
        <v>11755</v>
      </c>
      <c r="I7" s="1224"/>
      <c r="K7" s="1224"/>
    </row>
    <row r="8" spans="1:11" ht="24" customHeight="1">
      <c r="A8" s="6627"/>
      <c r="B8" s="220" t="s">
        <v>1031</v>
      </c>
      <c r="C8" s="1212">
        <v>20408</v>
      </c>
      <c r="D8" s="1212">
        <v>20986</v>
      </c>
      <c r="E8" s="1212">
        <v>51514</v>
      </c>
      <c r="F8" s="1212">
        <v>67359</v>
      </c>
      <c r="G8" s="1213">
        <v>5404</v>
      </c>
      <c r="I8" s="1224"/>
    </row>
    <row r="9" spans="1:11" ht="24" customHeight="1">
      <c r="A9" s="6627"/>
      <c r="B9" s="220" t="s">
        <v>1032</v>
      </c>
      <c r="C9" s="1212">
        <v>51134</v>
      </c>
      <c r="D9" s="1212">
        <v>52115</v>
      </c>
      <c r="E9" s="1212">
        <v>67221</v>
      </c>
      <c r="F9" s="1212">
        <v>201218</v>
      </c>
      <c r="G9" s="1213">
        <v>21294</v>
      </c>
      <c r="I9" s="1224"/>
    </row>
    <row r="10" spans="1:11" ht="24" customHeight="1">
      <c r="A10" s="6627"/>
      <c r="B10" s="220" t="s">
        <v>1033</v>
      </c>
      <c r="C10" s="1212" t="s">
        <v>9</v>
      </c>
      <c r="D10" s="1212" t="s">
        <v>9</v>
      </c>
      <c r="E10" s="1212">
        <v>734</v>
      </c>
      <c r="F10" s="1212" t="s">
        <v>9</v>
      </c>
      <c r="G10" s="1213" t="s">
        <v>9</v>
      </c>
    </row>
    <row r="11" spans="1:11" ht="24" customHeight="1">
      <c r="A11" s="6627"/>
      <c r="B11" s="220" t="s">
        <v>1041</v>
      </c>
      <c r="C11" s="1212">
        <v>12185</v>
      </c>
      <c r="D11" s="1212">
        <v>14098</v>
      </c>
      <c r="E11" s="1212">
        <v>1517</v>
      </c>
      <c r="F11" s="1212">
        <v>2909</v>
      </c>
      <c r="G11" s="1213">
        <v>5737</v>
      </c>
    </row>
    <row r="12" spans="1:11" ht="24.75" customHeight="1">
      <c r="A12" s="6642" t="s">
        <v>1042</v>
      </c>
      <c r="B12" s="6643"/>
      <c r="C12" s="1212">
        <v>48323</v>
      </c>
      <c r="D12" s="1212">
        <v>50134</v>
      </c>
      <c r="E12" s="1212" t="s">
        <v>9</v>
      </c>
      <c r="F12" s="1212" t="s">
        <v>9</v>
      </c>
      <c r="G12" s="1213">
        <v>14345</v>
      </c>
      <c r="K12" s="1224"/>
    </row>
    <row r="13" spans="1:11" ht="24" customHeight="1">
      <c r="A13" s="6642" t="s">
        <v>1043</v>
      </c>
      <c r="B13" s="6643"/>
      <c r="C13" s="1212" t="s">
        <v>9</v>
      </c>
      <c r="D13" s="1212" t="s">
        <v>9</v>
      </c>
      <c r="E13" s="1212" t="s">
        <v>9</v>
      </c>
      <c r="F13" s="1212" t="s">
        <v>9</v>
      </c>
      <c r="G13" s="1153">
        <v>214760</v>
      </c>
      <c r="K13" s="1224"/>
    </row>
    <row r="14" spans="1:11" ht="24" customHeight="1" thickBot="1">
      <c r="A14" s="6644" t="s">
        <v>1044</v>
      </c>
      <c r="B14" s="6645"/>
      <c r="C14" s="1226" t="s">
        <v>9</v>
      </c>
      <c r="D14" s="1226" t="s">
        <v>9</v>
      </c>
      <c r="E14" s="1226" t="s">
        <v>9</v>
      </c>
      <c r="F14" s="1226" t="s">
        <v>9</v>
      </c>
      <c r="G14" s="1227">
        <v>57044</v>
      </c>
      <c r="K14" s="1224"/>
    </row>
    <row r="15" spans="1:11" ht="24" customHeight="1" thickBot="1">
      <c r="A15" s="6646"/>
      <c r="B15" s="6647"/>
      <c r="C15" s="6647"/>
      <c r="D15" s="6647"/>
      <c r="E15" s="6647"/>
      <c r="F15" s="6647"/>
      <c r="G15" s="6648"/>
    </row>
    <row r="16" spans="1:11" ht="24" customHeight="1">
      <c r="A16" s="1228" t="s">
        <v>1045</v>
      </c>
      <c r="B16" s="1229"/>
      <c r="C16" s="1230">
        <v>322007</v>
      </c>
      <c r="D16" s="1230">
        <v>326320</v>
      </c>
      <c r="E16" s="1230">
        <v>348435</v>
      </c>
      <c r="F16" s="1230">
        <v>346496</v>
      </c>
      <c r="G16" s="1231" t="s">
        <v>9</v>
      </c>
    </row>
    <row r="17" spans="1:13" ht="24" customHeight="1" thickBot="1">
      <c r="A17" s="1232" t="s">
        <v>1046</v>
      </c>
      <c r="B17" s="1233"/>
      <c r="C17" s="1234">
        <v>228879</v>
      </c>
      <c r="D17" s="1234">
        <v>262675</v>
      </c>
      <c r="E17" s="1234">
        <v>267974</v>
      </c>
      <c r="F17" s="1234">
        <v>236248</v>
      </c>
      <c r="G17" s="1235" t="s">
        <v>9</v>
      </c>
    </row>
    <row r="18" spans="1:13" ht="18" customHeight="1" thickTop="1">
      <c r="A18" s="1236"/>
      <c r="B18" s="1215"/>
      <c r="C18" s="1237"/>
      <c r="D18" s="1237"/>
      <c r="E18" s="1237"/>
    </row>
    <row r="19" spans="1:13" s="152" customFormat="1" ht="18" customHeight="1">
      <c r="A19" s="6628" t="s">
        <v>1047</v>
      </c>
      <c r="B19" s="6628"/>
      <c r="C19" s="6628"/>
      <c r="D19" s="6628"/>
      <c r="E19" s="6628"/>
    </row>
    <row r="20" spans="1:13" s="152" customFormat="1" ht="18" customHeight="1">
      <c r="A20" s="6628" t="s">
        <v>1048</v>
      </c>
      <c r="B20" s="6628"/>
      <c r="C20" s="6628"/>
      <c r="D20" s="6628"/>
      <c r="E20" s="6628"/>
    </row>
    <row r="21" spans="1:13" s="152" customFormat="1" ht="18" customHeight="1">
      <c r="A21" s="6492" t="s">
        <v>1049</v>
      </c>
      <c r="B21" s="6492"/>
      <c r="C21" s="6492"/>
      <c r="D21" s="6492"/>
      <c r="E21" s="6492"/>
      <c r="F21" s="906"/>
      <c r="G21" s="906"/>
      <c r="H21" s="906"/>
    </row>
    <row r="22" spans="1:13" s="152" customFormat="1" ht="18" customHeight="1">
      <c r="A22" s="6248" t="s">
        <v>952</v>
      </c>
      <c r="B22" s="6248"/>
      <c r="C22" s="6248"/>
      <c r="D22" s="6248"/>
      <c r="E22" s="6248"/>
      <c r="F22" s="358"/>
      <c r="G22" s="358"/>
      <c r="H22" s="816"/>
    </row>
    <row r="25" spans="1:13">
      <c r="C25" s="6564" t="s">
        <v>3</v>
      </c>
      <c r="D25" s="6564"/>
    </row>
    <row r="32" spans="1:13">
      <c r="K32" s="906"/>
      <c r="L32" s="906"/>
      <c r="M32" s="906"/>
    </row>
    <row r="33" spans="11:13">
      <c r="K33" s="906"/>
      <c r="L33" s="906"/>
      <c r="M33" s="906"/>
    </row>
  </sheetData>
  <mergeCells count="15">
    <mergeCell ref="A7:A11"/>
    <mergeCell ref="A21:E21"/>
    <mergeCell ref="A22:E22"/>
    <mergeCell ref="C25:D25"/>
    <mergeCell ref="A12:B12"/>
    <mergeCell ref="A13:B13"/>
    <mergeCell ref="A14:B14"/>
    <mergeCell ref="A15:G15"/>
    <mergeCell ref="A19:E19"/>
    <mergeCell ref="A20:E20"/>
    <mergeCell ref="A2:G2"/>
    <mergeCell ref="A3:G3"/>
    <mergeCell ref="A4:B4"/>
    <mergeCell ref="A5:B5"/>
    <mergeCell ref="A6:B6"/>
  </mergeCells>
  <hyperlinks>
    <hyperlink ref="A1" r:id="rId1"/>
  </hyperlinks>
  <pageMargins left="1" right="1" top="1" bottom="1" header="0.5" footer="0.5"/>
  <pageSetup paperSize="9" scale="88" orientation="landscape" r:id="rId2"/>
  <headerFooter>
    <oddFooter>&amp;R63</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2"/>
  <sheetViews>
    <sheetView view="pageBreakPreview" zoomScale="60" zoomScaleNormal="85" workbookViewId="0">
      <selection activeCell="H15" sqref="H15"/>
    </sheetView>
  </sheetViews>
  <sheetFormatPr defaultRowHeight="12.75"/>
  <cols>
    <col min="1" max="1" width="15.42578125" style="32" customWidth="1"/>
    <col min="2" max="14" width="10.7109375" style="32" customWidth="1"/>
    <col min="15" max="16384" width="9.140625" style="32"/>
  </cols>
  <sheetData>
    <row r="1" spans="1:14" ht="61.5" customHeight="1" thickTop="1" thickBot="1">
      <c r="A1" s="6111" t="s">
        <v>301</v>
      </c>
      <c r="B1" s="6112"/>
      <c r="C1" s="6112"/>
      <c r="D1" s="6112"/>
      <c r="E1" s="6112"/>
      <c r="F1" s="6112"/>
      <c r="G1" s="6112"/>
      <c r="H1" s="6112"/>
      <c r="I1" s="6112"/>
      <c r="J1" s="6112"/>
      <c r="K1" s="6112"/>
      <c r="L1" s="6112"/>
      <c r="M1" s="6112"/>
      <c r="N1" s="6113"/>
    </row>
    <row r="2" spans="1:14" s="5768" customFormat="1" ht="30" customHeight="1" thickBot="1">
      <c r="A2" s="6114" t="s">
        <v>701</v>
      </c>
      <c r="B2" s="6115"/>
      <c r="C2" s="6115"/>
      <c r="D2" s="6115"/>
      <c r="E2" s="6115"/>
      <c r="F2" s="6115"/>
      <c r="G2" s="6115"/>
      <c r="H2" s="6115"/>
      <c r="I2" s="6115"/>
      <c r="J2" s="6115"/>
      <c r="K2" s="6115"/>
      <c r="L2" s="6115"/>
      <c r="M2" s="6115"/>
      <c r="N2" s="6116"/>
    </row>
    <row r="3" spans="1:14" s="5768" customFormat="1" ht="30" customHeight="1" thickBot="1">
      <c r="A3" s="5767" t="s">
        <v>302</v>
      </c>
      <c r="B3" s="6117" t="s">
        <v>105</v>
      </c>
      <c r="C3" s="6118"/>
      <c r="D3" s="6118"/>
      <c r="E3" s="6118"/>
      <c r="F3" s="6118"/>
      <c r="G3" s="6118"/>
      <c r="H3" s="6118"/>
      <c r="I3" s="6118"/>
      <c r="J3" s="6118"/>
      <c r="K3" s="6118"/>
      <c r="L3" s="6118"/>
      <c r="M3" s="6118"/>
      <c r="N3" s="6119"/>
    </row>
    <row r="4" spans="1:14" s="5768" customFormat="1" ht="30" customHeight="1" thickBot="1">
      <c r="A4" s="6120" t="s">
        <v>702</v>
      </c>
      <c r="B4" s="6121"/>
      <c r="C4" s="6121"/>
      <c r="D4" s="6121"/>
      <c r="E4" s="6121"/>
      <c r="F4" s="6121"/>
      <c r="G4" s="6121"/>
      <c r="H4" s="6121"/>
      <c r="I4" s="6121"/>
      <c r="J4" s="6121"/>
      <c r="K4" s="6121"/>
      <c r="L4" s="6121"/>
      <c r="M4" s="6121"/>
      <c r="N4" s="6122"/>
    </row>
    <row r="5" spans="1:14" s="5768" customFormat="1" ht="30" customHeight="1" thickBot="1">
      <c r="A5" s="5769" t="s">
        <v>303</v>
      </c>
      <c r="B5" s="6126" t="s">
        <v>106</v>
      </c>
      <c r="C5" s="6127"/>
      <c r="D5" s="6127"/>
      <c r="E5" s="6127"/>
      <c r="F5" s="6127"/>
      <c r="G5" s="6127"/>
      <c r="H5" s="6127"/>
      <c r="I5" s="6127"/>
      <c r="J5" s="6127"/>
      <c r="K5" s="6127"/>
      <c r="L5" s="6127"/>
      <c r="M5" s="6127"/>
      <c r="N5" s="6128"/>
    </row>
    <row r="6" spans="1:14" s="5768" customFormat="1" ht="30" customHeight="1" thickBot="1">
      <c r="A6" s="6120" t="s">
        <v>703</v>
      </c>
      <c r="B6" s="6121"/>
      <c r="C6" s="6121"/>
      <c r="D6" s="6121"/>
      <c r="E6" s="6121"/>
      <c r="F6" s="6121"/>
      <c r="G6" s="6121"/>
      <c r="H6" s="6121"/>
      <c r="I6" s="6121"/>
      <c r="J6" s="6121"/>
      <c r="K6" s="6121"/>
      <c r="L6" s="6121"/>
      <c r="M6" s="6121"/>
      <c r="N6" s="6122"/>
    </row>
    <row r="7" spans="1:14" s="5768" customFormat="1" ht="30" customHeight="1">
      <c r="A7" s="5770" t="s">
        <v>304</v>
      </c>
      <c r="B7" s="6129" t="s">
        <v>111</v>
      </c>
      <c r="C7" s="6130"/>
      <c r="D7" s="6130"/>
      <c r="E7" s="6130"/>
      <c r="F7" s="6130"/>
      <c r="G7" s="6130"/>
      <c r="H7" s="6130"/>
      <c r="I7" s="6130"/>
      <c r="J7" s="6130"/>
      <c r="K7" s="6130"/>
      <c r="L7" s="6130"/>
      <c r="M7" s="6130"/>
      <c r="N7" s="6131"/>
    </row>
    <row r="8" spans="1:14" s="5768" customFormat="1" ht="30" customHeight="1" thickBot="1">
      <c r="A8" s="5771" t="s">
        <v>305</v>
      </c>
      <c r="B8" s="6132" t="s">
        <v>112</v>
      </c>
      <c r="C8" s="6133"/>
      <c r="D8" s="6133"/>
      <c r="E8" s="6133"/>
      <c r="F8" s="6133"/>
      <c r="G8" s="6133"/>
      <c r="H8" s="6133"/>
      <c r="I8" s="6133"/>
      <c r="J8" s="6133"/>
      <c r="K8" s="6133"/>
      <c r="L8" s="6133"/>
      <c r="M8" s="6133"/>
      <c r="N8" s="6134"/>
    </row>
    <row r="9" spans="1:14" s="5768" customFormat="1" ht="30" customHeight="1" thickBot="1">
      <c r="A9" s="6135" t="s">
        <v>704</v>
      </c>
      <c r="B9" s="6136"/>
      <c r="C9" s="6136"/>
      <c r="D9" s="6136"/>
      <c r="E9" s="6136"/>
      <c r="F9" s="6136"/>
      <c r="G9" s="6136"/>
      <c r="H9" s="6136"/>
      <c r="I9" s="6136"/>
      <c r="J9" s="6136"/>
      <c r="K9" s="6136"/>
      <c r="L9" s="6136"/>
      <c r="M9" s="6136"/>
      <c r="N9" s="6137"/>
    </row>
    <row r="10" spans="1:14" s="5768" customFormat="1" ht="30" customHeight="1">
      <c r="A10" s="5770" t="s">
        <v>306</v>
      </c>
      <c r="B10" s="6129" t="s">
        <v>142</v>
      </c>
      <c r="C10" s="6130"/>
      <c r="D10" s="6130"/>
      <c r="E10" s="6130"/>
      <c r="F10" s="6130"/>
      <c r="G10" s="6130"/>
      <c r="H10" s="6130"/>
      <c r="I10" s="6130"/>
      <c r="J10" s="6130"/>
      <c r="K10" s="6130"/>
      <c r="L10" s="6130"/>
      <c r="M10" s="6130"/>
      <c r="N10" s="6131"/>
    </row>
    <row r="11" spans="1:14" s="5768" customFormat="1" ht="30" customHeight="1" thickBot="1">
      <c r="A11" s="5772" t="s">
        <v>307</v>
      </c>
      <c r="B11" s="6123" t="s">
        <v>143</v>
      </c>
      <c r="C11" s="6124"/>
      <c r="D11" s="6124"/>
      <c r="E11" s="6124"/>
      <c r="F11" s="6124"/>
      <c r="G11" s="6124"/>
      <c r="H11" s="6124"/>
      <c r="I11" s="6124"/>
      <c r="J11" s="6124"/>
      <c r="K11" s="6124"/>
      <c r="L11" s="6124"/>
      <c r="M11" s="6124"/>
      <c r="N11" s="6125"/>
    </row>
    <row r="12" spans="1:14" ht="18.95" customHeight="1" thickTop="1"/>
  </sheetData>
  <mergeCells count="11">
    <mergeCell ref="A1:N1"/>
    <mergeCell ref="A2:N2"/>
    <mergeCell ref="B3:N3"/>
    <mergeCell ref="A4:N4"/>
    <mergeCell ref="B11:N11"/>
    <mergeCell ref="B5:N5"/>
    <mergeCell ref="A6:N6"/>
    <mergeCell ref="B7:N7"/>
    <mergeCell ref="B8:N8"/>
    <mergeCell ref="A9:N9"/>
    <mergeCell ref="B10:N10"/>
  </mergeCells>
  <hyperlinks>
    <hyperlink ref="B3:K3" location="'TABLO 1'!A1" display="KAYSERİ İLİ UÇ NOKTALARI"/>
    <hyperlink ref="B5:J5" location="'TABLO 1'!A1" display="İLÇELERE GÖRE YÜZÖLÇÜMÜ VE DAĞILIMI"/>
    <hyperlink ref="B7:L7" location="'TABLO 1'!A1" display="YILLAR İTİBARİYLE METEROLOJİK ELEMANLAR(2009-2012)"/>
    <hyperlink ref="B8:L8" location="'TABLO 2'!A1" display="YILLAR İTİBARİYLE HAVA KİRLİLİĞİ ÖLÇÜM SONUÇLARI AYLIK ORTALAMALARI (mg/m^3)(2009-2012)"/>
    <hyperlink ref="B11:J11" location="'TABLO 2'!A1" display=" KAYSERİ İLİ SULAMADA KULLANILAN GÖLETLER"/>
    <hyperlink ref="B10:J10" location="'TABLO 1'!A1" display="KAYSERİ İLİ SULAMADA KULLANILAN BARAJLAR"/>
  </hyperlinks>
  <pageMargins left="0.70866141732283472" right="0.70866141732283472" top="0.74803149606299213" bottom="0.74803149606299213" header="0.31496062992125984" footer="0.31496062992125984"/>
  <pageSetup paperSize="9" scale="86" fitToHeight="0" orientation="landscape" r:id="rId1"/>
  <headerFooter alignWithMargins="0">
    <oddFooter>&amp;R&amp;P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5">
    <pageSetUpPr fitToPage="1"/>
  </sheetPr>
  <dimension ref="A1:K22"/>
  <sheetViews>
    <sheetView view="pageBreakPreview" zoomScale="60" zoomScaleNormal="100" workbookViewId="0">
      <selection activeCell="N12" sqref="N12"/>
    </sheetView>
  </sheetViews>
  <sheetFormatPr defaultRowHeight="12.75"/>
  <cols>
    <col min="1" max="1" width="19.85546875" style="152" customWidth="1"/>
    <col min="2" max="11" width="11.7109375" style="152" customWidth="1"/>
    <col min="12" max="16384" width="9.140625" style="152"/>
  </cols>
  <sheetData>
    <row r="1" spans="1:11" ht="13.5" thickBot="1">
      <c r="A1" s="1" t="s">
        <v>0</v>
      </c>
      <c r="K1" s="474" t="s">
        <v>1</v>
      </c>
    </row>
    <row r="2" spans="1:11" ht="24" customHeight="1" thickTop="1">
      <c r="A2" s="6250" t="s">
        <v>1446</v>
      </c>
      <c r="B2" s="6251"/>
      <c r="C2" s="6251"/>
      <c r="D2" s="6251"/>
      <c r="E2" s="6251"/>
      <c r="F2" s="6251"/>
      <c r="G2" s="6251"/>
      <c r="H2" s="6251"/>
      <c r="I2" s="6251"/>
      <c r="J2" s="6251"/>
      <c r="K2" s="6252"/>
    </row>
    <row r="3" spans="1:11" ht="32.25" customHeight="1" thickBot="1">
      <c r="A3" s="6285" t="s">
        <v>1050</v>
      </c>
      <c r="B3" s="6286"/>
      <c r="C3" s="6286"/>
      <c r="D3" s="6286"/>
      <c r="E3" s="6286"/>
      <c r="F3" s="6286"/>
      <c r="G3" s="6286"/>
      <c r="H3" s="6286"/>
      <c r="I3" s="6286"/>
      <c r="J3" s="6286"/>
      <c r="K3" s="6287"/>
    </row>
    <row r="4" spans="1:11" ht="27" customHeight="1">
      <c r="A4" s="6649"/>
      <c r="B4" s="6650">
        <v>2009</v>
      </c>
      <c r="C4" s="6651"/>
      <c r="D4" s="6650">
        <v>2010</v>
      </c>
      <c r="E4" s="6651"/>
      <c r="F4" s="6650">
        <v>2011</v>
      </c>
      <c r="G4" s="6651"/>
      <c r="H4" s="6650">
        <v>2012</v>
      </c>
      <c r="I4" s="6651"/>
      <c r="J4" s="6652">
        <v>2013</v>
      </c>
      <c r="K4" s="6653"/>
    </row>
    <row r="5" spans="1:11" ht="39" customHeight="1" thickBot="1">
      <c r="A5" s="6649"/>
      <c r="B5" s="1238" t="s">
        <v>1051</v>
      </c>
      <c r="C5" s="1239" t="s">
        <v>1052</v>
      </c>
      <c r="D5" s="1238" t="s">
        <v>1051</v>
      </c>
      <c r="E5" s="1239" t="s">
        <v>1052</v>
      </c>
      <c r="F5" s="1238" t="s">
        <v>1051</v>
      </c>
      <c r="G5" s="1239" t="s">
        <v>1052</v>
      </c>
      <c r="H5" s="1238" t="s">
        <v>1051</v>
      </c>
      <c r="I5" s="1239" t="s">
        <v>1052</v>
      </c>
      <c r="J5" s="1238" t="s">
        <v>1051</v>
      </c>
      <c r="K5" s="5809" t="s">
        <v>1052</v>
      </c>
    </row>
    <row r="6" spans="1:11" ht="27" customHeight="1">
      <c r="A6" s="1240" t="s">
        <v>1053</v>
      </c>
      <c r="B6" s="5815">
        <v>27940</v>
      </c>
      <c r="C6" s="1242">
        <v>80.3</v>
      </c>
      <c r="D6" s="5815">
        <v>33653</v>
      </c>
      <c r="E6" s="1242">
        <v>80.338513690945121</v>
      </c>
      <c r="F6" s="5815">
        <v>40790</v>
      </c>
      <c r="G6" s="1243">
        <v>77.7</v>
      </c>
      <c r="H6" s="5815">
        <v>46585</v>
      </c>
      <c r="I6" s="1243">
        <f>H6/$H$16*100</f>
        <v>74.244959757749612</v>
      </c>
      <c r="J6" s="5815">
        <v>53602</v>
      </c>
      <c r="K6" s="1244">
        <f t="shared" ref="K6:K16" si="0">J6/$J$16*100</f>
        <v>73.400249222890167</v>
      </c>
    </row>
    <row r="7" spans="1:11" ht="27" customHeight="1">
      <c r="A7" s="1245" t="s">
        <v>1054</v>
      </c>
      <c r="B7" s="5816">
        <v>4091</v>
      </c>
      <c r="C7" s="1247">
        <v>11.8</v>
      </c>
      <c r="D7" s="5816">
        <v>5219</v>
      </c>
      <c r="E7" s="1247">
        <v>12.459118145575211</v>
      </c>
      <c r="F7" s="5816">
        <v>6932</v>
      </c>
      <c r="G7" s="1248">
        <v>13.2</v>
      </c>
      <c r="H7" s="5816">
        <v>7623</v>
      </c>
      <c r="I7" s="1248">
        <f t="shared" ref="I7:I16" si="1">H7/$H$16*100</f>
        <v>12.149175233086302</v>
      </c>
      <c r="J7" s="5816">
        <v>8661</v>
      </c>
      <c r="K7" s="1249">
        <f t="shared" si="0"/>
        <v>11.859996987415613</v>
      </c>
    </row>
    <row r="8" spans="1:11" ht="27" customHeight="1">
      <c r="A8" s="1250" t="s">
        <v>1055</v>
      </c>
      <c r="B8" s="5816">
        <v>112</v>
      </c>
      <c r="C8" s="1247">
        <v>0.3</v>
      </c>
      <c r="D8" s="5816">
        <v>166</v>
      </c>
      <c r="E8" s="1247">
        <v>0.39628542099357827</v>
      </c>
      <c r="F8" s="5816">
        <v>242</v>
      </c>
      <c r="G8" s="1248">
        <v>0.5</v>
      </c>
      <c r="H8" s="5816">
        <v>355</v>
      </c>
      <c r="I8" s="1248">
        <f t="shared" si="1"/>
        <v>0.56578213403458444</v>
      </c>
      <c r="J8" s="5816">
        <v>664</v>
      </c>
      <c r="K8" s="1249">
        <f t="shared" si="0"/>
        <v>0.90925274213647012</v>
      </c>
    </row>
    <row r="9" spans="1:11" ht="27" customHeight="1">
      <c r="A9" s="1245" t="s">
        <v>1056</v>
      </c>
      <c r="B9" s="5816">
        <v>562</v>
      </c>
      <c r="C9" s="1247">
        <v>1.6</v>
      </c>
      <c r="D9" s="5816">
        <v>698</v>
      </c>
      <c r="E9" s="1247">
        <v>1.6663085774308291</v>
      </c>
      <c r="F9" s="5816">
        <v>1189</v>
      </c>
      <c r="G9" s="1248">
        <v>2.2999999999999998</v>
      </c>
      <c r="H9" s="5816">
        <v>4908</v>
      </c>
      <c r="I9" s="1248">
        <f t="shared" si="1"/>
        <v>7.8221372220894096</v>
      </c>
      <c r="J9" s="5816">
        <v>3238</v>
      </c>
      <c r="K9" s="1249">
        <f t="shared" si="0"/>
        <v>4.4339764744546537</v>
      </c>
    </row>
    <row r="10" spans="1:11" ht="27" customHeight="1">
      <c r="A10" s="1250" t="s">
        <v>1057</v>
      </c>
      <c r="B10" s="5816">
        <v>6</v>
      </c>
      <c r="C10" s="1247">
        <v>0</v>
      </c>
      <c r="D10" s="5816">
        <v>390</v>
      </c>
      <c r="E10" s="1247">
        <v>0.93103201317768391</v>
      </c>
      <c r="F10" s="5816">
        <v>621</v>
      </c>
      <c r="G10" s="1248">
        <v>1.2</v>
      </c>
      <c r="H10" s="5816">
        <v>1838</v>
      </c>
      <c r="I10" s="1248">
        <f t="shared" si="1"/>
        <v>2.9293170770579331</v>
      </c>
      <c r="J10" s="5816">
        <v>1248</v>
      </c>
      <c r="K10" s="1249">
        <f t="shared" si="0"/>
        <v>1.7089569611239679</v>
      </c>
    </row>
    <row r="11" spans="1:11" ht="27" customHeight="1">
      <c r="A11" s="5615" t="s">
        <v>5144</v>
      </c>
      <c r="B11" s="5816">
        <v>331</v>
      </c>
      <c r="C11" s="1247">
        <v>1</v>
      </c>
      <c r="D11" s="5816">
        <v>276</v>
      </c>
      <c r="E11" s="1247">
        <v>0.65888419394113018</v>
      </c>
      <c r="F11" s="5816">
        <v>280</v>
      </c>
      <c r="G11" s="1248">
        <v>0.5</v>
      </c>
      <c r="H11" s="5816">
        <v>953</v>
      </c>
      <c r="I11" s="1248">
        <f t="shared" si="1"/>
        <v>1.5188461231970676</v>
      </c>
      <c r="J11" s="5816">
        <v>224</v>
      </c>
      <c r="K11" s="1249">
        <f t="shared" si="0"/>
        <v>0.30673586481712245</v>
      </c>
    </row>
    <row r="12" spans="1:11" ht="27" customHeight="1">
      <c r="A12" s="1245" t="s">
        <v>1058</v>
      </c>
      <c r="B12" s="5816">
        <v>402</v>
      </c>
      <c r="C12" s="1247">
        <v>1.2</v>
      </c>
      <c r="D12" s="5816">
        <v>20</v>
      </c>
      <c r="E12" s="1247">
        <v>4.7745231445009431E-2</v>
      </c>
      <c r="F12" s="5816">
        <v>8</v>
      </c>
      <c r="G12" s="1248">
        <v>0</v>
      </c>
      <c r="H12" s="5816">
        <v>198</v>
      </c>
      <c r="I12" s="1248">
        <f t="shared" si="1"/>
        <v>0.31556299306717667</v>
      </c>
      <c r="J12" s="5816">
        <v>24</v>
      </c>
      <c r="K12" s="1249">
        <f t="shared" si="0"/>
        <v>3.2864556944691689E-2</v>
      </c>
    </row>
    <row r="13" spans="1:11" ht="27" customHeight="1">
      <c r="A13" s="1250" t="s">
        <v>1059</v>
      </c>
      <c r="B13" s="5816">
        <v>113</v>
      </c>
      <c r="C13" s="1247">
        <v>0.3</v>
      </c>
      <c r="D13" s="5816">
        <v>952</v>
      </c>
      <c r="E13" s="1247">
        <v>2.2726730167824489</v>
      </c>
      <c r="F13" s="5816">
        <v>2036</v>
      </c>
      <c r="G13" s="1248">
        <v>3.9</v>
      </c>
      <c r="H13" s="5816">
        <v>207</v>
      </c>
      <c r="I13" s="1248">
        <f t="shared" si="1"/>
        <v>0.32990676547932107</v>
      </c>
      <c r="J13" s="5816">
        <v>5075</v>
      </c>
      <c r="K13" s="1249">
        <f t="shared" si="0"/>
        <v>6.9494844372629299</v>
      </c>
    </row>
    <row r="14" spans="1:11" ht="27" customHeight="1">
      <c r="A14" s="1245" t="s">
        <v>1060</v>
      </c>
      <c r="B14" s="5816">
        <v>793</v>
      </c>
      <c r="C14" s="1247">
        <v>2.2999999999999998</v>
      </c>
      <c r="D14" s="5816">
        <v>81</v>
      </c>
      <c r="E14" s="1247">
        <v>0.1933681873522882</v>
      </c>
      <c r="F14" s="5816">
        <v>121</v>
      </c>
      <c r="G14" s="1248">
        <v>0.2</v>
      </c>
      <c r="H14" s="5816">
        <v>5</v>
      </c>
      <c r="I14" s="1248">
        <f t="shared" si="1"/>
        <v>7.9687624511913299E-3</v>
      </c>
      <c r="J14" s="5816">
        <v>277</v>
      </c>
      <c r="K14" s="1249">
        <f t="shared" si="0"/>
        <v>0.37931176140331657</v>
      </c>
    </row>
    <row r="15" spans="1:11" ht="27" customHeight="1">
      <c r="A15" s="1245" t="s">
        <v>874</v>
      </c>
      <c r="B15" s="5816">
        <v>442</v>
      </c>
      <c r="C15" s="1247">
        <v>1.3</v>
      </c>
      <c r="D15" s="5816">
        <v>434</v>
      </c>
      <c r="E15" s="1247">
        <v>1.0360715223567045</v>
      </c>
      <c r="F15" s="5816">
        <v>253</v>
      </c>
      <c r="G15" s="1248">
        <v>0.5</v>
      </c>
      <c r="H15" s="5816">
        <v>73</v>
      </c>
      <c r="I15" s="1248">
        <f t="shared" si="1"/>
        <v>0.11634393178739343</v>
      </c>
      <c r="J15" s="5816">
        <v>14</v>
      </c>
      <c r="K15" s="1249">
        <f t="shared" si="0"/>
        <v>1.9170991551070153E-2</v>
      </c>
    </row>
    <row r="16" spans="1:11" ht="27" customHeight="1" thickBot="1">
      <c r="A16" s="1251" t="s">
        <v>78</v>
      </c>
      <c r="B16" s="1252">
        <v>34792</v>
      </c>
      <c r="C16" s="5863">
        <v>100</v>
      </c>
      <c r="D16" s="1252">
        <f>SUM(D6:D15)</f>
        <v>41889</v>
      </c>
      <c r="E16" s="5863">
        <v>100</v>
      </c>
      <c r="F16" s="1252">
        <v>52472</v>
      </c>
      <c r="G16" s="5864">
        <v>100</v>
      </c>
      <c r="H16" s="1252">
        <v>62745</v>
      </c>
      <c r="I16" s="5864">
        <f t="shared" si="1"/>
        <v>100</v>
      </c>
      <c r="J16" s="1252">
        <v>73027</v>
      </c>
      <c r="K16" s="1253">
        <f t="shared" si="0"/>
        <v>100</v>
      </c>
    </row>
    <row r="17" spans="1:9" ht="13.5" thickTop="1"/>
    <row r="18" spans="1:9" ht="18" customHeight="1">
      <c r="A18" s="6628" t="s">
        <v>1061</v>
      </c>
      <c r="B18" s="6628"/>
      <c r="C18" s="6628"/>
      <c r="D18" s="6628"/>
    </row>
    <row r="19" spans="1:9" ht="18" customHeight="1">
      <c r="A19" s="1216" t="s">
        <v>1062</v>
      </c>
      <c r="B19" s="1216"/>
      <c r="C19" s="1216"/>
      <c r="D19" s="1216"/>
    </row>
    <row r="20" spans="1:9" ht="18" customHeight="1">
      <c r="A20" s="6492" t="s">
        <v>1049</v>
      </c>
      <c r="B20" s="6492"/>
      <c r="C20" s="6492"/>
      <c r="D20" s="6492"/>
      <c r="E20" s="6492"/>
      <c r="F20" s="6492"/>
      <c r="G20" s="6492"/>
      <c r="H20" s="6492"/>
      <c r="I20" s="6492"/>
    </row>
    <row r="21" spans="1:9" ht="18" customHeight="1">
      <c r="A21" s="6248" t="s">
        <v>952</v>
      </c>
      <c r="B21" s="6248"/>
      <c r="C21" s="6248"/>
      <c r="D21" s="6248"/>
      <c r="E21" s="6248"/>
      <c r="F21" s="6248"/>
      <c r="G21" s="6248"/>
    </row>
    <row r="22" spans="1:9" ht="18.75" customHeight="1">
      <c r="A22" s="450"/>
      <c r="B22" s="450"/>
    </row>
  </sheetData>
  <mergeCells count="11">
    <mergeCell ref="A21:G21"/>
    <mergeCell ref="A2:K2"/>
    <mergeCell ref="A3:K3"/>
    <mergeCell ref="A4:A5"/>
    <mergeCell ref="B4:C4"/>
    <mergeCell ref="D4:E4"/>
    <mergeCell ref="F4:G4"/>
    <mergeCell ref="H4:I4"/>
    <mergeCell ref="J4:K4"/>
    <mergeCell ref="A18:D18"/>
    <mergeCell ref="A20:I20"/>
  </mergeCells>
  <hyperlinks>
    <hyperlink ref="A1" r:id="rId1"/>
  </hyperlinks>
  <pageMargins left="0.7" right="0.7" top="0.75" bottom="0.75" header="0.3" footer="0.3"/>
  <pageSetup paperSize="9" scale="96" fitToWidth="0" orientation="landscape" r:id="rId2"/>
  <headerFooter>
    <oddFooter>&amp;R64</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6">
    <pageSetUpPr fitToPage="1"/>
  </sheetPr>
  <dimension ref="A1:K25"/>
  <sheetViews>
    <sheetView view="pageBreakPreview" zoomScale="60" zoomScaleNormal="100" workbookViewId="0">
      <selection activeCell="A2" sqref="A2:K19"/>
    </sheetView>
  </sheetViews>
  <sheetFormatPr defaultRowHeight="12.75"/>
  <cols>
    <col min="1" max="1" width="22.7109375" style="152" customWidth="1"/>
    <col min="2" max="2" width="11.7109375" style="152" customWidth="1"/>
    <col min="3" max="3" width="10.7109375" style="152" customWidth="1"/>
    <col min="4" max="4" width="11.7109375" style="152" customWidth="1"/>
    <col min="5" max="5" width="10.5703125" style="152" customWidth="1"/>
    <col min="6" max="6" width="11.7109375" style="152" customWidth="1"/>
    <col min="7" max="7" width="10.5703125" style="152" customWidth="1"/>
    <col min="8" max="8" width="11.7109375" style="152" customWidth="1"/>
    <col min="9" max="9" width="10.5703125" style="152" customWidth="1"/>
    <col min="10" max="10" width="11.7109375" style="152" customWidth="1"/>
    <col min="11" max="11" width="9.140625" style="152" customWidth="1"/>
    <col min="12" max="16384" width="9.140625" style="152"/>
  </cols>
  <sheetData>
    <row r="1" spans="1:11" ht="13.5" thickBot="1">
      <c r="A1" s="1" t="s">
        <v>0</v>
      </c>
      <c r="K1" s="474" t="s">
        <v>1</v>
      </c>
    </row>
    <row r="2" spans="1:11" ht="24" customHeight="1" thickTop="1">
      <c r="A2" s="6250" t="s">
        <v>1447</v>
      </c>
      <c r="B2" s="6251"/>
      <c r="C2" s="6251"/>
      <c r="D2" s="6251"/>
      <c r="E2" s="6251"/>
      <c r="F2" s="6251"/>
      <c r="G2" s="6251"/>
      <c r="H2" s="6251"/>
      <c r="I2" s="6251"/>
      <c r="J2" s="6251"/>
      <c r="K2" s="6252"/>
    </row>
    <row r="3" spans="1:11" ht="20.25" customHeight="1" thickBot="1">
      <c r="A3" s="6285" t="s">
        <v>1063</v>
      </c>
      <c r="B3" s="6286"/>
      <c r="C3" s="6286"/>
      <c r="D3" s="6286"/>
      <c r="E3" s="6286"/>
      <c r="F3" s="6286"/>
      <c r="G3" s="6286"/>
      <c r="H3" s="6286"/>
      <c r="I3" s="6286"/>
      <c r="J3" s="6286"/>
      <c r="K3" s="6287"/>
    </row>
    <row r="4" spans="1:11" ht="24.75" customHeight="1" thickBot="1">
      <c r="A4" s="6654"/>
      <c r="B4" s="6656">
        <v>2009</v>
      </c>
      <c r="C4" s="6657"/>
      <c r="D4" s="6656">
        <v>2010</v>
      </c>
      <c r="E4" s="6658"/>
      <c r="F4" s="6656">
        <v>2011</v>
      </c>
      <c r="G4" s="6658"/>
      <c r="H4" s="6656">
        <v>2012</v>
      </c>
      <c r="I4" s="6657"/>
      <c r="J4" s="6535">
        <v>2013</v>
      </c>
      <c r="K4" s="6659"/>
    </row>
    <row r="5" spans="1:11" ht="36.75" customHeight="1" thickBot="1">
      <c r="A5" s="6655"/>
      <c r="B5" s="5812" t="s">
        <v>1051</v>
      </c>
      <c r="C5" s="1254" t="s">
        <v>1052</v>
      </c>
      <c r="D5" s="5812" t="s">
        <v>1051</v>
      </c>
      <c r="E5" s="5814" t="s">
        <v>1052</v>
      </c>
      <c r="F5" s="1255" t="s">
        <v>1051</v>
      </c>
      <c r="G5" s="1256" t="s">
        <v>1052</v>
      </c>
      <c r="H5" s="1257" t="s">
        <v>1051</v>
      </c>
      <c r="I5" s="5810" t="s">
        <v>1052</v>
      </c>
      <c r="J5" s="1257" t="s">
        <v>1051</v>
      </c>
      <c r="K5" s="1258" t="s">
        <v>1052</v>
      </c>
    </row>
    <row r="6" spans="1:11" ht="20.100000000000001" customHeight="1">
      <c r="A6" s="1240" t="s">
        <v>1064</v>
      </c>
      <c r="B6" s="5815">
        <v>2780</v>
      </c>
      <c r="C6" s="1242">
        <f>B6/B19*100</f>
        <v>8.5462202957361129</v>
      </c>
      <c r="D6" s="5815">
        <v>163</v>
      </c>
      <c r="E6" s="1242">
        <v>6.2523973916378983</v>
      </c>
      <c r="F6" s="5815">
        <v>1804</v>
      </c>
      <c r="G6" s="1243">
        <f>F6/F19*100</f>
        <v>3.6786296900489392</v>
      </c>
      <c r="H6" s="5815">
        <v>658</v>
      </c>
      <c r="I6" s="1243">
        <v>5.62</v>
      </c>
      <c r="J6" s="5815">
        <v>0</v>
      </c>
      <c r="K6" s="1244">
        <f>J6/J19*100</f>
        <v>0</v>
      </c>
    </row>
    <row r="7" spans="1:11" ht="20.100000000000001" customHeight="1">
      <c r="A7" s="1245" t="s">
        <v>1065</v>
      </c>
      <c r="B7" s="5816">
        <v>1614</v>
      </c>
      <c r="C7" s="1247">
        <f>B7/B19*100</f>
        <v>4.961726459466937</v>
      </c>
      <c r="D7" s="5816">
        <v>539</v>
      </c>
      <c r="E7" s="1247">
        <v>20.675105485232066</v>
      </c>
      <c r="F7" s="5816">
        <v>11739</v>
      </c>
      <c r="G7" s="1248">
        <f>F7/F19*100</f>
        <v>23.937601957585645</v>
      </c>
      <c r="H7" s="5816">
        <v>8875</v>
      </c>
      <c r="I7" s="1248">
        <v>21.21</v>
      </c>
      <c r="J7" s="5816">
        <v>8006</v>
      </c>
      <c r="K7" s="1249">
        <f>J7/J19*100</f>
        <v>11.897755981572299</v>
      </c>
    </row>
    <row r="8" spans="1:11" ht="20.100000000000001" customHeight="1">
      <c r="A8" s="1245" t="s">
        <v>1066</v>
      </c>
      <c r="B8" s="5816">
        <v>8139</v>
      </c>
      <c r="C8" s="1247">
        <f>B8/B19*100</f>
        <v>25.020750714746843</v>
      </c>
      <c r="D8" s="5816">
        <v>461</v>
      </c>
      <c r="E8" s="1247">
        <v>17.683160721135405</v>
      </c>
      <c r="F8" s="5816">
        <v>7207</v>
      </c>
      <c r="G8" s="1248">
        <f>F8/F19*100</f>
        <v>14.696166394779771</v>
      </c>
      <c r="H8" s="5816">
        <v>9332</v>
      </c>
      <c r="I8" s="1248">
        <v>14.62</v>
      </c>
      <c r="J8" s="5816">
        <v>9384</v>
      </c>
      <c r="K8" s="1249">
        <f>J8/J19*100</f>
        <v>13.945608559964334</v>
      </c>
    </row>
    <row r="9" spans="1:11" ht="20.100000000000001" customHeight="1">
      <c r="A9" s="1245" t="s">
        <v>1067</v>
      </c>
      <c r="B9" s="5816">
        <v>1427</v>
      </c>
      <c r="C9" s="1247">
        <f>B9/B19*100</f>
        <v>4.386854806480371</v>
      </c>
      <c r="D9" s="5816">
        <v>166</v>
      </c>
      <c r="E9" s="1247">
        <v>6.3674721902570006</v>
      </c>
      <c r="F9" s="5816">
        <v>3457</v>
      </c>
      <c r="G9" s="1248">
        <f>F9/F19*100</f>
        <v>7.0493474714518767</v>
      </c>
      <c r="H9" s="5816">
        <v>3579</v>
      </c>
      <c r="I9" s="1248">
        <v>7.21</v>
      </c>
      <c r="J9" s="5816">
        <v>3909</v>
      </c>
      <c r="K9" s="1249">
        <f>J9/J19*100</f>
        <v>5.8091841283994654</v>
      </c>
    </row>
    <row r="10" spans="1:11" ht="20.100000000000001" customHeight="1">
      <c r="A10" s="1245" t="s">
        <v>1068</v>
      </c>
      <c r="B10" s="5816">
        <v>5684</v>
      </c>
      <c r="C10" s="1247">
        <f>B10/B19*100</f>
        <v>17.473638906821606</v>
      </c>
      <c r="D10" s="5816">
        <v>223</v>
      </c>
      <c r="E10" s="1247">
        <v>8.553893364019947</v>
      </c>
      <c r="F10" s="5816">
        <v>4099</v>
      </c>
      <c r="G10" s="1248">
        <f>F10/F19*100</f>
        <v>8.3584828711256129</v>
      </c>
      <c r="H10" s="5816">
        <v>2175</v>
      </c>
      <c r="I10" s="1248">
        <v>8.36</v>
      </c>
      <c r="J10" s="5816">
        <v>1661</v>
      </c>
      <c r="K10" s="1249">
        <f>J10/J19*100</f>
        <v>2.4684202704710954</v>
      </c>
    </row>
    <row r="11" spans="1:11" ht="20.100000000000001" customHeight="1">
      <c r="A11" s="1245" t="s">
        <v>1069</v>
      </c>
      <c r="B11" s="5816">
        <v>2357</v>
      </c>
      <c r="C11" s="1247">
        <f>B11/B19*100</f>
        <v>7.2458421716007244</v>
      </c>
      <c r="D11" s="5816">
        <v>100</v>
      </c>
      <c r="E11" s="1247">
        <v>3.8358266206367473</v>
      </c>
      <c r="F11" s="5816">
        <v>1946</v>
      </c>
      <c r="G11" s="1248">
        <f>F11/F19*100</f>
        <v>3.9681892332789555</v>
      </c>
      <c r="H11" s="5816">
        <v>1687</v>
      </c>
      <c r="I11" s="1248">
        <v>4.17</v>
      </c>
      <c r="J11" s="5816">
        <v>1681</v>
      </c>
      <c r="K11" s="1249">
        <f>J11/J19*100</f>
        <v>2.4981423688512407</v>
      </c>
    </row>
    <row r="12" spans="1:11" ht="20.100000000000001" customHeight="1">
      <c r="A12" s="1245" t="s">
        <v>1070</v>
      </c>
      <c r="B12" s="5816">
        <v>1912</v>
      </c>
      <c r="C12" s="1247">
        <f>B12/B19*100</f>
        <v>5.8778320882904485</v>
      </c>
      <c r="D12" s="5816">
        <v>223</v>
      </c>
      <c r="E12" s="1247">
        <v>8.553893364019947</v>
      </c>
      <c r="F12" s="5816">
        <v>4523</v>
      </c>
      <c r="G12" s="1248">
        <f>F12/F19*100</f>
        <v>9.2230831973898866</v>
      </c>
      <c r="H12" s="5816">
        <v>5876</v>
      </c>
      <c r="I12" s="1248">
        <v>9.61</v>
      </c>
      <c r="J12" s="5816">
        <v>6506</v>
      </c>
      <c r="K12" s="1249">
        <f>J12/J19*100</f>
        <v>9.6685986030613762</v>
      </c>
    </row>
    <row r="13" spans="1:11" ht="20.100000000000001" customHeight="1">
      <c r="A13" s="1245" t="s">
        <v>1071</v>
      </c>
      <c r="B13" s="5816">
        <v>663</v>
      </c>
      <c r="C13" s="1247">
        <f>B13/B19*100</f>
        <v>2.0381813151341879</v>
      </c>
      <c r="D13" s="5816">
        <v>38</v>
      </c>
      <c r="E13" s="1247">
        <v>1.457614115841964</v>
      </c>
      <c r="F13" s="5816">
        <v>1053</v>
      </c>
      <c r="G13" s="1248">
        <f>F13/F19*100</f>
        <v>2.1472267536704734</v>
      </c>
      <c r="H13" s="5816">
        <v>1484</v>
      </c>
      <c r="I13" s="1248">
        <v>2.6</v>
      </c>
      <c r="J13" s="5816">
        <v>1308</v>
      </c>
      <c r="K13" s="1249">
        <f>J13/J19*100</f>
        <v>1.9438252340615247</v>
      </c>
    </row>
    <row r="14" spans="1:11" ht="20.100000000000001" customHeight="1">
      <c r="A14" s="1245" t="s">
        <v>1072</v>
      </c>
      <c r="B14" s="5816">
        <v>592</v>
      </c>
      <c r="C14" s="1247">
        <f>B14/B19*100</f>
        <v>1.8199145377970425</v>
      </c>
      <c r="D14" s="5816">
        <v>80</v>
      </c>
      <c r="E14" s="1247">
        <v>3.0686612965093976</v>
      </c>
      <c r="F14" s="5816">
        <v>1300</v>
      </c>
      <c r="G14" s="1248">
        <f>F14/F19*100</f>
        <v>2.6508972267536701</v>
      </c>
      <c r="H14" s="5816">
        <v>1489</v>
      </c>
      <c r="I14" s="1248">
        <v>2.4500000000000002</v>
      </c>
      <c r="J14" s="5816">
        <v>1690</v>
      </c>
      <c r="K14" s="1249">
        <f>J14/J19*100</f>
        <v>2.5115173131223063</v>
      </c>
    </row>
    <row r="15" spans="1:11" ht="20.100000000000001" customHeight="1">
      <c r="A15" s="1245" t="s">
        <v>1073</v>
      </c>
      <c r="B15" s="5816">
        <v>1004</v>
      </c>
      <c r="C15" s="1247">
        <f>B15/B19*100</f>
        <v>3.0864766823449843</v>
      </c>
      <c r="D15" s="5816">
        <v>55</v>
      </c>
      <c r="E15" s="1247">
        <v>2.109704641350211</v>
      </c>
      <c r="F15" s="5816">
        <v>903</v>
      </c>
      <c r="G15" s="1248">
        <f>F15/F19*100</f>
        <v>1.8413539967373573</v>
      </c>
      <c r="H15" s="5816">
        <v>941</v>
      </c>
      <c r="I15" s="1248">
        <v>1.72</v>
      </c>
      <c r="J15" s="5816">
        <v>924</v>
      </c>
      <c r="K15" s="1249">
        <f>J15/J19*100</f>
        <v>1.3731609451627285</v>
      </c>
    </row>
    <row r="16" spans="1:11" ht="20.100000000000001" customHeight="1">
      <c r="A16" s="1245" t="s">
        <v>1074</v>
      </c>
      <c r="B16" s="5816">
        <v>101</v>
      </c>
      <c r="C16" s="1247">
        <f>B16/B19*100</f>
        <v>0.31049217621199543</v>
      </c>
      <c r="D16" s="5816">
        <v>6</v>
      </c>
      <c r="E16" s="1247">
        <v>0.23014959723820483</v>
      </c>
      <c r="F16" s="5816">
        <v>144</v>
      </c>
      <c r="G16" s="1248">
        <f>F16/F19*100</f>
        <v>0.29363784665579118</v>
      </c>
      <c r="H16" s="5816">
        <v>385</v>
      </c>
      <c r="I16" s="1248">
        <v>0.17</v>
      </c>
      <c r="J16" s="5816">
        <v>706</v>
      </c>
      <c r="K16" s="1249">
        <f>J16/J19*100</f>
        <v>1.049190072819141</v>
      </c>
    </row>
    <row r="17" spans="1:11" ht="20.100000000000001" customHeight="1">
      <c r="A17" s="1245" t="s">
        <v>1075</v>
      </c>
      <c r="B17" s="5816">
        <v>35</v>
      </c>
      <c r="C17" s="1247">
        <f>B17/B19*100</f>
        <v>0.10759629868732515</v>
      </c>
      <c r="D17" s="5816">
        <v>0</v>
      </c>
      <c r="E17" s="1247">
        <v>0</v>
      </c>
      <c r="F17" s="5816">
        <v>113</v>
      </c>
      <c r="G17" s="1248">
        <f>F17/F19*100</f>
        <v>0.23042414355628058</v>
      </c>
      <c r="H17" s="5816">
        <v>112</v>
      </c>
      <c r="I17" s="1248">
        <v>0.12</v>
      </c>
      <c r="J17" s="5816">
        <v>110</v>
      </c>
      <c r="K17" s="1249">
        <f>J17/J19*100</f>
        <v>0.163471541090801</v>
      </c>
    </row>
    <row r="18" spans="1:11" ht="20.100000000000001" customHeight="1">
      <c r="A18" s="1245" t="s">
        <v>874</v>
      </c>
      <c r="B18" s="5816">
        <v>6221</v>
      </c>
      <c r="C18" s="1247">
        <f>B18/B19*100</f>
        <v>19.124473546681422</v>
      </c>
      <c r="D18" s="5816">
        <v>553</v>
      </c>
      <c r="E18" s="1247">
        <v>21.212121212121211</v>
      </c>
      <c r="F18" s="5816">
        <v>10752</v>
      </c>
      <c r="G18" s="1248">
        <f>F18/F19*100</f>
        <v>21.924959216965743</v>
      </c>
      <c r="H18" s="5816">
        <v>22229</v>
      </c>
      <c r="I18" s="1248">
        <v>22.14</v>
      </c>
      <c r="J18" s="5816">
        <v>31405</v>
      </c>
      <c r="K18" s="1249">
        <f>J18/J19*100</f>
        <v>46.671124981423688</v>
      </c>
    </row>
    <row r="19" spans="1:11" ht="20.100000000000001" customHeight="1" thickBot="1">
      <c r="A19" s="1251" t="s">
        <v>78</v>
      </c>
      <c r="B19" s="1252">
        <v>32529</v>
      </c>
      <c r="C19" s="5863">
        <v>100</v>
      </c>
      <c r="D19" s="1252">
        <f>SUM(D6:D18)</f>
        <v>2607</v>
      </c>
      <c r="E19" s="5863">
        <v>100</v>
      </c>
      <c r="F19" s="1252">
        <v>49040</v>
      </c>
      <c r="G19" s="5864">
        <v>100</v>
      </c>
      <c r="H19" s="1252">
        <v>58822</v>
      </c>
      <c r="I19" s="5864">
        <v>100</v>
      </c>
      <c r="J19" s="1252">
        <v>67290</v>
      </c>
      <c r="K19" s="5865">
        <v>100</v>
      </c>
    </row>
    <row r="20" spans="1:11" ht="13.5" thickTop="1"/>
    <row r="21" spans="1:11" ht="18" customHeight="1">
      <c r="A21" s="6628" t="s">
        <v>1061</v>
      </c>
      <c r="B21" s="6628"/>
      <c r="C21" s="6628"/>
      <c r="D21" s="6628"/>
    </row>
    <row r="22" spans="1:11" ht="18" customHeight="1">
      <c r="A22" s="1216" t="s">
        <v>1062</v>
      </c>
      <c r="B22" s="1216"/>
      <c r="C22" s="1216"/>
      <c r="D22" s="1216"/>
    </row>
    <row r="23" spans="1:11" ht="18" customHeight="1">
      <c r="A23" s="6492" t="s">
        <v>1049</v>
      </c>
      <c r="B23" s="6492"/>
      <c r="C23" s="6492"/>
      <c r="D23" s="6492"/>
      <c r="E23" s="6492"/>
      <c r="F23" s="6492"/>
      <c r="G23" s="6492"/>
      <c r="H23" s="6492"/>
      <c r="I23" s="358"/>
    </row>
    <row r="24" spans="1:11" ht="18" customHeight="1">
      <c r="A24" s="6248" t="s">
        <v>952</v>
      </c>
      <c r="B24" s="6248"/>
      <c r="C24" s="6248"/>
      <c r="D24" s="6248"/>
      <c r="E24" s="6248"/>
      <c r="F24" s="6248"/>
      <c r="G24" s="6248"/>
    </row>
    <row r="25" spans="1:11" ht="15.75" customHeight="1">
      <c r="A25" s="450"/>
      <c r="B25" s="450"/>
    </row>
  </sheetData>
  <mergeCells count="11">
    <mergeCell ref="A24:G24"/>
    <mergeCell ref="A2:K2"/>
    <mergeCell ref="A3:K3"/>
    <mergeCell ref="A4:A5"/>
    <mergeCell ref="B4:C4"/>
    <mergeCell ref="D4:E4"/>
    <mergeCell ref="F4:G4"/>
    <mergeCell ref="H4:I4"/>
    <mergeCell ref="J4:K4"/>
    <mergeCell ref="A21:D21"/>
    <mergeCell ref="A23:H23"/>
  </mergeCells>
  <hyperlinks>
    <hyperlink ref="A1" r:id="rId1"/>
  </hyperlinks>
  <pageMargins left="0.7" right="0.7" top="0.75" bottom="0.75" header="0.3" footer="0.3"/>
  <pageSetup paperSize="9" fitToWidth="0" orientation="landscape" r:id="rId2"/>
  <headerFooter>
    <oddFooter>&amp;R65</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7">
    <pageSetUpPr fitToPage="1"/>
  </sheetPr>
  <dimension ref="A1:K26"/>
  <sheetViews>
    <sheetView view="pageBreakPreview" zoomScale="60" zoomScaleNormal="100" workbookViewId="0">
      <selection activeCell="A24" sqref="A24:H24"/>
    </sheetView>
  </sheetViews>
  <sheetFormatPr defaultRowHeight="12.75"/>
  <cols>
    <col min="1" max="1" width="21.85546875" style="152" customWidth="1"/>
    <col min="2" max="2" width="11.7109375" style="152" customWidth="1"/>
    <col min="3" max="3" width="10.5703125" style="152" customWidth="1"/>
    <col min="4" max="4" width="11.7109375" style="152" customWidth="1"/>
    <col min="5" max="5" width="11.28515625" style="152" customWidth="1"/>
    <col min="6" max="6" width="11.7109375" style="152" customWidth="1"/>
    <col min="7" max="7" width="11.28515625" style="152" customWidth="1"/>
    <col min="8" max="8" width="11.7109375" style="152" customWidth="1"/>
    <col min="9" max="9" width="11" style="152" customWidth="1"/>
    <col min="10" max="11" width="11.7109375" style="152" customWidth="1"/>
    <col min="12" max="16384" width="9.140625" style="152"/>
  </cols>
  <sheetData>
    <row r="1" spans="1:11" ht="13.5" thickBot="1">
      <c r="A1" s="1" t="s">
        <v>0</v>
      </c>
      <c r="K1" s="474" t="s">
        <v>1</v>
      </c>
    </row>
    <row r="2" spans="1:11" ht="24" customHeight="1" thickTop="1">
      <c r="A2" s="6250" t="s">
        <v>1448</v>
      </c>
      <c r="B2" s="6251"/>
      <c r="C2" s="6251"/>
      <c r="D2" s="6251"/>
      <c r="E2" s="6251"/>
      <c r="F2" s="6251"/>
      <c r="G2" s="6251"/>
      <c r="H2" s="6251"/>
      <c r="I2" s="6251"/>
      <c r="J2" s="6251"/>
      <c r="K2" s="6252"/>
    </row>
    <row r="3" spans="1:11" ht="29.25" customHeight="1" thickBot="1">
      <c r="A3" s="6285" t="s">
        <v>1076</v>
      </c>
      <c r="B3" s="6286"/>
      <c r="C3" s="6286"/>
      <c r="D3" s="6286"/>
      <c r="E3" s="6286"/>
      <c r="F3" s="6286"/>
      <c r="G3" s="6286"/>
      <c r="H3" s="6286"/>
      <c r="I3" s="6286"/>
      <c r="J3" s="6286"/>
      <c r="K3" s="6287"/>
    </row>
    <row r="4" spans="1:11" ht="24.75" customHeight="1">
      <c r="A4" s="6655"/>
      <c r="B4" s="6660">
        <v>2009</v>
      </c>
      <c r="C4" s="6661"/>
      <c r="D4" s="6660">
        <v>2010</v>
      </c>
      <c r="E4" s="6661"/>
      <c r="F4" s="6660">
        <v>2011</v>
      </c>
      <c r="G4" s="6662"/>
      <c r="H4" s="6660">
        <v>2012</v>
      </c>
      <c r="I4" s="6662"/>
      <c r="J4" s="6663">
        <v>2013</v>
      </c>
      <c r="K4" s="6664"/>
    </row>
    <row r="5" spans="1:11" ht="36.75" customHeight="1" thickBot="1">
      <c r="A5" s="6655"/>
      <c r="B5" s="1238" t="s">
        <v>1051</v>
      </c>
      <c r="C5" s="1260" t="s">
        <v>1052</v>
      </c>
      <c r="D5" s="1238" t="s">
        <v>1051</v>
      </c>
      <c r="E5" s="1260" t="s">
        <v>1052</v>
      </c>
      <c r="F5" s="1238" t="s">
        <v>1051</v>
      </c>
      <c r="G5" s="1239" t="s">
        <v>1052</v>
      </c>
      <c r="H5" s="1238" t="s">
        <v>1051</v>
      </c>
      <c r="I5" s="1239" t="s">
        <v>1052</v>
      </c>
      <c r="J5" s="1238" t="s">
        <v>1051</v>
      </c>
      <c r="K5" s="5612" t="s">
        <v>1052</v>
      </c>
    </row>
    <row r="6" spans="1:11" ht="20.100000000000001" customHeight="1">
      <c r="A6" s="1261" t="s">
        <v>1077</v>
      </c>
      <c r="B6" s="1241">
        <v>22473</v>
      </c>
      <c r="C6" s="1242">
        <f>B6/$B$20*100</f>
        <v>64.592435042538511</v>
      </c>
      <c r="D6" s="1241">
        <v>28619</v>
      </c>
      <c r="E6" s="1243">
        <f>D6/$D$20*100</f>
        <v>68.321038936236249</v>
      </c>
      <c r="F6" s="1241">
        <v>36663</v>
      </c>
      <c r="G6" s="1242">
        <f>F6/$F$20*100</f>
        <v>69.871550541241049</v>
      </c>
      <c r="H6" s="1241">
        <v>1097</v>
      </c>
      <c r="I6" s="1242">
        <f>H6/$H$20*100</f>
        <v>1.7483464817913779</v>
      </c>
      <c r="J6" s="1241">
        <v>47471</v>
      </c>
      <c r="K6" s="1244">
        <f>J6/$H$20*100</f>
        <v>75.657024464100729</v>
      </c>
    </row>
    <row r="7" spans="1:11" ht="20.100000000000001" customHeight="1">
      <c r="A7" s="1262" t="s">
        <v>1078</v>
      </c>
      <c r="B7" s="1246">
        <v>6786</v>
      </c>
      <c r="C7" s="1247">
        <f>B7/$B$20*100</f>
        <v>19.504483789376867</v>
      </c>
      <c r="D7" s="1246">
        <v>6390</v>
      </c>
      <c r="E7" s="1248">
        <f>D7/$D$20*100</f>
        <v>15.254601446680512</v>
      </c>
      <c r="F7" s="1246">
        <v>6445</v>
      </c>
      <c r="G7" s="1247">
        <f>F7/$F$20*100</f>
        <v>12.282741271535295</v>
      </c>
      <c r="H7" s="1246">
        <v>44593</v>
      </c>
      <c r="I7" s="1247">
        <f>H7/$H$20*100</f>
        <v>71.07020479719499</v>
      </c>
      <c r="J7" s="1246">
        <v>11823</v>
      </c>
      <c r="K7" s="1249">
        <f>J7/$H$20*100</f>
        <v>18.842935692087018</v>
      </c>
    </row>
    <row r="8" spans="1:11" ht="20.100000000000001" customHeight="1">
      <c r="A8" s="1262" t="s">
        <v>1079</v>
      </c>
      <c r="B8" s="1246">
        <v>1582</v>
      </c>
      <c r="C8" s="1247">
        <f t="shared" ref="C8:C19" si="0">B8/$B$20*100</f>
        <v>4.5470223039779256</v>
      </c>
      <c r="D8" s="1246">
        <v>1197</v>
      </c>
      <c r="E8" s="1248">
        <f t="shared" ref="E8:E19" si="1">D8/$D$20*100</f>
        <v>2.8575521019838144</v>
      </c>
      <c r="F8" s="1246">
        <v>1342</v>
      </c>
      <c r="G8" s="1247">
        <f t="shared" ref="G8:G19" si="2">F8/$F$20*100</f>
        <v>2.5575545052599482</v>
      </c>
      <c r="H8" s="1246">
        <v>7199</v>
      </c>
      <c r="I8" s="1247">
        <f t="shared" ref="I8:I19" si="3">H8/$H$20*100</f>
        <v>11.473424177225276</v>
      </c>
      <c r="J8" s="1246">
        <v>984</v>
      </c>
      <c r="K8" s="1249">
        <f t="shared" ref="K8:K19" si="4">J8/$H$20*100</f>
        <v>1.5682524503944539</v>
      </c>
    </row>
    <row r="9" spans="1:11" ht="20.100000000000001" customHeight="1">
      <c r="A9" s="1262" t="s">
        <v>1080</v>
      </c>
      <c r="B9" s="1246">
        <v>543</v>
      </c>
      <c r="C9" s="1247">
        <f t="shared" si="0"/>
        <v>1.5607036100252931</v>
      </c>
      <c r="D9" s="1246">
        <v>227</v>
      </c>
      <c r="E9" s="1248">
        <f t="shared" si="1"/>
        <v>0.54190837690085703</v>
      </c>
      <c r="F9" s="1246">
        <v>253</v>
      </c>
      <c r="G9" s="1247">
        <f t="shared" si="2"/>
        <v>0.48216191492605581</v>
      </c>
      <c r="H9" s="1246">
        <v>52</v>
      </c>
      <c r="I9" s="1247">
        <f t="shared" si="3"/>
        <v>8.2875129492389829E-2</v>
      </c>
      <c r="J9" s="1246">
        <v>246</v>
      </c>
      <c r="K9" s="1249">
        <f t="shared" si="4"/>
        <v>0.39206311259861348</v>
      </c>
    </row>
    <row r="10" spans="1:11" ht="20.100000000000001" customHeight="1">
      <c r="A10" s="1262" t="s">
        <v>1081</v>
      </c>
      <c r="B10" s="1246">
        <v>462</v>
      </c>
      <c r="C10" s="1247">
        <f t="shared" si="0"/>
        <v>1.3278914693032879</v>
      </c>
      <c r="D10" s="1246">
        <v>254</v>
      </c>
      <c r="E10" s="1248">
        <f t="shared" si="1"/>
        <v>0.60636443935161977</v>
      </c>
      <c r="F10" s="1246">
        <v>234</v>
      </c>
      <c r="G10" s="1247">
        <f t="shared" si="2"/>
        <v>0.44595212684860497</v>
      </c>
      <c r="H10" s="1246">
        <v>81</v>
      </c>
      <c r="I10" s="1247">
        <f t="shared" si="3"/>
        <v>0.12909395170929955</v>
      </c>
      <c r="J10" s="1246">
        <v>323</v>
      </c>
      <c r="K10" s="1249">
        <f t="shared" si="4"/>
        <v>0.51478205434695989</v>
      </c>
    </row>
    <row r="11" spans="1:11" ht="20.100000000000001" customHeight="1">
      <c r="A11" s="1262" t="s">
        <v>1082</v>
      </c>
      <c r="B11" s="1246">
        <v>211</v>
      </c>
      <c r="C11" s="1247">
        <f t="shared" si="0"/>
        <v>0.60646125546102547</v>
      </c>
      <c r="D11" s="1246">
        <v>146</v>
      </c>
      <c r="E11" s="1248">
        <f t="shared" si="1"/>
        <v>0.3485401895485688</v>
      </c>
      <c r="F11" s="1246">
        <v>148</v>
      </c>
      <c r="G11" s="1247">
        <f t="shared" si="2"/>
        <v>0.28205519134014334</v>
      </c>
      <c r="H11" s="1246">
        <v>736</v>
      </c>
      <c r="I11" s="1247">
        <f t="shared" si="3"/>
        <v>1.1730018328153637</v>
      </c>
      <c r="J11" s="1246">
        <v>597</v>
      </c>
      <c r="K11" s="1249">
        <f t="shared" si="4"/>
        <v>0.95147023667224473</v>
      </c>
    </row>
    <row r="12" spans="1:11" ht="20.100000000000001" customHeight="1">
      <c r="A12" s="1262" t="s">
        <v>1083</v>
      </c>
      <c r="B12" s="1246">
        <v>144</v>
      </c>
      <c r="C12" s="1247">
        <f t="shared" si="0"/>
        <v>0.41388825017245345</v>
      </c>
      <c r="D12" s="1246">
        <v>1419</v>
      </c>
      <c r="E12" s="1248">
        <f t="shared" si="1"/>
        <v>3.387524171023419</v>
      </c>
      <c r="F12" s="1246">
        <v>1654</v>
      </c>
      <c r="G12" s="1247">
        <f t="shared" si="2"/>
        <v>3.1521573410580879</v>
      </c>
      <c r="H12" s="1246">
        <v>172</v>
      </c>
      <c r="I12" s="1247">
        <f t="shared" si="3"/>
        <v>0.27412542832098175</v>
      </c>
      <c r="J12" s="1246">
        <v>1805</v>
      </c>
      <c r="K12" s="1249">
        <f t="shared" si="4"/>
        <v>2.8767232448800701</v>
      </c>
    </row>
    <row r="13" spans="1:11" ht="20.100000000000001" customHeight="1">
      <c r="A13" s="1262" t="s">
        <v>1084</v>
      </c>
      <c r="B13" s="1246">
        <v>129</v>
      </c>
      <c r="C13" s="1247">
        <f t="shared" si="0"/>
        <v>0.37077489077948955</v>
      </c>
      <c r="D13" s="1246">
        <v>767</v>
      </c>
      <c r="E13" s="1248">
        <f t="shared" si="1"/>
        <v>1.8310296259161116</v>
      </c>
      <c r="F13" s="1246">
        <v>1023</v>
      </c>
      <c r="G13" s="1247">
        <f t="shared" si="2"/>
        <v>1.9496112212227474</v>
      </c>
      <c r="H13" s="1246">
        <v>4654</v>
      </c>
      <c r="I13" s="1247">
        <f t="shared" si="3"/>
        <v>7.4173240895688899</v>
      </c>
      <c r="J13" s="1246">
        <v>2994</v>
      </c>
      <c r="K13" s="1249">
        <f t="shared" si="4"/>
        <v>4.771694955773369</v>
      </c>
    </row>
    <row r="14" spans="1:11" ht="20.100000000000001" customHeight="1">
      <c r="A14" s="1262" t="s">
        <v>1085</v>
      </c>
      <c r="B14" s="1246">
        <v>1114</v>
      </c>
      <c r="C14" s="1247">
        <f t="shared" si="0"/>
        <v>3.2018854909174519</v>
      </c>
      <c r="D14" s="1246">
        <v>1521</v>
      </c>
      <c r="E14" s="1248">
        <f t="shared" si="1"/>
        <v>3.6310248513929673</v>
      </c>
      <c r="F14" s="1246">
        <v>3052</v>
      </c>
      <c r="G14" s="1247">
        <f t="shared" si="2"/>
        <v>5.8164354322305236</v>
      </c>
      <c r="H14" s="1246">
        <v>236</v>
      </c>
      <c r="I14" s="1247">
        <f t="shared" si="3"/>
        <v>0.37612558769623078</v>
      </c>
      <c r="J14" s="1246">
        <v>5631</v>
      </c>
      <c r="K14" s="1249">
        <f t="shared" si="4"/>
        <v>8.9744202725316757</v>
      </c>
    </row>
    <row r="15" spans="1:11" ht="20.100000000000001" customHeight="1">
      <c r="A15" s="1262" t="s">
        <v>1086</v>
      </c>
      <c r="B15" s="1246">
        <v>674</v>
      </c>
      <c r="C15" s="1247">
        <f t="shared" si="0"/>
        <v>1.9372269487238445</v>
      </c>
      <c r="D15" s="1246">
        <v>221</v>
      </c>
      <c r="E15" s="1248">
        <f t="shared" si="1"/>
        <v>0.52758480746735426</v>
      </c>
      <c r="F15" s="1246">
        <v>283</v>
      </c>
      <c r="G15" s="1247">
        <f t="shared" si="2"/>
        <v>0.53933526452203084</v>
      </c>
      <c r="H15" s="1246">
        <v>1488</v>
      </c>
      <c r="I15" s="1247">
        <f t="shared" si="3"/>
        <v>2.3715037054745398</v>
      </c>
      <c r="J15" s="1246">
        <v>129</v>
      </c>
      <c r="K15" s="1249">
        <f t="shared" si="4"/>
        <v>0.20559407124073631</v>
      </c>
    </row>
    <row r="16" spans="1:11" ht="20.100000000000001" customHeight="1">
      <c r="A16" s="1262" t="s">
        <v>1087</v>
      </c>
      <c r="B16" s="1246">
        <v>435</v>
      </c>
      <c r="C16" s="1247">
        <f t="shared" si="0"/>
        <v>1.250287422395953</v>
      </c>
      <c r="D16" s="1246">
        <v>707</v>
      </c>
      <c r="E16" s="1248">
        <f t="shared" si="1"/>
        <v>1.6877939315810835</v>
      </c>
      <c r="F16" s="1246">
        <v>777</v>
      </c>
      <c r="G16" s="1247">
        <f t="shared" si="2"/>
        <v>1.4807897545357522</v>
      </c>
      <c r="H16" s="1246">
        <v>1765</v>
      </c>
      <c r="I16" s="1247">
        <f t="shared" si="3"/>
        <v>2.8129731452705395</v>
      </c>
      <c r="J16" s="1246">
        <v>905</v>
      </c>
      <c r="K16" s="1249">
        <f t="shared" si="4"/>
        <v>1.4423460036656308</v>
      </c>
    </row>
    <row r="17" spans="1:11" ht="20.100000000000001" customHeight="1">
      <c r="A17" s="1263" t="s">
        <v>1088</v>
      </c>
      <c r="B17" s="1246">
        <v>25</v>
      </c>
      <c r="C17" s="1247">
        <f t="shared" si="0"/>
        <v>7.1855598988273164E-2</v>
      </c>
      <c r="D17" s="1246">
        <v>53</v>
      </c>
      <c r="E17" s="1248">
        <f t="shared" si="1"/>
        <v>0.12652486332927498</v>
      </c>
      <c r="F17" s="1246">
        <v>153</v>
      </c>
      <c r="G17" s="1247">
        <f t="shared" si="2"/>
        <v>0.29158408293947247</v>
      </c>
      <c r="H17" s="1246">
        <v>266</v>
      </c>
      <c r="I17" s="1247">
        <f t="shared" si="3"/>
        <v>0.42393816240337878</v>
      </c>
      <c r="J17" s="1246">
        <v>18</v>
      </c>
      <c r="K17" s="1249">
        <f t="shared" si="4"/>
        <v>2.8687544824288785E-2</v>
      </c>
    </row>
    <row r="18" spans="1:11" ht="20.100000000000001" customHeight="1">
      <c r="A18" s="1263" t="s">
        <v>1089</v>
      </c>
      <c r="B18" s="1246">
        <v>20</v>
      </c>
      <c r="C18" s="1247">
        <f t="shared" si="0"/>
        <v>5.7484479190618526E-2</v>
      </c>
      <c r="D18" s="1246">
        <v>57</v>
      </c>
      <c r="E18" s="1248">
        <f t="shared" si="1"/>
        <v>0.13607390961827687</v>
      </c>
      <c r="F18" s="1246">
        <v>99</v>
      </c>
      <c r="G18" s="1247">
        <f t="shared" si="2"/>
        <v>0.18867205366671749</v>
      </c>
      <c r="H18" s="1246">
        <v>238</v>
      </c>
      <c r="I18" s="1247">
        <f t="shared" si="3"/>
        <v>0.37931309267670732</v>
      </c>
      <c r="J18" s="1246">
        <v>87</v>
      </c>
      <c r="K18" s="1249">
        <f t="shared" si="4"/>
        <v>0.13865646665072914</v>
      </c>
    </row>
    <row r="19" spans="1:11" ht="20.100000000000001" customHeight="1" thickBot="1">
      <c r="A19" s="1263" t="s">
        <v>1090</v>
      </c>
      <c r="B19" s="1264">
        <v>194</v>
      </c>
      <c r="C19" s="1265">
        <f t="shared" si="0"/>
        <v>0.55759944814899975</v>
      </c>
      <c r="D19" s="1264">
        <v>311</v>
      </c>
      <c r="E19" s="1266">
        <f t="shared" si="1"/>
        <v>0.74243834896989658</v>
      </c>
      <c r="F19" s="1264">
        <v>346</v>
      </c>
      <c r="G19" s="1265">
        <f t="shared" si="2"/>
        <v>0.65939929867357838</v>
      </c>
      <c r="H19" s="1264">
        <v>168</v>
      </c>
      <c r="I19" s="1265">
        <f t="shared" si="3"/>
        <v>0.26775041836002866</v>
      </c>
      <c r="J19" s="1264">
        <v>14</v>
      </c>
      <c r="K19" s="1267">
        <f t="shared" si="4"/>
        <v>2.2312534863335724E-2</v>
      </c>
    </row>
    <row r="20" spans="1:11" ht="20.100000000000001" customHeight="1" thickBot="1">
      <c r="A20" s="1268" t="s">
        <v>78</v>
      </c>
      <c r="B20" s="1269">
        <v>34792</v>
      </c>
      <c r="C20" s="1270">
        <v>100</v>
      </c>
      <c r="D20" s="1269">
        <f>SUM(D6:D19)</f>
        <v>41889</v>
      </c>
      <c r="E20" s="1270">
        <v>100</v>
      </c>
      <c r="F20" s="1269">
        <v>52472</v>
      </c>
      <c r="G20" s="1271">
        <v>100</v>
      </c>
      <c r="H20" s="1269">
        <v>62745</v>
      </c>
      <c r="I20" s="1271">
        <v>100</v>
      </c>
      <c r="J20" s="1269">
        <v>73027</v>
      </c>
      <c r="K20" s="1272">
        <v>100</v>
      </c>
    </row>
    <row r="21" spans="1:11" ht="18" customHeight="1" thickTop="1"/>
    <row r="22" spans="1:11" ht="18" customHeight="1">
      <c r="A22" s="6628" t="s">
        <v>1061</v>
      </c>
      <c r="B22" s="6628"/>
      <c r="C22" s="6628"/>
      <c r="D22" s="6628"/>
    </row>
    <row r="23" spans="1:11" ht="18" customHeight="1">
      <c r="A23" s="1216" t="s">
        <v>1062</v>
      </c>
      <c r="B23" s="1216"/>
      <c r="C23" s="1216"/>
      <c r="D23" s="1216"/>
    </row>
    <row r="24" spans="1:11" ht="18" customHeight="1">
      <c r="A24" s="6492" t="s">
        <v>1091</v>
      </c>
      <c r="B24" s="6492"/>
      <c r="C24" s="6492"/>
      <c r="D24" s="6492"/>
      <c r="E24" s="6492"/>
      <c r="F24" s="6492"/>
      <c r="G24" s="6492"/>
      <c r="H24" s="6492"/>
      <c r="I24" s="358"/>
    </row>
    <row r="25" spans="1:11" ht="18" customHeight="1">
      <c r="A25" s="6248" t="s">
        <v>952</v>
      </c>
      <c r="B25" s="6248"/>
      <c r="C25" s="6248"/>
      <c r="D25" s="6248"/>
      <c r="E25" s="6248"/>
      <c r="F25" s="6248"/>
      <c r="G25" s="6248"/>
    </row>
    <row r="26" spans="1:11" ht="24" customHeight="1">
      <c r="A26" s="450"/>
      <c r="B26" s="450"/>
    </row>
  </sheetData>
  <mergeCells count="11">
    <mergeCell ref="A25:G25"/>
    <mergeCell ref="A2:K2"/>
    <mergeCell ref="A3:K3"/>
    <mergeCell ref="A4:A5"/>
    <mergeCell ref="B4:C4"/>
    <mergeCell ref="D4:E4"/>
    <mergeCell ref="F4:G4"/>
    <mergeCell ref="H4:I4"/>
    <mergeCell ref="J4:K4"/>
    <mergeCell ref="A22:D22"/>
    <mergeCell ref="A24:H24"/>
  </mergeCells>
  <hyperlinks>
    <hyperlink ref="A1" r:id="rId1"/>
  </hyperlinks>
  <pageMargins left="0.7" right="0.7" top="0.75" bottom="0.75" header="0.3" footer="0.3"/>
  <pageSetup paperSize="9" scale="96" fitToWidth="0" orientation="landscape" r:id="rId2"/>
  <headerFooter>
    <oddFooter>&amp;R66</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8">
    <pageSetUpPr fitToPage="1"/>
  </sheetPr>
  <dimension ref="A1:K16"/>
  <sheetViews>
    <sheetView view="pageBreakPreview" zoomScale="60" zoomScaleNormal="100" workbookViewId="0">
      <selection activeCell="A18" sqref="A18"/>
    </sheetView>
  </sheetViews>
  <sheetFormatPr defaultRowHeight="12.75"/>
  <cols>
    <col min="1" max="1" width="25.85546875" style="152" customWidth="1"/>
    <col min="2" max="2" width="11.7109375" style="152" customWidth="1"/>
    <col min="3" max="3" width="9.28515625" style="152" customWidth="1"/>
    <col min="4" max="4" width="11.7109375" style="152" customWidth="1"/>
    <col min="5" max="9" width="10.5703125" style="152" customWidth="1"/>
    <col min="10" max="10" width="11.7109375" style="152" customWidth="1"/>
    <col min="11" max="11" width="10.28515625" style="152" customWidth="1"/>
    <col min="12" max="16384" width="9.140625" style="152"/>
  </cols>
  <sheetData>
    <row r="1" spans="1:11" ht="13.5" thickBot="1">
      <c r="A1" s="1" t="s">
        <v>0</v>
      </c>
      <c r="K1" s="474" t="s">
        <v>1</v>
      </c>
    </row>
    <row r="2" spans="1:11" ht="24" customHeight="1" thickTop="1">
      <c r="A2" s="6250" t="s">
        <v>1449</v>
      </c>
      <c r="B2" s="6251"/>
      <c r="C2" s="6251"/>
      <c r="D2" s="6251"/>
      <c r="E2" s="6251"/>
      <c r="F2" s="6251"/>
      <c r="G2" s="6251"/>
      <c r="H2" s="6251"/>
      <c r="I2" s="6251"/>
      <c r="J2" s="6251"/>
      <c r="K2" s="6252"/>
    </row>
    <row r="3" spans="1:11" ht="27.75" customHeight="1" thickBot="1">
      <c r="A3" s="6285" t="s">
        <v>901</v>
      </c>
      <c r="B3" s="6286"/>
      <c r="C3" s="6286"/>
      <c r="D3" s="6286"/>
      <c r="E3" s="6286"/>
      <c r="F3" s="6286"/>
      <c r="G3" s="6286"/>
      <c r="H3" s="6286"/>
      <c r="I3" s="6286"/>
      <c r="J3" s="6286"/>
      <c r="K3" s="6287"/>
    </row>
    <row r="4" spans="1:11" ht="24.75" customHeight="1" thickBot="1">
      <c r="A4" s="6655"/>
      <c r="B4" s="6665">
        <v>2009</v>
      </c>
      <c r="C4" s="6459"/>
      <c r="D4" s="6458">
        <v>2010</v>
      </c>
      <c r="E4" s="6458"/>
      <c r="F4" s="6455">
        <v>2011</v>
      </c>
      <c r="G4" s="6456"/>
      <c r="H4" s="6665">
        <v>2012</v>
      </c>
      <c r="I4" s="6458"/>
      <c r="J4" s="6460">
        <v>2013</v>
      </c>
      <c r="K4" s="6385"/>
    </row>
    <row r="5" spans="1:11" ht="36.75" customHeight="1" thickBot="1">
      <c r="A5" s="6297"/>
      <c r="B5" s="5805" t="s">
        <v>1051</v>
      </c>
      <c r="C5" s="5806" t="s">
        <v>1052</v>
      </c>
      <c r="D5" s="5805" t="s">
        <v>1051</v>
      </c>
      <c r="E5" s="5806" t="s">
        <v>1052</v>
      </c>
      <c r="F5" s="5805" t="s">
        <v>1051</v>
      </c>
      <c r="G5" s="5818" t="s">
        <v>1052</v>
      </c>
      <c r="H5" s="5805" t="s">
        <v>1051</v>
      </c>
      <c r="I5" s="5818" t="s">
        <v>1052</v>
      </c>
      <c r="J5" s="5805" t="s">
        <v>1051</v>
      </c>
      <c r="K5" s="5811" t="s">
        <v>1052</v>
      </c>
    </row>
    <row r="6" spans="1:11" ht="21.95" customHeight="1">
      <c r="A6" s="1274" t="s">
        <v>1092</v>
      </c>
      <c r="B6" s="5816">
        <v>23566</v>
      </c>
      <c r="C6" s="1247">
        <v>80.5</v>
      </c>
      <c r="D6" s="5816">
        <v>27207</v>
      </c>
      <c r="E6" s="1247">
        <v>77.468678815489753</v>
      </c>
      <c r="F6" s="5816" t="s">
        <v>9</v>
      </c>
      <c r="G6" s="1248">
        <v>73.5</v>
      </c>
      <c r="H6" s="5816" t="s">
        <v>9</v>
      </c>
      <c r="I6" s="1248">
        <v>67.3</v>
      </c>
      <c r="J6" s="5816">
        <v>40060</v>
      </c>
      <c r="K6" s="1249">
        <v>67.400000000000006</v>
      </c>
    </row>
    <row r="7" spans="1:11" ht="21.95" customHeight="1">
      <c r="A7" s="1262" t="s">
        <v>1093</v>
      </c>
      <c r="B7" s="5816">
        <v>5137</v>
      </c>
      <c r="C7" s="1247">
        <v>17.600000000000001</v>
      </c>
      <c r="D7" s="5816">
        <v>6813</v>
      </c>
      <c r="E7" s="1247">
        <v>19.399202733485193</v>
      </c>
      <c r="F7" s="5816" t="s">
        <v>9</v>
      </c>
      <c r="G7" s="1248">
        <v>20.399999999999999</v>
      </c>
      <c r="H7" s="5816" t="s">
        <v>9</v>
      </c>
      <c r="I7" s="1248">
        <v>23.33</v>
      </c>
      <c r="J7" s="5816">
        <v>13256</v>
      </c>
      <c r="K7" s="1249">
        <v>22.4</v>
      </c>
    </row>
    <row r="8" spans="1:11" ht="21.95" customHeight="1">
      <c r="A8" s="1262" t="s">
        <v>1094</v>
      </c>
      <c r="B8" s="5816">
        <v>3</v>
      </c>
      <c r="C8" s="1247">
        <v>0</v>
      </c>
      <c r="D8" s="5816">
        <v>0</v>
      </c>
      <c r="E8" s="1247">
        <v>0</v>
      </c>
      <c r="F8" s="5816" t="s">
        <v>9</v>
      </c>
      <c r="G8" s="1248">
        <v>0</v>
      </c>
      <c r="H8" s="5816" t="s">
        <v>9</v>
      </c>
      <c r="I8" s="1248">
        <v>0</v>
      </c>
      <c r="J8" s="5816">
        <v>96</v>
      </c>
      <c r="K8" s="1249">
        <v>0.1</v>
      </c>
    </row>
    <row r="9" spans="1:11" ht="21.95" customHeight="1">
      <c r="A9" s="1262" t="s">
        <v>1095</v>
      </c>
      <c r="B9" s="5816">
        <v>553</v>
      </c>
      <c r="C9" s="1247">
        <v>1.9</v>
      </c>
      <c r="D9" s="5816">
        <v>1100</v>
      </c>
      <c r="E9" s="1247">
        <v>3.132118451025057</v>
      </c>
      <c r="F9" s="5816" t="s">
        <v>9</v>
      </c>
      <c r="G9" s="1248">
        <v>6.1</v>
      </c>
      <c r="H9" s="5816" t="s">
        <v>9</v>
      </c>
      <c r="I9" s="1248">
        <v>9.6999999999999993</v>
      </c>
      <c r="J9" s="5816">
        <v>5970</v>
      </c>
      <c r="K9" s="1249">
        <v>10.1</v>
      </c>
    </row>
    <row r="10" spans="1:11" ht="21.95" customHeight="1" thickBot="1">
      <c r="A10" s="1275" t="s">
        <v>78</v>
      </c>
      <c r="B10" s="1276">
        <v>29259</v>
      </c>
      <c r="C10" s="1277">
        <v>100</v>
      </c>
      <c r="D10" s="1276">
        <f>SUM(D6:D9)</f>
        <v>35120</v>
      </c>
      <c r="E10" s="1277">
        <v>100</v>
      </c>
      <c r="F10" s="1276" t="s">
        <v>9</v>
      </c>
      <c r="G10" s="1278">
        <v>100</v>
      </c>
      <c r="H10" s="1276" t="s">
        <v>9</v>
      </c>
      <c r="I10" s="1278">
        <v>100</v>
      </c>
      <c r="J10" s="1276">
        <v>59382</v>
      </c>
      <c r="K10" s="1279">
        <v>100</v>
      </c>
    </row>
    <row r="11" spans="1:11" ht="18" customHeight="1" thickTop="1"/>
    <row r="12" spans="1:11" ht="18" customHeight="1">
      <c r="A12" s="6628" t="s">
        <v>1061</v>
      </c>
      <c r="B12" s="6628"/>
      <c r="C12" s="6628"/>
      <c r="D12" s="6628"/>
    </row>
    <row r="13" spans="1:11" ht="18" customHeight="1">
      <c r="A13" s="6628" t="s">
        <v>1096</v>
      </c>
      <c r="B13" s="6628"/>
      <c r="C13" s="1216"/>
      <c r="D13" s="1216"/>
    </row>
    <row r="14" spans="1:11" ht="18" customHeight="1">
      <c r="A14" s="6492" t="s">
        <v>1049</v>
      </c>
      <c r="B14" s="6492"/>
      <c r="C14" s="6492"/>
      <c r="D14" s="6492"/>
      <c r="E14" s="6492"/>
      <c r="F14" s="6492"/>
      <c r="G14" s="6492"/>
      <c r="H14" s="6492"/>
      <c r="I14" s="358"/>
    </row>
    <row r="15" spans="1:11" ht="18" customHeight="1">
      <c r="A15" s="6248" t="s">
        <v>952</v>
      </c>
      <c r="B15" s="6248"/>
      <c r="C15" s="6248"/>
      <c r="D15" s="6248"/>
      <c r="E15" s="6248"/>
      <c r="F15" s="6248"/>
      <c r="G15" s="6248"/>
    </row>
    <row r="16" spans="1:11" ht="19.5" customHeight="1">
      <c r="A16" s="450"/>
      <c r="B16" s="450"/>
    </row>
  </sheetData>
  <mergeCells count="12">
    <mergeCell ref="A15:G15"/>
    <mergeCell ref="A2:K2"/>
    <mergeCell ref="A3:K3"/>
    <mergeCell ref="A4:A5"/>
    <mergeCell ref="B4:C4"/>
    <mergeCell ref="D4:E4"/>
    <mergeCell ref="F4:G4"/>
    <mergeCell ref="H4:I4"/>
    <mergeCell ref="J4:K4"/>
    <mergeCell ref="A12:D12"/>
    <mergeCell ref="A14:H14"/>
    <mergeCell ref="A13:B13"/>
  </mergeCells>
  <hyperlinks>
    <hyperlink ref="A1" r:id="rId1"/>
  </hyperlinks>
  <pageMargins left="0.7" right="0.7" top="0.75" bottom="0.75" header="0.3" footer="0.3"/>
  <pageSetup paperSize="9" fitToWidth="0" orientation="landscape" r:id="rId2"/>
  <headerFooter>
    <oddFooter>&amp;R67</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9">
    <pageSetUpPr fitToPage="1"/>
  </sheetPr>
  <dimension ref="A1:G18"/>
  <sheetViews>
    <sheetView view="pageBreakPreview" zoomScale="60" zoomScaleNormal="100" workbookViewId="0">
      <selection activeCell="A20" sqref="A20"/>
    </sheetView>
  </sheetViews>
  <sheetFormatPr defaultRowHeight="12.75"/>
  <cols>
    <col min="1" max="1" width="30.42578125" style="152" customWidth="1"/>
    <col min="2" max="7" width="16.7109375" style="152" customWidth="1"/>
    <col min="8" max="16384" width="9.140625" style="152"/>
  </cols>
  <sheetData>
    <row r="1" spans="1:7" ht="13.5" thickBot="1">
      <c r="A1" s="1" t="s">
        <v>0</v>
      </c>
      <c r="G1" s="474" t="s">
        <v>1</v>
      </c>
    </row>
    <row r="2" spans="1:7" ht="24" customHeight="1" thickTop="1">
      <c r="A2" s="6250" t="s">
        <v>1450</v>
      </c>
      <c r="B2" s="6251"/>
      <c r="C2" s="6251"/>
      <c r="D2" s="6251"/>
      <c r="E2" s="6251"/>
      <c r="F2" s="6251"/>
      <c r="G2" s="6252"/>
    </row>
    <row r="3" spans="1:7" ht="20.25" customHeight="1" thickBot="1">
      <c r="A3" s="6285" t="s">
        <v>1097</v>
      </c>
      <c r="B3" s="6286"/>
      <c r="C3" s="6286"/>
      <c r="D3" s="6286"/>
      <c r="E3" s="6286"/>
      <c r="F3" s="6286"/>
      <c r="G3" s="6287"/>
    </row>
    <row r="4" spans="1:7" ht="24.75" customHeight="1">
      <c r="A4" s="6666"/>
      <c r="B4" s="6663">
        <v>2009</v>
      </c>
      <c r="C4" s="6668"/>
      <c r="D4" s="6663">
        <v>2010</v>
      </c>
      <c r="E4" s="6668"/>
      <c r="F4" s="6662">
        <v>2011</v>
      </c>
      <c r="G4" s="6669"/>
    </row>
    <row r="5" spans="1:7" ht="36.75" customHeight="1" thickBot="1">
      <c r="A5" s="6667"/>
      <c r="B5" s="5613" t="s">
        <v>1051</v>
      </c>
      <c r="C5" s="5614" t="s">
        <v>1052</v>
      </c>
      <c r="D5" s="5613" t="s">
        <v>1051</v>
      </c>
      <c r="E5" s="5614" t="s">
        <v>1052</v>
      </c>
      <c r="F5" s="1281" t="s">
        <v>1051</v>
      </c>
      <c r="G5" s="5612" t="s">
        <v>1052</v>
      </c>
    </row>
    <row r="6" spans="1:7" ht="20.100000000000001" customHeight="1">
      <c r="A6" s="1282" t="s">
        <v>1098</v>
      </c>
      <c r="B6" s="1241">
        <v>30394</v>
      </c>
      <c r="C6" s="1283">
        <v>87.4</v>
      </c>
      <c r="D6" s="1241">
        <v>31129</v>
      </c>
      <c r="E6" s="1242">
        <f>D6*100/D11</f>
        <v>81.632706579602967</v>
      </c>
      <c r="F6" s="1284">
        <v>44107</v>
      </c>
      <c r="G6" s="1285">
        <v>84.1</v>
      </c>
    </row>
    <row r="7" spans="1:7" ht="20.100000000000001" customHeight="1">
      <c r="A7" s="1286" t="s">
        <v>1099</v>
      </c>
      <c r="B7" s="1246">
        <v>3324</v>
      </c>
      <c r="C7" s="1287">
        <v>9.5</v>
      </c>
      <c r="D7" s="1246">
        <v>5410</v>
      </c>
      <c r="E7" s="1247">
        <f>D7*100/D11</f>
        <v>14.187186950934885</v>
      </c>
      <c r="F7" s="1288">
        <v>6447</v>
      </c>
      <c r="G7" s="1289">
        <v>12.2</v>
      </c>
    </row>
    <row r="8" spans="1:7" ht="20.100000000000001" customHeight="1">
      <c r="A8" s="1286" t="s">
        <v>1100</v>
      </c>
      <c r="B8" s="1246">
        <v>695</v>
      </c>
      <c r="C8" s="1287">
        <v>2</v>
      </c>
      <c r="D8" s="1246">
        <v>1004</v>
      </c>
      <c r="E8" s="1247">
        <f>D8*100/D11</f>
        <v>2.6328901476411506</v>
      </c>
      <c r="F8" s="1288">
        <v>1207</v>
      </c>
      <c r="G8" s="1289">
        <v>2.2999999999999998</v>
      </c>
    </row>
    <row r="9" spans="1:7" ht="20.100000000000001" customHeight="1">
      <c r="A9" s="1286" t="s">
        <v>1101</v>
      </c>
      <c r="B9" s="1246">
        <v>340</v>
      </c>
      <c r="C9" s="1287">
        <v>1</v>
      </c>
      <c r="D9" s="1246">
        <v>508</v>
      </c>
      <c r="E9" s="1247">
        <f>D9*100/D11</f>
        <v>1.3321794770933313</v>
      </c>
      <c r="F9" s="1290">
        <v>616</v>
      </c>
      <c r="G9" s="1289">
        <v>1.2</v>
      </c>
    </row>
    <row r="10" spans="1:7" ht="20.100000000000001" customHeight="1">
      <c r="A10" s="1286" t="s">
        <v>1102</v>
      </c>
      <c r="B10" s="1246">
        <v>39</v>
      </c>
      <c r="C10" s="1287">
        <v>0.1</v>
      </c>
      <c r="D10" s="1246">
        <v>82</v>
      </c>
      <c r="E10" s="1247">
        <f>D10*100/D11</f>
        <v>0.21503684472766371</v>
      </c>
      <c r="F10" s="1290">
        <v>95</v>
      </c>
      <c r="G10" s="1289">
        <v>0.2</v>
      </c>
    </row>
    <row r="11" spans="1:7" ht="20.100000000000001" customHeight="1" thickBot="1">
      <c r="A11" s="1275" t="s">
        <v>78</v>
      </c>
      <c r="B11" s="1276">
        <v>34792</v>
      </c>
      <c r="C11" s="1277">
        <f>B11*100/B11</f>
        <v>100</v>
      </c>
      <c r="D11" s="1276">
        <f>SUM(D6:D10)</f>
        <v>38133</v>
      </c>
      <c r="E11" s="1277">
        <f>D11*100/D11</f>
        <v>100</v>
      </c>
      <c r="F11" s="1276">
        <v>52472</v>
      </c>
      <c r="G11" s="1279">
        <v>100</v>
      </c>
    </row>
    <row r="12" spans="1:7" ht="18" customHeight="1" thickTop="1"/>
    <row r="13" spans="1:7" ht="18" customHeight="1">
      <c r="A13" s="6628" t="s">
        <v>1061</v>
      </c>
      <c r="B13" s="6628"/>
      <c r="C13" s="6628"/>
      <c r="D13" s="6628"/>
    </row>
    <row r="14" spans="1:7" ht="18" customHeight="1">
      <c r="A14" s="1216" t="s">
        <v>1103</v>
      </c>
      <c r="B14" s="1216"/>
      <c r="C14" s="1216"/>
      <c r="D14" s="1216"/>
    </row>
    <row r="15" spans="1:7" ht="18" customHeight="1">
      <c r="A15" s="6248" t="s">
        <v>1104</v>
      </c>
      <c r="B15" s="6248"/>
      <c r="C15" s="6248"/>
      <c r="D15" s="6248"/>
      <c r="E15" s="6248"/>
      <c r="F15" s="6248"/>
      <c r="G15" s="6248"/>
    </row>
    <row r="16" spans="1:7" ht="18" customHeight="1">
      <c r="A16" s="6628" t="s">
        <v>1105</v>
      </c>
      <c r="B16" s="6628"/>
      <c r="C16" s="6628"/>
      <c r="D16" s="6628"/>
    </row>
    <row r="17" spans="1:5" ht="15.75" customHeight="1">
      <c r="A17" s="6532" t="s">
        <v>1106</v>
      </c>
      <c r="B17" s="6532"/>
      <c r="C17" s="6532"/>
      <c r="D17" s="6532"/>
      <c r="E17" s="6532"/>
    </row>
    <row r="18" spans="1:5" ht="21.75" customHeight="1">
      <c r="A18" s="450"/>
      <c r="B18" s="450"/>
    </row>
  </sheetData>
  <mergeCells count="10">
    <mergeCell ref="A13:D13"/>
    <mergeCell ref="A15:G15"/>
    <mergeCell ref="A16:D16"/>
    <mergeCell ref="A17:E17"/>
    <mergeCell ref="A2:G2"/>
    <mergeCell ref="A3:G3"/>
    <mergeCell ref="A4:A5"/>
    <mergeCell ref="B4:C4"/>
    <mergeCell ref="D4:E4"/>
    <mergeCell ref="F4:G4"/>
  </mergeCells>
  <hyperlinks>
    <hyperlink ref="A1" r:id="rId1"/>
  </hyperlinks>
  <pageMargins left="0.70866141732283472" right="0.70866141732283472" top="0.74803149606299213" bottom="0.74803149606299213" header="0.31496062992125984" footer="0.31496062992125984"/>
  <pageSetup paperSize="9" fitToWidth="0" orientation="landscape" r:id="rId2"/>
  <headerFooter>
    <oddFooter>&amp;R68</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0">
    <pageSetUpPr fitToPage="1"/>
  </sheetPr>
  <dimension ref="A1:G12"/>
  <sheetViews>
    <sheetView view="pageBreakPreview" zoomScale="60" zoomScaleNormal="100" workbookViewId="0">
      <selection activeCell="A11" sqref="A11:C11"/>
    </sheetView>
  </sheetViews>
  <sheetFormatPr defaultRowHeight="12.75"/>
  <cols>
    <col min="1" max="1" width="38.7109375" style="152" customWidth="1"/>
    <col min="2" max="2" width="15.7109375" style="152" customWidth="1"/>
    <col min="3" max="3" width="13.85546875" style="152" customWidth="1"/>
    <col min="4" max="4" width="14" style="152" customWidth="1"/>
    <col min="5" max="6" width="14.28515625" style="152" customWidth="1"/>
    <col min="7" max="7" width="15.7109375" style="152" customWidth="1"/>
    <col min="8" max="16384" width="9.140625" style="152"/>
  </cols>
  <sheetData>
    <row r="1" spans="1:7" ht="13.5" thickBot="1">
      <c r="A1" s="1" t="s">
        <v>0</v>
      </c>
      <c r="G1" s="474" t="s">
        <v>1</v>
      </c>
    </row>
    <row r="2" spans="1:7" ht="24" customHeight="1" thickTop="1">
      <c r="A2" s="6250" t="s">
        <v>1451</v>
      </c>
      <c r="B2" s="6251"/>
      <c r="C2" s="6251"/>
      <c r="D2" s="6251"/>
      <c r="E2" s="6251"/>
      <c r="F2" s="6251"/>
      <c r="G2" s="6252"/>
    </row>
    <row r="3" spans="1:7" ht="25.5" customHeight="1" thickBot="1">
      <c r="A3" s="6285" t="s">
        <v>903</v>
      </c>
      <c r="B3" s="6457"/>
      <c r="C3" s="6457"/>
      <c r="D3" s="6457"/>
      <c r="E3" s="6457"/>
      <c r="F3" s="6457"/>
      <c r="G3" s="6513"/>
    </row>
    <row r="4" spans="1:7" ht="35.25" customHeight="1" thickBot="1">
      <c r="A4" s="2179" t="s">
        <v>1107</v>
      </c>
      <c r="B4" s="1489">
        <v>2008</v>
      </c>
      <c r="C4" s="914">
        <v>2009</v>
      </c>
      <c r="D4" s="914">
        <v>2010</v>
      </c>
      <c r="E4" s="914">
        <v>2011</v>
      </c>
      <c r="F4" s="914">
        <v>2012</v>
      </c>
      <c r="G4" s="1729">
        <v>2013</v>
      </c>
    </row>
    <row r="5" spans="1:7" ht="20.100000000000001" customHeight="1">
      <c r="A5" s="1282" t="s">
        <v>1108</v>
      </c>
      <c r="B5" s="1241" t="s">
        <v>1109</v>
      </c>
      <c r="C5" s="1220" t="s">
        <v>1110</v>
      </c>
      <c r="D5" s="1186" t="s">
        <v>1111</v>
      </c>
      <c r="E5" s="1291" t="s">
        <v>1112</v>
      </c>
      <c r="F5" s="1292" t="s">
        <v>1113</v>
      </c>
      <c r="G5" s="1285" t="s">
        <v>1114</v>
      </c>
    </row>
    <row r="6" spans="1:7" ht="20.100000000000001" customHeight="1" thickBot="1">
      <c r="A6" s="1286" t="s">
        <v>1115</v>
      </c>
      <c r="B6" s="1264" t="s">
        <v>1116</v>
      </c>
      <c r="C6" s="1293" t="s">
        <v>1117</v>
      </c>
      <c r="D6" s="1195" t="s">
        <v>1118</v>
      </c>
      <c r="E6" s="1294" t="s">
        <v>1119</v>
      </c>
      <c r="F6" s="1295" t="s">
        <v>1120</v>
      </c>
      <c r="G6" s="1296" t="s">
        <v>1121</v>
      </c>
    </row>
    <row r="7" spans="1:7" ht="33.75" customHeight="1" thickBot="1">
      <c r="A7" s="2179" t="s">
        <v>1122</v>
      </c>
      <c r="B7" s="1031">
        <v>2008</v>
      </c>
      <c r="C7" s="1032">
        <v>2009</v>
      </c>
      <c r="D7" s="1032">
        <v>2010</v>
      </c>
      <c r="E7" s="1032">
        <v>2011</v>
      </c>
      <c r="F7" s="1032">
        <v>2012</v>
      </c>
      <c r="G7" s="1347">
        <v>2013</v>
      </c>
    </row>
    <row r="8" spans="1:7" ht="24" customHeight="1" thickBot="1">
      <c r="A8" s="1297"/>
      <c r="B8" s="1298">
        <v>30291</v>
      </c>
      <c r="C8" s="1299">
        <v>34612</v>
      </c>
      <c r="D8" s="1299">
        <v>41890</v>
      </c>
      <c r="E8" s="1299">
        <v>52472</v>
      </c>
      <c r="F8" s="1299">
        <v>62745</v>
      </c>
      <c r="G8" s="1300">
        <v>73027</v>
      </c>
    </row>
    <row r="9" spans="1:7" ht="18" customHeight="1" thickTop="1"/>
    <row r="10" spans="1:7" ht="18" customHeight="1">
      <c r="A10" s="6628" t="s">
        <v>1123</v>
      </c>
      <c r="B10" s="6628"/>
      <c r="C10" s="6628"/>
      <c r="D10" s="6628"/>
    </row>
    <row r="11" spans="1:7" ht="18" customHeight="1">
      <c r="A11" s="6248" t="s">
        <v>1124</v>
      </c>
      <c r="B11" s="6248"/>
      <c r="C11" s="6248"/>
      <c r="D11" s="358"/>
      <c r="E11" s="358"/>
      <c r="F11" s="358"/>
      <c r="G11" s="358"/>
    </row>
    <row r="12" spans="1:7" ht="18" customHeight="1">
      <c r="A12" s="6628" t="s">
        <v>1105</v>
      </c>
      <c r="B12" s="6628"/>
      <c r="C12" s="6628"/>
      <c r="D12" s="6628"/>
    </row>
  </sheetData>
  <mergeCells count="5">
    <mergeCell ref="A2:G2"/>
    <mergeCell ref="A3:G3"/>
    <mergeCell ref="A10:D10"/>
    <mergeCell ref="A12:D12"/>
    <mergeCell ref="A11:C11"/>
  </mergeCells>
  <hyperlinks>
    <hyperlink ref="A1" r:id="rId1"/>
  </hyperlinks>
  <pageMargins left="0.98425196850393704" right="0.98425196850393704" top="0.98425196850393704" bottom="0.98425196850393704" header="0.51181102362204722" footer="0.51181102362204722"/>
  <pageSetup paperSize="9" fitToWidth="0" orientation="landscape" r:id="rId2"/>
  <headerFooter>
    <oddFooter>&amp;R69</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1">
    <pageSetUpPr fitToPage="1"/>
  </sheetPr>
  <dimension ref="A1:AJ41"/>
  <sheetViews>
    <sheetView view="pageBreakPreview" zoomScale="60" zoomScaleNormal="100" workbookViewId="0">
      <selection activeCell="Q20" sqref="Q20:R20"/>
    </sheetView>
  </sheetViews>
  <sheetFormatPr defaultRowHeight="12.75"/>
  <cols>
    <col min="1" max="1" width="16" style="1326" customWidth="1"/>
    <col min="2" max="2" width="40.28515625" style="367" customWidth="1"/>
    <col min="3" max="3" width="10.5703125" style="1224" customWidth="1"/>
    <col min="4" max="4" width="13.42578125" style="1224" customWidth="1"/>
    <col min="5" max="5" width="10.28515625" style="1224" customWidth="1"/>
    <col min="6" max="6" width="7.85546875" style="1224" customWidth="1"/>
    <col min="7" max="7" width="11.28515625" style="1224" customWidth="1"/>
    <col min="8" max="8" width="11" style="1224" customWidth="1"/>
    <col min="9" max="9" width="7.85546875" style="1224" customWidth="1"/>
    <col min="10" max="10" width="10.7109375" style="1224" customWidth="1"/>
    <col min="11" max="11" width="9.5703125" style="1224" customWidth="1"/>
    <col min="12" max="12" width="11.5703125" style="1327" customWidth="1"/>
    <col min="13" max="13" width="6.7109375" style="1327" customWidth="1"/>
    <col min="14" max="14" width="7.85546875" style="1327" customWidth="1"/>
    <col min="15" max="15" width="7.140625" style="1327" customWidth="1"/>
    <col min="16" max="16" width="8.140625" style="1327" customWidth="1"/>
    <col min="17" max="17" width="8.42578125" style="1327" customWidth="1"/>
    <col min="18" max="18" width="14" style="1327" customWidth="1"/>
    <col min="19" max="20" width="8.140625" style="1327" customWidth="1"/>
    <col min="21" max="21" width="6.7109375" style="1327" customWidth="1"/>
    <col min="22" max="22" width="8.85546875" style="1327" customWidth="1"/>
    <col min="23" max="23" width="6.7109375" style="1327" customWidth="1"/>
    <col min="24" max="25" width="8.140625" style="1327" customWidth="1"/>
    <col min="26" max="27" width="6.7109375" style="1327" customWidth="1"/>
    <col min="28" max="16384" width="9.140625" style="367"/>
  </cols>
  <sheetData>
    <row r="1" spans="1:36" ht="16.5" thickBot="1">
      <c r="A1" s="31" t="s">
        <v>0</v>
      </c>
      <c r="B1" s="1301"/>
      <c r="C1" s="1301"/>
      <c r="D1" s="1301"/>
      <c r="E1" s="1301"/>
      <c r="F1" s="1301"/>
      <c r="G1" s="1301"/>
      <c r="H1" s="1301"/>
      <c r="I1" s="1301"/>
      <c r="J1" s="1301"/>
      <c r="K1" s="1301"/>
      <c r="L1" s="1302"/>
      <c r="M1" s="1302"/>
      <c r="N1" s="1302"/>
      <c r="O1" s="1302"/>
      <c r="P1" s="1302"/>
      <c r="Q1" s="1302"/>
      <c r="R1" s="1302"/>
      <c r="S1" s="1302"/>
      <c r="T1" s="1302"/>
      <c r="U1" s="1302"/>
      <c r="V1" s="1302"/>
      <c r="W1" s="1302"/>
      <c r="X1" s="1302"/>
      <c r="Y1" s="1302"/>
      <c r="Z1" s="1302"/>
      <c r="AA1" s="1303" t="s">
        <v>1</v>
      </c>
      <c r="AB1" s="1304"/>
      <c r="AC1" s="1304"/>
      <c r="AD1" s="1305"/>
      <c r="AE1" s="1304"/>
      <c r="AF1" s="1304"/>
      <c r="AG1" s="1305"/>
      <c r="AH1" s="1215"/>
      <c r="AI1" s="1215"/>
      <c r="AJ1" s="1215"/>
    </row>
    <row r="2" spans="1:36" ht="22.5" customHeight="1" thickTop="1">
      <c r="A2" s="6294" t="s">
        <v>1452</v>
      </c>
      <c r="B2" s="6295"/>
      <c r="C2" s="6295"/>
      <c r="D2" s="6295"/>
      <c r="E2" s="6295"/>
      <c r="F2" s="6295"/>
      <c r="G2" s="6295"/>
      <c r="H2" s="6295"/>
      <c r="I2" s="6295"/>
      <c r="J2" s="6295"/>
      <c r="K2" s="6295"/>
      <c r="L2" s="6295"/>
      <c r="M2" s="6295"/>
      <c r="N2" s="6295"/>
      <c r="O2" s="6295"/>
      <c r="P2" s="6295"/>
      <c r="Q2" s="6295"/>
      <c r="R2" s="6295"/>
      <c r="S2" s="6295"/>
      <c r="T2" s="6295"/>
      <c r="U2" s="6295"/>
      <c r="V2" s="6295"/>
      <c r="W2" s="6295"/>
      <c r="X2" s="6295"/>
      <c r="Y2" s="6295"/>
      <c r="Z2" s="6295"/>
      <c r="AA2" s="6296"/>
      <c r="AB2" s="1306"/>
      <c r="AC2" s="1306"/>
      <c r="AD2" s="1306"/>
      <c r="AE2" s="1306"/>
      <c r="AF2" s="1306"/>
      <c r="AG2" s="1306"/>
      <c r="AH2" s="1306"/>
      <c r="AI2" s="1306"/>
      <c r="AJ2" s="1215"/>
    </row>
    <row r="3" spans="1:36" ht="34.5" customHeight="1">
      <c r="A3" s="6670" t="s">
        <v>1125</v>
      </c>
      <c r="B3" s="6671"/>
      <c r="C3" s="6671"/>
      <c r="D3" s="6671"/>
      <c r="E3" s="6671"/>
      <c r="F3" s="6671"/>
      <c r="G3" s="6671"/>
      <c r="H3" s="6671"/>
      <c r="I3" s="6671"/>
      <c r="J3" s="6671"/>
      <c r="K3" s="6671"/>
      <c r="L3" s="6671"/>
      <c r="M3" s="6671"/>
      <c r="N3" s="6671"/>
      <c r="O3" s="6671"/>
      <c r="P3" s="6671"/>
      <c r="Q3" s="6671"/>
      <c r="R3" s="6671"/>
      <c r="S3" s="6671"/>
      <c r="T3" s="6671"/>
      <c r="U3" s="6671"/>
      <c r="V3" s="6671"/>
      <c r="W3" s="6671"/>
      <c r="X3" s="6671"/>
      <c r="Y3" s="6671"/>
      <c r="Z3" s="6671"/>
      <c r="AA3" s="6672"/>
    </row>
    <row r="4" spans="1:36" s="244" customFormat="1" ht="30" customHeight="1">
      <c r="A4" s="6673" t="s">
        <v>1126</v>
      </c>
      <c r="B4" s="6674"/>
      <c r="C4" s="6679" t="s">
        <v>1127</v>
      </c>
      <c r="D4" s="6682" t="s">
        <v>1128</v>
      </c>
      <c r="E4" s="6682" t="s">
        <v>1129</v>
      </c>
      <c r="F4" s="6682" t="s">
        <v>1130</v>
      </c>
      <c r="G4" s="6682" t="s">
        <v>1131</v>
      </c>
      <c r="H4" s="6682" t="s">
        <v>1132</v>
      </c>
      <c r="I4" s="6685" t="s">
        <v>1133</v>
      </c>
      <c r="J4" s="6686"/>
      <c r="K4" s="6687"/>
      <c r="L4" s="6688" t="s">
        <v>1134</v>
      </c>
      <c r="M4" s="6688" t="s">
        <v>1135</v>
      </c>
      <c r="N4" s="6688" t="s">
        <v>1136</v>
      </c>
      <c r="O4" s="6688" t="s">
        <v>1137</v>
      </c>
      <c r="P4" s="6688" t="s">
        <v>1138</v>
      </c>
      <c r="Q4" s="6688" t="s">
        <v>1139</v>
      </c>
      <c r="R4" s="6688" t="s">
        <v>1140</v>
      </c>
      <c r="S4" s="6688" t="s">
        <v>1141</v>
      </c>
      <c r="T4" s="6688" t="s">
        <v>1142</v>
      </c>
      <c r="U4" s="6688" t="s">
        <v>1143</v>
      </c>
      <c r="V4" s="6688" t="s">
        <v>1144</v>
      </c>
      <c r="W4" s="6688" t="s">
        <v>1145</v>
      </c>
      <c r="X4" s="6688" t="s">
        <v>1146</v>
      </c>
      <c r="Y4" s="6688" t="s">
        <v>1147</v>
      </c>
      <c r="Z4" s="6688" t="s">
        <v>1148</v>
      </c>
      <c r="AA4" s="6691" t="s">
        <v>1149</v>
      </c>
    </row>
    <row r="5" spans="1:36" s="244" customFormat="1" ht="21" customHeight="1">
      <c r="A5" s="6675"/>
      <c r="B5" s="6676"/>
      <c r="C5" s="6680"/>
      <c r="D5" s="6683"/>
      <c r="E5" s="6683"/>
      <c r="F5" s="6683"/>
      <c r="G5" s="6683"/>
      <c r="H5" s="6683"/>
      <c r="I5" s="6694" t="s">
        <v>1150</v>
      </c>
      <c r="J5" s="6694" t="s">
        <v>1151</v>
      </c>
      <c r="K5" s="6694" t="s">
        <v>1152</v>
      </c>
      <c r="L5" s="6689"/>
      <c r="M5" s="6689"/>
      <c r="N5" s="6689"/>
      <c r="O5" s="6689"/>
      <c r="P5" s="6689"/>
      <c r="Q5" s="6689"/>
      <c r="R5" s="6689"/>
      <c r="S5" s="6689"/>
      <c r="T5" s="6689"/>
      <c r="U5" s="6689"/>
      <c r="V5" s="6689"/>
      <c r="W5" s="6689"/>
      <c r="X5" s="6689"/>
      <c r="Y5" s="6689"/>
      <c r="Z5" s="6689"/>
      <c r="AA5" s="6692"/>
    </row>
    <row r="6" spans="1:36" s="244" customFormat="1" ht="49.5" customHeight="1">
      <c r="A6" s="6677"/>
      <c r="B6" s="6678"/>
      <c r="C6" s="6681"/>
      <c r="D6" s="6684"/>
      <c r="E6" s="6684"/>
      <c r="F6" s="6684"/>
      <c r="G6" s="6684"/>
      <c r="H6" s="6684"/>
      <c r="I6" s="6695"/>
      <c r="J6" s="6695"/>
      <c r="K6" s="6695"/>
      <c r="L6" s="6690"/>
      <c r="M6" s="6690"/>
      <c r="N6" s="6690"/>
      <c r="O6" s="6690"/>
      <c r="P6" s="6690"/>
      <c r="Q6" s="6690"/>
      <c r="R6" s="6690"/>
      <c r="S6" s="6690"/>
      <c r="T6" s="6690"/>
      <c r="U6" s="6690"/>
      <c r="V6" s="6690"/>
      <c r="W6" s="6690"/>
      <c r="X6" s="6690"/>
      <c r="Y6" s="6690"/>
      <c r="Z6" s="6690"/>
      <c r="AA6" s="6693"/>
    </row>
    <row r="7" spans="1:36" ht="26.1" customHeight="1">
      <c r="A7" s="6698" t="s">
        <v>1153</v>
      </c>
      <c r="B7" s="1330" t="s">
        <v>1154</v>
      </c>
      <c r="C7" s="1308">
        <v>1108</v>
      </c>
      <c r="D7" s="1308">
        <v>2011649</v>
      </c>
      <c r="E7" s="1308">
        <v>52120</v>
      </c>
      <c r="F7" s="1309">
        <v>724</v>
      </c>
      <c r="G7" s="1308">
        <v>238878</v>
      </c>
      <c r="H7" s="1309">
        <v>43149</v>
      </c>
      <c r="I7" s="1309"/>
      <c r="J7" s="1309"/>
      <c r="K7" s="1309">
        <v>0</v>
      </c>
      <c r="L7" s="1310">
        <f>G7/(E7+F7)</f>
        <v>4.520437514192718</v>
      </c>
      <c r="M7" s="1310">
        <f t="shared" ref="M7:M15" si="0">(G7*100)/(C7*365)</f>
        <v>59.066811730379307</v>
      </c>
      <c r="N7" s="1311">
        <f>(H7*100/(E7+F7))</f>
        <v>81.653546287184923</v>
      </c>
      <c r="O7" s="1311">
        <f t="shared" ref="O7:O33" si="1">(C7*10000)/R7</f>
        <v>9.4064592151888853</v>
      </c>
      <c r="P7" s="1308">
        <f t="shared" ref="P7:P33" si="2">D7/S7</f>
        <v>6426.9936102236425</v>
      </c>
      <c r="Q7" s="1308">
        <f t="shared" ref="Q7:Q12" si="3">D7/T7</f>
        <v>8014.5378486055779</v>
      </c>
      <c r="R7" s="1312">
        <v>1177914</v>
      </c>
      <c r="S7" s="1309">
        <f>T7+U7+V7</f>
        <v>313</v>
      </c>
      <c r="T7" s="1309">
        <v>251</v>
      </c>
      <c r="U7" s="1309">
        <v>2</v>
      </c>
      <c r="V7" s="1309">
        <v>60</v>
      </c>
      <c r="W7" s="1309">
        <v>7</v>
      </c>
      <c r="X7" s="1309">
        <v>516</v>
      </c>
      <c r="Y7" s="1309">
        <v>59</v>
      </c>
      <c r="Z7" s="1309">
        <v>31</v>
      </c>
      <c r="AA7" s="1313">
        <v>41</v>
      </c>
    </row>
    <row r="8" spans="1:36" ht="26.1" customHeight="1">
      <c r="A8" s="6698"/>
      <c r="B8" s="1330" t="s">
        <v>1155</v>
      </c>
      <c r="C8" s="1308">
        <v>200</v>
      </c>
      <c r="D8" s="1308">
        <v>173622</v>
      </c>
      <c r="E8" s="1308">
        <v>18423</v>
      </c>
      <c r="F8" s="1308">
        <v>31</v>
      </c>
      <c r="G8" s="1308">
        <v>40983</v>
      </c>
      <c r="H8" s="1308">
        <v>2889</v>
      </c>
      <c r="I8" s="1308">
        <v>3434</v>
      </c>
      <c r="J8" s="1308">
        <v>11</v>
      </c>
      <c r="K8" s="1308">
        <v>2076</v>
      </c>
      <c r="L8" s="1310">
        <f t="shared" ref="L8:L20" si="4">G8/(E8+F8)</f>
        <v>2.2208193345616127</v>
      </c>
      <c r="M8" s="1310">
        <f t="shared" si="0"/>
        <v>56.141095890410959</v>
      </c>
      <c r="N8" s="1311">
        <f t="shared" ref="N8:N18" si="5">(H8*100/(E8+F8))</f>
        <v>15.655142516527581</v>
      </c>
      <c r="O8" s="1311">
        <f t="shared" si="1"/>
        <v>1.697916825846369</v>
      </c>
      <c r="P8" s="1308">
        <f t="shared" si="2"/>
        <v>3774.391304347826</v>
      </c>
      <c r="Q8" s="1308">
        <f t="shared" si="3"/>
        <v>4133.8571428571431</v>
      </c>
      <c r="R8" s="1312">
        <v>1177914</v>
      </c>
      <c r="S8" s="1309">
        <f t="shared" ref="S8:S37" si="6">T8+U8+V8</f>
        <v>46</v>
      </c>
      <c r="T8" s="1309">
        <v>42</v>
      </c>
      <c r="U8" s="1309"/>
      <c r="V8" s="1309">
        <v>4</v>
      </c>
      <c r="W8" s="1309">
        <v>2</v>
      </c>
      <c r="X8" s="1309">
        <v>83</v>
      </c>
      <c r="Y8" s="1309">
        <v>11</v>
      </c>
      <c r="Z8" s="1309">
        <v>2</v>
      </c>
      <c r="AA8" s="1313">
        <v>118</v>
      </c>
    </row>
    <row r="9" spans="1:36" ht="26.1" customHeight="1">
      <c r="A9" s="6698"/>
      <c r="B9" s="1330" t="s">
        <v>1156</v>
      </c>
      <c r="C9" s="1308">
        <v>125</v>
      </c>
      <c r="D9" s="1308">
        <v>85211</v>
      </c>
      <c r="E9" s="1308">
        <v>6391</v>
      </c>
      <c r="F9" s="1308">
        <v>89</v>
      </c>
      <c r="G9" s="1308">
        <v>44855</v>
      </c>
      <c r="H9" s="1308">
        <v>0</v>
      </c>
      <c r="I9" s="1308"/>
      <c r="J9" s="1308"/>
      <c r="K9" s="1308"/>
      <c r="L9" s="1310">
        <f t="shared" si="4"/>
        <v>6.9220679012345681</v>
      </c>
      <c r="M9" s="1310">
        <f t="shared" si="0"/>
        <v>98.31232876712329</v>
      </c>
      <c r="N9" s="1311">
        <f t="shared" si="5"/>
        <v>0</v>
      </c>
      <c r="O9" s="1311">
        <f t="shared" si="1"/>
        <v>1.0611980161539807</v>
      </c>
      <c r="P9" s="1308">
        <f t="shared" si="2"/>
        <v>3873.2272727272725</v>
      </c>
      <c r="Q9" s="1308">
        <f t="shared" si="3"/>
        <v>4733.9444444444443</v>
      </c>
      <c r="R9" s="1312">
        <v>1177914</v>
      </c>
      <c r="S9" s="1309">
        <f t="shared" si="6"/>
        <v>22</v>
      </c>
      <c r="T9" s="1309">
        <v>18</v>
      </c>
      <c r="U9" s="1309"/>
      <c r="V9" s="1309">
        <v>4</v>
      </c>
      <c r="W9" s="1309">
        <v>1</v>
      </c>
      <c r="X9" s="1309">
        <v>60</v>
      </c>
      <c r="Y9" s="1309">
        <v>8</v>
      </c>
      <c r="Z9" s="1309">
        <v>1</v>
      </c>
      <c r="AA9" s="1313">
        <v>5</v>
      </c>
    </row>
    <row r="10" spans="1:36" ht="26.1" customHeight="1">
      <c r="A10" s="6698"/>
      <c r="B10" s="1330" t="s">
        <v>1157</v>
      </c>
      <c r="C10" s="1308">
        <v>30</v>
      </c>
      <c r="D10" s="1308">
        <v>154140</v>
      </c>
      <c r="E10" s="1308">
        <v>1077</v>
      </c>
      <c r="F10" s="1308">
        <v>1</v>
      </c>
      <c r="G10" s="1308">
        <v>3338</v>
      </c>
      <c r="H10" s="1308">
        <v>528</v>
      </c>
      <c r="I10" s="1308">
        <v>11</v>
      </c>
      <c r="J10" s="1308">
        <v>2</v>
      </c>
      <c r="K10" s="1308"/>
      <c r="L10" s="1310">
        <f t="shared" si="4"/>
        <v>3.0964749536178107</v>
      </c>
      <c r="M10" s="1310">
        <f t="shared" si="0"/>
        <v>30.484018264840184</v>
      </c>
      <c r="N10" s="1311">
        <f t="shared" si="5"/>
        <v>48.979591836734691</v>
      </c>
      <c r="O10" s="1311">
        <f t="shared" si="1"/>
        <v>9.023913370431643</v>
      </c>
      <c r="P10" s="1308">
        <f t="shared" si="2"/>
        <v>12845</v>
      </c>
      <c r="Q10" s="1308">
        <f t="shared" si="3"/>
        <v>38535</v>
      </c>
      <c r="R10" s="1312">
        <v>33245</v>
      </c>
      <c r="S10" s="1309">
        <f t="shared" si="6"/>
        <v>12</v>
      </c>
      <c r="T10" s="1309">
        <v>4</v>
      </c>
      <c r="U10" s="1309">
        <v>3</v>
      </c>
      <c r="V10" s="1309">
        <v>5</v>
      </c>
      <c r="W10" s="1309"/>
      <c r="X10" s="1309">
        <v>17</v>
      </c>
      <c r="Y10" s="1309">
        <v>10</v>
      </c>
      <c r="Z10" s="1309">
        <v>1</v>
      </c>
      <c r="AA10" s="1313">
        <v>16</v>
      </c>
    </row>
    <row r="11" spans="1:36" ht="26.1" customHeight="1">
      <c r="A11" s="6698"/>
      <c r="B11" s="1330" t="s">
        <v>1158</v>
      </c>
      <c r="C11" s="1308">
        <v>95</v>
      </c>
      <c r="D11" s="1308">
        <v>232869</v>
      </c>
      <c r="E11" s="1308">
        <v>6732</v>
      </c>
      <c r="F11" s="1308">
        <v>11</v>
      </c>
      <c r="G11" s="1308">
        <v>22773</v>
      </c>
      <c r="H11" s="1308">
        <v>8976</v>
      </c>
      <c r="I11" s="1308">
        <v>428</v>
      </c>
      <c r="J11" s="1308"/>
      <c r="K11" s="1308">
        <v>258</v>
      </c>
      <c r="L11" s="1310">
        <f t="shared" si="4"/>
        <v>3.3772801423698651</v>
      </c>
      <c r="M11" s="1310">
        <f t="shared" si="0"/>
        <v>65.675558759913486</v>
      </c>
      <c r="N11" s="1311">
        <f t="shared" si="5"/>
        <v>133.11582381729201</v>
      </c>
      <c r="O11" s="1311">
        <f t="shared" si="1"/>
        <v>14.152067691574306</v>
      </c>
      <c r="P11" s="1308">
        <f t="shared" si="2"/>
        <v>5971</v>
      </c>
      <c r="Q11" s="1308">
        <f t="shared" si="3"/>
        <v>11089</v>
      </c>
      <c r="R11" s="1312">
        <v>67128</v>
      </c>
      <c r="S11" s="1309">
        <f t="shared" si="6"/>
        <v>39</v>
      </c>
      <c r="T11" s="1309">
        <v>21</v>
      </c>
      <c r="U11" s="1309">
        <v>9</v>
      </c>
      <c r="V11" s="1309">
        <v>9</v>
      </c>
      <c r="W11" s="1309">
        <v>1</v>
      </c>
      <c r="X11" s="1309">
        <v>23</v>
      </c>
      <c r="Y11" s="1309">
        <v>20</v>
      </c>
      <c r="Z11" s="1309">
        <v>6</v>
      </c>
      <c r="AA11" s="1313">
        <v>15</v>
      </c>
    </row>
    <row r="12" spans="1:36" ht="26.1" customHeight="1">
      <c r="A12" s="6698"/>
      <c r="B12" s="1330" t="s">
        <v>1159</v>
      </c>
      <c r="C12" s="1308">
        <v>11</v>
      </c>
      <c r="D12" s="1308">
        <v>100985</v>
      </c>
      <c r="E12" s="1308">
        <v>308</v>
      </c>
      <c r="F12" s="1308">
        <v>10</v>
      </c>
      <c r="G12" s="1308">
        <v>476</v>
      </c>
      <c r="H12" s="1308">
        <v>197</v>
      </c>
      <c r="I12" s="1308">
        <v>97</v>
      </c>
      <c r="J12" s="1308">
        <v>12</v>
      </c>
      <c r="K12" s="1308">
        <v>31</v>
      </c>
      <c r="L12" s="1310">
        <f t="shared" si="4"/>
        <v>1.4968553459119496</v>
      </c>
      <c r="M12" s="1310">
        <f t="shared" si="0"/>
        <v>11.855541718555417</v>
      </c>
      <c r="N12" s="1311">
        <f t="shared" si="5"/>
        <v>61.949685534591197</v>
      </c>
      <c r="O12" s="1311">
        <f t="shared" si="1"/>
        <v>4.34937329484797</v>
      </c>
      <c r="P12" s="1308">
        <f t="shared" si="2"/>
        <v>12623.125</v>
      </c>
      <c r="Q12" s="1308">
        <f t="shared" si="3"/>
        <v>50492.5</v>
      </c>
      <c r="R12" s="1312">
        <v>25291</v>
      </c>
      <c r="S12" s="1309">
        <f t="shared" si="6"/>
        <v>8</v>
      </c>
      <c r="T12" s="1309">
        <v>2</v>
      </c>
      <c r="U12" s="1309">
        <v>1</v>
      </c>
      <c r="V12" s="1309">
        <v>5</v>
      </c>
      <c r="W12" s="1309"/>
      <c r="X12" s="1309">
        <v>12</v>
      </c>
      <c r="Y12" s="1309">
        <v>9</v>
      </c>
      <c r="Z12" s="1309">
        <v>1</v>
      </c>
      <c r="AA12" s="1313">
        <v>3</v>
      </c>
    </row>
    <row r="13" spans="1:36" ht="26.1" customHeight="1">
      <c r="A13" s="6698"/>
      <c r="B13" s="1330" t="s">
        <v>1160</v>
      </c>
      <c r="C13" s="1308">
        <v>5</v>
      </c>
      <c r="D13" s="1308">
        <v>35884</v>
      </c>
      <c r="E13" s="1308">
        <v>0</v>
      </c>
      <c r="F13" s="1308">
        <v>0</v>
      </c>
      <c r="G13" s="1308">
        <v>0</v>
      </c>
      <c r="H13" s="1308">
        <v>0</v>
      </c>
      <c r="I13" s="1308">
        <v>8</v>
      </c>
      <c r="J13" s="1308"/>
      <c r="K13" s="1308"/>
      <c r="L13" s="1310">
        <v>0</v>
      </c>
      <c r="M13" s="1310">
        <f t="shared" si="0"/>
        <v>0</v>
      </c>
      <c r="N13" s="1311">
        <v>0</v>
      </c>
      <c r="O13" s="1311">
        <f t="shared" si="1"/>
        <v>4.3207742827514695</v>
      </c>
      <c r="P13" s="1308">
        <f t="shared" si="2"/>
        <v>7176.8</v>
      </c>
      <c r="Q13" s="1308">
        <v>0</v>
      </c>
      <c r="R13" s="1312">
        <v>11572</v>
      </c>
      <c r="S13" s="1309">
        <f t="shared" si="6"/>
        <v>5</v>
      </c>
      <c r="T13" s="1309">
        <v>0</v>
      </c>
      <c r="U13" s="1309"/>
      <c r="V13" s="1309">
        <v>5</v>
      </c>
      <c r="W13" s="1309"/>
      <c r="X13" s="1309">
        <v>9</v>
      </c>
      <c r="Y13" s="1309">
        <v>4</v>
      </c>
      <c r="Z13" s="1309"/>
      <c r="AA13" s="1313">
        <v>7</v>
      </c>
    </row>
    <row r="14" spans="1:36" ht="26.1" customHeight="1">
      <c r="A14" s="6698"/>
      <c r="B14" s="1330" t="s">
        <v>1161</v>
      </c>
      <c r="C14" s="1308">
        <v>35</v>
      </c>
      <c r="D14" s="1312">
        <v>149791</v>
      </c>
      <c r="E14" s="1308">
        <v>1173</v>
      </c>
      <c r="F14" s="1308">
        <v>1</v>
      </c>
      <c r="G14" s="1308">
        <v>2948</v>
      </c>
      <c r="H14" s="1308">
        <v>231</v>
      </c>
      <c r="I14" s="1308">
        <v>114</v>
      </c>
      <c r="J14" s="1308">
        <v>37</v>
      </c>
      <c r="K14" s="1308">
        <v>34</v>
      </c>
      <c r="L14" s="1310">
        <f t="shared" si="4"/>
        <v>2.5110732538330494</v>
      </c>
      <c r="M14" s="1310">
        <f t="shared" si="0"/>
        <v>23.076320939334639</v>
      </c>
      <c r="N14" s="1311">
        <f t="shared" si="5"/>
        <v>19.676320272572401</v>
      </c>
      <c r="O14" s="1311">
        <f t="shared" si="1"/>
        <v>9.2624447561330623</v>
      </c>
      <c r="P14" s="1308">
        <f t="shared" si="2"/>
        <v>13617.363636363636</v>
      </c>
      <c r="Q14" s="1308">
        <f>D14/T14</f>
        <v>24965.166666666668</v>
      </c>
      <c r="R14" s="1312">
        <v>37787</v>
      </c>
      <c r="S14" s="1309">
        <f t="shared" si="6"/>
        <v>11</v>
      </c>
      <c r="T14" s="1309">
        <v>6</v>
      </c>
      <c r="U14" s="1309">
        <v>3</v>
      </c>
      <c r="V14" s="1309">
        <v>2</v>
      </c>
      <c r="W14" s="1309"/>
      <c r="X14" s="1309">
        <v>16</v>
      </c>
      <c r="Y14" s="1309">
        <v>9</v>
      </c>
      <c r="Z14" s="1309">
        <v>1</v>
      </c>
      <c r="AA14" s="1313">
        <v>9</v>
      </c>
    </row>
    <row r="15" spans="1:36" ht="26.1" customHeight="1">
      <c r="A15" s="6698"/>
      <c r="B15" s="1330" t="s">
        <v>1162</v>
      </c>
      <c r="C15" s="1308">
        <v>19</v>
      </c>
      <c r="D15" s="1308">
        <v>66391</v>
      </c>
      <c r="E15" s="1308">
        <v>28</v>
      </c>
      <c r="F15" s="1308">
        <v>0</v>
      </c>
      <c r="G15" s="1308">
        <v>28</v>
      </c>
      <c r="H15" s="1308">
        <v>0</v>
      </c>
      <c r="I15" s="1308">
        <v>28</v>
      </c>
      <c r="J15" s="1308"/>
      <c r="K15" s="1308"/>
      <c r="L15" s="1310">
        <f t="shared" si="4"/>
        <v>1</v>
      </c>
      <c r="M15" s="1310">
        <f t="shared" si="0"/>
        <v>0.40374909877433307</v>
      </c>
      <c r="N15" s="1311">
        <f t="shared" si="5"/>
        <v>0</v>
      </c>
      <c r="O15" s="1311">
        <f t="shared" si="1"/>
        <v>11.698066740549194</v>
      </c>
      <c r="P15" s="1308">
        <f t="shared" si="2"/>
        <v>16597.75</v>
      </c>
      <c r="Q15" s="1308">
        <v>0</v>
      </c>
      <c r="R15" s="1312">
        <v>16242</v>
      </c>
      <c r="S15" s="1309">
        <f t="shared" si="6"/>
        <v>4</v>
      </c>
      <c r="T15" s="1309">
        <v>0</v>
      </c>
      <c r="U15" s="1309">
        <v>1</v>
      </c>
      <c r="V15" s="1309">
        <v>3</v>
      </c>
      <c r="W15" s="1309"/>
      <c r="X15" s="1309">
        <v>7</v>
      </c>
      <c r="Y15" s="1309">
        <v>3</v>
      </c>
      <c r="Z15" s="1309"/>
      <c r="AA15" s="1313">
        <v>5</v>
      </c>
    </row>
    <row r="16" spans="1:36" ht="26.1" customHeight="1">
      <c r="A16" s="6698"/>
      <c r="B16" s="1330" t="s">
        <v>1163</v>
      </c>
      <c r="C16" s="1308">
        <v>5</v>
      </c>
      <c r="D16" s="1308">
        <v>30487</v>
      </c>
      <c r="E16" s="1308">
        <v>0</v>
      </c>
      <c r="F16" s="1308">
        <v>0</v>
      </c>
      <c r="G16" s="1308">
        <v>0</v>
      </c>
      <c r="H16" s="1308">
        <v>0</v>
      </c>
      <c r="I16" s="1308"/>
      <c r="J16" s="1308"/>
      <c r="K16" s="1308"/>
      <c r="L16" s="1310">
        <v>0</v>
      </c>
      <c r="M16" s="1310">
        <v>0</v>
      </c>
      <c r="N16" s="1311">
        <v>0</v>
      </c>
      <c r="O16" s="1311">
        <f t="shared" si="1"/>
        <v>7.9276993816394485</v>
      </c>
      <c r="P16" s="1308">
        <f t="shared" si="2"/>
        <v>7621.75</v>
      </c>
      <c r="Q16" s="1308">
        <v>0</v>
      </c>
      <c r="R16" s="1309">
        <v>6307</v>
      </c>
      <c r="S16" s="1309">
        <f t="shared" si="6"/>
        <v>4</v>
      </c>
      <c r="T16" s="1309">
        <v>0</v>
      </c>
      <c r="U16" s="1309"/>
      <c r="V16" s="1309">
        <v>4</v>
      </c>
      <c r="W16" s="1309"/>
      <c r="X16" s="1309">
        <v>5</v>
      </c>
      <c r="Y16" s="1309">
        <v>4</v>
      </c>
      <c r="Z16" s="1309"/>
      <c r="AA16" s="1313">
        <v>4</v>
      </c>
    </row>
    <row r="17" spans="1:31" ht="26.1" customHeight="1">
      <c r="A17" s="6698"/>
      <c r="B17" s="1330" t="s">
        <v>1164</v>
      </c>
      <c r="C17" s="1308">
        <v>10</v>
      </c>
      <c r="D17" s="1308">
        <v>106654</v>
      </c>
      <c r="E17" s="1308">
        <v>73</v>
      </c>
      <c r="F17" s="1308">
        <v>0</v>
      </c>
      <c r="G17" s="1308">
        <v>73</v>
      </c>
      <c r="H17" s="1308">
        <v>0</v>
      </c>
      <c r="I17" s="1308">
        <v>73</v>
      </c>
      <c r="J17" s="1308"/>
      <c r="K17" s="1308"/>
      <c r="L17" s="1310">
        <f t="shared" si="4"/>
        <v>1</v>
      </c>
      <c r="M17" s="1310">
        <f>(G17*100)/(C17*365)</f>
        <v>2</v>
      </c>
      <c r="N17" s="1311">
        <f t="shared" si="5"/>
        <v>0</v>
      </c>
      <c r="O17" s="1311">
        <f t="shared" si="1"/>
        <v>3.3176298852100059</v>
      </c>
      <c r="P17" s="1308">
        <f t="shared" si="2"/>
        <v>13331.75</v>
      </c>
      <c r="Q17" s="1308">
        <f>D17/T17</f>
        <v>53327</v>
      </c>
      <c r="R17" s="1309">
        <v>30142</v>
      </c>
      <c r="S17" s="1309">
        <f t="shared" si="6"/>
        <v>8</v>
      </c>
      <c r="T17" s="1309">
        <v>2</v>
      </c>
      <c r="U17" s="1309">
        <v>1</v>
      </c>
      <c r="V17" s="1309">
        <v>5</v>
      </c>
      <c r="W17" s="1309"/>
      <c r="X17" s="1309">
        <v>12</v>
      </c>
      <c r="Y17" s="1309">
        <v>7</v>
      </c>
      <c r="Z17" s="1309"/>
      <c r="AA17" s="1313">
        <v>4</v>
      </c>
    </row>
    <row r="18" spans="1:31" ht="26.1" customHeight="1">
      <c r="A18" s="6698"/>
      <c r="B18" s="1330" t="s">
        <v>1165</v>
      </c>
      <c r="C18" s="1308">
        <v>25</v>
      </c>
      <c r="D18" s="1308">
        <v>64311</v>
      </c>
      <c r="E18" s="1308">
        <v>62</v>
      </c>
      <c r="F18" s="1308">
        <v>0</v>
      </c>
      <c r="G18" s="1308">
        <v>216</v>
      </c>
      <c r="H18" s="1308">
        <v>0</v>
      </c>
      <c r="I18" s="1308">
        <v>13</v>
      </c>
      <c r="J18" s="1308"/>
      <c r="K18" s="1308"/>
      <c r="L18" s="1310">
        <f t="shared" si="4"/>
        <v>3.4838709677419355</v>
      </c>
      <c r="M18" s="1310">
        <f>(G18*100)/(C18*365)</f>
        <v>2.3671232876712329</v>
      </c>
      <c r="N18" s="1311">
        <f t="shared" si="5"/>
        <v>0</v>
      </c>
      <c r="O18" s="1311">
        <f t="shared" si="1"/>
        <v>12.067384273784814</v>
      </c>
      <c r="P18" s="1308">
        <f t="shared" si="2"/>
        <v>7145.666666666667</v>
      </c>
      <c r="Q18" s="1308">
        <f>D18/T18</f>
        <v>32155.5</v>
      </c>
      <c r="R18" s="1309">
        <v>20717</v>
      </c>
      <c r="S18" s="1309">
        <f t="shared" si="6"/>
        <v>9</v>
      </c>
      <c r="T18" s="1309">
        <v>2</v>
      </c>
      <c r="U18" s="1309">
        <v>1</v>
      </c>
      <c r="V18" s="1309">
        <v>6</v>
      </c>
      <c r="W18" s="1309"/>
      <c r="X18" s="1309">
        <v>6</v>
      </c>
      <c r="Y18" s="1309">
        <v>4</v>
      </c>
      <c r="Z18" s="1309">
        <v>2</v>
      </c>
      <c r="AA18" s="1313">
        <v>9</v>
      </c>
    </row>
    <row r="19" spans="1:31" ht="26.1" customHeight="1">
      <c r="A19" s="6698"/>
      <c r="B19" s="1330" t="s">
        <v>1166</v>
      </c>
      <c r="C19" s="1308">
        <v>5</v>
      </c>
      <c r="D19" s="1308">
        <v>19898</v>
      </c>
      <c r="E19" s="1308">
        <v>0</v>
      </c>
      <c r="F19" s="1308">
        <v>0</v>
      </c>
      <c r="G19" s="1308">
        <v>0</v>
      </c>
      <c r="H19" s="1308">
        <v>0</v>
      </c>
      <c r="I19" s="1308">
        <v>2</v>
      </c>
      <c r="J19" s="1308"/>
      <c r="K19" s="1308"/>
      <c r="L19" s="1310">
        <v>0</v>
      </c>
      <c r="M19" s="1310">
        <v>0</v>
      </c>
      <c r="N19" s="1311">
        <v>0</v>
      </c>
      <c r="O19" s="1311">
        <f t="shared" si="1"/>
        <v>11.44950767117014</v>
      </c>
      <c r="P19" s="1308">
        <f t="shared" si="2"/>
        <v>3979.6</v>
      </c>
      <c r="Q19" s="1308">
        <v>0</v>
      </c>
      <c r="R19" s="1309">
        <v>4367</v>
      </c>
      <c r="S19" s="1309">
        <f t="shared" si="6"/>
        <v>5</v>
      </c>
      <c r="T19" s="1309">
        <v>0</v>
      </c>
      <c r="U19" s="1309">
        <v>2</v>
      </c>
      <c r="V19" s="1309">
        <v>3</v>
      </c>
      <c r="W19" s="1309"/>
      <c r="X19" s="1309">
        <v>4</v>
      </c>
      <c r="Y19" s="1309">
        <v>5</v>
      </c>
      <c r="Z19" s="1309"/>
      <c r="AA19" s="1313">
        <v>4</v>
      </c>
      <c r="AB19" s="1215"/>
      <c r="AC19" s="1215"/>
      <c r="AD19" s="1215"/>
      <c r="AE19" s="1215"/>
    </row>
    <row r="20" spans="1:31" s="1215" customFormat="1" ht="26.1" customHeight="1">
      <c r="A20" s="6699" t="s">
        <v>2</v>
      </c>
      <c r="B20" s="6700"/>
      <c r="C20" s="1314">
        <f t="shared" ref="C20:K20" si="7">SUM(C7:C19)</f>
        <v>1673</v>
      </c>
      <c r="D20" s="1314">
        <f>SUM(D7:D19)</f>
        <v>3231892</v>
      </c>
      <c r="E20" s="1314">
        <f t="shared" si="7"/>
        <v>86387</v>
      </c>
      <c r="F20" s="1314">
        <f t="shared" si="7"/>
        <v>867</v>
      </c>
      <c r="G20" s="1314">
        <f t="shared" si="7"/>
        <v>354568</v>
      </c>
      <c r="H20" s="1314">
        <f>SUM(H7:H19)</f>
        <v>55970</v>
      </c>
      <c r="I20" s="1314">
        <f t="shared" si="7"/>
        <v>4208</v>
      </c>
      <c r="J20" s="1314">
        <f t="shared" si="7"/>
        <v>62</v>
      </c>
      <c r="K20" s="1314">
        <f t="shared" si="7"/>
        <v>2399</v>
      </c>
      <c r="L20" s="1315">
        <f t="shared" si="4"/>
        <v>4.0636303206729778</v>
      </c>
      <c r="M20" s="1315">
        <f t="shared" ref="M20:M37" si="8">(G20*100)/(C20*365)</f>
        <v>58.064505563789105</v>
      </c>
      <c r="N20" s="1316">
        <f>(H20*100/(E20+F20))</f>
        <v>64.146056341256568</v>
      </c>
      <c r="O20" s="1316">
        <f t="shared" si="1"/>
        <v>14.203074248204878</v>
      </c>
      <c r="P20" s="1314">
        <f t="shared" si="2"/>
        <v>6649.98353909465</v>
      </c>
      <c r="Q20" s="5866">
        <f t="shared" ref="Q20:Q33" si="9">D20/T20</f>
        <v>9287.045977011494</v>
      </c>
      <c r="R20" s="5866">
        <v>1177914</v>
      </c>
      <c r="S20" s="1317">
        <f t="shared" si="6"/>
        <v>486</v>
      </c>
      <c r="T20" s="1317">
        <f t="shared" ref="T20:AA20" si="10">SUM(T7:T19)</f>
        <v>348</v>
      </c>
      <c r="U20" s="1317">
        <f t="shared" si="10"/>
        <v>23</v>
      </c>
      <c r="V20" s="1317">
        <f t="shared" si="10"/>
        <v>115</v>
      </c>
      <c r="W20" s="1317">
        <f t="shared" si="10"/>
        <v>11</v>
      </c>
      <c r="X20" s="1317">
        <f t="shared" si="10"/>
        <v>770</v>
      </c>
      <c r="Y20" s="1317">
        <f t="shared" si="10"/>
        <v>153</v>
      </c>
      <c r="Z20" s="1317">
        <f t="shared" si="10"/>
        <v>45</v>
      </c>
      <c r="AA20" s="1318">
        <f t="shared" si="10"/>
        <v>240</v>
      </c>
    </row>
    <row r="21" spans="1:31" ht="26.1" customHeight="1">
      <c r="A21" s="6701" t="s">
        <v>1167</v>
      </c>
      <c r="B21" s="6702"/>
      <c r="C21" s="1308">
        <v>1229</v>
      </c>
      <c r="D21" s="1308">
        <v>528104</v>
      </c>
      <c r="E21" s="1308">
        <v>68046</v>
      </c>
      <c r="F21" s="1308">
        <v>2181</v>
      </c>
      <c r="G21" s="1308">
        <v>370468</v>
      </c>
      <c r="H21" s="1308">
        <v>31362</v>
      </c>
      <c r="I21" s="1309">
        <v>552</v>
      </c>
      <c r="J21" s="1309">
        <v>0</v>
      </c>
      <c r="K21" s="1309">
        <v>917</v>
      </c>
      <c r="L21" s="1310">
        <v>0</v>
      </c>
      <c r="M21" s="1310">
        <f t="shared" si="8"/>
        <v>82.585909025045424</v>
      </c>
      <c r="N21" s="1311">
        <f>(H21*100/(E21+F21))</f>
        <v>44.658037506941774</v>
      </c>
      <c r="O21" s="1311">
        <f t="shared" si="1"/>
        <v>10.433698894825937</v>
      </c>
      <c r="P21" s="1308">
        <f t="shared" si="2"/>
        <v>709.81720430107532</v>
      </c>
      <c r="Q21" s="1308">
        <f t="shared" si="9"/>
        <v>1955.9407407407407</v>
      </c>
      <c r="R21" s="1312">
        <v>1177914</v>
      </c>
      <c r="S21" s="1309">
        <f t="shared" si="6"/>
        <v>744</v>
      </c>
      <c r="T21" s="1309">
        <v>270</v>
      </c>
      <c r="U21" s="1309">
        <v>0</v>
      </c>
      <c r="V21" s="1309">
        <v>474</v>
      </c>
      <c r="W21" s="1309">
        <v>8</v>
      </c>
      <c r="X21" s="1309">
        <v>717</v>
      </c>
      <c r="Y21" s="1309">
        <v>162</v>
      </c>
      <c r="Z21" s="1309">
        <v>87</v>
      </c>
      <c r="AA21" s="1313">
        <v>20</v>
      </c>
    </row>
    <row r="22" spans="1:31" ht="26.1" customHeight="1">
      <c r="A22" s="6701" t="s">
        <v>1168</v>
      </c>
      <c r="B22" s="6702"/>
      <c r="C22" s="1308">
        <v>100</v>
      </c>
      <c r="D22" s="1308">
        <v>157591</v>
      </c>
      <c r="E22" s="1308">
        <v>1876</v>
      </c>
      <c r="F22" s="1308">
        <v>0</v>
      </c>
      <c r="G22" s="1308">
        <v>9326</v>
      </c>
      <c r="H22" s="1308">
        <v>1267</v>
      </c>
      <c r="I22" s="1308">
        <v>45</v>
      </c>
      <c r="J22" s="1308"/>
      <c r="K22" s="1308">
        <v>91</v>
      </c>
      <c r="L22" s="1310">
        <v>0</v>
      </c>
      <c r="M22" s="1310">
        <f t="shared" si="8"/>
        <v>25.550684931506851</v>
      </c>
      <c r="N22" s="1311">
        <f t="shared" ref="N22:N37" si="11">(H22*100/(E22+F22))</f>
        <v>67.537313432835816</v>
      </c>
      <c r="O22" s="1311">
        <f t="shared" si="1"/>
        <v>0.84895841292318452</v>
      </c>
      <c r="P22" s="1308">
        <f t="shared" si="2"/>
        <v>4924.71875</v>
      </c>
      <c r="Q22" s="1308">
        <f t="shared" si="9"/>
        <v>5253.0333333333338</v>
      </c>
      <c r="R22" s="1312">
        <v>1177914</v>
      </c>
      <c r="S22" s="1309">
        <f t="shared" si="6"/>
        <v>32</v>
      </c>
      <c r="T22" s="1309">
        <v>30</v>
      </c>
      <c r="U22" s="1309">
        <v>2</v>
      </c>
      <c r="V22" s="1309">
        <v>0</v>
      </c>
      <c r="W22" s="1309">
        <v>3</v>
      </c>
      <c r="X22" s="1309">
        <v>42</v>
      </c>
      <c r="Y22" s="1309">
        <v>0</v>
      </c>
      <c r="Z22" s="1309">
        <v>14</v>
      </c>
      <c r="AA22" s="1313">
        <v>2</v>
      </c>
    </row>
    <row r="23" spans="1:31" ht="26.1" customHeight="1">
      <c r="A23" s="6642" t="s">
        <v>1169</v>
      </c>
      <c r="B23" s="1330" t="s">
        <v>1170</v>
      </c>
      <c r="C23" s="1308">
        <v>22</v>
      </c>
      <c r="D23" s="1308">
        <v>79071</v>
      </c>
      <c r="E23" s="1308">
        <v>5432</v>
      </c>
      <c r="F23" s="1308">
        <v>12</v>
      </c>
      <c r="G23" s="1308">
        <v>6637</v>
      </c>
      <c r="H23" s="1308">
        <v>3463</v>
      </c>
      <c r="I23" s="1308">
        <v>304</v>
      </c>
      <c r="J23" s="1308">
        <v>2</v>
      </c>
      <c r="K23" s="1308">
        <v>422</v>
      </c>
      <c r="L23" s="1310">
        <f t="shared" ref="L23:L37" si="12">G23/(E23+F23)</f>
        <v>1.2191403379867745</v>
      </c>
      <c r="M23" s="1310">
        <f t="shared" si="8"/>
        <v>82.65255292652553</v>
      </c>
      <c r="N23" s="1311">
        <f t="shared" si="11"/>
        <v>63.61131520940485</v>
      </c>
      <c r="O23" s="1311">
        <f t="shared" si="1"/>
        <v>0.18677085084310061</v>
      </c>
      <c r="P23" s="1308">
        <f t="shared" si="2"/>
        <v>4161.6315789473683</v>
      </c>
      <c r="Q23" s="1308">
        <f t="shared" si="9"/>
        <v>4651.2352941176468</v>
      </c>
      <c r="R23" s="1312">
        <v>1177914</v>
      </c>
      <c r="S23" s="1309">
        <f t="shared" si="6"/>
        <v>19</v>
      </c>
      <c r="T23" s="1309">
        <v>17</v>
      </c>
      <c r="U23" s="1309"/>
      <c r="V23" s="1309">
        <v>2</v>
      </c>
      <c r="W23" s="1309"/>
      <c r="X23" s="1309">
        <v>11</v>
      </c>
      <c r="Y23" s="1309">
        <v>2</v>
      </c>
      <c r="Z23" s="1309">
        <v>26</v>
      </c>
      <c r="AA23" s="1313">
        <v>8</v>
      </c>
    </row>
    <row r="24" spans="1:31" ht="26.1" customHeight="1">
      <c r="A24" s="6642"/>
      <c r="B24" s="1339" t="s">
        <v>1171</v>
      </c>
      <c r="C24" s="1308">
        <v>49</v>
      </c>
      <c r="D24" s="1308">
        <v>167633</v>
      </c>
      <c r="E24" s="1308">
        <v>7162</v>
      </c>
      <c r="F24" s="1308">
        <v>4</v>
      </c>
      <c r="G24" s="1308">
        <v>11170</v>
      </c>
      <c r="H24" s="1308">
        <v>5845</v>
      </c>
      <c r="I24" s="1308">
        <v>454</v>
      </c>
      <c r="J24" s="1308">
        <v>0</v>
      </c>
      <c r="K24" s="1308">
        <v>569</v>
      </c>
      <c r="L24" s="1310">
        <f t="shared" si="12"/>
        <v>1.5587496511303378</v>
      </c>
      <c r="M24" s="1310">
        <f t="shared" si="8"/>
        <v>62.454570869443671</v>
      </c>
      <c r="N24" s="1311">
        <f t="shared" si="11"/>
        <v>81.565727044376217</v>
      </c>
      <c r="O24" s="1311">
        <f t="shared" si="1"/>
        <v>0.41598962233236042</v>
      </c>
      <c r="P24" s="1308">
        <f t="shared" si="2"/>
        <v>7619.681818181818</v>
      </c>
      <c r="Q24" s="1308">
        <f t="shared" si="9"/>
        <v>8822.78947368421</v>
      </c>
      <c r="R24" s="1312">
        <v>1177914</v>
      </c>
      <c r="S24" s="1309">
        <f t="shared" si="6"/>
        <v>22</v>
      </c>
      <c r="T24" s="1309">
        <v>19</v>
      </c>
      <c r="U24" s="1309"/>
      <c r="V24" s="1309">
        <v>3</v>
      </c>
      <c r="W24" s="1309"/>
      <c r="X24" s="1309">
        <v>6</v>
      </c>
      <c r="Y24" s="1309">
        <v>3</v>
      </c>
      <c r="Z24" s="1309">
        <v>30</v>
      </c>
      <c r="AA24" s="1313">
        <v>6</v>
      </c>
    </row>
    <row r="25" spans="1:31" ht="26.1" customHeight="1">
      <c r="A25" s="6642"/>
      <c r="B25" s="1339" t="s">
        <v>1172</v>
      </c>
      <c r="C25" s="1308">
        <v>21</v>
      </c>
      <c r="D25" s="1308">
        <v>108970</v>
      </c>
      <c r="E25" s="1308">
        <v>4830</v>
      </c>
      <c r="F25" s="1308">
        <v>0</v>
      </c>
      <c r="G25" s="1308">
        <v>6834</v>
      </c>
      <c r="H25" s="1308">
        <v>2375</v>
      </c>
      <c r="I25" s="1308">
        <v>65</v>
      </c>
      <c r="J25" s="1308">
        <v>0</v>
      </c>
      <c r="K25" s="1308">
        <v>243</v>
      </c>
      <c r="L25" s="1310">
        <f t="shared" si="12"/>
        <v>1.4149068322981366</v>
      </c>
      <c r="M25" s="1310">
        <f t="shared" si="8"/>
        <v>89.158512720156551</v>
      </c>
      <c r="N25" s="1311">
        <f t="shared" si="11"/>
        <v>49.171842650103521</v>
      </c>
      <c r="O25" s="1311">
        <f t="shared" si="1"/>
        <v>0.17828126671386876</v>
      </c>
      <c r="P25" s="1308">
        <f t="shared" si="2"/>
        <v>5189.0476190476193</v>
      </c>
      <c r="Q25" s="1308">
        <f t="shared" si="9"/>
        <v>5735.2631578947367</v>
      </c>
      <c r="R25" s="1312">
        <v>1177914</v>
      </c>
      <c r="S25" s="1309">
        <f t="shared" si="6"/>
        <v>21</v>
      </c>
      <c r="T25" s="1309">
        <v>19</v>
      </c>
      <c r="U25" s="1309"/>
      <c r="V25" s="1309">
        <v>2</v>
      </c>
      <c r="W25" s="1309"/>
      <c r="X25" s="1309">
        <v>6</v>
      </c>
      <c r="Y25" s="1309"/>
      <c r="Z25" s="1309">
        <v>17</v>
      </c>
      <c r="AA25" s="1313">
        <v>4</v>
      </c>
    </row>
    <row r="26" spans="1:31" ht="26.1" customHeight="1">
      <c r="A26" s="6642"/>
      <c r="B26" s="1339" t="s">
        <v>1173</v>
      </c>
      <c r="C26" s="1308">
        <v>45</v>
      </c>
      <c r="D26" s="1308">
        <v>159956</v>
      </c>
      <c r="E26" s="1308">
        <v>6875</v>
      </c>
      <c r="F26" s="1308">
        <v>7</v>
      </c>
      <c r="G26" s="1308">
        <v>10419</v>
      </c>
      <c r="H26" s="1308">
        <v>5176</v>
      </c>
      <c r="I26" s="1308">
        <v>92</v>
      </c>
      <c r="J26" s="1308">
        <v>0</v>
      </c>
      <c r="K26" s="1308">
        <v>281</v>
      </c>
      <c r="L26" s="1310">
        <f t="shared" si="12"/>
        <v>1.513949433304272</v>
      </c>
      <c r="M26" s="1310">
        <f t="shared" si="8"/>
        <v>63.433789954337897</v>
      </c>
      <c r="N26" s="1311">
        <f t="shared" si="11"/>
        <v>75.210694565533274</v>
      </c>
      <c r="O26" s="1311">
        <f t="shared" si="1"/>
        <v>0.38203128581543305</v>
      </c>
      <c r="P26" s="1308">
        <f t="shared" si="2"/>
        <v>6152.1538461538457</v>
      </c>
      <c r="Q26" s="1308">
        <f t="shared" si="9"/>
        <v>7270.727272727273</v>
      </c>
      <c r="R26" s="1312">
        <v>1177914</v>
      </c>
      <c r="S26" s="1309">
        <f t="shared" si="6"/>
        <v>26</v>
      </c>
      <c r="T26" s="1309">
        <v>22</v>
      </c>
      <c r="U26" s="1309"/>
      <c r="V26" s="1309">
        <v>4</v>
      </c>
      <c r="W26" s="1309"/>
      <c r="X26" s="1309">
        <v>12</v>
      </c>
      <c r="Y26" s="1309">
        <v>3</v>
      </c>
      <c r="Z26" s="1309">
        <v>34</v>
      </c>
      <c r="AA26" s="1313">
        <v>10</v>
      </c>
    </row>
    <row r="27" spans="1:31" ht="26.1" customHeight="1">
      <c r="A27" s="6642"/>
      <c r="B27" s="1330" t="s">
        <v>1174</v>
      </c>
      <c r="C27" s="1308">
        <v>30</v>
      </c>
      <c r="D27" s="1308">
        <v>200707</v>
      </c>
      <c r="E27" s="1308">
        <v>9963</v>
      </c>
      <c r="F27" s="1308">
        <v>4</v>
      </c>
      <c r="G27" s="1308">
        <v>12430</v>
      </c>
      <c r="H27" s="1308">
        <v>8151</v>
      </c>
      <c r="I27" s="1308">
        <v>790</v>
      </c>
      <c r="J27" s="1308">
        <v>0</v>
      </c>
      <c r="K27" s="1308">
        <v>1592</v>
      </c>
      <c r="L27" s="1310">
        <f t="shared" si="12"/>
        <v>1.2471154810875891</v>
      </c>
      <c r="M27" s="1310">
        <f t="shared" si="8"/>
        <v>113.51598173515981</v>
      </c>
      <c r="N27" s="1311">
        <f t="shared" si="11"/>
        <v>81.779873582823313</v>
      </c>
      <c r="O27" s="1311">
        <f t="shared" si="1"/>
        <v>0.25468752387695537</v>
      </c>
      <c r="P27" s="1308">
        <f t="shared" si="2"/>
        <v>7168.1071428571431</v>
      </c>
      <c r="Q27" s="1308">
        <f t="shared" si="9"/>
        <v>8028.28</v>
      </c>
      <c r="R27" s="1312">
        <v>1177914</v>
      </c>
      <c r="S27" s="1309">
        <f t="shared" si="6"/>
        <v>28</v>
      </c>
      <c r="T27" s="1309">
        <v>25</v>
      </c>
      <c r="U27" s="1309"/>
      <c r="V27" s="1309">
        <v>3</v>
      </c>
      <c r="W27" s="1309"/>
      <c r="X27" s="1309">
        <v>18</v>
      </c>
      <c r="Y27" s="1309">
        <v>2</v>
      </c>
      <c r="Z27" s="1309">
        <v>39</v>
      </c>
      <c r="AA27" s="1313">
        <v>6</v>
      </c>
    </row>
    <row r="28" spans="1:31" ht="26.1" customHeight="1">
      <c r="A28" s="6642"/>
      <c r="B28" s="1330" t="s">
        <v>1175</v>
      </c>
      <c r="C28" s="1308">
        <v>27</v>
      </c>
      <c r="D28" s="1308">
        <v>111328</v>
      </c>
      <c r="E28" s="1308">
        <v>11084</v>
      </c>
      <c r="F28" s="1308">
        <v>7</v>
      </c>
      <c r="G28" s="1308">
        <v>12914</v>
      </c>
      <c r="H28" s="1308">
        <v>9865</v>
      </c>
      <c r="I28" s="1308">
        <v>2181</v>
      </c>
      <c r="J28" s="1308">
        <v>39</v>
      </c>
      <c r="K28" s="1308">
        <v>3746</v>
      </c>
      <c r="L28" s="1310">
        <f t="shared" si="12"/>
        <v>1.1643675051843838</v>
      </c>
      <c r="M28" s="1310">
        <f t="shared" si="8"/>
        <v>131.04008117706749</v>
      </c>
      <c r="N28" s="1311">
        <f t="shared" si="11"/>
        <v>88.945992245965201</v>
      </c>
      <c r="O28" s="1311">
        <f t="shared" si="1"/>
        <v>0.22921877148925981</v>
      </c>
      <c r="P28" s="1308">
        <f t="shared" si="2"/>
        <v>9277.3333333333339</v>
      </c>
      <c r="Q28" s="1308">
        <f t="shared" si="9"/>
        <v>10120.727272727272</v>
      </c>
      <c r="R28" s="1312">
        <v>1177914</v>
      </c>
      <c r="S28" s="1309">
        <f t="shared" si="6"/>
        <v>12</v>
      </c>
      <c r="T28" s="1309">
        <v>11</v>
      </c>
      <c r="U28" s="1309"/>
      <c r="V28" s="1309">
        <v>1</v>
      </c>
      <c r="W28" s="1309"/>
      <c r="X28" s="1309">
        <v>5</v>
      </c>
      <c r="Y28" s="1309"/>
      <c r="Z28" s="1309">
        <v>23</v>
      </c>
      <c r="AA28" s="1313">
        <v>14</v>
      </c>
    </row>
    <row r="29" spans="1:31" ht="26.1" customHeight="1">
      <c r="A29" s="6642"/>
      <c r="B29" s="1330" t="s">
        <v>1176</v>
      </c>
      <c r="C29" s="1308">
        <v>143</v>
      </c>
      <c r="D29" s="1308">
        <v>363076</v>
      </c>
      <c r="E29" s="1308">
        <v>34645</v>
      </c>
      <c r="F29" s="1308">
        <v>58</v>
      </c>
      <c r="G29" s="1308">
        <v>41257</v>
      </c>
      <c r="H29" s="1308">
        <v>17317</v>
      </c>
      <c r="I29" s="1308">
        <v>827</v>
      </c>
      <c r="J29" s="1308">
        <v>0</v>
      </c>
      <c r="K29" s="1308">
        <v>1301</v>
      </c>
      <c r="L29" s="1310">
        <f t="shared" si="12"/>
        <v>1.1888597527591274</v>
      </c>
      <c r="M29" s="1310">
        <f t="shared" si="8"/>
        <v>79.043969728901232</v>
      </c>
      <c r="N29" s="1311">
        <f t="shared" si="11"/>
        <v>49.900584963835982</v>
      </c>
      <c r="O29" s="1311">
        <f t="shared" si="1"/>
        <v>1.2140105304801538</v>
      </c>
      <c r="P29" s="1308">
        <f t="shared" si="2"/>
        <v>6723.6296296296296</v>
      </c>
      <c r="Q29" s="1308">
        <f t="shared" si="9"/>
        <v>8068.3555555555558</v>
      </c>
      <c r="R29" s="1312">
        <v>1177914</v>
      </c>
      <c r="S29" s="1309">
        <f t="shared" si="6"/>
        <v>54</v>
      </c>
      <c r="T29" s="1309">
        <v>45</v>
      </c>
      <c r="U29" s="1309">
        <v>2</v>
      </c>
      <c r="V29" s="1309">
        <v>7</v>
      </c>
      <c r="W29" s="1309">
        <v>1</v>
      </c>
      <c r="X29" s="1309">
        <v>31</v>
      </c>
      <c r="Y29" s="1309">
        <v>2</v>
      </c>
      <c r="Z29" s="1309">
        <v>65</v>
      </c>
      <c r="AA29" s="1313">
        <v>27</v>
      </c>
    </row>
    <row r="30" spans="1:31" ht="26.1" customHeight="1">
      <c r="A30" s="6642"/>
      <c r="B30" s="1330" t="s">
        <v>1177</v>
      </c>
      <c r="C30" s="1308">
        <v>44</v>
      </c>
      <c r="D30" s="1308">
        <v>209471</v>
      </c>
      <c r="E30" s="1308">
        <v>5478</v>
      </c>
      <c r="F30" s="1308">
        <v>12</v>
      </c>
      <c r="G30" s="1308">
        <v>9965</v>
      </c>
      <c r="H30" s="1308">
        <v>6797</v>
      </c>
      <c r="I30" s="1308">
        <v>196</v>
      </c>
      <c r="J30" s="1308">
        <v>0</v>
      </c>
      <c r="K30" s="1308">
        <v>497</v>
      </c>
      <c r="L30" s="1310">
        <f t="shared" si="12"/>
        <v>1.8151183970856102</v>
      </c>
      <c r="M30" s="1310">
        <f t="shared" si="8"/>
        <v>62.048567870485677</v>
      </c>
      <c r="N30" s="1311">
        <f t="shared" si="11"/>
        <v>123.80692167577413</v>
      </c>
      <c r="O30" s="1311">
        <f t="shared" si="1"/>
        <v>0.37354170168620121</v>
      </c>
      <c r="P30" s="1308">
        <f t="shared" si="2"/>
        <v>6757.1290322580644</v>
      </c>
      <c r="Q30" s="1308">
        <f t="shared" si="9"/>
        <v>8056.5769230769229</v>
      </c>
      <c r="R30" s="1312">
        <v>1177914</v>
      </c>
      <c r="S30" s="1309">
        <f t="shared" si="6"/>
        <v>31</v>
      </c>
      <c r="T30" s="1309">
        <v>26</v>
      </c>
      <c r="U30" s="1309">
        <v>1</v>
      </c>
      <c r="V30" s="1309">
        <v>4</v>
      </c>
      <c r="W30" s="1309"/>
      <c r="X30" s="1309">
        <v>23</v>
      </c>
      <c r="Y30" s="1309">
        <v>4</v>
      </c>
      <c r="Z30" s="1309">
        <v>37</v>
      </c>
      <c r="AA30" s="1313">
        <v>25</v>
      </c>
    </row>
    <row r="31" spans="1:31" ht="26.1" customHeight="1">
      <c r="A31" s="6642"/>
      <c r="B31" s="1330" t="s">
        <v>1178</v>
      </c>
      <c r="C31" s="1319">
        <v>19</v>
      </c>
      <c r="D31" s="1308">
        <v>52601</v>
      </c>
      <c r="E31" s="1308">
        <v>3007</v>
      </c>
      <c r="F31" s="1308">
        <v>0</v>
      </c>
      <c r="G31" s="1308">
        <v>4022</v>
      </c>
      <c r="H31" s="1308">
        <v>2705</v>
      </c>
      <c r="I31" s="1308">
        <v>26</v>
      </c>
      <c r="J31" s="1308">
        <v>29</v>
      </c>
      <c r="K31" s="1308">
        <v>94</v>
      </c>
      <c r="L31" s="1310">
        <f t="shared" si="12"/>
        <v>1.337545726637845</v>
      </c>
      <c r="M31" s="1310">
        <f t="shared" si="8"/>
        <v>57.995674116798845</v>
      </c>
      <c r="N31" s="1311">
        <f t="shared" si="11"/>
        <v>89.956767542401067</v>
      </c>
      <c r="O31" s="1311">
        <f t="shared" si="1"/>
        <v>0.16130209845540505</v>
      </c>
      <c r="P31" s="1308">
        <f t="shared" si="2"/>
        <v>4781.909090909091</v>
      </c>
      <c r="Q31" s="1308">
        <f t="shared" si="9"/>
        <v>5844.5555555555557</v>
      </c>
      <c r="R31" s="1312">
        <v>1177914</v>
      </c>
      <c r="S31" s="1309">
        <f t="shared" si="6"/>
        <v>11</v>
      </c>
      <c r="T31" s="1309">
        <v>9</v>
      </c>
      <c r="U31" s="1309"/>
      <c r="V31" s="1309">
        <v>2</v>
      </c>
      <c r="W31" s="1309"/>
      <c r="X31" s="1309">
        <v>8</v>
      </c>
      <c r="Y31" s="1309">
        <v>2</v>
      </c>
      <c r="Z31" s="1309">
        <v>8</v>
      </c>
      <c r="AA31" s="1313">
        <v>4</v>
      </c>
    </row>
    <row r="32" spans="1:31" ht="26.1" customHeight="1">
      <c r="A32" s="6642"/>
      <c r="B32" s="1330" t="s">
        <v>1179</v>
      </c>
      <c r="C32" s="1319">
        <v>26</v>
      </c>
      <c r="D32" s="1308">
        <v>39106</v>
      </c>
      <c r="E32" s="1308">
        <v>5288</v>
      </c>
      <c r="F32" s="1308">
        <v>20</v>
      </c>
      <c r="G32" s="1308">
        <v>8492</v>
      </c>
      <c r="H32" s="1308">
        <v>4251</v>
      </c>
      <c r="I32" s="1308">
        <v>0</v>
      </c>
      <c r="J32" s="1308">
        <v>0</v>
      </c>
      <c r="K32" s="1308">
        <v>0</v>
      </c>
      <c r="L32" s="1310">
        <f t="shared" si="12"/>
        <v>1.5998492840994725</v>
      </c>
      <c r="M32" s="1310">
        <f t="shared" si="8"/>
        <v>89.483667017913589</v>
      </c>
      <c r="N32" s="1311">
        <f t="shared" si="11"/>
        <v>80.086661642803321</v>
      </c>
      <c r="O32" s="1311">
        <f t="shared" si="1"/>
        <v>0.22072918736002797</v>
      </c>
      <c r="P32" s="1308">
        <f t="shared" si="2"/>
        <v>3555.090909090909</v>
      </c>
      <c r="Q32" s="1308">
        <f t="shared" si="9"/>
        <v>4888.25</v>
      </c>
      <c r="R32" s="1312">
        <v>1177914</v>
      </c>
      <c r="S32" s="1309">
        <f t="shared" si="6"/>
        <v>11</v>
      </c>
      <c r="T32" s="1309">
        <v>8</v>
      </c>
      <c r="U32" s="1309"/>
      <c r="V32" s="1309">
        <v>3</v>
      </c>
      <c r="W32" s="1309"/>
      <c r="X32" s="1309">
        <v>11</v>
      </c>
      <c r="Y32" s="1309">
        <v>1</v>
      </c>
      <c r="Z32" s="1309">
        <v>39</v>
      </c>
      <c r="AA32" s="1313"/>
    </row>
    <row r="33" spans="1:27" ht="26.1" customHeight="1">
      <c r="A33" s="6642"/>
      <c r="B33" s="1330" t="s">
        <v>1180</v>
      </c>
      <c r="C33" s="1319">
        <v>78</v>
      </c>
      <c r="D33" s="1308">
        <v>408873</v>
      </c>
      <c r="E33" s="1308">
        <v>19404</v>
      </c>
      <c r="F33" s="1308">
        <v>11</v>
      </c>
      <c r="G33" s="1308">
        <v>29066</v>
      </c>
      <c r="H33" s="1308">
        <v>17968</v>
      </c>
      <c r="I33" s="1308">
        <v>703</v>
      </c>
      <c r="J33" s="1308">
        <v>0</v>
      </c>
      <c r="K33" s="1308">
        <v>1565</v>
      </c>
      <c r="L33" s="1310">
        <f t="shared" si="12"/>
        <v>1.4970898789595672</v>
      </c>
      <c r="M33" s="1310">
        <f t="shared" si="8"/>
        <v>102.09343168247278</v>
      </c>
      <c r="N33" s="1311">
        <f t="shared" si="11"/>
        <v>92.546999742467165</v>
      </c>
      <c r="O33" s="1311">
        <f t="shared" si="1"/>
        <v>0.66218756208008389</v>
      </c>
      <c r="P33" s="1308">
        <f t="shared" si="2"/>
        <v>9735.0714285714294</v>
      </c>
      <c r="Q33" s="1308">
        <f t="shared" si="9"/>
        <v>11050.621621621622</v>
      </c>
      <c r="R33" s="1312">
        <v>1177914</v>
      </c>
      <c r="S33" s="1309">
        <f t="shared" si="6"/>
        <v>42</v>
      </c>
      <c r="T33" s="1309">
        <v>37</v>
      </c>
      <c r="U33" s="1309">
        <v>1</v>
      </c>
      <c r="V33" s="1309">
        <v>4</v>
      </c>
      <c r="W33" s="1309">
        <v>1</v>
      </c>
      <c r="X33" s="1309">
        <v>37</v>
      </c>
      <c r="Y33" s="1309">
        <v>4</v>
      </c>
      <c r="Z33" s="1309">
        <v>61</v>
      </c>
      <c r="AA33" s="1313">
        <v>22</v>
      </c>
    </row>
    <row r="34" spans="1:27" ht="26.1" customHeight="1">
      <c r="A34" s="6642"/>
      <c r="B34" s="1330" t="s">
        <v>1181</v>
      </c>
      <c r="C34" s="1319">
        <v>14</v>
      </c>
      <c r="D34" s="1308">
        <v>37334</v>
      </c>
      <c r="E34" s="1308">
        <v>1312</v>
      </c>
      <c r="F34" s="1308">
        <v>0</v>
      </c>
      <c r="G34" s="1308">
        <v>2167</v>
      </c>
      <c r="H34" s="1308">
        <v>1040</v>
      </c>
      <c r="I34" s="1308">
        <v>19</v>
      </c>
      <c r="J34" s="1308">
        <v>0</v>
      </c>
      <c r="K34" s="1308">
        <v>39</v>
      </c>
      <c r="L34" s="1310">
        <f t="shared" si="12"/>
        <v>1.6516768292682926</v>
      </c>
      <c r="M34" s="1310">
        <f t="shared" si="8"/>
        <v>42.407045009784738</v>
      </c>
      <c r="N34" s="1311">
        <f t="shared" si="11"/>
        <v>79.268292682926827</v>
      </c>
      <c r="O34" s="1311"/>
      <c r="P34" s="1308"/>
      <c r="Q34" s="1308"/>
      <c r="R34" s="1312">
        <v>1177914</v>
      </c>
      <c r="S34" s="1309"/>
      <c r="T34" s="1309">
        <v>0</v>
      </c>
      <c r="U34" s="1309">
        <v>0</v>
      </c>
      <c r="V34" s="1309">
        <v>0</v>
      </c>
      <c r="W34" s="1309">
        <v>0</v>
      </c>
      <c r="X34" s="1309">
        <v>0</v>
      </c>
      <c r="Y34" s="1309">
        <v>0</v>
      </c>
      <c r="Z34" s="1309">
        <v>0</v>
      </c>
      <c r="AA34" s="1313">
        <v>0</v>
      </c>
    </row>
    <row r="35" spans="1:27" ht="26.1" customHeight="1">
      <c r="A35" s="6642"/>
      <c r="B35" s="1330" t="s">
        <v>1182</v>
      </c>
      <c r="C35" s="1308">
        <v>89</v>
      </c>
      <c r="D35" s="1308">
        <v>56398</v>
      </c>
      <c r="E35" s="1308">
        <v>2501</v>
      </c>
      <c r="F35" s="1308">
        <v>18</v>
      </c>
      <c r="G35" s="1308">
        <v>5537</v>
      </c>
      <c r="H35" s="1308">
        <v>1860</v>
      </c>
      <c r="I35" s="1308">
        <v>9</v>
      </c>
      <c r="J35" s="1308">
        <v>0</v>
      </c>
      <c r="K35" s="1308">
        <v>44</v>
      </c>
      <c r="L35" s="1310">
        <f t="shared" si="12"/>
        <v>2.1980944819372765</v>
      </c>
      <c r="M35" s="1310">
        <f t="shared" si="8"/>
        <v>17.044789903032168</v>
      </c>
      <c r="N35" s="1311">
        <f t="shared" si="11"/>
        <v>73.838824930527991</v>
      </c>
      <c r="O35" s="1311">
        <f>(C35*10000)/R35</f>
        <v>0.75557298750163426</v>
      </c>
      <c r="P35" s="1308">
        <f>D35/S35</f>
        <v>1409.95</v>
      </c>
      <c r="Q35" s="1308">
        <f>D35/T35</f>
        <v>1709.030303030303</v>
      </c>
      <c r="R35" s="1312">
        <v>1177914</v>
      </c>
      <c r="S35" s="1309">
        <f t="shared" si="6"/>
        <v>40</v>
      </c>
      <c r="T35" s="1309">
        <v>33</v>
      </c>
      <c r="U35" s="1309">
        <v>1</v>
      </c>
      <c r="V35" s="1309">
        <v>6</v>
      </c>
      <c r="W35" s="1309">
        <v>1</v>
      </c>
      <c r="X35" s="1309">
        <v>36</v>
      </c>
      <c r="Y35" s="1309">
        <v>11</v>
      </c>
      <c r="Z35" s="1309">
        <v>69</v>
      </c>
      <c r="AA35" s="1313">
        <v>10</v>
      </c>
    </row>
    <row r="36" spans="1:27" s="1320" customFormat="1" ht="26.1" customHeight="1">
      <c r="A36" s="6699" t="s">
        <v>2</v>
      </c>
      <c r="B36" s="6700"/>
      <c r="C36" s="1314">
        <f t="shared" ref="C36:K36" si="13">SUM(C21:C35)</f>
        <v>1936</v>
      </c>
      <c r="D36" s="1314">
        <f t="shared" si="13"/>
        <v>2680219</v>
      </c>
      <c r="E36" s="1314">
        <f t="shared" si="13"/>
        <v>186903</v>
      </c>
      <c r="F36" s="1314">
        <f t="shared" si="13"/>
        <v>2334</v>
      </c>
      <c r="G36" s="1314">
        <f t="shared" si="13"/>
        <v>540704</v>
      </c>
      <c r="H36" s="1314">
        <f t="shared" si="13"/>
        <v>119442</v>
      </c>
      <c r="I36" s="1314">
        <f t="shared" si="13"/>
        <v>6263</v>
      </c>
      <c r="J36" s="1314">
        <f t="shared" si="13"/>
        <v>70</v>
      </c>
      <c r="K36" s="1314">
        <f t="shared" si="13"/>
        <v>11401</v>
      </c>
      <c r="L36" s="1315">
        <f t="shared" si="12"/>
        <v>2.8572847804604806</v>
      </c>
      <c r="M36" s="1315">
        <f t="shared" si="8"/>
        <v>76.517604437903316</v>
      </c>
      <c r="N36" s="1316">
        <f t="shared" si="11"/>
        <v>63.117677832559174</v>
      </c>
      <c r="O36" s="1316">
        <f>(C36*10000)/R36</f>
        <v>16.435834874192853</v>
      </c>
      <c r="P36" s="1314">
        <f>D36/S36</f>
        <v>2452.167429094236</v>
      </c>
      <c r="Q36" s="1314">
        <f>D36/T36</f>
        <v>4693.9036777583187</v>
      </c>
      <c r="R36" s="1314">
        <v>1177914</v>
      </c>
      <c r="S36" s="1317">
        <f t="shared" si="6"/>
        <v>1093</v>
      </c>
      <c r="T36" s="1317">
        <f t="shared" ref="T36:AA36" si="14">SUM(T21:T35)</f>
        <v>571</v>
      </c>
      <c r="U36" s="1317">
        <f t="shared" si="14"/>
        <v>7</v>
      </c>
      <c r="V36" s="1317">
        <f t="shared" si="14"/>
        <v>515</v>
      </c>
      <c r="W36" s="1317">
        <f t="shared" si="14"/>
        <v>14</v>
      </c>
      <c r="X36" s="1317">
        <f t="shared" si="14"/>
        <v>963</v>
      </c>
      <c r="Y36" s="1317">
        <f t="shared" si="14"/>
        <v>196</v>
      </c>
      <c r="Z36" s="1317">
        <f t="shared" si="14"/>
        <v>549</v>
      </c>
      <c r="AA36" s="1318">
        <f t="shared" si="14"/>
        <v>158</v>
      </c>
    </row>
    <row r="37" spans="1:27" s="1320" customFormat="1" ht="26.1" customHeight="1" thickBot="1">
      <c r="A37" s="6696" t="s">
        <v>1183</v>
      </c>
      <c r="B37" s="6697"/>
      <c r="C37" s="1321">
        <f t="shared" ref="C37:K37" si="15">C20+C36</f>
        <v>3609</v>
      </c>
      <c r="D37" s="1321">
        <f t="shared" si="15"/>
        <v>5912111</v>
      </c>
      <c r="E37" s="1321">
        <f t="shared" si="15"/>
        <v>273290</v>
      </c>
      <c r="F37" s="1321">
        <f t="shared" si="15"/>
        <v>3201</v>
      </c>
      <c r="G37" s="1321">
        <f t="shared" si="15"/>
        <v>895272</v>
      </c>
      <c r="H37" s="1321">
        <f t="shared" si="15"/>
        <v>175412</v>
      </c>
      <c r="I37" s="1321">
        <f t="shared" si="15"/>
        <v>10471</v>
      </c>
      <c r="J37" s="1321">
        <f t="shared" si="15"/>
        <v>132</v>
      </c>
      <c r="K37" s="1321">
        <f t="shared" si="15"/>
        <v>13800</v>
      </c>
      <c r="L37" s="1322">
        <f t="shared" si="12"/>
        <v>3.2379788130535894</v>
      </c>
      <c r="M37" s="1322">
        <f t="shared" si="8"/>
        <v>67.963424771404817</v>
      </c>
      <c r="N37" s="1323">
        <f t="shared" si="11"/>
        <v>63.442209692178047</v>
      </c>
      <c r="O37" s="1323">
        <f>(C37*10000)/R37</f>
        <v>30.638909122397731</v>
      </c>
      <c r="P37" s="1321">
        <f>D37/S37</f>
        <v>3744.2121595946801</v>
      </c>
      <c r="Q37" s="1321">
        <f>D37/T37</f>
        <v>6433.2002176278565</v>
      </c>
      <c r="R37" s="1321">
        <v>1177914</v>
      </c>
      <c r="S37" s="1324">
        <f t="shared" si="6"/>
        <v>1579</v>
      </c>
      <c r="T37" s="1324">
        <f t="shared" ref="T37:AA37" si="16">T20+T36</f>
        <v>919</v>
      </c>
      <c r="U37" s="1324">
        <f t="shared" si="16"/>
        <v>30</v>
      </c>
      <c r="V37" s="1324">
        <f t="shared" si="16"/>
        <v>630</v>
      </c>
      <c r="W37" s="1324">
        <f t="shared" si="16"/>
        <v>25</v>
      </c>
      <c r="X37" s="1324">
        <f t="shared" si="16"/>
        <v>1733</v>
      </c>
      <c r="Y37" s="1324">
        <f t="shared" si="16"/>
        <v>349</v>
      </c>
      <c r="Z37" s="1324">
        <f t="shared" si="16"/>
        <v>594</v>
      </c>
      <c r="AA37" s="1325">
        <f t="shared" si="16"/>
        <v>398</v>
      </c>
    </row>
    <row r="38" spans="1:27" ht="13.5" thickTop="1"/>
    <row r="39" spans="1:27" s="152" customFormat="1" ht="18" customHeight="1">
      <c r="A39" s="6628" t="s">
        <v>1184</v>
      </c>
      <c r="B39" s="6628"/>
      <c r="C39" s="6628"/>
      <c r="D39" s="6628"/>
      <c r="I39" s="1328"/>
      <c r="J39" s="1328"/>
    </row>
    <row r="40" spans="1:27" s="152" customFormat="1" ht="18" customHeight="1">
      <c r="A40" s="6248" t="s">
        <v>1185</v>
      </c>
      <c r="B40" s="6248"/>
      <c r="C40" s="6248"/>
      <c r="D40" s="6248"/>
      <c r="E40" s="6248"/>
      <c r="F40" s="6248"/>
      <c r="G40" s="6248"/>
      <c r="H40" s="6248"/>
      <c r="I40" s="358"/>
      <c r="J40" s="358"/>
    </row>
    <row r="41" spans="1:27" s="152" customFormat="1" ht="16.5" customHeight="1">
      <c r="A41" s="6628" t="s">
        <v>1186</v>
      </c>
      <c r="B41" s="6628"/>
      <c r="C41" s="6628"/>
      <c r="D41" s="6628"/>
      <c r="I41" s="1328"/>
      <c r="J41" s="1328"/>
    </row>
  </sheetData>
  <mergeCells count="39">
    <mergeCell ref="A37:B37"/>
    <mergeCell ref="A39:D39"/>
    <mergeCell ref="A40:H40"/>
    <mergeCell ref="A41:D41"/>
    <mergeCell ref="A7:A19"/>
    <mergeCell ref="A20:B20"/>
    <mergeCell ref="A21:B21"/>
    <mergeCell ref="A22:B22"/>
    <mergeCell ref="A23:A35"/>
    <mergeCell ref="A36:B36"/>
    <mergeCell ref="Z4:Z6"/>
    <mergeCell ref="AA4:AA6"/>
    <mergeCell ref="I5:I6"/>
    <mergeCell ref="J5:J6"/>
    <mergeCell ref="K5:K6"/>
    <mergeCell ref="R4:R6"/>
    <mergeCell ref="S4:S6"/>
    <mergeCell ref="T4:T6"/>
    <mergeCell ref="O4:O6"/>
    <mergeCell ref="P4:P6"/>
    <mergeCell ref="Q4:Q6"/>
    <mergeCell ref="X4:X6"/>
    <mergeCell ref="Y4:Y6"/>
    <mergeCell ref="A2:AA2"/>
    <mergeCell ref="A3:AA3"/>
    <mergeCell ref="A4:B6"/>
    <mergeCell ref="C4:C6"/>
    <mergeCell ref="D4:D6"/>
    <mergeCell ref="E4:E6"/>
    <mergeCell ref="F4:F6"/>
    <mergeCell ref="G4:G6"/>
    <mergeCell ref="H4:H6"/>
    <mergeCell ref="I4:K4"/>
    <mergeCell ref="U4:U6"/>
    <mergeCell ref="V4:V6"/>
    <mergeCell ref="W4:W6"/>
    <mergeCell ref="L4:L6"/>
    <mergeCell ref="M4:M6"/>
    <mergeCell ref="N4:N6"/>
  </mergeCells>
  <hyperlinks>
    <hyperlink ref="A1" r:id="rId1"/>
  </hyperlinks>
  <pageMargins left="0.70866141732283472" right="0.70866141732283472" top="0.74803149606299213" bottom="0.74803149606299213" header="0.31496062992125984" footer="0.31496062992125984"/>
  <pageSetup paperSize="9" scale="47" fitToWidth="0" orientation="landscape" r:id="rId2"/>
  <headerFooter>
    <oddFooter>&amp;R70</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2">
    <pageSetUpPr fitToPage="1"/>
  </sheetPr>
  <dimension ref="A1:AK45"/>
  <sheetViews>
    <sheetView view="pageBreakPreview" zoomScale="60" zoomScaleNormal="100" workbookViewId="0">
      <selection activeCell="A45" sqref="A45"/>
    </sheetView>
  </sheetViews>
  <sheetFormatPr defaultRowHeight="12.75"/>
  <cols>
    <col min="1" max="1" width="15.42578125" style="1326" customWidth="1"/>
    <col min="2" max="2" width="35.28515625" style="367" customWidth="1"/>
    <col min="3" max="3" width="8.7109375" style="1224" bestFit="1" customWidth="1"/>
    <col min="4" max="4" width="10.7109375" style="1224" customWidth="1"/>
    <col min="5" max="5" width="10.140625" style="1224" customWidth="1"/>
    <col min="6" max="7" width="8.7109375" style="1224" customWidth="1"/>
    <col min="8" max="9" width="10.7109375" style="1224" customWidth="1"/>
    <col min="10" max="10" width="7.7109375" style="1224" customWidth="1"/>
    <col min="11" max="11" width="10.140625" style="1224" customWidth="1"/>
    <col min="12" max="12" width="8.42578125" style="1224" customWidth="1"/>
    <col min="13" max="13" width="10.28515625" style="1327" customWidth="1"/>
    <col min="14" max="14" width="7.28515625" style="1327" customWidth="1"/>
    <col min="15" max="18" width="8.7109375" style="1327" customWidth="1"/>
    <col min="19" max="19" width="10.7109375" style="1327" customWidth="1"/>
    <col min="20" max="20" width="7.7109375" style="1327" customWidth="1"/>
    <col min="21" max="21" width="7.42578125" style="1327" customWidth="1"/>
    <col min="22" max="22" width="6.7109375" style="1327" customWidth="1"/>
    <col min="23" max="23" width="8.7109375" style="1327" customWidth="1"/>
    <col min="24" max="24" width="6.7109375" style="1327" customWidth="1"/>
    <col min="25" max="25" width="7.85546875" style="1327" customWidth="1"/>
    <col min="26" max="26" width="8.42578125" style="1327" customWidth="1"/>
    <col min="27" max="27" width="9.85546875" style="1327" customWidth="1"/>
    <col min="28" max="28" width="6.7109375" style="1327" customWidth="1"/>
    <col min="29" max="16384" width="9.140625" style="367"/>
  </cols>
  <sheetData>
    <row r="1" spans="1:37" ht="16.5" thickBot="1">
      <c r="A1" s="31" t="s">
        <v>0</v>
      </c>
      <c r="B1" s="1301"/>
      <c r="C1" s="1301"/>
      <c r="D1" s="1301"/>
      <c r="E1" s="1301"/>
      <c r="F1" s="1301"/>
      <c r="G1" s="1301"/>
      <c r="H1" s="1301"/>
      <c r="I1" s="1301"/>
      <c r="J1" s="1301"/>
      <c r="K1" s="1301"/>
      <c r="L1" s="1301"/>
      <c r="M1" s="1302"/>
      <c r="N1" s="1302"/>
      <c r="O1" s="1302"/>
      <c r="P1" s="1302"/>
      <c r="Q1" s="1302"/>
      <c r="R1" s="1302"/>
      <c r="S1" s="1302"/>
      <c r="T1" s="1302"/>
      <c r="U1" s="1302"/>
      <c r="V1" s="1302"/>
      <c r="W1" s="1302"/>
      <c r="X1" s="1302"/>
      <c r="Y1" s="1302"/>
      <c r="Z1" s="1302"/>
      <c r="AA1" s="1302"/>
      <c r="AB1" s="1303" t="s">
        <v>1</v>
      </c>
      <c r="AC1" s="1304"/>
      <c r="AD1" s="1304"/>
      <c r="AE1" s="1305"/>
      <c r="AF1" s="1304"/>
      <c r="AG1" s="1304"/>
      <c r="AH1" s="1305"/>
      <c r="AI1" s="1215"/>
      <c r="AJ1" s="1215"/>
      <c r="AK1" s="1215"/>
    </row>
    <row r="2" spans="1:37" ht="22.5" customHeight="1" thickTop="1">
      <c r="A2" s="6294" t="s">
        <v>1453</v>
      </c>
      <c r="B2" s="6295"/>
      <c r="C2" s="6295"/>
      <c r="D2" s="6295"/>
      <c r="E2" s="6295"/>
      <c r="F2" s="6295"/>
      <c r="G2" s="6295"/>
      <c r="H2" s="6295"/>
      <c r="I2" s="6295"/>
      <c r="J2" s="6295"/>
      <c r="K2" s="6295"/>
      <c r="L2" s="6295"/>
      <c r="M2" s="6295"/>
      <c r="N2" s="6295"/>
      <c r="O2" s="6295"/>
      <c r="P2" s="6295"/>
      <c r="Q2" s="6295"/>
      <c r="R2" s="6295"/>
      <c r="S2" s="6295"/>
      <c r="T2" s="6295"/>
      <c r="U2" s="6295"/>
      <c r="V2" s="6295"/>
      <c r="W2" s="6295"/>
      <c r="X2" s="6295"/>
      <c r="Y2" s="6295"/>
      <c r="Z2" s="6295"/>
      <c r="AA2" s="6295"/>
      <c r="AB2" s="6296"/>
      <c r="AC2" s="1306"/>
      <c r="AD2" s="1306"/>
      <c r="AE2" s="1306"/>
      <c r="AF2" s="1306"/>
      <c r="AG2" s="1306"/>
      <c r="AH2" s="1306"/>
      <c r="AI2" s="1306"/>
      <c r="AJ2" s="1306"/>
      <c r="AK2" s="1215"/>
    </row>
    <row r="3" spans="1:37" ht="34.5" customHeight="1">
      <c r="A3" s="6670" t="s">
        <v>1187</v>
      </c>
      <c r="B3" s="6671"/>
      <c r="C3" s="6671"/>
      <c r="D3" s="6671"/>
      <c r="E3" s="6671"/>
      <c r="F3" s="6671"/>
      <c r="G3" s="6671"/>
      <c r="H3" s="6671"/>
      <c r="I3" s="6671"/>
      <c r="J3" s="6671"/>
      <c r="K3" s="6671"/>
      <c r="L3" s="6671"/>
      <c r="M3" s="6671"/>
      <c r="N3" s="6671"/>
      <c r="O3" s="6671"/>
      <c r="P3" s="6671"/>
      <c r="Q3" s="6671"/>
      <c r="R3" s="6671"/>
      <c r="S3" s="6671"/>
      <c r="T3" s="6671"/>
      <c r="U3" s="6671"/>
      <c r="V3" s="6671"/>
      <c r="W3" s="6671"/>
      <c r="X3" s="6671"/>
      <c r="Y3" s="6671"/>
      <c r="Z3" s="6671"/>
      <c r="AA3" s="6671"/>
      <c r="AB3" s="6672"/>
    </row>
    <row r="4" spans="1:37" s="244" customFormat="1" ht="30" customHeight="1">
      <c r="A4" s="6673" t="s">
        <v>1126</v>
      </c>
      <c r="B4" s="6674"/>
      <c r="C4" s="6679" t="s">
        <v>1127</v>
      </c>
      <c r="D4" s="6682" t="s">
        <v>1128</v>
      </c>
      <c r="E4" s="6682" t="s">
        <v>5378</v>
      </c>
      <c r="F4" s="6682" t="s">
        <v>1129</v>
      </c>
      <c r="G4" s="6682" t="s">
        <v>1130</v>
      </c>
      <c r="H4" s="6682" t="s">
        <v>1131</v>
      </c>
      <c r="I4" s="6682" t="s">
        <v>1132</v>
      </c>
      <c r="J4" s="6685" t="s">
        <v>1133</v>
      </c>
      <c r="K4" s="6686"/>
      <c r="L4" s="6687"/>
      <c r="M4" s="6688" t="s">
        <v>1134</v>
      </c>
      <c r="N4" s="6688" t="s">
        <v>5379</v>
      </c>
      <c r="O4" s="6688" t="s">
        <v>1136</v>
      </c>
      <c r="P4" s="6688" t="s">
        <v>1137</v>
      </c>
      <c r="Q4" s="6688" t="s">
        <v>1138</v>
      </c>
      <c r="R4" s="6688" t="s">
        <v>1139</v>
      </c>
      <c r="S4" s="6688" t="s">
        <v>1189</v>
      </c>
      <c r="T4" s="6688" t="s">
        <v>1141</v>
      </c>
      <c r="U4" s="6688" t="s">
        <v>1142</v>
      </c>
      <c r="V4" s="6688" t="s">
        <v>1143</v>
      </c>
      <c r="W4" s="6688" t="s">
        <v>1144</v>
      </c>
      <c r="X4" s="6688" t="s">
        <v>1145</v>
      </c>
      <c r="Y4" s="6688" t="s">
        <v>1146</v>
      </c>
      <c r="Z4" s="6688" t="s">
        <v>1147</v>
      </c>
      <c r="AA4" s="6688" t="s">
        <v>1148</v>
      </c>
      <c r="AB4" s="6691" t="s">
        <v>1149</v>
      </c>
    </row>
    <row r="5" spans="1:37" s="244" customFormat="1" ht="21" customHeight="1">
      <c r="A5" s="6675"/>
      <c r="B5" s="6676"/>
      <c r="C5" s="6680"/>
      <c r="D5" s="6683"/>
      <c r="E5" s="6683"/>
      <c r="F5" s="6683"/>
      <c r="G5" s="6683"/>
      <c r="H5" s="6683"/>
      <c r="I5" s="6683"/>
      <c r="J5" s="6694" t="s">
        <v>1150</v>
      </c>
      <c r="K5" s="6694" t="s">
        <v>1151</v>
      </c>
      <c r="L5" s="6694" t="s">
        <v>1152</v>
      </c>
      <c r="M5" s="6689"/>
      <c r="N5" s="6689"/>
      <c r="O5" s="6689"/>
      <c r="P5" s="6689"/>
      <c r="Q5" s="6689"/>
      <c r="R5" s="6689"/>
      <c r="S5" s="6689"/>
      <c r="T5" s="6689"/>
      <c r="U5" s="6689"/>
      <c r="V5" s="6689"/>
      <c r="W5" s="6689"/>
      <c r="X5" s="6689"/>
      <c r="Y5" s="6689"/>
      <c r="Z5" s="6689"/>
      <c r="AA5" s="6689"/>
      <c r="AB5" s="6692"/>
    </row>
    <row r="6" spans="1:37" s="244" customFormat="1" ht="63" customHeight="1">
      <c r="A6" s="6677"/>
      <c r="B6" s="6678"/>
      <c r="C6" s="6681"/>
      <c r="D6" s="6684"/>
      <c r="E6" s="6684"/>
      <c r="F6" s="6684"/>
      <c r="G6" s="6684"/>
      <c r="H6" s="6684"/>
      <c r="I6" s="6684"/>
      <c r="J6" s="6695"/>
      <c r="K6" s="6695"/>
      <c r="L6" s="6695"/>
      <c r="M6" s="6690"/>
      <c r="N6" s="6690"/>
      <c r="O6" s="6690"/>
      <c r="P6" s="6690"/>
      <c r="Q6" s="6690"/>
      <c r="R6" s="6690"/>
      <c r="S6" s="6690"/>
      <c r="T6" s="6690"/>
      <c r="U6" s="6690"/>
      <c r="V6" s="6690"/>
      <c r="W6" s="6690"/>
      <c r="X6" s="6690"/>
      <c r="Y6" s="6690"/>
      <c r="Z6" s="6690"/>
      <c r="AA6" s="6690"/>
      <c r="AB6" s="6693"/>
    </row>
    <row r="7" spans="1:37" ht="26.1" customHeight="1">
      <c r="A7" s="6703" t="s">
        <v>1153</v>
      </c>
      <c r="B7" s="1330" t="s">
        <v>1154</v>
      </c>
      <c r="C7" s="1308">
        <v>1108</v>
      </c>
      <c r="D7" s="1308">
        <v>1969061</v>
      </c>
      <c r="E7" s="1308">
        <v>8625</v>
      </c>
      <c r="F7" s="1308">
        <v>55697</v>
      </c>
      <c r="G7" s="1309">
        <v>834</v>
      </c>
      <c r="H7" s="1309">
        <v>256938</v>
      </c>
      <c r="I7" s="1309">
        <v>63005</v>
      </c>
      <c r="J7" s="1309"/>
      <c r="K7" s="1309"/>
      <c r="L7" s="1309"/>
      <c r="M7" s="1310">
        <f>H7/(F7+G7)</f>
        <v>4.5450814597300599</v>
      </c>
      <c r="N7" s="1310">
        <f>(H7*100)/(C7*365)</f>
        <v>63.532466247960045</v>
      </c>
      <c r="O7" s="1311">
        <f>(I7*100/(F7+G7))</f>
        <v>111.45212361359255</v>
      </c>
      <c r="P7" s="1311">
        <f>(C7*10000)/S7</f>
        <v>9.215010820152596</v>
      </c>
      <c r="Q7" s="1308">
        <f>D7/T7</f>
        <v>4934.9899749373435</v>
      </c>
      <c r="R7" s="1308">
        <f>D7/U7</f>
        <v>6957.8127208480564</v>
      </c>
      <c r="S7" s="1331">
        <v>1202386</v>
      </c>
      <c r="T7" s="1332">
        <f>U7+V7+W7</f>
        <v>399</v>
      </c>
      <c r="U7" s="1332">
        <v>283</v>
      </c>
      <c r="V7" s="1332">
        <v>3</v>
      </c>
      <c r="W7" s="1332">
        <v>113</v>
      </c>
      <c r="X7" s="1332">
        <v>8</v>
      </c>
      <c r="Y7" s="1332">
        <v>571</v>
      </c>
      <c r="Z7" s="1332">
        <v>67</v>
      </c>
      <c r="AA7" s="1332">
        <v>35</v>
      </c>
      <c r="AB7" s="1333">
        <v>44</v>
      </c>
    </row>
    <row r="8" spans="1:37" ht="26.1" customHeight="1">
      <c r="A8" s="6704"/>
      <c r="B8" s="1330" t="s">
        <v>1155</v>
      </c>
      <c r="C8" s="1308">
        <v>200</v>
      </c>
      <c r="D8" s="1308">
        <v>179259</v>
      </c>
      <c r="E8" s="1308">
        <v>3470</v>
      </c>
      <c r="F8" s="1308">
        <v>19923</v>
      </c>
      <c r="G8" s="1308">
        <v>83</v>
      </c>
      <c r="H8" s="1308">
        <v>49098</v>
      </c>
      <c r="I8" s="1308">
        <v>3656</v>
      </c>
      <c r="J8" s="1308">
        <v>3630</v>
      </c>
      <c r="K8" s="1308">
        <v>10</v>
      </c>
      <c r="L8" s="1308">
        <v>2487</v>
      </c>
      <c r="M8" s="1310">
        <f t="shared" ref="M8:M20" si="0">H8/(F8+G8)</f>
        <v>2.4541637508747374</v>
      </c>
      <c r="N8" s="1310">
        <f t="shared" ref="N8:N36" si="1">(H8*100)/(C8*365)</f>
        <v>67.257534246575347</v>
      </c>
      <c r="O8" s="1311">
        <f t="shared" ref="O8:O18" si="2">(I8*100/(F8+G8))</f>
        <v>18.274517644706588</v>
      </c>
      <c r="P8" s="1311">
        <f t="shared" ref="P8:P36" si="3">(C8*10000)/S8</f>
        <v>1.6633593538181581</v>
      </c>
      <c r="Q8" s="1308">
        <f t="shared" ref="Q8:Q36" si="4">D8/T8</f>
        <v>3658.3469387755104</v>
      </c>
      <c r="R8" s="1308">
        <f t="shared" ref="R8:R36" si="5">D8/U8</f>
        <v>4717.3421052631575</v>
      </c>
      <c r="S8" s="1331">
        <v>1202386</v>
      </c>
      <c r="T8" s="1332">
        <f t="shared" ref="T8:T36" si="6">U8+V8+W8</f>
        <v>49</v>
      </c>
      <c r="U8" s="1332">
        <v>38</v>
      </c>
      <c r="V8" s="1332"/>
      <c r="W8" s="1332">
        <v>11</v>
      </c>
      <c r="X8" s="1332">
        <v>3</v>
      </c>
      <c r="Y8" s="1332">
        <v>87</v>
      </c>
      <c r="Z8" s="1332">
        <v>14</v>
      </c>
      <c r="AA8" s="1332">
        <v>1</v>
      </c>
      <c r="AB8" s="1333">
        <v>140</v>
      </c>
    </row>
    <row r="9" spans="1:37" ht="26.1" customHeight="1">
      <c r="A9" s="6704"/>
      <c r="B9" s="1330" t="s">
        <v>1156</v>
      </c>
      <c r="C9" s="1308">
        <v>125</v>
      </c>
      <c r="D9" s="1308">
        <v>87810</v>
      </c>
      <c r="E9" s="1308" t="s">
        <v>1190</v>
      </c>
      <c r="F9" s="1308">
        <v>6686</v>
      </c>
      <c r="G9" s="1308">
        <v>61</v>
      </c>
      <c r="H9" s="1308">
        <v>43494</v>
      </c>
      <c r="I9" s="1308"/>
      <c r="J9" s="1308"/>
      <c r="K9" s="1308"/>
      <c r="L9" s="1308"/>
      <c r="M9" s="1310">
        <f t="shared" si="0"/>
        <v>6.4464206313917298</v>
      </c>
      <c r="N9" s="1310">
        <f t="shared" si="1"/>
        <v>95.329315068493145</v>
      </c>
      <c r="O9" s="1311">
        <f t="shared" si="2"/>
        <v>0</v>
      </c>
      <c r="P9" s="1311">
        <f t="shared" si="3"/>
        <v>1.0395995961363489</v>
      </c>
      <c r="Q9" s="1308">
        <f t="shared" si="4"/>
        <v>3658.75</v>
      </c>
      <c r="R9" s="1308">
        <f t="shared" si="5"/>
        <v>5488.125</v>
      </c>
      <c r="S9" s="1331">
        <v>1202386</v>
      </c>
      <c r="T9" s="1332">
        <f t="shared" si="6"/>
        <v>24</v>
      </c>
      <c r="U9" s="1332">
        <v>16</v>
      </c>
      <c r="V9" s="1332"/>
      <c r="W9" s="1332">
        <v>8</v>
      </c>
      <c r="X9" s="1332">
        <v>2</v>
      </c>
      <c r="Y9" s="1332">
        <v>61</v>
      </c>
      <c r="Z9" s="1332">
        <v>8</v>
      </c>
      <c r="AA9" s="1332"/>
      <c r="AB9" s="1333">
        <v>5</v>
      </c>
    </row>
    <row r="10" spans="1:37" ht="26.1" customHeight="1">
      <c r="A10" s="6704"/>
      <c r="B10" s="1330" t="s">
        <v>1157</v>
      </c>
      <c r="C10" s="1308">
        <v>30</v>
      </c>
      <c r="D10" s="1308">
        <v>160960</v>
      </c>
      <c r="E10" s="1308">
        <v>539</v>
      </c>
      <c r="F10" s="1308">
        <v>1434</v>
      </c>
      <c r="G10" s="1308">
        <v>7</v>
      </c>
      <c r="H10" s="1308">
        <v>4137</v>
      </c>
      <c r="I10" s="1308">
        <v>890</v>
      </c>
      <c r="J10" s="1308">
        <v>64</v>
      </c>
      <c r="K10" s="1308"/>
      <c r="L10" s="1308">
        <v>28</v>
      </c>
      <c r="M10" s="1310">
        <f t="shared" si="0"/>
        <v>2.8709229701596115</v>
      </c>
      <c r="N10" s="1310">
        <f t="shared" si="1"/>
        <v>37.780821917808218</v>
      </c>
      <c r="O10" s="1311">
        <f t="shared" si="2"/>
        <v>61.762664816099928</v>
      </c>
      <c r="P10" s="1311">
        <f t="shared" si="3"/>
        <v>9.3952585261971127</v>
      </c>
      <c r="Q10" s="1308">
        <f t="shared" si="4"/>
        <v>10060</v>
      </c>
      <c r="R10" s="1308">
        <f t="shared" si="5"/>
        <v>26826.666666666668</v>
      </c>
      <c r="S10" s="1331">
        <v>31931</v>
      </c>
      <c r="T10" s="1332">
        <f t="shared" si="6"/>
        <v>16</v>
      </c>
      <c r="U10" s="1332">
        <v>6</v>
      </c>
      <c r="V10" s="1332">
        <v>1</v>
      </c>
      <c r="W10" s="1332">
        <v>9</v>
      </c>
      <c r="X10" s="1332"/>
      <c r="Y10" s="1332">
        <v>17</v>
      </c>
      <c r="Z10" s="1332">
        <v>13</v>
      </c>
      <c r="AA10" s="1332">
        <v>1</v>
      </c>
      <c r="AB10" s="1333">
        <v>17</v>
      </c>
    </row>
    <row r="11" spans="1:37" ht="26.1" customHeight="1">
      <c r="A11" s="6704"/>
      <c r="B11" s="1330" t="s">
        <v>1158</v>
      </c>
      <c r="C11" s="1308">
        <v>95</v>
      </c>
      <c r="D11" s="1308">
        <v>243268</v>
      </c>
      <c r="E11" s="1308">
        <v>2701</v>
      </c>
      <c r="F11" s="1308">
        <v>6806</v>
      </c>
      <c r="G11" s="1308">
        <v>2</v>
      </c>
      <c r="H11" s="1308">
        <v>18908</v>
      </c>
      <c r="I11" s="1308">
        <v>7107</v>
      </c>
      <c r="J11" s="1308">
        <v>342</v>
      </c>
      <c r="K11" s="1308"/>
      <c r="L11" s="1308">
        <v>178</v>
      </c>
      <c r="M11" s="1310">
        <f t="shared" si="0"/>
        <v>2.7773207990599293</v>
      </c>
      <c r="N11" s="1310">
        <f t="shared" si="1"/>
        <v>54.529199711607788</v>
      </c>
      <c r="O11" s="1311">
        <f t="shared" si="2"/>
        <v>104.39189189189189</v>
      </c>
      <c r="P11" s="1311">
        <f t="shared" si="3"/>
        <v>14.561172251003955</v>
      </c>
      <c r="Q11" s="1308">
        <f t="shared" si="4"/>
        <v>6757.4444444444443</v>
      </c>
      <c r="R11" s="1308">
        <f t="shared" si="5"/>
        <v>12803.578947368422</v>
      </c>
      <c r="S11" s="1331">
        <v>65242</v>
      </c>
      <c r="T11" s="1332">
        <f t="shared" si="6"/>
        <v>36</v>
      </c>
      <c r="U11" s="1332">
        <v>19</v>
      </c>
      <c r="V11" s="1332">
        <v>5</v>
      </c>
      <c r="W11" s="1332">
        <v>12</v>
      </c>
      <c r="X11" s="1332">
        <v>2</v>
      </c>
      <c r="Y11" s="1332">
        <v>19</v>
      </c>
      <c r="Z11" s="1332">
        <v>25</v>
      </c>
      <c r="AA11" s="1332"/>
      <c r="AB11" s="1333">
        <v>14</v>
      </c>
    </row>
    <row r="12" spans="1:37" ht="26.1" customHeight="1">
      <c r="A12" s="6704"/>
      <c r="B12" s="1330" t="s">
        <v>1159</v>
      </c>
      <c r="C12" s="1308">
        <v>14</v>
      </c>
      <c r="D12" s="1308">
        <v>105457</v>
      </c>
      <c r="E12" s="1308">
        <v>14</v>
      </c>
      <c r="F12" s="1308">
        <v>301</v>
      </c>
      <c r="G12" s="1308">
        <v>12</v>
      </c>
      <c r="H12" s="1308">
        <v>772</v>
      </c>
      <c r="I12" s="1308">
        <v>67</v>
      </c>
      <c r="J12" s="1308">
        <v>35</v>
      </c>
      <c r="K12" s="1308"/>
      <c r="L12" s="1308">
        <v>4</v>
      </c>
      <c r="M12" s="1310">
        <f t="shared" si="0"/>
        <v>2.4664536741214058</v>
      </c>
      <c r="N12" s="1310">
        <f t="shared" si="1"/>
        <v>15.107632093933464</v>
      </c>
      <c r="O12" s="1311">
        <f t="shared" si="2"/>
        <v>21.405750798722046</v>
      </c>
      <c r="P12" s="1311">
        <f t="shared" si="3"/>
        <v>5.8108164197069687</v>
      </c>
      <c r="Q12" s="1308">
        <f t="shared" si="4"/>
        <v>7532.6428571428569</v>
      </c>
      <c r="R12" s="1308">
        <f t="shared" si="5"/>
        <v>17576.166666666668</v>
      </c>
      <c r="S12" s="1331">
        <v>24093</v>
      </c>
      <c r="T12" s="1332">
        <f t="shared" si="6"/>
        <v>14</v>
      </c>
      <c r="U12" s="1332">
        <v>6</v>
      </c>
      <c r="V12" s="1332">
        <v>2</v>
      </c>
      <c r="W12" s="1332">
        <v>6</v>
      </c>
      <c r="X12" s="1332">
        <v>1</v>
      </c>
      <c r="Y12" s="1332">
        <v>13</v>
      </c>
      <c r="Z12" s="1332">
        <v>8</v>
      </c>
      <c r="AA12" s="1332"/>
      <c r="AB12" s="1333">
        <v>10</v>
      </c>
    </row>
    <row r="13" spans="1:37" ht="26.1" customHeight="1">
      <c r="A13" s="6704"/>
      <c r="B13" s="1330" t="s">
        <v>1160</v>
      </c>
      <c r="C13" s="1308">
        <v>5</v>
      </c>
      <c r="D13" s="1308">
        <v>34625</v>
      </c>
      <c r="E13" s="1308"/>
      <c r="F13" s="1308"/>
      <c r="G13" s="1308"/>
      <c r="H13" s="1308"/>
      <c r="I13" s="1308"/>
      <c r="J13" s="1308">
        <v>8</v>
      </c>
      <c r="K13" s="1308"/>
      <c r="L13" s="1308"/>
      <c r="M13" s="1310">
        <v>0</v>
      </c>
      <c r="N13" s="1310">
        <f t="shared" si="1"/>
        <v>0</v>
      </c>
      <c r="O13" s="1311">
        <v>0</v>
      </c>
      <c r="P13" s="1311">
        <f t="shared" si="3"/>
        <v>4.9776007964161275</v>
      </c>
      <c r="Q13" s="1308">
        <f t="shared" si="4"/>
        <v>5770.833333333333</v>
      </c>
      <c r="R13" s="1308">
        <f t="shared" si="5"/>
        <v>34625</v>
      </c>
      <c r="S13" s="1331">
        <v>10045</v>
      </c>
      <c r="T13" s="1332">
        <f t="shared" si="6"/>
        <v>6</v>
      </c>
      <c r="U13" s="1332">
        <v>1</v>
      </c>
      <c r="V13" s="1332"/>
      <c r="W13" s="1332">
        <v>5</v>
      </c>
      <c r="X13" s="1332"/>
      <c r="Y13" s="1332">
        <v>6</v>
      </c>
      <c r="Z13" s="1332">
        <v>4</v>
      </c>
      <c r="AA13" s="1332"/>
      <c r="AB13" s="1333">
        <v>8</v>
      </c>
    </row>
    <row r="14" spans="1:37" ht="26.1" customHeight="1">
      <c r="A14" s="6704"/>
      <c r="B14" s="1330" t="s">
        <v>1161</v>
      </c>
      <c r="C14" s="1308">
        <v>25</v>
      </c>
      <c r="D14" s="1312">
        <v>148437</v>
      </c>
      <c r="E14" s="1312">
        <v>4683</v>
      </c>
      <c r="F14" s="1308">
        <v>1804</v>
      </c>
      <c r="G14" s="1308">
        <v>6</v>
      </c>
      <c r="H14" s="1308">
        <v>5408</v>
      </c>
      <c r="I14" s="1308">
        <v>287</v>
      </c>
      <c r="J14" s="1308">
        <v>174</v>
      </c>
      <c r="K14" s="1308">
        <v>1</v>
      </c>
      <c r="L14" s="1308">
        <v>105</v>
      </c>
      <c r="M14" s="1310">
        <f t="shared" si="0"/>
        <v>2.9878453038674033</v>
      </c>
      <c r="N14" s="1310">
        <f t="shared" si="1"/>
        <v>59.265753424657532</v>
      </c>
      <c r="O14" s="1311">
        <f t="shared" si="2"/>
        <v>15.856353591160222</v>
      </c>
      <c r="P14" s="1311">
        <f t="shared" si="3"/>
        <v>6.6471683063015155</v>
      </c>
      <c r="Q14" s="1308">
        <f t="shared" si="4"/>
        <v>11418.23076923077</v>
      </c>
      <c r="R14" s="1308">
        <f t="shared" si="5"/>
        <v>29687.4</v>
      </c>
      <c r="S14" s="1331">
        <v>37610</v>
      </c>
      <c r="T14" s="1332">
        <f t="shared" si="6"/>
        <v>13</v>
      </c>
      <c r="U14" s="1332">
        <v>5</v>
      </c>
      <c r="V14" s="1332">
        <v>2</v>
      </c>
      <c r="W14" s="1332">
        <v>6</v>
      </c>
      <c r="X14" s="1332">
        <v>1</v>
      </c>
      <c r="Y14" s="1332">
        <v>17</v>
      </c>
      <c r="Z14" s="1332">
        <v>7</v>
      </c>
      <c r="AA14" s="1332">
        <v>1</v>
      </c>
      <c r="AB14" s="1333">
        <v>10</v>
      </c>
    </row>
    <row r="15" spans="1:37" ht="26.1" customHeight="1">
      <c r="A15" s="6704"/>
      <c r="B15" s="1330" t="s">
        <v>1162</v>
      </c>
      <c r="C15" s="1308">
        <v>25</v>
      </c>
      <c r="D15" s="1308">
        <v>66865</v>
      </c>
      <c r="E15" s="1308">
        <v>3650</v>
      </c>
      <c r="F15" s="1308">
        <v>684</v>
      </c>
      <c r="G15" s="1308">
        <v>3</v>
      </c>
      <c r="H15" s="1308">
        <v>2925</v>
      </c>
      <c r="I15" s="1308"/>
      <c r="J15" s="1308">
        <v>50</v>
      </c>
      <c r="K15" s="1308"/>
      <c r="L15" s="1308"/>
      <c r="M15" s="1310">
        <f t="shared" si="0"/>
        <v>4.2576419213973802</v>
      </c>
      <c r="N15" s="1310">
        <f t="shared" si="1"/>
        <v>32.054794520547944</v>
      </c>
      <c r="O15" s="1311">
        <f t="shared" si="2"/>
        <v>0</v>
      </c>
      <c r="P15" s="1311">
        <f t="shared" si="3"/>
        <v>16.046213093709884</v>
      </c>
      <c r="Q15" s="1308">
        <f t="shared" si="4"/>
        <v>5572.083333333333</v>
      </c>
      <c r="R15" s="1308">
        <f t="shared" si="5"/>
        <v>22288.333333333332</v>
      </c>
      <c r="S15" s="1331">
        <v>15580</v>
      </c>
      <c r="T15" s="1332">
        <f t="shared" si="6"/>
        <v>12</v>
      </c>
      <c r="U15" s="1332">
        <v>3</v>
      </c>
      <c r="V15" s="1332"/>
      <c r="W15" s="1332">
        <v>9</v>
      </c>
      <c r="X15" s="1332"/>
      <c r="Y15" s="1332">
        <v>8</v>
      </c>
      <c r="Z15" s="1332">
        <v>4</v>
      </c>
      <c r="AA15" s="1332"/>
      <c r="AB15" s="1333">
        <v>9</v>
      </c>
    </row>
    <row r="16" spans="1:37" ht="26.1" customHeight="1">
      <c r="A16" s="6704"/>
      <c r="B16" s="1330" t="s">
        <v>1163</v>
      </c>
      <c r="C16" s="1308">
        <v>0</v>
      </c>
      <c r="D16" s="1308">
        <v>29381</v>
      </c>
      <c r="E16" s="1308"/>
      <c r="F16" s="1308"/>
      <c r="G16" s="1308"/>
      <c r="H16" s="1308"/>
      <c r="I16" s="1308"/>
      <c r="J16" s="1308"/>
      <c r="K16" s="1308"/>
      <c r="L16" s="1308"/>
      <c r="M16" s="1310">
        <v>0</v>
      </c>
      <c r="N16" s="1310">
        <v>0</v>
      </c>
      <c r="O16" s="1311">
        <v>0</v>
      </c>
      <c r="P16" s="1311">
        <f t="shared" si="3"/>
        <v>0</v>
      </c>
      <c r="Q16" s="1308">
        <f t="shared" si="4"/>
        <v>4197.2857142857147</v>
      </c>
      <c r="R16" s="1308">
        <f t="shared" si="5"/>
        <v>14690.5</v>
      </c>
      <c r="S16" s="1332">
        <v>6341</v>
      </c>
      <c r="T16" s="1332">
        <f t="shared" si="6"/>
        <v>7</v>
      </c>
      <c r="U16" s="1332">
        <v>2</v>
      </c>
      <c r="V16" s="1332">
        <v>2</v>
      </c>
      <c r="W16" s="1332">
        <v>3</v>
      </c>
      <c r="X16" s="1332"/>
      <c r="Y16" s="1332">
        <v>8</v>
      </c>
      <c r="Z16" s="1332">
        <v>4</v>
      </c>
      <c r="AA16" s="1332"/>
      <c r="AB16" s="1333">
        <v>8</v>
      </c>
    </row>
    <row r="17" spans="1:32" ht="26.1" customHeight="1">
      <c r="A17" s="6704"/>
      <c r="B17" s="1330" t="s">
        <v>1164</v>
      </c>
      <c r="C17" s="1308">
        <v>25</v>
      </c>
      <c r="D17" s="1308">
        <v>100407</v>
      </c>
      <c r="E17" s="1308">
        <v>4015</v>
      </c>
      <c r="F17" s="1308">
        <v>266</v>
      </c>
      <c r="G17" s="1308"/>
      <c r="H17" s="1308">
        <v>942</v>
      </c>
      <c r="I17" s="1308">
        <v>11</v>
      </c>
      <c r="J17" s="1308">
        <v>47</v>
      </c>
      <c r="K17" s="1308">
        <v>12</v>
      </c>
      <c r="L17" s="1308"/>
      <c r="M17" s="1310">
        <f t="shared" si="0"/>
        <v>3.5413533834586466</v>
      </c>
      <c r="N17" s="1310">
        <f t="shared" si="1"/>
        <v>10.323287671232876</v>
      </c>
      <c r="O17" s="1311">
        <f t="shared" si="2"/>
        <v>4.1353383458646613</v>
      </c>
      <c r="P17" s="1311">
        <f t="shared" si="3"/>
        <v>8.5916557839026737</v>
      </c>
      <c r="Q17" s="1308">
        <f t="shared" si="4"/>
        <v>6693.8</v>
      </c>
      <c r="R17" s="1308">
        <f t="shared" si="5"/>
        <v>25101.75</v>
      </c>
      <c r="S17" s="1332">
        <v>29098</v>
      </c>
      <c r="T17" s="1332">
        <f t="shared" si="6"/>
        <v>15</v>
      </c>
      <c r="U17" s="1332">
        <v>4</v>
      </c>
      <c r="V17" s="1332">
        <v>1</v>
      </c>
      <c r="W17" s="1332">
        <v>10</v>
      </c>
      <c r="X17" s="1332"/>
      <c r="Y17" s="1332">
        <v>10</v>
      </c>
      <c r="Z17" s="1332">
        <v>5</v>
      </c>
      <c r="AA17" s="1332"/>
      <c r="AB17" s="1333">
        <v>6</v>
      </c>
    </row>
    <row r="18" spans="1:32" ht="26.1" customHeight="1">
      <c r="A18" s="6704"/>
      <c r="B18" s="1330" t="s">
        <v>1165</v>
      </c>
      <c r="C18" s="1308">
        <v>25</v>
      </c>
      <c r="D18" s="1308">
        <v>54587</v>
      </c>
      <c r="E18" s="1308"/>
      <c r="F18" s="1308">
        <v>69</v>
      </c>
      <c r="G18" s="1308"/>
      <c r="H18" s="1308">
        <v>200</v>
      </c>
      <c r="I18" s="1308"/>
      <c r="J18" s="1308">
        <v>5</v>
      </c>
      <c r="K18" s="1308"/>
      <c r="L18" s="1308"/>
      <c r="M18" s="1310">
        <f t="shared" si="0"/>
        <v>2.8985507246376812</v>
      </c>
      <c r="N18" s="1310">
        <f t="shared" si="1"/>
        <v>2.1917808219178081</v>
      </c>
      <c r="O18" s="1311">
        <f t="shared" si="2"/>
        <v>0</v>
      </c>
      <c r="P18" s="1311">
        <f t="shared" si="3"/>
        <v>11.115557334044729</v>
      </c>
      <c r="Q18" s="1308">
        <f t="shared" si="4"/>
        <v>5458.7</v>
      </c>
      <c r="R18" s="1308">
        <f t="shared" si="5"/>
        <v>54587</v>
      </c>
      <c r="S18" s="1332">
        <v>22491</v>
      </c>
      <c r="T18" s="1332">
        <f t="shared" si="6"/>
        <v>10</v>
      </c>
      <c r="U18" s="1332">
        <v>1</v>
      </c>
      <c r="V18" s="1332">
        <v>1</v>
      </c>
      <c r="W18" s="1332">
        <v>8</v>
      </c>
      <c r="X18" s="1332"/>
      <c r="Y18" s="1332">
        <v>9</v>
      </c>
      <c r="Z18" s="1332">
        <v>6</v>
      </c>
      <c r="AA18" s="1332">
        <v>1</v>
      </c>
      <c r="AB18" s="1333">
        <v>9</v>
      </c>
    </row>
    <row r="19" spans="1:32" ht="26.1" customHeight="1">
      <c r="A19" s="6705"/>
      <c r="B19" s="1330" t="s">
        <v>1166</v>
      </c>
      <c r="C19" s="1308">
        <v>0</v>
      </c>
      <c r="D19" s="1308">
        <v>17353</v>
      </c>
      <c r="E19" s="1308">
        <v>235</v>
      </c>
      <c r="F19" s="1308"/>
      <c r="G19" s="1308"/>
      <c r="H19" s="1308"/>
      <c r="I19" s="1308"/>
      <c r="J19" s="1308"/>
      <c r="K19" s="1308"/>
      <c r="L19" s="1308"/>
      <c r="M19" s="1310">
        <v>0</v>
      </c>
      <c r="N19" s="1310">
        <v>0</v>
      </c>
      <c r="O19" s="1311">
        <v>0</v>
      </c>
      <c r="P19" s="1311">
        <f t="shared" si="3"/>
        <v>0</v>
      </c>
      <c r="Q19" s="1308">
        <f t="shared" si="4"/>
        <v>3470.6</v>
      </c>
      <c r="R19" s="1308">
        <f t="shared" si="5"/>
        <v>17353</v>
      </c>
      <c r="S19" s="1332">
        <v>3965</v>
      </c>
      <c r="T19" s="1332">
        <f t="shared" si="6"/>
        <v>5</v>
      </c>
      <c r="U19" s="1332">
        <v>1</v>
      </c>
      <c r="V19" s="1332">
        <v>2</v>
      </c>
      <c r="W19" s="1332">
        <v>2</v>
      </c>
      <c r="X19" s="1332"/>
      <c r="Y19" s="1332">
        <v>10</v>
      </c>
      <c r="Z19" s="1332">
        <v>4</v>
      </c>
      <c r="AA19" s="1332"/>
      <c r="AB19" s="1333">
        <v>9</v>
      </c>
      <c r="AC19" s="1215"/>
      <c r="AD19" s="1215"/>
      <c r="AE19" s="1215"/>
      <c r="AF19" s="1215"/>
    </row>
    <row r="20" spans="1:32" s="1215" customFormat="1" ht="26.1" customHeight="1">
      <c r="A20" s="6706" t="s">
        <v>2</v>
      </c>
      <c r="B20" s="6707"/>
      <c r="C20" s="1314">
        <f t="shared" ref="C20:L20" si="7">SUM(C7:C19)</f>
        <v>1677</v>
      </c>
      <c r="D20" s="1314">
        <f>SUM(D7:D19)</f>
        <v>3197470</v>
      </c>
      <c r="E20" s="1314">
        <f>SUM(E7:E19)</f>
        <v>27932</v>
      </c>
      <c r="F20" s="1314">
        <f t="shared" si="7"/>
        <v>93670</v>
      </c>
      <c r="G20" s="1314">
        <f t="shared" si="7"/>
        <v>1008</v>
      </c>
      <c r="H20" s="1314">
        <f t="shared" si="7"/>
        <v>382822</v>
      </c>
      <c r="I20" s="1314">
        <f>SUM(I7:I19)</f>
        <v>75023</v>
      </c>
      <c r="J20" s="1314">
        <f t="shared" si="7"/>
        <v>4355</v>
      </c>
      <c r="K20" s="1314">
        <f t="shared" si="7"/>
        <v>23</v>
      </c>
      <c r="L20" s="1314">
        <f t="shared" si="7"/>
        <v>2802</v>
      </c>
      <c r="M20" s="1315">
        <f t="shared" si="0"/>
        <v>4.0434102959504852</v>
      </c>
      <c r="N20" s="1315">
        <f t="shared" si="1"/>
        <v>62.54188415386249</v>
      </c>
      <c r="O20" s="1316">
        <f>(I20*100/(F20+G20))</f>
        <v>79.240161389129469</v>
      </c>
      <c r="P20" s="1316">
        <f t="shared" si="3"/>
        <v>13.947268181765256</v>
      </c>
      <c r="Q20" s="1314">
        <f t="shared" si="4"/>
        <v>5276.3531353135313</v>
      </c>
      <c r="R20" s="1314">
        <f t="shared" si="5"/>
        <v>8305.1168831168834</v>
      </c>
      <c r="S20" s="1334">
        <v>1202386</v>
      </c>
      <c r="T20" s="1335">
        <f t="shared" si="6"/>
        <v>606</v>
      </c>
      <c r="U20" s="1335">
        <f t="shared" ref="U20:AB20" si="8">SUM(U7:U19)</f>
        <v>385</v>
      </c>
      <c r="V20" s="1335">
        <f t="shared" si="8"/>
        <v>19</v>
      </c>
      <c r="W20" s="1335">
        <f t="shared" si="8"/>
        <v>202</v>
      </c>
      <c r="X20" s="1335">
        <f t="shared" si="8"/>
        <v>17</v>
      </c>
      <c r="Y20" s="1335">
        <f t="shared" si="8"/>
        <v>836</v>
      </c>
      <c r="Z20" s="1335">
        <f t="shared" si="8"/>
        <v>169</v>
      </c>
      <c r="AA20" s="1335">
        <f t="shared" si="8"/>
        <v>39</v>
      </c>
      <c r="AB20" s="1336">
        <f t="shared" si="8"/>
        <v>289</v>
      </c>
    </row>
    <row r="21" spans="1:32" ht="26.1" customHeight="1">
      <c r="A21" s="6708" t="s">
        <v>1167</v>
      </c>
      <c r="B21" s="6709"/>
      <c r="C21" s="1308">
        <v>1223</v>
      </c>
      <c r="D21" s="1308">
        <v>568267</v>
      </c>
      <c r="E21" s="1308">
        <v>18155</v>
      </c>
      <c r="F21" s="1308">
        <v>89548</v>
      </c>
      <c r="G21" s="1308">
        <v>1926</v>
      </c>
      <c r="H21" s="1308">
        <v>403534</v>
      </c>
      <c r="I21" s="1308">
        <v>39364</v>
      </c>
      <c r="J21" s="1309">
        <v>542</v>
      </c>
      <c r="K21" s="1309"/>
      <c r="L21" s="1309">
        <v>878</v>
      </c>
      <c r="M21" s="1310">
        <v>0</v>
      </c>
      <c r="N21" s="1310">
        <f t="shared" si="1"/>
        <v>90.39841396072984</v>
      </c>
      <c r="O21" s="1311">
        <f>(I21*100/(F21+G21))</f>
        <v>43.03299298161226</v>
      </c>
      <c r="P21" s="1311">
        <f t="shared" si="3"/>
        <v>10.171442448598038</v>
      </c>
      <c r="Q21" s="1308">
        <f t="shared" si="4"/>
        <v>795.89215686274508</v>
      </c>
      <c r="R21" s="1308">
        <f t="shared" si="5"/>
        <v>2081.5641025641025</v>
      </c>
      <c r="S21" s="1331">
        <v>1202386</v>
      </c>
      <c r="T21" s="1332">
        <f t="shared" si="6"/>
        <v>714</v>
      </c>
      <c r="U21" s="1332">
        <v>273</v>
      </c>
      <c r="V21" s="1332"/>
      <c r="W21" s="1332">
        <v>441</v>
      </c>
      <c r="X21" s="1332">
        <v>12</v>
      </c>
      <c r="Y21" s="1332">
        <v>738</v>
      </c>
      <c r="Z21" s="1332">
        <v>2</v>
      </c>
      <c r="AA21" s="1332">
        <v>110</v>
      </c>
      <c r="AB21" s="1333">
        <v>20</v>
      </c>
    </row>
    <row r="22" spans="1:32" ht="26.1" customHeight="1">
      <c r="A22" s="6708" t="s">
        <v>1168</v>
      </c>
      <c r="B22" s="6709"/>
      <c r="C22" s="1308">
        <v>100</v>
      </c>
      <c r="D22" s="1308">
        <v>127826</v>
      </c>
      <c r="E22" s="1308"/>
      <c r="F22" s="1308">
        <v>2023</v>
      </c>
      <c r="G22" s="1308"/>
      <c r="H22" s="1308">
        <v>10149</v>
      </c>
      <c r="I22" s="1308">
        <v>1428</v>
      </c>
      <c r="J22" s="1308">
        <v>32</v>
      </c>
      <c r="K22" s="1308">
        <v>1</v>
      </c>
      <c r="L22" s="1308">
        <v>40</v>
      </c>
      <c r="M22" s="1310">
        <v>0</v>
      </c>
      <c r="N22" s="1310">
        <f t="shared" si="1"/>
        <v>27.805479452054794</v>
      </c>
      <c r="O22" s="1311">
        <f t="shared" ref="O22:O36" si="9">(I22*100/(F22+G22))</f>
        <v>70.588235294117652</v>
      </c>
      <c r="P22" s="1311">
        <f t="shared" si="3"/>
        <v>0.83167967690907907</v>
      </c>
      <c r="Q22" s="1308">
        <f t="shared" si="4"/>
        <v>5326.083333333333</v>
      </c>
      <c r="R22" s="1308">
        <f t="shared" si="5"/>
        <v>5810.272727272727</v>
      </c>
      <c r="S22" s="1331">
        <v>1202386</v>
      </c>
      <c r="T22" s="1332">
        <f t="shared" si="6"/>
        <v>24</v>
      </c>
      <c r="U22" s="1337">
        <v>22</v>
      </c>
      <c r="V22" s="1337">
        <v>2</v>
      </c>
      <c r="W22" s="1337"/>
      <c r="X22" s="1337">
        <v>2</v>
      </c>
      <c r="Y22" s="1337">
        <v>38</v>
      </c>
      <c r="Z22" s="1337"/>
      <c r="AA22" s="1337">
        <v>19</v>
      </c>
      <c r="AB22" s="1338">
        <v>2</v>
      </c>
    </row>
    <row r="23" spans="1:32" ht="26.1" customHeight="1">
      <c r="A23" s="6631" t="s">
        <v>1169</v>
      </c>
      <c r="B23" s="1330" t="s">
        <v>1170</v>
      </c>
      <c r="C23" s="1308">
        <v>22</v>
      </c>
      <c r="D23" s="1308">
        <v>74458</v>
      </c>
      <c r="E23" s="1308">
        <v>2945</v>
      </c>
      <c r="F23" s="1308">
        <v>3785</v>
      </c>
      <c r="G23" s="1308">
        <v>11</v>
      </c>
      <c r="H23" s="1308">
        <v>5446</v>
      </c>
      <c r="I23" s="1308">
        <v>4146</v>
      </c>
      <c r="J23" s="1308">
        <v>170</v>
      </c>
      <c r="K23" s="1308"/>
      <c r="L23" s="1308">
        <v>285</v>
      </c>
      <c r="M23" s="1310">
        <f t="shared" ref="M23:M36" si="10">H23/(F23+G23)</f>
        <v>1.4346680716543729</v>
      </c>
      <c r="N23" s="1310">
        <f t="shared" si="1"/>
        <v>67.820672478206731</v>
      </c>
      <c r="O23" s="1311">
        <f t="shared" si="9"/>
        <v>109.22023182297156</v>
      </c>
      <c r="P23" s="1311">
        <f t="shared" si="3"/>
        <v>0.1829695289199974</v>
      </c>
      <c r="Q23" s="1308">
        <f t="shared" si="4"/>
        <v>3722.9</v>
      </c>
      <c r="R23" s="1308">
        <f t="shared" si="5"/>
        <v>4653.625</v>
      </c>
      <c r="S23" s="1331">
        <v>1202386</v>
      </c>
      <c r="T23" s="1332">
        <f t="shared" si="6"/>
        <v>20</v>
      </c>
      <c r="U23" s="1332">
        <v>16</v>
      </c>
      <c r="V23" s="1332"/>
      <c r="W23" s="1332">
        <v>4</v>
      </c>
      <c r="X23" s="1332"/>
      <c r="Y23" s="1332">
        <v>11</v>
      </c>
      <c r="Z23" s="1332">
        <v>2</v>
      </c>
      <c r="AA23" s="1332">
        <v>33</v>
      </c>
      <c r="AB23" s="1333">
        <v>9</v>
      </c>
    </row>
    <row r="24" spans="1:32" ht="26.1" customHeight="1">
      <c r="A24" s="6632"/>
      <c r="B24" s="1339" t="s">
        <v>1171</v>
      </c>
      <c r="C24" s="1308">
        <v>49</v>
      </c>
      <c r="D24" s="1308">
        <v>127276</v>
      </c>
      <c r="E24" s="1308"/>
      <c r="F24" s="1308">
        <v>5325</v>
      </c>
      <c r="G24" s="1308">
        <v>1</v>
      </c>
      <c r="H24" s="1308">
        <v>6148</v>
      </c>
      <c r="I24" s="1308">
        <v>4942</v>
      </c>
      <c r="J24" s="1308">
        <v>138</v>
      </c>
      <c r="K24" s="1308"/>
      <c r="L24" s="1308">
        <v>250</v>
      </c>
      <c r="M24" s="1310">
        <f t="shared" si="10"/>
        <v>1.1543372136687946</v>
      </c>
      <c r="N24" s="1310">
        <f t="shared" si="1"/>
        <v>34.375174727425218</v>
      </c>
      <c r="O24" s="1311">
        <f t="shared" si="9"/>
        <v>92.790086368757045</v>
      </c>
      <c r="P24" s="1311">
        <f t="shared" si="3"/>
        <v>0.40752304168544878</v>
      </c>
      <c r="Q24" s="1308">
        <f t="shared" si="4"/>
        <v>8485.0666666666675</v>
      </c>
      <c r="R24" s="1308">
        <f t="shared" si="5"/>
        <v>10606.333333333334</v>
      </c>
      <c r="S24" s="1331">
        <v>1202386</v>
      </c>
      <c r="T24" s="1332">
        <f t="shared" si="6"/>
        <v>15</v>
      </c>
      <c r="U24" s="1332">
        <v>12</v>
      </c>
      <c r="V24" s="1332"/>
      <c r="W24" s="1332">
        <v>3</v>
      </c>
      <c r="X24" s="1332"/>
      <c r="Y24" s="1332">
        <v>18</v>
      </c>
      <c r="Z24" s="1332">
        <v>3</v>
      </c>
      <c r="AA24" s="1332">
        <v>26</v>
      </c>
      <c r="AB24" s="1333">
        <v>11</v>
      </c>
    </row>
    <row r="25" spans="1:32" ht="26.1" customHeight="1">
      <c r="A25" s="6632"/>
      <c r="B25" s="1339" t="s">
        <v>1172</v>
      </c>
      <c r="C25" s="1308">
        <v>21</v>
      </c>
      <c r="D25" s="1308">
        <v>129973</v>
      </c>
      <c r="E25" s="1308"/>
      <c r="F25" s="1308">
        <v>3266</v>
      </c>
      <c r="G25" s="1308"/>
      <c r="H25" s="1308">
        <v>5765</v>
      </c>
      <c r="I25" s="1308">
        <v>2342</v>
      </c>
      <c r="J25" s="1308">
        <v>242</v>
      </c>
      <c r="K25" s="1308">
        <v>3</v>
      </c>
      <c r="L25" s="1308">
        <v>467</v>
      </c>
      <c r="M25" s="1310">
        <f t="shared" si="10"/>
        <v>1.7651561543172076</v>
      </c>
      <c r="N25" s="1310">
        <f t="shared" si="1"/>
        <v>75.212002609262882</v>
      </c>
      <c r="O25" s="1311">
        <f t="shared" si="9"/>
        <v>71.708511941212493</v>
      </c>
      <c r="P25" s="1311">
        <f t="shared" si="3"/>
        <v>0.17465273215090663</v>
      </c>
      <c r="Q25" s="1308">
        <f t="shared" si="4"/>
        <v>6189.1904761904761</v>
      </c>
      <c r="R25" s="1308">
        <f t="shared" si="5"/>
        <v>7645.4705882352937</v>
      </c>
      <c r="S25" s="1331">
        <v>1202386</v>
      </c>
      <c r="T25" s="1332">
        <f t="shared" si="6"/>
        <v>21</v>
      </c>
      <c r="U25" s="1332">
        <v>17</v>
      </c>
      <c r="V25" s="1332"/>
      <c r="W25" s="1332">
        <v>4</v>
      </c>
      <c r="X25" s="1332"/>
      <c r="Y25" s="1332">
        <v>10</v>
      </c>
      <c r="Z25" s="1332"/>
      <c r="AA25" s="1332">
        <v>24</v>
      </c>
      <c r="AB25" s="1333">
        <v>7</v>
      </c>
    </row>
    <row r="26" spans="1:32" ht="26.1" customHeight="1">
      <c r="A26" s="6632"/>
      <c r="B26" s="1339" t="s">
        <v>1173</v>
      </c>
      <c r="C26" s="1308">
        <v>45</v>
      </c>
      <c r="D26" s="1308">
        <v>160551</v>
      </c>
      <c r="E26" s="1308"/>
      <c r="F26" s="1308">
        <v>9083</v>
      </c>
      <c r="G26" s="1308">
        <v>6</v>
      </c>
      <c r="H26" s="1308">
        <v>12830</v>
      </c>
      <c r="I26" s="1308">
        <v>9701</v>
      </c>
      <c r="J26" s="1308">
        <v>122</v>
      </c>
      <c r="K26" s="1308"/>
      <c r="L26" s="1308">
        <v>247</v>
      </c>
      <c r="M26" s="1310">
        <f t="shared" si="10"/>
        <v>1.4115964352514028</v>
      </c>
      <c r="N26" s="1310">
        <f t="shared" si="1"/>
        <v>78.112633181126327</v>
      </c>
      <c r="O26" s="1311">
        <f t="shared" si="9"/>
        <v>106.73341401694356</v>
      </c>
      <c r="P26" s="1311">
        <f t="shared" si="3"/>
        <v>0.37425585460908561</v>
      </c>
      <c r="Q26" s="1308">
        <f t="shared" si="4"/>
        <v>6980.478260869565</v>
      </c>
      <c r="R26" s="1308">
        <f t="shared" si="5"/>
        <v>8450.0526315789466</v>
      </c>
      <c r="S26" s="1331">
        <v>1202386</v>
      </c>
      <c r="T26" s="1332">
        <f t="shared" si="6"/>
        <v>23</v>
      </c>
      <c r="U26" s="1332">
        <v>19</v>
      </c>
      <c r="V26" s="1332"/>
      <c r="W26" s="1332">
        <v>4</v>
      </c>
      <c r="X26" s="1332"/>
      <c r="Y26" s="1332">
        <v>15</v>
      </c>
      <c r="Z26" s="1332">
        <v>4</v>
      </c>
      <c r="AA26" s="1332">
        <v>30</v>
      </c>
      <c r="AB26" s="1333">
        <v>8</v>
      </c>
    </row>
    <row r="27" spans="1:32" ht="26.1" customHeight="1">
      <c r="A27" s="6632"/>
      <c r="B27" s="1330" t="s">
        <v>1174</v>
      </c>
      <c r="C27" s="1308">
        <v>30</v>
      </c>
      <c r="D27" s="1308">
        <v>196215</v>
      </c>
      <c r="E27" s="1308">
        <v>3913</v>
      </c>
      <c r="F27" s="1308">
        <v>10978</v>
      </c>
      <c r="G27" s="1308">
        <v>2</v>
      </c>
      <c r="H27" s="1308">
        <v>13721</v>
      </c>
      <c r="I27" s="1308">
        <v>8837</v>
      </c>
      <c r="J27" s="1308">
        <v>689</v>
      </c>
      <c r="K27" s="1308">
        <v>3</v>
      </c>
      <c r="L27" s="1308">
        <v>1850</v>
      </c>
      <c r="M27" s="1310">
        <f t="shared" si="10"/>
        <v>1.2496357012750456</v>
      </c>
      <c r="N27" s="1310">
        <f t="shared" si="1"/>
        <v>125.30593607305936</v>
      </c>
      <c r="O27" s="1311">
        <f t="shared" si="9"/>
        <v>80.482695810564664</v>
      </c>
      <c r="P27" s="1311">
        <f t="shared" si="3"/>
        <v>0.24950390307272374</v>
      </c>
      <c r="Q27" s="1308">
        <f t="shared" si="4"/>
        <v>7546.7307692307695</v>
      </c>
      <c r="R27" s="1308">
        <f t="shared" si="5"/>
        <v>8531.0869565217399</v>
      </c>
      <c r="S27" s="1331">
        <v>1202386</v>
      </c>
      <c r="T27" s="1332">
        <f t="shared" si="6"/>
        <v>26</v>
      </c>
      <c r="U27" s="1332">
        <v>23</v>
      </c>
      <c r="V27" s="1332"/>
      <c r="W27" s="1332">
        <v>3</v>
      </c>
      <c r="X27" s="1332"/>
      <c r="Y27" s="1332">
        <v>24</v>
      </c>
      <c r="Z27" s="1332">
        <v>4</v>
      </c>
      <c r="AA27" s="1332">
        <v>41</v>
      </c>
      <c r="AB27" s="1333">
        <v>9</v>
      </c>
    </row>
    <row r="28" spans="1:32" ht="26.1" customHeight="1">
      <c r="A28" s="6632"/>
      <c r="B28" s="1330" t="s">
        <v>1175</v>
      </c>
      <c r="C28" s="1308">
        <v>29</v>
      </c>
      <c r="D28" s="1308">
        <v>87844</v>
      </c>
      <c r="E28" s="1308"/>
      <c r="F28" s="1308">
        <v>10160</v>
      </c>
      <c r="G28" s="1308">
        <v>4</v>
      </c>
      <c r="H28" s="1308">
        <v>11752</v>
      </c>
      <c r="I28" s="1308">
        <v>8335</v>
      </c>
      <c r="J28" s="1308">
        <v>2095</v>
      </c>
      <c r="K28" s="1308">
        <v>21</v>
      </c>
      <c r="L28" s="1308">
        <v>3507</v>
      </c>
      <c r="M28" s="1310">
        <f t="shared" si="10"/>
        <v>1.1562377016922472</v>
      </c>
      <c r="N28" s="1310">
        <f t="shared" si="1"/>
        <v>111.02503542749173</v>
      </c>
      <c r="O28" s="1311">
        <f t="shared" si="9"/>
        <v>82.005116096025191</v>
      </c>
      <c r="P28" s="1311">
        <f t="shared" si="3"/>
        <v>0.24118710630363294</v>
      </c>
      <c r="Q28" s="1308">
        <f t="shared" si="4"/>
        <v>6757.2307692307695</v>
      </c>
      <c r="R28" s="1308">
        <f t="shared" si="5"/>
        <v>7320.333333333333</v>
      </c>
      <c r="S28" s="1331">
        <v>1202386</v>
      </c>
      <c r="T28" s="1332">
        <f t="shared" si="6"/>
        <v>13</v>
      </c>
      <c r="U28" s="1332">
        <v>12</v>
      </c>
      <c r="V28" s="1332"/>
      <c r="W28" s="1332">
        <v>1</v>
      </c>
      <c r="X28" s="1332"/>
      <c r="Y28" s="1332">
        <v>17</v>
      </c>
      <c r="Z28" s="1332"/>
      <c r="AA28" s="1332">
        <v>27</v>
      </c>
      <c r="AB28" s="1333">
        <v>18</v>
      </c>
    </row>
    <row r="29" spans="1:32" ht="26.1" customHeight="1">
      <c r="A29" s="6632"/>
      <c r="B29" s="1330" t="s">
        <v>1176</v>
      </c>
      <c r="C29" s="1308">
        <v>143</v>
      </c>
      <c r="D29" s="1308">
        <v>367976</v>
      </c>
      <c r="E29" s="1308">
        <v>6097</v>
      </c>
      <c r="F29" s="1308">
        <v>46794</v>
      </c>
      <c r="G29" s="1308">
        <v>81</v>
      </c>
      <c r="H29" s="1308">
        <v>69921</v>
      </c>
      <c r="I29" s="1308">
        <v>15837</v>
      </c>
      <c r="J29" s="1308">
        <v>1011</v>
      </c>
      <c r="K29" s="1308">
        <v>2</v>
      </c>
      <c r="L29" s="1308">
        <v>1325</v>
      </c>
      <c r="M29" s="1310">
        <f t="shared" si="10"/>
        <v>1.4916480000000001</v>
      </c>
      <c r="N29" s="1310">
        <f t="shared" si="1"/>
        <v>133.96110738576493</v>
      </c>
      <c r="O29" s="1311">
        <f t="shared" si="9"/>
        <v>33.785600000000002</v>
      </c>
      <c r="P29" s="1311">
        <f t="shared" si="3"/>
        <v>1.1893019379799832</v>
      </c>
      <c r="Q29" s="1308">
        <f t="shared" si="4"/>
        <v>7076.4615384615381</v>
      </c>
      <c r="R29" s="1308">
        <f t="shared" si="5"/>
        <v>8557.5813953488378</v>
      </c>
      <c r="S29" s="1331">
        <v>1202386</v>
      </c>
      <c r="T29" s="1332">
        <f t="shared" si="6"/>
        <v>52</v>
      </c>
      <c r="U29" s="1332">
        <v>43</v>
      </c>
      <c r="V29" s="1332">
        <v>2</v>
      </c>
      <c r="W29" s="1332">
        <v>7</v>
      </c>
      <c r="X29" s="1332">
        <v>1</v>
      </c>
      <c r="Y29" s="1332">
        <v>34</v>
      </c>
      <c r="Z29" s="1332">
        <v>5</v>
      </c>
      <c r="AA29" s="1332">
        <v>88</v>
      </c>
      <c r="AB29" s="1333">
        <v>22</v>
      </c>
    </row>
    <row r="30" spans="1:32" ht="26.1" customHeight="1">
      <c r="A30" s="6632"/>
      <c r="B30" s="1330" t="s">
        <v>1177</v>
      </c>
      <c r="C30" s="1308">
        <v>44</v>
      </c>
      <c r="D30" s="1308">
        <v>190294</v>
      </c>
      <c r="E30" s="1308">
        <v>1398</v>
      </c>
      <c r="F30" s="1308">
        <v>5566</v>
      </c>
      <c r="G30" s="1308">
        <v>2</v>
      </c>
      <c r="H30" s="1308">
        <v>10481</v>
      </c>
      <c r="I30" s="1308">
        <v>5960</v>
      </c>
      <c r="J30" s="1308">
        <v>76</v>
      </c>
      <c r="K30" s="1308"/>
      <c r="L30" s="1308">
        <v>217</v>
      </c>
      <c r="M30" s="1310">
        <f t="shared" si="10"/>
        <v>1.8823635057471264</v>
      </c>
      <c r="N30" s="1310">
        <f t="shared" si="1"/>
        <v>65.261519302615199</v>
      </c>
      <c r="O30" s="1311">
        <f t="shared" si="9"/>
        <v>107.04022988505747</v>
      </c>
      <c r="P30" s="1311">
        <f t="shared" si="3"/>
        <v>0.36593905783999481</v>
      </c>
      <c r="Q30" s="1308">
        <f t="shared" si="4"/>
        <v>6343.1333333333332</v>
      </c>
      <c r="R30" s="1308">
        <f t="shared" si="5"/>
        <v>7611.76</v>
      </c>
      <c r="S30" s="1331">
        <v>1202386</v>
      </c>
      <c r="T30" s="1332">
        <f t="shared" si="6"/>
        <v>30</v>
      </c>
      <c r="U30" s="1332">
        <v>25</v>
      </c>
      <c r="V30" s="1332">
        <v>1</v>
      </c>
      <c r="W30" s="1332">
        <v>4</v>
      </c>
      <c r="X30" s="1332"/>
      <c r="Y30" s="1332">
        <v>27</v>
      </c>
      <c r="Z30" s="1332">
        <v>3</v>
      </c>
      <c r="AA30" s="1332">
        <v>34</v>
      </c>
      <c r="AB30" s="1333">
        <v>22</v>
      </c>
    </row>
    <row r="31" spans="1:32" ht="26.1" customHeight="1">
      <c r="A31" s="6632"/>
      <c r="B31" s="1330" t="s">
        <v>1178</v>
      </c>
      <c r="C31" s="1319">
        <v>19</v>
      </c>
      <c r="D31" s="1308">
        <v>41927</v>
      </c>
      <c r="E31" s="1308">
        <v>19402</v>
      </c>
      <c r="F31" s="1308">
        <v>3070</v>
      </c>
      <c r="G31" s="1308">
        <v>1</v>
      </c>
      <c r="H31" s="1308">
        <v>4418</v>
      </c>
      <c r="I31" s="1308">
        <v>1718</v>
      </c>
      <c r="J31" s="1308"/>
      <c r="K31" s="1308"/>
      <c r="L31" s="1308">
        <v>14</v>
      </c>
      <c r="M31" s="1310">
        <f t="shared" si="10"/>
        <v>1.4386193422338001</v>
      </c>
      <c r="N31" s="1310">
        <f t="shared" si="1"/>
        <v>63.70583994232156</v>
      </c>
      <c r="O31" s="1311">
        <f t="shared" si="9"/>
        <v>55.942689677629438</v>
      </c>
      <c r="P31" s="1311">
        <f t="shared" si="3"/>
        <v>0.15801913861272504</v>
      </c>
      <c r="Q31" s="1308">
        <f t="shared" si="4"/>
        <v>3811.5454545454545</v>
      </c>
      <c r="R31" s="1308">
        <f t="shared" si="5"/>
        <v>4658.5555555555557</v>
      </c>
      <c r="S31" s="1331">
        <v>1202386</v>
      </c>
      <c r="T31" s="1332">
        <f t="shared" si="6"/>
        <v>11</v>
      </c>
      <c r="U31" s="1332">
        <v>9</v>
      </c>
      <c r="V31" s="1332"/>
      <c r="W31" s="1332">
        <v>2</v>
      </c>
      <c r="X31" s="1332"/>
      <c r="Y31" s="1332">
        <v>6</v>
      </c>
      <c r="Z31" s="1332">
        <v>1</v>
      </c>
      <c r="AA31" s="1332">
        <v>9</v>
      </c>
      <c r="AB31" s="1333">
        <v>2</v>
      </c>
    </row>
    <row r="32" spans="1:32" ht="26.1" customHeight="1">
      <c r="A32" s="6632"/>
      <c r="B32" s="1330" t="s">
        <v>1179</v>
      </c>
      <c r="C32" s="1319">
        <v>26</v>
      </c>
      <c r="D32" s="1308">
        <v>40643</v>
      </c>
      <c r="E32" s="1308"/>
      <c r="F32" s="1308">
        <v>5325</v>
      </c>
      <c r="G32" s="1308">
        <v>15</v>
      </c>
      <c r="H32" s="1308">
        <v>11688</v>
      </c>
      <c r="I32" s="1308">
        <v>807</v>
      </c>
      <c r="J32" s="1308"/>
      <c r="K32" s="1308"/>
      <c r="L32" s="1308"/>
      <c r="M32" s="1310">
        <f t="shared" si="10"/>
        <v>2.1887640449438202</v>
      </c>
      <c r="N32" s="1310">
        <f t="shared" si="1"/>
        <v>123.16122233930453</v>
      </c>
      <c r="O32" s="1311">
        <f t="shared" si="9"/>
        <v>15.112359550561798</v>
      </c>
      <c r="P32" s="1311">
        <f t="shared" si="3"/>
        <v>0.21623671599636057</v>
      </c>
      <c r="Q32" s="1308">
        <f t="shared" si="4"/>
        <v>3694.818181818182</v>
      </c>
      <c r="R32" s="1308">
        <f t="shared" si="5"/>
        <v>5080.375</v>
      </c>
      <c r="S32" s="1331">
        <v>1202386</v>
      </c>
      <c r="T32" s="1332">
        <f t="shared" si="6"/>
        <v>11</v>
      </c>
      <c r="U32" s="1332">
        <v>8</v>
      </c>
      <c r="V32" s="1332"/>
      <c r="W32" s="1332">
        <v>3</v>
      </c>
      <c r="X32" s="1332"/>
      <c r="Y32" s="1332">
        <v>11</v>
      </c>
      <c r="Z32" s="1332">
        <v>2</v>
      </c>
      <c r="AA32" s="1332">
        <v>39</v>
      </c>
      <c r="AB32" s="1333"/>
    </row>
    <row r="33" spans="1:36" ht="26.1" customHeight="1">
      <c r="A33" s="6632"/>
      <c r="B33" s="1330" t="s">
        <v>1180</v>
      </c>
      <c r="C33" s="1319">
        <v>78</v>
      </c>
      <c r="D33" s="1308">
        <v>351511</v>
      </c>
      <c r="E33" s="1308"/>
      <c r="F33" s="1308">
        <v>20209</v>
      </c>
      <c r="G33" s="1308">
        <v>6</v>
      </c>
      <c r="H33" s="1308">
        <v>25163</v>
      </c>
      <c r="I33" s="1308">
        <v>19641</v>
      </c>
      <c r="J33" s="1308">
        <v>602</v>
      </c>
      <c r="K33" s="1308"/>
      <c r="L33" s="1308">
        <v>1523</v>
      </c>
      <c r="M33" s="1310">
        <f t="shared" si="10"/>
        <v>1.2447687360870641</v>
      </c>
      <c r="N33" s="1310">
        <f t="shared" si="1"/>
        <v>88.384264137688788</v>
      </c>
      <c r="O33" s="1311">
        <f t="shared" si="9"/>
        <v>97.160524363096712</v>
      </c>
      <c r="P33" s="1311">
        <f t="shared" si="3"/>
        <v>0.64871014798908166</v>
      </c>
      <c r="Q33" s="1308">
        <f t="shared" si="4"/>
        <v>9764.1944444444453</v>
      </c>
      <c r="R33" s="1308">
        <f t="shared" si="5"/>
        <v>11339.064516129032</v>
      </c>
      <c r="S33" s="1331">
        <v>1202386</v>
      </c>
      <c r="T33" s="1332">
        <f t="shared" si="6"/>
        <v>36</v>
      </c>
      <c r="U33" s="1332">
        <v>31</v>
      </c>
      <c r="V33" s="1332">
        <v>1</v>
      </c>
      <c r="W33" s="1332">
        <v>4</v>
      </c>
      <c r="X33" s="1332">
        <v>1</v>
      </c>
      <c r="Y33" s="1332">
        <v>59</v>
      </c>
      <c r="Z33" s="1332">
        <v>6</v>
      </c>
      <c r="AA33" s="1332">
        <v>58</v>
      </c>
      <c r="AB33" s="1333">
        <v>22</v>
      </c>
    </row>
    <row r="34" spans="1:36" ht="26.1" customHeight="1">
      <c r="A34" s="6633"/>
      <c r="B34" s="1330" t="s">
        <v>1182</v>
      </c>
      <c r="C34" s="1308">
        <v>89</v>
      </c>
      <c r="D34" s="1308">
        <v>162886</v>
      </c>
      <c r="E34" s="1308"/>
      <c r="F34" s="1308">
        <v>8304</v>
      </c>
      <c r="G34" s="1308">
        <v>67</v>
      </c>
      <c r="H34" s="1308">
        <v>16451</v>
      </c>
      <c r="I34" s="1308">
        <v>4499</v>
      </c>
      <c r="J34" s="1308">
        <v>32</v>
      </c>
      <c r="K34" s="1308"/>
      <c r="L34" s="1308">
        <v>104</v>
      </c>
      <c r="M34" s="1310">
        <f t="shared" si="10"/>
        <v>1.9652371281806236</v>
      </c>
      <c r="N34" s="1310">
        <f t="shared" si="1"/>
        <v>50.641834692935198</v>
      </c>
      <c r="O34" s="1311">
        <f t="shared" si="9"/>
        <v>53.745072273324574</v>
      </c>
      <c r="P34" s="1311">
        <f t="shared" si="3"/>
        <v>0.74019491244908042</v>
      </c>
      <c r="Q34" s="1308">
        <f t="shared" si="4"/>
        <v>3619.6888888888889</v>
      </c>
      <c r="R34" s="1308">
        <f t="shared" si="5"/>
        <v>4286.4736842105267</v>
      </c>
      <c r="S34" s="1331">
        <v>1202386</v>
      </c>
      <c r="T34" s="1332">
        <f t="shared" si="6"/>
        <v>45</v>
      </c>
      <c r="U34" s="1332">
        <v>38</v>
      </c>
      <c r="V34" s="1332"/>
      <c r="W34" s="1332">
        <v>7</v>
      </c>
      <c r="X34" s="1332">
        <v>3</v>
      </c>
      <c r="Y34" s="1332">
        <v>43</v>
      </c>
      <c r="Z34" s="1332">
        <v>15</v>
      </c>
      <c r="AA34" s="1332">
        <v>80</v>
      </c>
      <c r="AB34" s="1333">
        <v>13</v>
      </c>
    </row>
    <row r="35" spans="1:36" s="1320" customFormat="1" ht="26.1" customHeight="1">
      <c r="A35" s="6706" t="s">
        <v>2</v>
      </c>
      <c r="B35" s="6707"/>
      <c r="C35" s="1314">
        <f t="shared" ref="C35:L35" si="11">SUM(C21:C34)</f>
        <v>1918</v>
      </c>
      <c r="D35" s="1314">
        <f t="shared" si="11"/>
        <v>2627647</v>
      </c>
      <c r="E35" s="1314">
        <f t="shared" si="11"/>
        <v>51910</v>
      </c>
      <c r="F35" s="1314">
        <f t="shared" si="11"/>
        <v>223436</v>
      </c>
      <c r="G35" s="1314">
        <f t="shared" si="11"/>
        <v>2122</v>
      </c>
      <c r="H35" s="1314">
        <f t="shared" si="11"/>
        <v>607467</v>
      </c>
      <c r="I35" s="1314">
        <f t="shared" si="11"/>
        <v>127557</v>
      </c>
      <c r="J35" s="1314">
        <f t="shared" si="11"/>
        <v>5751</v>
      </c>
      <c r="K35" s="1314">
        <f t="shared" si="11"/>
        <v>30</v>
      </c>
      <c r="L35" s="1314">
        <f t="shared" si="11"/>
        <v>10707</v>
      </c>
      <c r="M35" s="1315">
        <f t="shared" si="10"/>
        <v>2.6931742611656424</v>
      </c>
      <c r="N35" s="1315">
        <f t="shared" si="1"/>
        <v>86.772322767723225</v>
      </c>
      <c r="O35" s="1316">
        <f t="shared" si="9"/>
        <v>56.551751655893383</v>
      </c>
      <c r="P35" s="1316">
        <f t="shared" si="3"/>
        <v>15.951616203116137</v>
      </c>
      <c r="Q35" s="1314">
        <f t="shared" si="4"/>
        <v>2524.156580211335</v>
      </c>
      <c r="R35" s="1314">
        <f t="shared" si="5"/>
        <v>4794.9762773722632</v>
      </c>
      <c r="S35" s="1334">
        <v>1202386</v>
      </c>
      <c r="T35" s="1335">
        <f t="shared" si="6"/>
        <v>1041</v>
      </c>
      <c r="U35" s="1335">
        <f t="shared" ref="U35:AB35" si="12">SUM(U21:U34)</f>
        <v>548</v>
      </c>
      <c r="V35" s="1335">
        <f t="shared" si="12"/>
        <v>6</v>
      </c>
      <c r="W35" s="1335">
        <f t="shared" si="12"/>
        <v>487</v>
      </c>
      <c r="X35" s="1335">
        <f t="shared" si="12"/>
        <v>19</v>
      </c>
      <c r="Y35" s="1335">
        <f t="shared" si="12"/>
        <v>1051</v>
      </c>
      <c r="Z35" s="1335">
        <f t="shared" si="12"/>
        <v>47</v>
      </c>
      <c r="AA35" s="1335">
        <f t="shared" si="12"/>
        <v>618</v>
      </c>
      <c r="AB35" s="1336">
        <f t="shared" si="12"/>
        <v>165</v>
      </c>
    </row>
    <row r="36" spans="1:36" s="1320" customFormat="1" ht="26.1" customHeight="1" thickBot="1">
      <c r="A36" s="6710" t="s">
        <v>1183</v>
      </c>
      <c r="B36" s="6711"/>
      <c r="C36" s="1321">
        <f t="shared" ref="C36:L36" si="13">C20+C35</f>
        <v>3595</v>
      </c>
      <c r="D36" s="1321">
        <f t="shared" si="13"/>
        <v>5825117</v>
      </c>
      <c r="E36" s="1321">
        <f t="shared" si="13"/>
        <v>79842</v>
      </c>
      <c r="F36" s="1321">
        <f t="shared" si="13"/>
        <v>317106</v>
      </c>
      <c r="G36" s="1321">
        <f t="shared" si="13"/>
        <v>3130</v>
      </c>
      <c r="H36" s="1321">
        <f t="shared" si="13"/>
        <v>990289</v>
      </c>
      <c r="I36" s="1321">
        <f t="shared" si="13"/>
        <v>202580</v>
      </c>
      <c r="J36" s="1321">
        <f t="shared" si="13"/>
        <v>10106</v>
      </c>
      <c r="K36" s="1321">
        <f t="shared" si="13"/>
        <v>53</v>
      </c>
      <c r="L36" s="1321">
        <f t="shared" si="13"/>
        <v>13509</v>
      </c>
      <c r="M36" s="1322">
        <f t="shared" si="10"/>
        <v>3.0923725002810429</v>
      </c>
      <c r="N36" s="1322">
        <f t="shared" si="1"/>
        <v>75.46927810695982</v>
      </c>
      <c r="O36" s="1323">
        <f t="shared" si="9"/>
        <v>63.259596047914663</v>
      </c>
      <c r="P36" s="1323">
        <f t="shared" si="3"/>
        <v>29.898884384881395</v>
      </c>
      <c r="Q36" s="1321">
        <f t="shared" si="4"/>
        <v>3536.8044930176079</v>
      </c>
      <c r="R36" s="1321">
        <f t="shared" si="5"/>
        <v>6243.4265809217577</v>
      </c>
      <c r="S36" s="1340">
        <v>1202386</v>
      </c>
      <c r="T36" s="1341">
        <f t="shared" si="6"/>
        <v>1647</v>
      </c>
      <c r="U36" s="1341">
        <f t="shared" ref="U36:AB36" si="14">U20+U35</f>
        <v>933</v>
      </c>
      <c r="V36" s="1341">
        <f t="shared" si="14"/>
        <v>25</v>
      </c>
      <c r="W36" s="1341">
        <f t="shared" si="14"/>
        <v>689</v>
      </c>
      <c r="X36" s="1341">
        <f t="shared" si="14"/>
        <v>36</v>
      </c>
      <c r="Y36" s="1341">
        <f t="shared" si="14"/>
        <v>1887</v>
      </c>
      <c r="Z36" s="1341">
        <f t="shared" si="14"/>
        <v>216</v>
      </c>
      <c r="AA36" s="1341">
        <f t="shared" si="14"/>
        <v>657</v>
      </c>
      <c r="AB36" s="1342">
        <f t="shared" si="14"/>
        <v>454</v>
      </c>
    </row>
    <row r="37" spans="1:36" ht="13.5" thickTop="1"/>
    <row r="38" spans="1:36" s="152" customFormat="1" ht="18" customHeight="1">
      <c r="A38" s="6628" t="s">
        <v>1184</v>
      </c>
      <c r="B38" s="6628"/>
      <c r="C38" s="6628"/>
      <c r="D38" s="6628"/>
      <c r="J38" s="1328"/>
      <c r="K38" s="1328"/>
    </row>
    <row r="39" spans="1:36" s="152" customFormat="1" ht="18" customHeight="1">
      <c r="A39" s="6248" t="s">
        <v>1191</v>
      </c>
      <c r="B39" s="6248"/>
      <c r="C39" s="6248"/>
      <c r="D39" s="6248"/>
      <c r="E39" s="6248"/>
      <c r="F39" s="6248"/>
      <c r="G39" s="6248"/>
      <c r="H39" s="6248"/>
      <c r="I39" s="6248"/>
      <c r="J39" s="358"/>
      <c r="K39" s="358"/>
    </row>
    <row r="40" spans="1:36" s="152" customFormat="1" ht="19.5" customHeight="1">
      <c r="A40" s="6628" t="s">
        <v>1186</v>
      </c>
      <c r="B40" s="6628"/>
      <c r="C40" s="6628"/>
      <c r="D40" s="6628"/>
      <c r="J40" s="1328"/>
      <c r="K40" s="1328"/>
    </row>
    <row r="41" spans="1:36">
      <c r="A41" s="6510"/>
      <c r="B41" s="6510"/>
      <c r="C41" s="152"/>
      <c r="D41" s="152"/>
      <c r="E41" s="152"/>
      <c r="F41" s="152"/>
      <c r="G41" s="152"/>
      <c r="H41" s="152"/>
      <c r="I41" s="152"/>
    </row>
    <row r="42" spans="1:36" s="152" customFormat="1">
      <c r="AJ42" s="1329"/>
    </row>
    <row r="43" spans="1:36" s="152" customFormat="1" ht="24" customHeight="1">
      <c r="B43" s="6564" t="s">
        <v>3</v>
      </c>
      <c r="C43" s="6564"/>
      <c r="D43" s="6564"/>
      <c r="E43" s="177"/>
      <c r="F43" s="177"/>
      <c r="G43" s="177"/>
      <c r="H43" s="177"/>
      <c r="I43" s="177"/>
      <c r="AJ43" s="1329"/>
    </row>
    <row r="44" spans="1:36" s="152" customFormat="1">
      <c r="AJ44" s="1329"/>
    </row>
    <row r="45" spans="1:36" s="1327" customFormat="1">
      <c r="A45" s="1326"/>
    </row>
  </sheetData>
  <mergeCells count="42">
    <mergeCell ref="A41:B41"/>
    <mergeCell ref="B43:D43"/>
    <mergeCell ref="A35:B35"/>
    <mergeCell ref="A36:B36"/>
    <mergeCell ref="A38:D38"/>
    <mergeCell ref="A39:I39"/>
    <mergeCell ref="A40:D40"/>
    <mergeCell ref="A7:A19"/>
    <mergeCell ref="A20:B20"/>
    <mergeCell ref="A21:B21"/>
    <mergeCell ref="A22:B22"/>
    <mergeCell ref="A23:A34"/>
    <mergeCell ref="Y4:Y6"/>
    <mergeCell ref="Z4:Z6"/>
    <mergeCell ref="AA4:AA6"/>
    <mergeCell ref="AB4:AB6"/>
    <mergeCell ref="J5:J6"/>
    <mergeCell ref="K5:K6"/>
    <mergeCell ref="L5:L6"/>
    <mergeCell ref="R4:R6"/>
    <mergeCell ref="S4:S6"/>
    <mergeCell ref="N4:N6"/>
    <mergeCell ref="O4:O6"/>
    <mergeCell ref="P4:P6"/>
    <mergeCell ref="Q4:Q6"/>
    <mergeCell ref="X4:X6"/>
    <mergeCell ref="A2:AB2"/>
    <mergeCell ref="A3:AB3"/>
    <mergeCell ref="A4:B6"/>
    <mergeCell ref="C4:C6"/>
    <mergeCell ref="D4:D6"/>
    <mergeCell ref="E4:E6"/>
    <mergeCell ref="F4:F6"/>
    <mergeCell ref="G4:G6"/>
    <mergeCell ref="H4:H6"/>
    <mergeCell ref="I4:I6"/>
    <mergeCell ref="T4:T6"/>
    <mergeCell ref="U4:U6"/>
    <mergeCell ref="V4:V6"/>
    <mergeCell ref="W4:W6"/>
    <mergeCell ref="J4:L4"/>
    <mergeCell ref="M4:M6"/>
  </mergeCells>
  <hyperlinks>
    <hyperlink ref="A1" r:id="rId1"/>
  </hyperlinks>
  <pageMargins left="0.70866141732283472" right="0.70866141732283472" top="0.74803149606299213" bottom="0.74803149606299213" header="0.31496062992125984" footer="0.31496062992125984"/>
  <pageSetup paperSize="9" scale="48" fitToWidth="0" orientation="landscape" r:id="rId2"/>
  <headerFooter>
    <oddFooter>&amp;R71</oddFooter>
  </headerFooter>
  <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3">
    <pageSetUpPr fitToPage="1"/>
  </sheetPr>
  <dimension ref="A1:X43"/>
  <sheetViews>
    <sheetView view="pageBreakPreview" zoomScale="60" zoomScaleNormal="100" workbookViewId="0">
      <selection activeCell="B7" sqref="A7:XFD38"/>
    </sheetView>
  </sheetViews>
  <sheetFormatPr defaultRowHeight="12.75"/>
  <cols>
    <col min="1" max="1" width="16" style="1326" customWidth="1"/>
    <col min="2" max="2" width="37.7109375" style="367" customWidth="1"/>
    <col min="3" max="3" width="13.42578125" style="1224" customWidth="1"/>
    <col min="4" max="4" width="18.85546875" style="1224" customWidth="1"/>
    <col min="5" max="6" width="16.140625" style="1224" customWidth="1"/>
    <col min="7" max="7" width="17.28515625" style="1224" customWidth="1"/>
    <col min="8" max="8" width="17.85546875" style="1224" customWidth="1"/>
    <col min="9" max="9" width="16.140625" style="1224" customWidth="1"/>
    <col min="10" max="12" width="11" style="1224" customWidth="1"/>
    <col min="13" max="13" width="15.42578125" style="1327" customWidth="1"/>
    <col min="14" max="14" width="14.140625" style="1327" customWidth="1"/>
    <col min="15" max="15" width="13.7109375" style="1327" customWidth="1"/>
    <col min="16" max="16384" width="9.140625" style="367"/>
  </cols>
  <sheetData>
    <row r="1" spans="1:24" ht="16.5" thickBot="1">
      <c r="A1" s="31" t="s">
        <v>0</v>
      </c>
      <c r="B1" s="1301"/>
      <c r="C1" s="1301"/>
      <c r="D1" s="1301"/>
      <c r="E1" s="1301"/>
      <c r="F1" s="1301"/>
      <c r="G1" s="1301"/>
      <c r="H1" s="1301"/>
      <c r="I1" s="1301"/>
      <c r="J1" s="1301"/>
      <c r="K1" s="1301"/>
      <c r="L1" s="1301"/>
      <c r="M1" s="1302"/>
      <c r="N1" s="1302"/>
      <c r="O1" s="1303" t="s">
        <v>1</v>
      </c>
      <c r="P1" s="1304"/>
      <c r="Q1" s="1304"/>
      <c r="R1" s="1305"/>
      <c r="S1" s="1304"/>
      <c r="T1" s="1304"/>
      <c r="U1" s="1305"/>
      <c r="V1" s="1215"/>
      <c r="W1" s="1215"/>
      <c r="X1" s="1215"/>
    </row>
    <row r="2" spans="1:24" ht="22.5" customHeight="1" thickTop="1">
      <c r="A2" s="6294" t="s">
        <v>1453</v>
      </c>
      <c r="B2" s="6295"/>
      <c r="C2" s="6295"/>
      <c r="D2" s="6295"/>
      <c r="E2" s="6295"/>
      <c r="F2" s="6295"/>
      <c r="G2" s="6295"/>
      <c r="H2" s="6295"/>
      <c r="I2" s="6295"/>
      <c r="J2" s="6295"/>
      <c r="K2" s="6295"/>
      <c r="L2" s="6295"/>
      <c r="M2" s="6295"/>
      <c r="N2" s="6295"/>
      <c r="O2" s="6296"/>
      <c r="P2" s="1306"/>
      <c r="Q2" s="1306"/>
      <c r="R2" s="1306"/>
      <c r="S2" s="1306"/>
      <c r="T2" s="1306"/>
      <c r="U2" s="1306"/>
      <c r="V2" s="1306"/>
      <c r="W2" s="1306"/>
      <c r="X2" s="1215"/>
    </row>
    <row r="3" spans="1:24" ht="34.5" customHeight="1">
      <c r="A3" s="6670" t="s">
        <v>1192</v>
      </c>
      <c r="B3" s="6671"/>
      <c r="C3" s="6671"/>
      <c r="D3" s="6671"/>
      <c r="E3" s="6671"/>
      <c r="F3" s="6671"/>
      <c r="G3" s="6671"/>
      <c r="H3" s="6671"/>
      <c r="I3" s="6671"/>
      <c r="J3" s="6671"/>
      <c r="K3" s="6671"/>
      <c r="L3" s="6671"/>
      <c r="M3" s="6671"/>
      <c r="N3" s="6671"/>
      <c r="O3" s="6672"/>
    </row>
    <row r="4" spans="1:24" s="244" customFormat="1" ht="30" customHeight="1">
      <c r="A4" s="6673" t="s">
        <v>1126</v>
      </c>
      <c r="B4" s="6674"/>
      <c r="C4" s="6679" t="s">
        <v>1127</v>
      </c>
      <c r="D4" s="6682" t="s">
        <v>1128</v>
      </c>
      <c r="E4" s="6682" t="s">
        <v>1188</v>
      </c>
      <c r="F4" s="6682" t="s">
        <v>1129</v>
      </c>
      <c r="G4" s="6682" t="s">
        <v>1130</v>
      </c>
      <c r="H4" s="6682" t="s">
        <v>1131</v>
      </c>
      <c r="I4" s="6682" t="s">
        <v>1132</v>
      </c>
      <c r="J4" s="6685" t="s">
        <v>1133</v>
      </c>
      <c r="K4" s="6686"/>
      <c r="L4" s="6687"/>
      <c r="M4" s="6688" t="s">
        <v>1134</v>
      </c>
      <c r="N4" s="6688" t="s">
        <v>1135</v>
      </c>
      <c r="O4" s="6691" t="s">
        <v>1136</v>
      </c>
    </row>
    <row r="5" spans="1:24" s="244" customFormat="1" ht="21" customHeight="1">
      <c r="A5" s="6675"/>
      <c r="B5" s="6676"/>
      <c r="C5" s="6680"/>
      <c r="D5" s="6683"/>
      <c r="E5" s="6683"/>
      <c r="F5" s="6683"/>
      <c r="G5" s="6683"/>
      <c r="H5" s="6683"/>
      <c r="I5" s="6683"/>
      <c r="J5" s="6694" t="s">
        <v>1150</v>
      </c>
      <c r="K5" s="6694" t="s">
        <v>1151</v>
      </c>
      <c r="L5" s="6694" t="s">
        <v>1152</v>
      </c>
      <c r="M5" s="6689"/>
      <c r="N5" s="6689"/>
      <c r="O5" s="6692"/>
    </row>
    <row r="6" spans="1:24" s="244" customFormat="1" ht="49.5" customHeight="1">
      <c r="A6" s="6677"/>
      <c r="B6" s="6678"/>
      <c r="C6" s="6681"/>
      <c r="D6" s="6684"/>
      <c r="E6" s="6684"/>
      <c r="F6" s="6684"/>
      <c r="G6" s="6684"/>
      <c r="H6" s="6684"/>
      <c r="I6" s="6684"/>
      <c r="J6" s="6695"/>
      <c r="K6" s="6695"/>
      <c r="L6" s="6695"/>
      <c r="M6" s="6690"/>
      <c r="N6" s="6690"/>
      <c r="O6" s="6693"/>
    </row>
    <row r="7" spans="1:24" ht="21.95" customHeight="1">
      <c r="A7" s="6703" t="s">
        <v>1153</v>
      </c>
      <c r="B7" s="1330" t="s">
        <v>1154</v>
      </c>
      <c r="C7" s="1308">
        <v>1633</v>
      </c>
      <c r="D7" s="1308">
        <v>2405443</v>
      </c>
      <c r="E7" s="1308">
        <v>62113</v>
      </c>
      <c r="F7" s="1308">
        <v>82234</v>
      </c>
      <c r="G7" s="1309">
        <v>1265</v>
      </c>
      <c r="H7" s="1308">
        <v>351454</v>
      </c>
      <c r="I7" s="1308">
        <v>74111</v>
      </c>
      <c r="J7" s="1309">
        <v>3978</v>
      </c>
      <c r="K7" s="1309">
        <v>6</v>
      </c>
      <c r="L7" s="1309">
        <v>2363</v>
      </c>
      <c r="M7" s="1310">
        <f>H7/(F7+G7)</f>
        <v>4.2090803482676442</v>
      </c>
      <c r="N7" s="1310">
        <f>(H7*100)/(C7*365)</f>
        <v>58.964339940776284</v>
      </c>
      <c r="O7" s="1343">
        <f>(I7*100/(F7+G7))</f>
        <v>88.756751577863213</v>
      </c>
    </row>
    <row r="8" spans="1:24" ht="21.95" customHeight="1">
      <c r="A8" s="6704"/>
      <c r="B8" s="1330" t="s">
        <v>1157</v>
      </c>
      <c r="C8" s="1308">
        <v>30</v>
      </c>
      <c r="D8" s="1308">
        <v>207441</v>
      </c>
      <c r="E8" s="1308">
        <v>309</v>
      </c>
      <c r="F8" s="1308">
        <v>1675</v>
      </c>
      <c r="G8" s="1308">
        <v>6</v>
      </c>
      <c r="H8" s="1308">
        <v>5035</v>
      </c>
      <c r="I8" s="1308">
        <v>919</v>
      </c>
      <c r="J8" s="1308">
        <v>53</v>
      </c>
      <c r="K8" s="1308">
        <v>0</v>
      </c>
      <c r="L8" s="1308">
        <v>24</v>
      </c>
      <c r="M8" s="1310">
        <f t="shared" ref="M8:M19" si="0">H8/(F8+G8)</f>
        <v>2.9952409280190362</v>
      </c>
      <c r="N8" s="1310">
        <f t="shared" ref="N8:N38" si="1">(H8*100)/(C8*365)</f>
        <v>45.981735159817354</v>
      </c>
      <c r="O8" s="1343">
        <f t="shared" ref="O8:O15" si="2">(I8*100/(F8+G8))</f>
        <v>54.669839381320642</v>
      </c>
    </row>
    <row r="9" spans="1:24" ht="21.95" customHeight="1">
      <c r="A9" s="6704"/>
      <c r="B9" s="1330" t="s">
        <v>1158</v>
      </c>
      <c r="C9" s="1308">
        <v>95</v>
      </c>
      <c r="D9" s="1308">
        <v>286077</v>
      </c>
      <c r="E9" s="1308">
        <v>5535</v>
      </c>
      <c r="F9" s="1308">
        <v>8425</v>
      </c>
      <c r="G9" s="1308">
        <v>19</v>
      </c>
      <c r="H9" s="1308">
        <v>21345</v>
      </c>
      <c r="I9" s="1308">
        <v>5506</v>
      </c>
      <c r="J9" s="1308">
        <v>392</v>
      </c>
      <c r="K9" s="1308">
        <v>2</v>
      </c>
      <c r="L9" s="1308">
        <v>249</v>
      </c>
      <c r="M9" s="1310">
        <f t="shared" si="0"/>
        <v>2.5278304121269541</v>
      </c>
      <c r="N9" s="1310">
        <f t="shared" si="1"/>
        <v>61.557317952415282</v>
      </c>
      <c r="O9" s="1343">
        <f t="shared" si="2"/>
        <v>65.206063477025111</v>
      </c>
    </row>
    <row r="10" spans="1:24" ht="21.95" customHeight="1">
      <c r="A10" s="6704"/>
      <c r="B10" s="1330" t="s">
        <v>1159</v>
      </c>
      <c r="C10" s="1308">
        <v>14</v>
      </c>
      <c r="D10" s="1308">
        <v>103714</v>
      </c>
      <c r="E10" s="1308">
        <v>47</v>
      </c>
      <c r="F10" s="1308">
        <v>318</v>
      </c>
      <c r="G10" s="1308">
        <v>7</v>
      </c>
      <c r="H10" s="1308">
        <v>911</v>
      </c>
      <c r="I10" s="1308">
        <v>161</v>
      </c>
      <c r="J10" s="1308">
        <v>29</v>
      </c>
      <c r="K10" s="1308">
        <v>2</v>
      </c>
      <c r="L10" s="1308">
        <v>3</v>
      </c>
      <c r="M10" s="1310">
        <f t="shared" si="0"/>
        <v>2.8030769230769232</v>
      </c>
      <c r="N10" s="1310">
        <f t="shared" si="1"/>
        <v>17.827788649706459</v>
      </c>
      <c r="O10" s="1343">
        <f t="shared" si="2"/>
        <v>49.53846153846154</v>
      </c>
    </row>
    <row r="11" spans="1:24" ht="21.95" customHeight="1">
      <c r="A11" s="6704"/>
      <c r="B11" s="1330" t="s">
        <v>1160</v>
      </c>
      <c r="C11" s="1308">
        <v>5</v>
      </c>
      <c r="D11" s="1308">
        <v>30698</v>
      </c>
      <c r="E11" s="1308">
        <v>0</v>
      </c>
      <c r="F11" s="1308">
        <v>0</v>
      </c>
      <c r="G11" s="1308">
        <v>0</v>
      </c>
      <c r="H11" s="1308">
        <v>0</v>
      </c>
      <c r="I11" s="1308">
        <v>0</v>
      </c>
      <c r="J11" s="1308">
        <v>10</v>
      </c>
      <c r="K11" s="1308">
        <v>0</v>
      </c>
      <c r="L11" s="1308">
        <v>0</v>
      </c>
      <c r="M11" s="1310">
        <v>0</v>
      </c>
      <c r="N11" s="1310">
        <f t="shared" si="1"/>
        <v>0</v>
      </c>
      <c r="O11" s="1343">
        <v>0</v>
      </c>
    </row>
    <row r="12" spans="1:24" ht="21.95" customHeight="1">
      <c r="A12" s="6704"/>
      <c r="B12" s="1330" t="s">
        <v>1161</v>
      </c>
      <c r="C12" s="1308">
        <v>25</v>
      </c>
      <c r="D12" s="1312">
        <v>139138</v>
      </c>
      <c r="E12" s="1312">
        <v>7223</v>
      </c>
      <c r="F12" s="1308">
        <v>1846</v>
      </c>
      <c r="G12" s="1308">
        <v>9</v>
      </c>
      <c r="H12" s="1308">
        <v>6196</v>
      </c>
      <c r="I12" s="1308">
        <v>701</v>
      </c>
      <c r="J12" s="1308">
        <v>149</v>
      </c>
      <c r="K12" s="1308">
        <v>0</v>
      </c>
      <c r="L12" s="1308">
        <v>78</v>
      </c>
      <c r="M12" s="1310">
        <f t="shared" si="0"/>
        <v>3.3401617250673854</v>
      </c>
      <c r="N12" s="1310">
        <f t="shared" si="1"/>
        <v>67.901369863013699</v>
      </c>
      <c r="O12" s="1343">
        <f t="shared" si="2"/>
        <v>37.78975741239892</v>
      </c>
    </row>
    <row r="13" spans="1:24" ht="21.95" customHeight="1">
      <c r="A13" s="6704"/>
      <c r="B13" s="1330" t="s">
        <v>1162</v>
      </c>
      <c r="C13" s="1308">
        <v>25</v>
      </c>
      <c r="D13" s="1308">
        <v>72133</v>
      </c>
      <c r="E13" s="1308">
        <v>5604</v>
      </c>
      <c r="F13" s="1308">
        <v>755</v>
      </c>
      <c r="G13" s="1308">
        <v>7</v>
      </c>
      <c r="H13" s="1308">
        <v>4167</v>
      </c>
      <c r="I13" s="1308">
        <v>0</v>
      </c>
      <c r="J13" s="1308">
        <v>29</v>
      </c>
      <c r="K13" s="1308">
        <v>0</v>
      </c>
      <c r="L13" s="1308">
        <v>0</v>
      </c>
      <c r="M13" s="1310">
        <f t="shared" si="0"/>
        <v>5.4685039370078741</v>
      </c>
      <c r="N13" s="1310">
        <f t="shared" si="1"/>
        <v>45.665753424657531</v>
      </c>
      <c r="O13" s="1343">
        <f t="shared" si="2"/>
        <v>0</v>
      </c>
    </row>
    <row r="14" spans="1:24" ht="21.95" customHeight="1">
      <c r="A14" s="6704"/>
      <c r="B14" s="1330" t="s">
        <v>1163</v>
      </c>
      <c r="C14" s="1308">
        <v>5</v>
      </c>
      <c r="D14" s="1308">
        <v>24479</v>
      </c>
      <c r="E14" s="1308">
        <v>0</v>
      </c>
      <c r="F14" s="1308">
        <v>0</v>
      </c>
      <c r="G14" s="1308">
        <v>0</v>
      </c>
      <c r="H14" s="1308">
        <v>0</v>
      </c>
      <c r="I14" s="1308">
        <v>0</v>
      </c>
      <c r="J14" s="1308" t="s">
        <v>9</v>
      </c>
      <c r="K14" s="1308" t="s">
        <v>9</v>
      </c>
      <c r="L14" s="1308" t="s">
        <v>9</v>
      </c>
      <c r="M14" s="1310">
        <v>0</v>
      </c>
      <c r="N14" s="1310">
        <f t="shared" si="1"/>
        <v>0</v>
      </c>
      <c r="O14" s="1343">
        <v>0</v>
      </c>
    </row>
    <row r="15" spans="1:24" ht="21.95" customHeight="1">
      <c r="A15" s="6704"/>
      <c r="B15" s="1330" t="s">
        <v>1164</v>
      </c>
      <c r="C15" s="1308">
        <v>25</v>
      </c>
      <c r="D15" s="1308">
        <v>82200</v>
      </c>
      <c r="E15" s="1308">
        <v>3080</v>
      </c>
      <c r="F15" s="1308">
        <v>399</v>
      </c>
      <c r="G15" s="1308">
        <v>0</v>
      </c>
      <c r="H15" s="1308">
        <v>1181</v>
      </c>
      <c r="I15" s="1308">
        <v>67</v>
      </c>
      <c r="J15" s="1308">
        <v>18</v>
      </c>
      <c r="K15" s="1308">
        <v>7</v>
      </c>
      <c r="L15" s="1308">
        <v>0</v>
      </c>
      <c r="M15" s="1310">
        <f t="shared" si="0"/>
        <v>2.9598997493734336</v>
      </c>
      <c r="N15" s="1310">
        <f t="shared" si="1"/>
        <v>12.942465753424658</v>
      </c>
      <c r="O15" s="1343">
        <f t="shared" si="2"/>
        <v>16.791979949874687</v>
      </c>
    </row>
    <row r="16" spans="1:24" ht="21.95" customHeight="1">
      <c r="A16" s="6704"/>
      <c r="B16" s="1330" t="s">
        <v>1165</v>
      </c>
      <c r="C16" s="1308">
        <v>9</v>
      </c>
      <c r="D16" s="1308">
        <v>58767</v>
      </c>
      <c r="E16" s="1308">
        <v>0</v>
      </c>
      <c r="F16" s="1308">
        <v>20</v>
      </c>
      <c r="G16" s="1308">
        <v>0</v>
      </c>
      <c r="H16" s="1308">
        <v>51</v>
      </c>
      <c r="I16" s="1308">
        <v>0</v>
      </c>
      <c r="J16" s="1308">
        <v>2</v>
      </c>
      <c r="K16" s="1308">
        <v>0</v>
      </c>
      <c r="L16" s="1308">
        <v>0</v>
      </c>
      <c r="M16" s="1310">
        <f>H16/(F16+G16)</f>
        <v>2.5499999999999998</v>
      </c>
      <c r="N16" s="1310">
        <f>(H16*100)/(C16*365)</f>
        <v>1.5525114155251141</v>
      </c>
      <c r="O16" s="1343">
        <f>(I16*100/(F16+G16))</f>
        <v>0</v>
      </c>
    </row>
    <row r="17" spans="1:15" ht="21.95" customHeight="1">
      <c r="A17" s="6704"/>
      <c r="B17" s="1330" t="s">
        <v>1166</v>
      </c>
      <c r="C17" s="1308">
        <v>10</v>
      </c>
      <c r="D17" s="1308">
        <v>21232</v>
      </c>
      <c r="E17" s="1308">
        <v>0</v>
      </c>
      <c r="F17" s="1308">
        <v>0</v>
      </c>
      <c r="G17" s="1308">
        <v>0</v>
      </c>
      <c r="H17" s="1308">
        <v>0</v>
      </c>
      <c r="I17" s="1308">
        <v>0</v>
      </c>
      <c r="J17" s="1308" t="s">
        <v>9</v>
      </c>
      <c r="K17" s="1308" t="s">
        <v>9</v>
      </c>
      <c r="L17" s="1308" t="s">
        <v>9</v>
      </c>
      <c r="M17" s="1310">
        <v>0</v>
      </c>
      <c r="N17" s="1310">
        <f>(H17*100)/(C17*365)</f>
        <v>0</v>
      </c>
      <c r="O17" s="1343">
        <v>0</v>
      </c>
    </row>
    <row r="18" spans="1:15" ht="21.95" customHeight="1">
      <c r="A18" s="6704"/>
      <c r="B18" s="1330" t="s">
        <v>1193</v>
      </c>
      <c r="C18" s="1308">
        <v>5</v>
      </c>
      <c r="D18" s="1308">
        <v>9580</v>
      </c>
      <c r="E18" s="1308">
        <v>0</v>
      </c>
      <c r="F18" s="1308">
        <v>0</v>
      </c>
      <c r="G18" s="1308">
        <v>0</v>
      </c>
      <c r="H18" s="1308">
        <v>0</v>
      </c>
      <c r="I18" s="1308">
        <v>0</v>
      </c>
      <c r="J18" s="1308" t="s">
        <v>9</v>
      </c>
      <c r="K18" s="1308" t="s">
        <v>9</v>
      </c>
      <c r="L18" s="1308" t="s">
        <v>9</v>
      </c>
      <c r="M18" s="1310">
        <v>0</v>
      </c>
      <c r="N18" s="1310">
        <f t="shared" si="1"/>
        <v>0</v>
      </c>
      <c r="O18" s="1343">
        <v>0</v>
      </c>
    </row>
    <row r="19" spans="1:15" s="1215" customFormat="1" ht="21.95" customHeight="1">
      <c r="A19" s="6706" t="s">
        <v>2</v>
      </c>
      <c r="B19" s="6707"/>
      <c r="C19" s="1314">
        <f t="shared" ref="C19:L19" si="3">SUM(C7:C18)</f>
        <v>1881</v>
      </c>
      <c r="D19" s="1314">
        <f t="shared" si="3"/>
        <v>3440902</v>
      </c>
      <c r="E19" s="1314">
        <f t="shared" si="3"/>
        <v>83911</v>
      </c>
      <c r="F19" s="1314">
        <f t="shared" si="3"/>
        <v>95672</v>
      </c>
      <c r="G19" s="1314">
        <f t="shared" si="3"/>
        <v>1313</v>
      </c>
      <c r="H19" s="1314">
        <f t="shared" si="3"/>
        <v>390340</v>
      </c>
      <c r="I19" s="1314">
        <f t="shared" si="3"/>
        <v>81465</v>
      </c>
      <c r="J19" s="1314">
        <f t="shared" si="3"/>
        <v>4660</v>
      </c>
      <c r="K19" s="1314">
        <f t="shared" si="3"/>
        <v>17</v>
      </c>
      <c r="L19" s="1314">
        <f t="shared" si="3"/>
        <v>2717</v>
      </c>
      <c r="M19" s="1315">
        <f t="shared" si="0"/>
        <v>4.0247460947569209</v>
      </c>
      <c r="N19" s="1315">
        <f t="shared" si="1"/>
        <v>56.854048779066801</v>
      </c>
      <c r="O19" s="1344">
        <f>(I19*100/(F19+G19))</f>
        <v>83.997525390524302</v>
      </c>
    </row>
    <row r="20" spans="1:15" ht="21.95" customHeight="1">
      <c r="A20" s="6708" t="s">
        <v>1167</v>
      </c>
      <c r="B20" s="6709"/>
      <c r="C20" s="1308">
        <v>1216</v>
      </c>
      <c r="D20" s="1308">
        <v>643835</v>
      </c>
      <c r="E20" s="1308">
        <v>38574</v>
      </c>
      <c r="F20" s="1308">
        <v>107703</v>
      </c>
      <c r="G20" s="1308">
        <v>1741</v>
      </c>
      <c r="H20" s="1308">
        <v>422868</v>
      </c>
      <c r="I20" s="1308">
        <v>35693</v>
      </c>
      <c r="J20" s="1309">
        <v>447</v>
      </c>
      <c r="K20" s="1309">
        <v>161</v>
      </c>
      <c r="L20" s="1309">
        <v>944</v>
      </c>
      <c r="M20" s="1310">
        <v>0</v>
      </c>
      <c r="N20" s="1310">
        <f t="shared" si="1"/>
        <v>95.274873828406626</v>
      </c>
      <c r="O20" s="1343">
        <f>(I20*100/(F20+G20))</f>
        <v>32.613025839698842</v>
      </c>
    </row>
    <row r="21" spans="1:15" ht="21.95" customHeight="1">
      <c r="A21" s="6708" t="s">
        <v>1168</v>
      </c>
      <c r="B21" s="6709"/>
      <c r="C21" s="1308">
        <v>100</v>
      </c>
      <c r="D21" s="1308">
        <v>92798</v>
      </c>
      <c r="E21" s="1308">
        <v>0</v>
      </c>
      <c r="F21" s="1308">
        <v>2335</v>
      </c>
      <c r="G21" s="1308">
        <v>0</v>
      </c>
      <c r="H21" s="1308">
        <v>13121</v>
      </c>
      <c r="I21" s="1308">
        <v>1414</v>
      </c>
      <c r="J21" s="1308">
        <v>0</v>
      </c>
      <c r="K21" s="1308">
        <v>0</v>
      </c>
      <c r="L21" s="1308">
        <v>7</v>
      </c>
      <c r="M21" s="1310">
        <v>0</v>
      </c>
      <c r="N21" s="1310">
        <f t="shared" si="1"/>
        <v>35.947945205479449</v>
      </c>
      <c r="O21" s="1343">
        <f t="shared" ref="O21:O38" si="4">(I21*100/(F21+G21))</f>
        <v>60.556745182012847</v>
      </c>
    </row>
    <row r="22" spans="1:15" ht="21.95" customHeight="1">
      <c r="A22" s="6631" t="s">
        <v>1169</v>
      </c>
      <c r="B22" s="1330" t="s">
        <v>1170</v>
      </c>
      <c r="C22" s="1308">
        <v>22</v>
      </c>
      <c r="D22" s="1308">
        <v>94626</v>
      </c>
      <c r="E22" s="1308">
        <v>3391</v>
      </c>
      <c r="F22" s="1308">
        <v>4213</v>
      </c>
      <c r="G22" s="1308">
        <v>8</v>
      </c>
      <c r="H22" s="1308">
        <v>7252</v>
      </c>
      <c r="I22" s="1308">
        <v>4311</v>
      </c>
      <c r="J22" s="1308">
        <v>149</v>
      </c>
      <c r="K22" s="1308">
        <v>0</v>
      </c>
      <c r="L22" s="1308">
        <v>306</v>
      </c>
      <c r="M22" s="1310">
        <f t="shared" ref="M22:M38" si="5">H22/(F22+G22)</f>
        <v>1.7180762852404643</v>
      </c>
      <c r="N22" s="1310">
        <f t="shared" si="1"/>
        <v>90.31133250311332</v>
      </c>
      <c r="O22" s="1343">
        <f t="shared" si="4"/>
        <v>102.13219616204691</v>
      </c>
    </row>
    <row r="23" spans="1:15" ht="21.95" customHeight="1">
      <c r="A23" s="6632"/>
      <c r="B23" s="1339" t="s">
        <v>1171</v>
      </c>
      <c r="C23" s="1308">
        <v>49</v>
      </c>
      <c r="D23" s="1308">
        <v>143065</v>
      </c>
      <c r="E23" s="1308">
        <v>0</v>
      </c>
      <c r="F23" s="1308">
        <v>3504</v>
      </c>
      <c r="G23" s="1308">
        <v>3</v>
      </c>
      <c r="H23" s="1308">
        <v>4261</v>
      </c>
      <c r="I23" s="1308">
        <v>2937</v>
      </c>
      <c r="J23" s="1308">
        <v>38</v>
      </c>
      <c r="K23" s="1308">
        <v>0</v>
      </c>
      <c r="L23" s="1308">
        <v>104</v>
      </c>
      <c r="M23" s="1310">
        <f t="shared" si="5"/>
        <v>1.2149985742800113</v>
      </c>
      <c r="N23" s="1310">
        <f t="shared" si="1"/>
        <v>23.824433883142298</v>
      </c>
      <c r="O23" s="1343">
        <f t="shared" si="4"/>
        <v>83.746792130025668</v>
      </c>
    </row>
    <row r="24" spans="1:15" ht="21.95" customHeight="1">
      <c r="A24" s="6632"/>
      <c r="B24" s="1339" t="s">
        <v>1172</v>
      </c>
      <c r="C24" s="1308">
        <v>25</v>
      </c>
      <c r="D24" s="1308">
        <v>87199</v>
      </c>
      <c r="E24" s="1308">
        <v>0</v>
      </c>
      <c r="F24" s="1308">
        <v>2129</v>
      </c>
      <c r="G24" s="1308">
        <v>0</v>
      </c>
      <c r="H24" s="1308">
        <v>2577</v>
      </c>
      <c r="I24" s="1308">
        <v>1913</v>
      </c>
      <c r="J24" s="1308">
        <v>173</v>
      </c>
      <c r="K24" s="1308">
        <v>23</v>
      </c>
      <c r="L24" s="1308">
        <v>485</v>
      </c>
      <c r="M24" s="1310">
        <f t="shared" si="5"/>
        <v>1.2104274307186473</v>
      </c>
      <c r="N24" s="1310">
        <f t="shared" si="1"/>
        <v>28.241095890410961</v>
      </c>
      <c r="O24" s="1343">
        <f t="shared" si="4"/>
        <v>89.854391733208075</v>
      </c>
    </row>
    <row r="25" spans="1:15" ht="21.95" customHeight="1">
      <c r="A25" s="6632"/>
      <c r="B25" s="1339" t="s">
        <v>1173</v>
      </c>
      <c r="C25" s="1308">
        <v>45</v>
      </c>
      <c r="D25" s="1308">
        <v>189560</v>
      </c>
      <c r="E25" s="1308">
        <v>0</v>
      </c>
      <c r="F25" s="1308">
        <v>10694</v>
      </c>
      <c r="G25" s="1308">
        <v>28</v>
      </c>
      <c r="H25" s="1308">
        <v>15320</v>
      </c>
      <c r="I25" s="1308">
        <v>9265</v>
      </c>
      <c r="J25" s="1308">
        <v>117</v>
      </c>
      <c r="K25" s="1308">
        <v>71</v>
      </c>
      <c r="L25" s="1308">
        <v>249</v>
      </c>
      <c r="M25" s="1310">
        <f t="shared" si="5"/>
        <v>1.4288379033762357</v>
      </c>
      <c r="N25" s="1310">
        <f t="shared" si="1"/>
        <v>93.272450532724505</v>
      </c>
      <c r="O25" s="1343">
        <f t="shared" si="4"/>
        <v>86.411117328856562</v>
      </c>
    </row>
    <row r="26" spans="1:15" ht="21.95" customHeight="1">
      <c r="A26" s="6632"/>
      <c r="B26" s="1330" t="s">
        <v>1174</v>
      </c>
      <c r="C26" s="1308">
        <v>49</v>
      </c>
      <c r="D26" s="1308">
        <v>150668</v>
      </c>
      <c r="E26" s="1308">
        <v>7381</v>
      </c>
      <c r="F26" s="1308">
        <v>7388</v>
      </c>
      <c r="G26" s="1308">
        <v>1</v>
      </c>
      <c r="H26" s="1308">
        <v>10050</v>
      </c>
      <c r="I26" s="1308">
        <v>5829</v>
      </c>
      <c r="J26" s="1308">
        <v>308</v>
      </c>
      <c r="K26" s="1308">
        <v>0</v>
      </c>
      <c r="L26" s="1308">
        <v>825</v>
      </c>
      <c r="M26" s="1310">
        <f t="shared" si="5"/>
        <v>1.3601299228583028</v>
      </c>
      <c r="N26" s="1310">
        <f t="shared" si="1"/>
        <v>56.192339949678498</v>
      </c>
      <c r="O26" s="1343">
        <f t="shared" si="4"/>
        <v>78.887535525781573</v>
      </c>
    </row>
    <row r="27" spans="1:15" ht="21.95" customHeight="1">
      <c r="A27" s="6632"/>
      <c r="B27" s="1330" t="s">
        <v>1175</v>
      </c>
      <c r="C27" s="1308">
        <v>29</v>
      </c>
      <c r="D27" s="1308">
        <v>89853</v>
      </c>
      <c r="E27" s="1308">
        <v>0</v>
      </c>
      <c r="F27" s="1308">
        <v>9646</v>
      </c>
      <c r="G27" s="1308">
        <v>3</v>
      </c>
      <c r="H27" s="1308">
        <v>11326</v>
      </c>
      <c r="I27" s="1308">
        <v>9144</v>
      </c>
      <c r="J27" s="1308">
        <v>2089</v>
      </c>
      <c r="K27" s="1308">
        <v>3</v>
      </c>
      <c r="L27" s="1308">
        <v>3683</v>
      </c>
      <c r="M27" s="1310">
        <f t="shared" si="5"/>
        <v>1.173800393823194</v>
      </c>
      <c r="N27" s="1310">
        <f t="shared" si="1"/>
        <v>107.00047236655645</v>
      </c>
      <c r="O27" s="1343">
        <f t="shared" si="4"/>
        <v>94.766297025598504</v>
      </c>
    </row>
    <row r="28" spans="1:15" ht="21.95" customHeight="1">
      <c r="A28" s="6632"/>
      <c r="B28" s="1330" t="s">
        <v>1176</v>
      </c>
      <c r="C28" s="1308">
        <v>142</v>
      </c>
      <c r="D28" s="1308">
        <v>343032</v>
      </c>
      <c r="E28" s="1308">
        <v>9427</v>
      </c>
      <c r="F28" s="1308">
        <v>27240</v>
      </c>
      <c r="G28" s="1308">
        <v>87</v>
      </c>
      <c r="H28" s="1308">
        <v>27975</v>
      </c>
      <c r="I28" s="1308">
        <v>12216</v>
      </c>
      <c r="J28" s="1308">
        <v>857</v>
      </c>
      <c r="K28" s="1308">
        <v>0</v>
      </c>
      <c r="L28" s="1308">
        <v>1255</v>
      </c>
      <c r="M28" s="1310">
        <f t="shared" si="5"/>
        <v>1.0237128115051048</v>
      </c>
      <c r="N28" s="1310">
        <f t="shared" si="1"/>
        <v>53.974532124252363</v>
      </c>
      <c r="O28" s="1343">
        <f t="shared" si="4"/>
        <v>44.703040948512459</v>
      </c>
    </row>
    <row r="29" spans="1:15" ht="21.95" customHeight="1">
      <c r="A29" s="6632"/>
      <c r="B29" s="1330" t="s">
        <v>1177</v>
      </c>
      <c r="C29" s="1308">
        <v>44</v>
      </c>
      <c r="D29" s="1308">
        <v>193157</v>
      </c>
      <c r="E29" s="1308">
        <v>2937</v>
      </c>
      <c r="F29" s="1308">
        <v>6059</v>
      </c>
      <c r="G29" s="1308">
        <v>5</v>
      </c>
      <c r="H29" s="1308">
        <v>8818</v>
      </c>
      <c r="I29" s="1308">
        <v>7012</v>
      </c>
      <c r="J29" s="1308">
        <v>74</v>
      </c>
      <c r="K29" s="1308">
        <v>0</v>
      </c>
      <c r="L29" s="1308">
        <v>55</v>
      </c>
      <c r="M29" s="1310">
        <f t="shared" si="5"/>
        <v>1.454155672823219</v>
      </c>
      <c r="N29" s="1310">
        <f t="shared" si="1"/>
        <v>54.906600249066003</v>
      </c>
      <c r="O29" s="1343">
        <f t="shared" si="4"/>
        <v>115.63324538258576</v>
      </c>
    </row>
    <row r="30" spans="1:15" ht="21.95" customHeight="1">
      <c r="A30" s="6632"/>
      <c r="B30" s="1330" t="s">
        <v>1178</v>
      </c>
      <c r="C30" s="1319">
        <v>19</v>
      </c>
      <c r="D30" s="1308">
        <v>38213</v>
      </c>
      <c r="E30" s="1308">
        <v>27750</v>
      </c>
      <c r="F30" s="1308">
        <v>2273</v>
      </c>
      <c r="G30" s="1308">
        <v>0</v>
      </c>
      <c r="H30" s="1308">
        <v>4073</v>
      </c>
      <c r="I30" s="1308">
        <v>1387</v>
      </c>
      <c r="J30" s="1308">
        <v>0</v>
      </c>
      <c r="K30" s="1308">
        <v>0</v>
      </c>
      <c r="L30" s="1308">
        <v>0</v>
      </c>
      <c r="M30" s="1310">
        <f t="shared" si="5"/>
        <v>1.7919049714034316</v>
      </c>
      <c r="N30" s="1310">
        <f t="shared" si="1"/>
        <v>58.731074260994951</v>
      </c>
      <c r="O30" s="1343">
        <f t="shared" si="4"/>
        <v>61.020677518697759</v>
      </c>
    </row>
    <row r="31" spans="1:15" ht="21.95" customHeight="1">
      <c r="A31" s="6632"/>
      <c r="B31" s="1330" t="s">
        <v>1179</v>
      </c>
      <c r="C31" s="1319">
        <v>26</v>
      </c>
      <c r="D31" s="1308">
        <v>44933</v>
      </c>
      <c r="E31" s="1308">
        <v>0</v>
      </c>
      <c r="F31" s="1308">
        <v>5698</v>
      </c>
      <c r="G31" s="1308">
        <v>15</v>
      </c>
      <c r="H31" s="1308">
        <v>9974</v>
      </c>
      <c r="I31" s="1308">
        <v>4645</v>
      </c>
      <c r="J31" s="1308">
        <v>0</v>
      </c>
      <c r="K31" s="1308">
        <v>0</v>
      </c>
      <c r="L31" s="1308">
        <v>0</v>
      </c>
      <c r="M31" s="1310">
        <f t="shared" si="5"/>
        <v>1.7458428146332925</v>
      </c>
      <c r="N31" s="1310">
        <f t="shared" si="1"/>
        <v>105.10010537407798</v>
      </c>
      <c r="O31" s="1343">
        <f t="shared" si="4"/>
        <v>81.305793803605809</v>
      </c>
    </row>
    <row r="32" spans="1:15" ht="21.95" customHeight="1">
      <c r="A32" s="6632"/>
      <c r="B32" s="1330" t="s">
        <v>1180</v>
      </c>
      <c r="C32" s="1319">
        <v>78</v>
      </c>
      <c r="D32" s="1308">
        <v>278663</v>
      </c>
      <c r="E32" s="1308">
        <v>1341</v>
      </c>
      <c r="F32" s="1308">
        <v>12305</v>
      </c>
      <c r="G32" s="1308">
        <v>4</v>
      </c>
      <c r="H32" s="1308">
        <v>18341</v>
      </c>
      <c r="I32" s="1308">
        <v>16044</v>
      </c>
      <c r="J32" s="1308">
        <v>317</v>
      </c>
      <c r="K32" s="1308">
        <v>0</v>
      </c>
      <c r="L32" s="1308">
        <v>949</v>
      </c>
      <c r="M32" s="1310">
        <f t="shared" si="5"/>
        <v>1.4900479324071818</v>
      </c>
      <c r="N32" s="1310">
        <f t="shared" si="1"/>
        <v>64.422198805760445</v>
      </c>
      <c r="O32" s="1343">
        <f t="shared" si="4"/>
        <v>130.34365098708261</v>
      </c>
    </row>
    <row r="33" spans="1:23" ht="21.95" customHeight="1">
      <c r="A33" s="6632"/>
      <c r="B33" s="1330" t="s">
        <v>1182</v>
      </c>
      <c r="C33" s="1308">
        <v>89</v>
      </c>
      <c r="D33" s="1308">
        <v>245759</v>
      </c>
      <c r="E33" s="1308">
        <v>9480</v>
      </c>
      <c r="F33" s="1308">
        <v>12228</v>
      </c>
      <c r="G33" s="1308">
        <v>170</v>
      </c>
      <c r="H33" s="1308">
        <v>25343</v>
      </c>
      <c r="I33" s="1308">
        <v>8383</v>
      </c>
      <c r="J33" s="1308">
        <v>111</v>
      </c>
      <c r="K33" s="1308">
        <v>1</v>
      </c>
      <c r="L33" s="1308">
        <v>429</v>
      </c>
      <c r="M33" s="1310">
        <f>H33/(F33+G33)</f>
        <v>2.0441200193579609</v>
      </c>
      <c r="N33" s="1310">
        <f>(H33*100)/(C33*365)</f>
        <v>78.014468216099743</v>
      </c>
      <c r="O33" s="1343">
        <f>(I33*100/(F33+G33))</f>
        <v>67.615744474915303</v>
      </c>
    </row>
    <row r="34" spans="1:23" ht="21.95" customHeight="1">
      <c r="A34" s="6632"/>
      <c r="B34" s="1330" t="s">
        <v>1194</v>
      </c>
      <c r="C34" s="1308">
        <v>61</v>
      </c>
      <c r="D34" s="1308">
        <v>121533</v>
      </c>
      <c r="E34" s="1308">
        <v>5561</v>
      </c>
      <c r="F34" s="1308">
        <v>8552</v>
      </c>
      <c r="G34" s="1308">
        <v>12</v>
      </c>
      <c r="H34" s="1308">
        <v>10386</v>
      </c>
      <c r="I34" s="1308">
        <v>5458</v>
      </c>
      <c r="J34" s="1308">
        <v>527</v>
      </c>
      <c r="K34" s="1308">
        <v>0</v>
      </c>
      <c r="L34" s="1308">
        <v>1330</v>
      </c>
      <c r="M34" s="1310">
        <f>H34/(F34+G34)</f>
        <v>1.2127510509107893</v>
      </c>
      <c r="N34" s="1310">
        <f>(H34*100)/(C34*365)</f>
        <v>46.647204132045815</v>
      </c>
      <c r="O34" s="1343">
        <f>(I34*100/(F34+G34))</f>
        <v>63.731900980850071</v>
      </c>
    </row>
    <row r="35" spans="1:23" ht="21.95" customHeight="1">
      <c r="A35" s="6632"/>
      <c r="B35" s="1330" t="s">
        <v>1195</v>
      </c>
      <c r="C35" s="1308">
        <v>144</v>
      </c>
      <c r="D35" s="1308">
        <v>297454</v>
      </c>
      <c r="E35" s="1308">
        <v>1687</v>
      </c>
      <c r="F35" s="1308">
        <v>24108</v>
      </c>
      <c r="G35" s="1308">
        <v>30</v>
      </c>
      <c r="H35" s="1308">
        <v>42703</v>
      </c>
      <c r="I35" s="1308">
        <v>23088</v>
      </c>
      <c r="J35" s="1308">
        <v>195</v>
      </c>
      <c r="K35" s="1308">
        <v>33</v>
      </c>
      <c r="L35" s="1308">
        <v>921</v>
      </c>
      <c r="M35" s="1310">
        <f>H35/(F35+G35)</f>
        <v>1.7691192310879111</v>
      </c>
      <c r="N35" s="1310">
        <f>(H35*100)/(C35*365)</f>
        <v>81.246194824961947</v>
      </c>
      <c r="O35" s="1343">
        <f>(I35*100/(F35+G35))</f>
        <v>95.650012428535916</v>
      </c>
    </row>
    <row r="36" spans="1:23" ht="21.95" customHeight="1">
      <c r="A36" s="6633"/>
      <c r="B36" s="1330" t="s">
        <v>1196</v>
      </c>
      <c r="C36" s="1308">
        <v>25</v>
      </c>
      <c r="D36" s="1308">
        <v>6823</v>
      </c>
      <c r="E36" s="1308">
        <v>0</v>
      </c>
      <c r="F36" s="1308">
        <v>0</v>
      </c>
      <c r="G36" s="1308">
        <v>0</v>
      </c>
      <c r="H36" s="1308">
        <v>2</v>
      </c>
      <c r="I36" s="1308">
        <v>497</v>
      </c>
      <c r="J36" s="1308">
        <v>0</v>
      </c>
      <c r="K36" s="1308">
        <v>0</v>
      </c>
      <c r="L36" s="1308">
        <v>0</v>
      </c>
      <c r="M36" s="1310">
        <v>0</v>
      </c>
      <c r="N36" s="1310">
        <f t="shared" si="1"/>
        <v>2.1917808219178082E-2</v>
      </c>
      <c r="O36" s="1343">
        <v>0</v>
      </c>
    </row>
    <row r="37" spans="1:23" s="1320" customFormat="1" ht="21.95" customHeight="1">
      <c r="A37" s="6706" t="s">
        <v>2</v>
      </c>
      <c r="B37" s="6707"/>
      <c r="C37" s="1314">
        <f t="shared" ref="C37:L37" si="6">SUM(C20:C36)</f>
        <v>2163</v>
      </c>
      <c r="D37" s="1314">
        <f t="shared" si="6"/>
        <v>3061171</v>
      </c>
      <c r="E37" s="1314">
        <f t="shared" si="6"/>
        <v>107529</v>
      </c>
      <c r="F37" s="1314">
        <f t="shared" si="6"/>
        <v>246075</v>
      </c>
      <c r="G37" s="1314">
        <f t="shared" si="6"/>
        <v>2107</v>
      </c>
      <c r="H37" s="1314">
        <f t="shared" si="6"/>
        <v>634390</v>
      </c>
      <c r="I37" s="1314">
        <f t="shared" si="6"/>
        <v>149236</v>
      </c>
      <c r="J37" s="1314">
        <f t="shared" si="6"/>
        <v>5402</v>
      </c>
      <c r="K37" s="1314">
        <f t="shared" si="6"/>
        <v>292</v>
      </c>
      <c r="L37" s="1314">
        <f t="shared" si="6"/>
        <v>11542</v>
      </c>
      <c r="M37" s="1315">
        <f t="shared" si="5"/>
        <v>2.5561483105140583</v>
      </c>
      <c r="N37" s="1315">
        <f t="shared" si="1"/>
        <v>80.353897111444653</v>
      </c>
      <c r="O37" s="1344">
        <f t="shared" si="4"/>
        <v>60.13167755921058</v>
      </c>
    </row>
    <row r="38" spans="1:23" s="1320" customFormat="1" ht="21.95" customHeight="1" thickBot="1">
      <c r="A38" s="6710" t="s">
        <v>1183</v>
      </c>
      <c r="B38" s="6711"/>
      <c r="C38" s="1321">
        <f t="shared" ref="C38:L38" si="7">C19+C37</f>
        <v>4044</v>
      </c>
      <c r="D38" s="1321">
        <f t="shared" si="7"/>
        <v>6502073</v>
      </c>
      <c r="E38" s="1321">
        <f t="shared" si="7"/>
        <v>191440</v>
      </c>
      <c r="F38" s="1321">
        <f t="shared" si="7"/>
        <v>341747</v>
      </c>
      <c r="G38" s="1321">
        <f t="shared" si="7"/>
        <v>3420</v>
      </c>
      <c r="H38" s="1321">
        <f t="shared" si="7"/>
        <v>1024730</v>
      </c>
      <c r="I38" s="1321">
        <f t="shared" si="7"/>
        <v>230701</v>
      </c>
      <c r="J38" s="1321">
        <f t="shared" si="7"/>
        <v>10062</v>
      </c>
      <c r="K38" s="1321">
        <f t="shared" si="7"/>
        <v>309</v>
      </c>
      <c r="L38" s="1321">
        <f t="shared" si="7"/>
        <v>14259</v>
      </c>
      <c r="M38" s="1322">
        <f t="shared" si="5"/>
        <v>2.9687948152633363</v>
      </c>
      <c r="N38" s="1322">
        <f t="shared" si="1"/>
        <v>69.423329674945464</v>
      </c>
      <c r="O38" s="1345">
        <f t="shared" si="4"/>
        <v>66.837501846932071</v>
      </c>
    </row>
    <row r="39" spans="1:23" ht="13.5" thickTop="1"/>
    <row r="40" spans="1:23" s="152" customFormat="1" ht="18" customHeight="1">
      <c r="A40" s="6628" t="s">
        <v>1047</v>
      </c>
      <c r="B40" s="6628"/>
      <c r="C40" s="6628"/>
      <c r="D40" s="6628"/>
      <c r="J40" s="1328"/>
      <c r="K40" s="1328"/>
    </row>
    <row r="41" spans="1:23" s="152" customFormat="1" ht="14.25" customHeight="1">
      <c r="A41" s="6248" t="s">
        <v>1197</v>
      </c>
      <c r="B41" s="6248"/>
      <c r="C41" s="6248"/>
      <c r="D41" s="6248"/>
      <c r="E41" s="6248"/>
      <c r="F41" s="6248"/>
      <c r="G41" s="6248"/>
      <c r="H41" s="6248"/>
      <c r="I41" s="6248"/>
      <c r="J41" s="358"/>
      <c r="K41" s="358"/>
    </row>
    <row r="42" spans="1:23" s="152" customFormat="1" ht="17.25" customHeight="1">
      <c r="A42" s="6628" t="s">
        <v>1186</v>
      </c>
      <c r="B42" s="6628"/>
      <c r="C42" s="6628"/>
      <c r="D42" s="6628"/>
      <c r="J42" s="1328"/>
      <c r="K42" s="1328"/>
    </row>
    <row r="43" spans="1:23" s="152" customFormat="1">
      <c r="A43" s="176"/>
      <c r="B43" s="176"/>
      <c r="C43" s="176"/>
      <c r="D43" s="176"/>
      <c r="E43" s="176"/>
      <c r="W43" s="1329"/>
    </row>
  </sheetData>
  <mergeCells count="27">
    <mergeCell ref="L5:L6"/>
    <mergeCell ref="A38:B38"/>
    <mergeCell ref="A40:D40"/>
    <mergeCell ref="A41:I41"/>
    <mergeCell ref="A42:D42"/>
    <mergeCell ref="A7:A18"/>
    <mergeCell ref="A19:B19"/>
    <mergeCell ref="A20:B20"/>
    <mergeCell ref="A21:B21"/>
    <mergeCell ref="A22:A36"/>
    <mergeCell ref="A37:B37"/>
    <mergeCell ref="A2:O2"/>
    <mergeCell ref="A3:O3"/>
    <mergeCell ref="A4:B6"/>
    <mergeCell ref="C4:C6"/>
    <mergeCell ref="D4:D6"/>
    <mergeCell ref="E4:E6"/>
    <mergeCell ref="F4:F6"/>
    <mergeCell ref="G4:G6"/>
    <mergeCell ref="H4:H6"/>
    <mergeCell ref="I4:I6"/>
    <mergeCell ref="J4:L4"/>
    <mergeCell ref="M4:M6"/>
    <mergeCell ref="N4:N6"/>
    <mergeCell ref="O4:O6"/>
    <mergeCell ref="J5:J6"/>
    <mergeCell ref="K5:K6"/>
  </mergeCells>
  <hyperlinks>
    <hyperlink ref="A1" r:id="rId1"/>
  </hyperlinks>
  <pageMargins left="0.70866141732283472" right="0.70866141732283472" top="0.74803149606299213" bottom="0.74803149606299213" header="0.31496062992125984" footer="0.31496062992125984"/>
  <pageSetup paperSize="9" scale="53" fitToWidth="0" orientation="landscape" r:id="rId2"/>
  <headerFooter>
    <oddFooter>&amp;R72</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4">
    <pageSetUpPr fitToPage="1"/>
  </sheetPr>
  <dimension ref="A1:X49"/>
  <sheetViews>
    <sheetView view="pageBreakPreview" zoomScale="60" zoomScaleNormal="100" workbookViewId="0">
      <selection activeCell="A7" sqref="A7:A18"/>
    </sheetView>
  </sheetViews>
  <sheetFormatPr defaultRowHeight="12.75"/>
  <cols>
    <col min="1" max="1" width="16" style="1326" customWidth="1"/>
    <col min="2" max="2" width="38.5703125" style="367" customWidth="1"/>
    <col min="3" max="3" width="13.42578125" style="1224" customWidth="1"/>
    <col min="4" max="4" width="19.5703125" style="1224" customWidth="1"/>
    <col min="5" max="7" width="16.140625" style="1224" customWidth="1"/>
    <col min="8" max="8" width="17.85546875" style="1224" customWidth="1"/>
    <col min="9" max="9" width="16.140625" style="1224" customWidth="1"/>
    <col min="10" max="10" width="11" style="1224" customWidth="1"/>
    <col min="11" max="11" width="12.42578125" style="1224" customWidth="1"/>
    <col min="12" max="12" width="11" style="1224" customWidth="1"/>
    <col min="13" max="13" width="13.7109375" style="1327" customWidth="1"/>
    <col min="14" max="14" width="14.42578125" style="1327" customWidth="1"/>
    <col min="15" max="15" width="13.7109375" style="1327" customWidth="1"/>
    <col min="16" max="16384" width="9.140625" style="367"/>
  </cols>
  <sheetData>
    <row r="1" spans="1:24" ht="16.5" thickBot="1">
      <c r="A1" s="31" t="s">
        <v>0</v>
      </c>
      <c r="B1" s="1301"/>
      <c r="C1" s="1301"/>
      <c r="D1" s="1301"/>
      <c r="E1" s="1301"/>
      <c r="F1" s="1301"/>
      <c r="G1" s="1301"/>
      <c r="H1" s="1301"/>
      <c r="I1" s="1301"/>
      <c r="J1" s="1301"/>
      <c r="K1" s="1301"/>
      <c r="L1" s="1301"/>
      <c r="M1" s="1302"/>
      <c r="N1" s="1302"/>
      <c r="O1" s="1303" t="s">
        <v>1</v>
      </c>
      <c r="P1" s="1304"/>
      <c r="Q1" s="1304"/>
      <c r="R1" s="1305"/>
      <c r="S1" s="1304"/>
      <c r="T1" s="1304"/>
      <c r="U1" s="1305"/>
      <c r="V1" s="1215"/>
      <c r="W1" s="1215"/>
      <c r="X1" s="1215"/>
    </row>
    <row r="2" spans="1:24" ht="22.5" customHeight="1" thickTop="1">
      <c r="A2" s="6294" t="s">
        <v>1453</v>
      </c>
      <c r="B2" s="6295"/>
      <c r="C2" s="6295"/>
      <c r="D2" s="6295"/>
      <c r="E2" s="6295"/>
      <c r="F2" s="6295"/>
      <c r="G2" s="6295"/>
      <c r="H2" s="6295"/>
      <c r="I2" s="6295"/>
      <c r="J2" s="6295"/>
      <c r="K2" s="6295"/>
      <c r="L2" s="6295"/>
      <c r="M2" s="6295"/>
      <c r="N2" s="6295"/>
      <c r="O2" s="6296"/>
      <c r="P2" s="1306"/>
      <c r="Q2" s="1306"/>
      <c r="R2" s="1306"/>
      <c r="S2" s="1306"/>
      <c r="T2" s="1306"/>
      <c r="U2" s="1306"/>
      <c r="V2" s="1306"/>
      <c r="W2" s="1306"/>
      <c r="X2" s="1215"/>
    </row>
    <row r="3" spans="1:24" ht="34.5" customHeight="1">
      <c r="A3" s="6670" t="s">
        <v>1198</v>
      </c>
      <c r="B3" s="6671"/>
      <c r="C3" s="6671"/>
      <c r="D3" s="6671"/>
      <c r="E3" s="6671"/>
      <c r="F3" s="6671"/>
      <c r="G3" s="6671"/>
      <c r="H3" s="6671"/>
      <c r="I3" s="6671"/>
      <c r="J3" s="6671"/>
      <c r="K3" s="6671"/>
      <c r="L3" s="6671"/>
      <c r="M3" s="6671"/>
      <c r="N3" s="6671"/>
      <c r="O3" s="6672"/>
    </row>
    <row r="4" spans="1:24" s="244" customFormat="1" ht="30" customHeight="1">
      <c r="A4" s="6673" t="s">
        <v>1126</v>
      </c>
      <c r="B4" s="6674"/>
      <c r="C4" s="6679" t="s">
        <v>1127</v>
      </c>
      <c r="D4" s="6682" t="s">
        <v>1128</v>
      </c>
      <c r="E4" s="6682" t="s">
        <v>1188</v>
      </c>
      <c r="F4" s="6682" t="s">
        <v>1129</v>
      </c>
      <c r="G4" s="6682" t="s">
        <v>1130</v>
      </c>
      <c r="H4" s="6682" t="s">
        <v>1131</v>
      </c>
      <c r="I4" s="6682" t="s">
        <v>1132</v>
      </c>
      <c r="J4" s="6685" t="s">
        <v>1133</v>
      </c>
      <c r="K4" s="6686"/>
      <c r="L4" s="6687"/>
      <c r="M4" s="6688" t="s">
        <v>1134</v>
      </c>
      <c r="N4" s="6688" t="s">
        <v>1135</v>
      </c>
      <c r="O4" s="6691" t="s">
        <v>1136</v>
      </c>
    </row>
    <row r="5" spans="1:24" s="244" customFormat="1" ht="21" customHeight="1">
      <c r="A5" s="6675"/>
      <c r="B5" s="6676"/>
      <c r="C5" s="6680"/>
      <c r="D5" s="6683"/>
      <c r="E5" s="6683"/>
      <c r="F5" s="6683"/>
      <c r="G5" s="6683"/>
      <c r="H5" s="6683"/>
      <c r="I5" s="6683"/>
      <c r="J5" s="6694" t="s">
        <v>1150</v>
      </c>
      <c r="K5" s="6694" t="s">
        <v>1151</v>
      </c>
      <c r="L5" s="6694" t="s">
        <v>1152</v>
      </c>
      <c r="M5" s="6689"/>
      <c r="N5" s="6689"/>
      <c r="O5" s="6692"/>
    </row>
    <row r="6" spans="1:24" s="244" customFormat="1" ht="49.5" customHeight="1">
      <c r="A6" s="6677"/>
      <c r="B6" s="6678"/>
      <c r="C6" s="6681"/>
      <c r="D6" s="6684"/>
      <c r="E6" s="6684"/>
      <c r="F6" s="6684"/>
      <c r="G6" s="6684"/>
      <c r="H6" s="6684"/>
      <c r="I6" s="6684"/>
      <c r="J6" s="6695"/>
      <c r="K6" s="6695"/>
      <c r="L6" s="6695"/>
      <c r="M6" s="6690"/>
      <c r="N6" s="6690"/>
      <c r="O6" s="6693"/>
    </row>
    <row r="7" spans="1:24" ht="31.5" customHeight="1">
      <c r="A7" s="6703" t="s">
        <v>1153</v>
      </c>
      <c r="B7" s="1330" t="s">
        <v>1154</v>
      </c>
      <c r="C7" s="1308">
        <v>1480</v>
      </c>
      <c r="D7" s="1308">
        <v>2607885</v>
      </c>
      <c r="E7" s="1308">
        <v>4733</v>
      </c>
      <c r="F7" s="1308">
        <v>82380</v>
      </c>
      <c r="G7" s="1309">
        <v>1511</v>
      </c>
      <c r="H7" s="1308">
        <v>361680</v>
      </c>
      <c r="I7" s="1308">
        <v>104189</v>
      </c>
      <c r="J7" s="1309">
        <v>4016</v>
      </c>
      <c r="K7" s="1309">
        <v>3</v>
      </c>
      <c r="L7" s="1309">
        <v>2798</v>
      </c>
      <c r="M7" s="1310">
        <f>H7/(F7+G7)</f>
        <v>4.3113087220321606</v>
      </c>
      <c r="N7" s="1310">
        <f>(H7*100)/(C7*365)</f>
        <v>66.952980377637914</v>
      </c>
      <c r="O7" s="1343">
        <f>(I7*100/(F7+G7))</f>
        <v>124.19568249275846</v>
      </c>
    </row>
    <row r="8" spans="1:24" ht="21.95" customHeight="1">
      <c r="A8" s="6704"/>
      <c r="B8" s="1330" t="s">
        <v>1157</v>
      </c>
      <c r="C8" s="1308">
        <v>30</v>
      </c>
      <c r="D8" s="1308">
        <v>169644</v>
      </c>
      <c r="E8" s="1308">
        <v>0</v>
      </c>
      <c r="F8" s="1308">
        <v>1326</v>
      </c>
      <c r="G8" s="1308">
        <v>1</v>
      </c>
      <c r="H8" s="1308">
        <v>3495</v>
      </c>
      <c r="I8" s="1308">
        <v>725</v>
      </c>
      <c r="J8" s="1308">
        <v>29</v>
      </c>
      <c r="K8" s="1308">
        <v>0</v>
      </c>
      <c r="L8" s="1308">
        <v>25</v>
      </c>
      <c r="M8" s="1310">
        <f t="shared" ref="M8:M19" si="0">H8/(F8+G8)</f>
        <v>2.6337603617181613</v>
      </c>
      <c r="N8" s="1310">
        <f t="shared" ref="N8:N39" si="1">(H8*100)/(C8*365)</f>
        <v>31.917808219178081</v>
      </c>
      <c r="O8" s="1343">
        <f t="shared" ref="O8:O15" si="2">(I8*100/(F8+G8))</f>
        <v>54.634513941220796</v>
      </c>
    </row>
    <row r="9" spans="1:24" ht="21.95" customHeight="1">
      <c r="A9" s="6704"/>
      <c r="B9" s="1330" t="s">
        <v>1158</v>
      </c>
      <c r="C9" s="1308">
        <v>87</v>
      </c>
      <c r="D9" s="1308">
        <v>257046</v>
      </c>
      <c r="E9" s="1308">
        <v>7367</v>
      </c>
      <c r="F9" s="1308">
        <v>7040</v>
      </c>
      <c r="G9" s="1308">
        <v>6</v>
      </c>
      <c r="H9" s="1308">
        <v>20095</v>
      </c>
      <c r="I9" s="1308">
        <v>17904</v>
      </c>
      <c r="J9" s="1308">
        <v>405</v>
      </c>
      <c r="K9" s="1308">
        <v>0</v>
      </c>
      <c r="L9" s="1308">
        <v>233</v>
      </c>
      <c r="M9" s="1310">
        <f t="shared" si="0"/>
        <v>2.8519727504967358</v>
      </c>
      <c r="N9" s="1310">
        <f t="shared" si="1"/>
        <v>63.281373012124078</v>
      </c>
      <c r="O9" s="1343">
        <f t="shared" si="2"/>
        <v>254.10161793925633</v>
      </c>
    </row>
    <row r="10" spans="1:24" ht="21.95" customHeight="1">
      <c r="A10" s="6704"/>
      <c r="B10" s="1330" t="s">
        <v>1159</v>
      </c>
      <c r="C10" s="1308">
        <v>14</v>
      </c>
      <c r="D10" s="1308">
        <v>87134</v>
      </c>
      <c r="E10" s="1308">
        <v>4967</v>
      </c>
      <c r="F10" s="1308">
        <v>128</v>
      </c>
      <c r="G10" s="1308">
        <v>2</v>
      </c>
      <c r="H10" s="1308">
        <v>475</v>
      </c>
      <c r="I10" s="1308">
        <v>128</v>
      </c>
      <c r="J10" s="1308">
        <v>22</v>
      </c>
      <c r="K10" s="1308">
        <v>0</v>
      </c>
      <c r="L10" s="1308">
        <v>1</v>
      </c>
      <c r="M10" s="1310">
        <f t="shared" si="0"/>
        <v>3.6538461538461537</v>
      </c>
      <c r="N10" s="1310">
        <f t="shared" si="1"/>
        <v>9.2954990215264193</v>
      </c>
      <c r="O10" s="1343">
        <f t="shared" si="2"/>
        <v>98.461538461538467</v>
      </c>
    </row>
    <row r="11" spans="1:24" ht="21.95" customHeight="1">
      <c r="A11" s="6704"/>
      <c r="B11" s="1330" t="s">
        <v>1160</v>
      </c>
      <c r="C11" s="1308">
        <v>5</v>
      </c>
      <c r="D11" s="1308">
        <v>24084</v>
      </c>
      <c r="E11" s="1308">
        <v>0</v>
      </c>
      <c r="F11" s="1308">
        <v>0</v>
      </c>
      <c r="G11" s="1308">
        <v>0</v>
      </c>
      <c r="H11" s="1308">
        <v>0</v>
      </c>
      <c r="I11" s="1308">
        <v>0</v>
      </c>
      <c r="J11" s="1308">
        <v>18</v>
      </c>
      <c r="K11" s="1308">
        <v>0</v>
      </c>
      <c r="L11" s="1308">
        <v>0</v>
      </c>
      <c r="M11" s="1310">
        <v>0</v>
      </c>
      <c r="N11" s="1310">
        <f t="shared" si="1"/>
        <v>0</v>
      </c>
      <c r="O11" s="1343">
        <v>0</v>
      </c>
    </row>
    <row r="12" spans="1:24" ht="21.95" customHeight="1">
      <c r="A12" s="6704"/>
      <c r="B12" s="1330" t="s">
        <v>1161</v>
      </c>
      <c r="C12" s="1308">
        <v>25</v>
      </c>
      <c r="D12" s="1312">
        <v>122863</v>
      </c>
      <c r="E12" s="1312">
        <v>23</v>
      </c>
      <c r="F12" s="1308">
        <v>1331</v>
      </c>
      <c r="G12" s="1308">
        <v>15</v>
      </c>
      <c r="H12" s="1308">
        <v>4811</v>
      </c>
      <c r="I12" s="1308">
        <v>406</v>
      </c>
      <c r="J12" s="1308">
        <v>54</v>
      </c>
      <c r="K12" s="1308">
        <v>0</v>
      </c>
      <c r="L12" s="1308">
        <v>0</v>
      </c>
      <c r="M12" s="1310">
        <f t="shared" si="0"/>
        <v>3.5742942050520061</v>
      </c>
      <c r="N12" s="1310">
        <f t="shared" si="1"/>
        <v>52.723287671232875</v>
      </c>
      <c r="O12" s="1343">
        <f t="shared" si="2"/>
        <v>30.163447251114412</v>
      </c>
    </row>
    <row r="13" spans="1:24" ht="21.95" customHeight="1">
      <c r="A13" s="6704"/>
      <c r="B13" s="1330" t="s">
        <v>1162</v>
      </c>
      <c r="C13" s="1308">
        <v>25</v>
      </c>
      <c r="D13" s="1308">
        <v>69226</v>
      </c>
      <c r="E13" s="1308">
        <v>4808</v>
      </c>
      <c r="F13" s="1308">
        <v>491</v>
      </c>
      <c r="G13" s="1308">
        <v>25</v>
      </c>
      <c r="H13" s="1308">
        <v>3032</v>
      </c>
      <c r="I13" s="1308">
        <v>0</v>
      </c>
      <c r="J13" s="1308">
        <v>15</v>
      </c>
      <c r="K13" s="1308">
        <v>0</v>
      </c>
      <c r="L13" s="1308">
        <v>0</v>
      </c>
      <c r="M13" s="1310">
        <f t="shared" si="0"/>
        <v>5.8759689922480618</v>
      </c>
      <c r="N13" s="1310">
        <f t="shared" si="1"/>
        <v>33.227397260273975</v>
      </c>
      <c r="O13" s="1343">
        <f t="shared" si="2"/>
        <v>0</v>
      </c>
    </row>
    <row r="14" spans="1:24" ht="21.95" customHeight="1">
      <c r="A14" s="6704"/>
      <c r="B14" s="1330" t="s">
        <v>1163</v>
      </c>
      <c r="C14" s="1308">
        <v>5</v>
      </c>
      <c r="D14" s="1308">
        <v>21347</v>
      </c>
      <c r="E14" s="1308">
        <v>2578</v>
      </c>
      <c r="F14" s="1308">
        <v>0</v>
      </c>
      <c r="G14" s="1308">
        <v>3</v>
      </c>
      <c r="H14" s="1308">
        <v>0</v>
      </c>
      <c r="I14" s="1308">
        <v>0</v>
      </c>
      <c r="J14" s="1308">
        <v>2</v>
      </c>
      <c r="K14" s="1308">
        <v>0</v>
      </c>
      <c r="L14" s="1308">
        <v>0</v>
      </c>
      <c r="M14" s="1310">
        <v>0</v>
      </c>
      <c r="N14" s="1310">
        <f t="shared" si="1"/>
        <v>0</v>
      </c>
      <c r="O14" s="1343">
        <v>0</v>
      </c>
    </row>
    <row r="15" spans="1:24" ht="21.95" customHeight="1">
      <c r="A15" s="6704"/>
      <c r="B15" s="1330" t="s">
        <v>1164</v>
      </c>
      <c r="C15" s="1308">
        <v>25</v>
      </c>
      <c r="D15" s="1308">
        <v>96839</v>
      </c>
      <c r="E15" s="1308">
        <v>86</v>
      </c>
      <c r="F15" s="1308">
        <v>622</v>
      </c>
      <c r="G15" s="1308">
        <v>3</v>
      </c>
      <c r="H15" s="1308">
        <v>2349</v>
      </c>
      <c r="I15" s="1308">
        <v>0</v>
      </c>
      <c r="J15" s="1308">
        <v>18</v>
      </c>
      <c r="K15" s="1308">
        <v>7</v>
      </c>
      <c r="L15" s="1308">
        <v>0</v>
      </c>
      <c r="M15" s="1310">
        <f t="shared" si="0"/>
        <v>3.7584</v>
      </c>
      <c r="N15" s="1310">
        <f t="shared" si="1"/>
        <v>25.742465753424657</v>
      </c>
      <c r="O15" s="1343">
        <f t="shared" si="2"/>
        <v>0</v>
      </c>
    </row>
    <row r="16" spans="1:24" ht="21.95" customHeight="1">
      <c r="A16" s="6704"/>
      <c r="B16" s="1330" t="s">
        <v>1165</v>
      </c>
      <c r="C16" s="1308">
        <v>9</v>
      </c>
      <c r="D16" s="1308">
        <v>69191</v>
      </c>
      <c r="E16" s="1308">
        <v>0</v>
      </c>
      <c r="F16" s="1308">
        <v>200</v>
      </c>
      <c r="G16" s="1308">
        <v>0</v>
      </c>
      <c r="H16" s="1308">
        <v>1102</v>
      </c>
      <c r="I16" s="1308">
        <v>0</v>
      </c>
      <c r="J16" s="1308">
        <v>31</v>
      </c>
      <c r="K16" s="1308">
        <v>0</v>
      </c>
      <c r="L16" s="1308">
        <v>0</v>
      </c>
      <c r="M16" s="1310">
        <f>H16/(F16+G16)</f>
        <v>5.51</v>
      </c>
      <c r="N16" s="1310">
        <f>(H16*100)/(C16*365)</f>
        <v>33.546423135464231</v>
      </c>
      <c r="O16" s="1343">
        <f>(I16*100/(F16+G16))</f>
        <v>0</v>
      </c>
    </row>
    <row r="17" spans="1:15" ht="21.95" customHeight="1">
      <c r="A17" s="6704"/>
      <c r="B17" s="1330" t="s">
        <v>1166</v>
      </c>
      <c r="C17" s="1308">
        <v>10</v>
      </c>
      <c r="D17" s="1308">
        <v>17528</v>
      </c>
      <c r="E17" s="1308">
        <v>0</v>
      </c>
      <c r="F17" s="1308">
        <v>0</v>
      </c>
      <c r="G17" s="1308">
        <v>0</v>
      </c>
      <c r="H17" s="1308">
        <v>0</v>
      </c>
      <c r="I17" s="1308">
        <v>0</v>
      </c>
      <c r="J17" s="1308">
        <v>0</v>
      </c>
      <c r="K17" s="1308">
        <v>0</v>
      </c>
      <c r="L17" s="1308">
        <v>0</v>
      </c>
      <c r="M17" s="1310">
        <v>0</v>
      </c>
      <c r="N17" s="1310">
        <f>(H17*100)/(C17*365)</f>
        <v>0</v>
      </c>
      <c r="O17" s="1343">
        <v>0</v>
      </c>
    </row>
    <row r="18" spans="1:15" ht="21.95" customHeight="1">
      <c r="A18" s="6704"/>
      <c r="B18" s="1330" t="s">
        <v>1193</v>
      </c>
      <c r="C18" s="1308">
        <v>5</v>
      </c>
      <c r="D18" s="1308">
        <v>17638</v>
      </c>
      <c r="E18" s="1308">
        <v>0</v>
      </c>
      <c r="F18" s="1308">
        <v>0</v>
      </c>
      <c r="G18" s="1308">
        <v>0</v>
      </c>
      <c r="H18" s="1308">
        <v>0</v>
      </c>
      <c r="I18" s="1308">
        <v>0</v>
      </c>
      <c r="J18" s="1308" t="s">
        <v>9</v>
      </c>
      <c r="K18" s="1308" t="s">
        <v>9</v>
      </c>
      <c r="L18" s="1308" t="s">
        <v>9</v>
      </c>
      <c r="M18" s="1310">
        <v>0</v>
      </c>
      <c r="N18" s="1310">
        <f t="shared" si="1"/>
        <v>0</v>
      </c>
      <c r="O18" s="1343">
        <v>0</v>
      </c>
    </row>
    <row r="19" spans="1:15" s="1215" customFormat="1" ht="21.95" customHeight="1">
      <c r="A19" s="6706" t="s">
        <v>2</v>
      </c>
      <c r="B19" s="6707"/>
      <c r="C19" s="1314">
        <f t="shared" ref="C19:L19" si="3">SUM(C7:C18)</f>
        <v>1720</v>
      </c>
      <c r="D19" s="1314">
        <f t="shared" si="3"/>
        <v>3560425</v>
      </c>
      <c r="E19" s="1314">
        <f t="shared" si="3"/>
        <v>24562</v>
      </c>
      <c r="F19" s="1314">
        <f t="shared" si="3"/>
        <v>93518</v>
      </c>
      <c r="G19" s="1314">
        <f t="shared" si="3"/>
        <v>1566</v>
      </c>
      <c r="H19" s="1314">
        <f t="shared" si="3"/>
        <v>397039</v>
      </c>
      <c r="I19" s="1314">
        <f t="shared" si="3"/>
        <v>123352</v>
      </c>
      <c r="J19" s="1314">
        <f t="shared" si="3"/>
        <v>4610</v>
      </c>
      <c r="K19" s="1314">
        <f t="shared" si="3"/>
        <v>10</v>
      </c>
      <c r="L19" s="1314">
        <f t="shared" si="3"/>
        <v>3057</v>
      </c>
      <c r="M19" s="1315">
        <f t="shared" si="0"/>
        <v>4.175665727146523</v>
      </c>
      <c r="N19" s="1315">
        <f t="shared" si="1"/>
        <v>63.242911755336095</v>
      </c>
      <c r="O19" s="1344">
        <f>(I19*100/(F19+G19))</f>
        <v>129.72950233477766</v>
      </c>
    </row>
    <row r="20" spans="1:15" ht="21.95" customHeight="1">
      <c r="A20" s="6708" t="s">
        <v>1167</v>
      </c>
      <c r="B20" s="6709"/>
      <c r="C20" s="1308">
        <v>1216</v>
      </c>
      <c r="D20" s="1308">
        <v>584613</v>
      </c>
      <c r="E20" s="1308">
        <v>34126</v>
      </c>
      <c r="F20" s="1308">
        <v>135043</v>
      </c>
      <c r="G20" s="1309">
        <v>2133</v>
      </c>
      <c r="H20" s="1308">
        <v>468199</v>
      </c>
      <c r="I20" s="1308">
        <v>33107</v>
      </c>
      <c r="J20" s="1309">
        <v>758</v>
      </c>
      <c r="K20" s="1309">
        <v>1</v>
      </c>
      <c r="L20" s="1309">
        <v>968</v>
      </c>
      <c r="M20" s="1310">
        <f>H20/(F20+G20)</f>
        <v>3.4131262028343152</v>
      </c>
      <c r="N20" s="1310">
        <f t="shared" si="1"/>
        <v>105.48823900504686</v>
      </c>
      <c r="O20" s="1343">
        <f>(I20*100/(F20+G20))</f>
        <v>24.134688283664779</v>
      </c>
    </row>
    <row r="21" spans="1:15" ht="21.95" customHeight="1">
      <c r="A21" s="6708" t="s">
        <v>1168</v>
      </c>
      <c r="B21" s="6709"/>
      <c r="C21" s="1308">
        <v>100</v>
      </c>
      <c r="D21" s="1308">
        <v>61419</v>
      </c>
      <c r="E21" s="1308">
        <v>97</v>
      </c>
      <c r="F21" s="1308">
        <v>534</v>
      </c>
      <c r="G21" s="1308">
        <v>0</v>
      </c>
      <c r="H21" s="1308">
        <v>2807</v>
      </c>
      <c r="I21" s="1308">
        <v>491</v>
      </c>
      <c r="J21" s="1308">
        <v>0</v>
      </c>
      <c r="K21" s="1308">
        <v>0</v>
      </c>
      <c r="L21" s="1308">
        <v>0</v>
      </c>
      <c r="M21" s="1310">
        <f>H21/(F21+G21)</f>
        <v>5.2565543071161045</v>
      </c>
      <c r="N21" s="1310">
        <f t="shared" si="1"/>
        <v>7.6904109589041099</v>
      </c>
      <c r="O21" s="1343">
        <f t="shared" ref="O21:O39" si="4">(I21*100/(F21+G21))</f>
        <v>91.947565543071164</v>
      </c>
    </row>
    <row r="22" spans="1:15" ht="21.95" customHeight="1">
      <c r="A22" s="6631" t="s">
        <v>1169</v>
      </c>
      <c r="B22" s="1330" t="s">
        <v>1170</v>
      </c>
      <c r="C22" s="1308">
        <v>22</v>
      </c>
      <c r="D22" s="1308">
        <v>56232</v>
      </c>
      <c r="E22" s="1308">
        <v>500</v>
      </c>
      <c r="F22" s="1308">
        <v>3678</v>
      </c>
      <c r="G22" s="1308">
        <v>7</v>
      </c>
      <c r="H22" s="1308">
        <v>6394</v>
      </c>
      <c r="I22" s="1308">
        <v>3043</v>
      </c>
      <c r="J22" s="1308">
        <v>273</v>
      </c>
      <c r="K22" s="1308">
        <v>0</v>
      </c>
      <c r="L22" s="1308">
        <v>374</v>
      </c>
      <c r="M22" s="1310">
        <f t="shared" ref="M22:M37" si="5">H22/(F22+G22)</f>
        <v>1.7351424694708277</v>
      </c>
      <c r="N22" s="1310">
        <f t="shared" si="1"/>
        <v>79.62640099626401</v>
      </c>
      <c r="O22" s="1343">
        <f t="shared" si="4"/>
        <v>82.57801899592944</v>
      </c>
    </row>
    <row r="23" spans="1:15" ht="21.95" customHeight="1">
      <c r="A23" s="6632"/>
      <c r="B23" s="1339" t="s">
        <v>1171</v>
      </c>
      <c r="C23" s="1308">
        <v>49</v>
      </c>
      <c r="D23" s="1308">
        <v>114178</v>
      </c>
      <c r="E23" s="1308">
        <v>0</v>
      </c>
      <c r="F23" s="1308">
        <v>5306</v>
      </c>
      <c r="G23" s="1308">
        <v>12</v>
      </c>
      <c r="H23" s="1308">
        <v>7045</v>
      </c>
      <c r="I23" s="1308">
        <v>2727</v>
      </c>
      <c r="J23" s="1308">
        <v>56</v>
      </c>
      <c r="K23" s="1308">
        <v>0</v>
      </c>
      <c r="L23" s="1308">
        <v>115</v>
      </c>
      <c r="M23" s="1310">
        <f t="shared" si="5"/>
        <v>1.3247461451673561</v>
      </c>
      <c r="N23" s="1310">
        <f t="shared" si="1"/>
        <v>39.390550740844283</v>
      </c>
      <c r="O23" s="1343">
        <f t="shared" si="4"/>
        <v>51.278676194057915</v>
      </c>
    </row>
    <row r="24" spans="1:15" ht="21.95" customHeight="1">
      <c r="A24" s="6632"/>
      <c r="B24" s="1339" t="s">
        <v>1172</v>
      </c>
      <c r="C24" s="1308">
        <v>25</v>
      </c>
      <c r="D24" s="1308">
        <v>67617</v>
      </c>
      <c r="E24" s="1308">
        <v>0</v>
      </c>
      <c r="F24" s="1308">
        <v>1912</v>
      </c>
      <c r="G24" s="1308">
        <v>1</v>
      </c>
      <c r="H24" s="1308">
        <v>2167</v>
      </c>
      <c r="I24" s="1308">
        <v>1998</v>
      </c>
      <c r="J24" s="1308">
        <v>137</v>
      </c>
      <c r="K24" s="1308">
        <v>0</v>
      </c>
      <c r="L24" s="1308">
        <v>467</v>
      </c>
      <c r="M24" s="1310">
        <f t="shared" si="5"/>
        <v>1.1327757449032934</v>
      </c>
      <c r="N24" s="1310">
        <f t="shared" si="1"/>
        <v>23.747945205479454</v>
      </c>
      <c r="O24" s="1343">
        <f t="shared" si="4"/>
        <v>104.44328280188186</v>
      </c>
    </row>
    <row r="25" spans="1:15" ht="21.95" customHeight="1">
      <c r="A25" s="6632"/>
      <c r="B25" s="1339" t="s">
        <v>1173</v>
      </c>
      <c r="C25" s="1308">
        <v>45</v>
      </c>
      <c r="D25" s="1308">
        <v>189813</v>
      </c>
      <c r="E25" s="1308">
        <v>6770</v>
      </c>
      <c r="F25" s="1308">
        <v>5659</v>
      </c>
      <c r="G25" s="1308">
        <v>22</v>
      </c>
      <c r="H25" s="1308">
        <v>8179</v>
      </c>
      <c r="I25" s="1308">
        <v>9658</v>
      </c>
      <c r="J25" s="1308">
        <v>121</v>
      </c>
      <c r="K25" s="1308">
        <v>40</v>
      </c>
      <c r="L25" s="1308">
        <v>286</v>
      </c>
      <c r="M25" s="1310">
        <f t="shared" si="5"/>
        <v>1.439711318429854</v>
      </c>
      <c r="N25" s="1310">
        <f t="shared" si="1"/>
        <v>49.796042617960424</v>
      </c>
      <c r="O25" s="1343">
        <f t="shared" si="4"/>
        <v>170.00528076042951</v>
      </c>
    </row>
    <row r="26" spans="1:15" ht="21.95" customHeight="1">
      <c r="A26" s="6632"/>
      <c r="B26" s="1330" t="s">
        <v>1174</v>
      </c>
      <c r="C26" s="1308">
        <v>49</v>
      </c>
      <c r="D26" s="1308">
        <v>121447</v>
      </c>
      <c r="E26" s="1308">
        <v>0</v>
      </c>
      <c r="F26" s="1308">
        <v>6263</v>
      </c>
      <c r="G26" s="1308">
        <v>0</v>
      </c>
      <c r="H26" s="1308">
        <v>7631</v>
      </c>
      <c r="I26" s="1308">
        <v>4844</v>
      </c>
      <c r="J26" s="1308">
        <v>135</v>
      </c>
      <c r="K26" s="1308">
        <v>0</v>
      </c>
      <c r="L26" s="1308">
        <v>689</v>
      </c>
      <c r="M26" s="1310">
        <f t="shared" si="5"/>
        <v>1.2184256745968385</v>
      </c>
      <c r="N26" s="1310">
        <f t="shared" si="1"/>
        <v>42.66703941850713</v>
      </c>
      <c r="O26" s="1343">
        <f t="shared" si="4"/>
        <v>77.343126297301609</v>
      </c>
    </row>
    <row r="27" spans="1:15" ht="21.95" customHeight="1">
      <c r="A27" s="6632"/>
      <c r="B27" s="1330" t="s">
        <v>1175</v>
      </c>
      <c r="C27" s="1308">
        <v>29</v>
      </c>
      <c r="D27" s="1308">
        <v>80886</v>
      </c>
      <c r="E27" s="1308">
        <v>0</v>
      </c>
      <c r="F27" s="1308">
        <v>6651</v>
      </c>
      <c r="G27" s="1308">
        <v>0</v>
      </c>
      <c r="H27" s="1308">
        <v>7230</v>
      </c>
      <c r="I27" s="1308">
        <v>7131</v>
      </c>
      <c r="J27" s="1308">
        <v>1433</v>
      </c>
      <c r="K27" s="1308">
        <v>10</v>
      </c>
      <c r="L27" s="1308">
        <v>2919</v>
      </c>
      <c r="M27" s="1310">
        <f t="shared" si="5"/>
        <v>1.0870545782589085</v>
      </c>
      <c r="N27" s="1310">
        <f t="shared" si="1"/>
        <v>68.304204062352383</v>
      </c>
      <c r="O27" s="1343">
        <f t="shared" si="4"/>
        <v>107.2169598556608</v>
      </c>
    </row>
    <row r="28" spans="1:15" ht="21.95" customHeight="1">
      <c r="A28" s="6632"/>
      <c r="B28" s="1330" t="s">
        <v>1176</v>
      </c>
      <c r="C28" s="1308">
        <v>142</v>
      </c>
      <c r="D28" s="1308">
        <v>320481</v>
      </c>
      <c r="E28" s="1308">
        <v>0</v>
      </c>
      <c r="F28" s="1308">
        <v>22472</v>
      </c>
      <c r="G28" s="1308">
        <v>120</v>
      </c>
      <c r="H28" s="1308">
        <v>48724</v>
      </c>
      <c r="I28" s="1308">
        <v>12257</v>
      </c>
      <c r="J28" s="1308">
        <v>927</v>
      </c>
      <c r="K28" s="1308">
        <v>2</v>
      </c>
      <c r="L28" s="1308">
        <v>1112</v>
      </c>
      <c r="M28" s="1310">
        <f t="shared" si="5"/>
        <v>2.1566926345609065</v>
      </c>
      <c r="N28" s="1310">
        <f t="shared" si="1"/>
        <v>94.007331661200084</v>
      </c>
      <c r="O28" s="1343">
        <f t="shared" si="4"/>
        <v>54.253718130311611</v>
      </c>
    </row>
    <row r="29" spans="1:15" ht="21.95" customHeight="1">
      <c r="A29" s="6632"/>
      <c r="B29" s="1330" t="s">
        <v>1177</v>
      </c>
      <c r="C29" s="1308">
        <v>44</v>
      </c>
      <c r="D29" s="1308">
        <v>171997</v>
      </c>
      <c r="E29" s="1308">
        <v>0</v>
      </c>
      <c r="F29" s="1308">
        <v>5375</v>
      </c>
      <c r="G29" s="1308">
        <v>3</v>
      </c>
      <c r="H29" s="1308">
        <v>7841</v>
      </c>
      <c r="I29" s="1308">
        <v>11176</v>
      </c>
      <c r="J29" s="1308">
        <v>49</v>
      </c>
      <c r="K29" s="1308">
        <v>2</v>
      </c>
      <c r="L29" s="1308">
        <v>180</v>
      </c>
      <c r="M29" s="1310">
        <f t="shared" si="5"/>
        <v>1.4579769431015248</v>
      </c>
      <c r="N29" s="1310">
        <f t="shared" si="1"/>
        <v>48.823163138231628</v>
      </c>
      <c r="O29" s="1343">
        <f t="shared" si="4"/>
        <v>207.8095946448494</v>
      </c>
    </row>
    <row r="30" spans="1:15" ht="21.95" customHeight="1">
      <c r="A30" s="6632"/>
      <c r="B30" s="1330" t="s">
        <v>1178</v>
      </c>
      <c r="C30" s="1319">
        <v>19</v>
      </c>
      <c r="D30" s="1308">
        <v>28632</v>
      </c>
      <c r="E30" s="1308">
        <v>0</v>
      </c>
      <c r="F30" s="1308">
        <v>1593</v>
      </c>
      <c r="G30" s="1308">
        <v>0</v>
      </c>
      <c r="H30" s="1308">
        <v>2985</v>
      </c>
      <c r="I30" s="1308">
        <v>718</v>
      </c>
      <c r="J30" s="1308">
        <v>0</v>
      </c>
      <c r="K30" s="1308">
        <v>0</v>
      </c>
      <c r="L30" s="1308">
        <v>0</v>
      </c>
      <c r="M30" s="1310">
        <f t="shared" si="5"/>
        <v>1.8738229755178908</v>
      </c>
      <c r="N30" s="1310">
        <f t="shared" si="1"/>
        <v>43.042537851478009</v>
      </c>
      <c r="O30" s="1343">
        <f t="shared" si="4"/>
        <v>45.072190834902699</v>
      </c>
    </row>
    <row r="31" spans="1:15" ht="21.95" customHeight="1">
      <c r="A31" s="6632"/>
      <c r="B31" s="1330" t="s">
        <v>1179</v>
      </c>
      <c r="C31" s="1319">
        <v>26</v>
      </c>
      <c r="D31" s="1308">
        <v>43510</v>
      </c>
      <c r="E31" s="1308">
        <v>0</v>
      </c>
      <c r="F31" s="1308">
        <v>5434</v>
      </c>
      <c r="G31" s="1308">
        <v>20</v>
      </c>
      <c r="H31" s="1308">
        <v>10810</v>
      </c>
      <c r="I31" s="1308">
        <v>1051</v>
      </c>
      <c r="J31" s="1308">
        <v>0</v>
      </c>
      <c r="K31" s="1308">
        <v>0</v>
      </c>
      <c r="L31" s="1308">
        <v>0</v>
      </c>
      <c r="M31" s="1310">
        <f t="shared" si="5"/>
        <v>1.982031536486982</v>
      </c>
      <c r="N31" s="1310">
        <f t="shared" si="1"/>
        <v>113.90937829293993</v>
      </c>
      <c r="O31" s="1343">
        <f t="shared" si="4"/>
        <v>19.270260359369271</v>
      </c>
    </row>
    <row r="32" spans="1:15" ht="21.95" customHeight="1">
      <c r="A32" s="6632"/>
      <c r="B32" s="1330" t="s">
        <v>1180</v>
      </c>
      <c r="C32" s="1319">
        <v>78</v>
      </c>
      <c r="D32" s="1308">
        <v>193661</v>
      </c>
      <c r="E32" s="1308">
        <v>1678</v>
      </c>
      <c r="F32" s="1308">
        <v>9786</v>
      </c>
      <c r="G32" s="1308">
        <v>2</v>
      </c>
      <c r="H32" s="1308">
        <v>14298</v>
      </c>
      <c r="I32" s="1308">
        <v>14601</v>
      </c>
      <c r="J32" s="1308">
        <v>194</v>
      </c>
      <c r="K32" s="1308">
        <v>10</v>
      </c>
      <c r="L32" s="1308">
        <v>576</v>
      </c>
      <c r="M32" s="1310">
        <f t="shared" si="5"/>
        <v>1.4607682876992236</v>
      </c>
      <c r="N32" s="1310">
        <f t="shared" si="1"/>
        <v>50.221285563751316</v>
      </c>
      <c r="O32" s="1343">
        <f t="shared" si="4"/>
        <v>149.17245606865549</v>
      </c>
    </row>
    <row r="33" spans="1:23" ht="21.95" customHeight="1">
      <c r="A33" s="6632"/>
      <c r="B33" s="1330" t="s">
        <v>1182</v>
      </c>
      <c r="C33" s="1308">
        <v>89</v>
      </c>
      <c r="D33" s="1308">
        <v>249099</v>
      </c>
      <c r="E33" s="1308">
        <v>10710</v>
      </c>
      <c r="F33" s="1308">
        <v>27559</v>
      </c>
      <c r="G33" s="1308">
        <v>164</v>
      </c>
      <c r="H33" s="1308">
        <v>42783</v>
      </c>
      <c r="I33" s="1308">
        <v>9798</v>
      </c>
      <c r="J33" s="1308">
        <v>157</v>
      </c>
      <c r="K33" s="1308">
        <v>3</v>
      </c>
      <c r="L33" s="1308">
        <v>506</v>
      </c>
      <c r="M33" s="1310">
        <f t="shared" si="5"/>
        <v>1.5432312520290012</v>
      </c>
      <c r="N33" s="1310">
        <f t="shared" si="1"/>
        <v>131.70078497768202</v>
      </c>
      <c r="O33" s="1343">
        <f t="shared" si="4"/>
        <v>35.342495400930638</v>
      </c>
    </row>
    <row r="34" spans="1:23" ht="21.95" customHeight="1">
      <c r="A34" s="6632"/>
      <c r="B34" s="1330" t="s">
        <v>1194</v>
      </c>
      <c r="C34" s="1308">
        <v>61</v>
      </c>
      <c r="D34" s="1308">
        <v>197457</v>
      </c>
      <c r="E34" s="1308">
        <v>0</v>
      </c>
      <c r="F34" s="1308">
        <v>18851</v>
      </c>
      <c r="G34" s="1308">
        <v>19</v>
      </c>
      <c r="H34" s="1308">
        <v>22290</v>
      </c>
      <c r="I34" s="1308">
        <v>9318</v>
      </c>
      <c r="J34" s="1308">
        <v>767</v>
      </c>
      <c r="K34" s="1308">
        <v>5</v>
      </c>
      <c r="L34" s="1308">
        <v>1710</v>
      </c>
      <c r="M34" s="1310">
        <f t="shared" si="5"/>
        <v>1.1812400635930047</v>
      </c>
      <c r="N34" s="1310">
        <f t="shared" si="1"/>
        <v>100.11228385358186</v>
      </c>
      <c r="O34" s="1343">
        <f t="shared" si="4"/>
        <v>49.379968203497619</v>
      </c>
    </row>
    <row r="35" spans="1:23" ht="21.95" customHeight="1">
      <c r="A35" s="6632"/>
      <c r="B35" s="1330" t="s">
        <v>1195</v>
      </c>
      <c r="C35" s="1308">
        <v>144</v>
      </c>
      <c r="D35" s="1308">
        <v>275881</v>
      </c>
      <c r="E35" s="1308">
        <v>0</v>
      </c>
      <c r="F35" s="1308">
        <v>25641</v>
      </c>
      <c r="G35" s="1308">
        <v>86</v>
      </c>
      <c r="H35" s="1308">
        <v>41218</v>
      </c>
      <c r="I35" s="1308">
        <v>27557</v>
      </c>
      <c r="J35" s="1308">
        <v>392</v>
      </c>
      <c r="K35" s="1308">
        <v>0</v>
      </c>
      <c r="L35" s="1308">
        <v>1042</v>
      </c>
      <c r="M35" s="1310">
        <f t="shared" si="5"/>
        <v>1.6021300579158082</v>
      </c>
      <c r="N35" s="1310">
        <f t="shared" si="1"/>
        <v>78.420852359208524</v>
      </c>
      <c r="O35" s="1343">
        <f t="shared" si="4"/>
        <v>107.11314960935982</v>
      </c>
    </row>
    <row r="36" spans="1:23" ht="21.95" customHeight="1">
      <c r="A36" s="6632"/>
      <c r="B36" s="1330" t="s">
        <v>1196</v>
      </c>
      <c r="C36" s="1308">
        <v>25</v>
      </c>
      <c r="D36" s="1308">
        <v>59104</v>
      </c>
      <c r="E36" s="1308">
        <v>0</v>
      </c>
      <c r="F36" s="1308">
        <v>0</v>
      </c>
      <c r="G36" s="1308">
        <v>0</v>
      </c>
      <c r="H36" s="1308">
        <v>0</v>
      </c>
      <c r="I36" s="1308">
        <v>6802</v>
      </c>
      <c r="J36" s="1308">
        <v>0</v>
      </c>
      <c r="K36" s="1308">
        <v>0</v>
      </c>
      <c r="L36" s="1308">
        <v>0</v>
      </c>
      <c r="M36" s="1310">
        <v>0</v>
      </c>
      <c r="N36" s="1310">
        <f t="shared" si="1"/>
        <v>0</v>
      </c>
      <c r="O36" s="1346">
        <v>0</v>
      </c>
    </row>
    <row r="37" spans="1:23" ht="21.95" customHeight="1">
      <c r="A37" s="6633"/>
      <c r="B37" s="1330" t="s">
        <v>1199</v>
      </c>
      <c r="C37" s="1308">
        <v>25</v>
      </c>
      <c r="D37" s="1308">
        <v>24831</v>
      </c>
      <c r="E37" s="1308">
        <v>0</v>
      </c>
      <c r="F37" s="1308">
        <v>331</v>
      </c>
      <c r="G37" s="1308">
        <v>0</v>
      </c>
      <c r="H37" s="1308">
        <v>249</v>
      </c>
      <c r="I37" s="1308">
        <v>2153</v>
      </c>
      <c r="J37" s="1308">
        <v>0</v>
      </c>
      <c r="K37" s="1308">
        <v>0</v>
      </c>
      <c r="L37" s="1308">
        <v>0</v>
      </c>
      <c r="M37" s="1310">
        <f t="shared" si="5"/>
        <v>0.75226586102719029</v>
      </c>
      <c r="N37" s="1310">
        <f t="shared" si="1"/>
        <v>2.7287671232876711</v>
      </c>
      <c r="O37" s="1343">
        <f t="shared" si="4"/>
        <v>650.45317220543802</v>
      </c>
    </row>
    <row r="38" spans="1:23" s="1320" customFormat="1" ht="21.95" customHeight="1">
      <c r="A38" s="6706" t="s">
        <v>2</v>
      </c>
      <c r="B38" s="6707"/>
      <c r="C38" s="1314">
        <f t="shared" ref="C38:L38" si="6">SUM(C20:C37)</f>
        <v>2188</v>
      </c>
      <c r="D38" s="1314">
        <f t="shared" si="6"/>
        <v>2840858</v>
      </c>
      <c r="E38" s="1314">
        <f t="shared" si="6"/>
        <v>53881</v>
      </c>
      <c r="F38" s="1314">
        <f t="shared" si="6"/>
        <v>282088</v>
      </c>
      <c r="G38" s="1314">
        <f t="shared" si="6"/>
        <v>2589</v>
      </c>
      <c r="H38" s="1314">
        <f t="shared" si="6"/>
        <v>700850</v>
      </c>
      <c r="I38" s="1314">
        <f t="shared" si="6"/>
        <v>158430</v>
      </c>
      <c r="J38" s="1314">
        <f t="shared" si="6"/>
        <v>5399</v>
      </c>
      <c r="K38" s="1314">
        <f t="shared" si="6"/>
        <v>73</v>
      </c>
      <c r="L38" s="1314">
        <f t="shared" si="6"/>
        <v>10944</v>
      </c>
      <c r="M38" s="1315">
        <f>H38/(F38+G38)</f>
        <v>2.4619129750559408</v>
      </c>
      <c r="N38" s="1315">
        <f t="shared" si="1"/>
        <v>87.757631915053466</v>
      </c>
      <c r="O38" s="1344">
        <f t="shared" si="4"/>
        <v>55.652546570323558</v>
      </c>
    </row>
    <row r="39" spans="1:23" s="1320" customFormat="1" ht="21.95" customHeight="1" thickBot="1">
      <c r="A39" s="6710" t="s">
        <v>1183</v>
      </c>
      <c r="B39" s="6711"/>
      <c r="C39" s="1321">
        <f t="shared" ref="C39:L39" si="7">C19+C38</f>
        <v>3908</v>
      </c>
      <c r="D39" s="1321">
        <f t="shared" si="7"/>
        <v>6401283</v>
      </c>
      <c r="E39" s="1321">
        <f t="shared" si="7"/>
        <v>78443</v>
      </c>
      <c r="F39" s="1321">
        <f t="shared" si="7"/>
        <v>375606</v>
      </c>
      <c r="G39" s="1321">
        <f t="shared" si="7"/>
        <v>4155</v>
      </c>
      <c r="H39" s="1321">
        <f t="shared" si="7"/>
        <v>1097889</v>
      </c>
      <c r="I39" s="1321">
        <f t="shared" si="7"/>
        <v>281782</v>
      </c>
      <c r="J39" s="1321">
        <f t="shared" si="7"/>
        <v>10009</v>
      </c>
      <c r="K39" s="1321">
        <f t="shared" si="7"/>
        <v>83</v>
      </c>
      <c r="L39" s="1321">
        <f t="shared" si="7"/>
        <v>14001</v>
      </c>
      <c r="M39" s="1322">
        <f>H39/(F39+G39)</f>
        <v>2.8909998657050093</v>
      </c>
      <c r="N39" s="1322">
        <f t="shared" si="1"/>
        <v>76.968144024901505</v>
      </c>
      <c r="O39" s="1345">
        <f t="shared" si="4"/>
        <v>74.19982567983547</v>
      </c>
    </row>
    <row r="40" spans="1:23" ht="13.5" thickTop="1"/>
    <row r="41" spans="1:23" s="152" customFormat="1" ht="18" customHeight="1">
      <c r="A41" s="6628" t="s">
        <v>1200</v>
      </c>
      <c r="B41" s="6628"/>
      <c r="C41" s="6628"/>
      <c r="D41" s="6628"/>
      <c r="J41" s="1328"/>
      <c r="K41" s="1328"/>
    </row>
    <row r="42" spans="1:23" s="152" customFormat="1" ht="15" customHeight="1">
      <c r="A42" s="6248" t="s">
        <v>1201</v>
      </c>
      <c r="B42" s="6248"/>
      <c r="C42" s="6248"/>
      <c r="D42" s="6248"/>
      <c r="E42" s="6248"/>
      <c r="F42" s="6248"/>
      <c r="G42" s="6248"/>
      <c r="H42" s="6248"/>
      <c r="I42" s="6248"/>
      <c r="J42" s="358"/>
      <c r="K42" s="358"/>
    </row>
    <row r="43" spans="1:23" s="152" customFormat="1" ht="15.75" customHeight="1">
      <c r="A43" s="6628" t="s">
        <v>1186</v>
      </c>
      <c r="B43" s="6628"/>
      <c r="C43" s="6628"/>
      <c r="D43" s="6628"/>
      <c r="J43" s="1328"/>
      <c r="K43" s="1328"/>
    </row>
    <row r="44" spans="1:23" s="152" customFormat="1">
      <c r="A44" s="6248" t="s">
        <v>1202</v>
      </c>
      <c r="B44" s="6248"/>
      <c r="C44" s="6248"/>
      <c r="D44" s="6248"/>
      <c r="E44" s="6248"/>
      <c r="W44" s="1329"/>
    </row>
    <row r="45" spans="1:23" s="152" customFormat="1">
      <c r="A45" s="176"/>
      <c r="B45" s="176"/>
      <c r="C45" s="176"/>
      <c r="D45" s="176"/>
      <c r="E45" s="176"/>
      <c r="W45" s="1329"/>
    </row>
    <row r="46" spans="1:23" s="152" customFormat="1">
      <c r="A46" s="176"/>
      <c r="B46" s="176"/>
      <c r="C46" s="176"/>
      <c r="D46" s="176"/>
      <c r="E46" s="176"/>
      <c r="W46" s="1329"/>
    </row>
    <row r="47" spans="1:23" s="152" customFormat="1" ht="24" customHeight="1">
      <c r="B47" s="6564" t="s">
        <v>3</v>
      </c>
      <c r="C47" s="6564"/>
      <c r="D47" s="6564"/>
      <c r="E47" s="177"/>
      <c r="F47" s="177"/>
      <c r="G47" s="177"/>
      <c r="H47" s="177"/>
      <c r="I47" s="177"/>
      <c r="W47" s="1329"/>
    </row>
    <row r="48" spans="1:23" s="152" customFormat="1">
      <c r="W48" s="1329"/>
    </row>
    <row r="49" spans="1:1" s="1327" customFormat="1">
      <c r="A49" s="1326"/>
    </row>
  </sheetData>
  <mergeCells count="29">
    <mergeCell ref="A43:D43"/>
    <mergeCell ref="A44:E44"/>
    <mergeCell ref="B47:D47"/>
    <mergeCell ref="A22:A37"/>
    <mergeCell ref="A38:B38"/>
    <mergeCell ref="A39:B39"/>
    <mergeCell ref="A41:D41"/>
    <mergeCell ref="A42:I42"/>
    <mergeCell ref="L5:L6"/>
    <mergeCell ref="A7:A18"/>
    <mergeCell ref="A19:B19"/>
    <mergeCell ref="A20:B20"/>
    <mergeCell ref="A21:B21"/>
    <mergeCell ref="A2:O2"/>
    <mergeCell ref="A3:O3"/>
    <mergeCell ref="A4:B6"/>
    <mergeCell ref="C4:C6"/>
    <mergeCell ref="D4:D6"/>
    <mergeCell ref="E4:E6"/>
    <mergeCell ref="F4:F6"/>
    <mergeCell ref="G4:G6"/>
    <mergeCell ref="H4:H6"/>
    <mergeCell ref="I4:I6"/>
    <mergeCell ref="J4:L4"/>
    <mergeCell ref="M4:M6"/>
    <mergeCell ref="N4:N6"/>
    <mergeCell ref="O4:O6"/>
    <mergeCell ref="J5:J6"/>
    <mergeCell ref="K5:K6"/>
  </mergeCells>
  <hyperlinks>
    <hyperlink ref="A1" r:id="rId1"/>
  </hyperlinks>
  <pageMargins left="0.90551181102362199" right="0.70866141732283461" top="0.74803149606299213" bottom="0.74803149606299213" header="0.31496062992125984" footer="0.31496062992125984"/>
  <pageSetup paperSize="9" scale="51" fitToWidth="0" orientation="landscape" r:id="rId2"/>
  <headerFooter>
    <oddFooter>&amp;R73</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
  <dimension ref="A1:N14"/>
  <sheetViews>
    <sheetView view="pageBreakPreview" zoomScale="60" zoomScaleNormal="100" workbookViewId="0">
      <selection activeCell="H15" sqref="H15"/>
    </sheetView>
  </sheetViews>
  <sheetFormatPr defaultRowHeight="12.75"/>
  <cols>
    <col min="1" max="5" width="9.140625" style="32"/>
    <col min="6" max="6" width="9.7109375" style="32" customWidth="1"/>
    <col min="7" max="7" width="9.85546875" style="32" customWidth="1"/>
    <col min="8" max="8" width="19.42578125" style="32" customWidth="1"/>
    <col min="9" max="16384" width="9.140625" style="32"/>
  </cols>
  <sheetData>
    <row r="1" spans="1:14" ht="13.5" thickBot="1">
      <c r="A1" s="1" t="s">
        <v>0</v>
      </c>
      <c r="H1" s="33" t="s">
        <v>1</v>
      </c>
    </row>
    <row r="2" spans="1:14" ht="24.75" customHeight="1" thickTop="1">
      <c r="A2" s="6142" t="s">
        <v>27</v>
      </c>
      <c r="B2" s="6143"/>
      <c r="C2" s="6143"/>
      <c r="D2" s="6143"/>
      <c r="E2" s="6143"/>
      <c r="F2" s="6143"/>
      <c r="G2" s="6143"/>
      <c r="H2" s="6144"/>
    </row>
    <row r="3" spans="1:14" ht="24.75" customHeight="1">
      <c r="A3" s="6145" t="s">
        <v>85</v>
      </c>
      <c r="B3" s="6146"/>
      <c r="C3" s="6146"/>
      <c r="D3" s="6146"/>
      <c r="E3" s="6146"/>
      <c r="F3" s="6146"/>
      <c r="G3" s="6146"/>
      <c r="H3" s="6147"/>
    </row>
    <row r="4" spans="1:14" ht="24.75" customHeight="1">
      <c r="A4" s="6148"/>
      <c r="B4" s="6149"/>
      <c r="C4" s="6149"/>
      <c r="D4" s="6149"/>
      <c r="E4" s="6149"/>
      <c r="F4" s="6149"/>
      <c r="G4" s="6149"/>
      <c r="H4" s="6150"/>
    </row>
    <row r="5" spans="1:14" ht="22.5" customHeight="1">
      <c r="A5" s="6151"/>
      <c r="B5" s="6138" t="s">
        <v>86</v>
      </c>
      <c r="C5" s="6138"/>
      <c r="D5" s="6138" t="s">
        <v>87</v>
      </c>
      <c r="E5" s="6138"/>
      <c r="F5" s="6138" t="s">
        <v>88</v>
      </c>
      <c r="G5" s="6138" t="s">
        <v>89</v>
      </c>
      <c r="H5" s="6140" t="s">
        <v>90</v>
      </c>
    </row>
    <row r="6" spans="1:14" ht="21.75" customHeight="1">
      <c r="A6" s="6152"/>
      <c r="B6" s="34" t="s">
        <v>91</v>
      </c>
      <c r="C6" s="34" t="s">
        <v>92</v>
      </c>
      <c r="D6" s="34" t="s">
        <v>91</v>
      </c>
      <c r="E6" s="34" t="s">
        <v>92</v>
      </c>
      <c r="F6" s="6139"/>
      <c r="G6" s="6139"/>
      <c r="H6" s="6141"/>
    </row>
    <row r="7" spans="1:14" ht="20.100000000000001" customHeight="1">
      <c r="A7" s="35" t="s">
        <v>93</v>
      </c>
      <c r="B7" s="36">
        <v>18</v>
      </c>
      <c r="C7" s="36">
        <v>38</v>
      </c>
      <c r="D7" s="36">
        <v>52</v>
      </c>
      <c r="E7" s="36">
        <v>35</v>
      </c>
      <c r="F7" s="36">
        <v>38.18</v>
      </c>
      <c r="G7" s="36">
        <v>35.520000000000003</v>
      </c>
      <c r="H7" s="37" t="s">
        <v>94</v>
      </c>
    </row>
    <row r="8" spans="1:14" ht="20.100000000000001" customHeight="1">
      <c r="A8" s="35" t="s">
        <v>95</v>
      </c>
      <c r="B8" s="36">
        <v>45</v>
      </c>
      <c r="C8" s="36">
        <v>37</v>
      </c>
      <c r="D8" s="36">
        <v>24</v>
      </c>
      <c r="E8" s="36">
        <v>35</v>
      </c>
      <c r="F8" s="36">
        <v>37.450000000000003</v>
      </c>
      <c r="G8" s="36">
        <v>35.24</v>
      </c>
      <c r="H8" s="37" t="s">
        <v>96</v>
      </c>
    </row>
    <row r="9" spans="1:14" ht="20.100000000000001" customHeight="1">
      <c r="A9" s="35" t="s">
        <v>97</v>
      </c>
      <c r="B9" s="36">
        <v>0</v>
      </c>
      <c r="C9" s="36">
        <v>38</v>
      </c>
      <c r="D9" s="36">
        <v>58</v>
      </c>
      <c r="E9" s="36">
        <v>36</v>
      </c>
      <c r="F9" s="38">
        <v>38</v>
      </c>
      <c r="G9" s="36">
        <v>36.58</v>
      </c>
      <c r="H9" s="37" t="s">
        <v>98</v>
      </c>
    </row>
    <row r="10" spans="1:14" ht="20.100000000000001" customHeight="1" thickBot="1">
      <c r="A10" s="39" t="s">
        <v>99</v>
      </c>
      <c r="B10" s="40">
        <v>24</v>
      </c>
      <c r="C10" s="40">
        <v>38</v>
      </c>
      <c r="D10" s="40">
        <v>56</v>
      </c>
      <c r="E10" s="40">
        <v>34</v>
      </c>
      <c r="F10" s="40">
        <v>38.24</v>
      </c>
      <c r="G10" s="40">
        <v>34.56</v>
      </c>
      <c r="H10" s="41" t="s">
        <v>100</v>
      </c>
    </row>
    <row r="11" spans="1:14" ht="21.75" customHeight="1" thickTop="1">
      <c r="A11" s="90" t="s">
        <v>101</v>
      </c>
      <c r="B11" s="90"/>
      <c r="C11" s="90"/>
      <c r="D11" s="90"/>
      <c r="E11" s="90"/>
      <c r="F11" s="90"/>
      <c r="G11" s="90"/>
      <c r="H11" s="90"/>
      <c r="I11" s="90"/>
      <c r="J11" s="90"/>
      <c r="K11" s="90"/>
      <c r="L11" s="90"/>
      <c r="M11" s="90"/>
      <c r="N11" s="90"/>
    </row>
    <row r="12" spans="1:14" ht="14.25" customHeight="1">
      <c r="A12" s="90" t="s">
        <v>102</v>
      </c>
      <c r="B12" s="90"/>
      <c r="C12" s="90"/>
      <c r="D12" s="90"/>
      <c r="E12" s="90"/>
      <c r="F12" s="90"/>
      <c r="G12" s="90"/>
      <c r="H12" s="90"/>
      <c r="I12" s="90"/>
      <c r="J12" s="90"/>
      <c r="K12" s="90"/>
      <c r="L12" s="90"/>
      <c r="M12" s="90"/>
      <c r="N12" s="90"/>
    </row>
    <row r="13" spans="1:14" ht="12.75" customHeight="1">
      <c r="A13" s="89" t="s">
        <v>103</v>
      </c>
      <c r="B13" s="89"/>
      <c r="C13" s="89"/>
      <c r="D13" s="89"/>
      <c r="E13" s="89"/>
      <c r="F13" s="89"/>
      <c r="G13" s="89"/>
      <c r="H13" s="89"/>
      <c r="I13" s="89"/>
      <c r="J13" s="89"/>
      <c r="K13" s="89"/>
      <c r="L13" s="89"/>
    </row>
    <row r="14" spans="1:14" ht="13.5" customHeight="1">
      <c r="A14" s="89" t="s">
        <v>104</v>
      </c>
      <c r="B14" s="89"/>
      <c r="C14" s="89"/>
      <c r="D14" s="89"/>
      <c r="E14" s="89"/>
      <c r="F14" s="89"/>
      <c r="G14" s="89"/>
      <c r="H14" s="89"/>
      <c r="I14" s="89"/>
      <c r="J14" s="89"/>
      <c r="K14" s="89"/>
      <c r="L14" s="89"/>
    </row>
  </sheetData>
  <mergeCells count="8">
    <mergeCell ref="G5:G6"/>
    <mergeCell ref="H5:H6"/>
    <mergeCell ref="A2:H2"/>
    <mergeCell ref="A3:H4"/>
    <mergeCell ref="A5:A6"/>
    <mergeCell ref="B5:C5"/>
    <mergeCell ref="D5:E5"/>
    <mergeCell ref="F5:F6"/>
  </mergeCells>
  <hyperlinks>
    <hyperlink ref="A1" r:id="rId1"/>
  </hyperlinks>
  <pageMargins left="0.74803149606299213" right="0.27559055118110237" top="0.94488188976377963" bottom="0.78740157480314965" header="0.51181102362204722" footer="0.51181102362204722"/>
  <pageSetup paperSize="9" orientation="landscape" r:id="rId2"/>
  <headerFooter alignWithMargins="0">
    <oddFooter>&amp;R2</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5">
    <pageSetUpPr fitToPage="1"/>
  </sheetPr>
  <dimension ref="A1:AA49"/>
  <sheetViews>
    <sheetView view="pageBreakPreview" zoomScale="60" zoomScaleNormal="100" workbookViewId="0">
      <selection activeCell="H15" sqref="H15"/>
    </sheetView>
  </sheetViews>
  <sheetFormatPr defaultRowHeight="12.75"/>
  <cols>
    <col min="1" max="1" width="16" style="1326" customWidth="1"/>
    <col min="2" max="2" width="33.85546875" style="367" customWidth="1"/>
    <col min="3" max="3" width="8.7109375" style="1224" bestFit="1" customWidth="1"/>
    <col min="4" max="4" width="8.7109375" style="1224" customWidth="1"/>
    <col min="5" max="11" width="16.140625" style="1224" customWidth="1"/>
    <col min="12" max="15" width="11" style="1224" customWidth="1"/>
    <col min="16" max="18" width="13.7109375" style="1327" customWidth="1"/>
    <col min="19" max="16384" width="9.140625" style="367"/>
  </cols>
  <sheetData>
    <row r="1" spans="1:27" ht="16.5" thickBot="1">
      <c r="A1" s="31" t="s">
        <v>0</v>
      </c>
      <c r="B1" s="1301"/>
      <c r="C1" s="1301"/>
      <c r="D1" s="1301"/>
      <c r="E1" s="1301"/>
      <c r="F1" s="1301"/>
      <c r="G1" s="1301"/>
      <c r="H1" s="1301"/>
      <c r="I1" s="1301"/>
      <c r="J1" s="1301"/>
      <c r="K1" s="1301"/>
      <c r="L1" s="1301"/>
      <c r="M1" s="1301"/>
      <c r="N1" s="1301"/>
      <c r="O1" s="1301"/>
      <c r="P1" s="1302"/>
      <c r="Q1" s="1302"/>
      <c r="R1" s="1303" t="s">
        <v>1</v>
      </c>
      <c r="S1" s="1304"/>
      <c r="T1" s="1304"/>
      <c r="U1" s="1305"/>
      <c r="V1" s="1304"/>
      <c r="W1" s="1304"/>
      <c r="X1" s="1305"/>
      <c r="Y1" s="1215"/>
      <c r="Z1" s="1215"/>
      <c r="AA1" s="1215"/>
    </row>
    <row r="2" spans="1:27" ht="22.5" customHeight="1" thickTop="1">
      <c r="A2" s="6294" t="s">
        <v>1453</v>
      </c>
      <c r="B2" s="6295"/>
      <c r="C2" s="6295"/>
      <c r="D2" s="6295"/>
      <c r="E2" s="6295"/>
      <c r="F2" s="6295"/>
      <c r="G2" s="6295"/>
      <c r="H2" s="6295"/>
      <c r="I2" s="6295"/>
      <c r="J2" s="6295"/>
      <c r="K2" s="6295"/>
      <c r="L2" s="6295"/>
      <c r="M2" s="6295"/>
      <c r="N2" s="6295"/>
      <c r="O2" s="6295"/>
      <c r="P2" s="6295"/>
      <c r="Q2" s="6295"/>
      <c r="R2" s="6296"/>
      <c r="S2" s="1306"/>
      <c r="T2" s="1306"/>
      <c r="U2" s="1306"/>
      <c r="V2" s="1306"/>
      <c r="W2" s="1306"/>
      <c r="X2" s="1306"/>
      <c r="Y2" s="1306"/>
      <c r="Z2" s="1306"/>
      <c r="AA2" s="1215"/>
    </row>
    <row r="3" spans="1:27" ht="34.5" customHeight="1">
      <c r="A3" s="6670" t="s">
        <v>1203</v>
      </c>
      <c r="B3" s="6671"/>
      <c r="C3" s="6671"/>
      <c r="D3" s="6671"/>
      <c r="E3" s="6671"/>
      <c r="F3" s="6671"/>
      <c r="G3" s="6671"/>
      <c r="H3" s="6671"/>
      <c r="I3" s="6671"/>
      <c r="J3" s="6671"/>
      <c r="K3" s="6671"/>
      <c r="L3" s="6671"/>
      <c r="M3" s="6671"/>
      <c r="N3" s="6671"/>
      <c r="O3" s="6671"/>
      <c r="P3" s="6671"/>
      <c r="Q3" s="6671"/>
      <c r="R3" s="6672"/>
    </row>
    <row r="4" spans="1:27" s="244" customFormat="1" ht="30" customHeight="1">
      <c r="A4" s="6673" t="s">
        <v>1126</v>
      </c>
      <c r="B4" s="6674"/>
      <c r="C4" s="6679" t="s">
        <v>1127</v>
      </c>
      <c r="D4" s="6679" t="s">
        <v>1204</v>
      </c>
      <c r="E4" s="6682" t="s">
        <v>1128</v>
      </c>
      <c r="F4" s="6682" t="s">
        <v>1188</v>
      </c>
      <c r="G4" s="6682" t="s">
        <v>1129</v>
      </c>
      <c r="H4" s="6682" t="s">
        <v>1130</v>
      </c>
      <c r="I4" s="6682" t="s">
        <v>1131</v>
      </c>
      <c r="J4" s="6682" t="s">
        <v>1132</v>
      </c>
      <c r="K4" s="6712" t="s">
        <v>1133</v>
      </c>
      <c r="L4" s="6712"/>
      <c r="M4" s="6712"/>
      <c r="N4" s="6712"/>
      <c r="O4" s="6712"/>
      <c r="P4" s="6688" t="s">
        <v>1134</v>
      </c>
      <c r="Q4" s="6688" t="s">
        <v>1135</v>
      </c>
      <c r="R4" s="6691" t="s">
        <v>1136</v>
      </c>
    </row>
    <row r="5" spans="1:27" s="244" customFormat="1" ht="21" customHeight="1">
      <c r="A5" s="6675"/>
      <c r="B5" s="6676"/>
      <c r="C5" s="6680"/>
      <c r="D5" s="6680"/>
      <c r="E5" s="6683"/>
      <c r="F5" s="6683"/>
      <c r="G5" s="6683"/>
      <c r="H5" s="6683"/>
      <c r="I5" s="6683"/>
      <c r="J5" s="6683"/>
      <c r="K5" s="6683" t="s">
        <v>1205</v>
      </c>
      <c r="L5" s="6713" t="s">
        <v>1150</v>
      </c>
      <c r="M5" s="6713" t="s">
        <v>1151</v>
      </c>
      <c r="N5" s="6713" t="s">
        <v>1152</v>
      </c>
      <c r="O5" s="6683" t="s">
        <v>1206</v>
      </c>
      <c r="P5" s="6689"/>
      <c r="Q5" s="6689"/>
      <c r="R5" s="6692"/>
    </row>
    <row r="6" spans="1:27" s="244" customFormat="1" ht="49.5" customHeight="1">
      <c r="A6" s="6677"/>
      <c r="B6" s="6678"/>
      <c r="C6" s="6681"/>
      <c r="D6" s="6681"/>
      <c r="E6" s="6684"/>
      <c r="F6" s="6684"/>
      <c r="G6" s="6684"/>
      <c r="H6" s="6684"/>
      <c r="I6" s="6684"/>
      <c r="J6" s="6684"/>
      <c r="K6" s="6684"/>
      <c r="L6" s="6695"/>
      <c r="M6" s="6695"/>
      <c r="N6" s="6695"/>
      <c r="O6" s="6695"/>
      <c r="P6" s="6690"/>
      <c r="Q6" s="6690"/>
      <c r="R6" s="6693"/>
    </row>
    <row r="7" spans="1:27" ht="30" customHeight="1">
      <c r="A7" s="6703" t="s">
        <v>1153</v>
      </c>
      <c r="B7" s="1330" t="s">
        <v>1154</v>
      </c>
      <c r="C7" s="1312">
        <v>1414</v>
      </c>
      <c r="D7" s="1312">
        <v>90414</v>
      </c>
      <c r="E7" s="1308">
        <v>2916025</v>
      </c>
      <c r="F7" s="1308">
        <v>7639</v>
      </c>
      <c r="G7" s="1308">
        <v>89309</v>
      </c>
      <c r="H7" s="1312">
        <v>1451</v>
      </c>
      <c r="I7" s="1308">
        <v>366120</v>
      </c>
      <c r="J7" s="1308">
        <v>116909</v>
      </c>
      <c r="K7" s="1308">
        <v>6752</v>
      </c>
      <c r="L7" s="1309">
        <v>4054</v>
      </c>
      <c r="M7" s="1309">
        <v>0</v>
      </c>
      <c r="N7" s="1309">
        <v>2698</v>
      </c>
      <c r="O7" s="1309">
        <v>1423</v>
      </c>
      <c r="P7" s="1310">
        <f>I7/(G7+H7)</f>
        <v>4.0339356544733365</v>
      </c>
      <c r="Q7" s="1310">
        <f>(I7*100)/(C7*365)</f>
        <v>70.938365852240807</v>
      </c>
      <c r="R7" s="1343">
        <f>(J7*100/(G7+H7))</f>
        <v>128.8111502864698</v>
      </c>
    </row>
    <row r="8" spans="1:27" ht="21.75" customHeight="1">
      <c r="A8" s="6704"/>
      <c r="B8" s="1330" t="s">
        <v>1157</v>
      </c>
      <c r="C8" s="1308">
        <v>30</v>
      </c>
      <c r="D8" s="1308">
        <v>930</v>
      </c>
      <c r="E8" s="1308">
        <v>131105</v>
      </c>
      <c r="F8" s="1308">
        <v>0</v>
      </c>
      <c r="G8" s="1308">
        <v>909</v>
      </c>
      <c r="H8" s="1308">
        <v>0</v>
      </c>
      <c r="I8" s="1308">
        <v>3041</v>
      </c>
      <c r="J8" s="1308">
        <v>621</v>
      </c>
      <c r="K8" s="1308">
        <v>12</v>
      </c>
      <c r="L8" s="1308">
        <v>8</v>
      </c>
      <c r="M8" s="1308">
        <v>0</v>
      </c>
      <c r="N8" s="1308">
        <v>4</v>
      </c>
      <c r="O8" s="1308">
        <v>3</v>
      </c>
      <c r="P8" s="1310">
        <f t="shared" ref="P8:P19" si="0">I8/(G8+H8)</f>
        <v>3.3454345434543455</v>
      </c>
      <c r="Q8" s="1310">
        <f t="shared" ref="Q8:Q39" si="1">(I8*100)/(C8*365)</f>
        <v>27.771689497716896</v>
      </c>
      <c r="R8" s="1343">
        <f t="shared" ref="R8:R15" si="2">(J8*100/(G8+H8))</f>
        <v>68.316831683168317</v>
      </c>
    </row>
    <row r="9" spans="1:27" ht="21.75" customHeight="1">
      <c r="A9" s="6704"/>
      <c r="B9" s="1330" t="s">
        <v>1158</v>
      </c>
      <c r="C9" s="1308">
        <v>87</v>
      </c>
      <c r="D9" s="1308">
        <v>11756</v>
      </c>
      <c r="E9" s="1308">
        <v>252497</v>
      </c>
      <c r="F9" s="1308">
        <v>557</v>
      </c>
      <c r="G9" s="1308">
        <v>11334</v>
      </c>
      <c r="H9" s="1308">
        <v>11</v>
      </c>
      <c r="I9" s="1308">
        <v>21624</v>
      </c>
      <c r="J9" s="1308">
        <v>12540</v>
      </c>
      <c r="K9" s="1308">
        <v>260</v>
      </c>
      <c r="L9" s="1308">
        <v>178</v>
      </c>
      <c r="M9" s="1308">
        <v>0</v>
      </c>
      <c r="N9" s="1308">
        <v>82</v>
      </c>
      <c r="O9" s="1308">
        <v>7</v>
      </c>
      <c r="P9" s="1310">
        <f t="shared" si="0"/>
        <v>1.9060379021595417</v>
      </c>
      <c r="Q9" s="1310">
        <f t="shared" si="1"/>
        <v>68.096362777515353</v>
      </c>
      <c r="R9" s="1343">
        <f t="shared" si="2"/>
        <v>110.53327457029529</v>
      </c>
    </row>
    <row r="10" spans="1:27" ht="27.75" customHeight="1">
      <c r="A10" s="6704"/>
      <c r="B10" s="1330" t="s">
        <v>1159</v>
      </c>
      <c r="C10" s="1308">
        <v>14</v>
      </c>
      <c r="D10" s="1308">
        <v>562</v>
      </c>
      <c r="E10" s="1308">
        <v>80754</v>
      </c>
      <c r="F10" s="1308">
        <v>135</v>
      </c>
      <c r="G10" s="1308">
        <v>516</v>
      </c>
      <c r="H10" s="1308">
        <v>4</v>
      </c>
      <c r="I10" s="1308">
        <v>1636</v>
      </c>
      <c r="J10" s="1308">
        <v>157</v>
      </c>
      <c r="K10" s="1308">
        <v>5</v>
      </c>
      <c r="L10" s="1308">
        <v>5</v>
      </c>
      <c r="M10" s="1308">
        <v>0</v>
      </c>
      <c r="N10" s="1308">
        <v>0</v>
      </c>
      <c r="O10" s="1308">
        <v>0</v>
      </c>
      <c r="P10" s="1310">
        <f t="shared" si="0"/>
        <v>3.1461538461538461</v>
      </c>
      <c r="Q10" s="1310">
        <f t="shared" si="1"/>
        <v>32.015655577299412</v>
      </c>
      <c r="R10" s="1343">
        <f t="shared" si="2"/>
        <v>30.192307692307693</v>
      </c>
    </row>
    <row r="11" spans="1:27" ht="21.75" customHeight="1">
      <c r="A11" s="6704"/>
      <c r="B11" s="1330" t="s">
        <v>1160</v>
      </c>
      <c r="C11" s="1308">
        <v>5</v>
      </c>
      <c r="D11" s="1308">
        <v>0</v>
      </c>
      <c r="E11" s="1308">
        <v>22773</v>
      </c>
      <c r="F11" s="1308">
        <v>0</v>
      </c>
      <c r="G11" s="1308">
        <v>0</v>
      </c>
      <c r="H11" s="1308">
        <v>0</v>
      </c>
      <c r="I11" s="1308">
        <v>0</v>
      </c>
      <c r="J11" s="1308">
        <v>0</v>
      </c>
      <c r="K11" s="1308">
        <v>1</v>
      </c>
      <c r="L11" s="1308">
        <v>1</v>
      </c>
      <c r="M11" s="1308">
        <v>0</v>
      </c>
      <c r="N11" s="1308">
        <v>0</v>
      </c>
      <c r="O11" s="1308">
        <v>0</v>
      </c>
      <c r="P11" s="1310">
        <v>0</v>
      </c>
      <c r="Q11" s="1310">
        <f t="shared" si="1"/>
        <v>0</v>
      </c>
      <c r="R11" s="1343">
        <v>0</v>
      </c>
    </row>
    <row r="12" spans="1:27" ht="21.75" customHeight="1">
      <c r="A12" s="6704"/>
      <c r="B12" s="1330" t="s">
        <v>1161</v>
      </c>
      <c r="C12" s="1308">
        <v>25</v>
      </c>
      <c r="D12" s="1308">
        <v>1708</v>
      </c>
      <c r="E12" s="1312">
        <v>126382</v>
      </c>
      <c r="F12" s="1312">
        <v>100</v>
      </c>
      <c r="G12" s="1308">
        <v>1692</v>
      </c>
      <c r="H12" s="1308">
        <v>19</v>
      </c>
      <c r="I12" s="1308">
        <v>5574</v>
      </c>
      <c r="J12" s="1308">
        <v>388</v>
      </c>
      <c r="K12" s="1308">
        <v>0</v>
      </c>
      <c r="L12" s="1308">
        <v>0</v>
      </c>
      <c r="M12" s="1308">
        <v>0</v>
      </c>
      <c r="N12" s="1308">
        <v>0</v>
      </c>
      <c r="O12" s="1308">
        <v>0</v>
      </c>
      <c r="P12" s="1310">
        <f t="shared" si="0"/>
        <v>3.2577440093512564</v>
      </c>
      <c r="Q12" s="1310">
        <f t="shared" si="1"/>
        <v>61.084931506849315</v>
      </c>
      <c r="R12" s="1343">
        <f t="shared" si="2"/>
        <v>22.676797194623028</v>
      </c>
    </row>
    <row r="13" spans="1:27" ht="21.75" customHeight="1">
      <c r="A13" s="6704"/>
      <c r="B13" s="1330" t="s">
        <v>1162</v>
      </c>
      <c r="C13" s="1308">
        <v>25</v>
      </c>
      <c r="D13" s="1308">
        <v>123</v>
      </c>
      <c r="E13" s="1308">
        <v>51319</v>
      </c>
      <c r="F13" s="1308">
        <v>3576</v>
      </c>
      <c r="G13" s="1308">
        <v>113</v>
      </c>
      <c r="H13" s="1308">
        <v>26</v>
      </c>
      <c r="I13" s="1308">
        <v>835</v>
      </c>
      <c r="J13" s="1308">
        <v>0</v>
      </c>
      <c r="K13" s="1308">
        <v>29</v>
      </c>
      <c r="L13" s="1308">
        <v>29</v>
      </c>
      <c r="M13" s="1308">
        <v>0</v>
      </c>
      <c r="N13" s="1308">
        <v>0</v>
      </c>
      <c r="O13" s="1308">
        <v>0</v>
      </c>
      <c r="P13" s="1310">
        <f t="shared" si="0"/>
        <v>6.0071942446043165</v>
      </c>
      <c r="Q13" s="1310">
        <f t="shared" si="1"/>
        <v>9.1506849315068486</v>
      </c>
      <c r="R13" s="1343">
        <f t="shared" si="2"/>
        <v>0</v>
      </c>
    </row>
    <row r="14" spans="1:27" ht="26.25" customHeight="1">
      <c r="A14" s="6704"/>
      <c r="B14" s="1330" t="s">
        <v>1163</v>
      </c>
      <c r="C14" s="1308">
        <v>5</v>
      </c>
      <c r="D14" s="1308">
        <v>0</v>
      </c>
      <c r="E14" s="1308">
        <v>5552</v>
      </c>
      <c r="F14" s="1308">
        <v>0</v>
      </c>
      <c r="G14" s="1308">
        <v>0</v>
      </c>
      <c r="H14" s="1308">
        <v>8</v>
      </c>
      <c r="I14" s="1308">
        <v>0</v>
      </c>
      <c r="J14" s="1308">
        <v>0</v>
      </c>
      <c r="K14" s="1308">
        <v>6</v>
      </c>
      <c r="L14" s="1308">
        <v>6</v>
      </c>
      <c r="M14" s="1308">
        <v>0</v>
      </c>
      <c r="N14" s="1308">
        <v>0</v>
      </c>
      <c r="O14" s="1308">
        <v>0</v>
      </c>
      <c r="P14" s="1310">
        <v>0</v>
      </c>
      <c r="Q14" s="1310">
        <f t="shared" si="1"/>
        <v>0</v>
      </c>
      <c r="R14" s="1343">
        <v>0</v>
      </c>
    </row>
    <row r="15" spans="1:27" ht="27" customHeight="1">
      <c r="A15" s="6704"/>
      <c r="B15" s="1330" t="s">
        <v>1164</v>
      </c>
      <c r="C15" s="1308">
        <v>25</v>
      </c>
      <c r="D15" s="1308">
        <v>502</v>
      </c>
      <c r="E15" s="1308">
        <v>78406</v>
      </c>
      <c r="F15" s="1308">
        <v>9274</v>
      </c>
      <c r="G15" s="1308">
        <v>500</v>
      </c>
      <c r="H15" s="1308">
        <v>10</v>
      </c>
      <c r="I15" s="1308">
        <v>1796</v>
      </c>
      <c r="J15" s="1308">
        <v>194</v>
      </c>
      <c r="K15" s="1308">
        <v>12</v>
      </c>
      <c r="L15" s="1308">
        <v>12</v>
      </c>
      <c r="M15" s="1308">
        <v>0</v>
      </c>
      <c r="N15" s="1308">
        <v>0</v>
      </c>
      <c r="O15" s="1308">
        <v>0</v>
      </c>
      <c r="P15" s="1310">
        <f t="shared" si="0"/>
        <v>3.5215686274509803</v>
      </c>
      <c r="Q15" s="1310">
        <f t="shared" si="1"/>
        <v>19.682191780821917</v>
      </c>
      <c r="R15" s="1343">
        <f t="shared" si="2"/>
        <v>38.03921568627451</v>
      </c>
    </row>
    <row r="16" spans="1:27" ht="23.25" customHeight="1">
      <c r="A16" s="6704"/>
      <c r="B16" s="1330" t="s">
        <v>1165</v>
      </c>
      <c r="C16" s="1308">
        <v>9</v>
      </c>
      <c r="D16" s="1308">
        <v>308</v>
      </c>
      <c r="E16" s="1308">
        <v>82593</v>
      </c>
      <c r="F16" s="1308">
        <v>0</v>
      </c>
      <c r="G16" s="1308">
        <v>294</v>
      </c>
      <c r="H16" s="1308">
        <v>2</v>
      </c>
      <c r="I16" s="1308">
        <v>1795</v>
      </c>
      <c r="J16" s="1308">
        <v>0</v>
      </c>
      <c r="K16" s="1308">
        <v>1</v>
      </c>
      <c r="L16" s="1308">
        <v>1</v>
      </c>
      <c r="M16" s="1308">
        <v>0</v>
      </c>
      <c r="N16" s="1308">
        <v>0</v>
      </c>
      <c r="O16" s="1308">
        <v>0</v>
      </c>
      <c r="P16" s="1310">
        <f>I16/(G16+H16)</f>
        <v>6.0641891891891895</v>
      </c>
      <c r="Q16" s="1310">
        <f>(I16*100)/(C16*365)</f>
        <v>54.642313546423132</v>
      </c>
      <c r="R16" s="1343">
        <f>(J16*100/(G16+H16))</f>
        <v>0</v>
      </c>
    </row>
    <row r="17" spans="1:18" ht="27.75" customHeight="1">
      <c r="A17" s="6704"/>
      <c r="B17" s="1330" t="s">
        <v>1166</v>
      </c>
      <c r="C17" s="1308">
        <v>10</v>
      </c>
      <c r="D17" s="1308">
        <v>0</v>
      </c>
      <c r="E17" s="1308">
        <v>13509</v>
      </c>
      <c r="F17" s="1308">
        <v>0</v>
      </c>
      <c r="G17" s="1308">
        <v>0</v>
      </c>
      <c r="H17" s="1308">
        <v>0</v>
      </c>
      <c r="I17" s="1308">
        <v>0</v>
      </c>
      <c r="J17" s="1308">
        <v>0</v>
      </c>
      <c r="K17" s="1308">
        <v>0</v>
      </c>
      <c r="L17" s="1308">
        <v>0</v>
      </c>
      <c r="M17" s="1308">
        <v>0</v>
      </c>
      <c r="N17" s="1308">
        <v>0</v>
      </c>
      <c r="O17" s="1308">
        <v>0</v>
      </c>
      <c r="P17" s="1310">
        <v>0</v>
      </c>
      <c r="Q17" s="1310">
        <f>(I17*100)/(C17*365)</f>
        <v>0</v>
      </c>
      <c r="R17" s="1343">
        <v>0</v>
      </c>
    </row>
    <row r="18" spans="1:18" ht="27" customHeight="1">
      <c r="A18" s="6704"/>
      <c r="B18" s="1330" t="s">
        <v>1193</v>
      </c>
      <c r="C18" s="1308">
        <v>5</v>
      </c>
      <c r="D18" s="1308">
        <v>0</v>
      </c>
      <c r="E18" s="1308">
        <v>15205</v>
      </c>
      <c r="F18" s="1308">
        <v>0</v>
      </c>
      <c r="G18" s="1308">
        <v>0</v>
      </c>
      <c r="H18" s="1308">
        <v>0</v>
      </c>
      <c r="I18" s="1308">
        <v>0</v>
      </c>
      <c r="J18" s="1308">
        <v>0</v>
      </c>
      <c r="K18" s="1308">
        <v>0</v>
      </c>
      <c r="L18" s="1308">
        <v>0</v>
      </c>
      <c r="M18" s="1308">
        <v>0</v>
      </c>
      <c r="N18" s="1308">
        <v>0</v>
      </c>
      <c r="O18" s="1308">
        <v>0</v>
      </c>
      <c r="P18" s="1310">
        <v>0</v>
      </c>
      <c r="Q18" s="1310">
        <f t="shared" si="1"/>
        <v>0</v>
      </c>
      <c r="R18" s="1343">
        <v>0</v>
      </c>
    </row>
    <row r="19" spans="1:18" s="1215" customFormat="1" ht="21.75" customHeight="1">
      <c r="A19" s="6706" t="s">
        <v>2</v>
      </c>
      <c r="B19" s="6707"/>
      <c r="C19" s="1314">
        <f t="shared" ref="C19:N19" si="3">SUM(C7:C18)</f>
        <v>1654</v>
      </c>
      <c r="D19" s="1314">
        <v>106303</v>
      </c>
      <c r="E19" s="1314">
        <f t="shared" si="3"/>
        <v>3776120</v>
      </c>
      <c r="F19" s="1314">
        <f t="shared" si="3"/>
        <v>21281</v>
      </c>
      <c r="G19" s="1314">
        <f t="shared" si="3"/>
        <v>104667</v>
      </c>
      <c r="H19" s="1314">
        <f t="shared" si="3"/>
        <v>1531</v>
      </c>
      <c r="I19" s="1314">
        <f t="shared" si="3"/>
        <v>402421</v>
      </c>
      <c r="J19" s="1314">
        <f t="shared" si="3"/>
        <v>130809</v>
      </c>
      <c r="K19" s="1314">
        <v>7078</v>
      </c>
      <c r="L19" s="1314">
        <f t="shared" si="3"/>
        <v>4294</v>
      </c>
      <c r="M19" s="1314">
        <f t="shared" si="3"/>
        <v>0</v>
      </c>
      <c r="N19" s="1314">
        <f t="shared" si="3"/>
        <v>2784</v>
      </c>
      <c r="O19" s="1314">
        <v>1433</v>
      </c>
      <c r="P19" s="1315">
        <f t="shared" si="0"/>
        <v>3.7893463153731708</v>
      </c>
      <c r="Q19" s="1315">
        <f t="shared" si="1"/>
        <v>66.657998045419163</v>
      </c>
      <c r="R19" s="1344">
        <f>(J19*100/(G19+H19))</f>
        <v>123.17463605717622</v>
      </c>
    </row>
    <row r="20" spans="1:18" ht="26.25" customHeight="1">
      <c r="A20" s="6708" t="s">
        <v>1167</v>
      </c>
      <c r="B20" s="6709"/>
      <c r="C20" s="1308">
        <v>1216</v>
      </c>
      <c r="D20" s="1308">
        <v>97546</v>
      </c>
      <c r="E20" s="1308">
        <v>783215</v>
      </c>
      <c r="F20" s="1308">
        <v>56344</v>
      </c>
      <c r="G20" s="1308">
        <v>94692</v>
      </c>
      <c r="H20" s="1309">
        <v>1861</v>
      </c>
      <c r="I20" s="1308">
        <v>393249</v>
      </c>
      <c r="J20" s="1308">
        <v>34177</v>
      </c>
      <c r="K20" s="1308">
        <v>2206</v>
      </c>
      <c r="L20" s="1309">
        <v>936</v>
      </c>
      <c r="M20" s="1309">
        <v>0</v>
      </c>
      <c r="N20" s="1309">
        <v>1270</v>
      </c>
      <c r="O20" s="1309">
        <v>457</v>
      </c>
      <c r="P20" s="1310">
        <f>I20/(G20+H20)</f>
        <v>4.0728822511988234</v>
      </c>
      <c r="Q20" s="1310">
        <f t="shared" si="1"/>
        <v>88.601523071377073</v>
      </c>
      <c r="R20" s="1343">
        <f>(J20*100/(G20+H20))</f>
        <v>35.397139394943707</v>
      </c>
    </row>
    <row r="21" spans="1:18" ht="26.25" customHeight="1">
      <c r="A21" s="6708" t="s">
        <v>1168</v>
      </c>
      <c r="B21" s="6709"/>
      <c r="C21" s="1308">
        <v>100</v>
      </c>
      <c r="D21" s="1308">
        <v>146</v>
      </c>
      <c r="E21" s="1308">
        <v>13081</v>
      </c>
      <c r="F21" s="1308">
        <v>0</v>
      </c>
      <c r="G21" s="1308">
        <v>146</v>
      </c>
      <c r="H21" s="1308">
        <v>0</v>
      </c>
      <c r="I21" s="1308">
        <v>730</v>
      </c>
      <c r="J21" s="1308">
        <v>267</v>
      </c>
      <c r="K21" s="1308">
        <v>0</v>
      </c>
      <c r="L21" s="1308">
        <v>0</v>
      </c>
      <c r="M21" s="1308">
        <v>0</v>
      </c>
      <c r="N21" s="1308">
        <v>0</v>
      </c>
      <c r="O21" s="1308">
        <v>0</v>
      </c>
      <c r="P21" s="1310">
        <f>I21/(G21+H21)</f>
        <v>5</v>
      </c>
      <c r="Q21" s="1310">
        <f t="shared" si="1"/>
        <v>2</v>
      </c>
      <c r="R21" s="1343">
        <f t="shared" ref="R21:R39" si="4">(J21*100/(G21+H21))</f>
        <v>182.87671232876713</v>
      </c>
    </row>
    <row r="22" spans="1:18" ht="26.25" customHeight="1">
      <c r="A22" s="6632"/>
      <c r="B22" s="1339" t="s">
        <v>1171</v>
      </c>
      <c r="C22" s="1308">
        <v>49</v>
      </c>
      <c r="D22" s="1308">
        <v>1673</v>
      </c>
      <c r="E22" s="1308">
        <v>133481</v>
      </c>
      <c r="F22" s="1308">
        <v>199</v>
      </c>
      <c r="G22" s="1308">
        <v>1661</v>
      </c>
      <c r="H22" s="1308">
        <v>15</v>
      </c>
      <c r="I22" s="1308">
        <v>3537</v>
      </c>
      <c r="J22" s="1308">
        <v>3820</v>
      </c>
      <c r="K22" s="1308">
        <v>93</v>
      </c>
      <c r="L22" s="1308">
        <v>34</v>
      </c>
      <c r="M22" s="1308">
        <v>0</v>
      </c>
      <c r="N22" s="1308">
        <v>59</v>
      </c>
      <c r="O22" s="1308">
        <v>38</v>
      </c>
      <c r="P22" s="1310">
        <f t="shared" ref="P22:P37" si="5">I22/(G22+H22)</f>
        <v>2.110381861575179</v>
      </c>
      <c r="Q22" s="1310">
        <f t="shared" si="1"/>
        <v>19.776348895722673</v>
      </c>
      <c r="R22" s="1343">
        <f t="shared" si="4"/>
        <v>227.9236276849642</v>
      </c>
    </row>
    <row r="23" spans="1:18" ht="21.75" customHeight="1">
      <c r="A23" s="6632"/>
      <c r="B23" s="1339" t="s">
        <v>1172</v>
      </c>
      <c r="C23" s="1308">
        <v>25</v>
      </c>
      <c r="D23" s="1308">
        <v>3281</v>
      </c>
      <c r="E23" s="1308">
        <v>62446</v>
      </c>
      <c r="F23" s="1308">
        <v>910</v>
      </c>
      <c r="G23" s="1308">
        <v>3280</v>
      </c>
      <c r="H23" s="1308">
        <v>0</v>
      </c>
      <c r="I23" s="1308">
        <v>3805</v>
      </c>
      <c r="J23" s="1308">
        <v>3031</v>
      </c>
      <c r="K23" s="1308">
        <v>728</v>
      </c>
      <c r="L23" s="1308">
        <v>180</v>
      </c>
      <c r="M23" s="1308">
        <v>0</v>
      </c>
      <c r="N23" s="1308">
        <v>548</v>
      </c>
      <c r="O23" s="1308">
        <v>249</v>
      </c>
      <c r="P23" s="1310">
        <f t="shared" si="5"/>
        <v>1.1600609756097562</v>
      </c>
      <c r="Q23" s="1310">
        <f t="shared" si="1"/>
        <v>41.698630136986303</v>
      </c>
      <c r="R23" s="1343">
        <f t="shared" si="4"/>
        <v>92.408536585365852</v>
      </c>
    </row>
    <row r="24" spans="1:18" ht="21.75" customHeight="1">
      <c r="A24" s="6632"/>
      <c r="B24" s="1339" t="s">
        <v>1173</v>
      </c>
      <c r="C24" s="1308">
        <v>45</v>
      </c>
      <c r="D24" s="1308">
        <v>4241</v>
      </c>
      <c r="E24" s="1308">
        <v>202625</v>
      </c>
      <c r="F24" s="1308">
        <v>8010</v>
      </c>
      <c r="G24" s="1308">
        <v>4189</v>
      </c>
      <c r="H24" s="1308">
        <v>30</v>
      </c>
      <c r="I24" s="1308">
        <v>7227</v>
      </c>
      <c r="J24" s="1308">
        <v>9738</v>
      </c>
      <c r="K24" s="1308">
        <v>480</v>
      </c>
      <c r="L24" s="1308">
        <v>164</v>
      </c>
      <c r="M24" s="1308">
        <v>4</v>
      </c>
      <c r="N24" s="1308">
        <v>312</v>
      </c>
      <c r="O24" s="1308">
        <v>148</v>
      </c>
      <c r="P24" s="1310">
        <f t="shared" si="5"/>
        <v>1.7129651576202891</v>
      </c>
      <c r="Q24" s="1310">
        <f t="shared" si="1"/>
        <v>44</v>
      </c>
      <c r="R24" s="1343">
        <f t="shared" si="4"/>
        <v>230.81298885991941</v>
      </c>
    </row>
    <row r="25" spans="1:18" ht="21.75" customHeight="1">
      <c r="A25" s="6632"/>
      <c r="B25" s="1330" t="s">
        <v>1174</v>
      </c>
      <c r="C25" s="1308">
        <v>49</v>
      </c>
      <c r="D25" s="1308">
        <v>6273</v>
      </c>
      <c r="E25" s="1308">
        <v>99820</v>
      </c>
      <c r="F25" s="1308">
        <v>262</v>
      </c>
      <c r="G25" s="1308">
        <v>6221</v>
      </c>
      <c r="H25" s="1308">
        <v>0</v>
      </c>
      <c r="I25" s="1308">
        <v>8060</v>
      </c>
      <c r="J25" s="1308">
        <v>4660</v>
      </c>
      <c r="K25" s="1308">
        <v>831</v>
      </c>
      <c r="L25" s="1308">
        <v>199</v>
      </c>
      <c r="M25" s="1308">
        <v>0</v>
      </c>
      <c r="N25" s="1308">
        <v>632</v>
      </c>
      <c r="O25" s="1308">
        <v>304</v>
      </c>
      <c r="P25" s="1310">
        <f t="shared" si="5"/>
        <v>1.2956116380003215</v>
      </c>
      <c r="Q25" s="1310">
        <f t="shared" si="1"/>
        <v>45.065697511881467</v>
      </c>
      <c r="R25" s="1343">
        <f t="shared" si="4"/>
        <v>74.907571130043408</v>
      </c>
    </row>
    <row r="26" spans="1:18" ht="21.75" customHeight="1">
      <c r="A26" s="6632"/>
      <c r="B26" s="1330" t="s">
        <v>1175</v>
      </c>
      <c r="C26" s="1308">
        <v>36</v>
      </c>
      <c r="D26" s="1308">
        <v>7027</v>
      </c>
      <c r="E26" s="1308">
        <v>84695</v>
      </c>
      <c r="F26" s="1308">
        <v>1498</v>
      </c>
      <c r="G26" s="1308">
        <v>7006</v>
      </c>
      <c r="H26" s="1308">
        <v>5</v>
      </c>
      <c r="I26" s="1308">
        <v>8086</v>
      </c>
      <c r="J26" s="1308">
        <v>7809</v>
      </c>
      <c r="K26" s="1308">
        <v>4851</v>
      </c>
      <c r="L26" s="1308">
        <v>1237</v>
      </c>
      <c r="M26" s="1308">
        <v>4</v>
      </c>
      <c r="N26" s="1308">
        <v>3610</v>
      </c>
      <c r="O26" s="1308">
        <v>1900</v>
      </c>
      <c r="P26" s="1310">
        <f t="shared" si="5"/>
        <v>1.1533304806732279</v>
      </c>
      <c r="Q26" s="1310">
        <f t="shared" si="1"/>
        <v>61.537290715372905</v>
      </c>
      <c r="R26" s="1343">
        <f t="shared" si="4"/>
        <v>111.3821138211382</v>
      </c>
    </row>
    <row r="27" spans="1:18" ht="21.75" customHeight="1">
      <c r="A27" s="6632"/>
      <c r="B27" s="1330" t="s">
        <v>1176</v>
      </c>
      <c r="C27" s="1308">
        <v>142</v>
      </c>
      <c r="D27" s="1308">
        <v>23486</v>
      </c>
      <c r="E27" s="1308">
        <v>336569</v>
      </c>
      <c r="F27" s="1308">
        <v>2652</v>
      </c>
      <c r="G27" s="1308">
        <v>22828</v>
      </c>
      <c r="H27" s="1308">
        <v>343</v>
      </c>
      <c r="I27" s="1308">
        <v>35285</v>
      </c>
      <c r="J27" s="1308">
        <v>15951</v>
      </c>
      <c r="K27" s="1308">
        <v>1962</v>
      </c>
      <c r="L27" s="1308">
        <v>865</v>
      </c>
      <c r="M27" s="1308">
        <v>0</v>
      </c>
      <c r="N27" s="1308">
        <v>1097</v>
      </c>
      <c r="O27" s="1308">
        <v>454</v>
      </c>
      <c r="P27" s="1310">
        <f t="shared" si="5"/>
        <v>1.522808683267878</v>
      </c>
      <c r="Q27" s="1310">
        <f t="shared" si="1"/>
        <v>68.078333011769246</v>
      </c>
      <c r="R27" s="1343">
        <f t="shared" si="4"/>
        <v>68.840360795822363</v>
      </c>
    </row>
    <row r="28" spans="1:18" ht="21.75" customHeight="1">
      <c r="A28" s="6632"/>
      <c r="B28" s="1330" t="s">
        <v>1177</v>
      </c>
      <c r="C28" s="1308">
        <v>46</v>
      </c>
      <c r="D28" s="1308">
        <v>5812</v>
      </c>
      <c r="E28" s="1308">
        <v>177104</v>
      </c>
      <c r="F28" s="1308">
        <v>369</v>
      </c>
      <c r="G28" s="1308">
        <v>5683</v>
      </c>
      <c r="H28" s="1308">
        <v>66</v>
      </c>
      <c r="I28" s="1308">
        <v>10099</v>
      </c>
      <c r="J28" s="1308">
        <v>10947</v>
      </c>
      <c r="K28" s="1308">
        <v>181</v>
      </c>
      <c r="L28" s="1308">
        <v>41</v>
      </c>
      <c r="M28" s="1308">
        <v>1</v>
      </c>
      <c r="N28" s="1308">
        <v>139</v>
      </c>
      <c r="O28" s="1308">
        <v>60</v>
      </c>
      <c r="P28" s="1310">
        <f t="shared" si="5"/>
        <v>1.7566533310140895</v>
      </c>
      <c r="Q28" s="1310">
        <f t="shared" si="1"/>
        <v>60.148898153662891</v>
      </c>
      <c r="R28" s="1343">
        <f t="shared" si="4"/>
        <v>190.41572447382154</v>
      </c>
    </row>
    <row r="29" spans="1:18" ht="21.75" customHeight="1">
      <c r="A29" s="6632"/>
      <c r="B29" s="1330" t="s">
        <v>1178</v>
      </c>
      <c r="C29" s="1319">
        <v>19</v>
      </c>
      <c r="D29" s="1319">
        <v>2848</v>
      </c>
      <c r="E29" s="1308">
        <v>30204</v>
      </c>
      <c r="F29" s="1308">
        <v>0</v>
      </c>
      <c r="G29" s="1308">
        <v>2847</v>
      </c>
      <c r="H29" s="1308">
        <v>0</v>
      </c>
      <c r="I29" s="1308">
        <v>3323</v>
      </c>
      <c r="J29" s="1308">
        <v>6556</v>
      </c>
      <c r="K29" s="1308">
        <v>0</v>
      </c>
      <c r="L29" s="1308">
        <v>0</v>
      </c>
      <c r="M29" s="1308">
        <v>0</v>
      </c>
      <c r="N29" s="1308">
        <v>0</v>
      </c>
      <c r="O29" s="1308">
        <v>0</v>
      </c>
      <c r="P29" s="1310">
        <f t="shared" si="5"/>
        <v>1.1671935370565507</v>
      </c>
      <c r="Q29" s="1310">
        <f t="shared" si="1"/>
        <v>47.916366258111033</v>
      </c>
      <c r="R29" s="1343">
        <f t="shared" si="4"/>
        <v>230.27748507200562</v>
      </c>
    </row>
    <row r="30" spans="1:18" ht="21.75" customHeight="1">
      <c r="A30" s="6632"/>
      <c r="B30" s="1330" t="s">
        <v>1179</v>
      </c>
      <c r="C30" s="1319">
        <v>26</v>
      </c>
      <c r="D30" s="1319">
        <v>4906</v>
      </c>
      <c r="E30" s="1308">
        <v>44280</v>
      </c>
      <c r="F30" s="1308">
        <v>547</v>
      </c>
      <c r="G30" s="1308">
        <v>4408</v>
      </c>
      <c r="H30" s="1308">
        <v>18</v>
      </c>
      <c r="I30" s="1308">
        <v>8132</v>
      </c>
      <c r="J30" s="1308">
        <v>2349</v>
      </c>
      <c r="K30" s="1308">
        <v>0</v>
      </c>
      <c r="L30" s="1308">
        <v>0</v>
      </c>
      <c r="M30" s="1308">
        <v>0</v>
      </c>
      <c r="N30" s="1308">
        <v>0</v>
      </c>
      <c r="O30" s="1308">
        <v>0</v>
      </c>
      <c r="P30" s="1310">
        <f t="shared" si="5"/>
        <v>1.8373248983280615</v>
      </c>
      <c r="Q30" s="1310">
        <f t="shared" si="1"/>
        <v>85.690200210748159</v>
      </c>
      <c r="R30" s="1343">
        <f t="shared" si="4"/>
        <v>53.072751920469948</v>
      </c>
    </row>
    <row r="31" spans="1:18" ht="21.75" customHeight="1">
      <c r="A31" s="6632"/>
      <c r="B31" s="1330" t="s">
        <v>1180</v>
      </c>
      <c r="C31" s="1319">
        <v>78</v>
      </c>
      <c r="D31" s="1319">
        <v>9483</v>
      </c>
      <c r="E31" s="1308">
        <v>174666</v>
      </c>
      <c r="F31" s="1308">
        <v>1425</v>
      </c>
      <c r="G31" s="1308">
        <v>9471</v>
      </c>
      <c r="H31" s="1308">
        <v>4</v>
      </c>
      <c r="I31" s="1308">
        <v>12268</v>
      </c>
      <c r="J31" s="1308">
        <v>11109</v>
      </c>
      <c r="K31" s="1308">
        <v>653</v>
      </c>
      <c r="L31" s="1308">
        <v>225</v>
      </c>
      <c r="M31" s="1308">
        <v>5</v>
      </c>
      <c r="N31" s="1308">
        <v>423</v>
      </c>
      <c r="O31" s="1308">
        <v>193</v>
      </c>
      <c r="P31" s="1310">
        <f t="shared" si="5"/>
        <v>1.2947757255936676</v>
      </c>
      <c r="Q31" s="1310">
        <f t="shared" si="1"/>
        <v>43.09097295398665</v>
      </c>
      <c r="R31" s="1343">
        <f t="shared" si="4"/>
        <v>117.24538258575198</v>
      </c>
    </row>
    <row r="32" spans="1:18" ht="21.75" customHeight="1">
      <c r="A32" s="6632"/>
      <c r="B32" s="1330" t="s">
        <v>1182</v>
      </c>
      <c r="C32" s="1308">
        <v>89</v>
      </c>
      <c r="D32" s="1308">
        <v>14025</v>
      </c>
      <c r="E32" s="1308">
        <v>235710</v>
      </c>
      <c r="F32" s="1308">
        <v>19707</v>
      </c>
      <c r="G32" s="1308">
        <v>13636</v>
      </c>
      <c r="H32" s="1308">
        <v>226</v>
      </c>
      <c r="I32" s="1308">
        <v>24866</v>
      </c>
      <c r="J32" s="1308">
        <v>11497</v>
      </c>
      <c r="K32" s="1308">
        <v>599</v>
      </c>
      <c r="L32" s="1308">
        <v>130</v>
      </c>
      <c r="M32" s="1308">
        <v>1</v>
      </c>
      <c r="N32" s="1308">
        <v>468</v>
      </c>
      <c r="O32" s="1308">
        <v>288</v>
      </c>
      <c r="P32" s="1310">
        <f t="shared" si="5"/>
        <v>1.7938248448997258</v>
      </c>
      <c r="Q32" s="1310">
        <f t="shared" si="1"/>
        <v>76.546098199168853</v>
      </c>
      <c r="R32" s="1343">
        <f t="shared" si="4"/>
        <v>82.938969845621116</v>
      </c>
    </row>
    <row r="33" spans="1:26" ht="21.75" customHeight="1">
      <c r="A33" s="6632"/>
      <c r="B33" s="1330" t="s">
        <v>1194</v>
      </c>
      <c r="C33" s="1308">
        <v>61</v>
      </c>
      <c r="D33" s="1308">
        <v>14078</v>
      </c>
      <c r="E33" s="1308">
        <v>234313</v>
      </c>
      <c r="F33" s="1308">
        <v>863</v>
      </c>
      <c r="G33" s="1308">
        <v>13861</v>
      </c>
      <c r="H33" s="1308">
        <v>27</v>
      </c>
      <c r="I33" s="1308">
        <v>15721</v>
      </c>
      <c r="J33" s="1308">
        <v>10991</v>
      </c>
      <c r="K33" s="1308">
        <v>3342</v>
      </c>
      <c r="L33" s="1308">
        <v>816</v>
      </c>
      <c r="M33" s="1308">
        <v>0</v>
      </c>
      <c r="N33" s="1308">
        <v>2526</v>
      </c>
      <c r="O33" s="1308">
        <v>1498</v>
      </c>
      <c r="P33" s="1310">
        <f t="shared" si="5"/>
        <v>1.1319844470046083</v>
      </c>
      <c r="Q33" s="1310">
        <f t="shared" si="1"/>
        <v>70.608578486413649</v>
      </c>
      <c r="R33" s="1343">
        <f t="shared" si="4"/>
        <v>79.14026497695852</v>
      </c>
    </row>
    <row r="34" spans="1:26" ht="21.75" customHeight="1">
      <c r="A34" s="6632"/>
      <c r="B34" s="1330" t="s">
        <v>1195</v>
      </c>
      <c r="C34" s="1308">
        <v>170</v>
      </c>
      <c r="D34" s="1308">
        <v>22549</v>
      </c>
      <c r="E34" s="1308">
        <v>249318</v>
      </c>
      <c r="F34" s="1308">
        <v>1807</v>
      </c>
      <c r="G34" s="1308">
        <v>22725</v>
      </c>
      <c r="H34" s="1308">
        <v>137</v>
      </c>
      <c r="I34" s="1308">
        <v>38143</v>
      </c>
      <c r="J34" s="1308">
        <v>24520</v>
      </c>
      <c r="K34" s="1308">
        <v>1410</v>
      </c>
      <c r="L34" s="1308">
        <v>383</v>
      </c>
      <c r="M34" s="1308">
        <v>0</v>
      </c>
      <c r="N34" s="1308">
        <v>1027</v>
      </c>
      <c r="O34" s="1308">
        <v>457</v>
      </c>
      <c r="P34" s="1310">
        <f t="shared" si="5"/>
        <v>1.66840171463564</v>
      </c>
      <c r="Q34" s="1310">
        <f t="shared" si="1"/>
        <v>61.471394037066879</v>
      </c>
      <c r="R34" s="1343">
        <f t="shared" si="4"/>
        <v>107.25220890560756</v>
      </c>
    </row>
    <row r="35" spans="1:26" ht="21.75" customHeight="1">
      <c r="A35" s="6632"/>
      <c r="B35" s="1330" t="s">
        <v>1196</v>
      </c>
      <c r="C35" s="1308">
        <v>25</v>
      </c>
      <c r="D35" s="1308">
        <v>0</v>
      </c>
      <c r="E35" s="1308">
        <v>59129</v>
      </c>
      <c r="F35" s="1308">
        <v>826</v>
      </c>
      <c r="G35" s="1308">
        <v>0</v>
      </c>
      <c r="H35" s="1308">
        <v>0</v>
      </c>
      <c r="I35" s="1308">
        <v>0</v>
      </c>
      <c r="J35" s="1308">
        <v>5598</v>
      </c>
      <c r="K35" s="1308">
        <v>0</v>
      </c>
      <c r="L35" s="1308">
        <v>0</v>
      </c>
      <c r="M35" s="1308">
        <v>0</v>
      </c>
      <c r="N35" s="1308">
        <v>0</v>
      </c>
      <c r="O35" s="1308">
        <v>0</v>
      </c>
      <c r="P35" s="1310">
        <v>0</v>
      </c>
      <c r="Q35" s="1310">
        <f t="shared" si="1"/>
        <v>0</v>
      </c>
      <c r="R35" s="1346">
        <v>0</v>
      </c>
    </row>
    <row r="36" spans="1:26" ht="27" customHeight="1">
      <c r="A36" s="6632"/>
      <c r="B36" s="1330" t="s">
        <v>1207</v>
      </c>
      <c r="C36" s="1308">
        <v>25</v>
      </c>
      <c r="D36" s="1308">
        <v>295</v>
      </c>
      <c r="E36" s="1308">
        <v>47365</v>
      </c>
      <c r="F36" s="1308">
        <v>187</v>
      </c>
      <c r="G36" s="1308">
        <v>295</v>
      </c>
      <c r="H36" s="1308">
        <v>0</v>
      </c>
      <c r="I36" s="1308">
        <v>295</v>
      </c>
      <c r="J36" s="1308">
        <v>3383</v>
      </c>
      <c r="K36" s="1308">
        <v>0</v>
      </c>
      <c r="L36" s="1308">
        <v>0</v>
      </c>
      <c r="M36" s="1308">
        <v>0</v>
      </c>
      <c r="N36" s="1308">
        <v>0</v>
      </c>
      <c r="O36" s="1308">
        <v>0</v>
      </c>
      <c r="P36" s="1310">
        <f>I36/(G36+H36)</f>
        <v>1</v>
      </c>
      <c r="Q36" s="1310">
        <f>(I36*100)/(C36*365)</f>
        <v>3.2328767123287672</v>
      </c>
      <c r="R36" s="1343">
        <f>(J36*100/(G36+H36))</f>
        <v>1146.7796610169491</v>
      </c>
    </row>
    <row r="37" spans="1:26" ht="33" customHeight="1">
      <c r="A37" s="6633"/>
      <c r="B37" s="1330" t="s">
        <v>1208</v>
      </c>
      <c r="C37" s="1308">
        <v>119</v>
      </c>
      <c r="D37" s="1308">
        <v>4283</v>
      </c>
      <c r="E37" s="1308">
        <v>62737</v>
      </c>
      <c r="F37" s="1308">
        <v>326</v>
      </c>
      <c r="G37" s="1308">
        <v>4069</v>
      </c>
      <c r="H37" s="1308">
        <v>101</v>
      </c>
      <c r="I37" s="1308">
        <v>9352</v>
      </c>
      <c r="J37" s="1308">
        <v>2812</v>
      </c>
      <c r="K37" s="1308">
        <v>347</v>
      </c>
      <c r="L37" s="1308">
        <v>60</v>
      </c>
      <c r="M37" s="1308">
        <v>0</v>
      </c>
      <c r="N37" s="1308">
        <v>247</v>
      </c>
      <c r="O37" s="1308">
        <v>182</v>
      </c>
      <c r="P37" s="1310">
        <f t="shared" si="5"/>
        <v>2.2426858513189449</v>
      </c>
      <c r="Q37" s="1310">
        <f t="shared" si="1"/>
        <v>21.531023368251411</v>
      </c>
      <c r="R37" s="1343">
        <f t="shared" si="4"/>
        <v>67.434052757793765</v>
      </c>
    </row>
    <row r="38" spans="1:26" s="1320" customFormat="1" ht="21.75" customHeight="1">
      <c r="A38" s="6706" t="s">
        <v>2</v>
      </c>
      <c r="B38" s="6707"/>
      <c r="C38" s="1314">
        <f>SUM(C20:C37)</f>
        <v>2320</v>
      </c>
      <c r="D38" s="1314">
        <v>221952</v>
      </c>
      <c r="E38" s="1314">
        <f t="shared" ref="E38:J38" si="6">SUM(E20:E37)</f>
        <v>3030758</v>
      </c>
      <c r="F38" s="1314">
        <f t="shared" si="6"/>
        <v>95932</v>
      </c>
      <c r="G38" s="1314">
        <f t="shared" si="6"/>
        <v>217018</v>
      </c>
      <c r="H38" s="1314">
        <f t="shared" si="6"/>
        <v>2833</v>
      </c>
      <c r="I38" s="1314">
        <f t="shared" si="6"/>
        <v>582178</v>
      </c>
      <c r="J38" s="1314">
        <f t="shared" si="6"/>
        <v>169215</v>
      </c>
      <c r="K38" s="1314">
        <v>17683</v>
      </c>
      <c r="L38" s="1314">
        <f>SUM(L20:L37)</f>
        <v>5270</v>
      </c>
      <c r="M38" s="1314">
        <f>SUM(M20:M37)</f>
        <v>15</v>
      </c>
      <c r="N38" s="1314">
        <f>SUM(N20:N37)</f>
        <v>12358</v>
      </c>
      <c r="O38" s="1314">
        <v>6228</v>
      </c>
      <c r="P38" s="1315">
        <f>I38/(G38+H38)</f>
        <v>2.6480570932131307</v>
      </c>
      <c r="Q38" s="1315">
        <f t="shared" si="1"/>
        <v>68.750354274917342</v>
      </c>
      <c r="R38" s="1344">
        <f t="shared" si="4"/>
        <v>76.968037443541306</v>
      </c>
    </row>
    <row r="39" spans="1:26" s="1320" customFormat="1" ht="30" customHeight="1" thickBot="1">
      <c r="A39" s="6710" t="s">
        <v>1183</v>
      </c>
      <c r="B39" s="6711"/>
      <c r="C39" s="1321">
        <f>C19+C38</f>
        <v>3974</v>
      </c>
      <c r="D39" s="1321">
        <v>328255</v>
      </c>
      <c r="E39" s="1321">
        <f t="shared" ref="E39:J39" si="7">E19+E38</f>
        <v>6806878</v>
      </c>
      <c r="F39" s="1321">
        <f t="shared" si="7"/>
        <v>117213</v>
      </c>
      <c r="G39" s="1321">
        <f t="shared" si="7"/>
        <v>321685</v>
      </c>
      <c r="H39" s="1321">
        <f t="shared" si="7"/>
        <v>4364</v>
      </c>
      <c r="I39" s="1321">
        <f t="shared" si="7"/>
        <v>984599</v>
      </c>
      <c r="J39" s="1321">
        <f t="shared" si="7"/>
        <v>300024</v>
      </c>
      <c r="K39" s="1321">
        <v>24761</v>
      </c>
      <c r="L39" s="1321">
        <f>L19+L38</f>
        <v>9564</v>
      </c>
      <c r="M39" s="1321">
        <f>M19+M38</f>
        <v>15</v>
      </c>
      <c r="N39" s="1321">
        <f>N19+N38</f>
        <v>15142</v>
      </c>
      <c r="O39" s="1321">
        <v>7661</v>
      </c>
      <c r="P39" s="1322">
        <f>I39/(G39+H39)</f>
        <v>3.019788436707366</v>
      </c>
      <c r="Q39" s="1322">
        <f t="shared" si="1"/>
        <v>67.879504450158905</v>
      </c>
      <c r="R39" s="1345">
        <f t="shared" si="4"/>
        <v>92.018070903453165</v>
      </c>
    </row>
    <row r="40" spans="1:26" ht="13.5" thickTop="1"/>
    <row r="41" spans="1:26" s="152" customFormat="1" ht="18" customHeight="1">
      <c r="A41" s="6628" t="s">
        <v>1209</v>
      </c>
      <c r="B41" s="6628"/>
      <c r="C41" s="6628"/>
      <c r="D41" s="6628"/>
      <c r="E41" s="6628"/>
      <c r="L41" s="1328"/>
      <c r="M41" s="1328"/>
    </row>
    <row r="42" spans="1:26" s="152" customFormat="1" ht="15" customHeight="1">
      <c r="A42" s="6248" t="s">
        <v>1210</v>
      </c>
      <c r="B42" s="6248"/>
      <c r="C42" s="6248"/>
      <c r="D42" s="6248"/>
      <c r="E42" s="6248"/>
      <c r="F42" s="6248"/>
      <c r="G42" s="6248"/>
      <c r="H42" s="6248"/>
      <c r="I42" s="6248"/>
      <c r="J42" s="6248"/>
      <c r="K42" s="175"/>
      <c r="L42" s="358"/>
      <c r="M42" s="358"/>
    </row>
    <row r="43" spans="1:26" s="152" customFormat="1" ht="15.75" customHeight="1">
      <c r="A43" s="6628" t="s">
        <v>1186</v>
      </c>
      <c r="B43" s="6628"/>
      <c r="C43" s="6628"/>
      <c r="D43" s="6628"/>
      <c r="E43" s="6628"/>
      <c r="L43" s="1328"/>
      <c r="M43" s="1328"/>
    </row>
    <row r="44" spans="1:26" s="152" customFormat="1" ht="18.75" customHeight="1">
      <c r="A44" s="6488" t="s">
        <v>1464</v>
      </c>
      <c r="B44" s="6248"/>
      <c r="C44" s="6248"/>
      <c r="D44" s="6248"/>
      <c r="E44" s="6248"/>
      <c r="F44" s="6248"/>
      <c r="Z44" s="1329"/>
    </row>
    <row r="45" spans="1:26" s="152" customFormat="1" ht="18.75" customHeight="1">
      <c r="A45" s="176" t="s">
        <v>1463</v>
      </c>
      <c r="B45" s="176"/>
      <c r="C45" s="176"/>
      <c r="D45" s="176"/>
      <c r="E45" s="176"/>
      <c r="F45" s="176"/>
      <c r="Z45" s="1329"/>
    </row>
    <row r="46" spans="1:26" s="152" customFormat="1">
      <c r="A46" s="176"/>
      <c r="B46" s="176"/>
      <c r="C46" s="176"/>
      <c r="D46" s="176"/>
      <c r="E46" s="176"/>
      <c r="F46" s="176"/>
      <c r="Z46" s="1329"/>
    </row>
    <row r="47" spans="1:26" s="152" customFormat="1" ht="24" customHeight="1">
      <c r="B47" s="6564" t="s">
        <v>3</v>
      </c>
      <c r="C47" s="6564"/>
      <c r="D47" s="6564"/>
      <c r="E47" s="6564"/>
      <c r="F47" s="177"/>
      <c r="G47" s="177"/>
      <c r="H47" s="177"/>
      <c r="I47" s="177"/>
      <c r="J47" s="177"/>
      <c r="K47" s="177"/>
      <c r="Z47" s="1329"/>
    </row>
    <row r="48" spans="1:26" s="152" customFormat="1">
      <c r="Z48" s="1329"/>
    </row>
    <row r="49" spans="1:1" s="1327" customFormat="1">
      <c r="A49" s="1326"/>
    </row>
  </sheetData>
  <mergeCells count="32">
    <mergeCell ref="B47:E47"/>
    <mergeCell ref="A39:B39"/>
    <mergeCell ref="A41:E41"/>
    <mergeCell ref="A42:J42"/>
    <mergeCell ref="A43:E43"/>
    <mergeCell ref="A44:F44"/>
    <mergeCell ref="A19:B19"/>
    <mergeCell ref="A20:B20"/>
    <mergeCell ref="A21:B21"/>
    <mergeCell ref="A22:A37"/>
    <mergeCell ref="A38:B38"/>
    <mergeCell ref="L5:L6"/>
    <mergeCell ref="M5:M6"/>
    <mergeCell ref="N5:N6"/>
    <mergeCell ref="O5:O6"/>
    <mergeCell ref="A7:A18"/>
    <mergeCell ref="A2:R2"/>
    <mergeCell ref="A3:R3"/>
    <mergeCell ref="A4:B6"/>
    <mergeCell ref="C4:C6"/>
    <mergeCell ref="D4:D6"/>
    <mergeCell ref="E4:E6"/>
    <mergeCell ref="F4:F6"/>
    <mergeCell ref="G4:G6"/>
    <mergeCell ref="H4:H6"/>
    <mergeCell ref="I4:I6"/>
    <mergeCell ref="J4:J6"/>
    <mergeCell ref="K4:O4"/>
    <mergeCell ref="P4:P6"/>
    <mergeCell ref="Q4:Q6"/>
    <mergeCell ref="R4:R6"/>
    <mergeCell ref="K5:K6"/>
  </mergeCells>
  <hyperlinks>
    <hyperlink ref="A1" r:id="rId1"/>
  </hyperlinks>
  <pageMargins left="0.70866141732283472" right="0.70866141732283472" top="0.74803149606299213" bottom="0.74803149606299213" header="0.31496062992125984" footer="0.31496062992125984"/>
  <pageSetup paperSize="9" scale="48" orientation="landscape" r:id="rId2"/>
  <headerFooter>
    <oddFooter>&amp;R74</oddFooter>
  </headerFooter>
  <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6">
    <pageSetUpPr fitToPage="1"/>
  </sheetPr>
  <dimension ref="A1:I56"/>
  <sheetViews>
    <sheetView view="pageBreakPreview" zoomScale="60" zoomScaleNormal="100" workbookViewId="0">
      <selection activeCell="H15" sqref="H15"/>
    </sheetView>
  </sheetViews>
  <sheetFormatPr defaultRowHeight="12.75"/>
  <cols>
    <col min="1" max="1" width="49.7109375" style="152" customWidth="1"/>
    <col min="2" max="6" width="28.7109375" style="152" customWidth="1"/>
    <col min="7" max="16384" width="9.140625" style="152"/>
  </cols>
  <sheetData>
    <row r="1" spans="1:6" ht="13.5" thickBot="1">
      <c r="A1" s="1" t="s">
        <v>0</v>
      </c>
      <c r="F1" s="474" t="s">
        <v>1</v>
      </c>
    </row>
    <row r="2" spans="1:6" ht="29.25" customHeight="1" thickTop="1">
      <c r="A2" s="6250" t="s">
        <v>1454</v>
      </c>
      <c r="B2" s="6251"/>
      <c r="C2" s="6251"/>
      <c r="D2" s="6251"/>
      <c r="E2" s="6251"/>
      <c r="F2" s="6252"/>
    </row>
    <row r="3" spans="1:6" ht="30" customHeight="1" thickBot="1">
      <c r="A3" s="6714" t="s">
        <v>1211</v>
      </c>
      <c r="B3" s="6715"/>
      <c r="C3" s="6715"/>
      <c r="D3" s="6715"/>
      <c r="E3" s="6715"/>
      <c r="F3" s="6716"/>
    </row>
    <row r="4" spans="1:6" ht="32.25" customHeight="1" thickBot="1">
      <c r="A4" s="753" t="s">
        <v>1212</v>
      </c>
      <c r="B4" s="1031">
        <v>2009</v>
      </c>
      <c r="C4" s="1032">
        <v>2010</v>
      </c>
      <c r="D4" s="1032">
        <v>2011</v>
      </c>
      <c r="E4" s="1032">
        <v>2012</v>
      </c>
      <c r="F4" s="1347">
        <v>2013</v>
      </c>
    </row>
    <row r="5" spans="1:6" ht="12" customHeight="1">
      <c r="A5" s="1348" t="s">
        <v>1213</v>
      </c>
      <c r="B5" s="1349">
        <v>1</v>
      </c>
      <c r="C5" s="1349">
        <v>1</v>
      </c>
      <c r="D5" s="1349">
        <v>1</v>
      </c>
      <c r="E5" s="1349" t="s">
        <v>9</v>
      </c>
      <c r="F5" s="1350" t="s">
        <v>9</v>
      </c>
    </row>
    <row r="6" spans="1:6" ht="12" customHeight="1">
      <c r="A6" s="1351" t="s">
        <v>1214</v>
      </c>
      <c r="B6" s="1309">
        <v>1</v>
      </c>
      <c r="C6" s="1309">
        <v>1</v>
      </c>
      <c r="D6" s="1309">
        <v>1</v>
      </c>
      <c r="E6" s="1309">
        <v>1</v>
      </c>
      <c r="F6" s="1313">
        <v>1</v>
      </c>
    </row>
    <row r="7" spans="1:6" ht="12" customHeight="1">
      <c r="A7" s="1351" t="s">
        <v>1215</v>
      </c>
      <c r="B7" s="1309">
        <v>5</v>
      </c>
      <c r="C7" s="1309">
        <v>3</v>
      </c>
      <c r="D7" s="1309">
        <v>3</v>
      </c>
      <c r="E7" s="1309">
        <v>7</v>
      </c>
      <c r="F7" s="1313">
        <v>7</v>
      </c>
    </row>
    <row r="8" spans="1:6" ht="12" customHeight="1">
      <c r="A8" s="1352" t="s">
        <v>1216</v>
      </c>
      <c r="B8" s="1309">
        <v>2</v>
      </c>
      <c r="C8" s="1309">
        <v>2</v>
      </c>
      <c r="D8" s="1309" t="s">
        <v>9</v>
      </c>
      <c r="E8" s="1309" t="s">
        <v>9</v>
      </c>
      <c r="F8" s="1313" t="s">
        <v>9</v>
      </c>
    </row>
    <row r="9" spans="1:6" ht="12" customHeight="1">
      <c r="A9" s="1351" t="s">
        <v>1217</v>
      </c>
      <c r="B9" s="1309">
        <v>5</v>
      </c>
      <c r="C9" s="1309">
        <v>8</v>
      </c>
      <c r="D9" s="1309">
        <v>8</v>
      </c>
      <c r="E9" s="1309">
        <v>4</v>
      </c>
      <c r="F9" s="1313">
        <v>4</v>
      </c>
    </row>
    <row r="10" spans="1:6" ht="12" customHeight="1">
      <c r="A10" s="1353" t="s">
        <v>1218</v>
      </c>
      <c r="B10" s="1354">
        <v>14</v>
      </c>
      <c r="C10" s="1354">
        <v>15</v>
      </c>
      <c r="D10" s="1354">
        <v>13</v>
      </c>
      <c r="E10" s="1354">
        <v>12</v>
      </c>
      <c r="F10" s="1355">
        <v>12</v>
      </c>
    </row>
    <row r="11" spans="1:6" ht="12" customHeight="1">
      <c r="A11" s="1351" t="s">
        <v>1219</v>
      </c>
      <c r="B11" s="1309" t="s">
        <v>9</v>
      </c>
      <c r="C11" s="1309" t="s">
        <v>9</v>
      </c>
      <c r="D11" s="1309" t="s">
        <v>9</v>
      </c>
      <c r="E11" s="1309">
        <v>1</v>
      </c>
      <c r="F11" s="1313">
        <v>1</v>
      </c>
    </row>
    <row r="12" spans="1:6" ht="12" customHeight="1">
      <c r="A12" s="1351" t="s">
        <v>1220</v>
      </c>
      <c r="B12" s="1309" t="s">
        <v>9</v>
      </c>
      <c r="C12" s="1309" t="s">
        <v>9</v>
      </c>
      <c r="D12" s="1309" t="s">
        <v>9</v>
      </c>
      <c r="E12" s="1309">
        <v>16</v>
      </c>
      <c r="F12" s="1313">
        <v>16</v>
      </c>
    </row>
    <row r="13" spans="1:6" ht="12" customHeight="1">
      <c r="A13" s="1356" t="s">
        <v>1221</v>
      </c>
      <c r="B13" s="1309">
        <v>1</v>
      </c>
      <c r="C13" s="1309">
        <v>1</v>
      </c>
      <c r="D13" s="1309" t="s">
        <v>9</v>
      </c>
      <c r="E13" s="1309" t="s">
        <v>9</v>
      </c>
      <c r="F13" s="1313" t="s">
        <v>9</v>
      </c>
    </row>
    <row r="14" spans="1:6" ht="12" customHeight="1">
      <c r="A14" s="1351" t="s">
        <v>1222</v>
      </c>
      <c r="B14" s="1309">
        <v>1</v>
      </c>
      <c r="C14" s="1309">
        <v>1</v>
      </c>
      <c r="D14" s="1309">
        <v>1</v>
      </c>
      <c r="E14" s="1309">
        <v>1</v>
      </c>
      <c r="F14" s="1313">
        <v>1</v>
      </c>
    </row>
    <row r="15" spans="1:6" ht="12" customHeight="1">
      <c r="A15" s="1356" t="s">
        <v>1223</v>
      </c>
      <c r="B15" s="1309">
        <v>1</v>
      </c>
      <c r="C15" s="1309">
        <v>1</v>
      </c>
      <c r="D15" s="1309">
        <v>1</v>
      </c>
      <c r="E15" s="1309">
        <v>1</v>
      </c>
      <c r="F15" s="1313">
        <v>1</v>
      </c>
    </row>
    <row r="16" spans="1:6" ht="12" customHeight="1">
      <c r="A16" s="1351" t="s">
        <v>1224</v>
      </c>
      <c r="B16" s="1309">
        <v>18</v>
      </c>
      <c r="C16" s="1309">
        <v>16</v>
      </c>
      <c r="D16" s="1309">
        <v>16</v>
      </c>
      <c r="E16" s="1309">
        <v>16</v>
      </c>
      <c r="F16" s="1313">
        <v>16</v>
      </c>
    </row>
    <row r="17" spans="1:6" ht="12" customHeight="1">
      <c r="A17" s="1351" t="s">
        <v>1225</v>
      </c>
      <c r="B17" s="1309">
        <v>64</v>
      </c>
      <c r="C17" s="1309">
        <v>65</v>
      </c>
      <c r="D17" s="1309">
        <v>65</v>
      </c>
      <c r="E17" s="1309">
        <v>71</v>
      </c>
      <c r="F17" s="1313">
        <v>77</v>
      </c>
    </row>
    <row r="18" spans="1:6" ht="12" customHeight="1">
      <c r="A18" s="1351" t="s">
        <v>1226</v>
      </c>
      <c r="B18" s="1309">
        <v>354</v>
      </c>
      <c r="C18" s="1309">
        <v>357</v>
      </c>
      <c r="D18" s="1309">
        <v>357</v>
      </c>
      <c r="E18" s="1309" t="s">
        <v>1227</v>
      </c>
      <c r="F18" s="1313" t="s">
        <v>1228</v>
      </c>
    </row>
    <row r="19" spans="1:6" ht="12" customHeight="1" thickBot="1">
      <c r="A19" s="1357" t="s">
        <v>1229</v>
      </c>
      <c r="B19" s="1358">
        <v>156</v>
      </c>
      <c r="C19" s="1358">
        <v>156</v>
      </c>
      <c r="D19" s="1358">
        <v>156</v>
      </c>
      <c r="E19" s="1358">
        <v>154</v>
      </c>
      <c r="F19" s="1359">
        <v>137</v>
      </c>
    </row>
    <row r="20" spans="1:6" ht="12" customHeight="1">
      <c r="A20" s="6717"/>
      <c r="B20" s="6718"/>
      <c r="C20" s="6718"/>
      <c r="D20" s="6718"/>
      <c r="E20" s="6718"/>
      <c r="F20" s="6719"/>
    </row>
    <row r="21" spans="1:6" ht="12" customHeight="1" thickBot="1">
      <c r="A21" s="6720" t="s">
        <v>1230</v>
      </c>
      <c r="B21" s="6721"/>
      <c r="C21" s="6721"/>
      <c r="D21" s="6721"/>
      <c r="E21" s="6721"/>
      <c r="F21" s="6722"/>
    </row>
    <row r="22" spans="1:6" ht="12" customHeight="1">
      <c r="A22" s="1360" t="s">
        <v>1231</v>
      </c>
      <c r="B22" s="1349">
        <v>1</v>
      </c>
      <c r="C22" s="1349">
        <v>1</v>
      </c>
      <c r="D22" s="1349" t="s">
        <v>9</v>
      </c>
      <c r="E22" s="1349" t="s">
        <v>9</v>
      </c>
      <c r="F22" s="1350" t="s">
        <v>9</v>
      </c>
    </row>
    <row r="23" spans="1:6" ht="12" customHeight="1">
      <c r="A23" s="1361" t="s">
        <v>1232</v>
      </c>
      <c r="B23" s="1309">
        <v>1</v>
      </c>
      <c r="C23" s="1309">
        <v>1</v>
      </c>
      <c r="D23" s="1309" t="s">
        <v>9</v>
      </c>
      <c r="E23" s="1309" t="s">
        <v>9</v>
      </c>
      <c r="F23" s="1313" t="s">
        <v>9</v>
      </c>
    </row>
    <row r="24" spans="1:6" ht="12" customHeight="1">
      <c r="A24" s="1361" t="s">
        <v>1095</v>
      </c>
      <c r="B24" s="1309">
        <v>13</v>
      </c>
      <c r="C24" s="1309">
        <v>12</v>
      </c>
      <c r="D24" s="1309">
        <v>15</v>
      </c>
      <c r="E24" s="1309">
        <v>16</v>
      </c>
      <c r="F24" s="1313">
        <v>16</v>
      </c>
    </row>
    <row r="25" spans="1:6" ht="12" customHeight="1">
      <c r="A25" s="1361" t="s">
        <v>1233</v>
      </c>
      <c r="B25" s="1309">
        <v>1</v>
      </c>
      <c r="C25" s="1309">
        <v>1</v>
      </c>
      <c r="D25" s="1309">
        <v>0</v>
      </c>
      <c r="E25" s="1309">
        <v>0</v>
      </c>
      <c r="F25" s="1313">
        <v>0</v>
      </c>
    </row>
    <row r="26" spans="1:6" ht="12" customHeight="1">
      <c r="A26" s="1361" t="s">
        <v>1234</v>
      </c>
      <c r="B26" s="1309">
        <v>1</v>
      </c>
      <c r="C26" s="1309">
        <v>5</v>
      </c>
      <c r="D26" s="1309">
        <v>5</v>
      </c>
      <c r="E26" s="1309">
        <v>6</v>
      </c>
      <c r="F26" s="1313">
        <v>6</v>
      </c>
    </row>
    <row r="27" spans="1:6" ht="12" customHeight="1">
      <c r="A27" s="1361" t="s">
        <v>1235</v>
      </c>
      <c r="B27" s="1309">
        <v>5</v>
      </c>
      <c r="C27" s="1309">
        <v>4</v>
      </c>
      <c r="D27" s="1309">
        <v>3</v>
      </c>
      <c r="E27" s="1309">
        <v>2</v>
      </c>
      <c r="F27" s="1313">
        <v>2</v>
      </c>
    </row>
    <row r="28" spans="1:6" ht="12" customHeight="1">
      <c r="A28" s="1361" t="s">
        <v>1236</v>
      </c>
      <c r="B28" s="1309">
        <v>14</v>
      </c>
      <c r="C28" s="1309">
        <v>14</v>
      </c>
      <c r="D28" s="1309" t="s">
        <v>9</v>
      </c>
      <c r="E28" s="1309" t="s">
        <v>9</v>
      </c>
      <c r="F28" s="1313" t="s">
        <v>9</v>
      </c>
    </row>
    <row r="29" spans="1:6" ht="12" customHeight="1">
      <c r="A29" s="1361" t="s">
        <v>1237</v>
      </c>
      <c r="B29" s="1309">
        <v>390</v>
      </c>
      <c r="C29" s="1309">
        <v>405</v>
      </c>
      <c r="D29" s="1309" t="s">
        <v>9</v>
      </c>
      <c r="E29" s="1309" t="s">
        <v>9</v>
      </c>
      <c r="F29" s="1313" t="s">
        <v>9</v>
      </c>
    </row>
    <row r="30" spans="1:6" ht="12" customHeight="1">
      <c r="A30" s="1361" t="s">
        <v>1238</v>
      </c>
      <c r="B30" s="495" t="s">
        <v>9</v>
      </c>
      <c r="C30" s="495" t="s">
        <v>9</v>
      </c>
      <c r="D30" s="495" t="s">
        <v>9</v>
      </c>
      <c r="E30" s="1309">
        <v>1</v>
      </c>
      <c r="F30" s="1313">
        <v>1</v>
      </c>
    </row>
    <row r="31" spans="1:6" ht="12" customHeight="1">
      <c r="A31" s="1361" t="s">
        <v>1239</v>
      </c>
      <c r="B31" s="495" t="s">
        <v>9</v>
      </c>
      <c r="C31" s="495" t="s">
        <v>9</v>
      </c>
      <c r="D31" s="495" t="s">
        <v>9</v>
      </c>
      <c r="E31" s="1309">
        <v>4</v>
      </c>
      <c r="F31" s="1313">
        <v>4</v>
      </c>
    </row>
    <row r="32" spans="1:6" ht="12" customHeight="1">
      <c r="A32" s="1361" t="s">
        <v>1240</v>
      </c>
      <c r="B32" s="495" t="s">
        <v>9</v>
      </c>
      <c r="C32" s="495" t="s">
        <v>9</v>
      </c>
      <c r="D32" s="495" t="s">
        <v>9</v>
      </c>
      <c r="E32" s="1309">
        <v>40</v>
      </c>
      <c r="F32" s="1313">
        <v>49</v>
      </c>
    </row>
    <row r="33" spans="1:9" ht="12" customHeight="1">
      <c r="A33" s="1361" t="s">
        <v>1241</v>
      </c>
      <c r="B33" s="495" t="s">
        <v>9</v>
      </c>
      <c r="C33" s="495" t="s">
        <v>9</v>
      </c>
      <c r="D33" s="495" t="s">
        <v>9</v>
      </c>
      <c r="E33" s="1309">
        <v>4</v>
      </c>
      <c r="F33" s="1313">
        <v>4</v>
      </c>
    </row>
    <row r="34" spans="1:9" ht="12" customHeight="1">
      <c r="A34" s="1361" t="s">
        <v>1242</v>
      </c>
      <c r="B34" s="495" t="s">
        <v>9</v>
      </c>
      <c r="C34" s="495" t="s">
        <v>9</v>
      </c>
      <c r="D34" s="495" t="s">
        <v>9</v>
      </c>
      <c r="E34" s="1309">
        <v>98</v>
      </c>
      <c r="F34" s="1313">
        <v>97</v>
      </c>
    </row>
    <row r="35" spans="1:9" ht="12" customHeight="1">
      <c r="A35" s="1361" t="s">
        <v>1243</v>
      </c>
      <c r="B35" s="495" t="s">
        <v>9</v>
      </c>
      <c r="C35" s="495" t="s">
        <v>9</v>
      </c>
      <c r="D35" s="495" t="s">
        <v>9</v>
      </c>
      <c r="E35" s="1309">
        <v>12</v>
      </c>
      <c r="F35" s="1313">
        <v>12</v>
      </c>
    </row>
    <row r="36" spans="1:9" ht="12" customHeight="1">
      <c r="A36" s="1361" t="s">
        <v>1244</v>
      </c>
      <c r="B36" s="495" t="s">
        <v>9</v>
      </c>
      <c r="C36" s="495" t="s">
        <v>9</v>
      </c>
      <c r="D36" s="495" t="s">
        <v>9</v>
      </c>
      <c r="E36" s="1309">
        <v>4</v>
      </c>
      <c r="F36" s="1313">
        <v>5</v>
      </c>
    </row>
    <row r="37" spans="1:9" ht="12" customHeight="1">
      <c r="A37" s="1361" t="s">
        <v>1245</v>
      </c>
      <c r="B37" s="495" t="s">
        <v>9</v>
      </c>
      <c r="C37" s="495" t="s">
        <v>9</v>
      </c>
      <c r="D37" s="495" t="s">
        <v>9</v>
      </c>
      <c r="E37" s="495" t="s">
        <v>9</v>
      </c>
      <c r="F37" s="1313">
        <v>1</v>
      </c>
    </row>
    <row r="38" spans="1:9" ht="12" customHeight="1">
      <c r="A38" s="1361" t="s">
        <v>1246</v>
      </c>
      <c r="B38" s="495" t="s">
        <v>9</v>
      </c>
      <c r="C38" s="495" t="s">
        <v>9</v>
      </c>
      <c r="D38" s="495" t="s">
        <v>9</v>
      </c>
      <c r="E38" s="495" t="s">
        <v>9</v>
      </c>
      <c r="F38" s="1313">
        <v>9</v>
      </c>
    </row>
    <row r="39" spans="1:9" ht="12" customHeight="1">
      <c r="A39" s="1361" t="s">
        <v>1247</v>
      </c>
      <c r="B39" s="495" t="s">
        <v>9</v>
      </c>
      <c r="C39" s="495" t="s">
        <v>9</v>
      </c>
      <c r="D39" s="495" t="s">
        <v>9</v>
      </c>
      <c r="E39" s="495" t="s">
        <v>9</v>
      </c>
      <c r="F39" s="1313">
        <v>3</v>
      </c>
    </row>
    <row r="40" spans="1:9" ht="12" customHeight="1">
      <c r="A40" s="1361" t="s">
        <v>1248</v>
      </c>
      <c r="B40" s="495" t="s">
        <v>9</v>
      </c>
      <c r="C40" s="495" t="s">
        <v>9</v>
      </c>
      <c r="D40" s="495" t="s">
        <v>9</v>
      </c>
      <c r="E40" s="495" t="s">
        <v>9</v>
      </c>
      <c r="F40" s="1313">
        <v>7</v>
      </c>
    </row>
    <row r="41" spans="1:9" ht="12" customHeight="1">
      <c r="A41" s="1361" t="s">
        <v>1249</v>
      </c>
      <c r="B41" s="495" t="s">
        <v>9</v>
      </c>
      <c r="C41" s="495" t="s">
        <v>9</v>
      </c>
      <c r="D41" s="495" t="s">
        <v>9</v>
      </c>
      <c r="E41" s="495" t="s">
        <v>9</v>
      </c>
      <c r="F41" s="1313">
        <v>1</v>
      </c>
    </row>
    <row r="42" spans="1:9" ht="12" customHeight="1" thickBot="1">
      <c r="A42" s="1362" t="s">
        <v>1250</v>
      </c>
      <c r="B42" s="855" t="s">
        <v>9</v>
      </c>
      <c r="C42" s="855" t="s">
        <v>9</v>
      </c>
      <c r="D42" s="855" t="s">
        <v>9</v>
      </c>
      <c r="E42" s="855" t="s">
        <v>9</v>
      </c>
      <c r="F42" s="1363">
        <v>3</v>
      </c>
    </row>
    <row r="43" spans="1:9" ht="12" customHeight="1" thickTop="1">
      <c r="A43" s="1216"/>
      <c r="B43" s="1216"/>
      <c r="C43" s="1216"/>
      <c r="D43" s="1216"/>
    </row>
    <row r="44" spans="1:9" ht="12" customHeight="1">
      <c r="A44" s="6248" t="s">
        <v>1251</v>
      </c>
      <c r="B44" s="6248"/>
      <c r="C44" s="6248"/>
      <c r="D44" s="6248"/>
      <c r="E44" s="6248"/>
      <c r="F44" s="358"/>
      <c r="G44" s="358"/>
      <c r="H44" s="358"/>
      <c r="I44" s="358"/>
    </row>
    <row r="45" spans="1:9" ht="12" customHeight="1">
      <c r="A45" s="6628" t="s">
        <v>1105</v>
      </c>
      <c r="B45" s="6628"/>
      <c r="C45" s="6628"/>
      <c r="D45" s="6628"/>
    </row>
    <row r="46" spans="1:9" ht="12" customHeight="1">
      <c r="A46" s="6532" t="s">
        <v>1252</v>
      </c>
      <c r="B46" s="6532"/>
      <c r="C46" s="6532"/>
      <c r="D46" s="6532"/>
      <c r="E46" s="6532"/>
    </row>
    <row r="47" spans="1:9" ht="15" customHeight="1">
      <c r="A47" s="6510"/>
      <c r="B47" s="6510"/>
    </row>
    <row r="50" spans="2:2" ht="20.100000000000001" customHeight="1"/>
    <row r="51" spans="2:2">
      <c r="B51" s="177" t="s">
        <v>3</v>
      </c>
    </row>
    <row r="52" spans="2:2" ht="20.100000000000001" customHeight="1"/>
    <row r="53" spans="2:2" ht="20.100000000000001" customHeight="1"/>
    <row r="54" spans="2:2" ht="20.100000000000001" customHeight="1"/>
    <row r="55" spans="2:2" ht="20.100000000000001" customHeight="1"/>
    <row r="56" spans="2:2" ht="20.100000000000001" customHeight="1"/>
  </sheetData>
  <mergeCells count="8">
    <mergeCell ref="A46:E46"/>
    <mergeCell ref="A47:B47"/>
    <mergeCell ref="A44:E44"/>
    <mergeCell ref="A2:F2"/>
    <mergeCell ref="A3:F3"/>
    <mergeCell ref="A20:F20"/>
    <mergeCell ref="A21:F21"/>
    <mergeCell ref="A45:D45"/>
  </mergeCells>
  <hyperlinks>
    <hyperlink ref="A1" r:id="rId1"/>
  </hyperlinks>
  <pageMargins left="0.70866141732283472" right="0.70866141732283472" top="0.74803149606299213" bottom="0.74803149606299213" header="0.31496062992125984" footer="0.31496062992125984"/>
  <pageSetup paperSize="9" scale="69" fitToHeight="0" orientation="landscape" r:id="rId2"/>
  <headerFooter>
    <oddFooter>&amp;R75</oddFooter>
  </headerFooter>
  <drawing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7">
    <pageSetUpPr fitToPage="1"/>
  </sheetPr>
  <dimension ref="A1:K28"/>
  <sheetViews>
    <sheetView view="pageBreakPreview" zoomScale="60" zoomScaleNormal="100" workbookViewId="0">
      <selection activeCell="A2" sqref="A2:K20"/>
    </sheetView>
  </sheetViews>
  <sheetFormatPr defaultRowHeight="12.75"/>
  <cols>
    <col min="1" max="1" width="32.42578125" style="152" customWidth="1"/>
    <col min="2" max="2" width="14" style="152" customWidth="1"/>
    <col min="3" max="3" width="13.28515625" style="152" customWidth="1"/>
    <col min="4" max="5" width="14.140625" style="152" customWidth="1"/>
    <col min="6" max="6" width="14.28515625" style="152" customWidth="1"/>
    <col min="7" max="7" width="13.85546875" style="152" customWidth="1"/>
    <col min="8" max="8" width="12" style="152" customWidth="1"/>
    <col min="9" max="9" width="13" style="152" customWidth="1"/>
    <col min="10" max="10" width="12.5703125" style="152" customWidth="1"/>
    <col min="11" max="11" width="13.42578125" style="152" customWidth="1"/>
    <col min="12" max="16384" width="9.140625" style="152"/>
  </cols>
  <sheetData>
    <row r="1" spans="1:11" ht="13.5" thickBot="1">
      <c r="A1" s="1" t="s">
        <v>0</v>
      </c>
      <c r="K1" s="474" t="s">
        <v>1</v>
      </c>
    </row>
    <row r="2" spans="1:11" ht="24" customHeight="1" thickTop="1">
      <c r="A2" s="6250" t="s">
        <v>1455</v>
      </c>
      <c r="B2" s="6251"/>
      <c r="C2" s="6251"/>
      <c r="D2" s="6251"/>
      <c r="E2" s="6251"/>
      <c r="F2" s="6251"/>
      <c r="G2" s="6251"/>
      <c r="H2" s="6251"/>
      <c r="I2" s="6251"/>
      <c r="J2" s="6251"/>
      <c r="K2" s="6252"/>
    </row>
    <row r="3" spans="1:11" ht="33" customHeight="1" thickBot="1">
      <c r="A3" s="6285" t="s">
        <v>1253</v>
      </c>
      <c r="B3" s="6457"/>
      <c r="C3" s="6457"/>
      <c r="D3" s="6457"/>
      <c r="E3" s="6457"/>
      <c r="F3" s="6457"/>
      <c r="G3" s="6457"/>
      <c r="H3" s="6457"/>
      <c r="I3" s="6457"/>
      <c r="J3" s="6457"/>
      <c r="K3" s="6513"/>
    </row>
    <row r="4" spans="1:11" ht="32.25" customHeight="1" thickBot="1">
      <c r="A4" s="6654" t="s">
        <v>1254</v>
      </c>
      <c r="B4" s="6535">
        <v>2009</v>
      </c>
      <c r="C4" s="6536"/>
      <c r="D4" s="6536">
        <v>2010</v>
      </c>
      <c r="E4" s="6536"/>
      <c r="F4" s="6536">
        <v>2011</v>
      </c>
      <c r="G4" s="6536"/>
      <c r="H4" s="6536">
        <v>2012</v>
      </c>
      <c r="I4" s="6536"/>
      <c r="J4" s="6536">
        <v>2013</v>
      </c>
      <c r="K4" s="6659"/>
    </row>
    <row r="5" spans="1:11" ht="49.5" customHeight="1" thickBot="1">
      <c r="A5" s="6654"/>
      <c r="B5" s="5803" t="s">
        <v>5381</v>
      </c>
      <c r="C5" s="5804" t="s">
        <v>5380</v>
      </c>
      <c r="D5" s="5804" t="s">
        <v>5381</v>
      </c>
      <c r="E5" s="5804" t="s">
        <v>5380</v>
      </c>
      <c r="F5" s="5804" t="s">
        <v>5381</v>
      </c>
      <c r="G5" s="5804" t="s">
        <v>5380</v>
      </c>
      <c r="H5" s="5804" t="s">
        <v>5381</v>
      </c>
      <c r="I5" s="5804" t="s">
        <v>5380</v>
      </c>
      <c r="J5" s="5804" t="s">
        <v>5381</v>
      </c>
      <c r="K5" s="5808" t="s">
        <v>5380</v>
      </c>
    </row>
    <row r="6" spans="1:11" ht="24.95" customHeight="1">
      <c r="A6" s="5869" t="s">
        <v>1255</v>
      </c>
      <c r="B6" s="5867">
        <v>1108</v>
      </c>
      <c r="C6" s="1366">
        <v>59.1</v>
      </c>
      <c r="D6" s="1365">
        <v>1108</v>
      </c>
      <c r="E6" s="1366">
        <v>63.5</v>
      </c>
      <c r="F6" s="1365">
        <v>1633</v>
      </c>
      <c r="G6" s="1366">
        <v>59</v>
      </c>
      <c r="H6" s="1365">
        <v>1480</v>
      </c>
      <c r="I6" s="5868">
        <v>66.952980377637914</v>
      </c>
      <c r="J6" s="1461">
        <v>1414</v>
      </c>
      <c r="K6" s="1368">
        <v>70.938365852240807</v>
      </c>
    </row>
    <row r="7" spans="1:11" ht="33" customHeight="1">
      <c r="A7" s="5870" t="s">
        <v>1256</v>
      </c>
      <c r="B7" s="1371">
        <v>200</v>
      </c>
      <c r="C7" s="1370">
        <v>56.1</v>
      </c>
      <c r="D7" s="1369">
        <v>200</v>
      </c>
      <c r="E7" s="1370">
        <v>67.3</v>
      </c>
      <c r="F7" s="1369" t="s">
        <v>9</v>
      </c>
      <c r="G7" s="1370" t="s">
        <v>9</v>
      </c>
      <c r="H7" s="1369" t="s">
        <v>9</v>
      </c>
      <c r="I7" s="1370" t="s">
        <v>9</v>
      </c>
      <c r="J7" s="1369" t="s">
        <v>9</v>
      </c>
      <c r="K7" s="1372" t="s">
        <v>9</v>
      </c>
    </row>
    <row r="8" spans="1:11" ht="32.25" customHeight="1">
      <c r="A8" s="3377" t="s">
        <v>5382</v>
      </c>
      <c r="B8" s="1371">
        <v>125</v>
      </c>
      <c r="C8" s="1370">
        <v>98.3</v>
      </c>
      <c r="D8" s="1369">
        <v>125</v>
      </c>
      <c r="E8" s="1370">
        <v>95.3</v>
      </c>
      <c r="F8" s="1369" t="s">
        <v>9</v>
      </c>
      <c r="G8" s="1370" t="s">
        <v>9</v>
      </c>
      <c r="H8" s="1369" t="s">
        <v>9</v>
      </c>
      <c r="I8" s="1370" t="s">
        <v>9</v>
      </c>
      <c r="J8" s="1369" t="s">
        <v>9</v>
      </c>
      <c r="K8" s="1372" t="s">
        <v>9</v>
      </c>
    </row>
    <row r="9" spans="1:11" ht="24.95" customHeight="1">
      <c r="A9" s="5871" t="s">
        <v>1257</v>
      </c>
      <c r="B9" s="1371">
        <v>30</v>
      </c>
      <c r="C9" s="1370">
        <v>30.5</v>
      </c>
      <c r="D9" s="1369">
        <v>30</v>
      </c>
      <c r="E9" s="1370">
        <v>37.799999999999997</v>
      </c>
      <c r="F9" s="1369">
        <v>30</v>
      </c>
      <c r="G9" s="1370">
        <v>46</v>
      </c>
      <c r="H9" s="1308">
        <v>30</v>
      </c>
      <c r="I9" s="1370">
        <v>31.917808219178081</v>
      </c>
      <c r="J9" s="1308">
        <v>30</v>
      </c>
      <c r="K9" s="1374">
        <v>27.771689497716896</v>
      </c>
    </row>
    <row r="10" spans="1:11" ht="24.95" customHeight="1">
      <c r="A10" s="5871" t="s">
        <v>1258</v>
      </c>
      <c r="B10" s="1371">
        <v>95</v>
      </c>
      <c r="C10" s="1370">
        <v>65.7</v>
      </c>
      <c r="D10" s="1369">
        <v>95</v>
      </c>
      <c r="E10" s="1370">
        <v>54.5</v>
      </c>
      <c r="F10" s="1369">
        <v>95</v>
      </c>
      <c r="G10" s="1370">
        <v>61.6</v>
      </c>
      <c r="H10" s="1308">
        <v>87</v>
      </c>
      <c r="I10" s="1370">
        <v>63.281373012124078</v>
      </c>
      <c r="J10" s="1308">
        <v>87</v>
      </c>
      <c r="K10" s="1374">
        <v>68.096362777515353</v>
      </c>
    </row>
    <row r="11" spans="1:11" ht="24.95" customHeight="1">
      <c r="A11" s="5871" t="s">
        <v>1259</v>
      </c>
      <c r="B11" s="1371">
        <v>11</v>
      </c>
      <c r="C11" s="1375">
        <v>11.9</v>
      </c>
      <c r="D11" s="1369">
        <v>14</v>
      </c>
      <c r="E11" s="1375">
        <v>15.1</v>
      </c>
      <c r="F11" s="1369">
        <v>14</v>
      </c>
      <c r="G11" s="1375">
        <v>17.8</v>
      </c>
      <c r="H11" s="1308">
        <v>14</v>
      </c>
      <c r="I11" s="1375">
        <v>9.2954990215264193</v>
      </c>
      <c r="J11" s="1308">
        <v>14</v>
      </c>
      <c r="K11" s="1374">
        <v>32.015655577299412</v>
      </c>
    </row>
    <row r="12" spans="1:11" ht="24.95" customHeight="1">
      <c r="A12" s="5871" t="s">
        <v>1260</v>
      </c>
      <c r="B12" s="1371">
        <v>5</v>
      </c>
      <c r="C12" s="1370">
        <v>0</v>
      </c>
      <c r="D12" s="1369">
        <v>5</v>
      </c>
      <c r="E12" s="1370">
        <v>0</v>
      </c>
      <c r="F12" s="1369">
        <v>5</v>
      </c>
      <c r="G12" s="1370">
        <v>0</v>
      </c>
      <c r="H12" s="1308">
        <v>5</v>
      </c>
      <c r="I12" s="1370">
        <v>0</v>
      </c>
      <c r="J12" s="1308">
        <v>5</v>
      </c>
      <c r="K12" s="1374">
        <v>0</v>
      </c>
    </row>
    <row r="13" spans="1:11" ht="24.95" customHeight="1">
      <c r="A13" s="5871" t="s">
        <v>1261</v>
      </c>
      <c r="B13" s="1371">
        <v>35</v>
      </c>
      <c r="C13" s="1370">
        <v>23.1</v>
      </c>
      <c r="D13" s="1369">
        <v>25</v>
      </c>
      <c r="E13" s="1370">
        <v>59.3</v>
      </c>
      <c r="F13" s="1369">
        <v>25</v>
      </c>
      <c r="G13" s="1370">
        <v>67.900000000000006</v>
      </c>
      <c r="H13" s="1308">
        <v>25</v>
      </c>
      <c r="I13" s="1370">
        <v>52.723287671232875</v>
      </c>
      <c r="J13" s="1308">
        <v>25</v>
      </c>
      <c r="K13" s="1374">
        <v>61.084931506849315</v>
      </c>
    </row>
    <row r="14" spans="1:11" ht="24.95" customHeight="1">
      <c r="A14" s="5871" t="s">
        <v>1262</v>
      </c>
      <c r="B14" s="1371">
        <v>19</v>
      </c>
      <c r="C14" s="1370">
        <v>0.4</v>
      </c>
      <c r="D14" s="1369">
        <v>25</v>
      </c>
      <c r="E14" s="1370">
        <v>32.1</v>
      </c>
      <c r="F14" s="1369">
        <v>25</v>
      </c>
      <c r="G14" s="1370">
        <v>45.7</v>
      </c>
      <c r="H14" s="1308">
        <v>25</v>
      </c>
      <c r="I14" s="1370">
        <v>33.227397260273975</v>
      </c>
      <c r="J14" s="1308">
        <v>25</v>
      </c>
      <c r="K14" s="1374">
        <v>9.1506849315068486</v>
      </c>
    </row>
    <row r="15" spans="1:11" ht="24.95" customHeight="1">
      <c r="A15" s="5871" t="s">
        <v>1263</v>
      </c>
      <c r="B15" s="1371">
        <v>5</v>
      </c>
      <c r="C15" s="1370">
        <v>0</v>
      </c>
      <c r="D15" s="1369">
        <v>0</v>
      </c>
      <c r="E15" s="1370">
        <v>0</v>
      </c>
      <c r="F15" s="1369">
        <v>5</v>
      </c>
      <c r="G15" s="1370">
        <v>0</v>
      </c>
      <c r="H15" s="1308">
        <v>5</v>
      </c>
      <c r="I15" s="1370">
        <v>0</v>
      </c>
      <c r="J15" s="1308">
        <v>5</v>
      </c>
      <c r="K15" s="1374">
        <v>0</v>
      </c>
    </row>
    <row r="16" spans="1:11" ht="24.95" customHeight="1">
      <c r="A16" s="5871" t="s">
        <v>1264</v>
      </c>
      <c r="B16" s="1371">
        <v>10</v>
      </c>
      <c r="C16" s="1370">
        <v>2</v>
      </c>
      <c r="D16" s="1369">
        <v>25</v>
      </c>
      <c r="E16" s="1370">
        <v>10.3</v>
      </c>
      <c r="F16" s="1369">
        <v>25</v>
      </c>
      <c r="G16" s="1370">
        <v>12.9</v>
      </c>
      <c r="H16" s="1308">
        <v>25</v>
      </c>
      <c r="I16" s="1370">
        <v>25.742465753424657</v>
      </c>
      <c r="J16" s="1308">
        <v>25</v>
      </c>
      <c r="K16" s="1374">
        <v>19.682191780821917</v>
      </c>
    </row>
    <row r="17" spans="1:11" ht="24.95" customHeight="1">
      <c r="A17" s="5871" t="s">
        <v>1265</v>
      </c>
      <c r="B17" s="1371">
        <v>25</v>
      </c>
      <c r="C17" s="1370">
        <v>2.4</v>
      </c>
      <c r="D17" s="1369">
        <v>25</v>
      </c>
      <c r="E17" s="1370">
        <v>2.2000000000000002</v>
      </c>
      <c r="F17" s="1369">
        <v>9</v>
      </c>
      <c r="G17" s="1370">
        <v>1.6</v>
      </c>
      <c r="H17" s="1308">
        <v>9</v>
      </c>
      <c r="I17" s="1370">
        <v>33.546423135464231</v>
      </c>
      <c r="J17" s="1308">
        <v>9</v>
      </c>
      <c r="K17" s="1374">
        <v>54.642313546423132</v>
      </c>
    </row>
    <row r="18" spans="1:11" ht="24.95" customHeight="1">
      <c r="A18" s="5871" t="s">
        <v>1266</v>
      </c>
      <c r="B18" s="1371">
        <v>5</v>
      </c>
      <c r="C18" s="1370">
        <v>0</v>
      </c>
      <c r="D18" s="1369">
        <v>0</v>
      </c>
      <c r="E18" s="1370">
        <v>0</v>
      </c>
      <c r="F18" s="1369">
        <v>10</v>
      </c>
      <c r="G18" s="1370">
        <v>0</v>
      </c>
      <c r="H18" s="1308">
        <v>10</v>
      </c>
      <c r="I18" s="1370">
        <v>0</v>
      </c>
      <c r="J18" s="1308">
        <v>10</v>
      </c>
      <c r="K18" s="1374">
        <v>0</v>
      </c>
    </row>
    <row r="19" spans="1:11" ht="24.95" customHeight="1">
      <c r="A19" s="5871" t="s">
        <v>1267</v>
      </c>
      <c r="B19" s="1371" t="s">
        <v>9</v>
      </c>
      <c r="C19" s="1370" t="s">
        <v>9</v>
      </c>
      <c r="D19" s="1369" t="s">
        <v>9</v>
      </c>
      <c r="E19" s="1370" t="s">
        <v>9</v>
      </c>
      <c r="F19" s="1369">
        <v>5</v>
      </c>
      <c r="G19" s="1370">
        <v>0</v>
      </c>
      <c r="H19" s="1308">
        <v>5</v>
      </c>
      <c r="I19" s="1370">
        <v>0</v>
      </c>
      <c r="J19" s="1308">
        <v>5</v>
      </c>
      <c r="K19" s="1374">
        <v>0</v>
      </c>
    </row>
    <row r="20" spans="1:11" ht="24.95" customHeight="1" thickBot="1">
      <c r="A20" s="5872" t="s">
        <v>55</v>
      </c>
      <c r="B20" s="1378">
        <f>SUM(B6:B18)</f>
        <v>1673</v>
      </c>
      <c r="C20" s="1376">
        <v>58.1</v>
      </c>
      <c r="D20" s="1376">
        <v>1677</v>
      </c>
      <c r="E20" s="1377">
        <v>62.5</v>
      </c>
      <c r="F20" s="1376">
        <f>SUM(F6:F19)</f>
        <v>1881</v>
      </c>
      <c r="G20" s="1377">
        <v>56.9</v>
      </c>
      <c r="H20" s="1376">
        <f>SUM(H6:H19)</f>
        <v>1720</v>
      </c>
      <c r="I20" s="1377">
        <v>56.9</v>
      </c>
      <c r="J20" s="1376">
        <f>SUM(J6:J19)</f>
        <v>1654</v>
      </c>
      <c r="K20" s="1379">
        <v>56.9</v>
      </c>
    </row>
    <row r="21" spans="1:11" ht="13.5" thickTop="1"/>
    <row r="22" spans="1:11">
      <c r="A22" s="6628" t="s">
        <v>1061</v>
      </c>
      <c r="B22" s="6628"/>
      <c r="C22" s="6628"/>
      <c r="D22" s="6628"/>
    </row>
    <row r="23" spans="1:11" ht="18" customHeight="1">
      <c r="A23" s="1216" t="s">
        <v>1096</v>
      </c>
      <c r="B23" s="1216"/>
      <c r="C23" s="1216"/>
      <c r="D23" s="1216"/>
    </row>
    <row r="24" spans="1:11" ht="18" customHeight="1">
      <c r="A24" s="6248" t="s">
        <v>1251</v>
      </c>
      <c r="B24" s="6248"/>
      <c r="C24" s="6248"/>
      <c r="D24" s="6248"/>
      <c r="E24" s="6248"/>
      <c r="F24" s="358"/>
      <c r="G24" s="358"/>
      <c r="H24" s="358"/>
      <c r="I24" s="358"/>
    </row>
    <row r="25" spans="1:11" ht="18" customHeight="1">
      <c r="A25" s="6628" t="s">
        <v>1105</v>
      </c>
      <c r="B25" s="6628"/>
      <c r="C25" s="6628"/>
      <c r="D25" s="6628"/>
    </row>
    <row r="28" spans="1:11" ht="12.75" customHeight="1"/>
  </sheetData>
  <mergeCells count="11">
    <mergeCell ref="A25:D25"/>
    <mergeCell ref="A2:K2"/>
    <mergeCell ref="A3:K3"/>
    <mergeCell ref="A4:A5"/>
    <mergeCell ref="B4:C4"/>
    <mergeCell ref="D4:E4"/>
    <mergeCell ref="F4:G4"/>
    <mergeCell ref="H4:I4"/>
    <mergeCell ref="J4:K4"/>
    <mergeCell ref="A22:D22"/>
    <mergeCell ref="A24:E24"/>
  </mergeCells>
  <hyperlinks>
    <hyperlink ref="A1" r:id="rId1"/>
  </hyperlinks>
  <pageMargins left="0.70866141732283472" right="0.70866141732283472" top="0.74803149606299213" bottom="0.74803149606299213" header="0.31496062992125984" footer="0.31496062992125984"/>
  <pageSetup paperSize="9" scale="80" fitToWidth="0" orientation="landscape" r:id="rId2"/>
  <headerFooter>
    <oddFooter>&amp;R76</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8">
    <pageSetUpPr fitToPage="1"/>
  </sheetPr>
  <dimension ref="A1:K36"/>
  <sheetViews>
    <sheetView view="pageBreakPreview" zoomScale="60" zoomScaleNormal="100" workbookViewId="0">
      <selection activeCell="A40" sqref="A40"/>
    </sheetView>
  </sheetViews>
  <sheetFormatPr defaultRowHeight="12.75"/>
  <cols>
    <col min="1" max="1" width="44.28515625" style="152" customWidth="1"/>
    <col min="2" max="3" width="14" style="152" customWidth="1"/>
    <col min="4" max="4" width="15.42578125" style="152" customWidth="1"/>
    <col min="5" max="6" width="16.85546875" style="152" customWidth="1"/>
    <col min="7" max="7" width="16.42578125" style="152" customWidth="1"/>
    <col min="8" max="8" width="15" style="152" customWidth="1"/>
    <col min="9" max="9" width="16.140625" style="152" customWidth="1"/>
    <col min="10" max="10" width="16" style="152" bestFit="1" customWidth="1"/>
    <col min="11" max="11" width="16.5703125" style="152" bestFit="1" customWidth="1"/>
    <col min="12" max="16384" width="9.140625" style="152"/>
  </cols>
  <sheetData>
    <row r="1" spans="1:11" ht="13.5" thickBot="1">
      <c r="A1" s="1" t="s">
        <v>0</v>
      </c>
      <c r="K1" s="474" t="s">
        <v>1</v>
      </c>
    </row>
    <row r="2" spans="1:11" ht="24" customHeight="1" thickTop="1">
      <c r="A2" s="6250" t="s">
        <v>1456</v>
      </c>
      <c r="B2" s="6251"/>
      <c r="C2" s="6251"/>
      <c r="D2" s="6251"/>
      <c r="E2" s="6251"/>
      <c r="F2" s="6251"/>
      <c r="G2" s="6251"/>
      <c r="H2" s="6251"/>
      <c r="I2" s="6251"/>
      <c r="J2" s="6251"/>
      <c r="K2" s="6252"/>
    </row>
    <row r="3" spans="1:11" ht="20.25" customHeight="1" thickBot="1">
      <c r="A3" s="6285" t="s">
        <v>1268</v>
      </c>
      <c r="B3" s="6457"/>
      <c r="C3" s="6457"/>
      <c r="D3" s="6457"/>
      <c r="E3" s="6457"/>
      <c r="F3" s="6457"/>
      <c r="G3" s="6457"/>
      <c r="H3" s="6457"/>
      <c r="I3" s="6457"/>
      <c r="J3" s="6457"/>
      <c r="K3" s="6513"/>
    </row>
    <row r="4" spans="1:11" ht="24.75" customHeight="1" thickBot="1">
      <c r="A4" s="6723" t="s">
        <v>1254</v>
      </c>
      <c r="B4" s="6535">
        <v>2009</v>
      </c>
      <c r="C4" s="6536"/>
      <c r="D4" s="6536">
        <v>2010</v>
      </c>
      <c r="E4" s="6536"/>
      <c r="F4" s="6536">
        <v>2011</v>
      </c>
      <c r="G4" s="6536"/>
      <c r="H4" s="6536">
        <v>2012</v>
      </c>
      <c r="I4" s="6536"/>
      <c r="J4" s="6536">
        <v>2013</v>
      </c>
      <c r="K4" s="6659"/>
    </row>
    <row r="5" spans="1:11" ht="36.75" customHeight="1" thickBot="1">
      <c r="A5" s="6724"/>
      <c r="B5" s="5803" t="s">
        <v>5381</v>
      </c>
      <c r="C5" s="5804" t="s">
        <v>5380</v>
      </c>
      <c r="D5" s="5804" t="s">
        <v>5381</v>
      </c>
      <c r="E5" s="5804" t="s">
        <v>5380</v>
      </c>
      <c r="F5" s="5804" t="s">
        <v>5381</v>
      </c>
      <c r="G5" s="5804" t="s">
        <v>5380</v>
      </c>
      <c r="H5" s="5804" t="s">
        <v>5381</v>
      </c>
      <c r="I5" s="5804" t="s">
        <v>5380</v>
      </c>
      <c r="J5" s="5804" t="s">
        <v>5381</v>
      </c>
      <c r="K5" s="5808" t="s">
        <v>5380</v>
      </c>
    </row>
    <row r="6" spans="1:11" ht="24.95" customHeight="1">
      <c r="A6" s="5874" t="s">
        <v>1269</v>
      </c>
      <c r="B6" s="5867">
        <v>1229</v>
      </c>
      <c r="C6" s="1366">
        <v>82.6</v>
      </c>
      <c r="D6" s="1365">
        <v>1223</v>
      </c>
      <c r="E6" s="1366">
        <v>90.4</v>
      </c>
      <c r="F6" s="1380">
        <v>1216</v>
      </c>
      <c r="G6" s="1366">
        <v>95.3</v>
      </c>
      <c r="H6" s="1380">
        <v>1216</v>
      </c>
      <c r="I6" s="1366">
        <v>105.48823900504686</v>
      </c>
      <c r="J6" s="1380">
        <v>1216</v>
      </c>
      <c r="K6" s="5875">
        <v>88.601523071377073</v>
      </c>
    </row>
    <row r="7" spans="1:11" ht="24.95" customHeight="1">
      <c r="A7" s="5871" t="s">
        <v>1270</v>
      </c>
      <c r="B7" s="1371">
        <v>100</v>
      </c>
      <c r="C7" s="1370">
        <v>25.6</v>
      </c>
      <c r="D7" s="1369">
        <v>100</v>
      </c>
      <c r="E7" s="1370">
        <v>27.8</v>
      </c>
      <c r="F7" s="1308">
        <v>100</v>
      </c>
      <c r="G7" s="1370">
        <v>35.9</v>
      </c>
      <c r="H7" s="1308">
        <v>100</v>
      </c>
      <c r="I7" s="1370">
        <v>7.6904109589041099</v>
      </c>
      <c r="J7" s="1308">
        <v>100</v>
      </c>
      <c r="K7" s="1381">
        <v>2</v>
      </c>
    </row>
    <row r="8" spans="1:11" ht="24.95" customHeight="1">
      <c r="A8" s="5871" t="s">
        <v>1271</v>
      </c>
      <c r="B8" s="1371">
        <v>22</v>
      </c>
      <c r="C8" s="1370">
        <v>82.7</v>
      </c>
      <c r="D8" s="1369">
        <v>22</v>
      </c>
      <c r="E8" s="1370">
        <v>67.8</v>
      </c>
      <c r="F8" s="1308">
        <v>22</v>
      </c>
      <c r="G8" s="1370">
        <v>90.3</v>
      </c>
      <c r="H8" s="1308">
        <v>22</v>
      </c>
      <c r="I8" s="1370">
        <v>79.62640099626401</v>
      </c>
      <c r="J8" s="1308" t="s">
        <v>9</v>
      </c>
      <c r="K8" s="1381" t="s">
        <v>9</v>
      </c>
    </row>
    <row r="9" spans="1:11" ht="24.95" customHeight="1">
      <c r="A9" s="5876" t="s">
        <v>1272</v>
      </c>
      <c r="B9" s="1371">
        <v>49</v>
      </c>
      <c r="C9" s="1370">
        <v>62.5</v>
      </c>
      <c r="D9" s="1369">
        <v>49</v>
      </c>
      <c r="E9" s="1370">
        <v>34.4</v>
      </c>
      <c r="F9" s="1308">
        <v>49</v>
      </c>
      <c r="G9" s="1370">
        <v>23.8</v>
      </c>
      <c r="H9" s="1308">
        <v>49</v>
      </c>
      <c r="I9" s="1370">
        <v>39.390550740844283</v>
      </c>
      <c r="J9" s="1308">
        <v>49</v>
      </c>
      <c r="K9" s="1381">
        <v>19.776348895722673</v>
      </c>
    </row>
    <row r="10" spans="1:11" ht="24.95" customHeight="1">
      <c r="A10" s="5871" t="s">
        <v>1273</v>
      </c>
      <c r="B10" s="1371">
        <v>21</v>
      </c>
      <c r="C10" s="1370">
        <v>89.2</v>
      </c>
      <c r="D10" s="1369">
        <v>21</v>
      </c>
      <c r="E10" s="1370">
        <v>75.2</v>
      </c>
      <c r="F10" s="1308">
        <v>25</v>
      </c>
      <c r="G10" s="1370">
        <v>28.2</v>
      </c>
      <c r="H10" s="1308">
        <v>25</v>
      </c>
      <c r="I10" s="1370">
        <v>23.747945205479454</v>
      </c>
      <c r="J10" s="1308">
        <v>25</v>
      </c>
      <c r="K10" s="1381">
        <v>41.698630136986303</v>
      </c>
    </row>
    <row r="11" spans="1:11" ht="24.95" customHeight="1">
      <c r="A11" s="5871" t="s">
        <v>1274</v>
      </c>
      <c r="B11" s="1371">
        <v>45</v>
      </c>
      <c r="C11" s="1370">
        <v>63.4</v>
      </c>
      <c r="D11" s="1369">
        <v>45</v>
      </c>
      <c r="E11" s="1370">
        <v>78.099999999999994</v>
      </c>
      <c r="F11" s="1308">
        <v>45</v>
      </c>
      <c r="G11" s="1370">
        <v>93.3</v>
      </c>
      <c r="H11" s="1308">
        <v>45</v>
      </c>
      <c r="I11" s="1370">
        <v>49.796042617960424</v>
      </c>
      <c r="J11" s="1308">
        <v>45</v>
      </c>
      <c r="K11" s="1381">
        <v>44</v>
      </c>
    </row>
    <row r="12" spans="1:11" ht="24.95" customHeight="1">
      <c r="A12" s="5871" t="s">
        <v>1275</v>
      </c>
      <c r="B12" s="1371">
        <v>30</v>
      </c>
      <c r="C12" s="1370">
        <v>113.5</v>
      </c>
      <c r="D12" s="1369">
        <v>30</v>
      </c>
      <c r="E12" s="1370">
        <v>125.3</v>
      </c>
      <c r="F12" s="1308">
        <v>49</v>
      </c>
      <c r="G12" s="1370">
        <v>56.2</v>
      </c>
      <c r="H12" s="1308">
        <v>49</v>
      </c>
      <c r="I12" s="1370">
        <v>42.66703941850713</v>
      </c>
      <c r="J12" s="1308">
        <v>49</v>
      </c>
      <c r="K12" s="1381">
        <v>45.065697511881467</v>
      </c>
    </row>
    <row r="13" spans="1:11" ht="24.95" customHeight="1">
      <c r="A13" s="5871" t="s">
        <v>1276</v>
      </c>
      <c r="B13" s="1371">
        <v>27</v>
      </c>
      <c r="C13" s="1370">
        <v>131</v>
      </c>
      <c r="D13" s="1369">
        <v>29</v>
      </c>
      <c r="E13" s="1370">
        <v>111</v>
      </c>
      <c r="F13" s="1308">
        <v>29</v>
      </c>
      <c r="G13" s="1370">
        <v>107</v>
      </c>
      <c r="H13" s="1308">
        <v>29</v>
      </c>
      <c r="I13" s="1370">
        <v>68.304204062352383</v>
      </c>
      <c r="J13" s="1308">
        <v>36</v>
      </c>
      <c r="K13" s="1381">
        <v>61.537290715372905</v>
      </c>
    </row>
    <row r="14" spans="1:11" ht="24.95" customHeight="1">
      <c r="A14" s="5871" t="s">
        <v>1277</v>
      </c>
      <c r="B14" s="1371">
        <v>143</v>
      </c>
      <c r="C14" s="1370">
        <v>79</v>
      </c>
      <c r="D14" s="1369">
        <v>143</v>
      </c>
      <c r="E14" s="1370">
        <v>134</v>
      </c>
      <c r="F14" s="1308">
        <v>142</v>
      </c>
      <c r="G14" s="1370">
        <v>54</v>
      </c>
      <c r="H14" s="1308">
        <v>142</v>
      </c>
      <c r="I14" s="1370">
        <v>94.007331661200084</v>
      </c>
      <c r="J14" s="1308">
        <v>142</v>
      </c>
      <c r="K14" s="1381">
        <v>68.078333011769246</v>
      </c>
    </row>
    <row r="15" spans="1:11" ht="24.95" customHeight="1">
      <c r="A15" s="5876" t="s">
        <v>1278</v>
      </c>
      <c r="B15" s="1371">
        <v>44</v>
      </c>
      <c r="C15" s="1370">
        <v>62</v>
      </c>
      <c r="D15" s="1369">
        <v>44</v>
      </c>
      <c r="E15" s="1370">
        <v>65.3</v>
      </c>
      <c r="F15" s="1308">
        <v>44</v>
      </c>
      <c r="G15" s="1370">
        <v>54.9</v>
      </c>
      <c r="H15" s="1308">
        <v>44</v>
      </c>
      <c r="I15" s="1370">
        <v>48.823163138231628</v>
      </c>
      <c r="J15" s="1308">
        <v>46</v>
      </c>
      <c r="K15" s="1381">
        <v>60.148898153662891</v>
      </c>
    </row>
    <row r="16" spans="1:11" ht="24.95" customHeight="1">
      <c r="A16" s="5876" t="s">
        <v>1279</v>
      </c>
      <c r="B16" s="5873">
        <v>19</v>
      </c>
      <c r="C16" s="1370">
        <v>58</v>
      </c>
      <c r="D16" s="1382">
        <v>19</v>
      </c>
      <c r="E16" s="1370">
        <v>63.7</v>
      </c>
      <c r="F16" s="1319">
        <v>19</v>
      </c>
      <c r="G16" s="1370">
        <v>58.7</v>
      </c>
      <c r="H16" s="1319">
        <v>19</v>
      </c>
      <c r="I16" s="1370">
        <v>43.042537851478009</v>
      </c>
      <c r="J16" s="1319">
        <v>19</v>
      </c>
      <c r="K16" s="1381">
        <v>47.916366258111033</v>
      </c>
    </row>
    <row r="17" spans="1:11" ht="24.95" customHeight="1">
      <c r="A17" s="5876" t="s">
        <v>1280</v>
      </c>
      <c r="B17" s="5873">
        <v>26</v>
      </c>
      <c r="C17" s="1370">
        <v>89.5</v>
      </c>
      <c r="D17" s="1382">
        <v>26</v>
      </c>
      <c r="E17" s="1370">
        <v>123.2</v>
      </c>
      <c r="F17" s="1319">
        <v>26</v>
      </c>
      <c r="G17" s="1370">
        <v>105.1</v>
      </c>
      <c r="H17" s="1319">
        <v>26</v>
      </c>
      <c r="I17" s="1370">
        <v>113.90937829293993</v>
      </c>
      <c r="J17" s="1319">
        <v>26</v>
      </c>
      <c r="K17" s="1381">
        <v>85.690200210748159</v>
      </c>
    </row>
    <row r="18" spans="1:11" ht="24.95" customHeight="1">
      <c r="A18" s="5876" t="s">
        <v>1281</v>
      </c>
      <c r="B18" s="5873">
        <v>78</v>
      </c>
      <c r="C18" s="1370">
        <v>102.1</v>
      </c>
      <c r="D18" s="1382">
        <v>78</v>
      </c>
      <c r="E18" s="1370">
        <v>88.4</v>
      </c>
      <c r="F18" s="1319">
        <v>78</v>
      </c>
      <c r="G18" s="1370">
        <v>64.400000000000006</v>
      </c>
      <c r="H18" s="1319">
        <v>78</v>
      </c>
      <c r="I18" s="1370">
        <v>50.221285563751316</v>
      </c>
      <c r="J18" s="1319">
        <v>78</v>
      </c>
      <c r="K18" s="1381">
        <v>43.09097295398665</v>
      </c>
    </row>
    <row r="19" spans="1:11" ht="24.95" customHeight="1">
      <c r="A19" s="5871" t="s">
        <v>1282</v>
      </c>
      <c r="B19" s="5873">
        <v>14</v>
      </c>
      <c r="C19" s="1370">
        <v>42.4</v>
      </c>
      <c r="D19" s="1382" t="s">
        <v>9</v>
      </c>
      <c r="E19" s="1370" t="s">
        <v>9</v>
      </c>
      <c r="F19" s="1370" t="s">
        <v>9</v>
      </c>
      <c r="G19" s="1370" t="s">
        <v>9</v>
      </c>
      <c r="H19" s="1370" t="s">
        <v>9</v>
      </c>
      <c r="I19" s="1370" t="s">
        <v>9</v>
      </c>
      <c r="J19" s="1370" t="s">
        <v>9</v>
      </c>
      <c r="K19" s="1381" t="s">
        <v>9</v>
      </c>
    </row>
    <row r="20" spans="1:11" ht="24.95" customHeight="1">
      <c r="A20" s="5871" t="s">
        <v>1283</v>
      </c>
      <c r="B20" s="1371">
        <v>89</v>
      </c>
      <c r="C20" s="1383">
        <v>17</v>
      </c>
      <c r="D20" s="1369">
        <v>89</v>
      </c>
      <c r="E20" s="1383">
        <v>50.6</v>
      </c>
      <c r="F20" s="1308">
        <v>89</v>
      </c>
      <c r="G20" s="1383">
        <v>78</v>
      </c>
      <c r="H20" s="1308">
        <v>89</v>
      </c>
      <c r="I20" s="1383">
        <v>131.70078497768202</v>
      </c>
      <c r="J20" s="1308">
        <v>89</v>
      </c>
      <c r="K20" s="1384">
        <v>76.546098199168853</v>
      </c>
    </row>
    <row r="21" spans="1:11" ht="24.95" customHeight="1">
      <c r="A21" s="5871" t="s">
        <v>1284</v>
      </c>
      <c r="B21" s="1371" t="s">
        <v>9</v>
      </c>
      <c r="C21" s="1369" t="s">
        <v>9</v>
      </c>
      <c r="D21" s="1369" t="s">
        <v>9</v>
      </c>
      <c r="E21" s="1369" t="s">
        <v>9</v>
      </c>
      <c r="F21" s="1308">
        <v>61</v>
      </c>
      <c r="G21" s="1383">
        <v>46.6</v>
      </c>
      <c r="H21" s="1308">
        <v>61</v>
      </c>
      <c r="I21" s="1383">
        <v>100.11228385358186</v>
      </c>
      <c r="J21" s="1308">
        <v>61</v>
      </c>
      <c r="K21" s="1384">
        <v>70.608578486413649</v>
      </c>
    </row>
    <row r="22" spans="1:11" ht="24.95" customHeight="1">
      <c r="A22" s="5871" t="s">
        <v>1285</v>
      </c>
      <c r="B22" s="1371" t="s">
        <v>9</v>
      </c>
      <c r="C22" s="1369" t="s">
        <v>9</v>
      </c>
      <c r="D22" s="1369" t="s">
        <v>9</v>
      </c>
      <c r="E22" s="1369" t="s">
        <v>9</v>
      </c>
      <c r="F22" s="1308">
        <v>144</v>
      </c>
      <c r="G22" s="1383">
        <v>81.2</v>
      </c>
      <c r="H22" s="1308">
        <v>144</v>
      </c>
      <c r="I22" s="1383">
        <v>78.420852359208524</v>
      </c>
      <c r="J22" s="1308">
        <v>170</v>
      </c>
      <c r="K22" s="1384">
        <v>61.471394037066879</v>
      </c>
    </row>
    <row r="23" spans="1:11" ht="24.95" customHeight="1">
      <c r="A23" s="5871" t="s">
        <v>1286</v>
      </c>
      <c r="B23" s="1371" t="s">
        <v>9</v>
      </c>
      <c r="C23" s="1369" t="s">
        <v>9</v>
      </c>
      <c r="D23" s="1369" t="s">
        <v>9</v>
      </c>
      <c r="E23" s="1369" t="s">
        <v>9</v>
      </c>
      <c r="F23" s="1308">
        <v>25</v>
      </c>
      <c r="G23" s="1383">
        <v>0</v>
      </c>
      <c r="H23" s="1308">
        <v>25</v>
      </c>
      <c r="I23" s="1383">
        <v>0</v>
      </c>
      <c r="J23" s="1308">
        <v>25</v>
      </c>
      <c r="K23" s="1384">
        <v>0</v>
      </c>
    </row>
    <row r="24" spans="1:11" ht="24.95" customHeight="1">
      <c r="A24" s="5871" t="s">
        <v>1287</v>
      </c>
      <c r="B24" s="1371" t="s">
        <v>9</v>
      </c>
      <c r="C24" s="1369" t="s">
        <v>9</v>
      </c>
      <c r="D24" s="1369" t="s">
        <v>9</v>
      </c>
      <c r="E24" s="1369" t="s">
        <v>9</v>
      </c>
      <c r="F24" s="1369" t="s">
        <v>9</v>
      </c>
      <c r="G24" s="1369" t="s">
        <v>9</v>
      </c>
      <c r="H24" s="1308">
        <v>25</v>
      </c>
      <c r="I24" s="1383">
        <v>2.7287671232876711</v>
      </c>
      <c r="J24" s="1308">
        <v>25</v>
      </c>
      <c r="K24" s="1384">
        <v>3.2328767123287672</v>
      </c>
    </row>
    <row r="25" spans="1:11" ht="24.95" customHeight="1">
      <c r="A25" s="5871" t="s">
        <v>1288</v>
      </c>
      <c r="B25" s="1371" t="s">
        <v>9</v>
      </c>
      <c r="C25" s="1369" t="s">
        <v>9</v>
      </c>
      <c r="D25" s="1369" t="s">
        <v>9</v>
      </c>
      <c r="E25" s="1369" t="s">
        <v>9</v>
      </c>
      <c r="F25" s="1369" t="s">
        <v>9</v>
      </c>
      <c r="G25" s="1369" t="s">
        <v>9</v>
      </c>
      <c r="H25" s="1308">
        <v>25</v>
      </c>
      <c r="I25" s="1383">
        <v>2.7287671232876711</v>
      </c>
      <c r="J25" s="1308">
        <v>119</v>
      </c>
      <c r="K25" s="1384">
        <v>21.531023368251411</v>
      </c>
    </row>
    <row r="26" spans="1:11" ht="24.95" customHeight="1" thickBot="1">
      <c r="A26" s="5872" t="s">
        <v>2823</v>
      </c>
      <c r="B26" s="1378">
        <v>1936</v>
      </c>
      <c r="C26" s="1385">
        <v>74.5</v>
      </c>
      <c r="D26" s="1376">
        <v>1918</v>
      </c>
      <c r="E26" s="1385">
        <v>86.8</v>
      </c>
      <c r="F26" s="1376">
        <v>2163</v>
      </c>
      <c r="G26" s="1385">
        <v>80.400000000000006</v>
      </c>
      <c r="H26" s="1376">
        <v>2188</v>
      </c>
      <c r="I26" s="1385">
        <v>87.8</v>
      </c>
      <c r="J26" s="1376">
        <v>2320</v>
      </c>
      <c r="K26" s="1259">
        <v>68.750354274917342</v>
      </c>
    </row>
    <row r="27" spans="1:11" ht="15.75" customHeight="1" thickTop="1"/>
    <row r="28" spans="1:11" ht="18" customHeight="1">
      <c r="A28" s="6628" t="s">
        <v>1061</v>
      </c>
      <c r="B28" s="6628"/>
      <c r="C28" s="6628"/>
      <c r="D28" s="6628"/>
    </row>
    <row r="29" spans="1:11" ht="18" customHeight="1">
      <c r="A29" s="1216" t="s">
        <v>1289</v>
      </c>
      <c r="B29" s="1216"/>
      <c r="C29" s="1216"/>
      <c r="D29" s="1216"/>
    </row>
    <row r="30" spans="1:11" ht="18" customHeight="1">
      <c r="A30" s="6248" t="s">
        <v>1290</v>
      </c>
      <c r="B30" s="6248"/>
      <c r="C30" s="6248"/>
      <c r="D30" s="6248"/>
      <c r="E30" s="6248"/>
      <c r="F30" s="6248"/>
      <c r="G30" s="6248"/>
      <c r="H30" s="6248"/>
      <c r="I30" s="6248"/>
    </row>
    <row r="31" spans="1:11" ht="18" customHeight="1">
      <c r="A31" s="6628" t="s">
        <v>1105</v>
      </c>
      <c r="B31" s="6628"/>
      <c r="C31" s="6628"/>
      <c r="D31" s="6628"/>
    </row>
    <row r="32" spans="1:11" ht="15" customHeight="1">
      <c r="A32" s="6249" t="s">
        <v>1291</v>
      </c>
      <c r="B32" s="6249"/>
      <c r="C32" s="6249"/>
      <c r="D32" s="6249"/>
      <c r="E32" s="6249"/>
      <c r="F32" s="6249"/>
    </row>
    <row r="33" spans="1:2" ht="14.25" customHeight="1">
      <c r="A33" s="1386" t="s">
        <v>1292</v>
      </c>
    </row>
    <row r="36" spans="1:2">
      <c r="B36" s="177" t="s">
        <v>3</v>
      </c>
    </row>
  </sheetData>
  <mergeCells count="12">
    <mergeCell ref="A32:F32"/>
    <mergeCell ref="A28:D28"/>
    <mergeCell ref="A30:I30"/>
    <mergeCell ref="A31:D31"/>
    <mergeCell ref="A2:K2"/>
    <mergeCell ref="A3:K3"/>
    <mergeCell ref="A4:A5"/>
    <mergeCell ref="B4:C4"/>
    <mergeCell ref="D4:E4"/>
    <mergeCell ref="F4:G4"/>
    <mergeCell ref="H4:I4"/>
    <mergeCell ref="J4:K4"/>
  </mergeCells>
  <hyperlinks>
    <hyperlink ref="A1" r:id="rId1"/>
  </hyperlinks>
  <pageMargins left="0.70866141732283472" right="0.70866141732283472" top="0.74803149606299213" bottom="0.74803149606299213" header="0.31496062992125984" footer="0.31496062992125984"/>
  <pageSetup paperSize="9" scale="66" fitToWidth="0" orientation="landscape" r:id="rId2"/>
  <headerFooter>
    <oddFooter>&amp;R77</oddFooter>
  </headerFooter>
  <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9">
    <pageSetUpPr fitToPage="1"/>
  </sheetPr>
  <dimension ref="A1:I32"/>
  <sheetViews>
    <sheetView view="pageBreakPreview" zoomScale="60" zoomScaleNormal="100" workbookViewId="0">
      <selection activeCell="H15" sqref="H15"/>
    </sheetView>
  </sheetViews>
  <sheetFormatPr defaultRowHeight="12.75"/>
  <cols>
    <col min="1" max="1" width="41.5703125" style="152" customWidth="1"/>
    <col min="2" max="2" width="22.7109375" style="152" customWidth="1"/>
    <col min="3" max="3" width="20.140625" style="152" customWidth="1"/>
    <col min="4" max="4" width="20.85546875" style="152" customWidth="1"/>
    <col min="5" max="5" width="19.5703125" style="152" customWidth="1"/>
    <col min="6" max="6" width="19" style="152" customWidth="1"/>
    <col min="7" max="16384" width="9.140625" style="152"/>
  </cols>
  <sheetData>
    <row r="1" spans="1:6" ht="13.5" thickBot="1">
      <c r="A1" s="1" t="s">
        <v>0</v>
      </c>
      <c r="F1" s="474" t="s">
        <v>1</v>
      </c>
    </row>
    <row r="2" spans="1:6" ht="28.5" customHeight="1" thickTop="1">
      <c r="A2" s="6250" t="s">
        <v>1457</v>
      </c>
      <c r="B2" s="6251"/>
      <c r="C2" s="6251"/>
      <c r="D2" s="6251"/>
      <c r="E2" s="6251"/>
      <c r="F2" s="6252"/>
    </row>
    <row r="3" spans="1:6" ht="24.75" customHeight="1" thickBot="1">
      <c r="A3" s="6714" t="s">
        <v>1293</v>
      </c>
      <c r="B3" s="6725"/>
      <c r="C3" s="6725"/>
      <c r="D3" s="6725"/>
      <c r="E3" s="6725"/>
      <c r="F3" s="6726"/>
    </row>
    <row r="4" spans="1:6" ht="26.25" customHeight="1">
      <c r="A4" s="6654" t="s">
        <v>1294</v>
      </c>
      <c r="B4" s="1096">
        <v>2009</v>
      </c>
      <c r="C4" s="2161">
        <v>2010</v>
      </c>
      <c r="D4" s="2161">
        <v>2011</v>
      </c>
      <c r="E4" s="2161">
        <v>2012</v>
      </c>
      <c r="F4" s="1273">
        <v>2013</v>
      </c>
    </row>
    <row r="5" spans="1:6" ht="36" customHeight="1" thickBot="1">
      <c r="A5" s="6654"/>
      <c r="B5" s="1030" t="s">
        <v>1295</v>
      </c>
      <c r="C5" s="1026" t="s">
        <v>1295</v>
      </c>
      <c r="D5" s="1026" t="s">
        <v>1295</v>
      </c>
      <c r="E5" s="1026" t="s">
        <v>1295</v>
      </c>
      <c r="F5" s="1027" t="s">
        <v>1295</v>
      </c>
    </row>
    <row r="6" spans="1:6" ht="20.100000000000001" customHeight="1">
      <c r="A6" s="1387" t="s">
        <v>1296</v>
      </c>
      <c r="B6" s="1367">
        <v>33562</v>
      </c>
      <c r="C6" s="1367">
        <v>23123</v>
      </c>
      <c r="D6" s="1367">
        <v>3528</v>
      </c>
      <c r="E6" s="1367" t="s">
        <v>9</v>
      </c>
      <c r="F6" s="1388" t="s">
        <v>9</v>
      </c>
    </row>
    <row r="7" spans="1:6" ht="20.100000000000001" customHeight="1">
      <c r="A7" s="1373" t="s">
        <v>1297</v>
      </c>
      <c r="B7" s="1369">
        <v>64241</v>
      </c>
      <c r="C7" s="1369">
        <v>49151</v>
      </c>
      <c r="D7" s="1369">
        <v>38994</v>
      </c>
      <c r="E7" s="1369" t="s">
        <v>9</v>
      </c>
      <c r="F7" s="1389" t="s">
        <v>9</v>
      </c>
    </row>
    <row r="8" spans="1:6" ht="20.100000000000001" customHeight="1">
      <c r="A8" s="1373" t="s">
        <v>1298</v>
      </c>
      <c r="B8" s="1369">
        <v>12414</v>
      </c>
      <c r="C8" s="1369">
        <v>12622</v>
      </c>
      <c r="D8" s="1369">
        <v>16959</v>
      </c>
      <c r="E8" s="1369">
        <v>16152</v>
      </c>
      <c r="F8" s="1389">
        <v>15466</v>
      </c>
    </row>
    <row r="9" spans="1:6" ht="20.100000000000001" customHeight="1">
      <c r="A9" s="1373" t="s">
        <v>1299</v>
      </c>
      <c r="B9" s="1369">
        <v>53164</v>
      </c>
      <c r="C9" s="1369">
        <v>40102</v>
      </c>
      <c r="D9" s="1369">
        <v>35172</v>
      </c>
      <c r="E9" s="1369">
        <v>27923</v>
      </c>
      <c r="F9" s="1389">
        <v>19957</v>
      </c>
    </row>
    <row r="10" spans="1:6" ht="20.100000000000001" customHeight="1">
      <c r="A10" s="1373" t="s">
        <v>1300</v>
      </c>
      <c r="B10" s="1369">
        <v>18526</v>
      </c>
      <c r="C10" s="1369" t="s">
        <v>9</v>
      </c>
      <c r="D10" s="1369" t="s">
        <v>9</v>
      </c>
      <c r="E10" s="1369" t="s">
        <v>9</v>
      </c>
      <c r="F10" s="1389" t="s">
        <v>9</v>
      </c>
    </row>
    <row r="11" spans="1:6" ht="20.100000000000001" customHeight="1">
      <c r="A11" s="1373" t="s">
        <v>1301</v>
      </c>
      <c r="B11" s="1369">
        <v>44171</v>
      </c>
      <c r="C11" s="1369">
        <v>48636</v>
      </c>
      <c r="D11" s="1369">
        <v>55621</v>
      </c>
      <c r="E11" s="1369" t="s">
        <v>1302</v>
      </c>
      <c r="F11" s="1389" t="s">
        <v>9</v>
      </c>
    </row>
    <row r="12" spans="1:6" ht="20.100000000000001" customHeight="1">
      <c r="A12" s="1373" t="s">
        <v>1303</v>
      </c>
      <c r="B12" s="1369">
        <v>17177</v>
      </c>
      <c r="C12" s="1369">
        <v>18927</v>
      </c>
      <c r="D12" s="1369">
        <v>15767</v>
      </c>
      <c r="E12" s="1369">
        <v>10520</v>
      </c>
      <c r="F12" s="1389">
        <v>15457</v>
      </c>
    </row>
    <row r="13" spans="1:6" ht="20.100000000000001" customHeight="1">
      <c r="A13" s="1373" t="s">
        <v>1304</v>
      </c>
      <c r="B13" s="1369" t="s">
        <v>9</v>
      </c>
      <c r="C13" s="1369" t="s">
        <v>9</v>
      </c>
      <c r="D13" s="1369" t="s">
        <v>9</v>
      </c>
      <c r="E13" s="1369" t="s">
        <v>9</v>
      </c>
      <c r="F13" s="1389">
        <v>2246</v>
      </c>
    </row>
    <row r="14" spans="1:6" ht="20.100000000000001" customHeight="1">
      <c r="A14" s="1373" t="s">
        <v>1305</v>
      </c>
      <c r="B14" s="1369" t="s">
        <v>9</v>
      </c>
      <c r="C14" s="1369" t="s">
        <v>9</v>
      </c>
      <c r="D14" s="1369" t="s">
        <v>9</v>
      </c>
      <c r="E14" s="1369" t="s">
        <v>9</v>
      </c>
      <c r="F14" s="1389">
        <v>277</v>
      </c>
    </row>
    <row r="15" spans="1:6" ht="20.100000000000001" customHeight="1">
      <c r="A15" s="1373" t="s">
        <v>1306</v>
      </c>
      <c r="B15" s="1369" t="s">
        <v>9</v>
      </c>
      <c r="C15" s="1369" t="s">
        <v>9</v>
      </c>
      <c r="D15" s="1369" t="s">
        <v>9</v>
      </c>
      <c r="E15" s="1369" t="s">
        <v>9</v>
      </c>
      <c r="F15" s="1389">
        <v>436</v>
      </c>
    </row>
    <row r="16" spans="1:6" ht="20.100000000000001" customHeight="1">
      <c r="A16" s="1373" t="s">
        <v>1307</v>
      </c>
      <c r="B16" s="1369" t="s">
        <v>9</v>
      </c>
      <c r="C16" s="1369" t="s">
        <v>9</v>
      </c>
      <c r="D16" s="1369" t="s">
        <v>9</v>
      </c>
      <c r="E16" s="1369" t="s">
        <v>9</v>
      </c>
      <c r="F16" s="1389">
        <v>4004</v>
      </c>
    </row>
    <row r="17" spans="1:9" ht="20.100000000000001" customHeight="1">
      <c r="A17" s="1373" t="s">
        <v>1308</v>
      </c>
      <c r="B17" s="1369" t="s">
        <v>9</v>
      </c>
      <c r="C17" s="1369" t="s">
        <v>9</v>
      </c>
      <c r="D17" s="1369" t="s">
        <v>9</v>
      </c>
      <c r="E17" s="1369" t="s">
        <v>9</v>
      </c>
      <c r="F17" s="1389">
        <v>5851</v>
      </c>
    </row>
    <row r="18" spans="1:9" ht="20.100000000000001" customHeight="1" thickBot="1">
      <c r="A18" s="1028" t="s">
        <v>2</v>
      </c>
      <c r="B18" s="1390">
        <v>243255</v>
      </c>
      <c r="C18" s="1390">
        <f>SUM(C6:C17)</f>
        <v>192561</v>
      </c>
      <c r="D18" s="1390">
        <f>SUM(D6:D17)</f>
        <v>166041</v>
      </c>
      <c r="E18" s="1390">
        <v>81717</v>
      </c>
      <c r="F18" s="1391">
        <v>63694</v>
      </c>
    </row>
    <row r="19" spans="1:9" ht="18" customHeight="1" thickTop="1"/>
    <row r="20" spans="1:9" ht="18" customHeight="1">
      <c r="A20" s="6628" t="s">
        <v>1061</v>
      </c>
      <c r="B20" s="6628"/>
      <c r="C20" s="6628"/>
      <c r="D20" s="6628"/>
    </row>
    <row r="21" spans="1:9" ht="18" customHeight="1">
      <c r="A21" s="1216" t="s">
        <v>1096</v>
      </c>
      <c r="B21" s="1216"/>
      <c r="C21" s="1216"/>
      <c r="D21" s="1216"/>
    </row>
    <row r="22" spans="1:9" ht="18" customHeight="1">
      <c r="A22" s="6248" t="s">
        <v>1251</v>
      </c>
      <c r="B22" s="6248"/>
      <c r="C22" s="6248"/>
      <c r="D22" s="6248"/>
      <c r="E22" s="358"/>
      <c r="F22" s="358"/>
      <c r="G22" s="358"/>
      <c r="H22" s="358"/>
      <c r="I22" s="358"/>
    </row>
    <row r="23" spans="1:9" ht="18" customHeight="1">
      <c r="A23" s="6628" t="s">
        <v>1105</v>
      </c>
      <c r="B23" s="6628"/>
      <c r="C23" s="6628"/>
      <c r="D23" s="6628"/>
    </row>
    <row r="24" spans="1:9" ht="16.5" customHeight="1">
      <c r="A24" s="6248" t="s">
        <v>1309</v>
      </c>
      <c r="B24" s="6248"/>
      <c r="C24" s="6248"/>
      <c r="D24" s="6248"/>
    </row>
    <row r="27" spans="1:9" ht="17.25" customHeight="1"/>
    <row r="28" spans="1:9" ht="12.75" customHeight="1">
      <c r="C28" s="177" t="s">
        <v>3</v>
      </c>
    </row>
    <row r="29" spans="1:9" ht="20.100000000000001" customHeight="1"/>
    <row r="30" spans="1:9" ht="20.100000000000001" customHeight="1"/>
    <row r="31" spans="1:9" ht="20.100000000000001" customHeight="1"/>
    <row r="32" spans="1:9" ht="20.100000000000001" customHeight="1"/>
  </sheetData>
  <mergeCells count="7">
    <mergeCell ref="A24:D24"/>
    <mergeCell ref="A22:D22"/>
    <mergeCell ref="A2:F2"/>
    <mergeCell ref="A3:F3"/>
    <mergeCell ref="A4:A5"/>
    <mergeCell ref="A20:D20"/>
    <mergeCell ref="A23:D23"/>
  </mergeCells>
  <hyperlinks>
    <hyperlink ref="A1" r:id="rId1"/>
  </hyperlinks>
  <pageMargins left="0.70866141732283472" right="0.70866141732283472" top="0.74803149606299213" bottom="0.74803149606299213" header="0.31496062992125984" footer="0.31496062992125984"/>
  <pageSetup paperSize="9" scale="93" orientation="landscape" r:id="rId2"/>
  <headerFooter>
    <oddFooter>&amp;R78</oddFooter>
  </headerFooter>
  <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0">
    <pageSetUpPr fitToPage="1"/>
  </sheetPr>
  <dimension ref="A1:AG28"/>
  <sheetViews>
    <sheetView view="pageBreakPreview" zoomScale="60" zoomScaleNormal="100" workbookViewId="0">
      <selection activeCell="H15" sqref="H15"/>
    </sheetView>
  </sheetViews>
  <sheetFormatPr defaultRowHeight="12.75"/>
  <cols>
    <col min="1" max="1" width="13" style="152" customWidth="1"/>
    <col min="2" max="33" width="7.7109375" style="152" customWidth="1"/>
    <col min="34" max="16384" width="9.140625" style="152"/>
  </cols>
  <sheetData>
    <row r="1" spans="1:33" ht="13.5" thickBot="1">
      <c r="A1" s="1" t="s">
        <v>0</v>
      </c>
      <c r="AG1" s="1386" t="s">
        <v>1</v>
      </c>
    </row>
    <row r="2" spans="1:33" ht="32.25" customHeight="1" thickTop="1">
      <c r="A2" s="6727" t="s">
        <v>1458</v>
      </c>
      <c r="B2" s="6728"/>
      <c r="C2" s="6728"/>
      <c r="D2" s="6728"/>
      <c r="E2" s="6728"/>
      <c r="F2" s="6728"/>
      <c r="G2" s="6728"/>
      <c r="H2" s="6728"/>
      <c r="I2" s="6728"/>
      <c r="J2" s="6728"/>
      <c r="K2" s="6728"/>
      <c r="L2" s="6728"/>
      <c r="M2" s="6728"/>
      <c r="N2" s="6728"/>
      <c r="O2" s="6728"/>
      <c r="P2" s="6728"/>
      <c r="Q2" s="6728"/>
      <c r="R2" s="6728"/>
      <c r="S2" s="6728"/>
      <c r="T2" s="6728"/>
      <c r="U2" s="6728"/>
      <c r="V2" s="6728"/>
      <c r="W2" s="6728"/>
      <c r="X2" s="6728"/>
      <c r="Y2" s="6728"/>
      <c r="Z2" s="6728"/>
      <c r="AA2" s="6728"/>
      <c r="AB2" s="6728"/>
      <c r="AC2" s="6728"/>
      <c r="AD2" s="6728"/>
      <c r="AE2" s="6728"/>
      <c r="AF2" s="6728"/>
      <c r="AG2" s="6729"/>
    </row>
    <row r="3" spans="1:33" ht="30.75" customHeight="1">
      <c r="A3" s="6730" t="s">
        <v>909</v>
      </c>
      <c r="B3" s="6731"/>
      <c r="C3" s="6731"/>
      <c r="D3" s="6731"/>
      <c r="E3" s="6731"/>
      <c r="F3" s="6731"/>
      <c r="G3" s="6731"/>
      <c r="H3" s="6731"/>
      <c r="I3" s="6731"/>
      <c r="J3" s="6731"/>
      <c r="K3" s="6731"/>
      <c r="L3" s="6731"/>
      <c r="M3" s="6731"/>
      <c r="N3" s="6731"/>
      <c r="O3" s="6731"/>
      <c r="P3" s="6731"/>
      <c r="Q3" s="6731"/>
      <c r="R3" s="6731"/>
      <c r="S3" s="6731"/>
      <c r="T3" s="6731"/>
      <c r="U3" s="6731"/>
      <c r="V3" s="6731"/>
      <c r="W3" s="6731"/>
      <c r="X3" s="6731"/>
      <c r="Y3" s="6731"/>
      <c r="Z3" s="6731"/>
      <c r="AA3" s="6731"/>
      <c r="AB3" s="6731"/>
      <c r="AC3" s="6731"/>
      <c r="AD3" s="6731"/>
      <c r="AE3" s="6731"/>
      <c r="AF3" s="6731"/>
      <c r="AG3" s="6732"/>
    </row>
    <row r="4" spans="1:33" ht="27.75" customHeight="1" thickBot="1">
      <c r="A4" s="6733"/>
      <c r="B4" s="6298"/>
      <c r="C4" s="6298"/>
      <c r="D4" s="6298"/>
      <c r="E4" s="6298"/>
      <c r="F4" s="6298"/>
      <c r="G4" s="6298"/>
      <c r="H4" s="6298"/>
      <c r="I4" s="6298"/>
      <c r="J4" s="6298"/>
      <c r="K4" s="6298"/>
      <c r="L4" s="6298"/>
      <c r="M4" s="6298"/>
      <c r="N4" s="6298"/>
      <c r="O4" s="6298"/>
      <c r="P4" s="6298"/>
      <c r="Q4" s="6298"/>
      <c r="R4" s="6298"/>
      <c r="S4" s="6298"/>
      <c r="T4" s="6298"/>
      <c r="U4" s="6298"/>
      <c r="V4" s="6298"/>
      <c r="W4" s="6298"/>
      <c r="X4" s="6298"/>
      <c r="Y4" s="6298"/>
      <c r="Z4" s="6298"/>
      <c r="AA4" s="6298"/>
      <c r="AB4" s="6298"/>
      <c r="AC4" s="6298"/>
      <c r="AD4" s="6298"/>
      <c r="AE4" s="6298"/>
      <c r="AF4" s="6298"/>
      <c r="AG4" s="6299"/>
    </row>
    <row r="5" spans="1:33" ht="36.75" customHeight="1" thickBot="1">
      <c r="A5" s="6734" t="s">
        <v>1311</v>
      </c>
      <c r="B5" s="6736" t="s">
        <v>12</v>
      </c>
      <c r="C5" s="6731"/>
      <c r="D5" s="6731"/>
      <c r="E5" s="6731"/>
      <c r="F5" s="6731"/>
      <c r="G5" s="6731"/>
      <c r="H5" s="6731"/>
      <c r="I5" s="6731"/>
      <c r="J5" s="6731"/>
      <c r="K5" s="6731"/>
      <c r="L5" s="6731"/>
      <c r="M5" s="6731"/>
      <c r="N5" s="6731"/>
      <c r="O5" s="6731"/>
      <c r="P5" s="6731"/>
      <c r="Q5" s="6731"/>
      <c r="R5" s="6731"/>
      <c r="S5" s="6731"/>
      <c r="T5" s="6731"/>
      <c r="U5" s="6731"/>
      <c r="V5" s="6731"/>
      <c r="W5" s="6731"/>
      <c r="X5" s="6731"/>
      <c r="Y5" s="6731"/>
      <c r="Z5" s="6731"/>
      <c r="AA5" s="6731"/>
      <c r="AB5" s="6731"/>
      <c r="AC5" s="6731"/>
      <c r="AD5" s="6731"/>
      <c r="AE5" s="6731"/>
      <c r="AF5" s="6731"/>
      <c r="AG5" s="6732"/>
    </row>
    <row r="6" spans="1:33" ht="31.5" customHeight="1">
      <c r="A6" s="6735"/>
      <c r="B6" s="6578">
        <v>2002</v>
      </c>
      <c r="C6" s="6567"/>
      <c r="D6" s="6567"/>
      <c r="E6" s="6579"/>
      <c r="F6" s="6578">
        <v>2003</v>
      </c>
      <c r="G6" s="6567"/>
      <c r="H6" s="6567"/>
      <c r="I6" s="6579"/>
      <c r="J6" s="6578">
        <v>2004</v>
      </c>
      <c r="K6" s="6567"/>
      <c r="L6" s="6567"/>
      <c r="M6" s="6579"/>
      <c r="N6" s="6578">
        <v>2005</v>
      </c>
      <c r="O6" s="6567"/>
      <c r="P6" s="6567"/>
      <c r="Q6" s="6579"/>
      <c r="R6" s="6578">
        <v>2006</v>
      </c>
      <c r="S6" s="6567"/>
      <c r="T6" s="6567"/>
      <c r="U6" s="6579"/>
      <c r="V6" s="6578">
        <v>2007</v>
      </c>
      <c r="W6" s="6567"/>
      <c r="X6" s="6567"/>
      <c r="Y6" s="6579"/>
      <c r="Z6" s="6578">
        <v>2008</v>
      </c>
      <c r="AA6" s="6567"/>
      <c r="AB6" s="6567"/>
      <c r="AC6" s="6579"/>
      <c r="AD6" s="6578">
        <v>2009</v>
      </c>
      <c r="AE6" s="6567"/>
      <c r="AF6" s="6567"/>
      <c r="AG6" s="6738"/>
    </row>
    <row r="7" spans="1:33" ht="39.75" customHeight="1" thickBot="1">
      <c r="A7" s="6735"/>
      <c r="B7" s="1280" t="s">
        <v>364</v>
      </c>
      <c r="C7" s="1418" t="s">
        <v>366</v>
      </c>
      <c r="D7" s="1418" t="s">
        <v>78</v>
      </c>
      <c r="E7" s="1419" t="s">
        <v>1312</v>
      </c>
      <c r="F7" s="1280" t="s">
        <v>364</v>
      </c>
      <c r="G7" s="1418" t="s">
        <v>366</v>
      </c>
      <c r="H7" s="1418" t="s">
        <v>78</v>
      </c>
      <c r="I7" s="1419" t="s">
        <v>1312</v>
      </c>
      <c r="J7" s="1280" t="s">
        <v>364</v>
      </c>
      <c r="K7" s="1418" t="s">
        <v>366</v>
      </c>
      <c r="L7" s="1418" t="s">
        <v>78</v>
      </c>
      <c r="M7" s="1419" t="s">
        <v>1312</v>
      </c>
      <c r="N7" s="1280" t="s">
        <v>364</v>
      </c>
      <c r="O7" s="1418" t="s">
        <v>366</v>
      </c>
      <c r="P7" s="1418" t="s">
        <v>78</v>
      </c>
      <c r="Q7" s="1419" t="s">
        <v>1312</v>
      </c>
      <c r="R7" s="1280" t="s">
        <v>364</v>
      </c>
      <c r="S7" s="1418" t="s">
        <v>366</v>
      </c>
      <c r="T7" s="1418" t="s">
        <v>78</v>
      </c>
      <c r="U7" s="1419" t="s">
        <v>1312</v>
      </c>
      <c r="V7" s="1280" t="s">
        <v>364</v>
      </c>
      <c r="W7" s="1418" t="s">
        <v>366</v>
      </c>
      <c r="X7" s="1418" t="s">
        <v>78</v>
      </c>
      <c r="Y7" s="1419" t="s">
        <v>1312</v>
      </c>
      <c r="Z7" s="1280" t="s">
        <v>364</v>
      </c>
      <c r="AA7" s="1418" t="s">
        <v>366</v>
      </c>
      <c r="AB7" s="1418" t="s">
        <v>78</v>
      </c>
      <c r="AC7" s="1419" t="s">
        <v>1312</v>
      </c>
      <c r="AD7" s="1280" t="s">
        <v>364</v>
      </c>
      <c r="AE7" s="1418" t="s">
        <v>366</v>
      </c>
      <c r="AF7" s="1418" t="s">
        <v>78</v>
      </c>
      <c r="AG7" s="1420" t="s">
        <v>1312</v>
      </c>
    </row>
    <row r="8" spans="1:33" ht="39.950000000000003" customHeight="1">
      <c r="A8" s="1396">
        <v>0</v>
      </c>
      <c r="B8" s="1099">
        <v>130</v>
      </c>
      <c r="C8" s="1198">
        <v>95</v>
      </c>
      <c r="D8" s="1118">
        <f t="shared" ref="D8:D15" si="0">SUM(B8:C8)</f>
        <v>225</v>
      </c>
      <c r="E8" s="1397">
        <f>D8/$D$16*100</f>
        <v>10.719390185802762</v>
      </c>
      <c r="F8" s="1069">
        <v>131</v>
      </c>
      <c r="G8" s="1118">
        <v>118</v>
      </c>
      <c r="H8" s="1198">
        <f t="shared" ref="H8:H16" si="1">SUM(F8:G8)</f>
        <v>249</v>
      </c>
      <c r="I8" s="1397">
        <f>H8/$H$16*100</f>
        <v>11.165919282511211</v>
      </c>
      <c r="J8" s="1099">
        <v>162</v>
      </c>
      <c r="K8" s="1198">
        <v>142</v>
      </c>
      <c r="L8" s="920">
        <f t="shared" ref="L8:L16" si="2">SUM(J8:K8)</f>
        <v>304</v>
      </c>
      <c r="M8" s="1397">
        <f>L8/$L$16*100</f>
        <v>12.903225806451612</v>
      </c>
      <c r="N8" s="1099">
        <v>182</v>
      </c>
      <c r="O8" s="1198">
        <v>149</v>
      </c>
      <c r="P8" s="1184">
        <f t="shared" ref="P8:P15" si="3">SUM(N8:O8)</f>
        <v>331</v>
      </c>
      <c r="Q8" s="1397">
        <f>P8/$P$16*100</f>
        <v>13.07783484788621</v>
      </c>
      <c r="R8" s="1099">
        <v>100</v>
      </c>
      <c r="S8" s="1198">
        <v>49</v>
      </c>
      <c r="T8" s="1198">
        <f t="shared" ref="T8:T16" si="4">SUM(R8:S8)</f>
        <v>149</v>
      </c>
      <c r="U8" s="1397">
        <f>T8/$T$16*100</f>
        <v>11.61340607950117</v>
      </c>
      <c r="V8" s="1398">
        <v>180</v>
      </c>
      <c r="W8" s="1399">
        <v>122</v>
      </c>
      <c r="X8" s="1399">
        <f>SUM(V8:W8)</f>
        <v>302</v>
      </c>
      <c r="Y8" s="1397">
        <f>X8/$X$16*100</f>
        <v>12.823779193205946</v>
      </c>
      <c r="Z8" s="1398">
        <v>140</v>
      </c>
      <c r="AA8" s="1399">
        <v>102</v>
      </c>
      <c r="AB8" s="1184">
        <f>SUM(Z8:AA8)</f>
        <v>242</v>
      </c>
      <c r="AC8" s="1397">
        <f>AB8/$AB$16*100</f>
        <v>10.9255079006772</v>
      </c>
      <c r="AD8" s="1400">
        <v>126</v>
      </c>
      <c r="AE8" s="1399">
        <v>87</v>
      </c>
      <c r="AF8" s="1184">
        <f>SUM(AD8:AE8)</f>
        <v>213</v>
      </c>
      <c r="AG8" s="1401">
        <f>AF8/$AF$16*100</f>
        <v>10.570719602977666</v>
      </c>
    </row>
    <row r="9" spans="1:33" ht="39.950000000000003" customHeight="1">
      <c r="A9" s="1396" t="s">
        <v>1313</v>
      </c>
      <c r="B9" s="1102">
        <v>18</v>
      </c>
      <c r="C9" s="495">
        <v>18</v>
      </c>
      <c r="D9" s="1129">
        <f t="shared" si="0"/>
        <v>36</v>
      </c>
      <c r="E9" s="1402">
        <f t="shared" ref="E9:E15" si="5">D9/$D$16*100</f>
        <v>1.7151024297284421</v>
      </c>
      <c r="F9" s="1102">
        <v>12</v>
      </c>
      <c r="G9" s="1129">
        <v>13</v>
      </c>
      <c r="H9" s="495">
        <f t="shared" si="1"/>
        <v>25</v>
      </c>
      <c r="I9" s="1402">
        <f t="shared" ref="I9:I15" si="6">H9/$H$16*100</f>
        <v>1.1210762331838564</v>
      </c>
      <c r="J9" s="1102">
        <v>22</v>
      </c>
      <c r="K9" s="495">
        <v>20</v>
      </c>
      <c r="L9" s="930">
        <f t="shared" si="2"/>
        <v>42</v>
      </c>
      <c r="M9" s="1402">
        <f t="shared" ref="M9:M15" si="7">L9/$L$16*100</f>
        <v>1.7826825127334467</v>
      </c>
      <c r="N9" s="1102">
        <v>28</v>
      </c>
      <c r="O9" s="495">
        <v>25</v>
      </c>
      <c r="P9" s="808">
        <f t="shared" si="3"/>
        <v>53</v>
      </c>
      <c r="Q9" s="1402">
        <f t="shared" ref="Q9:Q15" si="8">P9/$P$16*100</f>
        <v>2.0940339786645596</v>
      </c>
      <c r="R9" s="1102">
        <v>11</v>
      </c>
      <c r="S9" s="495">
        <v>7</v>
      </c>
      <c r="T9" s="495">
        <f t="shared" si="4"/>
        <v>18</v>
      </c>
      <c r="U9" s="1402">
        <f t="shared" ref="U9:U15" si="9">T9/$T$16*100</f>
        <v>1.4029618082618862</v>
      </c>
      <c r="V9" s="1102">
        <v>22</v>
      </c>
      <c r="W9" s="1403">
        <v>22</v>
      </c>
      <c r="X9" s="1404">
        <f t="shared" ref="X9:X15" si="10">SUM(V9:W9)</f>
        <v>44</v>
      </c>
      <c r="Y9" s="1402">
        <f t="shared" ref="Y9:Y16" si="11">X9/$X$16*100</f>
        <v>1.8683651804670913</v>
      </c>
      <c r="Z9" s="1102">
        <v>23</v>
      </c>
      <c r="AA9" s="495">
        <v>6</v>
      </c>
      <c r="AB9" s="808">
        <f t="shared" ref="AB9:AB16" si="12">SUM(Z9:AA9)</f>
        <v>29</v>
      </c>
      <c r="AC9" s="1402">
        <f t="shared" ref="AC9:AC16" si="13">AB9/$AB$16*100</f>
        <v>1.3092550790067718</v>
      </c>
      <c r="AD9" s="1405">
        <v>15</v>
      </c>
      <c r="AE9" s="495">
        <v>15</v>
      </c>
      <c r="AF9" s="808">
        <f t="shared" ref="AF9:AF16" si="14">SUM(AD9:AE9)</f>
        <v>30</v>
      </c>
      <c r="AG9" s="809">
        <f t="shared" ref="AG9:AG16" si="15">AF9/$AF$16*100</f>
        <v>1.4888337468982631</v>
      </c>
    </row>
    <row r="10" spans="1:33" ht="39.950000000000003" customHeight="1">
      <c r="A10" s="1396" t="s">
        <v>1314</v>
      </c>
      <c r="B10" s="1102">
        <v>9</v>
      </c>
      <c r="C10" s="495">
        <v>5</v>
      </c>
      <c r="D10" s="1129">
        <f t="shared" si="0"/>
        <v>14</v>
      </c>
      <c r="E10" s="1402">
        <f t="shared" si="5"/>
        <v>0.66698427822772743</v>
      </c>
      <c r="F10" s="1102">
        <v>4</v>
      </c>
      <c r="G10" s="495">
        <v>3</v>
      </c>
      <c r="H10" s="495">
        <f t="shared" si="1"/>
        <v>7</v>
      </c>
      <c r="I10" s="1402">
        <f t="shared" si="6"/>
        <v>0.31390134529147978</v>
      </c>
      <c r="J10" s="1102">
        <v>5</v>
      </c>
      <c r="K10" s="495">
        <v>3</v>
      </c>
      <c r="L10" s="930">
        <f t="shared" si="2"/>
        <v>8</v>
      </c>
      <c r="M10" s="1402">
        <f t="shared" si="7"/>
        <v>0.3395585738539898</v>
      </c>
      <c r="N10" s="1102">
        <v>11</v>
      </c>
      <c r="O10" s="495">
        <v>8</v>
      </c>
      <c r="P10" s="808">
        <f t="shared" si="3"/>
        <v>19</v>
      </c>
      <c r="Q10" s="1402">
        <f t="shared" si="8"/>
        <v>0.75069142631371</v>
      </c>
      <c r="R10" s="1102">
        <v>3</v>
      </c>
      <c r="S10" s="495">
        <v>5</v>
      </c>
      <c r="T10" s="495">
        <f t="shared" si="4"/>
        <v>8</v>
      </c>
      <c r="U10" s="1402">
        <f t="shared" si="9"/>
        <v>0.62353858144972718</v>
      </c>
      <c r="V10" s="1102">
        <v>6</v>
      </c>
      <c r="W10" s="1403">
        <v>5</v>
      </c>
      <c r="X10" s="1404">
        <f t="shared" si="10"/>
        <v>11</v>
      </c>
      <c r="Y10" s="1402">
        <f t="shared" si="11"/>
        <v>0.46709129511677283</v>
      </c>
      <c r="Z10" s="1102">
        <v>2</v>
      </c>
      <c r="AA10" s="495">
        <v>5</v>
      </c>
      <c r="AB10" s="808">
        <f t="shared" si="12"/>
        <v>7</v>
      </c>
      <c r="AC10" s="1402">
        <f t="shared" si="13"/>
        <v>0.3160270880361174</v>
      </c>
      <c r="AD10" s="1405">
        <v>2</v>
      </c>
      <c r="AE10" s="495">
        <v>5</v>
      </c>
      <c r="AF10" s="808">
        <f t="shared" si="14"/>
        <v>7</v>
      </c>
      <c r="AG10" s="809">
        <f t="shared" si="15"/>
        <v>0.34739454094292804</v>
      </c>
    </row>
    <row r="11" spans="1:33" ht="39.950000000000003" customHeight="1">
      <c r="A11" s="1396" t="s">
        <v>1315</v>
      </c>
      <c r="B11" s="1102">
        <v>5</v>
      </c>
      <c r="C11" s="495">
        <v>3</v>
      </c>
      <c r="D11" s="1129">
        <f t="shared" si="0"/>
        <v>8</v>
      </c>
      <c r="E11" s="1402">
        <f t="shared" si="5"/>
        <v>0.38113387327298714</v>
      </c>
      <c r="F11" s="1102">
        <v>5</v>
      </c>
      <c r="G11" s="495">
        <v>5</v>
      </c>
      <c r="H11" s="495">
        <f t="shared" si="1"/>
        <v>10</v>
      </c>
      <c r="I11" s="1402">
        <f t="shared" si="6"/>
        <v>0.44843049327354262</v>
      </c>
      <c r="J11" s="1102">
        <v>3</v>
      </c>
      <c r="K11" s="495">
        <v>3</v>
      </c>
      <c r="L11" s="930">
        <f t="shared" si="2"/>
        <v>6</v>
      </c>
      <c r="M11" s="1402">
        <f t="shared" si="7"/>
        <v>0.25466893039049238</v>
      </c>
      <c r="N11" s="1102">
        <v>6</v>
      </c>
      <c r="O11" s="495">
        <v>1</v>
      </c>
      <c r="P11" s="808">
        <f t="shared" si="3"/>
        <v>7</v>
      </c>
      <c r="Q11" s="1402">
        <f t="shared" si="8"/>
        <v>0.27657052548399841</v>
      </c>
      <c r="R11" s="1102">
        <v>0</v>
      </c>
      <c r="S11" s="495">
        <v>2</v>
      </c>
      <c r="T11" s="495">
        <f t="shared" si="4"/>
        <v>2</v>
      </c>
      <c r="U11" s="1402">
        <f t="shared" si="9"/>
        <v>0.1558846453624318</v>
      </c>
      <c r="V11" s="1102">
        <v>5</v>
      </c>
      <c r="W11" s="1403">
        <v>3</v>
      </c>
      <c r="X11" s="1404">
        <f t="shared" si="10"/>
        <v>8</v>
      </c>
      <c r="Y11" s="1402">
        <f t="shared" si="11"/>
        <v>0.33970276008492573</v>
      </c>
      <c r="Z11" s="1102">
        <v>2</v>
      </c>
      <c r="AA11" s="495">
        <v>2</v>
      </c>
      <c r="AB11" s="808">
        <f t="shared" si="12"/>
        <v>4</v>
      </c>
      <c r="AC11" s="1402">
        <f t="shared" si="13"/>
        <v>0.18058690744920991</v>
      </c>
      <c r="AD11" s="1405">
        <v>5</v>
      </c>
      <c r="AE11" s="495">
        <v>2</v>
      </c>
      <c r="AF11" s="808">
        <f t="shared" si="14"/>
        <v>7</v>
      </c>
      <c r="AG11" s="809">
        <f t="shared" si="15"/>
        <v>0.34739454094292804</v>
      </c>
    </row>
    <row r="12" spans="1:33" ht="39.950000000000003" customHeight="1">
      <c r="A12" s="1396" t="s">
        <v>1316</v>
      </c>
      <c r="B12" s="1102">
        <v>17</v>
      </c>
      <c r="C12" s="495">
        <v>6</v>
      </c>
      <c r="D12" s="1129">
        <f t="shared" si="0"/>
        <v>23</v>
      </c>
      <c r="E12" s="1402">
        <f t="shared" si="5"/>
        <v>1.0957598856598381</v>
      </c>
      <c r="F12" s="1102">
        <v>11</v>
      </c>
      <c r="G12" s="495">
        <v>7</v>
      </c>
      <c r="H12" s="495">
        <f t="shared" si="1"/>
        <v>18</v>
      </c>
      <c r="I12" s="1402">
        <f t="shared" si="6"/>
        <v>0.80717488789237668</v>
      </c>
      <c r="J12" s="1102">
        <v>13</v>
      </c>
      <c r="K12" s="495">
        <v>15</v>
      </c>
      <c r="L12" s="930">
        <f t="shared" si="2"/>
        <v>28</v>
      </c>
      <c r="M12" s="1402">
        <f t="shared" si="7"/>
        <v>1.1884550084889642</v>
      </c>
      <c r="N12" s="1102">
        <v>15</v>
      </c>
      <c r="O12" s="495">
        <v>5</v>
      </c>
      <c r="P12" s="808">
        <f t="shared" si="3"/>
        <v>20</v>
      </c>
      <c r="Q12" s="1402">
        <f t="shared" si="8"/>
        <v>0.79020150138285272</v>
      </c>
      <c r="R12" s="1102">
        <v>6</v>
      </c>
      <c r="S12" s="495">
        <v>6</v>
      </c>
      <c r="T12" s="495">
        <f t="shared" si="4"/>
        <v>12</v>
      </c>
      <c r="U12" s="1402">
        <f t="shared" si="9"/>
        <v>0.93530787217459088</v>
      </c>
      <c r="V12" s="1102">
        <v>22</v>
      </c>
      <c r="W12" s="1403">
        <v>15</v>
      </c>
      <c r="X12" s="1404">
        <f t="shared" si="10"/>
        <v>37</v>
      </c>
      <c r="Y12" s="1402">
        <f t="shared" si="11"/>
        <v>1.5711252653927814</v>
      </c>
      <c r="Z12" s="1102">
        <v>16</v>
      </c>
      <c r="AA12" s="495">
        <v>9</v>
      </c>
      <c r="AB12" s="808">
        <f t="shared" si="12"/>
        <v>25</v>
      </c>
      <c r="AC12" s="1402">
        <f t="shared" si="13"/>
        <v>1.1286681715575622</v>
      </c>
      <c r="AD12" s="1405">
        <v>9</v>
      </c>
      <c r="AE12" s="495">
        <v>6</v>
      </c>
      <c r="AF12" s="808">
        <f t="shared" si="14"/>
        <v>15</v>
      </c>
      <c r="AG12" s="809">
        <f t="shared" si="15"/>
        <v>0.74441687344913154</v>
      </c>
    </row>
    <row r="13" spans="1:33" ht="39.950000000000003" customHeight="1">
      <c r="A13" s="1396" t="s">
        <v>1317</v>
      </c>
      <c r="B13" s="1102">
        <v>41</v>
      </c>
      <c r="C13" s="495">
        <v>31</v>
      </c>
      <c r="D13" s="1129">
        <f t="shared" si="0"/>
        <v>72</v>
      </c>
      <c r="E13" s="1402">
        <f t="shared" si="5"/>
        <v>3.4302048594568841</v>
      </c>
      <c r="F13" s="1102">
        <v>38</v>
      </c>
      <c r="G13" s="495">
        <v>52</v>
      </c>
      <c r="H13" s="495">
        <f t="shared" si="1"/>
        <v>90</v>
      </c>
      <c r="I13" s="1402">
        <f t="shared" si="6"/>
        <v>4.0358744394618835</v>
      </c>
      <c r="J13" s="1102">
        <v>34</v>
      </c>
      <c r="K13" s="495">
        <v>31</v>
      </c>
      <c r="L13" s="930">
        <f t="shared" si="2"/>
        <v>65</v>
      </c>
      <c r="M13" s="1402">
        <f t="shared" si="7"/>
        <v>2.7589134125636674</v>
      </c>
      <c r="N13" s="1102">
        <v>48</v>
      </c>
      <c r="O13" s="495">
        <v>25</v>
      </c>
      <c r="P13" s="808">
        <f t="shared" si="3"/>
        <v>73</v>
      </c>
      <c r="Q13" s="1402">
        <f t="shared" si="8"/>
        <v>2.8842354800474124</v>
      </c>
      <c r="R13" s="1102">
        <v>35</v>
      </c>
      <c r="S13" s="495">
        <v>20</v>
      </c>
      <c r="T13" s="495">
        <f t="shared" si="4"/>
        <v>55</v>
      </c>
      <c r="U13" s="1402">
        <f t="shared" si="9"/>
        <v>4.2868277474668748</v>
      </c>
      <c r="V13" s="1102">
        <v>29</v>
      </c>
      <c r="W13" s="1403">
        <v>20</v>
      </c>
      <c r="X13" s="1404">
        <f t="shared" si="10"/>
        <v>49</v>
      </c>
      <c r="Y13" s="1402">
        <f t="shared" si="11"/>
        <v>2.0806794055201698</v>
      </c>
      <c r="Z13" s="1102">
        <v>44</v>
      </c>
      <c r="AA13" s="495">
        <v>24</v>
      </c>
      <c r="AB13" s="808">
        <f t="shared" si="12"/>
        <v>68</v>
      </c>
      <c r="AC13" s="1402">
        <f t="shared" si="13"/>
        <v>3.0699774266365689</v>
      </c>
      <c r="AD13" s="1405">
        <v>42</v>
      </c>
      <c r="AE13" s="495">
        <v>27</v>
      </c>
      <c r="AF13" s="808">
        <f t="shared" si="14"/>
        <v>69</v>
      </c>
      <c r="AG13" s="809">
        <f t="shared" si="15"/>
        <v>3.4243176178660053</v>
      </c>
    </row>
    <row r="14" spans="1:33" ht="39.950000000000003" customHeight="1">
      <c r="A14" s="1396" t="s">
        <v>1318</v>
      </c>
      <c r="B14" s="1102">
        <v>209</v>
      </c>
      <c r="C14" s="495">
        <v>130</v>
      </c>
      <c r="D14" s="1129">
        <f t="shared" si="0"/>
        <v>339</v>
      </c>
      <c r="E14" s="1402">
        <f t="shared" si="5"/>
        <v>16.150547879942831</v>
      </c>
      <c r="F14" s="1102">
        <v>212</v>
      </c>
      <c r="G14" s="495">
        <v>127</v>
      </c>
      <c r="H14" s="495">
        <f t="shared" si="1"/>
        <v>339</v>
      </c>
      <c r="I14" s="1402">
        <f t="shared" si="6"/>
        <v>15.201793721973095</v>
      </c>
      <c r="J14" s="1102">
        <v>227</v>
      </c>
      <c r="K14" s="495">
        <v>134</v>
      </c>
      <c r="L14" s="930">
        <f t="shared" si="2"/>
        <v>361</v>
      </c>
      <c r="M14" s="1402">
        <f t="shared" si="7"/>
        <v>15.32258064516129</v>
      </c>
      <c r="N14" s="1102">
        <v>256</v>
      </c>
      <c r="O14" s="495">
        <v>154</v>
      </c>
      <c r="P14" s="808">
        <f t="shared" si="3"/>
        <v>410</v>
      </c>
      <c r="Q14" s="1402">
        <f t="shared" si="8"/>
        <v>16.199130778348479</v>
      </c>
      <c r="R14" s="1102">
        <v>141</v>
      </c>
      <c r="S14" s="495">
        <v>56</v>
      </c>
      <c r="T14" s="495">
        <f t="shared" si="4"/>
        <v>197</v>
      </c>
      <c r="U14" s="1402">
        <f t="shared" si="9"/>
        <v>15.354637568199534</v>
      </c>
      <c r="V14" s="889">
        <v>234</v>
      </c>
      <c r="W14" s="892">
        <v>132</v>
      </c>
      <c r="X14" s="1151">
        <f t="shared" si="10"/>
        <v>366</v>
      </c>
      <c r="Y14" s="1402">
        <f t="shared" si="11"/>
        <v>15.54140127388535</v>
      </c>
      <c r="Z14" s="1102">
        <v>220</v>
      </c>
      <c r="AA14" s="495">
        <v>137</v>
      </c>
      <c r="AB14" s="808">
        <f t="shared" si="12"/>
        <v>357</v>
      </c>
      <c r="AC14" s="1402">
        <f t="shared" si="13"/>
        <v>16.117381489841986</v>
      </c>
      <c r="AD14" s="1405">
        <v>194</v>
      </c>
      <c r="AE14" s="495">
        <v>88</v>
      </c>
      <c r="AF14" s="808">
        <f t="shared" si="14"/>
        <v>282</v>
      </c>
      <c r="AG14" s="809">
        <f t="shared" si="15"/>
        <v>13.995037220843672</v>
      </c>
    </row>
    <row r="15" spans="1:33" ht="39.950000000000003" customHeight="1">
      <c r="A15" s="1396" t="s">
        <v>1319</v>
      </c>
      <c r="B15" s="1102">
        <v>696</v>
      </c>
      <c r="C15" s="495">
        <v>686</v>
      </c>
      <c r="D15" s="1129">
        <f t="shared" si="0"/>
        <v>1382</v>
      </c>
      <c r="E15" s="1406">
        <f t="shared" si="5"/>
        <v>65.840876607908527</v>
      </c>
      <c r="F15" s="1102">
        <v>724</v>
      </c>
      <c r="G15" s="495">
        <v>768</v>
      </c>
      <c r="H15" s="495">
        <f t="shared" si="1"/>
        <v>1492</v>
      </c>
      <c r="I15" s="1406">
        <f t="shared" si="6"/>
        <v>66.905829596412559</v>
      </c>
      <c r="J15" s="1102">
        <v>729</v>
      </c>
      <c r="K15" s="495">
        <v>813</v>
      </c>
      <c r="L15" s="930">
        <f t="shared" si="2"/>
        <v>1542</v>
      </c>
      <c r="M15" s="1406">
        <f t="shared" si="7"/>
        <v>65.449915110356542</v>
      </c>
      <c r="N15" s="1102">
        <v>798</v>
      </c>
      <c r="O15" s="495">
        <v>820</v>
      </c>
      <c r="P15" s="808">
        <f t="shared" si="3"/>
        <v>1618</v>
      </c>
      <c r="Q15" s="1406">
        <f t="shared" si="8"/>
        <v>63.927301461872773</v>
      </c>
      <c r="R15" s="1102">
        <v>402</v>
      </c>
      <c r="S15" s="495">
        <v>440</v>
      </c>
      <c r="T15" s="495">
        <f t="shared" si="4"/>
        <v>842</v>
      </c>
      <c r="U15" s="1406">
        <f t="shared" si="9"/>
        <v>65.627435697583792</v>
      </c>
      <c r="V15" s="889">
        <v>795</v>
      </c>
      <c r="W15" s="892">
        <v>743</v>
      </c>
      <c r="X15" s="1151">
        <f t="shared" si="10"/>
        <v>1538</v>
      </c>
      <c r="Y15" s="1406">
        <f t="shared" si="11"/>
        <v>65.307855626326955</v>
      </c>
      <c r="Z15" s="1102">
        <v>739</v>
      </c>
      <c r="AA15" s="495">
        <v>744</v>
      </c>
      <c r="AB15" s="808">
        <f t="shared" si="12"/>
        <v>1483</v>
      </c>
      <c r="AC15" s="1406">
        <f t="shared" si="13"/>
        <v>66.95259593679458</v>
      </c>
      <c r="AD15" s="1405">
        <v>699</v>
      </c>
      <c r="AE15" s="495">
        <v>693</v>
      </c>
      <c r="AF15" s="808">
        <f t="shared" si="14"/>
        <v>1392</v>
      </c>
      <c r="AG15" s="1407">
        <f t="shared" si="15"/>
        <v>69.08188585607941</v>
      </c>
    </row>
    <row r="16" spans="1:33" ht="39.950000000000003" customHeight="1" thickBot="1">
      <c r="A16" s="1408" t="s">
        <v>2</v>
      </c>
      <c r="B16" s="899">
        <f>SUM(B8:B15)</f>
        <v>1125</v>
      </c>
      <c r="C16" s="900">
        <f>SUM(C8:C15)</f>
        <v>974</v>
      </c>
      <c r="D16" s="900">
        <f>SUM(D8:D15)</f>
        <v>2099</v>
      </c>
      <c r="E16" s="1409">
        <f>SUM(E8:E15)</f>
        <v>100</v>
      </c>
      <c r="F16" s="899">
        <v>1137</v>
      </c>
      <c r="G16" s="900">
        <v>1093</v>
      </c>
      <c r="H16" s="900">
        <f t="shared" si="1"/>
        <v>2230</v>
      </c>
      <c r="I16" s="1410">
        <f>SUM(I8:I15)</f>
        <v>100</v>
      </c>
      <c r="J16" s="899">
        <v>1195</v>
      </c>
      <c r="K16" s="900">
        <v>1161</v>
      </c>
      <c r="L16" s="900">
        <f t="shared" si="2"/>
        <v>2356</v>
      </c>
      <c r="M16" s="1409">
        <f>SUM(M8:M15)</f>
        <v>100</v>
      </c>
      <c r="N16" s="899">
        <f>SUM(N8:N15)</f>
        <v>1344</v>
      </c>
      <c r="O16" s="900">
        <f>SUM(O8:O15)</f>
        <v>1187</v>
      </c>
      <c r="P16" s="900">
        <f>SUM(P8:P15)</f>
        <v>2531</v>
      </c>
      <c r="Q16" s="1409">
        <f>SUM(Q8:Q15)</f>
        <v>100</v>
      </c>
      <c r="R16" s="899">
        <v>698</v>
      </c>
      <c r="S16" s="900">
        <v>585</v>
      </c>
      <c r="T16" s="900">
        <f t="shared" si="4"/>
        <v>1283</v>
      </c>
      <c r="U16" s="901">
        <f>SUM(U8:U15)</f>
        <v>100</v>
      </c>
      <c r="V16" s="899">
        <f>SUM(V8:V15)</f>
        <v>1293</v>
      </c>
      <c r="W16" s="900">
        <f>SUM(W8:W15)</f>
        <v>1062</v>
      </c>
      <c r="X16" s="900">
        <f>SUM(X8:X15)</f>
        <v>2355</v>
      </c>
      <c r="Y16" s="1409">
        <f t="shared" si="11"/>
        <v>100</v>
      </c>
      <c r="Z16" s="899">
        <f>SUM(Z8:Z15)</f>
        <v>1186</v>
      </c>
      <c r="AA16" s="900">
        <f>SUM(AA8:AA15)</f>
        <v>1029</v>
      </c>
      <c r="AB16" s="900">
        <f t="shared" si="12"/>
        <v>2215</v>
      </c>
      <c r="AC16" s="1409">
        <f t="shared" si="13"/>
        <v>100</v>
      </c>
      <c r="AD16" s="902">
        <f>SUM(AD8:AD15)</f>
        <v>1092</v>
      </c>
      <c r="AE16" s="900">
        <f>SUM(AE8:AE15)</f>
        <v>923</v>
      </c>
      <c r="AF16" s="900">
        <f t="shared" si="14"/>
        <v>2015</v>
      </c>
      <c r="AG16" s="1411">
        <f t="shared" si="15"/>
        <v>100</v>
      </c>
    </row>
    <row r="17" spans="1:33" ht="12" customHeight="1" thickTop="1">
      <c r="A17" s="813"/>
      <c r="B17" s="1412"/>
      <c r="C17" s="1412"/>
      <c r="D17" s="1412"/>
      <c r="E17" s="1413"/>
      <c r="F17" s="1412"/>
      <c r="G17" s="1412"/>
      <c r="H17" s="1412"/>
      <c r="I17" s="1414"/>
      <c r="J17" s="1412"/>
      <c r="K17" s="1412"/>
      <c r="L17" s="1412"/>
      <c r="M17" s="1413"/>
      <c r="N17" s="1412"/>
      <c r="O17" s="1412"/>
      <c r="P17" s="1412"/>
      <c r="Q17" s="1413"/>
      <c r="R17" s="1412"/>
      <c r="S17" s="1412"/>
      <c r="T17" s="1412"/>
      <c r="U17" s="1415"/>
      <c r="V17" s="1412"/>
      <c r="W17" s="1412"/>
      <c r="X17" s="1412"/>
      <c r="Y17" s="1413"/>
      <c r="Z17" s="1412"/>
      <c r="AA17" s="1412"/>
      <c r="AB17" s="1412"/>
      <c r="AC17" s="1413"/>
      <c r="AD17" s="1412"/>
      <c r="AE17" s="1412"/>
      <c r="AF17" s="1412"/>
      <c r="AG17" s="1413"/>
    </row>
    <row r="18" spans="1:33" ht="12" customHeight="1">
      <c r="A18" s="6565" t="s">
        <v>949</v>
      </c>
      <c r="B18" s="6565"/>
      <c r="C18" s="6565"/>
      <c r="D18" s="6565"/>
      <c r="E18" s="6565"/>
      <c r="F18" s="6565"/>
      <c r="G18" s="6565"/>
      <c r="H18" s="1064"/>
      <c r="I18" s="1064"/>
      <c r="J18" s="1064"/>
      <c r="K18" s="1064"/>
      <c r="L18" s="1064"/>
      <c r="M18" s="1413"/>
      <c r="N18" s="1412"/>
      <c r="O18" s="1412"/>
      <c r="P18" s="1412"/>
      <c r="Q18" s="1413"/>
      <c r="R18" s="1412"/>
      <c r="S18" s="1412"/>
      <c r="T18" s="1412"/>
      <c r="U18" s="1415"/>
      <c r="V18" s="1412"/>
      <c r="W18" s="1412"/>
      <c r="X18" s="1412"/>
      <c r="Y18" s="1413"/>
      <c r="Z18" s="1412"/>
      <c r="AA18" s="1412"/>
      <c r="AB18" s="1412"/>
      <c r="AC18" s="1413"/>
      <c r="AD18" s="1412"/>
      <c r="AE18" s="1412"/>
      <c r="AF18" s="1412"/>
      <c r="AG18" s="1413"/>
    </row>
    <row r="19" spans="1:33" ht="12" customHeight="1">
      <c r="A19" s="6565" t="s">
        <v>1320</v>
      </c>
      <c r="B19" s="6565"/>
      <c r="C19" s="6565"/>
      <c r="D19" s="6565"/>
      <c r="E19" s="6565"/>
      <c r="F19" s="6565"/>
      <c r="G19" s="6565"/>
      <c r="H19" s="827"/>
      <c r="I19" s="827"/>
      <c r="J19" s="1328"/>
      <c r="K19" s="1328"/>
      <c r="L19" s="1328"/>
      <c r="M19" s="1328"/>
      <c r="N19" s="1328"/>
      <c r="O19" s="1328"/>
      <c r="P19" s="1328"/>
      <c r="Q19" s="1328"/>
      <c r="R19" s="1328"/>
      <c r="S19" s="1328"/>
      <c r="T19" s="1328"/>
      <c r="U19" s="1328"/>
    </row>
    <row r="20" spans="1:33" ht="12" customHeight="1">
      <c r="A20" s="6492" t="s">
        <v>1321</v>
      </c>
      <c r="B20" s="6492"/>
      <c r="C20" s="6492"/>
      <c r="D20" s="6492"/>
      <c r="E20" s="6492"/>
      <c r="F20" s="6492"/>
      <c r="G20" s="6492"/>
      <c r="H20" s="6492"/>
      <c r="I20" s="6492"/>
      <c r="J20" s="6492"/>
      <c r="K20" s="358"/>
      <c r="L20" s="358"/>
      <c r="M20" s="358"/>
      <c r="N20" s="358"/>
      <c r="O20" s="358"/>
      <c r="P20" s="358"/>
      <c r="Q20" s="358"/>
      <c r="R20" s="358"/>
      <c r="S20" s="358"/>
      <c r="T20" s="358"/>
      <c r="U20" s="358"/>
    </row>
    <row r="21" spans="1:33" ht="12" customHeight="1">
      <c r="A21" s="6248" t="s">
        <v>952</v>
      </c>
      <c r="B21" s="6248"/>
      <c r="C21" s="6248"/>
      <c r="D21" s="6248"/>
      <c r="E21" s="6248"/>
      <c r="F21" s="6248"/>
      <c r="G21" s="6248"/>
      <c r="H21" s="816"/>
      <c r="I21" s="906"/>
      <c r="J21" s="358"/>
      <c r="K21" s="358"/>
      <c r="L21" s="358"/>
      <c r="M21" s="358"/>
      <c r="N21" s="358"/>
      <c r="O21" s="358"/>
      <c r="P21" s="358"/>
      <c r="Q21" s="358"/>
      <c r="R21" s="358"/>
      <c r="S21" s="358"/>
      <c r="T21" s="358"/>
      <c r="U21" s="358"/>
    </row>
    <row r="22" spans="1:33" ht="12" customHeight="1">
      <c r="A22" s="6737" t="s">
        <v>1322</v>
      </c>
      <c r="B22" s="6737"/>
      <c r="C22" s="6737"/>
      <c r="D22" s="6737"/>
      <c r="E22" s="6737"/>
      <c r="F22" s="6737"/>
      <c r="G22" s="6737"/>
      <c r="H22" s="6737"/>
      <c r="I22" s="6737"/>
      <c r="J22" s="6737"/>
      <c r="K22" s="6737"/>
      <c r="L22" s="6737"/>
      <c r="M22" s="1417"/>
      <c r="N22" s="1417"/>
      <c r="O22" s="1417"/>
      <c r="P22" s="1417"/>
      <c r="Q22" s="1417"/>
      <c r="R22" s="1417"/>
      <c r="S22" s="1417"/>
      <c r="T22" s="1417"/>
      <c r="U22" s="1417"/>
    </row>
    <row r="23" spans="1:33" ht="20.100000000000001" customHeight="1"/>
    <row r="24" spans="1:33" ht="20.100000000000001" customHeight="1"/>
    <row r="25" spans="1:33" ht="20.100000000000001" customHeight="1">
      <c r="A25" s="1064"/>
      <c r="B25" s="1064"/>
    </row>
    <row r="26" spans="1:33" ht="20.100000000000001" customHeight="1">
      <c r="A26" s="827"/>
      <c r="B26" s="827"/>
    </row>
    <row r="27" spans="1:33" ht="20.100000000000001" customHeight="1">
      <c r="A27" s="906"/>
      <c r="B27" s="906"/>
    </row>
    <row r="28" spans="1:33" ht="20.100000000000001" customHeight="1">
      <c r="A28" s="906"/>
      <c r="B28" s="906"/>
    </row>
  </sheetData>
  <mergeCells count="17">
    <mergeCell ref="A22:L22"/>
    <mergeCell ref="A20:J20"/>
    <mergeCell ref="Z6:AC6"/>
    <mergeCell ref="AD6:AG6"/>
    <mergeCell ref="A18:G18"/>
    <mergeCell ref="A19:G19"/>
    <mergeCell ref="A21:G21"/>
    <mergeCell ref="A2:AG2"/>
    <mergeCell ref="A3:AG4"/>
    <mergeCell ref="A5:A7"/>
    <mergeCell ref="B5:AG5"/>
    <mergeCell ref="B6:E6"/>
    <mergeCell ref="F6:I6"/>
    <mergeCell ref="J6:M6"/>
    <mergeCell ref="N6:Q6"/>
    <mergeCell ref="R6:U6"/>
    <mergeCell ref="V6:Y6"/>
  </mergeCells>
  <hyperlinks>
    <hyperlink ref="A1" r:id="rId1"/>
  </hyperlinks>
  <printOptions horizontalCentered="1"/>
  <pageMargins left="0.70866141732283472" right="0.70866141732283472" top="0.74803149606299213" bottom="0.74803149606299213" header="0.31496062992125984" footer="0.31496062992125984"/>
  <pageSetup paperSize="9" scale="51" orientation="landscape" r:id="rId2"/>
  <headerFooter alignWithMargins="0">
    <oddFooter>&amp;R79</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1">
    <pageSetUpPr fitToPage="1"/>
  </sheetPr>
  <dimension ref="A1:Q34"/>
  <sheetViews>
    <sheetView view="pageBreakPreview" zoomScale="60" zoomScaleNormal="100" workbookViewId="0">
      <selection activeCell="A30" sqref="A30"/>
    </sheetView>
  </sheetViews>
  <sheetFormatPr defaultRowHeight="12.75"/>
  <cols>
    <col min="1" max="1" width="12.42578125" style="152" customWidth="1"/>
    <col min="2" max="2" width="9.42578125" style="152" customWidth="1"/>
    <col min="3" max="3" width="8.85546875" style="152" customWidth="1"/>
    <col min="4" max="4" width="10.42578125" style="152" customWidth="1"/>
    <col min="5" max="8" width="9.140625" style="152"/>
    <col min="9" max="9" width="10.140625" style="152" customWidth="1"/>
    <col min="10" max="12" width="9.140625" style="152"/>
    <col min="13" max="13" width="11" style="152" customWidth="1"/>
    <col min="14" max="16" width="9.140625" style="152"/>
    <col min="17" max="17" width="10.42578125" style="152" customWidth="1"/>
    <col min="18" max="16384" width="9.140625" style="152"/>
  </cols>
  <sheetData>
    <row r="1" spans="1:17" ht="13.5" thickBot="1">
      <c r="A1" s="1" t="s">
        <v>0</v>
      </c>
      <c r="Q1" s="1386" t="s">
        <v>1</v>
      </c>
    </row>
    <row r="2" spans="1:17" ht="27.75" customHeight="1" thickTop="1">
      <c r="A2" s="6250" t="s">
        <v>1459</v>
      </c>
      <c r="B2" s="6251"/>
      <c r="C2" s="6251"/>
      <c r="D2" s="6251"/>
      <c r="E2" s="6251"/>
      <c r="F2" s="6251"/>
      <c r="G2" s="6251"/>
      <c r="H2" s="6251"/>
      <c r="I2" s="6251"/>
      <c r="J2" s="6251"/>
      <c r="K2" s="6251"/>
      <c r="L2" s="6251"/>
      <c r="M2" s="6251"/>
      <c r="N2" s="6251"/>
      <c r="O2" s="6251"/>
      <c r="P2" s="6251"/>
      <c r="Q2" s="6252"/>
    </row>
    <row r="3" spans="1:17" ht="24.75" customHeight="1">
      <c r="A3" s="6739" t="s">
        <v>910</v>
      </c>
      <c r="B3" s="6740"/>
      <c r="C3" s="6740"/>
      <c r="D3" s="6740"/>
      <c r="E3" s="6740"/>
      <c r="F3" s="6740"/>
      <c r="G3" s="6740"/>
      <c r="H3" s="6740"/>
      <c r="I3" s="6740"/>
      <c r="J3" s="6740"/>
      <c r="K3" s="6740"/>
      <c r="L3" s="6740"/>
      <c r="M3" s="6740"/>
      <c r="N3" s="6740"/>
      <c r="O3" s="6740"/>
      <c r="P3" s="6740"/>
      <c r="Q3" s="6741"/>
    </row>
    <row r="4" spans="1:17" ht="25.5" customHeight="1" thickBot="1">
      <c r="A4" s="6714"/>
      <c r="B4" s="6715"/>
      <c r="C4" s="6715"/>
      <c r="D4" s="6715"/>
      <c r="E4" s="6715"/>
      <c r="F4" s="6715"/>
      <c r="G4" s="6715"/>
      <c r="H4" s="6715"/>
      <c r="I4" s="6715"/>
      <c r="J4" s="6715"/>
      <c r="K4" s="6715"/>
      <c r="L4" s="6715"/>
      <c r="M4" s="6715"/>
      <c r="N4" s="6715"/>
      <c r="O4" s="6715"/>
      <c r="P4" s="6715"/>
      <c r="Q4" s="6716"/>
    </row>
    <row r="5" spans="1:17" ht="30.75" customHeight="1" thickBot="1">
      <c r="A5" s="6723" t="s">
        <v>33</v>
      </c>
      <c r="B5" s="6742" t="s">
        <v>12</v>
      </c>
      <c r="C5" s="6743"/>
      <c r="D5" s="6743"/>
      <c r="E5" s="6743"/>
      <c r="F5" s="6743"/>
      <c r="G5" s="6743"/>
      <c r="H5" s="6743"/>
      <c r="I5" s="6743"/>
      <c r="J5" s="6743"/>
      <c r="K5" s="6743"/>
      <c r="L5" s="6743"/>
      <c r="M5" s="6743"/>
      <c r="N5" s="6743"/>
      <c r="O5" s="6743"/>
      <c r="P5" s="6743"/>
      <c r="Q5" s="6744"/>
    </row>
    <row r="6" spans="1:17" ht="26.25" customHeight="1">
      <c r="A6" s="6735"/>
      <c r="B6" s="6578">
        <v>2009</v>
      </c>
      <c r="C6" s="6567"/>
      <c r="D6" s="6567"/>
      <c r="E6" s="6579"/>
      <c r="F6" s="6578">
        <v>2010</v>
      </c>
      <c r="G6" s="6567"/>
      <c r="H6" s="6567"/>
      <c r="I6" s="6579"/>
      <c r="J6" s="6578">
        <v>2011</v>
      </c>
      <c r="K6" s="6567"/>
      <c r="L6" s="6567"/>
      <c r="M6" s="6579"/>
      <c r="N6" s="6578">
        <v>2012</v>
      </c>
      <c r="O6" s="6567"/>
      <c r="P6" s="6567"/>
      <c r="Q6" s="6738"/>
    </row>
    <row r="7" spans="1:17" ht="34.5" customHeight="1" thickBot="1">
      <c r="A7" s="6724"/>
      <c r="B7" s="1280" t="s">
        <v>364</v>
      </c>
      <c r="C7" s="1418" t="s">
        <v>366</v>
      </c>
      <c r="D7" s="1418" t="s">
        <v>78</v>
      </c>
      <c r="E7" s="1419" t="s">
        <v>5383</v>
      </c>
      <c r="F7" s="1280" t="s">
        <v>364</v>
      </c>
      <c r="G7" s="1418" t="s">
        <v>366</v>
      </c>
      <c r="H7" s="1418" t="s">
        <v>78</v>
      </c>
      <c r="I7" s="1419" t="s">
        <v>5383</v>
      </c>
      <c r="J7" s="1280" t="s">
        <v>364</v>
      </c>
      <c r="K7" s="1418" t="s">
        <v>366</v>
      </c>
      <c r="L7" s="1418" t="s">
        <v>78</v>
      </c>
      <c r="M7" s="1419" t="s">
        <v>5383</v>
      </c>
      <c r="N7" s="1280" t="s">
        <v>364</v>
      </c>
      <c r="O7" s="1418" t="s">
        <v>366</v>
      </c>
      <c r="P7" s="1418" t="s">
        <v>78</v>
      </c>
      <c r="Q7" s="1420" t="s">
        <v>5383</v>
      </c>
    </row>
    <row r="8" spans="1:17" ht="21.95" customHeight="1">
      <c r="A8" s="1421" t="s">
        <v>1323</v>
      </c>
      <c r="B8" s="1422">
        <v>122</v>
      </c>
      <c r="C8" s="1423">
        <v>103</v>
      </c>
      <c r="D8" s="1423">
        <v>225</v>
      </c>
      <c r="E8" s="1397">
        <f>D8/$D$24*100</f>
        <v>3.8739669421487606</v>
      </c>
      <c r="F8" s="1422">
        <v>118</v>
      </c>
      <c r="G8" s="1423">
        <v>96</v>
      </c>
      <c r="H8" s="1423">
        <v>214</v>
      </c>
      <c r="I8" s="1397">
        <f>H8/$H$24*100</f>
        <v>3.681403750215035</v>
      </c>
      <c r="J8" s="1422">
        <v>122</v>
      </c>
      <c r="K8" s="1423">
        <v>100</v>
      </c>
      <c r="L8" s="1423">
        <v>222</v>
      </c>
      <c r="M8" s="1397">
        <f>L8/$L$24*100</f>
        <v>3.6351727525790078</v>
      </c>
      <c r="N8" s="1422">
        <v>115</v>
      </c>
      <c r="O8" s="1423">
        <v>108</v>
      </c>
      <c r="P8" s="1423">
        <v>223</v>
      </c>
      <c r="Q8" s="1401">
        <f>P8/$P$24*100</f>
        <v>3.7938074174889418</v>
      </c>
    </row>
    <row r="9" spans="1:17" ht="21.95" customHeight="1">
      <c r="A9" s="1424" t="s">
        <v>1324</v>
      </c>
      <c r="B9" s="1425">
        <v>242</v>
      </c>
      <c r="C9" s="1426">
        <v>160</v>
      </c>
      <c r="D9" s="1426">
        <v>402</v>
      </c>
      <c r="E9" s="1406">
        <f t="shared" ref="E9:E23" si="0">D9/$D$24*100</f>
        <v>6.9214876033057857</v>
      </c>
      <c r="F9" s="1425">
        <v>218</v>
      </c>
      <c r="G9" s="1426">
        <v>171</v>
      </c>
      <c r="H9" s="1426">
        <v>389</v>
      </c>
      <c r="I9" s="1406">
        <f t="shared" ref="I9:I23" si="1">H9/$H$24*100</f>
        <v>6.6918974711852748</v>
      </c>
      <c r="J9" s="1425">
        <v>241</v>
      </c>
      <c r="K9" s="1426">
        <v>186</v>
      </c>
      <c r="L9" s="1426">
        <v>427</v>
      </c>
      <c r="M9" s="1406">
        <f t="shared" ref="M9:M23" si="2">L9/$L$24*100</f>
        <v>6.9919764205010644</v>
      </c>
      <c r="N9" s="1425">
        <v>171</v>
      </c>
      <c r="O9" s="1426">
        <v>168</v>
      </c>
      <c r="P9" s="1426">
        <v>339</v>
      </c>
      <c r="Q9" s="1407">
        <f t="shared" ref="Q9:Q24" si="3">P9/$P$24*100</f>
        <v>5.7672677781558352</v>
      </c>
    </row>
    <row r="10" spans="1:17" ht="21.95" customHeight="1">
      <c r="A10" s="1424" t="s">
        <v>1325</v>
      </c>
      <c r="B10" s="1425">
        <v>52</v>
      </c>
      <c r="C10" s="1426">
        <v>20</v>
      </c>
      <c r="D10" s="1426">
        <v>72</v>
      </c>
      <c r="E10" s="1406">
        <f t="shared" si="0"/>
        <v>1.2396694214876034</v>
      </c>
      <c r="F10" s="1425">
        <v>29</v>
      </c>
      <c r="G10" s="1426">
        <v>28</v>
      </c>
      <c r="H10" s="1426">
        <v>57</v>
      </c>
      <c r="I10" s="1406">
        <f t="shared" si="1"/>
        <v>0.98056081197316369</v>
      </c>
      <c r="J10" s="1425">
        <v>38</v>
      </c>
      <c r="K10" s="1426">
        <v>31</v>
      </c>
      <c r="L10" s="1426">
        <v>69</v>
      </c>
      <c r="M10" s="1406">
        <f t="shared" si="2"/>
        <v>1.1298509906664482</v>
      </c>
      <c r="N10" s="1425">
        <v>22</v>
      </c>
      <c r="O10" s="1426">
        <v>31</v>
      </c>
      <c r="P10" s="1426">
        <v>53</v>
      </c>
      <c r="Q10" s="1407">
        <f t="shared" si="3"/>
        <v>0.90166723375297719</v>
      </c>
    </row>
    <row r="11" spans="1:17" ht="21.95" customHeight="1">
      <c r="A11" s="1424" t="s">
        <v>1326</v>
      </c>
      <c r="B11" s="1425">
        <v>76</v>
      </c>
      <c r="C11" s="1426">
        <v>69</v>
      </c>
      <c r="D11" s="1426">
        <v>145</v>
      </c>
      <c r="E11" s="1406">
        <f t="shared" si="0"/>
        <v>2.4965564738292012</v>
      </c>
      <c r="F11" s="1425">
        <v>75</v>
      </c>
      <c r="G11" s="1426">
        <v>54</v>
      </c>
      <c r="H11" s="1426">
        <v>129</v>
      </c>
      <c r="I11" s="1406">
        <f t="shared" si="1"/>
        <v>2.2191639428866332</v>
      </c>
      <c r="J11" s="1425">
        <v>89</v>
      </c>
      <c r="K11" s="1426">
        <v>81</v>
      </c>
      <c r="L11" s="1426">
        <v>170</v>
      </c>
      <c r="M11" s="1406">
        <f t="shared" si="2"/>
        <v>2.7836908465695105</v>
      </c>
      <c r="N11" s="1425">
        <v>99</v>
      </c>
      <c r="O11" s="1426">
        <v>60</v>
      </c>
      <c r="P11" s="1426">
        <v>159</v>
      </c>
      <c r="Q11" s="1407">
        <f t="shared" si="3"/>
        <v>2.7050017012589316</v>
      </c>
    </row>
    <row r="12" spans="1:17" ht="21.95" customHeight="1">
      <c r="A12" s="1424" t="s">
        <v>1327</v>
      </c>
      <c r="B12" s="1425">
        <v>133</v>
      </c>
      <c r="C12" s="1426">
        <v>110</v>
      </c>
      <c r="D12" s="1426">
        <v>243</v>
      </c>
      <c r="E12" s="1406">
        <f t="shared" si="0"/>
        <v>4.1838842975206614</v>
      </c>
      <c r="F12" s="1425">
        <v>142</v>
      </c>
      <c r="G12" s="1426">
        <v>92</v>
      </c>
      <c r="H12" s="1426">
        <v>234</v>
      </c>
      <c r="I12" s="1406">
        <f t="shared" si="1"/>
        <v>4.0254601754687771</v>
      </c>
      <c r="J12" s="1425">
        <v>140</v>
      </c>
      <c r="K12" s="1426">
        <v>106</v>
      </c>
      <c r="L12" s="1426">
        <v>246</v>
      </c>
      <c r="M12" s="1406">
        <f t="shared" si="2"/>
        <v>4.0281644015064675</v>
      </c>
      <c r="N12" s="1425">
        <v>105</v>
      </c>
      <c r="O12" s="1426">
        <v>79</v>
      </c>
      <c r="P12" s="1426">
        <v>184</v>
      </c>
      <c r="Q12" s="1407">
        <f t="shared" si="3"/>
        <v>3.1303164341612795</v>
      </c>
    </row>
    <row r="13" spans="1:17" ht="21.95" customHeight="1">
      <c r="A13" s="1424" t="s">
        <v>1328</v>
      </c>
      <c r="B13" s="1425">
        <v>74</v>
      </c>
      <c r="C13" s="1426">
        <v>77</v>
      </c>
      <c r="D13" s="1426">
        <v>151</v>
      </c>
      <c r="E13" s="1406">
        <f t="shared" si="0"/>
        <v>2.5998622589531681</v>
      </c>
      <c r="F13" s="1425">
        <v>76</v>
      </c>
      <c r="G13" s="1426">
        <v>61</v>
      </c>
      <c r="H13" s="1426">
        <v>137</v>
      </c>
      <c r="I13" s="1406">
        <f t="shared" si="1"/>
        <v>2.3567865129881302</v>
      </c>
      <c r="J13" s="1425">
        <v>63</v>
      </c>
      <c r="K13" s="1426">
        <v>70</v>
      </c>
      <c r="L13" s="1426">
        <v>133</v>
      </c>
      <c r="M13" s="1406">
        <f t="shared" si="2"/>
        <v>2.1778287211396758</v>
      </c>
      <c r="N13" s="1425">
        <v>80</v>
      </c>
      <c r="O13" s="1426">
        <v>57</v>
      </c>
      <c r="P13" s="1426">
        <v>137</v>
      </c>
      <c r="Q13" s="1407">
        <f t="shared" si="3"/>
        <v>2.3307247363048655</v>
      </c>
    </row>
    <row r="14" spans="1:17" ht="21.95" customHeight="1">
      <c r="A14" s="1424" t="s">
        <v>1329</v>
      </c>
      <c r="B14" s="1425">
        <v>61</v>
      </c>
      <c r="C14" s="1426">
        <v>50</v>
      </c>
      <c r="D14" s="1426">
        <v>111</v>
      </c>
      <c r="E14" s="1406">
        <f t="shared" si="0"/>
        <v>1.9111570247933882</v>
      </c>
      <c r="F14" s="1425">
        <v>68</v>
      </c>
      <c r="G14" s="1426">
        <v>55</v>
      </c>
      <c r="H14" s="1426">
        <v>123</v>
      </c>
      <c r="I14" s="1406">
        <f t="shared" si="1"/>
        <v>2.1159470153105109</v>
      </c>
      <c r="J14" s="1425">
        <v>62</v>
      </c>
      <c r="K14" s="1426">
        <v>48</v>
      </c>
      <c r="L14" s="1426">
        <v>110</v>
      </c>
      <c r="M14" s="1406">
        <f t="shared" si="2"/>
        <v>1.8012117242508598</v>
      </c>
      <c r="N14" s="1425">
        <v>37</v>
      </c>
      <c r="O14" s="1426">
        <v>32</v>
      </c>
      <c r="P14" s="1426">
        <v>69</v>
      </c>
      <c r="Q14" s="1407">
        <f t="shared" si="3"/>
        <v>1.1738686628104797</v>
      </c>
    </row>
    <row r="15" spans="1:17" ht="21.95" customHeight="1">
      <c r="A15" s="1424" t="s">
        <v>72</v>
      </c>
      <c r="B15" s="1425">
        <v>100</v>
      </c>
      <c r="C15" s="1426">
        <v>87</v>
      </c>
      <c r="D15" s="1426">
        <v>187</v>
      </c>
      <c r="E15" s="1406">
        <f t="shared" si="0"/>
        <v>3.2196969696969697</v>
      </c>
      <c r="F15" s="1425">
        <v>114</v>
      </c>
      <c r="G15" s="1426">
        <v>74</v>
      </c>
      <c r="H15" s="1426">
        <v>188</v>
      </c>
      <c r="I15" s="1406">
        <f t="shared" si="1"/>
        <v>3.2341303973851709</v>
      </c>
      <c r="J15" s="1425">
        <v>108</v>
      </c>
      <c r="K15" s="1426">
        <v>73</v>
      </c>
      <c r="L15" s="1426">
        <v>181</v>
      </c>
      <c r="M15" s="1406">
        <f t="shared" si="2"/>
        <v>2.963812018994596</v>
      </c>
      <c r="N15" s="1425">
        <v>101</v>
      </c>
      <c r="O15" s="1426">
        <v>66</v>
      </c>
      <c r="P15" s="1426">
        <v>167</v>
      </c>
      <c r="Q15" s="1407">
        <f t="shared" si="3"/>
        <v>2.8411024157876827</v>
      </c>
    </row>
    <row r="16" spans="1:17" ht="21.95" customHeight="1">
      <c r="A16" s="1424" t="s">
        <v>73</v>
      </c>
      <c r="B16" s="1425">
        <v>120</v>
      </c>
      <c r="C16" s="1426">
        <v>82</v>
      </c>
      <c r="D16" s="1426">
        <v>202</v>
      </c>
      <c r="E16" s="1406">
        <f t="shared" si="0"/>
        <v>3.4779614325068868</v>
      </c>
      <c r="F16" s="1425">
        <v>114</v>
      </c>
      <c r="G16" s="1426">
        <v>94</v>
      </c>
      <c r="H16" s="1426">
        <v>208</v>
      </c>
      <c r="I16" s="1406">
        <f t="shared" si="1"/>
        <v>3.5781868226389131</v>
      </c>
      <c r="J16" s="1425">
        <v>129</v>
      </c>
      <c r="K16" s="1426">
        <v>108</v>
      </c>
      <c r="L16" s="1426">
        <v>237</v>
      </c>
      <c r="M16" s="1406">
        <f t="shared" si="2"/>
        <v>3.8807925331586701</v>
      </c>
      <c r="N16" s="1425">
        <v>135</v>
      </c>
      <c r="O16" s="1426">
        <v>101</v>
      </c>
      <c r="P16" s="1426">
        <v>236</v>
      </c>
      <c r="Q16" s="1407">
        <f t="shared" si="3"/>
        <v>4.0149710785981627</v>
      </c>
    </row>
    <row r="17" spans="1:17" ht="21.95" customHeight="1">
      <c r="A17" s="1424" t="s">
        <v>1330</v>
      </c>
      <c r="B17" s="1425">
        <v>79</v>
      </c>
      <c r="C17" s="1426">
        <v>64</v>
      </c>
      <c r="D17" s="1426">
        <v>143</v>
      </c>
      <c r="E17" s="1406">
        <f t="shared" si="0"/>
        <v>2.4621212121212119</v>
      </c>
      <c r="F17" s="1425">
        <v>80</v>
      </c>
      <c r="G17" s="1426">
        <v>62</v>
      </c>
      <c r="H17" s="1426">
        <v>142</v>
      </c>
      <c r="I17" s="1406">
        <f t="shared" si="1"/>
        <v>2.4428006193015652</v>
      </c>
      <c r="J17" s="1425">
        <v>79</v>
      </c>
      <c r="K17" s="1426">
        <v>79</v>
      </c>
      <c r="L17" s="1426">
        <v>158</v>
      </c>
      <c r="M17" s="1406">
        <f t="shared" si="2"/>
        <v>2.5871950221057802</v>
      </c>
      <c r="N17" s="1425">
        <v>86</v>
      </c>
      <c r="O17" s="1426">
        <v>66</v>
      </c>
      <c r="P17" s="1426">
        <v>152</v>
      </c>
      <c r="Q17" s="1407">
        <f t="shared" si="3"/>
        <v>2.5859135760462744</v>
      </c>
    </row>
    <row r="18" spans="1:17" ht="21.95" customHeight="1">
      <c r="A18" s="1424" t="s">
        <v>1331</v>
      </c>
      <c r="B18" s="1425">
        <v>31</v>
      </c>
      <c r="C18" s="1426">
        <v>25</v>
      </c>
      <c r="D18" s="1426">
        <v>56</v>
      </c>
      <c r="E18" s="1406">
        <f t="shared" si="0"/>
        <v>0.96418732782369143</v>
      </c>
      <c r="F18" s="1425">
        <v>23</v>
      </c>
      <c r="G18" s="1426">
        <v>28</v>
      </c>
      <c r="H18" s="1426">
        <v>51</v>
      </c>
      <c r="I18" s="1406">
        <f t="shared" si="1"/>
        <v>0.87734388439704103</v>
      </c>
      <c r="J18" s="1425">
        <v>36</v>
      </c>
      <c r="K18" s="1426">
        <v>32</v>
      </c>
      <c r="L18" s="1426">
        <v>68</v>
      </c>
      <c r="M18" s="1406">
        <f t="shared" si="2"/>
        <v>1.1134763386278042</v>
      </c>
      <c r="N18" s="1425">
        <v>27</v>
      </c>
      <c r="O18" s="1426">
        <v>24</v>
      </c>
      <c r="P18" s="1426">
        <v>51</v>
      </c>
      <c r="Q18" s="1407">
        <f t="shared" si="3"/>
        <v>0.8676420551207894</v>
      </c>
    </row>
    <row r="19" spans="1:17" ht="21.95" customHeight="1">
      <c r="A19" s="1424" t="s">
        <v>71</v>
      </c>
      <c r="B19" s="1425">
        <v>177</v>
      </c>
      <c r="C19" s="1426">
        <v>135</v>
      </c>
      <c r="D19" s="1426">
        <v>312</v>
      </c>
      <c r="E19" s="1406">
        <f t="shared" si="0"/>
        <v>5.3719008264462813</v>
      </c>
      <c r="F19" s="1425">
        <v>200</v>
      </c>
      <c r="G19" s="1426">
        <v>168</v>
      </c>
      <c r="H19" s="1426">
        <v>368</v>
      </c>
      <c r="I19" s="1406">
        <f t="shared" si="1"/>
        <v>6.3306382246688457</v>
      </c>
      <c r="J19" s="1425">
        <v>228</v>
      </c>
      <c r="K19" s="1426">
        <v>176</v>
      </c>
      <c r="L19" s="1426">
        <v>404</v>
      </c>
      <c r="M19" s="1406">
        <f t="shared" si="2"/>
        <v>6.6153594236122482</v>
      </c>
      <c r="N19" s="1425">
        <v>204</v>
      </c>
      <c r="O19" s="1426">
        <v>170</v>
      </c>
      <c r="P19" s="1426">
        <v>374</v>
      </c>
      <c r="Q19" s="1407">
        <f t="shared" si="3"/>
        <v>6.3627084042191226</v>
      </c>
    </row>
    <row r="20" spans="1:17" ht="21.95" customHeight="1">
      <c r="A20" s="1424" t="s">
        <v>1332</v>
      </c>
      <c r="B20" s="1425">
        <v>974</v>
      </c>
      <c r="C20" s="1426">
        <v>787</v>
      </c>
      <c r="D20" s="1427">
        <v>1761</v>
      </c>
      <c r="E20" s="1406">
        <f t="shared" si="0"/>
        <v>30.320247933884296</v>
      </c>
      <c r="F20" s="1425">
        <v>934</v>
      </c>
      <c r="G20" s="1426">
        <v>793</v>
      </c>
      <c r="H20" s="1427">
        <v>1727</v>
      </c>
      <c r="I20" s="1406">
        <f t="shared" si="1"/>
        <v>29.709272320660592</v>
      </c>
      <c r="J20" s="1425">
        <v>1.0149999999999999</v>
      </c>
      <c r="K20" s="1426">
        <v>781</v>
      </c>
      <c r="L20" s="1427">
        <v>1796</v>
      </c>
      <c r="M20" s="1406">
        <f t="shared" si="2"/>
        <v>29.408875061404942</v>
      </c>
      <c r="N20" s="1425">
        <v>998</v>
      </c>
      <c r="O20" s="1426">
        <v>789</v>
      </c>
      <c r="P20" s="1427">
        <v>1787</v>
      </c>
      <c r="Q20" s="1407">
        <f t="shared" si="3"/>
        <v>30.401497107859814</v>
      </c>
    </row>
    <row r="21" spans="1:17" ht="21.95" customHeight="1">
      <c r="A21" s="1424" t="s">
        <v>1333</v>
      </c>
      <c r="B21" s="1425">
        <v>910</v>
      </c>
      <c r="C21" s="1426">
        <v>771</v>
      </c>
      <c r="D21" s="1427">
        <v>1681</v>
      </c>
      <c r="E21" s="1406">
        <f t="shared" si="0"/>
        <v>28.942837465564736</v>
      </c>
      <c r="F21" s="1425">
        <v>918</v>
      </c>
      <c r="G21" s="1426">
        <v>793</v>
      </c>
      <c r="H21" s="1427">
        <v>1711</v>
      </c>
      <c r="I21" s="1406">
        <f t="shared" si="1"/>
        <v>29.434027180457594</v>
      </c>
      <c r="J21" s="1425">
        <v>989</v>
      </c>
      <c r="K21" s="1426">
        <v>781</v>
      </c>
      <c r="L21" s="1427">
        <v>1770</v>
      </c>
      <c r="M21" s="1406">
        <f t="shared" si="2"/>
        <v>28.983134108400201</v>
      </c>
      <c r="N21" s="1425">
        <v>977</v>
      </c>
      <c r="O21" s="1426">
        <v>836</v>
      </c>
      <c r="P21" s="1427">
        <v>1813</v>
      </c>
      <c r="Q21" s="1407">
        <f t="shared" si="3"/>
        <v>30.843824430078261</v>
      </c>
    </row>
    <row r="22" spans="1:17" ht="21.95" customHeight="1">
      <c r="A22" s="1424" t="s">
        <v>66</v>
      </c>
      <c r="B22" s="1425">
        <v>37</v>
      </c>
      <c r="C22" s="1426">
        <v>32</v>
      </c>
      <c r="D22" s="1426">
        <v>69</v>
      </c>
      <c r="E22" s="1406">
        <f t="shared" si="0"/>
        <v>1.1880165289256199</v>
      </c>
      <c r="F22" s="1425">
        <v>44</v>
      </c>
      <c r="G22" s="1426">
        <v>34</v>
      </c>
      <c r="H22" s="1426">
        <v>78</v>
      </c>
      <c r="I22" s="1406">
        <f t="shared" si="1"/>
        <v>1.3418200584895923</v>
      </c>
      <c r="J22" s="1425">
        <v>41</v>
      </c>
      <c r="K22" s="1426">
        <v>39</v>
      </c>
      <c r="L22" s="1426">
        <v>80</v>
      </c>
      <c r="M22" s="1406">
        <f t="shared" si="2"/>
        <v>1.3099721630915342</v>
      </c>
      <c r="N22" s="1425">
        <v>53</v>
      </c>
      <c r="O22" s="1426">
        <v>35</v>
      </c>
      <c r="P22" s="1426">
        <v>88</v>
      </c>
      <c r="Q22" s="1407">
        <f t="shared" si="3"/>
        <v>1.4971078598162639</v>
      </c>
    </row>
    <row r="23" spans="1:17" ht="21.95" customHeight="1" thickBot="1">
      <c r="A23" s="1428" t="s">
        <v>1334</v>
      </c>
      <c r="B23" s="1429">
        <v>24</v>
      </c>
      <c r="C23" s="1430">
        <v>24</v>
      </c>
      <c r="D23" s="1430">
        <v>48</v>
      </c>
      <c r="E23" s="1431">
        <f t="shared" si="0"/>
        <v>0.82644628099173556</v>
      </c>
      <c r="F23" s="1429">
        <v>23</v>
      </c>
      <c r="G23" s="1430">
        <v>34</v>
      </c>
      <c r="H23" s="1430">
        <v>57</v>
      </c>
      <c r="I23" s="1431">
        <f t="shared" si="1"/>
        <v>0.98056081197316369</v>
      </c>
      <c r="J23" s="1429">
        <v>18</v>
      </c>
      <c r="K23" s="1430">
        <v>18</v>
      </c>
      <c r="L23" s="1430">
        <v>36</v>
      </c>
      <c r="M23" s="1431">
        <f t="shared" si="2"/>
        <v>0.58948747339119034</v>
      </c>
      <c r="N23" s="1429">
        <v>20</v>
      </c>
      <c r="O23" s="1430">
        <v>26</v>
      </c>
      <c r="P23" s="1430">
        <v>46</v>
      </c>
      <c r="Q23" s="1432">
        <f t="shared" si="3"/>
        <v>0.78257910854031987</v>
      </c>
    </row>
    <row r="24" spans="1:17" ht="24.75" customHeight="1" thickBot="1">
      <c r="A24" s="1433" t="s">
        <v>2</v>
      </c>
      <c r="B24" s="1434">
        <f>SUM(B8:B23)</f>
        <v>3212</v>
      </c>
      <c r="C24" s="1435">
        <f>SUM(C8:C23)</f>
        <v>2596</v>
      </c>
      <c r="D24" s="1435">
        <f>SUM(D8:D23)</f>
        <v>5808</v>
      </c>
      <c r="E24" s="1436">
        <f>SUM(E8:E23)</f>
        <v>100</v>
      </c>
      <c r="F24" s="1434">
        <v>1137</v>
      </c>
      <c r="G24" s="1435">
        <v>1093</v>
      </c>
      <c r="H24" s="1435">
        <f>SUM(H8:H23)</f>
        <v>5813</v>
      </c>
      <c r="I24" s="1436">
        <f>SUM(I8:I23)</f>
        <v>99.999999999999986</v>
      </c>
      <c r="J24" s="1437">
        <v>1195</v>
      </c>
      <c r="K24" s="1438">
        <v>1161</v>
      </c>
      <c r="L24" s="1435">
        <f>SUM(L8:L23)</f>
        <v>6107</v>
      </c>
      <c r="M24" s="1439">
        <f>SUM(M8:M23)</f>
        <v>99.999999999999986</v>
      </c>
      <c r="N24" s="1437">
        <f>SUM(N8:N23)</f>
        <v>3230</v>
      </c>
      <c r="O24" s="1438">
        <f>SUM(O8:O23)</f>
        <v>2648</v>
      </c>
      <c r="P24" s="1435">
        <f>SUM(P8:P23)</f>
        <v>5878</v>
      </c>
      <c r="Q24" s="1440">
        <f t="shared" si="3"/>
        <v>100</v>
      </c>
    </row>
    <row r="25" spans="1:17" ht="16.5" customHeight="1" thickTop="1">
      <c r="A25" s="813"/>
      <c r="B25" s="1412"/>
      <c r="C25" s="1412"/>
      <c r="D25" s="1412"/>
      <c r="E25" s="1413"/>
      <c r="F25" s="1412"/>
      <c r="G25" s="1412"/>
      <c r="H25" s="1412"/>
      <c r="I25" s="1414"/>
      <c r="J25" s="1412"/>
      <c r="K25" s="1412"/>
      <c r="L25" s="1412"/>
      <c r="M25" s="1413"/>
      <c r="N25" s="1412"/>
      <c r="O25" s="1412"/>
      <c r="P25" s="1412"/>
      <c r="Q25" s="1413"/>
    </row>
    <row r="26" spans="1:17" ht="18.75" customHeight="1">
      <c r="A26" s="6565" t="s">
        <v>1335</v>
      </c>
      <c r="B26" s="6565"/>
      <c r="C26" s="6565"/>
      <c r="D26" s="6565"/>
      <c r="E26" s="6565"/>
      <c r="F26" s="6565"/>
      <c r="G26" s="6565"/>
      <c r="H26" s="1064"/>
      <c r="I26" s="1064"/>
      <c r="J26" s="1064"/>
      <c r="K26" s="1064"/>
      <c r="L26" s="1064"/>
      <c r="M26" s="1413"/>
      <c r="N26" s="1412"/>
      <c r="O26" s="1412"/>
      <c r="P26" s="1412"/>
      <c r="Q26" s="1413"/>
    </row>
    <row r="27" spans="1:17" ht="18" customHeight="1">
      <c r="A27" s="6492" t="s">
        <v>1336</v>
      </c>
      <c r="B27" s="6492"/>
      <c r="C27" s="6492"/>
      <c r="D27" s="6492"/>
      <c r="E27" s="6492"/>
      <c r="F27" s="6492"/>
      <c r="G27" s="6492"/>
      <c r="H27" s="6492"/>
      <c r="I27" s="906"/>
      <c r="J27" s="358"/>
      <c r="K27" s="358"/>
      <c r="L27" s="358"/>
      <c r="M27" s="358"/>
      <c r="N27" s="358"/>
      <c r="O27" s="358"/>
      <c r="P27" s="358"/>
      <c r="Q27" s="358"/>
    </row>
    <row r="28" spans="1:17" ht="18" customHeight="1">
      <c r="A28" s="6248" t="s">
        <v>1337</v>
      </c>
      <c r="B28" s="6248"/>
      <c r="C28" s="6248"/>
      <c r="D28" s="6248"/>
      <c r="E28" s="6248"/>
      <c r="F28" s="6248"/>
      <c r="G28" s="6248"/>
      <c r="H28" s="816"/>
      <c r="I28" s="906"/>
      <c r="J28" s="358"/>
      <c r="K28" s="358"/>
      <c r="L28" s="358"/>
      <c r="M28" s="358"/>
      <c r="N28" s="358"/>
      <c r="O28" s="358"/>
      <c r="P28" s="358"/>
      <c r="Q28" s="358"/>
    </row>
    <row r="29" spans="1:17" ht="22.5" customHeight="1">
      <c r="A29" s="6737" t="s">
        <v>5384</v>
      </c>
      <c r="B29" s="6737"/>
      <c r="C29" s="6737"/>
      <c r="D29" s="6737"/>
      <c r="E29" s="6737"/>
      <c r="F29" s="6737"/>
      <c r="G29" s="6737"/>
      <c r="H29" s="6737"/>
      <c r="I29" s="1417"/>
      <c r="J29" s="1417"/>
      <c r="K29" s="1417"/>
      <c r="L29" s="1417"/>
      <c r="M29" s="1417"/>
      <c r="N29" s="1417"/>
      <c r="O29" s="1417"/>
      <c r="P29" s="1417"/>
      <c r="Q29" s="1417"/>
    </row>
    <row r="30" spans="1:17" ht="18" customHeight="1">
      <c r="A30" s="1416" t="s">
        <v>1338</v>
      </c>
      <c r="B30" s="1416"/>
      <c r="C30" s="1416"/>
      <c r="D30" s="1416"/>
      <c r="E30" s="1416"/>
      <c r="F30" s="1416"/>
      <c r="G30" s="1416"/>
      <c r="H30" s="1416"/>
      <c r="I30" s="1417"/>
      <c r="J30" s="1417"/>
      <c r="K30" s="1417"/>
      <c r="L30" s="1417"/>
      <c r="M30" s="1417"/>
      <c r="N30" s="1417"/>
      <c r="O30" s="1417"/>
      <c r="P30" s="1417"/>
      <c r="Q30" s="1417"/>
    </row>
    <row r="31" spans="1:17" ht="18" customHeight="1">
      <c r="A31" s="1416"/>
      <c r="B31" s="1416"/>
      <c r="C31" s="1416"/>
      <c r="D31" s="1416"/>
      <c r="E31" s="1416"/>
      <c r="F31" s="1416"/>
      <c r="G31" s="1416"/>
      <c r="H31" s="1416"/>
      <c r="I31" s="1417"/>
      <c r="J31" s="1417"/>
      <c r="K31" s="1417"/>
      <c r="L31" s="1417"/>
      <c r="M31" s="1417"/>
      <c r="N31" s="1417"/>
      <c r="O31" s="1417"/>
      <c r="P31" s="1417"/>
      <c r="Q31" s="1417"/>
    </row>
    <row r="32" spans="1:17" ht="20.100000000000001" customHeight="1">
      <c r="A32" s="827"/>
      <c r="B32" s="827"/>
    </row>
    <row r="33" spans="1:2" ht="20.100000000000001" customHeight="1">
      <c r="A33" s="906"/>
      <c r="B33" s="906"/>
    </row>
    <row r="34" spans="1:2" ht="20.100000000000001" customHeight="1">
      <c r="A34" s="906"/>
      <c r="B34" s="906"/>
    </row>
  </sheetData>
  <mergeCells count="12">
    <mergeCell ref="A26:G26"/>
    <mergeCell ref="A27:H27"/>
    <mergeCell ref="A28:G28"/>
    <mergeCell ref="A29:H29"/>
    <mergeCell ref="A2:Q2"/>
    <mergeCell ref="A3:Q4"/>
    <mergeCell ref="A5:A7"/>
    <mergeCell ref="B5:Q5"/>
    <mergeCell ref="B6:E6"/>
    <mergeCell ref="F6:I6"/>
    <mergeCell ref="J6:M6"/>
    <mergeCell ref="N6:Q6"/>
  </mergeCells>
  <hyperlinks>
    <hyperlink ref="A1" r:id="rId1"/>
  </hyperlinks>
  <pageMargins left="0.70866141732283472" right="0.70866141732283472" top="0.74803149606299213" bottom="0.74803149606299213" header="0.31496062992125984" footer="0.31496062992125984"/>
  <pageSetup paperSize="9" scale="77" orientation="landscape" r:id="rId2"/>
  <headerFooter>
    <oddFooter>&amp;R80</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2">
    <pageSetUpPr fitToPage="1"/>
  </sheetPr>
  <dimension ref="A1:I24"/>
  <sheetViews>
    <sheetView view="pageBreakPreview" zoomScale="60" zoomScaleNormal="100" workbookViewId="0">
      <selection activeCell="H15" sqref="H15"/>
    </sheetView>
  </sheetViews>
  <sheetFormatPr defaultRowHeight="15.75"/>
  <cols>
    <col min="1" max="1" width="30.28515625" style="1395" customWidth="1"/>
    <col min="2" max="2" width="12.140625" style="1395" customWidth="1"/>
    <col min="3" max="3" width="12" style="1395" customWidth="1"/>
    <col min="4" max="4" width="13.42578125" style="1395" customWidth="1"/>
    <col min="5" max="5" width="12.85546875" style="1395" customWidth="1"/>
    <col min="6" max="7" width="13.5703125" style="1395" customWidth="1"/>
    <col min="8" max="8" width="12.85546875" style="152" customWidth="1"/>
    <col min="9" max="9" width="13.5703125" style="152" customWidth="1"/>
    <col min="10" max="16384" width="9.140625" style="152"/>
  </cols>
  <sheetData>
    <row r="1" spans="1:9" ht="16.5" thickBot="1">
      <c r="A1" s="1" t="s">
        <v>0</v>
      </c>
      <c r="B1" s="152"/>
      <c r="C1" s="152"/>
      <c r="D1" s="152"/>
      <c r="E1" s="152"/>
      <c r="F1" s="152"/>
      <c r="I1" s="474" t="s">
        <v>1</v>
      </c>
    </row>
    <row r="2" spans="1:9" ht="30.75" customHeight="1" thickTop="1">
      <c r="A2" s="6745" t="s">
        <v>1460</v>
      </c>
      <c r="B2" s="6746"/>
      <c r="C2" s="6746"/>
      <c r="D2" s="6746"/>
      <c r="E2" s="6746"/>
      <c r="F2" s="6746"/>
      <c r="G2" s="6746"/>
      <c r="H2" s="6746"/>
      <c r="I2" s="6747"/>
    </row>
    <row r="3" spans="1:9" ht="38.25" customHeight="1" thickBot="1">
      <c r="A3" s="6714" t="s">
        <v>912</v>
      </c>
      <c r="B3" s="6715"/>
      <c r="C3" s="6715"/>
      <c r="D3" s="6715"/>
      <c r="E3" s="6715"/>
      <c r="F3" s="6715"/>
      <c r="G3" s="6715"/>
      <c r="H3" s="6715"/>
      <c r="I3" s="6716"/>
    </row>
    <row r="4" spans="1:9" s="367" customFormat="1" ht="42" customHeight="1" thickBot="1">
      <c r="A4" s="1442"/>
      <c r="B4" s="1443">
        <v>2006</v>
      </c>
      <c r="C4" s="1444">
        <v>2007</v>
      </c>
      <c r="D4" s="1444">
        <v>2008</v>
      </c>
      <c r="E4" s="763">
        <v>2009</v>
      </c>
      <c r="F4" s="763">
        <v>2010</v>
      </c>
      <c r="G4" s="763">
        <v>2011</v>
      </c>
      <c r="H4" s="763">
        <v>2012</v>
      </c>
      <c r="I4" s="1307">
        <v>2013</v>
      </c>
    </row>
    <row r="5" spans="1:9" s="367" customFormat="1" ht="31.5" customHeight="1">
      <c r="A5" s="1445" t="s">
        <v>1339</v>
      </c>
      <c r="B5" s="1446">
        <v>1143883</v>
      </c>
      <c r="C5" s="1446">
        <v>1165632</v>
      </c>
      <c r="D5" s="1446">
        <v>1165821</v>
      </c>
      <c r="E5" s="1446">
        <v>1205055</v>
      </c>
      <c r="F5" s="1446">
        <v>1234561</v>
      </c>
      <c r="G5" s="1446">
        <v>1255349</v>
      </c>
      <c r="H5" s="1446">
        <v>1274968</v>
      </c>
      <c r="I5" s="1447" t="s">
        <v>9</v>
      </c>
    </row>
    <row r="6" spans="1:9" s="367" customFormat="1" ht="31.5" customHeight="1">
      <c r="A6" s="1448" t="s">
        <v>1340</v>
      </c>
      <c r="B6" s="1449">
        <v>68</v>
      </c>
      <c r="C6" s="1449">
        <v>69</v>
      </c>
      <c r="D6" s="1449">
        <v>68.900000000000006</v>
      </c>
      <c r="E6" s="1449">
        <v>71</v>
      </c>
      <c r="F6" s="1449">
        <v>73</v>
      </c>
      <c r="G6" s="1449">
        <v>74</v>
      </c>
      <c r="H6" s="1449">
        <v>75.400000000000006</v>
      </c>
      <c r="I6" s="1450" t="s">
        <v>9</v>
      </c>
    </row>
    <row r="7" spans="1:9" s="367" customFormat="1" ht="31.5" customHeight="1">
      <c r="A7" s="1448" t="s">
        <v>1341</v>
      </c>
      <c r="B7" s="1449">
        <v>19.2</v>
      </c>
      <c r="C7" s="1449">
        <v>18.899999999999999</v>
      </c>
      <c r="D7" s="1449">
        <v>19</v>
      </c>
      <c r="E7" s="1449">
        <v>16.899999999999999</v>
      </c>
      <c r="F7" s="1449">
        <v>15.5</v>
      </c>
      <c r="G7" s="1449">
        <v>17.2</v>
      </c>
      <c r="H7" s="1449">
        <v>15.9</v>
      </c>
      <c r="I7" s="1450">
        <v>17.399999999999999</v>
      </c>
    </row>
    <row r="8" spans="1:9" s="367" customFormat="1" ht="31.5" customHeight="1">
      <c r="A8" s="1448" t="s">
        <v>1342</v>
      </c>
      <c r="B8" s="1449">
        <v>70.2</v>
      </c>
      <c r="C8" s="1449">
        <v>69.3</v>
      </c>
      <c r="D8" s="1449">
        <v>70.900000000000006</v>
      </c>
      <c r="E8" s="1449">
        <v>61.8</v>
      </c>
      <c r="F8" s="1449">
        <v>59</v>
      </c>
      <c r="G8" s="1449">
        <v>63</v>
      </c>
      <c r="H8" s="1449">
        <v>58.5</v>
      </c>
      <c r="I8" s="1450">
        <v>67.7</v>
      </c>
    </row>
    <row r="9" spans="1:9" s="367" customFormat="1" ht="24.75" customHeight="1">
      <c r="A9" s="1448" t="s">
        <v>1343</v>
      </c>
      <c r="B9" s="1449">
        <v>2</v>
      </c>
      <c r="C9" s="1449">
        <v>2</v>
      </c>
      <c r="D9" s="1449">
        <v>1.9</v>
      </c>
      <c r="E9" s="1449">
        <v>1.7</v>
      </c>
      <c r="F9" s="1449">
        <v>2.2999999999999998</v>
      </c>
      <c r="G9" s="1449">
        <v>3.6</v>
      </c>
      <c r="H9" s="1449">
        <v>3.9</v>
      </c>
      <c r="I9" s="1450">
        <v>4.7</v>
      </c>
    </row>
    <row r="10" spans="1:9" s="367" customFormat="1" ht="24.75" customHeight="1">
      <c r="A10" s="1448" t="s">
        <v>1344</v>
      </c>
      <c r="B10" s="1449">
        <v>14.2</v>
      </c>
      <c r="C10" s="1449">
        <v>13.6</v>
      </c>
      <c r="D10" s="1449">
        <v>10.9</v>
      </c>
      <c r="E10" s="1449">
        <v>10.7</v>
      </c>
      <c r="F10" s="1449">
        <v>9.1999999999999993</v>
      </c>
      <c r="G10" s="1449">
        <v>9.4</v>
      </c>
      <c r="H10" s="1449">
        <v>11</v>
      </c>
      <c r="I10" s="1450">
        <v>9.6</v>
      </c>
    </row>
    <row r="11" spans="1:9" s="367" customFormat="1" ht="24.75" customHeight="1">
      <c r="A11" s="1448" t="s">
        <v>1345</v>
      </c>
      <c r="B11" s="1449">
        <v>7.5</v>
      </c>
      <c r="C11" s="1449">
        <v>5.9</v>
      </c>
      <c r="D11" s="1449">
        <v>5.0999999999999996</v>
      </c>
      <c r="E11" s="1449">
        <v>6</v>
      </c>
      <c r="F11" s="1449">
        <v>5.9</v>
      </c>
      <c r="G11" s="1449">
        <v>3.8</v>
      </c>
      <c r="H11" s="1449">
        <v>5.3</v>
      </c>
      <c r="I11" s="1450">
        <v>4</v>
      </c>
    </row>
    <row r="12" spans="1:9" s="367" customFormat="1" ht="24.75" customHeight="1">
      <c r="A12" s="1448" t="s">
        <v>1346</v>
      </c>
      <c r="B12" s="1449">
        <v>2.1</v>
      </c>
      <c r="C12" s="1449">
        <v>2.2000000000000002</v>
      </c>
      <c r="D12" s="1449">
        <v>1.8</v>
      </c>
      <c r="E12" s="1449">
        <v>1.2</v>
      </c>
      <c r="F12" s="1449">
        <v>1.7</v>
      </c>
      <c r="G12" s="1449">
        <v>1.6</v>
      </c>
      <c r="H12" s="1449">
        <v>2.8</v>
      </c>
      <c r="I12" s="1450">
        <v>1.7</v>
      </c>
    </row>
    <row r="13" spans="1:9" s="367" customFormat="1" ht="24.75" customHeight="1">
      <c r="A13" s="1448" t="s">
        <v>1347</v>
      </c>
      <c r="B13" s="1449">
        <v>9.6</v>
      </c>
      <c r="C13" s="1449">
        <v>8.1</v>
      </c>
      <c r="D13" s="1449">
        <v>7</v>
      </c>
      <c r="E13" s="1449">
        <v>7.2</v>
      </c>
      <c r="F13" s="1449">
        <v>7.7</v>
      </c>
      <c r="G13" s="1449">
        <v>5.7</v>
      </c>
      <c r="H13" s="1449">
        <v>8.1</v>
      </c>
      <c r="I13" s="1450">
        <v>5.7</v>
      </c>
    </row>
    <row r="14" spans="1:9" s="367" customFormat="1" ht="24.75" customHeight="1">
      <c r="A14" s="1448" t="s">
        <v>1348</v>
      </c>
      <c r="B14" s="1449">
        <v>4.5999999999999996</v>
      </c>
      <c r="C14" s="1449">
        <v>5.4</v>
      </c>
      <c r="D14" s="1449">
        <v>3.8</v>
      </c>
      <c r="E14" s="1449">
        <v>4.5999999999999996</v>
      </c>
      <c r="F14" s="1449">
        <v>1.6</v>
      </c>
      <c r="G14" s="1449">
        <v>4</v>
      </c>
      <c r="H14" s="1449">
        <v>3</v>
      </c>
      <c r="I14" s="1450">
        <v>3.7</v>
      </c>
    </row>
    <row r="15" spans="1:9" s="367" customFormat="1" ht="24.75" customHeight="1">
      <c r="A15" s="1448" t="s">
        <v>1349</v>
      </c>
      <c r="B15" s="1449">
        <v>22.7</v>
      </c>
      <c r="C15" s="1449">
        <v>18.100000000000001</v>
      </c>
      <c r="D15" s="1449">
        <v>36.1</v>
      </c>
      <c r="E15" s="1449">
        <v>45.2</v>
      </c>
      <c r="F15" s="1449">
        <v>36.299999999999997</v>
      </c>
      <c r="G15" s="1449">
        <v>46.2</v>
      </c>
      <c r="H15" s="1449">
        <v>39.4</v>
      </c>
      <c r="I15" s="1450">
        <v>22.5</v>
      </c>
    </row>
    <row r="16" spans="1:9" s="367" customFormat="1" ht="25.5" customHeight="1">
      <c r="A16" s="1448" t="s">
        <v>1350</v>
      </c>
      <c r="B16" s="1449">
        <v>10.8</v>
      </c>
      <c r="C16" s="1449">
        <v>11.8</v>
      </c>
      <c r="D16" s="1449">
        <v>8.6</v>
      </c>
      <c r="E16" s="1449">
        <v>11.8</v>
      </c>
      <c r="F16" s="1449">
        <v>11.9</v>
      </c>
      <c r="G16" s="1449">
        <v>9.4</v>
      </c>
      <c r="H16" s="1449">
        <v>8.3000000000000007</v>
      </c>
      <c r="I16" s="1450">
        <v>7.1</v>
      </c>
    </row>
    <row r="17" spans="1:9" s="367" customFormat="1" ht="24.75" customHeight="1">
      <c r="A17" s="1448" t="s">
        <v>1351</v>
      </c>
      <c r="B17" s="1449">
        <v>17.100000000000001</v>
      </c>
      <c r="C17" s="1449">
        <v>16.899999999999999</v>
      </c>
      <c r="D17" s="1449">
        <v>17.100000000000001</v>
      </c>
      <c r="E17" s="1449">
        <v>15.2</v>
      </c>
      <c r="F17" s="1449">
        <v>13.2</v>
      </c>
      <c r="G17" s="1449">
        <v>13.3</v>
      </c>
      <c r="H17" s="1449">
        <v>12</v>
      </c>
      <c r="I17" s="1450">
        <v>12.7</v>
      </c>
    </row>
    <row r="18" spans="1:9" s="367" customFormat="1" ht="24.75" customHeight="1">
      <c r="A18" s="1448" t="s">
        <v>1352</v>
      </c>
      <c r="B18" s="1451">
        <v>21968</v>
      </c>
      <c r="C18" s="1451">
        <v>22091</v>
      </c>
      <c r="D18" s="1451">
        <v>22183</v>
      </c>
      <c r="E18" s="1451">
        <v>19876</v>
      </c>
      <c r="F18" s="1451">
        <v>19277</v>
      </c>
      <c r="G18" s="1451">
        <v>21307</v>
      </c>
      <c r="H18" s="1451">
        <v>20273</v>
      </c>
      <c r="I18" s="1452">
        <v>22210</v>
      </c>
    </row>
    <row r="19" spans="1:9" s="367" customFormat="1" ht="24.75" customHeight="1" thickBot="1">
      <c r="A19" s="1453" t="s">
        <v>1353</v>
      </c>
      <c r="B19" s="1454">
        <v>2392</v>
      </c>
      <c r="C19" s="1454">
        <v>2355</v>
      </c>
      <c r="D19" s="1454">
        <v>2215</v>
      </c>
      <c r="E19" s="1454">
        <v>2015</v>
      </c>
      <c r="F19" s="1454">
        <v>2821</v>
      </c>
      <c r="G19" s="1454">
        <v>4601</v>
      </c>
      <c r="H19" s="1454">
        <v>4919</v>
      </c>
      <c r="I19" s="1455">
        <v>5999</v>
      </c>
    </row>
    <row r="20" spans="1:9" ht="16.5" customHeight="1" thickTop="1"/>
    <row r="21" spans="1:9" ht="18" customHeight="1">
      <c r="A21" s="6628" t="s">
        <v>1200</v>
      </c>
      <c r="B21" s="6628"/>
      <c r="C21" s="6628"/>
      <c r="D21" s="6628"/>
      <c r="E21" s="6628"/>
      <c r="F21" s="152"/>
      <c r="G21" s="152"/>
    </row>
    <row r="22" spans="1:9" ht="18" customHeight="1">
      <c r="A22" s="1216" t="s">
        <v>1354</v>
      </c>
      <c r="B22" s="1216"/>
      <c r="C22" s="1216"/>
      <c r="D22" s="1216"/>
      <c r="E22" s="1216"/>
      <c r="F22" s="152"/>
      <c r="G22" s="152"/>
    </row>
    <row r="23" spans="1:9" ht="18" customHeight="1">
      <c r="A23" s="6492" t="s">
        <v>1355</v>
      </c>
      <c r="B23" s="6492"/>
      <c r="C23" s="6492"/>
      <c r="D23" s="6492"/>
      <c r="E23" s="6492"/>
      <c r="F23" s="6492"/>
      <c r="G23" s="6492"/>
      <c r="H23" s="6492"/>
    </row>
    <row r="24" spans="1:9" ht="18" customHeight="1">
      <c r="A24" s="6248" t="s">
        <v>140</v>
      </c>
      <c r="B24" s="6248"/>
      <c r="C24" s="6248"/>
      <c r="D24" s="6248"/>
      <c r="E24" s="6248"/>
      <c r="F24" s="6248"/>
      <c r="G24" s="6248"/>
      <c r="H24" s="816"/>
    </row>
  </sheetData>
  <mergeCells count="5">
    <mergeCell ref="A2:I2"/>
    <mergeCell ref="A3:I3"/>
    <mergeCell ref="A21:E21"/>
    <mergeCell ref="A23:H23"/>
    <mergeCell ref="A24:G24"/>
  </mergeCells>
  <hyperlinks>
    <hyperlink ref="A1" r:id="rId1"/>
  </hyperlinks>
  <printOptions horizontalCentered="1"/>
  <pageMargins left="0.70866141732283472" right="0.70866141732283472" top="0.74803149606299213" bottom="0.74803149606299213" header="0.31496062992125984" footer="0.31496062992125984"/>
  <pageSetup paperSize="9" scale="81" orientation="landscape" r:id="rId2"/>
  <headerFooter>
    <oddFooter>&amp;R81</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3">
    <pageSetUpPr fitToPage="1"/>
  </sheetPr>
  <dimension ref="A1:K13"/>
  <sheetViews>
    <sheetView view="pageBreakPreview" zoomScale="60" zoomScaleNormal="100" workbookViewId="0">
      <selection activeCell="H15" sqref="H15"/>
    </sheetView>
  </sheetViews>
  <sheetFormatPr defaultRowHeight="12.75"/>
  <cols>
    <col min="1" max="1" width="35.28515625" style="152" customWidth="1"/>
    <col min="2" max="11" width="9.7109375" style="152" customWidth="1"/>
    <col min="12" max="16384" width="9.140625" style="152"/>
  </cols>
  <sheetData>
    <row r="1" spans="1:11" ht="13.5" thickBot="1">
      <c r="A1" s="1" t="s">
        <v>0</v>
      </c>
      <c r="K1" s="474" t="s">
        <v>1</v>
      </c>
    </row>
    <row r="2" spans="1:11" ht="27.75" customHeight="1" thickTop="1">
      <c r="A2" s="6250" t="s">
        <v>5254</v>
      </c>
      <c r="B2" s="6251"/>
      <c r="C2" s="6251"/>
      <c r="D2" s="6251"/>
      <c r="E2" s="6251"/>
      <c r="F2" s="6251"/>
      <c r="G2" s="6251"/>
      <c r="H2" s="6251"/>
      <c r="I2" s="6251"/>
      <c r="J2" s="6251"/>
      <c r="K2" s="6252"/>
    </row>
    <row r="3" spans="1:11" ht="28.5" customHeight="1">
      <c r="A3" s="6495" t="s">
        <v>913</v>
      </c>
      <c r="B3" s="6496"/>
      <c r="C3" s="6496"/>
      <c r="D3" s="6496"/>
      <c r="E3" s="6496"/>
      <c r="F3" s="6496"/>
      <c r="G3" s="6496"/>
      <c r="H3" s="6496"/>
      <c r="I3" s="6496"/>
      <c r="J3" s="6496"/>
      <c r="K3" s="6497"/>
    </row>
    <row r="4" spans="1:11" ht="26.25" customHeight="1">
      <c r="A4" s="6498"/>
      <c r="B4" s="6499"/>
      <c r="C4" s="6499"/>
      <c r="D4" s="6499"/>
      <c r="E4" s="6499"/>
      <c r="F4" s="6499"/>
      <c r="G4" s="6499"/>
      <c r="H4" s="6499"/>
      <c r="I4" s="6499"/>
      <c r="J4" s="6499"/>
      <c r="K4" s="6500"/>
    </row>
    <row r="5" spans="1:11" ht="33" customHeight="1">
      <c r="A5" s="6452" t="s">
        <v>1356</v>
      </c>
      <c r="B5" s="6740">
        <v>2009</v>
      </c>
      <c r="C5" s="6740"/>
      <c r="D5" s="6740">
        <v>2010</v>
      </c>
      <c r="E5" s="6740"/>
      <c r="F5" s="6740">
        <v>2011</v>
      </c>
      <c r="G5" s="6740"/>
      <c r="H5" s="6740">
        <v>2012</v>
      </c>
      <c r="I5" s="6740"/>
      <c r="J5" s="6740">
        <v>2013</v>
      </c>
      <c r="K5" s="6741"/>
    </row>
    <row r="6" spans="1:11" ht="20.25" customHeight="1">
      <c r="A6" s="6452"/>
      <c r="B6" s="805" t="s">
        <v>6</v>
      </c>
      <c r="C6" s="805" t="s">
        <v>1357</v>
      </c>
      <c r="D6" s="805" t="s">
        <v>6</v>
      </c>
      <c r="E6" s="805" t="s">
        <v>1357</v>
      </c>
      <c r="F6" s="805" t="s">
        <v>6</v>
      </c>
      <c r="G6" s="805" t="s">
        <v>1357</v>
      </c>
      <c r="H6" s="805" t="s">
        <v>6</v>
      </c>
      <c r="I6" s="805" t="s">
        <v>1357</v>
      </c>
      <c r="J6" s="805" t="s">
        <v>6</v>
      </c>
      <c r="K6" s="1393" t="s">
        <v>1357</v>
      </c>
    </row>
    <row r="7" spans="1:11" ht="30" customHeight="1">
      <c r="A7" s="807" t="s">
        <v>1358</v>
      </c>
      <c r="B7" s="1483">
        <v>545</v>
      </c>
      <c r="C7" s="865">
        <v>2.74</v>
      </c>
      <c r="D7" s="865">
        <v>875</v>
      </c>
      <c r="E7" s="865">
        <v>45.3</v>
      </c>
      <c r="F7" s="865">
        <v>566</v>
      </c>
      <c r="G7" s="865">
        <v>26.1</v>
      </c>
      <c r="H7" s="865">
        <v>657</v>
      </c>
      <c r="I7" s="865">
        <v>31.9</v>
      </c>
      <c r="J7" s="865" t="s">
        <v>9</v>
      </c>
      <c r="K7" s="1485" t="s">
        <v>9</v>
      </c>
    </row>
    <row r="8" spans="1:11" ht="29.25" customHeight="1" thickBot="1">
      <c r="A8" s="810" t="s">
        <v>1359</v>
      </c>
      <c r="B8" s="1484">
        <v>221</v>
      </c>
      <c r="C8" s="855">
        <v>1.1100000000000001</v>
      </c>
      <c r="D8" s="855">
        <v>278</v>
      </c>
      <c r="E8" s="855">
        <v>14.4</v>
      </c>
      <c r="F8" s="855">
        <v>424</v>
      </c>
      <c r="G8" s="855">
        <v>19.600000000000001</v>
      </c>
      <c r="H8" s="855">
        <v>501</v>
      </c>
      <c r="I8" s="855">
        <v>24.3</v>
      </c>
      <c r="J8" s="811">
        <v>3267</v>
      </c>
      <c r="K8" s="1208">
        <v>147.19999999999999</v>
      </c>
    </row>
    <row r="9" spans="1:11" ht="21" customHeight="1" thickTop="1">
      <c r="A9" s="1395"/>
      <c r="B9" s="1395"/>
      <c r="C9" s="1395"/>
      <c r="D9" s="1395"/>
      <c r="E9" s="1395"/>
      <c r="F9" s="1395"/>
      <c r="G9" s="1395"/>
    </row>
    <row r="10" spans="1:11" ht="15" customHeight="1">
      <c r="A10" s="6628" t="s">
        <v>1200</v>
      </c>
      <c r="B10" s="6628"/>
      <c r="C10" s="1328"/>
      <c r="D10" s="1328"/>
      <c r="E10" s="1328"/>
    </row>
    <row r="11" spans="1:11" ht="17.25" customHeight="1">
      <c r="A11" s="1216" t="s">
        <v>1354</v>
      </c>
      <c r="B11" s="1216"/>
      <c r="C11" s="1216"/>
      <c r="D11" s="1216"/>
      <c r="E11" s="1216"/>
    </row>
    <row r="12" spans="1:11" ht="16.5" customHeight="1">
      <c r="A12" s="6492" t="s">
        <v>1355</v>
      </c>
      <c r="B12" s="6492"/>
      <c r="C12" s="6492"/>
      <c r="D12" s="6492"/>
      <c r="E12" s="6492"/>
      <c r="F12" s="906"/>
      <c r="G12" s="906"/>
      <c r="H12" s="906"/>
    </row>
    <row r="13" spans="1:11" ht="15.75" customHeight="1">
      <c r="A13" s="6248" t="s">
        <v>140</v>
      </c>
      <c r="B13" s="6248"/>
      <c r="C13" s="358"/>
      <c r="D13" s="358"/>
      <c r="E13" s="358"/>
      <c r="F13" s="358"/>
      <c r="G13" s="358"/>
      <c r="H13" s="816"/>
    </row>
  </sheetData>
  <mergeCells count="11">
    <mergeCell ref="A13:B13"/>
    <mergeCell ref="A12:E12"/>
    <mergeCell ref="A10:B10"/>
    <mergeCell ref="A2:K2"/>
    <mergeCell ref="A3:K4"/>
    <mergeCell ref="A5:A6"/>
    <mergeCell ref="B5:C5"/>
    <mergeCell ref="D5:E5"/>
    <mergeCell ref="F5:G5"/>
    <mergeCell ref="H5:I5"/>
    <mergeCell ref="J5:K5"/>
  </mergeCells>
  <hyperlinks>
    <hyperlink ref="A1" r:id="rId1"/>
  </hyperlinks>
  <pageMargins left="0.70866141732283472" right="0.70866141732283472" top="0.74803149606299213" bottom="0.74803149606299213" header="0.31496062992125984" footer="0.31496062992125984"/>
  <pageSetup paperSize="9" fitToWidth="0" orientation="landscape" r:id="rId2"/>
  <headerFooter>
    <oddFooter>&amp;R82</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4">
    <pageSetUpPr fitToPage="1"/>
  </sheetPr>
  <dimension ref="A1:I41"/>
  <sheetViews>
    <sheetView view="pageBreakPreview" zoomScale="60" zoomScaleNormal="100" workbookViewId="0">
      <selection activeCell="H15" sqref="H15"/>
    </sheetView>
  </sheetViews>
  <sheetFormatPr defaultRowHeight="15.75"/>
  <cols>
    <col min="1" max="1" width="42" style="1395" customWidth="1"/>
    <col min="2" max="7" width="25.7109375" style="1395" customWidth="1"/>
    <col min="8" max="9" width="25.7109375" style="152" customWidth="1"/>
    <col min="10" max="16384" width="9.140625" style="152"/>
  </cols>
  <sheetData>
    <row r="1" spans="1:9" ht="16.5" thickBot="1">
      <c r="A1" s="1" t="s">
        <v>0</v>
      </c>
      <c r="B1" s="152"/>
      <c r="C1" s="152"/>
      <c r="D1" s="152"/>
      <c r="E1" s="152"/>
      <c r="F1" s="152"/>
      <c r="I1" s="474" t="s">
        <v>1</v>
      </c>
    </row>
    <row r="2" spans="1:9" ht="30.75" customHeight="1" thickTop="1">
      <c r="A2" s="6745" t="s">
        <v>5255</v>
      </c>
      <c r="B2" s="6746"/>
      <c r="C2" s="6746"/>
      <c r="D2" s="6746"/>
      <c r="E2" s="6746"/>
      <c r="F2" s="6746"/>
      <c r="G2" s="6746"/>
      <c r="H2" s="6746"/>
      <c r="I2" s="6747"/>
    </row>
    <row r="3" spans="1:9" ht="48.75" customHeight="1" thickBot="1">
      <c r="A3" s="6714" t="s">
        <v>1360</v>
      </c>
      <c r="B3" s="6715"/>
      <c r="C3" s="6715"/>
      <c r="D3" s="6715"/>
      <c r="E3" s="6715"/>
      <c r="F3" s="6715"/>
      <c r="G3" s="6715"/>
      <c r="H3" s="6715"/>
      <c r="I3" s="6716"/>
    </row>
    <row r="4" spans="1:9" ht="48.75" customHeight="1" thickBot="1">
      <c r="A4" s="1456"/>
      <c r="B4" s="6748">
        <v>2009</v>
      </c>
      <c r="C4" s="6749"/>
      <c r="D4" s="6748">
        <v>2010</v>
      </c>
      <c r="E4" s="6749"/>
      <c r="F4" s="6748">
        <v>2011</v>
      </c>
      <c r="G4" s="6749"/>
      <c r="H4" s="6748">
        <v>2012</v>
      </c>
      <c r="I4" s="6299"/>
    </row>
    <row r="5" spans="1:9" s="367" customFormat="1" ht="78" customHeight="1" thickBot="1">
      <c r="A5" s="1457" t="s">
        <v>1361</v>
      </c>
      <c r="B5" s="1458" t="s">
        <v>1362</v>
      </c>
      <c r="C5" s="1459" t="s">
        <v>1363</v>
      </c>
      <c r="D5" s="1458" t="s">
        <v>1362</v>
      </c>
      <c r="E5" s="1459" t="s">
        <v>1363</v>
      </c>
      <c r="F5" s="1458" t="s">
        <v>1362</v>
      </c>
      <c r="G5" s="1459" t="s">
        <v>1363</v>
      </c>
      <c r="H5" s="1458" t="s">
        <v>1362</v>
      </c>
      <c r="I5" s="1460" t="s">
        <v>1363</v>
      </c>
    </row>
    <row r="6" spans="1:9" s="367" customFormat="1" ht="18" customHeight="1">
      <c r="A6" s="1360" t="s">
        <v>1364</v>
      </c>
      <c r="B6" s="1461">
        <v>515</v>
      </c>
      <c r="C6" s="1461">
        <v>365</v>
      </c>
      <c r="D6" s="1461">
        <v>1172</v>
      </c>
      <c r="E6" s="1461">
        <v>425</v>
      </c>
      <c r="F6" s="1461">
        <v>852</v>
      </c>
      <c r="G6" s="1461">
        <v>402</v>
      </c>
      <c r="H6" s="1461">
        <v>766</v>
      </c>
      <c r="I6" s="1462">
        <v>477</v>
      </c>
    </row>
    <row r="7" spans="1:9" s="367" customFormat="1" ht="18" customHeight="1">
      <c r="A7" s="1361" t="s">
        <v>1365</v>
      </c>
      <c r="B7" s="1312">
        <v>546</v>
      </c>
      <c r="C7" s="1312">
        <v>516</v>
      </c>
      <c r="D7" s="1312">
        <v>546</v>
      </c>
      <c r="E7" s="1312">
        <v>505</v>
      </c>
      <c r="F7" s="1312" t="s">
        <v>9</v>
      </c>
      <c r="G7" s="1312">
        <v>526</v>
      </c>
      <c r="H7" s="1312">
        <v>268</v>
      </c>
      <c r="I7" s="1463">
        <v>566</v>
      </c>
    </row>
    <row r="8" spans="1:9" s="367" customFormat="1" ht="18" customHeight="1">
      <c r="A8" s="1361" t="s">
        <v>1366</v>
      </c>
      <c r="B8" s="1312">
        <v>111</v>
      </c>
      <c r="C8" s="1312">
        <v>82</v>
      </c>
      <c r="D8" s="1312">
        <v>108</v>
      </c>
      <c r="E8" s="1312">
        <v>88</v>
      </c>
      <c r="F8" s="1312">
        <v>273</v>
      </c>
      <c r="G8" s="1312">
        <v>88</v>
      </c>
      <c r="H8" s="1312">
        <v>203</v>
      </c>
      <c r="I8" s="1463">
        <v>82</v>
      </c>
    </row>
    <row r="9" spans="1:9" s="367" customFormat="1" ht="18" customHeight="1">
      <c r="A9" s="1361" t="s">
        <v>1367</v>
      </c>
      <c r="B9" s="1312">
        <v>30</v>
      </c>
      <c r="C9" s="1312">
        <v>15</v>
      </c>
      <c r="D9" s="1312">
        <v>50</v>
      </c>
      <c r="E9" s="1312">
        <v>22</v>
      </c>
      <c r="F9" s="1312">
        <v>72</v>
      </c>
      <c r="G9" s="1312">
        <v>26</v>
      </c>
      <c r="H9" s="1312">
        <v>43</v>
      </c>
      <c r="I9" s="1463">
        <v>23</v>
      </c>
    </row>
    <row r="10" spans="1:9" s="367" customFormat="1" ht="18" customHeight="1">
      <c r="A10" s="1361" t="s">
        <v>1368</v>
      </c>
      <c r="B10" s="1312">
        <v>950</v>
      </c>
      <c r="C10" s="1312">
        <v>725</v>
      </c>
      <c r="D10" s="1312">
        <v>908</v>
      </c>
      <c r="E10" s="1312">
        <v>738</v>
      </c>
      <c r="F10" s="1312">
        <v>835</v>
      </c>
      <c r="G10" s="1312">
        <v>799</v>
      </c>
      <c r="H10" s="1312">
        <v>1049</v>
      </c>
      <c r="I10" s="1463">
        <v>785</v>
      </c>
    </row>
    <row r="11" spans="1:9" s="367" customFormat="1" ht="18" customHeight="1">
      <c r="A11" s="1361" t="s">
        <v>1369</v>
      </c>
      <c r="B11" s="1312">
        <v>1308</v>
      </c>
      <c r="C11" s="1312">
        <v>997</v>
      </c>
      <c r="D11" s="1312">
        <v>1214</v>
      </c>
      <c r="E11" s="1312">
        <v>1039</v>
      </c>
      <c r="F11" s="1312">
        <v>2623</v>
      </c>
      <c r="G11" s="1312">
        <v>1270</v>
      </c>
      <c r="H11" s="1312">
        <v>1724</v>
      </c>
      <c r="I11" s="1463">
        <v>1357</v>
      </c>
    </row>
    <row r="12" spans="1:9" s="367" customFormat="1" ht="18" customHeight="1">
      <c r="A12" s="1361" t="s">
        <v>1370</v>
      </c>
      <c r="B12" s="1312">
        <v>305</v>
      </c>
      <c r="C12" s="1312">
        <v>325</v>
      </c>
      <c r="D12" s="1312">
        <v>327</v>
      </c>
      <c r="E12" s="1312">
        <v>331</v>
      </c>
      <c r="F12" s="1312">
        <v>400</v>
      </c>
      <c r="G12" s="1312">
        <v>328</v>
      </c>
      <c r="H12" s="1312">
        <v>317</v>
      </c>
      <c r="I12" s="1463">
        <v>333</v>
      </c>
    </row>
    <row r="13" spans="1:9" s="367" customFormat="1" ht="18" customHeight="1">
      <c r="A13" s="1361" t="s">
        <v>1371</v>
      </c>
      <c r="B13" s="1312">
        <v>266</v>
      </c>
      <c r="C13" s="1312">
        <v>301</v>
      </c>
      <c r="D13" s="1312">
        <v>254</v>
      </c>
      <c r="E13" s="1312">
        <v>299</v>
      </c>
      <c r="F13" s="1312">
        <v>357</v>
      </c>
      <c r="G13" s="1312">
        <v>314</v>
      </c>
      <c r="H13" s="1312">
        <v>457</v>
      </c>
      <c r="I13" s="1463">
        <v>288</v>
      </c>
    </row>
    <row r="14" spans="1:9" s="367" customFormat="1" ht="18" customHeight="1">
      <c r="A14" s="1361" t="s">
        <v>1372</v>
      </c>
      <c r="B14" s="1312">
        <v>200</v>
      </c>
      <c r="C14" s="1312">
        <v>161</v>
      </c>
      <c r="D14" s="1312">
        <v>138</v>
      </c>
      <c r="E14" s="1312">
        <v>172</v>
      </c>
      <c r="F14" s="1312">
        <v>287</v>
      </c>
      <c r="G14" s="1312">
        <v>194</v>
      </c>
      <c r="H14" s="1312">
        <v>294</v>
      </c>
      <c r="I14" s="1463">
        <v>181</v>
      </c>
    </row>
    <row r="15" spans="1:9" s="367" customFormat="1" ht="18" customHeight="1">
      <c r="A15" s="1361" t="s">
        <v>1373</v>
      </c>
      <c r="B15" s="1312">
        <v>111</v>
      </c>
      <c r="C15" s="1312">
        <v>96</v>
      </c>
      <c r="D15" s="1312">
        <v>74</v>
      </c>
      <c r="E15" s="1312">
        <v>79</v>
      </c>
      <c r="F15" s="1312">
        <v>117</v>
      </c>
      <c r="G15" s="1312">
        <v>74</v>
      </c>
      <c r="H15" s="1312">
        <v>152</v>
      </c>
      <c r="I15" s="1463">
        <v>83</v>
      </c>
    </row>
    <row r="16" spans="1:9" s="367" customFormat="1" ht="18" customHeight="1">
      <c r="A16" s="1361" t="s">
        <v>1374</v>
      </c>
      <c r="B16" s="1312">
        <v>53</v>
      </c>
      <c r="C16" s="1312">
        <v>72</v>
      </c>
      <c r="D16" s="1312">
        <v>86</v>
      </c>
      <c r="E16" s="1312">
        <v>71</v>
      </c>
      <c r="F16" s="1312">
        <v>251</v>
      </c>
      <c r="G16" s="1312">
        <v>74</v>
      </c>
      <c r="H16" s="1312">
        <v>68</v>
      </c>
      <c r="I16" s="1463">
        <v>75</v>
      </c>
    </row>
    <row r="17" spans="1:9" s="367" customFormat="1" ht="18" customHeight="1">
      <c r="A17" s="1361" t="s">
        <v>1375</v>
      </c>
      <c r="B17" s="1312">
        <v>256</v>
      </c>
      <c r="C17" s="1312">
        <v>139</v>
      </c>
      <c r="D17" s="1312">
        <v>213</v>
      </c>
      <c r="E17" s="1312">
        <v>148</v>
      </c>
      <c r="F17" s="1312">
        <v>593</v>
      </c>
      <c r="G17" s="1312">
        <v>201</v>
      </c>
      <c r="H17" s="1312">
        <v>486</v>
      </c>
      <c r="I17" s="1463">
        <v>226</v>
      </c>
    </row>
    <row r="18" spans="1:9" s="367" customFormat="1" ht="18" customHeight="1">
      <c r="A18" s="1361" t="s">
        <v>1376</v>
      </c>
      <c r="B18" s="1312">
        <v>37</v>
      </c>
      <c r="C18" s="1312">
        <v>22</v>
      </c>
      <c r="D18" s="1312">
        <v>35</v>
      </c>
      <c r="E18" s="1312">
        <v>19</v>
      </c>
      <c r="F18" s="1312">
        <v>50</v>
      </c>
      <c r="G18" s="1312">
        <v>21</v>
      </c>
      <c r="H18" s="1312">
        <v>60</v>
      </c>
      <c r="I18" s="1463">
        <v>19</v>
      </c>
    </row>
    <row r="19" spans="1:9" s="367" customFormat="1" ht="18" customHeight="1">
      <c r="A19" s="1361" t="s">
        <v>1377</v>
      </c>
      <c r="B19" s="1312">
        <v>120</v>
      </c>
      <c r="C19" s="1312">
        <v>62</v>
      </c>
      <c r="D19" s="1312">
        <v>98</v>
      </c>
      <c r="E19" s="1312">
        <v>69</v>
      </c>
      <c r="F19" s="1312">
        <v>553</v>
      </c>
      <c r="G19" s="1312">
        <v>133</v>
      </c>
      <c r="H19" s="1312">
        <v>389</v>
      </c>
      <c r="I19" s="1463">
        <v>149</v>
      </c>
    </row>
    <row r="20" spans="1:9" s="367" customFormat="1" ht="18" customHeight="1">
      <c r="A20" s="1361" t="s">
        <v>1378</v>
      </c>
      <c r="B20" s="1309">
        <v>25</v>
      </c>
      <c r="C20" s="1309">
        <v>4</v>
      </c>
      <c r="D20" s="1309">
        <v>38</v>
      </c>
      <c r="E20" s="1309">
        <v>3</v>
      </c>
      <c r="F20" s="1309">
        <v>62</v>
      </c>
      <c r="G20" s="1309">
        <v>18</v>
      </c>
      <c r="H20" s="1309">
        <v>65</v>
      </c>
      <c r="I20" s="1313">
        <v>22</v>
      </c>
    </row>
    <row r="21" spans="1:9" s="367" customFormat="1" ht="18" customHeight="1">
      <c r="A21" s="1361" t="s">
        <v>1379</v>
      </c>
      <c r="B21" s="1309">
        <v>8</v>
      </c>
      <c r="C21" s="1309">
        <v>4</v>
      </c>
      <c r="D21" s="1309">
        <v>23</v>
      </c>
      <c r="E21" s="1309">
        <v>2</v>
      </c>
      <c r="F21" s="1309">
        <v>0</v>
      </c>
      <c r="G21" s="1309">
        <v>6</v>
      </c>
      <c r="H21" s="1309">
        <v>40</v>
      </c>
      <c r="I21" s="1313">
        <v>9</v>
      </c>
    </row>
    <row r="22" spans="1:9" s="367" customFormat="1" ht="18" customHeight="1">
      <c r="A22" s="1361" t="s">
        <v>1380</v>
      </c>
      <c r="B22" s="1309">
        <v>0</v>
      </c>
      <c r="C22" s="1309">
        <v>2</v>
      </c>
      <c r="D22" s="1309">
        <v>6</v>
      </c>
      <c r="E22" s="1309">
        <v>3</v>
      </c>
      <c r="F22" s="1309">
        <v>17</v>
      </c>
      <c r="G22" s="1309">
        <v>1</v>
      </c>
      <c r="H22" s="1309">
        <v>17</v>
      </c>
      <c r="I22" s="1313">
        <v>2</v>
      </c>
    </row>
    <row r="23" spans="1:9" s="367" customFormat="1" ht="18" customHeight="1">
      <c r="A23" s="1361" t="s">
        <v>1381</v>
      </c>
      <c r="B23" s="1309">
        <v>9</v>
      </c>
      <c r="C23" s="1309">
        <v>7</v>
      </c>
      <c r="D23" s="1309">
        <v>10</v>
      </c>
      <c r="E23" s="1309">
        <v>13</v>
      </c>
      <c r="F23" s="1309">
        <v>18</v>
      </c>
      <c r="G23" s="1309">
        <v>11</v>
      </c>
      <c r="H23" s="1309">
        <v>18</v>
      </c>
      <c r="I23" s="1313">
        <v>12</v>
      </c>
    </row>
    <row r="24" spans="1:9" s="367" customFormat="1" ht="18" customHeight="1">
      <c r="A24" s="1361" t="s">
        <v>1382</v>
      </c>
      <c r="B24" s="1309">
        <v>0</v>
      </c>
      <c r="C24" s="1309">
        <v>1</v>
      </c>
      <c r="D24" s="1309">
        <v>4</v>
      </c>
      <c r="E24" s="1309">
        <v>1</v>
      </c>
      <c r="F24" s="1309">
        <v>11</v>
      </c>
      <c r="G24" s="1309">
        <v>3</v>
      </c>
      <c r="H24" s="1309">
        <v>11</v>
      </c>
      <c r="I24" s="1313">
        <v>10</v>
      </c>
    </row>
    <row r="25" spans="1:9" s="367" customFormat="1" ht="18" customHeight="1">
      <c r="A25" s="1361" t="s">
        <v>1383</v>
      </c>
      <c r="B25" s="1312">
        <v>113</v>
      </c>
      <c r="C25" s="1312">
        <v>31</v>
      </c>
      <c r="D25" s="1312">
        <v>121</v>
      </c>
      <c r="E25" s="1312">
        <v>26</v>
      </c>
      <c r="F25" s="1312">
        <v>211</v>
      </c>
      <c r="G25" s="1312">
        <v>43</v>
      </c>
      <c r="H25" s="1312">
        <v>201</v>
      </c>
      <c r="I25" s="1463">
        <v>116</v>
      </c>
    </row>
    <row r="26" spans="1:9" s="367" customFormat="1" ht="18" customHeight="1">
      <c r="A26" s="1361" t="s">
        <v>1384</v>
      </c>
      <c r="B26" s="1312">
        <v>33</v>
      </c>
      <c r="C26" s="1312">
        <v>2</v>
      </c>
      <c r="D26" s="1312">
        <v>39</v>
      </c>
      <c r="E26" s="1312">
        <v>2</v>
      </c>
      <c r="F26" s="1312">
        <v>110</v>
      </c>
      <c r="G26" s="1312">
        <v>1</v>
      </c>
      <c r="H26" s="1312">
        <v>35</v>
      </c>
      <c r="I26" s="1463">
        <v>1</v>
      </c>
    </row>
    <row r="27" spans="1:9" s="367" customFormat="1" ht="18" customHeight="1">
      <c r="A27" s="1361" t="s">
        <v>1385</v>
      </c>
      <c r="B27" s="1312">
        <v>94</v>
      </c>
      <c r="C27" s="1312">
        <v>72</v>
      </c>
      <c r="D27" s="1312">
        <v>107</v>
      </c>
      <c r="E27" s="1312">
        <v>70</v>
      </c>
      <c r="F27" s="1312">
        <v>150</v>
      </c>
      <c r="G27" s="1312">
        <v>76</v>
      </c>
      <c r="H27" s="1312">
        <v>113</v>
      </c>
      <c r="I27" s="1463">
        <v>72</v>
      </c>
    </row>
    <row r="28" spans="1:9" s="367" customFormat="1" ht="18" customHeight="1">
      <c r="A28" s="1361" t="s">
        <v>656</v>
      </c>
      <c r="B28" s="1312">
        <v>463</v>
      </c>
      <c r="C28" s="1312">
        <v>391</v>
      </c>
      <c r="D28" s="1312">
        <v>497</v>
      </c>
      <c r="E28" s="1312">
        <v>374</v>
      </c>
      <c r="F28" s="1312">
        <v>1227</v>
      </c>
      <c r="G28" s="1312">
        <v>366</v>
      </c>
      <c r="H28" s="1312">
        <v>1113</v>
      </c>
      <c r="I28" s="1463">
        <v>331</v>
      </c>
    </row>
    <row r="29" spans="1:9" s="367" customFormat="1" ht="18" customHeight="1">
      <c r="A29" s="1361" t="s">
        <v>1386</v>
      </c>
      <c r="B29" s="1312">
        <v>871</v>
      </c>
      <c r="C29" s="1312">
        <v>623</v>
      </c>
      <c r="D29" s="1312">
        <v>923</v>
      </c>
      <c r="E29" s="1312">
        <v>724</v>
      </c>
      <c r="F29" s="1312" t="s">
        <v>9</v>
      </c>
      <c r="G29" s="1312">
        <v>873</v>
      </c>
      <c r="H29" s="1312">
        <v>2035</v>
      </c>
      <c r="I29" s="1463">
        <v>909</v>
      </c>
    </row>
    <row r="30" spans="1:9" s="367" customFormat="1" ht="18" customHeight="1" thickBot="1">
      <c r="A30" s="1464" t="s">
        <v>2</v>
      </c>
      <c r="B30" s="1465">
        <f>SUM(B6:B29)</f>
        <v>6424</v>
      </c>
      <c r="C30" s="1465">
        <f>SUM(C6:C29)</f>
        <v>5015</v>
      </c>
      <c r="D30" s="1465">
        <f>SUM(D6:D29)</f>
        <v>6991</v>
      </c>
      <c r="E30" s="1465">
        <f>SUM(E6:E29)</f>
        <v>5223</v>
      </c>
      <c r="F30" s="1465">
        <v>9069</v>
      </c>
      <c r="G30" s="1465">
        <v>5848</v>
      </c>
      <c r="H30" s="1465">
        <v>9924</v>
      </c>
      <c r="I30" s="1466">
        <v>6128</v>
      </c>
    </row>
    <row r="31" spans="1:9" ht="16.5" customHeight="1" thickTop="1"/>
    <row r="32" spans="1:9" ht="18" customHeight="1">
      <c r="A32" s="6628" t="s">
        <v>1047</v>
      </c>
      <c r="B32" s="6628"/>
      <c r="C32" s="6628"/>
      <c r="D32" s="6628"/>
      <c r="E32" s="6628"/>
      <c r="F32" s="152"/>
      <c r="G32" s="152"/>
    </row>
    <row r="33" spans="1:8" ht="18" customHeight="1">
      <c r="A33" s="1216" t="s">
        <v>1096</v>
      </c>
      <c r="B33" s="1216"/>
      <c r="C33" s="1216"/>
      <c r="D33" s="1216"/>
      <c r="E33" s="1216"/>
      <c r="F33" s="152"/>
      <c r="G33" s="152"/>
    </row>
    <row r="34" spans="1:8" ht="18" customHeight="1">
      <c r="A34" s="6492" t="s">
        <v>1387</v>
      </c>
      <c r="B34" s="6492"/>
      <c r="C34" s="6492"/>
      <c r="D34" s="6492"/>
      <c r="E34" s="6492"/>
      <c r="F34" s="6492"/>
      <c r="G34" s="6492"/>
      <c r="H34" s="6492"/>
    </row>
    <row r="35" spans="1:8" ht="16.5" customHeight="1">
      <c r="A35" s="6248" t="s">
        <v>140</v>
      </c>
      <c r="B35" s="6248"/>
      <c r="C35" s="6248"/>
      <c r="D35" s="6248"/>
      <c r="E35" s="6248"/>
      <c r="F35" s="6248"/>
      <c r="G35" s="6248"/>
      <c r="H35" s="816"/>
    </row>
    <row r="36" spans="1:8" ht="29.25" customHeight="1">
      <c r="A36" s="6532" t="s">
        <v>1465</v>
      </c>
      <c r="B36" s="6532"/>
      <c r="C36" s="6532"/>
      <c r="D36" s="6532"/>
      <c r="E36" s="6532"/>
      <c r="F36" s="152"/>
      <c r="G36" s="152"/>
    </row>
    <row r="37" spans="1:8" ht="15.75" customHeight="1">
      <c r="A37" s="804"/>
      <c r="B37" s="804"/>
      <c r="C37" s="804"/>
      <c r="D37" s="804"/>
      <c r="E37" s="1094"/>
      <c r="F37" s="152"/>
      <c r="G37" s="152"/>
    </row>
    <row r="38" spans="1:8" ht="15.75" customHeight="1">
      <c r="A38" s="804"/>
      <c r="B38" s="804"/>
      <c r="C38" s="804"/>
      <c r="D38" s="804"/>
      <c r="E38" s="1094"/>
      <c r="F38" s="152"/>
      <c r="G38" s="152"/>
    </row>
    <row r="39" spans="1:8" ht="15.75" customHeight="1">
      <c r="A39" s="6532"/>
      <c r="B39" s="6532"/>
      <c r="C39" s="6532"/>
      <c r="D39" s="804"/>
      <c r="E39" s="1094"/>
      <c r="F39" s="152"/>
      <c r="G39" s="152"/>
    </row>
    <row r="40" spans="1:8" ht="15.75" customHeight="1">
      <c r="A40" s="6532"/>
      <c r="B40" s="6532"/>
      <c r="C40" s="6532"/>
      <c r="D40" s="804"/>
      <c r="E40" s="1094"/>
      <c r="F40" s="152"/>
      <c r="G40" s="152"/>
    </row>
    <row r="41" spans="1:8" ht="12.75">
      <c r="A41" s="152"/>
      <c r="B41" s="152"/>
      <c r="C41" s="152"/>
      <c r="D41" s="152"/>
      <c r="E41" s="152"/>
      <c r="F41" s="152"/>
      <c r="G41" s="152"/>
    </row>
  </sheetData>
  <mergeCells count="12">
    <mergeCell ref="A40:C40"/>
    <mergeCell ref="A36:E36"/>
    <mergeCell ref="A32:E32"/>
    <mergeCell ref="A34:H34"/>
    <mergeCell ref="A35:G35"/>
    <mergeCell ref="A39:C39"/>
    <mergeCell ref="A2:I2"/>
    <mergeCell ref="A3:I3"/>
    <mergeCell ref="B4:C4"/>
    <mergeCell ref="D4:E4"/>
    <mergeCell ref="F4:G4"/>
    <mergeCell ref="H4:I4"/>
  </mergeCells>
  <hyperlinks>
    <hyperlink ref="A1" r:id="rId1"/>
  </hyperlinks>
  <pageMargins left="0.70866141732283472" right="0.70866141732283472" top="0.74803149606299213" bottom="0.74803149606299213" header="0.31496062992125984" footer="0.31496062992125984"/>
  <pageSetup paperSize="9" scale="54" fitToHeight="0" orientation="landscape" r:id="rId2"/>
  <headerFooter>
    <oddFooter>&amp;R83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
    <pageSetUpPr fitToPage="1"/>
  </sheetPr>
  <dimension ref="A1:K27"/>
  <sheetViews>
    <sheetView view="pageBreakPreview" zoomScale="60" zoomScaleNormal="100" workbookViewId="0">
      <selection activeCell="C6" sqref="C6"/>
    </sheetView>
  </sheetViews>
  <sheetFormatPr defaultRowHeight="12.75"/>
  <cols>
    <col min="1" max="1" width="29.7109375" style="32" customWidth="1"/>
    <col min="2" max="2" width="30" style="32" customWidth="1"/>
    <col min="3" max="3" width="33.42578125" style="32" customWidth="1"/>
    <col min="4" max="10" width="9.140625" style="32"/>
    <col min="11" max="11" width="24.85546875" style="32" customWidth="1"/>
    <col min="12" max="16384" width="9.140625" style="32"/>
  </cols>
  <sheetData>
    <row r="1" spans="1:3" ht="13.5" thickBot="1">
      <c r="A1" s="1" t="s">
        <v>0</v>
      </c>
      <c r="C1" s="33" t="s">
        <v>1</v>
      </c>
    </row>
    <row r="2" spans="1:3" ht="26.25" customHeight="1" thickTop="1">
      <c r="A2" s="6142" t="s">
        <v>82</v>
      </c>
      <c r="B2" s="6143"/>
      <c r="C2" s="6144"/>
    </row>
    <row r="3" spans="1:3" ht="23.25" customHeight="1">
      <c r="A3" s="6153" t="s">
        <v>107</v>
      </c>
      <c r="B3" s="6154"/>
      <c r="C3" s="6155"/>
    </row>
    <row r="4" spans="1:3" ht="24.75" customHeight="1">
      <c r="A4" s="6156"/>
      <c r="B4" s="6157"/>
      <c r="C4" s="6158"/>
    </row>
    <row r="5" spans="1:3" ht="45.75" customHeight="1">
      <c r="A5" s="43" t="s">
        <v>33</v>
      </c>
      <c r="B5" s="34" t="s">
        <v>108</v>
      </c>
      <c r="C5" s="44" t="s">
        <v>5454</v>
      </c>
    </row>
    <row r="6" spans="1:3" ht="15" customHeight="1">
      <c r="A6" s="45" t="s">
        <v>43</v>
      </c>
      <c r="B6" s="46">
        <v>721</v>
      </c>
      <c r="C6" s="47">
        <f>B6/$B$22*100</f>
        <v>4.2619849855175262</v>
      </c>
    </row>
    <row r="7" spans="1:3" ht="15" customHeight="1">
      <c r="A7" s="45" t="s">
        <v>44</v>
      </c>
      <c r="B7" s="46">
        <v>700</v>
      </c>
      <c r="C7" s="47">
        <f t="shared" ref="C7:C21" si="0">B7/$B$22*100</f>
        <v>4.1378495005024529</v>
      </c>
    </row>
    <row r="8" spans="1:3" ht="15" customHeight="1">
      <c r="A8" s="45" t="s">
        <v>36</v>
      </c>
      <c r="B8" s="46">
        <v>440</v>
      </c>
      <c r="C8" s="47">
        <f t="shared" si="0"/>
        <v>2.6009339717443991</v>
      </c>
    </row>
    <row r="9" spans="1:3" ht="15" customHeight="1">
      <c r="A9" s="45" t="s">
        <v>37</v>
      </c>
      <c r="B9" s="48">
        <v>1310</v>
      </c>
      <c r="C9" s="47">
        <f t="shared" si="0"/>
        <v>7.7436897795117341</v>
      </c>
    </row>
    <row r="10" spans="1:3" ht="15" customHeight="1">
      <c r="A10" s="45" t="s">
        <v>39</v>
      </c>
      <c r="B10" s="48">
        <v>1843</v>
      </c>
      <c r="C10" s="47">
        <f t="shared" si="0"/>
        <v>10.894366613465746</v>
      </c>
    </row>
    <row r="11" spans="1:3" ht="15" customHeight="1">
      <c r="A11" s="45" t="s">
        <v>40</v>
      </c>
      <c r="B11" s="46">
        <v>410</v>
      </c>
      <c r="C11" s="47">
        <f t="shared" si="0"/>
        <v>2.4235975645800085</v>
      </c>
    </row>
    <row r="12" spans="1:3" ht="15" customHeight="1">
      <c r="A12" s="45" t="s">
        <v>41</v>
      </c>
      <c r="B12" s="46">
        <v>621</v>
      </c>
      <c r="C12" s="47">
        <f t="shared" si="0"/>
        <v>3.6708636283028908</v>
      </c>
    </row>
    <row r="13" spans="1:3" ht="15" customHeight="1">
      <c r="A13" s="45" t="s">
        <v>42</v>
      </c>
      <c r="B13" s="46">
        <v>860</v>
      </c>
      <c r="C13" s="47">
        <f t="shared" si="0"/>
        <v>5.0836436720458709</v>
      </c>
    </row>
    <row r="14" spans="1:3" ht="15" customHeight="1">
      <c r="A14" s="45" t="s">
        <v>45</v>
      </c>
      <c r="B14" s="46">
        <v>200</v>
      </c>
      <c r="C14" s="47">
        <f t="shared" si="0"/>
        <v>1.1822427144292724</v>
      </c>
    </row>
    <row r="15" spans="1:3" ht="15" customHeight="1">
      <c r="A15" s="45" t="s">
        <v>46</v>
      </c>
      <c r="B15" s="48">
        <v>3300</v>
      </c>
      <c r="C15" s="49">
        <f t="shared" si="0"/>
        <v>19.507004788082995</v>
      </c>
    </row>
    <row r="16" spans="1:3" ht="15" customHeight="1">
      <c r="A16" s="45" t="s">
        <v>47</v>
      </c>
      <c r="B16" s="46">
        <v>710</v>
      </c>
      <c r="C16" s="47">
        <f t="shared" si="0"/>
        <v>4.196961636223917</v>
      </c>
    </row>
    <row r="17" spans="1:11" ht="15" customHeight="1">
      <c r="A17" s="45" t="s">
        <v>48</v>
      </c>
      <c r="B17" s="48">
        <v>1410</v>
      </c>
      <c r="C17" s="47">
        <f t="shared" si="0"/>
        <v>8.3348111367263691</v>
      </c>
    </row>
    <row r="18" spans="1:11" ht="15" customHeight="1">
      <c r="A18" s="45" t="s">
        <v>109</v>
      </c>
      <c r="B18" s="46">
        <v>650</v>
      </c>
      <c r="C18" s="47">
        <f t="shared" si="0"/>
        <v>3.8422888218951354</v>
      </c>
    </row>
    <row r="19" spans="1:11" ht="15" customHeight="1">
      <c r="A19" s="45" t="s">
        <v>49</v>
      </c>
      <c r="B19" s="48">
        <v>1452</v>
      </c>
      <c r="C19" s="47">
        <f t="shared" si="0"/>
        <v>8.5830821067565175</v>
      </c>
    </row>
    <row r="20" spans="1:11" ht="15" customHeight="1">
      <c r="A20" s="45" t="s">
        <v>50</v>
      </c>
      <c r="B20" s="48">
        <v>1310</v>
      </c>
      <c r="C20" s="47">
        <f t="shared" si="0"/>
        <v>7.7436897795117341</v>
      </c>
    </row>
    <row r="21" spans="1:11" ht="15" customHeight="1">
      <c r="A21" s="45" t="s">
        <v>51</v>
      </c>
      <c r="B21" s="46">
        <v>980</v>
      </c>
      <c r="C21" s="47">
        <f t="shared" si="0"/>
        <v>5.7929893007034341</v>
      </c>
    </row>
    <row r="22" spans="1:11" ht="15" customHeight="1" thickBot="1">
      <c r="A22" s="50" t="s">
        <v>2</v>
      </c>
      <c r="B22" s="51">
        <f>SUM(B6:B21)</f>
        <v>16917</v>
      </c>
      <c r="C22" s="52">
        <f>SUM(C6:C21)</f>
        <v>100.00000000000003</v>
      </c>
    </row>
    <row r="23" spans="1:11" ht="15.75" customHeight="1" thickTop="1">
      <c r="A23" s="53"/>
      <c r="B23" s="54"/>
      <c r="C23" s="54"/>
    </row>
    <row r="24" spans="1:11" ht="19.5" customHeight="1">
      <c r="A24" s="89" t="s">
        <v>102</v>
      </c>
      <c r="B24" s="89"/>
      <c r="C24" s="89"/>
      <c r="D24" s="89"/>
      <c r="E24" s="89"/>
      <c r="F24" s="89"/>
      <c r="G24" s="89"/>
      <c r="H24" s="89"/>
      <c r="I24" s="89"/>
      <c r="J24" s="89"/>
      <c r="K24" s="89"/>
    </row>
    <row r="25" spans="1:11" ht="15.75" customHeight="1">
      <c r="A25" s="55" t="s">
        <v>110</v>
      </c>
      <c r="B25" s="42"/>
      <c r="C25" s="42"/>
      <c r="D25" s="42"/>
      <c r="E25" s="42"/>
      <c r="F25" s="42"/>
      <c r="G25" s="42"/>
      <c r="H25" s="42"/>
      <c r="I25" s="42"/>
      <c r="J25" s="42"/>
      <c r="K25" s="42"/>
    </row>
    <row r="26" spans="1:11" ht="15.75" customHeight="1">
      <c r="A26" s="89" t="s">
        <v>104</v>
      </c>
      <c r="B26" s="89"/>
      <c r="C26" s="89"/>
      <c r="D26" s="89"/>
      <c r="E26" s="89"/>
      <c r="F26" s="89"/>
      <c r="G26" s="89"/>
      <c r="H26" s="89"/>
      <c r="I26" s="89"/>
      <c r="J26" s="89"/>
      <c r="K26" s="89"/>
    </row>
    <row r="27" spans="1:11" ht="12.75" customHeight="1">
      <c r="A27" s="56"/>
      <c r="B27" s="56"/>
      <c r="C27" s="56"/>
      <c r="D27" s="57"/>
      <c r="E27" s="57"/>
      <c r="F27" s="57"/>
      <c r="G27" s="57"/>
      <c r="H27" s="57"/>
      <c r="I27" s="57"/>
      <c r="J27" s="57"/>
      <c r="K27" s="57"/>
    </row>
  </sheetData>
  <mergeCells count="2">
    <mergeCell ref="A2:C2"/>
    <mergeCell ref="A3:C4"/>
  </mergeCells>
  <hyperlinks>
    <hyperlink ref="A1" r:id="rId1"/>
  </hyperlinks>
  <pageMargins left="0.74803149606299213" right="0.27559055118110237" top="0.94488188976377963" bottom="0.78740157480314965" header="0.51181102362204722" footer="0.51181102362204722"/>
  <pageSetup paperSize="9" fitToHeight="0" orientation="landscape" r:id="rId2"/>
  <headerFooter alignWithMargins="0">
    <oddFooter>&amp;R3</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5">
    <pageSetUpPr fitToPage="1"/>
  </sheetPr>
  <dimension ref="A1:H39"/>
  <sheetViews>
    <sheetView view="pageBreakPreview" zoomScale="60" zoomScaleNormal="100" workbookViewId="0">
      <selection activeCell="H15" sqref="H15"/>
    </sheetView>
  </sheetViews>
  <sheetFormatPr defaultRowHeight="15.75"/>
  <cols>
    <col min="1" max="1" width="42" style="1395" customWidth="1"/>
    <col min="2" max="7" width="25.7109375" style="1395" customWidth="1"/>
    <col min="8" max="8" width="25.7109375" style="152" customWidth="1"/>
    <col min="9" max="16384" width="9.140625" style="152"/>
  </cols>
  <sheetData>
    <row r="1" spans="1:8" ht="16.5" thickBot="1">
      <c r="A1" s="1" t="s">
        <v>0</v>
      </c>
      <c r="B1" s="152"/>
      <c r="C1" s="152"/>
      <c r="D1" s="152"/>
      <c r="E1" s="152"/>
      <c r="F1" s="152"/>
      <c r="H1" s="474" t="s">
        <v>1</v>
      </c>
    </row>
    <row r="2" spans="1:8" ht="30.75" customHeight="1" thickTop="1">
      <c r="A2" s="6745" t="s">
        <v>5256</v>
      </c>
      <c r="B2" s="6746"/>
      <c r="C2" s="6746"/>
      <c r="D2" s="6746"/>
      <c r="E2" s="6746"/>
      <c r="F2" s="6746"/>
      <c r="G2" s="6746"/>
      <c r="H2" s="6747"/>
    </row>
    <row r="3" spans="1:8" ht="48.75" customHeight="1" thickBot="1">
      <c r="A3" s="6750" t="s">
        <v>936</v>
      </c>
      <c r="B3" s="6725"/>
      <c r="C3" s="6725"/>
      <c r="D3" s="6725"/>
      <c r="E3" s="6725"/>
      <c r="F3" s="6725"/>
      <c r="G3" s="6725"/>
      <c r="H3" s="6726"/>
    </row>
    <row r="4" spans="1:8" ht="75.75" customHeight="1" thickBot="1">
      <c r="A4" s="1467" t="s">
        <v>1388</v>
      </c>
      <c r="B4" s="647" t="s">
        <v>1389</v>
      </c>
      <c r="C4" s="647" t="s">
        <v>1390</v>
      </c>
      <c r="D4" s="647" t="s">
        <v>1391</v>
      </c>
      <c r="E4" s="647" t="s">
        <v>1392</v>
      </c>
      <c r="F4" s="647" t="s">
        <v>1393</v>
      </c>
      <c r="G4" s="647" t="s">
        <v>1394</v>
      </c>
      <c r="H4" s="703" t="s">
        <v>1395</v>
      </c>
    </row>
    <row r="5" spans="1:8" s="367" customFormat="1" ht="18" customHeight="1">
      <c r="A5" s="1468" t="s">
        <v>1396</v>
      </c>
      <c r="B5" s="1469">
        <v>0</v>
      </c>
      <c r="C5" s="1469">
        <v>0</v>
      </c>
      <c r="D5" s="1469">
        <v>14</v>
      </c>
      <c r="E5" s="1469">
        <v>0</v>
      </c>
      <c r="F5" s="1469">
        <v>14</v>
      </c>
      <c r="G5" s="1469" t="s">
        <v>9</v>
      </c>
      <c r="H5" s="1470" t="s">
        <v>9</v>
      </c>
    </row>
    <row r="6" spans="1:8" s="367" customFormat="1" ht="18" customHeight="1">
      <c r="A6" s="1471" t="s">
        <v>1397</v>
      </c>
      <c r="B6" s="1472">
        <v>0</v>
      </c>
      <c r="C6" s="1472">
        <v>0</v>
      </c>
      <c r="D6" s="1472">
        <v>22</v>
      </c>
      <c r="E6" s="1472">
        <v>0</v>
      </c>
      <c r="F6" s="1472">
        <v>22</v>
      </c>
      <c r="G6" s="1472" t="s">
        <v>9</v>
      </c>
      <c r="H6" s="1473" t="s">
        <v>9</v>
      </c>
    </row>
    <row r="7" spans="1:8" s="367" customFormat="1" ht="18" customHeight="1">
      <c r="A7" s="1471" t="s">
        <v>1398</v>
      </c>
      <c r="B7" s="1472">
        <v>3</v>
      </c>
      <c r="C7" s="1472">
        <v>6</v>
      </c>
      <c r="D7" s="1472">
        <v>483</v>
      </c>
      <c r="E7" s="1472">
        <v>26</v>
      </c>
      <c r="F7" s="1472">
        <v>518</v>
      </c>
      <c r="G7" s="1472">
        <v>606</v>
      </c>
      <c r="H7" s="1473">
        <v>88</v>
      </c>
    </row>
    <row r="8" spans="1:8" s="367" customFormat="1" ht="18" customHeight="1">
      <c r="A8" s="1471" t="s">
        <v>1399</v>
      </c>
      <c r="B8" s="1472">
        <v>42</v>
      </c>
      <c r="C8" s="1472">
        <v>86</v>
      </c>
      <c r="D8" s="1472">
        <v>77</v>
      </c>
      <c r="E8" s="1472">
        <v>352</v>
      </c>
      <c r="F8" s="1472">
        <v>557</v>
      </c>
      <c r="G8" s="1472">
        <v>554</v>
      </c>
      <c r="H8" s="1473" t="s">
        <v>9</v>
      </c>
    </row>
    <row r="9" spans="1:8" s="367" customFormat="1" ht="18" customHeight="1">
      <c r="A9" s="1471" t="s">
        <v>1400</v>
      </c>
      <c r="B9" s="1472">
        <v>0</v>
      </c>
      <c r="C9" s="1472">
        <v>0</v>
      </c>
      <c r="D9" s="1472">
        <v>122</v>
      </c>
      <c r="E9" s="1472">
        <v>0</v>
      </c>
      <c r="F9" s="1472">
        <v>122</v>
      </c>
      <c r="G9" s="1472" t="s">
        <v>9</v>
      </c>
      <c r="H9" s="1473" t="s">
        <v>9</v>
      </c>
    </row>
    <row r="10" spans="1:8" s="367" customFormat="1" ht="18" customHeight="1">
      <c r="A10" s="1471" t="s">
        <v>1401</v>
      </c>
      <c r="B10" s="1472">
        <v>1</v>
      </c>
      <c r="C10" s="1472">
        <v>7</v>
      </c>
      <c r="D10" s="1472">
        <v>79</v>
      </c>
      <c r="E10" s="1472">
        <v>0</v>
      </c>
      <c r="F10" s="1472">
        <v>87</v>
      </c>
      <c r="G10" s="1472">
        <v>104</v>
      </c>
      <c r="H10" s="1473">
        <v>17</v>
      </c>
    </row>
    <row r="11" spans="1:8" s="367" customFormat="1" ht="18" customHeight="1">
      <c r="A11" s="1471" t="s">
        <v>1145</v>
      </c>
      <c r="B11" s="1472">
        <v>4</v>
      </c>
      <c r="C11" s="1472">
        <v>0</v>
      </c>
      <c r="D11" s="1472">
        <v>21</v>
      </c>
      <c r="E11" s="1472">
        <v>0</v>
      </c>
      <c r="F11" s="1472">
        <v>25</v>
      </c>
      <c r="G11" s="1472">
        <v>31</v>
      </c>
      <c r="H11" s="1473">
        <v>6</v>
      </c>
    </row>
    <row r="12" spans="1:8" s="367" customFormat="1" ht="18" customHeight="1">
      <c r="A12" s="1471" t="s">
        <v>1149</v>
      </c>
      <c r="B12" s="1472">
        <v>5</v>
      </c>
      <c r="C12" s="1472">
        <v>293</v>
      </c>
      <c r="D12" s="1472">
        <v>346</v>
      </c>
      <c r="E12" s="1472">
        <v>266</v>
      </c>
      <c r="F12" s="1472">
        <v>910</v>
      </c>
      <c r="G12" s="1472">
        <v>469</v>
      </c>
      <c r="H12" s="1473" t="s">
        <v>9</v>
      </c>
    </row>
    <row r="13" spans="1:8" s="367" customFormat="1" ht="18" customHeight="1">
      <c r="A13" s="1471" t="s">
        <v>1146</v>
      </c>
      <c r="B13" s="1472">
        <v>11</v>
      </c>
      <c r="C13" s="1472">
        <v>98</v>
      </c>
      <c r="D13" s="1472">
        <v>1208</v>
      </c>
      <c r="E13" s="1472">
        <v>93</v>
      </c>
      <c r="F13" s="1472">
        <v>1410</v>
      </c>
      <c r="G13" s="1472">
        <v>1953</v>
      </c>
      <c r="H13" s="1473">
        <v>543</v>
      </c>
    </row>
    <row r="14" spans="1:8" s="367" customFormat="1" ht="18" customHeight="1">
      <c r="A14" s="1471" t="s">
        <v>1402</v>
      </c>
      <c r="B14" s="1472">
        <v>44</v>
      </c>
      <c r="C14" s="1472">
        <v>70</v>
      </c>
      <c r="D14" s="1472">
        <v>209</v>
      </c>
      <c r="E14" s="1472">
        <v>9</v>
      </c>
      <c r="F14" s="1472">
        <v>332</v>
      </c>
      <c r="G14" s="1472">
        <v>266</v>
      </c>
      <c r="H14" s="1473" t="s">
        <v>9</v>
      </c>
    </row>
    <row r="15" spans="1:8" s="367" customFormat="1" ht="18" customHeight="1">
      <c r="A15" s="1471" t="s">
        <v>1403</v>
      </c>
      <c r="B15" s="1472">
        <v>1</v>
      </c>
      <c r="C15" s="1472">
        <v>98</v>
      </c>
      <c r="D15" s="1472">
        <v>215</v>
      </c>
      <c r="E15" s="1472">
        <v>0</v>
      </c>
      <c r="F15" s="1472">
        <v>314</v>
      </c>
      <c r="G15" s="1472">
        <v>231</v>
      </c>
      <c r="H15" s="1473" t="s">
        <v>9</v>
      </c>
    </row>
    <row r="16" spans="1:8" s="367" customFormat="1" ht="18" customHeight="1">
      <c r="A16" s="1471" t="s">
        <v>1404</v>
      </c>
      <c r="B16" s="1472">
        <v>0</v>
      </c>
      <c r="C16" s="1472">
        <v>26</v>
      </c>
      <c r="D16" s="1472">
        <v>180</v>
      </c>
      <c r="E16" s="1472">
        <v>0</v>
      </c>
      <c r="F16" s="1472">
        <v>206</v>
      </c>
      <c r="G16" s="1472">
        <v>184</v>
      </c>
      <c r="H16" s="1473" t="s">
        <v>9</v>
      </c>
    </row>
    <row r="17" spans="1:8" s="367" customFormat="1" ht="18" customHeight="1">
      <c r="A17" s="1471" t="s">
        <v>1405</v>
      </c>
      <c r="B17" s="1472">
        <v>0</v>
      </c>
      <c r="C17" s="1472">
        <v>0</v>
      </c>
      <c r="D17" s="1472">
        <v>111</v>
      </c>
      <c r="E17" s="1472">
        <v>0</v>
      </c>
      <c r="F17" s="1472">
        <v>111</v>
      </c>
      <c r="G17" s="1472">
        <v>102</v>
      </c>
      <c r="H17" s="1473" t="s">
        <v>9</v>
      </c>
    </row>
    <row r="18" spans="1:8" s="367" customFormat="1" ht="18" customHeight="1">
      <c r="A18" s="1471" t="s">
        <v>1406</v>
      </c>
      <c r="B18" s="1472">
        <v>1</v>
      </c>
      <c r="C18" s="1472">
        <v>74</v>
      </c>
      <c r="D18" s="1472">
        <v>4</v>
      </c>
      <c r="E18" s="1472">
        <v>0</v>
      </c>
      <c r="F18" s="1472">
        <v>79</v>
      </c>
      <c r="G18" s="1472">
        <v>49</v>
      </c>
      <c r="H18" s="1473">
        <v>30</v>
      </c>
    </row>
    <row r="19" spans="1:8" s="367" customFormat="1" ht="18" customHeight="1">
      <c r="A19" s="1471" t="s">
        <v>1407</v>
      </c>
      <c r="B19" s="1472">
        <v>55</v>
      </c>
      <c r="C19" s="1472">
        <v>0</v>
      </c>
      <c r="D19" s="1472">
        <v>3</v>
      </c>
      <c r="E19" s="1472">
        <v>0</v>
      </c>
      <c r="F19" s="1472">
        <v>58</v>
      </c>
      <c r="G19" s="1472">
        <v>65</v>
      </c>
      <c r="H19" s="1473">
        <v>7</v>
      </c>
    </row>
    <row r="20" spans="1:8" s="367" customFormat="1" ht="18" customHeight="1">
      <c r="A20" s="1471" t="s">
        <v>1408</v>
      </c>
      <c r="B20" s="1472">
        <v>214</v>
      </c>
      <c r="C20" s="1472">
        <v>14</v>
      </c>
      <c r="D20" s="1472">
        <v>57</v>
      </c>
      <c r="E20" s="1472">
        <v>5</v>
      </c>
      <c r="F20" s="1472">
        <v>290</v>
      </c>
      <c r="G20" s="1472">
        <v>361</v>
      </c>
      <c r="H20" s="1473">
        <v>71</v>
      </c>
    </row>
    <row r="21" spans="1:8" s="367" customFormat="1" ht="18" customHeight="1">
      <c r="A21" s="1471" t="s">
        <v>1409</v>
      </c>
      <c r="B21" s="1472">
        <v>0</v>
      </c>
      <c r="C21" s="1472">
        <v>0</v>
      </c>
      <c r="D21" s="1472">
        <v>39</v>
      </c>
      <c r="E21" s="1472">
        <v>0</v>
      </c>
      <c r="F21" s="1472">
        <v>39</v>
      </c>
      <c r="G21" s="1472">
        <v>36</v>
      </c>
      <c r="H21" s="1473" t="s">
        <v>9</v>
      </c>
    </row>
    <row r="22" spans="1:8" s="367" customFormat="1" ht="18" customHeight="1">
      <c r="A22" s="1471" t="s">
        <v>1410</v>
      </c>
      <c r="B22" s="1472">
        <v>20</v>
      </c>
      <c r="C22" s="1472">
        <v>44</v>
      </c>
      <c r="D22" s="1472">
        <v>101</v>
      </c>
      <c r="E22" s="1472">
        <v>0</v>
      </c>
      <c r="F22" s="1472">
        <v>165</v>
      </c>
      <c r="G22" s="1472">
        <v>180</v>
      </c>
      <c r="H22" s="1473">
        <v>15</v>
      </c>
    </row>
    <row r="23" spans="1:8" s="367" customFormat="1" ht="18" customHeight="1">
      <c r="A23" s="1471" t="s">
        <v>1411</v>
      </c>
      <c r="B23" s="1472">
        <v>0</v>
      </c>
      <c r="C23" s="1472">
        <v>0</v>
      </c>
      <c r="D23" s="1472">
        <v>4</v>
      </c>
      <c r="E23" s="1472">
        <v>0</v>
      </c>
      <c r="F23" s="1472">
        <v>4</v>
      </c>
      <c r="G23" s="1472">
        <v>6</v>
      </c>
      <c r="H23" s="1473">
        <v>2</v>
      </c>
    </row>
    <row r="24" spans="1:8" s="367" customFormat="1" ht="18" customHeight="1">
      <c r="A24" s="1471" t="s">
        <v>1412</v>
      </c>
      <c r="B24" s="1472">
        <v>0</v>
      </c>
      <c r="C24" s="1472">
        <v>0</v>
      </c>
      <c r="D24" s="1472">
        <v>12</v>
      </c>
      <c r="E24" s="1472">
        <v>0</v>
      </c>
      <c r="F24" s="1472">
        <v>12</v>
      </c>
      <c r="G24" s="1472">
        <v>14</v>
      </c>
      <c r="H24" s="1473">
        <v>2</v>
      </c>
    </row>
    <row r="25" spans="1:8" s="367" customFormat="1" ht="18" customHeight="1">
      <c r="A25" s="1471" t="s">
        <v>1413</v>
      </c>
      <c r="B25" s="1472">
        <v>0</v>
      </c>
      <c r="C25" s="1472">
        <v>0</v>
      </c>
      <c r="D25" s="1472">
        <v>11</v>
      </c>
      <c r="E25" s="1472">
        <v>0</v>
      </c>
      <c r="F25" s="1472">
        <v>11</v>
      </c>
      <c r="G25" s="1472">
        <v>9</v>
      </c>
      <c r="H25" s="1473" t="s">
        <v>9</v>
      </c>
    </row>
    <row r="26" spans="1:8" s="367" customFormat="1" ht="18" customHeight="1">
      <c r="A26" s="1471" t="s">
        <v>1414</v>
      </c>
      <c r="B26" s="1472">
        <v>1</v>
      </c>
      <c r="C26" s="1472">
        <v>3</v>
      </c>
      <c r="D26" s="1472">
        <v>12</v>
      </c>
      <c r="E26" s="1472">
        <v>0</v>
      </c>
      <c r="F26" s="1472">
        <v>16</v>
      </c>
      <c r="G26" s="1472">
        <v>28</v>
      </c>
      <c r="H26" s="1473">
        <v>12</v>
      </c>
    </row>
    <row r="27" spans="1:8" s="367" customFormat="1" ht="18" customHeight="1">
      <c r="A27" s="1471" t="s">
        <v>1415</v>
      </c>
      <c r="B27" s="1472">
        <v>0</v>
      </c>
      <c r="C27" s="1472">
        <v>3</v>
      </c>
      <c r="D27" s="1472">
        <v>7</v>
      </c>
      <c r="E27" s="1472">
        <v>0</v>
      </c>
      <c r="F27" s="1472">
        <v>10</v>
      </c>
      <c r="G27" s="1472">
        <v>19</v>
      </c>
      <c r="H27" s="1473">
        <v>9</v>
      </c>
    </row>
    <row r="28" spans="1:8" s="367" customFormat="1" ht="18" customHeight="1">
      <c r="A28" s="1471" t="s">
        <v>1416</v>
      </c>
      <c r="B28" s="1472">
        <v>0</v>
      </c>
      <c r="C28" s="1472">
        <v>5</v>
      </c>
      <c r="D28" s="1472">
        <v>16</v>
      </c>
      <c r="E28" s="1472">
        <v>0</v>
      </c>
      <c r="F28" s="1472">
        <v>21</v>
      </c>
      <c r="G28" s="1472">
        <v>25</v>
      </c>
      <c r="H28" s="1473">
        <v>4</v>
      </c>
    </row>
    <row r="29" spans="1:8" s="367" customFormat="1" ht="18" customHeight="1">
      <c r="A29" s="1471" t="s">
        <v>1417</v>
      </c>
      <c r="B29" s="1472">
        <v>16</v>
      </c>
      <c r="C29" s="1472">
        <v>26</v>
      </c>
      <c r="D29" s="1472">
        <v>101</v>
      </c>
      <c r="E29" s="1472">
        <v>0</v>
      </c>
      <c r="F29" s="1472">
        <v>143</v>
      </c>
      <c r="G29" s="1472" t="s">
        <v>9</v>
      </c>
      <c r="H29" s="1473" t="s">
        <v>9</v>
      </c>
    </row>
    <row r="30" spans="1:8" s="367" customFormat="1" ht="18" customHeight="1">
      <c r="A30" s="1471" t="s">
        <v>1418</v>
      </c>
      <c r="B30" s="1472">
        <v>41</v>
      </c>
      <c r="C30" s="1472">
        <v>72</v>
      </c>
      <c r="D30" s="1472">
        <v>242</v>
      </c>
      <c r="E30" s="1472">
        <v>0</v>
      </c>
      <c r="F30" s="1472">
        <v>355</v>
      </c>
      <c r="G30" s="1472" t="s">
        <v>9</v>
      </c>
      <c r="H30" s="1473" t="s">
        <v>9</v>
      </c>
    </row>
    <row r="31" spans="1:8" s="367" customFormat="1" ht="18" customHeight="1">
      <c r="A31" s="1471" t="s">
        <v>1419</v>
      </c>
      <c r="B31" s="1472">
        <v>25</v>
      </c>
      <c r="C31" s="1472">
        <v>19</v>
      </c>
      <c r="D31" s="1472">
        <v>26</v>
      </c>
      <c r="E31" s="1472">
        <v>0</v>
      </c>
      <c r="F31" s="1472">
        <v>70</v>
      </c>
      <c r="G31" s="1472" t="s">
        <v>9</v>
      </c>
      <c r="H31" s="1473" t="s">
        <v>9</v>
      </c>
    </row>
    <row r="32" spans="1:8" s="367" customFormat="1" ht="18" customHeight="1">
      <c r="A32" s="1471" t="s">
        <v>1420</v>
      </c>
      <c r="B32" s="1472">
        <v>21</v>
      </c>
      <c r="C32" s="1472">
        <v>71</v>
      </c>
      <c r="D32" s="1472">
        <v>247</v>
      </c>
      <c r="E32" s="1472">
        <v>0</v>
      </c>
      <c r="F32" s="1472">
        <v>339</v>
      </c>
      <c r="G32" s="1472" t="s">
        <v>9</v>
      </c>
      <c r="H32" s="1473" t="s">
        <v>9</v>
      </c>
    </row>
    <row r="33" spans="1:8" s="367" customFormat="1" ht="18" customHeight="1">
      <c r="A33" s="1471" t="s">
        <v>874</v>
      </c>
      <c r="B33" s="1472">
        <v>83</v>
      </c>
      <c r="C33" s="1472">
        <v>121</v>
      </c>
      <c r="D33" s="1472">
        <v>150</v>
      </c>
      <c r="E33" s="1472">
        <v>0</v>
      </c>
      <c r="F33" s="1472">
        <v>354</v>
      </c>
      <c r="G33" s="1472">
        <v>165</v>
      </c>
      <c r="H33" s="1473" t="s">
        <v>9</v>
      </c>
    </row>
    <row r="34" spans="1:8" s="367" customFormat="1" ht="18" customHeight="1" thickBot="1">
      <c r="A34" s="1474" t="s">
        <v>680</v>
      </c>
      <c r="B34" s="1475">
        <v>588</v>
      </c>
      <c r="C34" s="1475">
        <v>1136</v>
      </c>
      <c r="D34" s="1475">
        <v>4119</v>
      </c>
      <c r="E34" s="1475">
        <v>751</v>
      </c>
      <c r="F34" s="1475">
        <v>6594</v>
      </c>
      <c r="G34" s="1475">
        <v>5457</v>
      </c>
      <c r="H34" s="1476">
        <v>806</v>
      </c>
    </row>
    <row r="35" spans="1:8" ht="16.5" customHeight="1" thickTop="1"/>
    <row r="36" spans="1:8" ht="18" customHeight="1">
      <c r="A36" s="6628" t="s">
        <v>1123</v>
      </c>
      <c r="B36" s="6628"/>
      <c r="C36" s="6628"/>
      <c r="D36" s="6628"/>
      <c r="E36" s="6628"/>
      <c r="F36" s="152"/>
      <c r="G36" s="152"/>
    </row>
    <row r="37" spans="1:8" ht="18" customHeight="1">
      <c r="A37" s="6492" t="s">
        <v>1421</v>
      </c>
      <c r="B37" s="6492"/>
      <c r="C37" s="6492"/>
      <c r="D37" s="6492"/>
      <c r="E37" s="6492"/>
      <c r="F37" s="6492"/>
      <c r="G37" s="6492"/>
      <c r="H37" s="6492"/>
    </row>
    <row r="38" spans="1:8" ht="16.5" customHeight="1">
      <c r="A38" s="6248" t="s">
        <v>140</v>
      </c>
      <c r="B38" s="6248"/>
      <c r="C38" s="6248"/>
      <c r="D38" s="6248"/>
      <c r="E38" s="6248"/>
      <c r="F38" s="6248"/>
      <c r="G38" s="6248"/>
      <c r="H38" s="816"/>
    </row>
    <row r="39" spans="1:8" ht="12.75">
      <c r="A39" s="152"/>
      <c r="B39" s="152"/>
      <c r="C39" s="152"/>
      <c r="D39" s="152"/>
      <c r="E39" s="152"/>
      <c r="F39" s="152"/>
      <c r="G39" s="152"/>
    </row>
  </sheetData>
  <mergeCells count="5">
    <mergeCell ref="A2:H2"/>
    <mergeCell ref="A3:H3"/>
    <mergeCell ref="A36:E36"/>
    <mergeCell ref="A37:H37"/>
    <mergeCell ref="A38:G38"/>
  </mergeCells>
  <hyperlinks>
    <hyperlink ref="A1" r:id="rId1"/>
  </hyperlinks>
  <pageMargins left="0.70866141732283472" right="0.70866141732283472" top="0.74803149606299213" bottom="0.74803149606299213" header="0.31496062992125984" footer="0.31496062992125984"/>
  <pageSetup paperSize="9" scale="60" fitToHeight="0" orientation="landscape" r:id="rId2"/>
  <headerFooter>
    <oddFooter>&amp;R84</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6"/>
  <dimension ref="A1:F19"/>
  <sheetViews>
    <sheetView view="pageBreakPreview" zoomScale="60" zoomScaleNormal="100" workbookViewId="0">
      <selection activeCell="H15" sqref="H15"/>
    </sheetView>
  </sheetViews>
  <sheetFormatPr defaultRowHeight="15.75"/>
  <cols>
    <col min="1" max="1" width="42" style="1395" customWidth="1"/>
    <col min="2" max="2" width="21.85546875" style="1395" customWidth="1"/>
    <col min="3" max="3" width="13.85546875" style="1395" customWidth="1"/>
    <col min="4" max="4" width="14" style="1395" customWidth="1"/>
    <col min="5" max="5" width="13.28515625" style="1395" customWidth="1"/>
    <col min="6" max="6" width="13.85546875" style="1395" customWidth="1"/>
    <col min="7" max="16384" width="9.140625" style="152"/>
  </cols>
  <sheetData>
    <row r="1" spans="1:6" ht="13.5" thickBot="1">
      <c r="A1" s="1"/>
      <c r="B1" s="152"/>
      <c r="C1" s="152"/>
      <c r="D1" s="152"/>
      <c r="E1" s="152"/>
      <c r="F1" s="474" t="s">
        <v>1</v>
      </c>
    </row>
    <row r="2" spans="1:6" ht="30.75" customHeight="1" thickTop="1">
      <c r="A2" s="6745" t="s">
        <v>5257</v>
      </c>
      <c r="B2" s="6746"/>
      <c r="C2" s="6746"/>
      <c r="D2" s="6746"/>
      <c r="E2" s="6746"/>
      <c r="F2" s="6747"/>
    </row>
    <row r="3" spans="1:6" ht="48.75" customHeight="1">
      <c r="A3" s="6750" t="s">
        <v>914</v>
      </c>
      <c r="B3" s="6725"/>
      <c r="C3" s="6725"/>
      <c r="D3" s="6725"/>
      <c r="E3" s="6725"/>
      <c r="F3" s="6726"/>
    </row>
    <row r="4" spans="1:6" ht="28.5" customHeight="1">
      <c r="A4" s="6751" t="s">
        <v>1422</v>
      </c>
      <c r="B4" s="6336" t="s">
        <v>1423</v>
      </c>
      <c r="C4" s="6753" t="s">
        <v>12</v>
      </c>
      <c r="D4" s="6754"/>
      <c r="E4" s="6754"/>
      <c r="F4" s="6755"/>
    </row>
    <row r="5" spans="1:6" ht="31.5" customHeight="1">
      <c r="A5" s="6752"/>
      <c r="B5" s="6335"/>
      <c r="C5" s="1486">
        <v>2010</v>
      </c>
      <c r="D5" s="1486">
        <v>2011</v>
      </c>
      <c r="E5" s="1486">
        <v>2012</v>
      </c>
      <c r="F5" s="1487">
        <v>2013</v>
      </c>
    </row>
    <row r="6" spans="1:6" s="367" customFormat="1" ht="31.5" customHeight="1">
      <c r="A6" s="1468" t="s">
        <v>1424</v>
      </c>
      <c r="B6" s="1469" t="s">
        <v>1425</v>
      </c>
      <c r="C6" s="1469">
        <v>207</v>
      </c>
      <c r="D6" s="1469">
        <v>139</v>
      </c>
      <c r="E6" s="1469">
        <v>492</v>
      </c>
      <c r="F6" s="1470">
        <v>197</v>
      </c>
    </row>
    <row r="7" spans="1:6" s="367" customFormat="1" ht="31.5" customHeight="1">
      <c r="A7" s="1471" t="s">
        <v>1426</v>
      </c>
      <c r="B7" s="1469" t="s">
        <v>1427</v>
      </c>
      <c r="C7" s="1472">
        <v>211</v>
      </c>
      <c r="D7" s="1472">
        <v>71</v>
      </c>
      <c r="E7" s="1472">
        <v>188</v>
      </c>
      <c r="F7" s="1473">
        <v>129</v>
      </c>
    </row>
    <row r="8" spans="1:6" s="367" customFormat="1" ht="31.5" customHeight="1">
      <c r="A8" s="1471" t="s">
        <v>1428</v>
      </c>
      <c r="B8" s="1469" t="s">
        <v>1429</v>
      </c>
      <c r="C8" s="1472">
        <v>0</v>
      </c>
      <c r="D8" s="1472">
        <v>3</v>
      </c>
      <c r="E8" s="1472">
        <v>906</v>
      </c>
      <c r="F8" s="1473">
        <v>246</v>
      </c>
    </row>
    <row r="9" spans="1:6" s="367" customFormat="1" ht="31.5" customHeight="1">
      <c r="A9" s="1471" t="s">
        <v>1430</v>
      </c>
      <c r="B9" s="1469" t="s">
        <v>1427</v>
      </c>
      <c r="C9" s="1472">
        <v>0</v>
      </c>
      <c r="D9" s="1472">
        <v>3</v>
      </c>
      <c r="E9" s="1472">
        <v>906</v>
      </c>
      <c r="F9" s="1473">
        <v>246</v>
      </c>
    </row>
    <row r="10" spans="1:6" s="367" customFormat="1" ht="24.75" customHeight="1">
      <c r="A10" s="1471" t="s">
        <v>1431</v>
      </c>
      <c r="B10" s="1469" t="s">
        <v>1429</v>
      </c>
      <c r="C10" s="1472">
        <v>211</v>
      </c>
      <c r="D10" s="1472">
        <v>71</v>
      </c>
      <c r="E10" s="1472">
        <v>188</v>
      </c>
      <c r="F10" s="1473">
        <v>129</v>
      </c>
    </row>
    <row r="11" spans="1:6" s="367" customFormat="1" ht="24.75" customHeight="1">
      <c r="A11" s="1471" t="s">
        <v>1432</v>
      </c>
      <c r="B11" s="1469" t="s">
        <v>1433</v>
      </c>
      <c r="C11" s="1472">
        <v>0</v>
      </c>
      <c r="D11" s="1472">
        <v>857</v>
      </c>
      <c r="E11" s="1472">
        <v>0</v>
      </c>
      <c r="F11" s="1473">
        <v>40</v>
      </c>
    </row>
    <row r="12" spans="1:6" s="367" customFormat="1" ht="24.75" customHeight="1">
      <c r="A12" s="1471" t="s">
        <v>1434</v>
      </c>
      <c r="B12" s="1469" t="s">
        <v>1433</v>
      </c>
      <c r="C12" s="1472">
        <v>389</v>
      </c>
      <c r="D12" s="1472">
        <v>208</v>
      </c>
      <c r="E12" s="1472">
        <v>290</v>
      </c>
      <c r="F12" s="1473">
        <v>203</v>
      </c>
    </row>
    <row r="13" spans="1:6" s="367" customFormat="1" ht="24.75" customHeight="1">
      <c r="A13" s="1471" t="s">
        <v>1435</v>
      </c>
      <c r="B13" s="1469" t="s">
        <v>1429</v>
      </c>
      <c r="C13" s="1472">
        <v>0</v>
      </c>
      <c r="D13" s="1472">
        <v>0</v>
      </c>
      <c r="E13" s="1472">
        <v>0</v>
      </c>
      <c r="F13" s="1473">
        <v>48</v>
      </c>
    </row>
    <row r="14" spans="1:6" s="367" customFormat="1" ht="24.75" customHeight="1" thickBot="1">
      <c r="A14" s="1477" t="s">
        <v>1436</v>
      </c>
      <c r="B14" s="1478" t="s">
        <v>1437</v>
      </c>
      <c r="C14" s="1479">
        <v>0</v>
      </c>
      <c r="D14" s="1479">
        <v>33</v>
      </c>
      <c r="E14" s="1479">
        <v>41</v>
      </c>
      <c r="F14" s="1480">
        <v>44</v>
      </c>
    </row>
    <row r="15" spans="1:6" ht="16.5" customHeight="1" thickTop="1"/>
    <row r="16" spans="1:6" ht="18" customHeight="1">
      <c r="A16" s="6628" t="s">
        <v>1123</v>
      </c>
      <c r="B16" s="6628"/>
      <c r="C16" s="6628"/>
      <c r="D16" s="6628"/>
      <c r="E16" s="6628"/>
      <c r="F16" s="152"/>
    </row>
    <row r="17" spans="1:6" ht="18" customHeight="1">
      <c r="A17" s="6492" t="s">
        <v>1421</v>
      </c>
      <c r="B17" s="6492"/>
      <c r="C17" s="6492"/>
      <c r="D17" s="6492"/>
      <c r="E17" s="6492"/>
      <c r="F17" s="6492"/>
    </row>
    <row r="18" spans="1:6" ht="16.5" customHeight="1">
      <c r="A18" s="6248" t="s">
        <v>140</v>
      </c>
      <c r="B18" s="6248"/>
      <c r="C18" s="6248"/>
      <c r="D18" s="6248"/>
      <c r="E18" s="6248"/>
      <c r="F18" s="6248"/>
    </row>
    <row r="19" spans="1:6" ht="12.75">
      <c r="A19" s="152"/>
      <c r="B19" s="152"/>
      <c r="C19" s="152"/>
      <c r="D19" s="152"/>
      <c r="E19" s="152"/>
      <c r="F19" s="152"/>
    </row>
  </sheetData>
  <mergeCells count="8">
    <mergeCell ref="A2:F2"/>
    <mergeCell ref="A3:F3"/>
    <mergeCell ref="A16:E16"/>
    <mergeCell ref="A17:F17"/>
    <mergeCell ref="A18:F18"/>
    <mergeCell ref="A4:A5"/>
    <mergeCell ref="B4:B5"/>
    <mergeCell ref="C4:F4"/>
  </mergeCells>
  <pageMargins left="0.70866141732283472" right="0.70866141732283472" top="0.74803149606299213" bottom="0.74803149606299213" header="0.31496062992125984" footer="0.31496062992125984"/>
  <pageSetup paperSize="9" orientation="landscape" r:id="rId1"/>
  <headerFooter>
    <oddFooter>&amp;R85</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2"/>
  <sheetViews>
    <sheetView view="pageBreakPreview" zoomScale="60" zoomScaleNormal="85" workbookViewId="0">
      <selection activeCell="A20" sqref="A20"/>
    </sheetView>
  </sheetViews>
  <sheetFormatPr defaultRowHeight="12.75"/>
  <cols>
    <col min="1" max="1" width="17" style="32" customWidth="1"/>
    <col min="2" max="14" width="15.7109375" style="32" customWidth="1"/>
    <col min="15" max="16384" width="9.140625" style="32"/>
  </cols>
  <sheetData>
    <row r="1" spans="1:14" ht="61.5" customHeight="1" thickTop="1" thickBot="1">
      <c r="A1" s="6111" t="s">
        <v>1466</v>
      </c>
      <c r="B1" s="6112"/>
      <c r="C1" s="6112"/>
      <c r="D1" s="6112"/>
      <c r="E1" s="6112"/>
      <c r="F1" s="6112"/>
      <c r="G1" s="6112"/>
      <c r="H1" s="6112"/>
      <c r="I1" s="6112"/>
      <c r="J1" s="6112"/>
      <c r="K1" s="6112"/>
      <c r="L1" s="6112"/>
      <c r="M1" s="6112"/>
      <c r="N1" s="6113"/>
    </row>
    <row r="2" spans="1:14" s="5768" customFormat="1" ht="24.95" customHeight="1" thickBot="1">
      <c r="A2" s="6757" t="s">
        <v>1483</v>
      </c>
      <c r="B2" s="6758"/>
      <c r="C2" s="6758"/>
      <c r="D2" s="6758"/>
      <c r="E2" s="6758"/>
      <c r="F2" s="6758"/>
      <c r="G2" s="6758"/>
      <c r="H2" s="6758"/>
      <c r="I2" s="6758"/>
      <c r="J2" s="6758"/>
      <c r="K2" s="6758"/>
      <c r="L2" s="6758"/>
      <c r="M2" s="6758"/>
      <c r="N2" s="6759"/>
    </row>
    <row r="3" spans="1:14" s="5768" customFormat="1" ht="24.95" customHeight="1">
      <c r="A3" s="5777" t="s">
        <v>1672</v>
      </c>
      <c r="B3" s="6760" t="s">
        <v>1467</v>
      </c>
      <c r="C3" s="6761"/>
      <c r="D3" s="6761"/>
      <c r="E3" s="6761"/>
      <c r="F3" s="6761"/>
      <c r="G3" s="6761"/>
      <c r="H3" s="6761"/>
      <c r="I3" s="6761"/>
      <c r="J3" s="6761"/>
      <c r="K3" s="6761"/>
      <c r="L3" s="6761"/>
      <c r="M3" s="6761"/>
      <c r="N3" s="6762"/>
    </row>
    <row r="4" spans="1:14" s="5768" customFormat="1" ht="24.95" customHeight="1">
      <c r="A4" s="5778" t="s">
        <v>1673</v>
      </c>
      <c r="B4" s="6756" t="s">
        <v>1468</v>
      </c>
      <c r="C4" s="6482"/>
      <c r="D4" s="6482"/>
      <c r="E4" s="6482"/>
      <c r="F4" s="6482"/>
      <c r="G4" s="6482"/>
      <c r="H4" s="6482"/>
      <c r="I4" s="6482"/>
      <c r="J4" s="6482"/>
      <c r="K4" s="6482"/>
      <c r="L4" s="6482"/>
      <c r="M4" s="6482"/>
      <c r="N4" s="6483"/>
    </row>
    <row r="5" spans="1:14" s="5768" customFormat="1" ht="24.95" customHeight="1">
      <c r="A5" s="5778" t="s">
        <v>1674</v>
      </c>
      <c r="B5" s="6756" t="s">
        <v>1469</v>
      </c>
      <c r="C5" s="6482"/>
      <c r="D5" s="6482"/>
      <c r="E5" s="6482"/>
      <c r="F5" s="6482"/>
      <c r="G5" s="6482"/>
      <c r="H5" s="6482"/>
      <c r="I5" s="6482"/>
      <c r="J5" s="6482"/>
      <c r="K5" s="6482"/>
      <c r="L5" s="6482"/>
      <c r="M5" s="6482"/>
      <c r="N5" s="6483"/>
    </row>
    <row r="6" spans="1:14" s="5768" customFormat="1" ht="24.95" customHeight="1">
      <c r="A6" s="5778" t="s">
        <v>1675</v>
      </c>
      <c r="B6" s="6756" t="s">
        <v>1470</v>
      </c>
      <c r="C6" s="6482"/>
      <c r="D6" s="6482"/>
      <c r="E6" s="6482"/>
      <c r="F6" s="6482"/>
      <c r="G6" s="6482"/>
      <c r="H6" s="6482"/>
      <c r="I6" s="6482"/>
      <c r="J6" s="6482"/>
      <c r="K6" s="6482"/>
      <c r="L6" s="6482"/>
      <c r="M6" s="6482"/>
      <c r="N6" s="6483"/>
    </row>
    <row r="7" spans="1:14" s="5768" customFormat="1" ht="24.95" customHeight="1">
      <c r="A7" s="5778" t="s">
        <v>1676</v>
      </c>
      <c r="B7" s="6756" t="s">
        <v>1471</v>
      </c>
      <c r="C7" s="6482"/>
      <c r="D7" s="6482"/>
      <c r="E7" s="6482"/>
      <c r="F7" s="6482"/>
      <c r="G7" s="6482"/>
      <c r="H7" s="6482"/>
      <c r="I7" s="6482"/>
      <c r="J7" s="6482"/>
      <c r="K7" s="6482"/>
      <c r="L7" s="6482"/>
      <c r="M7" s="6482"/>
      <c r="N7" s="6483"/>
    </row>
    <row r="8" spans="1:14" s="5768" customFormat="1" ht="24.95" customHeight="1">
      <c r="A8" s="5778" t="s">
        <v>1677</v>
      </c>
      <c r="B8" s="6756" t="s">
        <v>1472</v>
      </c>
      <c r="C8" s="6482"/>
      <c r="D8" s="6482"/>
      <c r="E8" s="6482"/>
      <c r="F8" s="6482"/>
      <c r="G8" s="6482"/>
      <c r="H8" s="6482"/>
      <c r="I8" s="6482"/>
      <c r="J8" s="6482"/>
      <c r="K8" s="6482"/>
      <c r="L8" s="6482"/>
      <c r="M8" s="6482"/>
      <c r="N8" s="6483"/>
    </row>
    <row r="9" spans="1:14" s="5768" customFormat="1" ht="24.95" customHeight="1">
      <c r="A9" s="5778" t="s">
        <v>1678</v>
      </c>
      <c r="B9" s="6756" t="s">
        <v>1473</v>
      </c>
      <c r="C9" s="6482"/>
      <c r="D9" s="6482"/>
      <c r="E9" s="6482"/>
      <c r="F9" s="6482"/>
      <c r="G9" s="6482"/>
      <c r="H9" s="6482"/>
      <c r="I9" s="6482"/>
      <c r="J9" s="6482"/>
      <c r="K9" s="6482"/>
      <c r="L9" s="6482"/>
      <c r="M9" s="6482"/>
      <c r="N9" s="6483"/>
    </row>
    <row r="10" spans="1:14" s="5768" customFormat="1" ht="24.95" customHeight="1">
      <c r="A10" s="5778" t="s">
        <v>1679</v>
      </c>
      <c r="B10" s="6756" t="s">
        <v>1474</v>
      </c>
      <c r="C10" s="6482"/>
      <c r="D10" s="6482"/>
      <c r="E10" s="6482"/>
      <c r="F10" s="6482"/>
      <c r="G10" s="6482"/>
      <c r="H10" s="6482"/>
      <c r="I10" s="6482"/>
      <c r="J10" s="6482"/>
      <c r="K10" s="6482"/>
      <c r="L10" s="6482"/>
      <c r="M10" s="6482"/>
      <c r="N10" s="6483"/>
    </row>
    <row r="11" spans="1:14" s="5768" customFormat="1" ht="24.95" customHeight="1">
      <c r="A11" s="5778" t="s">
        <v>1680</v>
      </c>
      <c r="B11" s="6756" t="s">
        <v>1475</v>
      </c>
      <c r="C11" s="6482"/>
      <c r="D11" s="6482"/>
      <c r="E11" s="6482"/>
      <c r="F11" s="6482"/>
      <c r="G11" s="6482"/>
      <c r="H11" s="6482"/>
      <c r="I11" s="6482"/>
      <c r="J11" s="6482"/>
      <c r="K11" s="6482"/>
      <c r="L11" s="6482"/>
      <c r="M11" s="6482"/>
      <c r="N11" s="6483"/>
    </row>
    <row r="12" spans="1:14" s="5768" customFormat="1" ht="24.95" customHeight="1">
      <c r="A12" s="5778" t="s">
        <v>1681</v>
      </c>
      <c r="B12" s="6756" t="s">
        <v>1476</v>
      </c>
      <c r="C12" s="6482"/>
      <c r="D12" s="6482"/>
      <c r="E12" s="6482"/>
      <c r="F12" s="6482"/>
      <c r="G12" s="6482"/>
      <c r="H12" s="6482"/>
      <c r="I12" s="6482"/>
      <c r="J12" s="6482"/>
      <c r="K12" s="6482"/>
      <c r="L12" s="6482"/>
      <c r="M12" s="6482"/>
      <c r="N12" s="6483"/>
    </row>
    <row r="13" spans="1:14" s="5768" customFormat="1" ht="24.95" customHeight="1">
      <c r="A13" s="5778" t="s">
        <v>1682</v>
      </c>
      <c r="B13" s="6756" t="s">
        <v>1477</v>
      </c>
      <c r="C13" s="6482"/>
      <c r="D13" s="6482"/>
      <c r="E13" s="6482"/>
      <c r="F13" s="6482"/>
      <c r="G13" s="6482"/>
      <c r="H13" s="6482"/>
      <c r="I13" s="6482"/>
      <c r="J13" s="6482"/>
      <c r="K13" s="6482"/>
      <c r="L13" s="6482"/>
      <c r="M13" s="6482"/>
      <c r="N13" s="6483"/>
    </row>
    <row r="14" spans="1:14" s="5768" customFormat="1" ht="24.95" customHeight="1">
      <c r="A14" s="5778" t="s">
        <v>1683</v>
      </c>
      <c r="B14" s="6756" t="s">
        <v>1478</v>
      </c>
      <c r="C14" s="6482"/>
      <c r="D14" s="6482"/>
      <c r="E14" s="6482"/>
      <c r="F14" s="6482"/>
      <c r="G14" s="6482"/>
      <c r="H14" s="6482"/>
      <c r="I14" s="6482"/>
      <c r="J14" s="6482"/>
      <c r="K14" s="6482"/>
      <c r="L14" s="6482"/>
      <c r="M14" s="6482"/>
      <c r="N14" s="6483"/>
    </row>
    <row r="15" spans="1:14" s="5768" customFormat="1" ht="24.95" customHeight="1">
      <c r="A15" s="5778" t="s">
        <v>1684</v>
      </c>
      <c r="B15" s="6756" t="s">
        <v>1479</v>
      </c>
      <c r="C15" s="6482"/>
      <c r="D15" s="6482"/>
      <c r="E15" s="6482"/>
      <c r="F15" s="6482"/>
      <c r="G15" s="6482"/>
      <c r="H15" s="6482"/>
      <c r="I15" s="6482"/>
      <c r="J15" s="6482"/>
      <c r="K15" s="6482"/>
      <c r="L15" s="6482"/>
      <c r="M15" s="6482"/>
      <c r="N15" s="6483"/>
    </row>
    <row r="16" spans="1:14" s="5768" customFormat="1" ht="24.95" customHeight="1">
      <c r="A16" s="5778" t="s">
        <v>1685</v>
      </c>
      <c r="B16" s="6756" t="s">
        <v>1480</v>
      </c>
      <c r="C16" s="6482"/>
      <c r="D16" s="6482"/>
      <c r="E16" s="6482"/>
      <c r="F16" s="6482"/>
      <c r="G16" s="6482"/>
      <c r="H16" s="6482"/>
      <c r="I16" s="6482"/>
      <c r="J16" s="6482"/>
      <c r="K16" s="6482"/>
      <c r="L16" s="6482"/>
      <c r="M16" s="6482"/>
      <c r="N16" s="6483"/>
    </row>
    <row r="17" spans="1:14" s="5768" customFormat="1" ht="24.95" customHeight="1">
      <c r="A17" s="5778" t="s">
        <v>1686</v>
      </c>
      <c r="B17" s="6756" t="s">
        <v>1481</v>
      </c>
      <c r="C17" s="6482"/>
      <c r="D17" s="6482"/>
      <c r="E17" s="6482"/>
      <c r="F17" s="6482"/>
      <c r="G17" s="6482"/>
      <c r="H17" s="6482"/>
      <c r="I17" s="6482"/>
      <c r="J17" s="6482"/>
      <c r="K17" s="6482"/>
      <c r="L17" s="6482"/>
      <c r="M17" s="6482"/>
      <c r="N17" s="6483"/>
    </row>
    <row r="18" spans="1:14" s="5768" customFormat="1" ht="24.95" customHeight="1" thickBot="1">
      <c r="A18" s="5779" t="s">
        <v>1687</v>
      </c>
      <c r="B18" s="6763" t="s">
        <v>1482</v>
      </c>
      <c r="C18" s="6764"/>
      <c r="D18" s="6764"/>
      <c r="E18" s="6764"/>
      <c r="F18" s="6764"/>
      <c r="G18" s="6764"/>
      <c r="H18" s="6764"/>
      <c r="I18" s="6764"/>
      <c r="J18" s="6764"/>
      <c r="K18" s="6764"/>
      <c r="L18" s="6764"/>
      <c r="M18" s="6764"/>
      <c r="N18" s="6765"/>
    </row>
    <row r="19" spans="1:14" s="5768" customFormat="1" ht="24.95" customHeight="1" thickBot="1">
      <c r="A19" s="6197" t="s">
        <v>5458</v>
      </c>
      <c r="B19" s="6115"/>
      <c r="C19" s="6115"/>
      <c r="D19" s="6115"/>
      <c r="E19" s="6115"/>
      <c r="F19" s="6115"/>
      <c r="G19" s="6115"/>
      <c r="H19" s="6115"/>
      <c r="I19" s="6115"/>
      <c r="J19" s="6115"/>
      <c r="K19" s="6115"/>
      <c r="L19" s="6115"/>
      <c r="M19" s="6115"/>
      <c r="N19" s="6116"/>
    </row>
    <row r="20" spans="1:14" s="5768" customFormat="1" ht="24.95" customHeight="1">
      <c r="A20" s="5770" t="s">
        <v>1703</v>
      </c>
      <c r="B20" s="6207" t="s">
        <v>1927</v>
      </c>
      <c r="C20" s="6208"/>
      <c r="D20" s="6208"/>
      <c r="E20" s="6208"/>
      <c r="F20" s="6208"/>
      <c r="G20" s="6208"/>
      <c r="H20" s="6208"/>
      <c r="I20" s="6208"/>
      <c r="J20" s="6208"/>
      <c r="K20" s="6208"/>
      <c r="L20" s="6208"/>
      <c r="M20" s="6208"/>
      <c r="N20" s="6209"/>
    </row>
    <row r="21" spans="1:14" s="5768" customFormat="1" ht="24.95" customHeight="1">
      <c r="A21" s="5773" t="s">
        <v>1704</v>
      </c>
      <c r="B21" s="6201" t="s">
        <v>1688</v>
      </c>
      <c r="C21" s="6202"/>
      <c r="D21" s="6202"/>
      <c r="E21" s="6202"/>
      <c r="F21" s="6202"/>
      <c r="G21" s="6202"/>
      <c r="H21" s="6202"/>
      <c r="I21" s="6202"/>
      <c r="J21" s="6202"/>
      <c r="K21" s="6202"/>
      <c r="L21" s="6202"/>
      <c r="M21" s="6202"/>
      <c r="N21" s="6203"/>
    </row>
    <row r="22" spans="1:14" s="5768" customFormat="1" ht="24.95" customHeight="1">
      <c r="A22" s="5773" t="s">
        <v>1705</v>
      </c>
      <c r="B22" s="6201" t="s">
        <v>1689</v>
      </c>
      <c r="C22" s="6202"/>
      <c r="D22" s="6202"/>
      <c r="E22" s="6202"/>
      <c r="F22" s="6202"/>
      <c r="G22" s="6202"/>
      <c r="H22" s="6202"/>
      <c r="I22" s="6202"/>
      <c r="J22" s="6202"/>
      <c r="K22" s="6202"/>
      <c r="L22" s="6202"/>
      <c r="M22" s="6202"/>
      <c r="N22" s="6203"/>
    </row>
    <row r="23" spans="1:14" s="5768" customFormat="1" ht="24.95" customHeight="1">
      <c r="A23" s="5773" t="s">
        <v>1706</v>
      </c>
      <c r="B23" s="6201" t="s">
        <v>1690</v>
      </c>
      <c r="C23" s="6202"/>
      <c r="D23" s="6202"/>
      <c r="E23" s="6202"/>
      <c r="F23" s="6202"/>
      <c r="G23" s="6202"/>
      <c r="H23" s="6202"/>
      <c r="I23" s="6202"/>
      <c r="J23" s="6202"/>
      <c r="K23" s="6202"/>
      <c r="L23" s="6202"/>
      <c r="M23" s="6202"/>
      <c r="N23" s="6203"/>
    </row>
    <row r="24" spans="1:14" s="5768" customFormat="1" ht="24.95" customHeight="1">
      <c r="A24" s="5773" t="s">
        <v>1707</v>
      </c>
      <c r="B24" s="6201" t="s">
        <v>1691</v>
      </c>
      <c r="C24" s="6202"/>
      <c r="D24" s="6202"/>
      <c r="E24" s="6202"/>
      <c r="F24" s="6202"/>
      <c r="G24" s="6202"/>
      <c r="H24" s="6202"/>
      <c r="I24" s="6202"/>
      <c r="J24" s="6202"/>
      <c r="K24" s="6202"/>
      <c r="L24" s="6202"/>
      <c r="M24" s="6202"/>
      <c r="N24" s="6203"/>
    </row>
    <row r="25" spans="1:14" s="5768" customFormat="1" ht="24.95" customHeight="1">
      <c r="A25" s="5773" t="s">
        <v>5150</v>
      </c>
      <c r="B25" s="6201" t="s">
        <v>1702</v>
      </c>
      <c r="C25" s="6202"/>
      <c r="D25" s="6202"/>
      <c r="E25" s="6202"/>
      <c r="F25" s="6202"/>
      <c r="G25" s="6202"/>
      <c r="H25" s="6202"/>
      <c r="I25" s="6202"/>
      <c r="J25" s="6202"/>
      <c r="K25" s="6202"/>
      <c r="L25" s="6202"/>
      <c r="M25" s="6202"/>
      <c r="N25" s="6203"/>
    </row>
    <row r="26" spans="1:14" s="5768" customFormat="1" ht="24.95" customHeight="1">
      <c r="A26" s="5773" t="s">
        <v>1708</v>
      </c>
      <c r="B26" s="6201" t="s">
        <v>1696</v>
      </c>
      <c r="C26" s="6202"/>
      <c r="D26" s="6202"/>
      <c r="E26" s="6202"/>
      <c r="F26" s="6202"/>
      <c r="G26" s="6202"/>
      <c r="H26" s="6202"/>
      <c r="I26" s="6202"/>
      <c r="J26" s="6202"/>
      <c r="K26" s="6202"/>
      <c r="L26" s="6202"/>
      <c r="M26" s="6202"/>
      <c r="N26" s="6203"/>
    </row>
    <row r="27" spans="1:14" s="5768" customFormat="1" ht="24.95" customHeight="1">
      <c r="A27" s="5773" t="s">
        <v>1709</v>
      </c>
      <c r="B27" s="6201" t="s">
        <v>1697</v>
      </c>
      <c r="C27" s="6202"/>
      <c r="D27" s="6202"/>
      <c r="E27" s="6202"/>
      <c r="F27" s="6202"/>
      <c r="G27" s="6202"/>
      <c r="H27" s="6202"/>
      <c r="I27" s="6202"/>
      <c r="J27" s="6202"/>
      <c r="K27" s="6202"/>
      <c r="L27" s="6202"/>
      <c r="M27" s="6202"/>
      <c r="N27" s="6203"/>
    </row>
    <row r="28" spans="1:14" s="5768" customFormat="1" ht="24.95" customHeight="1">
      <c r="A28" s="5773" t="s">
        <v>1710</v>
      </c>
      <c r="B28" s="6201" t="s">
        <v>1698</v>
      </c>
      <c r="C28" s="6202"/>
      <c r="D28" s="6202"/>
      <c r="E28" s="6202"/>
      <c r="F28" s="6202"/>
      <c r="G28" s="6202"/>
      <c r="H28" s="6202"/>
      <c r="I28" s="6202"/>
      <c r="J28" s="6202"/>
      <c r="K28" s="6202"/>
      <c r="L28" s="6202"/>
      <c r="M28" s="6202"/>
      <c r="N28" s="6203"/>
    </row>
    <row r="29" spans="1:14" s="5768" customFormat="1" ht="24.95" customHeight="1">
      <c r="A29" s="5773" t="s">
        <v>1711</v>
      </c>
      <c r="B29" s="6201" t="s">
        <v>1699</v>
      </c>
      <c r="C29" s="6202"/>
      <c r="D29" s="6202"/>
      <c r="E29" s="6202"/>
      <c r="F29" s="6202"/>
      <c r="G29" s="6202"/>
      <c r="H29" s="6202"/>
      <c r="I29" s="6202"/>
      <c r="J29" s="6202"/>
      <c r="K29" s="6202"/>
      <c r="L29" s="6202"/>
      <c r="M29" s="6202"/>
      <c r="N29" s="6203"/>
    </row>
    <row r="30" spans="1:14" s="5768" customFormat="1" ht="24.95" customHeight="1">
      <c r="A30" s="5773" t="s">
        <v>1712</v>
      </c>
      <c r="B30" s="6201" t="s">
        <v>1700</v>
      </c>
      <c r="C30" s="6202"/>
      <c r="D30" s="6202"/>
      <c r="E30" s="6202"/>
      <c r="F30" s="6202"/>
      <c r="G30" s="6202"/>
      <c r="H30" s="6202"/>
      <c r="I30" s="6202"/>
      <c r="J30" s="6202"/>
      <c r="K30" s="6202"/>
      <c r="L30" s="6202"/>
      <c r="M30" s="6202"/>
      <c r="N30" s="6203"/>
    </row>
    <row r="31" spans="1:14" s="5768" customFormat="1" ht="24.95" customHeight="1" thickBot="1">
      <c r="A31" s="5772" t="s">
        <v>1713</v>
      </c>
      <c r="B31" s="6204" t="s">
        <v>1701</v>
      </c>
      <c r="C31" s="6205"/>
      <c r="D31" s="6205"/>
      <c r="E31" s="6205"/>
      <c r="F31" s="6205"/>
      <c r="G31" s="6205"/>
      <c r="H31" s="6205"/>
      <c r="I31" s="6205"/>
      <c r="J31" s="6205"/>
      <c r="K31" s="6205"/>
      <c r="L31" s="6205"/>
      <c r="M31" s="6205"/>
      <c r="N31" s="6206"/>
    </row>
    <row r="32" spans="1:14" ht="18.95" customHeight="1" thickTop="1"/>
  </sheetData>
  <mergeCells count="31">
    <mergeCell ref="B31:N31"/>
    <mergeCell ref="B26:N26"/>
    <mergeCell ref="B27:N27"/>
    <mergeCell ref="B28:N28"/>
    <mergeCell ref="B29:N29"/>
    <mergeCell ref="B30:N30"/>
    <mergeCell ref="B25:N25"/>
    <mergeCell ref="B14:N14"/>
    <mergeCell ref="B15:N15"/>
    <mergeCell ref="B16:N16"/>
    <mergeCell ref="B17:N17"/>
    <mergeCell ref="B18:N18"/>
    <mergeCell ref="A19:N19"/>
    <mergeCell ref="B20:N20"/>
    <mergeCell ref="B21:N21"/>
    <mergeCell ref="B22:N22"/>
    <mergeCell ref="B23:N23"/>
    <mergeCell ref="B24:N24"/>
    <mergeCell ref="B12:N12"/>
    <mergeCell ref="B13:N13"/>
    <mergeCell ref="A2:N2"/>
    <mergeCell ref="B3:N3"/>
    <mergeCell ref="B4:N4"/>
    <mergeCell ref="B5:N5"/>
    <mergeCell ref="B6:N6"/>
    <mergeCell ref="B7:N7"/>
    <mergeCell ref="A1:N1"/>
    <mergeCell ref="B8:N8"/>
    <mergeCell ref="B9:N9"/>
    <mergeCell ref="B10:N10"/>
    <mergeCell ref="B11:N11"/>
  </mergeCells>
  <hyperlinks>
    <hyperlink ref="B25:N25" location="'TABLO LİSTESİ (2)'!A1" display="MELİKŞAH ÜNİVERSİTESİ'NDE FAKÜLTELERE GÖRE KADRO VE PERSONEL DURUMU(2010-2013)"/>
    <hyperlink ref="B20:N20" location="'TABLO LİSTESİ (2)'!A1" display="YILLAR İTİBARİYLE ERCİYES ÜNİVERSİTESİ FAKÜLTE VE YÜKSEKOKULLARA GÖRE DERS VEREN ÖĞRETİM ELEMANI, ÖĞRENCİ VE MEZUN SAYILARI(2009-2013)"/>
  </hyperlinks>
  <pageMargins left="0.70866141732283472" right="0.70866141732283472" top="0.74803149606299213" bottom="0.74803149606299213" header="0.31496062992125984" footer="0.31496062992125984"/>
  <pageSetup paperSize="9" scale="60" fitToHeight="0" orientation="landscape" r:id="rId1"/>
  <headerFooter alignWithMargins="0">
    <oddFooter>&amp;R86</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7">
    <pageSetUpPr fitToPage="1"/>
  </sheetPr>
  <dimension ref="A1:AI39"/>
  <sheetViews>
    <sheetView view="pageBreakPreview" zoomScale="60" zoomScaleNormal="100" workbookViewId="0">
      <selection activeCell="A27" sqref="A27"/>
    </sheetView>
  </sheetViews>
  <sheetFormatPr defaultRowHeight="12.75"/>
  <cols>
    <col min="1" max="1" width="14.7109375" style="152" customWidth="1"/>
    <col min="2" max="2" width="7.7109375" style="152" customWidth="1"/>
    <col min="3" max="3" width="5.5703125" style="152" customWidth="1"/>
    <col min="4" max="5" width="5.7109375" style="152" customWidth="1"/>
    <col min="6" max="6" width="6.7109375" style="152" customWidth="1"/>
    <col min="7" max="8" width="5.7109375" style="152" customWidth="1"/>
    <col min="9" max="9" width="6" style="152" customWidth="1"/>
    <col min="10" max="10" width="7.42578125" style="152" customWidth="1"/>
    <col min="11" max="11" width="5.28515625" style="152" customWidth="1"/>
    <col min="12" max="13" width="5.7109375" style="152" customWidth="1"/>
    <col min="14" max="14" width="7.140625" style="152" customWidth="1"/>
    <col min="15" max="16" width="6.7109375" style="152" customWidth="1"/>
    <col min="17" max="17" width="6" style="152" customWidth="1"/>
    <col min="18" max="18" width="7.7109375" style="152" customWidth="1"/>
    <col min="19" max="19" width="5.28515625" style="152" customWidth="1"/>
    <col min="20" max="21" width="5.7109375" style="152" customWidth="1"/>
    <col min="22" max="22" width="6.7109375" style="152" customWidth="1"/>
    <col min="23" max="25" width="5.7109375" style="152" customWidth="1"/>
    <col min="26" max="26" width="7.42578125" style="152" customWidth="1"/>
    <col min="27" max="27" width="5.28515625" style="152" customWidth="1"/>
    <col min="28" max="28" width="6" style="152" customWidth="1"/>
    <col min="29" max="29" width="6.7109375" style="152" customWidth="1"/>
    <col min="30" max="31" width="5.7109375" style="152" customWidth="1"/>
    <col min="32" max="32" width="6.5703125" style="152" customWidth="1"/>
    <col min="33" max="34" width="5.7109375" style="152" customWidth="1"/>
    <col min="35" max="35" width="6.28515625" style="152" customWidth="1"/>
    <col min="36" max="16384" width="9.140625" style="152"/>
  </cols>
  <sheetData>
    <row r="1" spans="1:35" s="452" customFormat="1" ht="13.5" thickBot="1">
      <c r="A1" s="1490" t="s">
        <v>0</v>
      </c>
      <c r="AI1" s="474" t="s">
        <v>1</v>
      </c>
    </row>
    <row r="2" spans="1:35" ht="26.25" customHeight="1" thickTop="1">
      <c r="A2" s="6250" t="s">
        <v>1981</v>
      </c>
      <c r="B2" s="6251"/>
      <c r="C2" s="6251"/>
      <c r="D2" s="6251"/>
      <c r="E2" s="6251"/>
      <c r="F2" s="6251"/>
      <c r="G2" s="6251"/>
      <c r="H2" s="6251"/>
      <c r="I2" s="6251"/>
      <c r="J2" s="6251"/>
      <c r="K2" s="6251"/>
      <c r="L2" s="6251"/>
      <c r="M2" s="6251"/>
      <c r="N2" s="6251"/>
      <c r="O2" s="6251"/>
      <c r="P2" s="6251"/>
      <c r="Q2" s="6251"/>
      <c r="R2" s="6251"/>
      <c r="S2" s="6251"/>
      <c r="T2" s="6251"/>
      <c r="U2" s="6251"/>
      <c r="V2" s="6251"/>
      <c r="W2" s="6251"/>
      <c r="X2" s="6251"/>
      <c r="Y2" s="6251"/>
      <c r="Z2" s="6251"/>
      <c r="AA2" s="6251"/>
      <c r="AB2" s="6251"/>
      <c r="AC2" s="6251"/>
      <c r="AD2" s="6251"/>
      <c r="AE2" s="6251"/>
      <c r="AF2" s="6251"/>
      <c r="AG2" s="6251"/>
      <c r="AH2" s="6251"/>
      <c r="AI2" s="6252"/>
    </row>
    <row r="3" spans="1:35" ht="37.5" customHeight="1" thickBot="1">
      <c r="A3" s="6285" t="s">
        <v>1467</v>
      </c>
      <c r="B3" s="6286"/>
      <c r="C3" s="6286"/>
      <c r="D3" s="6286"/>
      <c r="E3" s="6286"/>
      <c r="F3" s="6286"/>
      <c r="G3" s="6286"/>
      <c r="H3" s="6286"/>
      <c r="I3" s="6286"/>
      <c r="J3" s="6286"/>
      <c r="K3" s="6286"/>
      <c r="L3" s="6286"/>
      <c r="M3" s="6286"/>
      <c r="N3" s="6286"/>
      <c r="O3" s="6286"/>
      <c r="P3" s="6286"/>
      <c r="Q3" s="6286"/>
      <c r="R3" s="6286"/>
      <c r="S3" s="6286"/>
      <c r="T3" s="6286"/>
      <c r="U3" s="6286"/>
      <c r="V3" s="6286"/>
      <c r="W3" s="6286"/>
      <c r="X3" s="6286"/>
      <c r="Y3" s="6286"/>
      <c r="Z3" s="6286"/>
      <c r="AA3" s="6286"/>
      <c r="AB3" s="6286"/>
      <c r="AC3" s="6286"/>
      <c r="AD3" s="6286"/>
      <c r="AE3" s="6286"/>
      <c r="AF3" s="6286"/>
      <c r="AG3" s="6286"/>
      <c r="AH3" s="6286"/>
      <c r="AI3" s="6287"/>
    </row>
    <row r="4" spans="1:35" ht="42" customHeight="1" thickBot="1">
      <c r="A4" s="6780" t="s">
        <v>1484</v>
      </c>
      <c r="B4" s="6288">
        <v>2010</v>
      </c>
      <c r="C4" s="6289"/>
      <c r="D4" s="6289"/>
      <c r="E4" s="6289"/>
      <c r="F4" s="6289"/>
      <c r="G4" s="6289"/>
      <c r="H4" s="6289"/>
      <c r="I4" s="6291"/>
      <c r="J4" s="6288">
        <v>2011</v>
      </c>
      <c r="K4" s="6289"/>
      <c r="L4" s="6289"/>
      <c r="M4" s="6289"/>
      <c r="N4" s="6289"/>
      <c r="O4" s="6289"/>
      <c r="P4" s="6289"/>
      <c r="Q4" s="6289"/>
      <c r="R4" s="6288">
        <v>2012</v>
      </c>
      <c r="S4" s="6289"/>
      <c r="T4" s="6289"/>
      <c r="U4" s="6289"/>
      <c r="V4" s="6289"/>
      <c r="W4" s="6289"/>
      <c r="X4" s="6289"/>
      <c r="Y4" s="6289"/>
      <c r="Z4" s="6288" t="s">
        <v>686</v>
      </c>
      <c r="AA4" s="6289"/>
      <c r="AB4" s="6289"/>
      <c r="AC4" s="6289"/>
      <c r="AD4" s="6289"/>
      <c r="AE4" s="6289"/>
      <c r="AF4" s="6289"/>
      <c r="AG4" s="6289"/>
      <c r="AH4" s="6289"/>
      <c r="AI4" s="6290"/>
    </row>
    <row r="5" spans="1:35" ht="79.5" customHeight="1" thickBot="1">
      <c r="A5" s="6781"/>
      <c r="B5" s="6769" t="s">
        <v>1485</v>
      </c>
      <c r="C5" s="6778" t="s">
        <v>1486</v>
      </c>
      <c r="D5" s="6503" t="s">
        <v>1487</v>
      </c>
      <c r="E5" s="6504"/>
      <c r="F5" s="6505"/>
      <c r="G5" s="6558" t="s">
        <v>1488</v>
      </c>
      <c r="H5" s="6504"/>
      <c r="I5" s="6505"/>
      <c r="J5" s="6769" t="s">
        <v>1485</v>
      </c>
      <c r="K5" s="6778" t="s">
        <v>1486</v>
      </c>
      <c r="L5" s="6503" t="s">
        <v>1487</v>
      </c>
      <c r="M5" s="6504"/>
      <c r="N5" s="6505"/>
      <c r="O5" s="6558" t="s">
        <v>1488</v>
      </c>
      <c r="P5" s="6504"/>
      <c r="Q5" s="6766"/>
      <c r="R5" s="6767" t="s">
        <v>1485</v>
      </c>
      <c r="S5" s="6778" t="s">
        <v>1486</v>
      </c>
      <c r="T5" s="6503" t="s">
        <v>1487</v>
      </c>
      <c r="U5" s="6504"/>
      <c r="V5" s="6505"/>
      <c r="W5" s="6558" t="s">
        <v>1488</v>
      </c>
      <c r="X5" s="6504"/>
      <c r="Y5" s="6766"/>
      <c r="Z5" s="6767" t="s">
        <v>1485</v>
      </c>
      <c r="AA5" s="6778" t="s">
        <v>1489</v>
      </c>
      <c r="AB5" s="6778" t="s">
        <v>1486</v>
      </c>
      <c r="AC5" s="6778" t="s">
        <v>1490</v>
      </c>
      <c r="AD5" s="6503" t="s">
        <v>1487</v>
      </c>
      <c r="AE5" s="6504"/>
      <c r="AF5" s="6505"/>
      <c r="AG5" s="6558" t="s">
        <v>1488</v>
      </c>
      <c r="AH5" s="6504"/>
      <c r="AI5" s="6771"/>
    </row>
    <row r="6" spans="1:35" ht="99.75" customHeight="1" thickBot="1">
      <c r="A6" s="6782"/>
      <c r="B6" s="6770"/>
      <c r="C6" s="6779"/>
      <c r="D6" s="1530" t="s">
        <v>330</v>
      </c>
      <c r="E6" s="1531" t="s">
        <v>1491</v>
      </c>
      <c r="F6" s="1536" t="s">
        <v>2</v>
      </c>
      <c r="G6" s="1530" t="s">
        <v>330</v>
      </c>
      <c r="H6" s="1531" t="s">
        <v>1492</v>
      </c>
      <c r="I6" s="1532" t="s">
        <v>2</v>
      </c>
      <c r="J6" s="6770"/>
      <c r="K6" s="6779"/>
      <c r="L6" s="1530" t="s">
        <v>330</v>
      </c>
      <c r="M6" s="1531" t="s">
        <v>1491</v>
      </c>
      <c r="N6" s="1532" t="s">
        <v>2</v>
      </c>
      <c r="O6" s="5899" t="s">
        <v>330</v>
      </c>
      <c r="P6" s="1531" t="s">
        <v>1492</v>
      </c>
      <c r="Q6" s="1536" t="s">
        <v>2</v>
      </c>
      <c r="R6" s="6768"/>
      <c r="S6" s="6779"/>
      <c r="T6" s="1530" t="s">
        <v>330</v>
      </c>
      <c r="U6" s="1531" t="s">
        <v>1491</v>
      </c>
      <c r="V6" s="1532" t="s">
        <v>2</v>
      </c>
      <c r="W6" s="5899" t="s">
        <v>330</v>
      </c>
      <c r="X6" s="1531" t="s">
        <v>1492</v>
      </c>
      <c r="Y6" s="1536" t="s">
        <v>2</v>
      </c>
      <c r="Z6" s="6768"/>
      <c r="AA6" s="6779"/>
      <c r="AB6" s="6779"/>
      <c r="AC6" s="6779"/>
      <c r="AD6" s="1530" t="s">
        <v>330</v>
      </c>
      <c r="AE6" s="1531" t="s">
        <v>1491</v>
      </c>
      <c r="AF6" s="1532" t="s">
        <v>2</v>
      </c>
      <c r="AG6" s="5899" t="s">
        <v>330</v>
      </c>
      <c r="AH6" s="1531" t="s">
        <v>1492</v>
      </c>
      <c r="AI6" s="1537" t="s">
        <v>2</v>
      </c>
    </row>
    <row r="7" spans="1:35" s="450" customFormat="1" ht="48" customHeight="1">
      <c r="A7" s="5894" t="s">
        <v>5385</v>
      </c>
      <c r="B7" s="5895">
        <v>375</v>
      </c>
      <c r="C7" s="160">
        <v>563</v>
      </c>
      <c r="D7" s="160">
        <v>7449</v>
      </c>
      <c r="E7" s="160">
        <v>6795</v>
      </c>
      <c r="F7" s="160">
        <v>14244</v>
      </c>
      <c r="G7" s="160">
        <v>23</v>
      </c>
      <c r="H7" s="160">
        <v>476</v>
      </c>
      <c r="I7" s="5896">
        <v>499</v>
      </c>
      <c r="J7" s="5895">
        <v>392</v>
      </c>
      <c r="K7" s="160">
        <v>612</v>
      </c>
      <c r="L7" s="160">
        <v>8187</v>
      </c>
      <c r="M7" s="160">
        <v>7706</v>
      </c>
      <c r="N7" s="160">
        <v>15893</v>
      </c>
      <c r="O7" s="160">
        <v>44</v>
      </c>
      <c r="P7" s="160">
        <v>557</v>
      </c>
      <c r="Q7" s="5896">
        <v>601</v>
      </c>
      <c r="R7" s="5895">
        <v>384</v>
      </c>
      <c r="S7" s="160">
        <v>666</v>
      </c>
      <c r="T7" s="160">
        <v>8072</v>
      </c>
      <c r="U7" s="160">
        <v>7380</v>
      </c>
      <c r="V7" s="160">
        <v>15452</v>
      </c>
      <c r="W7" s="160">
        <v>53</v>
      </c>
      <c r="X7" s="160">
        <v>658</v>
      </c>
      <c r="Y7" s="5897">
        <v>711</v>
      </c>
      <c r="Z7" s="5895">
        <v>313</v>
      </c>
      <c r="AA7" s="5898">
        <v>47</v>
      </c>
      <c r="AB7" s="160">
        <v>674</v>
      </c>
      <c r="AC7" s="160">
        <v>879</v>
      </c>
      <c r="AD7" s="160">
        <v>7864</v>
      </c>
      <c r="AE7" s="160">
        <v>6994</v>
      </c>
      <c r="AF7" s="160">
        <v>14858</v>
      </c>
      <c r="AG7" s="160">
        <v>65</v>
      </c>
      <c r="AH7" s="160">
        <v>795</v>
      </c>
      <c r="AI7" s="161">
        <v>860</v>
      </c>
    </row>
    <row r="8" spans="1:35" s="450" customFormat="1" ht="47.25" customHeight="1" thickBot="1">
      <c r="A8" s="3377" t="s">
        <v>5386</v>
      </c>
      <c r="B8" s="1497">
        <v>42</v>
      </c>
      <c r="C8" s="164">
        <v>213</v>
      </c>
      <c r="D8" s="164">
        <v>726</v>
      </c>
      <c r="E8" s="164">
        <v>655</v>
      </c>
      <c r="F8" s="164">
        <v>1381</v>
      </c>
      <c r="G8" s="164">
        <v>9</v>
      </c>
      <c r="H8" s="164">
        <v>154</v>
      </c>
      <c r="I8" s="1498">
        <v>163</v>
      </c>
      <c r="J8" s="1497">
        <v>49</v>
      </c>
      <c r="K8" s="164">
        <v>136</v>
      </c>
      <c r="L8" s="164">
        <v>983</v>
      </c>
      <c r="M8" s="164">
        <v>854</v>
      </c>
      <c r="N8" s="164">
        <v>1837</v>
      </c>
      <c r="O8" s="164">
        <v>8</v>
      </c>
      <c r="P8" s="164">
        <v>207</v>
      </c>
      <c r="Q8" s="1498">
        <v>215</v>
      </c>
      <c r="R8" s="1497">
        <v>51</v>
      </c>
      <c r="S8" s="164">
        <v>145</v>
      </c>
      <c r="T8" s="164">
        <v>1033</v>
      </c>
      <c r="U8" s="164">
        <v>931</v>
      </c>
      <c r="V8" s="164">
        <v>1964</v>
      </c>
      <c r="W8" s="164">
        <v>7</v>
      </c>
      <c r="X8" s="164">
        <v>175</v>
      </c>
      <c r="Y8" s="1499">
        <v>182</v>
      </c>
      <c r="Z8" s="1497">
        <v>10</v>
      </c>
      <c r="AA8" s="1500">
        <v>6</v>
      </c>
      <c r="AB8" s="164">
        <v>62</v>
      </c>
      <c r="AC8" s="164">
        <v>52</v>
      </c>
      <c r="AD8" s="164">
        <v>405</v>
      </c>
      <c r="AE8" s="164">
        <v>372</v>
      </c>
      <c r="AF8" s="164">
        <v>777</v>
      </c>
      <c r="AG8" s="164">
        <v>3</v>
      </c>
      <c r="AH8" s="164">
        <v>54</v>
      </c>
      <c r="AI8" s="165">
        <v>57</v>
      </c>
    </row>
    <row r="9" spans="1:35" s="450" customFormat="1" ht="45" customHeight="1">
      <c r="A9" s="1501" t="s">
        <v>1493</v>
      </c>
      <c r="B9" s="1502">
        <v>417</v>
      </c>
      <c r="C9" s="1503">
        <v>776</v>
      </c>
      <c r="D9" s="1503">
        <v>8175</v>
      </c>
      <c r="E9" s="1503">
        <v>7450</v>
      </c>
      <c r="F9" s="1503">
        <v>15625</v>
      </c>
      <c r="G9" s="1503">
        <v>32</v>
      </c>
      <c r="H9" s="1503">
        <v>630</v>
      </c>
      <c r="I9" s="1504">
        <v>662</v>
      </c>
      <c r="J9" s="1502">
        <v>441</v>
      </c>
      <c r="K9" s="1503">
        <v>748</v>
      </c>
      <c r="L9" s="1503">
        <v>9170</v>
      </c>
      <c r="M9" s="1503">
        <v>8560</v>
      </c>
      <c r="N9" s="1503">
        <v>17730</v>
      </c>
      <c r="O9" s="1503">
        <v>52</v>
      </c>
      <c r="P9" s="1503">
        <v>764</v>
      </c>
      <c r="Q9" s="1504">
        <v>816</v>
      </c>
      <c r="R9" s="1502">
        <v>435</v>
      </c>
      <c r="S9" s="1503">
        <v>811</v>
      </c>
      <c r="T9" s="1503">
        <v>9105</v>
      </c>
      <c r="U9" s="1503">
        <v>8311</v>
      </c>
      <c r="V9" s="1503">
        <v>17416</v>
      </c>
      <c r="W9" s="1503">
        <v>60</v>
      </c>
      <c r="X9" s="1503">
        <v>833</v>
      </c>
      <c r="Y9" s="1505">
        <v>893</v>
      </c>
      <c r="Z9" s="1502">
        <v>323</v>
      </c>
      <c r="AA9" s="1506">
        <v>91</v>
      </c>
      <c r="AB9" s="1503">
        <v>813</v>
      </c>
      <c r="AC9" s="1503">
        <v>1008</v>
      </c>
      <c r="AD9" s="1503">
        <v>9041</v>
      </c>
      <c r="AE9" s="1503">
        <v>8019</v>
      </c>
      <c r="AF9" s="1503">
        <v>17060</v>
      </c>
      <c r="AG9" s="1503">
        <v>75</v>
      </c>
      <c r="AH9" s="1503">
        <v>987</v>
      </c>
      <c r="AI9" s="1507">
        <v>1062</v>
      </c>
    </row>
    <row r="10" spans="1:35" s="450" customFormat="1" ht="39.75" customHeight="1">
      <c r="A10" s="1496" t="s">
        <v>1494</v>
      </c>
      <c r="B10" s="1497">
        <v>354</v>
      </c>
      <c r="C10" s="164">
        <v>457</v>
      </c>
      <c r="D10" s="164">
        <v>5935</v>
      </c>
      <c r="E10" s="164">
        <v>5388</v>
      </c>
      <c r="F10" s="164">
        <v>11323</v>
      </c>
      <c r="G10" s="164">
        <v>14</v>
      </c>
      <c r="H10" s="164">
        <v>350</v>
      </c>
      <c r="I10" s="1498">
        <v>364</v>
      </c>
      <c r="J10" s="1497">
        <v>366</v>
      </c>
      <c r="K10" s="164">
        <v>492</v>
      </c>
      <c r="L10" s="164">
        <v>6384</v>
      </c>
      <c r="M10" s="164">
        <v>5995</v>
      </c>
      <c r="N10" s="164">
        <v>12379</v>
      </c>
      <c r="O10" s="164">
        <v>21</v>
      </c>
      <c r="P10" s="164">
        <v>393</v>
      </c>
      <c r="Q10" s="1498">
        <v>414</v>
      </c>
      <c r="R10" s="1497">
        <v>339</v>
      </c>
      <c r="S10" s="164">
        <v>327</v>
      </c>
      <c r="T10" s="164">
        <v>5544</v>
      </c>
      <c r="U10" s="164">
        <v>5039</v>
      </c>
      <c r="V10" s="164">
        <v>10583</v>
      </c>
      <c r="W10" s="164">
        <v>17</v>
      </c>
      <c r="X10" s="164">
        <v>432</v>
      </c>
      <c r="Y10" s="1499">
        <v>449</v>
      </c>
      <c r="Z10" s="1497">
        <v>313</v>
      </c>
      <c r="AA10" s="6772" t="s">
        <v>9</v>
      </c>
      <c r="AB10" s="164">
        <v>424</v>
      </c>
      <c r="AC10" s="164">
        <v>565</v>
      </c>
      <c r="AD10" s="164">
        <v>4884</v>
      </c>
      <c r="AE10" s="164">
        <v>4304</v>
      </c>
      <c r="AF10" s="164">
        <v>9188</v>
      </c>
      <c r="AG10" s="164">
        <v>23</v>
      </c>
      <c r="AH10" s="164">
        <v>487</v>
      </c>
      <c r="AI10" s="165">
        <v>510</v>
      </c>
    </row>
    <row r="11" spans="1:35" s="450" customFormat="1" ht="39.950000000000003" customHeight="1" thickBot="1">
      <c r="A11" s="1496" t="s">
        <v>1495</v>
      </c>
      <c r="B11" s="1497">
        <v>12</v>
      </c>
      <c r="C11" s="164">
        <v>23</v>
      </c>
      <c r="D11" s="164">
        <v>232</v>
      </c>
      <c r="E11" s="164">
        <v>211</v>
      </c>
      <c r="F11" s="164">
        <v>443</v>
      </c>
      <c r="G11" s="164">
        <v>3</v>
      </c>
      <c r="H11" s="164">
        <v>19</v>
      </c>
      <c r="I11" s="1498">
        <v>22</v>
      </c>
      <c r="J11" s="1497">
        <v>12</v>
      </c>
      <c r="K11" s="164">
        <v>28</v>
      </c>
      <c r="L11" s="164">
        <v>249</v>
      </c>
      <c r="M11" s="164">
        <v>215</v>
      </c>
      <c r="N11" s="164">
        <v>464</v>
      </c>
      <c r="O11" s="164">
        <v>0</v>
      </c>
      <c r="P11" s="164">
        <v>24</v>
      </c>
      <c r="Q11" s="1498">
        <v>24</v>
      </c>
      <c r="R11" s="1497">
        <v>12</v>
      </c>
      <c r="S11" s="164">
        <v>31</v>
      </c>
      <c r="T11" s="164">
        <v>287</v>
      </c>
      <c r="U11" s="164">
        <v>269</v>
      </c>
      <c r="V11" s="164">
        <v>556</v>
      </c>
      <c r="W11" s="164">
        <v>0</v>
      </c>
      <c r="X11" s="164">
        <v>35</v>
      </c>
      <c r="Y11" s="1499">
        <v>35</v>
      </c>
      <c r="Z11" s="1497">
        <v>10</v>
      </c>
      <c r="AA11" s="6773"/>
      <c r="AB11" s="164">
        <v>32</v>
      </c>
      <c r="AC11" s="164">
        <v>32</v>
      </c>
      <c r="AD11" s="164">
        <v>268</v>
      </c>
      <c r="AE11" s="164">
        <v>246</v>
      </c>
      <c r="AF11" s="164">
        <v>514</v>
      </c>
      <c r="AG11" s="164">
        <v>0</v>
      </c>
      <c r="AH11" s="164">
        <v>33</v>
      </c>
      <c r="AI11" s="165">
        <v>33</v>
      </c>
    </row>
    <row r="12" spans="1:35" s="450" customFormat="1" ht="39.950000000000003" customHeight="1">
      <c r="A12" s="1501" t="s">
        <v>1496</v>
      </c>
      <c r="B12" s="1508">
        <v>366</v>
      </c>
      <c r="C12" s="1509">
        <v>480</v>
      </c>
      <c r="D12" s="1509">
        <v>6167</v>
      </c>
      <c r="E12" s="1509">
        <v>5599</v>
      </c>
      <c r="F12" s="1509">
        <v>11766</v>
      </c>
      <c r="G12" s="1509">
        <v>17</v>
      </c>
      <c r="H12" s="1509">
        <v>369</v>
      </c>
      <c r="I12" s="1510">
        <v>386</v>
      </c>
      <c r="J12" s="1508">
        <v>378</v>
      </c>
      <c r="K12" s="1509">
        <v>520</v>
      </c>
      <c r="L12" s="1509">
        <v>6633</v>
      </c>
      <c r="M12" s="1509">
        <v>6210</v>
      </c>
      <c r="N12" s="1509">
        <v>12843</v>
      </c>
      <c r="O12" s="1509">
        <v>21</v>
      </c>
      <c r="P12" s="1509">
        <v>417</v>
      </c>
      <c r="Q12" s="1510">
        <v>438</v>
      </c>
      <c r="R12" s="1508">
        <v>351</v>
      </c>
      <c r="S12" s="1509">
        <v>358</v>
      </c>
      <c r="T12" s="1509">
        <v>5831</v>
      </c>
      <c r="U12" s="1509">
        <v>5308</v>
      </c>
      <c r="V12" s="1509">
        <v>11139</v>
      </c>
      <c r="W12" s="1509">
        <v>17</v>
      </c>
      <c r="X12" s="1509">
        <v>467</v>
      </c>
      <c r="Y12" s="1511">
        <v>484</v>
      </c>
      <c r="Z12" s="1508">
        <v>323</v>
      </c>
      <c r="AA12" s="6774"/>
      <c r="AB12" s="1509">
        <v>456</v>
      </c>
      <c r="AC12" s="1509">
        <v>597</v>
      </c>
      <c r="AD12" s="1509">
        <v>5152</v>
      </c>
      <c r="AE12" s="1509">
        <v>4550</v>
      </c>
      <c r="AF12" s="1509">
        <v>9702</v>
      </c>
      <c r="AG12" s="1509">
        <v>23</v>
      </c>
      <c r="AH12" s="1509">
        <v>520</v>
      </c>
      <c r="AI12" s="1512">
        <v>543</v>
      </c>
    </row>
    <row r="13" spans="1:35" s="450" customFormat="1" ht="39.950000000000003" customHeight="1">
      <c r="A13" s="1496" t="s">
        <v>1497</v>
      </c>
      <c r="B13" s="1497">
        <v>21</v>
      </c>
      <c r="C13" s="164">
        <v>106</v>
      </c>
      <c r="D13" s="164">
        <v>1514</v>
      </c>
      <c r="E13" s="164">
        <v>1407</v>
      </c>
      <c r="F13" s="164">
        <v>2921</v>
      </c>
      <c r="G13" s="164">
        <v>9</v>
      </c>
      <c r="H13" s="164">
        <v>126</v>
      </c>
      <c r="I13" s="1498">
        <v>135</v>
      </c>
      <c r="J13" s="1497">
        <v>26</v>
      </c>
      <c r="K13" s="164">
        <v>120</v>
      </c>
      <c r="L13" s="164">
        <v>1803</v>
      </c>
      <c r="M13" s="164">
        <v>1711</v>
      </c>
      <c r="N13" s="164">
        <v>3514</v>
      </c>
      <c r="O13" s="164">
        <v>23</v>
      </c>
      <c r="P13" s="164">
        <v>164</v>
      </c>
      <c r="Q13" s="1498">
        <v>187</v>
      </c>
      <c r="R13" s="1497">
        <v>45</v>
      </c>
      <c r="S13" s="164">
        <v>239</v>
      </c>
      <c r="T13" s="164">
        <v>2528</v>
      </c>
      <c r="U13" s="164">
        <v>2341</v>
      </c>
      <c r="V13" s="164">
        <v>4869</v>
      </c>
      <c r="W13" s="164">
        <v>36</v>
      </c>
      <c r="X13" s="164">
        <v>226</v>
      </c>
      <c r="Y13" s="1499">
        <v>262</v>
      </c>
      <c r="Z13" s="6775" t="s">
        <v>9</v>
      </c>
      <c r="AA13" s="1500">
        <v>47</v>
      </c>
      <c r="AB13" s="164">
        <v>250</v>
      </c>
      <c r="AC13" s="164">
        <v>314</v>
      </c>
      <c r="AD13" s="164">
        <v>2980</v>
      </c>
      <c r="AE13" s="164">
        <v>2690</v>
      </c>
      <c r="AF13" s="164">
        <v>5670</v>
      </c>
      <c r="AG13" s="164">
        <v>42</v>
      </c>
      <c r="AH13" s="164">
        <v>308</v>
      </c>
      <c r="AI13" s="165">
        <v>350</v>
      </c>
    </row>
    <row r="14" spans="1:35" s="450" customFormat="1" ht="39.950000000000003" customHeight="1" thickBot="1">
      <c r="A14" s="1496" t="s">
        <v>1498</v>
      </c>
      <c r="B14" s="1497" t="s">
        <v>9</v>
      </c>
      <c r="C14" s="164" t="s">
        <v>9</v>
      </c>
      <c r="D14" s="164" t="s">
        <v>9</v>
      </c>
      <c r="E14" s="164" t="s">
        <v>9</v>
      </c>
      <c r="F14" s="164" t="s">
        <v>9</v>
      </c>
      <c r="G14" s="164" t="s">
        <v>9</v>
      </c>
      <c r="H14" s="164" t="s">
        <v>9</v>
      </c>
      <c r="I14" s="1498" t="s">
        <v>9</v>
      </c>
      <c r="J14" s="1497">
        <v>3</v>
      </c>
      <c r="K14" s="164">
        <v>19</v>
      </c>
      <c r="L14" s="164">
        <v>66</v>
      </c>
      <c r="M14" s="164">
        <v>56</v>
      </c>
      <c r="N14" s="164">
        <v>122</v>
      </c>
      <c r="O14" s="164">
        <v>2</v>
      </c>
      <c r="P14" s="164">
        <v>10</v>
      </c>
      <c r="Q14" s="1498">
        <v>12</v>
      </c>
      <c r="R14" s="1497">
        <v>4</v>
      </c>
      <c r="S14" s="164">
        <v>21</v>
      </c>
      <c r="T14" s="164">
        <v>103</v>
      </c>
      <c r="U14" s="164">
        <v>87</v>
      </c>
      <c r="V14" s="164">
        <v>190</v>
      </c>
      <c r="W14" s="164">
        <v>2</v>
      </c>
      <c r="X14" s="164">
        <v>9</v>
      </c>
      <c r="Y14" s="1499">
        <v>11</v>
      </c>
      <c r="Z14" s="6776"/>
      <c r="AA14" s="1500">
        <v>6</v>
      </c>
      <c r="AB14" s="164">
        <v>30</v>
      </c>
      <c r="AC14" s="164">
        <v>20</v>
      </c>
      <c r="AD14" s="164">
        <v>137</v>
      </c>
      <c r="AE14" s="164">
        <v>126</v>
      </c>
      <c r="AF14" s="164">
        <v>263</v>
      </c>
      <c r="AG14" s="164">
        <v>3</v>
      </c>
      <c r="AH14" s="164">
        <v>21</v>
      </c>
      <c r="AI14" s="165">
        <v>24</v>
      </c>
    </row>
    <row r="15" spans="1:35" s="450" customFormat="1" ht="39.950000000000003" customHeight="1">
      <c r="A15" s="1501" t="s">
        <v>1499</v>
      </c>
      <c r="B15" s="1513">
        <v>21</v>
      </c>
      <c r="C15" s="1514">
        <v>106</v>
      </c>
      <c r="D15" s="1514">
        <v>1514</v>
      </c>
      <c r="E15" s="1514">
        <v>1407</v>
      </c>
      <c r="F15" s="1514">
        <v>2921</v>
      </c>
      <c r="G15" s="1514">
        <v>9</v>
      </c>
      <c r="H15" s="1514">
        <v>126</v>
      </c>
      <c r="I15" s="1515">
        <v>135</v>
      </c>
      <c r="J15" s="1513">
        <v>29</v>
      </c>
      <c r="K15" s="1514">
        <v>139</v>
      </c>
      <c r="L15" s="1514">
        <v>1869</v>
      </c>
      <c r="M15" s="1514">
        <v>1767</v>
      </c>
      <c r="N15" s="1514">
        <v>3636</v>
      </c>
      <c r="O15" s="1514">
        <v>25</v>
      </c>
      <c r="P15" s="1514">
        <v>174</v>
      </c>
      <c r="Q15" s="1515">
        <v>199</v>
      </c>
      <c r="R15" s="1513">
        <v>49</v>
      </c>
      <c r="S15" s="1514">
        <v>260</v>
      </c>
      <c r="T15" s="1514">
        <v>2631</v>
      </c>
      <c r="U15" s="1514">
        <v>2428</v>
      </c>
      <c r="V15" s="1514">
        <v>5059</v>
      </c>
      <c r="W15" s="1514">
        <v>38</v>
      </c>
      <c r="X15" s="1514">
        <v>235</v>
      </c>
      <c r="Y15" s="1516">
        <v>273</v>
      </c>
      <c r="Z15" s="6777"/>
      <c r="AA15" s="1517">
        <v>53</v>
      </c>
      <c r="AB15" s="1514">
        <v>280</v>
      </c>
      <c r="AC15" s="1514">
        <v>334</v>
      </c>
      <c r="AD15" s="1514">
        <v>3117</v>
      </c>
      <c r="AE15" s="1514">
        <v>2816</v>
      </c>
      <c r="AF15" s="1514">
        <v>5933</v>
      </c>
      <c r="AG15" s="1514">
        <v>45</v>
      </c>
      <c r="AH15" s="1514">
        <v>329</v>
      </c>
      <c r="AI15" s="1518">
        <v>374</v>
      </c>
    </row>
    <row r="16" spans="1:35" ht="39.950000000000003" customHeight="1" thickBot="1">
      <c r="A16" s="1519" t="s">
        <v>1500</v>
      </c>
      <c r="B16" s="1520">
        <v>30</v>
      </c>
      <c r="C16" s="1521">
        <v>190</v>
      </c>
      <c r="D16" s="1521">
        <v>494</v>
      </c>
      <c r="E16" s="1521">
        <v>444</v>
      </c>
      <c r="F16" s="1521">
        <v>938</v>
      </c>
      <c r="G16" s="1521">
        <v>6</v>
      </c>
      <c r="H16" s="1521">
        <v>135</v>
      </c>
      <c r="I16" s="1522">
        <v>141</v>
      </c>
      <c r="J16" s="1520">
        <v>34</v>
      </c>
      <c r="K16" s="1521">
        <v>89</v>
      </c>
      <c r="L16" s="1521">
        <v>668</v>
      </c>
      <c r="M16" s="1521">
        <v>583</v>
      </c>
      <c r="N16" s="1521">
        <v>1251</v>
      </c>
      <c r="O16" s="1521">
        <v>6</v>
      </c>
      <c r="P16" s="1521">
        <v>173</v>
      </c>
      <c r="Q16" s="1522">
        <v>179</v>
      </c>
      <c r="R16" s="1520">
        <v>35</v>
      </c>
      <c r="S16" s="1521">
        <v>93</v>
      </c>
      <c r="T16" s="1521">
        <v>643</v>
      </c>
      <c r="U16" s="1521">
        <v>575</v>
      </c>
      <c r="V16" s="1521">
        <v>1218</v>
      </c>
      <c r="W16" s="1521">
        <v>5</v>
      </c>
      <c r="X16" s="1521">
        <v>131</v>
      </c>
      <c r="Y16" s="1523">
        <v>136</v>
      </c>
      <c r="Z16" s="1520" t="s">
        <v>9</v>
      </c>
      <c r="AA16" s="1524">
        <v>38</v>
      </c>
      <c r="AB16" s="1524">
        <v>77</v>
      </c>
      <c r="AC16" s="1521">
        <v>77</v>
      </c>
      <c r="AD16" s="1521">
        <v>772</v>
      </c>
      <c r="AE16" s="1521">
        <v>653</v>
      </c>
      <c r="AF16" s="1521">
        <v>1425</v>
      </c>
      <c r="AG16" s="1521">
        <v>7</v>
      </c>
      <c r="AH16" s="1521">
        <v>138</v>
      </c>
      <c r="AI16" s="1525">
        <v>145</v>
      </c>
    </row>
    <row r="17" spans="1:17" ht="20.100000000000001" customHeight="1" thickTop="1">
      <c r="A17" s="1526"/>
      <c r="B17" s="174"/>
      <c r="C17" s="174"/>
      <c r="D17" s="174"/>
      <c r="E17" s="174"/>
      <c r="F17" s="174"/>
      <c r="G17" s="174"/>
      <c r="H17" s="174"/>
      <c r="I17" s="174"/>
      <c r="J17" s="174"/>
      <c r="K17" s="174"/>
      <c r="L17" s="174"/>
      <c r="M17" s="174"/>
      <c r="N17" s="174"/>
      <c r="O17" s="174"/>
      <c r="P17" s="174"/>
      <c r="Q17" s="174"/>
    </row>
    <row r="18" spans="1:17" ht="20.100000000000001" customHeight="1">
      <c r="A18" s="6261" t="s">
        <v>1501</v>
      </c>
      <c r="B18" s="6261"/>
      <c r="C18" s="6261"/>
      <c r="D18" s="6261"/>
      <c r="E18" s="6261"/>
      <c r="F18" s="6261"/>
      <c r="G18" s="6261"/>
      <c r="H18" s="6261"/>
      <c r="I18" s="6261"/>
      <c r="J18" s="6261"/>
      <c r="K18" s="6261"/>
    </row>
    <row r="19" spans="1:17" ht="20.100000000000001" customHeight="1">
      <c r="A19" s="6247" t="s">
        <v>679</v>
      </c>
      <c r="B19" s="6247"/>
      <c r="C19" s="6247"/>
      <c r="D19" s="6247"/>
      <c r="E19" s="6247"/>
      <c r="F19" s="6247"/>
      <c r="G19" s="6247"/>
      <c r="H19" s="6247"/>
      <c r="I19" s="6247"/>
      <c r="J19" s="6247"/>
      <c r="K19" s="6247"/>
    </row>
    <row r="20" spans="1:17" ht="20.100000000000001" customHeight="1">
      <c r="A20" s="6247" t="s">
        <v>1502</v>
      </c>
      <c r="B20" s="6247"/>
      <c r="C20" s="6247"/>
      <c r="D20" s="6247"/>
      <c r="E20" s="6247"/>
      <c r="F20" s="6247"/>
      <c r="G20" s="6247"/>
      <c r="H20" s="6247"/>
      <c r="I20" s="6247"/>
      <c r="J20" s="6247"/>
      <c r="K20" s="1025"/>
    </row>
    <row r="21" spans="1:17" ht="20.100000000000001" customHeight="1">
      <c r="A21" s="6249" t="s">
        <v>104</v>
      </c>
      <c r="B21" s="6249"/>
      <c r="C21" s="6249"/>
      <c r="D21" s="6249"/>
      <c r="E21" s="6249"/>
      <c r="F21" s="6249"/>
      <c r="G21" s="6249"/>
      <c r="H21" s="6249"/>
      <c r="I21" s="6249"/>
      <c r="J21" s="6249"/>
      <c r="K21" s="6249"/>
    </row>
    <row r="22" spans="1:17" ht="20.100000000000001" customHeight="1">
      <c r="A22" s="6249" t="s">
        <v>1503</v>
      </c>
      <c r="B22" s="6249"/>
      <c r="C22" s="6249"/>
      <c r="D22" s="6249"/>
      <c r="E22" s="6249"/>
      <c r="F22" s="6249"/>
      <c r="G22" s="6249"/>
      <c r="H22" s="6249"/>
      <c r="I22" s="6249"/>
      <c r="J22" s="6249"/>
    </row>
    <row r="36" ht="16.5" customHeight="1"/>
    <row r="37" ht="14.25" customHeight="1"/>
    <row r="38" ht="14.25" customHeight="1"/>
    <row r="39" ht="14.25" customHeight="1"/>
  </sheetData>
  <mergeCells count="32">
    <mergeCell ref="A20:J20"/>
    <mergeCell ref="A22:J22"/>
    <mergeCell ref="A2:AI2"/>
    <mergeCell ref="A3:AI3"/>
    <mergeCell ref="A4:A6"/>
    <mergeCell ref="B4:I4"/>
    <mergeCell ref="J4:Q4"/>
    <mergeCell ref="R4:Y4"/>
    <mergeCell ref="AC5:AC6"/>
    <mergeCell ref="AD5:AF5"/>
    <mergeCell ref="G5:I5"/>
    <mergeCell ref="J5:J6"/>
    <mergeCell ref="K5:K6"/>
    <mergeCell ref="L5:N5"/>
    <mergeCell ref="AA5:AA6"/>
    <mergeCell ref="AB5:AB6"/>
    <mergeCell ref="O5:Q5"/>
    <mergeCell ref="R5:R6"/>
    <mergeCell ref="A19:K19"/>
    <mergeCell ref="A21:K21"/>
    <mergeCell ref="Z4:AI4"/>
    <mergeCell ref="B5:B6"/>
    <mergeCell ref="AG5:AI5"/>
    <mergeCell ref="AA10:AA12"/>
    <mergeCell ref="Z13:Z15"/>
    <mergeCell ref="A18:K18"/>
    <mergeCell ref="S5:S6"/>
    <mergeCell ref="T5:V5"/>
    <mergeCell ref="W5:Y5"/>
    <mergeCell ref="Z5:Z6"/>
    <mergeCell ref="C5:C6"/>
    <mergeCell ref="D5:F5"/>
  </mergeCells>
  <hyperlinks>
    <hyperlink ref="A1" r:id="rId1"/>
  </hyperlinks>
  <pageMargins left="0.7" right="0.7" top="0.75" bottom="0.75" header="0.3" footer="0.3"/>
  <pageSetup paperSize="9" scale="59" fitToWidth="0" orientation="landscape" r:id="rId2"/>
  <headerFooter alignWithMargins="0">
    <oddFooter>&amp;R87</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8">
    <pageSetUpPr fitToPage="1"/>
  </sheetPr>
  <dimension ref="A1:AP47"/>
  <sheetViews>
    <sheetView view="pageBreakPreview" zoomScale="60" zoomScaleNormal="100" workbookViewId="0">
      <selection activeCell="A2" sqref="A2:AP22"/>
    </sheetView>
  </sheetViews>
  <sheetFormatPr defaultRowHeight="12.75"/>
  <cols>
    <col min="1" max="1" width="11.85546875" style="152" customWidth="1"/>
    <col min="2" max="2" width="6" style="152" customWidth="1"/>
    <col min="3" max="3" width="6.7109375" style="152" customWidth="1"/>
    <col min="4" max="6" width="5.7109375" style="152" customWidth="1"/>
    <col min="7" max="10" width="6.7109375" style="152" customWidth="1"/>
    <col min="11" max="11" width="6" style="152" customWidth="1"/>
    <col min="12" max="14" width="5.7109375" style="152" customWidth="1"/>
    <col min="15" max="17" width="6.7109375" style="152" customWidth="1"/>
    <col min="18" max="19" width="6" style="152" customWidth="1"/>
    <col min="20" max="25" width="6.7109375" style="152" customWidth="1"/>
    <col min="26" max="26" width="5.5703125" style="152" customWidth="1"/>
    <col min="27" max="27" width="5.7109375" style="152" customWidth="1"/>
    <col min="28" max="33" width="6.7109375" style="152" customWidth="1"/>
    <col min="34" max="34" width="6" style="152" customWidth="1"/>
    <col min="35" max="35" width="4.85546875" style="152" customWidth="1"/>
    <col min="36" max="42" width="5.7109375" style="152" customWidth="1"/>
    <col min="43" max="16384" width="9.140625" style="152"/>
  </cols>
  <sheetData>
    <row r="1" spans="1:42" s="452" customFormat="1" ht="13.5" thickBot="1">
      <c r="A1" s="1490" t="s">
        <v>0</v>
      </c>
      <c r="B1" s="1490"/>
      <c r="AP1" s="474" t="s">
        <v>1</v>
      </c>
    </row>
    <row r="2" spans="1:42" ht="26.25" customHeight="1" thickTop="1">
      <c r="A2" s="6250" t="s">
        <v>1980</v>
      </c>
      <c r="B2" s="6251"/>
      <c r="C2" s="6251"/>
      <c r="D2" s="6251"/>
      <c r="E2" s="6251"/>
      <c r="F2" s="6251"/>
      <c r="G2" s="6251"/>
      <c r="H2" s="6251"/>
      <c r="I2" s="6251"/>
      <c r="J2" s="6251"/>
      <c r="K2" s="6251"/>
      <c r="L2" s="6251"/>
      <c r="M2" s="6251"/>
      <c r="N2" s="6251"/>
      <c r="O2" s="6251"/>
      <c r="P2" s="6251"/>
      <c r="Q2" s="6251"/>
      <c r="R2" s="6251"/>
      <c r="S2" s="6251"/>
      <c r="T2" s="6251"/>
      <c r="U2" s="6251"/>
      <c r="V2" s="6251"/>
      <c r="W2" s="6251"/>
      <c r="X2" s="6251"/>
      <c r="Y2" s="6251"/>
      <c r="Z2" s="6251"/>
      <c r="AA2" s="6251"/>
      <c r="AB2" s="6251"/>
      <c r="AC2" s="6251"/>
      <c r="AD2" s="6251"/>
      <c r="AE2" s="6251"/>
      <c r="AF2" s="6251"/>
      <c r="AG2" s="6251"/>
      <c r="AH2" s="6251"/>
      <c r="AI2" s="6251"/>
      <c r="AJ2" s="6251"/>
      <c r="AK2" s="6251"/>
      <c r="AL2" s="6251"/>
      <c r="AM2" s="6251"/>
      <c r="AN2" s="6251"/>
      <c r="AO2" s="6251"/>
      <c r="AP2" s="6252"/>
    </row>
    <row r="3" spans="1:42" ht="27.75" customHeight="1" thickBot="1">
      <c r="A3" s="6285" t="s">
        <v>1468</v>
      </c>
      <c r="B3" s="6286"/>
      <c r="C3" s="6286"/>
      <c r="D3" s="6286"/>
      <c r="E3" s="6286"/>
      <c r="F3" s="6286"/>
      <c r="G3" s="6286"/>
      <c r="H3" s="6286"/>
      <c r="I3" s="6286"/>
      <c r="J3" s="6286"/>
      <c r="K3" s="6286"/>
      <c r="L3" s="6286"/>
      <c r="M3" s="6286"/>
      <c r="N3" s="6286"/>
      <c r="O3" s="6286"/>
      <c r="P3" s="6286"/>
      <c r="Q3" s="6286"/>
      <c r="R3" s="6286"/>
      <c r="S3" s="6286"/>
      <c r="T3" s="6286"/>
      <c r="U3" s="6286"/>
      <c r="V3" s="6286"/>
      <c r="W3" s="6286"/>
      <c r="X3" s="6286"/>
      <c r="Y3" s="6286"/>
      <c r="Z3" s="6286"/>
      <c r="AA3" s="6286"/>
      <c r="AB3" s="6286"/>
      <c r="AC3" s="6286"/>
      <c r="AD3" s="6286"/>
      <c r="AE3" s="6286"/>
      <c r="AF3" s="6286"/>
      <c r="AG3" s="6286"/>
      <c r="AH3" s="6286"/>
      <c r="AI3" s="6286"/>
      <c r="AJ3" s="6286"/>
      <c r="AK3" s="6286"/>
      <c r="AL3" s="6286"/>
      <c r="AM3" s="6286"/>
      <c r="AN3" s="6286"/>
      <c r="AO3" s="6286"/>
      <c r="AP3" s="6287"/>
    </row>
    <row r="4" spans="1:42" ht="33" customHeight="1" thickBot="1">
      <c r="A4" s="6784" t="s">
        <v>690</v>
      </c>
      <c r="B4" s="6455">
        <v>2009</v>
      </c>
      <c r="C4" s="6386"/>
      <c r="D4" s="6386"/>
      <c r="E4" s="6386"/>
      <c r="F4" s="6386"/>
      <c r="G4" s="6386"/>
      <c r="H4" s="6386"/>
      <c r="I4" s="6456"/>
      <c r="J4" s="6455">
        <v>2010</v>
      </c>
      <c r="K4" s="6386"/>
      <c r="L4" s="6386"/>
      <c r="M4" s="6386"/>
      <c r="N4" s="6386"/>
      <c r="O4" s="6386"/>
      <c r="P4" s="6386"/>
      <c r="Q4" s="6456"/>
      <c r="R4" s="6455">
        <v>2011</v>
      </c>
      <c r="S4" s="6386"/>
      <c r="T4" s="6386"/>
      <c r="U4" s="6386"/>
      <c r="V4" s="6386"/>
      <c r="W4" s="6386"/>
      <c r="X4" s="6386"/>
      <c r="Y4" s="6386"/>
      <c r="Z4" s="6455">
        <v>2012</v>
      </c>
      <c r="AA4" s="6386"/>
      <c r="AB4" s="6386"/>
      <c r="AC4" s="6386"/>
      <c r="AD4" s="6386"/>
      <c r="AE4" s="6386"/>
      <c r="AF4" s="6386"/>
      <c r="AG4" s="6386"/>
      <c r="AH4" s="6288">
        <v>2013</v>
      </c>
      <c r="AI4" s="6289"/>
      <c r="AJ4" s="6289"/>
      <c r="AK4" s="6289"/>
      <c r="AL4" s="6289"/>
      <c r="AM4" s="6289"/>
      <c r="AN4" s="6289"/>
      <c r="AO4" s="6289"/>
      <c r="AP4" s="6290"/>
    </row>
    <row r="5" spans="1:42" ht="84" customHeight="1" thickBot="1">
      <c r="A5" s="6784"/>
      <c r="B5" s="6767" t="s">
        <v>1504</v>
      </c>
      <c r="C5" s="6778" t="s">
        <v>1486</v>
      </c>
      <c r="D5" s="6785" t="s">
        <v>1487</v>
      </c>
      <c r="E5" s="6786"/>
      <c r="F5" s="6787"/>
      <c r="G5" s="6558" t="s">
        <v>5388</v>
      </c>
      <c r="H5" s="6504"/>
      <c r="I5" s="6505"/>
      <c r="J5" s="6767" t="s">
        <v>1504</v>
      </c>
      <c r="K5" s="6778" t="s">
        <v>1486</v>
      </c>
      <c r="L5" s="6578" t="s">
        <v>1487</v>
      </c>
      <c r="M5" s="6567"/>
      <c r="N5" s="6579"/>
      <c r="O5" s="6558" t="s">
        <v>5388</v>
      </c>
      <c r="P5" s="6504"/>
      <c r="Q5" s="6766"/>
      <c r="R5" s="6767" t="s">
        <v>1504</v>
      </c>
      <c r="S5" s="6778" t="s">
        <v>1486</v>
      </c>
      <c r="T5" s="6783" t="s">
        <v>1487</v>
      </c>
      <c r="U5" s="6567"/>
      <c r="V5" s="6579"/>
      <c r="W5" s="6558" t="s">
        <v>5388</v>
      </c>
      <c r="X5" s="6504"/>
      <c r="Y5" s="6505"/>
      <c r="Z5" s="6767" t="s">
        <v>1504</v>
      </c>
      <c r="AA5" s="6778" t="s">
        <v>1486</v>
      </c>
      <c r="AB5" s="6578" t="s">
        <v>1487</v>
      </c>
      <c r="AC5" s="6567"/>
      <c r="AD5" s="6579"/>
      <c r="AE5" s="6558" t="s">
        <v>5388</v>
      </c>
      <c r="AF5" s="6504"/>
      <c r="AG5" s="6505"/>
      <c r="AH5" s="6767" t="s">
        <v>1504</v>
      </c>
      <c r="AI5" s="6778" t="s">
        <v>1486</v>
      </c>
      <c r="AJ5" s="6778" t="s">
        <v>1505</v>
      </c>
      <c r="AK5" s="6578" t="s">
        <v>1487</v>
      </c>
      <c r="AL5" s="6567"/>
      <c r="AM5" s="6579"/>
      <c r="AN5" s="6558" t="s">
        <v>5388</v>
      </c>
      <c r="AO5" s="6504"/>
      <c r="AP5" s="6771"/>
    </row>
    <row r="6" spans="1:42" ht="96.75" customHeight="1" thickBot="1">
      <c r="A6" s="6784"/>
      <c r="B6" s="6768"/>
      <c r="C6" s="6768"/>
      <c r="D6" s="1527" t="s">
        <v>330</v>
      </c>
      <c r="E6" s="1528" t="s">
        <v>1491</v>
      </c>
      <c r="F6" s="1529" t="s">
        <v>2</v>
      </c>
      <c r="G6" s="1530" t="s">
        <v>330</v>
      </c>
      <c r="H6" s="1531" t="s">
        <v>1492</v>
      </c>
      <c r="I6" s="1532" t="s">
        <v>2</v>
      </c>
      <c r="J6" s="6768"/>
      <c r="K6" s="6768"/>
      <c r="L6" s="1533" t="s">
        <v>330</v>
      </c>
      <c r="M6" s="1534" t="s">
        <v>1491</v>
      </c>
      <c r="N6" s="1535" t="s">
        <v>2</v>
      </c>
      <c r="O6" s="1530" t="s">
        <v>330</v>
      </c>
      <c r="P6" s="1531" t="s">
        <v>1492</v>
      </c>
      <c r="Q6" s="1536" t="s">
        <v>2</v>
      </c>
      <c r="R6" s="6768"/>
      <c r="S6" s="6768"/>
      <c r="T6" s="5903" t="s">
        <v>330</v>
      </c>
      <c r="U6" s="1672" t="s">
        <v>1491</v>
      </c>
      <c r="V6" s="1673" t="s">
        <v>2</v>
      </c>
      <c r="W6" s="1491" t="s">
        <v>330</v>
      </c>
      <c r="X6" s="1492" t="s">
        <v>1492</v>
      </c>
      <c r="Y6" s="1493" t="s">
        <v>2</v>
      </c>
      <c r="Z6" s="6768"/>
      <c r="AA6" s="6768"/>
      <c r="AB6" s="1533" t="s">
        <v>330</v>
      </c>
      <c r="AC6" s="1534" t="s">
        <v>1491</v>
      </c>
      <c r="AD6" s="1535" t="s">
        <v>2</v>
      </c>
      <c r="AE6" s="1530" t="s">
        <v>330</v>
      </c>
      <c r="AF6" s="1531" t="s">
        <v>1492</v>
      </c>
      <c r="AG6" s="1536" t="s">
        <v>2</v>
      </c>
      <c r="AH6" s="6768"/>
      <c r="AI6" s="6768"/>
      <c r="AJ6" s="6768"/>
      <c r="AK6" s="1533" t="s">
        <v>330</v>
      </c>
      <c r="AL6" s="1534" t="s">
        <v>1491</v>
      </c>
      <c r="AM6" s="1535" t="s">
        <v>2</v>
      </c>
      <c r="AN6" s="1530" t="s">
        <v>330</v>
      </c>
      <c r="AO6" s="1534" t="s">
        <v>1491</v>
      </c>
      <c r="AP6" s="1537" t="s">
        <v>2</v>
      </c>
    </row>
    <row r="7" spans="1:42" s="450" customFormat="1" ht="38.1" customHeight="1">
      <c r="A7" s="1538" t="s">
        <v>43</v>
      </c>
      <c r="B7" s="1539">
        <v>3</v>
      </c>
      <c r="C7" s="1539">
        <v>17</v>
      </c>
      <c r="D7" s="1540">
        <v>197</v>
      </c>
      <c r="E7" s="1541">
        <v>222</v>
      </c>
      <c r="F7" s="1542">
        <v>419</v>
      </c>
      <c r="G7" s="1540">
        <v>1</v>
      </c>
      <c r="H7" s="1541">
        <v>25</v>
      </c>
      <c r="I7" s="1542">
        <v>26</v>
      </c>
      <c r="J7" s="1539">
        <v>4</v>
      </c>
      <c r="K7" s="1539">
        <v>19</v>
      </c>
      <c r="L7" s="1540">
        <v>246</v>
      </c>
      <c r="M7" s="1541">
        <v>252</v>
      </c>
      <c r="N7" s="1542">
        <v>498</v>
      </c>
      <c r="O7" s="1540">
        <v>1</v>
      </c>
      <c r="P7" s="1541">
        <v>24</v>
      </c>
      <c r="Q7" s="1543">
        <v>25</v>
      </c>
      <c r="R7" s="1539">
        <v>5</v>
      </c>
      <c r="S7" s="1544">
        <v>22</v>
      </c>
      <c r="T7" s="1540">
        <v>313</v>
      </c>
      <c r="U7" s="1541">
        <v>309</v>
      </c>
      <c r="V7" s="1543">
        <v>622</v>
      </c>
      <c r="W7" s="1540">
        <v>3</v>
      </c>
      <c r="X7" s="1541">
        <v>32</v>
      </c>
      <c r="Y7" s="1542">
        <v>35</v>
      </c>
      <c r="Z7" s="5900">
        <v>8</v>
      </c>
      <c r="AA7" s="1539">
        <v>45</v>
      </c>
      <c r="AB7" s="1540">
        <v>428</v>
      </c>
      <c r="AC7" s="1541">
        <v>392</v>
      </c>
      <c r="AD7" s="1542">
        <v>819</v>
      </c>
      <c r="AE7" s="1540">
        <v>9</v>
      </c>
      <c r="AF7" s="1541">
        <v>41</v>
      </c>
      <c r="AG7" s="1543">
        <v>50</v>
      </c>
      <c r="AH7" s="1539">
        <v>9</v>
      </c>
      <c r="AI7" s="1539">
        <v>50</v>
      </c>
      <c r="AJ7" s="1544">
        <v>64</v>
      </c>
      <c r="AK7" s="1540">
        <v>574</v>
      </c>
      <c r="AL7" s="1541">
        <v>498</v>
      </c>
      <c r="AM7" s="1542">
        <v>1072</v>
      </c>
      <c r="AN7" s="1540">
        <v>13</v>
      </c>
      <c r="AO7" s="1541">
        <v>59</v>
      </c>
      <c r="AP7" s="1545">
        <v>72</v>
      </c>
    </row>
    <row r="8" spans="1:42" s="450" customFormat="1" ht="38.1" customHeight="1">
      <c r="A8" s="1546" t="s">
        <v>44</v>
      </c>
      <c r="B8" s="1547">
        <v>7</v>
      </c>
      <c r="C8" s="1547">
        <v>40</v>
      </c>
      <c r="D8" s="1548">
        <v>654</v>
      </c>
      <c r="E8" s="1549">
        <v>612</v>
      </c>
      <c r="F8" s="1550">
        <v>1266</v>
      </c>
      <c r="G8" s="1548">
        <v>2</v>
      </c>
      <c r="H8" s="1549">
        <v>80</v>
      </c>
      <c r="I8" s="1550">
        <v>82</v>
      </c>
      <c r="J8" s="1547">
        <v>7</v>
      </c>
      <c r="K8" s="1547">
        <v>41</v>
      </c>
      <c r="L8" s="1548">
        <v>680</v>
      </c>
      <c r="M8" s="1549">
        <v>604</v>
      </c>
      <c r="N8" s="1550">
        <v>1284</v>
      </c>
      <c r="O8" s="1548">
        <v>4</v>
      </c>
      <c r="P8" s="1549">
        <v>55</v>
      </c>
      <c r="Q8" s="1551">
        <v>59</v>
      </c>
      <c r="R8" s="1547">
        <v>11</v>
      </c>
      <c r="S8" s="1552">
        <v>65</v>
      </c>
      <c r="T8" s="1548">
        <v>850</v>
      </c>
      <c r="U8" s="1549">
        <v>768</v>
      </c>
      <c r="V8" s="1551">
        <v>1618</v>
      </c>
      <c r="W8" s="1548">
        <v>13</v>
      </c>
      <c r="X8" s="1549">
        <v>82</v>
      </c>
      <c r="Y8" s="1550">
        <v>95</v>
      </c>
      <c r="Z8" s="5901">
        <v>21</v>
      </c>
      <c r="AA8" s="1547">
        <v>131</v>
      </c>
      <c r="AB8" s="1548">
        <v>1303</v>
      </c>
      <c r="AC8" s="1549">
        <v>1226</v>
      </c>
      <c r="AD8" s="1550">
        <v>2529</v>
      </c>
      <c r="AE8" s="1548">
        <v>15</v>
      </c>
      <c r="AF8" s="1549">
        <v>105</v>
      </c>
      <c r="AG8" s="1551">
        <v>120</v>
      </c>
      <c r="AH8" s="1547">
        <v>18</v>
      </c>
      <c r="AI8" s="1547">
        <v>108</v>
      </c>
      <c r="AJ8" s="1552">
        <v>152</v>
      </c>
      <c r="AK8" s="1548">
        <v>1555</v>
      </c>
      <c r="AL8" s="1549">
        <v>1354</v>
      </c>
      <c r="AM8" s="1550">
        <v>2909</v>
      </c>
      <c r="AN8" s="1548">
        <v>16</v>
      </c>
      <c r="AO8" s="1549">
        <v>151</v>
      </c>
      <c r="AP8" s="1553">
        <v>167</v>
      </c>
    </row>
    <row r="9" spans="1:42" s="450" customFormat="1" ht="38.1" customHeight="1">
      <c r="A9" s="1546" t="s">
        <v>1506</v>
      </c>
      <c r="B9" s="1547" t="s">
        <v>9</v>
      </c>
      <c r="C9" s="1547" t="s">
        <v>9</v>
      </c>
      <c r="D9" s="1548" t="s">
        <v>9</v>
      </c>
      <c r="E9" s="1549" t="s">
        <v>9</v>
      </c>
      <c r="F9" s="1550" t="s">
        <v>9</v>
      </c>
      <c r="G9" s="1548" t="s">
        <v>9</v>
      </c>
      <c r="H9" s="1549" t="s">
        <v>9</v>
      </c>
      <c r="I9" s="1550" t="s">
        <v>9</v>
      </c>
      <c r="J9" s="1547" t="s">
        <v>9</v>
      </c>
      <c r="K9" s="1547" t="s">
        <v>9</v>
      </c>
      <c r="L9" s="1548" t="s">
        <v>9</v>
      </c>
      <c r="M9" s="1549" t="s">
        <v>9</v>
      </c>
      <c r="N9" s="1550" t="s">
        <v>9</v>
      </c>
      <c r="O9" s="1548" t="s">
        <v>9</v>
      </c>
      <c r="P9" s="1549" t="s">
        <v>9</v>
      </c>
      <c r="Q9" s="1551" t="s">
        <v>9</v>
      </c>
      <c r="R9" s="1547" t="s">
        <v>9</v>
      </c>
      <c r="S9" s="1552" t="s">
        <v>9</v>
      </c>
      <c r="T9" s="1548" t="s">
        <v>9</v>
      </c>
      <c r="U9" s="1549" t="s">
        <v>9</v>
      </c>
      <c r="V9" s="1551" t="s">
        <v>9</v>
      </c>
      <c r="W9" s="1548" t="s">
        <v>9</v>
      </c>
      <c r="X9" s="1549" t="s">
        <v>9</v>
      </c>
      <c r="Y9" s="1550" t="s">
        <v>9</v>
      </c>
      <c r="Z9" s="5901" t="s">
        <v>9</v>
      </c>
      <c r="AA9" s="1547" t="s">
        <v>9</v>
      </c>
      <c r="AB9" s="1548" t="s">
        <v>9</v>
      </c>
      <c r="AC9" s="1549" t="s">
        <v>9</v>
      </c>
      <c r="AD9" s="1550" t="s">
        <v>9</v>
      </c>
      <c r="AE9" s="1548" t="s">
        <v>9</v>
      </c>
      <c r="AF9" s="1549" t="s">
        <v>9</v>
      </c>
      <c r="AG9" s="1551" t="s">
        <v>9</v>
      </c>
      <c r="AH9" s="1547">
        <v>5</v>
      </c>
      <c r="AI9" s="1547">
        <v>27</v>
      </c>
      <c r="AJ9" s="1552">
        <v>17</v>
      </c>
      <c r="AK9" s="1548">
        <v>126</v>
      </c>
      <c r="AL9" s="1549">
        <v>110</v>
      </c>
      <c r="AM9" s="1550">
        <v>236</v>
      </c>
      <c r="AN9" s="1548">
        <v>2</v>
      </c>
      <c r="AO9" s="1549">
        <v>18</v>
      </c>
      <c r="AP9" s="1553">
        <v>20</v>
      </c>
    </row>
    <row r="10" spans="1:42" s="450" customFormat="1" ht="38.1" customHeight="1">
      <c r="A10" s="1546" t="s">
        <v>39</v>
      </c>
      <c r="B10" s="1547">
        <v>1</v>
      </c>
      <c r="C10" s="1547">
        <v>4</v>
      </c>
      <c r="D10" s="1548">
        <v>33</v>
      </c>
      <c r="E10" s="1549">
        <v>54</v>
      </c>
      <c r="F10" s="1550">
        <v>87</v>
      </c>
      <c r="G10" s="1548">
        <v>0</v>
      </c>
      <c r="H10" s="1549">
        <v>4</v>
      </c>
      <c r="I10" s="1550">
        <v>4</v>
      </c>
      <c r="J10" s="1547">
        <v>1</v>
      </c>
      <c r="K10" s="1547">
        <v>3</v>
      </c>
      <c r="L10" s="1548">
        <v>48</v>
      </c>
      <c r="M10" s="1549">
        <v>66</v>
      </c>
      <c r="N10" s="1550">
        <v>114</v>
      </c>
      <c r="O10" s="1548">
        <v>0</v>
      </c>
      <c r="P10" s="1549">
        <v>3</v>
      </c>
      <c r="Q10" s="1551">
        <v>3</v>
      </c>
      <c r="R10" s="1547">
        <v>1</v>
      </c>
      <c r="S10" s="1552">
        <v>5</v>
      </c>
      <c r="T10" s="1548">
        <v>54</v>
      </c>
      <c r="U10" s="1549">
        <v>50</v>
      </c>
      <c r="V10" s="1551">
        <v>104</v>
      </c>
      <c r="W10" s="1548">
        <v>1</v>
      </c>
      <c r="X10" s="1549">
        <v>5</v>
      </c>
      <c r="Y10" s="1550">
        <v>6</v>
      </c>
      <c r="Z10" s="5901">
        <v>2</v>
      </c>
      <c r="AA10" s="1547">
        <v>12</v>
      </c>
      <c r="AB10" s="1548">
        <v>46</v>
      </c>
      <c r="AC10" s="1549">
        <v>48</v>
      </c>
      <c r="AD10" s="1550">
        <v>94</v>
      </c>
      <c r="AE10" s="1548">
        <v>1</v>
      </c>
      <c r="AF10" s="1549">
        <v>4</v>
      </c>
      <c r="AG10" s="1551">
        <v>5</v>
      </c>
      <c r="AH10" s="1547">
        <v>2</v>
      </c>
      <c r="AI10" s="1547">
        <v>13</v>
      </c>
      <c r="AJ10" s="1552">
        <v>9</v>
      </c>
      <c r="AK10" s="1548">
        <v>64</v>
      </c>
      <c r="AL10" s="1549">
        <v>77</v>
      </c>
      <c r="AM10" s="1550">
        <v>141</v>
      </c>
      <c r="AN10" s="1548">
        <v>0</v>
      </c>
      <c r="AO10" s="1549">
        <v>9</v>
      </c>
      <c r="AP10" s="1553">
        <v>9</v>
      </c>
    </row>
    <row r="11" spans="1:42" s="450" customFormat="1" ht="38.1" customHeight="1">
      <c r="A11" s="1546" t="s">
        <v>41</v>
      </c>
      <c r="B11" s="1547">
        <v>1</v>
      </c>
      <c r="C11" s="1547">
        <v>5</v>
      </c>
      <c r="D11" s="1548">
        <v>55</v>
      </c>
      <c r="E11" s="1549">
        <v>46</v>
      </c>
      <c r="F11" s="1550">
        <v>101</v>
      </c>
      <c r="G11" s="1548">
        <v>0</v>
      </c>
      <c r="H11" s="1549">
        <v>5</v>
      </c>
      <c r="I11" s="1550">
        <v>5</v>
      </c>
      <c r="J11" s="1547">
        <v>1</v>
      </c>
      <c r="K11" s="1547">
        <v>4</v>
      </c>
      <c r="L11" s="1548">
        <v>43</v>
      </c>
      <c r="M11" s="1549">
        <v>42</v>
      </c>
      <c r="N11" s="1550">
        <v>85</v>
      </c>
      <c r="O11" s="1548">
        <v>1</v>
      </c>
      <c r="P11" s="1549">
        <v>4</v>
      </c>
      <c r="Q11" s="1551">
        <v>5</v>
      </c>
      <c r="R11" s="1547">
        <v>1</v>
      </c>
      <c r="S11" s="1552">
        <v>4</v>
      </c>
      <c r="T11" s="1548">
        <v>37</v>
      </c>
      <c r="U11" s="1549">
        <v>44</v>
      </c>
      <c r="V11" s="1551">
        <v>81</v>
      </c>
      <c r="W11" s="1548">
        <v>1</v>
      </c>
      <c r="X11" s="1549">
        <v>4</v>
      </c>
      <c r="Y11" s="1550">
        <v>5</v>
      </c>
      <c r="Z11" s="5901">
        <v>1</v>
      </c>
      <c r="AA11" s="1547">
        <v>4</v>
      </c>
      <c r="AB11" s="1548">
        <v>51</v>
      </c>
      <c r="AC11" s="1549">
        <v>34</v>
      </c>
      <c r="AD11" s="1550">
        <v>85</v>
      </c>
      <c r="AE11" s="1548">
        <v>0</v>
      </c>
      <c r="AF11" s="1549">
        <v>3</v>
      </c>
      <c r="AG11" s="1551">
        <v>3</v>
      </c>
      <c r="AH11" s="1547">
        <v>1</v>
      </c>
      <c r="AI11" s="1547">
        <v>4</v>
      </c>
      <c r="AJ11" s="1552">
        <v>4</v>
      </c>
      <c r="AK11" s="1548">
        <v>40</v>
      </c>
      <c r="AL11" s="1549">
        <v>33</v>
      </c>
      <c r="AM11" s="1550">
        <v>73</v>
      </c>
      <c r="AN11" s="1548">
        <v>0</v>
      </c>
      <c r="AO11" s="1549">
        <v>4</v>
      </c>
      <c r="AP11" s="1553">
        <v>4</v>
      </c>
    </row>
    <row r="12" spans="1:42" s="450" customFormat="1" ht="38.1" customHeight="1">
      <c r="A12" s="1546" t="s">
        <v>42</v>
      </c>
      <c r="B12" s="1547">
        <v>1</v>
      </c>
      <c r="C12" s="1547">
        <v>5</v>
      </c>
      <c r="D12" s="1548">
        <v>50</v>
      </c>
      <c r="E12" s="1549">
        <v>46</v>
      </c>
      <c r="F12" s="1550">
        <v>96</v>
      </c>
      <c r="G12" s="1548">
        <v>0</v>
      </c>
      <c r="H12" s="1549">
        <v>5</v>
      </c>
      <c r="I12" s="1550">
        <v>5</v>
      </c>
      <c r="J12" s="1547">
        <v>1</v>
      </c>
      <c r="K12" s="1547">
        <v>3</v>
      </c>
      <c r="L12" s="1548">
        <v>50</v>
      </c>
      <c r="M12" s="1549">
        <v>36</v>
      </c>
      <c r="N12" s="1550">
        <v>86</v>
      </c>
      <c r="O12" s="1548">
        <v>0</v>
      </c>
      <c r="P12" s="1549">
        <v>5</v>
      </c>
      <c r="Q12" s="1551">
        <v>5</v>
      </c>
      <c r="R12" s="1547">
        <v>1</v>
      </c>
      <c r="S12" s="1552">
        <v>3</v>
      </c>
      <c r="T12" s="1548">
        <v>54</v>
      </c>
      <c r="U12" s="1549">
        <v>63</v>
      </c>
      <c r="V12" s="1551">
        <v>117</v>
      </c>
      <c r="W12" s="1548">
        <v>0</v>
      </c>
      <c r="X12" s="1549">
        <v>6</v>
      </c>
      <c r="Y12" s="1550">
        <v>6</v>
      </c>
      <c r="Z12" s="5901">
        <v>1</v>
      </c>
      <c r="AA12" s="1547">
        <v>4</v>
      </c>
      <c r="AB12" s="1548">
        <v>64</v>
      </c>
      <c r="AC12" s="1549">
        <v>64</v>
      </c>
      <c r="AD12" s="1550">
        <v>128</v>
      </c>
      <c r="AE12" s="1548">
        <v>1</v>
      </c>
      <c r="AF12" s="1549">
        <v>7</v>
      </c>
      <c r="AG12" s="1551">
        <v>8</v>
      </c>
      <c r="AH12" s="1547">
        <v>1</v>
      </c>
      <c r="AI12" s="1547">
        <v>4</v>
      </c>
      <c r="AJ12" s="1552">
        <v>7</v>
      </c>
      <c r="AK12" s="1548">
        <v>66</v>
      </c>
      <c r="AL12" s="1549">
        <v>40</v>
      </c>
      <c r="AM12" s="1550">
        <v>106</v>
      </c>
      <c r="AN12" s="1548">
        <v>1</v>
      </c>
      <c r="AO12" s="1549">
        <v>5</v>
      </c>
      <c r="AP12" s="1553">
        <v>6</v>
      </c>
    </row>
    <row r="13" spans="1:42" s="450" customFormat="1" ht="38.1" customHeight="1">
      <c r="A13" s="1546" t="s">
        <v>46</v>
      </c>
      <c r="B13" s="1547" t="s">
        <v>9</v>
      </c>
      <c r="C13" s="1547" t="s">
        <v>9</v>
      </c>
      <c r="D13" s="1548" t="s">
        <v>9</v>
      </c>
      <c r="E13" s="1549" t="s">
        <v>9</v>
      </c>
      <c r="F13" s="1554" t="s">
        <v>9</v>
      </c>
      <c r="G13" s="1548" t="s">
        <v>9</v>
      </c>
      <c r="H13" s="1549" t="s">
        <v>9</v>
      </c>
      <c r="I13" s="1554" t="s">
        <v>9</v>
      </c>
      <c r="J13" s="1547">
        <v>1</v>
      </c>
      <c r="K13" s="1547">
        <v>4</v>
      </c>
      <c r="L13" s="1548">
        <v>42</v>
      </c>
      <c r="M13" s="1549">
        <v>23</v>
      </c>
      <c r="N13" s="1550">
        <v>65</v>
      </c>
      <c r="O13" s="1548">
        <v>0</v>
      </c>
      <c r="P13" s="1549">
        <v>3</v>
      </c>
      <c r="Q13" s="1551">
        <v>3</v>
      </c>
      <c r="R13" s="1547">
        <v>1</v>
      </c>
      <c r="S13" s="1552">
        <v>4</v>
      </c>
      <c r="T13" s="1548">
        <v>33</v>
      </c>
      <c r="U13" s="1549">
        <v>27</v>
      </c>
      <c r="V13" s="1551">
        <v>60</v>
      </c>
      <c r="W13" s="1548">
        <v>0</v>
      </c>
      <c r="X13" s="1549">
        <v>2</v>
      </c>
      <c r="Y13" s="1550">
        <v>2</v>
      </c>
      <c r="Z13" s="5901">
        <v>1</v>
      </c>
      <c r="AA13" s="1547">
        <v>6</v>
      </c>
      <c r="AB13" s="1548">
        <v>23</v>
      </c>
      <c r="AC13" s="1549">
        <v>28</v>
      </c>
      <c r="AD13" s="1550">
        <v>51</v>
      </c>
      <c r="AE13" s="1548">
        <v>0</v>
      </c>
      <c r="AF13" s="1549">
        <v>4</v>
      </c>
      <c r="AG13" s="1551">
        <v>4</v>
      </c>
      <c r="AH13" s="1547">
        <v>1</v>
      </c>
      <c r="AI13" s="1547">
        <v>6</v>
      </c>
      <c r="AJ13" s="1552">
        <v>4</v>
      </c>
      <c r="AK13" s="1548">
        <v>28</v>
      </c>
      <c r="AL13" s="1549">
        <v>31</v>
      </c>
      <c r="AM13" s="1550">
        <v>59</v>
      </c>
      <c r="AN13" s="1548">
        <v>0</v>
      </c>
      <c r="AO13" s="1549">
        <v>4</v>
      </c>
      <c r="AP13" s="1553">
        <v>4</v>
      </c>
    </row>
    <row r="14" spans="1:42" s="450" customFormat="1" ht="38.1" customHeight="1">
      <c r="A14" s="1546" t="s">
        <v>109</v>
      </c>
      <c r="B14" s="1547">
        <v>3</v>
      </c>
      <c r="C14" s="1547">
        <v>15</v>
      </c>
      <c r="D14" s="1548">
        <v>250</v>
      </c>
      <c r="E14" s="1549">
        <v>267</v>
      </c>
      <c r="F14" s="1550">
        <v>517</v>
      </c>
      <c r="G14" s="1548">
        <v>1</v>
      </c>
      <c r="H14" s="1549">
        <v>24</v>
      </c>
      <c r="I14" s="1550">
        <v>25</v>
      </c>
      <c r="J14" s="1547">
        <v>4</v>
      </c>
      <c r="K14" s="1547">
        <v>21</v>
      </c>
      <c r="L14" s="1548">
        <v>320</v>
      </c>
      <c r="M14" s="1549">
        <v>317</v>
      </c>
      <c r="N14" s="1550">
        <v>637</v>
      </c>
      <c r="O14" s="1548">
        <v>2</v>
      </c>
      <c r="P14" s="1549">
        <v>26</v>
      </c>
      <c r="Q14" s="1551">
        <v>28</v>
      </c>
      <c r="R14" s="1547">
        <v>5</v>
      </c>
      <c r="S14" s="1552">
        <v>26</v>
      </c>
      <c r="T14" s="1548">
        <v>388</v>
      </c>
      <c r="U14" s="1549">
        <v>386</v>
      </c>
      <c r="V14" s="1551">
        <v>774</v>
      </c>
      <c r="W14" s="1548">
        <v>5</v>
      </c>
      <c r="X14" s="1549">
        <v>34</v>
      </c>
      <c r="Y14" s="1550">
        <v>39</v>
      </c>
      <c r="Z14" s="5901">
        <v>6</v>
      </c>
      <c r="AA14" s="1547">
        <v>28</v>
      </c>
      <c r="AB14" s="1548">
        <v>496</v>
      </c>
      <c r="AC14" s="1549">
        <v>437</v>
      </c>
      <c r="AD14" s="1550">
        <v>933</v>
      </c>
      <c r="AE14" s="1548">
        <v>6</v>
      </c>
      <c r="AF14" s="1549">
        <v>54</v>
      </c>
      <c r="AG14" s="1551">
        <v>60</v>
      </c>
      <c r="AH14" s="1547">
        <v>6</v>
      </c>
      <c r="AI14" s="1547">
        <v>28</v>
      </c>
      <c r="AJ14" s="1552">
        <v>49</v>
      </c>
      <c r="AK14" s="1548">
        <v>473</v>
      </c>
      <c r="AL14" s="1549">
        <v>464</v>
      </c>
      <c r="AM14" s="1550">
        <v>937</v>
      </c>
      <c r="AN14" s="1548">
        <v>7</v>
      </c>
      <c r="AO14" s="1549">
        <v>56</v>
      </c>
      <c r="AP14" s="1553">
        <v>63</v>
      </c>
    </row>
    <row r="15" spans="1:42" s="450" customFormat="1" ht="38.1" customHeight="1">
      <c r="A15" s="1546" t="s">
        <v>50</v>
      </c>
      <c r="B15" s="1547" t="s">
        <v>9</v>
      </c>
      <c r="C15" s="1547" t="s">
        <v>9</v>
      </c>
      <c r="D15" s="1548" t="s">
        <v>9</v>
      </c>
      <c r="E15" s="1549" t="s">
        <v>9</v>
      </c>
      <c r="F15" s="1554" t="s">
        <v>9</v>
      </c>
      <c r="G15" s="1548" t="s">
        <v>9</v>
      </c>
      <c r="H15" s="1549" t="s">
        <v>9</v>
      </c>
      <c r="I15" s="1554" t="s">
        <v>9</v>
      </c>
      <c r="J15" s="1547">
        <v>1</v>
      </c>
      <c r="K15" s="1547">
        <v>5</v>
      </c>
      <c r="L15" s="1548">
        <v>28</v>
      </c>
      <c r="M15" s="1549">
        <v>19</v>
      </c>
      <c r="N15" s="1550">
        <v>47</v>
      </c>
      <c r="O15" s="1548">
        <v>1</v>
      </c>
      <c r="P15" s="1549">
        <v>1</v>
      </c>
      <c r="Q15" s="1551">
        <v>2</v>
      </c>
      <c r="R15" s="1547">
        <v>1</v>
      </c>
      <c r="S15" s="1552">
        <v>5</v>
      </c>
      <c r="T15" s="1548">
        <v>33</v>
      </c>
      <c r="U15" s="1549">
        <v>31</v>
      </c>
      <c r="V15" s="1551">
        <v>64</v>
      </c>
      <c r="W15" s="1548">
        <v>2</v>
      </c>
      <c r="X15" s="1549">
        <v>1</v>
      </c>
      <c r="Y15" s="1550">
        <v>3</v>
      </c>
      <c r="Z15" s="5901">
        <v>2</v>
      </c>
      <c r="AA15" s="1547">
        <v>8</v>
      </c>
      <c r="AB15" s="1548">
        <v>44</v>
      </c>
      <c r="AC15" s="1549">
        <v>36</v>
      </c>
      <c r="AD15" s="1550">
        <v>80</v>
      </c>
      <c r="AE15" s="1548">
        <v>2</v>
      </c>
      <c r="AF15" s="1549">
        <v>4</v>
      </c>
      <c r="AG15" s="1551">
        <v>6</v>
      </c>
      <c r="AH15" s="1547">
        <v>1</v>
      </c>
      <c r="AI15" s="1547">
        <v>5</v>
      </c>
      <c r="AJ15" s="1552">
        <v>3</v>
      </c>
      <c r="AK15" s="1548">
        <v>26</v>
      </c>
      <c r="AL15" s="1549">
        <v>22</v>
      </c>
      <c r="AM15" s="1550">
        <v>48</v>
      </c>
      <c r="AN15" s="1548">
        <v>1</v>
      </c>
      <c r="AO15" s="1549">
        <v>4</v>
      </c>
      <c r="AP15" s="1553">
        <v>5</v>
      </c>
    </row>
    <row r="16" spans="1:42" s="450" customFormat="1" ht="38.1" customHeight="1">
      <c r="A16" s="1546" t="s">
        <v>5387</v>
      </c>
      <c r="B16" s="1547" t="s">
        <v>9</v>
      </c>
      <c r="C16" s="1547" t="s">
        <v>9</v>
      </c>
      <c r="D16" s="1548" t="s">
        <v>9</v>
      </c>
      <c r="E16" s="1549" t="s">
        <v>9</v>
      </c>
      <c r="F16" s="1550" t="s">
        <v>9</v>
      </c>
      <c r="G16" s="1548" t="s">
        <v>9</v>
      </c>
      <c r="H16" s="1549" t="s">
        <v>9</v>
      </c>
      <c r="I16" s="1550" t="s">
        <v>9</v>
      </c>
      <c r="J16" s="1547" t="s">
        <v>9</v>
      </c>
      <c r="K16" s="1547" t="s">
        <v>9</v>
      </c>
      <c r="L16" s="1548" t="s">
        <v>9</v>
      </c>
      <c r="M16" s="1549" t="s">
        <v>9</v>
      </c>
      <c r="N16" s="1550" t="s">
        <v>9</v>
      </c>
      <c r="O16" s="1548" t="s">
        <v>9</v>
      </c>
      <c r="P16" s="1549" t="s">
        <v>9</v>
      </c>
      <c r="Q16" s="1551" t="s">
        <v>9</v>
      </c>
      <c r="R16" s="1547" t="s">
        <v>9</v>
      </c>
      <c r="S16" s="1552" t="s">
        <v>9</v>
      </c>
      <c r="T16" s="1548" t="s">
        <v>9</v>
      </c>
      <c r="U16" s="1549" t="s">
        <v>9</v>
      </c>
      <c r="V16" s="1551" t="s">
        <v>9</v>
      </c>
      <c r="W16" s="1548" t="s">
        <v>9</v>
      </c>
      <c r="X16" s="1549" t="s">
        <v>9</v>
      </c>
      <c r="Y16" s="1550" t="s">
        <v>9</v>
      </c>
      <c r="Z16" s="5901" t="s">
        <v>9</v>
      </c>
      <c r="AA16" s="1547" t="s">
        <v>9</v>
      </c>
      <c r="AB16" s="1548" t="s">
        <v>9</v>
      </c>
      <c r="AC16" s="1549" t="s">
        <v>9</v>
      </c>
      <c r="AD16" s="1550" t="s">
        <v>9</v>
      </c>
      <c r="AE16" s="1548" t="s">
        <v>9</v>
      </c>
      <c r="AF16" s="1549" t="s">
        <v>9</v>
      </c>
      <c r="AG16" s="1551" t="s">
        <v>9</v>
      </c>
      <c r="AH16" s="1547">
        <v>1</v>
      </c>
      <c r="AI16" s="1547">
        <v>3</v>
      </c>
      <c r="AJ16" s="1552">
        <v>3</v>
      </c>
      <c r="AK16" s="1548">
        <v>11</v>
      </c>
      <c r="AL16" s="1549">
        <v>16</v>
      </c>
      <c r="AM16" s="1550">
        <v>27</v>
      </c>
      <c r="AN16" s="1548">
        <v>1</v>
      </c>
      <c r="AO16" s="1549">
        <v>3</v>
      </c>
      <c r="AP16" s="1553">
        <v>4</v>
      </c>
    </row>
    <row r="17" spans="1:42" s="450" customFormat="1" ht="38.1" customHeight="1">
      <c r="A17" s="1546" t="s">
        <v>51</v>
      </c>
      <c r="B17" s="1547" t="s">
        <v>9</v>
      </c>
      <c r="C17" s="1547" t="s">
        <v>9</v>
      </c>
      <c r="D17" s="1548" t="s">
        <v>9</v>
      </c>
      <c r="E17" s="1549" t="s">
        <v>9</v>
      </c>
      <c r="F17" s="1554" t="s">
        <v>9</v>
      </c>
      <c r="G17" s="1548" t="s">
        <v>9</v>
      </c>
      <c r="H17" s="1549" t="s">
        <v>9</v>
      </c>
      <c r="I17" s="1554" t="s">
        <v>9</v>
      </c>
      <c r="J17" s="1547">
        <v>1</v>
      </c>
      <c r="K17" s="1547">
        <v>6</v>
      </c>
      <c r="L17" s="1548">
        <v>57</v>
      </c>
      <c r="M17" s="1549">
        <v>48</v>
      </c>
      <c r="N17" s="1550">
        <v>105</v>
      </c>
      <c r="O17" s="1548">
        <v>0</v>
      </c>
      <c r="P17" s="1549">
        <v>5</v>
      </c>
      <c r="Q17" s="1551">
        <v>5</v>
      </c>
      <c r="R17" s="1547">
        <v>1</v>
      </c>
      <c r="S17" s="1552" t="s">
        <v>9</v>
      </c>
      <c r="T17" s="1548">
        <v>54</v>
      </c>
      <c r="U17" s="1549">
        <v>44</v>
      </c>
      <c r="V17" s="1551">
        <v>98</v>
      </c>
      <c r="W17" s="1548">
        <v>0</v>
      </c>
      <c r="X17" s="1549">
        <v>4</v>
      </c>
      <c r="Y17" s="1550">
        <v>4</v>
      </c>
      <c r="Z17" s="5901">
        <v>1</v>
      </c>
      <c r="AA17" s="1547" t="s">
        <v>9</v>
      </c>
      <c r="AB17" s="1548">
        <v>52</v>
      </c>
      <c r="AC17" s="1549">
        <v>40</v>
      </c>
      <c r="AD17" s="1550">
        <v>92</v>
      </c>
      <c r="AE17" s="1548">
        <v>0</v>
      </c>
      <c r="AF17" s="1549">
        <v>3</v>
      </c>
      <c r="AG17" s="1551">
        <v>3</v>
      </c>
      <c r="AH17" s="1547">
        <v>1</v>
      </c>
      <c r="AI17" s="1547">
        <v>6</v>
      </c>
      <c r="AJ17" s="1552">
        <v>6</v>
      </c>
      <c r="AK17" s="1548">
        <v>45</v>
      </c>
      <c r="AL17" s="1549">
        <v>58</v>
      </c>
      <c r="AM17" s="1550">
        <v>103</v>
      </c>
      <c r="AN17" s="1548">
        <v>0</v>
      </c>
      <c r="AO17" s="1549">
        <v>6</v>
      </c>
      <c r="AP17" s="1553">
        <v>6</v>
      </c>
    </row>
    <row r="18" spans="1:42" s="450" customFormat="1" ht="38.1" customHeight="1">
      <c r="A18" s="1546" t="s">
        <v>37</v>
      </c>
      <c r="B18" s="1547" t="s">
        <v>9</v>
      </c>
      <c r="C18" s="1547" t="s">
        <v>9</v>
      </c>
      <c r="D18" s="1548" t="s">
        <v>9</v>
      </c>
      <c r="E18" s="1549" t="s">
        <v>9</v>
      </c>
      <c r="F18" s="1554" t="s">
        <v>9</v>
      </c>
      <c r="G18" s="1548" t="s">
        <v>9</v>
      </c>
      <c r="H18" s="1549" t="s">
        <v>9</v>
      </c>
      <c r="I18" s="1554" t="s">
        <v>9</v>
      </c>
      <c r="J18" s="1547" t="s">
        <v>9</v>
      </c>
      <c r="K18" s="1547" t="s">
        <v>9</v>
      </c>
      <c r="L18" s="1548" t="s">
        <v>9</v>
      </c>
      <c r="M18" s="1549" t="s">
        <v>9</v>
      </c>
      <c r="N18" s="1554" t="s">
        <v>9</v>
      </c>
      <c r="O18" s="1548" t="s">
        <v>9</v>
      </c>
      <c r="P18" s="1549" t="s">
        <v>9</v>
      </c>
      <c r="Q18" s="1556" t="s">
        <v>9</v>
      </c>
      <c r="R18" s="1547">
        <v>1</v>
      </c>
      <c r="S18" s="1552">
        <v>5</v>
      </c>
      <c r="T18" s="1548">
        <v>34</v>
      </c>
      <c r="U18" s="1549">
        <v>26</v>
      </c>
      <c r="V18" s="1551">
        <v>60</v>
      </c>
      <c r="W18" s="1548">
        <v>0</v>
      </c>
      <c r="X18" s="1549">
        <v>3</v>
      </c>
      <c r="Y18" s="1550">
        <v>3</v>
      </c>
      <c r="Z18" s="5901">
        <v>1</v>
      </c>
      <c r="AA18" s="1547">
        <v>5</v>
      </c>
      <c r="AB18" s="1548">
        <v>24</v>
      </c>
      <c r="AC18" s="1549">
        <v>24</v>
      </c>
      <c r="AD18" s="1550">
        <v>48</v>
      </c>
      <c r="AE18" s="1548">
        <v>2</v>
      </c>
      <c r="AF18" s="1549">
        <v>3</v>
      </c>
      <c r="AG18" s="1551">
        <v>5</v>
      </c>
      <c r="AH18" s="1547">
        <v>2</v>
      </c>
      <c r="AI18" s="1547">
        <v>10</v>
      </c>
      <c r="AJ18" s="1552">
        <v>4</v>
      </c>
      <c r="AK18" s="1548">
        <v>28</v>
      </c>
      <c r="AL18" s="1549">
        <v>30</v>
      </c>
      <c r="AM18" s="1550">
        <v>58</v>
      </c>
      <c r="AN18" s="1548">
        <v>2</v>
      </c>
      <c r="AO18" s="1549">
        <v>1</v>
      </c>
      <c r="AP18" s="1553">
        <v>3</v>
      </c>
    </row>
    <row r="19" spans="1:42" s="450" customFormat="1" ht="38.1" customHeight="1">
      <c r="A19" s="1546" t="s">
        <v>45</v>
      </c>
      <c r="B19" s="1547" t="s">
        <v>9</v>
      </c>
      <c r="C19" s="1547" t="s">
        <v>9</v>
      </c>
      <c r="D19" s="1548" t="s">
        <v>9</v>
      </c>
      <c r="E19" s="1549" t="s">
        <v>9</v>
      </c>
      <c r="F19" s="1554" t="s">
        <v>9</v>
      </c>
      <c r="G19" s="1548" t="s">
        <v>9</v>
      </c>
      <c r="H19" s="1549" t="s">
        <v>9</v>
      </c>
      <c r="I19" s="1554" t="s">
        <v>9</v>
      </c>
      <c r="J19" s="1547" t="s">
        <v>9</v>
      </c>
      <c r="K19" s="1547" t="s">
        <v>9</v>
      </c>
      <c r="L19" s="1548" t="s">
        <v>9</v>
      </c>
      <c r="M19" s="1549" t="s">
        <v>9</v>
      </c>
      <c r="N19" s="1554" t="s">
        <v>9</v>
      </c>
      <c r="O19" s="1548" t="s">
        <v>9</v>
      </c>
      <c r="P19" s="1549" t="s">
        <v>9</v>
      </c>
      <c r="Q19" s="1556" t="s">
        <v>9</v>
      </c>
      <c r="R19" s="1547">
        <v>1</v>
      </c>
      <c r="S19" s="1552" t="s">
        <v>9</v>
      </c>
      <c r="T19" s="1548">
        <v>19</v>
      </c>
      <c r="U19" s="1549">
        <v>19</v>
      </c>
      <c r="V19" s="1551">
        <v>38</v>
      </c>
      <c r="W19" s="1548">
        <v>0</v>
      </c>
      <c r="X19" s="1549">
        <v>1</v>
      </c>
      <c r="Y19" s="1550">
        <v>1</v>
      </c>
      <c r="Z19" s="5901">
        <v>1</v>
      </c>
      <c r="AA19" s="1547" t="s">
        <v>9</v>
      </c>
      <c r="AB19" s="1548">
        <v>11</v>
      </c>
      <c r="AC19" s="1549">
        <v>22</v>
      </c>
      <c r="AD19" s="1550">
        <v>33</v>
      </c>
      <c r="AE19" s="1548">
        <v>1</v>
      </c>
      <c r="AF19" s="1549">
        <v>2</v>
      </c>
      <c r="AG19" s="1551">
        <v>3</v>
      </c>
      <c r="AH19" s="1547">
        <v>1</v>
      </c>
      <c r="AI19" s="1547" t="s">
        <v>9</v>
      </c>
      <c r="AJ19" s="1552">
        <v>3</v>
      </c>
      <c r="AK19" s="1548">
        <v>18</v>
      </c>
      <c r="AL19" s="1549">
        <v>16</v>
      </c>
      <c r="AM19" s="1550">
        <v>34</v>
      </c>
      <c r="AN19" s="1548">
        <v>1</v>
      </c>
      <c r="AO19" s="1549">
        <v>1</v>
      </c>
      <c r="AP19" s="1553">
        <v>2</v>
      </c>
    </row>
    <row r="20" spans="1:42" s="450" customFormat="1" ht="38.1" customHeight="1">
      <c r="A20" s="1555" t="s">
        <v>47</v>
      </c>
      <c r="B20" s="1547" t="s">
        <v>9</v>
      </c>
      <c r="C20" s="1547" t="s">
        <v>9</v>
      </c>
      <c r="D20" s="1548" t="s">
        <v>9</v>
      </c>
      <c r="E20" s="1549" t="s">
        <v>9</v>
      </c>
      <c r="F20" s="1554" t="s">
        <v>9</v>
      </c>
      <c r="G20" s="1548" t="s">
        <v>9</v>
      </c>
      <c r="H20" s="1549" t="s">
        <v>9</v>
      </c>
      <c r="I20" s="1554" t="s">
        <v>9</v>
      </c>
      <c r="J20" s="1547" t="s">
        <v>9</v>
      </c>
      <c r="K20" s="1547" t="s">
        <v>9</v>
      </c>
      <c r="L20" s="1548" t="s">
        <v>9</v>
      </c>
      <c r="M20" s="1549" t="s">
        <v>9</v>
      </c>
      <c r="N20" s="1554" t="s">
        <v>9</v>
      </c>
      <c r="O20" s="1548" t="s">
        <v>9</v>
      </c>
      <c r="P20" s="1549" t="s">
        <v>9</v>
      </c>
      <c r="Q20" s="1556" t="s">
        <v>9</v>
      </c>
      <c r="R20" s="1547" t="s">
        <v>9</v>
      </c>
      <c r="S20" s="1552" t="s">
        <v>9</v>
      </c>
      <c r="T20" s="1548" t="s">
        <v>9</v>
      </c>
      <c r="U20" s="1549" t="s">
        <v>9</v>
      </c>
      <c r="V20" s="5904" t="s">
        <v>9</v>
      </c>
      <c r="W20" s="5906" t="s">
        <v>9</v>
      </c>
      <c r="X20" s="1549" t="s">
        <v>9</v>
      </c>
      <c r="Y20" s="1554" t="s">
        <v>9</v>
      </c>
      <c r="Z20" s="5905">
        <v>3</v>
      </c>
      <c r="AA20" s="1557">
        <v>14</v>
      </c>
      <c r="AB20" s="1558">
        <v>56</v>
      </c>
      <c r="AC20" s="1559">
        <v>46</v>
      </c>
      <c r="AD20" s="1560">
        <v>102</v>
      </c>
      <c r="AE20" s="1558">
        <v>1</v>
      </c>
      <c r="AF20" s="1559">
        <v>1</v>
      </c>
      <c r="AG20" s="1561">
        <v>2</v>
      </c>
      <c r="AH20" s="1557">
        <v>3</v>
      </c>
      <c r="AI20" s="1557">
        <v>13</v>
      </c>
      <c r="AJ20" s="1562">
        <v>6</v>
      </c>
      <c r="AK20" s="1558">
        <v>31</v>
      </c>
      <c r="AL20" s="1559">
        <v>38</v>
      </c>
      <c r="AM20" s="1560">
        <v>69</v>
      </c>
      <c r="AN20" s="1558">
        <v>1</v>
      </c>
      <c r="AO20" s="1559">
        <v>3</v>
      </c>
      <c r="AP20" s="1563">
        <v>4</v>
      </c>
    </row>
    <row r="21" spans="1:42" s="450" customFormat="1" ht="38.1" customHeight="1">
      <c r="A21" s="1555" t="s">
        <v>49</v>
      </c>
      <c r="B21" s="1547" t="s">
        <v>9</v>
      </c>
      <c r="C21" s="1547" t="s">
        <v>9</v>
      </c>
      <c r="D21" s="1548" t="s">
        <v>9</v>
      </c>
      <c r="E21" s="1549" t="s">
        <v>9</v>
      </c>
      <c r="F21" s="1554" t="s">
        <v>9</v>
      </c>
      <c r="G21" s="1548" t="s">
        <v>9</v>
      </c>
      <c r="H21" s="1549" t="s">
        <v>9</v>
      </c>
      <c r="I21" s="1554" t="s">
        <v>9</v>
      </c>
      <c r="J21" s="1547" t="s">
        <v>9</v>
      </c>
      <c r="K21" s="1547" t="s">
        <v>9</v>
      </c>
      <c r="L21" s="1548" t="s">
        <v>9</v>
      </c>
      <c r="M21" s="1549" t="s">
        <v>9</v>
      </c>
      <c r="N21" s="1554" t="s">
        <v>9</v>
      </c>
      <c r="O21" s="1548" t="s">
        <v>9</v>
      </c>
      <c r="P21" s="1549" t="s">
        <v>9</v>
      </c>
      <c r="Q21" s="1556" t="s">
        <v>9</v>
      </c>
      <c r="R21" s="1547" t="s">
        <v>9</v>
      </c>
      <c r="S21" s="1552" t="s">
        <v>9</v>
      </c>
      <c r="T21" s="1548" t="s">
        <v>9</v>
      </c>
      <c r="U21" s="1549" t="s">
        <v>9</v>
      </c>
      <c r="V21" s="5904" t="s">
        <v>9</v>
      </c>
      <c r="W21" s="5906" t="s">
        <v>9</v>
      </c>
      <c r="X21" s="1549" t="s">
        <v>9</v>
      </c>
      <c r="Y21" s="1554" t="s">
        <v>9</v>
      </c>
      <c r="Z21" s="5905">
        <v>1</v>
      </c>
      <c r="AA21" s="1557">
        <v>3</v>
      </c>
      <c r="AB21" s="1558">
        <v>33</v>
      </c>
      <c r="AC21" s="1559">
        <v>32</v>
      </c>
      <c r="AD21" s="1560">
        <v>65</v>
      </c>
      <c r="AE21" s="1558">
        <v>0</v>
      </c>
      <c r="AF21" s="1559">
        <v>4</v>
      </c>
      <c r="AG21" s="1561">
        <v>4</v>
      </c>
      <c r="AH21" s="1557">
        <v>1</v>
      </c>
      <c r="AI21" s="1557">
        <v>3</v>
      </c>
      <c r="AJ21" s="1562">
        <v>3</v>
      </c>
      <c r="AK21" s="1558">
        <v>32</v>
      </c>
      <c r="AL21" s="1559">
        <v>29</v>
      </c>
      <c r="AM21" s="1560">
        <v>61</v>
      </c>
      <c r="AN21" s="1558">
        <v>0</v>
      </c>
      <c r="AO21" s="1559">
        <v>5</v>
      </c>
      <c r="AP21" s="1563">
        <v>5</v>
      </c>
    </row>
    <row r="22" spans="1:42" ht="38.1" customHeight="1" thickBot="1">
      <c r="A22" s="756" t="s">
        <v>2</v>
      </c>
      <c r="B22" s="1564">
        <v>16</v>
      </c>
      <c r="C22" s="1564">
        <v>86</v>
      </c>
      <c r="D22" s="668">
        <v>1239</v>
      </c>
      <c r="E22" s="669">
        <v>1247</v>
      </c>
      <c r="F22" s="670">
        <v>2486</v>
      </c>
      <c r="G22" s="668">
        <v>4</v>
      </c>
      <c r="H22" s="669">
        <v>143</v>
      </c>
      <c r="I22" s="670">
        <v>147</v>
      </c>
      <c r="J22" s="1564">
        <v>21</v>
      </c>
      <c r="K22" s="1564">
        <v>106</v>
      </c>
      <c r="L22" s="668">
        <v>1514</v>
      </c>
      <c r="M22" s="669">
        <v>1407</v>
      </c>
      <c r="N22" s="670">
        <v>2921</v>
      </c>
      <c r="O22" s="668">
        <v>9</v>
      </c>
      <c r="P22" s="669">
        <v>126</v>
      </c>
      <c r="Q22" s="1565">
        <v>135</v>
      </c>
      <c r="R22" s="1564">
        <v>21</v>
      </c>
      <c r="S22" s="1566">
        <v>106</v>
      </c>
      <c r="T22" s="668">
        <v>1514</v>
      </c>
      <c r="U22" s="669">
        <v>1407</v>
      </c>
      <c r="V22" s="1565">
        <v>2921</v>
      </c>
      <c r="W22" s="668">
        <v>9</v>
      </c>
      <c r="X22" s="669">
        <v>126</v>
      </c>
      <c r="Y22" s="670">
        <v>135</v>
      </c>
      <c r="Z22" s="5902">
        <v>21</v>
      </c>
      <c r="AA22" s="1564">
        <v>106</v>
      </c>
      <c r="AB22" s="668">
        <v>1514</v>
      </c>
      <c r="AC22" s="669">
        <v>1407</v>
      </c>
      <c r="AD22" s="670">
        <v>2921</v>
      </c>
      <c r="AE22" s="668">
        <v>9</v>
      </c>
      <c r="AF22" s="669">
        <v>126</v>
      </c>
      <c r="AG22" s="1565">
        <v>135</v>
      </c>
      <c r="AH22" s="1564">
        <v>53</v>
      </c>
      <c r="AI22" s="1564">
        <v>280</v>
      </c>
      <c r="AJ22" s="1566">
        <v>334</v>
      </c>
      <c r="AK22" s="668">
        <v>3117</v>
      </c>
      <c r="AL22" s="669">
        <v>2816</v>
      </c>
      <c r="AM22" s="670">
        <v>5933</v>
      </c>
      <c r="AN22" s="668">
        <v>45</v>
      </c>
      <c r="AO22" s="669">
        <v>329</v>
      </c>
      <c r="AP22" s="671">
        <v>374</v>
      </c>
    </row>
    <row r="23" spans="1:42" ht="13.5" thickTop="1"/>
    <row r="24" spans="1:42" ht="21.75" customHeight="1">
      <c r="A24" s="6261" t="s">
        <v>1501</v>
      </c>
      <c r="B24" s="6261"/>
      <c r="C24" s="6261"/>
      <c r="D24" s="6261"/>
      <c r="E24" s="6261"/>
      <c r="F24" s="6261"/>
      <c r="G24" s="6261"/>
      <c r="H24" s="6261"/>
      <c r="I24" s="6261"/>
      <c r="J24" s="6261"/>
      <c r="K24" s="6261"/>
    </row>
    <row r="25" spans="1:42" ht="15.75" customHeight="1">
      <c r="A25" s="6247" t="s">
        <v>679</v>
      </c>
      <c r="B25" s="6247"/>
      <c r="C25" s="6247"/>
      <c r="D25" s="6247"/>
      <c r="E25" s="6247"/>
      <c r="F25" s="6247"/>
      <c r="G25" s="6247"/>
      <c r="H25" s="6247"/>
      <c r="I25" s="6247"/>
      <c r="J25" s="6247"/>
      <c r="K25" s="6247"/>
    </row>
    <row r="26" spans="1:42" ht="15.75" customHeight="1">
      <c r="A26" s="6247" t="s">
        <v>1507</v>
      </c>
      <c r="B26" s="6247"/>
      <c r="C26" s="6247"/>
      <c r="D26" s="6247"/>
      <c r="E26" s="6247"/>
      <c r="F26" s="6247"/>
      <c r="G26" s="6247"/>
      <c r="H26" s="6247"/>
      <c r="I26" s="6247"/>
      <c r="J26" s="6247"/>
      <c r="K26" s="6247"/>
      <c r="L26" s="6247"/>
      <c r="M26" s="6247"/>
      <c r="N26" s="6247"/>
    </row>
    <row r="27" spans="1:42" ht="15.75" customHeight="1">
      <c r="A27" s="6249" t="s">
        <v>104</v>
      </c>
      <c r="B27" s="6249"/>
      <c r="C27" s="6249"/>
      <c r="D27" s="6249"/>
      <c r="E27" s="6249"/>
      <c r="F27" s="6249"/>
      <c r="G27" s="6249"/>
      <c r="H27" s="6249"/>
      <c r="I27" s="6249"/>
      <c r="J27" s="6249"/>
      <c r="K27" s="6249"/>
    </row>
    <row r="44" ht="17.25" customHeight="1"/>
    <row r="45" ht="15.75" customHeight="1"/>
    <row r="46" ht="15" customHeight="1"/>
    <row r="47" ht="20.100000000000001" customHeight="1"/>
  </sheetData>
  <mergeCells count="33">
    <mergeCell ref="A2:AP2"/>
    <mergeCell ref="A3:AP3"/>
    <mergeCell ref="A4:A6"/>
    <mergeCell ref="B4:I4"/>
    <mergeCell ref="J4:Q4"/>
    <mergeCell ref="R4:Y4"/>
    <mergeCell ref="Z4:AG4"/>
    <mergeCell ref="AH4:AP4"/>
    <mergeCell ref="B5:B6"/>
    <mergeCell ref="C5:C6"/>
    <mergeCell ref="AA5:AA6"/>
    <mergeCell ref="D5:F5"/>
    <mergeCell ref="G5:I5"/>
    <mergeCell ref="J5:J6"/>
    <mergeCell ref="K5:K6"/>
    <mergeCell ref="L5:N5"/>
    <mergeCell ref="AN5:AP5"/>
    <mergeCell ref="A24:K24"/>
    <mergeCell ref="A25:K25"/>
    <mergeCell ref="AJ5:AJ6"/>
    <mergeCell ref="AK5:AM5"/>
    <mergeCell ref="AI5:AI6"/>
    <mergeCell ref="A26:N26"/>
    <mergeCell ref="A27:K27"/>
    <mergeCell ref="AB5:AD5"/>
    <mergeCell ref="AE5:AG5"/>
    <mergeCell ref="AH5:AH6"/>
    <mergeCell ref="R5:R6"/>
    <mergeCell ref="S5:S6"/>
    <mergeCell ref="T5:V5"/>
    <mergeCell ref="W5:Y5"/>
    <mergeCell ref="Z5:Z6"/>
    <mergeCell ref="O5:Q5"/>
  </mergeCells>
  <hyperlinks>
    <hyperlink ref="A1" r:id="rId1"/>
  </hyperlinks>
  <pageMargins left="0.51181102362204722" right="0.70866141732283472" top="0.74803149606299213" bottom="0.74803149606299213" header="0.31496062992125984" footer="0.31496062992125984"/>
  <pageSetup paperSize="9" scale="51" fitToWidth="0" orientation="landscape" r:id="rId2"/>
  <headerFooter alignWithMargins="0">
    <oddFooter>&amp;R88</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9">
    <pageSetUpPr fitToPage="1"/>
  </sheetPr>
  <dimension ref="A1:AP53"/>
  <sheetViews>
    <sheetView view="pageBreakPreview" topLeftCell="A10" zoomScale="60" zoomScaleNormal="100" workbookViewId="0">
      <selection activeCell="A38" sqref="A38:K38"/>
    </sheetView>
  </sheetViews>
  <sheetFormatPr defaultRowHeight="12.75"/>
  <cols>
    <col min="1" max="1" width="14.5703125" style="152" customWidth="1"/>
    <col min="2" max="42" width="6.7109375" style="152" customWidth="1"/>
    <col min="43" max="16384" width="9.140625" style="152"/>
  </cols>
  <sheetData>
    <row r="1" spans="1:42" s="452" customFormat="1" ht="13.5" thickBot="1">
      <c r="A1" s="1490" t="s">
        <v>0</v>
      </c>
      <c r="B1" s="1490"/>
      <c r="AP1" s="474" t="s">
        <v>1</v>
      </c>
    </row>
    <row r="2" spans="1:42" ht="23.25" customHeight="1" thickTop="1">
      <c r="A2" s="6250" t="s">
        <v>1979</v>
      </c>
      <c r="B2" s="6251"/>
      <c r="C2" s="6251"/>
      <c r="D2" s="6251"/>
      <c r="E2" s="6251"/>
      <c r="F2" s="6251"/>
      <c r="G2" s="6251"/>
      <c r="H2" s="6251"/>
      <c r="I2" s="6251"/>
      <c r="J2" s="6251"/>
      <c r="K2" s="6251"/>
      <c r="L2" s="6251"/>
      <c r="M2" s="6251"/>
      <c r="N2" s="6251"/>
      <c r="O2" s="6251"/>
      <c r="P2" s="6251"/>
      <c r="Q2" s="6251"/>
      <c r="R2" s="6251"/>
      <c r="S2" s="6251"/>
      <c r="T2" s="6251"/>
      <c r="U2" s="6251"/>
      <c r="V2" s="6251"/>
      <c r="W2" s="6251"/>
      <c r="X2" s="6251"/>
      <c r="Y2" s="6251"/>
      <c r="Z2" s="6251"/>
      <c r="AA2" s="6251"/>
      <c r="AB2" s="6251"/>
      <c r="AC2" s="6251"/>
      <c r="AD2" s="6251"/>
      <c r="AE2" s="6251"/>
      <c r="AF2" s="6251"/>
      <c r="AG2" s="6251"/>
      <c r="AH2" s="6251"/>
      <c r="AI2" s="6251"/>
      <c r="AJ2" s="6251"/>
      <c r="AK2" s="6251"/>
      <c r="AL2" s="6251"/>
      <c r="AM2" s="6251"/>
      <c r="AN2" s="6251"/>
      <c r="AO2" s="6251"/>
      <c r="AP2" s="6252"/>
    </row>
    <row r="3" spans="1:42" ht="21" customHeight="1" thickBot="1">
      <c r="A3" s="6285" t="s">
        <v>1508</v>
      </c>
      <c r="B3" s="6286"/>
      <c r="C3" s="6286"/>
      <c r="D3" s="6286"/>
      <c r="E3" s="6286"/>
      <c r="F3" s="6286"/>
      <c r="G3" s="6286"/>
      <c r="H3" s="6286"/>
      <c r="I3" s="6286"/>
      <c r="J3" s="6286"/>
      <c r="K3" s="6286"/>
      <c r="L3" s="6286"/>
      <c r="M3" s="6286"/>
      <c r="N3" s="6286"/>
      <c r="O3" s="6286"/>
      <c r="P3" s="6286"/>
      <c r="Q3" s="6286"/>
      <c r="R3" s="6286"/>
      <c r="S3" s="6286"/>
      <c r="T3" s="6286"/>
      <c r="U3" s="6286"/>
      <c r="V3" s="6286"/>
      <c r="W3" s="6286"/>
      <c r="X3" s="6286"/>
      <c r="Y3" s="6286"/>
      <c r="Z3" s="6286"/>
      <c r="AA3" s="6286"/>
      <c r="AB3" s="6286"/>
      <c r="AC3" s="6286"/>
      <c r="AD3" s="6286"/>
      <c r="AE3" s="6286"/>
      <c r="AF3" s="6286"/>
      <c r="AG3" s="6286"/>
      <c r="AH3" s="6286"/>
      <c r="AI3" s="6286"/>
      <c r="AJ3" s="6286"/>
      <c r="AK3" s="6286"/>
      <c r="AL3" s="6286"/>
      <c r="AM3" s="6286"/>
      <c r="AN3" s="6286"/>
      <c r="AO3" s="6286"/>
      <c r="AP3" s="6287"/>
    </row>
    <row r="4" spans="1:42" ht="33" customHeight="1" thickBot="1">
      <c r="A4" s="6784" t="s">
        <v>690</v>
      </c>
      <c r="B4" s="6455">
        <v>2009</v>
      </c>
      <c r="C4" s="6386"/>
      <c r="D4" s="6386"/>
      <c r="E4" s="6386"/>
      <c r="F4" s="6386"/>
      <c r="G4" s="6386"/>
      <c r="H4" s="6386"/>
      <c r="I4" s="6456"/>
      <c r="J4" s="6455">
        <v>2010</v>
      </c>
      <c r="K4" s="6386"/>
      <c r="L4" s="6386"/>
      <c r="M4" s="6386"/>
      <c r="N4" s="6386"/>
      <c r="O4" s="6386"/>
      <c r="P4" s="6386"/>
      <c r="Q4" s="6456"/>
      <c r="R4" s="6386">
        <v>2011</v>
      </c>
      <c r="S4" s="6386"/>
      <c r="T4" s="6386"/>
      <c r="U4" s="6386"/>
      <c r="V4" s="6386"/>
      <c r="W4" s="6386"/>
      <c r="X4" s="6386"/>
      <c r="Y4" s="6386"/>
      <c r="Z4" s="6455">
        <v>2012</v>
      </c>
      <c r="AA4" s="6386"/>
      <c r="AB4" s="6386"/>
      <c r="AC4" s="6386"/>
      <c r="AD4" s="6386"/>
      <c r="AE4" s="6386"/>
      <c r="AF4" s="6386"/>
      <c r="AG4" s="6386"/>
      <c r="AH4" s="6288">
        <v>2013</v>
      </c>
      <c r="AI4" s="6289"/>
      <c r="AJ4" s="6289"/>
      <c r="AK4" s="6289"/>
      <c r="AL4" s="6289"/>
      <c r="AM4" s="6289"/>
      <c r="AN4" s="6289"/>
      <c r="AO4" s="6289"/>
      <c r="AP4" s="6290"/>
    </row>
    <row r="5" spans="1:42" ht="69" customHeight="1" thickBot="1">
      <c r="A5" s="6784"/>
      <c r="B5" s="6767" t="s">
        <v>1504</v>
      </c>
      <c r="C5" s="6778" t="s">
        <v>1486</v>
      </c>
      <c r="D5" s="6503" t="s">
        <v>1487</v>
      </c>
      <c r="E5" s="6504"/>
      <c r="F5" s="6505"/>
      <c r="G5" s="6535" t="s">
        <v>1488</v>
      </c>
      <c r="H5" s="6786"/>
      <c r="I5" s="6787"/>
      <c r="J5" s="6769" t="s">
        <v>1504</v>
      </c>
      <c r="K5" s="6778" t="s">
        <v>1486</v>
      </c>
      <c r="L5" s="6503" t="s">
        <v>1487</v>
      </c>
      <c r="M5" s="6504"/>
      <c r="N5" s="6505"/>
      <c r="O5" s="6535" t="s">
        <v>1488</v>
      </c>
      <c r="P5" s="6786"/>
      <c r="Q5" s="6787"/>
      <c r="R5" s="6769" t="s">
        <v>1504</v>
      </c>
      <c r="S5" s="6778" t="s">
        <v>1486</v>
      </c>
      <c r="T5" s="6503" t="s">
        <v>1487</v>
      </c>
      <c r="U5" s="6504"/>
      <c r="V5" s="6505"/>
      <c r="W5" s="6558" t="s">
        <v>1488</v>
      </c>
      <c r="X5" s="6504"/>
      <c r="Y5" s="6766"/>
      <c r="Z5" s="6767" t="s">
        <v>1504</v>
      </c>
      <c r="AA5" s="6778" t="s">
        <v>1486</v>
      </c>
      <c r="AB5" s="6503" t="s">
        <v>1487</v>
      </c>
      <c r="AC5" s="6504"/>
      <c r="AD5" s="6505"/>
      <c r="AE5" s="6558" t="s">
        <v>1488</v>
      </c>
      <c r="AF5" s="6504"/>
      <c r="AG5" s="6766"/>
      <c r="AH5" s="6767" t="s">
        <v>1504</v>
      </c>
      <c r="AI5" s="6778" t="s">
        <v>1486</v>
      </c>
      <c r="AJ5" s="6778" t="s">
        <v>1505</v>
      </c>
      <c r="AK5" s="6503" t="s">
        <v>1487</v>
      </c>
      <c r="AL5" s="6504"/>
      <c r="AM5" s="6505"/>
      <c r="AN5" s="6558" t="s">
        <v>1488</v>
      </c>
      <c r="AO5" s="6504"/>
      <c r="AP5" s="6771"/>
    </row>
    <row r="6" spans="1:42" ht="83.25" customHeight="1" thickBot="1">
      <c r="A6" s="6784"/>
      <c r="B6" s="6789"/>
      <c r="C6" s="6788"/>
      <c r="D6" s="1491" t="s">
        <v>330</v>
      </c>
      <c r="E6" s="1492" t="s">
        <v>1491</v>
      </c>
      <c r="F6" s="1493" t="s">
        <v>2</v>
      </c>
      <c r="G6" s="1491" t="s">
        <v>330</v>
      </c>
      <c r="H6" s="1492" t="s">
        <v>1492</v>
      </c>
      <c r="I6" s="1494" t="s">
        <v>2</v>
      </c>
      <c r="J6" s="6790"/>
      <c r="K6" s="6788"/>
      <c r="L6" s="1491" t="s">
        <v>330</v>
      </c>
      <c r="M6" s="1492" t="s">
        <v>1491</v>
      </c>
      <c r="N6" s="1493" t="s">
        <v>2</v>
      </c>
      <c r="O6" s="1491" t="s">
        <v>330</v>
      </c>
      <c r="P6" s="1492" t="s">
        <v>1492</v>
      </c>
      <c r="Q6" s="1494" t="s">
        <v>2</v>
      </c>
      <c r="R6" s="6790"/>
      <c r="S6" s="6788"/>
      <c r="T6" s="1491" t="s">
        <v>330</v>
      </c>
      <c r="U6" s="1492" t="s">
        <v>1491</v>
      </c>
      <c r="V6" s="1493" t="s">
        <v>2</v>
      </c>
      <c r="W6" s="1491" t="s">
        <v>330</v>
      </c>
      <c r="X6" s="1492" t="s">
        <v>1492</v>
      </c>
      <c r="Y6" s="1493" t="s">
        <v>2</v>
      </c>
      <c r="Z6" s="6789"/>
      <c r="AA6" s="6788"/>
      <c r="AB6" s="1491" t="s">
        <v>330</v>
      </c>
      <c r="AC6" s="1492" t="s">
        <v>1491</v>
      </c>
      <c r="AD6" s="1493" t="s">
        <v>2</v>
      </c>
      <c r="AE6" s="1491" t="s">
        <v>330</v>
      </c>
      <c r="AF6" s="1492" t="s">
        <v>1492</v>
      </c>
      <c r="AG6" s="1493" t="s">
        <v>2</v>
      </c>
      <c r="AH6" s="6789"/>
      <c r="AI6" s="6788"/>
      <c r="AJ6" s="6788"/>
      <c r="AK6" s="1491" t="s">
        <v>330</v>
      </c>
      <c r="AL6" s="1492" t="s">
        <v>1491</v>
      </c>
      <c r="AM6" s="1493" t="s">
        <v>2</v>
      </c>
      <c r="AN6" s="1491" t="s">
        <v>330</v>
      </c>
      <c r="AO6" s="1492" t="s">
        <v>1492</v>
      </c>
      <c r="AP6" s="1495" t="s">
        <v>2</v>
      </c>
    </row>
    <row r="7" spans="1:42" s="450" customFormat="1" ht="24" customHeight="1">
      <c r="A7" s="1567" t="s">
        <v>43</v>
      </c>
      <c r="B7" s="1568">
        <v>70</v>
      </c>
      <c r="C7" s="1569">
        <v>106</v>
      </c>
      <c r="D7" s="1569">
        <v>1573</v>
      </c>
      <c r="E7" s="1569">
        <v>1691</v>
      </c>
      <c r="F7" s="1569">
        <v>3264</v>
      </c>
      <c r="G7" s="1569">
        <v>6</v>
      </c>
      <c r="H7" s="1569">
        <v>153</v>
      </c>
      <c r="I7" s="1570">
        <v>159</v>
      </c>
      <c r="J7" s="1568">
        <v>75</v>
      </c>
      <c r="K7" s="1569">
        <v>115</v>
      </c>
      <c r="L7" s="1569">
        <v>1766</v>
      </c>
      <c r="M7" s="1569">
        <v>1590</v>
      </c>
      <c r="N7" s="1569">
        <v>3356</v>
      </c>
      <c r="O7" s="1569">
        <v>8</v>
      </c>
      <c r="P7" s="1569">
        <v>111</v>
      </c>
      <c r="Q7" s="1570">
        <v>119</v>
      </c>
      <c r="R7" s="1568">
        <v>81</v>
      </c>
      <c r="S7" s="1569">
        <v>137</v>
      </c>
      <c r="T7" s="1569">
        <v>2003</v>
      </c>
      <c r="U7" s="1569">
        <v>1876</v>
      </c>
      <c r="V7" s="1569">
        <v>3879</v>
      </c>
      <c r="W7" s="1569">
        <v>9</v>
      </c>
      <c r="X7" s="1569">
        <v>133</v>
      </c>
      <c r="Y7" s="1571">
        <v>142</v>
      </c>
      <c r="Z7" s="1568">
        <v>80</v>
      </c>
      <c r="AA7" s="1569">
        <v>121</v>
      </c>
      <c r="AB7" s="1569">
        <v>1757</v>
      </c>
      <c r="AC7" s="1569">
        <v>1558</v>
      </c>
      <c r="AD7" s="1569">
        <v>3305</v>
      </c>
      <c r="AE7" s="1569">
        <v>8</v>
      </c>
      <c r="AF7" s="1569">
        <v>151</v>
      </c>
      <c r="AG7" s="1572">
        <v>159</v>
      </c>
      <c r="AH7" s="1568">
        <v>74</v>
      </c>
      <c r="AI7" s="1569">
        <v>117</v>
      </c>
      <c r="AJ7" s="1569">
        <v>167</v>
      </c>
      <c r="AK7" s="1569">
        <v>1455</v>
      </c>
      <c r="AL7" s="1569">
        <v>1321</v>
      </c>
      <c r="AM7" s="1569">
        <v>2776</v>
      </c>
      <c r="AN7" s="1569">
        <v>8</v>
      </c>
      <c r="AO7" s="1569">
        <v>153</v>
      </c>
      <c r="AP7" s="1573">
        <v>161</v>
      </c>
    </row>
    <row r="8" spans="1:42" s="450" customFormat="1" ht="24" customHeight="1">
      <c r="A8" s="1574" t="s">
        <v>1509</v>
      </c>
      <c r="B8" s="1575">
        <v>68</v>
      </c>
      <c r="C8" s="822">
        <v>97</v>
      </c>
      <c r="D8" s="822">
        <v>1503</v>
      </c>
      <c r="E8" s="822">
        <v>1619</v>
      </c>
      <c r="F8" s="665">
        <v>3122</v>
      </c>
      <c r="G8" s="822">
        <v>5</v>
      </c>
      <c r="H8" s="822">
        <v>145</v>
      </c>
      <c r="I8" s="1576">
        <v>150</v>
      </c>
      <c r="J8" s="1575">
        <v>72</v>
      </c>
      <c r="K8" s="822">
        <v>106</v>
      </c>
      <c r="L8" s="822">
        <v>1683</v>
      </c>
      <c r="M8" s="822">
        <v>1509</v>
      </c>
      <c r="N8" s="665">
        <v>3192</v>
      </c>
      <c r="O8" s="822">
        <v>8</v>
      </c>
      <c r="P8" s="822">
        <v>100</v>
      </c>
      <c r="Q8" s="1576">
        <v>108</v>
      </c>
      <c r="R8" s="1575">
        <v>78</v>
      </c>
      <c r="S8" s="822">
        <v>128</v>
      </c>
      <c r="T8" s="822">
        <v>1929</v>
      </c>
      <c r="U8" s="822">
        <v>1802</v>
      </c>
      <c r="V8" s="665">
        <v>3731</v>
      </c>
      <c r="W8" s="822">
        <v>9</v>
      </c>
      <c r="X8" s="822">
        <v>122</v>
      </c>
      <c r="Y8" s="1577">
        <v>131</v>
      </c>
      <c r="Z8" s="1575">
        <v>77</v>
      </c>
      <c r="AA8" s="822">
        <v>112</v>
      </c>
      <c r="AB8" s="822">
        <v>1675</v>
      </c>
      <c r="AC8" s="822">
        <v>1481</v>
      </c>
      <c r="AD8" s="665">
        <v>3156</v>
      </c>
      <c r="AE8" s="822">
        <v>8</v>
      </c>
      <c r="AF8" s="822">
        <v>140</v>
      </c>
      <c r="AG8" s="1577">
        <v>148</v>
      </c>
      <c r="AH8" s="664">
        <v>71</v>
      </c>
      <c r="AI8" s="665">
        <v>109</v>
      </c>
      <c r="AJ8" s="665">
        <v>159</v>
      </c>
      <c r="AK8" s="665">
        <v>1391</v>
      </c>
      <c r="AL8" s="665">
        <v>1253</v>
      </c>
      <c r="AM8" s="665">
        <v>2644</v>
      </c>
      <c r="AN8" s="665">
        <v>8</v>
      </c>
      <c r="AO8" s="665">
        <v>144</v>
      </c>
      <c r="AP8" s="165">
        <v>152</v>
      </c>
    </row>
    <row r="9" spans="1:42" s="450" customFormat="1" ht="24" customHeight="1">
      <c r="A9" s="1574" t="s">
        <v>1510</v>
      </c>
      <c r="B9" s="1575">
        <v>2</v>
      </c>
      <c r="C9" s="822">
        <v>6</v>
      </c>
      <c r="D9" s="822">
        <v>70</v>
      </c>
      <c r="E9" s="822">
        <v>72</v>
      </c>
      <c r="F9" s="665">
        <v>142</v>
      </c>
      <c r="G9" s="822">
        <v>1</v>
      </c>
      <c r="H9" s="822">
        <v>8</v>
      </c>
      <c r="I9" s="1576">
        <v>9</v>
      </c>
      <c r="J9" s="1575">
        <v>3</v>
      </c>
      <c r="K9" s="822">
        <v>9</v>
      </c>
      <c r="L9" s="822">
        <v>83</v>
      </c>
      <c r="M9" s="822">
        <v>81</v>
      </c>
      <c r="N9" s="665">
        <v>164</v>
      </c>
      <c r="O9" s="822">
        <v>0</v>
      </c>
      <c r="P9" s="822">
        <v>11</v>
      </c>
      <c r="Q9" s="1576">
        <v>11</v>
      </c>
      <c r="R9" s="1575">
        <v>3</v>
      </c>
      <c r="S9" s="822">
        <v>9</v>
      </c>
      <c r="T9" s="822">
        <v>74</v>
      </c>
      <c r="U9" s="822">
        <v>74</v>
      </c>
      <c r="V9" s="665">
        <v>148</v>
      </c>
      <c r="W9" s="822">
        <v>0</v>
      </c>
      <c r="X9" s="822">
        <v>11</v>
      </c>
      <c r="Y9" s="1577">
        <v>11</v>
      </c>
      <c r="Z9" s="1575">
        <v>3</v>
      </c>
      <c r="AA9" s="822">
        <v>9</v>
      </c>
      <c r="AB9" s="822">
        <v>72</v>
      </c>
      <c r="AC9" s="822">
        <v>77</v>
      </c>
      <c r="AD9" s="665">
        <v>149</v>
      </c>
      <c r="AE9" s="822">
        <v>0</v>
      </c>
      <c r="AF9" s="822">
        <v>11</v>
      </c>
      <c r="AG9" s="1577">
        <v>11</v>
      </c>
      <c r="AH9" s="1575">
        <v>3</v>
      </c>
      <c r="AI9" s="822">
        <v>8</v>
      </c>
      <c r="AJ9" s="822">
        <v>8</v>
      </c>
      <c r="AK9" s="822">
        <v>64</v>
      </c>
      <c r="AL9" s="822">
        <v>68</v>
      </c>
      <c r="AM9" s="665">
        <v>132</v>
      </c>
      <c r="AN9" s="822">
        <v>0</v>
      </c>
      <c r="AO9" s="822">
        <v>9</v>
      </c>
      <c r="AP9" s="1578">
        <v>9</v>
      </c>
    </row>
    <row r="10" spans="1:42" s="450" customFormat="1" ht="24" customHeight="1">
      <c r="A10" s="1579" t="s">
        <v>44</v>
      </c>
      <c r="B10" s="1575">
        <v>96</v>
      </c>
      <c r="C10" s="822">
        <v>149</v>
      </c>
      <c r="D10" s="822">
        <v>2159</v>
      </c>
      <c r="E10" s="822">
        <v>2055</v>
      </c>
      <c r="F10" s="665">
        <v>4214</v>
      </c>
      <c r="G10" s="822">
        <v>4</v>
      </c>
      <c r="H10" s="822">
        <v>265</v>
      </c>
      <c r="I10" s="1576">
        <v>269</v>
      </c>
      <c r="J10" s="1575">
        <v>97</v>
      </c>
      <c r="K10" s="822">
        <v>149</v>
      </c>
      <c r="L10" s="822">
        <v>2375</v>
      </c>
      <c r="M10" s="822">
        <v>2221</v>
      </c>
      <c r="N10" s="665">
        <v>4596</v>
      </c>
      <c r="O10" s="822">
        <v>5</v>
      </c>
      <c r="P10" s="822">
        <v>125</v>
      </c>
      <c r="Q10" s="1576">
        <v>130</v>
      </c>
      <c r="R10" s="1575">
        <v>99</v>
      </c>
      <c r="S10" s="822">
        <v>172</v>
      </c>
      <c r="T10" s="822">
        <v>2482</v>
      </c>
      <c r="U10" s="822">
        <v>2292</v>
      </c>
      <c r="V10" s="665">
        <v>4774</v>
      </c>
      <c r="W10" s="822">
        <v>5</v>
      </c>
      <c r="X10" s="822">
        <v>164</v>
      </c>
      <c r="Y10" s="1577">
        <v>169</v>
      </c>
      <c r="Z10" s="1575">
        <v>97</v>
      </c>
      <c r="AA10" s="822">
        <v>150</v>
      </c>
      <c r="AB10" s="822">
        <v>2310</v>
      </c>
      <c r="AC10" s="822">
        <v>2029</v>
      </c>
      <c r="AD10" s="665">
        <v>4339</v>
      </c>
      <c r="AE10" s="822">
        <v>4</v>
      </c>
      <c r="AF10" s="822">
        <v>186</v>
      </c>
      <c r="AG10" s="1577">
        <v>190</v>
      </c>
      <c r="AH10" s="1575">
        <v>83</v>
      </c>
      <c r="AI10" s="822">
        <v>150</v>
      </c>
      <c r="AJ10" s="822">
        <v>216</v>
      </c>
      <c r="AK10" s="822">
        <v>1996</v>
      </c>
      <c r="AL10" s="822">
        <v>1722</v>
      </c>
      <c r="AM10" s="665">
        <v>3718</v>
      </c>
      <c r="AN10" s="822">
        <v>6</v>
      </c>
      <c r="AO10" s="822">
        <v>202</v>
      </c>
      <c r="AP10" s="1578">
        <v>208</v>
      </c>
    </row>
    <row r="11" spans="1:42" s="450" customFormat="1" ht="24" customHeight="1">
      <c r="A11" s="1574" t="s">
        <v>1511</v>
      </c>
      <c r="B11" s="1575">
        <v>89</v>
      </c>
      <c r="C11" s="822">
        <v>130</v>
      </c>
      <c r="D11" s="822">
        <v>2032</v>
      </c>
      <c r="E11" s="822">
        <v>1947</v>
      </c>
      <c r="F11" s="665">
        <v>3979</v>
      </c>
      <c r="G11" s="822">
        <v>3</v>
      </c>
      <c r="H11" s="822">
        <v>254</v>
      </c>
      <c r="I11" s="1576">
        <v>257</v>
      </c>
      <c r="J11" s="1575">
        <v>89</v>
      </c>
      <c r="K11" s="822">
        <v>137</v>
      </c>
      <c r="L11" s="822">
        <v>2245</v>
      </c>
      <c r="M11" s="822">
        <v>2104</v>
      </c>
      <c r="N11" s="665">
        <v>4349</v>
      </c>
      <c r="O11" s="822">
        <v>2</v>
      </c>
      <c r="P11" s="822">
        <v>121</v>
      </c>
      <c r="Q11" s="1576">
        <v>121</v>
      </c>
      <c r="R11" s="1575">
        <v>91</v>
      </c>
      <c r="S11" s="822">
        <v>155</v>
      </c>
      <c r="T11" s="822">
        <v>2327</v>
      </c>
      <c r="U11" s="822">
        <v>2165</v>
      </c>
      <c r="V11" s="665">
        <v>4492</v>
      </c>
      <c r="W11" s="822">
        <v>5</v>
      </c>
      <c r="X11" s="822">
        <v>152</v>
      </c>
      <c r="Y11" s="1577">
        <v>157</v>
      </c>
      <c r="Z11" s="1575">
        <v>89</v>
      </c>
      <c r="AA11" s="822">
        <v>130</v>
      </c>
      <c r="AB11" s="822">
        <v>2110</v>
      </c>
      <c r="AC11" s="822">
        <v>1841</v>
      </c>
      <c r="AD11" s="665">
        <v>3951</v>
      </c>
      <c r="AE11" s="822">
        <v>4</v>
      </c>
      <c r="AF11" s="822">
        <v>163</v>
      </c>
      <c r="AG11" s="1577">
        <v>167</v>
      </c>
      <c r="AH11" s="1575">
        <v>77</v>
      </c>
      <c r="AI11" s="822">
        <v>128</v>
      </c>
      <c r="AJ11" s="822">
        <v>194</v>
      </c>
      <c r="AK11" s="822">
        <v>1815</v>
      </c>
      <c r="AL11" s="822">
        <v>1550</v>
      </c>
      <c r="AM11" s="665">
        <v>3365</v>
      </c>
      <c r="AN11" s="822">
        <v>6</v>
      </c>
      <c r="AO11" s="822">
        <v>180</v>
      </c>
      <c r="AP11" s="1578">
        <v>186</v>
      </c>
    </row>
    <row r="12" spans="1:42" s="450" customFormat="1" ht="24" customHeight="1">
      <c r="A12" s="1574" t="s">
        <v>1510</v>
      </c>
      <c r="B12" s="1575">
        <v>7</v>
      </c>
      <c r="C12" s="822">
        <v>19</v>
      </c>
      <c r="D12" s="822">
        <v>127</v>
      </c>
      <c r="E12" s="822">
        <v>108</v>
      </c>
      <c r="F12" s="665">
        <v>235</v>
      </c>
      <c r="G12" s="822">
        <v>1</v>
      </c>
      <c r="H12" s="822">
        <v>11</v>
      </c>
      <c r="I12" s="1576">
        <v>12</v>
      </c>
      <c r="J12" s="1575">
        <v>8</v>
      </c>
      <c r="K12" s="822">
        <v>12</v>
      </c>
      <c r="L12" s="822">
        <v>130</v>
      </c>
      <c r="M12" s="822">
        <v>117</v>
      </c>
      <c r="N12" s="665">
        <v>247</v>
      </c>
      <c r="O12" s="822">
        <v>3</v>
      </c>
      <c r="P12" s="822">
        <v>6</v>
      </c>
      <c r="Q12" s="1576">
        <v>9</v>
      </c>
      <c r="R12" s="1575">
        <v>8</v>
      </c>
      <c r="S12" s="822">
        <v>12</v>
      </c>
      <c r="T12" s="822">
        <v>155</v>
      </c>
      <c r="U12" s="822">
        <v>127</v>
      </c>
      <c r="V12" s="665">
        <v>282</v>
      </c>
      <c r="W12" s="822">
        <v>0</v>
      </c>
      <c r="X12" s="822">
        <v>12</v>
      </c>
      <c r="Y12" s="1577">
        <v>12</v>
      </c>
      <c r="Z12" s="1575">
        <v>8</v>
      </c>
      <c r="AA12" s="822">
        <v>20</v>
      </c>
      <c r="AB12" s="822">
        <v>200</v>
      </c>
      <c r="AC12" s="822">
        <v>188</v>
      </c>
      <c r="AD12" s="665">
        <v>388</v>
      </c>
      <c r="AE12" s="822">
        <v>0</v>
      </c>
      <c r="AF12" s="822">
        <v>23</v>
      </c>
      <c r="AG12" s="1577">
        <v>23</v>
      </c>
      <c r="AH12" s="1575">
        <v>6</v>
      </c>
      <c r="AI12" s="822">
        <v>22</v>
      </c>
      <c r="AJ12" s="822">
        <v>22</v>
      </c>
      <c r="AK12" s="822">
        <v>181</v>
      </c>
      <c r="AL12" s="822">
        <v>172</v>
      </c>
      <c r="AM12" s="665">
        <v>353</v>
      </c>
      <c r="AN12" s="822">
        <v>0</v>
      </c>
      <c r="AO12" s="822">
        <v>22</v>
      </c>
      <c r="AP12" s="1578">
        <v>22</v>
      </c>
    </row>
    <row r="13" spans="1:42" s="450" customFormat="1" ht="24" customHeight="1">
      <c r="A13" s="1574" t="s">
        <v>466</v>
      </c>
      <c r="B13" s="1575" t="s">
        <v>9</v>
      </c>
      <c r="C13" s="822" t="s">
        <v>9</v>
      </c>
      <c r="D13" s="822" t="s">
        <v>9</v>
      </c>
      <c r="E13" s="822" t="s">
        <v>9</v>
      </c>
      <c r="F13" s="665" t="s">
        <v>9</v>
      </c>
      <c r="G13" s="822" t="s">
        <v>9</v>
      </c>
      <c r="H13" s="822" t="s">
        <v>9</v>
      </c>
      <c r="I13" s="1576" t="s">
        <v>9</v>
      </c>
      <c r="J13" s="1575" t="s">
        <v>9</v>
      </c>
      <c r="K13" s="822" t="s">
        <v>9</v>
      </c>
      <c r="L13" s="822" t="s">
        <v>9</v>
      </c>
      <c r="M13" s="822" t="s">
        <v>9</v>
      </c>
      <c r="N13" s="665" t="s">
        <v>9</v>
      </c>
      <c r="O13" s="822" t="s">
        <v>9</v>
      </c>
      <c r="P13" s="822" t="s">
        <v>9</v>
      </c>
      <c r="Q13" s="1576" t="s">
        <v>9</v>
      </c>
      <c r="R13" s="1575" t="s">
        <v>9</v>
      </c>
      <c r="S13" s="822" t="s">
        <v>9</v>
      </c>
      <c r="T13" s="822" t="s">
        <v>9</v>
      </c>
      <c r="U13" s="822" t="s">
        <v>9</v>
      </c>
      <c r="V13" s="665" t="s">
        <v>9</v>
      </c>
      <c r="W13" s="822" t="s">
        <v>9</v>
      </c>
      <c r="X13" s="822" t="s">
        <v>9</v>
      </c>
      <c r="Y13" s="1577" t="s">
        <v>9</v>
      </c>
      <c r="Z13" s="1575" t="s">
        <v>9</v>
      </c>
      <c r="AA13" s="822" t="s">
        <v>9</v>
      </c>
      <c r="AB13" s="822" t="s">
        <v>9</v>
      </c>
      <c r="AC13" s="822" t="s">
        <v>9</v>
      </c>
      <c r="AD13" s="665" t="s">
        <v>9</v>
      </c>
      <c r="AE13" s="822" t="s">
        <v>9</v>
      </c>
      <c r="AF13" s="822" t="s">
        <v>9</v>
      </c>
      <c r="AG13" s="1577" t="s">
        <v>9</v>
      </c>
      <c r="AH13" s="1575" t="s">
        <v>9</v>
      </c>
      <c r="AI13" s="822" t="s">
        <v>9</v>
      </c>
      <c r="AJ13" s="822" t="s">
        <v>9</v>
      </c>
      <c r="AK13" s="822" t="s">
        <v>9</v>
      </c>
      <c r="AL13" s="822" t="s">
        <v>9</v>
      </c>
      <c r="AM13" s="665" t="s">
        <v>9</v>
      </c>
      <c r="AN13" s="822">
        <v>1</v>
      </c>
      <c r="AO13" s="822">
        <v>2</v>
      </c>
      <c r="AP13" s="1578">
        <v>3</v>
      </c>
    </row>
    <row r="14" spans="1:42" s="450" customFormat="1" ht="24" customHeight="1">
      <c r="A14" s="1579" t="s">
        <v>36</v>
      </c>
      <c r="B14" s="1575">
        <v>7</v>
      </c>
      <c r="C14" s="822">
        <v>7</v>
      </c>
      <c r="D14" s="822">
        <v>53</v>
      </c>
      <c r="E14" s="822">
        <v>47</v>
      </c>
      <c r="F14" s="665">
        <v>100</v>
      </c>
      <c r="G14" s="822">
        <v>0</v>
      </c>
      <c r="H14" s="822">
        <v>6</v>
      </c>
      <c r="I14" s="1576">
        <v>6</v>
      </c>
      <c r="J14" s="1575">
        <v>6</v>
      </c>
      <c r="K14" s="822">
        <v>7</v>
      </c>
      <c r="L14" s="822">
        <v>49</v>
      </c>
      <c r="M14" s="822">
        <v>42</v>
      </c>
      <c r="N14" s="665">
        <v>91</v>
      </c>
      <c r="O14" s="822">
        <v>1</v>
      </c>
      <c r="P14" s="822">
        <v>3</v>
      </c>
      <c r="Q14" s="1576">
        <v>4</v>
      </c>
      <c r="R14" s="1575">
        <v>5</v>
      </c>
      <c r="S14" s="822">
        <v>6</v>
      </c>
      <c r="T14" s="822">
        <v>47</v>
      </c>
      <c r="U14" s="822">
        <v>38</v>
      </c>
      <c r="V14" s="665">
        <v>85</v>
      </c>
      <c r="W14" s="822">
        <v>1</v>
      </c>
      <c r="X14" s="822">
        <v>2</v>
      </c>
      <c r="Y14" s="1577">
        <v>3</v>
      </c>
      <c r="Z14" s="1575">
        <v>5</v>
      </c>
      <c r="AA14" s="822">
        <v>4</v>
      </c>
      <c r="AB14" s="822">
        <v>34</v>
      </c>
      <c r="AC14" s="822">
        <v>26</v>
      </c>
      <c r="AD14" s="665">
        <v>60</v>
      </c>
      <c r="AE14" s="822">
        <v>0</v>
      </c>
      <c r="AF14" s="822">
        <v>3</v>
      </c>
      <c r="AG14" s="1577">
        <v>3</v>
      </c>
      <c r="AH14" s="1575">
        <v>4</v>
      </c>
      <c r="AI14" s="822">
        <v>4</v>
      </c>
      <c r="AJ14" s="822">
        <v>5</v>
      </c>
      <c r="AK14" s="822">
        <v>33</v>
      </c>
      <c r="AL14" s="822">
        <v>30</v>
      </c>
      <c r="AM14" s="665">
        <v>63</v>
      </c>
      <c r="AN14" s="822">
        <v>0</v>
      </c>
      <c r="AO14" s="822">
        <v>4</v>
      </c>
      <c r="AP14" s="1578">
        <v>4</v>
      </c>
    </row>
    <row r="15" spans="1:42" s="450" customFormat="1" ht="24" customHeight="1">
      <c r="A15" s="1579" t="s">
        <v>37</v>
      </c>
      <c r="B15" s="1575">
        <v>21</v>
      </c>
      <c r="C15" s="822">
        <v>25</v>
      </c>
      <c r="D15" s="822">
        <v>193</v>
      </c>
      <c r="E15" s="822">
        <v>185</v>
      </c>
      <c r="F15" s="665">
        <v>378</v>
      </c>
      <c r="G15" s="822">
        <v>0</v>
      </c>
      <c r="H15" s="822">
        <v>25</v>
      </c>
      <c r="I15" s="1576">
        <v>25</v>
      </c>
      <c r="J15" s="1575">
        <v>22</v>
      </c>
      <c r="K15" s="822">
        <v>26</v>
      </c>
      <c r="L15" s="822">
        <v>184</v>
      </c>
      <c r="M15" s="822">
        <v>195</v>
      </c>
      <c r="N15" s="665">
        <v>379</v>
      </c>
      <c r="O15" s="822">
        <v>0</v>
      </c>
      <c r="P15" s="822">
        <v>15</v>
      </c>
      <c r="Q15" s="1576">
        <v>15</v>
      </c>
      <c r="R15" s="1575">
        <v>17</v>
      </c>
      <c r="S15" s="822">
        <v>19</v>
      </c>
      <c r="T15" s="822">
        <v>145</v>
      </c>
      <c r="U15" s="822">
        <v>165</v>
      </c>
      <c r="V15" s="665">
        <v>310</v>
      </c>
      <c r="W15" s="822">
        <v>0</v>
      </c>
      <c r="X15" s="822">
        <v>9</v>
      </c>
      <c r="Y15" s="1577">
        <v>9</v>
      </c>
      <c r="Z15" s="1575">
        <v>17</v>
      </c>
      <c r="AA15" s="822">
        <v>18</v>
      </c>
      <c r="AB15" s="822">
        <v>149</v>
      </c>
      <c r="AC15" s="822">
        <v>122</v>
      </c>
      <c r="AD15" s="665">
        <v>271</v>
      </c>
      <c r="AE15" s="822">
        <v>0</v>
      </c>
      <c r="AF15" s="822">
        <v>10</v>
      </c>
      <c r="AG15" s="1577">
        <v>10</v>
      </c>
      <c r="AH15" s="1575">
        <v>16</v>
      </c>
      <c r="AI15" s="822">
        <v>19</v>
      </c>
      <c r="AJ15" s="822">
        <v>17</v>
      </c>
      <c r="AK15" s="822">
        <v>117</v>
      </c>
      <c r="AL15" s="822">
        <v>99</v>
      </c>
      <c r="AM15" s="665">
        <v>216</v>
      </c>
      <c r="AN15" s="822">
        <v>0</v>
      </c>
      <c r="AO15" s="822">
        <v>13</v>
      </c>
      <c r="AP15" s="1578">
        <v>13</v>
      </c>
    </row>
    <row r="16" spans="1:42" s="450" customFormat="1" ht="24" customHeight="1">
      <c r="A16" s="1579" t="s">
        <v>39</v>
      </c>
      <c r="B16" s="1575">
        <v>43</v>
      </c>
      <c r="C16" s="822">
        <v>49</v>
      </c>
      <c r="D16" s="822">
        <v>430</v>
      </c>
      <c r="E16" s="822">
        <v>424</v>
      </c>
      <c r="F16" s="665">
        <v>854</v>
      </c>
      <c r="G16" s="822">
        <v>0</v>
      </c>
      <c r="H16" s="822">
        <v>44</v>
      </c>
      <c r="I16" s="1576">
        <v>44</v>
      </c>
      <c r="J16" s="1575">
        <v>42</v>
      </c>
      <c r="K16" s="822">
        <v>45</v>
      </c>
      <c r="L16" s="822">
        <v>455</v>
      </c>
      <c r="M16" s="822">
        <v>402</v>
      </c>
      <c r="N16" s="665">
        <v>857</v>
      </c>
      <c r="O16" s="822">
        <v>0</v>
      </c>
      <c r="P16" s="822">
        <v>28</v>
      </c>
      <c r="Q16" s="1576">
        <v>28</v>
      </c>
      <c r="R16" s="1575">
        <v>41</v>
      </c>
      <c r="S16" s="822">
        <v>42</v>
      </c>
      <c r="T16" s="822">
        <v>422</v>
      </c>
      <c r="U16" s="822">
        <v>420</v>
      </c>
      <c r="V16" s="665">
        <v>842</v>
      </c>
      <c r="W16" s="822">
        <v>0</v>
      </c>
      <c r="X16" s="822">
        <v>26</v>
      </c>
      <c r="Y16" s="1577">
        <v>26</v>
      </c>
      <c r="Z16" s="1575">
        <v>37</v>
      </c>
      <c r="AA16" s="822">
        <v>39</v>
      </c>
      <c r="AB16" s="822">
        <v>399</v>
      </c>
      <c r="AC16" s="822">
        <v>389</v>
      </c>
      <c r="AD16" s="665">
        <v>788</v>
      </c>
      <c r="AE16" s="822">
        <v>0</v>
      </c>
      <c r="AF16" s="822">
        <v>31</v>
      </c>
      <c r="AG16" s="1577">
        <v>31</v>
      </c>
      <c r="AH16" s="1575">
        <v>36</v>
      </c>
      <c r="AI16" s="822">
        <v>37</v>
      </c>
      <c r="AJ16" s="822">
        <v>43</v>
      </c>
      <c r="AK16" s="822">
        <v>349</v>
      </c>
      <c r="AL16" s="822">
        <v>343</v>
      </c>
      <c r="AM16" s="665">
        <v>692</v>
      </c>
      <c r="AN16" s="822">
        <v>1</v>
      </c>
      <c r="AO16" s="822">
        <v>37</v>
      </c>
      <c r="AP16" s="1578">
        <v>38</v>
      </c>
    </row>
    <row r="17" spans="1:42" s="450" customFormat="1" ht="24" customHeight="1">
      <c r="A17" s="1579" t="s">
        <v>1512</v>
      </c>
      <c r="B17" s="1575">
        <v>3</v>
      </c>
      <c r="C17" s="822">
        <v>3</v>
      </c>
      <c r="D17" s="822">
        <v>26</v>
      </c>
      <c r="E17" s="822">
        <v>23</v>
      </c>
      <c r="F17" s="665">
        <v>49</v>
      </c>
      <c r="G17" s="822">
        <v>0</v>
      </c>
      <c r="H17" s="822">
        <v>2</v>
      </c>
      <c r="I17" s="1576">
        <v>2</v>
      </c>
      <c r="J17" s="1575">
        <v>3</v>
      </c>
      <c r="K17" s="822">
        <v>3</v>
      </c>
      <c r="L17" s="822">
        <v>29</v>
      </c>
      <c r="M17" s="822">
        <v>29</v>
      </c>
      <c r="N17" s="665">
        <v>58</v>
      </c>
      <c r="O17" s="822">
        <v>0</v>
      </c>
      <c r="P17" s="822">
        <v>3</v>
      </c>
      <c r="Q17" s="1576">
        <v>3</v>
      </c>
      <c r="R17" s="1575">
        <v>3</v>
      </c>
      <c r="S17" s="822">
        <v>4</v>
      </c>
      <c r="T17" s="822">
        <v>26</v>
      </c>
      <c r="U17" s="822">
        <v>31</v>
      </c>
      <c r="V17" s="665">
        <v>57</v>
      </c>
      <c r="W17" s="822">
        <v>0</v>
      </c>
      <c r="X17" s="822">
        <v>2</v>
      </c>
      <c r="Y17" s="1577">
        <v>2</v>
      </c>
      <c r="Z17" s="1575">
        <v>3</v>
      </c>
      <c r="AA17" s="822">
        <v>3</v>
      </c>
      <c r="AB17" s="822">
        <v>18</v>
      </c>
      <c r="AC17" s="822">
        <v>23</v>
      </c>
      <c r="AD17" s="665">
        <v>41</v>
      </c>
      <c r="AE17" s="822">
        <v>0</v>
      </c>
      <c r="AF17" s="822">
        <v>2</v>
      </c>
      <c r="AG17" s="1577">
        <v>2</v>
      </c>
      <c r="AH17" s="1575">
        <v>3</v>
      </c>
      <c r="AI17" s="822">
        <v>4</v>
      </c>
      <c r="AJ17" s="822">
        <v>3</v>
      </c>
      <c r="AK17" s="822">
        <v>23</v>
      </c>
      <c r="AL17" s="822">
        <v>27</v>
      </c>
      <c r="AM17" s="665">
        <v>50</v>
      </c>
      <c r="AN17" s="822">
        <v>0</v>
      </c>
      <c r="AO17" s="822">
        <v>4</v>
      </c>
      <c r="AP17" s="1578">
        <v>4</v>
      </c>
    </row>
    <row r="18" spans="1:42" s="450" customFormat="1" ht="24" customHeight="1">
      <c r="A18" s="1579" t="s">
        <v>41</v>
      </c>
      <c r="B18" s="1575">
        <v>8</v>
      </c>
      <c r="C18" s="822">
        <v>8</v>
      </c>
      <c r="D18" s="822">
        <v>89</v>
      </c>
      <c r="E18" s="822">
        <v>66</v>
      </c>
      <c r="F18" s="665">
        <v>155</v>
      </c>
      <c r="G18" s="822">
        <v>0</v>
      </c>
      <c r="H18" s="822">
        <v>8</v>
      </c>
      <c r="I18" s="1576">
        <v>8</v>
      </c>
      <c r="J18" s="1575">
        <v>8</v>
      </c>
      <c r="K18" s="822">
        <v>8</v>
      </c>
      <c r="L18" s="822">
        <v>86</v>
      </c>
      <c r="M18" s="822">
        <v>63</v>
      </c>
      <c r="N18" s="665">
        <v>149</v>
      </c>
      <c r="O18" s="822">
        <v>0</v>
      </c>
      <c r="P18" s="822">
        <v>7</v>
      </c>
      <c r="Q18" s="1576">
        <v>7</v>
      </c>
      <c r="R18" s="1575">
        <v>8</v>
      </c>
      <c r="S18" s="822">
        <v>8</v>
      </c>
      <c r="T18" s="822">
        <v>73</v>
      </c>
      <c r="U18" s="822">
        <v>82</v>
      </c>
      <c r="V18" s="665">
        <v>155</v>
      </c>
      <c r="W18" s="822">
        <v>0</v>
      </c>
      <c r="X18" s="822">
        <v>8</v>
      </c>
      <c r="Y18" s="1577">
        <v>8</v>
      </c>
      <c r="Z18" s="1575">
        <v>8</v>
      </c>
      <c r="AA18" s="822">
        <v>8</v>
      </c>
      <c r="AB18" s="822">
        <v>77</v>
      </c>
      <c r="AC18" s="822">
        <v>88</v>
      </c>
      <c r="AD18" s="665">
        <v>165</v>
      </c>
      <c r="AE18" s="822">
        <v>0</v>
      </c>
      <c r="AF18" s="822">
        <v>4</v>
      </c>
      <c r="AG18" s="1577">
        <v>4</v>
      </c>
      <c r="AH18" s="1575">
        <v>9</v>
      </c>
      <c r="AI18" s="822">
        <v>10</v>
      </c>
      <c r="AJ18" s="822">
        <v>11</v>
      </c>
      <c r="AK18" s="822">
        <v>79</v>
      </c>
      <c r="AL18" s="822">
        <v>69</v>
      </c>
      <c r="AM18" s="665">
        <v>148</v>
      </c>
      <c r="AN18" s="822">
        <v>0</v>
      </c>
      <c r="AO18" s="822">
        <v>5</v>
      </c>
      <c r="AP18" s="1578">
        <v>5</v>
      </c>
    </row>
    <row r="19" spans="1:42" s="450" customFormat="1" ht="24" customHeight="1">
      <c r="A19" s="1579" t="s">
        <v>42</v>
      </c>
      <c r="B19" s="1575">
        <v>8</v>
      </c>
      <c r="C19" s="822">
        <v>9</v>
      </c>
      <c r="D19" s="822">
        <v>79</v>
      </c>
      <c r="E19" s="822">
        <v>86</v>
      </c>
      <c r="F19" s="665">
        <v>165</v>
      </c>
      <c r="G19" s="822">
        <v>0</v>
      </c>
      <c r="H19" s="822">
        <v>12</v>
      </c>
      <c r="I19" s="1576">
        <v>12</v>
      </c>
      <c r="J19" s="1575">
        <v>10</v>
      </c>
      <c r="K19" s="822">
        <v>11</v>
      </c>
      <c r="L19" s="822">
        <v>94</v>
      </c>
      <c r="M19" s="822">
        <v>88</v>
      </c>
      <c r="N19" s="665">
        <v>182</v>
      </c>
      <c r="O19" s="822">
        <v>0</v>
      </c>
      <c r="P19" s="822">
        <v>4</v>
      </c>
      <c r="Q19" s="1576">
        <v>4</v>
      </c>
      <c r="R19" s="1575">
        <v>11</v>
      </c>
      <c r="S19" s="822">
        <v>12</v>
      </c>
      <c r="T19" s="822">
        <v>110</v>
      </c>
      <c r="U19" s="822">
        <v>88</v>
      </c>
      <c r="V19" s="665">
        <v>198</v>
      </c>
      <c r="W19" s="822">
        <v>1</v>
      </c>
      <c r="X19" s="822">
        <v>7</v>
      </c>
      <c r="Y19" s="1577">
        <v>8</v>
      </c>
      <c r="Z19" s="1575">
        <v>11</v>
      </c>
      <c r="AA19" s="822">
        <v>12</v>
      </c>
      <c r="AB19" s="822">
        <v>89</v>
      </c>
      <c r="AC19" s="822">
        <v>70</v>
      </c>
      <c r="AD19" s="665">
        <v>159</v>
      </c>
      <c r="AE19" s="822">
        <v>1</v>
      </c>
      <c r="AF19" s="822">
        <v>8</v>
      </c>
      <c r="AG19" s="1577">
        <v>9</v>
      </c>
      <c r="AH19" s="1575">
        <v>11</v>
      </c>
      <c r="AI19" s="822">
        <v>12</v>
      </c>
      <c r="AJ19" s="822">
        <v>13</v>
      </c>
      <c r="AK19" s="822">
        <v>93</v>
      </c>
      <c r="AL19" s="822">
        <v>71</v>
      </c>
      <c r="AM19" s="665">
        <v>164</v>
      </c>
      <c r="AN19" s="822">
        <v>1</v>
      </c>
      <c r="AO19" s="822">
        <v>6</v>
      </c>
      <c r="AP19" s="1578">
        <v>7</v>
      </c>
    </row>
    <row r="20" spans="1:42" s="450" customFormat="1" ht="24" customHeight="1">
      <c r="A20" s="1579" t="s">
        <v>45</v>
      </c>
      <c r="B20" s="1575">
        <v>3</v>
      </c>
      <c r="C20" s="822">
        <v>3</v>
      </c>
      <c r="D20" s="822">
        <v>16</v>
      </c>
      <c r="E20" s="822">
        <v>27</v>
      </c>
      <c r="F20" s="665">
        <v>43</v>
      </c>
      <c r="G20" s="822">
        <v>1</v>
      </c>
      <c r="H20" s="822">
        <v>2</v>
      </c>
      <c r="I20" s="1576">
        <v>3</v>
      </c>
      <c r="J20" s="1575">
        <v>3</v>
      </c>
      <c r="K20" s="822">
        <v>4</v>
      </c>
      <c r="L20" s="822">
        <v>29</v>
      </c>
      <c r="M20" s="822">
        <v>19</v>
      </c>
      <c r="N20" s="665">
        <v>48</v>
      </c>
      <c r="O20" s="822">
        <v>1</v>
      </c>
      <c r="P20" s="822">
        <v>1</v>
      </c>
      <c r="Q20" s="1576">
        <v>2</v>
      </c>
      <c r="R20" s="1575">
        <v>2</v>
      </c>
      <c r="S20" s="822">
        <v>2</v>
      </c>
      <c r="T20" s="822">
        <v>8</v>
      </c>
      <c r="U20" s="822">
        <v>7</v>
      </c>
      <c r="V20" s="665">
        <v>15</v>
      </c>
      <c r="W20" s="822">
        <v>1</v>
      </c>
      <c r="X20" s="822">
        <v>0</v>
      </c>
      <c r="Y20" s="1577">
        <v>1</v>
      </c>
      <c r="Z20" s="1575">
        <v>2</v>
      </c>
      <c r="AA20" s="822">
        <v>2</v>
      </c>
      <c r="AB20" s="822">
        <v>6</v>
      </c>
      <c r="AC20" s="822">
        <v>14</v>
      </c>
      <c r="AD20" s="665">
        <v>20</v>
      </c>
      <c r="AE20" s="822">
        <v>0</v>
      </c>
      <c r="AF20" s="822">
        <v>0</v>
      </c>
      <c r="AG20" s="1577">
        <v>0</v>
      </c>
      <c r="AH20" s="1575">
        <v>1</v>
      </c>
      <c r="AI20" s="822">
        <v>1</v>
      </c>
      <c r="AJ20" s="822">
        <v>1</v>
      </c>
      <c r="AK20" s="822">
        <v>5</v>
      </c>
      <c r="AL20" s="822">
        <v>2</v>
      </c>
      <c r="AM20" s="665">
        <v>7</v>
      </c>
      <c r="AN20" s="822">
        <v>0</v>
      </c>
      <c r="AO20" s="822">
        <v>1</v>
      </c>
      <c r="AP20" s="1578">
        <v>1</v>
      </c>
    </row>
    <row r="21" spans="1:42" s="450" customFormat="1" ht="24" customHeight="1">
      <c r="A21" s="1579" t="s">
        <v>46</v>
      </c>
      <c r="B21" s="1575">
        <v>12</v>
      </c>
      <c r="C21" s="822">
        <v>12</v>
      </c>
      <c r="D21" s="822">
        <v>123</v>
      </c>
      <c r="E21" s="822">
        <v>117</v>
      </c>
      <c r="F21" s="665">
        <v>240</v>
      </c>
      <c r="G21" s="822">
        <v>0</v>
      </c>
      <c r="H21" s="822">
        <v>11</v>
      </c>
      <c r="I21" s="1576">
        <v>11</v>
      </c>
      <c r="J21" s="1575">
        <v>13</v>
      </c>
      <c r="K21" s="822">
        <v>13</v>
      </c>
      <c r="L21" s="822">
        <v>112</v>
      </c>
      <c r="M21" s="822">
        <v>94</v>
      </c>
      <c r="N21" s="665">
        <v>206</v>
      </c>
      <c r="O21" s="822">
        <v>0</v>
      </c>
      <c r="P21" s="822">
        <v>8</v>
      </c>
      <c r="Q21" s="1576">
        <v>8</v>
      </c>
      <c r="R21" s="1575">
        <v>13</v>
      </c>
      <c r="S21" s="822">
        <v>11</v>
      </c>
      <c r="T21" s="822">
        <v>98</v>
      </c>
      <c r="U21" s="822">
        <v>108</v>
      </c>
      <c r="V21" s="665">
        <v>206</v>
      </c>
      <c r="W21" s="822">
        <v>0</v>
      </c>
      <c r="X21" s="822">
        <v>6</v>
      </c>
      <c r="Y21" s="1577">
        <v>6</v>
      </c>
      <c r="Z21" s="1575">
        <v>11</v>
      </c>
      <c r="AA21" s="822">
        <v>11</v>
      </c>
      <c r="AB21" s="822">
        <v>72</v>
      </c>
      <c r="AC21" s="822">
        <v>81</v>
      </c>
      <c r="AD21" s="665">
        <v>153</v>
      </c>
      <c r="AE21" s="822">
        <v>0</v>
      </c>
      <c r="AF21" s="822">
        <v>5</v>
      </c>
      <c r="AG21" s="1577">
        <v>5</v>
      </c>
      <c r="AH21" s="1575">
        <v>11</v>
      </c>
      <c r="AI21" s="822">
        <v>11</v>
      </c>
      <c r="AJ21" s="822">
        <v>11</v>
      </c>
      <c r="AK21" s="822">
        <v>89</v>
      </c>
      <c r="AL21" s="822">
        <v>77</v>
      </c>
      <c r="AM21" s="665">
        <v>166</v>
      </c>
      <c r="AN21" s="822">
        <v>0</v>
      </c>
      <c r="AO21" s="822">
        <v>9</v>
      </c>
      <c r="AP21" s="1578">
        <v>9</v>
      </c>
    </row>
    <row r="22" spans="1:42" s="450" customFormat="1" ht="24" customHeight="1">
      <c r="A22" s="1579" t="s">
        <v>47</v>
      </c>
      <c r="B22" s="1575">
        <v>11</v>
      </c>
      <c r="C22" s="822">
        <v>11</v>
      </c>
      <c r="D22" s="822">
        <v>95</v>
      </c>
      <c r="E22" s="822">
        <v>96</v>
      </c>
      <c r="F22" s="665">
        <v>191</v>
      </c>
      <c r="G22" s="822">
        <v>0</v>
      </c>
      <c r="H22" s="822">
        <v>10</v>
      </c>
      <c r="I22" s="1576">
        <v>10</v>
      </c>
      <c r="J22" s="1575">
        <v>9</v>
      </c>
      <c r="K22" s="822">
        <v>9</v>
      </c>
      <c r="L22" s="822">
        <v>103</v>
      </c>
      <c r="M22" s="822">
        <v>90</v>
      </c>
      <c r="N22" s="665">
        <v>193</v>
      </c>
      <c r="O22" s="822">
        <v>1</v>
      </c>
      <c r="P22" s="822">
        <v>7</v>
      </c>
      <c r="Q22" s="1576">
        <v>8</v>
      </c>
      <c r="R22" s="1575">
        <v>8</v>
      </c>
      <c r="S22" s="822">
        <v>10</v>
      </c>
      <c r="T22" s="822">
        <v>124</v>
      </c>
      <c r="U22" s="822">
        <v>102</v>
      </c>
      <c r="V22" s="665">
        <v>226</v>
      </c>
      <c r="W22" s="822">
        <v>1</v>
      </c>
      <c r="X22" s="822">
        <v>5</v>
      </c>
      <c r="Y22" s="1577">
        <v>6</v>
      </c>
      <c r="Z22" s="1575">
        <v>5</v>
      </c>
      <c r="AA22" s="822">
        <v>7</v>
      </c>
      <c r="AB22" s="822">
        <v>61</v>
      </c>
      <c r="AC22" s="822">
        <v>59</v>
      </c>
      <c r="AD22" s="665">
        <v>120</v>
      </c>
      <c r="AE22" s="822">
        <v>0</v>
      </c>
      <c r="AF22" s="822">
        <v>5</v>
      </c>
      <c r="AG22" s="1577">
        <v>5</v>
      </c>
      <c r="AH22" s="1575">
        <v>5</v>
      </c>
      <c r="AI22" s="822">
        <v>5</v>
      </c>
      <c r="AJ22" s="822">
        <v>6</v>
      </c>
      <c r="AK22" s="822">
        <v>45</v>
      </c>
      <c r="AL22" s="822">
        <v>27</v>
      </c>
      <c r="AM22" s="665">
        <v>72</v>
      </c>
      <c r="AN22" s="822">
        <v>0</v>
      </c>
      <c r="AO22" s="822">
        <v>2</v>
      </c>
      <c r="AP22" s="1578">
        <v>2</v>
      </c>
    </row>
    <row r="23" spans="1:42" s="450" customFormat="1" ht="24" customHeight="1">
      <c r="A23" s="1579" t="s">
        <v>48</v>
      </c>
      <c r="B23" s="1575">
        <v>3</v>
      </c>
      <c r="C23" s="822">
        <v>4</v>
      </c>
      <c r="D23" s="822">
        <v>32</v>
      </c>
      <c r="E23" s="822">
        <v>33</v>
      </c>
      <c r="F23" s="665">
        <v>65</v>
      </c>
      <c r="G23" s="822">
        <v>0</v>
      </c>
      <c r="H23" s="822">
        <v>5</v>
      </c>
      <c r="I23" s="1576">
        <v>5</v>
      </c>
      <c r="J23" s="1575">
        <v>7</v>
      </c>
      <c r="K23" s="822">
        <v>9</v>
      </c>
      <c r="L23" s="822">
        <v>66</v>
      </c>
      <c r="M23" s="822">
        <v>53</v>
      </c>
      <c r="N23" s="665">
        <v>119</v>
      </c>
      <c r="O23" s="822">
        <v>0</v>
      </c>
      <c r="P23" s="822">
        <v>4</v>
      </c>
      <c r="Q23" s="1576">
        <v>4</v>
      </c>
      <c r="R23" s="1575">
        <v>6</v>
      </c>
      <c r="S23" s="822">
        <v>7</v>
      </c>
      <c r="T23" s="822">
        <v>52</v>
      </c>
      <c r="U23" s="822">
        <v>38</v>
      </c>
      <c r="V23" s="665">
        <v>98</v>
      </c>
      <c r="W23" s="822">
        <v>0</v>
      </c>
      <c r="X23" s="822">
        <v>3</v>
      </c>
      <c r="Y23" s="1577">
        <v>3</v>
      </c>
      <c r="Z23" s="1575">
        <v>6</v>
      </c>
      <c r="AA23" s="822">
        <v>7</v>
      </c>
      <c r="AB23" s="822">
        <v>50</v>
      </c>
      <c r="AC23" s="822">
        <v>48</v>
      </c>
      <c r="AD23" s="665">
        <v>98</v>
      </c>
      <c r="AE23" s="822">
        <v>0</v>
      </c>
      <c r="AF23" s="822">
        <v>5</v>
      </c>
      <c r="AG23" s="1577">
        <v>5</v>
      </c>
      <c r="AH23" s="1575">
        <v>5</v>
      </c>
      <c r="AI23" s="822">
        <v>6</v>
      </c>
      <c r="AJ23" s="822">
        <v>7</v>
      </c>
      <c r="AK23" s="822">
        <v>49</v>
      </c>
      <c r="AL23" s="822">
        <v>36</v>
      </c>
      <c r="AM23" s="665">
        <v>85</v>
      </c>
      <c r="AN23" s="822">
        <v>1</v>
      </c>
      <c r="AO23" s="822">
        <v>6</v>
      </c>
      <c r="AP23" s="1578">
        <v>7</v>
      </c>
    </row>
    <row r="24" spans="1:42" s="450" customFormat="1" ht="24" customHeight="1">
      <c r="A24" s="1579" t="s">
        <v>109</v>
      </c>
      <c r="B24" s="1575">
        <v>23</v>
      </c>
      <c r="C24" s="822">
        <v>29</v>
      </c>
      <c r="D24" s="822">
        <v>332</v>
      </c>
      <c r="E24" s="822">
        <v>305</v>
      </c>
      <c r="F24" s="665">
        <v>634</v>
      </c>
      <c r="G24" s="822">
        <v>0</v>
      </c>
      <c r="H24" s="822">
        <v>38</v>
      </c>
      <c r="I24" s="1576">
        <v>38</v>
      </c>
      <c r="J24" s="1575">
        <v>24</v>
      </c>
      <c r="K24" s="822">
        <v>31</v>
      </c>
      <c r="L24" s="822">
        <v>366</v>
      </c>
      <c r="M24" s="822">
        <v>331</v>
      </c>
      <c r="N24" s="665">
        <v>697</v>
      </c>
      <c r="O24" s="822">
        <v>0</v>
      </c>
      <c r="P24" s="822">
        <v>23</v>
      </c>
      <c r="Q24" s="1576">
        <v>23</v>
      </c>
      <c r="R24" s="1575">
        <v>28</v>
      </c>
      <c r="S24" s="822">
        <v>35</v>
      </c>
      <c r="T24" s="822">
        <v>476</v>
      </c>
      <c r="U24" s="822">
        <v>454</v>
      </c>
      <c r="V24" s="665">
        <v>930</v>
      </c>
      <c r="W24" s="822">
        <v>1</v>
      </c>
      <c r="X24" s="822">
        <v>29</v>
      </c>
      <c r="Y24" s="1577">
        <v>30</v>
      </c>
      <c r="Z24" s="1575">
        <v>27</v>
      </c>
      <c r="AA24" s="822">
        <v>34</v>
      </c>
      <c r="AB24" s="822">
        <v>435</v>
      </c>
      <c r="AC24" s="822">
        <v>438</v>
      </c>
      <c r="AD24" s="665">
        <v>873</v>
      </c>
      <c r="AE24" s="822">
        <v>1</v>
      </c>
      <c r="AF24" s="822">
        <v>37</v>
      </c>
      <c r="AG24" s="1577">
        <v>38</v>
      </c>
      <c r="AH24" s="1575">
        <v>24</v>
      </c>
      <c r="AI24" s="822">
        <v>33</v>
      </c>
      <c r="AJ24" s="822">
        <v>48</v>
      </c>
      <c r="AK24" s="822">
        <v>427</v>
      </c>
      <c r="AL24" s="822">
        <v>379</v>
      </c>
      <c r="AM24" s="665">
        <v>806</v>
      </c>
      <c r="AN24" s="822">
        <v>0</v>
      </c>
      <c r="AO24" s="822">
        <v>42</v>
      </c>
      <c r="AP24" s="1578">
        <v>42</v>
      </c>
    </row>
    <row r="25" spans="1:42" s="450" customFormat="1" ht="24" customHeight="1">
      <c r="A25" s="715" t="s">
        <v>1511</v>
      </c>
      <c r="B25" s="664">
        <v>22</v>
      </c>
      <c r="C25" s="665">
        <v>27</v>
      </c>
      <c r="D25" s="665">
        <v>318</v>
      </c>
      <c r="E25" s="665">
        <v>292</v>
      </c>
      <c r="F25" s="665">
        <v>610</v>
      </c>
      <c r="G25" s="665">
        <v>0</v>
      </c>
      <c r="H25" s="665">
        <v>36</v>
      </c>
      <c r="I25" s="1576">
        <v>36</v>
      </c>
      <c r="J25" s="664">
        <v>23</v>
      </c>
      <c r="K25" s="665">
        <v>29</v>
      </c>
      <c r="L25" s="665">
        <v>347</v>
      </c>
      <c r="M25" s="665">
        <v>318</v>
      </c>
      <c r="N25" s="665">
        <v>665</v>
      </c>
      <c r="O25" s="665">
        <v>0</v>
      </c>
      <c r="P25" s="665">
        <v>21</v>
      </c>
      <c r="Q25" s="1576">
        <v>21</v>
      </c>
      <c r="R25" s="664">
        <v>27</v>
      </c>
      <c r="S25" s="665">
        <v>33</v>
      </c>
      <c r="T25" s="665">
        <v>456</v>
      </c>
      <c r="U25" s="665">
        <v>440</v>
      </c>
      <c r="V25" s="665">
        <v>896</v>
      </c>
      <c r="W25" s="665">
        <v>1</v>
      </c>
      <c r="X25" s="665">
        <v>28</v>
      </c>
      <c r="Y25" s="1577">
        <v>29</v>
      </c>
      <c r="Z25" s="664">
        <v>26</v>
      </c>
      <c r="AA25" s="665">
        <v>32</v>
      </c>
      <c r="AB25" s="665">
        <v>420</v>
      </c>
      <c r="AC25" s="665">
        <v>434</v>
      </c>
      <c r="AD25" s="665">
        <v>854</v>
      </c>
      <c r="AE25" s="665">
        <v>1</v>
      </c>
      <c r="AF25" s="665">
        <v>36</v>
      </c>
      <c r="AG25" s="1577">
        <v>37</v>
      </c>
      <c r="AH25" s="1575">
        <v>23</v>
      </c>
      <c r="AI25" s="822">
        <v>31</v>
      </c>
      <c r="AJ25" s="822">
        <v>46</v>
      </c>
      <c r="AK25" s="822">
        <v>404</v>
      </c>
      <c r="AL25" s="822">
        <v>373</v>
      </c>
      <c r="AM25" s="665">
        <v>777</v>
      </c>
      <c r="AN25" s="822">
        <v>0</v>
      </c>
      <c r="AO25" s="822">
        <v>40</v>
      </c>
      <c r="AP25" s="1578">
        <v>40</v>
      </c>
    </row>
    <row r="26" spans="1:42" s="450" customFormat="1" ht="24" customHeight="1">
      <c r="A26" s="715" t="s">
        <v>1510</v>
      </c>
      <c r="B26" s="664">
        <v>1</v>
      </c>
      <c r="C26" s="665">
        <v>2</v>
      </c>
      <c r="D26" s="665">
        <v>14</v>
      </c>
      <c r="E26" s="665">
        <v>13</v>
      </c>
      <c r="F26" s="665">
        <v>27</v>
      </c>
      <c r="G26" s="665">
        <v>0</v>
      </c>
      <c r="H26" s="665">
        <v>2</v>
      </c>
      <c r="I26" s="1576">
        <v>2</v>
      </c>
      <c r="J26" s="664">
        <v>1</v>
      </c>
      <c r="K26" s="665">
        <v>2</v>
      </c>
      <c r="L26" s="665">
        <v>19</v>
      </c>
      <c r="M26" s="665">
        <v>13</v>
      </c>
      <c r="N26" s="665">
        <v>32</v>
      </c>
      <c r="O26" s="665">
        <v>0</v>
      </c>
      <c r="P26" s="665">
        <v>2</v>
      </c>
      <c r="Q26" s="1576">
        <v>2</v>
      </c>
      <c r="R26" s="664">
        <v>1</v>
      </c>
      <c r="S26" s="665">
        <v>2</v>
      </c>
      <c r="T26" s="665">
        <v>20</v>
      </c>
      <c r="U26" s="665">
        <v>14</v>
      </c>
      <c r="V26" s="665">
        <v>34</v>
      </c>
      <c r="W26" s="665">
        <v>0</v>
      </c>
      <c r="X26" s="665">
        <v>1</v>
      </c>
      <c r="Y26" s="1577">
        <v>1</v>
      </c>
      <c r="Z26" s="664">
        <v>1</v>
      </c>
      <c r="AA26" s="665">
        <v>2</v>
      </c>
      <c r="AB26" s="665">
        <v>15</v>
      </c>
      <c r="AC26" s="665">
        <v>4</v>
      </c>
      <c r="AD26" s="665">
        <v>19</v>
      </c>
      <c r="AE26" s="665">
        <v>0</v>
      </c>
      <c r="AF26" s="665">
        <v>1</v>
      </c>
      <c r="AG26" s="1577">
        <v>1</v>
      </c>
      <c r="AH26" s="664">
        <v>1</v>
      </c>
      <c r="AI26" s="665">
        <v>2</v>
      </c>
      <c r="AJ26" s="665">
        <v>2</v>
      </c>
      <c r="AK26" s="665">
        <v>23</v>
      </c>
      <c r="AL26" s="665">
        <v>6</v>
      </c>
      <c r="AM26" s="665">
        <v>29</v>
      </c>
      <c r="AN26" s="665">
        <v>0</v>
      </c>
      <c r="AO26" s="665">
        <v>2</v>
      </c>
      <c r="AP26" s="1578">
        <v>2</v>
      </c>
    </row>
    <row r="27" spans="1:42" s="450" customFormat="1" ht="24" customHeight="1">
      <c r="A27" s="1579" t="s">
        <v>49</v>
      </c>
      <c r="B27" s="1575">
        <v>17</v>
      </c>
      <c r="C27" s="822">
        <v>20</v>
      </c>
      <c r="D27" s="822">
        <v>139</v>
      </c>
      <c r="E27" s="822">
        <v>141</v>
      </c>
      <c r="F27" s="665">
        <v>280</v>
      </c>
      <c r="G27" s="822">
        <v>1</v>
      </c>
      <c r="H27" s="822">
        <v>16</v>
      </c>
      <c r="I27" s="1576">
        <v>17</v>
      </c>
      <c r="J27" s="1575">
        <v>16</v>
      </c>
      <c r="K27" s="822">
        <v>18</v>
      </c>
      <c r="L27" s="822">
        <v>159</v>
      </c>
      <c r="M27" s="822">
        <v>117</v>
      </c>
      <c r="N27" s="665">
        <v>276</v>
      </c>
      <c r="O27" s="822">
        <v>1</v>
      </c>
      <c r="P27" s="822">
        <v>10</v>
      </c>
      <c r="Q27" s="1576">
        <v>11</v>
      </c>
      <c r="R27" s="1575">
        <v>17</v>
      </c>
      <c r="S27" s="822">
        <v>19</v>
      </c>
      <c r="T27" s="822">
        <v>160</v>
      </c>
      <c r="U27" s="822">
        <v>150</v>
      </c>
      <c r="V27" s="665">
        <v>310</v>
      </c>
      <c r="W27" s="822">
        <v>1</v>
      </c>
      <c r="X27" s="822">
        <v>8</v>
      </c>
      <c r="Y27" s="1577">
        <v>9</v>
      </c>
      <c r="Z27" s="1575">
        <v>11</v>
      </c>
      <c r="AA27" s="822">
        <v>14</v>
      </c>
      <c r="AB27" s="822">
        <v>104</v>
      </c>
      <c r="AC27" s="822">
        <v>104</v>
      </c>
      <c r="AD27" s="665">
        <v>208</v>
      </c>
      <c r="AE27" s="822">
        <v>1</v>
      </c>
      <c r="AF27" s="822">
        <v>5</v>
      </c>
      <c r="AG27" s="1577">
        <v>6</v>
      </c>
      <c r="AH27" s="1575">
        <v>12</v>
      </c>
      <c r="AI27" s="822">
        <v>15</v>
      </c>
      <c r="AJ27" s="822">
        <v>14</v>
      </c>
      <c r="AK27" s="822">
        <v>100</v>
      </c>
      <c r="AL27" s="822">
        <v>93</v>
      </c>
      <c r="AM27" s="665">
        <v>193</v>
      </c>
      <c r="AN27" s="822">
        <v>3</v>
      </c>
      <c r="AO27" s="822">
        <v>8</v>
      </c>
      <c r="AP27" s="1578">
        <v>11</v>
      </c>
    </row>
    <row r="28" spans="1:42" s="450" customFormat="1" ht="24" customHeight="1">
      <c r="A28" s="1579" t="s">
        <v>50</v>
      </c>
      <c r="B28" s="1575">
        <v>22</v>
      </c>
      <c r="C28" s="822">
        <v>25</v>
      </c>
      <c r="D28" s="822">
        <v>200</v>
      </c>
      <c r="E28" s="822">
        <v>208</v>
      </c>
      <c r="F28" s="665">
        <v>408</v>
      </c>
      <c r="G28" s="822">
        <v>1</v>
      </c>
      <c r="H28" s="822">
        <v>22</v>
      </c>
      <c r="I28" s="1576">
        <v>23</v>
      </c>
      <c r="J28" s="1575">
        <v>23</v>
      </c>
      <c r="K28" s="822">
        <v>24</v>
      </c>
      <c r="L28" s="822">
        <v>248</v>
      </c>
      <c r="M28" s="822">
        <v>195</v>
      </c>
      <c r="N28" s="665">
        <v>443</v>
      </c>
      <c r="O28" s="822">
        <v>0</v>
      </c>
      <c r="P28" s="822">
        <v>13</v>
      </c>
      <c r="Q28" s="1576">
        <v>12</v>
      </c>
      <c r="R28" s="1575">
        <v>29</v>
      </c>
      <c r="S28" s="822">
        <v>26</v>
      </c>
      <c r="T28" s="822">
        <v>349</v>
      </c>
      <c r="U28" s="822">
        <v>295</v>
      </c>
      <c r="V28" s="665">
        <v>644</v>
      </c>
      <c r="W28" s="822">
        <v>0</v>
      </c>
      <c r="X28" s="822">
        <v>8</v>
      </c>
      <c r="Y28" s="1577">
        <v>8</v>
      </c>
      <c r="Z28" s="1575">
        <v>22</v>
      </c>
      <c r="AA28" s="822">
        <v>20</v>
      </c>
      <c r="AB28" s="822">
        <v>235</v>
      </c>
      <c r="AC28" s="822">
        <v>210</v>
      </c>
      <c r="AD28" s="665">
        <v>445</v>
      </c>
      <c r="AE28" s="822">
        <v>1</v>
      </c>
      <c r="AF28" s="822">
        <v>8</v>
      </c>
      <c r="AG28" s="1577">
        <v>9</v>
      </c>
      <c r="AH28" s="1575">
        <v>22</v>
      </c>
      <c r="AI28" s="822">
        <v>25</v>
      </c>
      <c r="AJ28" s="822">
        <v>28</v>
      </c>
      <c r="AK28" s="822">
        <v>250</v>
      </c>
      <c r="AL28" s="822">
        <v>215</v>
      </c>
      <c r="AM28" s="665">
        <v>465</v>
      </c>
      <c r="AN28" s="822">
        <v>2</v>
      </c>
      <c r="AO28" s="822">
        <v>19</v>
      </c>
      <c r="AP28" s="1578">
        <v>21</v>
      </c>
    </row>
    <row r="29" spans="1:42" s="450" customFormat="1" ht="24" customHeight="1">
      <c r="A29" s="1579" t="s">
        <v>51</v>
      </c>
      <c r="B29" s="1575">
        <v>10</v>
      </c>
      <c r="C29" s="822">
        <v>10</v>
      </c>
      <c r="D29" s="822">
        <v>130</v>
      </c>
      <c r="E29" s="822">
        <v>112</v>
      </c>
      <c r="F29" s="665">
        <v>242</v>
      </c>
      <c r="G29" s="822">
        <v>0</v>
      </c>
      <c r="H29" s="822">
        <v>7</v>
      </c>
      <c r="I29" s="1576">
        <v>7</v>
      </c>
      <c r="J29" s="1575">
        <v>8</v>
      </c>
      <c r="K29" s="822">
        <v>8</v>
      </c>
      <c r="L29" s="822">
        <v>46</v>
      </c>
      <c r="M29" s="822">
        <v>70</v>
      </c>
      <c r="N29" s="665">
        <v>116</v>
      </c>
      <c r="O29" s="822">
        <v>0</v>
      </c>
      <c r="P29" s="822">
        <v>5</v>
      </c>
      <c r="Q29" s="1576">
        <v>5</v>
      </c>
      <c r="R29" s="1575">
        <v>10</v>
      </c>
      <c r="S29" s="822">
        <v>10</v>
      </c>
      <c r="T29" s="822">
        <v>58</v>
      </c>
      <c r="U29" s="822">
        <v>64</v>
      </c>
      <c r="V29" s="665">
        <v>122</v>
      </c>
      <c r="W29" s="822">
        <v>0</v>
      </c>
      <c r="X29" s="822">
        <v>5</v>
      </c>
      <c r="Y29" s="1577">
        <v>5</v>
      </c>
      <c r="Z29" s="1575">
        <v>9</v>
      </c>
      <c r="AA29" s="822">
        <v>8</v>
      </c>
      <c r="AB29" s="822">
        <v>45</v>
      </c>
      <c r="AC29" s="822">
        <v>49</v>
      </c>
      <c r="AD29" s="665">
        <v>94</v>
      </c>
      <c r="AE29" s="822">
        <v>0</v>
      </c>
      <c r="AF29" s="822">
        <v>5</v>
      </c>
      <c r="AG29" s="1577">
        <v>5</v>
      </c>
      <c r="AH29" s="1575">
        <v>7</v>
      </c>
      <c r="AI29" s="822">
        <v>7</v>
      </c>
      <c r="AJ29" s="822">
        <v>7</v>
      </c>
      <c r="AK29" s="822">
        <v>42</v>
      </c>
      <c r="AL29" s="822">
        <v>39</v>
      </c>
      <c r="AM29" s="665">
        <v>81</v>
      </c>
      <c r="AN29" s="822">
        <v>0</v>
      </c>
      <c r="AO29" s="822">
        <v>7</v>
      </c>
      <c r="AP29" s="1578">
        <v>7</v>
      </c>
    </row>
    <row r="30" spans="1:42" s="450" customFormat="1" ht="24" customHeight="1">
      <c r="A30" s="1580" t="s">
        <v>1513</v>
      </c>
      <c r="B30" s="1581" t="s">
        <v>9</v>
      </c>
      <c r="C30" s="1582" t="s">
        <v>9</v>
      </c>
      <c r="D30" s="1582" t="s">
        <v>9</v>
      </c>
      <c r="E30" s="1582" t="s">
        <v>9</v>
      </c>
      <c r="F30" s="1582" t="s">
        <v>9</v>
      </c>
      <c r="G30" s="1582" t="s">
        <v>9</v>
      </c>
      <c r="H30" s="1582" t="s">
        <v>9</v>
      </c>
      <c r="I30" s="1583" t="s">
        <v>9</v>
      </c>
      <c r="J30" s="1581">
        <v>30</v>
      </c>
      <c r="K30" s="1582">
        <v>190</v>
      </c>
      <c r="L30" s="1582">
        <v>494</v>
      </c>
      <c r="M30" s="1582">
        <v>444</v>
      </c>
      <c r="N30" s="1509">
        <v>938</v>
      </c>
      <c r="O30" s="1582">
        <v>6</v>
      </c>
      <c r="P30" s="1582">
        <v>135</v>
      </c>
      <c r="Q30" s="1510">
        <v>141</v>
      </c>
      <c r="R30" s="1584">
        <v>34</v>
      </c>
      <c r="S30" s="1585">
        <v>89</v>
      </c>
      <c r="T30" s="1585">
        <v>668</v>
      </c>
      <c r="U30" s="1585">
        <v>583</v>
      </c>
      <c r="V30" s="1585">
        <v>1251</v>
      </c>
      <c r="W30" s="1585">
        <v>6</v>
      </c>
      <c r="X30" s="1585">
        <v>173</v>
      </c>
      <c r="Y30" s="1586">
        <v>179</v>
      </c>
      <c r="Z30" s="1584" t="s">
        <v>9</v>
      </c>
      <c r="AA30" s="1585" t="s">
        <v>9</v>
      </c>
      <c r="AB30" s="1585" t="s">
        <v>9</v>
      </c>
      <c r="AC30" s="1585" t="s">
        <v>9</v>
      </c>
      <c r="AD30" s="1585" t="s">
        <v>9</v>
      </c>
      <c r="AE30" s="1585" t="s">
        <v>9</v>
      </c>
      <c r="AF30" s="1585" t="s">
        <v>9</v>
      </c>
      <c r="AG30" s="1586" t="s">
        <v>9</v>
      </c>
      <c r="AH30" s="1584" t="s">
        <v>9</v>
      </c>
      <c r="AI30" s="1585" t="s">
        <v>9</v>
      </c>
      <c r="AJ30" s="1585" t="s">
        <v>9</v>
      </c>
      <c r="AK30" s="1585" t="s">
        <v>9</v>
      </c>
      <c r="AL30" s="1585" t="s">
        <v>9</v>
      </c>
      <c r="AM30" s="1585" t="s">
        <v>9</v>
      </c>
      <c r="AN30" s="1585" t="s">
        <v>9</v>
      </c>
      <c r="AO30" s="1585" t="s">
        <v>9</v>
      </c>
      <c r="AP30" s="1587" t="s">
        <v>9</v>
      </c>
    </row>
    <row r="31" spans="1:42" s="450" customFormat="1" ht="37.5" customHeight="1">
      <c r="A31" s="1574" t="s">
        <v>1514</v>
      </c>
      <c r="B31" s="1575">
        <v>347</v>
      </c>
      <c r="C31" s="822">
        <v>440</v>
      </c>
      <c r="D31" s="822">
        <v>5458</v>
      </c>
      <c r="E31" s="822">
        <v>5423</v>
      </c>
      <c r="F31" s="822">
        <v>10881</v>
      </c>
      <c r="G31" s="822">
        <v>11</v>
      </c>
      <c r="H31" s="822">
        <v>605</v>
      </c>
      <c r="I31" s="1588">
        <v>616</v>
      </c>
      <c r="J31" s="1575">
        <v>354</v>
      </c>
      <c r="K31" s="822">
        <v>457</v>
      </c>
      <c r="L31" s="822">
        <v>5935</v>
      </c>
      <c r="M31" s="822">
        <v>5388</v>
      </c>
      <c r="N31" s="822">
        <v>11323</v>
      </c>
      <c r="O31" s="822">
        <v>14</v>
      </c>
      <c r="P31" s="822">
        <v>350</v>
      </c>
      <c r="Q31" s="1576">
        <v>364</v>
      </c>
      <c r="R31" s="1575">
        <v>366</v>
      </c>
      <c r="S31" s="822">
        <v>492</v>
      </c>
      <c r="T31" s="822">
        <v>6384</v>
      </c>
      <c r="U31" s="822">
        <v>5995</v>
      </c>
      <c r="V31" s="822">
        <v>12379</v>
      </c>
      <c r="W31" s="822">
        <v>21</v>
      </c>
      <c r="X31" s="822">
        <v>393</v>
      </c>
      <c r="Y31" s="1589">
        <v>414</v>
      </c>
      <c r="Z31" s="1575">
        <v>339</v>
      </c>
      <c r="AA31" s="822">
        <v>427</v>
      </c>
      <c r="AB31" s="822">
        <v>5544</v>
      </c>
      <c r="AC31" s="822">
        <v>5039</v>
      </c>
      <c r="AD31" s="822">
        <v>10583</v>
      </c>
      <c r="AE31" s="822">
        <v>17</v>
      </c>
      <c r="AF31" s="822">
        <v>432</v>
      </c>
      <c r="AG31" s="1589">
        <v>449</v>
      </c>
      <c r="AH31" s="1575">
        <v>313</v>
      </c>
      <c r="AI31" s="822">
        <v>424</v>
      </c>
      <c r="AJ31" s="822">
        <v>565</v>
      </c>
      <c r="AK31" s="822">
        <v>4884</v>
      </c>
      <c r="AL31" s="822">
        <v>4304</v>
      </c>
      <c r="AM31" s="822">
        <v>9188</v>
      </c>
      <c r="AN31" s="822">
        <v>23</v>
      </c>
      <c r="AO31" s="822">
        <v>487</v>
      </c>
      <c r="AP31" s="1590">
        <v>510</v>
      </c>
    </row>
    <row r="32" spans="1:42" s="450" customFormat="1" ht="24" customHeight="1">
      <c r="A32" s="1574" t="s">
        <v>1515</v>
      </c>
      <c r="B32" s="1575">
        <v>10</v>
      </c>
      <c r="C32" s="822">
        <v>30</v>
      </c>
      <c r="D32" s="822">
        <v>211</v>
      </c>
      <c r="E32" s="822">
        <v>193</v>
      </c>
      <c r="F32" s="822">
        <v>404</v>
      </c>
      <c r="G32" s="822">
        <v>2</v>
      </c>
      <c r="H32" s="822">
        <v>21</v>
      </c>
      <c r="I32" s="1588">
        <v>23</v>
      </c>
      <c r="J32" s="1575">
        <v>12</v>
      </c>
      <c r="K32" s="822">
        <v>23</v>
      </c>
      <c r="L32" s="822">
        <v>232</v>
      </c>
      <c r="M32" s="822">
        <v>211</v>
      </c>
      <c r="N32" s="822">
        <v>443</v>
      </c>
      <c r="O32" s="822">
        <v>3</v>
      </c>
      <c r="P32" s="822">
        <v>19</v>
      </c>
      <c r="Q32" s="1588">
        <v>22</v>
      </c>
      <c r="R32" s="1575">
        <v>12</v>
      </c>
      <c r="S32" s="822">
        <v>28</v>
      </c>
      <c r="T32" s="822">
        <v>249</v>
      </c>
      <c r="U32" s="822">
        <v>215</v>
      </c>
      <c r="V32" s="822">
        <v>464</v>
      </c>
      <c r="W32" s="822">
        <v>0</v>
      </c>
      <c r="X32" s="822">
        <v>24</v>
      </c>
      <c r="Y32" s="1589">
        <v>24</v>
      </c>
      <c r="Z32" s="1575">
        <v>12</v>
      </c>
      <c r="AA32" s="822">
        <v>31</v>
      </c>
      <c r="AB32" s="822">
        <v>287</v>
      </c>
      <c r="AC32" s="822">
        <v>269</v>
      </c>
      <c r="AD32" s="822">
        <v>556</v>
      </c>
      <c r="AE32" s="822">
        <v>0</v>
      </c>
      <c r="AF32" s="822">
        <v>35</v>
      </c>
      <c r="AG32" s="1589">
        <v>35</v>
      </c>
      <c r="AH32" s="1575">
        <v>10</v>
      </c>
      <c r="AI32" s="822">
        <v>32</v>
      </c>
      <c r="AJ32" s="822">
        <v>32</v>
      </c>
      <c r="AK32" s="822">
        <v>268</v>
      </c>
      <c r="AL32" s="822">
        <v>246</v>
      </c>
      <c r="AM32" s="822">
        <v>514</v>
      </c>
      <c r="AN32" s="822">
        <v>0</v>
      </c>
      <c r="AO32" s="822">
        <v>33</v>
      </c>
      <c r="AP32" s="1590">
        <v>33</v>
      </c>
    </row>
    <row r="33" spans="1:42" s="450" customFormat="1" ht="30" customHeight="1">
      <c r="A33" s="1580" t="s">
        <v>1516</v>
      </c>
      <c r="B33" s="1581">
        <v>357</v>
      </c>
      <c r="C33" s="1582">
        <v>470</v>
      </c>
      <c r="D33" s="1582">
        <v>5669</v>
      </c>
      <c r="E33" s="1582">
        <v>5616</v>
      </c>
      <c r="F33" s="1582">
        <v>11285</v>
      </c>
      <c r="G33" s="1582">
        <v>13</v>
      </c>
      <c r="H33" s="1582">
        <v>626</v>
      </c>
      <c r="I33" s="1583">
        <v>639</v>
      </c>
      <c r="J33" s="1581">
        <v>366</v>
      </c>
      <c r="K33" s="1582">
        <v>480</v>
      </c>
      <c r="L33" s="1582">
        <v>6167</v>
      </c>
      <c r="M33" s="1582">
        <v>5599</v>
      </c>
      <c r="N33" s="1582">
        <v>11766</v>
      </c>
      <c r="O33" s="1582">
        <v>17</v>
      </c>
      <c r="P33" s="1582">
        <v>369</v>
      </c>
      <c r="Q33" s="1583">
        <v>386</v>
      </c>
      <c r="R33" s="1581">
        <v>378</v>
      </c>
      <c r="S33" s="1582">
        <v>520</v>
      </c>
      <c r="T33" s="1582">
        <v>6633</v>
      </c>
      <c r="U33" s="1582">
        <v>6210</v>
      </c>
      <c r="V33" s="1582">
        <v>12843</v>
      </c>
      <c r="W33" s="1582">
        <v>21</v>
      </c>
      <c r="X33" s="1582">
        <v>417</v>
      </c>
      <c r="Y33" s="1591">
        <v>438</v>
      </c>
      <c r="Z33" s="1581">
        <v>351</v>
      </c>
      <c r="AA33" s="1582">
        <v>458</v>
      </c>
      <c r="AB33" s="1582">
        <v>5831</v>
      </c>
      <c r="AC33" s="1582">
        <v>5308</v>
      </c>
      <c r="AD33" s="1582">
        <v>11139</v>
      </c>
      <c r="AE33" s="1582">
        <v>17</v>
      </c>
      <c r="AF33" s="1582">
        <v>467</v>
      </c>
      <c r="AG33" s="1591">
        <v>481</v>
      </c>
      <c r="AH33" s="1581">
        <v>323</v>
      </c>
      <c r="AI33" s="1582">
        <v>456</v>
      </c>
      <c r="AJ33" s="1582">
        <v>597</v>
      </c>
      <c r="AK33" s="1582">
        <v>5152</v>
      </c>
      <c r="AL33" s="1582">
        <v>4550</v>
      </c>
      <c r="AM33" s="1582">
        <v>9702</v>
      </c>
      <c r="AN33" s="1582">
        <v>23</v>
      </c>
      <c r="AO33" s="1582">
        <v>520</v>
      </c>
      <c r="AP33" s="1592">
        <v>543</v>
      </c>
    </row>
    <row r="34" spans="1:42" s="450" customFormat="1" ht="40.5" customHeight="1" thickBot="1">
      <c r="A34" s="1593" t="s">
        <v>1517</v>
      </c>
      <c r="B34" s="1594" t="s">
        <v>9</v>
      </c>
      <c r="C34" s="834" t="s">
        <v>9</v>
      </c>
      <c r="D34" s="834" t="s">
        <v>9</v>
      </c>
      <c r="E34" s="834" t="s">
        <v>9</v>
      </c>
      <c r="F34" s="834" t="s">
        <v>9</v>
      </c>
      <c r="G34" s="834" t="s">
        <v>9</v>
      </c>
      <c r="H34" s="834" t="s">
        <v>9</v>
      </c>
      <c r="I34" s="1595" t="s">
        <v>9</v>
      </c>
      <c r="J34" s="1594">
        <v>396</v>
      </c>
      <c r="K34" s="834">
        <v>670</v>
      </c>
      <c r="L34" s="834">
        <v>6661</v>
      </c>
      <c r="M34" s="834">
        <v>6043</v>
      </c>
      <c r="N34" s="834">
        <v>12704</v>
      </c>
      <c r="O34" s="834">
        <v>23</v>
      </c>
      <c r="P34" s="834">
        <v>504</v>
      </c>
      <c r="Q34" s="1595">
        <v>527</v>
      </c>
      <c r="R34" s="1594">
        <v>412</v>
      </c>
      <c r="S34" s="834">
        <v>609</v>
      </c>
      <c r="T34" s="834">
        <v>7301</v>
      </c>
      <c r="U34" s="834">
        <v>6793</v>
      </c>
      <c r="V34" s="834">
        <v>14094</v>
      </c>
      <c r="W34" s="834">
        <v>27</v>
      </c>
      <c r="X34" s="834">
        <v>590</v>
      </c>
      <c r="Y34" s="1596">
        <v>617</v>
      </c>
      <c r="Z34" s="1597">
        <v>351</v>
      </c>
      <c r="AA34" s="1598">
        <v>458</v>
      </c>
      <c r="AB34" s="1598">
        <v>5831</v>
      </c>
      <c r="AC34" s="1598">
        <v>5308</v>
      </c>
      <c r="AD34" s="1598">
        <v>11139</v>
      </c>
      <c r="AE34" s="1598">
        <v>17</v>
      </c>
      <c r="AF34" s="1598">
        <v>467</v>
      </c>
      <c r="AG34" s="1599">
        <v>481</v>
      </c>
      <c r="AH34" s="1597">
        <v>323</v>
      </c>
      <c r="AI34" s="1598">
        <v>456</v>
      </c>
      <c r="AJ34" s="1598">
        <v>597</v>
      </c>
      <c r="AK34" s="1598">
        <v>5152</v>
      </c>
      <c r="AL34" s="1598">
        <v>4550</v>
      </c>
      <c r="AM34" s="1598">
        <v>9702</v>
      </c>
      <c r="AN34" s="1598">
        <v>23</v>
      </c>
      <c r="AO34" s="1598">
        <v>520</v>
      </c>
      <c r="AP34" s="1600">
        <v>543</v>
      </c>
    </row>
    <row r="35" spans="1:42" ht="20.25" customHeight="1" thickTop="1">
      <c r="A35" s="6261"/>
      <c r="B35" s="6261"/>
      <c r="C35" s="6261"/>
      <c r="D35" s="6261"/>
      <c r="E35" s="6261"/>
      <c r="F35" s="6261"/>
      <c r="G35" s="6261"/>
      <c r="H35" s="6261"/>
      <c r="I35" s="6261"/>
    </row>
    <row r="36" spans="1:42" ht="18" customHeight="1">
      <c r="A36" s="6261" t="s">
        <v>1501</v>
      </c>
      <c r="B36" s="6261"/>
      <c r="C36" s="6261"/>
      <c r="D36" s="6261"/>
      <c r="E36" s="6261"/>
      <c r="F36" s="6261"/>
      <c r="G36" s="6261"/>
      <c r="H36" s="6261"/>
      <c r="I36" s="6261"/>
      <c r="J36" s="6261"/>
      <c r="K36" s="6261"/>
    </row>
    <row r="37" spans="1:42" ht="14.25" customHeight="1">
      <c r="A37" s="6247" t="s">
        <v>679</v>
      </c>
      <c r="B37" s="6247"/>
      <c r="C37" s="6247"/>
      <c r="D37" s="6247"/>
      <c r="E37" s="6247"/>
      <c r="F37" s="6247"/>
      <c r="G37" s="6247"/>
      <c r="H37" s="6247"/>
      <c r="I37" s="6247"/>
      <c r="J37" s="6247"/>
      <c r="K37" s="6247"/>
    </row>
    <row r="38" spans="1:42" ht="13.5" customHeight="1">
      <c r="A38" s="6247" t="s">
        <v>1507</v>
      </c>
      <c r="B38" s="6247"/>
      <c r="C38" s="6247"/>
      <c r="D38" s="6247"/>
      <c r="E38" s="6247"/>
      <c r="F38" s="6247"/>
      <c r="G38" s="6247"/>
      <c r="H38" s="6247"/>
      <c r="I38" s="6247"/>
      <c r="J38" s="6247"/>
      <c r="K38" s="6247"/>
      <c r="AK38" s="1329"/>
    </row>
    <row r="39" spans="1:42" ht="12.75" customHeight="1">
      <c r="A39" s="6249" t="s">
        <v>104</v>
      </c>
      <c r="B39" s="6249"/>
      <c r="C39" s="6249"/>
      <c r="D39" s="6249"/>
      <c r="E39" s="6249"/>
      <c r="F39" s="6249"/>
      <c r="G39" s="6249"/>
      <c r="H39" s="6249"/>
      <c r="I39" s="6249"/>
      <c r="J39" s="6249"/>
      <c r="K39" s="6249"/>
      <c r="L39" s="804"/>
      <c r="M39" s="804"/>
      <c r="N39" s="804"/>
      <c r="O39" s="804"/>
      <c r="AK39" s="1329"/>
    </row>
    <row r="50" ht="28.5" customHeight="1"/>
    <row r="51" ht="20.100000000000001" customHeight="1"/>
    <row r="52" ht="20.100000000000001" customHeight="1"/>
    <row r="53" ht="20.100000000000001" customHeight="1"/>
  </sheetData>
  <mergeCells count="34">
    <mergeCell ref="A2:AP2"/>
    <mergeCell ref="A3:AP3"/>
    <mergeCell ref="A4:A6"/>
    <mergeCell ref="B4:I4"/>
    <mergeCell ref="J4:Q4"/>
    <mergeCell ref="R4:Y4"/>
    <mergeCell ref="Z4:AG4"/>
    <mergeCell ref="AH4:AP4"/>
    <mergeCell ref="B5:B6"/>
    <mergeCell ref="C5:C6"/>
    <mergeCell ref="AN5:AP5"/>
    <mergeCell ref="AK5:AM5"/>
    <mergeCell ref="A39:K39"/>
    <mergeCell ref="AB5:AD5"/>
    <mergeCell ref="AE5:AG5"/>
    <mergeCell ref="AH5:AH6"/>
    <mergeCell ref="AI5:AI6"/>
    <mergeCell ref="R5:R6"/>
    <mergeCell ref="S5:S6"/>
    <mergeCell ref="T5:V5"/>
    <mergeCell ref="W5:Y5"/>
    <mergeCell ref="Z5:Z6"/>
    <mergeCell ref="AA5:AA6"/>
    <mergeCell ref="D5:F5"/>
    <mergeCell ref="G5:I5"/>
    <mergeCell ref="J5:J6"/>
    <mergeCell ref="K5:K6"/>
    <mergeCell ref="L5:N5"/>
    <mergeCell ref="A38:K38"/>
    <mergeCell ref="A35:I35"/>
    <mergeCell ref="A36:K36"/>
    <mergeCell ref="A37:K37"/>
    <mergeCell ref="AJ5:AJ6"/>
    <mergeCell ref="O5:Q5"/>
  </mergeCells>
  <hyperlinks>
    <hyperlink ref="A1" r:id="rId1"/>
  </hyperlinks>
  <pageMargins left="0.59055118110236227" right="0.19685039370078741" top="0.98425196850393704" bottom="0.74803149606299213" header="0.51181102362204722" footer="0.51181102362204722"/>
  <pageSetup paperSize="9" scale="47" fitToWidth="0" orientation="landscape" r:id="rId2"/>
  <headerFooter alignWithMargins="0">
    <oddFooter>&amp;R89</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0">
    <pageSetUpPr fitToPage="1"/>
  </sheetPr>
  <dimension ref="A1:Y61"/>
  <sheetViews>
    <sheetView view="pageBreakPreview" zoomScale="60" zoomScaleNormal="100" workbookViewId="0">
      <selection activeCell="A46" sqref="A46"/>
    </sheetView>
  </sheetViews>
  <sheetFormatPr defaultRowHeight="12.75"/>
  <cols>
    <col min="1" max="1" width="23.140625" style="152" customWidth="1"/>
    <col min="2" max="2" width="12.5703125" style="152" customWidth="1"/>
    <col min="3" max="3" width="10.5703125" style="152" customWidth="1"/>
    <col min="4" max="4" width="8.28515625" style="152" customWidth="1"/>
    <col min="5" max="5" width="9.28515625" style="152" customWidth="1"/>
    <col min="6" max="6" width="8.42578125" style="152" customWidth="1"/>
    <col min="7" max="7" width="8.5703125" style="152" customWidth="1"/>
    <col min="8" max="8" width="9.28515625" style="152" customWidth="1"/>
    <col min="9" max="9" width="8.42578125" style="152" customWidth="1"/>
    <col min="10" max="16384" width="9.140625" style="152"/>
  </cols>
  <sheetData>
    <row r="1" spans="1:25" s="452" customFormat="1" ht="12" customHeight="1" thickBot="1">
      <c r="A1" s="1490" t="s">
        <v>0</v>
      </c>
      <c r="B1" s="1490"/>
      <c r="Y1" s="474" t="s">
        <v>1</v>
      </c>
    </row>
    <row r="2" spans="1:25" ht="24.75" customHeight="1" thickTop="1">
      <c r="A2" s="6250" t="s">
        <v>56</v>
      </c>
      <c r="B2" s="6251"/>
      <c r="C2" s="6251"/>
      <c r="D2" s="6251"/>
      <c r="E2" s="6251"/>
      <c r="F2" s="6251"/>
      <c r="G2" s="6251"/>
      <c r="H2" s="6251"/>
      <c r="I2" s="6251"/>
      <c r="J2" s="6251"/>
      <c r="K2" s="6251"/>
      <c r="L2" s="6251"/>
      <c r="M2" s="6251"/>
      <c r="N2" s="6251"/>
      <c r="O2" s="6251"/>
      <c r="P2" s="6251"/>
      <c r="Q2" s="6251"/>
      <c r="R2" s="6251"/>
      <c r="S2" s="6251"/>
      <c r="T2" s="6251"/>
      <c r="U2" s="6251"/>
      <c r="V2" s="6251"/>
      <c r="W2" s="6251"/>
      <c r="X2" s="6251"/>
      <c r="Y2" s="6252"/>
    </row>
    <row r="3" spans="1:25" ht="27" customHeight="1" thickBot="1">
      <c r="A3" s="6285" t="s">
        <v>1518</v>
      </c>
      <c r="B3" s="6286"/>
      <c r="C3" s="6286"/>
      <c r="D3" s="6286"/>
      <c r="E3" s="6286"/>
      <c r="F3" s="6286"/>
      <c r="G3" s="6286"/>
      <c r="H3" s="6286"/>
      <c r="I3" s="6286"/>
      <c r="J3" s="6286"/>
      <c r="K3" s="6286"/>
      <c r="L3" s="6286"/>
      <c r="M3" s="6286"/>
      <c r="N3" s="6286"/>
      <c r="O3" s="6286"/>
      <c r="P3" s="6286"/>
      <c r="Q3" s="6286"/>
      <c r="R3" s="6286"/>
      <c r="S3" s="6286"/>
      <c r="T3" s="6286"/>
      <c r="U3" s="6286"/>
      <c r="V3" s="6286"/>
      <c r="W3" s="6286"/>
      <c r="X3" s="6286"/>
      <c r="Y3" s="6287"/>
    </row>
    <row r="4" spans="1:25" ht="18.75" customHeight="1" thickBot="1">
      <c r="A4" s="6784" t="s">
        <v>690</v>
      </c>
      <c r="B4" s="6455">
        <v>2009</v>
      </c>
      <c r="C4" s="6386"/>
      <c r="D4" s="6386"/>
      <c r="E4" s="6386"/>
      <c r="F4" s="6386"/>
      <c r="G4" s="6386"/>
      <c r="H4" s="6386"/>
      <c r="I4" s="6456"/>
      <c r="J4" s="6455">
        <v>2010</v>
      </c>
      <c r="K4" s="6386"/>
      <c r="L4" s="6386"/>
      <c r="M4" s="6386"/>
      <c r="N4" s="6386"/>
      <c r="O4" s="6386"/>
      <c r="P4" s="6386"/>
      <c r="Q4" s="6456"/>
      <c r="R4" s="6386">
        <v>2011</v>
      </c>
      <c r="S4" s="6386"/>
      <c r="T4" s="6386"/>
      <c r="U4" s="6386"/>
      <c r="V4" s="6386"/>
      <c r="W4" s="6386"/>
      <c r="X4" s="6386"/>
      <c r="Y4" s="6387"/>
    </row>
    <row r="5" spans="1:25" ht="53.25" customHeight="1" thickBot="1">
      <c r="A5" s="6784"/>
      <c r="B5" s="6767" t="s">
        <v>1504</v>
      </c>
      <c r="C5" s="6778" t="s">
        <v>1486</v>
      </c>
      <c r="D5" s="6785" t="s">
        <v>1487</v>
      </c>
      <c r="E5" s="6786"/>
      <c r="F5" s="6787"/>
      <c r="G5" s="6558" t="s">
        <v>1488</v>
      </c>
      <c r="H5" s="6504"/>
      <c r="I5" s="6505"/>
      <c r="J5" s="6767" t="s">
        <v>1504</v>
      </c>
      <c r="K5" s="6778" t="s">
        <v>1486</v>
      </c>
      <c r="L5" s="6785" t="s">
        <v>1487</v>
      </c>
      <c r="M5" s="6786"/>
      <c r="N5" s="6787"/>
      <c r="O5" s="6558" t="s">
        <v>1488</v>
      </c>
      <c r="P5" s="6504"/>
      <c r="Q5" s="6505"/>
      <c r="R5" s="6769" t="s">
        <v>1504</v>
      </c>
      <c r="S5" s="6778" t="s">
        <v>1486</v>
      </c>
      <c r="T5" s="6785" t="s">
        <v>1487</v>
      </c>
      <c r="U5" s="6786"/>
      <c r="V5" s="6787"/>
      <c r="W5" s="6558" t="s">
        <v>1488</v>
      </c>
      <c r="X5" s="6504"/>
      <c r="Y5" s="6771"/>
    </row>
    <row r="6" spans="1:25" ht="50.25" customHeight="1" thickBot="1">
      <c r="A6" s="6784"/>
      <c r="B6" s="6768"/>
      <c r="C6" s="6768"/>
      <c r="D6" s="1527" t="s">
        <v>330</v>
      </c>
      <c r="E6" s="1528" t="s">
        <v>1491</v>
      </c>
      <c r="F6" s="1529" t="s">
        <v>2</v>
      </c>
      <c r="G6" s="1530" t="s">
        <v>330</v>
      </c>
      <c r="H6" s="1531" t="s">
        <v>1492</v>
      </c>
      <c r="I6" s="1532" t="s">
        <v>2</v>
      </c>
      <c r="J6" s="6768"/>
      <c r="K6" s="6768"/>
      <c r="L6" s="1527" t="s">
        <v>330</v>
      </c>
      <c r="M6" s="1528" t="s">
        <v>1491</v>
      </c>
      <c r="N6" s="1529" t="s">
        <v>2</v>
      </c>
      <c r="O6" s="1530" t="s">
        <v>330</v>
      </c>
      <c r="P6" s="1531" t="s">
        <v>1492</v>
      </c>
      <c r="Q6" s="1532" t="s">
        <v>2</v>
      </c>
      <c r="R6" s="6790"/>
      <c r="S6" s="6789"/>
      <c r="T6" s="1601" t="s">
        <v>330</v>
      </c>
      <c r="U6" s="1602" t="s">
        <v>1491</v>
      </c>
      <c r="V6" s="1603" t="s">
        <v>2</v>
      </c>
      <c r="W6" s="1491" t="s">
        <v>330</v>
      </c>
      <c r="X6" s="1492" t="s">
        <v>1492</v>
      </c>
      <c r="Y6" s="1495" t="s">
        <v>2</v>
      </c>
    </row>
    <row r="7" spans="1:25" s="450" customFormat="1" ht="23.1" customHeight="1">
      <c r="A7" s="1604" t="s">
        <v>43</v>
      </c>
      <c r="B7" s="1540">
        <v>95</v>
      </c>
      <c r="C7" s="1605">
        <v>1423</v>
      </c>
      <c r="D7" s="1605">
        <v>28006</v>
      </c>
      <c r="E7" s="1605">
        <v>26256</v>
      </c>
      <c r="F7" s="1605">
        <v>54262</v>
      </c>
      <c r="G7" s="1541">
        <v>1243</v>
      </c>
      <c r="H7" s="1541">
        <v>1145</v>
      </c>
      <c r="I7" s="1606">
        <v>2388</v>
      </c>
      <c r="J7" s="1540">
        <v>95</v>
      </c>
      <c r="K7" s="1605">
        <v>1546</v>
      </c>
      <c r="L7" s="1605">
        <v>28002</v>
      </c>
      <c r="M7" s="1605">
        <v>26297</v>
      </c>
      <c r="N7" s="1605">
        <v>54299</v>
      </c>
      <c r="O7" s="1541">
        <v>1310</v>
      </c>
      <c r="P7" s="1541">
        <v>1141</v>
      </c>
      <c r="Q7" s="1606">
        <v>2451</v>
      </c>
      <c r="R7" s="1540">
        <v>96</v>
      </c>
      <c r="S7" s="1605">
        <v>1585</v>
      </c>
      <c r="T7" s="1605">
        <v>27718</v>
      </c>
      <c r="U7" s="1605">
        <v>26086</v>
      </c>
      <c r="V7" s="1605">
        <v>53804</v>
      </c>
      <c r="W7" s="1541">
        <v>1379</v>
      </c>
      <c r="X7" s="1541">
        <v>1313</v>
      </c>
      <c r="Y7" s="1607">
        <v>2692</v>
      </c>
    </row>
    <row r="8" spans="1:25" s="450" customFormat="1" ht="23.1" customHeight="1">
      <c r="A8" s="1574" t="s">
        <v>1511</v>
      </c>
      <c r="B8" s="1548">
        <v>91</v>
      </c>
      <c r="C8" s="822">
        <v>1339</v>
      </c>
      <c r="D8" s="822">
        <v>27078</v>
      </c>
      <c r="E8" s="822">
        <v>25534</v>
      </c>
      <c r="F8" s="822">
        <v>52612</v>
      </c>
      <c r="G8" s="822">
        <v>1210</v>
      </c>
      <c r="H8" s="822">
        <v>1028</v>
      </c>
      <c r="I8" s="1588">
        <v>2238</v>
      </c>
      <c r="J8" s="1548">
        <v>90</v>
      </c>
      <c r="K8" s="822">
        <v>1413</v>
      </c>
      <c r="L8" s="822">
        <v>27006</v>
      </c>
      <c r="M8" s="822">
        <v>25527</v>
      </c>
      <c r="N8" s="822">
        <v>52533</v>
      </c>
      <c r="O8" s="822">
        <v>1262</v>
      </c>
      <c r="P8" s="822">
        <v>1017</v>
      </c>
      <c r="Q8" s="1588">
        <v>2279</v>
      </c>
      <c r="R8" s="1548">
        <v>91</v>
      </c>
      <c r="S8" s="822">
        <v>1452</v>
      </c>
      <c r="T8" s="822">
        <v>26727</v>
      </c>
      <c r="U8" s="822">
        <v>25274</v>
      </c>
      <c r="V8" s="822">
        <v>52001</v>
      </c>
      <c r="W8" s="822">
        <v>1318</v>
      </c>
      <c r="X8" s="822">
        <v>1187</v>
      </c>
      <c r="Y8" s="1590">
        <v>2505</v>
      </c>
    </row>
    <row r="9" spans="1:25" s="450" customFormat="1" ht="23.1" customHeight="1">
      <c r="A9" s="1574" t="s">
        <v>1510</v>
      </c>
      <c r="B9" s="1548">
        <v>4</v>
      </c>
      <c r="C9" s="1549">
        <v>84</v>
      </c>
      <c r="D9" s="1549">
        <v>928</v>
      </c>
      <c r="E9" s="1549">
        <v>722</v>
      </c>
      <c r="F9" s="822">
        <v>1650</v>
      </c>
      <c r="G9" s="1549">
        <v>33</v>
      </c>
      <c r="H9" s="1549">
        <v>117</v>
      </c>
      <c r="I9" s="1554">
        <v>150</v>
      </c>
      <c r="J9" s="1548">
        <v>5</v>
      </c>
      <c r="K9" s="1549">
        <v>133</v>
      </c>
      <c r="L9" s="1549">
        <v>996</v>
      </c>
      <c r="M9" s="1549">
        <v>770</v>
      </c>
      <c r="N9" s="822">
        <v>1766</v>
      </c>
      <c r="O9" s="1549">
        <v>48</v>
      </c>
      <c r="P9" s="1549">
        <v>124</v>
      </c>
      <c r="Q9" s="1554">
        <v>172</v>
      </c>
      <c r="R9" s="1548">
        <v>5</v>
      </c>
      <c r="S9" s="1549">
        <v>133</v>
      </c>
      <c r="T9" s="1549">
        <v>991</v>
      </c>
      <c r="U9" s="1549">
        <v>812</v>
      </c>
      <c r="V9" s="822">
        <v>1803</v>
      </c>
      <c r="W9" s="1549">
        <v>61</v>
      </c>
      <c r="X9" s="1549">
        <v>126</v>
      </c>
      <c r="Y9" s="1608">
        <v>187</v>
      </c>
    </row>
    <row r="10" spans="1:25" s="450" customFormat="1" ht="23.1" customHeight="1">
      <c r="A10" s="1579" t="s">
        <v>44</v>
      </c>
      <c r="B10" s="1548">
        <v>105</v>
      </c>
      <c r="C10" s="822">
        <v>1869</v>
      </c>
      <c r="D10" s="822">
        <v>37560</v>
      </c>
      <c r="E10" s="822">
        <v>26395</v>
      </c>
      <c r="F10" s="822">
        <v>73855</v>
      </c>
      <c r="G10" s="1549">
        <v>1488</v>
      </c>
      <c r="H10" s="1549">
        <v>1583</v>
      </c>
      <c r="I10" s="1554">
        <v>3071</v>
      </c>
      <c r="J10" s="1548">
        <v>110</v>
      </c>
      <c r="K10" s="822">
        <v>2025</v>
      </c>
      <c r="L10" s="822">
        <v>37813</v>
      </c>
      <c r="M10" s="822">
        <v>35779</v>
      </c>
      <c r="N10" s="822">
        <v>73592</v>
      </c>
      <c r="O10" s="1549">
        <v>1769</v>
      </c>
      <c r="P10" s="1549">
        <v>1561</v>
      </c>
      <c r="Q10" s="1554">
        <v>3330</v>
      </c>
      <c r="R10" s="1548">
        <v>110</v>
      </c>
      <c r="S10" s="822">
        <v>2094</v>
      </c>
      <c r="T10" s="822">
        <v>37933</v>
      </c>
      <c r="U10" s="822">
        <v>36257</v>
      </c>
      <c r="V10" s="822">
        <v>74190</v>
      </c>
      <c r="W10" s="1549">
        <v>1833</v>
      </c>
      <c r="X10" s="1549">
        <v>1800</v>
      </c>
      <c r="Y10" s="1608">
        <v>3633</v>
      </c>
    </row>
    <row r="11" spans="1:25" s="450" customFormat="1" ht="23.1" customHeight="1">
      <c r="A11" s="1574" t="s">
        <v>1511</v>
      </c>
      <c r="B11" s="1548">
        <v>98</v>
      </c>
      <c r="C11" s="822">
        <v>1680</v>
      </c>
      <c r="D11" s="822">
        <v>36133</v>
      </c>
      <c r="E11" s="822">
        <v>34589</v>
      </c>
      <c r="F11" s="822">
        <v>70722</v>
      </c>
      <c r="G11" s="822">
        <v>1305</v>
      </c>
      <c r="H11" s="822">
        <v>1429</v>
      </c>
      <c r="I11" s="1588">
        <v>2734</v>
      </c>
      <c r="J11" s="1548">
        <v>98</v>
      </c>
      <c r="K11" s="822">
        <v>1715</v>
      </c>
      <c r="L11" s="822">
        <v>35585</v>
      </c>
      <c r="M11" s="822">
        <v>34048</v>
      </c>
      <c r="N11" s="822">
        <v>69633</v>
      </c>
      <c r="O11" s="822">
        <v>1586</v>
      </c>
      <c r="P11" s="822">
        <v>1382</v>
      </c>
      <c r="Q11" s="1588">
        <v>2968</v>
      </c>
      <c r="R11" s="1548">
        <v>98</v>
      </c>
      <c r="S11" s="822">
        <v>1770</v>
      </c>
      <c r="T11" s="822">
        <v>35582</v>
      </c>
      <c r="U11" s="822">
        <v>34357</v>
      </c>
      <c r="V11" s="822">
        <v>69939</v>
      </c>
      <c r="W11" s="822">
        <v>1604</v>
      </c>
      <c r="X11" s="822">
        <v>1602</v>
      </c>
      <c r="Y11" s="1590">
        <v>3206</v>
      </c>
    </row>
    <row r="12" spans="1:25" s="450" customFormat="1" ht="23.1" customHeight="1">
      <c r="A12" s="1574" t="s">
        <v>1510</v>
      </c>
      <c r="B12" s="1548">
        <v>7</v>
      </c>
      <c r="C12" s="1549">
        <v>189</v>
      </c>
      <c r="D12" s="822">
        <v>1427</v>
      </c>
      <c r="E12" s="822">
        <v>1706</v>
      </c>
      <c r="F12" s="822">
        <v>3133</v>
      </c>
      <c r="G12" s="1549">
        <v>183</v>
      </c>
      <c r="H12" s="1549">
        <v>154</v>
      </c>
      <c r="I12" s="1554">
        <v>337</v>
      </c>
      <c r="J12" s="1548">
        <v>12</v>
      </c>
      <c r="K12" s="1549">
        <v>310</v>
      </c>
      <c r="L12" s="822">
        <v>2228</v>
      </c>
      <c r="M12" s="822">
        <v>1731</v>
      </c>
      <c r="N12" s="822">
        <v>3959</v>
      </c>
      <c r="O12" s="1549">
        <v>183</v>
      </c>
      <c r="P12" s="1549">
        <v>179</v>
      </c>
      <c r="Q12" s="1554">
        <v>362</v>
      </c>
      <c r="R12" s="1548">
        <v>12</v>
      </c>
      <c r="S12" s="1549">
        <v>324</v>
      </c>
      <c r="T12" s="822">
        <v>2351</v>
      </c>
      <c r="U12" s="822">
        <v>1900</v>
      </c>
      <c r="V12" s="822">
        <v>4251</v>
      </c>
      <c r="W12" s="1549">
        <v>229</v>
      </c>
      <c r="X12" s="1549">
        <v>198</v>
      </c>
      <c r="Y12" s="1608">
        <v>427</v>
      </c>
    </row>
    <row r="13" spans="1:25" s="450" customFormat="1" ht="23.1" customHeight="1">
      <c r="A13" s="1579" t="s">
        <v>36</v>
      </c>
      <c r="B13" s="1548">
        <v>6</v>
      </c>
      <c r="C13" s="1549">
        <v>46</v>
      </c>
      <c r="D13" s="1549">
        <v>392</v>
      </c>
      <c r="E13" s="1549">
        <v>440</v>
      </c>
      <c r="F13" s="1549">
        <v>832</v>
      </c>
      <c r="G13" s="1549">
        <v>32</v>
      </c>
      <c r="H13" s="1549">
        <v>30</v>
      </c>
      <c r="I13" s="1554">
        <v>62</v>
      </c>
      <c r="J13" s="1548">
        <v>7</v>
      </c>
      <c r="K13" s="1549">
        <v>57</v>
      </c>
      <c r="L13" s="1549">
        <v>370</v>
      </c>
      <c r="M13" s="1549">
        <v>403</v>
      </c>
      <c r="N13" s="1549">
        <v>773</v>
      </c>
      <c r="O13" s="1549">
        <v>27</v>
      </c>
      <c r="P13" s="1549">
        <v>23</v>
      </c>
      <c r="Q13" s="1554">
        <v>50</v>
      </c>
      <c r="R13" s="1548">
        <v>7</v>
      </c>
      <c r="S13" s="1549">
        <v>55</v>
      </c>
      <c r="T13" s="1549">
        <v>341</v>
      </c>
      <c r="U13" s="1549">
        <v>374</v>
      </c>
      <c r="V13" s="1549">
        <v>715</v>
      </c>
      <c r="W13" s="1549">
        <v>31</v>
      </c>
      <c r="X13" s="1549">
        <v>23</v>
      </c>
      <c r="Y13" s="1608">
        <v>54</v>
      </c>
    </row>
    <row r="14" spans="1:25" s="450" customFormat="1" ht="23.1" customHeight="1">
      <c r="A14" s="1579" t="s">
        <v>37</v>
      </c>
      <c r="B14" s="1548">
        <v>29</v>
      </c>
      <c r="C14" s="1549">
        <v>256</v>
      </c>
      <c r="D14" s="822">
        <v>2379</v>
      </c>
      <c r="E14" s="822">
        <v>2262</v>
      </c>
      <c r="F14" s="822">
        <v>4641</v>
      </c>
      <c r="G14" s="1549">
        <v>127</v>
      </c>
      <c r="H14" s="1549">
        <v>122</v>
      </c>
      <c r="I14" s="1554">
        <v>249</v>
      </c>
      <c r="J14" s="1548">
        <v>29</v>
      </c>
      <c r="K14" s="1549">
        <v>266</v>
      </c>
      <c r="L14" s="822">
        <v>2321</v>
      </c>
      <c r="M14" s="822">
        <v>2194</v>
      </c>
      <c r="N14" s="822">
        <v>4515</v>
      </c>
      <c r="O14" s="1549">
        <v>129</v>
      </c>
      <c r="P14" s="1549">
        <v>115</v>
      </c>
      <c r="Q14" s="1554">
        <v>244</v>
      </c>
      <c r="R14" s="1548">
        <v>29</v>
      </c>
      <c r="S14" s="1549">
        <v>257</v>
      </c>
      <c r="T14" s="822">
        <v>2082</v>
      </c>
      <c r="U14" s="822">
        <v>2053</v>
      </c>
      <c r="V14" s="822">
        <v>4135</v>
      </c>
      <c r="W14" s="1549">
        <v>132</v>
      </c>
      <c r="X14" s="1549">
        <v>117</v>
      </c>
      <c r="Y14" s="1608">
        <v>249</v>
      </c>
    </row>
    <row r="15" spans="1:25" s="450" customFormat="1" ht="23.1" customHeight="1">
      <c r="A15" s="1579" t="s">
        <v>39</v>
      </c>
      <c r="B15" s="1548">
        <v>69</v>
      </c>
      <c r="C15" s="1549">
        <v>477</v>
      </c>
      <c r="D15" s="822">
        <v>5248</v>
      </c>
      <c r="E15" s="822">
        <v>4950</v>
      </c>
      <c r="F15" s="822">
        <v>10198</v>
      </c>
      <c r="G15" s="1549">
        <v>329</v>
      </c>
      <c r="H15" s="1549">
        <v>271</v>
      </c>
      <c r="I15" s="1554">
        <v>600</v>
      </c>
      <c r="J15" s="1548">
        <v>67</v>
      </c>
      <c r="K15" s="1549">
        <v>513</v>
      </c>
      <c r="L15" s="822">
        <v>5125</v>
      </c>
      <c r="M15" s="822">
        <v>4879</v>
      </c>
      <c r="N15" s="822">
        <v>10004</v>
      </c>
      <c r="O15" s="1549">
        <v>296</v>
      </c>
      <c r="P15" s="1549">
        <v>238</v>
      </c>
      <c r="Q15" s="1554">
        <v>534</v>
      </c>
      <c r="R15" s="1548">
        <v>66</v>
      </c>
      <c r="S15" s="1549">
        <v>516</v>
      </c>
      <c r="T15" s="822">
        <v>4996</v>
      </c>
      <c r="U15" s="822">
        <v>4757</v>
      </c>
      <c r="V15" s="822">
        <v>9753</v>
      </c>
      <c r="W15" s="1549">
        <v>278</v>
      </c>
      <c r="X15" s="1549">
        <v>272</v>
      </c>
      <c r="Y15" s="1608">
        <v>550</v>
      </c>
    </row>
    <row r="16" spans="1:25" s="450" customFormat="1" ht="23.1" customHeight="1">
      <c r="A16" s="1579" t="s">
        <v>1512</v>
      </c>
      <c r="B16" s="1548">
        <v>4</v>
      </c>
      <c r="C16" s="1549">
        <v>48</v>
      </c>
      <c r="D16" s="1549">
        <v>316</v>
      </c>
      <c r="E16" s="1549">
        <v>294</v>
      </c>
      <c r="F16" s="1549">
        <v>610</v>
      </c>
      <c r="G16" s="1549">
        <v>28</v>
      </c>
      <c r="H16" s="1549">
        <v>24</v>
      </c>
      <c r="I16" s="1554">
        <v>52</v>
      </c>
      <c r="J16" s="1548">
        <v>7</v>
      </c>
      <c r="K16" s="1549">
        <v>45</v>
      </c>
      <c r="L16" s="1549">
        <v>298</v>
      </c>
      <c r="M16" s="1549">
        <v>271</v>
      </c>
      <c r="N16" s="1549">
        <v>569</v>
      </c>
      <c r="O16" s="1549">
        <v>20</v>
      </c>
      <c r="P16" s="1549">
        <v>16</v>
      </c>
      <c r="Q16" s="1554">
        <v>36</v>
      </c>
      <c r="R16" s="1548">
        <v>4</v>
      </c>
      <c r="S16" s="1549">
        <v>41</v>
      </c>
      <c r="T16" s="1549">
        <v>288</v>
      </c>
      <c r="U16" s="1549">
        <v>261</v>
      </c>
      <c r="V16" s="1549">
        <v>549</v>
      </c>
      <c r="W16" s="1549">
        <v>24</v>
      </c>
      <c r="X16" s="1549">
        <v>20</v>
      </c>
      <c r="Y16" s="1608">
        <v>44</v>
      </c>
    </row>
    <row r="17" spans="1:25" s="450" customFormat="1" ht="23.1" customHeight="1">
      <c r="A17" s="1579" t="s">
        <v>41</v>
      </c>
      <c r="B17" s="1548">
        <v>8</v>
      </c>
      <c r="C17" s="1549">
        <v>82</v>
      </c>
      <c r="D17" s="1549">
        <v>944</v>
      </c>
      <c r="E17" s="1549">
        <v>911</v>
      </c>
      <c r="F17" s="822">
        <v>1855</v>
      </c>
      <c r="G17" s="1549">
        <v>40</v>
      </c>
      <c r="H17" s="1549">
        <v>59</v>
      </c>
      <c r="I17" s="1554">
        <v>99</v>
      </c>
      <c r="J17" s="1548">
        <v>8</v>
      </c>
      <c r="K17" s="1549">
        <v>98</v>
      </c>
      <c r="L17" s="1549">
        <v>946</v>
      </c>
      <c r="M17" s="1549">
        <v>892</v>
      </c>
      <c r="N17" s="822">
        <v>1838</v>
      </c>
      <c r="O17" s="1549">
        <v>57</v>
      </c>
      <c r="P17" s="1549">
        <v>52</v>
      </c>
      <c r="Q17" s="1554">
        <v>109</v>
      </c>
      <c r="R17" s="1548">
        <v>8</v>
      </c>
      <c r="S17" s="1549">
        <v>94</v>
      </c>
      <c r="T17" s="1549">
        <v>932</v>
      </c>
      <c r="U17" s="1549">
        <v>871</v>
      </c>
      <c r="V17" s="822">
        <v>1803</v>
      </c>
      <c r="W17" s="1549">
        <v>60</v>
      </c>
      <c r="X17" s="1549">
        <v>62</v>
      </c>
      <c r="Y17" s="1608">
        <v>122</v>
      </c>
    </row>
    <row r="18" spans="1:25" s="450" customFormat="1" ht="23.1" customHeight="1">
      <c r="A18" s="1579" t="s">
        <v>42</v>
      </c>
      <c r="B18" s="1548">
        <v>17</v>
      </c>
      <c r="C18" s="1549">
        <v>150</v>
      </c>
      <c r="D18" s="822">
        <v>1734</v>
      </c>
      <c r="E18" s="822">
        <v>1558</v>
      </c>
      <c r="F18" s="822">
        <v>3292</v>
      </c>
      <c r="G18" s="1549">
        <v>87</v>
      </c>
      <c r="H18" s="1549">
        <v>70</v>
      </c>
      <c r="I18" s="1554">
        <v>157</v>
      </c>
      <c r="J18" s="1548">
        <v>17</v>
      </c>
      <c r="K18" s="1549">
        <v>157</v>
      </c>
      <c r="L18" s="822">
        <v>1729</v>
      </c>
      <c r="M18" s="822">
        <v>1614</v>
      </c>
      <c r="N18" s="822">
        <v>3343</v>
      </c>
      <c r="O18" s="1549">
        <v>82</v>
      </c>
      <c r="P18" s="1549">
        <v>78</v>
      </c>
      <c r="Q18" s="1554">
        <v>160</v>
      </c>
      <c r="R18" s="1548">
        <v>15</v>
      </c>
      <c r="S18" s="1549">
        <v>158</v>
      </c>
      <c r="T18" s="822">
        <v>1885</v>
      </c>
      <c r="U18" s="822">
        <v>1702</v>
      </c>
      <c r="V18" s="822">
        <v>3587</v>
      </c>
      <c r="W18" s="1549">
        <v>105</v>
      </c>
      <c r="X18" s="1549">
        <v>86</v>
      </c>
      <c r="Y18" s="1608">
        <v>191</v>
      </c>
    </row>
    <row r="19" spans="1:25" s="450" customFormat="1" ht="23.1" customHeight="1">
      <c r="A19" s="1579" t="s">
        <v>45</v>
      </c>
      <c r="B19" s="1548">
        <v>4</v>
      </c>
      <c r="C19" s="1549">
        <v>29</v>
      </c>
      <c r="D19" s="1549">
        <v>214</v>
      </c>
      <c r="E19" s="1549">
        <v>223</v>
      </c>
      <c r="F19" s="1549">
        <v>427</v>
      </c>
      <c r="G19" s="1549">
        <v>29</v>
      </c>
      <c r="H19" s="1549">
        <v>20</v>
      </c>
      <c r="I19" s="1554">
        <v>49</v>
      </c>
      <c r="J19" s="1548">
        <v>7</v>
      </c>
      <c r="K19" s="1549">
        <v>45</v>
      </c>
      <c r="L19" s="1549">
        <v>202</v>
      </c>
      <c r="M19" s="1549">
        <v>219</v>
      </c>
      <c r="N19" s="1549">
        <v>421</v>
      </c>
      <c r="O19" s="1549">
        <v>21</v>
      </c>
      <c r="P19" s="1549">
        <v>10</v>
      </c>
      <c r="Q19" s="1554">
        <v>31</v>
      </c>
      <c r="R19" s="1548">
        <v>4</v>
      </c>
      <c r="S19" s="1549">
        <v>30</v>
      </c>
      <c r="T19" s="1549">
        <v>182</v>
      </c>
      <c r="U19" s="1549">
        <v>193</v>
      </c>
      <c r="V19" s="1549">
        <v>375</v>
      </c>
      <c r="W19" s="1549">
        <v>19</v>
      </c>
      <c r="X19" s="1549">
        <v>13</v>
      </c>
      <c r="Y19" s="1608">
        <v>32</v>
      </c>
    </row>
    <row r="20" spans="1:25" s="450" customFormat="1" ht="23.1" customHeight="1">
      <c r="A20" s="1579" t="s">
        <v>46</v>
      </c>
      <c r="B20" s="1548">
        <v>44</v>
      </c>
      <c r="C20" s="1549">
        <v>232</v>
      </c>
      <c r="D20" s="822">
        <v>2037</v>
      </c>
      <c r="E20" s="822">
        <v>2019</v>
      </c>
      <c r="F20" s="822">
        <v>4056</v>
      </c>
      <c r="G20" s="1549">
        <v>162</v>
      </c>
      <c r="H20" s="1549">
        <v>121</v>
      </c>
      <c r="I20" s="1554">
        <v>283</v>
      </c>
      <c r="J20" s="1548">
        <v>39</v>
      </c>
      <c r="K20" s="1549">
        <v>225</v>
      </c>
      <c r="L20" s="822">
        <v>1981</v>
      </c>
      <c r="M20" s="822">
        <v>1955</v>
      </c>
      <c r="N20" s="822">
        <v>3936</v>
      </c>
      <c r="O20" s="1549">
        <v>121</v>
      </c>
      <c r="P20" s="1549">
        <v>91</v>
      </c>
      <c r="Q20" s="1554">
        <v>212</v>
      </c>
      <c r="R20" s="1548">
        <v>31</v>
      </c>
      <c r="S20" s="1549">
        <v>211</v>
      </c>
      <c r="T20" s="822">
        <v>1916</v>
      </c>
      <c r="U20" s="822">
        <v>1828</v>
      </c>
      <c r="V20" s="822">
        <v>3744</v>
      </c>
      <c r="W20" s="1549">
        <v>105</v>
      </c>
      <c r="X20" s="1549">
        <v>90</v>
      </c>
      <c r="Y20" s="1608">
        <v>195</v>
      </c>
    </row>
    <row r="21" spans="1:25" s="450" customFormat="1" ht="23.1" customHeight="1">
      <c r="A21" s="1579" t="s">
        <v>47</v>
      </c>
      <c r="B21" s="1548">
        <v>11</v>
      </c>
      <c r="C21" s="1549">
        <v>93</v>
      </c>
      <c r="D21" s="1549">
        <v>1003</v>
      </c>
      <c r="E21" s="1549">
        <v>940</v>
      </c>
      <c r="F21" s="822">
        <v>1943</v>
      </c>
      <c r="G21" s="1549">
        <v>55</v>
      </c>
      <c r="H21" s="1549">
        <v>51</v>
      </c>
      <c r="I21" s="1554">
        <v>106</v>
      </c>
      <c r="J21" s="1548">
        <v>12</v>
      </c>
      <c r="K21" s="1549">
        <v>128</v>
      </c>
      <c r="L21" s="1549">
        <v>904</v>
      </c>
      <c r="M21" s="1549">
        <v>886</v>
      </c>
      <c r="N21" s="822">
        <v>1790</v>
      </c>
      <c r="O21" s="1549">
        <v>48</v>
      </c>
      <c r="P21" s="1549">
        <v>44</v>
      </c>
      <c r="Q21" s="1554">
        <v>92</v>
      </c>
      <c r="R21" s="1548">
        <v>12</v>
      </c>
      <c r="S21" s="1549">
        <v>117</v>
      </c>
      <c r="T21" s="1549">
        <v>896</v>
      </c>
      <c r="U21" s="1549">
        <v>814</v>
      </c>
      <c r="V21" s="822">
        <v>1710</v>
      </c>
      <c r="W21" s="1549">
        <v>51</v>
      </c>
      <c r="X21" s="1549">
        <v>45</v>
      </c>
      <c r="Y21" s="1608">
        <v>96</v>
      </c>
    </row>
    <row r="22" spans="1:25" s="450" customFormat="1" ht="23.1" customHeight="1">
      <c r="A22" s="1579" t="s">
        <v>48</v>
      </c>
      <c r="B22" s="1548">
        <v>12</v>
      </c>
      <c r="C22" s="1549">
        <v>75</v>
      </c>
      <c r="D22" s="1549">
        <v>736</v>
      </c>
      <c r="E22" s="1549">
        <v>727</v>
      </c>
      <c r="F22" s="822">
        <v>1463</v>
      </c>
      <c r="G22" s="1549">
        <v>77</v>
      </c>
      <c r="H22" s="1549">
        <v>44</v>
      </c>
      <c r="I22" s="1554">
        <v>121</v>
      </c>
      <c r="J22" s="1548">
        <v>12</v>
      </c>
      <c r="K22" s="1549">
        <v>116</v>
      </c>
      <c r="L22" s="1549">
        <v>698</v>
      </c>
      <c r="M22" s="1549">
        <v>700</v>
      </c>
      <c r="N22" s="822">
        <v>1398</v>
      </c>
      <c r="O22" s="1549">
        <v>54</v>
      </c>
      <c r="P22" s="1549">
        <v>33</v>
      </c>
      <c r="Q22" s="1554">
        <v>87</v>
      </c>
      <c r="R22" s="1548">
        <v>12</v>
      </c>
      <c r="S22" s="1549">
        <v>108</v>
      </c>
      <c r="T22" s="1549">
        <v>649</v>
      </c>
      <c r="U22" s="1549">
        <v>652</v>
      </c>
      <c r="V22" s="822">
        <v>1301</v>
      </c>
      <c r="W22" s="1549">
        <v>53</v>
      </c>
      <c r="X22" s="1549">
        <v>27</v>
      </c>
      <c r="Y22" s="1608">
        <v>80</v>
      </c>
    </row>
    <row r="23" spans="1:25" s="450" customFormat="1" ht="23.1" customHeight="1">
      <c r="A23" s="1579" t="s">
        <v>109</v>
      </c>
      <c r="B23" s="1548">
        <v>33</v>
      </c>
      <c r="C23" s="1549">
        <v>365</v>
      </c>
      <c r="D23" s="822">
        <v>6027</v>
      </c>
      <c r="E23" s="822">
        <v>5740</v>
      </c>
      <c r="F23" s="822">
        <v>11767</v>
      </c>
      <c r="G23" s="1549">
        <v>265</v>
      </c>
      <c r="H23" s="1549">
        <v>254</v>
      </c>
      <c r="I23" s="1554">
        <v>519</v>
      </c>
      <c r="J23" s="1548">
        <v>34</v>
      </c>
      <c r="K23" s="1549">
        <v>432</v>
      </c>
      <c r="L23" s="822">
        <v>6348</v>
      </c>
      <c r="M23" s="822">
        <v>6085</v>
      </c>
      <c r="N23" s="822">
        <v>12433</v>
      </c>
      <c r="O23" s="1549">
        <v>320</v>
      </c>
      <c r="P23" s="1549">
        <v>262</v>
      </c>
      <c r="Q23" s="1554">
        <v>582</v>
      </c>
      <c r="R23" s="1548">
        <v>34</v>
      </c>
      <c r="S23" s="1549">
        <v>435</v>
      </c>
      <c r="T23" s="822">
        <v>6777</v>
      </c>
      <c r="U23" s="822">
        <v>6462</v>
      </c>
      <c r="V23" s="822">
        <v>13239</v>
      </c>
      <c r="W23" s="1549">
        <v>346</v>
      </c>
      <c r="X23" s="1549">
        <v>330</v>
      </c>
      <c r="Y23" s="1608">
        <v>675</v>
      </c>
    </row>
    <row r="24" spans="1:25" s="450" customFormat="1" ht="23.1" customHeight="1">
      <c r="A24" s="1574" t="s">
        <v>1511</v>
      </c>
      <c r="B24" s="1548">
        <v>32</v>
      </c>
      <c r="C24" s="1549">
        <v>343</v>
      </c>
      <c r="D24" s="822">
        <v>5880</v>
      </c>
      <c r="E24" s="822">
        <v>5597</v>
      </c>
      <c r="F24" s="822">
        <v>11187</v>
      </c>
      <c r="G24" s="1549">
        <v>255</v>
      </c>
      <c r="H24" s="1549">
        <v>234</v>
      </c>
      <c r="I24" s="1554">
        <v>589</v>
      </c>
      <c r="J24" s="1548">
        <v>33</v>
      </c>
      <c r="K24" s="1549">
        <v>407</v>
      </c>
      <c r="L24" s="822">
        <v>6213</v>
      </c>
      <c r="M24" s="822">
        <v>5953</v>
      </c>
      <c r="N24" s="822">
        <v>12166</v>
      </c>
      <c r="O24" s="1549">
        <v>313</v>
      </c>
      <c r="P24" s="1549">
        <v>242</v>
      </c>
      <c r="Q24" s="1554">
        <v>555</v>
      </c>
      <c r="R24" s="1548">
        <v>33</v>
      </c>
      <c r="S24" s="1549">
        <v>410</v>
      </c>
      <c r="T24" s="822">
        <v>6629</v>
      </c>
      <c r="U24" s="822">
        <v>6318</v>
      </c>
      <c r="V24" s="822">
        <v>12947</v>
      </c>
      <c r="W24" s="1549">
        <v>334</v>
      </c>
      <c r="X24" s="1549">
        <v>310</v>
      </c>
      <c r="Y24" s="1608">
        <v>644</v>
      </c>
    </row>
    <row r="25" spans="1:25" s="450" customFormat="1" ht="23.1" customHeight="1">
      <c r="A25" s="1574" t="s">
        <v>1510</v>
      </c>
      <c r="B25" s="1548">
        <v>1</v>
      </c>
      <c r="C25" s="1549">
        <v>22</v>
      </c>
      <c r="D25" s="1549">
        <v>147</v>
      </c>
      <c r="E25" s="1549">
        <v>143</v>
      </c>
      <c r="F25" s="1549">
        <v>290</v>
      </c>
      <c r="G25" s="1549">
        <v>10</v>
      </c>
      <c r="H25" s="1549">
        <v>20</v>
      </c>
      <c r="I25" s="1554">
        <v>30</v>
      </c>
      <c r="J25" s="1548">
        <v>1</v>
      </c>
      <c r="K25" s="1549">
        <v>25</v>
      </c>
      <c r="L25" s="1549">
        <v>135</v>
      </c>
      <c r="M25" s="1549">
        <v>132</v>
      </c>
      <c r="N25" s="1549">
        <v>267</v>
      </c>
      <c r="O25" s="1549">
        <v>7</v>
      </c>
      <c r="P25" s="1549">
        <v>20</v>
      </c>
      <c r="Q25" s="1554">
        <v>27</v>
      </c>
      <c r="R25" s="1548">
        <v>1</v>
      </c>
      <c r="S25" s="1549">
        <v>25</v>
      </c>
      <c r="T25" s="1549">
        <v>148</v>
      </c>
      <c r="U25" s="1549">
        <v>144</v>
      </c>
      <c r="V25" s="1549">
        <v>292</v>
      </c>
      <c r="W25" s="1549">
        <v>12</v>
      </c>
      <c r="X25" s="1549">
        <v>20</v>
      </c>
      <c r="Y25" s="1608">
        <v>32</v>
      </c>
    </row>
    <row r="26" spans="1:25" s="450" customFormat="1" ht="23.1" customHeight="1">
      <c r="A26" s="1579" t="s">
        <v>49</v>
      </c>
      <c r="B26" s="1548">
        <v>43</v>
      </c>
      <c r="C26" s="1549">
        <v>276</v>
      </c>
      <c r="D26" s="822">
        <v>2154</v>
      </c>
      <c r="E26" s="822">
        <v>1973</v>
      </c>
      <c r="F26" s="822">
        <v>4126</v>
      </c>
      <c r="G26" s="1549">
        <v>163</v>
      </c>
      <c r="H26" s="1549">
        <v>116</v>
      </c>
      <c r="I26" s="1554">
        <v>279</v>
      </c>
      <c r="J26" s="1548">
        <v>45</v>
      </c>
      <c r="K26" s="1549">
        <v>279</v>
      </c>
      <c r="L26" s="822">
        <v>2118</v>
      </c>
      <c r="M26" s="822">
        <v>1981</v>
      </c>
      <c r="N26" s="822">
        <v>4099</v>
      </c>
      <c r="O26" s="1549">
        <v>126</v>
      </c>
      <c r="P26" s="1549">
        <v>76</v>
      </c>
      <c r="Q26" s="1554">
        <v>202</v>
      </c>
      <c r="R26" s="1548">
        <v>42</v>
      </c>
      <c r="S26" s="1549">
        <v>274</v>
      </c>
      <c r="T26" s="822">
        <v>2012</v>
      </c>
      <c r="U26" s="822">
        <v>1823</v>
      </c>
      <c r="V26" s="822">
        <v>3835</v>
      </c>
      <c r="W26" s="1549">
        <v>118</v>
      </c>
      <c r="X26" s="1549">
        <v>90</v>
      </c>
      <c r="Y26" s="1608">
        <v>208</v>
      </c>
    </row>
    <row r="27" spans="1:25" s="450" customFormat="1" ht="23.1" customHeight="1">
      <c r="A27" s="1579" t="s">
        <v>50</v>
      </c>
      <c r="B27" s="1548">
        <v>41</v>
      </c>
      <c r="C27" s="1549">
        <v>324</v>
      </c>
      <c r="D27" s="822">
        <v>3128</v>
      </c>
      <c r="E27" s="822">
        <v>2933</v>
      </c>
      <c r="F27" s="822">
        <v>6061</v>
      </c>
      <c r="G27" s="1549">
        <v>276</v>
      </c>
      <c r="H27" s="1549">
        <v>133</v>
      </c>
      <c r="I27" s="1554">
        <v>409</v>
      </c>
      <c r="J27" s="1548">
        <v>41</v>
      </c>
      <c r="K27" s="1549">
        <v>325</v>
      </c>
      <c r="L27" s="822">
        <v>3020</v>
      </c>
      <c r="M27" s="822">
        <v>2881</v>
      </c>
      <c r="N27" s="822">
        <v>5901</v>
      </c>
      <c r="O27" s="1549">
        <v>216</v>
      </c>
      <c r="P27" s="1549">
        <v>118</v>
      </c>
      <c r="Q27" s="1554">
        <v>334</v>
      </c>
      <c r="R27" s="1548">
        <v>40</v>
      </c>
      <c r="S27" s="1549">
        <v>351</v>
      </c>
      <c r="T27" s="822">
        <v>2930</v>
      </c>
      <c r="U27" s="822">
        <v>2751</v>
      </c>
      <c r="V27" s="822">
        <v>5681</v>
      </c>
      <c r="W27" s="1549">
        <v>193</v>
      </c>
      <c r="X27" s="1549">
        <v>112</v>
      </c>
      <c r="Y27" s="1608">
        <v>305</v>
      </c>
    </row>
    <row r="28" spans="1:25" s="450" customFormat="1" ht="23.1" customHeight="1">
      <c r="A28" s="1579" t="s">
        <v>51</v>
      </c>
      <c r="B28" s="1548">
        <v>19</v>
      </c>
      <c r="C28" s="1549">
        <v>100</v>
      </c>
      <c r="D28" s="822">
        <v>1187</v>
      </c>
      <c r="E28" s="822">
        <v>1114</v>
      </c>
      <c r="F28" s="822">
        <v>2301</v>
      </c>
      <c r="G28" s="1549">
        <v>74</v>
      </c>
      <c r="H28" s="1549">
        <v>75</v>
      </c>
      <c r="I28" s="1554">
        <v>149</v>
      </c>
      <c r="J28" s="1548">
        <v>20</v>
      </c>
      <c r="K28" s="1549">
        <v>127</v>
      </c>
      <c r="L28" s="822">
        <v>1169</v>
      </c>
      <c r="M28" s="822">
        <v>1066</v>
      </c>
      <c r="N28" s="822">
        <v>2235</v>
      </c>
      <c r="O28" s="1549">
        <v>60</v>
      </c>
      <c r="P28" s="1549">
        <v>69</v>
      </c>
      <c r="Q28" s="1554">
        <v>129</v>
      </c>
      <c r="R28" s="1548">
        <v>19</v>
      </c>
      <c r="S28" s="1549">
        <v>124</v>
      </c>
      <c r="T28" s="822">
        <v>1124</v>
      </c>
      <c r="U28" s="822">
        <v>1028</v>
      </c>
      <c r="V28" s="822">
        <v>2152</v>
      </c>
      <c r="W28" s="1549">
        <v>71</v>
      </c>
      <c r="X28" s="1549">
        <v>65</v>
      </c>
      <c r="Y28" s="1608">
        <v>136</v>
      </c>
    </row>
    <row r="29" spans="1:25" s="450" customFormat="1" ht="23.1" customHeight="1">
      <c r="A29" s="1580" t="s">
        <v>1519</v>
      </c>
      <c r="B29" s="1609" t="s">
        <v>9</v>
      </c>
      <c r="C29" s="1610" t="s">
        <v>9</v>
      </c>
      <c r="D29" s="1335">
        <v>2585</v>
      </c>
      <c r="E29" s="1335">
        <v>2105</v>
      </c>
      <c r="F29" s="1335">
        <v>4690</v>
      </c>
      <c r="G29" s="1610" t="s">
        <v>9</v>
      </c>
      <c r="H29" s="1610" t="s">
        <v>9</v>
      </c>
      <c r="I29" s="1611" t="s">
        <v>9</v>
      </c>
      <c r="J29" s="1609"/>
      <c r="K29" s="1610"/>
      <c r="L29" s="1335">
        <v>1633</v>
      </c>
      <c r="M29" s="1335">
        <v>2263</v>
      </c>
      <c r="N29" s="1335">
        <v>3896</v>
      </c>
      <c r="O29" s="1610"/>
      <c r="P29" s="1610"/>
      <c r="Q29" s="1611"/>
      <c r="R29" s="6791"/>
      <c r="S29" s="6792"/>
      <c r="T29" s="1335">
        <v>2154</v>
      </c>
      <c r="U29" s="1335">
        <v>3584</v>
      </c>
      <c r="V29" s="1335">
        <v>5738</v>
      </c>
      <c r="W29" s="6792"/>
      <c r="X29" s="6792"/>
      <c r="Y29" s="6793"/>
    </row>
    <row r="30" spans="1:25" s="450" customFormat="1" ht="23.1" customHeight="1">
      <c r="A30" s="1574" t="s">
        <v>1514</v>
      </c>
      <c r="B30" s="1548">
        <v>528</v>
      </c>
      <c r="C30" s="822">
        <v>5550</v>
      </c>
      <c r="D30" s="822">
        <v>90563</v>
      </c>
      <c r="E30" s="822">
        <v>86063</v>
      </c>
      <c r="F30" s="822">
        <v>176626</v>
      </c>
      <c r="G30" s="822">
        <v>4249</v>
      </c>
      <c r="H30" s="822">
        <v>3827</v>
      </c>
      <c r="I30" s="1588">
        <v>8076</v>
      </c>
      <c r="J30" s="1548">
        <v>532</v>
      </c>
      <c r="K30" s="822">
        <v>5916</v>
      </c>
      <c r="L30" s="822">
        <v>89685</v>
      </c>
      <c r="M30" s="822">
        <v>85469</v>
      </c>
      <c r="N30" s="822">
        <v>175154</v>
      </c>
      <c r="O30" s="822">
        <v>4418</v>
      </c>
      <c r="P30" s="822">
        <v>3604</v>
      </c>
      <c r="Q30" s="1588">
        <v>8022</v>
      </c>
      <c r="R30" s="1548">
        <v>511</v>
      </c>
      <c r="S30" s="822">
        <v>5968</v>
      </c>
      <c r="T30" s="822">
        <v>89171</v>
      </c>
      <c r="U30" s="822">
        <v>85056</v>
      </c>
      <c r="V30" s="822">
        <v>174227</v>
      </c>
      <c r="W30" s="822">
        <v>4496</v>
      </c>
      <c r="X30" s="822">
        <v>4121</v>
      </c>
      <c r="Y30" s="1590">
        <v>8617</v>
      </c>
    </row>
    <row r="31" spans="1:25" s="450" customFormat="1" ht="23.1" customHeight="1">
      <c r="A31" s="1574" t="s">
        <v>1520</v>
      </c>
      <c r="B31" s="1548">
        <v>12</v>
      </c>
      <c r="C31" s="1549">
        <v>295</v>
      </c>
      <c r="D31" s="822">
        <v>2502</v>
      </c>
      <c r="E31" s="822">
        <v>2571</v>
      </c>
      <c r="F31" s="822">
        <v>5073</v>
      </c>
      <c r="G31" s="1549">
        <v>226</v>
      </c>
      <c r="H31" s="1549">
        <v>291</v>
      </c>
      <c r="I31" s="1554">
        <v>517</v>
      </c>
      <c r="J31" s="1548">
        <v>18</v>
      </c>
      <c r="K31" s="1549">
        <v>468</v>
      </c>
      <c r="L31" s="822">
        <v>3359</v>
      </c>
      <c r="M31" s="822">
        <v>2633</v>
      </c>
      <c r="N31" s="822">
        <v>5992</v>
      </c>
      <c r="O31" s="1549">
        <v>238</v>
      </c>
      <c r="P31" s="1549">
        <v>323</v>
      </c>
      <c r="Q31" s="1554">
        <v>561</v>
      </c>
      <c r="R31" s="1548">
        <v>18</v>
      </c>
      <c r="S31" s="1549">
        <v>482</v>
      </c>
      <c r="T31" s="822">
        <v>3490</v>
      </c>
      <c r="U31" s="822">
        <v>2856</v>
      </c>
      <c r="V31" s="822">
        <v>6346</v>
      </c>
      <c r="W31" s="1549">
        <v>302</v>
      </c>
      <c r="X31" s="1549">
        <v>344</v>
      </c>
      <c r="Y31" s="1608">
        <v>646</v>
      </c>
    </row>
    <row r="32" spans="1:25" s="450" customFormat="1" ht="23.1" customHeight="1">
      <c r="A32" s="1580" t="s">
        <v>1521</v>
      </c>
      <c r="B32" s="1612">
        <v>540</v>
      </c>
      <c r="C32" s="1582">
        <v>5845</v>
      </c>
      <c r="D32" s="1582">
        <v>93065</v>
      </c>
      <c r="E32" s="1582">
        <v>88634</v>
      </c>
      <c r="F32" s="1582">
        <v>181699</v>
      </c>
      <c r="G32" s="1582">
        <v>4475</v>
      </c>
      <c r="H32" s="1582">
        <v>4118</v>
      </c>
      <c r="I32" s="1583">
        <v>8593</v>
      </c>
      <c r="J32" s="1612">
        <v>550</v>
      </c>
      <c r="K32" s="1582">
        <v>6384</v>
      </c>
      <c r="L32" s="1582">
        <v>93044</v>
      </c>
      <c r="M32" s="1582">
        <v>88102</v>
      </c>
      <c r="N32" s="1582">
        <v>181146</v>
      </c>
      <c r="O32" s="1582">
        <v>4656</v>
      </c>
      <c r="P32" s="1582">
        <v>3927</v>
      </c>
      <c r="Q32" s="1583">
        <v>8583</v>
      </c>
      <c r="R32" s="1612">
        <v>529</v>
      </c>
      <c r="S32" s="1582">
        <v>6450</v>
      </c>
      <c r="T32" s="1582">
        <v>92661</v>
      </c>
      <c r="U32" s="1582">
        <v>87912</v>
      </c>
      <c r="V32" s="1582">
        <v>180573</v>
      </c>
      <c r="W32" s="1582">
        <v>4798</v>
      </c>
      <c r="X32" s="1582">
        <v>4465</v>
      </c>
      <c r="Y32" s="1592">
        <v>9263</v>
      </c>
    </row>
    <row r="33" spans="1:25" ht="23.1" customHeight="1" thickBot="1">
      <c r="A33" s="1613" t="s">
        <v>1522</v>
      </c>
      <c r="B33" s="1614" t="s">
        <v>9</v>
      </c>
      <c r="C33" s="1615" t="s">
        <v>9</v>
      </c>
      <c r="D33" s="1616">
        <v>95650</v>
      </c>
      <c r="E33" s="1616">
        <v>90739</v>
      </c>
      <c r="F33" s="1616">
        <v>186389</v>
      </c>
      <c r="G33" s="1615" t="s">
        <v>9</v>
      </c>
      <c r="H33" s="1615" t="s">
        <v>9</v>
      </c>
      <c r="I33" s="1617" t="s">
        <v>9</v>
      </c>
      <c r="J33" s="1614" t="s">
        <v>9</v>
      </c>
      <c r="K33" s="1615" t="s">
        <v>9</v>
      </c>
      <c r="L33" s="1616">
        <v>94677</v>
      </c>
      <c r="M33" s="1616">
        <v>90365</v>
      </c>
      <c r="N33" s="1616">
        <v>185042</v>
      </c>
      <c r="O33" s="1615" t="s">
        <v>9</v>
      </c>
      <c r="P33" s="1615" t="s">
        <v>9</v>
      </c>
      <c r="Q33" s="1617" t="s">
        <v>9</v>
      </c>
      <c r="R33" s="1614" t="s">
        <v>9</v>
      </c>
      <c r="S33" s="1615" t="s">
        <v>9</v>
      </c>
      <c r="T33" s="1616">
        <v>94815</v>
      </c>
      <c r="U33" s="1616">
        <v>91496</v>
      </c>
      <c r="V33" s="1616">
        <v>186311</v>
      </c>
      <c r="W33" s="1615" t="s">
        <v>9</v>
      </c>
      <c r="X33" s="1615" t="s">
        <v>9</v>
      </c>
      <c r="Y33" s="1618" t="s">
        <v>9</v>
      </c>
    </row>
    <row r="34" spans="1:25" ht="18" customHeight="1" thickTop="1">
      <c r="A34" s="6261"/>
      <c r="B34" s="6261"/>
      <c r="C34" s="6261"/>
      <c r="D34" s="6261"/>
      <c r="E34" s="6261"/>
      <c r="F34" s="6261"/>
      <c r="G34" s="6261"/>
      <c r="H34" s="6261"/>
      <c r="I34" s="6261"/>
    </row>
    <row r="35" spans="1:25" ht="14.1" customHeight="1">
      <c r="A35" s="6261" t="s">
        <v>1501</v>
      </c>
      <c r="B35" s="6261"/>
      <c r="C35" s="6261"/>
      <c r="D35" s="6261"/>
      <c r="E35" s="6261"/>
      <c r="F35" s="6261"/>
      <c r="G35" s="6261"/>
      <c r="H35" s="6261"/>
      <c r="I35" s="6261"/>
      <c r="J35" s="6261"/>
      <c r="K35" s="6261"/>
    </row>
    <row r="36" spans="1:25" ht="14.1" customHeight="1">
      <c r="A36" s="6247" t="s">
        <v>1523</v>
      </c>
      <c r="B36" s="6247"/>
      <c r="C36" s="6247"/>
      <c r="D36" s="6247"/>
      <c r="E36" s="6247"/>
      <c r="F36" s="6247"/>
      <c r="G36" s="6247"/>
      <c r="H36" s="6247"/>
      <c r="I36" s="6247"/>
      <c r="J36" s="6247"/>
      <c r="K36" s="6247"/>
    </row>
    <row r="37" spans="1:25" ht="14.1" customHeight="1">
      <c r="A37" s="1025" t="s">
        <v>1524</v>
      </c>
      <c r="B37" s="1025"/>
      <c r="C37" s="1025"/>
      <c r="D37" s="1025"/>
      <c r="E37" s="1025"/>
      <c r="F37" s="1025"/>
      <c r="G37" s="1025"/>
      <c r="H37" s="1025"/>
      <c r="I37" s="1025"/>
      <c r="J37" s="1025"/>
      <c r="K37" s="1025"/>
    </row>
    <row r="38" spans="1:25" ht="14.1" customHeight="1">
      <c r="A38" s="6249" t="s">
        <v>104</v>
      </c>
      <c r="B38" s="6249"/>
      <c r="C38" s="6249"/>
      <c r="D38" s="6249"/>
      <c r="E38" s="6249"/>
      <c r="F38" s="6249"/>
      <c r="G38" s="6249"/>
      <c r="H38" s="6249"/>
      <c r="I38" s="6249"/>
      <c r="J38" s="6249"/>
      <c r="K38" s="6249"/>
      <c r="L38" s="804"/>
      <c r="M38" s="804"/>
      <c r="N38" s="804"/>
      <c r="O38" s="804"/>
    </row>
    <row r="39" spans="1:25" ht="14.1" customHeight="1">
      <c r="A39" s="6451" t="s">
        <v>5389</v>
      </c>
      <c r="B39" s="6451"/>
      <c r="C39" s="6451"/>
      <c r="D39" s="6451"/>
      <c r="E39" s="6451"/>
      <c r="F39" s="6451"/>
      <c r="G39" s="6451"/>
      <c r="H39" s="6451"/>
      <c r="I39" s="6451"/>
      <c r="J39" s="6451"/>
      <c r="K39" s="6451"/>
      <c r="L39" s="6451"/>
      <c r="M39" s="804"/>
      <c r="N39" s="804"/>
      <c r="O39" s="804"/>
    </row>
    <row r="40" spans="1:25" ht="14.1" customHeight="1">
      <c r="A40" s="6451"/>
      <c r="B40" s="6451"/>
      <c r="C40" s="6451"/>
      <c r="D40" s="6451"/>
      <c r="E40" s="6451"/>
      <c r="F40" s="6451"/>
      <c r="G40" s="6451"/>
      <c r="H40" s="6451"/>
      <c r="I40" s="6451"/>
      <c r="J40" s="6451"/>
      <c r="K40" s="6451"/>
      <c r="L40" s="6451"/>
      <c r="M40" s="804"/>
      <c r="N40" s="804"/>
      <c r="O40" s="804"/>
    </row>
    <row r="41" spans="1:25" ht="12.75" customHeight="1">
      <c r="A41" s="294"/>
      <c r="B41" s="294"/>
      <c r="C41" s="294"/>
      <c r="D41" s="294"/>
      <c r="E41" s="294"/>
      <c r="F41" s="294"/>
      <c r="G41" s="294"/>
      <c r="H41" s="294"/>
      <c r="I41" s="294"/>
      <c r="J41" s="294"/>
      <c r="K41" s="294"/>
      <c r="L41" s="294"/>
      <c r="M41" s="804"/>
      <c r="N41" s="804"/>
      <c r="O41" s="804"/>
    </row>
    <row r="42" spans="1:25">
      <c r="P42" s="152">
        <v>27951</v>
      </c>
    </row>
    <row r="43" spans="1:25">
      <c r="P43" s="152">
        <v>1009</v>
      </c>
    </row>
    <row r="58" ht="28.5" customHeight="1"/>
    <row r="59" ht="20.100000000000001" customHeight="1"/>
    <row r="60" ht="20.100000000000001" customHeight="1"/>
    <row r="61" ht="20.100000000000001" customHeight="1"/>
  </sheetData>
  <mergeCells count="25">
    <mergeCell ref="A2:Y2"/>
    <mergeCell ref="A3:Y3"/>
    <mergeCell ref="A4:A6"/>
    <mergeCell ref="B4:I4"/>
    <mergeCell ref="J4:Q4"/>
    <mergeCell ref="R4:Y4"/>
    <mergeCell ref="B5:B6"/>
    <mergeCell ref="C5:C6"/>
    <mergeCell ref="D5:F5"/>
    <mergeCell ref="G5:I5"/>
    <mergeCell ref="K5:K6"/>
    <mergeCell ref="L5:N5"/>
    <mergeCell ref="O5:Q5"/>
    <mergeCell ref="R5:R6"/>
    <mergeCell ref="S5:S6"/>
    <mergeCell ref="A38:K38"/>
    <mergeCell ref="A39:L40"/>
    <mergeCell ref="T5:V5"/>
    <mergeCell ref="W5:Y5"/>
    <mergeCell ref="R29:S29"/>
    <mergeCell ref="W29:Y29"/>
    <mergeCell ref="A34:I34"/>
    <mergeCell ref="A35:K35"/>
    <mergeCell ref="J5:J6"/>
    <mergeCell ref="A36:K36"/>
  </mergeCells>
  <hyperlinks>
    <hyperlink ref="A1" r:id="rId1"/>
  </hyperlinks>
  <pageMargins left="0.7" right="0.7" top="0.75" bottom="0.75" header="0.3" footer="0.3"/>
  <pageSetup paperSize="9" scale="54" fitToHeight="0" orientation="landscape" r:id="rId2"/>
  <headerFooter alignWithMargins="0">
    <oddFooter>&amp;R90</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1">
    <pageSetUpPr fitToPage="1"/>
  </sheetPr>
  <dimension ref="A1:R36"/>
  <sheetViews>
    <sheetView view="pageBreakPreview" zoomScale="60" zoomScaleNormal="100" workbookViewId="0">
      <selection activeCell="H15" sqref="H15"/>
    </sheetView>
  </sheetViews>
  <sheetFormatPr defaultRowHeight="12.75"/>
  <cols>
    <col min="1" max="1" width="23.140625" style="152" customWidth="1"/>
    <col min="2" max="2" width="12.5703125" style="152" customWidth="1"/>
    <col min="3" max="3" width="10.5703125" style="152" customWidth="1"/>
    <col min="4" max="4" width="8.28515625" style="152" customWidth="1"/>
    <col min="5" max="5" width="9.28515625" style="152" customWidth="1"/>
    <col min="6" max="6" width="8.42578125" style="152" customWidth="1"/>
    <col min="7" max="7" width="8.5703125" style="152" customWidth="1"/>
    <col min="8" max="8" width="9.28515625" style="152" customWidth="1"/>
    <col min="9" max="9" width="8.42578125" style="152" customWidth="1"/>
    <col min="10" max="16384" width="9.140625" style="152"/>
  </cols>
  <sheetData>
    <row r="1" spans="1:18" s="452" customFormat="1" ht="11.25" customHeight="1" thickBot="1">
      <c r="A1" s="1490" t="s">
        <v>0</v>
      </c>
      <c r="B1" s="1490"/>
      <c r="R1" s="474" t="s">
        <v>1</v>
      </c>
    </row>
    <row r="2" spans="1:18" ht="18" customHeight="1" thickTop="1">
      <c r="A2" s="6250" t="s">
        <v>1978</v>
      </c>
      <c r="B2" s="6251"/>
      <c r="C2" s="6251"/>
      <c r="D2" s="6251"/>
      <c r="E2" s="6251"/>
      <c r="F2" s="6251"/>
      <c r="G2" s="6251"/>
      <c r="H2" s="6251"/>
      <c r="I2" s="6251"/>
      <c r="J2" s="6251"/>
      <c r="K2" s="6251"/>
      <c r="L2" s="6251"/>
      <c r="M2" s="6251"/>
      <c r="N2" s="6251"/>
      <c r="O2" s="6251"/>
      <c r="P2" s="6251"/>
      <c r="Q2" s="6251"/>
      <c r="R2" s="6252"/>
    </row>
    <row r="3" spans="1:18" ht="21" customHeight="1" thickBot="1">
      <c r="A3" s="6285" t="s">
        <v>1525</v>
      </c>
      <c r="B3" s="6286"/>
      <c r="C3" s="6286"/>
      <c r="D3" s="6286"/>
      <c r="E3" s="6286"/>
      <c r="F3" s="6286"/>
      <c r="G3" s="6286"/>
      <c r="H3" s="6286"/>
      <c r="I3" s="6286"/>
      <c r="J3" s="6286"/>
      <c r="K3" s="6286"/>
      <c r="L3" s="6286"/>
      <c r="M3" s="6286"/>
      <c r="N3" s="6286"/>
      <c r="O3" s="6286"/>
      <c r="P3" s="6286"/>
      <c r="Q3" s="6286"/>
      <c r="R3" s="6287"/>
    </row>
    <row r="4" spans="1:18" ht="22.5" customHeight="1" thickBot="1">
      <c r="A4" s="6784" t="s">
        <v>690</v>
      </c>
      <c r="B4" s="6455">
        <v>2012</v>
      </c>
      <c r="C4" s="6386"/>
      <c r="D4" s="6386"/>
      <c r="E4" s="6386"/>
      <c r="F4" s="6386"/>
      <c r="G4" s="6386"/>
      <c r="H4" s="6386"/>
      <c r="I4" s="6456"/>
      <c r="J4" s="6455">
        <v>2013</v>
      </c>
      <c r="K4" s="6386"/>
      <c r="L4" s="6386"/>
      <c r="M4" s="6386"/>
      <c r="N4" s="6386"/>
      <c r="O4" s="6386"/>
      <c r="P4" s="6386"/>
      <c r="Q4" s="6386"/>
      <c r="R4" s="6387"/>
    </row>
    <row r="5" spans="1:18" ht="43.5" customHeight="1" thickBot="1">
      <c r="A5" s="6784"/>
      <c r="B5" s="6767" t="s">
        <v>1504</v>
      </c>
      <c r="C5" s="6778" t="s">
        <v>1486</v>
      </c>
      <c r="D5" s="6785" t="s">
        <v>1487</v>
      </c>
      <c r="E5" s="6786"/>
      <c r="F5" s="6787"/>
      <c r="G5" s="6558" t="s">
        <v>1488</v>
      </c>
      <c r="H5" s="6504"/>
      <c r="I5" s="6505"/>
      <c r="J5" s="6767" t="s">
        <v>1504</v>
      </c>
      <c r="K5" s="6778" t="s">
        <v>1486</v>
      </c>
      <c r="L5" s="6778" t="s">
        <v>1505</v>
      </c>
      <c r="M5" s="6785" t="s">
        <v>1487</v>
      </c>
      <c r="N5" s="6786"/>
      <c r="O5" s="6787"/>
      <c r="P5" s="6558" t="s">
        <v>1488</v>
      </c>
      <c r="Q5" s="6504"/>
      <c r="R5" s="6771"/>
    </row>
    <row r="6" spans="1:18" ht="48.75" customHeight="1" thickBot="1">
      <c r="A6" s="6784"/>
      <c r="B6" s="6789"/>
      <c r="C6" s="6789"/>
      <c r="D6" s="1601" t="s">
        <v>330</v>
      </c>
      <c r="E6" s="1602" t="s">
        <v>1491</v>
      </c>
      <c r="F6" s="1603" t="s">
        <v>2</v>
      </c>
      <c r="G6" s="1491" t="s">
        <v>330</v>
      </c>
      <c r="H6" s="1492" t="s">
        <v>1492</v>
      </c>
      <c r="I6" s="1494" t="s">
        <v>2</v>
      </c>
      <c r="J6" s="6789"/>
      <c r="K6" s="6789"/>
      <c r="L6" s="6789"/>
      <c r="M6" s="1601" t="s">
        <v>330</v>
      </c>
      <c r="N6" s="1602" t="s">
        <v>1491</v>
      </c>
      <c r="O6" s="1603" t="s">
        <v>2</v>
      </c>
      <c r="P6" s="1491" t="s">
        <v>330</v>
      </c>
      <c r="Q6" s="1492" t="s">
        <v>1492</v>
      </c>
      <c r="R6" s="1495" t="s">
        <v>2</v>
      </c>
    </row>
    <row r="7" spans="1:18" s="450" customFormat="1" ht="18" customHeight="1">
      <c r="A7" s="1619" t="s">
        <v>43</v>
      </c>
      <c r="B7" s="1540">
        <v>82</v>
      </c>
      <c r="C7" s="1605">
        <v>1231</v>
      </c>
      <c r="D7" s="1605">
        <v>14765</v>
      </c>
      <c r="E7" s="1605">
        <v>14195</v>
      </c>
      <c r="F7" s="1605">
        <v>28960</v>
      </c>
      <c r="G7" s="1541">
        <v>737</v>
      </c>
      <c r="H7" s="1605">
        <v>682</v>
      </c>
      <c r="I7" s="1620">
        <v>1419</v>
      </c>
      <c r="J7" s="1540">
        <v>80</v>
      </c>
      <c r="K7" s="1605">
        <v>1163</v>
      </c>
      <c r="L7" s="1605">
        <v>1189</v>
      </c>
      <c r="M7" s="1605">
        <v>14935</v>
      </c>
      <c r="N7" s="1605">
        <v>14365</v>
      </c>
      <c r="O7" s="1605">
        <v>29300</v>
      </c>
      <c r="P7" s="1541">
        <v>798</v>
      </c>
      <c r="Q7" s="1541">
        <v>700</v>
      </c>
      <c r="R7" s="1607">
        <v>1498</v>
      </c>
    </row>
    <row r="8" spans="1:18" s="450" customFormat="1" ht="18" customHeight="1">
      <c r="A8" s="1546" t="s">
        <v>1511</v>
      </c>
      <c r="B8" s="1548">
        <v>77</v>
      </c>
      <c r="C8" s="822">
        <v>1109</v>
      </c>
      <c r="D8" s="822">
        <v>14220</v>
      </c>
      <c r="E8" s="822">
        <v>13731</v>
      </c>
      <c r="F8" s="822">
        <v>27951</v>
      </c>
      <c r="G8" s="822">
        <v>711</v>
      </c>
      <c r="H8" s="822">
        <v>618</v>
      </c>
      <c r="I8" s="1589">
        <v>1329</v>
      </c>
      <c r="J8" s="1548">
        <v>75</v>
      </c>
      <c r="K8" s="822">
        <v>1062</v>
      </c>
      <c r="L8" s="822">
        <v>1137</v>
      </c>
      <c r="M8" s="822">
        <v>14476</v>
      </c>
      <c r="N8" s="822">
        <v>13961</v>
      </c>
      <c r="O8" s="822">
        <v>28437</v>
      </c>
      <c r="P8" s="822">
        <v>771</v>
      </c>
      <c r="Q8" s="822">
        <v>636</v>
      </c>
      <c r="R8" s="1608">
        <v>1407</v>
      </c>
    </row>
    <row r="9" spans="1:18" s="450" customFormat="1" ht="18" customHeight="1">
      <c r="A9" s="1546" t="s">
        <v>1510</v>
      </c>
      <c r="B9" s="1548">
        <v>5</v>
      </c>
      <c r="C9" s="1549">
        <v>122</v>
      </c>
      <c r="D9" s="1549">
        <v>545</v>
      </c>
      <c r="E9" s="1549">
        <v>464</v>
      </c>
      <c r="F9" s="822">
        <v>1009</v>
      </c>
      <c r="G9" s="1549">
        <v>26</v>
      </c>
      <c r="H9" s="822">
        <v>64</v>
      </c>
      <c r="I9" s="1589">
        <v>90</v>
      </c>
      <c r="J9" s="1548">
        <v>5</v>
      </c>
      <c r="K9" s="1549">
        <v>101</v>
      </c>
      <c r="L9" s="1549">
        <v>52</v>
      </c>
      <c r="M9" s="1549">
        <v>459</v>
      </c>
      <c r="N9" s="822">
        <v>404</v>
      </c>
      <c r="O9" s="822">
        <v>863</v>
      </c>
      <c r="P9" s="1549">
        <v>27</v>
      </c>
      <c r="Q9" s="1549">
        <v>64</v>
      </c>
      <c r="R9" s="1608">
        <v>91</v>
      </c>
    </row>
    <row r="10" spans="1:18" s="450" customFormat="1" ht="18" customHeight="1">
      <c r="A10" s="1621" t="s">
        <v>44</v>
      </c>
      <c r="B10" s="1548">
        <v>93</v>
      </c>
      <c r="C10" s="822">
        <v>1241</v>
      </c>
      <c r="D10" s="822">
        <v>21562</v>
      </c>
      <c r="E10" s="822">
        <v>20509</v>
      </c>
      <c r="F10" s="822">
        <v>42071</v>
      </c>
      <c r="G10" s="1549">
        <v>918</v>
      </c>
      <c r="H10" s="822">
        <v>1028</v>
      </c>
      <c r="I10" s="1589">
        <v>1946</v>
      </c>
      <c r="J10" s="1548">
        <v>83</v>
      </c>
      <c r="K10" s="822">
        <v>1468</v>
      </c>
      <c r="L10" s="822">
        <v>1518</v>
      </c>
      <c r="M10" s="822">
        <v>21980</v>
      </c>
      <c r="N10" s="822">
        <v>20948</v>
      </c>
      <c r="O10" s="822">
        <v>42928</v>
      </c>
      <c r="P10" s="1549">
        <v>959</v>
      </c>
      <c r="Q10" s="1549">
        <v>1014</v>
      </c>
      <c r="R10" s="1608">
        <v>1973</v>
      </c>
    </row>
    <row r="11" spans="1:18" s="450" customFormat="1" ht="18" customHeight="1">
      <c r="A11" s="1546" t="s">
        <v>1511</v>
      </c>
      <c r="B11" s="1548">
        <v>80</v>
      </c>
      <c r="C11" s="822">
        <v>1020</v>
      </c>
      <c r="D11" s="822">
        <v>20164</v>
      </c>
      <c r="E11" s="822">
        <v>19326</v>
      </c>
      <c r="F11" s="822">
        <v>39490</v>
      </c>
      <c r="G11" s="822">
        <v>808</v>
      </c>
      <c r="H11" s="822">
        <v>906</v>
      </c>
      <c r="I11" s="1589">
        <v>1714</v>
      </c>
      <c r="J11" s="1548">
        <v>71</v>
      </c>
      <c r="K11" s="822">
        <v>1241</v>
      </c>
      <c r="L11" s="822">
        <v>1377</v>
      </c>
      <c r="M11" s="822">
        <v>20505</v>
      </c>
      <c r="N11" s="822">
        <v>19688</v>
      </c>
      <c r="O11" s="822">
        <v>40193</v>
      </c>
      <c r="P11" s="822">
        <v>864</v>
      </c>
      <c r="Q11" s="822">
        <v>890</v>
      </c>
      <c r="R11" s="1608">
        <v>1754</v>
      </c>
    </row>
    <row r="12" spans="1:18" s="450" customFormat="1" ht="18" customHeight="1">
      <c r="A12" s="1546" t="s">
        <v>1510</v>
      </c>
      <c r="B12" s="1548">
        <v>13</v>
      </c>
      <c r="C12" s="1549">
        <v>221</v>
      </c>
      <c r="D12" s="822">
        <v>1398</v>
      </c>
      <c r="E12" s="822">
        <v>1183</v>
      </c>
      <c r="F12" s="822">
        <v>2581</v>
      </c>
      <c r="G12" s="1549">
        <v>110</v>
      </c>
      <c r="H12" s="822">
        <v>122</v>
      </c>
      <c r="I12" s="1589">
        <v>232</v>
      </c>
      <c r="J12" s="1548">
        <v>12</v>
      </c>
      <c r="K12" s="1549">
        <v>227</v>
      </c>
      <c r="L12" s="822">
        <v>141</v>
      </c>
      <c r="M12" s="822">
        <v>1475</v>
      </c>
      <c r="N12" s="822">
        <v>1260</v>
      </c>
      <c r="O12" s="822">
        <v>2735</v>
      </c>
      <c r="P12" s="1549">
        <v>95</v>
      </c>
      <c r="Q12" s="1549">
        <v>124</v>
      </c>
      <c r="R12" s="1608">
        <v>219</v>
      </c>
    </row>
    <row r="13" spans="1:18" s="450" customFormat="1" ht="18" customHeight="1">
      <c r="A13" s="1621" t="s">
        <v>36</v>
      </c>
      <c r="B13" s="1548">
        <v>6</v>
      </c>
      <c r="C13" s="1549">
        <v>48</v>
      </c>
      <c r="D13" s="1549">
        <v>174</v>
      </c>
      <c r="E13" s="1549">
        <v>152</v>
      </c>
      <c r="F13" s="1549">
        <v>326</v>
      </c>
      <c r="G13" s="1549">
        <v>12</v>
      </c>
      <c r="H13" s="822">
        <v>16</v>
      </c>
      <c r="I13" s="1589">
        <v>28</v>
      </c>
      <c r="J13" s="1548">
        <v>5</v>
      </c>
      <c r="K13" s="1549">
        <v>54</v>
      </c>
      <c r="L13" s="1549">
        <v>23</v>
      </c>
      <c r="M13" s="1549">
        <v>168</v>
      </c>
      <c r="N13" s="1549">
        <v>144</v>
      </c>
      <c r="O13" s="822">
        <v>312</v>
      </c>
      <c r="P13" s="1549">
        <v>10</v>
      </c>
      <c r="Q13" s="1549">
        <v>16</v>
      </c>
      <c r="R13" s="1608">
        <v>26</v>
      </c>
    </row>
    <row r="14" spans="1:18" s="450" customFormat="1" ht="18" customHeight="1">
      <c r="A14" s="1621" t="s">
        <v>37</v>
      </c>
      <c r="B14" s="1548">
        <v>25</v>
      </c>
      <c r="C14" s="1549">
        <v>229</v>
      </c>
      <c r="D14" s="822">
        <v>1050</v>
      </c>
      <c r="E14" s="822">
        <v>1041</v>
      </c>
      <c r="F14" s="822">
        <v>2091</v>
      </c>
      <c r="G14" s="1549">
        <v>60</v>
      </c>
      <c r="H14" s="822">
        <v>69</v>
      </c>
      <c r="I14" s="1589">
        <v>129</v>
      </c>
      <c r="J14" s="1548">
        <v>24</v>
      </c>
      <c r="K14" s="1549">
        <v>222</v>
      </c>
      <c r="L14" s="822">
        <v>141</v>
      </c>
      <c r="M14" s="822">
        <v>1006</v>
      </c>
      <c r="N14" s="822">
        <v>1002</v>
      </c>
      <c r="O14" s="822">
        <v>2008</v>
      </c>
      <c r="P14" s="1549">
        <v>57</v>
      </c>
      <c r="Q14" s="1549">
        <v>74</v>
      </c>
      <c r="R14" s="1608">
        <v>131</v>
      </c>
    </row>
    <row r="15" spans="1:18" s="450" customFormat="1" ht="18" customHeight="1">
      <c r="A15" s="1621" t="s">
        <v>39</v>
      </c>
      <c r="B15" s="1548">
        <v>62</v>
      </c>
      <c r="C15" s="1549">
        <v>366</v>
      </c>
      <c r="D15" s="822">
        <v>2676</v>
      </c>
      <c r="E15" s="822">
        <v>2556</v>
      </c>
      <c r="F15" s="822">
        <v>5232</v>
      </c>
      <c r="G15" s="1549">
        <v>143</v>
      </c>
      <c r="H15" s="822">
        <v>166</v>
      </c>
      <c r="I15" s="1589">
        <v>309</v>
      </c>
      <c r="J15" s="1548">
        <v>57</v>
      </c>
      <c r="K15" s="1549">
        <v>416</v>
      </c>
      <c r="L15" s="822">
        <v>330</v>
      </c>
      <c r="M15" s="822">
        <v>2611</v>
      </c>
      <c r="N15" s="822">
        <v>2506</v>
      </c>
      <c r="O15" s="822">
        <v>5117</v>
      </c>
      <c r="P15" s="1549">
        <v>156</v>
      </c>
      <c r="Q15" s="1549">
        <v>179</v>
      </c>
      <c r="R15" s="1608">
        <v>335</v>
      </c>
    </row>
    <row r="16" spans="1:18" s="450" customFormat="1" ht="18" customHeight="1">
      <c r="A16" s="1621" t="s">
        <v>1512</v>
      </c>
      <c r="B16" s="1548">
        <v>5</v>
      </c>
      <c r="C16" s="1549">
        <v>30</v>
      </c>
      <c r="D16" s="1549">
        <v>147</v>
      </c>
      <c r="E16" s="1549">
        <v>127</v>
      </c>
      <c r="F16" s="1549">
        <v>274</v>
      </c>
      <c r="G16" s="1549">
        <v>9</v>
      </c>
      <c r="H16" s="822">
        <v>11</v>
      </c>
      <c r="I16" s="1589">
        <v>20</v>
      </c>
      <c r="J16" s="1548">
        <v>5</v>
      </c>
      <c r="K16" s="1549">
        <v>32</v>
      </c>
      <c r="L16" s="1549">
        <v>22</v>
      </c>
      <c r="M16" s="1549">
        <v>131</v>
      </c>
      <c r="N16" s="1549">
        <v>131</v>
      </c>
      <c r="O16" s="822">
        <v>262</v>
      </c>
      <c r="P16" s="1549">
        <v>4</v>
      </c>
      <c r="Q16" s="1549">
        <v>14</v>
      </c>
      <c r="R16" s="1608">
        <v>18</v>
      </c>
    </row>
    <row r="17" spans="1:18" s="450" customFormat="1" ht="18" customHeight="1">
      <c r="A17" s="1621" t="s">
        <v>41</v>
      </c>
      <c r="B17" s="1548">
        <v>6</v>
      </c>
      <c r="C17" s="1549">
        <v>71</v>
      </c>
      <c r="D17" s="1549">
        <v>467</v>
      </c>
      <c r="E17" s="1549">
        <v>445</v>
      </c>
      <c r="F17" s="822">
        <v>912</v>
      </c>
      <c r="G17" s="1549">
        <v>33</v>
      </c>
      <c r="H17" s="822">
        <v>38</v>
      </c>
      <c r="I17" s="1589">
        <v>71</v>
      </c>
      <c r="J17" s="1548">
        <v>6</v>
      </c>
      <c r="K17" s="1549">
        <v>68</v>
      </c>
      <c r="L17" s="1549">
        <v>49</v>
      </c>
      <c r="M17" s="1549">
        <v>472</v>
      </c>
      <c r="N17" s="822">
        <v>430</v>
      </c>
      <c r="O17" s="822">
        <v>902</v>
      </c>
      <c r="P17" s="1549">
        <v>29</v>
      </c>
      <c r="Q17" s="1549">
        <v>36</v>
      </c>
      <c r="R17" s="1608">
        <v>65</v>
      </c>
    </row>
    <row r="18" spans="1:18" s="450" customFormat="1" ht="18" customHeight="1">
      <c r="A18" s="1621" t="s">
        <v>42</v>
      </c>
      <c r="B18" s="1548">
        <v>15</v>
      </c>
      <c r="C18" s="1549">
        <v>55</v>
      </c>
      <c r="D18" s="822">
        <v>1020</v>
      </c>
      <c r="E18" s="822">
        <v>950</v>
      </c>
      <c r="F18" s="822">
        <v>1970</v>
      </c>
      <c r="G18" s="1549">
        <v>60</v>
      </c>
      <c r="H18" s="822">
        <v>41</v>
      </c>
      <c r="I18" s="1589">
        <v>101</v>
      </c>
      <c r="J18" s="1548">
        <v>15</v>
      </c>
      <c r="K18" s="1549">
        <v>128</v>
      </c>
      <c r="L18" s="822">
        <v>101</v>
      </c>
      <c r="M18" s="822">
        <v>1018</v>
      </c>
      <c r="N18" s="822">
        <v>923</v>
      </c>
      <c r="O18" s="822">
        <v>1941</v>
      </c>
      <c r="P18" s="1549">
        <v>63</v>
      </c>
      <c r="Q18" s="1549">
        <v>51</v>
      </c>
      <c r="R18" s="1608">
        <v>114</v>
      </c>
    </row>
    <row r="19" spans="1:18" s="450" customFormat="1" ht="18" customHeight="1">
      <c r="A19" s="1621" t="s">
        <v>45</v>
      </c>
      <c r="B19" s="1548">
        <v>4</v>
      </c>
      <c r="C19" s="1549">
        <v>16</v>
      </c>
      <c r="D19" s="1549">
        <v>92</v>
      </c>
      <c r="E19" s="1549">
        <v>97</v>
      </c>
      <c r="F19" s="1549">
        <v>189</v>
      </c>
      <c r="G19" s="1549">
        <v>6</v>
      </c>
      <c r="H19" s="822">
        <v>8</v>
      </c>
      <c r="I19" s="1589">
        <v>14</v>
      </c>
      <c r="J19" s="1548">
        <v>4</v>
      </c>
      <c r="K19" s="1549">
        <v>16</v>
      </c>
      <c r="L19" s="1549">
        <v>16</v>
      </c>
      <c r="M19" s="1549">
        <v>87</v>
      </c>
      <c r="N19" s="1549">
        <v>95</v>
      </c>
      <c r="O19" s="822">
        <v>182</v>
      </c>
      <c r="P19" s="1549">
        <v>4</v>
      </c>
      <c r="Q19" s="1549">
        <v>8</v>
      </c>
      <c r="R19" s="1608">
        <v>12</v>
      </c>
    </row>
    <row r="20" spans="1:18" s="450" customFormat="1" ht="18" customHeight="1">
      <c r="A20" s="1621" t="s">
        <v>46</v>
      </c>
      <c r="B20" s="1548">
        <v>29</v>
      </c>
      <c r="C20" s="1549">
        <v>137</v>
      </c>
      <c r="D20" s="822">
        <v>1018</v>
      </c>
      <c r="E20" s="822">
        <v>981</v>
      </c>
      <c r="F20" s="822">
        <v>1999</v>
      </c>
      <c r="G20" s="1549">
        <v>42</v>
      </c>
      <c r="H20" s="822">
        <v>55</v>
      </c>
      <c r="I20" s="1589">
        <v>97</v>
      </c>
      <c r="J20" s="1548">
        <v>29</v>
      </c>
      <c r="K20" s="1549">
        <v>134</v>
      </c>
      <c r="L20" s="822">
        <v>146</v>
      </c>
      <c r="M20" s="822">
        <v>923</v>
      </c>
      <c r="N20" s="822">
        <v>913</v>
      </c>
      <c r="O20" s="822">
        <v>1836</v>
      </c>
      <c r="P20" s="1549">
        <v>49</v>
      </c>
      <c r="Q20" s="1549">
        <v>63</v>
      </c>
      <c r="R20" s="1608">
        <v>112</v>
      </c>
    </row>
    <row r="21" spans="1:18" s="450" customFormat="1" ht="18" customHeight="1">
      <c r="A21" s="1621" t="s">
        <v>47</v>
      </c>
      <c r="B21" s="1548">
        <v>9</v>
      </c>
      <c r="C21" s="1549">
        <v>101</v>
      </c>
      <c r="D21" s="1549">
        <v>448</v>
      </c>
      <c r="E21" s="1549">
        <v>404</v>
      </c>
      <c r="F21" s="822">
        <v>852</v>
      </c>
      <c r="G21" s="1549">
        <v>23</v>
      </c>
      <c r="H21" s="822">
        <v>33</v>
      </c>
      <c r="I21" s="1589">
        <v>56</v>
      </c>
      <c r="J21" s="1548">
        <v>8</v>
      </c>
      <c r="K21" s="1549">
        <v>85</v>
      </c>
      <c r="L21" s="1549">
        <v>48</v>
      </c>
      <c r="M21" s="1549">
        <v>431</v>
      </c>
      <c r="N21" s="822">
        <v>376</v>
      </c>
      <c r="O21" s="822">
        <v>807</v>
      </c>
      <c r="P21" s="1549">
        <v>21</v>
      </c>
      <c r="Q21" s="1549">
        <v>29</v>
      </c>
      <c r="R21" s="1608">
        <v>50</v>
      </c>
    </row>
    <row r="22" spans="1:18" s="450" customFormat="1" ht="18" customHeight="1">
      <c r="A22" s="1621" t="s">
        <v>48</v>
      </c>
      <c r="B22" s="1548">
        <v>11</v>
      </c>
      <c r="C22" s="1549">
        <v>74</v>
      </c>
      <c r="D22" s="1549">
        <v>281</v>
      </c>
      <c r="E22" s="1549">
        <v>294</v>
      </c>
      <c r="F22" s="822">
        <v>575</v>
      </c>
      <c r="G22" s="1549">
        <v>14</v>
      </c>
      <c r="H22" s="822">
        <v>12</v>
      </c>
      <c r="I22" s="1589">
        <v>26</v>
      </c>
      <c r="J22" s="1548">
        <v>13</v>
      </c>
      <c r="K22" s="1549">
        <v>67</v>
      </c>
      <c r="L22" s="1549">
        <v>60</v>
      </c>
      <c r="M22" s="1549">
        <v>263</v>
      </c>
      <c r="N22" s="822">
        <v>282</v>
      </c>
      <c r="O22" s="822">
        <v>545</v>
      </c>
      <c r="P22" s="1549">
        <v>19</v>
      </c>
      <c r="Q22" s="1549">
        <v>20</v>
      </c>
      <c r="R22" s="1608">
        <v>39</v>
      </c>
    </row>
    <row r="23" spans="1:18" s="450" customFormat="1" ht="18" customHeight="1">
      <c r="A23" s="1621" t="s">
        <v>109</v>
      </c>
      <c r="B23" s="1548">
        <v>31</v>
      </c>
      <c r="C23" s="1549">
        <v>407</v>
      </c>
      <c r="D23" s="822">
        <v>3930</v>
      </c>
      <c r="E23" s="822">
        <v>3679</v>
      </c>
      <c r="F23" s="822">
        <v>7609</v>
      </c>
      <c r="G23" s="1549">
        <v>184</v>
      </c>
      <c r="H23" s="822">
        <v>172</v>
      </c>
      <c r="I23" s="1589">
        <v>356</v>
      </c>
      <c r="J23" s="1548">
        <v>29</v>
      </c>
      <c r="K23" s="1549">
        <v>378</v>
      </c>
      <c r="L23" s="822">
        <v>322</v>
      </c>
      <c r="M23" s="822">
        <v>4180</v>
      </c>
      <c r="N23" s="822">
        <v>4015</v>
      </c>
      <c r="O23" s="822">
        <v>8195</v>
      </c>
      <c r="P23" s="1549">
        <v>197</v>
      </c>
      <c r="Q23" s="1549">
        <v>220</v>
      </c>
      <c r="R23" s="1608">
        <v>417</v>
      </c>
    </row>
    <row r="24" spans="1:18" s="450" customFormat="1" ht="18" customHeight="1">
      <c r="A24" s="1546" t="s">
        <v>1511</v>
      </c>
      <c r="B24" s="1548">
        <v>30</v>
      </c>
      <c r="C24" s="1549">
        <v>382</v>
      </c>
      <c r="D24" s="822">
        <v>3861</v>
      </c>
      <c r="E24" s="822">
        <v>3608</v>
      </c>
      <c r="F24" s="822">
        <v>7469</v>
      </c>
      <c r="G24" s="1549">
        <v>181</v>
      </c>
      <c r="H24" s="822">
        <v>166</v>
      </c>
      <c r="I24" s="1589">
        <v>347</v>
      </c>
      <c r="J24" s="1548">
        <v>28</v>
      </c>
      <c r="K24" s="1549">
        <v>353</v>
      </c>
      <c r="L24" s="822">
        <v>314</v>
      </c>
      <c r="M24" s="822">
        <v>4106</v>
      </c>
      <c r="N24" s="822">
        <v>3940</v>
      </c>
      <c r="O24" s="822">
        <v>8046</v>
      </c>
      <c r="P24" s="1549">
        <v>193</v>
      </c>
      <c r="Q24" s="1549">
        <v>204</v>
      </c>
      <c r="R24" s="1608">
        <v>397</v>
      </c>
    </row>
    <row r="25" spans="1:18" s="450" customFormat="1" ht="18" customHeight="1">
      <c r="A25" s="1546" t="s">
        <v>1510</v>
      </c>
      <c r="B25" s="1548">
        <v>1</v>
      </c>
      <c r="C25" s="1549">
        <v>25</v>
      </c>
      <c r="D25" s="1549">
        <v>69</v>
      </c>
      <c r="E25" s="1549">
        <v>71</v>
      </c>
      <c r="F25" s="1549">
        <v>140</v>
      </c>
      <c r="G25" s="1549">
        <v>3</v>
      </c>
      <c r="H25" s="822">
        <v>6</v>
      </c>
      <c r="I25" s="1589">
        <v>9</v>
      </c>
      <c r="J25" s="1548">
        <v>1</v>
      </c>
      <c r="K25" s="1549">
        <v>25</v>
      </c>
      <c r="L25" s="1549">
        <v>8</v>
      </c>
      <c r="M25" s="1549">
        <v>74</v>
      </c>
      <c r="N25" s="1549">
        <v>75</v>
      </c>
      <c r="O25" s="822">
        <v>149</v>
      </c>
      <c r="P25" s="1549">
        <v>4</v>
      </c>
      <c r="Q25" s="1549">
        <v>16</v>
      </c>
      <c r="R25" s="1608">
        <v>20</v>
      </c>
    </row>
    <row r="26" spans="1:18" s="450" customFormat="1" ht="18" customHeight="1">
      <c r="A26" s="1621" t="s">
        <v>49</v>
      </c>
      <c r="B26" s="1548">
        <v>33</v>
      </c>
      <c r="C26" s="1549">
        <v>179</v>
      </c>
      <c r="D26" s="822">
        <v>1017</v>
      </c>
      <c r="E26" s="822">
        <v>891</v>
      </c>
      <c r="F26" s="822">
        <v>1908</v>
      </c>
      <c r="G26" s="1549">
        <v>50</v>
      </c>
      <c r="H26" s="822">
        <v>45</v>
      </c>
      <c r="I26" s="1589">
        <v>95</v>
      </c>
      <c r="J26" s="1548">
        <v>34</v>
      </c>
      <c r="K26" s="1549">
        <v>174</v>
      </c>
      <c r="L26" s="822">
        <v>160</v>
      </c>
      <c r="M26" s="822">
        <v>946</v>
      </c>
      <c r="N26" s="822">
        <v>881</v>
      </c>
      <c r="O26" s="822">
        <v>1827</v>
      </c>
      <c r="P26" s="1549">
        <v>55</v>
      </c>
      <c r="Q26" s="1549">
        <v>62</v>
      </c>
      <c r="R26" s="1608">
        <v>117</v>
      </c>
    </row>
    <row r="27" spans="1:18" s="450" customFormat="1" ht="18" customHeight="1">
      <c r="A27" s="1621" t="s">
        <v>50</v>
      </c>
      <c r="B27" s="1548">
        <v>32</v>
      </c>
      <c r="C27" s="1549">
        <v>167</v>
      </c>
      <c r="D27" s="822">
        <v>1405</v>
      </c>
      <c r="E27" s="822">
        <v>1347</v>
      </c>
      <c r="F27" s="822">
        <v>2752</v>
      </c>
      <c r="G27" s="1549">
        <v>88</v>
      </c>
      <c r="H27" s="822">
        <v>62</v>
      </c>
      <c r="I27" s="1589">
        <v>150</v>
      </c>
      <c r="J27" s="1548">
        <v>31</v>
      </c>
      <c r="K27" s="1549">
        <v>230</v>
      </c>
      <c r="L27" s="822">
        <v>174</v>
      </c>
      <c r="M27" s="822">
        <v>1396</v>
      </c>
      <c r="N27" s="822">
        <v>1294</v>
      </c>
      <c r="O27" s="822">
        <v>2690</v>
      </c>
      <c r="P27" s="1549">
        <v>84</v>
      </c>
      <c r="Q27" s="1549">
        <v>86</v>
      </c>
      <c r="R27" s="1608">
        <v>170</v>
      </c>
    </row>
    <row r="28" spans="1:18" s="450" customFormat="1" ht="18" customHeight="1" thickBot="1">
      <c r="A28" s="1622" t="s">
        <v>51</v>
      </c>
      <c r="B28" s="1558">
        <v>18</v>
      </c>
      <c r="C28" s="1559">
        <v>82</v>
      </c>
      <c r="D28" s="1623">
        <v>582</v>
      </c>
      <c r="E28" s="1623">
        <v>529</v>
      </c>
      <c r="F28" s="1623">
        <v>1111</v>
      </c>
      <c r="G28" s="1559">
        <v>36</v>
      </c>
      <c r="H28" s="1623">
        <v>31</v>
      </c>
      <c r="I28" s="1624">
        <v>67</v>
      </c>
      <c r="J28" s="1558">
        <v>18</v>
      </c>
      <c r="K28" s="1559">
        <v>94</v>
      </c>
      <c r="L28" s="1623">
        <v>93</v>
      </c>
      <c r="M28" s="1623">
        <v>543</v>
      </c>
      <c r="N28" s="1623">
        <v>480</v>
      </c>
      <c r="O28" s="1623">
        <v>1023</v>
      </c>
      <c r="P28" s="1559">
        <v>33</v>
      </c>
      <c r="Q28" s="1559">
        <v>38</v>
      </c>
      <c r="R28" s="1625">
        <v>71</v>
      </c>
    </row>
    <row r="29" spans="1:18" s="450" customFormat="1" ht="18" customHeight="1" thickBot="1">
      <c r="A29" s="1626" t="s">
        <v>1514</v>
      </c>
      <c r="B29" s="1627">
        <v>442</v>
      </c>
      <c r="C29" s="1628">
        <v>4066</v>
      </c>
      <c r="D29" s="1628">
        <v>48622</v>
      </c>
      <c r="E29" s="1628">
        <v>46479</v>
      </c>
      <c r="F29" s="1628">
        <v>95101</v>
      </c>
      <c r="G29" s="1628">
        <v>2276</v>
      </c>
      <c r="H29" s="1629">
        <v>2277</v>
      </c>
      <c r="I29" s="1630">
        <v>4553</v>
      </c>
      <c r="J29" s="1627">
        <v>423</v>
      </c>
      <c r="K29" s="1631">
        <v>4376</v>
      </c>
      <c r="L29" s="1628">
        <v>4191</v>
      </c>
      <c r="M29" s="1628">
        <v>49082</v>
      </c>
      <c r="N29" s="1628">
        <v>47046</v>
      </c>
      <c r="O29" s="1628">
        <v>96128</v>
      </c>
      <c r="P29" s="1631">
        <v>2412</v>
      </c>
      <c r="Q29" s="1631">
        <v>2406</v>
      </c>
      <c r="R29" s="1632">
        <v>4818</v>
      </c>
    </row>
    <row r="30" spans="1:18" s="450" customFormat="1" ht="18" customHeight="1" thickBot="1">
      <c r="A30" s="1626" t="s">
        <v>1520</v>
      </c>
      <c r="B30" s="1627">
        <v>19</v>
      </c>
      <c r="C30" s="1628">
        <v>368</v>
      </c>
      <c r="D30" s="1628">
        <v>2012</v>
      </c>
      <c r="E30" s="1628">
        <v>1718</v>
      </c>
      <c r="F30" s="1628">
        <v>3730</v>
      </c>
      <c r="G30" s="1629">
        <v>139</v>
      </c>
      <c r="H30" s="1633">
        <v>192</v>
      </c>
      <c r="I30" s="1629">
        <v>331</v>
      </c>
      <c r="J30" s="1627">
        <v>18</v>
      </c>
      <c r="K30" s="1631">
        <v>353</v>
      </c>
      <c r="L30" s="1628">
        <v>201</v>
      </c>
      <c r="M30" s="1628">
        <v>2008</v>
      </c>
      <c r="N30" s="1628">
        <v>1739</v>
      </c>
      <c r="O30" s="1628">
        <v>3747</v>
      </c>
      <c r="P30" s="1631">
        <v>126</v>
      </c>
      <c r="Q30" s="1631">
        <v>204</v>
      </c>
      <c r="R30" s="1632">
        <v>330</v>
      </c>
    </row>
    <row r="31" spans="1:18" s="450" customFormat="1" ht="16.5" customHeight="1" thickBot="1">
      <c r="A31" s="1634" t="s">
        <v>1521</v>
      </c>
      <c r="B31" s="1635">
        <v>461</v>
      </c>
      <c r="C31" s="1636">
        <v>4434</v>
      </c>
      <c r="D31" s="1636">
        <v>50634</v>
      </c>
      <c r="E31" s="1636">
        <v>48197</v>
      </c>
      <c r="F31" s="1636">
        <v>98831</v>
      </c>
      <c r="G31" s="1636">
        <v>2415</v>
      </c>
      <c r="H31" s="1637">
        <v>2469</v>
      </c>
      <c r="I31" s="1638">
        <v>4884</v>
      </c>
      <c r="J31" s="1639">
        <v>441</v>
      </c>
      <c r="K31" s="1640">
        <v>4729</v>
      </c>
      <c r="L31" s="1641">
        <v>4392</v>
      </c>
      <c r="M31" s="1641">
        <v>51090</v>
      </c>
      <c r="N31" s="1641">
        <v>48785</v>
      </c>
      <c r="O31" s="1641">
        <v>99875</v>
      </c>
      <c r="P31" s="1640">
        <v>2538</v>
      </c>
      <c r="Q31" s="1640">
        <v>2610</v>
      </c>
      <c r="R31" s="1642">
        <v>5148</v>
      </c>
    </row>
    <row r="32" spans="1:18" ht="14.25" customHeight="1" thickTop="1">
      <c r="A32" s="6261"/>
      <c r="B32" s="6261"/>
      <c r="C32" s="6261"/>
      <c r="D32" s="6261"/>
      <c r="E32" s="6261"/>
      <c r="F32" s="6261"/>
      <c r="G32" s="6261"/>
      <c r="H32" s="6261"/>
      <c r="I32" s="6261"/>
    </row>
    <row r="33" spans="1:12" ht="12" customHeight="1">
      <c r="A33" s="6261" t="s">
        <v>1501</v>
      </c>
      <c r="B33" s="6261"/>
      <c r="C33" s="6261"/>
      <c r="D33" s="6261"/>
      <c r="E33" s="6261"/>
      <c r="F33" s="6261"/>
      <c r="G33" s="6261"/>
      <c r="H33" s="6261"/>
      <c r="I33" s="6261"/>
      <c r="J33" s="6261"/>
      <c r="K33" s="6261"/>
      <c r="L33" s="792"/>
    </row>
    <row r="34" spans="1:12" ht="12" customHeight="1">
      <c r="A34" s="6247" t="s">
        <v>679</v>
      </c>
      <c r="B34" s="6247"/>
      <c r="C34" s="6247"/>
      <c r="D34" s="6247"/>
      <c r="E34" s="6247"/>
      <c r="F34" s="6247"/>
      <c r="G34" s="6247"/>
      <c r="H34" s="6247"/>
      <c r="I34" s="6247"/>
      <c r="J34" s="6247"/>
      <c r="K34" s="6247"/>
      <c r="L34" s="1025"/>
    </row>
    <row r="35" spans="1:12" ht="12" customHeight="1">
      <c r="A35" s="6247" t="s">
        <v>1526</v>
      </c>
      <c r="B35" s="6247"/>
      <c r="C35" s="6247"/>
      <c r="D35" s="6247"/>
      <c r="E35" s="6247"/>
      <c r="F35" s="6247"/>
      <c r="G35" s="1025"/>
      <c r="H35" s="1025"/>
      <c r="I35" s="1025"/>
      <c r="J35" s="1025"/>
      <c r="K35" s="1025"/>
      <c r="L35" s="1025"/>
    </row>
    <row r="36" spans="1:12" ht="12" customHeight="1">
      <c r="A36" s="6249" t="s">
        <v>104</v>
      </c>
      <c r="B36" s="6249"/>
      <c r="C36" s="6249"/>
      <c r="D36" s="6249"/>
      <c r="E36" s="6249"/>
      <c r="F36" s="6249"/>
      <c r="G36" s="6249"/>
      <c r="H36" s="6249"/>
      <c r="I36" s="6249"/>
      <c r="J36" s="6249"/>
      <c r="K36" s="6249"/>
      <c r="L36" s="176"/>
    </row>
  </sheetData>
  <mergeCells count="19">
    <mergeCell ref="A2:R2"/>
    <mergeCell ref="A3:R3"/>
    <mergeCell ref="A4:A6"/>
    <mergeCell ref="B4:I4"/>
    <mergeCell ref="J4:R4"/>
    <mergeCell ref="B5:B6"/>
    <mergeCell ref="C5:C6"/>
    <mergeCell ref="M5:O5"/>
    <mergeCell ref="D5:F5"/>
    <mergeCell ref="G5:I5"/>
    <mergeCell ref="J5:J6"/>
    <mergeCell ref="P5:R5"/>
    <mergeCell ref="A34:K34"/>
    <mergeCell ref="A35:F35"/>
    <mergeCell ref="A36:K36"/>
    <mergeCell ref="K5:K6"/>
    <mergeCell ref="L5:L6"/>
    <mergeCell ref="A32:I32"/>
    <mergeCell ref="A33:K33"/>
  </mergeCells>
  <hyperlinks>
    <hyperlink ref="A1" r:id="rId1"/>
  </hyperlinks>
  <pageMargins left="0.70866141732283472" right="0.70866141732283472" top="0.74803149606299213" bottom="0.74803149606299213" header="0.31496062992125984" footer="0.31496062992125984"/>
  <pageSetup paperSize="9" scale="73" fitToHeight="0" orientation="landscape" r:id="rId2"/>
  <headerFooter>
    <oddFooter>&amp;R91</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2">
    <pageSetUpPr fitToPage="1"/>
  </sheetPr>
  <dimension ref="A1:R36"/>
  <sheetViews>
    <sheetView view="pageBreakPreview" zoomScale="60" zoomScaleNormal="100" workbookViewId="0">
      <selection activeCell="H15" sqref="H15"/>
    </sheetView>
  </sheetViews>
  <sheetFormatPr defaultRowHeight="12.75"/>
  <cols>
    <col min="1" max="1" width="23.140625" style="152" customWidth="1"/>
    <col min="2" max="2" width="12.5703125" style="152" customWidth="1"/>
    <col min="3" max="3" width="10.5703125" style="152" customWidth="1"/>
    <col min="4" max="4" width="8.28515625" style="152" customWidth="1"/>
    <col min="5" max="5" width="9.28515625" style="152" customWidth="1"/>
    <col min="6" max="6" width="8.42578125" style="152" customWidth="1"/>
    <col min="7" max="7" width="8.5703125" style="152" customWidth="1"/>
    <col min="8" max="8" width="9.28515625" style="152" customWidth="1"/>
    <col min="9" max="9" width="8.42578125" style="152" customWidth="1"/>
    <col min="10" max="16384" width="9.140625" style="152"/>
  </cols>
  <sheetData>
    <row r="1" spans="1:18" s="452" customFormat="1" ht="10.5" customHeight="1" thickBot="1">
      <c r="A1" s="1490" t="s">
        <v>0</v>
      </c>
      <c r="B1" s="1490"/>
      <c r="R1" s="474" t="s">
        <v>1</v>
      </c>
    </row>
    <row r="2" spans="1:18" ht="16.5" customHeight="1" thickTop="1">
      <c r="A2" s="6250" t="s">
        <v>1977</v>
      </c>
      <c r="B2" s="6251"/>
      <c r="C2" s="6251"/>
      <c r="D2" s="6251"/>
      <c r="E2" s="6251"/>
      <c r="F2" s="6251"/>
      <c r="G2" s="6251"/>
      <c r="H2" s="6251"/>
      <c r="I2" s="6251"/>
      <c r="J2" s="6251"/>
      <c r="K2" s="6251"/>
      <c r="L2" s="6251"/>
      <c r="M2" s="6251"/>
      <c r="N2" s="6251"/>
      <c r="O2" s="6251"/>
      <c r="P2" s="6251"/>
      <c r="Q2" s="6251"/>
      <c r="R2" s="6252"/>
    </row>
    <row r="3" spans="1:18" ht="23.25" customHeight="1" thickBot="1">
      <c r="A3" s="6285" t="s">
        <v>1527</v>
      </c>
      <c r="B3" s="6286"/>
      <c r="C3" s="6286"/>
      <c r="D3" s="6286"/>
      <c r="E3" s="6286"/>
      <c r="F3" s="6286"/>
      <c r="G3" s="6286"/>
      <c r="H3" s="6286"/>
      <c r="I3" s="6286"/>
      <c r="J3" s="6286"/>
      <c r="K3" s="6286"/>
      <c r="L3" s="6286"/>
      <c r="M3" s="6286"/>
      <c r="N3" s="6286"/>
      <c r="O3" s="6286"/>
      <c r="P3" s="6286"/>
      <c r="Q3" s="6286"/>
      <c r="R3" s="6287"/>
    </row>
    <row r="4" spans="1:18" ht="24" customHeight="1" thickBot="1">
      <c r="A4" s="6784" t="s">
        <v>690</v>
      </c>
      <c r="B4" s="6455">
        <v>2012</v>
      </c>
      <c r="C4" s="6386"/>
      <c r="D4" s="6386"/>
      <c r="E4" s="6386"/>
      <c r="F4" s="6386"/>
      <c r="G4" s="6386"/>
      <c r="H4" s="6386"/>
      <c r="I4" s="6456"/>
      <c r="J4" s="6455">
        <v>2013</v>
      </c>
      <c r="K4" s="6386"/>
      <c r="L4" s="6386"/>
      <c r="M4" s="6386"/>
      <c r="N4" s="6386"/>
      <c r="O4" s="6386"/>
      <c r="P4" s="6386"/>
      <c r="Q4" s="6386"/>
      <c r="R4" s="6387"/>
    </row>
    <row r="5" spans="1:18" ht="45" customHeight="1" thickBot="1">
      <c r="A5" s="6784"/>
      <c r="B5" s="6767" t="s">
        <v>1504</v>
      </c>
      <c r="C5" s="6778" t="s">
        <v>1486</v>
      </c>
      <c r="D5" s="6785" t="s">
        <v>1487</v>
      </c>
      <c r="E5" s="6786"/>
      <c r="F5" s="6787"/>
      <c r="G5" s="6558" t="s">
        <v>1488</v>
      </c>
      <c r="H5" s="6504"/>
      <c r="I5" s="6505"/>
      <c r="J5" s="6767" t="s">
        <v>1504</v>
      </c>
      <c r="K5" s="6778" t="s">
        <v>1486</v>
      </c>
      <c r="L5" s="6778" t="s">
        <v>1505</v>
      </c>
      <c r="M5" s="6785" t="s">
        <v>1487</v>
      </c>
      <c r="N5" s="6786"/>
      <c r="O5" s="6787"/>
      <c r="P5" s="6558" t="s">
        <v>1488</v>
      </c>
      <c r="Q5" s="6504"/>
      <c r="R5" s="6771"/>
    </row>
    <row r="6" spans="1:18" ht="49.5" customHeight="1" thickBot="1">
      <c r="A6" s="6784"/>
      <c r="B6" s="6789"/>
      <c r="C6" s="6789"/>
      <c r="D6" s="1601" t="s">
        <v>330</v>
      </c>
      <c r="E6" s="1602" t="s">
        <v>1491</v>
      </c>
      <c r="F6" s="1603" t="s">
        <v>2</v>
      </c>
      <c r="G6" s="1491" t="s">
        <v>330</v>
      </c>
      <c r="H6" s="1492" t="s">
        <v>1492</v>
      </c>
      <c r="I6" s="1494" t="s">
        <v>2</v>
      </c>
      <c r="J6" s="6789"/>
      <c r="K6" s="6789"/>
      <c r="L6" s="6789"/>
      <c r="M6" s="1601" t="s">
        <v>330</v>
      </c>
      <c r="N6" s="1602" t="s">
        <v>1491</v>
      </c>
      <c r="O6" s="1603" t="s">
        <v>2</v>
      </c>
      <c r="P6" s="1491" t="s">
        <v>330</v>
      </c>
      <c r="Q6" s="1492" t="s">
        <v>1492</v>
      </c>
      <c r="R6" s="1495" t="s">
        <v>2</v>
      </c>
    </row>
    <row r="7" spans="1:18" s="450" customFormat="1" ht="18" customHeight="1">
      <c r="A7" s="1619" t="s">
        <v>43</v>
      </c>
      <c r="B7" s="1540">
        <v>55</v>
      </c>
      <c r="C7" s="1605">
        <v>371</v>
      </c>
      <c r="D7" s="1605">
        <v>14069</v>
      </c>
      <c r="E7" s="1605">
        <v>13003</v>
      </c>
      <c r="F7" s="1605">
        <v>27072</v>
      </c>
      <c r="G7" s="1541">
        <v>659</v>
      </c>
      <c r="H7" s="1541">
        <v>698</v>
      </c>
      <c r="I7" s="1606">
        <v>1357</v>
      </c>
      <c r="J7" s="1643">
        <v>52</v>
      </c>
      <c r="K7" s="1605">
        <v>420</v>
      </c>
      <c r="L7" s="1605">
        <v>957</v>
      </c>
      <c r="M7" s="1605">
        <v>14020</v>
      </c>
      <c r="N7" s="1605">
        <v>12940</v>
      </c>
      <c r="O7" s="1605">
        <v>26960</v>
      </c>
      <c r="P7" s="1605">
        <v>667</v>
      </c>
      <c r="Q7" s="1605">
        <v>788</v>
      </c>
      <c r="R7" s="1644">
        <v>1455</v>
      </c>
    </row>
    <row r="8" spans="1:18" s="450" customFormat="1" ht="18" customHeight="1">
      <c r="A8" s="1546" t="s">
        <v>1511</v>
      </c>
      <c r="B8" s="1548">
        <v>49</v>
      </c>
      <c r="C8" s="822">
        <v>352</v>
      </c>
      <c r="D8" s="822">
        <v>13579</v>
      </c>
      <c r="E8" s="822">
        <v>12612</v>
      </c>
      <c r="F8" s="822">
        <v>26191</v>
      </c>
      <c r="G8" s="822">
        <v>628</v>
      </c>
      <c r="H8" s="822">
        <v>639</v>
      </c>
      <c r="I8" s="1588">
        <v>1267</v>
      </c>
      <c r="J8" s="1575">
        <v>46</v>
      </c>
      <c r="K8" s="822">
        <v>400</v>
      </c>
      <c r="L8" s="822">
        <v>905</v>
      </c>
      <c r="M8" s="822">
        <v>13544</v>
      </c>
      <c r="N8" s="822">
        <v>12566</v>
      </c>
      <c r="O8" s="822">
        <v>26110</v>
      </c>
      <c r="P8" s="822">
        <v>638</v>
      </c>
      <c r="Q8" s="822">
        <v>731</v>
      </c>
      <c r="R8" s="1590">
        <v>1369</v>
      </c>
    </row>
    <row r="9" spans="1:18" s="450" customFormat="1" ht="18" customHeight="1">
      <c r="A9" s="1546" t="s">
        <v>1510</v>
      </c>
      <c r="B9" s="1548">
        <v>6</v>
      </c>
      <c r="C9" s="1549">
        <v>19</v>
      </c>
      <c r="D9" s="1549">
        <v>490</v>
      </c>
      <c r="E9" s="1549">
        <v>391</v>
      </c>
      <c r="F9" s="822">
        <v>881</v>
      </c>
      <c r="G9" s="1549">
        <v>31</v>
      </c>
      <c r="H9" s="1549">
        <v>59</v>
      </c>
      <c r="I9" s="1554">
        <v>90</v>
      </c>
      <c r="J9" s="1575">
        <v>6</v>
      </c>
      <c r="K9" s="822">
        <v>20</v>
      </c>
      <c r="L9" s="822">
        <v>52</v>
      </c>
      <c r="M9" s="822">
        <v>476</v>
      </c>
      <c r="N9" s="822">
        <v>374</v>
      </c>
      <c r="O9" s="822">
        <v>850</v>
      </c>
      <c r="P9" s="822">
        <v>29</v>
      </c>
      <c r="Q9" s="822">
        <v>57</v>
      </c>
      <c r="R9" s="1590">
        <v>86</v>
      </c>
    </row>
    <row r="10" spans="1:18" s="450" customFormat="1" ht="18" customHeight="1">
      <c r="A10" s="1621" t="s">
        <v>44</v>
      </c>
      <c r="B10" s="1548">
        <v>83</v>
      </c>
      <c r="C10" s="822">
        <v>826</v>
      </c>
      <c r="D10" s="822">
        <v>19108</v>
      </c>
      <c r="E10" s="822">
        <v>18321</v>
      </c>
      <c r="F10" s="822">
        <v>37429</v>
      </c>
      <c r="G10" s="1549">
        <v>955</v>
      </c>
      <c r="H10" s="1549">
        <v>946</v>
      </c>
      <c r="I10" s="1554">
        <v>1901</v>
      </c>
      <c r="J10" s="1575">
        <v>69</v>
      </c>
      <c r="K10" s="822">
        <v>731</v>
      </c>
      <c r="L10" s="822">
        <v>1287</v>
      </c>
      <c r="M10" s="822">
        <v>19108</v>
      </c>
      <c r="N10" s="822">
        <v>18213</v>
      </c>
      <c r="O10" s="822">
        <v>37321</v>
      </c>
      <c r="P10" s="822">
        <v>951</v>
      </c>
      <c r="Q10" s="822">
        <v>1133</v>
      </c>
      <c r="R10" s="1590">
        <v>2084</v>
      </c>
    </row>
    <row r="11" spans="1:18" s="450" customFormat="1" ht="18" customHeight="1">
      <c r="A11" s="1546" t="s">
        <v>1511</v>
      </c>
      <c r="B11" s="1548">
        <v>71</v>
      </c>
      <c r="C11" s="822">
        <v>781</v>
      </c>
      <c r="D11" s="822">
        <v>17825</v>
      </c>
      <c r="E11" s="822">
        <v>17305</v>
      </c>
      <c r="F11" s="822">
        <v>35130</v>
      </c>
      <c r="G11" s="822">
        <v>852</v>
      </c>
      <c r="H11" s="822">
        <v>843</v>
      </c>
      <c r="I11" s="1588">
        <v>1695</v>
      </c>
      <c r="J11" s="1575">
        <v>59</v>
      </c>
      <c r="K11" s="822">
        <v>636</v>
      </c>
      <c r="L11" s="822">
        <v>1176</v>
      </c>
      <c r="M11" s="822">
        <v>18033</v>
      </c>
      <c r="N11" s="822">
        <v>17343</v>
      </c>
      <c r="O11" s="822">
        <v>35376</v>
      </c>
      <c r="P11" s="822">
        <v>870</v>
      </c>
      <c r="Q11" s="822">
        <v>1020</v>
      </c>
      <c r="R11" s="1590">
        <v>1890</v>
      </c>
    </row>
    <row r="12" spans="1:18" s="450" customFormat="1" ht="18" customHeight="1">
      <c r="A12" s="1546" t="s">
        <v>1510</v>
      </c>
      <c r="B12" s="1548">
        <v>12</v>
      </c>
      <c r="C12" s="1549">
        <v>45</v>
      </c>
      <c r="D12" s="822">
        <v>1283</v>
      </c>
      <c r="E12" s="822">
        <v>1016</v>
      </c>
      <c r="F12" s="822">
        <v>2299</v>
      </c>
      <c r="G12" s="1549">
        <v>103</v>
      </c>
      <c r="H12" s="1549">
        <v>103</v>
      </c>
      <c r="I12" s="1554">
        <v>206</v>
      </c>
      <c r="J12" s="1575">
        <v>10</v>
      </c>
      <c r="K12" s="822">
        <v>95</v>
      </c>
      <c r="L12" s="822">
        <v>111</v>
      </c>
      <c r="M12" s="822">
        <v>1075</v>
      </c>
      <c r="N12" s="822">
        <v>870</v>
      </c>
      <c r="O12" s="822">
        <v>1945</v>
      </c>
      <c r="P12" s="822">
        <v>81</v>
      </c>
      <c r="Q12" s="822">
        <v>113</v>
      </c>
      <c r="R12" s="1590">
        <v>194</v>
      </c>
    </row>
    <row r="13" spans="1:18" s="450" customFormat="1" ht="18" customHeight="1">
      <c r="A13" s="1621" t="s">
        <v>36</v>
      </c>
      <c r="B13" s="1548">
        <v>5</v>
      </c>
      <c r="C13" s="1549">
        <v>4</v>
      </c>
      <c r="D13" s="1549">
        <v>163</v>
      </c>
      <c r="E13" s="1549">
        <v>185</v>
      </c>
      <c r="F13" s="1549">
        <v>348</v>
      </c>
      <c r="G13" s="1549">
        <v>22</v>
      </c>
      <c r="H13" s="1549">
        <v>13</v>
      </c>
      <c r="I13" s="1554">
        <v>35</v>
      </c>
      <c r="J13" s="1575">
        <v>6</v>
      </c>
      <c r="K13" s="822">
        <v>4</v>
      </c>
      <c r="L13" s="822">
        <v>21</v>
      </c>
      <c r="M13" s="822">
        <v>146</v>
      </c>
      <c r="N13" s="822">
        <v>156</v>
      </c>
      <c r="O13" s="822">
        <v>302</v>
      </c>
      <c r="P13" s="822">
        <v>19</v>
      </c>
      <c r="Q13" s="822">
        <v>8</v>
      </c>
      <c r="R13" s="1590">
        <v>27</v>
      </c>
    </row>
    <row r="14" spans="1:18" s="450" customFormat="1" ht="18" customHeight="1">
      <c r="A14" s="1621" t="s">
        <v>37</v>
      </c>
      <c r="B14" s="1548">
        <v>15</v>
      </c>
      <c r="C14" s="1549">
        <v>43</v>
      </c>
      <c r="D14" s="822">
        <v>1033</v>
      </c>
      <c r="E14" s="822">
        <v>1011</v>
      </c>
      <c r="F14" s="822">
        <v>2044</v>
      </c>
      <c r="G14" s="1549">
        <v>82</v>
      </c>
      <c r="H14" s="1549">
        <v>45</v>
      </c>
      <c r="I14" s="1554">
        <v>127</v>
      </c>
      <c r="J14" s="1575">
        <v>15</v>
      </c>
      <c r="K14" s="822">
        <v>63</v>
      </c>
      <c r="L14" s="822">
        <v>102</v>
      </c>
      <c r="M14" s="822">
        <v>982</v>
      </c>
      <c r="N14" s="822">
        <v>914</v>
      </c>
      <c r="O14" s="822">
        <v>1896</v>
      </c>
      <c r="P14" s="822">
        <v>74</v>
      </c>
      <c r="Q14" s="822">
        <v>44</v>
      </c>
      <c r="R14" s="1590">
        <v>118</v>
      </c>
    </row>
    <row r="15" spans="1:18" s="450" customFormat="1" ht="18" customHeight="1">
      <c r="A15" s="1621" t="s">
        <v>39</v>
      </c>
      <c r="B15" s="1548">
        <v>32</v>
      </c>
      <c r="C15" s="1549">
        <v>169</v>
      </c>
      <c r="D15" s="822">
        <v>2467</v>
      </c>
      <c r="E15" s="822">
        <v>2403</v>
      </c>
      <c r="F15" s="822">
        <v>4870</v>
      </c>
      <c r="G15" s="1549">
        <v>150</v>
      </c>
      <c r="H15" s="1549">
        <v>101</v>
      </c>
      <c r="I15" s="1554">
        <v>251</v>
      </c>
      <c r="J15" s="1575">
        <v>30</v>
      </c>
      <c r="K15" s="822">
        <v>142</v>
      </c>
      <c r="L15" s="822">
        <v>229</v>
      </c>
      <c r="M15" s="822">
        <v>2385</v>
      </c>
      <c r="N15" s="822">
        <v>2321</v>
      </c>
      <c r="O15" s="822">
        <v>4706</v>
      </c>
      <c r="P15" s="822">
        <v>151</v>
      </c>
      <c r="Q15" s="822">
        <v>95</v>
      </c>
      <c r="R15" s="1590">
        <v>246</v>
      </c>
    </row>
    <row r="16" spans="1:18" s="450" customFormat="1" ht="18" customHeight="1">
      <c r="A16" s="1621" t="s">
        <v>1512</v>
      </c>
      <c r="B16" s="1548">
        <v>3</v>
      </c>
      <c r="C16" s="1549">
        <v>20</v>
      </c>
      <c r="D16" s="1549">
        <v>131</v>
      </c>
      <c r="E16" s="1549">
        <v>119</v>
      </c>
      <c r="F16" s="1549">
        <v>250</v>
      </c>
      <c r="G16" s="1549">
        <v>15</v>
      </c>
      <c r="H16" s="1549">
        <v>6</v>
      </c>
      <c r="I16" s="1554">
        <v>21</v>
      </c>
      <c r="J16" s="1575">
        <v>3</v>
      </c>
      <c r="K16" s="822">
        <v>18</v>
      </c>
      <c r="L16" s="822">
        <v>15</v>
      </c>
      <c r="M16" s="822">
        <v>128</v>
      </c>
      <c r="N16" s="822">
        <v>97</v>
      </c>
      <c r="O16" s="822">
        <v>225</v>
      </c>
      <c r="P16" s="822">
        <v>15</v>
      </c>
      <c r="Q16" s="822">
        <v>6</v>
      </c>
      <c r="R16" s="1590">
        <v>21</v>
      </c>
    </row>
    <row r="17" spans="1:18" s="450" customFormat="1" ht="18" customHeight="1">
      <c r="A17" s="1621" t="s">
        <v>41</v>
      </c>
      <c r="B17" s="1548">
        <v>6</v>
      </c>
      <c r="C17" s="1549">
        <v>48</v>
      </c>
      <c r="D17" s="1549">
        <v>454</v>
      </c>
      <c r="E17" s="1549">
        <v>420</v>
      </c>
      <c r="F17" s="822">
        <v>874</v>
      </c>
      <c r="G17" s="1549">
        <v>25</v>
      </c>
      <c r="H17" s="1549">
        <v>24</v>
      </c>
      <c r="I17" s="1554">
        <v>49</v>
      </c>
      <c r="J17" s="1575">
        <v>6</v>
      </c>
      <c r="K17" s="822">
        <v>41</v>
      </c>
      <c r="L17" s="822">
        <v>44</v>
      </c>
      <c r="M17" s="822">
        <v>451</v>
      </c>
      <c r="N17" s="822">
        <v>409</v>
      </c>
      <c r="O17" s="822">
        <v>860</v>
      </c>
      <c r="P17" s="822">
        <v>33</v>
      </c>
      <c r="Q17" s="822">
        <v>37</v>
      </c>
      <c r="R17" s="1590">
        <v>70</v>
      </c>
    </row>
    <row r="18" spans="1:18" s="450" customFormat="1" ht="18" customHeight="1">
      <c r="A18" s="1621" t="s">
        <v>42</v>
      </c>
      <c r="B18" s="1548">
        <v>9</v>
      </c>
      <c r="C18" s="1549">
        <v>115</v>
      </c>
      <c r="D18" s="822">
        <v>920</v>
      </c>
      <c r="E18" s="822">
        <v>835</v>
      </c>
      <c r="F18" s="822">
        <v>1755</v>
      </c>
      <c r="G18" s="1549">
        <v>53</v>
      </c>
      <c r="H18" s="1549">
        <v>40</v>
      </c>
      <c r="I18" s="1554">
        <v>93</v>
      </c>
      <c r="J18" s="1575">
        <v>9</v>
      </c>
      <c r="K18" s="822">
        <v>43</v>
      </c>
      <c r="L18" s="822">
        <v>71</v>
      </c>
      <c r="M18" s="822">
        <v>898</v>
      </c>
      <c r="N18" s="822">
        <v>823</v>
      </c>
      <c r="O18" s="822">
        <v>1721</v>
      </c>
      <c r="P18" s="822">
        <v>48</v>
      </c>
      <c r="Q18" s="822">
        <v>32</v>
      </c>
      <c r="R18" s="1590">
        <v>80</v>
      </c>
    </row>
    <row r="19" spans="1:18" s="450" customFormat="1" ht="18" customHeight="1">
      <c r="A19" s="1621" t="s">
        <v>45</v>
      </c>
      <c r="B19" s="1548">
        <v>3</v>
      </c>
      <c r="C19" s="1549">
        <v>13</v>
      </c>
      <c r="D19" s="1549">
        <v>87</v>
      </c>
      <c r="E19" s="1549">
        <v>84</v>
      </c>
      <c r="F19" s="1549">
        <v>171</v>
      </c>
      <c r="G19" s="1549">
        <v>11</v>
      </c>
      <c r="H19" s="1549">
        <v>8</v>
      </c>
      <c r="I19" s="1554">
        <v>19</v>
      </c>
      <c r="J19" s="1575">
        <v>3</v>
      </c>
      <c r="K19" s="822">
        <v>16</v>
      </c>
      <c r="L19" s="822">
        <v>11</v>
      </c>
      <c r="M19" s="822">
        <v>73</v>
      </c>
      <c r="N19" s="822">
        <v>72</v>
      </c>
      <c r="O19" s="822">
        <v>145</v>
      </c>
      <c r="P19" s="822">
        <v>10</v>
      </c>
      <c r="Q19" s="822">
        <v>8</v>
      </c>
      <c r="R19" s="1590">
        <v>18</v>
      </c>
    </row>
    <row r="20" spans="1:18" s="450" customFormat="1" ht="18" customHeight="1">
      <c r="A20" s="1621" t="s">
        <v>46</v>
      </c>
      <c r="B20" s="1548">
        <v>13</v>
      </c>
      <c r="C20" s="1549">
        <v>67</v>
      </c>
      <c r="D20" s="822">
        <v>882</v>
      </c>
      <c r="E20" s="822">
        <v>862</v>
      </c>
      <c r="F20" s="822">
        <v>1744</v>
      </c>
      <c r="G20" s="1549">
        <v>64</v>
      </c>
      <c r="H20" s="1549">
        <v>40</v>
      </c>
      <c r="I20" s="1554">
        <v>104</v>
      </c>
      <c r="J20" s="1575">
        <v>13</v>
      </c>
      <c r="K20" s="822">
        <v>91</v>
      </c>
      <c r="L20" s="822">
        <v>87</v>
      </c>
      <c r="M20" s="822">
        <v>852</v>
      </c>
      <c r="N20" s="822">
        <v>837</v>
      </c>
      <c r="O20" s="822">
        <v>1689</v>
      </c>
      <c r="P20" s="822">
        <v>58</v>
      </c>
      <c r="Q20" s="822">
        <v>37</v>
      </c>
      <c r="R20" s="1590">
        <v>95</v>
      </c>
    </row>
    <row r="21" spans="1:18" s="450" customFormat="1" ht="18" customHeight="1">
      <c r="A21" s="1621" t="s">
        <v>47</v>
      </c>
      <c r="B21" s="1548">
        <v>7</v>
      </c>
      <c r="C21" s="1549">
        <v>12</v>
      </c>
      <c r="D21" s="1549">
        <v>466</v>
      </c>
      <c r="E21" s="1549">
        <v>401</v>
      </c>
      <c r="F21" s="822">
        <v>867</v>
      </c>
      <c r="G21" s="1549">
        <v>26</v>
      </c>
      <c r="H21" s="1549">
        <v>24</v>
      </c>
      <c r="I21" s="1554">
        <v>50</v>
      </c>
      <c r="J21" s="1575">
        <v>7</v>
      </c>
      <c r="K21" s="822">
        <v>10</v>
      </c>
      <c r="L21" s="822">
        <v>41</v>
      </c>
      <c r="M21" s="822">
        <v>449</v>
      </c>
      <c r="N21" s="822">
        <v>377</v>
      </c>
      <c r="O21" s="822">
        <v>826</v>
      </c>
      <c r="P21" s="822">
        <v>21</v>
      </c>
      <c r="Q21" s="822">
        <v>23</v>
      </c>
      <c r="R21" s="1590">
        <v>44</v>
      </c>
    </row>
    <row r="22" spans="1:18" s="450" customFormat="1" ht="18" customHeight="1">
      <c r="A22" s="1621" t="s">
        <v>48</v>
      </c>
      <c r="B22" s="1548">
        <v>5</v>
      </c>
      <c r="C22" s="1549">
        <v>34</v>
      </c>
      <c r="D22" s="1549">
        <v>334</v>
      </c>
      <c r="E22" s="1549">
        <v>316</v>
      </c>
      <c r="F22" s="822">
        <v>650</v>
      </c>
      <c r="G22" s="1549">
        <v>26</v>
      </c>
      <c r="H22" s="1549">
        <v>15</v>
      </c>
      <c r="I22" s="1554">
        <v>41</v>
      </c>
      <c r="J22" s="1575">
        <v>5</v>
      </c>
      <c r="K22" s="822">
        <v>34</v>
      </c>
      <c r="L22" s="822">
        <v>32</v>
      </c>
      <c r="M22" s="822">
        <v>315</v>
      </c>
      <c r="N22" s="822">
        <v>299</v>
      </c>
      <c r="O22" s="822">
        <v>614</v>
      </c>
      <c r="P22" s="822">
        <v>23</v>
      </c>
      <c r="Q22" s="822">
        <v>19</v>
      </c>
      <c r="R22" s="1590">
        <v>42</v>
      </c>
    </row>
    <row r="23" spans="1:18" s="450" customFormat="1" ht="18" customHeight="1">
      <c r="A23" s="1621" t="s">
        <v>109</v>
      </c>
      <c r="B23" s="1548">
        <v>25</v>
      </c>
      <c r="C23" s="1549">
        <v>40</v>
      </c>
      <c r="D23" s="822">
        <v>3389</v>
      </c>
      <c r="E23" s="822">
        <v>3348</v>
      </c>
      <c r="F23" s="822">
        <v>6737</v>
      </c>
      <c r="G23" s="1549">
        <v>196</v>
      </c>
      <c r="H23" s="1549">
        <v>209</v>
      </c>
      <c r="I23" s="1554">
        <v>405</v>
      </c>
      <c r="J23" s="1575">
        <v>23</v>
      </c>
      <c r="K23" s="822">
        <v>85</v>
      </c>
      <c r="L23" s="822">
        <v>290</v>
      </c>
      <c r="M23" s="822">
        <v>3809</v>
      </c>
      <c r="N23" s="822">
        <v>3701</v>
      </c>
      <c r="O23" s="822">
        <v>7510</v>
      </c>
      <c r="P23" s="822">
        <v>248</v>
      </c>
      <c r="Q23" s="822">
        <v>251</v>
      </c>
      <c r="R23" s="1590">
        <v>499</v>
      </c>
    </row>
    <row r="24" spans="1:18" s="450" customFormat="1" ht="18" customHeight="1">
      <c r="A24" s="1546" t="s">
        <v>1511</v>
      </c>
      <c r="B24" s="1548">
        <v>24</v>
      </c>
      <c r="C24" s="1549">
        <v>40</v>
      </c>
      <c r="D24" s="822">
        <v>3332</v>
      </c>
      <c r="E24" s="822">
        <v>3289</v>
      </c>
      <c r="F24" s="822">
        <v>6621</v>
      </c>
      <c r="G24" s="1549">
        <v>189</v>
      </c>
      <c r="H24" s="1549">
        <v>202</v>
      </c>
      <c r="I24" s="1554">
        <v>391</v>
      </c>
      <c r="J24" s="1575">
        <v>21</v>
      </c>
      <c r="K24" s="822">
        <v>62</v>
      </c>
      <c r="L24" s="822">
        <v>252</v>
      </c>
      <c r="M24" s="822">
        <v>3455</v>
      </c>
      <c r="N24" s="822">
        <v>3353</v>
      </c>
      <c r="O24" s="822">
        <v>6808</v>
      </c>
      <c r="P24" s="822">
        <v>206</v>
      </c>
      <c r="Q24" s="822">
        <v>220</v>
      </c>
      <c r="R24" s="1590">
        <v>426</v>
      </c>
    </row>
    <row r="25" spans="1:18" s="450" customFormat="1" ht="18" customHeight="1">
      <c r="A25" s="1546" t="s">
        <v>1510</v>
      </c>
      <c r="B25" s="1548">
        <v>1</v>
      </c>
      <c r="C25" s="1549"/>
      <c r="D25" s="1549">
        <v>57</v>
      </c>
      <c r="E25" s="1549">
        <v>59</v>
      </c>
      <c r="F25" s="1549">
        <v>116</v>
      </c>
      <c r="G25" s="1549">
        <v>7</v>
      </c>
      <c r="H25" s="1549">
        <v>7</v>
      </c>
      <c r="I25" s="1554">
        <v>14</v>
      </c>
      <c r="J25" s="1575">
        <v>2</v>
      </c>
      <c r="K25" s="822">
        <v>23</v>
      </c>
      <c r="L25" s="822">
        <v>38</v>
      </c>
      <c r="M25" s="822">
        <v>354</v>
      </c>
      <c r="N25" s="822">
        <v>348</v>
      </c>
      <c r="O25" s="822">
        <v>702</v>
      </c>
      <c r="P25" s="822">
        <v>42</v>
      </c>
      <c r="Q25" s="822">
        <v>31</v>
      </c>
      <c r="R25" s="1590">
        <v>73</v>
      </c>
    </row>
    <row r="26" spans="1:18" s="450" customFormat="1" ht="18" customHeight="1">
      <c r="A26" s="1621" t="s">
        <v>49</v>
      </c>
      <c r="B26" s="1548">
        <v>14</v>
      </c>
      <c r="C26" s="1549">
        <v>85</v>
      </c>
      <c r="D26" s="822">
        <v>969</v>
      </c>
      <c r="E26" s="822">
        <v>908</v>
      </c>
      <c r="F26" s="822">
        <v>1877</v>
      </c>
      <c r="G26" s="1549">
        <v>83</v>
      </c>
      <c r="H26" s="1549">
        <v>50</v>
      </c>
      <c r="I26" s="1554">
        <v>133</v>
      </c>
      <c r="J26" s="1575">
        <v>15</v>
      </c>
      <c r="K26" s="822">
        <v>86</v>
      </c>
      <c r="L26" s="822">
        <v>87</v>
      </c>
      <c r="M26" s="822">
        <v>934</v>
      </c>
      <c r="N26" s="822">
        <v>820</v>
      </c>
      <c r="O26" s="822">
        <v>1754</v>
      </c>
      <c r="P26" s="822">
        <v>79</v>
      </c>
      <c r="Q26" s="822">
        <v>41</v>
      </c>
      <c r="R26" s="1590">
        <v>120</v>
      </c>
    </row>
    <row r="27" spans="1:18" s="450" customFormat="1" ht="18" customHeight="1">
      <c r="A27" s="1621" t="s">
        <v>50</v>
      </c>
      <c r="B27" s="1548">
        <v>14</v>
      </c>
      <c r="C27" s="1549">
        <v>174</v>
      </c>
      <c r="D27" s="822">
        <v>1493</v>
      </c>
      <c r="E27" s="822">
        <v>1370</v>
      </c>
      <c r="F27" s="822">
        <v>2863</v>
      </c>
      <c r="G27" s="1549">
        <v>114</v>
      </c>
      <c r="H27" s="1549">
        <v>46</v>
      </c>
      <c r="I27" s="1554">
        <v>160</v>
      </c>
      <c r="J27" s="1575">
        <v>14</v>
      </c>
      <c r="K27" s="822">
        <v>94</v>
      </c>
      <c r="L27" s="822">
        <v>125</v>
      </c>
      <c r="M27" s="822">
        <v>1416</v>
      </c>
      <c r="N27" s="822">
        <v>1334</v>
      </c>
      <c r="O27" s="822">
        <v>2750</v>
      </c>
      <c r="P27" s="822">
        <v>113</v>
      </c>
      <c r="Q27" s="822">
        <v>53</v>
      </c>
      <c r="R27" s="1590">
        <v>166</v>
      </c>
    </row>
    <row r="28" spans="1:18" s="450" customFormat="1" ht="18" customHeight="1">
      <c r="A28" s="1621" t="s">
        <v>51</v>
      </c>
      <c r="B28" s="1548">
        <v>7</v>
      </c>
      <c r="C28" s="1549">
        <v>58</v>
      </c>
      <c r="D28" s="822">
        <v>557</v>
      </c>
      <c r="E28" s="822">
        <v>483</v>
      </c>
      <c r="F28" s="822">
        <v>1040</v>
      </c>
      <c r="G28" s="1549">
        <v>28</v>
      </c>
      <c r="H28" s="1549">
        <v>28</v>
      </c>
      <c r="I28" s="1554">
        <v>56</v>
      </c>
      <c r="J28" s="1575">
        <v>7</v>
      </c>
      <c r="K28" s="822">
        <v>36</v>
      </c>
      <c r="L28" s="822">
        <v>45</v>
      </c>
      <c r="M28" s="822">
        <v>492</v>
      </c>
      <c r="N28" s="822">
        <v>456</v>
      </c>
      <c r="O28" s="822">
        <v>948</v>
      </c>
      <c r="P28" s="822">
        <v>21</v>
      </c>
      <c r="Q28" s="822">
        <v>24</v>
      </c>
      <c r="R28" s="1590">
        <v>45</v>
      </c>
    </row>
    <row r="29" spans="1:18" s="450" customFormat="1" ht="18" customHeight="1">
      <c r="A29" s="1621" t="s">
        <v>1514</v>
      </c>
      <c r="B29" s="1645">
        <v>277</v>
      </c>
      <c r="C29" s="1646">
        <v>2015</v>
      </c>
      <c r="D29" s="1646">
        <v>44692</v>
      </c>
      <c r="E29" s="1646">
        <v>42603</v>
      </c>
      <c r="F29" s="1646">
        <v>87295</v>
      </c>
      <c r="G29" s="1647">
        <v>2368</v>
      </c>
      <c r="H29" s="1647">
        <v>2124</v>
      </c>
      <c r="I29" s="1550">
        <v>4492</v>
      </c>
      <c r="J29" s="1646">
        <v>259</v>
      </c>
      <c r="K29" s="1646">
        <v>1776</v>
      </c>
      <c r="L29" s="1646">
        <v>3243</v>
      </c>
      <c r="M29" s="1646">
        <v>44553</v>
      </c>
      <c r="N29" s="1646">
        <v>42177</v>
      </c>
      <c r="O29" s="1646">
        <v>86730</v>
      </c>
      <c r="P29" s="1646">
        <v>2379</v>
      </c>
      <c r="Q29" s="1646">
        <v>2398</v>
      </c>
      <c r="R29" s="1648">
        <v>4777</v>
      </c>
    </row>
    <row r="30" spans="1:18" s="450" customFormat="1" ht="18" customHeight="1">
      <c r="A30" s="1621" t="s">
        <v>1520</v>
      </c>
      <c r="B30" s="1645">
        <v>19</v>
      </c>
      <c r="C30" s="1646">
        <v>64</v>
      </c>
      <c r="D30" s="1646">
        <v>1830</v>
      </c>
      <c r="E30" s="1646">
        <v>1466</v>
      </c>
      <c r="F30" s="1646">
        <v>3296</v>
      </c>
      <c r="G30" s="1646">
        <v>141</v>
      </c>
      <c r="H30" s="1646">
        <v>169</v>
      </c>
      <c r="I30" s="1649">
        <v>310</v>
      </c>
      <c r="J30" s="1646">
        <v>18</v>
      </c>
      <c r="K30" s="1646">
        <v>138</v>
      </c>
      <c r="L30" s="1646">
        <v>201</v>
      </c>
      <c r="M30" s="1646">
        <v>1905</v>
      </c>
      <c r="N30" s="1646">
        <v>1592</v>
      </c>
      <c r="O30" s="1646">
        <v>3497</v>
      </c>
      <c r="P30" s="1646">
        <v>152</v>
      </c>
      <c r="Q30" s="1646">
        <v>201</v>
      </c>
      <c r="R30" s="1648">
        <v>353</v>
      </c>
    </row>
    <row r="31" spans="1:18" s="450" customFormat="1" ht="18" customHeight="1" thickBot="1">
      <c r="A31" s="1650" t="s">
        <v>1521</v>
      </c>
      <c r="B31" s="1651">
        <v>296</v>
      </c>
      <c r="C31" s="1652">
        <v>2079</v>
      </c>
      <c r="D31" s="1652">
        <v>46522</v>
      </c>
      <c r="E31" s="1652">
        <v>44069</v>
      </c>
      <c r="F31" s="1652">
        <v>90591</v>
      </c>
      <c r="G31" s="1652">
        <v>2509</v>
      </c>
      <c r="H31" s="1652">
        <v>2293</v>
      </c>
      <c r="I31" s="1653">
        <v>4802</v>
      </c>
      <c r="J31" s="1652">
        <v>277</v>
      </c>
      <c r="K31" s="1652">
        <v>1914</v>
      </c>
      <c r="L31" s="1652">
        <v>3444</v>
      </c>
      <c r="M31" s="1652">
        <v>46458</v>
      </c>
      <c r="N31" s="1652">
        <v>43769</v>
      </c>
      <c r="O31" s="1652">
        <v>90227</v>
      </c>
      <c r="P31" s="1652">
        <v>2531</v>
      </c>
      <c r="Q31" s="1652">
        <v>2599</v>
      </c>
      <c r="R31" s="1654">
        <v>5130</v>
      </c>
    </row>
    <row r="32" spans="1:18" ht="12.75" customHeight="1" thickTop="1">
      <c r="A32" s="6261"/>
      <c r="B32" s="6261"/>
      <c r="C32" s="6261"/>
      <c r="D32" s="6261"/>
      <c r="E32" s="6261"/>
      <c r="F32" s="6261"/>
      <c r="G32" s="6261"/>
      <c r="H32" s="6261"/>
      <c r="I32" s="6261"/>
    </row>
    <row r="33" spans="1:12" ht="12" customHeight="1">
      <c r="A33" s="6261" t="s">
        <v>1501</v>
      </c>
      <c r="B33" s="6261"/>
      <c r="C33" s="6261"/>
      <c r="D33" s="6261"/>
      <c r="E33" s="6261"/>
      <c r="F33" s="6261"/>
      <c r="G33" s="6261"/>
      <c r="H33" s="6261"/>
      <c r="I33" s="6261"/>
      <c r="J33" s="6261"/>
      <c r="K33" s="6261"/>
      <c r="L33" s="792"/>
    </row>
    <row r="34" spans="1:12" ht="12" customHeight="1">
      <c r="A34" s="6247" t="s">
        <v>679</v>
      </c>
      <c r="B34" s="6247"/>
      <c r="C34" s="6247"/>
      <c r="D34" s="6247"/>
      <c r="E34" s="6247"/>
      <c r="F34" s="6247"/>
      <c r="G34" s="6247"/>
      <c r="H34" s="6247"/>
      <c r="I34" s="6247"/>
      <c r="J34" s="6247"/>
      <c r="K34" s="6247"/>
      <c r="L34" s="1025"/>
    </row>
    <row r="35" spans="1:12" ht="12" customHeight="1">
      <c r="A35" s="6247" t="s">
        <v>1526</v>
      </c>
      <c r="B35" s="6247"/>
      <c r="C35" s="6247"/>
      <c r="D35" s="6247"/>
      <c r="E35" s="6247"/>
      <c r="F35" s="6247"/>
      <c r="G35" s="1025"/>
      <c r="H35" s="1025"/>
      <c r="I35" s="1025"/>
      <c r="J35" s="1025"/>
      <c r="K35" s="1025"/>
      <c r="L35" s="1025"/>
    </row>
    <row r="36" spans="1:12" ht="12" customHeight="1">
      <c r="A36" s="6249" t="s">
        <v>104</v>
      </c>
      <c r="B36" s="6249"/>
      <c r="C36" s="6249"/>
      <c r="D36" s="6249"/>
      <c r="E36" s="6249"/>
      <c r="F36" s="6249"/>
      <c r="G36" s="6249"/>
      <c r="H36" s="6249"/>
      <c r="I36" s="6249"/>
      <c r="J36" s="6249"/>
      <c r="K36" s="6249"/>
      <c r="L36" s="176"/>
    </row>
  </sheetData>
  <mergeCells count="19">
    <mergeCell ref="A2:R2"/>
    <mergeCell ref="A3:R3"/>
    <mergeCell ref="A4:A6"/>
    <mergeCell ref="B4:I4"/>
    <mergeCell ref="J4:R4"/>
    <mergeCell ref="B5:B6"/>
    <mergeCell ref="C5:C6"/>
    <mergeCell ref="M5:O5"/>
    <mergeCell ref="D5:F5"/>
    <mergeCell ref="G5:I5"/>
    <mergeCell ref="J5:J6"/>
    <mergeCell ref="P5:R5"/>
    <mergeCell ref="A34:K34"/>
    <mergeCell ref="A35:F35"/>
    <mergeCell ref="A36:K36"/>
    <mergeCell ref="K5:K6"/>
    <mergeCell ref="L5:L6"/>
    <mergeCell ref="A32:I32"/>
    <mergeCell ref="A33:K33"/>
  </mergeCells>
  <hyperlinks>
    <hyperlink ref="A1" r:id="rId1"/>
  </hyperlinks>
  <pageMargins left="0.70866141732283472" right="0.70866141732283472" top="0.74803149606299213" bottom="0.74803149606299213" header="0.31496062992125984" footer="0.31496062992125984"/>
  <pageSetup paperSize="9" scale="73" fitToHeight="0" orientation="landscape" r:id="rId2"/>
  <headerFooter>
    <oddFooter>&amp;R92</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3">
    <pageSetUpPr fitToPage="1"/>
  </sheetPr>
  <dimension ref="A1:AQ60"/>
  <sheetViews>
    <sheetView view="pageBreakPreview" zoomScale="60" zoomScaleNormal="100" workbookViewId="0">
      <selection activeCell="A2" sqref="A2:AQ34"/>
    </sheetView>
  </sheetViews>
  <sheetFormatPr defaultRowHeight="12.75"/>
  <cols>
    <col min="1" max="1" width="13" style="152" customWidth="1"/>
    <col min="2" max="2" width="10.85546875" style="152" customWidth="1"/>
    <col min="3" max="3" width="10.5703125" style="152" customWidth="1"/>
    <col min="4" max="4" width="8.28515625" style="152" customWidth="1"/>
    <col min="5" max="5" width="9.28515625" style="152" customWidth="1"/>
    <col min="6" max="6" width="8.42578125" style="152" customWidth="1"/>
    <col min="7" max="7" width="8.5703125" style="152" customWidth="1"/>
    <col min="8" max="8" width="9.28515625" style="152" customWidth="1"/>
    <col min="9" max="9" width="8.42578125" style="152" customWidth="1"/>
    <col min="10" max="16384" width="9.140625" style="152"/>
  </cols>
  <sheetData>
    <row r="1" spans="1:43" s="452" customFormat="1" ht="13.5" thickBot="1">
      <c r="A1" s="1490" t="s">
        <v>0</v>
      </c>
      <c r="B1" s="1490"/>
      <c r="AQ1" s="474" t="s">
        <v>1</v>
      </c>
    </row>
    <row r="2" spans="1:43" ht="28.5" customHeight="1" thickTop="1">
      <c r="A2" s="6250" t="s">
        <v>1976</v>
      </c>
      <c r="B2" s="6251"/>
      <c r="C2" s="6251"/>
      <c r="D2" s="6251"/>
      <c r="E2" s="6251"/>
      <c r="F2" s="6251"/>
      <c r="G2" s="6251"/>
      <c r="H2" s="6251"/>
      <c r="I2" s="6251"/>
      <c r="J2" s="6251"/>
      <c r="K2" s="6251"/>
      <c r="L2" s="6251"/>
      <c r="M2" s="6251"/>
      <c r="N2" s="6251"/>
      <c r="O2" s="6251"/>
      <c r="P2" s="6251"/>
      <c r="Q2" s="6251"/>
      <c r="R2" s="6251"/>
      <c r="S2" s="6251"/>
      <c r="T2" s="6251"/>
      <c r="U2" s="6251"/>
      <c r="V2" s="6251"/>
      <c r="W2" s="6251"/>
      <c r="X2" s="6251"/>
      <c r="Y2" s="6251"/>
      <c r="Z2" s="6251"/>
      <c r="AA2" s="6251"/>
      <c r="AB2" s="6251"/>
      <c r="AC2" s="6251"/>
      <c r="AD2" s="6251"/>
      <c r="AE2" s="6251"/>
      <c r="AF2" s="6251"/>
      <c r="AG2" s="6251"/>
      <c r="AH2" s="6251"/>
      <c r="AI2" s="6251"/>
      <c r="AJ2" s="6251"/>
      <c r="AK2" s="6251"/>
      <c r="AL2" s="6251"/>
      <c r="AM2" s="6251"/>
      <c r="AN2" s="6251"/>
      <c r="AO2" s="6251"/>
      <c r="AP2" s="6251"/>
      <c r="AQ2" s="6252"/>
    </row>
    <row r="3" spans="1:43" ht="40.5" customHeight="1" thickBot="1">
      <c r="A3" s="6285" t="s">
        <v>1528</v>
      </c>
      <c r="B3" s="6286"/>
      <c r="C3" s="6286"/>
      <c r="D3" s="6286"/>
      <c r="E3" s="6286"/>
      <c r="F3" s="6286"/>
      <c r="G3" s="6286"/>
      <c r="H3" s="6286"/>
      <c r="I3" s="6286"/>
      <c r="J3" s="6286"/>
      <c r="K3" s="6286"/>
      <c r="L3" s="6286"/>
      <c r="M3" s="6286"/>
      <c r="N3" s="6286"/>
      <c r="O3" s="6286"/>
      <c r="P3" s="6286"/>
      <c r="Q3" s="6286"/>
      <c r="R3" s="6286"/>
      <c r="S3" s="6286"/>
      <c r="T3" s="6286"/>
      <c r="U3" s="6286"/>
      <c r="V3" s="6286"/>
      <c r="W3" s="6286"/>
      <c r="X3" s="6286"/>
      <c r="Y3" s="6286"/>
      <c r="Z3" s="6286"/>
      <c r="AA3" s="6286"/>
      <c r="AB3" s="6286"/>
      <c r="AC3" s="6286"/>
      <c r="AD3" s="6286"/>
      <c r="AE3" s="6286"/>
      <c r="AF3" s="6286"/>
      <c r="AG3" s="6286"/>
      <c r="AH3" s="6286"/>
      <c r="AI3" s="6286"/>
      <c r="AJ3" s="6286"/>
      <c r="AK3" s="6286"/>
      <c r="AL3" s="6286"/>
      <c r="AM3" s="6286"/>
      <c r="AN3" s="6286"/>
      <c r="AO3" s="6286"/>
      <c r="AP3" s="6286"/>
      <c r="AQ3" s="6287"/>
    </row>
    <row r="4" spans="1:43" ht="42.75" customHeight="1" thickBot="1">
      <c r="A4" s="6784" t="s">
        <v>690</v>
      </c>
      <c r="B4" s="6455">
        <v>2009</v>
      </c>
      <c r="C4" s="6386"/>
      <c r="D4" s="6386"/>
      <c r="E4" s="6386"/>
      <c r="F4" s="6386"/>
      <c r="G4" s="6386"/>
      <c r="H4" s="6386"/>
      <c r="I4" s="6456"/>
      <c r="J4" s="6455">
        <v>2010</v>
      </c>
      <c r="K4" s="6386"/>
      <c r="L4" s="6386"/>
      <c r="M4" s="6386"/>
      <c r="N4" s="6386"/>
      <c r="O4" s="6386"/>
      <c r="P4" s="6386"/>
      <c r="Q4" s="6456"/>
      <c r="R4" s="6386">
        <v>2011</v>
      </c>
      <c r="S4" s="6386"/>
      <c r="T4" s="6386"/>
      <c r="U4" s="6386"/>
      <c r="V4" s="6386"/>
      <c r="W4" s="6386"/>
      <c r="X4" s="6386"/>
      <c r="Y4" s="6386"/>
      <c r="Z4" s="6455">
        <v>2012</v>
      </c>
      <c r="AA4" s="6386"/>
      <c r="AB4" s="6386"/>
      <c r="AC4" s="6386"/>
      <c r="AD4" s="6386"/>
      <c r="AE4" s="6386"/>
      <c r="AF4" s="6386"/>
      <c r="AG4" s="6386"/>
      <c r="AH4" s="6288" t="s">
        <v>686</v>
      </c>
      <c r="AI4" s="6289"/>
      <c r="AJ4" s="6289"/>
      <c r="AK4" s="6289"/>
      <c r="AL4" s="6289"/>
      <c r="AM4" s="6289"/>
      <c r="AN4" s="6289"/>
      <c r="AO4" s="6289"/>
      <c r="AP4" s="6289"/>
      <c r="AQ4" s="6290"/>
    </row>
    <row r="5" spans="1:43" ht="71.25" customHeight="1" thickBot="1">
      <c r="A5" s="6784"/>
      <c r="B5" s="6767" t="s">
        <v>1504</v>
      </c>
      <c r="C5" s="6778" t="s">
        <v>1486</v>
      </c>
      <c r="D5" s="6785" t="s">
        <v>1487</v>
      </c>
      <c r="E5" s="6786"/>
      <c r="F5" s="6787"/>
      <c r="G5" s="6558" t="s">
        <v>1488</v>
      </c>
      <c r="H5" s="6504"/>
      <c r="I5" s="6505"/>
      <c r="J5" s="6769" t="s">
        <v>1504</v>
      </c>
      <c r="K5" s="6778" t="s">
        <v>1486</v>
      </c>
      <c r="L5" s="6785" t="s">
        <v>1487</v>
      </c>
      <c r="M5" s="6786"/>
      <c r="N5" s="6787"/>
      <c r="O5" s="6558" t="s">
        <v>1488</v>
      </c>
      <c r="P5" s="6504"/>
      <c r="Q5" s="6505"/>
      <c r="R5" s="6769" t="s">
        <v>1504</v>
      </c>
      <c r="S5" s="6778" t="s">
        <v>1486</v>
      </c>
      <c r="T5" s="6785" t="s">
        <v>1487</v>
      </c>
      <c r="U5" s="6786"/>
      <c r="V5" s="6787"/>
      <c r="W5" s="6558" t="s">
        <v>1488</v>
      </c>
      <c r="X5" s="6504"/>
      <c r="Y5" s="6766"/>
      <c r="Z5" s="6767" t="s">
        <v>1504</v>
      </c>
      <c r="AA5" s="6778" t="s">
        <v>1486</v>
      </c>
      <c r="AB5" s="6785" t="s">
        <v>1487</v>
      </c>
      <c r="AC5" s="6786"/>
      <c r="AD5" s="6787"/>
      <c r="AE5" s="6558" t="s">
        <v>1488</v>
      </c>
      <c r="AF5" s="6504"/>
      <c r="AG5" s="6766"/>
      <c r="AH5" s="6767" t="s">
        <v>1529</v>
      </c>
      <c r="AI5" s="6767" t="s">
        <v>1530</v>
      </c>
      <c r="AJ5" s="6778" t="s">
        <v>1486</v>
      </c>
      <c r="AK5" s="6778" t="s">
        <v>1505</v>
      </c>
      <c r="AL5" s="6785" t="s">
        <v>1487</v>
      </c>
      <c r="AM5" s="6786"/>
      <c r="AN5" s="6787"/>
      <c r="AO5" s="6558" t="s">
        <v>1488</v>
      </c>
      <c r="AP5" s="6504"/>
      <c r="AQ5" s="6771"/>
    </row>
    <row r="6" spans="1:43" ht="81.75" customHeight="1" thickBot="1">
      <c r="A6" s="6784"/>
      <c r="B6" s="6789"/>
      <c r="C6" s="6789"/>
      <c r="D6" s="1601" t="s">
        <v>330</v>
      </c>
      <c r="E6" s="5860" t="s">
        <v>1491</v>
      </c>
      <c r="F6" s="1603" t="s">
        <v>2</v>
      </c>
      <c r="G6" s="1491" t="s">
        <v>330</v>
      </c>
      <c r="H6" s="1492" t="s">
        <v>1492</v>
      </c>
      <c r="I6" s="1494" t="s">
        <v>2</v>
      </c>
      <c r="J6" s="6790"/>
      <c r="K6" s="6789"/>
      <c r="L6" s="1601" t="s">
        <v>330</v>
      </c>
      <c r="M6" s="5860" t="s">
        <v>1491</v>
      </c>
      <c r="N6" s="1603" t="s">
        <v>2</v>
      </c>
      <c r="O6" s="1491" t="s">
        <v>330</v>
      </c>
      <c r="P6" s="1492" t="s">
        <v>1492</v>
      </c>
      <c r="Q6" s="1494" t="s">
        <v>2</v>
      </c>
      <c r="R6" s="6790"/>
      <c r="S6" s="6789"/>
      <c r="T6" s="1601" t="s">
        <v>330</v>
      </c>
      <c r="U6" s="5860" t="s">
        <v>1491</v>
      </c>
      <c r="V6" s="1603" t="s">
        <v>2</v>
      </c>
      <c r="W6" s="1491" t="s">
        <v>330</v>
      </c>
      <c r="X6" s="1492" t="s">
        <v>1492</v>
      </c>
      <c r="Y6" s="1493" t="s">
        <v>2</v>
      </c>
      <c r="Z6" s="6789"/>
      <c r="AA6" s="6789"/>
      <c r="AB6" s="1601" t="s">
        <v>330</v>
      </c>
      <c r="AC6" s="5860" t="s">
        <v>1491</v>
      </c>
      <c r="AD6" s="1603" t="s">
        <v>2</v>
      </c>
      <c r="AE6" s="1491" t="s">
        <v>330</v>
      </c>
      <c r="AF6" s="1492" t="s">
        <v>1492</v>
      </c>
      <c r="AG6" s="1493" t="s">
        <v>2</v>
      </c>
      <c r="AH6" s="6789"/>
      <c r="AI6" s="6789"/>
      <c r="AJ6" s="6789"/>
      <c r="AK6" s="6789"/>
      <c r="AL6" s="1601" t="s">
        <v>330</v>
      </c>
      <c r="AM6" s="5860" t="s">
        <v>1491</v>
      </c>
      <c r="AN6" s="1603" t="s">
        <v>2</v>
      </c>
      <c r="AO6" s="1491" t="s">
        <v>330</v>
      </c>
      <c r="AP6" s="1492" t="s">
        <v>1492</v>
      </c>
      <c r="AQ6" s="1495" t="s">
        <v>2</v>
      </c>
    </row>
    <row r="7" spans="1:43" s="450" customFormat="1" ht="35.1" customHeight="1">
      <c r="A7" s="1604" t="s">
        <v>43</v>
      </c>
      <c r="B7" s="1643">
        <v>29</v>
      </c>
      <c r="C7" s="1605">
        <v>549</v>
      </c>
      <c r="D7" s="1605">
        <v>10036</v>
      </c>
      <c r="E7" s="1605">
        <v>11869</v>
      </c>
      <c r="F7" s="1605">
        <v>21905</v>
      </c>
      <c r="G7" s="1605">
        <v>719</v>
      </c>
      <c r="H7" s="1605">
        <v>466</v>
      </c>
      <c r="I7" s="1655">
        <v>1185</v>
      </c>
      <c r="J7" s="1643">
        <v>39</v>
      </c>
      <c r="K7" s="1605">
        <v>615</v>
      </c>
      <c r="L7" s="1605">
        <v>9705</v>
      </c>
      <c r="M7" s="1605">
        <v>11652</v>
      </c>
      <c r="N7" s="1605">
        <v>21357</v>
      </c>
      <c r="O7" s="1605">
        <v>805</v>
      </c>
      <c r="P7" s="1605">
        <v>488</v>
      </c>
      <c r="Q7" s="1655">
        <v>1293</v>
      </c>
      <c r="R7" s="1643">
        <v>73</v>
      </c>
      <c r="S7" s="1605">
        <v>684</v>
      </c>
      <c r="T7" s="1605">
        <v>8767</v>
      </c>
      <c r="U7" s="1605">
        <v>11081</v>
      </c>
      <c r="V7" s="1605">
        <v>19848</v>
      </c>
      <c r="W7" s="1605">
        <v>828</v>
      </c>
      <c r="X7" s="1605">
        <v>511</v>
      </c>
      <c r="Y7" s="1620">
        <v>1339</v>
      </c>
      <c r="Z7" s="1643">
        <v>33</v>
      </c>
      <c r="AA7" s="1605">
        <v>624</v>
      </c>
      <c r="AB7" s="1605">
        <v>9076</v>
      </c>
      <c r="AC7" s="1605">
        <v>11242</v>
      </c>
      <c r="AD7" s="1605">
        <v>20318</v>
      </c>
      <c r="AE7" s="1605">
        <v>822</v>
      </c>
      <c r="AF7" s="1605">
        <v>535</v>
      </c>
      <c r="AG7" s="1620">
        <v>1357</v>
      </c>
      <c r="AH7" s="1643">
        <v>36</v>
      </c>
      <c r="AI7" s="1605">
        <v>48</v>
      </c>
      <c r="AJ7" s="1605">
        <v>662</v>
      </c>
      <c r="AK7" s="1605">
        <v>823</v>
      </c>
      <c r="AL7" s="1605">
        <v>9039</v>
      </c>
      <c r="AM7" s="1605">
        <v>11082</v>
      </c>
      <c r="AN7" s="1605">
        <v>20121</v>
      </c>
      <c r="AO7" s="1605">
        <v>876</v>
      </c>
      <c r="AP7" s="1605">
        <v>602</v>
      </c>
      <c r="AQ7" s="1644">
        <v>1478</v>
      </c>
    </row>
    <row r="8" spans="1:43" s="450" customFormat="1" ht="35.1" customHeight="1">
      <c r="A8" s="1574" t="s">
        <v>1511</v>
      </c>
      <c r="B8" s="1575">
        <v>28</v>
      </c>
      <c r="C8" s="822">
        <v>532</v>
      </c>
      <c r="D8" s="822">
        <v>9898</v>
      </c>
      <c r="E8" s="822">
        <v>11711</v>
      </c>
      <c r="F8" s="822">
        <v>21609</v>
      </c>
      <c r="G8" s="822">
        <v>699</v>
      </c>
      <c r="H8" s="822">
        <v>455</v>
      </c>
      <c r="I8" s="1588">
        <v>1154</v>
      </c>
      <c r="J8" s="1575">
        <v>34</v>
      </c>
      <c r="K8" s="822">
        <v>494</v>
      </c>
      <c r="L8" s="822">
        <v>8878</v>
      </c>
      <c r="M8" s="822">
        <v>11379</v>
      </c>
      <c r="N8" s="822">
        <v>20257</v>
      </c>
      <c r="O8" s="822">
        <v>703</v>
      </c>
      <c r="P8" s="822">
        <v>466</v>
      </c>
      <c r="Q8" s="1588">
        <v>1169</v>
      </c>
      <c r="R8" s="1575">
        <v>63</v>
      </c>
      <c r="S8" s="822">
        <v>548</v>
      </c>
      <c r="T8" s="822">
        <v>7815</v>
      </c>
      <c r="U8" s="822">
        <v>10706</v>
      </c>
      <c r="V8" s="822">
        <v>18521</v>
      </c>
      <c r="W8" s="822">
        <v>716</v>
      </c>
      <c r="X8" s="822">
        <v>484</v>
      </c>
      <c r="Y8" s="1589">
        <v>1200</v>
      </c>
      <c r="Z8" s="1575">
        <v>27</v>
      </c>
      <c r="AA8" s="822">
        <v>538</v>
      </c>
      <c r="AB8" s="822">
        <v>7999</v>
      </c>
      <c r="AC8" s="822">
        <v>10765</v>
      </c>
      <c r="AD8" s="822">
        <v>18764</v>
      </c>
      <c r="AE8" s="822">
        <v>723</v>
      </c>
      <c r="AF8" s="822">
        <v>499</v>
      </c>
      <c r="AG8" s="1589">
        <v>1222</v>
      </c>
      <c r="AH8" s="1575">
        <v>28</v>
      </c>
      <c r="AI8" s="822">
        <v>40</v>
      </c>
      <c r="AJ8" s="822">
        <v>559</v>
      </c>
      <c r="AK8" s="822">
        <v>728</v>
      </c>
      <c r="AL8" s="822">
        <v>7881</v>
      </c>
      <c r="AM8" s="822">
        <v>10522</v>
      </c>
      <c r="AN8" s="822">
        <v>18403</v>
      </c>
      <c r="AO8" s="822">
        <v>769</v>
      </c>
      <c r="AP8" s="822">
        <v>552</v>
      </c>
      <c r="AQ8" s="1590">
        <v>1321</v>
      </c>
    </row>
    <row r="9" spans="1:43" s="450" customFormat="1" ht="35.1" customHeight="1">
      <c r="A9" s="1574" t="s">
        <v>1510</v>
      </c>
      <c r="B9" s="1575">
        <v>1</v>
      </c>
      <c r="C9" s="822">
        <v>17</v>
      </c>
      <c r="D9" s="822">
        <v>138</v>
      </c>
      <c r="E9" s="822">
        <v>158</v>
      </c>
      <c r="F9" s="822">
        <v>296</v>
      </c>
      <c r="G9" s="822">
        <v>21</v>
      </c>
      <c r="H9" s="822">
        <v>11</v>
      </c>
      <c r="I9" s="1588">
        <v>31</v>
      </c>
      <c r="J9" s="1575">
        <v>5</v>
      </c>
      <c r="K9" s="822">
        <v>121</v>
      </c>
      <c r="L9" s="822">
        <v>827</v>
      </c>
      <c r="M9" s="822">
        <v>273</v>
      </c>
      <c r="N9" s="822">
        <v>1100</v>
      </c>
      <c r="O9" s="822">
        <v>102</v>
      </c>
      <c r="P9" s="822">
        <v>22</v>
      </c>
      <c r="Q9" s="1588">
        <v>124</v>
      </c>
      <c r="R9" s="1575">
        <v>10</v>
      </c>
      <c r="S9" s="822">
        <v>136</v>
      </c>
      <c r="T9" s="822">
        <v>952</v>
      </c>
      <c r="U9" s="822">
        <v>375</v>
      </c>
      <c r="V9" s="822">
        <v>1327</v>
      </c>
      <c r="W9" s="822">
        <v>112</v>
      </c>
      <c r="X9" s="822">
        <v>27</v>
      </c>
      <c r="Y9" s="1589">
        <v>139</v>
      </c>
      <c r="Z9" s="1575">
        <v>6</v>
      </c>
      <c r="AA9" s="822">
        <v>86</v>
      </c>
      <c r="AB9" s="822">
        <v>1077</v>
      </c>
      <c r="AC9" s="822">
        <v>477</v>
      </c>
      <c r="AD9" s="822">
        <v>1554</v>
      </c>
      <c r="AE9" s="822">
        <v>99</v>
      </c>
      <c r="AF9" s="822">
        <v>36</v>
      </c>
      <c r="AG9" s="1589">
        <v>135</v>
      </c>
      <c r="AH9" s="1575">
        <v>8</v>
      </c>
      <c r="AI9" s="822">
        <v>8</v>
      </c>
      <c r="AJ9" s="822">
        <v>103</v>
      </c>
      <c r="AK9" s="822">
        <v>95</v>
      </c>
      <c r="AL9" s="822">
        <v>1158</v>
      </c>
      <c r="AM9" s="822">
        <v>560</v>
      </c>
      <c r="AN9" s="822">
        <v>1718</v>
      </c>
      <c r="AO9" s="822">
        <v>107</v>
      </c>
      <c r="AP9" s="822">
        <v>50</v>
      </c>
      <c r="AQ9" s="1590">
        <v>157</v>
      </c>
    </row>
    <row r="10" spans="1:43" s="450" customFormat="1" ht="35.1" customHeight="1">
      <c r="A10" s="1579" t="s">
        <v>44</v>
      </c>
      <c r="B10" s="1575">
        <v>35</v>
      </c>
      <c r="C10" s="822">
        <v>778</v>
      </c>
      <c r="D10" s="822">
        <v>16255</v>
      </c>
      <c r="E10" s="822">
        <v>11524</v>
      </c>
      <c r="F10" s="822">
        <v>27779</v>
      </c>
      <c r="G10" s="822">
        <v>1181</v>
      </c>
      <c r="H10" s="822">
        <v>628</v>
      </c>
      <c r="I10" s="1588">
        <v>1809</v>
      </c>
      <c r="J10" s="1575">
        <v>59</v>
      </c>
      <c r="K10" s="822">
        <v>820</v>
      </c>
      <c r="L10" s="822">
        <v>18644</v>
      </c>
      <c r="M10" s="822">
        <v>13517</v>
      </c>
      <c r="N10" s="822">
        <v>32161</v>
      </c>
      <c r="O10" s="822">
        <v>1380</v>
      </c>
      <c r="P10" s="822">
        <v>641</v>
      </c>
      <c r="Q10" s="1588">
        <v>2021</v>
      </c>
      <c r="R10" s="1575">
        <v>109</v>
      </c>
      <c r="S10" s="822">
        <v>861</v>
      </c>
      <c r="T10" s="822">
        <v>17921</v>
      </c>
      <c r="U10" s="822">
        <v>13842</v>
      </c>
      <c r="V10" s="822">
        <v>31763</v>
      </c>
      <c r="W10" s="822">
        <v>1430</v>
      </c>
      <c r="X10" s="822">
        <v>667</v>
      </c>
      <c r="Y10" s="1589">
        <v>2097</v>
      </c>
      <c r="Z10" s="1575">
        <v>51</v>
      </c>
      <c r="AA10" s="822">
        <v>1033</v>
      </c>
      <c r="AB10" s="822">
        <v>18355</v>
      </c>
      <c r="AC10" s="822">
        <v>14783</v>
      </c>
      <c r="AD10" s="822">
        <v>33138</v>
      </c>
      <c r="AE10" s="822">
        <v>1473</v>
      </c>
      <c r="AF10" s="822">
        <v>702</v>
      </c>
      <c r="AG10" s="1589">
        <v>2175</v>
      </c>
      <c r="AH10" s="1575">
        <v>58</v>
      </c>
      <c r="AI10" s="822">
        <v>76</v>
      </c>
      <c r="AJ10" s="822">
        <v>1139</v>
      </c>
      <c r="AK10" s="822">
        <v>1478</v>
      </c>
      <c r="AL10" s="822">
        <v>18890</v>
      </c>
      <c r="AM10" s="822">
        <v>16108</v>
      </c>
      <c r="AN10" s="822">
        <v>34998</v>
      </c>
      <c r="AO10" s="822">
        <v>1622</v>
      </c>
      <c r="AP10" s="822">
        <v>881</v>
      </c>
      <c r="AQ10" s="1590">
        <v>2503</v>
      </c>
    </row>
    <row r="11" spans="1:43" s="450" customFormat="1" ht="35.1" customHeight="1">
      <c r="A11" s="1574" t="s">
        <v>1511</v>
      </c>
      <c r="B11" s="1575">
        <v>29</v>
      </c>
      <c r="C11" s="822">
        <v>668</v>
      </c>
      <c r="D11" s="822">
        <v>15447</v>
      </c>
      <c r="E11" s="822">
        <v>10883</v>
      </c>
      <c r="F11" s="822">
        <v>26330</v>
      </c>
      <c r="G11" s="822">
        <v>1034</v>
      </c>
      <c r="H11" s="822">
        <v>526</v>
      </c>
      <c r="I11" s="1588">
        <v>1560</v>
      </c>
      <c r="J11" s="1575">
        <v>48</v>
      </c>
      <c r="K11" s="822">
        <v>712</v>
      </c>
      <c r="L11" s="822">
        <v>18189</v>
      </c>
      <c r="M11" s="822">
        <v>12668</v>
      </c>
      <c r="N11" s="822">
        <v>30857</v>
      </c>
      <c r="O11" s="822">
        <v>1240</v>
      </c>
      <c r="P11" s="822">
        <v>515</v>
      </c>
      <c r="Q11" s="1588">
        <v>1755</v>
      </c>
      <c r="R11" s="1575">
        <v>75</v>
      </c>
      <c r="S11" s="822">
        <v>756</v>
      </c>
      <c r="T11" s="822">
        <v>17368</v>
      </c>
      <c r="U11" s="822">
        <v>12950</v>
      </c>
      <c r="V11" s="822">
        <v>30318</v>
      </c>
      <c r="W11" s="822">
        <v>1306</v>
      </c>
      <c r="X11" s="822">
        <v>567</v>
      </c>
      <c r="Y11" s="1589">
        <v>1873</v>
      </c>
      <c r="Z11" s="1575">
        <v>40</v>
      </c>
      <c r="AA11" s="822">
        <v>876</v>
      </c>
      <c r="AB11" s="822">
        <v>17757</v>
      </c>
      <c r="AC11" s="822">
        <v>13753</v>
      </c>
      <c r="AD11" s="822">
        <v>31510</v>
      </c>
      <c r="AE11" s="822">
        <v>1365</v>
      </c>
      <c r="AF11" s="822">
        <v>629</v>
      </c>
      <c r="AG11" s="1589">
        <v>1994</v>
      </c>
      <c r="AH11" s="1575">
        <v>42</v>
      </c>
      <c r="AI11" s="822">
        <v>60</v>
      </c>
      <c r="AJ11" s="822">
        <v>950</v>
      </c>
      <c r="AK11" s="822">
        <v>1351</v>
      </c>
      <c r="AL11" s="822">
        <v>18053</v>
      </c>
      <c r="AM11" s="822">
        <v>14820</v>
      </c>
      <c r="AN11" s="822">
        <v>32873</v>
      </c>
      <c r="AO11" s="822">
        <v>1490</v>
      </c>
      <c r="AP11" s="822">
        <v>748</v>
      </c>
      <c r="AQ11" s="1590">
        <v>2238</v>
      </c>
    </row>
    <row r="12" spans="1:43" s="450" customFormat="1" ht="35.1" customHeight="1">
      <c r="A12" s="1574" t="s">
        <v>1510</v>
      </c>
      <c r="B12" s="1575">
        <v>6</v>
      </c>
      <c r="C12" s="822">
        <v>110</v>
      </c>
      <c r="D12" s="822">
        <v>940</v>
      </c>
      <c r="E12" s="822">
        <v>734</v>
      </c>
      <c r="F12" s="822">
        <v>1674</v>
      </c>
      <c r="G12" s="822">
        <v>147</v>
      </c>
      <c r="H12" s="822">
        <v>102</v>
      </c>
      <c r="I12" s="1588">
        <v>249</v>
      </c>
      <c r="J12" s="1575">
        <v>11</v>
      </c>
      <c r="K12" s="822">
        <v>108</v>
      </c>
      <c r="L12" s="822">
        <v>455</v>
      </c>
      <c r="M12" s="822">
        <v>849</v>
      </c>
      <c r="N12" s="822">
        <v>1304</v>
      </c>
      <c r="O12" s="822">
        <v>140</v>
      </c>
      <c r="P12" s="822">
        <v>126</v>
      </c>
      <c r="Q12" s="1588">
        <v>266</v>
      </c>
      <c r="R12" s="1575">
        <v>24</v>
      </c>
      <c r="S12" s="822">
        <v>105</v>
      </c>
      <c r="T12" s="822">
        <v>553</v>
      </c>
      <c r="U12" s="822">
        <v>892</v>
      </c>
      <c r="V12" s="822">
        <v>1445</v>
      </c>
      <c r="W12" s="822">
        <v>124</v>
      </c>
      <c r="X12" s="822">
        <v>100</v>
      </c>
      <c r="Y12" s="1589">
        <v>224</v>
      </c>
      <c r="Z12" s="1575">
        <v>11</v>
      </c>
      <c r="AA12" s="822">
        <v>157</v>
      </c>
      <c r="AB12" s="822">
        <v>598</v>
      </c>
      <c r="AC12" s="822">
        <v>1030</v>
      </c>
      <c r="AD12" s="822">
        <v>1628</v>
      </c>
      <c r="AE12" s="822">
        <v>108</v>
      </c>
      <c r="AF12" s="822">
        <v>73</v>
      </c>
      <c r="AG12" s="1589">
        <v>181</v>
      </c>
      <c r="AH12" s="1575">
        <v>16</v>
      </c>
      <c r="AI12" s="822">
        <v>16</v>
      </c>
      <c r="AJ12" s="822">
        <v>189</v>
      </c>
      <c r="AK12" s="822">
        <v>127</v>
      </c>
      <c r="AL12" s="822">
        <v>837</v>
      </c>
      <c r="AM12" s="822">
        <v>1288</v>
      </c>
      <c r="AN12" s="822">
        <v>2125</v>
      </c>
      <c r="AO12" s="822">
        <v>132</v>
      </c>
      <c r="AP12" s="822">
        <v>133</v>
      </c>
      <c r="AQ12" s="1590">
        <v>265</v>
      </c>
    </row>
    <row r="13" spans="1:43" s="450" customFormat="1" ht="35.1" customHeight="1">
      <c r="A13" s="1579" t="s">
        <v>36</v>
      </c>
      <c r="B13" s="1575">
        <v>1</v>
      </c>
      <c r="C13" s="822">
        <v>10</v>
      </c>
      <c r="D13" s="822">
        <v>125</v>
      </c>
      <c r="E13" s="822">
        <v>78</v>
      </c>
      <c r="F13" s="822">
        <v>203</v>
      </c>
      <c r="G13" s="822">
        <v>10</v>
      </c>
      <c r="H13" s="822">
        <v>6</v>
      </c>
      <c r="I13" s="1588">
        <v>16</v>
      </c>
      <c r="J13" s="1575">
        <v>1</v>
      </c>
      <c r="K13" s="822">
        <v>9</v>
      </c>
      <c r="L13" s="822">
        <v>132</v>
      </c>
      <c r="M13" s="822">
        <v>89</v>
      </c>
      <c r="N13" s="822">
        <v>221</v>
      </c>
      <c r="O13" s="822">
        <v>6</v>
      </c>
      <c r="P13" s="822">
        <v>8</v>
      </c>
      <c r="Q13" s="1588">
        <v>14</v>
      </c>
      <c r="R13" s="1575">
        <v>2</v>
      </c>
      <c r="S13" s="822">
        <v>9</v>
      </c>
      <c r="T13" s="822">
        <v>92</v>
      </c>
      <c r="U13" s="822">
        <v>81</v>
      </c>
      <c r="V13" s="822">
        <v>173</v>
      </c>
      <c r="W13" s="822">
        <v>6</v>
      </c>
      <c r="X13" s="822">
        <v>6</v>
      </c>
      <c r="Y13" s="1589">
        <v>12</v>
      </c>
      <c r="Z13" s="1575">
        <v>1</v>
      </c>
      <c r="AA13" s="822">
        <v>9</v>
      </c>
      <c r="AB13" s="822">
        <v>91</v>
      </c>
      <c r="AC13" s="822">
        <v>79</v>
      </c>
      <c r="AD13" s="822">
        <v>170</v>
      </c>
      <c r="AE13" s="822">
        <v>5</v>
      </c>
      <c r="AF13" s="822">
        <v>6</v>
      </c>
      <c r="AG13" s="1589">
        <v>11</v>
      </c>
      <c r="AH13" s="1575">
        <v>1</v>
      </c>
      <c r="AI13" s="822">
        <v>1</v>
      </c>
      <c r="AJ13" s="822">
        <v>12</v>
      </c>
      <c r="AK13" s="822">
        <v>13</v>
      </c>
      <c r="AL13" s="822">
        <v>78</v>
      </c>
      <c r="AM13" s="822">
        <v>73</v>
      </c>
      <c r="AN13" s="822">
        <v>151</v>
      </c>
      <c r="AO13" s="822">
        <v>6</v>
      </c>
      <c r="AP13" s="822">
        <v>6</v>
      </c>
      <c r="AQ13" s="1590">
        <v>12</v>
      </c>
    </row>
    <row r="14" spans="1:43" s="450" customFormat="1" ht="35.1" customHeight="1">
      <c r="A14" s="1579" t="s">
        <v>37</v>
      </c>
      <c r="B14" s="1575">
        <v>7</v>
      </c>
      <c r="C14" s="822">
        <v>89</v>
      </c>
      <c r="D14" s="822">
        <v>910</v>
      </c>
      <c r="E14" s="822">
        <v>826</v>
      </c>
      <c r="F14" s="822">
        <v>1736</v>
      </c>
      <c r="G14" s="822">
        <v>118</v>
      </c>
      <c r="H14" s="822">
        <v>83</v>
      </c>
      <c r="I14" s="1588">
        <v>201</v>
      </c>
      <c r="J14" s="1575">
        <v>14</v>
      </c>
      <c r="K14" s="822">
        <v>106</v>
      </c>
      <c r="L14" s="822">
        <v>1057</v>
      </c>
      <c r="M14" s="822">
        <v>979</v>
      </c>
      <c r="N14" s="822">
        <v>2036</v>
      </c>
      <c r="O14" s="822">
        <v>93</v>
      </c>
      <c r="P14" s="822">
        <v>65</v>
      </c>
      <c r="Q14" s="1588">
        <v>158</v>
      </c>
      <c r="R14" s="1575">
        <v>17</v>
      </c>
      <c r="S14" s="822">
        <v>106</v>
      </c>
      <c r="T14" s="822">
        <v>1006</v>
      </c>
      <c r="U14" s="822">
        <v>953</v>
      </c>
      <c r="V14" s="822">
        <v>1959</v>
      </c>
      <c r="W14" s="822">
        <v>106</v>
      </c>
      <c r="X14" s="822">
        <v>64</v>
      </c>
      <c r="Y14" s="1589">
        <v>170</v>
      </c>
      <c r="Z14" s="1575">
        <v>9</v>
      </c>
      <c r="AA14" s="822">
        <v>119</v>
      </c>
      <c r="AB14" s="822">
        <v>1075</v>
      </c>
      <c r="AC14" s="822">
        <v>1023</v>
      </c>
      <c r="AD14" s="822">
        <v>2098</v>
      </c>
      <c r="AE14" s="822">
        <v>115</v>
      </c>
      <c r="AF14" s="822">
        <v>66</v>
      </c>
      <c r="AG14" s="1589">
        <v>181</v>
      </c>
      <c r="AH14" s="1575">
        <v>9</v>
      </c>
      <c r="AI14" s="822">
        <v>10</v>
      </c>
      <c r="AJ14" s="822">
        <v>129</v>
      </c>
      <c r="AK14" s="822">
        <v>111</v>
      </c>
      <c r="AL14" s="822">
        <v>1012</v>
      </c>
      <c r="AM14" s="822">
        <v>1046</v>
      </c>
      <c r="AN14" s="822">
        <v>2058</v>
      </c>
      <c r="AO14" s="822">
        <v>102</v>
      </c>
      <c r="AP14" s="822">
        <v>65</v>
      </c>
      <c r="AQ14" s="1590">
        <v>167</v>
      </c>
    </row>
    <row r="15" spans="1:43" s="450" customFormat="1" ht="35.1" customHeight="1">
      <c r="A15" s="1579" t="s">
        <v>39</v>
      </c>
      <c r="B15" s="1575">
        <v>9</v>
      </c>
      <c r="C15" s="822">
        <v>140</v>
      </c>
      <c r="D15" s="822">
        <v>1881</v>
      </c>
      <c r="E15" s="822">
        <v>1486</v>
      </c>
      <c r="F15" s="822">
        <v>3367</v>
      </c>
      <c r="G15" s="822">
        <v>147</v>
      </c>
      <c r="H15" s="822">
        <v>67</v>
      </c>
      <c r="I15" s="1588">
        <v>214</v>
      </c>
      <c r="J15" s="1575">
        <v>14</v>
      </c>
      <c r="K15" s="822">
        <v>149</v>
      </c>
      <c r="L15" s="822">
        <v>2220</v>
      </c>
      <c r="M15" s="822">
        <v>1662</v>
      </c>
      <c r="N15" s="822">
        <v>3882</v>
      </c>
      <c r="O15" s="822">
        <v>134</v>
      </c>
      <c r="P15" s="822">
        <v>73</v>
      </c>
      <c r="Q15" s="1588">
        <v>207</v>
      </c>
      <c r="R15" s="1575">
        <v>20</v>
      </c>
      <c r="S15" s="822">
        <v>148</v>
      </c>
      <c r="T15" s="822">
        <v>2166</v>
      </c>
      <c r="U15" s="822">
        <v>1683</v>
      </c>
      <c r="V15" s="822">
        <v>3849</v>
      </c>
      <c r="W15" s="822">
        <v>146</v>
      </c>
      <c r="X15" s="822">
        <v>80</v>
      </c>
      <c r="Y15" s="1589">
        <v>226</v>
      </c>
      <c r="Z15" s="1575">
        <v>9</v>
      </c>
      <c r="AA15" s="822">
        <v>150</v>
      </c>
      <c r="AB15" s="822">
        <v>2164</v>
      </c>
      <c r="AC15" s="822">
        <v>1835</v>
      </c>
      <c r="AD15" s="822">
        <v>3999</v>
      </c>
      <c r="AE15" s="822">
        <v>147</v>
      </c>
      <c r="AF15" s="822">
        <v>78</v>
      </c>
      <c r="AG15" s="1589">
        <v>225</v>
      </c>
      <c r="AH15" s="1575">
        <v>9</v>
      </c>
      <c r="AI15" s="822">
        <v>11</v>
      </c>
      <c r="AJ15" s="822">
        <v>151</v>
      </c>
      <c r="AK15" s="822">
        <v>154</v>
      </c>
      <c r="AL15" s="822">
        <v>2090</v>
      </c>
      <c r="AM15" s="822">
        <v>1885</v>
      </c>
      <c r="AN15" s="822">
        <v>3975</v>
      </c>
      <c r="AO15" s="822">
        <v>150</v>
      </c>
      <c r="AP15" s="822">
        <v>74</v>
      </c>
      <c r="AQ15" s="1590">
        <v>224</v>
      </c>
    </row>
    <row r="16" spans="1:43" s="450" customFormat="1" ht="35.1" customHeight="1">
      <c r="A16" s="1579" t="s">
        <v>1512</v>
      </c>
      <c r="B16" s="1575">
        <v>3</v>
      </c>
      <c r="C16" s="822">
        <v>37</v>
      </c>
      <c r="D16" s="822">
        <v>221</v>
      </c>
      <c r="E16" s="822">
        <v>120</v>
      </c>
      <c r="F16" s="822">
        <v>341</v>
      </c>
      <c r="G16" s="822">
        <v>16</v>
      </c>
      <c r="H16" s="822">
        <v>14</v>
      </c>
      <c r="I16" s="1588">
        <v>30</v>
      </c>
      <c r="J16" s="1575">
        <v>3</v>
      </c>
      <c r="K16" s="822">
        <v>32</v>
      </c>
      <c r="L16" s="822">
        <v>224</v>
      </c>
      <c r="M16" s="822">
        <v>120</v>
      </c>
      <c r="N16" s="822">
        <v>344</v>
      </c>
      <c r="O16" s="822">
        <v>9</v>
      </c>
      <c r="P16" s="822">
        <v>9</v>
      </c>
      <c r="Q16" s="1588">
        <v>18</v>
      </c>
      <c r="R16" s="1575">
        <v>6</v>
      </c>
      <c r="S16" s="822">
        <v>22</v>
      </c>
      <c r="T16" s="822">
        <v>214</v>
      </c>
      <c r="U16" s="822">
        <v>100</v>
      </c>
      <c r="V16" s="822">
        <v>314</v>
      </c>
      <c r="W16" s="822">
        <v>11</v>
      </c>
      <c r="X16" s="822">
        <v>11</v>
      </c>
      <c r="Y16" s="1589">
        <v>22</v>
      </c>
      <c r="Z16" s="1575">
        <v>3</v>
      </c>
      <c r="AA16" s="822">
        <v>23</v>
      </c>
      <c r="AB16" s="822">
        <v>238</v>
      </c>
      <c r="AC16" s="822">
        <v>81</v>
      </c>
      <c r="AD16" s="822">
        <v>319</v>
      </c>
      <c r="AE16" s="822">
        <v>15</v>
      </c>
      <c r="AF16" s="822">
        <v>12</v>
      </c>
      <c r="AG16" s="1589">
        <v>27</v>
      </c>
      <c r="AH16" s="1575">
        <v>3</v>
      </c>
      <c r="AI16" s="822">
        <v>3</v>
      </c>
      <c r="AJ16" s="822">
        <v>23</v>
      </c>
      <c r="AK16" s="822">
        <v>23</v>
      </c>
      <c r="AL16" s="822">
        <v>203</v>
      </c>
      <c r="AM16" s="822">
        <v>72</v>
      </c>
      <c r="AN16" s="822">
        <v>275</v>
      </c>
      <c r="AO16" s="822">
        <v>16</v>
      </c>
      <c r="AP16" s="822">
        <v>14</v>
      </c>
      <c r="AQ16" s="1590">
        <v>30</v>
      </c>
    </row>
    <row r="17" spans="1:43" s="450" customFormat="1" ht="35.1" customHeight="1">
      <c r="A17" s="1579" t="s">
        <v>41</v>
      </c>
      <c r="B17" s="1575">
        <v>2</v>
      </c>
      <c r="C17" s="822">
        <v>36</v>
      </c>
      <c r="D17" s="822">
        <v>362</v>
      </c>
      <c r="E17" s="822">
        <v>373</v>
      </c>
      <c r="F17" s="822">
        <v>735</v>
      </c>
      <c r="G17" s="822">
        <v>27</v>
      </c>
      <c r="H17" s="822">
        <v>25</v>
      </c>
      <c r="I17" s="1588">
        <v>52</v>
      </c>
      <c r="J17" s="1575">
        <v>3</v>
      </c>
      <c r="K17" s="822">
        <v>36</v>
      </c>
      <c r="L17" s="822">
        <v>430</v>
      </c>
      <c r="M17" s="822">
        <v>387</v>
      </c>
      <c r="N17" s="822">
        <v>817</v>
      </c>
      <c r="O17" s="822">
        <v>29</v>
      </c>
      <c r="P17" s="822">
        <v>26</v>
      </c>
      <c r="Q17" s="1588">
        <v>55</v>
      </c>
      <c r="R17" s="1575">
        <v>4</v>
      </c>
      <c r="S17" s="822">
        <v>37</v>
      </c>
      <c r="T17" s="822">
        <v>408</v>
      </c>
      <c r="U17" s="822">
        <v>378</v>
      </c>
      <c r="V17" s="822">
        <v>786</v>
      </c>
      <c r="W17" s="822">
        <v>34</v>
      </c>
      <c r="X17" s="822">
        <v>23</v>
      </c>
      <c r="Y17" s="1589">
        <v>57</v>
      </c>
      <c r="Z17" s="1575">
        <v>2</v>
      </c>
      <c r="AA17" s="822">
        <v>37</v>
      </c>
      <c r="AB17" s="822">
        <v>390</v>
      </c>
      <c r="AC17" s="822">
        <v>362</v>
      </c>
      <c r="AD17" s="822">
        <v>752</v>
      </c>
      <c r="AE17" s="822">
        <v>30</v>
      </c>
      <c r="AF17" s="822">
        <v>22</v>
      </c>
      <c r="AG17" s="1589">
        <v>52</v>
      </c>
      <c r="AH17" s="1575">
        <v>2</v>
      </c>
      <c r="AI17" s="822">
        <v>2</v>
      </c>
      <c r="AJ17" s="822">
        <v>37</v>
      </c>
      <c r="AK17" s="822">
        <v>35</v>
      </c>
      <c r="AL17" s="822">
        <v>380</v>
      </c>
      <c r="AM17" s="822">
        <v>364</v>
      </c>
      <c r="AN17" s="822">
        <v>744</v>
      </c>
      <c r="AO17" s="822">
        <v>36</v>
      </c>
      <c r="AP17" s="822">
        <v>21</v>
      </c>
      <c r="AQ17" s="1590">
        <v>57</v>
      </c>
    </row>
    <row r="18" spans="1:43" s="450" customFormat="1" ht="35.1" customHeight="1">
      <c r="A18" s="1579" t="s">
        <v>42</v>
      </c>
      <c r="B18" s="1575">
        <v>4</v>
      </c>
      <c r="C18" s="822">
        <v>55</v>
      </c>
      <c r="D18" s="822">
        <v>596</v>
      </c>
      <c r="E18" s="822">
        <v>436</v>
      </c>
      <c r="F18" s="822">
        <v>1032</v>
      </c>
      <c r="G18" s="822">
        <v>52</v>
      </c>
      <c r="H18" s="822">
        <v>28</v>
      </c>
      <c r="I18" s="1588">
        <v>80</v>
      </c>
      <c r="J18" s="1575">
        <v>8</v>
      </c>
      <c r="K18" s="822">
        <v>36</v>
      </c>
      <c r="L18" s="822">
        <v>653</v>
      </c>
      <c r="M18" s="822">
        <v>532</v>
      </c>
      <c r="N18" s="822">
        <v>1185</v>
      </c>
      <c r="O18" s="822">
        <v>60</v>
      </c>
      <c r="P18" s="822">
        <v>23</v>
      </c>
      <c r="Q18" s="1588">
        <v>83</v>
      </c>
      <c r="R18" s="1575">
        <v>9</v>
      </c>
      <c r="S18" s="822">
        <v>51</v>
      </c>
      <c r="T18" s="822">
        <v>632</v>
      </c>
      <c r="U18" s="822">
        <v>606</v>
      </c>
      <c r="V18" s="822">
        <v>1238</v>
      </c>
      <c r="W18" s="822">
        <v>66</v>
      </c>
      <c r="X18" s="822">
        <v>31</v>
      </c>
      <c r="Y18" s="1589">
        <v>97</v>
      </c>
      <c r="Z18" s="1575">
        <v>5</v>
      </c>
      <c r="AA18" s="822">
        <v>52</v>
      </c>
      <c r="AB18" s="822">
        <v>717</v>
      </c>
      <c r="AC18" s="822">
        <v>688</v>
      </c>
      <c r="AD18" s="822">
        <v>1405</v>
      </c>
      <c r="AE18" s="822">
        <v>59</v>
      </c>
      <c r="AF18" s="822">
        <v>43</v>
      </c>
      <c r="AG18" s="1589">
        <v>102</v>
      </c>
      <c r="AH18" s="1575">
        <v>5</v>
      </c>
      <c r="AI18" s="822">
        <v>6</v>
      </c>
      <c r="AJ18" s="822">
        <v>51</v>
      </c>
      <c r="AK18" s="822">
        <v>86</v>
      </c>
      <c r="AL18" s="822">
        <v>733</v>
      </c>
      <c r="AM18" s="822">
        <v>725</v>
      </c>
      <c r="AN18" s="822">
        <v>1458</v>
      </c>
      <c r="AO18" s="822">
        <v>55</v>
      </c>
      <c r="AP18" s="822">
        <v>48</v>
      </c>
      <c r="AQ18" s="1590">
        <v>103</v>
      </c>
    </row>
    <row r="19" spans="1:43" s="450" customFormat="1" ht="35.1" customHeight="1">
      <c r="A19" s="1579" t="s">
        <v>45</v>
      </c>
      <c r="B19" s="1575">
        <v>2</v>
      </c>
      <c r="C19" s="822">
        <v>16</v>
      </c>
      <c r="D19" s="822">
        <v>110</v>
      </c>
      <c r="E19" s="822">
        <v>158</v>
      </c>
      <c r="F19" s="822">
        <v>268</v>
      </c>
      <c r="G19" s="822">
        <v>15</v>
      </c>
      <c r="H19" s="822">
        <v>5</v>
      </c>
      <c r="I19" s="1588">
        <v>20</v>
      </c>
      <c r="J19" s="1575">
        <v>2</v>
      </c>
      <c r="K19" s="822">
        <v>16</v>
      </c>
      <c r="L19" s="822">
        <v>134</v>
      </c>
      <c r="M19" s="822">
        <v>161</v>
      </c>
      <c r="N19" s="822">
        <v>295</v>
      </c>
      <c r="O19" s="822">
        <v>14</v>
      </c>
      <c r="P19" s="822">
        <v>9</v>
      </c>
      <c r="Q19" s="1588">
        <v>23</v>
      </c>
      <c r="R19" s="1575">
        <v>4</v>
      </c>
      <c r="S19" s="822">
        <v>16</v>
      </c>
      <c r="T19" s="822">
        <v>137</v>
      </c>
      <c r="U19" s="822">
        <v>134</v>
      </c>
      <c r="V19" s="822">
        <v>271</v>
      </c>
      <c r="W19" s="822">
        <v>15</v>
      </c>
      <c r="X19" s="822">
        <v>8</v>
      </c>
      <c r="Y19" s="1589">
        <v>23</v>
      </c>
      <c r="Z19" s="1575">
        <v>2</v>
      </c>
      <c r="AA19" s="822">
        <v>28</v>
      </c>
      <c r="AB19" s="822">
        <v>150</v>
      </c>
      <c r="AC19" s="822">
        <v>141</v>
      </c>
      <c r="AD19" s="822">
        <v>291</v>
      </c>
      <c r="AE19" s="822">
        <v>18</v>
      </c>
      <c r="AF19" s="822">
        <v>11</v>
      </c>
      <c r="AG19" s="1589">
        <v>29</v>
      </c>
      <c r="AH19" s="1575">
        <v>2</v>
      </c>
      <c r="AI19" s="822">
        <v>2</v>
      </c>
      <c r="AJ19" s="822">
        <v>28</v>
      </c>
      <c r="AK19" s="822">
        <v>19</v>
      </c>
      <c r="AL19" s="822">
        <v>126</v>
      </c>
      <c r="AM19" s="822">
        <v>120</v>
      </c>
      <c r="AN19" s="822">
        <v>246</v>
      </c>
      <c r="AO19" s="822">
        <v>19</v>
      </c>
      <c r="AP19" s="822">
        <v>8</v>
      </c>
      <c r="AQ19" s="1590">
        <v>27</v>
      </c>
    </row>
    <row r="20" spans="1:43" s="450" customFormat="1" ht="35.1" customHeight="1">
      <c r="A20" s="1579" t="s">
        <v>46</v>
      </c>
      <c r="B20" s="1575">
        <v>6</v>
      </c>
      <c r="C20" s="822">
        <v>67</v>
      </c>
      <c r="D20" s="822">
        <v>959</v>
      </c>
      <c r="E20" s="822">
        <v>347</v>
      </c>
      <c r="F20" s="822">
        <v>1333</v>
      </c>
      <c r="G20" s="822">
        <v>67</v>
      </c>
      <c r="H20" s="822">
        <v>27</v>
      </c>
      <c r="I20" s="1588">
        <v>94</v>
      </c>
      <c r="J20" s="1575">
        <v>8</v>
      </c>
      <c r="K20" s="822">
        <v>72</v>
      </c>
      <c r="L20" s="822">
        <v>1024</v>
      </c>
      <c r="M20" s="822">
        <v>439</v>
      </c>
      <c r="N20" s="822">
        <v>1463</v>
      </c>
      <c r="O20" s="822">
        <v>48</v>
      </c>
      <c r="P20" s="822">
        <v>23</v>
      </c>
      <c r="Q20" s="1588">
        <v>71</v>
      </c>
      <c r="R20" s="1575">
        <v>13</v>
      </c>
      <c r="S20" s="822">
        <v>105</v>
      </c>
      <c r="T20" s="822">
        <v>903</v>
      </c>
      <c r="U20" s="822">
        <v>451</v>
      </c>
      <c r="V20" s="822">
        <v>1354</v>
      </c>
      <c r="W20" s="822">
        <v>64</v>
      </c>
      <c r="X20" s="822">
        <v>26</v>
      </c>
      <c r="Y20" s="1589">
        <v>90</v>
      </c>
      <c r="Z20" s="1575">
        <v>6</v>
      </c>
      <c r="AA20" s="822">
        <v>94</v>
      </c>
      <c r="AB20" s="822">
        <v>855</v>
      </c>
      <c r="AC20" s="822">
        <v>445</v>
      </c>
      <c r="AD20" s="822">
        <v>1300</v>
      </c>
      <c r="AE20" s="822">
        <v>67</v>
      </c>
      <c r="AF20" s="822">
        <v>22</v>
      </c>
      <c r="AG20" s="1589">
        <v>89</v>
      </c>
      <c r="AH20" s="1575">
        <v>6</v>
      </c>
      <c r="AI20" s="822">
        <v>7</v>
      </c>
      <c r="AJ20" s="822">
        <v>96</v>
      </c>
      <c r="AK20" s="822">
        <v>70</v>
      </c>
      <c r="AL20" s="822">
        <v>827</v>
      </c>
      <c r="AM20" s="822">
        <v>430</v>
      </c>
      <c r="AN20" s="822">
        <v>1257</v>
      </c>
      <c r="AO20" s="822">
        <v>66</v>
      </c>
      <c r="AP20" s="822">
        <v>24</v>
      </c>
      <c r="AQ20" s="1590">
        <v>90</v>
      </c>
    </row>
    <row r="21" spans="1:43" s="450" customFormat="1" ht="35.1" customHeight="1">
      <c r="A21" s="1579" t="s">
        <v>47</v>
      </c>
      <c r="B21" s="1575">
        <v>4</v>
      </c>
      <c r="C21" s="822">
        <v>32</v>
      </c>
      <c r="D21" s="822">
        <v>230</v>
      </c>
      <c r="E21" s="822">
        <v>281</v>
      </c>
      <c r="F21" s="822">
        <v>511</v>
      </c>
      <c r="G21" s="822">
        <v>23</v>
      </c>
      <c r="H21" s="822">
        <v>14</v>
      </c>
      <c r="I21" s="1588">
        <v>37</v>
      </c>
      <c r="J21" s="1575">
        <v>4</v>
      </c>
      <c r="K21" s="822">
        <v>34</v>
      </c>
      <c r="L21" s="822">
        <v>303</v>
      </c>
      <c r="M21" s="822">
        <v>362</v>
      </c>
      <c r="N21" s="822">
        <v>665</v>
      </c>
      <c r="O21" s="822">
        <v>25</v>
      </c>
      <c r="P21" s="822">
        <v>11</v>
      </c>
      <c r="Q21" s="1588">
        <v>36</v>
      </c>
      <c r="R21" s="1575">
        <v>8</v>
      </c>
      <c r="S21" s="822">
        <v>35</v>
      </c>
      <c r="T21" s="822">
        <v>238</v>
      </c>
      <c r="U21" s="822">
        <v>330</v>
      </c>
      <c r="V21" s="822">
        <v>568</v>
      </c>
      <c r="W21" s="822">
        <v>23</v>
      </c>
      <c r="X21" s="822">
        <v>13</v>
      </c>
      <c r="Y21" s="1589">
        <v>36</v>
      </c>
      <c r="Z21" s="1575">
        <v>5</v>
      </c>
      <c r="AA21" s="822">
        <v>43</v>
      </c>
      <c r="AB21" s="822">
        <v>234</v>
      </c>
      <c r="AC21" s="822">
        <v>334</v>
      </c>
      <c r="AD21" s="822">
        <v>568</v>
      </c>
      <c r="AE21" s="822">
        <v>20</v>
      </c>
      <c r="AF21" s="822">
        <v>15</v>
      </c>
      <c r="AG21" s="1589">
        <v>35</v>
      </c>
      <c r="AH21" s="1575">
        <v>5</v>
      </c>
      <c r="AI21" s="822">
        <v>5</v>
      </c>
      <c r="AJ21" s="822">
        <v>41</v>
      </c>
      <c r="AK21" s="822">
        <v>36</v>
      </c>
      <c r="AL21" s="822">
        <v>239</v>
      </c>
      <c r="AM21" s="822">
        <v>295</v>
      </c>
      <c r="AN21" s="822">
        <v>534</v>
      </c>
      <c r="AO21" s="822">
        <v>17</v>
      </c>
      <c r="AP21" s="822">
        <v>10</v>
      </c>
      <c r="AQ21" s="1590">
        <v>27</v>
      </c>
    </row>
    <row r="22" spans="1:43" s="450" customFormat="1" ht="35.1" customHeight="1">
      <c r="A22" s="1579" t="s">
        <v>48</v>
      </c>
      <c r="B22" s="1575">
        <v>1</v>
      </c>
      <c r="C22" s="822">
        <v>14</v>
      </c>
      <c r="D22" s="822">
        <v>162</v>
      </c>
      <c r="E22" s="822">
        <v>187</v>
      </c>
      <c r="F22" s="822">
        <v>349</v>
      </c>
      <c r="G22" s="822">
        <v>12</v>
      </c>
      <c r="H22" s="822">
        <v>5</v>
      </c>
      <c r="I22" s="1588">
        <v>17</v>
      </c>
      <c r="J22" s="1575">
        <v>1</v>
      </c>
      <c r="K22" s="822">
        <v>14</v>
      </c>
      <c r="L22" s="822">
        <v>253</v>
      </c>
      <c r="M22" s="822">
        <v>195</v>
      </c>
      <c r="N22" s="822">
        <v>448</v>
      </c>
      <c r="O22" s="822">
        <v>11</v>
      </c>
      <c r="P22" s="822">
        <v>6</v>
      </c>
      <c r="Q22" s="1588">
        <v>17</v>
      </c>
      <c r="R22" s="1575">
        <v>2</v>
      </c>
      <c r="S22" s="822">
        <v>14</v>
      </c>
      <c r="T22" s="822">
        <v>190</v>
      </c>
      <c r="U22" s="822">
        <v>188</v>
      </c>
      <c r="V22" s="822">
        <v>378</v>
      </c>
      <c r="W22" s="822">
        <v>10</v>
      </c>
      <c r="X22" s="822">
        <v>5</v>
      </c>
      <c r="Y22" s="1589">
        <v>15</v>
      </c>
      <c r="Z22" s="1575">
        <v>1</v>
      </c>
      <c r="AA22" s="822">
        <v>14</v>
      </c>
      <c r="AB22" s="822">
        <v>186</v>
      </c>
      <c r="AC22" s="822">
        <v>161</v>
      </c>
      <c r="AD22" s="822">
        <v>347</v>
      </c>
      <c r="AE22" s="822">
        <v>9</v>
      </c>
      <c r="AF22" s="822">
        <v>7</v>
      </c>
      <c r="AG22" s="1589">
        <v>16</v>
      </c>
      <c r="AH22" s="1575">
        <v>2</v>
      </c>
      <c r="AI22" s="822">
        <v>2</v>
      </c>
      <c r="AJ22" s="822">
        <v>14</v>
      </c>
      <c r="AK22" s="822">
        <v>22</v>
      </c>
      <c r="AL22" s="822">
        <v>178</v>
      </c>
      <c r="AM22" s="822">
        <v>235</v>
      </c>
      <c r="AN22" s="822">
        <v>413</v>
      </c>
      <c r="AO22" s="822">
        <v>9</v>
      </c>
      <c r="AP22" s="822">
        <v>6</v>
      </c>
      <c r="AQ22" s="1590">
        <v>15</v>
      </c>
    </row>
    <row r="23" spans="1:43" s="450" customFormat="1" ht="35.1" customHeight="1">
      <c r="A23" s="1579" t="s">
        <v>109</v>
      </c>
      <c r="B23" s="1575">
        <v>7</v>
      </c>
      <c r="C23" s="822">
        <v>111</v>
      </c>
      <c r="D23" s="822">
        <v>1438</v>
      </c>
      <c r="E23" s="822">
        <v>1570</v>
      </c>
      <c r="F23" s="822">
        <v>3008</v>
      </c>
      <c r="G23" s="822">
        <v>104</v>
      </c>
      <c r="H23" s="822">
        <v>79</v>
      </c>
      <c r="I23" s="1588">
        <v>183</v>
      </c>
      <c r="J23" s="1575">
        <v>9</v>
      </c>
      <c r="K23" s="822">
        <v>129</v>
      </c>
      <c r="L23" s="822">
        <v>1888</v>
      </c>
      <c r="M23" s="822">
        <v>1984</v>
      </c>
      <c r="N23" s="822">
        <v>3872</v>
      </c>
      <c r="O23" s="822">
        <v>121</v>
      </c>
      <c r="P23" s="822">
        <v>94</v>
      </c>
      <c r="Q23" s="1588">
        <v>215</v>
      </c>
      <c r="R23" s="1575">
        <v>17</v>
      </c>
      <c r="S23" s="822">
        <v>128</v>
      </c>
      <c r="T23" s="822">
        <v>1863</v>
      </c>
      <c r="U23" s="822">
        <v>2073</v>
      </c>
      <c r="V23" s="822">
        <v>3936</v>
      </c>
      <c r="W23" s="822">
        <v>143</v>
      </c>
      <c r="X23" s="822">
        <v>111</v>
      </c>
      <c r="Y23" s="1589">
        <v>254</v>
      </c>
      <c r="Z23" s="1575">
        <v>8</v>
      </c>
      <c r="AA23" s="822">
        <v>128</v>
      </c>
      <c r="AB23" s="822">
        <v>2017</v>
      </c>
      <c r="AC23" s="822">
        <v>2136</v>
      </c>
      <c r="AD23" s="822">
        <v>4153</v>
      </c>
      <c r="AE23" s="822">
        <v>153</v>
      </c>
      <c r="AF23" s="822">
        <v>114</v>
      </c>
      <c r="AG23" s="1589">
        <v>267</v>
      </c>
      <c r="AH23" s="1575">
        <v>8</v>
      </c>
      <c r="AI23" s="822">
        <v>10</v>
      </c>
      <c r="AJ23" s="822">
        <v>131</v>
      </c>
      <c r="AK23" s="822">
        <v>174</v>
      </c>
      <c r="AL23" s="822">
        <v>2124</v>
      </c>
      <c r="AM23" s="822">
        <v>2191</v>
      </c>
      <c r="AN23" s="822">
        <v>4315</v>
      </c>
      <c r="AO23" s="822">
        <v>171</v>
      </c>
      <c r="AP23" s="822">
        <v>124</v>
      </c>
      <c r="AQ23" s="1590">
        <v>295</v>
      </c>
    </row>
    <row r="24" spans="1:43" s="450" customFormat="1" ht="35.1" customHeight="1">
      <c r="A24" s="1574" t="s">
        <v>1511</v>
      </c>
      <c r="B24" s="1575">
        <v>6</v>
      </c>
      <c r="C24" s="822">
        <v>100</v>
      </c>
      <c r="D24" s="822">
        <v>1365</v>
      </c>
      <c r="E24" s="822">
        <v>1484</v>
      </c>
      <c r="F24" s="822">
        <v>2849</v>
      </c>
      <c r="G24" s="822">
        <v>91</v>
      </c>
      <c r="H24" s="822">
        <v>71</v>
      </c>
      <c r="I24" s="1588">
        <v>162</v>
      </c>
      <c r="J24" s="1575">
        <v>8</v>
      </c>
      <c r="K24" s="822">
        <v>117</v>
      </c>
      <c r="L24" s="822">
        <v>1817</v>
      </c>
      <c r="M24" s="822">
        <v>1916</v>
      </c>
      <c r="N24" s="822">
        <v>3733</v>
      </c>
      <c r="O24" s="822">
        <v>110</v>
      </c>
      <c r="P24" s="822">
        <v>85</v>
      </c>
      <c r="Q24" s="1588">
        <v>195</v>
      </c>
      <c r="R24" s="1575">
        <v>15</v>
      </c>
      <c r="S24" s="822">
        <v>116</v>
      </c>
      <c r="T24" s="822">
        <v>1786</v>
      </c>
      <c r="U24" s="822">
        <v>1995</v>
      </c>
      <c r="V24" s="822">
        <v>3781</v>
      </c>
      <c r="W24" s="822">
        <v>130</v>
      </c>
      <c r="X24" s="822">
        <v>102</v>
      </c>
      <c r="Y24" s="1589">
        <v>232</v>
      </c>
      <c r="Z24" s="1575">
        <v>7</v>
      </c>
      <c r="AA24" s="822">
        <v>116</v>
      </c>
      <c r="AB24" s="822">
        <v>1935</v>
      </c>
      <c r="AC24" s="822">
        <v>2076</v>
      </c>
      <c r="AD24" s="822">
        <v>4011</v>
      </c>
      <c r="AE24" s="822">
        <v>142</v>
      </c>
      <c r="AF24" s="822">
        <v>109</v>
      </c>
      <c r="AG24" s="1589">
        <v>251</v>
      </c>
      <c r="AH24" s="1575">
        <v>7</v>
      </c>
      <c r="AI24" s="822">
        <v>9</v>
      </c>
      <c r="AJ24" s="822">
        <v>119</v>
      </c>
      <c r="AK24" s="822">
        <v>164</v>
      </c>
      <c r="AL24" s="822">
        <v>2037</v>
      </c>
      <c r="AM24" s="822">
        <v>2128</v>
      </c>
      <c r="AN24" s="822">
        <v>4165</v>
      </c>
      <c r="AO24" s="822">
        <v>165</v>
      </c>
      <c r="AP24" s="822">
        <v>114</v>
      </c>
      <c r="AQ24" s="1590">
        <v>279</v>
      </c>
    </row>
    <row r="25" spans="1:43" s="450" customFormat="1" ht="35.1" customHeight="1">
      <c r="A25" s="1574" t="s">
        <v>1510</v>
      </c>
      <c r="B25" s="1575">
        <v>1</v>
      </c>
      <c r="C25" s="822">
        <v>11</v>
      </c>
      <c r="D25" s="822">
        <v>73</v>
      </c>
      <c r="E25" s="822">
        <v>86</v>
      </c>
      <c r="F25" s="822">
        <v>159</v>
      </c>
      <c r="G25" s="822">
        <v>13</v>
      </c>
      <c r="H25" s="822">
        <v>8</v>
      </c>
      <c r="I25" s="1588">
        <v>21</v>
      </c>
      <c r="J25" s="1575">
        <v>1</v>
      </c>
      <c r="K25" s="822">
        <v>12</v>
      </c>
      <c r="L25" s="822">
        <v>71</v>
      </c>
      <c r="M25" s="822">
        <v>68</v>
      </c>
      <c r="N25" s="822">
        <v>139</v>
      </c>
      <c r="O25" s="822">
        <v>11</v>
      </c>
      <c r="P25" s="822">
        <v>9</v>
      </c>
      <c r="Q25" s="1588">
        <v>20</v>
      </c>
      <c r="R25" s="1575">
        <v>2</v>
      </c>
      <c r="S25" s="822">
        <v>12</v>
      </c>
      <c r="T25" s="822">
        <v>77</v>
      </c>
      <c r="U25" s="822">
        <v>78</v>
      </c>
      <c r="V25" s="822">
        <v>155</v>
      </c>
      <c r="W25" s="822">
        <v>13</v>
      </c>
      <c r="X25" s="822">
        <v>9</v>
      </c>
      <c r="Y25" s="1589">
        <v>22</v>
      </c>
      <c r="Z25" s="1575">
        <v>1</v>
      </c>
      <c r="AA25" s="822">
        <v>12</v>
      </c>
      <c r="AB25" s="822">
        <v>82</v>
      </c>
      <c r="AC25" s="822">
        <v>60</v>
      </c>
      <c r="AD25" s="822">
        <v>142</v>
      </c>
      <c r="AE25" s="822">
        <v>11</v>
      </c>
      <c r="AF25" s="822">
        <v>5</v>
      </c>
      <c r="AG25" s="1589">
        <v>16</v>
      </c>
      <c r="AH25" s="1575">
        <v>1</v>
      </c>
      <c r="AI25" s="822">
        <v>1</v>
      </c>
      <c r="AJ25" s="822">
        <v>12</v>
      </c>
      <c r="AK25" s="822">
        <v>10</v>
      </c>
      <c r="AL25" s="822">
        <v>87</v>
      </c>
      <c r="AM25" s="822">
        <v>63</v>
      </c>
      <c r="AN25" s="822">
        <v>150</v>
      </c>
      <c r="AO25" s="822">
        <v>6</v>
      </c>
      <c r="AP25" s="822">
        <v>10</v>
      </c>
      <c r="AQ25" s="1590">
        <v>16</v>
      </c>
    </row>
    <row r="26" spans="1:43" s="450" customFormat="1" ht="35.1" customHeight="1">
      <c r="A26" s="1579" t="s">
        <v>49</v>
      </c>
      <c r="B26" s="1575">
        <v>5</v>
      </c>
      <c r="C26" s="822">
        <v>52</v>
      </c>
      <c r="D26" s="822">
        <v>657</v>
      </c>
      <c r="E26" s="822">
        <v>335</v>
      </c>
      <c r="F26" s="822">
        <v>992</v>
      </c>
      <c r="G26" s="822">
        <v>50</v>
      </c>
      <c r="H26" s="822">
        <v>20</v>
      </c>
      <c r="I26" s="1588">
        <v>70</v>
      </c>
      <c r="J26" s="1575">
        <v>6</v>
      </c>
      <c r="K26" s="822">
        <v>73</v>
      </c>
      <c r="L26" s="822">
        <v>764</v>
      </c>
      <c r="M26" s="822">
        <v>404</v>
      </c>
      <c r="N26" s="822">
        <v>1168</v>
      </c>
      <c r="O26" s="822">
        <v>45</v>
      </c>
      <c r="P26" s="822">
        <v>17</v>
      </c>
      <c r="Q26" s="1588">
        <v>62</v>
      </c>
      <c r="R26" s="1575">
        <v>11</v>
      </c>
      <c r="S26" s="822">
        <v>77</v>
      </c>
      <c r="T26" s="822">
        <v>725</v>
      </c>
      <c r="U26" s="822">
        <v>441</v>
      </c>
      <c r="V26" s="822">
        <v>1166</v>
      </c>
      <c r="W26" s="822">
        <v>53</v>
      </c>
      <c r="X26" s="822">
        <v>23</v>
      </c>
      <c r="Y26" s="1589">
        <v>76</v>
      </c>
      <c r="Z26" s="1575">
        <v>5</v>
      </c>
      <c r="AA26" s="822">
        <v>70</v>
      </c>
      <c r="AB26" s="822">
        <v>723</v>
      </c>
      <c r="AC26" s="822">
        <v>505</v>
      </c>
      <c r="AD26" s="822">
        <v>1228</v>
      </c>
      <c r="AE26" s="822">
        <v>59</v>
      </c>
      <c r="AF26" s="822">
        <v>21</v>
      </c>
      <c r="AG26" s="1589">
        <v>80</v>
      </c>
      <c r="AH26" s="1575">
        <v>5</v>
      </c>
      <c r="AI26" s="822">
        <v>6</v>
      </c>
      <c r="AJ26" s="822">
        <v>78</v>
      </c>
      <c r="AK26" s="822">
        <v>68</v>
      </c>
      <c r="AL26" s="822">
        <v>676</v>
      </c>
      <c r="AM26" s="822">
        <v>490</v>
      </c>
      <c r="AN26" s="822">
        <v>1166</v>
      </c>
      <c r="AO26" s="822">
        <v>60</v>
      </c>
      <c r="AP26" s="822">
        <v>30</v>
      </c>
      <c r="AQ26" s="1590">
        <v>90</v>
      </c>
    </row>
    <row r="27" spans="1:43" s="450" customFormat="1" ht="35.1" customHeight="1">
      <c r="A27" s="1579" t="s">
        <v>50</v>
      </c>
      <c r="B27" s="1575">
        <v>6</v>
      </c>
      <c r="C27" s="822">
        <v>97</v>
      </c>
      <c r="D27" s="822">
        <v>1021</v>
      </c>
      <c r="E27" s="822">
        <v>1199</v>
      </c>
      <c r="F27" s="822">
        <v>2220</v>
      </c>
      <c r="G27" s="822">
        <v>106</v>
      </c>
      <c r="H27" s="822">
        <v>35</v>
      </c>
      <c r="I27" s="1588">
        <v>141</v>
      </c>
      <c r="J27" s="1575">
        <v>10</v>
      </c>
      <c r="K27" s="822">
        <v>94</v>
      </c>
      <c r="L27" s="822">
        <v>1241</v>
      </c>
      <c r="M27" s="822">
        <v>1325</v>
      </c>
      <c r="N27" s="822">
        <v>2566</v>
      </c>
      <c r="O27" s="822">
        <v>93</v>
      </c>
      <c r="P27" s="822">
        <v>28</v>
      </c>
      <c r="Q27" s="1588">
        <v>121</v>
      </c>
      <c r="R27" s="1575">
        <v>16</v>
      </c>
      <c r="S27" s="822">
        <v>103</v>
      </c>
      <c r="T27" s="822">
        <v>1113</v>
      </c>
      <c r="U27" s="822">
        <v>1318</v>
      </c>
      <c r="V27" s="822">
        <v>2431</v>
      </c>
      <c r="W27" s="822">
        <v>96</v>
      </c>
      <c r="X27" s="822">
        <v>35</v>
      </c>
      <c r="Y27" s="1589">
        <v>131</v>
      </c>
      <c r="Z27" s="1575">
        <v>7</v>
      </c>
      <c r="AA27" s="822">
        <v>120</v>
      </c>
      <c r="AB27" s="822">
        <v>1112</v>
      </c>
      <c r="AC27" s="822">
        <v>1316</v>
      </c>
      <c r="AD27" s="822">
        <v>2428</v>
      </c>
      <c r="AE27" s="822">
        <v>96</v>
      </c>
      <c r="AF27" s="822">
        <v>35</v>
      </c>
      <c r="AG27" s="1589">
        <v>131</v>
      </c>
      <c r="AH27" s="1575">
        <v>8</v>
      </c>
      <c r="AI27" s="822">
        <v>11</v>
      </c>
      <c r="AJ27" s="822">
        <v>137</v>
      </c>
      <c r="AK27" s="822">
        <v>118</v>
      </c>
      <c r="AL27" s="822">
        <v>1176</v>
      </c>
      <c r="AM27" s="822">
        <v>1411</v>
      </c>
      <c r="AN27" s="822">
        <v>2587</v>
      </c>
      <c r="AO27" s="822">
        <v>110</v>
      </c>
      <c r="AP27" s="822">
        <v>41</v>
      </c>
      <c r="AQ27" s="1590">
        <v>151</v>
      </c>
    </row>
    <row r="28" spans="1:43" s="450" customFormat="1" ht="35.1" customHeight="1">
      <c r="A28" s="1579" t="s">
        <v>51</v>
      </c>
      <c r="B28" s="1575">
        <v>4</v>
      </c>
      <c r="C28" s="822">
        <v>40</v>
      </c>
      <c r="D28" s="822">
        <v>413</v>
      </c>
      <c r="E28" s="822">
        <v>292</v>
      </c>
      <c r="F28" s="822">
        <v>705</v>
      </c>
      <c r="G28" s="822">
        <v>36</v>
      </c>
      <c r="H28" s="822">
        <v>26</v>
      </c>
      <c r="I28" s="1588">
        <v>62</v>
      </c>
      <c r="J28" s="1575">
        <v>6</v>
      </c>
      <c r="K28" s="822">
        <v>50</v>
      </c>
      <c r="L28" s="822">
        <v>475</v>
      </c>
      <c r="M28" s="822">
        <v>315</v>
      </c>
      <c r="N28" s="822">
        <v>790</v>
      </c>
      <c r="O28" s="822">
        <v>27</v>
      </c>
      <c r="P28" s="822">
        <v>28</v>
      </c>
      <c r="Q28" s="1588">
        <v>55</v>
      </c>
      <c r="R28" s="1575">
        <v>9</v>
      </c>
      <c r="S28" s="822">
        <v>58</v>
      </c>
      <c r="T28" s="822">
        <v>448</v>
      </c>
      <c r="U28" s="822">
        <v>291</v>
      </c>
      <c r="V28" s="822">
        <v>739</v>
      </c>
      <c r="W28" s="822">
        <v>29</v>
      </c>
      <c r="X28" s="822">
        <v>33</v>
      </c>
      <c r="Y28" s="1589">
        <v>62</v>
      </c>
      <c r="Z28" s="1575">
        <v>4</v>
      </c>
      <c r="AA28" s="822">
        <v>56</v>
      </c>
      <c r="AB28" s="822">
        <v>460</v>
      </c>
      <c r="AC28" s="822">
        <v>323</v>
      </c>
      <c r="AD28" s="822">
        <v>783</v>
      </c>
      <c r="AE28" s="822">
        <v>30</v>
      </c>
      <c r="AF28" s="822">
        <v>29</v>
      </c>
      <c r="AG28" s="1589">
        <v>59</v>
      </c>
      <c r="AH28" s="1575">
        <v>4</v>
      </c>
      <c r="AI28" s="822">
        <v>5</v>
      </c>
      <c r="AJ28" s="822">
        <v>56</v>
      </c>
      <c r="AK28" s="822">
        <v>45</v>
      </c>
      <c r="AL28" s="822">
        <v>378</v>
      </c>
      <c r="AM28" s="822">
        <v>312</v>
      </c>
      <c r="AN28" s="822">
        <v>690</v>
      </c>
      <c r="AO28" s="822">
        <v>24</v>
      </c>
      <c r="AP28" s="822">
        <v>24</v>
      </c>
      <c r="AQ28" s="1590">
        <v>48</v>
      </c>
    </row>
    <row r="29" spans="1:43" s="450" customFormat="1" ht="35.1" customHeight="1">
      <c r="A29" s="1656" t="s">
        <v>5390</v>
      </c>
      <c r="B29" s="1657" t="s">
        <v>9</v>
      </c>
      <c r="C29" s="1658" t="s">
        <v>9</v>
      </c>
      <c r="D29" s="1659" t="s">
        <v>9</v>
      </c>
      <c r="E29" s="1658" t="s">
        <v>9</v>
      </c>
      <c r="F29" s="1658" t="s">
        <v>9</v>
      </c>
      <c r="G29" s="1659" t="s">
        <v>9</v>
      </c>
      <c r="H29" s="1658" t="s">
        <v>9</v>
      </c>
      <c r="I29" s="1660" t="s">
        <v>9</v>
      </c>
      <c r="J29" s="1657" t="s">
        <v>9</v>
      </c>
      <c r="K29" s="1659" t="s">
        <v>9</v>
      </c>
      <c r="L29" s="1661">
        <v>4135</v>
      </c>
      <c r="M29" s="1661">
        <v>3063</v>
      </c>
      <c r="N29" s="1661">
        <v>7198</v>
      </c>
      <c r="O29" s="1658" t="s">
        <v>9</v>
      </c>
      <c r="P29" s="1659" t="s">
        <v>9</v>
      </c>
      <c r="Q29" s="1660" t="s">
        <v>9</v>
      </c>
      <c r="R29" s="1657" t="s">
        <v>9</v>
      </c>
      <c r="S29" s="1659" t="s">
        <v>9</v>
      </c>
      <c r="T29" s="1661">
        <v>5358</v>
      </c>
      <c r="U29" s="1661">
        <v>3934</v>
      </c>
      <c r="V29" s="1661">
        <v>9292</v>
      </c>
      <c r="W29" s="1658" t="s">
        <v>9</v>
      </c>
      <c r="X29" s="1659" t="s">
        <v>9</v>
      </c>
      <c r="Y29" s="1662" t="s">
        <v>9</v>
      </c>
      <c r="Z29" s="1657" t="s">
        <v>9</v>
      </c>
      <c r="AA29" s="1659" t="s">
        <v>9</v>
      </c>
      <c r="AB29" s="1661" t="s">
        <v>9</v>
      </c>
      <c r="AC29" s="1661" t="s">
        <v>9</v>
      </c>
      <c r="AD29" s="1661" t="s">
        <v>9</v>
      </c>
      <c r="AE29" s="1658" t="s">
        <v>9</v>
      </c>
      <c r="AF29" s="1659" t="s">
        <v>9</v>
      </c>
      <c r="AG29" s="1662" t="s">
        <v>9</v>
      </c>
      <c r="AH29" s="1575" t="s">
        <v>9</v>
      </c>
      <c r="AI29" s="822" t="s">
        <v>9</v>
      </c>
      <c r="AJ29" s="822" t="s">
        <v>9</v>
      </c>
      <c r="AK29" s="822" t="s">
        <v>9</v>
      </c>
      <c r="AL29" s="822">
        <v>12422</v>
      </c>
      <c r="AM29" s="822">
        <v>9602</v>
      </c>
      <c r="AN29" s="822">
        <v>22024</v>
      </c>
      <c r="AO29" s="822" t="s">
        <v>9</v>
      </c>
      <c r="AP29" s="822" t="s">
        <v>9</v>
      </c>
      <c r="AQ29" s="1590" t="s">
        <v>9</v>
      </c>
    </row>
    <row r="30" spans="1:43" s="1666" customFormat="1" ht="35.1" customHeight="1">
      <c r="A30" s="1656" t="s">
        <v>1531</v>
      </c>
      <c r="B30" s="1657" t="s">
        <v>9</v>
      </c>
      <c r="C30" s="1658" t="s">
        <v>9</v>
      </c>
      <c r="D30" s="1663" t="s">
        <v>9</v>
      </c>
      <c r="E30" s="1658" t="s">
        <v>9</v>
      </c>
      <c r="F30" s="1658" t="s">
        <v>9</v>
      </c>
      <c r="G30" s="1663" t="s">
        <v>9</v>
      </c>
      <c r="H30" s="1658" t="s">
        <v>9</v>
      </c>
      <c r="I30" s="1664" t="s">
        <v>9</v>
      </c>
      <c r="J30" s="1657" t="s">
        <v>9</v>
      </c>
      <c r="K30" s="1663" t="s">
        <v>9</v>
      </c>
      <c r="L30" s="1661" t="s">
        <v>9</v>
      </c>
      <c r="M30" s="1661" t="s">
        <v>9</v>
      </c>
      <c r="N30" s="1661" t="s">
        <v>9</v>
      </c>
      <c r="O30" s="1658" t="s">
        <v>9</v>
      </c>
      <c r="P30" s="1663" t="s">
        <v>9</v>
      </c>
      <c r="Q30" s="1664" t="s">
        <v>9</v>
      </c>
      <c r="R30" s="1657" t="s">
        <v>9</v>
      </c>
      <c r="S30" s="1663" t="s">
        <v>9</v>
      </c>
      <c r="T30" s="1661">
        <v>2291</v>
      </c>
      <c r="U30" s="1661">
        <v>2167</v>
      </c>
      <c r="V30" s="1661">
        <v>4458</v>
      </c>
      <c r="W30" s="1658" t="s">
        <v>9</v>
      </c>
      <c r="X30" s="1663" t="s">
        <v>9</v>
      </c>
      <c r="Y30" s="1665" t="s">
        <v>9</v>
      </c>
      <c r="Z30" s="1657" t="s">
        <v>9</v>
      </c>
      <c r="AA30" s="1663" t="s">
        <v>9</v>
      </c>
      <c r="AB30" s="1661" t="s">
        <v>9</v>
      </c>
      <c r="AC30" s="1661" t="s">
        <v>9</v>
      </c>
      <c r="AD30" s="1661" t="s">
        <v>9</v>
      </c>
      <c r="AE30" s="1658" t="s">
        <v>9</v>
      </c>
      <c r="AF30" s="1663" t="s">
        <v>9</v>
      </c>
      <c r="AG30" s="1665" t="s">
        <v>9</v>
      </c>
      <c r="AH30" s="1575" t="s">
        <v>9</v>
      </c>
      <c r="AI30" s="822" t="s">
        <v>9</v>
      </c>
      <c r="AJ30" s="822" t="s">
        <v>9</v>
      </c>
      <c r="AK30" s="822" t="s">
        <v>9</v>
      </c>
      <c r="AL30" s="822" t="s">
        <v>9</v>
      </c>
      <c r="AM30" s="822" t="s">
        <v>9</v>
      </c>
      <c r="AN30" s="822" t="s">
        <v>9</v>
      </c>
      <c r="AO30" s="822" t="s">
        <v>9</v>
      </c>
      <c r="AP30" s="822" t="s">
        <v>9</v>
      </c>
      <c r="AQ30" s="1590" t="s">
        <v>9</v>
      </c>
    </row>
    <row r="31" spans="1:43" s="450" customFormat="1" ht="35.1" customHeight="1">
      <c r="A31" s="1574" t="s">
        <v>1514</v>
      </c>
      <c r="B31" s="1575">
        <v>124</v>
      </c>
      <c r="C31" s="822">
        <v>2096</v>
      </c>
      <c r="D31" s="1661">
        <v>34357</v>
      </c>
      <c r="E31" s="822">
        <v>30196</v>
      </c>
      <c r="F31" s="822">
        <v>64553</v>
      </c>
      <c r="G31" s="822">
        <v>2503</v>
      </c>
      <c r="H31" s="822">
        <v>1407</v>
      </c>
      <c r="I31" s="1588">
        <v>3569</v>
      </c>
      <c r="J31" s="1575">
        <v>170</v>
      </c>
      <c r="K31" s="822">
        <v>2044</v>
      </c>
      <c r="L31" s="822">
        <v>37794</v>
      </c>
      <c r="M31" s="822">
        <v>32933</v>
      </c>
      <c r="N31" s="822">
        <v>70727</v>
      </c>
      <c r="O31" s="822">
        <v>2647</v>
      </c>
      <c r="P31" s="822">
        <v>1392</v>
      </c>
      <c r="Q31" s="1588">
        <v>4039</v>
      </c>
      <c r="R31" s="1575">
        <v>284</v>
      </c>
      <c r="S31" s="822">
        <v>2201</v>
      </c>
      <c r="T31" s="822">
        <v>35241</v>
      </c>
      <c r="U31" s="822">
        <v>32605</v>
      </c>
      <c r="V31" s="822">
        <v>67846</v>
      </c>
      <c r="W31" s="822">
        <v>2811</v>
      </c>
      <c r="X31" s="822">
        <v>1511</v>
      </c>
      <c r="Y31" s="1589">
        <v>4322</v>
      </c>
      <c r="Z31" s="1575">
        <v>133</v>
      </c>
      <c r="AA31" s="822">
        <v>2345</v>
      </c>
      <c r="AB31" s="822">
        <v>36086</v>
      </c>
      <c r="AC31" s="822">
        <v>33887</v>
      </c>
      <c r="AD31" s="822">
        <v>69973</v>
      </c>
      <c r="AE31" s="822">
        <v>2900</v>
      </c>
      <c r="AF31" s="822">
        <v>1604</v>
      </c>
      <c r="AG31" s="1589">
        <v>4504</v>
      </c>
      <c r="AH31" s="1575">
        <v>138</v>
      </c>
      <c r="AI31" s="822">
        <v>180</v>
      </c>
      <c r="AJ31" s="822">
        <v>2481</v>
      </c>
      <c r="AK31" s="822">
        <v>3043</v>
      </c>
      <c r="AL31" s="822">
        <v>36067</v>
      </c>
      <c r="AM31" s="822">
        <v>34928</v>
      </c>
      <c r="AN31" s="822">
        <v>70.995000000000005</v>
      </c>
      <c r="AO31" s="822">
        <v>3094</v>
      </c>
      <c r="AP31" s="822">
        <v>1785</v>
      </c>
      <c r="AQ31" s="1590">
        <v>4879</v>
      </c>
    </row>
    <row r="32" spans="1:43" s="450" customFormat="1" ht="35.1" customHeight="1">
      <c r="A32" s="1574" t="s">
        <v>5392</v>
      </c>
      <c r="B32" s="1575">
        <v>8</v>
      </c>
      <c r="C32" s="822">
        <v>138</v>
      </c>
      <c r="D32" s="1661">
        <v>1151</v>
      </c>
      <c r="E32" s="822">
        <v>978</v>
      </c>
      <c r="F32" s="822">
        <v>2129</v>
      </c>
      <c r="G32" s="822">
        <v>181</v>
      </c>
      <c r="H32" s="822">
        <v>121</v>
      </c>
      <c r="I32" s="1588">
        <v>289</v>
      </c>
      <c r="J32" s="1575">
        <v>17</v>
      </c>
      <c r="K32" s="822">
        <v>241</v>
      </c>
      <c r="L32" s="822">
        <v>1353</v>
      </c>
      <c r="M32" s="822">
        <v>1190</v>
      </c>
      <c r="N32" s="822">
        <v>2543</v>
      </c>
      <c r="O32" s="822">
        <v>253</v>
      </c>
      <c r="P32" s="822">
        <v>157</v>
      </c>
      <c r="Q32" s="1588">
        <v>410</v>
      </c>
      <c r="R32" s="1575">
        <v>36</v>
      </c>
      <c r="S32" s="822">
        <v>253</v>
      </c>
      <c r="T32" s="822">
        <v>1582</v>
      </c>
      <c r="U32" s="822">
        <v>1345</v>
      </c>
      <c r="V32" s="822">
        <v>2927</v>
      </c>
      <c r="W32" s="822">
        <v>249</v>
      </c>
      <c r="X32" s="822">
        <v>136</v>
      </c>
      <c r="Y32" s="1589">
        <v>385</v>
      </c>
      <c r="Z32" s="1575">
        <v>18</v>
      </c>
      <c r="AA32" s="822">
        <v>255</v>
      </c>
      <c r="AB32" s="822">
        <v>1757</v>
      </c>
      <c r="AC32" s="822">
        <v>1567</v>
      </c>
      <c r="AD32" s="822">
        <v>3324</v>
      </c>
      <c r="AE32" s="822">
        <v>218</v>
      </c>
      <c r="AF32" s="822">
        <v>114</v>
      </c>
      <c r="AG32" s="1589">
        <v>332</v>
      </c>
      <c r="AH32" s="1575">
        <v>25</v>
      </c>
      <c r="AI32" s="822">
        <v>25</v>
      </c>
      <c r="AJ32" s="822">
        <v>304</v>
      </c>
      <c r="AK32" s="822">
        <v>232</v>
      </c>
      <c r="AL32" s="822">
        <v>2082</v>
      </c>
      <c r="AM32" s="822">
        <v>1911</v>
      </c>
      <c r="AN32" s="822">
        <v>3993</v>
      </c>
      <c r="AO32" s="822">
        <v>245</v>
      </c>
      <c r="AP32" s="822">
        <v>193</v>
      </c>
      <c r="AQ32" s="1590">
        <v>438</v>
      </c>
    </row>
    <row r="33" spans="1:43" s="450" customFormat="1" ht="57" customHeight="1">
      <c r="A33" s="1580" t="s">
        <v>5393</v>
      </c>
      <c r="B33" s="1581">
        <v>132</v>
      </c>
      <c r="C33" s="1582">
        <v>2234</v>
      </c>
      <c r="D33" s="2180">
        <v>35508</v>
      </c>
      <c r="E33" s="1582">
        <v>31174</v>
      </c>
      <c r="F33" s="1582">
        <v>60794</v>
      </c>
      <c r="G33" s="1582">
        <v>2684</v>
      </c>
      <c r="H33" s="1582">
        <v>1528</v>
      </c>
      <c r="I33" s="1583">
        <v>3858</v>
      </c>
      <c r="J33" s="1581">
        <v>187</v>
      </c>
      <c r="K33" s="1582">
        <v>2285</v>
      </c>
      <c r="L33" s="1582">
        <v>39147</v>
      </c>
      <c r="M33" s="1582">
        <v>34123</v>
      </c>
      <c r="N33" s="1582">
        <v>73270</v>
      </c>
      <c r="O33" s="1582">
        <v>2900</v>
      </c>
      <c r="P33" s="1582">
        <v>1549</v>
      </c>
      <c r="Q33" s="1583">
        <v>4449</v>
      </c>
      <c r="R33" s="1581">
        <v>320</v>
      </c>
      <c r="S33" s="1582">
        <v>2454</v>
      </c>
      <c r="T33" s="1582">
        <v>36823</v>
      </c>
      <c r="U33" s="1582">
        <v>33950</v>
      </c>
      <c r="V33" s="1582">
        <v>70773</v>
      </c>
      <c r="W33" s="1582">
        <v>3060</v>
      </c>
      <c r="X33" s="1582">
        <v>1647</v>
      </c>
      <c r="Y33" s="1591">
        <v>4707</v>
      </c>
      <c r="Z33" s="1581">
        <v>151</v>
      </c>
      <c r="AA33" s="1582">
        <v>2600</v>
      </c>
      <c r="AB33" s="1582">
        <v>37843</v>
      </c>
      <c r="AC33" s="1582">
        <v>35454</v>
      </c>
      <c r="AD33" s="1582">
        <v>73297</v>
      </c>
      <c r="AE33" s="1582">
        <v>3118</v>
      </c>
      <c r="AF33" s="1582">
        <v>1718</v>
      </c>
      <c r="AG33" s="1591">
        <v>4836</v>
      </c>
      <c r="AH33" s="5907">
        <v>163</v>
      </c>
      <c r="AI33" s="2180">
        <v>205</v>
      </c>
      <c r="AJ33" s="2180">
        <v>2785</v>
      </c>
      <c r="AK33" s="2180">
        <v>3275</v>
      </c>
      <c r="AL33" s="2180">
        <v>38149</v>
      </c>
      <c r="AM33" s="2180">
        <v>36839</v>
      </c>
      <c r="AN33" s="2180">
        <v>74.988</v>
      </c>
      <c r="AO33" s="2180">
        <v>3339</v>
      </c>
      <c r="AP33" s="2180">
        <v>1978</v>
      </c>
      <c r="AQ33" s="5908">
        <v>5317</v>
      </c>
    </row>
    <row r="34" spans="1:43" ht="57" customHeight="1" thickBot="1">
      <c r="A34" s="1613" t="s">
        <v>5391</v>
      </c>
      <c r="B34" s="1667" t="s">
        <v>9</v>
      </c>
      <c r="C34" s="1668" t="s">
        <v>9</v>
      </c>
      <c r="D34" s="1616" t="s">
        <v>9</v>
      </c>
      <c r="E34" s="1616" t="s">
        <v>9</v>
      </c>
      <c r="F34" s="1616" t="s">
        <v>9</v>
      </c>
      <c r="G34" s="1616" t="s">
        <v>9</v>
      </c>
      <c r="H34" s="1616" t="s">
        <v>9</v>
      </c>
      <c r="I34" s="1669" t="s">
        <v>9</v>
      </c>
      <c r="J34" s="1667" t="s">
        <v>9</v>
      </c>
      <c r="K34" s="1668" t="s">
        <v>9</v>
      </c>
      <c r="L34" s="1616">
        <v>43282</v>
      </c>
      <c r="M34" s="1616">
        <v>37186</v>
      </c>
      <c r="N34" s="1616">
        <v>80468</v>
      </c>
      <c r="O34" s="1616" t="s">
        <v>9</v>
      </c>
      <c r="P34" s="1616" t="s">
        <v>9</v>
      </c>
      <c r="Q34" s="1669" t="s">
        <v>9</v>
      </c>
      <c r="R34" s="1667" t="s">
        <v>9</v>
      </c>
      <c r="S34" s="1668" t="s">
        <v>9</v>
      </c>
      <c r="T34" s="1616">
        <v>44472</v>
      </c>
      <c r="U34" s="1616">
        <v>40051</v>
      </c>
      <c r="V34" s="1616">
        <v>84523</v>
      </c>
      <c r="W34" s="1616" t="s">
        <v>9</v>
      </c>
      <c r="X34" s="1616" t="s">
        <v>9</v>
      </c>
      <c r="Y34" s="1670" t="s">
        <v>9</v>
      </c>
      <c r="Z34" s="1667" t="s">
        <v>9</v>
      </c>
      <c r="AA34" s="1668" t="s">
        <v>9</v>
      </c>
      <c r="AB34" s="1616" t="s">
        <v>9</v>
      </c>
      <c r="AC34" s="1616" t="s">
        <v>9</v>
      </c>
      <c r="AD34" s="1616" t="s">
        <v>9</v>
      </c>
      <c r="AE34" s="1616" t="s">
        <v>9</v>
      </c>
      <c r="AF34" s="1616" t="s">
        <v>9</v>
      </c>
      <c r="AG34" s="1670" t="s">
        <v>9</v>
      </c>
      <c r="AH34" s="5909" t="s">
        <v>9</v>
      </c>
      <c r="AI34" s="5910" t="s">
        <v>9</v>
      </c>
      <c r="AJ34" s="5910" t="s">
        <v>9</v>
      </c>
      <c r="AK34" s="5910" t="s">
        <v>9</v>
      </c>
      <c r="AL34" s="5910">
        <v>50571</v>
      </c>
      <c r="AM34" s="5910">
        <v>46441</v>
      </c>
      <c r="AN34" s="5910">
        <v>97012</v>
      </c>
      <c r="AO34" s="5910" t="s">
        <v>9</v>
      </c>
      <c r="AP34" s="5910" t="s">
        <v>9</v>
      </c>
      <c r="AQ34" s="5911" t="s">
        <v>9</v>
      </c>
    </row>
    <row r="35" spans="1:43" ht="20.100000000000001" customHeight="1" thickTop="1">
      <c r="A35" s="6261"/>
      <c r="B35" s="6261"/>
      <c r="C35" s="6261"/>
      <c r="D35" s="6261"/>
      <c r="E35" s="6261"/>
      <c r="F35" s="6261"/>
      <c r="G35" s="6261"/>
      <c r="H35" s="6261"/>
      <c r="I35" s="6261"/>
    </row>
    <row r="36" spans="1:43" ht="20.100000000000001" customHeight="1">
      <c r="A36" s="6261" t="s">
        <v>1501</v>
      </c>
      <c r="B36" s="6261"/>
      <c r="C36" s="6261"/>
      <c r="D36" s="6261"/>
      <c r="E36" s="6261"/>
      <c r="F36" s="6261"/>
      <c r="G36" s="6261"/>
      <c r="H36" s="6261"/>
      <c r="I36" s="6261"/>
      <c r="J36" s="6261"/>
      <c r="K36" s="6261"/>
    </row>
    <row r="37" spans="1:43" ht="20.100000000000001" customHeight="1">
      <c r="A37" s="6247" t="s">
        <v>679</v>
      </c>
      <c r="B37" s="6247"/>
      <c r="C37" s="6247"/>
      <c r="D37" s="6247"/>
      <c r="E37" s="6247"/>
      <c r="F37" s="6247"/>
      <c r="G37" s="6247"/>
      <c r="H37" s="6247"/>
      <c r="I37" s="6247"/>
      <c r="J37" s="6247"/>
      <c r="K37" s="6247"/>
    </row>
    <row r="38" spans="1:43" ht="20.100000000000001" customHeight="1">
      <c r="A38" s="6247" t="s">
        <v>1507</v>
      </c>
      <c r="B38" s="6247"/>
      <c r="C38" s="6247"/>
      <c r="D38" s="6247"/>
      <c r="E38" s="6247"/>
      <c r="F38" s="6247"/>
      <c r="G38" s="6247"/>
      <c r="H38" s="1025"/>
      <c r="I38" s="1025"/>
      <c r="J38" s="1025"/>
      <c r="K38" s="1025"/>
    </row>
    <row r="39" spans="1:43" ht="20.100000000000001" customHeight="1">
      <c r="A39" s="6249" t="s">
        <v>104</v>
      </c>
      <c r="B39" s="6249"/>
      <c r="C39" s="6249"/>
      <c r="D39" s="6249"/>
      <c r="E39" s="6249"/>
      <c r="F39" s="6249"/>
      <c r="G39" s="6249"/>
      <c r="H39" s="6249"/>
      <c r="I39" s="6249"/>
      <c r="J39" s="6249"/>
      <c r="K39" s="6249"/>
      <c r="L39" s="804"/>
      <c r="M39" s="804"/>
      <c r="N39" s="804"/>
      <c r="O39" s="804"/>
    </row>
    <row r="40" spans="1:43" ht="20.100000000000001" customHeight="1">
      <c r="A40" s="6532" t="s">
        <v>1532</v>
      </c>
      <c r="B40" s="6532"/>
      <c r="C40" s="6532"/>
      <c r="D40" s="6532"/>
      <c r="E40" s="6532"/>
      <c r="F40" s="6532"/>
      <c r="G40" s="6532"/>
      <c r="H40" s="6532"/>
      <c r="I40" s="6532"/>
      <c r="J40" s="6532"/>
      <c r="K40" s="1034"/>
      <c r="L40" s="1034"/>
      <c r="M40" s="1034"/>
      <c r="N40" s="1034"/>
      <c r="O40" s="1034"/>
    </row>
    <row r="57" ht="28.5" customHeight="1"/>
    <row r="58" ht="20.100000000000001" customHeight="1"/>
    <row r="59" ht="20.100000000000001" customHeight="1"/>
    <row r="60" ht="20.100000000000001" customHeight="1"/>
  </sheetData>
  <mergeCells count="36">
    <mergeCell ref="A2:AQ2"/>
    <mergeCell ref="A3:AQ3"/>
    <mergeCell ref="A4:A6"/>
    <mergeCell ref="B4:I4"/>
    <mergeCell ref="J4:Q4"/>
    <mergeCell ref="R4:Y4"/>
    <mergeCell ref="Z4:AG4"/>
    <mergeCell ref="AH4:AQ4"/>
    <mergeCell ref="B5:B6"/>
    <mergeCell ref="C5:C6"/>
    <mergeCell ref="T5:V5"/>
    <mergeCell ref="W5:Y5"/>
    <mergeCell ref="D5:F5"/>
    <mergeCell ref="AJ5:AJ6"/>
    <mergeCell ref="AK5:AK6"/>
    <mergeCell ref="AH5:AH6"/>
    <mergeCell ref="AO5:AQ5"/>
    <mergeCell ref="A39:K39"/>
    <mergeCell ref="A35:I35"/>
    <mergeCell ref="A36:K36"/>
    <mergeCell ref="A37:K37"/>
    <mergeCell ref="AB5:AD5"/>
    <mergeCell ref="G5:I5"/>
    <mergeCell ref="S5:S6"/>
    <mergeCell ref="AA5:AA6"/>
    <mergeCell ref="R5:R6"/>
    <mergeCell ref="A38:G38"/>
    <mergeCell ref="K5:K6"/>
    <mergeCell ref="AL5:AN5"/>
    <mergeCell ref="L5:N5"/>
    <mergeCell ref="O5:Q5"/>
    <mergeCell ref="AE5:AG5"/>
    <mergeCell ref="AI5:AI6"/>
    <mergeCell ref="A40:J40"/>
    <mergeCell ref="J5:J6"/>
    <mergeCell ref="Z5:Z6"/>
  </mergeCells>
  <hyperlinks>
    <hyperlink ref="A1" r:id="rId1"/>
  </hyperlinks>
  <pageMargins left="0.51181102362204722" right="0.51181102362204722" top="0.74803149606299213" bottom="0.74803149606299213" header="0.31496062992125984" footer="0.31496062992125984"/>
  <pageSetup paperSize="9" scale="35" fitToWidth="0" orientation="landscape" r:id="rId2"/>
  <headerFooter alignWithMargins="0">
    <oddFooter>&amp;R93</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361</vt:i4>
      </vt:variant>
      <vt:variant>
        <vt:lpstr>Adlandırılmış Aralıklar</vt:lpstr>
      </vt:variant>
      <vt:variant>
        <vt:i4>313</vt:i4>
      </vt:variant>
    </vt:vector>
  </HeadingPairs>
  <TitlesOfParts>
    <vt:vector size="674" baseType="lpstr">
      <vt:lpstr>KAPAK</vt:lpstr>
      <vt:lpstr>KAPAK (2)</vt:lpstr>
      <vt:lpstr>ÖNSÖZ</vt:lpstr>
      <vt:lpstr>İÇİNDEKİLER</vt:lpstr>
      <vt:lpstr>TABLO LİSTESİ</vt:lpstr>
      <vt:lpstr>GİRİŞ</vt:lpstr>
      <vt:lpstr>I BÖLÜM İÇİNDEKİLER</vt:lpstr>
      <vt:lpstr>TABLO 1.1</vt:lpstr>
      <vt:lpstr>TABLO 1.2</vt:lpstr>
      <vt:lpstr>TABLO 1.3</vt:lpstr>
      <vt:lpstr>TABLO 1.4</vt:lpstr>
      <vt:lpstr>TABLO 1.5</vt:lpstr>
      <vt:lpstr>TABLO 1.6</vt:lpstr>
      <vt:lpstr>II BÖLÜM İÇİNDEKİLER</vt:lpstr>
      <vt:lpstr>TABLO 2.1</vt:lpstr>
      <vt:lpstr>TABLO 2.2</vt:lpstr>
      <vt:lpstr>TABLO 2.3</vt:lpstr>
      <vt:lpstr>TABLO 2.4 2009.1</vt:lpstr>
      <vt:lpstr>TABLO 2.4 2009.2</vt:lpstr>
      <vt:lpstr>TABLO 2.4 2010.1</vt:lpstr>
      <vt:lpstr>TABLO 2.4 2010.2</vt:lpstr>
      <vt:lpstr>TABLO 2.4 2011.1</vt:lpstr>
      <vt:lpstr>TABLO 2.4 2011.2</vt:lpstr>
      <vt:lpstr>TABLO 2.4 2012.1</vt:lpstr>
      <vt:lpstr>TABLO 2.4 2012.2</vt:lpstr>
      <vt:lpstr>TABLO 2.4 2013.1</vt:lpstr>
      <vt:lpstr>TABLO 2.4 2013.2</vt:lpstr>
      <vt:lpstr>TABLO 2.5</vt:lpstr>
      <vt:lpstr>TABLO 2.6</vt:lpstr>
      <vt:lpstr>TABLO 2.7</vt:lpstr>
      <vt:lpstr>TABLO 2.8 </vt:lpstr>
      <vt:lpstr>TABLO 2.8 (devamı1)</vt:lpstr>
      <vt:lpstr>TABLO 2.8 (devamı2)</vt:lpstr>
      <vt:lpstr>TABLO 2.8 (devamı3)</vt:lpstr>
      <vt:lpstr>TABLO 2.8 (devamı4)</vt:lpstr>
      <vt:lpstr>TABLO 2.9</vt:lpstr>
      <vt:lpstr>TABLO 2.10</vt:lpstr>
      <vt:lpstr>TABLO 2.11</vt:lpstr>
      <vt:lpstr>TABLO 2.12</vt:lpstr>
      <vt:lpstr>TABLO 2.13</vt:lpstr>
      <vt:lpstr>TABLO 2.14</vt:lpstr>
      <vt:lpstr>III BÖLÜM İÇİNDEKİLER</vt:lpstr>
      <vt:lpstr>TABLO 3.1</vt:lpstr>
      <vt:lpstr>TABLO 3.2</vt:lpstr>
      <vt:lpstr>TABLO 3.3</vt:lpstr>
      <vt:lpstr>TABLO 3.4</vt:lpstr>
      <vt:lpstr>TABLO 3.5(2005)</vt:lpstr>
      <vt:lpstr>TABLO 3.5(2006)</vt:lpstr>
      <vt:lpstr>TABLO 3.5(2007)</vt:lpstr>
      <vt:lpstr>TABLO 3.5(2008)</vt:lpstr>
      <vt:lpstr>TABLO 3.5(2009)</vt:lpstr>
      <vt:lpstr>TABLO 3.5(2010)</vt:lpstr>
      <vt:lpstr>TABLO 3.5(2011)</vt:lpstr>
      <vt:lpstr>TABLO 3.5(2012)</vt:lpstr>
      <vt:lpstr>TABLO 3.6 (2005)</vt:lpstr>
      <vt:lpstr>TABLO 3.6 (2006)</vt:lpstr>
      <vt:lpstr>TABLO 3.6 (2007)</vt:lpstr>
      <vt:lpstr>TABLO 3.6 (2008)</vt:lpstr>
      <vt:lpstr>TABLO 3.6 (2009)</vt:lpstr>
      <vt:lpstr>TABLO 3.6(2010)</vt:lpstr>
      <vt:lpstr>TABLO 3.6 (2011)</vt:lpstr>
      <vt:lpstr>TABLO 3.6(2012)</vt:lpstr>
      <vt:lpstr>TABLO 3.7</vt:lpstr>
      <vt:lpstr>TABLO 3.8</vt:lpstr>
      <vt:lpstr>TABLO 3.9</vt:lpstr>
      <vt:lpstr>TABLO 3.10</vt:lpstr>
      <vt:lpstr>TABLO 3.11</vt:lpstr>
      <vt:lpstr>TABLO 3.12(2003-2008)</vt:lpstr>
      <vt:lpstr>TABLO 3.12(2009-2013)</vt:lpstr>
      <vt:lpstr>TABLO 3.13</vt:lpstr>
      <vt:lpstr>TABLO 3.14</vt:lpstr>
      <vt:lpstr>TABLO 3.15</vt:lpstr>
      <vt:lpstr>TABLO 3.16</vt:lpstr>
      <vt:lpstr>TABLO 3.17</vt:lpstr>
      <vt:lpstr>TABLO 3.18</vt:lpstr>
      <vt:lpstr>TABLO 3.19(2009)</vt:lpstr>
      <vt:lpstr>TABLO 3.19(2010)</vt:lpstr>
      <vt:lpstr>TABLO 3.19(2011)</vt:lpstr>
      <vt:lpstr>TABLO 3.19(2012)</vt:lpstr>
      <vt:lpstr>TABLO 3.19(2013)</vt:lpstr>
      <vt:lpstr>TABLO 3.20</vt:lpstr>
      <vt:lpstr>TABLO 3.21</vt:lpstr>
      <vt:lpstr>TABLO 3.22</vt:lpstr>
      <vt:lpstr>TABLO 3.23</vt:lpstr>
      <vt:lpstr>TABLO 3.24</vt:lpstr>
      <vt:lpstr>TABLO 3.25</vt:lpstr>
      <vt:lpstr>TABLO 3.26</vt:lpstr>
      <vt:lpstr>TABLO 3.27</vt:lpstr>
      <vt:lpstr>TABLO 3.28</vt:lpstr>
      <vt:lpstr>TABLO 3.29</vt:lpstr>
      <vt:lpstr>TABLO 3.30</vt:lpstr>
      <vt:lpstr>IV BÖLÜM İÇİNDEKİLER</vt:lpstr>
      <vt:lpstr>TABLO 4.1</vt:lpstr>
      <vt:lpstr>TABLO 4.2</vt:lpstr>
      <vt:lpstr>TABLO 4.3</vt:lpstr>
      <vt:lpstr>TABLO 4.4</vt:lpstr>
      <vt:lpstr>TABLO 4.5</vt:lpstr>
      <vt:lpstr>TABLO 4.6</vt:lpstr>
      <vt:lpstr>TABLO 4.7</vt:lpstr>
      <vt:lpstr>TABLO 4.8</vt:lpstr>
      <vt:lpstr>TABLO 4.8 (2012-2013)</vt:lpstr>
      <vt:lpstr>TABLO 4.9</vt:lpstr>
      <vt:lpstr>TABLO 4.10</vt:lpstr>
      <vt:lpstr>TABLO 4.11</vt:lpstr>
      <vt:lpstr>TABLO 4.12</vt:lpstr>
      <vt:lpstr>TABLO 4.13</vt:lpstr>
      <vt:lpstr>TABLO 4.14</vt:lpstr>
      <vt:lpstr>TABLO 4.15</vt:lpstr>
      <vt:lpstr>TABLO 4.16</vt:lpstr>
      <vt:lpstr>TABLO 4.17(2009)</vt:lpstr>
      <vt:lpstr>TABLO 4.17(2010)</vt:lpstr>
      <vt:lpstr>TABLO 4.17(2011)</vt:lpstr>
      <vt:lpstr>TABLO 4.17(2012)</vt:lpstr>
      <vt:lpstr>TABLO 4.17(2013)</vt:lpstr>
      <vt:lpstr>TABLO 4.18</vt:lpstr>
      <vt:lpstr>TABLO 4.18 (2012-2013)</vt:lpstr>
      <vt:lpstr>TABLO 4.19</vt:lpstr>
      <vt:lpstr>TABLO 4.20</vt:lpstr>
      <vt:lpstr>TABLO 4.21</vt:lpstr>
      <vt:lpstr>TABLO 4.22(2010)</vt:lpstr>
      <vt:lpstr>TABLO 4.22(2011)</vt:lpstr>
      <vt:lpstr>TABLO 4.22(2012)</vt:lpstr>
      <vt:lpstr>TABLO 4.22(2013)</vt:lpstr>
      <vt:lpstr>TABLO 4.23</vt:lpstr>
      <vt:lpstr>TABLO 4.24</vt:lpstr>
      <vt:lpstr>TABLO 4.25</vt:lpstr>
      <vt:lpstr>TABLO 4.26</vt:lpstr>
      <vt:lpstr>TABLO 4.27</vt:lpstr>
      <vt:lpstr>TABLO 4.28</vt:lpstr>
      <vt:lpstr>V BÖLÜM İÇİNDEKİLER</vt:lpstr>
      <vt:lpstr>TABLO 5.1</vt:lpstr>
      <vt:lpstr>TABLO 5.2</vt:lpstr>
      <vt:lpstr>TABLO 5.3</vt:lpstr>
      <vt:lpstr>TABLO 5.4</vt:lpstr>
      <vt:lpstr>VI BÖLÜM İÇİNDEKİLER</vt:lpstr>
      <vt:lpstr>TABLO 6.1</vt:lpstr>
      <vt:lpstr>TABLO 6.2</vt:lpstr>
      <vt:lpstr>TABLO 6.3</vt:lpstr>
      <vt:lpstr>VII BÖLÜM İÇİNDEKİLER</vt:lpstr>
      <vt:lpstr>TABLO 7.1</vt:lpstr>
      <vt:lpstr>TABLO 7.1 (2011-2013)</vt:lpstr>
      <vt:lpstr>TABLO 7.2</vt:lpstr>
      <vt:lpstr>TABLO 7.2 (2011-2013)</vt:lpstr>
      <vt:lpstr>TABLO 7.3</vt:lpstr>
      <vt:lpstr>TABLO 7.4</vt:lpstr>
      <vt:lpstr>TABLO 7.5</vt:lpstr>
      <vt:lpstr>TABLO 7.6</vt:lpstr>
      <vt:lpstr>TABLO 7.7</vt:lpstr>
      <vt:lpstr>VIII BÖLÜM İÇİNDEKİLER</vt:lpstr>
      <vt:lpstr>TABLO 8.1</vt:lpstr>
      <vt:lpstr>TABLO 8.1 (2011)</vt:lpstr>
      <vt:lpstr>TABLO 8.1 (2012)</vt:lpstr>
      <vt:lpstr>TABLO 8.1 (2013)</vt:lpstr>
      <vt:lpstr>TABLO 8.2</vt:lpstr>
      <vt:lpstr>TABLO 8.2 (2010)</vt:lpstr>
      <vt:lpstr>TABLO 8.2 (2011)</vt:lpstr>
      <vt:lpstr>TABLO 8.2 (2012)</vt:lpstr>
      <vt:lpstr>TABLO 8.2 (2013)</vt:lpstr>
      <vt:lpstr>TABLO 8.3</vt:lpstr>
      <vt:lpstr>TABLO 8.4</vt:lpstr>
      <vt:lpstr>TABLO 8.5</vt:lpstr>
      <vt:lpstr>TABLO 8.6</vt:lpstr>
      <vt:lpstr>TABLO 8.7</vt:lpstr>
      <vt:lpstr>TABLO 8.8</vt:lpstr>
      <vt:lpstr>TABLO 8.9</vt:lpstr>
      <vt:lpstr>IX BÖLÜM İÇİNDEKİLER</vt:lpstr>
      <vt:lpstr>TABLO 9.1</vt:lpstr>
      <vt:lpstr>TABLO 9.1 (2011-2013)</vt:lpstr>
      <vt:lpstr>TABLO 9.2</vt:lpstr>
      <vt:lpstr>TABLO 9.3</vt:lpstr>
      <vt:lpstr>TABLO 9.4</vt:lpstr>
      <vt:lpstr>TABLO 9.5</vt:lpstr>
      <vt:lpstr>TABLO 9.6</vt:lpstr>
      <vt:lpstr>TABLO 9.7</vt:lpstr>
      <vt:lpstr>TABLO 9.8</vt:lpstr>
      <vt:lpstr>TABLO 9.9</vt:lpstr>
      <vt:lpstr>TABLO 9.10</vt:lpstr>
      <vt:lpstr>TABLO 9.10 (2009)</vt:lpstr>
      <vt:lpstr>TABLO 9.10 (2010)</vt:lpstr>
      <vt:lpstr>TABLO 9.10 (2011)</vt:lpstr>
      <vt:lpstr>TABLO 9.10 (2012)</vt:lpstr>
      <vt:lpstr>TABLO 9.11</vt:lpstr>
      <vt:lpstr>TABLO 9.12</vt:lpstr>
      <vt:lpstr>TABLO 9.13</vt:lpstr>
      <vt:lpstr>TABLO 9.14</vt:lpstr>
      <vt:lpstr>X BÖLÜM İÇİNDEKİLER</vt:lpstr>
      <vt:lpstr>TABLO 10.1</vt:lpstr>
      <vt:lpstr>TABLO 10.1 (2009-2013)</vt:lpstr>
      <vt:lpstr>TABLO 10.2</vt:lpstr>
      <vt:lpstr>TABLO 10.3</vt:lpstr>
      <vt:lpstr>XI BÖLÜM İÇİNDEKİLER</vt:lpstr>
      <vt:lpstr>TABLO 11.1</vt:lpstr>
      <vt:lpstr>TABLO 11.2</vt:lpstr>
      <vt:lpstr>TABLO 11.3</vt:lpstr>
      <vt:lpstr>TABLO 11.4</vt:lpstr>
      <vt:lpstr>TABLO 11.5</vt:lpstr>
      <vt:lpstr>TABLO 11.6</vt:lpstr>
      <vt:lpstr>TABLO 11.7</vt:lpstr>
      <vt:lpstr>TABLO 11.8</vt:lpstr>
      <vt:lpstr>TABLO 11.9</vt:lpstr>
      <vt:lpstr>TABLO 11.10</vt:lpstr>
      <vt:lpstr>TABLO 11.11</vt:lpstr>
      <vt:lpstr>TABLO 11.12</vt:lpstr>
      <vt:lpstr>TABLO 11.13</vt:lpstr>
      <vt:lpstr>TABLO 11.14</vt:lpstr>
      <vt:lpstr>TABLO 11.15</vt:lpstr>
      <vt:lpstr>TABLO 11.16</vt:lpstr>
      <vt:lpstr>TABLO 11.17</vt:lpstr>
      <vt:lpstr>TABLO 11.18</vt:lpstr>
      <vt:lpstr>TABLO 11.19</vt:lpstr>
      <vt:lpstr>TABLO 11.20</vt:lpstr>
      <vt:lpstr>TABLO 11.21</vt:lpstr>
      <vt:lpstr>TABLO 11.22</vt:lpstr>
      <vt:lpstr>TABLO 11.22 (2009)</vt:lpstr>
      <vt:lpstr>TABLO 11.22 (2010)</vt:lpstr>
      <vt:lpstr>TABLO 11.22 (2011)</vt:lpstr>
      <vt:lpstr>TABLO 11.22 (2012)</vt:lpstr>
      <vt:lpstr>TABLO 11.23</vt:lpstr>
      <vt:lpstr>TABLO 11.24</vt:lpstr>
      <vt:lpstr>TABLO 11.25</vt:lpstr>
      <vt:lpstr>TABLO 11.26</vt:lpstr>
      <vt:lpstr>TABLO 11.27</vt:lpstr>
      <vt:lpstr>TABLO 11.28</vt:lpstr>
      <vt:lpstr>TABLO 11.28(2011-2013)</vt:lpstr>
      <vt:lpstr>XII BÖLÜM İÇİNDEKİLER</vt:lpstr>
      <vt:lpstr>TABLO 12.1</vt:lpstr>
      <vt:lpstr>TABLO 12.2</vt:lpstr>
      <vt:lpstr>TABLO 12.3</vt:lpstr>
      <vt:lpstr>TABLO 12.4</vt:lpstr>
      <vt:lpstr>TABLO 12.5</vt:lpstr>
      <vt:lpstr>TABLO 12.6</vt:lpstr>
      <vt:lpstr>TABLO 12.7</vt:lpstr>
      <vt:lpstr>TABLO 12.8</vt:lpstr>
      <vt:lpstr>TABLO 12.9</vt:lpstr>
      <vt:lpstr>TABLO 12.10</vt:lpstr>
      <vt:lpstr>TABLO 12.11</vt:lpstr>
      <vt:lpstr>TABLO 12.12</vt:lpstr>
      <vt:lpstr>TABLO 12.13</vt:lpstr>
      <vt:lpstr>TABLO 12.14</vt:lpstr>
      <vt:lpstr>TABLO 12.15</vt:lpstr>
      <vt:lpstr>TABLO 12.16</vt:lpstr>
      <vt:lpstr>TABLO 12.16 (08-10)</vt:lpstr>
      <vt:lpstr>TABLO 12.16 (11-13)</vt:lpstr>
      <vt:lpstr>TABLO 12.17 (2004,1)</vt:lpstr>
      <vt:lpstr>TABLO 12.17 (2004,2)</vt:lpstr>
      <vt:lpstr>TABLO 12.17 (2005,1)</vt:lpstr>
      <vt:lpstr>TABLO 12.17 (2005,2)</vt:lpstr>
      <vt:lpstr>TABLO 12.17 (2006,1)</vt:lpstr>
      <vt:lpstr>TABLO 12.17 (2006,2)</vt:lpstr>
      <vt:lpstr>TABLO 12.17 (2007,1)</vt:lpstr>
      <vt:lpstr>TABLO 12.17 (2007,2)</vt:lpstr>
      <vt:lpstr>TABLO 12.17 (2008,1)</vt:lpstr>
      <vt:lpstr>TABLO 12.17 (2008,2)</vt:lpstr>
      <vt:lpstr>TABLO 12.17 (2009,1)</vt:lpstr>
      <vt:lpstr>TABLO 12.17 (2009,2)</vt:lpstr>
      <vt:lpstr>TABLO 12.17 (2010,1)</vt:lpstr>
      <vt:lpstr>TABLO 12.17 (2010,2)</vt:lpstr>
      <vt:lpstr>TABLO 12.17 (2011,1)</vt:lpstr>
      <vt:lpstr>TABLO 12.17 (2011,2)</vt:lpstr>
      <vt:lpstr>TABLO 12.17 (2012,1)</vt:lpstr>
      <vt:lpstr>TABLO 12.17 (2012,2)</vt:lpstr>
      <vt:lpstr>TABLO 12.17 (2013,1)</vt:lpstr>
      <vt:lpstr>TABLO 12.17 (2013,2)</vt:lpstr>
      <vt:lpstr>TABLO 12.18,1</vt:lpstr>
      <vt:lpstr>TABLO 12.18,2)</vt:lpstr>
      <vt:lpstr>TABLO 12.19</vt:lpstr>
      <vt:lpstr>TABLO 12.20</vt:lpstr>
      <vt:lpstr>TABLO 12.21</vt:lpstr>
      <vt:lpstr>TABLO 12.22</vt:lpstr>
      <vt:lpstr>TABLO 12.23</vt:lpstr>
      <vt:lpstr>TABLO 12.24</vt:lpstr>
      <vt:lpstr>TABLO 12.25</vt:lpstr>
      <vt:lpstr>TABLO 12.26</vt:lpstr>
      <vt:lpstr>XIII BÖLÜM İÇİNDEKİLER</vt:lpstr>
      <vt:lpstr>TABLO 13.1</vt:lpstr>
      <vt:lpstr>TABLO 13.1(devamı)</vt:lpstr>
      <vt:lpstr>XIV BÖLÜM İÇİNDEKİLER</vt:lpstr>
      <vt:lpstr>TABLO 14.1</vt:lpstr>
      <vt:lpstr>TABLO 14.2</vt:lpstr>
      <vt:lpstr>TABLO 14.3</vt:lpstr>
      <vt:lpstr>TABLO 14.4</vt:lpstr>
      <vt:lpstr>TABLO 14.5</vt:lpstr>
      <vt:lpstr>TABLO 14.6</vt:lpstr>
      <vt:lpstr>TABLO 14.7</vt:lpstr>
      <vt:lpstr>TABLO 14.8</vt:lpstr>
      <vt:lpstr>TABLO 14.9</vt:lpstr>
      <vt:lpstr>TABLO 14.10</vt:lpstr>
      <vt:lpstr>TABLO 14.11</vt:lpstr>
      <vt:lpstr>TABLO 14.12</vt:lpstr>
      <vt:lpstr>TABLO 14.13</vt:lpstr>
      <vt:lpstr>TABLO 14.14</vt:lpstr>
      <vt:lpstr>TABLO 14.15</vt:lpstr>
      <vt:lpstr>TABLO 14.16</vt:lpstr>
      <vt:lpstr>TABLO 14.17</vt:lpstr>
      <vt:lpstr>TABLO 14.18</vt:lpstr>
      <vt:lpstr>XV BÖLÜM İÇİNDEKİLER</vt:lpstr>
      <vt:lpstr>TABLO 15.1</vt:lpstr>
      <vt:lpstr>TABLO 15.2</vt:lpstr>
      <vt:lpstr>TABLO 15.3</vt:lpstr>
      <vt:lpstr>TABLO 15.4</vt:lpstr>
      <vt:lpstr>TABLO 15.5</vt:lpstr>
      <vt:lpstr>TABLO 15.6</vt:lpstr>
      <vt:lpstr>TABLO 15.6(2007)</vt:lpstr>
      <vt:lpstr>TABLO 15.6(2008)</vt:lpstr>
      <vt:lpstr>TABLO 15.6(2009)</vt:lpstr>
      <vt:lpstr>TABLO 15.6(2010)</vt:lpstr>
      <vt:lpstr>TABLO 15.6(2011)</vt:lpstr>
      <vt:lpstr>TABLO 15.6(2012)</vt:lpstr>
      <vt:lpstr>TABLO 15.6(2013)</vt:lpstr>
      <vt:lpstr>TABLO 15.7</vt:lpstr>
      <vt:lpstr>TABLO 15.8</vt:lpstr>
      <vt:lpstr>TABLO 15.9</vt:lpstr>
      <vt:lpstr>TABLO 15.10</vt:lpstr>
      <vt:lpstr>TABLO 15.11</vt:lpstr>
      <vt:lpstr>TABLO 15.12</vt:lpstr>
      <vt:lpstr>XVI BÖLÜM İÇİNDEKİLER</vt:lpstr>
      <vt:lpstr>TABLO 16.1</vt:lpstr>
      <vt:lpstr>TABLO 16.2</vt:lpstr>
      <vt:lpstr>TABLO 16.2 (2010)</vt:lpstr>
      <vt:lpstr>TABLO 16.2 (2011)</vt:lpstr>
      <vt:lpstr>TABLO 16.2 (2012)</vt:lpstr>
      <vt:lpstr>TABLO 16.2 (2013)</vt:lpstr>
      <vt:lpstr>TABLO 16.3</vt:lpstr>
      <vt:lpstr>TABLO 16.4</vt:lpstr>
      <vt:lpstr>TABLO 16.5</vt:lpstr>
      <vt:lpstr>TABLO 16.6</vt:lpstr>
      <vt:lpstr>TABLO 16.7</vt:lpstr>
      <vt:lpstr>TABLO 16.8</vt:lpstr>
      <vt:lpstr>TABLO 16.8 (2011)</vt:lpstr>
      <vt:lpstr>TABLO 16.8 (2012)</vt:lpstr>
      <vt:lpstr>TABLO 16.8 (2013)</vt:lpstr>
      <vt:lpstr>TABLO 16.9</vt:lpstr>
      <vt:lpstr>XVII BÖLÜM İÇİNDEKİLER</vt:lpstr>
      <vt:lpstr>TABLO 17.1</vt:lpstr>
      <vt:lpstr>TABLO 17.2</vt:lpstr>
      <vt:lpstr>TABLO 17.3</vt:lpstr>
      <vt:lpstr>TABLO 17.4</vt:lpstr>
      <vt:lpstr>TABLO 17.5</vt:lpstr>
      <vt:lpstr>TABLO 17.6</vt:lpstr>
      <vt:lpstr>TABLO 17.7</vt:lpstr>
      <vt:lpstr>TABLO 17.7(99-2003)</vt:lpstr>
      <vt:lpstr>TABLO 17.7 (2004-2008)</vt:lpstr>
      <vt:lpstr>TABLO 17.7 (2009-2012)</vt:lpstr>
      <vt:lpstr>TABLO 17.8</vt:lpstr>
      <vt:lpstr>XVIII BÖLÜM İÇİNDEKİLER</vt:lpstr>
      <vt:lpstr>TABLO 18.1</vt:lpstr>
      <vt:lpstr>TABLO 18.2</vt:lpstr>
      <vt:lpstr>TABLO 18.3</vt:lpstr>
      <vt:lpstr>TABLO 18.4</vt:lpstr>
      <vt:lpstr>TABLO 18.5</vt:lpstr>
      <vt:lpstr>TABLO 18.6</vt:lpstr>
      <vt:lpstr>TABLO 18.7</vt:lpstr>
      <vt:lpstr>TABLO 18.8</vt:lpstr>
      <vt:lpstr>XIX BÖLÜM İÇİNDEKİLER</vt:lpstr>
      <vt:lpstr>TABLO 19.1</vt:lpstr>
      <vt:lpstr>TABLO 19.2</vt:lpstr>
      <vt:lpstr>XX BÖLÜM İÇİNDEKİLER</vt:lpstr>
      <vt:lpstr>TABLO 20.1</vt:lpstr>
      <vt:lpstr>EKLER</vt:lpstr>
      <vt:lpstr>EK-1 DİĞER TABLO LİSTESİ</vt:lpstr>
      <vt:lpstr>EK-2 DİĞER GRAFİK LİSTESİ</vt:lpstr>
      <vt:lpstr>GİRİŞ!OLE_LINK8</vt:lpstr>
      <vt:lpstr>GİRİŞ!Yazdırma_Alanı</vt:lpstr>
      <vt:lpstr>'I BÖLÜM İÇİNDEKİLER'!Yazdırma_Alanı</vt:lpstr>
      <vt:lpstr>'II BÖLÜM İÇİNDEKİLER'!Yazdırma_Alanı</vt:lpstr>
      <vt:lpstr>'III BÖLÜM İÇİNDEKİLER'!Yazdırma_Alanı</vt:lpstr>
      <vt:lpstr>'IV BÖLÜM İÇİNDEKİLER'!Yazdırma_Alanı</vt:lpstr>
      <vt:lpstr>'IX BÖLÜM İÇİNDEKİLER'!Yazdırma_Alanı</vt:lpstr>
      <vt:lpstr>İÇİNDEKİLER!Yazdırma_Alanı</vt:lpstr>
      <vt:lpstr>KAPAK!Yazdırma_Alanı</vt:lpstr>
      <vt:lpstr>'KAPAK (2)'!Yazdırma_Alanı</vt:lpstr>
      <vt:lpstr>ÖNSÖZ!Yazdırma_Alanı</vt:lpstr>
      <vt:lpstr>'TABLO 1.1'!Yazdırma_Alanı</vt:lpstr>
      <vt:lpstr>'TABLO 1.2'!Yazdırma_Alanı</vt:lpstr>
      <vt:lpstr>'TABLO 1.3'!Yazdırma_Alanı</vt:lpstr>
      <vt:lpstr>'TABLO 1.4'!Yazdırma_Alanı</vt:lpstr>
      <vt:lpstr>'TABLO 10.1'!Yazdırma_Alanı</vt:lpstr>
      <vt:lpstr>'TABLO 10.1 (2009-2013)'!Yazdırma_Alanı</vt:lpstr>
      <vt:lpstr>'TABLO 10.2'!Yazdırma_Alanı</vt:lpstr>
      <vt:lpstr>'TABLO 10.3'!Yazdırma_Alanı</vt:lpstr>
      <vt:lpstr>'TABLO 11.1'!Yazdırma_Alanı</vt:lpstr>
      <vt:lpstr>'TABLO 11.10'!Yazdırma_Alanı</vt:lpstr>
      <vt:lpstr>'TABLO 11.11'!Yazdırma_Alanı</vt:lpstr>
      <vt:lpstr>'TABLO 11.12'!Yazdırma_Alanı</vt:lpstr>
      <vt:lpstr>'TABLO 11.13'!Yazdırma_Alanı</vt:lpstr>
      <vt:lpstr>'TABLO 11.14'!Yazdırma_Alanı</vt:lpstr>
      <vt:lpstr>'TABLO 11.15'!Yazdırma_Alanı</vt:lpstr>
      <vt:lpstr>'TABLO 11.16'!Yazdırma_Alanı</vt:lpstr>
      <vt:lpstr>'TABLO 11.17'!Yazdırma_Alanı</vt:lpstr>
      <vt:lpstr>'TABLO 11.18'!Yazdırma_Alanı</vt:lpstr>
      <vt:lpstr>'TABLO 11.19'!Yazdırma_Alanı</vt:lpstr>
      <vt:lpstr>'TABLO 11.2'!Yazdırma_Alanı</vt:lpstr>
      <vt:lpstr>'TABLO 11.20'!Yazdırma_Alanı</vt:lpstr>
      <vt:lpstr>'TABLO 11.21'!Yazdırma_Alanı</vt:lpstr>
      <vt:lpstr>'TABLO 11.22'!Yazdırma_Alanı</vt:lpstr>
      <vt:lpstr>'TABLO 11.22 (2009)'!Yazdırma_Alanı</vt:lpstr>
      <vt:lpstr>'TABLO 11.22 (2010)'!Yazdırma_Alanı</vt:lpstr>
      <vt:lpstr>'TABLO 11.22 (2011)'!Yazdırma_Alanı</vt:lpstr>
      <vt:lpstr>'TABLO 11.22 (2012)'!Yazdırma_Alanı</vt:lpstr>
      <vt:lpstr>'TABLO 11.23'!Yazdırma_Alanı</vt:lpstr>
      <vt:lpstr>'TABLO 11.24'!Yazdırma_Alanı</vt:lpstr>
      <vt:lpstr>'TABLO 11.25'!Yazdırma_Alanı</vt:lpstr>
      <vt:lpstr>'TABLO 11.26'!Yazdırma_Alanı</vt:lpstr>
      <vt:lpstr>'TABLO 11.27'!Yazdırma_Alanı</vt:lpstr>
      <vt:lpstr>'TABLO 11.28'!Yazdırma_Alanı</vt:lpstr>
      <vt:lpstr>'TABLO 11.28(2011-2013)'!Yazdırma_Alanı</vt:lpstr>
      <vt:lpstr>'TABLO 11.3'!Yazdırma_Alanı</vt:lpstr>
      <vt:lpstr>'TABLO 11.4'!Yazdırma_Alanı</vt:lpstr>
      <vt:lpstr>'TABLO 11.5'!Yazdırma_Alanı</vt:lpstr>
      <vt:lpstr>'TABLO 11.6'!Yazdırma_Alanı</vt:lpstr>
      <vt:lpstr>'TABLO 11.7'!Yazdırma_Alanı</vt:lpstr>
      <vt:lpstr>'TABLO 11.8'!Yazdırma_Alanı</vt:lpstr>
      <vt:lpstr>'TABLO 11.9'!Yazdırma_Alanı</vt:lpstr>
      <vt:lpstr>'TABLO 12.1'!Yazdırma_Alanı</vt:lpstr>
      <vt:lpstr>'TABLO 12.10'!Yazdırma_Alanı</vt:lpstr>
      <vt:lpstr>'TABLO 12.11'!Yazdırma_Alanı</vt:lpstr>
      <vt:lpstr>'TABLO 12.12'!Yazdırma_Alanı</vt:lpstr>
      <vt:lpstr>'TABLO 12.13'!Yazdırma_Alanı</vt:lpstr>
      <vt:lpstr>'TABLO 12.14'!Yazdırma_Alanı</vt:lpstr>
      <vt:lpstr>'TABLO 12.15'!Yazdırma_Alanı</vt:lpstr>
      <vt:lpstr>'TABLO 12.16'!Yazdırma_Alanı</vt:lpstr>
      <vt:lpstr>'TABLO 12.16 (08-10)'!Yazdırma_Alanı</vt:lpstr>
      <vt:lpstr>'TABLO 12.16 (11-13)'!Yazdırma_Alanı</vt:lpstr>
      <vt:lpstr>'TABLO 12.17 (2004,1)'!Yazdırma_Alanı</vt:lpstr>
      <vt:lpstr>'TABLO 12.17 (2004,2)'!Yazdırma_Alanı</vt:lpstr>
      <vt:lpstr>'TABLO 12.17 (2005,1)'!Yazdırma_Alanı</vt:lpstr>
      <vt:lpstr>'TABLO 12.17 (2005,2)'!Yazdırma_Alanı</vt:lpstr>
      <vt:lpstr>'TABLO 12.17 (2006,1)'!Yazdırma_Alanı</vt:lpstr>
      <vt:lpstr>'TABLO 12.17 (2006,2)'!Yazdırma_Alanı</vt:lpstr>
      <vt:lpstr>'TABLO 12.17 (2007,1)'!Yazdırma_Alanı</vt:lpstr>
      <vt:lpstr>'TABLO 12.17 (2007,2)'!Yazdırma_Alanı</vt:lpstr>
      <vt:lpstr>'TABLO 12.17 (2008,1)'!Yazdırma_Alanı</vt:lpstr>
      <vt:lpstr>'TABLO 12.17 (2008,2)'!Yazdırma_Alanı</vt:lpstr>
      <vt:lpstr>'TABLO 12.17 (2009,1)'!Yazdırma_Alanı</vt:lpstr>
      <vt:lpstr>'TABLO 12.17 (2009,2)'!Yazdırma_Alanı</vt:lpstr>
      <vt:lpstr>'TABLO 12.17 (2010,1)'!Yazdırma_Alanı</vt:lpstr>
      <vt:lpstr>'TABLO 12.17 (2010,2)'!Yazdırma_Alanı</vt:lpstr>
      <vt:lpstr>'TABLO 12.17 (2011,1)'!Yazdırma_Alanı</vt:lpstr>
      <vt:lpstr>'TABLO 12.17 (2011,2)'!Yazdırma_Alanı</vt:lpstr>
      <vt:lpstr>'TABLO 12.17 (2012,1)'!Yazdırma_Alanı</vt:lpstr>
      <vt:lpstr>'TABLO 12.17 (2012,2)'!Yazdırma_Alanı</vt:lpstr>
      <vt:lpstr>'TABLO 12.17 (2013,1)'!Yazdırma_Alanı</vt:lpstr>
      <vt:lpstr>'TABLO 12.17 (2013,2)'!Yazdırma_Alanı</vt:lpstr>
      <vt:lpstr>'TABLO 12.18,1'!Yazdırma_Alanı</vt:lpstr>
      <vt:lpstr>'TABLO 12.18,2)'!Yazdırma_Alanı</vt:lpstr>
      <vt:lpstr>'TABLO 12.19'!Yazdırma_Alanı</vt:lpstr>
      <vt:lpstr>'TABLO 12.2'!Yazdırma_Alanı</vt:lpstr>
      <vt:lpstr>'TABLO 12.20'!Yazdırma_Alanı</vt:lpstr>
      <vt:lpstr>'TABLO 12.21'!Yazdırma_Alanı</vt:lpstr>
      <vt:lpstr>'TABLO 12.22'!Yazdırma_Alanı</vt:lpstr>
      <vt:lpstr>'TABLO 12.23'!Yazdırma_Alanı</vt:lpstr>
      <vt:lpstr>'TABLO 12.24'!Yazdırma_Alanı</vt:lpstr>
      <vt:lpstr>'TABLO 12.25'!Yazdırma_Alanı</vt:lpstr>
      <vt:lpstr>'TABLO 12.26'!Yazdırma_Alanı</vt:lpstr>
      <vt:lpstr>'TABLO 12.3'!Yazdırma_Alanı</vt:lpstr>
      <vt:lpstr>'TABLO 12.4'!Yazdırma_Alanı</vt:lpstr>
      <vt:lpstr>'TABLO 12.5'!Yazdırma_Alanı</vt:lpstr>
      <vt:lpstr>'TABLO 12.6'!Yazdırma_Alanı</vt:lpstr>
      <vt:lpstr>'TABLO 12.7'!Yazdırma_Alanı</vt:lpstr>
      <vt:lpstr>'TABLO 12.8'!Yazdırma_Alanı</vt:lpstr>
      <vt:lpstr>'TABLO 12.9'!Yazdırma_Alanı</vt:lpstr>
      <vt:lpstr>'TABLO 13.1'!Yazdırma_Alanı</vt:lpstr>
      <vt:lpstr>'TABLO 13.1(devamı)'!Yazdırma_Alanı</vt:lpstr>
      <vt:lpstr>'TABLO 14.1'!Yazdırma_Alanı</vt:lpstr>
      <vt:lpstr>'TABLO 14.10'!Yazdırma_Alanı</vt:lpstr>
      <vt:lpstr>'TABLO 14.11'!Yazdırma_Alanı</vt:lpstr>
      <vt:lpstr>'TABLO 14.12'!Yazdırma_Alanı</vt:lpstr>
      <vt:lpstr>'TABLO 14.13'!Yazdırma_Alanı</vt:lpstr>
      <vt:lpstr>'TABLO 14.14'!Yazdırma_Alanı</vt:lpstr>
      <vt:lpstr>'TABLO 14.15'!Yazdırma_Alanı</vt:lpstr>
      <vt:lpstr>'TABLO 14.16'!Yazdırma_Alanı</vt:lpstr>
      <vt:lpstr>'TABLO 14.17'!Yazdırma_Alanı</vt:lpstr>
      <vt:lpstr>'TABLO 14.18'!Yazdırma_Alanı</vt:lpstr>
      <vt:lpstr>'TABLO 14.2'!Yazdırma_Alanı</vt:lpstr>
      <vt:lpstr>'TABLO 14.3'!Yazdırma_Alanı</vt:lpstr>
      <vt:lpstr>'TABLO 14.4'!Yazdırma_Alanı</vt:lpstr>
      <vt:lpstr>'TABLO 14.5'!Yazdırma_Alanı</vt:lpstr>
      <vt:lpstr>'TABLO 14.6'!Yazdırma_Alanı</vt:lpstr>
      <vt:lpstr>'TABLO 14.7'!Yazdırma_Alanı</vt:lpstr>
      <vt:lpstr>'TABLO 14.8'!Yazdırma_Alanı</vt:lpstr>
      <vt:lpstr>'TABLO 14.9'!Yazdırma_Alanı</vt:lpstr>
      <vt:lpstr>'TABLO 15.1'!Yazdırma_Alanı</vt:lpstr>
      <vt:lpstr>'TABLO 15.10'!Yazdırma_Alanı</vt:lpstr>
      <vt:lpstr>'TABLO 15.11'!Yazdırma_Alanı</vt:lpstr>
      <vt:lpstr>'TABLO 15.12'!Yazdırma_Alanı</vt:lpstr>
      <vt:lpstr>'TABLO 15.2'!Yazdırma_Alanı</vt:lpstr>
      <vt:lpstr>'TABLO 15.3'!Yazdırma_Alanı</vt:lpstr>
      <vt:lpstr>'TABLO 15.4'!Yazdırma_Alanı</vt:lpstr>
      <vt:lpstr>'TABLO 15.5'!Yazdırma_Alanı</vt:lpstr>
      <vt:lpstr>'TABLO 15.6'!Yazdırma_Alanı</vt:lpstr>
      <vt:lpstr>'TABLO 15.6(2007)'!Yazdırma_Alanı</vt:lpstr>
      <vt:lpstr>'TABLO 15.6(2008)'!Yazdırma_Alanı</vt:lpstr>
      <vt:lpstr>'TABLO 15.6(2009)'!Yazdırma_Alanı</vt:lpstr>
      <vt:lpstr>'TABLO 15.6(2010)'!Yazdırma_Alanı</vt:lpstr>
      <vt:lpstr>'TABLO 15.6(2011)'!Yazdırma_Alanı</vt:lpstr>
      <vt:lpstr>'TABLO 15.6(2012)'!Yazdırma_Alanı</vt:lpstr>
      <vt:lpstr>'TABLO 15.6(2013)'!Yazdırma_Alanı</vt:lpstr>
      <vt:lpstr>'TABLO 15.7'!Yazdırma_Alanı</vt:lpstr>
      <vt:lpstr>'TABLO 15.8'!Yazdırma_Alanı</vt:lpstr>
      <vt:lpstr>'TABLO 15.9'!Yazdırma_Alanı</vt:lpstr>
      <vt:lpstr>'TABLO 16.1'!Yazdırma_Alanı</vt:lpstr>
      <vt:lpstr>'TABLO 16.2'!Yazdırma_Alanı</vt:lpstr>
      <vt:lpstr>'TABLO 16.2 (2010)'!Yazdırma_Alanı</vt:lpstr>
      <vt:lpstr>'TABLO 16.2 (2011)'!Yazdırma_Alanı</vt:lpstr>
      <vt:lpstr>'TABLO 16.2 (2012)'!Yazdırma_Alanı</vt:lpstr>
      <vt:lpstr>'TABLO 16.2 (2013)'!Yazdırma_Alanı</vt:lpstr>
      <vt:lpstr>'TABLO 16.3'!Yazdırma_Alanı</vt:lpstr>
      <vt:lpstr>'TABLO 16.4'!Yazdırma_Alanı</vt:lpstr>
      <vt:lpstr>'TABLO 16.5'!Yazdırma_Alanı</vt:lpstr>
      <vt:lpstr>'TABLO 16.6'!Yazdırma_Alanı</vt:lpstr>
      <vt:lpstr>'TABLO 16.7'!Yazdırma_Alanı</vt:lpstr>
      <vt:lpstr>'TABLO 16.8'!Yazdırma_Alanı</vt:lpstr>
      <vt:lpstr>'TABLO 16.8 (2011)'!Yazdırma_Alanı</vt:lpstr>
      <vt:lpstr>'TABLO 16.8 (2012)'!Yazdırma_Alanı</vt:lpstr>
      <vt:lpstr>'TABLO 16.8 (2013)'!Yazdırma_Alanı</vt:lpstr>
      <vt:lpstr>'TABLO 16.9'!Yazdırma_Alanı</vt:lpstr>
      <vt:lpstr>'TABLO 17.1'!Yazdırma_Alanı</vt:lpstr>
      <vt:lpstr>'TABLO 17.2'!Yazdırma_Alanı</vt:lpstr>
      <vt:lpstr>'TABLO 17.3'!Yazdırma_Alanı</vt:lpstr>
      <vt:lpstr>'TABLO 17.4'!Yazdırma_Alanı</vt:lpstr>
      <vt:lpstr>'TABLO 17.5'!Yazdırma_Alanı</vt:lpstr>
      <vt:lpstr>'TABLO 17.6'!Yazdırma_Alanı</vt:lpstr>
      <vt:lpstr>'TABLO 17.7'!Yazdırma_Alanı</vt:lpstr>
      <vt:lpstr>'TABLO 17.7 (2004-2008)'!Yazdırma_Alanı</vt:lpstr>
      <vt:lpstr>'TABLO 17.7 (2009-2012)'!Yazdırma_Alanı</vt:lpstr>
      <vt:lpstr>'TABLO 17.7(99-2003)'!Yazdırma_Alanı</vt:lpstr>
      <vt:lpstr>'TABLO 17.8'!Yazdırma_Alanı</vt:lpstr>
      <vt:lpstr>'TABLO 18.1'!Yazdırma_Alanı</vt:lpstr>
      <vt:lpstr>'TABLO 18.2'!Yazdırma_Alanı</vt:lpstr>
      <vt:lpstr>'TABLO 18.3'!Yazdırma_Alanı</vt:lpstr>
      <vt:lpstr>'TABLO 18.4'!Yazdırma_Alanı</vt:lpstr>
      <vt:lpstr>'TABLO 18.5'!Yazdırma_Alanı</vt:lpstr>
      <vt:lpstr>'TABLO 18.6'!Yazdırma_Alanı</vt:lpstr>
      <vt:lpstr>'TABLO 18.7'!Yazdırma_Alanı</vt:lpstr>
      <vt:lpstr>'TABLO 18.8'!Yazdırma_Alanı</vt:lpstr>
      <vt:lpstr>'TABLO 19.1'!Yazdırma_Alanı</vt:lpstr>
      <vt:lpstr>'TABLO 19.2'!Yazdırma_Alanı</vt:lpstr>
      <vt:lpstr>'TABLO 2.1'!Yazdırma_Alanı</vt:lpstr>
      <vt:lpstr>'TABLO 2.10'!Yazdırma_Alanı</vt:lpstr>
      <vt:lpstr>'TABLO 2.11'!Yazdırma_Alanı</vt:lpstr>
      <vt:lpstr>'TABLO 2.2'!Yazdırma_Alanı</vt:lpstr>
      <vt:lpstr>'TABLO 2.3'!Yazdırma_Alanı</vt:lpstr>
      <vt:lpstr>'TABLO 2.4 2009.1'!Yazdırma_Alanı</vt:lpstr>
      <vt:lpstr>'TABLO 2.4 2011.2'!Yazdırma_Alanı</vt:lpstr>
      <vt:lpstr>'TABLO 2.4 2012.2'!Yazdırma_Alanı</vt:lpstr>
      <vt:lpstr>'TABLO 2.4 2013.2'!Yazdırma_Alanı</vt:lpstr>
      <vt:lpstr>'TABLO 2.8 '!Yazdırma_Alanı</vt:lpstr>
      <vt:lpstr>'TABLO 2.8 (devamı1)'!Yazdırma_Alanı</vt:lpstr>
      <vt:lpstr>'TABLO 2.8 (devamı2)'!Yazdırma_Alanı</vt:lpstr>
      <vt:lpstr>'TABLO 2.8 (devamı3)'!Yazdırma_Alanı</vt:lpstr>
      <vt:lpstr>'TABLO 2.8 (devamı4)'!Yazdırma_Alanı</vt:lpstr>
      <vt:lpstr>'TABLO 2.9'!Yazdırma_Alanı</vt:lpstr>
      <vt:lpstr>'TABLO 20.1'!Yazdırma_Alanı</vt:lpstr>
      <vt:lpstr>'TABLO 3.1'!Yazdırma_Alanı</vt:lpstr>
      <vt:lpstr>'TABLO 3.10'!Yazdırma_Alanı</vt:lpstr>
      <vt:lpstr>'TABLO 3.11'!Yazdırma_Alanı</vt:lpstr>
      <vt:lpstr>'TABLO 3.12(2003-2008)'!Yazdırma_Alanı</vt:lpstr>
      <vt:lpstr>'TABLO 3.12(2009-2013)'!Yazdırma_Alanı</vt:lpstr>
      <vt:lpstr>'TABLO 3.13'!Yazdırma_Alanı</vt:lpstr>
      <vt:lpstr>'TABLO 3.14'!Yazdırma_Alanı</vt:lpstr>
      <vt:lpstr>'TABLO 3.15'!Yazdırma_Alanı</vt:lpstr>
      <vt:lpstr>'TABLO 3.16'!Yazdırma_Alanı</vt:lpstr>
      <vt:lpstr>'TABLO 3.17'!Yazdırma_Alanı</vt:lpstr>
      <vt:lpstr>'TABLO 3.19(2009)'!Yazdırma_Alanı</vt:lpstr>
      <vt:lpstr>'TABLO 3.19(2010)'!Yazdırma_Alanı</vt:lpstr>
      <vt:lpstr>'TABLO 3.19(2011)'!Yazdırma_Alanı</vt:lpstr>
      <vt:lpstr>'TABLO 3.19(2012)'!Yazdırma_Alanı</vt:lpstr>
      <vt:lpstr>'TABLO 3.19(2013)'!Yazdırma_Alanı</vt:lpstr>
      <vt:lpstr>'TABLO 3.2'!Yazdırma_Alanı</vt:lpstr>
      <vt:lpstr>'TABLO 3.20'!Yazdırma_Alanı</vt:lpstr>
      <vt:lpstr>'TABLO 3.21'!Yazdırma_Alanı</vt:lpstr>
      <vt:lpstr>'TABLO 3.22'!Yazdırma_Alanı</vt:lpstr>
      <vt:lpstr>'TABLO 3.23'!Yazdırma_Alanı</vt:lpstr>
      <vt:lpstr>'TABLO 3.24'!Yazdırma_Alanı</vt:lpstr>
      <vt:lpstr>'TABLO 3.25'!Yazdırma_Alanı</vt:lpstr>
      <vt:lpstr>'TABLO 3.28'!Yazdırma_Alanı</vt:lpstr>
      <vt:lpstr>'TABLO 3.3'!Yazdırma_Alanı</vt:lpstr>
      <vt:lpstr>'TABLO 3.4'!Yazdırma_Alanı</vt:lpstr>
      <vt:lpstr>'TABLO 3.5(2005)'!Yazdırma_Alanı</vt:lpstr>
      <vt:lpstr>'TABLO 3.5(2006)'!Yazdırma_Alanı</vt:lpstr>
      <vt:lpstr>'TABLO 3.5(2007)'!Yazdırma_Alanı</vt:lpstr>
      <vt:lpstr>'TABLO 3.5(2008)'!Yazdırma_Alanı</vt:lpstr>
      <vt:lpstr>'TABLO 3.5(2009)'!Yazdırma_Alanı</vt:lpstr>
      <vt:lpstr>'TABLO 3.5(2010)'!Yazdırma_Alanı</vt:lpstr>
      <vt:lpstr>'TABLO 3.5(2011)'!Yazdırma_Alanı</vt:lpstr>
      <vt:lpstr>'TABLO 3.5(2012)'!Yazdırma_Alanı</vt:lpstr>
      <vt:lpstr>'TABLO 3.6 (2005)'!Yazdırma_Alanı</vt:lpstr>
      <vt:lpstr>'TABLO 3.6 (2006)'!Yazdırma_Alanı</vt:lpstr>
      <vt:lpstr>'TABLO 3.6 (2007)'!Yazdırma_Alanı</vt:lpstr>
      <vt:lpstr>'TABLO 3.6 (2008)'!Yazdırma_Alanı</vt:lpstr>
      <vt:lpstr>'TABLO 3.6 (2009)'!Yazdırma_Alanı</vt:lpstr>
      <vt:lpstr>'TABLO 3.6 (2011)'!Yazdırma_Alanı</vt:lpstr>
      <vt:lpstr>'TABLO 3.6(2010)'!Yazdırma_Alanı</vt:lpstr>
      <vt:lpstr>'TABLO 3.6(2012)'!Yazdırma_Alanı</vt:lpstr>
      <vt:lpstr>'TABLO 3.7'!Yazdırma_Alanı</vt:lpstr>
      <vt:lpstr>'TABLO 3.8'!Yazdırma_Alanı</vt:lpstr>
      <vt:lpstr>'TABLO 3.9'!Yazdırma_Alanı</vt:lpstr>
      <vt:lpstr>'TABLO 4.1'!Yazdırma_Alanı</vt:lpstr>
      <vt:lpstr>'TABLO 4.10'!Yazdırma_Alanı</vt:lpstr>
      <vt:lpstr>'TABLO 4.12'!Yazdırma_Alanı</vt:lpstr>
      <vt:lpstr>'TABLO 4.17(2009)'!Yazdırma_Alanı</vt:lpstr>
      <vt:lpstr>'TABLO 4.17(2012)'!Yazdırma_Alanı</vt:lpstr>
      <vt:lpstr>'TABLO 4.18 (2012-2013)'!Yazdırma_Alanı</vt:lpstr>
      <vt:lpstr>'TABLO 4.19'!Yazdırma_Alanı</vt:lpstr>
      <vt:lpstr>'TABLO 4.2'!Yazdırma_Alanı</vt:lpstr>
      <vt:lpstr>'TABLO 4.26'!Yazdırma_Alanı</vt:lpstr>
      <vt:lpstr>'TABLO 4.3'!Yazdırma_Alanı</vt:lpstr>
      <vt:lpstr>'TABLO 4.4'!Yazdırma_Alanı</vt:lpstr>
      <vt:lpstr>'TABLO 4.7'!Yazdırma_Alanı</vt:lpstr>
      <vt:lpstr>'TABLO 4.8'!Yazdırma_Alanı</vt:lpstr>
      <vt:lpstr>'TABLO 4.8 (2012-2013)'!Yazdırma_Alanı</vt:lpstr>
      <vt:lpstr>'TABLO 5.1'!Yazdırma_Alanı</vt:lpstr>
      <vt:lpstr>'TABLO 5.2'!Yazdırma_Alanı</vt:lpstr>
      <vt:lpstr>'TABLO 5.3'!Yazdırma_Alanı</vt:lpstr>
      <vt:lpstr>'TABLO 5.4'!Yazdırma_Alanı</vt:lpstr>
      <vt:lpstr>'TABLO 6.1'!Yazdırma_Alanı</vt:lpstr>
      <vt:lpstr>'TABLO 6.2'!Yazdırma_Alanı</vt:lpstr>
      <vt:lpstr>'TABLO 6.3'!Yazdırma_Alanı</vt:lpstr>
      <vt:lpstr>'TABLO 7.1'!Yazdırma_Alanı</vt:lpstr>
      <vt:lpstr>'TABLO 7.1 (2011-2013)'!Yazdırma_Alanı</vt:lpstr>
      <vt:lpstr>'TABLO 7.2'!Yazdırma_Alanı</vt:lpstr>
      <vt:lpstr>'TABLO 7.2 (2011-2013)'!Yazdırma_Alanı</vt:lpstr>
      <vt:lpstr>'TABLO 7.3'!Yazdırma_Alanı</vt:lpstr>
      <vt:lpstr>'TABLO 7.4'!Yazdırma_Alanı</vt:lpstr>
      <vt:lpstr>'TABLO 7.5'!Yazdırma_Alanı</vt:lpstr>
      <vt:lpstr>'TABLO 7.6'!Yazdırma_Alanı</vt:lpstr>
      <vt:lpstr>'TABLO 7.7'!Yazdırma_Alanı</vt:lpstr>
      <vt:lpstr>'TABLO 8.1'!Yazdırma_Alanı</vt:lpstr>
      <vt:lpstr>'TABLO 8.2 (2010)'!Yazdırma_Alanı</vt:lpstr>
      <vt:lpstr>'TABLO 8.2 (2011)'!Yazdırma_Alanı</vt:lpstr>
      <vt:lpstr>'TABLO 8.2 (2013)'!Yazdırma_Alanı</vt:lpstr>
      <vt:lpstr>'TABLO 8.3'!Yazdırma_Alanı</vt:lpstr>
      <vt:lpstr>'TABLO 8.4'!Yazdırma_Alanı</vt:lpstr>
      <vt:lpstr>'TABLO 8.5'!Yazdırma_Alanı</vt:lpstr>
      <vt:lpstr>'TABLO 8.6'!Yazdırma_Alanı</vt:lpstr>
      <vt:lpstr>'TABLO 8.7'!Yazdırma_Alanı</vt:lpstr>
      <vt:lpstr>'TABLO 8.8'!Yazdırma_Alanı</vt:lpstr>
      <vt:lpstr>'TABLO 8.9'!Yazdırma_Alanı</vt:lpstr>
      <vt:lpstr>'TABLO 9.1'!Yazdırma_Alanı</vt:lpstr>
      <vt:lpstr>'TABLO 9.1 (2011-2013)'!Yazdırma_Alanı</vt:lpstr>
      <vt:lpstr>'TABLO 9.10'!Yazdırma_Alanı</vt:lpstr>
      <vt:lpstr>'TABLO 9.10 (2009)'!Yazdırma_Alanı</vt:lpstr>
      <vt:lpstr>'TABLO 9.10 (2010)'!Yazdırma_Alanı</vt:lpstr>
      <vt:lpstr>'TABLO 9.10 (2011)'!Yazdırma_Alanı</vt:lpstr>
      <vt:lpstr>'TABLO 9.10 (2012)'!Yazdırma_Alanı</vt:lpstr>
      <vt:lpstr>'TABLO 9.11'!Yazdırma_Alanı</vt:lpstr>
      <vt:lpstr>'TABLO 9.12'!Yazdırma_Alanı</vt:lpstr>
      <vt:lpstr>'TABLO 9.13'!Yazdırma_Alanı</vt:lpstr>
      <vt:lpstr>'TABLO 9.14'!Yazdırma_Alanı</vt:lpstr>
      <vt:lpstr>'TABLO 9.2'!Yazdırma_Alanı</vt:lpstr>
      <vt:lpstr>'TABLO 9.3'!Yazdırma_Alanı</vt:lpstr>
      <vt:lpstr>'TABLO 9.4'!Yazdırma_Alanı</vt:lpstr>
      <vt:lpstr>'TABLO 9.5'!Yazdırma_Alanı</vt:lpstr>
      <vt:lpstr>'TABLO 9.6'!Yazdırma_Alanı</vt:lpstr>
      <vt:lpstr>'TABLO 9.7'!Yazdırma_Alanı</vt:lpstr>
      <vt:lpstr>'TABLO 9.8'!Yazdırma_Alanı</vt:lpstr>
      <vt:lpstr>'TABLO 9.9'!Yazdırma_Alanı</vt:lpstr>
      <vt:lpstr>'V BÖLÜM İÇİNDEKİLER'!Yazdırma_Alanı</vt:lpstr>
      <vt:lpstr>'VI BÖLÜM İÇİNDEKİLER'!Yazdırma_Alanı</vt:lpstr>
      <vt:lpstr>'VII BÖLÜM İÇİNDEKİLER'!Yazdırma_Alanı</vt:lpstr>
      <vt:lpstr>'VIII BÖLÜM İÇİNDEKİLER'!Yazdırma_Alanı</vt:lpstr>
      <vt:lpstr>'X BÖLÜM İÇİNDEKİLER'!Yazdırma_Alanı</vt:lpstr>
      <vt:lpstr>'XI BÖLÜM İÇİNDEKİLER'!Yazdırma_Alanı</vt:lpstr>
      <vt:lpstr>'XII BÖLÜM İÇİNDEKİLER'!Yazdırma_Alanı</vt:lpstr>
      <vt:lpstr>'XIII BÖLÜM İÇİNDEKİLER'!Yazdırma_Alanı</vt:lpstr>
      <vt:lpstr>'XIV BÖLÜM İÇİNDEKİLER'!Yazdırma_Alanı</vt:lpstr>
      <vt:lpstr>'XIX BÖLÜM İÇİNDEKİLER'!Yazdırma_Alanı</vt:lpstr>
      <vt:lpstr>'XV BÖLÜM İÇİNDEKİLER'!Yazdırma_Alanı</vt:lpstr>
      <vt:lpstr>'XVI BÖLÜM İÇİNDEKİLER'!Yazdırma_Alanı</vt:lpstr>
      <vt:lpstr>'XVII BÖLÜM İÇİNDEKİLER'!Yazdırma_Alanı</vt:lpstr>
      <vt:lpstr>'XVIII BÖLÜM İÇİNDEKİLER'!Yazdırma_Alanı</vt:lpstr>
      <vt:lpstr>'XX BÖLÜM İÇİNDEKİLER'!Yazdırma_Alanı</vt:lpstr>
      <vt:lpstr>'TABLO 1.2'!Yazdırma_Başlıkları</vt:lpstr>
      <vt:lpstr>'TABLO 2.7'!Yazdırma_Başlıkları</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kayham</cp:lastModifiedBy>
  <cp:lastPrinted>2014-12-04T12:15:11Z</cp:lastPrinted>
  <dcterms:created xsi:type="dcterms:W3CDTF">1999-05-26T11:21:22Z</dcterms:created>
  <dcterms:modified xsi:type="dcterms:W3CDTF">2014-12-04T12:16:52Z</dcterms:modified>
</cp:coreProperties>
</file>